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filterPrivacy="1" codeName="ThisWorkbook" hidePivotFieldList="1"/>
  <xr:revisionPtr revIDLastSave="0" documentId="10_ncr:100000_{F9CB6687-F870-4C2C-9E3B-98760E4FF80E}" xr6:coauthVersionLast="31" xr6:coauthVersionMax="31" xr10:uidLastSave="{00000000-0000-0000-0000-000000000000}"/>
  <bookViews>
    <workbookView xWindow="0" yWindow="0" windowWidth="28800" windowHeight="11325" tabRatio="687" xr2:uid="{00000000-000D-0000-FFFF-FFFF00000000}"/>
  </bookViews>
  <sheets>
    <sheet name="QIPP Scorecard" sheetId="7" r:id="rId1"/>
    <sheet name="QIPP Breakout" sheetId="23" r:id="rId2"/>
    <sheet name="FY2018_ALL_Targets" sheetId="4" r:id="rId3"/>
    <sheet name="Monthy Targets" sheetId="21" r:id="rId4"/>
    <sheet name="Payment Amounts" sheetId="24" r:id="rId5"/>
    <sheet name="Final Comp Values" sheetId="8" r:id="rId6"/>
    <sheet name="Member Months" sheetId="15" r:id="rId7"/>
    <sheet name="Data Dictionary" sheetId="12" state="hidden" r:id="rId8"/>
    <sheet name="Plan Codes" sheetId="25" state="hidden" r:id="rId9"/>
    <sheet name="Comp1" sheetId="26" state="hidden" r:id="rId10"/>
  </sheets>
  <externalReferences>
    <externalReference r:id="rId11"/>
    <externalReference r:id="rId12"/>
  </externalReferences>
  <definedNames>
    <definedName name="_xlnm._FilterDatabase" localSheetId="9" hidden="1">Comp1!$A$1:$BI$431</definedName>
    <definedName name="_xlnm._FilterDatabase" localSheetId="7" hidden="1">'Data Dictionary'!$A$3:$B$3</definedName>
    <definedName name="_xlnm._FilterDatabase" localSheetId="5" hidden="1">'Final Comp Values'!$A$4:$CG$519</definedName>
    <definedName name="_xlnm._FilterDatabase" localSheetId="2" hidden="1">FY2018_ALL_Targets!$A$1:$FK$515</definedName>
    <definedName name="_xlnm._FilterDatabase" localSheetId="6" hidden="1">'Member Months'!$A$3:$J$15865</definedName>
    <definedName name="_xlnm._FilterDatabase" localSheetId="3" hidden="1">'Monthy Targets'!$A$1:$AG$515</definedName>
    <definedName name="_xlnm._FilterDatabase" localSheetId="4" hidden="1">'Payment Amounts'!$A$2:$CZ$2</definedName>
    <definedName name="_xlnm._FilterDatabase" localSheetId="8" hidden="1">'Plan Codes'!$A$1:$D$46</definedName>
    <definedName name="_xlnm._FilterDatabase" localSheetId="1" hidden="1">'QIPP Breakout'!$D$18:$P$32</definedName>
    <definedName name="_xlnm._FilterDatabase" localSheetId="0" hidden="1">'QIPP Scorecard'!#REF!</definedName>
    <definedName name="Admin">[1]Funding!$B$14</definedName>
    <definedName name="FMAP">[1]Funding!$B$13</definedName>
    <definedName name="FY2018_ALL_Targets" localSheetId="3">'Monthy Targets'!$A$1:$I$513</definedName>
    <definedName name="FY2018_ALL_Targets" localSheetId="4">'Payment Amounts'!$A$2:$I$514</definedName>
    <definedName name="FY2018_ALL_Targets">FY2018_ALL_Targets!$A$1:$AW$128</definedName>
    <definedName name="_xlnm.Print_Area" localSheetId="1">'QIPP Breakout'!$B$1:$P$86</definedName>
    <definedName name="_xlnm.Print_Area" localSheetId="0">'QIPP Scorecard'!$A$1:$AC$60</definedName>
    <definedName name="_xlnm.Print_Titles" localSheetId="2">FY2018_ALL_Targets!$A:$A,FY2018_ALL_Targets!$1:$1</definedName>
    <definedName name="_xlnm.Print_Titles" localSheetId="3">'Monthy Targets'!$A:$A,'Monthy Targets'!$1:$1</definedName>
    <definedName name="_xlnm.Print_Titles" localSheetId="4">'Payment Amounts'!$A:$A,'Payment Amounts'!$2:$2</definedName>
    <definedName name="ProviderList">Comp1!$A$1:$BI$515</definedName>
    <definedName name="RiskMargin">[1]Funding!$B$15</definedName>
    <definedName name="selection_adj">[2]Assumptions!$L$25</definedName>
    <definedName name="Tax">[1]Funding!$B$16</definedName>
    <definedName name="trend">[2]Assumptions!$A$14:$D$19</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T6" i="7" l="1"/>
  <c r="Q12" i="7"/>
  <c r="Q13" i="7"/>
  <c r="DI2" i="4"/>
  <c r="DH2" i="4"/>
  <c r="DG2" i="4"/>
  <c r="DF2" i="4"/>
  <c r="CS2" i="4"/>
  <c r="CR2" i="4"/>
  <c r="CQ2" i="4"/>
  <c r="CP2" i="4"/>
  <c r="AT535" i="8"/>
  <c r="BN524" i="8"/>
  <c r="BP521" i="8"/>
  <c r="BO521" i="8"/>
  <c r="BN519" i="8"/>
  <c r="DX114" i="4"/>
  <c r="BQ455" i="8" s="1"/>
  <c r="AY455" i="8" s="1"/>
  <c r="DX115" i="4"/>
  <c r="BQ179" i="8" s="1"/>
  <c r="DX116" i="4"/>
  <c r="BQ367" i="8" s="1"/>
  <c r="AY367" i="8" s="1"/>
  <c r="DX117" i="4"/>
  <c r="BQ480" i="8"/>
  <c r="DX118" i="4"/>
  <c r="BQ40" i="8" s="1"/>
  <c r="AY40" i="8" s="1"/>
  <c r="DX119" i="4"/>
  <c r="BQ148" i="8" s="1"/>
  <c r="AY148" i="8" s="1"/>
  <c r="DX120" i="4"/>
  <c r="BQ504" i="8" s="1"/>
  <c r="AY504" i="8" s="1"/>
  <c r="DX121" i="4"/>
  <c r="BQ6" i="8"/>
  <c r="DX122" i="4"/>
  <c r="BQ183" i="8" s="1"/>
  <c r="AY183" i="8" s="1"/>
  <c r="DX123" i="4"/>
  <c r="BQ24" i="8" s="1"/>
  <c r="DX124" i="4"/>
  <c r="BQ76" i="8"/>
  <c r="DX125" i="4"/>
  <c r="BQ7" i="8"/>
  <c r="DX126" i="4"/>
  <c r="BQ470" i="8" s="1"/>
  <c r="DX127" i="4"/>
  <c r="BQ28" i="8" s="1"/>
  <c r="AY28" i="8" s="1"/>
  <c r="DX128" i="4"/>
  <c r="BQ283" i="8"/>
  <c r="DX129" i="4"/>
  <c r="BQ354" i="8"/>
  <c r="DX130" i="4"/>
  <c r="BQ466" i="8" s="1"/>
  <c r="AY466" i="8" s="1"/>
  <c r="DX131" i="4"/>
  <c r="BQ465" i="8" s="1"/>
  <c r="AY465" i="8" s="1"/>
  <c r="DX132" i="4"/>
  <c r="BQ284" i="8" s="1"/>
  <c r="DX133" i="4"/>
  <c r="BQ312" i="8"/>
  <c r="AY312" i="8" s="1"/>
  <c r="DX134" i="4"/>
  <c r="BQ9" i="8" s="1"/>
  <c r="AY9" i="8" s="1"/>
  <c r="DX135" i="4"/>
  <c r="BQ444" i="8"/>
  <c r="DX136" i="4"/>
  <c r="BQ485" i="8"/>
  <c r="AY485" i="8"/>
  <c r="DX137" i="4"/>
  <c r="BQ366" i="8" s="1"/>
  <c r="AY366" i="8" s="1"/>
  <c r="DX138" i="4"/>
  <c r="BQ490" i="8" s="1"/>
  <c r="AY490" i="8" s="1"/>
  <c r="DX139" i="4"/>
  <c r="BQ22" i="8"/>
  <c r="DX140" i="4"/>
  <c r="BQ436" i="8" s="1"/>
  <c r="AY436" i="8" s="1"/>
  <c r="DX141" i="4"/>
  <c r="BQ271" i="8" s="1"/>
  <c r="AY271" i="8" s="1"/>
  <c r="DX142" i="4"/>
  <c r="BQ489" i="8" s="1"/>
  <c r="DX143" i="4"/>
  <c r="BQ236" i="8"/>
  <c r="DX144" i="4"/>
  <c r="BQ390" i="8"/>
  <c r="AY390" i="8" s="1"/>
  <c r="DX145" i="4"/>
  <c r="BQ21" i="8" s="1"/>
  <c r="AY21" i="8" s="1"/>
  <c r="DX146" i="4"/>
  <c r="BQ145" i="8" s="1"/>
  <c r="DX147" i="4"/>
  <c r="BQ291" i="8"/>
  <c r="DX148" i="4"/>
  <c r="BQ374" i="8"/>
  <c r="AY374" i="8" s="1"/>
  <c r="DX149" i="4"/>
  <c r="BQ432" i="8" s="1"/>
  <c r="AY432" i="8" s="1"/>
  <c r="DX150" i="4"/>
  <c r="BQ149" i="8"/>
  <c r="DX151" i="4"/>
  <c r="BQ185" i="8"/>
  <c r="DX152" i="4"/>
  <c r="BQ423" i="8"/>
  <c r="AY423" i="8" s="1"/>
  <c r="DX153" i="4"/>
  <c r="BQ386" i="8" s="1"/>
  <c r="AY386" i="8" s="1"/>
  <c r="DX154" i="4"/>
  <c r="BQ512" i="8"/>
  <c r="DX155" i="4"/>
  <c r="BQ39" i="8"/>
  <c r="DX156" i="4"/>
  <c r="BQ154" i="8"/>
  <c r="AY154" i="8" s="1"/>
  <c r="DX157" i="4"/>
  <c r="BQ475" i="8" s="1"/>
  <c r="AY475" i="8" s="1"/>
  <c r="DX158" i="4"/>
  <c r="BQ381" i="8" s="1"/>
  <c r="DX159" i="4"/>
  <c r="BQ188" i="8"/>
  <c r="DX160" i="4"/>
  <c r="BQ118" i="8" s="1"/>
  <c r="AY118" i="8" s="1"/>
  <c r="DX161" i="4"/>
  <c r="BQ234" i="8" s="1"/>
  <c r="AY234" i="8" s="1"/>
  <c r="DX162" i="4"/>
  <c r="BQ87" i="8" s="1"/>
  <c r="AY87" i="8" s="1"/>
  <c r="DX163" i="4"/>
  <c r="BQ60" i="8"/>
  <c r="DX164" i="4"/>
  <c r="BQ56" i="8" s="1"/>
  <c r="AY56" i="8" s="1"/>
  <c r="DX165" i="4"/>
  <c r="BQ91" i="8" s="1"/>
  <c r="AY91" i="8" s="1"/>
  <c r="DX166" i="4"/>
  <c r="BQ313" i="8" s="1"/>
  <c r="AY313" i="8" s="1"/>
  <c r="DX167" i="4"/>
  <c r="BQ41" i="8"/>
  <c r="DX168" i="4"/>
  <c r="BQ387" i="8" s="1"/>
  <c r="AY387" i="8" s="1"/>
  <c r="DX169" i="4"/>
  <c r="BQ399" i="8" s="1"/>
  <c r="AY399" i="8" s="1"/>
  <c r="DX170" i="4"/>
  <c r="BQ373" i="8"/>
  <c r="DX171" i="4"/>
  <c r="BQ177" i="8"/>
  <c r="DX172" i="4"/>
  <c r="BQ172" i="8" s="1"/>
  <c r="AY172" i="8" s="1"/>
  <c r="DX173" i="4"/>
  <c r="BQ244" i="8" s="1"/>
  <c r="AY244" i="8" s="1"/>
  <c r="DX174" i="4"/>
  <c r="BQ471" i="8"/>
  <c r="AY471" i="8" s="1"/>
  <c r="DX175" i="4"/>
  <c r="BQ232" i="8"/>
  <c r="AY232" i="8" s="1"/>
  <c r="DX176" i="4"/>
  <c r="BQ488" i="8" s="1"/>
  <c r="AY488" i="8" s="1"/>
  <c r="DX177" i="4"/>
  <c r="BQ42" i="8" s="1"/>
  <c r="AY42" i="8" s="1"/>
  <c r="DX178" i="4"/>
  <c r="BQ243" i="8" s="1"/>
  <c r="AY243" i="8" s="1"/>
  <c r="DX179" i="4"/>
  <c r="BQ498" i="8"/>
  <c r="AY498" i="8" s="1"/>
  <c r="DX180" i="4"/>
  <c r="BQ446" i="8" s="1"/>
  <c r="DX181" i="4"/>
  <c r="BQ27" i="8"/>
  <c r="DX182" i="4"/>
  <c r="BQ147" i="8"/>
  <c r="DX183" i="4"/>
  <c r="BQ508" i="8" s="1"/>
  <c r="AY508" i="8" s="1"/>
  <c r="DX184" i="4"/>
  <c r="BQ141" i="8" s="1"/>
  <c r="AY141" i="8" s="1"/>
  <c r="DX185" i="4"/>
  <c r="BQ518" i="8"/>
  <c r="AY518" i="8" s="1"/>
  <c r="DX186" i="4"/>
  <c r="BQ301" i="8"/>
  <c r="AY301" i="8" s="1"/>
  <c r="DX187" i="4"/>
  <c r="BQ33" i="8" s="1"/>
  <c r="DX188" i="4"/>
  <c r="BQ447" i="8" s="1"/>
  <c r="AY447" i="8" s="1"/>
  <c r="DX189" i="4"/>
  <c r="BQ16" i="8" s="1"/>
  <c r="AY16" i="8" s="1"/>
  <c r="DX190" i="4"/>
  <c r="BQ459" i="8"/>
  <c r="AY459" i="8" s="1"/>
  <c r="DX191" i="4"/>
  <c r="BQ456" i="8" s="1"/>
  <c r="AY456" i="8" s="1"/>
  <c r="DX192" i="4"/>
  <c r="BQ58" i="8"/>
  <c r="DX193" i="4"/>
  <c r="BQ398" i="8"/>
  <c r="DX194" i="4"/>
  <c r="BQ57" i="8" s="1"/>
  <c r="AY57" i="8" s="1"/>
  <c r="DX195" i="4"/>
  <c r="BQ383" i="8" s="1"/>
  <c r="AY383" i="8" s="1"/>
  <c r="DX196" i="4"/>
  <c r="BQ501" i="8"/>
  <c r="AY501" i="8" s="1"/>
  <c r="DX197" i="4"/>
  <c r="BQ324" i="8"/>
  <c r="DX198" i="4"/>
  <c r="BQ327" i="8" s="1"/>
  <c r="DX199" i="4"/>
  <c r="BQ371" i="8" s="1"/>
  <c r="DX200" i="4"/>
  <c r="BQ380" i="8" s="1"/>
  <c r="AY380" i="8" s="1"/>
  <c r="DX201" i="4"/>
  <c r="BQ505" i="8"/>
  <c r="AY505" i="8" s="1"/>
  <c r="DX202" i="4"/>
  <c r="BQ363" i="8" s="1"/>
  <c r="AY363" i="8" s="1"/>
  <c r="DX203" i="4"/>
  <c r="BQ32" i="8"/>
  <c r="DX204" i="4"/>
  <c r="BQ64" i="8"/>
  <c r="DX205" i="4"/>
  <c r="BQ299" i="8" s="1"/>
  <c r="AY299" i="8" s="1"/>
  <c r="DX206" i="4"/>
  <c r="BQ241" i="8"/>
  <c r="DX207" i="4"/>
  <c r="BQ337" i="8"/>
  <c r="DX208" i="4"/>
  <c r="BQ43" i="8"/>
  <c r="DX209" i="4"/>
  <c r="BQ506" i="8" s="1"/>
  <c r="AY506" i="8" s="1"/>
  <c r="DX210" i="4"/>
  <c r="BQ352" i="8" s="1"/>
  <c r="AY352" i="8" s="1"/>
  <c r="DX211" i="4"/>
  <c r="BQ279" i="8"/>
  <c r="DX212" i="4"/>
  <c r="BQ442" i="8" s="1"/>
  <c r="DX213" i="4"/>
  <c r="BQ457" i="8"/>
  <c r="AY457" i="8" s="1"/>
  <c r="DX214" i="4"/>
  <c r="BQ411" i="8" s="1"/>
  <c r="AY411" i="8" s="1"/>
  <c r="DX215" i="4"/>
  <c r="BQ303" i="8" s="1"/>
  <c r="AY303" i="8" s="1"/>
  <c r="DX216" i="4"/>
  <c r="BQ379" i="8"/>
  <c r="DX217" i="4"/>
  <c r="BQ410" i="8"/>
  <c r="DX218" i="4"/>
  <c r="BQ394" i="8"/>
  <c r="DX219" i="4"/>
  <c r="BQ467" i="8" s="1"/>
  <c r="AY467" i="8" s="1"/>
  <c r="DX220" i="4"/>
  <c r="BQ486" i="8" s="1"/>
  <c r="AY486" i="8" s="1"/>
  <c r="DX221" i="4"/>
  <c r="BQ323" i="8" s="1"/>
  <c r="AY323" i="8" s="1"/>
  <c r="DX222" i="4"/>
  <c r="BQ29" i="8"/>
  <c r="DX223" i="4"/>
  <c r="BQ178" i="8" s="1"/>
  <c r="AY178" i="8" s="1"/>
  <c r="DX224" i="4"/>
  <c r="BQ412" i="8" s="1"/>
  <c r="AY412" i="8" s="1"/>
  <c r="DX225" i="4"/>
  <c r="BQ497" i="8" s="1"/>
  <c r="AY497" i="8" s="1"/>
  <c r="DX226" i="4"/>
  <c r="BQ102" i="8" s="1"/>
  <c r="AY102" i="8" s="1"/>
  <c r="DX227" i="4"/>
  <c r="BQ294" i="8"/>
  <c r="DX228" i="4"/>
  <c r="BQ502" i="8"/>
  <c r="AY502" i="8" s="1"/>
  <c r="DX229" i="4"/>
  <c r="BQ259" i="8"/>
  <c r="AY259" i="8" s="1"/>
  <c r="DX230" i="4"/>
  <c r="BQ50" i="8" s="1"/>
  <c r="AY50" i="8" s="1"/>
  <c r="DX231" i="4"/>
  <c r="BQ136" i="8" s="1"/>
  <c r="AY136" i="8" s="1"/>
  <c r="DX232" i="4"/>
  <c r="BQ507" i="8" s="1"/>
  <c r="AY507" i="8" s="1"/>
  <c r="DX233" i="4"/>
  <c r="BQ326" i="8" s="1"/>
  <c r="AY326" i="8" s="1"/>
  <c r="DX234" i="4"/>
  <c r="BQ119" i="8"/>
  <c r="DX235" i="4"/>
  <c r="BQ321" i="8"/>
  <c r="DX236" i="4"/>
  <c r="BQ161" i="8"/>
  <c r="DX237" i="4"/>
  <c r="BQ434" i="8" s="1"/>
  <c r="AY434" i="8" s="1"/>
  <c r="DX238" i="4"/>
  <c r="BQ250" i="8"/>
  <c r="DX239" i="4"/>
  <c r="BQ53" i="8"/>
  <c r="DX240" i="4"/>
  <c r="BQ163" i="8"/>
  <c r="DX241" i="4"/>
  <c r="BQ124" i="8" s="1"/>
  <c r="DX242" i="4"/>
  <c r="BQ440" i="8"/>
  <c r="DX243" i="4"/>
  <c r="BQ126" i="8"/>
  <c r="DX244" i="4"/>
  <c r="BQ23" i="8"/>
  <c r="DX245" i="4"/>
  <c r="BQ450" i="8" s="1"/>
  <c r="AY450" i="8" s="1"/>
  <c r="DX246" i="4"/>
  <c r="BQ127" i="8"/>
  <c r="DX247" i="4"/>
  <c r="BQ31" i="8"/>
  <c r="DX248" i="4"/>
  <c r="BQ26" i="8"/>
  <c r="DX249" i="4"/>
  <c r="BQ426" i="8" s="1"/>
  <c r="AY426" i="8" s="1"/>
  <c r="DX250" i="4"/>
  <c r="BQ427" i="8"/>
  <c r="AY427" i="8" s="1"/>
  <c r="DX251" i="4"/>
  <c r="BQ376" i="8" s="1"/>
  <c r="AY376" i="8" s="1"/>
  <c r="DX252" i="4"/>
  <c r="BQ464" i="8" s="1"/>
  <c r="AY464" i="8" s="1"/>
  <c r="DX253" i="4"/>
  <c r="BQ372" i="8"/>
  <c r="DX254" i="4"/>
  <c r="BQ138" i="8"/>
  <c r="DX255" i="4"/>
  <c r="BQ109" i="8"/>
  <c r="DX256" i="4"/>
  <c r="BQ396" i="8" s="1"/>
  <c r="AY396" i="8" s="1"/>
  <c r="DX257" i="4"/>
  <c r="BQ305" i="8"/>
  <c r="DX258" i="4"/>
  <c r="BQ266" i="8"/>
  <c r="DX259" i="4"/>
  <c r="BQ441" i="8"/>
  <c r="AY441" i="8"/>
  <c r="DX260" i="4"/>
  <c r="BQ304" i="8" s="1"/>
  <c r="AY304" i="8" s="1"/>
  <c r="DX261" i="4"/>
  <c r="BQ242" i="8" s="1"/>
  <c r="AY242" i="8" s="1"/>
  <c r="DX262" i="4"/>
  <c r="BQ282" i="8" s="1"/>
  <c r="AY282" i="8" s="1"/>
  <c r="DX263" i="4"/>
  <c r="BQ143" i="8"/>
  <c r="AY143" i="8" s="1"/>
  <c r="DX264" i="4"/>
  <c r="BQ160" i="8" s="1"/>
  <c r="DX265" i="4"/>
  <c r="BQ213" i="8" s="1"/>
  <c r="AY213" i="8" s="1"/>
  <c r="DX266" i="4"/>
  <c r="BQ62" i="8" s="1"/>
  <c r="AY62" i="8" s="1"/>
  <c r="DX267" i="4"/>
  <c r="BQ191" i="8"/>
  <c r="AY191" i="8" s="1"/>
  <c r="DX268" i="4"/>
  <c r="BQ140" i="8" s="1"/>
  <c r="AY140" i="8" s="1"/>
  <c r="DX269" i="4"/>
  <c r="BQ496" i="8" s="1"/>
  <c r="AY496" i="8" s="1"/>
  <c r="DX270" i="4"/>
  <c r="BQ415" i="8" s="1"/>
  <c r="AY415" i="8" s="1"/>
  <c r="DX271" i="4"/>
  <c r="BQ422" i="8"/>
  <c r="AY422" i="8" s="1"/>
  <c r="DX272" i="4"/>
  <c r="BQ479" i="8" s="1"/>
  <c r="AY479" i="8" s="1"/>
  <c r="DX273" i="4"/>
  <c r="BQ292" i="8"/>
  <c r="DX274" i="4"/>
  <c r="BQ482" i="8"/>
  <c r="DX275" i="4"/>
  <c r="BQ249" i="8" s="1"/>
  <c r="AY249" i="8" s="1"/>
  <c r="DX276" i="4"/>
  <c r="BQ110" i="8"/>
  <c r="DX277" i="4"/>
  <c r="BQ48" i="8"/>
  <c r="DX278" i="4"/>
  <c r="BQ477" i="8"/>
  <c r="AY477" i="8"/>
  <c r="DX279" i="4"/>
  <c r="BQ37" i="8" s="1"/>
  <c r="AY37" i="8" s="1"/>
  <c r="DX280" i="4"/>
  <c r="BQ203" i="8" s="1"/>
  <c r="AY203" i="8" s="1"/>
  <c r="DX281" i="4"/>
  <c r="BQ153" i="8" s="1"/>
  <c r="DX282" i="4"/>
  <c r="BQ389" i="8"/>
  <c r="AY389" i="8" s="1"/>
  <c r="DX283" i="4"/>
  <c r="BQ202" i="8" s="1"/>
  <c r="AY202" i="8" s="1"/>
  <c r="DX284" i="4"/>
  <c r="BQ260" i="8" s="1"/>
  <c r="AY260" i="8" s="1"/>
  <c r="DX285" i="4"/>
  <c r="BQ280" i="8" s="1"/>
  <c r="AY280" i="8" s="1"/>
  <c r="DX286" i="4"/>
  <c r="BQ414" i="8" s="1"/>
  <c r="AY414" i="8" s="1"/>
  <c r="DX287" i="4"/>
  <c r="BQ403" i="8"/>
  <c r="AY403" i="8" s="1"/>
  <c r="DX288" i="4"/>
  <c r="BQ63" i="8"/>
  <c r="DX289" i="4"/>
  <c r="BQ139" i="8"/>
  <c r="AY139" i="8" s="1"/>
  <c r="DX290" i="4"/>
  <c r="BQ237" i="8" s="1"/>
  <c r="AY237" i="8" s="1"/>
  <c r="DX291" i="4"/>
  <c r="BQ125" i="8" s="1"/>
  <c r="AY125" i="8" s="1"/>
  <c r="DX292" i="4"/>
  <c r="BQ65" i="8"/>
  <c r="DX293" i="4"/>
  <c r="BQ157" i="8"/>
  <c r="AY157" i="8" s="1"/>
  <c r="DX294" i="4"/>
  <c r="BQ150" i="8" s="1"/>
  <c r="AY150" i="8" s="1"/>
  <c r="DX295" i="4"/>
  <c r="BQ251" i="8" s="1"/>
  <c r="AY251" i="8" s="1"/>
  <c r="DX296" i="4"/>
  <c r="BQ369" i="8"/>
  <c r="DX297" i="4"/>
  <c r="BQ445" i="8"/>
  <c r="DX298" i="4"/>
  <c r="BQ267" i="8" s="1"/>
  <c r="AY267" i="8" s="1"/>
  <c r="DX299" i="4"/>
  <c r="BQ206" i="8"/>
  <c r="DX300" i="4"/>
  <c r="BQ272" i="8"/>
  <c r="DX301" i="4"/>
  <c r="BQ44" i="8"/>
  <c r="AY44" i="8" s="1"/>
  <c r="DX302" i="4"/>
  <c r="BQ224" i="8" s="1"/>
  <c r="AY224" i="8" s="1"/>
  <c r="DX303" i="4"/>
  <c r="BQ159" i="8"/>
  <c r="DX304" i="4"/>
  <c r="BQ263" i="8"/>
  <c r="DX305" i="4"/>
  <c r="BQ286" i="8"/>
  <c r="AY286" i="8" s="1"/>
  <c r="DX306" i="4"/>
  <c r="BQ107" i="8" s="1"/>
  <c r="DX307" i="4"/>
  <c r="BQ430" i="8"/>
  <c r="DX308" i="4"/>
  <c r="BQ195" i="8"/>
  <c r="DX309" i="4"/>
  <c r="BQ169" i="8"/>
  <c r="AY169" i="8" s="1"/>
  <c r="DX310" i="4"/>
  <c r="BQ461" i="8" s="1"/>
  <c r="DX311" i="4"/>
  <c r="BQ105" i="8"/>
  <c r="DX312" i="4"/>
  <c r="BQ478" i="8"/>
  <c r="DX313" i="4"/>
  <c r="BQ474" i="8"/>
  <c r="AY474" i="8" s="1"/>
  <c r="DX314" i="4"/>
  <c r="BQ473" i="8" s="1"/>
  <c r="DX315" i="4"/>
  <c r="BQ204" i="8" s="1"/>
  <c r="AY204" i="8" s="1"/>
  <c r="DX316" i="4"/>
  <c r="BQ483" i="8"/>
  <c r="AY483" i="8"/>
  <c r="DX317" i="4"/>
  <c r="BQ20" i="8" s="1"/>
  <c r="AY20" i="8" s="1"/>
  <c r="DX318" i="4"/>
  <c r="BQ296" i="8"/>
  <c r="DX319" i="4"/>
  <c r="BQ452" i="8"/>
  <c r="DX320" i="4"/>
  <c r="BQ517" i="8"/>
  <c r="AY517" i="8" s="1"/>
  <c r="DX321" i="4"/>
  <c r="BQ132" i="8" s="1"/>
  <c r="AY132" i="8" s="1"/>
  <c r="DX322" i="4"/>
  <c r="BQ67" i="8" s="1"/>
  <c r="AY67" i="8" s="1"/>
  <c r="DX323" i="4"/>
  <c r="BQ417" i="8"/>
  <c r="AY417" i="8"/>
  <c r="DX324" i="4"/>
  <c r="BQ438" i="8"/>
  <c r="DX325" i="4"/>
  <c r="BQ193" i="8"/>
  <c r="DX326" i="4"/>
  <c r="BQ252" i="8"/>
  <c r="DX327" i="4"/>
  <c r="BQ439" i="8"/>
  <c r="AY439" i="8" s="1"/>
  <c r="DX328" i="4"/>
  <c r="BQ509" i="8"/>
  <c r="AY509" i="8" s="1"/>
  <c r="DX329" i="4"/>
  <c r="BQ8" i="8" s="1"/>
  <c r="AY8" i="8" s="1"/>
  <c r="DX330" i="4"/>
  <c r="BQ453" i="8"/>
  <c r="DX331" i="4"/>
  <c r="BQ469" i="8" s="1"/>
  <c r="AY469" i="8" s="1"/>
  <c r="DX332" i="4"/>
  <c r="BQ468" i="8"/>
  <c r="DX333" i="4"/>
  <c r="BQ357" i="8"/>
  <c r="DX334" i="4"/>
  <c r="BQ495" i="8"/>
  <c r="AY495" i="8" s="1"/>
  <c r="DX335" i="4"/>
  <c r="BQ18" i="8"/>
  <c r="DX336" i="4"/>
  <c r="BQ71" i="8"/>
  <c r="DX337" i="4"/>
  <c r="BQ19" i="8"/>
  <c r="DX338" i="4"/>
  <c r="BQ416" i="8"/>
  <c r="DX339" i="4"/>
  <c r="BQ454" i="8"/>
  <c r="DX340" i="4"/>
  <c r="BQ35" i="8"/>
  <c r="DX341" i="4"/>
  <c r="BQ240" i="8"/>
  <c r="DX342" i="4"/>
  <c r="BQ289" i="8"/>
  <c r="AY289" i="8" s="1"/>
  <c r="DX343" i="4"/>
  <c r="BQ212" i="8"/>
  <c r="DX344" i="4"/>
  <c r="BQ311" i="8"/>
  <c r="DX345" i="4"/>
  <c r="BQ514" i="8"/>
  <c r="AY514" i="8"/>
  <c r="DX346" i="4"/>
  <c r="BQ264" i="8" s="1"/>
  <c r="AY264" i="8" s="1"/>
  <c r="DX347" i="4"/>
  <c r="BQ194" i="8" s="1"/>
  <c r="AY194" i="8" s="1"/>
  <c r="DX348" i="4"/>
  <c r="BQ70" i="8" s="1"/>
  <c r="DX349" i="4"/>
  <c r="BQ196" i="8"/>
  <c r="DX350" i="4"/>
  <c r="BQ365" i="8" s="1"/>
  <c r="AY365" i="8" s="1"/>
  <c r="DX351" i="4"/>
  <c r="BQ15" i="8" s="1"/>
  <c r="AY15" i="8" s="1"/>
  <c r="DX352" i="4"/>
  <c r="BQ248" i="8" s="1"/>
  <c r="AY248" i="8" s="1"/>
  <c r="DX353" i="4"/>
  <c r="BQ494" i="8"/>
  <c r="AY494" i="8"/>
  <c r="DX354" i="4"/>
  <c r="BQ388" i="8"/>
  <c r="DX355" i="4"/>
  <c r="BQ368" i="8"/>
  <c r="DX356" i="4"/>
  <c r="BQ171" i="8"/>
  <c r="DX357" i="4"/>
  <c r="BQ273" i="8"/>
  <c r="DX358" i="4"/>
  <c r="BQ336" i="8"/>
  <c r="DX359" i="4"/>
  <c r="BQ69" i="8"/>
  <c r="DX360" i="4"/>
  <c r="BQ12" i="8"/>
  <c r="DX361" i="4"/>
  <c r="BQ134" i="8"/>
  <c r="AY134" i="8" s="1"/>
  <c r="DX362" i="4"/>
  <c r="BQ223" i="8"/>
  <c r="DX363" i="4"/>
  <c r="BQ510" i="8"/>
  <c r="AY510" i="8" s="1"/>
  <c r="DX364" i="4"/>
  <c r="BQ14" i="8"/>
  <c r="DX365" i="4"/>
  <c r="BQ342" i="8" s="1"/>
  <c r="AY342" i="8" s="1"/>
  <c r="DX366" i="4"/>
  <c r="BQ443" i="8" s="1"/>
  <c r="AY443" i="8" s="1"/>
  <c r="DX367" i="4"/>
  <c r="BQ156" i="8"/>
  <c r="DX368" i="4"/>
  <c r="BQ256" i="8"/>
  <c r="AY256" i="8" s="1"/>
  <c r="DX369" i="4"/>
  <c r="BQ277" i="8"/>
  <c r="DX370" i="4"/>
  <c r="BQ49" i="8"/>
  <c r="DX371" i="4"/>
  <c r="BQ265" i="8"/>
  <c r="DX372" i="4"/>
  <c r="BQ418" i="8"/>
  <c r="AY418" i="8" s="1"/>
  <c r="DX373" i="4"/>
  <c r="BQ320" i="8"/>
  <c r="AY320" i="8" s="1"/>
  <c r="DX374" i="4"/>
  <c r="BQ449" i="8" s="1"/>
  <c r="AY449" i="8" s="1"/>
  <c r="DX375" i="4"/>
  <c r="BQ419" i="8"/>
  <c r="AY419" i="8" s="1"/>
  <c r="DX376" i="4"/>
  <c r="BQ214" i="8" s="1"/>
  <c r="AY214" i="8" s="1"/>
  <c r="DX377" i="4"/>
  <c r="BQ361" i="8" s="1"/>
  <c r="AY361" i="8" s="1"/>
  <c r="DX378" i="4"/>
  <c r="BQ25" i="8"/>
  <c r="DX379" i="4"/>
  <c r="BQ460" i="8" s="1"/>
  <c r="AY460" i="8" s="1"/>
  <c r="DX380" i="4"/>
  <c r="BQ155" i="8" s="1"/>
  <c r="DX381" i="4"/>
  <c r="BQ38" i="8" s="1"/>
  <c r="AY38" i="8" s="1"/>
  <c r="DX382" i="4"/>
  <c r="BQ247" i="8"/>
  <c r="DX383" i="4"/>
  <c r="BQ349" i="8" s="1"/>
  <c r="AY349" i="8" s="1"/>
  <c r="DX384" i="4"/>
  <c r="BQ187" i="8" s="1"/>
  <c r="AY187" i="8" s="1"/>
  <c r="DX385" i="4"/>
  <c r="BQ170" i="8" s="1"/>
  <c r="AY170" i="8" s="1"/>
  <c r="DX386" i="4"/>
  <c r="BQ168" i="8"/>
  <c r="DX387" i="4"/>
  <c r="BQ233" i="8" s="1"/>
  <c r="DX388" i="4"/>
  <c r="BQ420" i="8" s="1"/>
  <c r="AY420" i="8" s="1"/>
  <c r="DX389" i="4"/>
  <c r="BQ92" i="8" s="1"/>
  <c r="AY92" i="8" s="1"/>
  <c r="DX390" i="4"/>
  <c r="BQ425" i="8"/>
  <c r="AY425" i="8"/>
  <c r="DX391" i="4"/>
  <c r="BQ358" i="8"/>
  <c r="DX392" i="4"/>
  <c r="BQ270" i="8"/>
  <c r="DX393" i="4"/>
  <c r="BQ229" i="8"/>
  <c r="DX394" i="4"/>
  <c r="BQ476" i="8"/>
  <c r="AY476" i="8" s="1"/>
  <c r="DX395" i="4"/>
  <c r="BQ332" i="8"/>
  <c r="DX396" i="4"/>
  <c r="BQ276" i="8"/>
  <c r="DX397" i="4"/>
  <c r="BQ484" i="8"/>
  <c r="DX398" i="4"/>
  <c r="BQ340" i="8"/>
  <c r="AY340" i="8" s="1"/>
  <c r="DX399" i="4"/>
  <c r="BQ258" i="8"/>
  <c r="DX400" i="4"/>
  <c r="BQ103" i="8"/>
  <c r="DX401" i="4"/>
  <c r="BQ117" i="8"/>
  <c r="DX402" i="4"/>
  <c r="BQ516" i="8"/>
  <c r="AY516" i="8" s="1"/>
  <c r="DX403" i="4"/>
  <c r="BQ115" i="8"/>
  <c r="DX404" i="4"/>
  <c r="BQ209" i="8"/>
  <c r="DX405" i="4"/>
  <c r="BQ131" i="8"/>
  <c r="DX406" i="4"/>
  <c r="BQ86" i="8"/>
  <c r="AY86" i="8" s="1"/>
  <c r="DX407" i="4"/>
  <c r="BQ128" i="8"/>
  <c r="DX408" i="4"/>
  <c r="BQ392" i="8"/>
  <c r="DX409" i="4"/>
  <c r="BQ435" i="8"/>
  <c r="AY435" i="8" s="1"/>
  <c r="DX410" i="4"/>
  <c r="BQ348" i="8" s="1"/>
  <c r="AY348" i="8" s="1"/>
  <c r="DX411" i="4"/>
  <c r="BQ100" i="8" s="1"/>
  <c r="AY100" i="8" s="1"/>
  <c r="DX412" i="4"/>
  <c r="BQ351" i="8" s="1"/>
  <c r="AY351" i="8" s="1"/>
  <c r="DX413" i="4"/>
  <c r="BQ89" i="8"/>
  <c r="DX414" i="4"/>
  <c r="BQ101" i="8" s="1"/>
  <c r="AY101" i="8" s="1"/>
  <c r="DX415" i="4"/>
  <c r="BQ151" i="8" s="1"/>
  <c r="AY151" i="8" s="1"/>
  <c r="DX416" i="4"/>
  <c r="BQ413" i="8" s="1"/>
  <c r="AY413" i="8" s="1"/>
  <c r="DX417" i="4"/>
  <c r="BQ226" i="8"/>
  <c r="DX418" i="4"/>
  <c r="BQ189" i="8" s="1"/>
  <c r="DX419" i="4"/>
  <c r="BQ493" i="8" s="1"/>
  <c r="AY493" i="8" s="1"/>
  <c r="DX420" i="4"/>
  <c r="BQ116" i="8"/>
  <c r="DX421" i="4"/>
  <c r="BQ285" i="8"/>
  <c r="AY285" i="8" s="1"/>
  <c r="DX422" i="4"/>
  <c r="BQ94" i="8"/>
  <c r="DX423" i="4"/>
  <c r="BQ106" i="8"/>
  <c r="DX424" i="4"/>
  <c r="BQ328" i="8"/>
  <c r="DX425" i="4"/>
  <c r="BQ238" i="8"/>
  <c r="AY238" i="8" s="1"/>
  <c r="DX426" i="4"/>
  <c r="BQ95" i="8"/>
  <c r="DX427" i="4"/>
  <c r="BQ129" i="8"/>
  <c r="DX428" i="4"/>
  <c r="BQ158" i="8"/>
  <c r="DX429" i="4"/>
  <c r="BQ492" i="8"/>
  <c r="DX430" i="4"/>
  <c r="BQ458" i="8"/>
  <c r="DX431" i="4"/>
  <c r="BQ5" i="8"/>
  <c r="DX432" i="4"/>
  <c r="BQ421" i="8"/>
  <c r="DX433" i="4"/>
  <c r="BQ88" i="8"/>
  <c r="AY88" i="8" s="1"/>
  <c r="DX434" i="4"/>
  <c r="BQ334" i="8"/>
  <c r="DX435" i="4"/>
  <c r="BQ13" i="8"/>
  <c r="DX436" i="4"/>
  <c r="BQ275" i="8"/>
  <c r="DX437" i="4"/>
  <c r="BQ167" i="8"/>
  <c r="AY167" i="8" s="1"/>
  <c r="DX438" i="4"/>
  <c r="BQ341" i="8"/>
  <c r="DX439" i="4"/>
  <c r="BQ228" i="8"/>
  <c r="DX440" i="4"/>
  <c r="BQ97" i="8"/>
  <c r="DX441" i="4"/>
  <c r="BQ350" i="8"/>
  <c r="AY350" i="8" s="1"/>
  <c r="DX442" i="4"/>
  <c r="BQ377" i="8"/>
  <c r="DX443" i="4"/>
  <c r="BQ51" i="8"/>
  <c r="DX444" i="4"/>
  <c r="BQ319" i="8"/>
  <c r="DX445" i="4"/>
  <c r="BQ239" i="8"/>
  <c r="DX446" i="4"/>
  <c r="BQ318" i="8"/>
  <c r="DX447" i="4"/>
  <c r="BQ199" i="8"/>
  <c r="DX448" i="4"/>
  <c r="BQ333" i="8"/>
  <c r="DX449" i="4"/>
  <c r="BQ11" i="8"/>
  <c r="AY11" i="8" s="1"/>
  <c r="DX450" i="4"/>
  <c r="BQ268" i="8"/>
  <c r="DX451" i="4"/>
  <c r="BQ55" i="8"/>
  <c r="DX452" i="4"/>
  <c r="BQ225" i="8"/>
  <c r="DX453" i="4"/>
  <c r="BQ121" i="8"/>
  <c r="AY121" i="8" s="1"/>
  <c r="DX454" i="4"/>
  <c r="BQ201" i="8"/>
  <c r="DX455" i="4"/>
  <c r="BQ344" i="8"/>
  <c r="AY344" i="8" s="1"/>
  <c r="DX456" i="4"/>
  <c r="BQ36" i="8" s="1"/>
  <c r="DX457" i="4"/>
  <c r="BQ135" i="8" s="1"/>
  <c r="AY135" i="8" s="1"/>
  <c r="DX458" i="4"/>
  <c r="BQ81" i="8" s="1"/>
  <c r="AY81" i="8" s="1"/>
  <c r="DX459" i="4"/>
  <c r="BQ166" i="8" s="1"/>
  <c r="AY166" i="8" s="1"/>
  <c r="DX460" i="4"/>
  <c r="BQ122" i="8" s="1"/>
  <c r="DX461" i="4"/>
  <c r="BQ227" i="8" s="1"/>
  <c r="AY227" i="8" s="1"/>
  <c r="DX462" i="4"/>
  <c r="BQ142" i="8" s="1"/>
  <c r="DX463" i="4"/>
  <c r="BQ112" i="8" s="1"/>
  <c r="DX464" i="4"/>
  <c r="BQ120" i="8" s="1"/>
  <c r="AY120" i="8" s="1"/>
  <c r="DX465" i="4"/>
  <c r="BQ77" i="8" s="1"/>
  <c r="AY77" i="8" s="1"/>
  <c r="DX466" i="4"/>
  <c r="BQ245" i="8" s="1"/>
  <c r="AY245" i="8" s="1"/>
  <c r="DX467" i="4"/>
  <c r="BQ290" i="8" s="1"/>
  <c r="AY290" i="8" s="1"/>
  <c r="DX468" i="4"/>
  <c r="BQ83" i="8" s="1"/>
  <c r="AY83" i="8" s="1"/>
  <c r="DX469" i="4"/>
  <c r="BQ200" i="8" s="1"/>
  <c r="DX470" i="4"/>
  <c r="BQ96" i="8" s="1"/>
  <c r="AY96" i="8" s="1"/>
  <c r="DX471" i="4"/>
  <c r="BQ90" i="8" s="1"/>
  <c r="AY90" i="8" s="1"/>
  <c r="DX472" i="4"/>
  <c r="BQ346" i="8" s="1"/>
  <c r="AY346" i="8" s="1"/>
  <c r="DX473" i="4"/>
  <c r="BQ73" i="8" s="1"/>
  <c r="DX474" i="4"/>
  <c r="BQ198" i="8" s="1"/>
  <c r="AY198" i="8" s="1"/>
  <c r="DX475" i="4"/>
  <c r="BQ93" i="8" s="1"/>
  <c r="AY93" i="8" s="1"/>
  <c r="DX476" i="4"/>
  <c r="BQ308" i="8" s="1"/>
  <c r="AY308" i="8" s="1"/>
  <c r="DX477" i="4"/>
  <c r="BQ335" i="8" s="1"/>
  <c r="DX478" i="4"/>
  <c r="BQ84" i="8" s="1"/>
  <c r="DX479" i="4"/>
  <c r="BQ197" i="8" s="1"/>
  <c r="AY197" i="8" s="1"/>
  <c r="DX480" i="4"/>
  <c r="BQ347" i="8" s="1"/>
  <c r="AY347" i="8" s="1"/>
  <c r="DX481" i="4"/>
  <c r="BQ261" i="8" s="1"/>
  <c r="AY261" i="8" s="1"/>
  <c r="DX482" i="4"/>
  <c r="BQ130" i="8" s="1"/>
  <c r="AY130" i="8" s="1"/>
  <c r="DX483" i="4"/>
  <c r="BQ405" i="8" s="1"/>
  <c r="AY405" i="8" s="1"/>
  <c r="DX484" i="4"/>
  <c r="BQ99" i="8" s="1"/>
  <c r="AY99" i="8" s="1"/>
  <c r="DX485" i="4"/>
  <c r="BQ338" i="8" s="1"/>
  <c r="AY338" i="8" s="1"/>
  <c r="DX486" i="4"/>
  <c r="BQ123" i="8"/>
  <c r="DX487" i="4"/>
  <c r="BQ85" i="8"/>
  <c r="DX488" i="4"/>
  <c r="BQ133" i="8"/>
  <c r="AY133" i="8" s="1"/>
  <c r="DX489" i="4"/>
  <c r="BQ262" i="8"/>
  <c r="AY262" i="8" s="1"/>
  <c r="DX490" i="4"/>
  <c r="BQ80" i="8"/>
  <c r="DX491" i="4"/>
  <c r="BQ255" i="8"/>
  <c r="DX492" i="4"/>
  <c r="BQ306" i="8"/>
  <c r="AY306" i="8" s="1"/>
  <c r="DX493" i="4"/>
  <c r="BQ79" i="8" s="1"/>
  <c r="AY79" i="8" s="1"/>
  <c r="DX494" i="4"/>
  <c r="BQ208" i="8" s="1"/>
  <c r="AY208" i="8" s="1"/>
  <c r="DX495" i="4"/>
  <c r="BQ339" i="8" s="1"/>
  <c r="AY339" i="8" s="1"/>
  <c r="DX496" i="4"/>
  <c r="BQ231" i="8" s="1"/>
  <c r="AY231" i="8" s="1"/>
  <c r="DX497" i="4"/>
  <c r="BQ382" i="8" s="1"/>
  <c r="AY382" i="8" s="1"/>
  <c r="DX498" i="4"/>
  <c r="BQ230" i="8" s="1"/>
  <c r="AY230" i="8" s="1"/>
  <c r="DX499" i="4"/>
  <c r="BQ343" i="8" s="1"/>
  <c r="AY343" i="8" s="1"/>
  <c r="DX500" i="4"/>
  <c r="BQ235" i="8" s="1"/>
  <c r="AY235" i="8" s="1"/>
  <c r="DX501" i="4"/>
  <c r="BQ215" i="8" s="1"/>
  <c r="AY215" i="8" s="1"/>
  <c r="DX502" i="4"/>
  <c r="BQ298" i="8" s="1"/>
  <c r="AY298" i="8" s="1"/>
  <c r="DX503" i="4"/>
  <c r="BQ513" i="8"/>
  <c r="AY513" i="8" s="1"/>
  <c r="DX504" i="4"/>
  <c r="BQ287" i="8" s="1"/>
  <c r="AY287" i="8" s="1"/>
  <c r="DX505" i="4"/>
  <c r="BQ511" i="8"/>
  <c r="AY511" i="8"/>
  <c r="DX506" i="4"/>
  <c r="BQ322" i="8"/>
  <c r="AY322" i="8" s="1"/>
  <c r="DX507" i="4"/>
  <c r="BQ246" i="8"/>
  <c r="AY246" i="8" s="1"/>
  <c r="DX508" i="4"/>
  <c r="BQ78" i="8"/>
  <c r="DX509" i="4"/>
  <c r="BQ359" i="8"/>
  <c r="DX510" i="4"/>
  <c r="BQ17" i="8"/>
  <c r="AY17" i="8" s="1"/>
  <c r="DX511" i="4"/>
  <c r="BQ269" i="8"/>
  <c r="AY269" i="8" s="1"/>
  <c r="DX512" i="4"/>
  <c r="BQ192" i="8"/>
  <c r="DX513" i="4"/>
  <c r="BQ331" i="8"/>
  <c r="AY331" i="8" s="1"/>
  <c r="DX514" i="4"/>
  <c r="BQ210" i="8"/>
  <c r="AY210" i="8" s="1"/>
  <c r="DX515" i="4"/>
  <c r="BQ211" i="8"/>
  <c r="AY211" i="8" s="1"/>
  <c r="DX113" i="4"/>
  <c r="BQ385" i="8"/>
  <c r="AY385" i="8" s="1"/>
  <c r="AY438" i="8"/>
  <c r="AY416" i="8"/>
  <c r="AY388" i="8"/>
  <c r="AY372" i="8"/>
  <c r="AY336" i="8"/>
  <c r="AY284" i="8"/>
  <c r="AY188" i="8"/>
  <c r="AY179" i="8"/>
  <c r="AY156" i="8"/>
  <c r="AY109" i="8"/>
  <c r="AY94" i="8"/>
  <c r="AY64" i="8"/>
  <c r="AY48" i="8"/>
  <c r="AY32" i="8"/>
  <c r="AY19" i="8"/>
  <c r="AY6" i="8"/>
  <c r="AY492" i="8"/>
  <c r="AY482" i="8"/>
  <c r="AY468" i="8"/>
  <c r="AY458" i="8"/>
  <c r="AY454" i="8"/>
  <c r="AY444" i="8"/>
  <c r="AY440" i="8"/>
  <c r="AY410" i="8"/>
  <c r="AY398" i="8"/>
  <c r="AY381" i="8"/>
  <c r="AY369" i="8"/>
  <c r="AY358" i="8"/>
  <c r="AY334" i="8"/>
  <c r="AY328" i="8"/>
  <c r="AY319" i="8"/>
  <c r="AY311" i="8"/>
  <c r="AY291" i="8"/>
  <c r="AY276" i="8"/>
  <c r="AY263" i="8"/>
  <c r="AY252" i="8"/>
  <c r="AY240" i="8"/>
  <c r="AY236" i="8"/>
  <c r="AY228" i="8"/>
  <c r="AY209" i="8"/>
  <c r="AY199" i="8"/>
  <c r="AY195" i="8"/>
  <c r="AY185" i="8"/>
  <c r="AY177" i="8"/>
  <c r="AY163" i="8"/>
  <c r="AY158" i="8"/>
  <c r="AY149" i="8"/>
  <c r="AY126" i="8"/>
  <c r="AY122" i="8"/>
  <c r="AY112" i="8"/>
  <c r="AY106" i="8"/>
  <c r="AY84" i="8"/>
  <c r="AY73" i="8"/>
  <c r="AY43" i="8"/>
  <c r="AY39" i="8"/>
  <c r="AY35" i="8"/>
  <c r="AY29" i="8"/>
  <c r="AY25" i="8"/>
  <c r="AY13" i="8"/>
  <c r="AY446" i="8"/>
  <c r="AY394" i="8"/>
  <c r="AY379" i="8"/>
  <c r="AY332" i="8"/>
  <c r="AY321" i="8"/>
  <c r="AY273" i="8"/>
  <c r="AY250" i="8"/>
  <c r="AY226" i="8"/>
  <c r="AY206" i="8"/>
  <c r="AY193" i="8"/>
  <c r="AY171" i="8"/>
  <c r="AY160" i="8"/>
  <c r="AY147" i="8"/>
  <c r="AY116" i="8"/>
  <c r="AY70" i="8"/>
  <c r="AY53" i="8"/>
  <c r="AY41" i="8"/>
  <c r="AY27" i="8"/>
  <c r="AY480" i="8"/>
  <c r="AY461" i="8"/>
  <c r="AY453" i="8"/>
  <c r="AY421" i="8"/>
  <c r="AY373" i="8"/>
  <c r="AY368" i="8"/>
  <c r="AY357" i="8"/>
  <c r="AY341" i="8"/>
  <c r="AY337" i="8"/>
  <c r="AY333" i="8"/>
  <c r="AY327" i="8"/>
  <c r="AY318" i="8"/>
  <c r="AY296" i="8"/>
  <c r="AY275" i="8"/>
  <c r="AY270" i="8"/>
  <c r="AY266" i="8"/>
  <c r="AY258" i="8"/>
  <c r="AY247" i="8"/>
  <c r="AY239" i="8"/>
  <c r="AY223" i="8"/>
  <c r="AY212" i="8"/>
  <c r="AY189" i="8"/>
  <c r="AY168" i="8"/>
  <c r="AY161" i="8"/>
  <c r="AY153" i="8"/>
  <c r="AY142" i="8"/>
  <c r="AY138" i="8"/>
  <c r="AY129" i="8"/>
  <c r="AY117" i="8"/>
  <c r="AY110" i="8"/>
  <c r="AY105" i="8"/>
  <c r="AY95" i="8"/>
  <c r="AY78" i="8"/>
  <c r="AY71" i="8"/>
  <c r="AY65" i="8"/>
  <c r="AY60" i="8"/>
  <c r="AY55" i="8"/>
  <c r="AY49" i="8"/>
  <c r="AY33" i="8"/>
  <c r="AY24" i="8"/>
  <c r="AY12" i="8"/>
  <c r="AY7" i="8"/>
  <c r="AY484" i="8"/>
  <c r="AY470" i="8"/>
  <c r="AY452" i="8"/>
  <c r="AY442" i="8"/>
  <c r="AY354" i="8"/>
  <c r="AY294" i="8"/>
  <c r="AY279" i="8"/>
  <c r="AY265" i="8"/>
  <c r="AY201" i="8"/>
  <c r="AY128" i="8"/>
  <c r="AY124" i="8"/>
  <c r="AY103" i="8"/>
  <c r="AY58" i="8"/>
  <c r="AY23" i="8"/>
  <c r="AY512" i="8"/>
  <c r="AY478" i="8"/>
  <c r="AY445" i="8"/>
  <c r="AY430" i="8"/>
  <c r="AY392" i="8"/>
  <c r="AY377" i="8"/>
  <c r="AY371" i="8"/>
  <c r="AY359" i="8"/>
  <c r="AY335" i="8"/>
  <c r="AY324" i="8"/>
  <c r="AY305" i="8"/>
  <c r="AY292" i="8"/>
  <c r="AY283" i="8"/>
  <c r="AY277" i="8"/>
  <c r="AY272" i="8"/>
  <c r="AY268" i="8"/>
  <c r="AY255" i="8"/>
  <c r="AY241" i="8"/>
  <c r="AY233" i="8"/>
  <c r="AY229" i="8"/>
  <c r="AY225" i="8"/>
  <c r="AY200" i="8"/>
  <c r="AY196" i="8"/>
  <c r="AY192" i="8"/>
  <c r="AY159" i="8"/>
  <c r="AY155" i="8"/>
  <c r="AY145" i="8"/>
  <c r="AY131" i="8"/>
  <c r="AY127" i="8"/>
  <c r="AY123" i="8"/>
  <c r="AY119" i="8"/>
  <c r="AY115" i="8"/>
  <c r="AY107" i="8"/>
  <c r="AY97" i="8"/>
  <c r="AY89" i="8"/>
  <c r="AY85" i="8"/>
  <c r="AY80" i="8"/>
  <c r="AY76" i="8"/>
  <c r="AY69" i="8"/>
  <c r="AY63" i="8"/>
  <c r="AY51" i="8"/>
  <c r="AY36" i="8"/>
  <c r="AY31" i="8"/>
  <c r="AY26" i="8"/>
  <c r="AY22" i="8"/>
  <c r="AY18" i="8"/>
  <c r="AY14" i="8"/>
  <c r="AY5" i="8"/>
  <c r="AY489" i="8"/>
  <c r="CA6" i="8"/>
  <c r="CA7" i="8"/>
  <c r="CA8" i="8"/>
  <c r="CA9" i="8"/>
  <c r="CA10" i="8"/>
  <c r="CA11" i="8"/>
  <c r="CA12" i="8"/>
  <c r="CA13" i="8"/>
  <c r="CA14" i="8"/>
  <c r="CA15" i="8"/>
  <c r="CA16" i="8"/>
  <c r="CA17" i="8"/>
  <c r="CA18" i="8"/>
  <c r="CA19" i="8"/>
  <c r="CA20" i="8"/>
  <c r="CA21" i="8"/>
  <c r="CA22" i="8"/>
  <c r="CA23" i="8"/>
  <c r="CA24" i="8"/>
  <c r="CA25" i="8"/>
  <c r="CA26" i="8"/>
  <c r="CA27" i="8"/>
  <c r="CA28" i="8"/>
  <c r="CA29" i="8"/>
  <c r="CA30" i="8"/>
  <c r="CA31" i="8"/>
  <c r="CA32" i="8"/>
  <c r="CA33" i="8"/>
  <c r="CA34" i="8"/>
  <c r="CA35" i="8"/>
  <c r="CA36" i="8"/>
  <c r="CA37" i="8"/>
  <c r="CA38" i="8"/>
  <c r="CA39" i="8"/>
  <c r="CA40" i="8"/>
  <c r="CA41" i="8"/>
  <c r="CA42" i="8"/>
  <c r="CA43" i="8"/>
  <c r="CA44" i="8"/>
  <c r="CA45" i="8"/>
  <c r="CA46" i="8"/>
  <c r="CA47" i="8"/>
  <c r="CA48" i="8"/>
  <c r="CA49" i="8"/>
  <c r="CA50" i="8"/>
  <c r="CA51" i="8"/>
  <c r="CA52" i="8"/>
  <c r="CA53" i="8"/>
  <c r="CA54" i="8"/>
  <c r="CA55" i="8"/>
  <c r="CA56" i="8"/>
  <c r="CA57" i="8"/>
  <c r="CA58" i="8"/>
  <c r="CA59" i="8"/>
  <c r="CA60" i="8"/>
  <c r="CA61" i="8"/>
  <c r="CA62" i="8"/>
  <c r="CA63" i="8"/>
  <c r="CA64" i="8"/>
  <c r="CA65" i="8"/>
  <c r="CA66" i="8"/>
  <c r="CA67" i="8"/>
  <c r="CA68" i="8"/>
  <c r="CA69" i="8"/>
  <c r="CA70" i="8"/>
  <c r="CA71" i="8"/>
  <c r="CA72" i="8"/>
  <c r="CA73" i="8"/>
  <c r="CA74" i="8"/>
  <c r="CA75" i="8"/>
  <c r="CA76" i="8"/>
  <c r="CA77" i="8"/>
  <c r="CA78" i="8"/>
  <c r="CA79" i="8"/>
  <c r="CA80" i="8"/>
  <c r="CA81" i="8"/>
  <c r="CA82" i="8"/>
  <c r="CA83" i="8"/>
  <c r="CA84" i="8"/>
  <c r="CA85" i="8"/>
  <c r="CA86" i="8"/>
  <c r="CA87" i="8"/>
  <c r="CA88" i="8"/>
  <c r="CA89" i="8"/>
  <c r="CA90" i="8"/>
  <c r="CA91" i="8"/>
  <c r="CA92" i="8"/>
  <c r="CA93" i="8"/>
  <c r="CA94" i="8"/>
  <c r="CA95" i="8"/>
  <c r="CA96" i="8"/>
  <c r="CA97" i="8"/>
  <c r="CA98" i="8"/>
  <c r="CA99" i="8"/>
  <c r="CA100" i="8"/>
  <c r="CA101" i="8"/>
  <c r="CA102" i="8"/>
  <c r="CA103" i="8"/>
  <c r="CA104" i="8"/>
  <c r="CA105" i="8"/>
  <c r="CA106" i="8"/>
  <c r="CA107" i="8"/>
  <c r="CA108" i="8"/>
  <c r="CA109" i="8"/>
  <c r="CA110" i="8"/>
  <c r="CA111" i="8"/>
  <c r="CA112" i="8"/>
  <c r="CA113" i="8"/>
  <c r="CA114" i="8"/>
  <c r="CA115" i="8"/>
  <c r="CA116" i="8"/>
  <c r="CA117" i="8"/>
  <c r="CA118" i="8"/>
  <c r="CA119" i="8"/>
  <c r="CA120" i="8"/>
  <c r="CA121" i="8"/>
  <c r="CA122" i="8"/>
  <c r="CA123" i="8"/>
  <c r="CA124" i="8"/>
  <c r="CA125" i="8"/>
  <c r="CA126" i="8"/>
  <c r="CA127" i="8"/>
  <c r="CA128" i="8"/>
  <c r="CA129" i="8"/>
  <c r="CA130" i="8"/>
  <c r="CA131" i="8"/>
  <c r="CA132" i="8"/>
  <c r="CA133" i="8"/>
  <c r="CA134" i="8"/>
  <c r="CA135" i="8"/>
  <c r="CA136" i="8"/>
  <c r="CA137" i="8"/>
  <c r="CA138" i="8"/>
  <c r="CA139" i="8"/>
  <c r="CA140" i="8"/>
  <c r="CA141" i="8"/>
  <c r="CA142" i="8"/>
  <c r="CA143" i="8"/>
  <c r="CA144" i="8"/>
  <c r="CA145" i="8"/>
  <c r="CA146" i="8"/>
  <c r="CA147" i="8"/>
  <c r="CA148" i="8"/>
  <c r="CA149" i="8"/>
  <c r="CA150" i="8"/>
  <c r="CA151" i="8"/>
  <c r="CA152" i="8"/>
  <c r="CA153" i="8"/>
  <c r="CA154" i="8"/>
  <c r="CA155" i="8"/>
  <c r="CA156" i="8"/>
  <c r="CA157" i="8"/>
  <c r="CA158" i="8"/>
  <c r="CA159" i="8"/>
  <c r="CA160" i="8"/>
  <c r="CA161" i="8"/>
  <c r="CA162" i="8"/>
  <c r="CA163" i="8"/>
  <c r="CA164" i="8"/>
  <c r="CA165" i="8"/>
  <c r="CA166" i="8"/>
  <c r="CA167" i="8"/>
  <c r="CA168" i="8"/>
  <c r="CA169" i="8"/>
  <c r="CA170" i="8"/>
  <c r="CA171" i="8"/>
  <c r="CA172" i="8"/>
  <c r="CA173" i="8"/>
  <c r="CA174" i="8"/>
  <c r="CA175" i="8"/>
  <c r="CA176" i="8"/>
  <c r="CA177" i="8"/>
  <c r="CA178" i="8"/>
  <c r="CA179" i="8"/>
  <c r="CA180" i="8"/>
  <c r="CA181" i="8"/>
  <c r="CA182" i="8"/>
  <c r="CA183" i="8"/>
  <c r="CA184" i="8"/>
  <c r="CA185" i="8"/>
  <c r="CA186" i="8"/>
  <c r="CA187" i="8"/>
  <c r="CA188" i="8"/>
  <c r="CA189" i="8"/>
  <c r="CA190" i="8"/>
  <c r="CA191" i="8"/>
  <c r="CA192" i="8"/>
  <c r="CA193" i="8"/>
  <c r="CA194" i="8"/>
  <c r="CA195" i="8"/>
  <c r="CA196" i="8"/>
  <c r="CA197" i="8"/>
  <c r="CA198" i="8"/>
  <c r="CA199" i="8"/>
  <c r="CA200" i="8"/>
  <c r="CA201" i="8"/>
  <c r="CA202" i="8"/>
  <c r="CA203" i="8"/>
  <c r="CA204" i="8"/>
  <c r="CA205" i="8"/>
  <c r="CA206" i="8"/>
  <c r="CA207" i="8"/>
  <c r="CA208" i="8"/>
  <c r="CA209" i="8"/>
  <c r="CA210" i="8"/>
  <c r="CA211" i="8"/>
  <c r="CA212" i="8"/>
  <c r="CA213" i="8"/>
  <c r="CA214" i="8"/>
  <c r="CA215" i="8"/>
  <c r="CA216" i="8"/>
  <c r="CA217" i="8"/>
  <c r="CA218" i="8"/>
  <c r="CA219" i="8"/>
  <c r="CA220" i="8"/>
  <c r="CA221" i="8"/>
  <c r="CA222" i="8"/>
  <c r="CA223" i="8"/>
  <c r="CA224" i="8"/>
  <c r="CA225" i="8"/>
  <c r="CA226" i="8"/>
  <c r="CA227" i="8"/>
  <c r="CA228" i="8"/>
  <c r="CA229" i="8"/>
  <c r="CA230" i="8"/>
  <c r="CA231" i="8"/>
  <c r="CA232" i="8"/>
  <c r="CA233" i="8"/>
  <c r="CA234" i="8"/>
  <c r="CA235" i="8"/>
  <c r="CA236" i="8"/>
  <c r="CA237" i="8"/>
  <c r="CA238" i="8"/>
  <c r="CA239" i="8"/>
  <c r="CA240" i="8"/>
  <c r="CA241" i="8"/>
  <c r="CA242" i="8"/>
  <c r="CA243" i="8"/>
  <c r="CA244" i="8"/>
  <c r="CA245" i="8"/>
  <c r="CA246" i="8"/>
  <c r="CA247" i="8"/>
  <c r="CA248" i="8"/>
  <c r="CA249" i="8"/>
  <c r="CA250" i="8"/>
  <c r="CA251" i="8"/>
  <c r="CA252" i="8"/>
  <c r="CA253" i="8"/>
  <c r="CA254" i="8"/>
  <c r="CA255" i="8"/>
  <c r="CA256" i="8"/>
  <c r="CA257" i="8"/>
  <c r="CA258" i="8"/>
  <c r="CA259" i="8"/>
  <c r="CA260" i="8"/>
  <c r="CA261" i="8"/>
  <c r="CA262" i="8"/>
  <c r="CA263" i="8"/>
  <c r="CA264" i="8"/>
  <c r="CA265" i="8"/>
  <c r="CA266" i="8"/>
  <c r="CA267" i="8"/>
  <c r="CA268" i="8"/>
  <c r="CA269" i="8"/>
  <c r="CA270" i="8"/>
  <c r="CA271" i="8"/>
  <c r="CA272" i="8"/>
  <c r="CA273" i="8"/>
  <c r="CA274" i="8"/>
  <c r="CA275" i="8"/>
  <c r="CA276" i="8"/>
  <c r="CA277" i="8"/>
  <c r="CA278" i="8"/>
  <c r="CA279" i="8"/>
  <c r="CA280" i="8"/>
  <c r="CA281" i="8"/>
  <c r="CA282" i="8"/>
  <c r="CA283" i="8"/>
  <c r="CA284" i="8"/>
  <c r="CA285" i="8"/>
  <c r="CA286" i="8"/>
  <c r="CA287" i="8"/>
  <c r="CA288" i="8"/>
  <c r="CA289" i="8"/>
  <c r="CA290" i="8"/>
  <c r="CA291" i="8"/>
  <c r="CA292" i="8"/>
  <c r="CA293" i="8"/>
  <c r="CA294" i="8"/>
  <c r="CA295" i="8"/>
  <c r="CA296" i="8"/>
  <c r="CA297" i="8"/>
  <c r="CA298" i="8"/>
  <c r="CA299" i="8"/>
  <c r="CA300" i="8"/>
  <c r="CA301" i="8"/>
  <c r="CA302" i="8"/>
  <c r="CA303" i="8"/>
  <c r="CA304" i="8"/>
  <c r="CA305" i="8"/>
  <c r="CA306" i="8"/>
  <c r="CA307" i="8"/>
  <c r="CA308" i="8"/>
  <c r="CA309" i="8"/>
  <c r="CA310" i="8"/>
  <c r="CA311" i="8"/>
  <c r="CA312" i="8"/>
  <c r="CA313" i="8"/>
  <c r="CA314" i="8"/>
  <c r="CA315" i="8"/>
  <c r="CA316" i="8"/>
  <c r="CA317" i="8"/>
  <c r="CA318" i="8"/>
  <c r="CA319" i="8"/>
  <c r="CA320" i="8"/>
  <c r="CA321" i="8"/>
  <c r="CA322" i="8"/>
  <c r="CA323" i="8"/>
  <c r="CA324" i="8"/>
  <c r="CA325" i="8"/>
  <c r="CA326" i="8"/>
  <c r="CA327" i="8"/>
  <c r="CA328" i="8"/>
  <c r="CA329" i="8"/>
  <c r="CA330" i="8"/>
  <c r="CA331" i="8"/>
  <c r="CA332" i="8"/>
  <c r="CA333" i="8"/>
  <c r="CA334" i="8"/>
  <c r="CA335" i="8"/>
  <c r="CA336" i="8"/>
  <c r="CA337" i="8"/>
  <c r="CA338" i="8"/>
  <c r="CA339" i="8"/>
  <c r="CA340" i="8"/>
  <c r="CA341" i="8"/>
  <c r="CA342" i="8"/>
  <c r="CA343" i="8"/>
  <c r="CA344" i="8"/>
  <c r="CA345" i="8"/>
  <c r="CA346" i="8"/>
  <c r="CA347" i="8"/>
  <c r="CA348" i="8"/>
  <c r="CA349" i="8"/>
  <c r="CA350" i="8"/>
  <c r="CA351" i="8"/>
  <c r="CA352" i="8"/>
  <c r="CA353" i="8"/>
  <c r="CA354" i="8"/>
  <c r="CA355" i="8"/>
  <c r="CA356" i="8"/>
  <c r="CA357" i="8"/>
  <c r="CA358" i="8"/>
  <c r="CA359" i="8"/>
  <c r="CA360" i="8"/>
  <c r="CA361" i="8"/>
  <c r="CA362" i="8"/>
  <c r="CA363" i="8"/>
  <c r="CA364" i="8"/>
  <c r="CA365" i="8"/>
  <c r="CA366" i="8"/>
  <c r="CA367" i="8"/>
  <c r="CA368" i="8"/>
  <c r="CA369" i="8"/>
  <c r="CA370" i="8"/>
  <c r="CA371" i="8"/>
  <c r="CA372" i="8"/>
  <c r="CA373" i="8"/>
  <c r="CA374" i="8"/>
  <c r="CA375" i="8"/>
  <c r="CA376" i="8"/>
  <c r="CA377" i="8"/>
  <c r="CA378" i="8"/>
  <c r="CA379" i="8"/>
  <c r="CA380" i="8"/>
  <c r="CA381" i="8"/>
  <c r="CA382" i="8"/>
  <c r="CA383" i="8"/>
  <c r="CA384" i="8"/>
  <c r="CA385" i="8"/>
  <c r="CA386" i="8"/>
  <c r="CA387" i="8"/>
  <c r="CA388" i="8"/>
  <c r="CA389" i="8"/>
  <c r="CA390" i="8"/>
  <c r="CA391" i="8"/>
  <c r="CA392" i="8"/>
  <c r="CA393" i="8"/>
  <c r="CA394" i="8"/>
  <c r="CA395" i="8"/>
  <c r="CA396" i="8"/>
  <c r="CA397" i="8"/>
  <c r="CA398" i="8"/>
  <c r="CA399" i="8"/>
  <c r="CA400" i="8"/>
  <c r="CA401" i="8"/>
  <c r="CA402" i="8"/>
  <c r="CA403" i="8"/>
  <c r="CA404" i="8"/>
  <c r="CA405" i="8"/>
  <c r="CA406" i="8"/>
  <c r="CA407" i="8"/>
  <c r="CA408" i="8"/>
  <c r="CA409" i="8"/>
  <c r="CA410" i="8"/>
  <c r="CA411" i="8"/>
  <c r="CA412" i="8"/>
  <c r="CA413" i="8"/>
  <c r="CA414" i="8"/>
  <c r="CA415" i="8"/>
  <c r="CA416" i="8"/>
  <c r="CA417" i="8"/>
  <c r="CA418" i="8"/>
  <c r="CA419" i="8"/>
  <c r="CA420" i="8"/>
  <c r="CA421" i="8"/>
  <c r="CA422" i="8"/>
  <c r="CA423" i="8"/>
  <c r="CA424" i="8"/>
  <c r="CA425" i="8"/>
  <c r="CA426" i="8"/>
  <c r="CA427" i="8"/>
  <c r="CA428" i="8"/>
  <c r="CA429" i="8"/>
  <c r="CA430" i="8"/>
  <c r="CA431" i="8"/>
  <c r="CA432" i="8"/>
  <c r="CA433" i="8"/>
  <c r="CA434" i="8"/>
  <c r="CA435" i="8"/>
  <c r="CA436" i="8"/>
  <c r="CA437" i="8"/>
  <c r="CA438" i="8"/>
  <c r="CA439" i="8"/>
  <c r="CA440" i="8"/>
  <c r="CA441" i="8"/>
  <c r="CA442" i="8"/>
  <c r="CA443" i="8"/>
  <c r="CA444" i="8"/>
  <c r="CA445" i="8"/>
  <c r="CA446" i="8"/>
  <c r="CA447" i="8"/>
  <c r="CA448" i="8"/>
  <c r="CA449" i="8"/>
  <c r="CA450" i="8"/>
  <c r="CA451" i="8"/>
  <c r="CA452" i="8"/>
  <c r="CA453" i="8"/>
  <c r="CA454" i="8"/>
  <c r="CA455" i="8"/>
  <c r="CA456" i="8"/>
  <c r="CA457" i="8"/>
  <c r="CA458" i="8"/>
  <c r="CA459" i="8"/>
  <c r="CA460" i="8"/>
  <c r="CA461" i="8"/>
  <c r="CA462" i="8"/>
  <c r="CA463" i="8"/>
  <c r="CA464" i="8"/>
  <c r="CA465" i="8"/>
  <c r="CA466" i="8"/>
  <c r="CA467" i="8"/>
  <c r="CA468" i="8"/>
  <c r="CA469" i="8"/>
  <c r="CA470" i="8"/>
  <c r="CA471" i="8"/>
  <c r="CA472" i="8"/>
  <c r="CA473" i="8"/>
  <c r="CA474" i="8"/>
  <c r="CA475" i="8"/>
  <c r="CA476" i="8"/>
  <c r="CA477" i="8"/>
  <c r="CA478" i="8"/>
  <c r="CA479" i="8"/>
  <c r="CA480" i="8"/>
  <c r="CA481" i="8"/>
  <c r="CA482" i="8"/>
  <c r="CA483" i="8"/>
  <c r="CA484" i="8"/>
  <c r="CA485" i="8"/>
  <c r="CA486" i="8"/>
  <c r="CA487" i="8"/>
  <c r="CA488" i="8"/>
  <c r="CA489" i="8"/>
  <c r="CA490" i="8"/>
  <c r="CA491" i="8"/>
  <c r="CA492" i="8"/>
  <c r="CA493" i="8"/>
  <c r="CA494" i="8"/>
  <c r="CA495" i="8"/>
  <c r="CA496" i="8"/>
  <c r="CA497" i="8"/>
  <c r="CA498" i="8"/>
  <c r="CA499" i="8"/>
  <c r="CA500" i="8"/>
  <c r="CA501" i="8"/>
  <c r="CA502" i="8"/>
  <c r="CA503" i="8"/>
  <c r="CA504" i="8"/>
  <c r="CA505" i="8"/>
  <c r="CA506" i="8"/>
  <c r="CA507" i="8"/>
  <c r="CA508" i="8"/>
  <c r="CA509" i="8"/>
  <c r="CA510" i="8"/>
  <c r="CA511" i="8"/>
  <c r="CA512" i="8"/>
  <c r="CA513" i="8"/>
  <c r="CA514" i="8"/>
  <c r="CA515" i="8"/>
  <c r="CA516" i="8"/>
  <c r="CA517" i="8"/>
  <c r="CA518" i="8"/>
  <c r="CA5" i="8"/>
  <c r="DV3" i="4"/>
  <c r="BO330" i="8" s="1"/>
  <c r="DW3" i="4"/>
  <c r="BP330" i="8" s="1"/>
  <c r="DV4" i="4"/>
  <c r="BO515" i="8" s="1"/>
  <c r="DW4" i="4"/>
  <c r="BP515" i="8" s="1"/>
  <c r="DV5" i="4"/>
  <c r="BO218" i="8" s="1"/>
  <c r="DW5" i="4"/>
  <c r="BP218" i="8" s="1"/>
  <c r="DV6" i="4"/>
  <c r="BO164" i="8" s="1"/>
  <c r="DW6" i="4"/>
  <c r="BP164" i="8" s="1"/>
  <c r="DV7" i="4"/>
  <c r="BO186" i="8" s="1"/>
  <c r="DW7" i="4"/>
  <c r="BP186" i="8" s="1"/>
  <c r="DV8" i="4"/>
  <c r="BO317" i="8" s="1"/>
  <c r="DW8" i="4"/>
  <c r="BP317" i="8" s="1"/>
  <c r="DV9" i="4"/>
  <c r="BO375" i="8" s="1"/>
  <c r="DW9" i="4"/>
  <c r="BP375" i="8" s="1"/>
  <c r="DV10" i="4"/>
  <c r="BO52" i="8" s="1"/>
  <c r="DW10" i="4"/>
  <c r="BP52" i="8" s="1"/>
  <c r="DV11" i="4"/>
  <c r="BO216" i="8" s="1"/>
  <c r="DW11" i="4"/>
  <c r="BP216" i="8" s="1"/>
  <c r="DV12" i="4"/>
  <c r="BO190" i="8" s="1"/>
  <c r="DW12" i="4"/>
  <c r="BP190" i="8" s="1"/>
  <c r="DV13" i="4"/>
  <c r="BO437" i="8" s="1"/>
  <c r="DW13" i="4"/>
  <c r="BP437" i="8" s="1"/>
  <c r="DV14" i="4"/>
  <c r="BO345" i="8" s="1"/>
  <c r="DW14" i="4"/>
  <c r="BP345" i="8" s="1"/>
  <c r="DV15" i="4"/>
  <c r="BO72" i="8"/>
  <c r="DW15" i="4"/>
  <c r="BP72" i="8" s="1"/>
  <c r="DV16" i="4"/>
  <c r="BO205" i="8" s="1"/>
  <c r="DW16" i="4"/>
  <c r="BP205" i="8" s="1"/>
  <c r="DV17" i="4"/>
  <c r="BO393" i="8"/>
  <c r="DW17" i="4"/>
  <c r="BP393" i="8" s="1"/>
  <c r="DV18" i="4"/>
  <c r="BO176" i="8" s="1"/>
  <c r="DW18" i="4"/>
  <c r="BP176" i="8" s="1"/>
  <c r="DV19" i="4"/>
  <c r="BO408" i="8"/>
  <c r="DW19" i="4"/>
  <c r="BP408" i="8" s="1"/>
  <c r="DV20" i="4"/>
  <c r="BO378" i="8" s="1"/>
  <c r="DW20" i="4"/>
  <c r="BP378" i="8" s="1"/>
  <c r="DV21" i="4"/>
  <c r="BO137" i="8"/>
  <c r="DW21" i="4"/>
  <c r="BP137" i="8" s="1"/>
  <c r="DV22" i="4"/>
  <c r="BO370" i="8" s="1"/>
  <c r="DW22" i="4"/>
  <c r="BP370" i="8" s="1"/>
  <c r="DV23" i="4"/>
  <c r="BO54" i="8"/>
  <c r="DW23" i="4"/>
  <c r="BP54" i="8" s="1"/>
  <c r="DV24" i="4"/>
  <c r="BO75" i="8" s="1"/>
  <c r="DW24" i="4"/>
  <c r="BP75" i="8" s="1"/>
  <c r="DV25" i="4"/>
  <c r="BO463" i="8"/>
  <c r="DW25" i="4"/>
  <c r="BP463" i="8" s="1"/>
  <c r="DV26" i="4"/>
  <c r="BO180" i="8" s="1"/>
  <c r="DW26" i="4"/>
  <c r="BP180" i="8" s="1"/>
  <c r="DV27" i="4"/>
  <c r="BO274" i="8"/>
  <c r="DW27" i="4"/>
  <c r="BP274" i="8" s="1"/>
  <c r="DV28" i="4"/>
  <c r="BO316" i="8" s="1"/>
  <c r="DW28" i="4"/>
  <c r="BP316" i="8" s="1"/>
  <c r="DV29" i="4"/>
  <c r="BO165" i="8"/>
  <c r="DW29" i="4"/>
  <c r="BP165" i="8" s="1"/>
  <c r="DV30" i="4"/>
  <c r="BO329" i="8" s="1"/>
  <c r="DW30" i="4"/>
  <c r="BP329" i="8" s="1"/>
  <c r="DV31" i="4"/>
  <c r="BO152" i="8"/>
  <c r="DW31" i="4"/>
  <c r="BP152" i="8" s="1"/>
  <c r="DV32" i="4"/>
  <c r="BO47" i="8" s="1"/>
  <c r="DW32" i="4"/>
  <c r="BP47" i="8" s="1"/>
  <c r="DV33" i="4"/>
  <c r="BO300" i="8"/>
  <c r="DW33" i="4"/>
  <c r="BP300" i="8" s="1"/>
  <c r="DV34" i="4"/>
  <c r="BO462" i="8" s="1"/>
  <c r="DW34" i="4"/>
  <c r="BP462" i="8" s="1"/>
  <c r="DV35" i="4"/>
  <c r="BO68" i="8"/>
  <c r="DW35" i="4"/>
  <c r="BP68" i="8" s="1"/>
  <c r="DV36" i="4"/>
  <c r="BO302" i="8" s="1"/>
  <c r="DW36" i="4"/>
  <c r="BP302" i="8" s="1"/>
  <c r="DV37" i="4"/>
  <c r="BO400" i="8"/>
  <c r="DW37" i="4"/>
  <c r="BP400" i="8" s="1"/>
  <c r="DV38" i="4"/>
  <c r="BO297" i="8" s="1"/>
  <c r="DW38" i="4"/>
  <c r="BP297" i="8" s="1"/>
  <c r="DV39" i="4"/>
  <c r="BO59" i="8"/>
  <c r="DW39" i="4"/>
  <c r="BP59" i="8" s="1"/>
  <c r="DV40" i="4"/>
  <c r="BO219" i="8" s="1"/>
  <c r="DW40" i="4"/>
  <c r="BP219" i="8" s="1"/>
  <c r="DV41" i="4"/>
  <c r="BO310" i="8"/>
  <c r="DW41" i="4"/>
  <c r="BP310" i="8" s="1"/>
  <c r="DV42" i="4"/>
  <c r="BO448" i="8" s="1"/>
  <c r="DW42" i="4"/>
  <c r="BP448" i="8" s="1"/>
  <c r="DV43" i="4"/>
  <c r="BO113" i="8"/>
  <c r="DW43" i="4"/>
  <c r="BP113" i="8" s="1"/>
  <c r="DV44" i="4"/>
  <c r="BO402" i="8" s="1"/>
  <c r="DW44" i="4"/>
  <c r="BP402" i="8"/>
  <c r="DV45" i="4"/>
  <c r="BO45" i="8"/>
  <c r="DW45" i="4"/>
  <c r="BP45" i="8" s="1"/>
  <c r="DV46" i="4"/>
  <c r="BO144" i="8" s="1"/>
  <c r="DW46" i="4"/>
  <c r="BP144" i="8"/>
  <c r="DV47" i="4"/>
  <c r="BO325" i="8"/>
  <c r="DW47" i="4"/>
  <c r="BP325" i="8" s="1"/>
  <c r="DV48" i="4"/>
  <c r="BO30" i="8" s="1"/>
  <c r="DW48" i="4"/>
  <c r="BP30" i="8"/>
  <c r="DV49" i="4"/>
  <c r="BO428" i="8"/>
  <c r="DW49" i="4"/>
  <c r="BP428" i="8" s="1"/>
  <c r="DV50" i="4"/>
  <c r="BO173" i="8" s="1"/>
  <c r="DW50" i="4"/>
  <c r="BP173" i="8"/>
  <c r="DV51" i="4"/>
  <c r="BO401" i="8"/>
  <c r="DW51" i="4"/>
  <c r="BP401" i="8" s="1"/>
  <c r="DV52" i="4"/>
  <c r="BO288" i="8" s="1"/>
  <c r="DW52" i="4"/>
  <c r="BP288" i="8"/>
  <c r="DV53" i="4"/>
  <c r="BO500" i="8"/>
  <c r="DW53" i="4"/>
  <c r="BP500" i="8" s="1"/>
  <c r="DV54" i="4"/>
  <c r="BO34" i="8" s="1"/>
  <c r="DW54" i="4"/>
  <c r="BP34" i="8"/>
  <c r="DV55" i="4"/>
  <c r="BO253" i="8"/>
  <c r="DW55" i="4"/>
  <c r="BP253" i="8" s="1"/>
  <c r="DV56" i="4"/>
  <c r="BO217" i="8" s="1"/>
  <c r="DW56" i="4"/>
  <c r="BP217" i="8"/>
  <c r="DV57" i="4"/>
  <c r="BO114" i="8"/>
  <c r="DW57" i="4"/>
  <c r="BP114" i="8" s="1"/>
  <c r="DV58" i="4"/>
  <c r="BO391" i="8" s="1"/>
  <c r="DW58" i="4"/>
  <c r="BP391" i="8"/>
  <c r="DV59" i="4"/>
  <c r="BO307" i="8"/>
  <c r="DW59" i="4"/>
  <c r="BP307" i="8" s="1"/>
  <c r="DV60" i="4"/>
  <c r="BO491" i="8" s="1"/>
  <c r="DW60" i="4"/>
  <c r="BP491" i="8"/>
  <c r="DV61" i="4"/>
  <c r="BO499" i="8"/>
  <c r="DW61" i="4"/>
  <c r="BP499" i="8" s="1"/>
  <c r="DV62" i="4"/>
  <c r="BO433" i="8" s="1"/>
  <c r="DW62" i="4"/>
  <c r="BP433" i="8"/>
  <c r="DV63" i="4"/>
  <c r="BO407" i="8"/>
  <c r="DW63" i="4"/>
  <c r="BP407" i="8" s="1"/>
  <c r="DV64" i="4"/>
  <c r="BO481" i="8" s="1"/>
  <c r="DW64" i="4"/>
  <c r="BP481" i="8"/>
  <c r="DV65" i="4"/>
  <c r="BO355" i="8"/>
  <c r="DW65" i="4"/>
  <c r="BP355" i="8" s="1"/>
  <c r="DV66" i="4"/>
  <c r="BO451" i="8" s="1"/>
  <c r="DW66" i="4"/>
  <c r="BP451" i="8"/>
  <c r="DV67" i="4"/>
  <c r="BO404" i="8"/>
  <c r="DW67" i="4"/>
  <c r="BP404" i="8" s="1"/>
  <c r="DV68" i="4"/>
  <c r="BO356" i="8" s="1"/>
  <c r="DW68" i="4"/>
  <c r="BP356" i="8"/>
  <c r="DV69" i="4"/>
  <c r="BO353" i="8"/>
  <c r="DW69" i="4"/>
  <c r="BP353" i="8" s="1"/>
  <c r="DV70" i="4"/>
  <c r="BO222" i="8" s="1"/>
  <c r="DW70" i="4"/>
  <c r="BP222" i="8"/>
  <c r="DV71" i="4"/>
  <c r="BO82" i="8"/>
  <c r="DW71" i="4"/>
  <c r="BP82" i="8" s="1"/>
  <c r="DV72" i="4"/>
  <c r="BO487" i="8" s="1"/>
  <c r="DW72" i="4"/>
  <c r="BP487" i="8"/>
  <c r="DV73" i="4"/>
  <c r="BO431" i="8"/>
  <c r="DW73" i="4"/>
  <c r="BP431" i="8" s="1"/>
  <c r="DV74" i="4"/>
  <c r="BO257" i="8" s="1"/>
  <c r="DW74" i="4"/>
  <c r="BP257" i="8"/>
  <c r="DV75" i="4"/>
  <c r="BO409" i="8"/>
  <c r="DW75" i="4"/>
  <c r="BP409" i="8" s="1"/>
  <c r="DV76" i="4"/>
  <c r="BO293" i="8" s="1"/>
  <c r="DW76" i="4"/>
  <c r="BP293" i="8"/>
  <c r="DV77" i="4"/>
  <c r="BO397" i="8"/>
  <c r="DW77" i="4"/>
  <c r="BP397" i="8" s="1"/>
  <c r="DV78" i="4"/>
  <c r="BO104" i="8" s="1"/>
  <c r="DW78" i="4"/>
  <c r="BP104" i="8"/>
  <c r="DV79" i="4"/>
  <c r="BO221" i="8"/>
  <c r="DW79" i="4"/>
  <c r="BP221" i="8" s="1"/>
  <c r="DV80" i="4"/>
  <c r="BO295" i="8" s="1"/>
  <c r="DW80" i="4"/>
  <c r="BP295" i="8"/>
  <c r="DV81" i="4"/>
  <c r="BO406" i="8"/>
  <c r="DW81" i="4"/>
  <c r="BP406" i="8" s="1"/>
  <c r="DV82" i="4"/>
  <c r="BO174" i="8" s="1"/>
  <c r="DW82" i="4"/>
  <c r="BP174" i="8"/>
  <c r="DV83" i="4"/>
  <c r="BO184" i="8"/>
  <c r="DW83" i="4"/>
  <c r="BP184" i="8" s="1"/>
  <c r="DV84" i="4"/>
  <c r="BO108" i="8" s="1"/>
  <c r="DW84" i="4"/>
  <c r="BP108" i="8"/>
  <c r="DV85" i="4"/>
  <c r="BO162" i="8"/>
  <c r="DW85" i="4"/>
  <c r="BP162" i="8" s="1"/>
  <c r="DV86" i="4"/>
  <c r="BO175" i="8" s="1"/>
  <c r="DW86" i="4"/>
  <c r="BP175" i="8"/>
  <c r="DV87" i="4"/>
  <c r="BO503" i="8"/>
  <c r="DW87" i="4"/>
  <c r="BP503" i="8" s="1"/>
  <c r="DV88" i="4"/>
  <c r="BO278" i="8" s="1"/>
  <c r="DW88" i="4"/>
  <c r="BP278" i="8"/>
  <c r="DV89" i="4"/>
  <c r="BO66" i="8"/>
  <c r="DW89" i="4"/>
  <c r="BP66" i="8" s="1"/>
  <c r="DV90" i="4"/>
  <c r="BO254" i="8" s="1"/>
  <c r="DW90" i="4"/>
  <c r="BP254" i="8"/>
  <c r="DV91" i="4"/>
  <c r="BO220" i="8"/>
  <c r="DW91" i="4"/>
  <c r="BP220" i="8" s="1"/>
  <c r="DV92" i="4"/>
  <c r="BO424" i="8" s="1"/>
  <c r="DW92" i="4"/>
  <c r="BP424" i="8"/>
  <c r="DV93" i="4"/>
  <c r="BO429" i="8"/>
  <c r="DW93" i="4"/>
  <c r="BP429" i="8" s="1"/>
  <c r="DV94" i="4"/>
  <c r="BO111" i="8" s="1"/>
  <c r="DW94" i="4"/>
  <c r="BP111" i="8"/>
  <c r="DV95" i="4"/>
  <c r="BO384" i="8"/>
  <c r="DW95" i="4"/>
  <c r="BP384" i="8" s="1"/>
  <c r="DV96" i="4"/>
  <c r="BO281" i="8" s="1"/>
  <c r="DW96" i="4"/>
  <c r="BP281" i="8"/>
  <c r="DV97" i="4"/>
  <c r="BO395" i="8"/>
  <c r="DW97" i="4"/>
  <c r="BP395" i="8" s="1"/>
  <c r="DV98" i="4"/>
  <c r="BO46" i="8" s="1"/>
  <c r="DW98" i="4"/>
  <c r="BP46" i="8"/>
  <c r="DV99" i="4"/>
  <c r="BO10" i="8"/>
  <c r="DW99" i="4"/>
  <c r="BP10" i="8" s="1"/>
  <c r="DV100" i="4"/>
  <c r="BO146" i="8" s="1"/>
  <c r="DW100" i="4"/>
  <c r="BP146" i="8"/>
  <c r="DV101" i="4"/>
  <c r="BO360" i="8"/>
  <c r="DW101" i="4"/>
  <c r="BP360" i="8" s="1"/>
  <c r="DV102" i="4"/>
  <c r="BO362" i="8" s="1"/>
  <c r="DW102" i="4"/>
  <c r="BP362" i="8"/>
  <c r="DV103" i="4"/>
  <c r="BO364" i="8"/>
  <c r="DW103" i="4"/>
  <c r="BP364" i="8" s="1"/>
  <c r="DV104" i="4"/>
  <c r="BO61" i="8" s="1"/>
  <c r="DW104" i="4"/>
  <c r="BP61" i="8"/>
  <c r="DV105" i="4"/>
  <c r="BO207" i="8"/>
  <c r="DW105" i="4"/>
  <c r="BP207" i="8" s="1"/>
  <c r="DV106" i="4"/>
  <c r="BO315" i="8"/>
  <c r="DW106" i="4"/>
  <c r="BP315" i="8"/>
  <c r="DV107" i="4"/>
  <c r="BO314" i="8"/>
  <c r="DW107" i="4"/>
  <c r="BP314" i="8" s="1"/>
  <c r="DV108" i="4"/>
  <c r="BO182" i="8"/>
  <c r="DW108" i="4"/>
  <c r="BP182" i="8"/>
  <c r="DV109" i="4"/>
  <c r="BO309" i="8"/>
  <c r="DW109" i="4"/>
  <c r="BP309" i="8" s="1"/>
  <c r="DV110" i="4"/>
  <c r="BO74" i="8"/>
  <c r="DW110" i="4"/>
  <c r="BP74" i="8"/>
  <c r="DV111" i="4"/>
  <c r="BO98" i="8"/>
  <c r="DW111" i="4"/>
  <c r="BP98" i="8" s="1"/>
  <c r="DV112" i="4"/>
  <c r="BO181" i="8"/>
  <c r="DW112" i="4"/>
  <c r="BP181" i="8"/>
  <c r="DV113" i="4"/>
  <c r="BO385" i="8"/>
  <c r="DW113" i="4"/>
  <c r="BP385" i="8" s="1"/>
  <c r="DV114" i="4"/>
  <c r="BO455" i="8"/>
  <c r="DW114" i="4"/>
  <c r="BP455" i="8"/>
  <c r="DV115" i="4"/>
  <c r="BO179" i="8"/>
  <c r="DW115" i="4"/>
  <c r="BP179" i="8" s="1"/>
  <c r="DV116" i="4"/>
  <c r="BO367" i="8"/>
  <c r="DW116" i="4"/>
  <c r="BP367" i="8"/>
  <c r="DV117" i="4"/>
  <c r="BO480" i="8"/>
  <c r="DW117" i="4"/>
  <c r="BP480" i="8" s="1"/>
  <c r="DV118" i="4"/>
  <c r="BO40" i="8"/>
  <c r="DW118" i="4"/>
  <c r="BP40" i="8"/>
  <c r="DV119" i="4"/>
  <c r="BO148" i="8"/>
  <c r="DW119" i="4"/>
  <c r="BP148" i="8" s="1"/>
  <c r="DV120" i="4"/>
  <c r="BO504" i="8"/>
  <c r="DW120" i="4"/>
  <c r="BP504" i="8"/>
  <c r="DV121" i="4"/>
  <c r="BO6" i="8"/>
  <c r="DW121" i="4"/>
  <c r="BP6" i="8" s="1"/>
  <c r="DV122" i="4"/>
  <c r="BO183" i="8"/>
  <c r="DW122" i="4"/>
  <c r="BP183" i="8"/>
  <c r="DV123" i="4"/>
  <c r="BO24" i="8"/>
  <c r="DW123" i="4"/>
  <c r="BP24" i="8" s="1"/>
  <c r="DV124" i="4"/>
  <c r="BO76" i="8"/>
  <c r="DW124" i="4"/>
  <c r="BP76" i="8"/>
  <c r="DV125" i="4"/>
  <c r="BO7" i="8"/>
  <c r="DW125" i="4"/>
  <c r="BP7" i="8" s="1"/>
  <c r="DV126" i="4"/>
  <c r="BO470" i="8"/>
  <c r="DW126" i="4"/>
  <c r="BP470" i="8"/>
  <c r="DV127" i="4"/>
  <c r="BO28" i="8"/>
  <c r="DW127" i="4"/>
  <c r="BP28" i="8" s="1"/>
  <c r="DV128" i="4"/>
  <c r="BO283" i="8"/>
  <c r="DW128" i="4"/>
  <c r="BP283" i="8"/>
  <c r="DV129" i="4"/>
  <c r="BO354" i="8"/>
  <c r="DW129" i="4"/>
  <c r="BP354" i="8" s="1"/>
  <c r="DV130" i="4"/>
  <c r="BO466" i="8"/>
  <c r="DW130" i="4"/>
  <c r="BP466" i="8"/>
  <c r="DV131" i="4"/>
  <c r="BO465" i="8"/>
  <c r="DW131" i="4"/>
  <c r="BP465" i="8" s="1"/>
  <c r="DV132" i="4"/>
  <c r="BO284" i="8"/>
  <c r="DW132" i="4"/>
  <c r="BP284" i="8"/>
  <c r="DV133" i="4"/>
  <c r="BO312" i="8"/>
  <c r="DW133" i="4"/>
  <c r="BP312" i="8" s="1"/>
  <c r="DV134" i="4"/>
  <c r="BO9" i="8"/>
  <c r="DW134" i="4"/>
  <c r="BP9" i="8"/>
  <c r="DV135" i="4"/>
  <c r="BO444" i="8"/>
  <c r="DW135" i="4"/>
  <c r="BP444" i="8" s="1"/>
  <c r="DV136" i="4"/>
  <c r="BO485" i="8"/>
  <c r="DW136" i="4"/>
  <c r="BP485" i="8"/>
  <c r="DV137" i="4"/>
  <c r="BO366" i="8"/>
  <c r="DW137" i="4"/>
  <c r="BP366" i="8" s="1"/>
  <c r="DV138" i="4"/>
  <c r="BO490" i="8"/>
  <c r="DW138" i="4"/>
  <c r="BP490" i="8"/>
  <c r="DV139" i="4"/>
  <c r="BO22" i="8"/>
  <c r="DW139" i="4"/>
  <c r="BP22" i="8" s="1"/>
  <c r="DV140" i="4"/>
  <c r="BO436" i="8"/>
  <c r="DW140" i="4"/>
  <c r="BP436" i="8"/>
  <c r="DV141" i="4"/>
  <c r="BO271" i="8"/>
  <c r="DW141" i="4"/>
  <c r="BP271" i="8" s="1"/>
  <c r="DV142" i="4"/>
  <c r="BO489" i="8"/>
  <c r="DW142" i="4"/>
  <c r="BP489" i="8"/>
  <c r="DV143" i="4"/>
  <c r="BO236" i="8"/>
  <c r="DW143" i="4"/>
  <c r="BP236" i="8" s="1"/>
  <c r="DV144" i="4"/>
  <c r="BO390" i="8"/>
  <c r="DW144" i="4"/>
  <c r="BP390" i="8"/>
  <c r="DV145" i="4"/>
  <c r="BO21" i="8"/>
  <c r="DW145" i="4"/>
  <c r="BP21" i="8" s="1"/>
  <c r="DV146" i="4"/>
  <c r="BO145" i="8"/>
  <c r="DW146" i="4"/>
  <c r="BP145" i="8"/>
  <c r="DV147" i="4"/>
  <c r="BO291" i="8"/>
  <c r="DW147" i="4"/>
  <c r="BP291" i="8" s="1"/>
  <c r="DV148" i="4"/>
  <c r="BO374" i="8"/>
  <c r="DW148" i="4"/>
  <c r="BP374" i="8"/>
  <c r="DV149" i="4"/>
  <c r="BO432" i="8"/>
  <c r="DW149" i="4"/>
  <c r="BP432" i="8"/>
  <c r="DV150" i="4"/>
  <c r="BO149" i="8"/>
  <c r="DW150" i="4"/>
  <c r="BP149" i="8"/>
  <c r="DV151" i="4"/>
  <c r="BO185" i="8"/>
  <c r="DW151" i="4"/>
  <c r="BP185" i="8"/>
  <c r="DV152" i="4"/>
  <c r="BO423" i="8"/>
  <c r="DW152" i="4"/>
  <c r="BP423" i="8"/>
  <c r="DV153" i="4"/>
  <c r="BO386" i="8"/>
  <c r="DW153" i="4"/>
  <c r="BP386" i="8"/>
  <c r="DV154" i="4"/>
  <c r="BO512" i="8"/>
  <c r="DW154" i="4"/>
  <c r="BP512" i="8"/>
  <c r="DV155" i="4"/>
  <c r="BO39" i="8"/>
  <c r="DW155" i="4"/>
  <c r="BP39" i="8"/>
  <c r="DV156" i="4"/>
  <c r="BO154" i="8"/>
  <c r="DW156" i="4"/>
  <c r="BP154" i="8"/>
  <c r="DV157" i="4"/>
  <c r="BO475" i="8"/>
  <c r="DW157" i="4"/>
  <c r="BP475" i="8"/>
  <c r="DV158" i="4"/>
  <c r="BO381" i="8"/>
  <c r="DW158" i="4"/>
  <c r="BP381" i="8"/>
  <c r="DV159" i="4"/>
  <c r="BO188" i="8"/>
  <c r="DW159" i="4"/>
  <c r="BP188" i="8"/>
  <c r="DV160" i="4"/>
  <c r="BO118" i="8"/>
  <c r="DW160" i="4"/>
  <c r="BP118" i="8"/>
  <c r="DV161" i="4"/>
  <c r="BO234" i="8"/>
  <c r="DW161" i="4"/>
  <c r="BP234" i="8"/>
  <c r="DV162" i="4"/>
  <c r="BO87" i="8"/>
  <c r="DW162" i="4"/>
  <c r="BP87" i="8"/>
  <c r="DV163" i="4"/>
  <c r="BO60" i="8"/>
  <c r="DW163" i="4"/>
  <c r="BP60" i="8"/>
  <c r="DV164" i="4"/>
  <c r="BO56" i="8"/>
  <c r="DW164" i="4"/>
  <c r="BP56" i="8"/>
  <c r="DV165" i="4"/>
  <c r="BO91" i="8"/>
  <c r="DW165" i="4"/>
  <c r="BP91" i="8"/>
  <c r="DV166" i="4"/>
  <c r="BO313" i="8"/>
  <c r="DW166" i="4"/>
  <c r="BP313" i="8"/>
  <c r="DV167" i="4"/>
  <c r="BO41" i="8"/>
  <c r="DW167" i="4"/>
  <c r="BP41" i="8"/>
  <c r="DV168" i="4"/>
  <c r="BO387" i="8"/>
  <c r="DW168" i="4"/>
  <c r="BP387" i="8"/>
  <c r="DV169" i="4"/>
  <c r="BO399" i="8"/>
  <c r="DW169" i="4"/>
  <c r="BP399" i="8"/>
  <c r="DV170" i="4"/>
  <c r="BO373" i="8"/>
  <c r="DW170" i="4"/>
  <c r="BP373" i="8"/>
  <c r="DV171" i="4"/>
  <c r="BO177" i="8"/>
  <c r="DW171" i="4"/>
  <c r="BP177" i="8"/>
  <c r="DV172" i="4"/>
  <c r="BO172" i="8"/>
  <c r="DW172" i="4"/>
  <c r="BP172" i="8"/>
  <c r="DV173" i="4"/>
  <c r="BO244" i="8"/>
  <c r="DW173" i="4"/>
  <c r="BP244" i="8"/>
  <c r="DV174" i="4"/>
  <c r="BO471" i="8"/>
  <c r="DW174" i="4"/>
  <c r="BP471" i="8"/>
  <c r="DV175" i="4"/>
  <c r="BO232" i="8"/>
  <c r="DW175" i="4"/>
  <c r="BP232" i="8"/>
  <c r="DV176" i="4"/>
  <c r="BO488" i="8"/>
  <c r="DW176" i="4"/>
  <c r="BP488" i="8"/>
  <c r="DV177" i="4"/>
  <c r="BO42" i="8"/>
  <c r="DW177" i="4"/>
  <c r="BP42" i="8"/>
  <c r="DV178" i="4"/>
  <c r="BO243" i="8"/>
  <c r="DW178" i="4"/>
  <c r="BP243" i="8"/>
  <c r="DV179" i="4"/>
  <c r="BO498" i="8"/>
  <c r="DW179" i="4"/>
  <c r="BP498" i="8"/>
  <c r="DV180" i="4"/>
  <c r="BO446" i="8"/>
  <c r="DW180" i="4"/>
  <c r="BP446" i="8"/>
  <c r="DV181" i="4"/>
  <c r="BO27" i="8"/>
  <c r="DW181" i="4"/>
  <c r="BP27" i="8"/>
  <c r="DV182" i="4"/>
  <c r="BO147" i="8"/>
  <c r="DW182" i="4"/>
  <c r="BP147" i="8"/>
  <c r="DV183" i="4"/>
  <c r="BO508" i="8"/>
  <c r="DW183" i="4"/>
  <c r="BP508" i="8"/>
  <c r="DV184" i="4"/>
  <c r="BO141" i="8"/>
  <c r="DW184" i="4"/>
  <c r="BP141" i="8"/>
  <c r="DV185" i="4"/>
  <c r="BO518" i="8"/>
  <c r="DW185" i="4"/>
  <c r="BP518" i="8"/>
  <c r="DV186" i="4"/>
  <c r="BO301" i="8"/>
  <c r="DW186" i="4"/>
  <c r="BP301" i="8"/>
  <c r="DV187" i="4"/>
  <c r="BO33" i="8"/>
  <c r="DW187" i="4"/>
  <c r="BP33" i="8"/>
  <c r="DV188" i="4"/>
  <c r="BO447" i="8"/>
  <c r="DW188" i="4"/>
  <c r="BP447" i="8"/>
  <c r="DV189" i="4"/>
  <c r="BO16" i="8"/>
  <c r="DW189" i="4"/>
  <c r="BP16" i="8"/>
  <c r="DV190" i="4"/>
  <c r="BO459" i="8"/>
  <c r="DW190" i="4"/>
  <c r="BP459" i="8"/>
  <c r="DV191" i="4"/>
  <c r="BO456" i="8"/>
  <c r="DW191" i="4"/>
  <c r="BP456" i="8"/>
  <c r="DV192" i="4"/>
  <c r="BO58" i="8"/>
  <c r="DW192" i="4"/>
  <c r="BP58" i="8"/>
  <c r="DV193" i="4"/>
  <c r="BO398" i="8"/>
  <c r="DW193" i="4"/>
  <c r="BP398" i="8"/>
  <c r="DV194" i="4"/>
  <c r="BO57" i="8"/>
  <c r="DW194" i="4"/>
  <c r="BP57" i="8"/>
  <c r="DV195" i="4"/>
  <c r="BO383" i="8"/>
  <c r="DW195" i="4"/>
  <c r="BP383" i="8"/>
  <c r="DV196" i="4"/>
  <c r="BO501" i="8"/>
  <c r="DW196" i="4"/>
  <c r="BP501" i="8"/>
  <c r="DV197" i="4"/>
  <c r="BO324" i="8"/>
  <c r="DW197" i="4"/>
  <c r="BP324" i="8"/>
  <c r="DV198" i="4"/>
  <c r="BO327" i="8"/>
  <c r="DW198" i="4"/>
  <c r="BP327" i="8"/>
  <c r="DV199" i="4"/>
  <c r="BO371" i="8"/>
  <c r="DW199" i="4"/>
  <c r="BP371" i="8"/>
  <c r="DV200" i="4"/>
  <c r="BO380" i="8"/>
  <c r="DW200" i="4"/>
  <c r="BP380" i="8"/>
  <c r="DV201" i="4"/>
  <c r="BO505" i="8"/>
  <c r="DW201" i="4"/>
  <c r="BP505" i="8"/>
  <c r="DV202" i="4"/>
  <c r="BO363" i="8"/>
  <c r="DW202" i="4"/>
  <c r="BP363" i="8"/>
  <c r="DV203" i="4"/>
  <c r="BO32" i="8"/>
  <c r="DW203" i="4"/>
  <c r="BP32" i="8"/>
  <c r="DV204" i="4"/>
  <c r="BO64" i="8"/>
  <c r="DW204" i="4"/>
  <c r="BP64" i="8"/>
  <c r="DV205" i="4"/>
  <c r="BO299" i="8"/>
  <c r="DW205" i="4"/>
  <c r="BP299" i="8"/>
  <c r="DV206" i="4"/>
  <c r="BO241" i="8"/>
  <c r="DW206" i="4"/>
  <c r="BP241" i="8"/>
  <c r="DV207" i="4"/>
  <c r="BO337" i="8"/>
  <c r="DW207" i="4"/>
  <c r="BP337" i="8"/>
  <c r="DV208" i="4"/>
  <c r="BO43" i="8"/>
  <c r="DW208" i="4"/>
  <c r="BP43" i="8"/>
  <c r="DV209" i="4"/>
  <c r="BO506" i="8"/>
  <c r="DW209" i="4"/>
  <c r="BP506" i="8"/>
  <c r="DV210" i="4"/>
  <c r="BO352" i="8"/>
  <c r="DW210" i="4"/>
  <c r="BP352" i="8"/>
  <c r="DV211" i="4"/>
  <c r="BO279" i="8"/>
  <c r="DW211" i="4"/>
  <c r="BP279" i="8"/>
  <c r="DV212" i="4"/>
  <c r="BO442" i="8"/>
  <c r="DW212" i="4"/>
  <c r="BP442" i="8"/>
  <c r="DV213" i="4"/>
  <c r="BO457" i="8"/>
  <c r="DW213" i="4"/>
  <c r="BP457" i="8"/>
  <c r="DV214" i="4"/>
  <c r="BO411" i="8"/>
  <c r="DW214" i="4"/>
  <c r="BP411" i="8"/>
  <c r="DV215" i="4"/>
  <c r="BO303" i="8"/>
  <c r="DW215" i="4"/>
  <c r="BP303" i="8"/>
  <c r="DV216" i="4"/>
  <c r="BO379" i="8"/>
  <c r="DW216" i="4"/>
  <c r="BP379" i="8"/>
  <c r="DV217" i="4"/>
  <c r="BO410" i="8"/>
  <c r="DW217" i="4"/>
  <c r="BP410" i="8"/>
  <c r="DV218" i="4"/>
  <c r="BO394" i="8"/>
  <c r="DW218" i="4"/>
  <c r="BP394" i="8"/>
  <c r="DV219" i="4"/>
  <c r="BO467" i="8"/>
  <c r="DW219" i="4"/>
  <c r="BP467" i="8"/>
  <c r="DV220" i="4"/>
  <c r="BO486" i="8"/>
  <c r="DW220" i="4"/>
  <c r="BP486" i="8"/>
  <c r="DV221" i="4"/>
  <c r="BO323" i="8"/>
  <c r="DW221" i="4"/>
  <c r="BP323" i="8"/>
  <c r="DV222" i="4"/>
  <c r="BO29" i="8"/>
  <c r="DW222" i="4"/>
  <c r="BP29" i="8"/>
  <c r="DV223" i="4"/>
  <c r="BO178" i="8"/>
  <c r="DW223" i="4"/>
  <c r="BP178" i="8"/>
  <c r="DV224" i="4"/>
  <c r="BO412" i="8"/>
  <c r="DW224" i="4"/>
  <c r="BP412" i="8"/>
  <c r="DV225" i="4"/>
  <c r="BO497" i="8"/>
  <c r="DW225" i="4"/>
  <c r="BP497" i="8"/>
  <c r="DV226" i="4"/>
  <c r="BO102" i="8"/>
  <c r="DW226" i="4"/>
  <c r="BP102" i="8"/>
  <c r="DV227" i="4"/>
  <c r="BO294" i="8"/>
  <c r="DW227" i="4"/>
  <c r="BP294" i="8"/>
  <c r="DV228" i="4"/>
  <c r="BO502" i="8"/>
  <c r="DW228" i="4"/>
  <c r="BP502" i="8"/>
  <c r="DV229" i="4"/>
  <c r="BO259" i="8"/>
  <c r="DW229" i="4"/>
  <c r="BP259" i="8"/>
  <c r="DV230" i="4"/>
  <c r="BO50" i="8"/>
  <c r="DW230" i="4"/>
  <c r="BP50" i="8"/>
  <c r="DV231" i="4"/>
  <c r="BO136" i="8"/>
  <c r="DW231" i="4"/>
  <c r="BP136" i="8"/>
  <c r="DV232" i="4"/>
  <c r="BO507" i="8"/>
  <c r="DW232" i="4"/>
  <c r="BP507" i="8"/>
  <c r="DV233" i="4"/>
  <c r="BO326" i="8"/>
  <c r="DW233" i="4"/>
  <c r="BP326" i="8"/>
  <c r="DV234" i="4"/>
  <c r="BO119" i="8"/>
  <c r="DW234" i="4"/>
  <c r="BP119" i="8"/>
  <c r="DV235" i="4"/>
  <c r="BO321" i="8"/>
  <c r="DW235" i="4"/>
  <c r="BP321" i="8"/>
  <c r="DV236" i="4"/>
  <c r="BO161" i="8"/>
  <c r="DW236" i="4"/>
  <c r="BP161" i="8"/>
  <c r="DV237" i="4"/>
  <c r="BO434" i="8"/>
  <c r="DW237" i="4"/>
  <c r="BP434" i="8"/>
  <c r="DV238" i="4"/>
  <c r="BO250" i="8"/>
  <c r="DW238" i="4"/>
  <c r="BP250" i="8"/>
  <c r="DV239" i="4"/>
  <c r="BO53" i="8"/>
  <c r="DW239" i="4"/>
  <c r="BP53" i="8"/>
  <c r="DV240" i="4"/>
  <c r="BO163" i="8"/>
  <c r="DW240" i="4"/>
  <c r="BP163" i="8"/>
  <c r="DV241" i="4"/>
  <c r="BO124" i="8"/>
  <c r="DW241" i="4"/>
  <c r="BP124" i="8"/>
  <c r="DV242" i="4"/>
  <c r="BO440" i="8"/>
  <c r="DW242" i="4"/>
  <c r="BP440" i="8"/>
  <c r="DV243" i="4"/>
  <c r="BO126" i="8"/>
  <c r="DW243" i="4"/>
  <c r="BP126" i="8"/>
  <c r="DV244" i="4"/>
  <c r="BO23" i="8"/>
  <c r="DW244" i="4"/>
  <c r="BP23" i="8"/>
  <c r="DV245" i="4"/>
  <c r="BO450" i="8"/>
  <c r="DW245" i="4"/>
  <c r="BP450" i="8"/>
  <c r="DV246" i="4"/>
  <c r="BO127" i="8"/>
  <c r="DW246" i="4"/>
  <c r="BP127" i="8"/>
  <c r="DV247" i="4"/>
  <c r="BO31" i="8"/>
  <c r="DW247" i="4"/>
  <c r="BP31" i="8"/>
  <c r="DV248" i="4"/>
  <c r="BO26" i="8"/>
  <c r="DW248" i="4"/>
  <c r="BP26" i="8"/>
  <c r="DV249" i="4"/>
  <c r="BO426" i="8"/>
  <c r="DW249" i="4"/>
  <c r="BP426" i="8"/>
  <c r="DV250" i="4"/>
  <c r="BO427" i="8"/>
  <c r="DW250" i="4"/>
  <c r="BP427" i="8"/>
  <c r="DV251" i="4"/>
  <c r="BO376" i="8"/>
  <c r="DW251" i="4"/>
  <c r="BP376" i="8"/>
  <c r="DV252" i="4"/>
  <c r="BO464" i="8"/>
  <c r="DW252" i="4"/>
  <c r="BP464" i="8"/>
  <c r="DV253" i="4"/>
  <c r="BO372" i="8"/>
  <c r="DW253" i="4"/>
  <c r="BP372" i="8"/>
  <c r="DV254" i="4"/>
  <c r="BO138" i="8"/>
  <c r="DW254" i="4"/>
  <c r="BP138" i="8"/>
  <c r="DV255" i="4"/>
  <c r="BO109" i="8"/>
  <c r="DW255" i="4"/>
  <c r="BP109" i="8"/>
  <c r="DV256" i="4"/>
  <c r="BO396" i="8"/>
  <c r="DW256" i="4"/>
  <c r="BP396" i="8"/>
  <c r="DV257" i="4"/>
  <c r="BO305" i="8"/>
  <c r="DW257" i="4"/>
  <c r="BP305" i="8"/>
  <c r="DV258" i="4"/>
  <c r="BO266" i="8"/>
  <c r="DW258" i="4"/>
  <c r="BP266" i="8"/>
  <c r="DV259" i="4"/>
  <c r="BO441" i="8"/>
  <c r="DW259" i="4"/>
  <c r="BP441" i="8"/>
  <c r="DV260" i="4"/>
  <c r="BO304" i="8"/>
  <c r="DW260" i="4"/>
  <c r="BP304" i="8"/>
  <c r="DV261" i="4"/>
  <c r="BO242" i="8"/>
  <c r="DW261" i="4"/>
  <c r="BP242" i="8"/>
  <c r="DV262" i="4"/>
  <c r="BO282" i="8"/>
  <c r="DW262" i="4"/>
  <c r="BP282" i="8"/>
  <c r="DV263" i="4"/>
  <c r="BO143" i="8"/>
  <c r="DW263" i="4"/>
  <c r="BP143" i="8"/>
  <c r="DV264" i="4"/>
  <c r="BO160" i="8"/>
  <c r="DW264" i="4"/>
  <c r="BP160" i="8"/>
  <c r="DV265" i="4"/>
  <c r="BO213" i="8"/>
  <c r="DW265" i="4"/>
  <c r="BP213" i="8"/>
  <c r="DV266" i="4"/>
  <c r="BO62" i="8"/>
  <c r="DW266" i="4"/>
  <c r="BP62" i="8"/>
  <c r="DV267" i="4"/>
  <c r="BO191" i="8"/>
  <c r="DW267" i="4"/>
  <c r="BP191" i="8"/>
  <c r="DV268" i="4"/>
  <c r="BO140" i="8"/>
  <c r="DW268" i="4"/>
  <c r="BP140" i="8"/>
  <c r="DV269" i="4"/>
  <c r="BO496" i="8"/>
  <c r="DW269" i="4"/>
  <c r="BP496" i="8"/>
  <c r="DV270" i="4"/>
  <c r="BO415" i="8"/>
  <c r="DW270" i="4"/>
  <c r="BP415" i="8"/>
  <c r="DV271" i="4"/>
  <c r="BO422" i="8"/>
  <c r="DW271" i="4"/>
  <c r="BP422" i="8"/>
  <c r="DV272" i="4"/>
  <c r="BO479" i="8"/>
  <c r="DW272" i="4"/>
  <c r="BP479" i="8"/>
  <c r="DV273" i="4"/>
  <c r="BO292" i="8"/>
  <c r="DW273" i="4"/>
  <c r="BP292" i="8"/>
  <c r="DV274" i="4"/>
  <c r="BO482" i="8"/>
  <c r="DW274" i="4"/>
  <c r="BP482" i="8"/>
  <c r="DV275" i="4"/>
  <c r="BO249" i="8"/>
  <c r="DW275" i="4"/>
  <c r="BP249" i="8"/>
  <c r="DV276" i="4"/>
  <c r="BO110" i="8"/>
  <c r="DW276" i="4"/>
  <c r="BP110" i="8"/>
  <c r="DV277" i="4"/>
  <c r="BO48" i="8"/>
  <c r="DW277" i="4"/>
  <c r="BP48" i="8"/>
  <c r="DV278" i="4"/>
  <c r="BO477" i="8"/>
  <c r="DW278" i="4"/>
  <c r="BP477" i="8"/>
  <c r="DV279" i="4"/>
  <c r="BO37" i="8"/>
  <c r="DW279" i="4"/>
  <c r="BP37" i="8"/>
  <c r="DV280" i="4"/>
  <c r="BO203" i="8"/>
  <c r="DW280" i="4"/>
  <c r="BP203" i="8"/>
  <c r="DV281" i="4"/>
  <c r="BO153" i="8"/>
  <c r="DW281" i="4"/>
  <c r="BP153" i="8"/>
  <c r="DV282" i="4"/>
  <c r="BO389" i="8"/>
  <c r="DW282" i="4"/>
  <c r="BP389" i="8"/>
  <c r="DV283" i="4"/>
  <c r="BO202" i="8"/>
  <c r="DW283" i="4"/>
  <c r="BP202" i="8"/>
  <c r="DV284" i="4"/>
  <c r="BO260" i="8"/>
  <c r="DW284" i="4"/>
  <c r="BP260" i="8"/>
  <c r="DV285" i="4"/>
  <c r="BO280" i="8"/>
  <c r="DW285" i="4"/>
  <c r="BP280" i="8"/>
  <c r="DV286" i="4"/>
  <c r="BO414" i="8"/>
  <c r="DW286" i="4"/>
  <c r="BP414" i="8"/>
  <c r="DV287" i="4"/>
  <c r="BO403" i="8"/>
  <c r="DW287" i="4"/>
  <c r="BP403" i="8"/>
  <c r="DV288" i="4"/>
  <c r="BO63" i="8"/>
  <c r="DW288" i="4"/>
  <c r="BP63" i="8"/>
  <c r="DV289" i="4"/>
  <c r="BO139" i="8"/>
  <c r="DW289" i="4"/>
  <c r="BP139" i="8"/>
  <c r="DV290" i="4"/>
  <c r="BO237" i="8"/>
  <c r="DW290" i="4"/>
  <c r="BP237" i="8"/>
  <c r="DV291" i="4"/>
  <c r="BO125" i="8"/>
  <c r="DW291" i="4"/>
  <c r="BP125" i="8"/>
  <c r="DV292" i="4"/>
  <c r="BO65" i="8"/>
  <c r="DW292" i="4"/>
  <c r="BP65" i="8"/>
  <c r="DV293" i="4"/>
  <c r="BO157" i="8"/>
  <c r="DW293" i="4"/>
  <c r="BP157" i="8"/>
  <c r="DV294" i="4"/>
  <c r="BO150" i="8"/>
  <c r="DW294" i="4"/>
  <c r="BP150" i="8"/>
  <c r="DV295" i="4"/>
  <c r="BO251" i="8"/>
  <c r="DW295" i="4"/>
  <c r="BP251" i="8"/>
  <c r="DV296" i="4"/>
  <c r="BO369" i="8"/>
  <c r="DW296" i="4"/>
  <c r="BP369" i="8"/>
  <c r="DV297" i="4"/>
  <c r="BO445" i="8"/>
  <c r="DW297" i="4"/>
  <c r="BP445" i="8"/>
  <c r="DV298" i="4"/>
  <c r="BO267" i="8"/>
  <c r="DW298" i="4"/>
  <c r="BP267" i="8"/>
  <c r="DV299" i="4"/>
  <c r="BO206" i="8"/>
  <c r="DW299" i="4"/>
  <c r="BP206" i="8"/>
  <c r="DV300" i="4"/>
  <c r="BO272" i="8"/>
  <c r="DW300" i="4"/>
  <c r="BP272" i="8"/>
  <c r="DV301" i="4"/>
  <c r="BO44" i="8"/>
  <c r="DW301" i="4"/>
  <c r="BP44" i="8"/>
  <c r="DV302" i="4"/>
  <c r="BO224" i="8"/>
  <c r="DW302" i="4"/>
  <c r="BP224" i="8"/>
  <c r="DV303" i="4"/>
  <c r="BO159" i="8"/>
  <c r="DW303" i="4"/>
  <c r="BP159" i="8"/>
  <c r="DV304" i="4"/>
  <c r="BO263" i="8"/>
  <c r="DW304" i="4"/>
  <c r="BP263" i="8"/>
  <c r="DV305" i="4"/>
  <c r="BO286" i="8"/>
  <c r="DW305" i="4"/>
  <c r="BP286" i="8"/>
  <c r="DV306" i="4"/>
  <c r="BO107" i="8"/>
  <c r="DW306" i="4"/>
  <c r="BP107" i="8"/>
  <c r="DV307" i="4"/>
  <c r="BO430" i="8"/>
  <c r="DW307" i="4"/>
  <c r="BP430" i="8"/>
  <c r="DV308" i="4"/>
  <c r="BO195" i="8"/>
  <c r="DW308" i="4"/>
  <c r="BP195" i="8"/>
  <c r="DV309" i="4"/>
  <c r="BO169" i="8"/>
  <c r="DW309" i="4"/>
  <c r="BP169" i="8"/>
  <c r="DV310" i="4"/>
  <c r="BO461" i="8"/>
  <c r="DW310" i="4"/>
  <c r="BP461" i="8"/>
  <c r="DV311" i="4"/>
  <c r="BO105" i="8"/>
  <c r="DW311" i="4"/>
  <c r="BP105" i="8"/>
  <c r="DV312" i="4"/>
  <c r="BO478" i="8"/>
  <c r="DW312" i="4"/>
  <c r="BP478" i="8"/>
  <c r="DV313" i="4"/>
  <c r="BO474" i="8"/>
  <c r="DW313" i="4"/>
  <c r="BP474" i="8"/>
  <c r="DV314" i="4"/>
  <c r="BO473" i="8"/>
  <c r="DW314" i="4"/>
  <c r="BP473" i="8"/>
  <c r="DV315" i="4"/>
  <c r="BO204" i="8"/>
  <c r="DW315" i="4"/>
  <c r="BP204" i="8"/>
  <c r="DV316" i="4"/>
  <c r="BO483" i="8"/>
  <c r="DW316" i="4"/>
  <c r="BP483" i="8"/>
  <c r="DV317" i="4"/>
  <c r="BO20" i="8"/>
  <c r="DW317" i="4"/>
  <c r="BP20" i="8"/>
  <c r="DV318" i="4"/>
  <c r="BO296" i="8"/>
  <c r="DW318" i="4"/>
  <c r="BP296" i="8"/>
  <c r="DV319" i="4"/>
  <c r="BO452" i="8"/>
  <c r="DW319" i="4"/>
  <c r="BP452" i="8"/>
  <c r="DV320" i="4"/>
  <c r="BO517" i="8"/>
  <c r="DW320" i="4"/>
  <c r="BP517" i="8"/>
  <c r="DV321" i="4"/>
  <c r="BO132" i="8"/>
  <c r="DW321" i="4"/>
  <c r="BP132" i="8"/>
  <c r="DV322" i="4"/>
  <c r="BO67" i="8"/>
  <c r="DW322" i="4"/>
  <c r="BP67" i="8"/>
  <c r="DV323" i="4"/>
  <c r="BO417" i="8"/>
  <c r="DW323" i="4"/>
  <c r="BP417" i="8"/>
  <c r="DV324" i="4"/>
  <c r="BO438" i="8"/>
  <c r="DW324" i="4"/>
  <c r="BP438" i="8"/>
  <c r="DV325" i="4"/>
  <c r="BO193" i="8"/>
  <c r="DW325" i="4"/>
  <c r="BP193" i="8"/>
  <c r="DV326" i="4"/>
  <c r="BO252" i="8"/>
  <c r="DW326" i="4"/>
  <c r="BP252" i="8"/>
  <c r="DV327" i="4"/>
  <c r="BO439" i="8"/>
  <c r="DW327" i="4"/>
  <c r="BP439" i="8"/>
  <c r="DV328" i="4"/>
  <c r="BO509" i="8"/>
  <c r="DW328" i="4"/>
  <c r="BP509" i="8"/>
  <c r="DV329" i="4"/>
  <c r="BO8" i="8"/>
  <c r="DW329" i="4"/>
  <c r="BP8" i="8"/>
  <c r="DV330" i="4"/>
  <c r="BO453" i="8"/>
  <c r="DW330" i="4"/>
  <c r="BP453" i="8"/>
  <c r="DV331" i="4"/>
  <c r="BO469" i="8"/>
  <c r="DW331" i="4"/>
  <c r="BP469" i="8"/>
  <c r="DV332" i="4"/>
  <c r="BO468" i="8"/>
  <c r="DW332" i="4"/>
  <c r="BP468" i="8"/>
  <c r="DV333" i="4"/>
  <c r="BO357" i="8"/>
  <c r="DW333" i="4"/>
  <c r="BP357" i="8"/>
  <c r="DV334" i="4"/>
  <c r="BO495" i="8"/>
  <c r="DW334" i="4"/>
  <c r="BP495" i="8"/>
  <c r="DV335" i="4"/>
  <c r="BO18" i="8"/>
  <c r="DW335" i="4"/>
  <c r="BP18" i="8"/>
  <c r="DV336" i="4"/>
  <c r="BO71" i="8"/>
  <c r="DW336" i="4"/>
  <c r="BP71" i="8"/>
  <c r="DV337" i="4"/>
  <c r="BO19" i="8"/>
  <c r="DW337" i="4"/>
  <c r="BP19" i="8"/>
  <c r="DV338" i="4"/>
  <c r="BO416" i="8"/>
  <c r="DW338" i="4"/>
  <c r="BP416" i="8"/>
  <c r="DV339" i="4"/>
  <c r="BO454" i="8"/>
  <c r="DW339" i="4"/>
  <c r="BP454" i="8"/>
  <c r="DV340" i="4"/>
  <c r="BO35" i="8"/>
  <c r="DW340" i="4"/>
  <c r="BP35" i="8"/>
  <c r="DV341" i="4"/>
  <c r="BO240" i="8"/>
  <c r="DW341" i="4"/>
  <c r="BP240" i="8"/>
  <c r="DV342" i="4"/>
  <c r="BO289" i="8"/>
  <c r="DW342" i="4"/>
  <c r="BP289" i="8"/>
  <c r="DV343" i="4"/>
  <c r="BO212" i="8"/>
  <c r="DW343" i="4"/>
  <c r="BP212" i="8"/>
  <c r="DV344" i="4"/>
  <c r="BO311" i="8"/>
  <c r="DW344" i="4"/>
  <c r="BP311" i="8"/>
  <c r="DV345" i="4"/>
  <c r="BO514" i="8"/>
  <c r="DW345" i="4"/>
  <c r="BP514" i="8"/>
  <c r="DV346" i="4"/>
  <c r="BO264" i="8"/>
  <c r="DW346" i="4"/>
  <c r="BP264" i="8"/>
  <c r="DV347" i="4"/>
  <c r="BO194" i="8"/>
  <c r="DW347" i="4"/>
  <c r="BP194" i="8"/>
  <c r="DV348" i="4"/>
  <c r="BO70" i="8"/>
  <c r="DW348" i="4"/>
  <c r="BP70" i="8"/>
  <c r="DV349" i="4"/>
  <c r="BO196" i="8"/>
  <c r="DW349" i="4"/>
  <c r="BP196" i="8"/>
  <c r="DV350" i="4"/>
  <c r="BO365" i="8"/>
  <c r="DW350" i="4"/>
  <c r="BP365" i="8"/>
  <c r="DV351" i="4"/>
  <c r="BO15" i="8"/>
  <c r="DW351" i="4"/>
  <c r="BP15" i="8"/>
  <c r="DV352" i="4"/>
  <c r="BO248" i="8"/>
  <c r="DW352" i="4"/>
  <c r="BP248" i="8"/>
  <c r="DV353" i="4"/>
  <c r="BO494" i="8"/>
  <c r="DW353" i="4"/>
  <c r="BP494" i="8"/>
  <c r="DV354" i="4"/>
  <c r="BO388" i="8"/>
  <c r="DW354" i="4"/>
  <c r="BP388" i="8"/>
  <c r="DV355" i="4"/>
  <c r="BO368" i="8"/>
  <c r="DW355" i="4"/>
  <c r="BP368" i="8"/>
  <c r="DV356" i="4"/>
  <c r="BO171" i="8"/>
  <c r="DW356" i="4"/>
  <c r="BP171" i="8"/>
  <c r="DV357" i="4"/>
  <c r="BO273" i="8"/>
  <c r="DW357" i="4"/>
  <c r="BP273" i="8"/>
  <c r="DV358" i="4"/>
  <c r="BO336" i="8"/>
  <c r="DW358" i="4"/>
  <c r="BP336" i="8"/>
  <c r="DV359" i="4"/>
  <c r="BO69" i="8"/>
  <c r="DW359" i="4"/>
  <c r="BP69" i="8"/>
  <c r="DV360" i="4"/>
  <c r="BO12" i="8"/>
  <c r="DW360" i="4"/>
  <c r="BP12" i="8"/>
  <c r="DV361" i="4"/>
  <c r="BO134" i="8"/>
  <c r="DW361" i="4"/>
  <c r="BP134" i="8"/>
  <c r="DV362" i="4"/>
  <c r="BO223" i="8"/>
  <c r="DW362" i="4"/>
  <c r="BP223" i="8"/>
  <c r="DV363" i="4"/>
  <c r="BO510" i="8"/>
  <c r="DW363" i="4"/>
  <c r="BP510" i="8"/>
  <c r="DV364" i="4"/>
  <c r="BO14" i="8"/>
  <c r="DW364" i="4"/>
  <c r="BP14" i="8"/>
  <c r="DV365" i="4"/>
  <c r="BO342" i="8"/>
  <c r="DW365" i="4"/>
  <c r="BP342" i="8"/>
  <c r="DV366" i="4"/>
  <c r="BO443" i="8"/>
  <c r="DW366" i="4"/>
  <c r="BP443" i="8"/>
  <c r="DV367" i="4"/>
  <c r="BO156" i="8"/>
  <c r="DW367" i="4"/>
  <c r="BP156" i="8"/>
  <c r="DV368" i="4"/>
  <c r="BO256" i="8"/>
  <c r="DW368" i="4"/>
  <c r="BP256" i="8"/>
  <c r="DV369" i="4"/>
  <c r="BO277" i="8"/>
  <c r="DW369" i="4"/>
  <c r="BP277" i="8"/>
  <c r="DV370" i="4"/>
  <c r="BO49" i="8"/>
  <c r="DW370" i="4"/>
  <c r="BP49" i="8"/>
  <c r="DV371" i="4"/>
  <c r="BO265" i="8"/>
  <c r="DW371" i="4"/>
  <c r="BP265" i="8"/>
  <c r="DV372" i="4"/>
  <c r="BO418" i="8"/>
  <c r="DW372" i="4"/>
  <c r="BP418" i="8"/>
  <c r="DV373" i="4"/>
  <c r="BO320" i="8"/>
  <c r="DW373" i="4"/>
  <c r="BP320" i="8"/>
  <c r="DV374" i="4"/>
  <c r="BO449" i="8"/>
  <c r="DW374" i="4"/>
  <c r="BP449" i="8"/>
  <c r="DV375" i="4"/>
  <c r="BO419" i="8"/>
  <c r="DW375" i="4"/>
  <c r="BP419" i="8"/>
  <c r="DV376" i="4"/>
  <c r="BO214" i="8"/>
  <c r="DW376" i="4"/>
  <c r="BP214" i="8"/>
  <c r="DV377" i="4"/>
  <c r="BO361" i="8"/>
  <c r="DW377" i="4"/>
  <c r="BP361" i="8"/>
  <c r="DV378" i="4"/>
  <c r="BO25" i="8"/>
  <c r="DW378" i="4"/>
  <c r="BP25" i="8"/>
  <c r="DV379" i="4"/>
  <c r="BO460" i="8"/>
  <c r="DW379" i="4"/>
  <c r="BP460" i="8"/>
  <c r="DV380" i="4"/>
  <c r="BO155" i="8"/>
  <c r="DW380" i="4"/>
  <c r="BP155" i="8"/>
  <c r="DV381" i="4"/>
  <c r="BO38" i="8"/>
  <c r="DW381" i="4"/>
  <c r="BP38" i="8"/>
  <c r="DV382" i="4"/>
  <c r="BO247" i="8"/>
  <c r="DW382" i="4"/>
  <c r="BP247" i="8"/>
  <c r="DV383" i="4"/>
  <c r="BO349" i="8"/>
  <c r="DW383" i="4"/>
  <c r="BP349" i="8"/>
  <c r="DV384" i="4"/>
  <c r="BO187" i="8"/>
  <c r="DW384" i="4"/>
  <c r="BP187" i="8"/>
  <c r="DV385" i="4"/>
  <c r="BO170" i="8"/>
  <c r="DW385" i="4"/>
  <c r="BP170" i="8"/>
  <c r="DV386" i="4"/>
  <c r="BO168" i="8"/>
  <c r="DW386" i="4"/>
  <c r="BP168" i="8"/>
  <c r="DV387" i="4"/>
  <c r="BO233" i="8"/>
  <c r="DW387" i="4"/>
  <c r="BP233" i="8"/>
  <c r="DV388" i="4"/>
  <c r="BO420" i="8"/>
  <c r="DW388" i="4"/>
  <c r="BP420" i="8"/>
  <c r="DV389" i="4"/>
  <c r="BO92" i="8"/>
  <c r="DW389" i="4"/>
  <c r="BP92" i="8"/>
  <c r="DV390" i="4"/>
  <c r="BO425" i="8"/>
  <c r="DW390" i="4"/>
  <c r="BP425" i="8"/>
  <c r="DV391" i="4"/>
  <c r="BO358" i="8"/>
  <c r="DW391" i="4"/>
  <c r="BP358" i="8"/>
  <c r="DV392" i="4"/>
  <c r="BO270" i="8"/>
  <c r="DW392" i="4"/>
  <c r="BP270" i="8"/>
  <c r="DV393" i="4"/>
  <c r="BO229" i="8"/>
  <c r="DW393" i="4"/>
  <c r="BP229" i="8"/>
  <c r="DV394" i="4"/>
  <c r="BO476" i="8"/>
  <c r="DW394" i="4"/>
  <c r="BP476" i="8"/>
  <c r="DV395" i="4"/>
  <c r="BO332" i="8"/>
  <c r="DW395" i="4"/>
  <c r="BP332" i="8"/>
  <c r="DV396" i="4"/>
  <c r="BO276" i="8"/>
  <c r="DW396" i="4"/>
  <c r="BP276" i="8"/>
  <c r="DV397" i="4"/>
  <c r="BO484" i="8"/>
  <c r="DW397" i="4"/>
  <c r="BP484" i="8"/>
  <c r="DV398" i="4"/>
  <c r="BO340" i="8"/>
  <c r="DW398" i="4"/>
  <c r="BP340" i="8"/>
  <c r="DV399" i="4"/>
  <c r="BO258" i="8"/>
  <c r="DW399" i="4"/>
  <c r="BP258" i="8"/>
  <c r="DV400" i="4"/>
  <c r="BO103" i="8"/>
  <c r="DW400" i="4"/>
  <c r="BP103" i="8"/>
  <c r="DV401" i="4"/>
  <c r="BO117" i="8"/>
  <c r="DW401" i="4"/>
  <c r="BP117" i="8"/>
  <c r="DV402" i="4"/>
  <c r="BO516" i="8"/>
  <c r="DW402" i="4"/>
  <c r="BP516" i="8"/>
  <c r="DV403" i="4"/>
  <c r="BO115" i="8"/>
  <c r="DW403" i="4"/>
  <c r="BP115" i="8"/>
  <c r="DV404" i="4"/>
  <c r="BO209" i="8"/>
  <c r="DW404" i="4"/>
  <c r="BP209" i="8"/>
  <c r="DV405" i="4"/>
  <c r="BO131" i="8"/>
  <c r="DW405" i="4"/>
  <c r="BP131" i="8"/>
  <c r="DV406" i="4"/>
  <c r="BO86" i="8"/>
  <c r="DW406" i="4"/>
  <c r="BP86" i="8"/>
  <c r="DV407" i="4"/>
  <c r="BO128" i="8"/>
  <c r="DW407" i="4"/>
  <c r="BP128" i="8"/>
  <c r="DV408" i="4"/>
  <c r="BO392" i="8"/>
  <c r="DW408" i="4"/>
  <c r="BP392" i="8"/>
  <c r="DV409" i="4"/>
  <c r="BO435" i="8"/>
  <c r="DW409" i="4"/>
  <c r="BP435" i="8"/>
  <c r="DV410" i="4"/>
  <c r="BO348" i="8"/>
  <c r="DW410" i="4"/>
  <c r="BP348" i="8"/>
  <c r="DV411" i="4"/>
  <c r="BO100" i="8"/>
  <c r="DW411" i="4"/>
  <c r="BP100" i="8"/>
  <c r="DV412" i="4"/>
  <c r="BO351" i="8"/>
  <c r="DW412" i="4"/>
  <c r="BP351" i="8"/>
  <c r="DV413" i="4"/>
  <c r="BO89" i="8"/>
  <c r="DW413" i="4"/>
  <c r="BP89" i="8"/>
  <c r="DV414" i="4"/>
  <c r="BO101" i="8"/>
  <c r="DW414" i="4"/>
  <c r="BP101" i="8"/>
  <c r="DV415" i="4"/>
  <c r="BO151" i="8"/>
  <c r="DW415" i="4"/>
  <c r="BP151" i="8"/>
  <c r="DV416" i="4"/>
  <c r="BO413" i="8"/>
  <c r="DW416" i="4"/>
  <c r="BP413" i="8"/>
  <c r="DV417" i="4"/>
  <c r="BO226" i="8"/>
  <c r="DW417" i="4"/>
  <c r="BP226" i="8"/>
  <c r="DV418" i="4"/>
  <c r="BO189" i="8"/>
  <c r="DW418" i="4"/>
  <c r="BP189" i="8"/>
  <c r="DV419" i="4"/>
  <c r="BO493" i="8"/>
  <c r="DW419" i="4"/>
  <c r="BP493" i="8"/>
  <c r="DV420" i="4"/>
  <c r="BO116" i="8"/>
  <c r="DW420" i="4"/>
  <c r="BP116" i="8"/>
  <c r="DV421" i="4"/>
  <c r="BO285" i="8"/>
  <c r="DW421" i="4"/>
  <c r="BP285" i="8"/>
  <c r="DV422" i="4"/>
  <c r="BO94" i="8"/>
  <c r="DW422" i="4"/>
  <c r="BP94" i="8"/>
  <c r="DV423" i="4"/>
  <c r="BO106" i="8"/>
  <c r="DW423" i="4"/>
  <c r="BP106" i="8"/>
  <c r="DV424" i="4"/>
  <c r="BO328" i="8"/>
  <c r="DW424" i="4"/>
  <c r="BP328" i="8"/>
  <c r="DV425" i="4"/>
  <c r="BO238" i="8"/>
  <c r="DW425" i="4"/>
  <c r="BP238" i="8"/>
  <c r="DV426" i="4"/>
  <c r="BO95" i="8"/>
  <c r="DW426" i="4"/>
  <c r="BP95" i="8"/>
  <c r="DV427" i="4"/>
  <c r="BO129" i="8"/>
  <c r="DW427" i="4"/>
  <c r="BP129" i="8"/>
  <c r="DV428" i="4"/>
  <c r="BO158" i="8"/>
  <c r="DW428" i="4"/>
  <c r="BP158" i="8"/>
  <c r="DV429" i="4"/>
  <c r="BO492" i="8"/>
  <c r="DW429" i="4"/>
  <c r="BP492" i="8"/>
  <c r="DV430" i="4"/>
  <c r="BO458" i="8"/>
  <c r="DW430" i="4"/>
  <c r="BP458" i="8"/>
  <c r="DV431" i="4"/>
  <c r="BO5" i="8"/>
  <c r="DW431" i="4"/>
  <c r="BP5" i="8"/>
  <c r="DV432" i="4"/>
  <c r="BO421" i="8"/>
  <c r="DW432" i="4"/>
  <c r="BP421" i="8"/>
  <c r="DV433" i="4"/>
  <c r="BO88" i="8"/>
  <c r="DW433" i="4"/>
  <c r="BP88" i="8"/>
  <c r="DV434" i="4"/>
  <c r="BO334" i="8"/>
  <c r="DW434" i="4"/>
  <c r="BP334" i="8"/>
  <c r="DV435" i="4"/>
  <c r="BO13" i="8"/>
  <c r="DW435" i="4"/>
  <c r="BP13" i="8"/>
  <c r="DV436" i="4"/>
  <c r="BO275" i="8"/>
  <c r="DW436" i="4"/>
  <c r="BP275" i="8"/>
  <c r="DV437" i="4"/>
  <c r="BO167" i="8"/>
  <c r="DW437" i="4"/>
  <c r="BP167" i="8"/>
  <c r="DV438" i="4"/>
  <c r="BO341" i="8"/>
  <c r="DW438" i="4"/>
  <c r="BP341" i="8"/>
  <c r="DV439" i="4"/>
  <c r="BO228" i="8"/>
  <c r="DW439" i="4"/>
  <c r="BP228" i="8"/>
  <c r="DV440" i="4"/>
  <c r="BO97" i="8"/>
  <c r="DW440" i="4"/>
  <c r="BP97" i="8"/>
  <c r="DV441" i="4"/>
  <c r="BO350" i="8"/>
  <c r="DW441" i="4"/>
  <c r="BP350" i="8"/>
  <c r="DV442" i="4"/>
  <c r="BO377" i="8"/>
  <c r="DW442" i="4"/>
  <c r="BP377" i="8"/>
  <c r="DV443" i="4"/>
  <c r="BO51" i="8"/>
  <c r="DW443" i="4"/>
  <c r="BP51" i="8"/>
  <c r="DV444" i="4"/>
  <c r="BO319" i="8"/>
  <c r="DW444" i="4"/>
  <c r="BP319" i="8"/>
  <c r="DV445" i="4"/>
  <c r="BO239" i="8"/>
  <c r="DW445" i="4"/>
  <c r="BP239" i="8"/>
  <c r="DV446" i="4"/>
  <c r="BO318" i="8"/>
  <c r="DW446" i="4"/>
  <c r="BP318" i="8"/>
  <c r="DV447" i="4"/>
  <c r="BO199" i="8"/>
  <c r="DW447" i="4"/>
  <c r="BP199" i="8"/>
  <c r="DV448" i="4"/>
  <c r="BO333" i="8"/>
  <c r="DW448" i="4"/>
  <c r="BP333" i="8"/>
  <c r="DV449" i="4"/>
  <c r="BO11" i="8"/>
  <c r="DW449" i="4"/>
  <c r="BP11" i="8"/>
  <c r="DV450" i="4"/>
  <c r="BO268" i="8"/>
  <c r="DW450" i="4"/>
  <c r="BP268" i="8"/>
  <c r="DV451" i="4"/>
  <c r="BO55" i="8"/>
  <c r="DW451" i="4"/>
  <c r="BP55" i="8"/>
  <c r="DV452" i="4"/>
  <c r="BO225" i="8"/>
  <c r="DW452" i="4"/>
  <c r="BP225" i="8"/>
  <c r="DV453" i="4"/>
  <c r="BO121" i="8"/>
  <c r="DW453" i="4"/>
  <c r="BP121" i="8"/>
  <c r="DV454" i="4"/>
  <c r="BO201" i="8"/>
  <c r="DW454" i="4"/>
  <c r="BP201" i="8"/>
  <c r="DV455" i="4"/>
  <c r="BO344" i="8"/>
  <c r="BR344" i="8" s="1"/>
  <c r="DW455" i="4"/>
  <c r="BP344" i="8"/>
  <c r="DV456" i="4"/>
  <c r="BO36" i="8"/>
  <c r="DW456" i="4"/>
  <c r="BP36" i="8"/>
  <c r="DV457" i="4"/>
  <c r="BO135" i="8"/>
  <c r="DW457" i="4"/>
  <c r="BP135" i="8"/>
  <c r="DV458" i="4"/>
  <c r="BO81" i="8"/>
  <c r="DW458" i="4"/>
  <c r="BP81" i="8"/>
  <c r="DV459" i="4"/>
  <c r="BO166" i="8"/>
  <c r="DW459" i="4"/>
  <c r="BP166" i="8"/>
  <c r="DV460" i="4"/>
  <c r="BO122" i="8"/>
  <c r="DW460" i="4"/>
  <c r="BP122" i="8"/>
  <c r="DV461" i="4"/>
  <c r="BO227" i="8"/>
  <c r="DW461" i="4"/>
  <c r="BP227" i="8"/>
  <c r="DV462" i="4"/>
  <c r="BO142" i="8"/>
  <c r="DW462" i="4"/>
  <c r="BP142" i="8"/>
  <c r="DV463" i="4"/>
  <c r="BO112" i="8"/>
  <c r="DW463" i="4"/>
  <c r="BP112" i="8"/>
  <c r="DV464" i="4"/>
  <c r="BO120" i="8"/>
  <c r="DW464" i="4"/>
  <c r="BP120" i="8"/>
  <c r="DV465" i="4"/>
  <c r="BO77" i="8"/>
  <c r="DW465" i="4"/>
  <c r="BP77" i="8"/>
  <c r="DV466" i="4"/>
  <c r="BO245" i="8"/>
  <c r="DW466" i="4"/>
  <c r="BP245" i="8"/>
  <c r="DV467" i="4"/>
  <c r="BO290" i="8"/>
  <c r="DW467" i="4"/>
  <c r="BP290" i="8"/>
  <c r="DV468" i="4"/>
  <c r="BO83" i="8"/>
  <c r="DW468" i="4"/>
  <c r="BP83" i="8"/>
  <c r="DV469" i="4"/>
  <c r="BO200" i="8"/>
  <c r="DW469" i="4"/>
  <c r="BP200" i="8"/>
  <c r="DV470" i="4"/>
  <c r="BO96" i="8"/>
  <c r="DW470" i="4"/>
  <c r="BP96" i="8"/>
  <c r="DV471" i="4"/>
  <c r="BO90" i="8"/>
  <c r="DW471" i="4"/>
  <c r="BP90" i="8"/>
  <c r="DV472" i="4"/>
  <c r="BO346" i="8"/>
  <c r="DW472" i="4"/>
  <c r="BP346" i="8"/>
  <c r="DV473" i="4"/>
  <c r="BO73" i="8"/>
  <c r="DW473" i="4"/>
  <c r="BP73" i="8"/>
  <c r="DV474" i="4"/>
  <c r="BO198" i="8"/>
  <c r="DW474" i="4"/>
  <c r="BP198" i="8"/>
  <c r="DV475" i="4"/>
  <c r="BO93" i="8"/>
  <c r="DW475" i="4"/>
  <c r="BP93" i="8"/>
  <c r="DV476" i="4"/>
  <c r="BO308" i="8"/>
  <c r="DW476" i="4"/>
  <c r="BP308" i="8"/>
  <c r="DV477" i="4"/>
  <c r="BO335" i="8"/>
  <c r="DW477" i="4"/>
  <c r="BP335" i="8"/>
  <c r="DV478" i="4"/>
  <c r="BO84" i="8"/>
  <c r="DW478" i="4"/>
  <c r="BP84" i="8"/>
  <c r="DV479" i="4"/>
  <c r="BO197" i="8"/>
  <c r="DW479" i="4"/>
  <c r="BP197" i="8"/>
  <c r="DV480" i="4"/>
  <c r="BO347" i="8"/>
  <c r="DW480" i="4"/>
  <c r="BP347" i="8"/>
  <c r="DV481" i="4"/>
  <c r="BO261" i="8"/>
  <c r="DW481" i="4"/>
  <c r="BP261" i="8"/>
  <c r="DV482" i="4"/>
  <c r="BO130" i="8"/>
  <c r="DW482" i="4"/>
  <c r="BP130" i="8"/>
  <c r="DV483" i="4"/>
  <c r="BO405" i="8"/>
  <c r="BR405" i="8" s="1"/>
  <c r="DW483" i="4"/>
  <c r="BP405" i="8"/>
  <c r="DV484" i="4"/>
  <c r="BO99" i="8"/>
  <c r="DW484" i="4"/>
  <c r="BP99" i="8"/>
  <c r="DV485" i="4"/>
  <c r="BO338" i="8"/>
  <c r="BR338" i="8" s="1"/>
  <c r="DW485" i="4"/>
  <c r="BP338" i="8"/>
  <c r="DV486" i="4"/>
  <c r="BO123" i="8"/>
  <c r="DW486" i="4"/>
  <c r="BP123" i="8"/>
  <c r="DV487" i="4"/>
  <c r="BO85" i="8"/>
  <c r="DW487" i="4"/>
  <c r="BP85" i="8"/>
  <c r="DV488" i="4"/>
  <c r="BO133" i="8"/>
  <c r="DW488" i="4"/>
  <c r="BP133" i="8"/>
  <c r="DV489" i="4"/>
  <c r="BO262" i="8"/>
  <c r="DW489" i="4"/>
  <c r="BP262" i="8"/>
  <c r="DV490" i="4"/>
  <c r="BO80" i="8"/>
  <c r="DW490" i="4"/>
  <c r="BP80" i="8"/>
  <c r="DV491" i="4"/>
  <c r="BO255" i="8"/>
  <c r="DW491" i="4"/>
  <c r="BP255" i="8"/>
  <c r="DV492" i="4"/>
  <c r="BO306" i="8"/>
  <c r="DW492" i="4"/>
  <c r="BP306" i="8"/>
  <c r="DV493" i="4"/>
  <c r="BO79" i="8"/>
  <c r="DW493" i="4"/>
  <c r="BP79" i="8"/>
  <c r="DV494" i="4"/>
  <c r="BO208" i="8"/>
  <c r="DW494" i="4"/>
  <c r="BP208" i="8"/>
  <c r="DV495" i="4"/>
  <c r="BO339" i="8"/>
  <c r="BR339" i="8" s="1"/>
  <c r="DW495" i="4"/>
  <c r="BP339" i="8"/>
  <c r="DV496" i="4"/>
  <c r="BO231" i="8"/>
  <c r="DW496" i="4"/>
  <c r="BP231" i="8"/>
  <c r="DV497" i="4"/>
  <c r="BO382" i="8"/>
  <c r="DW497" i="4"/>
  <c r="BP382" i="8"/>
  <c r="DV498" i="4"/>
  <c r="BO230" i="8"/>
  <c r="DW498" i="4"/>
  <c r="BP230" i="8"/>
  <c r="DV499" i="4"/>
  <c r="BO343" i="8"/>
  <c r="DW499" i="4"/>
  <c r="BP343" i="8"/>
  <c r="DV500" i="4"/>
  <c r="BO235" i="8"/>
  <c r="DW500" i="4"/>
  <c r="BP235" i="8"/>
  <c r="DV501" i="4"/>
  <c r="BO215" i="8"/>
  <c r="DW501" i="4"/>
  <c r="BP215" i="8"/>
  <c r="DV502" i="4"/>
  <c r="BO298" i="8"/>
  <c r="DW502" i="4"/>
  <c r="BP298" i="8"/>
  <c r="DV503" i="4"/>
  <c r="BO513" i="8"/>
  <c r="DW503" i="4"/>
  <c r="BP513" i="8"/>
  <c r="DV504" i="4"/>
  <c r="BO287" i="8"/>
  <c r="DW504" i="4"/>
  <c r="BP287" i="8"/>
  <c r="DV505" i="4"/>
  <c r="BO511" i="8"/>
  <c r="DW505" i="4"/>
  <c r="BP511" i="8"/>
  <c r="DV506" i="4"/>
  <c r="BO322" i="8"/>
  <c r="DW506" i="4"/>
  <c r="BP322" i="8"/>
  <c r="DV507" i="4"/>
  <c r="BO246" i="8"/>
  <c r="DW507" i="4"/>
  <c r="BP246" i="8"/>
  <c r="DV508" i="4"/>
  <c r="BO78" i="8"/>
  <c r="DW508" i="4"/>
  <c r="BP78" i="8"/>
  <c r="DV509" i="4"/>
  <c r="BO359" i="8"/>
  <c r="BR359" i="8" s="1"/>
  <c r="DW509" i="4"/>
  <c r="BP359" i="8"/>
  <c r="DV510" i="4"/>
  <c r="BO17" i="8"/>
  <c r="DW510" i="4"/>
  <c r="BP17" i="8"/>
  <c r="DV511" i="4"/>
  <c r="BO269" i="8"/>
  <c r="DW511" i="4"/>
  <c r="BP269" i="8"/>
  <c r="DV512" i="4"/>
  <c r="BO192" i="8"/>
  <c r="DW512" i="4"/>
  <c r="BP192" i="8"/>
  <c r="DV513" i="4"/>
  <c r="BO331" i="8"/>
  <c r="DW513" i="4"/>
  <c r="BP331" i="8"/>
  <c r="DV514" i="4"/>
  <c r="BO210" i="8"/>
  <c r="DW514" i="4"/>
  <c r="BP210" i="8"/>
  <c r="DV515" i="4"/>
  <c r="BO211" i="8"/>
  <c r="DW515" i="4"/>
  <c r="BP211" i="8"/>
  <c r="DW2" i="4"/>
  <c r="BP472" i="8"/>
  <c r="DV2" i="4"/>
  <c r="BO472" i="8"/>
  <c r="D9" i="7"/>
  <c r="B2" i="21"/>
  <c r="O2" i="21" s="1"/>
  <c r="AA2" i="21" s="1"/>
  <c r="B3" i="21"/>
  <c r="K3" i="21"/>
  <c r="B4" i="21"/>
  <c r="J4" i="21"/>
  <c r="V4" i="21" s="1"/>
  <c r="B5" i="21"/>
  <c r="T5" i="21" s="1"/>
  <c r="AF5" i="21" s="1"/>
  <c r="B6" i="21"/>
  <c r="S6" i="21"/>
  <c r="AE6" i="21" s="1"/>
  <c r="B7" i="21"/>
  <c r="R7" i="21" s="1"/>
  <c r="AD7" i="21"/>
  <c r="B8" i="21"/>
  <c r="Q8" i="21"/>
  <c r="AC8" i="21" s="1"/>
  <c r="B9" i="21"/>
  <c r="P9" i="21" s="1"/>
  <c r="AB9" i="21" s="1"/>
  <c r="B10" i="21"/>
  <c r="O10" i="21"/>
  <c r="AA10" i="21" s="1"/>
  <c r="B11" i="21"/>
  <c r="N11" i="21" s="1"/>
  <c r="B12" i="21"/>
  <c r="J12" i="21"/>
  <c r="B13" i="21"/>
  <c r="B14" i="21"/>
  <c r="B15" i="21"/>
  <c r="B16" i="21"/>
  <c r="J16" i="21" s="1"/>
  <c r="B17" i="21"/>
  <c r="B18" i="21"/>
  <c r="J18" i="21"/>
  <c r="B19" i="21"/>
  <c r="B20" i="21"/>
  <c r="J20" i="21" s="1"/>
  <c r="B21" i="21"/>
  <c r="B22" i="21"/>
  <c r="B23" i="21"/>
  <c r="B24" i="21"/>
  <c r="Q24" i="21"/>
  <c r="AC24" i="21" s="1"/>
  <c r="B25" i="21"/>
  <c r="B26" i="21"/>
  <c r="O26" i="21"/>
  <c r="AA26" i="21" s="1"/>
  <c r="B27" i="21"/>
  <c r="B28" i="21"/>
  <c r="J28" i="21"/>
  <c r="B29" i="21"/>
  <c r="B30" i="21"/>
  <c r="B31" i="21"/>
  <c r="B32" i="21"/>
  <c r="J32" i="21" s="1"/>
  <c r="B33" i="21"/>
  <c r="B34" i="21"/>
  <c r="J34" i="21"/>
  <c r="V34" i="21" s="1"/>
  <c r="B35" i="21"/>
  <c r="B36" i="21"/>
  <c r="J36" i="21"/>
  <c r="B37" i="21"/>
  <c r="B38" i="21"/>
  <c r="B39" i="21"/>
  <c r="B40" i="21"/>
  <c r="Q40" i="21" s="1"/>
  <c r="AC40" i="21"/>
  <c r="B41" i="21"/>
  <c r="B42" i="21"/>
  <c r="O42" i="21" s="1"/>
  <c r="AA42" i="21" s="1"/>
  <c r="B43" i="21"/>
  <c r="B44" i="21"/>
  <c r="J44" i="21" s="1"/>
  <c r="B45" i="21"/>
  <c r="B46" i="21"/>
  <c r="B47" i="21"/>
  <c r="B48" i="21"/>
  <c r="J48" i="21"/>
  <c r="B49" i="21"/>
  <c r="B50" i="21"/>
  <c r="J50" i="21" s="1"/>
  <c r="B51" i="21"/>
  <c r="B52" i="21"/>
  <c r="J52" i="21"/>
  <c r="B53" i="21"/>
  <c r="B54" i="21"/>
  <c r="B55" i="21"/>
  <c r="B56" i="21"/>
  <c r="Q56" i="21" s="1"/>
  <c r="AC56" i="21"/>
  <c r="B57" i="21"/>
  <c r="B58" i="21"/>
  <c r="O58" i="21" s="1"/>
  <c r="AA58" i="21" s="1"/>
  <c r="B59" i="21"/>
  <c r="B60" i="21"/>
  <c r="J60" i="21" s="1"/>
  <c r="V60" i="21"/>
  <c r="B61" i="21"/>
  <c r="B62" i="21"/>
  <c r="B63" i="21"/>
  <c r="B64" i="21"/>
  <c r="J64" i="21" s="1"/>
  <c r="V64" i="21" s="1"/>
  <c r="B65" i="21"/>
  <c r="B66" i="21"/>
  <c r="J66" i="21" s="1"/>
  <c r="V66" i="21"/>
  <c r="B67" i="21"/>
  <c r="B68" i="21"/>
  <c r="J68" i="21" s="1"/>
  <c r="B69" i="21"/>
  <c r="B70" i="21"/>
  <c r="B71" i="21"/>
  <c r="B72" i="21"/>
  <c r="Q72" i="21"/>
  <c r="AC72" i="21" s="1"/>
  <c r="B73" i="21"/>
  <c r="B74" i="21"/>
  <c r="O74" i="21"/>
  <c r="AA74" i="21" s="1"/>
  <c r="B75" i="21"/>
  <c r="B76" i="21"/>
  <c r="J76" i="21"/>
  <c r="B77" i="21"/>
  <c r="B78" i="21"/>
  <c r="B79" i="21"/>
  <c r="B80" i="21"/>
  <c r="J80" i="21" s="1"/>
  <c r="B81" i="21"/>
  <c r="B82" i="21"/>
  <c r="J82" i="21"/>
  <c r="B83" i="21"/>
  <c r="B84" i="21"/>
  <c r="J84" i="21" s="1"/>
  <c r="B85" i="21"/>
  <c r="B86" i="21"/>
  <c r="B87" i="21"/>
  <c r="B88" i="21"/>
  <c r="Q88" i="21"/>
  <c r="AC88" i="21" s="1"/>
  <c r="B89" i="21"/>
  <c r="B90" i="21"/>
  <c r="O90" i="21"/>
  <c r="AA90" i="21" s="1"/>
  <c r="B91" i="21"/>
  <c r="B92" i="21"/>
  <c r="J92" i="21"/>
  <c r="B93" i="21"/>
  <c r="B94" i="21"/>
  <c r="B95" i="21"/>
  <c r="B96" i="21"/>
  <c r="J96" i="21" s="1"/>
  <c r="B97" i="21"/>
  <c r="B98" i="21"/>
  <c r="J98" i="21"/>
  <c r="B99" i="21"/>
  <c r="B100" i="21"/>
  <c r="J100" i="21" s="1"/>
  <c r="B101" i="21"/>
  <c r="B102" i="21"/>
  <c r="B103" i="21"/>
  <c r="B104" i="21"/>
  <c r="Q104" i="21"/>
  <c r="AC104" i="21" s="1"/>
  <c r="B105" i="21"/>
  <c r="B106" i="21"/>
  <c r="O106" i="21"/>
  <c r="AA106" i="21" s="1"/>
  <c r="B107" i="21"/>
  <c r="B108" i="21"/>
  <c r="J108" i="21"/>
  <c r="B109" i="21"/>
  <c r="B110" i="21"/>
  <c r="B111" i="21"/>
  <c r="B112" i="21"/>
  <c r="J112" i="21" s="1"/>
  <c r="B113" i="21"/>
  <c r="B114" i="21"/>
  <c r="J114" i="21"/>
  <c r="V114" i="21" s="1"/>
  <c r="B115" i="21"/>
  <c r="B116" i="21"/>
  <c r="J116" i="21"/>
  <c r="B117" i="21"/>
  <c r="B118" i="21"/>
  <c r="B119" i="21"/>
  <c r="B120" i="21"/>
  <c r="Q120" i="21" s="1"/>
  <c r="AC120" i="21"/>
  <c r="B121" i="21"/>
  <c r="B122" i="21"/>
  <c r="O122" i="21" s="1"/>
  <c r="AA122" i="21" s="1"/>
  <c r="B123" i="21"/>
  <c r="B124" i="21"/>
  <c r="J124" i="21" s="1"/>
  <c r="B125" i="21"/>
  <c r="B126" i="21"/>
  <c r="B127" i="21"/>
  <c r="B128" i="21"/>
  <c r="J128" i="21"/>
  <c r="B129" i="21"/>
  <c r="B130" i="21"/>
  <c r="J130" i="21" s="1"/>
  <c r="V130" i="21"/>
  <c r="B131" i="21"/>
  <c r="B132" i="21"/>
  <c r="J132" i="21" s="1"/>
  <c r="B133" i="21"/>
  <c r="B134" i="21"/>
  <c r="B135" i="21"/>
  <c r="B136" i="21"/>
  <c r="J136" i="21"/>
  <c r="V136" i="21" s="1"/>
  <c r="B137" i="21"/>
  <c r="B138" i="21"/>
  <c r="J138" i="21"/>
  <c r="V138" i="21" s="1"/>
  <c r="B139" i="21"/>
  <c r="B140" i="21"/>
  <c r="J140" i="21"/>
  <c r="V140" i="21" s="1"/>
  <c r="B141" i="21"/>
  <c r="B142" i="21"/>
  <c r="B143" i="21"/>
  <c r="B144" i="21"/>
  <c r="J144" i="21"/>
  <c r="B145" i="21"/>
  <c r="B146" i="21"/>
  <c r="J146" i="21" s="1"/>
  <c r="B147" i="21"/>
  <c r="B148" i="21"/>
  <c r="J148" i="21"/>
  <c r="B149" i="21"/>
  <c r="B150" i="21"/>
  <c r="J150" i="21" s="1"/>
  <c r="B151" i="21"/>
  <c r="B152" i="21"/>
  <c r="J152" i="21"/>
  <c r="B153" i="21"/>
  <c r="B154" i="21"/>
  <c r="J154" i="21" s="1"/>
  <c r="V154" i="21"/>
  <c r="B155" i="21"/>
  <c r="B156" i="21"/>
  <c r="J156" i="21" s="1"/>
  <c r="B157" i="21"/>
  <c r="B158" i="21"/>
  <c r="J158" i="21"/>
  <c r="B159" i="21"/>
  <c r="B160" i="21"/>
  <c r="J160" i="21" s="1"/>
  <c r="B161" i="21"/>
  <c r="B162" i="21"/>
  <c r="J162" i="21"/>
  <c r="B163" i="21"/>
  <c r="B164" i="21"/>
  <c r="J164" i="21" s="1"/>
  <c r="B165" i="21"/>
  <c r="B166" i="21"/>
  <c r="J166" i="21"/>
  <c r="B167" i="21"/>
  <c r="B168" i="21"/>
  <c r="J168" i="21" s="1"/>
  <c r="B169" i="21"/>
  <c r="B170" i="21"/>
  <c r="J170" i="21"/>
  <c r="B171" i="21"/>
  <c r="B172" i="21"/>
  <c r="J172" i="21" s="1"/>
  <c r="B173" i="21"/>
  <c r="B174" i="21"/>
  <c r="J174" i="21"/>
  <c r="V174" i="21" s="1"/>
  <c r="B175" i="21"/>
  <c r="B176" i="21"/>
  <c r="J176" i="21"/>
  <c r="V176" i="21" s="1"/>
  <c r="B177" i="21"/>
  <c r="B178" i="21"/>
  <c r="J178" i="21"/>
  <c r="B179" i="21"/>
  <c r="B180" i="21"/>
  <c r="J180" i="21" s="1"/>
  <c r="V180" i="21" s="1"/>
  <c r="B181" i="21"/>
  <c r="B182" i="21"/>
  <c r="J182" i="21" s="1"/>
  <c r="B183" i="21"/>
  <c r="B184" i="21"/>
  <c r="J184" i="21"/>
  <c r="B185" i="21"/>
  <c r="B186" i="21"/>
  <c r="J186" i="21" s="1"/>
  <c r="B187" i="21"/>
  <c r="B188" i="21"/>
  <c r="J188" i="21"/>
  <c r="V188" i="21" s="1"/>
  <c r="B189" i="21"/>
  <c r="B190" i="21"/>
  <c r="J190" i="21"/>
  <c r="V190" i="21" s="1"/>
  <c r="B191" i="21"/>
  <c r="B192" i="21"/>
  <c r="J192" i="21"/>
  <c r="B193" i="21"/>
  <c r="B194" i="21"/>
  <c r="J194" i="21" s="1"/>
  <c r="B195" i="21"/>
  <c r="B196" i="21"/>
  <c r="J196" i="21"/>
  <c r="V196" i="21" s="1"/>
  <c r="B197" i="21"/>
  <c r="B198" i="21"/>
  <c r="J198" i="21"/>
  <c r="B199" i="21"/>
  <c r="B200" i="21"/>
  <c r="J200" i="21" s="1"/>
  <c r="B201" i="21"/>
  <c r="B202" i="21"/>
  <c r="J202" i="21"/>
  <c r="B203" i="21"/>
  <c r="B204" i="21"/>
  <c r="J204" i="21" s="1"/>
  <c r="B205" i="21"/>
  <c r="B206" i="21"/>
  <c r="J206" i="21"/>
  <c r="B207" i="21"/>
  <c r="B208" i="21"/>
  <c r="J208" i="21" s="1"/>
  <c r="B209" i="21"/>
  <c r="B210" i="21"/>
  <c r="J210" i="21"/>
  <c r="B211" i="21"/>
  <c r="B212" i="21"/>
  <c r="J212" i="21" s="1"/>
  <c r="V212" i="21"/>
  <c r="B213" i="21"/>
  <c r="B214" i="21"/>
  <c r="J214" i="21" s="1"/>
  <c r="B215" i="21"/>
  <c r="B216" i="21"/>
  <c r="J216" i="21"/>
  <c r="B217" i="21"/>
  <c r="B218" i="21"/>
  <c r="J218" i="21" s="1"/>
  <c r="B219" i="21"/>
  <c r="B220" i="21"/>
  <c r="J220" i="21"/>
  <c r="V220" i="21" s="1"/>
  <c r="B221" i="21"/>
  <c r="B222" i="21"/>
  <c r="J222" i="21"/>
  <c r="B223" i="21"/>
  <c r="B224" i="21"/>
  <c r="J224" i="21" s="1"/>
  <c r="B225" i="21"/>
  <c r="B226" i="21"/>
  <c r="J226" i="21"/>
  <c r="B227" i="21"/>
  <c r="B228" i="21"/>
  <c r="J228" i="21" s="1"/>
  <c r="V228" i="21"/>
  <c r="B229" i="21"/>
  <c r="B230" i="21"/>
  <c r="J230" i="21" s="1"/>
  <c r="B231" i="21"/>
  <c r="B232" i="21"/>
  <c r="J232" i="21"/>
  <c r="V232" i="21" s="1"/>
  <c r="B233" i="21"/>
  <c r="B234" i="21"/>
  <c r="J234" i="21"/>
  <c r="B235" i="21"/>
  <c r="B236" i="21"/>
  <c r="J236" i="21" s="1"/>
  <c r="B237" i="21"/>
  <c r="B238" i="21"/>
  <c r="J238" i="21"/>
  <c r="B239" i="21"/>
  <c r="B240" i="21"/>
  <c r="J240" i="21" s="1"/>
  <c r="B241" i="21"/>
  <c r="B242" i="21"/>
  <c r="J242" i="21"/>
  <c r="V242" i="21" s="1"/>
  <c r="B243" i="21"/>
  <c r="B244" i="21"/>
  <c r="J244" i="21"/>
  <c r="B245" i="21"/>
  <c r="B246" i="21"/>
  <c r="J246" i="21" s="1"/>
  <c r="B247" i="21"/>
  <c r="B248" i="21"/>
  <c r="J248" i="21"/>
  <c r="B249" i="21"/>
  <c r="B250" i="21"/>
  <c r="J250" i="21" s="1"/>
  <c r="B251" i="21"/>
  <c r="B252" i="21"/>
  <c r="J252" i="21"/>
  <c r="V252" i="21" s="1"/>
  <c r="B253" i="21"/>
  <c r="B254" i="21"/>
  <c r="J254" i="21"/>
  <c r="B255" i="21"/>
  <c r="B256" i="21"/>
  <c r="J256" i="21" s="1"/>
  <c r="B257" i="21"/>
  <c r="B258" i="21"/>
  <c r="J258" i="21"/>
  <c r="B259" i="21"/>
  <c r="B260" i="21"/>
  <c r="J260" i="21" s="1"/>
  <c r="B261" i="21"/>
  <c r="B262" i="21"/>
  <c r="J262" i="21"/>
  <c r="B263" i="21"/>
  <c r="B264" i="21"/>
  <c r="J264" i="21" s="1"/>
  <c r="B265" i="21"/>
  <c r="B266" i="21"/>
  <c r="J266" i="21"/>
  <c r="B267" i="21"/>
  <c r="B268" i="21"/>
  <c r="J268" i="21" s="1"/>
  <c r="B269" i="21"/>
  <c r="B270" i="21"/>
  <c r="J270" i="21"/>
  <c r="V270" i="21" s="1"/>
  <c r="B271" i="21"/>
  <c r="B272" i="21"/>
  <c r="J272" i="21"/>
  <c r="V272" i="21" s="1"/>
  <c r="B273" i="21"/>
  <c r="B274" i="21"/>
  <c r="J274" i="21"/>
  <c r="V274" i="21" s="1"/>
  <c r="B275" i="21"/>
  <c r="B276" i="21"/>
  <c r="J276" i="21"/>
  <c r="B277" i="21"/>
  <c r="B278" i="21"/>
  <c r="J278" i="21" s="1"/>
  <c r="V278" i="21" s="1"/>
  <c r="B279" i="21"/>
  <c r="B280" i="21"/>
  <c r="J280" i="21" s="1"/>
  <c r="B281" i="21"/>
  <c r="B282" i="21"/>
  <c r="J282" i="21"/>
  <c r="B283" i="21"/>
  <c r="B284" i="21"/>
  <c r="J284" i="21" s="1"/>
  <c r="B285" i="21"/>
  <c r="B286" i="21"/>
  <c r="J286" i="21"/>
  <c r="B287" i="21"/>
  <c r="B288" i="21"/>
  <c r="J288" i="21" s="1"/>
  <c r="B289" i="21"/>
  <c r="B290" i="21"/>
  <c r="J290" i="21"/>
  <c r="B291" i="21"/>
  <c r="B292" i="21"/>
  <c r="J292" i="21" s="1"/>
  <c r="B293" i="21"/>
  <c r="B294" i="21"/>
  <c r="J294" i="21"/>
  <c r="B295" i="21"/>
  <c r="B296" i="21"/>
  <c r="J296" i="21" s="1"/>
  <c r="B297" i="21"/>
  <c r="B298" i="21"/>
  <c r="J298" i="21"/>
  <c r="B299" i="21"/>
  <c r="B300" i="21"/>
  <c r="J300" i="21" s="1"/>
  <c r="B301" i="21"/>
  <c r="B302" i="21"/>
  <c r="J302" i="21"/>
  <c r="B303" i="21"/>
  <c r="B304" i="21"/>
  <c r="J304" i="21" s="1"/>
  <c r="B305" i="21"/>
  <c r="B306" i="21"/>
  <c r="J306" i="21"/>
  <c r="B307" i="21"/>
  <c r="B308" i="21"/>
  <c r="J308" i="21" s="1"/>
  <c r="B309" i="21"/>
  <c r="B310" i="21"/>
  <c r="J310" i="21"/>
  <c r="V310" i="21" s="1"/>
  <c r="B311" i="21"/>
  <c r="B312" i="21"/>
  <c r="J312" i="21"/>
  <c r="V312" i="21" s="1"/>
  <c r="B313" i="21"/>
  <c r="B314" i="21"/>
  <c r="J314" i="21"/>
  <c r="V314" i="21" s="1"/>
  <c r="B315" i="21"/>
  <c r="B316" i="21"/>
  <c r="J316" i="21"/>
  <c r="V316" i="21" s="1"/>
  <c r="B317" i="21"/>
  <c r="B318" i="21"/>
  <c r="J318" i="21"/>
  <c r="B319" i="21"/>
  <c r="B320" i="21"/>
  <c r="J320" i="21" s="1"/>
  <c r="V320" i="21"/>
  <c r="B321" i="21"/>
  <c r="B322" i="21"/>
  <c r="J322" i="21" s="1"/>
  <c r="B323" i="21"/>
  <c r="B324" i="21"/>
  <c r="J324" i="21"/>
  <c r="V324" i="21" s="1"/>
  <c r="B325" i="21"/>
  <c r="B326" i="21"/>
  <c r="J326" i="21"/>
  <c r="B327" i="21"/>
  <c r="B328" i="21"/>
  <c r="J328" i="21" s="1"/>
  <c r="V328" i="21" s="1"/>
  <c r="B329" i="21"/>
  <c r="B330" i="21"/>
  <c r="J330" i="21" s="1"/>
  <c r="V330" i="21"/>
  <c r="B331" i="21"/>
  <c r="B332" i="21"/>
  <c r="J332" i="21" s="1"/>
  <c r="V332" i="21" s="1"/>
  <c r="B333" i="21"/>
  <c r="B334" i="21"/>
  <c r="J334" i="21" s="1"/>
  <c r="V334" i="21"/>
  <c r="B335" i="21"/>
  <c r="B336" i="21"/>
  <c r="J336" i="21" s="1"/>
  <c r="B337" i="21"/>
  <c r="B338" i="21"/>
  <c r="J338" i="21"/>
  <c r="B339" i="21"/>
  <c r="B340" i="21"/>
  <c r="J340" i="21" s="1"/>
  <c r="B341" i="21"/>
  <c r="B342" i="21"/>
  <c r="J342" i="21"/>
  <c r="B343" i="21"/>
  <c r="B344" i="21"/>
  <c r="J344" i="21" s="1"/>
  <c r="B345" i="21"/>
  <c r="B346" i="21"/>
  <c r="J346" i="21"/>
  <c r="B347" i="21"/>
  <c r="B348" i="21"/>
  <c r="J348" i="21" s="1"/>
  <c r="B349" i="21"/>
  <c r="B350" i="21"/>
  <c r="J350" i="21"/>
  <c r="B351" i="21"/>
  <c r="B352" i="21"/>
  <c r="J352" i="21" s="1"/>
  <c r="B353" i="21"/>
  <c r="B354" i="21"/>
  <c r="J354" i="21"/>
  <c r="B355" i="21"/>
  <c r="B356" i="21"/>
  <c r="J356" i="21" s="1"/>
  <c r="B357" i="21"/>
  <c r="B358" i="21"/>
  <c r="J358" i="21"/>
  <c r="B359" i="21"/>
  <c r="B360" i="21"/>
  <c r="J360" i="21" s="1"/>
  <c r="B361" i="21"/>
  <c r="B362" i="21"/>
  <c r="J362" i="21"/>
  <c r="B363" i="21"/>
  <c r="B364" i="21"/>
  <c r="J364" i="21" s="1"/>
  <c r="B365" i="21"/>
  <c r="B366" i="21"/>
  <c r="B367" i="21"/>
  <c r="B368" i="21"/>
  <c r="B369" i="21"/>
  <c r="B370" i="21"/>
  <c r="B371" i="21"/>
  <c r="B372" i="21"/>
  <c r="B373" i="21"/>
  <c r="B374" i="21"/>
  <c r="B375" i="21"/>
  <c r="B376" i="21"/>
  <c r="B377" i="21"/>
  <c r="B378" i="21"/>
  <c r="B379" i="21"/>
  <c r="B380" i="21"/>
  <c r="B381" i="21"/>
  <c r="B382" i="21"/>
  <c r="B383" i="21"/>
  <c r="B384" i="21"/>
  <c r="B385" i="21"/>
  <c r="B386" i="21"/>
  <c r="B387" i="21"/>
  <c r="B388" i="21"/>
  <c r="B389" i="21"/>
  <c r="B390" i="21"/>
  <c r="B391" i="21"/>
  <c r="B392" i="21"/>
  <c r="B393" i="21"/>
  <c r="B394" i="21"/>
  <c r="B395" i="21"/>
  <c r="B396" i="21"/>
  <c r="B397" i="21"/>
  <c r="B398" i="21"/>
  <c r="B399" i="21"/>
  <c r="B400" i="21"/>
  <c r="B401" i="21"/>
  <c r="B402" i="21"/>
  <c r="B403" i="21"/>
  <c r="B404" i="21"/>
  <c r="B405" i="21"/>
  <c r="B406" i="21"/>
  <c r="B407" i="21"/>
  <c r="B408" i="21"/>
  <c r="B409" i="21"/>
  <c r="B410" i="21"/>
  <c r="B411" i="21"/>
  <c r="B412" i="21"/>
  <c r="B413" i="21"/>
  <c r="B414" i="21"/>
  <c r="B415" i="21"/>
  <c r="B416" i="21"/>
  <c r="B417" i="21"/>
  <c r="B418" i="21"/>
  <c r="B419" i="21"/>
  <c r="B420" i="21"/>
  <c r="B421" i="21"/>
  <c r="B422" i="21"/>
  <c r="B423" i="21"/>
  <c r="B424" i="21"/>
  <c r="B425" i="21"/>
  <c r="B426" i="21"/>
  <c r="B427" i="21"/>
  <c r="B428" i="21"/>
  <c r="B429" i="21"/>
  <c r="B430" i="21"/>
  <c r="B431" i="21"/>
  <c r="B432" i="21"/>
  <c r="B433" i="21"/>
  <c r="B434" i="21"/>
  <c r="J434" i="21"/>
  <c r="B435" i="21"/>
  <c r="B436" i="21"/>
  <c r="J436" i="21" s="1"/>
  <c r="B437" i="21"/>
  <c r="B438" i="21"/>
  <c r="J438" i="21"/>
  <c r="B439" i="21"/>
  <c r="B440" i="21"/>
  <c r="J440" i="21" s="1"/>
  <c r="B441" i="21"/>
  <c r="B442" i="21"/>
  <c r="J442" i="21"/>
  <c r="B443" i="21"/>
  <c r="B444" i="21"/>
  <c r="J444" i="21" s="1"/>
  <c r="B445" i="21"/>
  <c r="B446" i="21"/>
  <c r="J446" i="21"/>
  <c r="B447" i="21"/>
  <c r="B448" i="21"/>
  <c r="J448" i="21" s="1"/>
  <c r="B449" i="21"/>
  <c r="B450" i="21"/>
  <c r="J450" i="21"/>
  <c r="B451" i="21"/>
  <c r="B452" i="21"/>
  <c r="J452" i="21" s="1"/>
  <c r="B453" i="21"/>
  <c r="B454" i="21"/>
  <c r="J454" i="21"/>
  <c r="B455" i="21"/>
  <c r="B456" i="21"/>
  <c r="J456" i="21" s="1"/>
  <c r="B457" i="21"/>
  <c r="B458" i="21"/>
  <c r="J458" i="21"/>
  <c r="B459" i="21"/>
  <c r="B460" i="21"/>
  <c r="J460" i="21" s="1"/>
  <c r="B461" i="21"/>
  <c r="B462" i="21"/>
  <c r="J462" i="21"/>
  <c r="B463" i="21"/>
  <c r="B464" i="21"/>
  <c r="J464" i="21" s="1"/>
  <c r="B465" i="21"/>
  <c r="B466" i="21"/>
  <c r="J466" i="21"/>
  <c r="B467" i="21"/>
  <c r="B468" i="21"/>
  <c r="J468" i="21" s="1"/>
  <c r="B469" i="21"/>
  <c r="B470" i="21"/>
  <c r="J470" i="21"/>
  <c r="B471" i="21"/>
  <c r="B472" i="21"/>
  <c r="J472" i="21" s="1"/>
  <c r="B473" i="21"/>
  <c r="B474" i="21"/>
  <c r="J474" i="21"/>
  <c r="B475" i="21"/>
  <c r="B476" i="21"/>
  <c r="J476" i="21" s="1"/>
  <c r="B477" i="21"/>
  <c r="B478" i="21"/>
  <c r="J478" i="21"/>
  <c r="B479" i="21"/>
  <c r="B480" i="21"/>
  <c r="J480" i="21" s="1"/>
  <c r="B481" i="21"/>
  <c r="B482" i="21"/>
  <c r="J482" i="21"/>
  <c r="B483" i="21"/>
  <c r="B484" i="21"/>
  <c r="J484" i="21" s="1"/>
  <c r="B485" i="21"/>
  <c r="B486" i="21"/>
  <c r="J486" i="21"/>
  <c r="B487" i="21"/>
  <c r="B488" i="21"/>
  <c r="J488" i="21" s="1"/>
  <c r="B489" i="21"/>
  <c r="B490" i="21"/>
  <c r="J490" i="21"/>
  <c r="B491" i="21"/>
  <c r="B492" i="21"/>
  <c r="J492" i="21" s="1"/>
  <c r="B493" i="21"/>
  <c r="B494" i="21"/>
  <c r="J494" i="21"/>
  <c r="B495" i="21"/>
  <c r="B496" i="21"/>
  <c r="J496" i="21" s="1"/>
  <c r="B497" i="21"/>
  <c r="B498" i="21"/>
  <c r="J498" i="21"/>
  <c r="B499" i="21"/>
  <c r="B500" i="21"/>
  <c r="J500" i="21" s="1"/>
  <c r="B501" i="21"/>
  <c r="B502" i="21"/>
  <c r="J502" i="21"/>
  <c r="B503" i="21"/>
  <c r="B504" i="21"/>
  <c r="J504" i="21" s="1"/>
  <c r="B505" i="21"/>
  <c r="B506" i="21"/>
  <c r="J506" i="21"/>
  <c r="B507" i="21"/>
  <c r="B508" i="21"/>
  <c r="J508" i="21" s="1"/>
  <c r="B509" i="21"/>
  <c r="B510" i="21"/>
  <c r="J510" i="21"/>
  <c r="B511" i="21"/>
  <c r="B512" i="21"/>
  <c r="J512" i="21" s="1"/>
  <c r="B513" i="21"/>
  <c r="B514" i="21"/>
  <c r="J514" i="21"/>
  <c r="B515" i="21"/>
  <c r="A3" i="21"/>
  <c r="A5" i="21"/>
  <c r="A6" i="21"/>
  <c r="A7" i="21"/>
  <c r="A8" i="21"/>
  <c r="A9" i="21"/>
  <c r="A10" i="21"/>
  <c r="A11" i="21"/>
  <c r="A12" i="21"/>
  <c r="A14" i="21"/>
  <c r="A15" i="21"/>
  <c r="A16" i="21"/>
  <c r="A17" i="21"/>
  <c r="A18" i="21"/>
  <c r="A19" i="21"/>
  <c r="A20" i="21"/>
  <c r="A21" i="21"/>
  <c r="A22" i="21"/>
  <c r="A23" i="21"/>
  <c r="A24" i="21"/>
  <c r="A26" i="21"/>
  <c r="A27" i="21"/>
  <c r="A28" i="21"/>
  <c r="A29" i="21"/>
  <c r="A30" i="21"/>
  <c r="A31" i="21"/>
  <c r="A32" i="21"/>
  <c r="A33" i="21"/>
  <c r="A35" i="21"/>
  <c r="A36" i="21"/>
  <c r="A37" i="21"/>
  <c r="A38" i="21"/>
  <c r="A39" i="21"/>
  <c r="A40" i="21"/>
  <c r="A41" i="21"/>
  <c r="A43" i="21"/>
  <c r="A44" i="21"/>
  <c r="A45" i="21"/>
  <c r="A46" i="21"/>
  <c r="A47" i="21"/>
  <c r="A48" i="21"/>
  <c r="A49" i="21"/>
  <c r="A50" i="21"/>
  <c r="A51" i="21"/>
  <c r="A52" i="21"/>
  <c r="A54" i="21"/>
  <c r="A55" i="21"/>
  <c r="A56" i="21"/>
  <c r="A57" i="21"/>
  <c r="A58" i="21"/>
  <c r="A59" i="21"/>
  <c r="A62" i="21"/>
  <c r="A63" i="21"/>
  <c r="A65" i="21"/>
  <c r="A67" i="21"/>
  <c r="A68" i="21"/>
  <c r="A69" i="21"/>
  <c r="A70" i="21"/>
  <c r="A71" i="21"/>
  <c r="A73" i="21"/>
  <c r="A74" i="21"/>
  <c r="A75" i="21"/>
  <c r="A76" i="21"/>
  <c r="A77" i="21"/>
  <c r="A78" i="21"/>
  <c r="A79" i="21"/>
  <c r="A80" i="21"/>
  <c r="A81" i="21"/>
  <c r="A82" i="21"/>
  <c r="A83" i="21"/>
  <c r="A84" i="21"/>
  <c r="A85" i="21"/>
  <c r="A86" i="21"/>
  <c r="A88" i="21"/>
  <c r="A89" i="21"/>
  <c r="A90" i="21"/>
  <c r="A91" i="21"/>
  <c r="A92" i="21"/>
  <c r="A93" i="21"/>
  <c r="A94" i="21"/>
  <c r="A95" i="21"/>
  <c r="A96" i="21"/>
  <c r="A97" i="21"/>
  <c r="A98" i="21"/>
  <c r="A99" i="21"/>
  <c r="A100" i="21"/>
  <c r="A101" i="21"/>
  <c r="A102" i="21"/>
  <c r="A103" i="21"/>
  <c r="A104" i="21"/>
  <c r="A105" i="21"/>
  <c r="A106" i="21"/>
  <c r="A107" i="21"/>
  <c r="A108" i="21"/>
  <c r="A109" i="21"/>
  <c r="A110" i="21"/>
  <c r="A111" i="21"/>
  <c r="A112" i="21"/>
  <c r="A113" i="21"/>
  <c r="A115" i="21"/>
  <c r="A116" i="21"/>
  <c r="A118" i="21"/>
  <c r="A119" i="21"/>
  <c r="A121" i="21"/>
  <c r="A122" i="21"/>
  <c r="A123" i="21"/>
  <c r="A124" i="21"/>
  <c r="A125" i="21"/>
  <c r="A127" i="21"/>
  <c r="A128" i="21"/>
  <c r="A129" i="21"/>
  <c r="A132" i="21"/>
  <c r="A133" i="21"/>
  <c r="A134" i="21"/>
  <c r="A137" i="21"/>
  <c r="A139" i="21"/>
  <c r="A141" i="21"/>
  <c r="A143" i="21"/>
  <c r="A144" i="21"/>
  <c r="A145" i="21"/>
  <c r="A146" i="21"/>
  <c r="A147" i="21"/>
  <c r="A148" i="21"/>
  <c r="A149" i="21"/>
  <c r="A150" i="21"/>
  <c r="A151" i="21"/>
  <c r="A152" i="21"/>
  <c r="A153" i="21"/>
  <c r="A155" i="21"/>
  <c r="A156" i="21"/>
  <c r="A158" i="21"/>
  <c r="A159" i="21"/>
  <c r="A160" i="21"/>
  <c r="A161" i="21"/>
  <c r="A162" i="21"/>
  <c r="A163" i="21"/>
  <c r="A164" i="21"/>
  <c r="A165" i="21"/>
  <c r="A166" i="21"/>
  <c r="A167" i="21"/>
  <c r="A168" i="21"/>
  <c r="A169" i="21"/>
  <c r="A170" i="21"/>
  <c r="A171" i="21"/>
  <c r="A172" i="21"/>
  <c r="A173" i="21"/>
  <c r="A175" i="21"/>
  <c r="A177" i="21"/>
  <c r="A178" i="21"/>
  <c r="A181" i="21"/>
  <c r="A182" i="21"/>
  <c r="A184" i="21"/>
  <c r="A186" i="21"/>
  <c r="A187" i="21"/>
  <c r="A189" i="21"/>
  <c r="A192" i="21"/>
  <c r="A193" i="21"/>
  <c r="A194" i="21"/>
  <c r="A195" i="21"/>
  <c r="A197" i="21"/>
  <c r="A198" i="21"/>
  <c r="A199" i="21"/>
  <c r="A200" i="21"/>
  <c r="A202" i="21"/>
  <c r="A203" i="21"/>
  <c r="A204" i="21"/>
  <c r="A205" i="21"/>
  <c r="A206" i="21"/>
  <c r="A207" i="21"/>
  <c r="A208" i="21"/>
  <c r="A210" i="21"/>
  <c r="A211" i="21"/>
  <c r="A214" i="21"/>
  <c r="A215" i="21"/>
  <c r="A216" i="21"/>
  <c r="A217" i="21"/>
  <c r="A218" i="21"/>
  <c r="A221" i="21"/>
  <c r="A222" i="21"/>
  <c r="A223" i="21"/>
  <c r="A224" i="21"/>
  <c r="A226" i="21"/>
  <c r="A227" i="21"/>
  <c r="A229" i="21"/>
  <c r="A230" i="21"/>
  <c r="A231" i="21"/>
  <c r="A233" i="21"/>
  <c r="A234" i="21"/>
  <c r="A235" i="21"/>
  <c r="A236" i="21"/>
  <c r="A237" i="21"/>
  <c r="A238" i="21"/>
  <c r="A239" i="21"/>
  <c r="A240" i="21"/>
  <c r="A241" i="21"/>
  <c r="A243" i="21"/>
  <c r="A244" i="21"/>
  <c r="A246" i="21"/>
  <c r="A247" i="21"/>
  <c r="A248" i="21"/>
  <c r="A249" i="21"/>
  <c r="A250" i="21"/>
  <c r="A251" i="21"/>
  <c r="A253" i="21"/>
  <c r="A254" i="21"/>
  <c r="A255" i="21"/>
  <c r="A256" i="21"/>
  <c r="A257" i="21"/>
  <c r="A258" i="21"/>
  <c r="A260" i="21"/>
  <c r="A261" i="21"/>
  <c r="A262" i="21"/>
  <c r="A263" i="21"/>
  <c r="A264" i="21"/>
  <c r="A265" i="21"/>
  <c r="A266" i="21"/>
  <c r="A267" i="21"/>
  <c r="A268" i="21"/>
  <c r="A271" i="21"/>
  <c r="A273" i="21"/>
  <c r="A275" i="21"/>
  <c r="A276" i="21"/>
  <c r="A277" i="21"/>
  <c r="A279" i="21"/>
  <c r="A280" i="21"/>
  <c r="A281" i="21"/>
  <c r="A282" i="21"/>
  <c r="A283" i="21"/>
  <c r="A284" i="21"/>
  <c r="A285" i="21"/>
  <c r="A286" i="21"/>
  <c r="A287" i="21"/>
  <c r="A288" i="21"/>
  <c r="A289" i="21"/>
  <c r="A290" i="21"/>
  <c r="A291" i="21"/>
  <c r="A292" i="21"/>
  <c r="A293" i="21"/>
  <c r="A294" i="21"/>
  <c r="A295" i="21"/>
  <c r="A296" i="21"/>
  <c r="A298" i="21"/>
  <c r="A299" i="21"/>
  <c r="A300" i="21"/>
  <c r="A301" i="21"/>
  <c r="A302" i="21"/>
  <c r="A303" i="21"/>
  <c r="A304" i="21"/>
  <c r="A305" i="21"/>
  <c r="A306" i="21"/>
  <c r="A307" i="21"/>
  <c r="A308" i="21"/>
  <c r="A309" i="21"/>
  <c r="A311" i="21"/>
  <c r="A315" i="21"/>
  <c r="A317" i="21"/>
  <c r="A318" i="21"/>
  <c r="A321" i="21"/>
  <c r="A322" i="21"/>
  <c r="A323" i="21"/>
  <c r="A325" i="21"/>
  <c r="A326" i="21"/>
  <c r="A329" i="21"/>
  <c r="A335" i="21"/>
  <c r="A336" i="21"/>
  <c r="A337" i="21"/>
  <c r="A338" i="21"/>
  <c r="A340" i="21"/>
  <c r="A341" i="21"/>
  <c r="A342" i="21"/>
  <c r="A343" i="21"/>
  <c r="A344" i="21"/>
  <c r="A346" i="21"/>
  <c r="A347" i="21"/>
  <c r="A348" i="21"/>
  <c r="A349" i="21"/>
  <c r="A350" i="21"/>
  <c r="A351" i="21"/>
  <c r="A352" i="21"/>
  <c r="A354" i="21"/>
  <c r="A355" i="21"/>
  <c r="A356" i="21"/>
  <c r="A357" i="21"/>
  <c r="A358" i="21"/>
  <c r="A359" i="21"/>
  <c r="A360" i="21"/>
  <c r="A361" i="21"/>
  <c r="A362" i="21"/>
  <c r="A364" i="21"/>
  <c r="A365" i="21"/>
  <c r="A367" i="21"/>
  <c r="A368" i="21"/>
  <c r="A369" i="21"/>
  <c r="A370" i="21"/>
  <c r="A371" i="21"/>
  <c r="A372" i="21"/>
  <c r="A373" i="21"/>
  <c r="A375" i="21"/>
  <c r="A376" i="21"/>
  <c r="A377" i="21"/>
  <c r="A378" i="21"/>
  <c r="A380" i="21"/>
  <c r="A381" i="21"/>
  <c r="A382" i="21"/>
  <c r="A383" i="21"/>
  <c r="A384" i="21"/>
  <c r="A385" i="21"/>
  <c r="A386" i="21"/>
  <c r="A387" i="21"/>
  <c r="A388" i="21"/>
  <c r="A389" i="21"/>
  <c r="A390" i="21"/>
  <c r="A391" i="21"/>
  <c r="A392" i="21"/>
  <c r="A393" i="21"/>
  <c r="A395" i="21"/>
  <c r="A396" i="21"/>
  <c r="A398" i="21"/>
  <c r="A399" i="21"/>
  <c r="A400" i="21"/>
  <c r="A401" i="21"/>
  <c r="A403" i="21"/>
  <c r="A404" i="21"/>
  <c r="A405" i="21"/>
  <c r="A406" i="21"/>
  <c r="A407" i="21"/>
  <c r="A408" i="21"/>
  <c r="A410" i="21"/>
  <c r="A411" i="21"/>
  <c r="A412" i="21"/>
  <c r="A413" i="21"/>
  <c r="A414" i="21"/>
  <c r="A415" i="21"/>
  <c r="A416" i="21"/>
  <c r="A417" i="21"/>
  <c r="A418" i="21"/>
  <c r="A420" i="21"/>
  <c r="A421" i="21"/>
  <c r="A422" i="21"/>
  <c r="A423" i="21"/>
  <c r="A424" i="21"/>
  <c r="A425" i="21"/>
  <c r="A426" i="21"/>
  <c r="A427" i="21"/>
  <c r="A428" i="21"/>
  <c r="A431" i="21"/>
  <c r="A432" i="21"/>
  <c r="A433" i="21"/>
  <c r="A434" i="21"/>
  <c r="A435" i="21"/>
  <c r="A436" i="21"/>
  <c r="A437" i="21"/>
  <c r="A438" i="21"/>
  <c r="A439" i="21"/>
  <c r="A440" i="21"/>
  <c r="A441" i="21"/>
  <c r="A442" i="21"/>
  <c r="A443" i="21"/>
  <c r="A444" i="21"/>
  <c r="A445" i="21"/>
  <c r="A446" i="21"/>
  <c r="A447" i="21"/>
  <c r="A448" i="21"/>
  <c r="A449" i="21"/>
  <c r="A450" i="21"/>
  <c r="A451" i="21"/>
  <c r="A452" i="21"/>
  <c r="A453" i="21"/>
  <c r="A454" i="21"/>
  <c r="A455" i="21"/>
  <c r="A456" i="21"/>
  <c r="A457" i="21"/>
  <c r="A458" i="21"/>
  <c r="A459" i="21"/>
  <c r="A460" i="21"/>
  <c r="A461" i="21"/>
  <c r="A462" i="21"/>
  <c r="A463" i="21"/>
  <c r="A464" i="21"/>
  <c r="A465" i="21"/>
  <c r="A466" i="21"/>
  <c r="A467" i="21"/>
  <c r="A468" i="21"/>
  <c r="A469" i="21"/>
  <c r="A470" i="21"/>
  <c r="A471" i="21"/>
  <c r="A472" i="21"/>
  <c r="A473" i="21"/>
  <c r="A474" i="21"/>
  <c r="A475" i="21"/>
  <c r="A476" i="21"/>
  <c r="A477" i="21"/>
  <c r="A478" i="21"/>
  <c r="A479" i="21"/>
  <c r="A480" i="21"/>
  <c r="A481" i="21"/>
  <c r="A482" i="21"/>
  <c r="A483" i="21"/>
  <c r="A484" i="21"/>
  <c r="A485" i="21"/>
  <c r="A486" i="21"/>
  <c r="A487" i="21"/>
  <c r="A488" i="21"/>
  <c r="A489" i="21"/>
  <c r="A490" i="21"/>
  <c r="A491" i="21"/>
  <c r="A492" i="21"/>
  <c r="A493" i="21"/>
  <c r="A494" i="21"/>
  <c r="A495" i="21"/>
  <c r="A496" i="21"/>
  <c r="A497" i="21"/>
  <c r="A498" i="21"/>
  <c r="A499" i="21"/>
  <c r="A500" i="21"/>
  <c r="A501" i="21"/>
  <c r="A502" i="21"/>
  <c r="A504" i="21"/>
  <c r="A506" i="21"/>
  <c r="A507" i="21"/>
  <c r="A508" i="21"/>
  <c r="A509" i="21"/>
  <c r="A510" i="21"/>
  <c r="A511" i="21"/>
  <c r="A512" i="21"/>
  <c r="A513" i="21"/>
  <c r="A514" i="21"/>
  <c r="A515" i="21"/>
  <c r="DA2" i="4"/>
  <c r="CZ2" i="4"/>
  <c r="CY2" i="4"/>
  <c r="CX2" i="4"/>
  <c r="CW2" i="4"/>
  <c r="CV2" i="4"/>
  <c r="CU2" i="4"/>
  <c r="CT2" i="4"/>
  <c r="B1" i="8"/>
  <c r="AT472" i="8"/>
  <c r="AX472" i="8"/>
  <c r="AT330" i="8"/>
  <c r="AT515" i="8"/>
  <c r="AX515" i="8" s="1"/>
  <c r="AT218" i="8"/>
  <c r="AT164" i="8"/>
  <c r="AT186" i="8"/>
  <c r="BB186" i="8" s="1"/>
  <c r="AT317" i="8"/>
  <c r="AX317" i="8" s="1"/>
  <c r="AT375" i="8"/>
  <c r="AT52" i="8"/>
  <c r="AT216" i="8"/>
  <c r="AT190" i="8"/>
  <c r="AX190" i="8"/>
  <c r="AT437" i="8"/>
  <c r="AX437" i="8"/>
  <c r="AT345" i="8"/>
  <c r="BF345" i="8"/>
  <c r="AT72" i="8"/>
  <c r="AT205" i="8"/>
  <c r="AX205" i="8" s="1"/>
  <c r="AT393" i="8"/>
  <c r="AX393" i="8" s="1"/>
  <c r="AT176" i="8"/>
  <c r="AT408" i="8"/>
  <c r="BF408" i="8"/>
  <c r="AT378" i="8"/>
  <c r="AX378" i="8"/>
  <c r="AT137" i="8"/>
  <c r="BF137" i="8"/>
  <c r="AT370" i="8"/>
  <c r="BF370" i="8"/>
  <c r="AT54" i="8"/>
  <c r="BJ54" i="8"/>
  <c r="AT75" i="8"/>
  <c r="AX75" i="8"/>
  <c r="AT463" i="8"/>
  <c r="AX463" i="8"/>
  <c r="AT180" i="8"/>
  <c r="AX180" i="8"/>
  <c r="AT274" i="8"/>
  <c r="AT316" i="8"/>
  <c r="AX316" i="8" s="1"/>
  <c r="AT165" i="8"/>
  <c r="AT329" i="8"/>
  <c r="BF329" i="8"/>
  <c r="AT152" i="8"/>
  <c r="BB152" i="8"/>
  <c r="AT47" i="8"/>
  <c r="AX47" i="8"/>
  <c r="AT300" i="8"/>
  <c r="AT462" i="8"/>
  <c r="AX462" i="8" s="1"/>
  <c r="AT68" i="8"/>
  <c r="BF68" i="8" s="1"/>
  <c r="AT302" i="8"/>
  <c r="AX302" i="8" s="1"/>
  <c r="AT400" i="8"/>
  <c r="AT297" i="8"/>
  <c r="BF297" i="8"/>
  <c r="AT59" i="8"/>
  <c r="AT219" i="8"/>
  <c r="AX219" i="8" s="1"/>
  <c r="AT310" i="8"/>
  <c r="AX310" i="8" s="1"/>
  <c r="AT448" i="8"/>
  <c r="AX448" i="8" s="1"/>
  <c r="AT113" i="8"/>
  <c r="BJ113" i="8" s="1"/>
  <c r="AT402" i="8"/>
  <c r="AX402" i="8" s="1"/>
  <c r="AT45" i="8"/>
  <c r="BF45" i="8" s="1"/>
  <c r="AT144" i="8"/>
  <c r="BF144" i="8" s="1"/>
  <c r="AT325" i="8"/>
  <c r="AT30" i="8"/>
  <c r="AX30" i="8"/>
  <c r="AT428" i="8"/>
  <c r="AX428" i="8"/>
  <c r="AT173" i="8"/>
  <c r="AT401" i="8"/>
  <c r="AT288" i="8"/>
  <c r="AX288" i="8"/>
  <c r="AT500" i="8"/>
  <c r="AX500" i="8"/>
  <c r="AT34" i="8"/>
  <c r="AX34" i="8"/>
  <c r="AT253" i="8"/>
  <c r="BB253" i="8"/>
  <c r="AT217" i="8"/>
  <c r="AX217" i="8"/>
  <c r="AT114" i="8"/>
  <c r="AT391" i="8"/>
  <c r="AX391" i="8" s="1"/>
  <c r="AT307" i="8"/>
  <c r="AT491" i="8"/>
  <c r="AX491" i="8"/>
  <c r="AT499" i="8"/>
  <c r="AX499" i="8"/>
  <c r="AT433" i="8"/>
  <c r="AX433" i="8"/>
  <c r="AT407" i="8"/>
  <c r="AT481" i="8"/>
  <c r="AX481" i="8" s="1"/>
  <c r="AT355" i="8"/>
  <c r="AT451" i="8"/>
  <c r="AX451" i="8"/>
  <c r="AT404" i="8"/>
  <c r="AT356" i="8"/>
  <c r="AX356" i="8" s="1"/>
  <c r="AT353" i="8"/>
  <c r="AT222" i="8"/>
  <c r="AX222" i="8"/>
  <c r="AT82" i="8"/>
  <c r="BB82" i="8"/>
  <c r="AT487" i="8"/>
  <c r="AX487" i="8"/>
  <c r="AT431" i="8"/>
  <c r="AX431" i="8"/>
  <c r="AT257" i="8"/>
  <c r="AT409" i="8"/>
  <c r="AT293" i="8"/>
  <c r="AX293" i="8"/>
  <c r="AT397" i="8"/>
  <c r="AT104" i="8"/>
  <c r="BB104" i="8" s="1"/>
  <c r="AT221" i="8"/>
  <c r="BJ221" i="8" s="1"/>
  <c r="AT295" i="8"/>
  <c r="AX295" i="8" s="1"/>
  <c r="AT406" i="8"/>
  <c r="AT174" i="8"/>
  <c r="BF174" i="8"/>
  <c r="AT184" i="8"/>
  <c r="AT108" i="8"/>
  <c r="AX108" i="8" s="1"/>
  <c r="AT162" i="8"/>
  <c r="AT175" i="8"/>
  <c r="AT503" i="8"/>
  <c r="BJ503" i="8" s="1"/>
  <c r="AT278" i="8"/>
  <c r="AX278" i="8" s="1"/>
  <c r="AT66" i="8"/>
  <c r="BB66" i="8" s="1"/>
  <c r="AT254" i="8"/>
  <c r="AX254" i="8" s="1"/>
  <c r="AT220" i="8"/>
  <c r="BB220" i="8" s="1"/>
  <c r="AT424" i="8"/>
  <c r="AX424" i="8" s="1"/>
  <c r="AT429" i="8"/>
  <c r="AT111" i="8"/>
  <c r="AX111" i="8"/>
  <c r="AT384" i="8"/>
  <c r="AX384" i="8"/>
  <c r="AT281" i="8"/>
  <c r="AX281" i="8"/>
  <c r="AT395" i="8"/>
  <c r="AT46" i="8"/>
  <c r="AT10" i="8"/>
  <c r="AT146" i="8"/>
  <c r="AX146" i="8" s="1"/>
  <c r="AT360" i="8"/>
  <c r="AX360" i="8" s="1"/>
  <c r="AT362" i="8"/>
  <c r="AX362" i="8" s="1"/>
  <c r="AT364" i="8"/>
  <c r="BF364" i="8" s="1"/>
  <c r="AT61" i="8"/>
  <c r="AX61" i="8" s="1"/>
  <c r="AT207" i="8"/>
  <c r="AT315" i="8"/>
  <c r="AX315" i="8"/>
  <c r="AT314" i="8"/>
  <c r="BB314" i="8"/>
  <c r="AT182" i="8"/>
  <c r="AX182" i="8"/>
  <c r="AT309" i="8"/>
  <c r="AT74" i="8"/>
  <c r="BB74" i="8" s="1"/>
  <c r="AT98" i="8"/>
  <c r="BB98" i="8" s="1"/>
  <c r="AT181" i="8"/>
  <c r="AX181" i="8" s="1"/>
  <c r="AT385" i="8"/>
  <c r="AT455" i="8"/>
  <c r="AX455" i="8"/>
  <c r="AT179" i="8"/>
  <c r="AT367" i="8"/>
  <c r="AX367" i="8" s="1"/>
  <c r="AT480" i="8"/>
  <c r="AT40" i="8"/>
  <c r="BB40" i="8"/>
  <c r="AT148" i="8"/>
  <c r="BB148" i="8"/>
  <c r="AT504" i="8"/>
  <c r="AX504" i="8"/>
  <c r="AT6" i="8"/>
  <c r="BF6" i="8"/>
  <c r="AT183" i="8"/>
  <c r="BF183" i="8"/>
  <c r="AT24" i="8"/>
  <c r="BJ24" i="8"/>
  <c r="AT76" i="8"/>
  <c r="AX76" i="8"/>
  <c r="AT7" i="8"/>
  <c r="AT470" i="8"/>
  <c r="AX470" i="8" s="1"/>
  <c r="AT28" i="8"/>
  <c r="AT283" i="8"/>
  <c r="AX283" i="8"/>
  <c r="AT354" i="8"/>
  <c r="BJ354" i="8"/>
  <c r="AT466" i="8"/>
  <c r="AX466" i="8"/>
  <c r="AT465" i="8"/>
  <c r="BJ465" i="8"/>
  <c r="AT284" i="8"/>
  <c r="AX284" i="8"/>
  <c r="AT312" i="8"/>
  <c r="AT9" i="8"/>
  <c r="AT444" i="8"/>
  <c r="AX444" i="8"/>
  <c r="AT485" i="8"/>
  <c r="AX485" i="8"/>
  <c r="AT366" i="8"/>
  <c r="AX366" i="8"/>
  <c r="AT490" i="8"/>
  <c r="AX490" i="8"/>
  <c r="AT22" i="8"/>
  <c r="BB22" i="8"/>
  <c r="AT436" i="8"/>
  <c r="AX436" i="8"/>
  <c r="AT271" i="8"/>
  <c r="AT489" i="8"/>
  <c r="AX489" i="8" s="1"/>
  <c r="AT236" i="8"/>
  <c r="AT390" i="8"/>
  <c r="AX390" i="8"/>
  <c r="AT21" i="8"/>
  <c r="AT145" i="8"/>
  <c r="BB145" i="8" s="1"/>
  <c r="AT291" i="8"/>
  <c r="AT374" i="8"/>
  <c r="AX374" i="8"/>
  <c r="AT432" i="8"/>
  <c r="AT149" i="8"/>
  <c r="AT185" i="8"/>
  <c r="BJ185" i="8"/>
  <c r="AT423" i="8"/>
  <c r="AX423" i="8"/>
  <c r="AT386" i="8"/>
  <c r="AT512" i="8"/>
  <c r="AX512" i="8" s="1"/>
  <c r="AT39" i="8"/>
  <c r="AT154" i="8"/>
  <c r="AX154" i="8"/>
  <c r="AT475" i="8"/>
  <c r="AX475" i="8"/>
  <c r="AT381" i="8"/>
  <c r="AX381" i="8"/>
  <c r="AT188" i="8"/>
  <c r="BJ188" i="8"/>
  <c r="AT118" i="8"/>
  <c r="AX118" i="8"/>
  <c r="AT234" i="8"/>
  <c r="AT87" i="8"/>
  <c r="AT60" i="8"/>
  <c r="AT56" i="8"/>
  <c r="AX56" i="8" s="1"/>
  <c r="AT91" i="8"/>
  <c r="AT313" i="8"/>
  <c r="AX313" i="8"/>
  <c r="AT41" i="8"/>
  <c r="AT387" i="8"/>
  <c r="AX387" i="8" s="1"/>
  <c r="AT399" i="8"/>
  <c r="AT373" i="8"/>
  <c r="AX373" i="8"/>
  <c r="AT177" i="8"/>
  <c r="BJ177" i="8"/>
  <c r="AT172" i="8"/>
  <c r="AX172" i="8"/>
  <c r="AT244" i="8"/>
  <c r="AT471" i="8"/>
  <c r="AX471" i="8" s="1"/>
  <c r="AT232" i="8"/>
  <c r="BJ232" i="8" s="1"/>
  <c r="AT488" i="8"/>
  <c r="AX488" i="8" s="1"/>
  <c r="AT42" i="8"/>
  <c r="AT243" i="8"/>
  <c r="BJ243" i="8"/>
  <c r="AT498" i="8"/>
  <c r="AX498" i="8"/>
  <c r="AT446" i="8"/>
  <c r="AX446" i="8"/>
  <c r="AT27" i="8"/>
  <c r="AT147" i="8"/>
  <c r="AT508" i="8"/>
  <c r="AT141" i="8"/>
  <c r="AX141" i="8" s="1"/>
  <c r="AT518" i="8"/>
  <c r="AX518" i="8" s="1"/>
  <c r="AT301" i="8"/>
  <c r="BF301" i="8" s="1"/>
  <c r="AT33" i="8"/>
  <c r="BF33" i="8" s="1"/>
  <c r="AT447" i="8"/>
  <c r="AX447" i="8" s="1"/>
  <c r="AT16" i="8"/>
  <c r="AT459" i="8"/>
  <c r="AX459" i="8"/>
  <c r="AT456" i="8"/>
  <c r="AT58" i="8"/>
  <c r="AX58" i="8" s="1"/>
  <c r="AT398" i="8"/>
  <c r="AX398" i="8" s="1"/>
  <c r="AT57" i="8"/>
  <c r="BB57" i="8" s="1"/>
  <c r="AT383" i="8"/>
  <c r="AT501" i="8"/>
  <c r="AX501" i="8"/>
  <c r="AT324" i="8"/>
  <c r="AT327" i="8"/>
  <c r="BF327" i="8" s="1"/>
  <c r="AT371" i="8"/>
  <c r="AT380" i="8"/>
  <c r="AX380" i="8"/>
  <c r="AT505" i="8"/>
  <c r="AX505" i="8"/>
  <c r="AT363" i="8"/>
  <c r="AX363" i="8"/>
  <c r="AT32" i="8"/>
  <c r="AT64" i="8"/>
  <c r="AX64" i="8" s="1"/>
  <c r="AT299" i="8"/>
  <c r="AT241" i="8"/>
  <c r="AT337" i="8"/>
  <c r="AT43" i="8"/>
  <c r="AX43" i="8"/>
  <c r="AT506" i="8"/>
  <c r="AX506" i="8"/>
  <c r="AT352" i="8"/>
  <c r="AX352" i="8"/>
  <c r="AT279" i="8"/>
  <c r="AX279" i="8"/>
  <c r="AT442" i="8"/>
  <c r="AX442" i="8"/>
  <c r="AT457" i="8"/>
  <c r="AX457" i="8"/>
  <c r="AT411" i="8"/>
  <c r="AX411" i="8"/>
  <c r="AT303" i="8"/>
  <c r="BB303" i="8"/>
  <c r="AT379" i="8"/>
  <c r="AX379" i="8"/>
  <c r="AT410" i="8"/>
  <c r="AX410" i="8"/>
  <c r="AT394" i="8"/>
  <c r="AX394" i="8"/>
  <c r="AT467" i="8"/>
  <c r="AT486" i="8"/>
  <c r="AX486" i="8" s="1"/>
  <c r="AT323" i="8"/>
  <c r="BB323" i="8" s="1"/>
  <c r="AT29" i="8"/>
  <c r="AT178" i="8"/>
  <c r="BB178" i="8" s="1"/>
  <c r="AT412" i="8"/>
  <c r="AX412" i="8" s="1"/>
  <c r="AT497" i="8"/>
  <c r="AX497" i="8" s="1"/>
  <c r="AT102" i="8"/>
  <c r="AX102" i="8" s="1"/>
  <c r="AT294" i="8"/>
  <c r="AT502" i="8"/>
  <c r="AX502" i="8"/>
  <c r="AT259" i="8"/>
  <c r="AT50" i="8"/>
  <c r="AT136" i="8"/>
  <c r="AT507" i="8"/>
  <c r="AX507" i="8" s="1"/>
  <c r="AT326" i="8"/>
  <c r="AT119" i="8"/>
  <c r="BJ119" i="8"/>
  <c r="AT321" i="8"/>
  <c r="AT161" i="8"/>
  <c r="AX161" i="8" s="1"/>
  <c r="AT434" i="8"/>
  <c r="AX434" i="8" s="1"/>
  <c r="AT250" i="8"/>
  <c r="AT53" i="8"/>
  <c r="BB53" i="8"/>
  <c r="AT163" i="8"/>
  <c r="AX163" i="8"/>
  <c r="AT124" i="8"/>
  <c r="BB124" i="8"/>
  <c r="AT440" i="8"/>
  <c r="AX440" i="8"/>
  <c r="AT126" i="8"/>
  <c r="BB126" i="8"/>
  <c r="AT23" i="8"/>
  <c r="AX23" i="8"/>
  <c r="AT450" i="8"/>
  <c r="AX450" i="8"/>
  <c r="AT127" i="8"/>
  <c r="AT31" i="8"/>
  <c r="AT26" i="8"/>
  <c r="AX26" i="8"/>
  <c r="AT426" i="8"/>
  <c r="AT427" i="8"/>
  <c r="AX427" i="8" s="1"/>
  <c r="AT376" i="8"/>
  <c r="BF376" i="8" s="1"/>
  <c r="AT464" i="8"/>
  <c r="AX464" i="8" s="1"/>
  <c r="AT372" i="8"/>
  <c r="AX372" i="8" s="1"/>
  <c r="AT138" i="8"/>
  <c r="AX138" i="8" s="1"/>
  <c r="AT109" i="8"/>
  <c r="AT396" i="8"/>
  <c r="AX396" i="8"/>
  <c r="AT305" i="8"/>
  <c r="AT266" i="8"/>
  <c r="AX266" i="8" s="1"/>
  <c r="AT441" i="8"/>
  <c r="AX441" i="8" s="1"/>
  <c r="AT304" i="8"/>
  <c r="AT242" i="8"/>
  <c r="AT282" i="8"/>
  <c r="AT143" i="8"/>
  <c r="AT160" i="8"/>
  <c r="AX160" i="8"/>
  <c r="AT213" i="8"/>
  <c r="AT62" i="8"/>
  <c r="AT191" i="8"/>
  <c r="BB191" i="8"/>
  <c r="AT140" i="8"/>
  <c r="AX140" i="8"/>
  <c r="AT496" i="8"/>
  <c r="AX496" i="8"/>
  <c r="AT415" i="8"/>
  <c r="AX415" i="8"/>
  <c r="AT422" i="8"/>
  <c r="AX422" i="8"/>
  <c r="AT479" i="8"/>
  <c r="AX479" i="8"/>
  <c r="AT292" i="8"/>
  <c r="AT482" i="8"/>
  <c r="AX482" i="8" s="1"/>
  <c r="AT249" i="8"/>
  <c r="BB249" i="8" s="1"/>
  <c r="AT110" i="8"/>
  <c r="AX110" i="8" s="1"/>
  <c r="AT48" i="8"/>
  <c r="AT477" i="8"/>
  <c r="AX477" i="8"/>
  <c r="AT37" i="8"/>
  <c r="BF37" i="8"/>
  <c r="AT203" i="8"/>
  <c r="AX203" i="8"/>
  <c r="AT153" i="8"/>
  <c r="AT389" i="8"/>
  <c r="AX389" i="8" s="1"/>
  <c r="AT202" i="8"/>
  <c r="BF202" i="8" s="1"/>
  <c r="AT260" i="8"/>
  <c r="AT280" i="8"/>
  <c r="AT414" i="8"/>
  <c r="AX414" i="8"/>
  <c r="AT403" i="8"/>
  <c r="AT63" i="8"/>
  <c r="AX63" i="8" s="1"/>
  <c r="AT139" i="8"/>
  <c r="BF139" i="8" s="1"/>
  <c r="AT237" i="8"/>
  <c r="BJ237" i="8" s="1"/>
  <c r="AT125" i="8"/>
  <c r="BB125" i="8" s="1"/>
  <c r="AT65" i="8"/>
  <c r="AX65" i="8" s="1"/>
  <c r="AT157" i="8"/>
  <c r="AT150" i="8"/>
  <c r="AT251" i="8"/>
  <c r="BJ251" i="8" s="1"/>
  <c r="AT369" i="8"/>
  <c r="AX369" i="8" s="1"/>
  <c r="AT445" i="8"/>
  <c r="AT267" i="8"/>
  <c r="AT206" i="8"/>
  <c r="BF206" i="8" s="1"/>
  <c r="AT272" i="8"/>
  <c r="AX272" i="8" s="1"/>
  <c r="AT44" i="8"/>
  <c r="AT224" i="8"/>
  <c r="BF224" i="8"/>
  <c r="AT159" i="8"/>
  <c r="AT263" i="8"/>
  <c r="AX263" i="8" s="1"/>
  <c r="AT286" i="8"/>
  <c r="AT107" i="8"/>
  <c r="AX107" i="8"/>
  <c r="AT430" i="8"/>
  <c r="AX430" i="8"/>
  <c r="AT195" i="8"/>
  <c r="AX195" i="8"/>
  <c r="AT169" i="8"/>
  <c r="AT461" i="8"/>
  <c r="AX461" i="8"/>
  <c r="AT105" i="8"/>
  <c r="AT478" i="8"/>
  <c r="AX478" i="8" s="1"/>
  <c r="AT474" i="8"/>
  <c r="AT473" i="8"/>
  <c r="AX473" i="8"/>
  <c r="AT204" i="8"/>
  <c r="AT483" i="8"/>
  <c r="AX483" i="8" s="1"/>
  <c r="AT20" i="8"/>
  <c r="BB20" i="8" s="1"/>
  <c r="AT296" i="8"/>
  <c r="AX296" i="8" s="1"/>
  <c r="AT452" i="8"/>
  <c r="AT517" i="8"/>
  <c r="AX517" i="8"/>
  <c r="AT132" i="8"/>
  <c r="AT67" i="8"/>
  <c r="AT417" i="8"/>
  <c r="AT438" i="8"/>
  <c r="AX438" i="8" s="1"/>
  <c r="AT193" i="8"/>
  <c r="AT252" i="8"/>
  <c r="BJ252" i="8"/>
  <c r="AT439" i="8"/>
  <c r="BF439" i="8"/>
  <c r="AT509" i="8"/>
  <c r="AX509" i="8"/>
  <c r="AT8" i="8"/>
  <c r="AT453" i="8"/>
  <c r="AX453" i="8" s="1"/>
  <c r="AT469" i="8"/>
  <c r="AT468" i="8"/>
  <c r="AX468" i="8"/>
  <c r="AT357" i="8"/>
  <c r="AT495" i="8"/>
  <c r="AX495" i="8" s="1"/>
  <c r="AT18" i="8"/>
  <c r="BJ18" i="8" s="1"/>
  <c r="AT71" i="8"/>
  <c r="AX71" i="8" s="1"/>
  <c r="AT19" i="8"/>
  <c r="AT416" i="8"/>
  <c r="AX416" i="8"/>
  <c r="AT454" i="8"/>
  <c r="AX454" i="8"/>
  <c r="AT35" i="8"/>
  <c r="AX35" i="8"/>
  <c r="AT240" i="8"/>
  <c r="AT289" i="8"/>
  <c r="AX289" i="8" s="1"/>
  <c r="AT212" i="8"/>
  <c r="BF212" i="8" s="1"/>
  <c r="AT311" i="8"/>
  <c r="AX311" i="8" s="1"/>
  <c r="AT514" i="8"/>
  <c r="AX514" i="8" s="1"/>
  <c r="AT264" i="8"/>
  <c r="AX264" i="8" s="1"/>
  <c r="AT194" i="8"/>
  <c r="BB194" i="8" s="1"/>
  <c r="AT70" i="8"/>
  <c r="AX70" i="8" s="1"/>
  <c r="AT196" i="8"/>
  <c r="AX196" i="8" s="1"/>
  <c r="AT365" i="8"/>
  <c r="AX365" i="8" s="1"/>
  <c r="AT15" i="8"/>
  <c r="BB15" i="8" s="1"/>
  <c r="AT248" i="8"/>
  <c r="AX248" i="8" s="1"/>
  <c r="AT494" i="8"/>
  <c r="AX494" i="8" s="1"/>
  <c r="AT388" i="8"/>
  <c r="AX388" i="8" s="1"/>
  <c r="AT368" i="8"/>
  <c r="AT171" i="8"/>
  <c r="AX171" i="8"/>
  <c r="AT273" i="8"/>
  <c r="AT336" i="8"/>
  <c r="BB336" i="8" s="1"/>
  <c r="AT69" i="8"/>
  <c r="AT12" i="8"/>
  <c r="AX12" i="8"/>
  <c r="AT134" i="8"/>
  <c r="AT223" i="8"/>
  <c r="AX223" i="8" s="1"/>
  <c r="AT510" i="8"/>
  <c r="AT14" i="8"/>
  <c r="AX14" i="8"/>
  <c r="AT342" i="8"/>
  <c r="BF342" i="8"/>
  <c r="AT443" i="8"/>
  <c r="AX443" i="8"/>
  <c r="AT156" i="8"/>
  <c r="AT256" i="8"/>
  <c r="AX256" i="8" s="1"/>
  <c r="AT277" i="8"/>
  <c r="AT49" i="8"/>
  <c r="AX49" i="8"/>
  <c r="AT265" i="8"/>
  <c r="BF265" i="8"/>
  <c r="AT418" i="8"/>
  <c r="AX418" i="8"/>
  <c r="AT320" i="8"/>
  <c r="AT449" i="8"/>
  <c r="AX449" i="8" s="1"/>
  <c r="AT419" i="8"/>
  <c r="AT214" i="8"/>
  <c r="AX214" i="8"/>
  <c r="AT361" i="8"/>
  <c r="AX361" i="8"/>
  <c r="AT25" i="8"/>
  <c r="BJ25" i="8"/>
  <c r="AT460" i="8"/>
  <c r="AT155" i="8"/>
  <c r="AX155" i="8" s="1"/>
  <c r="AT38" i="8"/>
  <c r="AT247" i="8"/>
  <c r="AX247" i="8"/>
  <c r="AT349" i="8"/>
  <c r="AX349" i="8"/>
  <c r="AT187" i="8"/>
  <c r="AX187" i="8"/>
  <c r="AT170" i="8"/>
  <c r="AT168" i="8"/>
  <c r="BJ168" i="8" s="1"/>
  <c r="AT233" i="8"/>
  <c r="AT420" i="8"/>
  <c r="AX420" i="8"/>
  <c r="AT92" i="8"/>
  <c r="AT425" i="8"/>
  <c r="AX425" i="8" s="1"/>
  <c r="AT358" i="8"/>
  <c r="BF358" i="8" s="1"/>
  <c r="AT270" i="8"/>
  <c r="AX270" i="8" s="1"/>
  <c r="AT229" i="8"/>
  <c r="AT476" i="8"/>
  <c r="AX476" i="8"/>
  <c r="AT332" i="8"/>
  <c r="AT276" i="8"/>
  <c r="AX276" i="8" s="1"/>
  <c r="AT484" i="8"/>
  <c r="AX484" i="8" s="1"/>
  <c r="AT340" i="8"/>
  <c r="AX340" i="8" s="1"/>
  <c r="AT258" i="8"/>
  <c r="BB258" i="8" s="1"/>
  <c r="AT103" i="8"/>
  <c r="AX103" i="8" s="1"/>
  <c r="AT117" i="8"/>
  <c r="BJ117" i="8" s="1"/>
  <c r="AT516" i="8"/>
  <c r="AX516" i="8" s="1"/>
  <c r="AT115" i="8"/>
  <c r="AT209" i="8"/>
  <c r="AX209" i="8"/>
  <c r="AT131" i="8"/>
  <c r="BB131" i="8"/>
  <c r="AT86" i="8"/>
  <c r="AT128" i="8"/>
  <c r="BJ128" i="8" s="1"/>
  <c r="AT392" i="8"/>
  <c r="AX392" i="8" s="1"/>
  <c r="AT435" i="8"/>
  <c r="AX435" i="8" s="1"/>
  <c r="AT348" i="8"/>
  <c r="AX348" i="8" s="1"/>
  <c r="AT100" i="8"/>
  <c r="BB100" i="8" s="1"/>
  <c r="AT351" i="8"/>
  <c r="AX351" i="8" s="1"/>
  <c r="AT89" i="8"/>
  <c r="AT101" i="8"/>
  <c r="AT151" i="8"/>
  <c r="AT413" i="8"/>
  <c r="AX413" i="8"/>
  <c r="AT226" i="8"/>
  <c r="AT189" i="8"/>
  <c r="AX189" i="8" s="1"/>
  <c r="AT493" i="8"/>
  <c r="AX493" i="8" s="1"/>
  <c r="AT116" i="8"/>
  <c r="AX116" i="8" s="1"/>
  <c r="AT285" i="8"/>
  <c r="AT94" i="8"/>
  <c r="BB94" i="8"/>
  <c r="AT106" i="8"/>
  <c r="BB106" i="8"/>
  <c r="AT328" i="8"/>
  <c r="AX328" i="8"/>
  <c r="AT238" i="8"/>
  <c r="AT95" i="8"/>
  <c r="BF95" i="8" s="1"/>
  <c r="AT129" i="8"/>
  <c r="AT158" i="8"/>
  <c r="AX158" i="8"/>
  <c r="AT492" i="8"/>
  <c r="AX492" i="8"/>
  <c r="AT458" i="8"/>
  <c r="AX458" i="8"/>
  <c r="AT5" i="8"/>
  <c r="BB5" i="8"/>
  <c r="AT421" i="8"/>
  <c r="AX421" i="8"/>
  <c r="AT88" i="8"/>
  <c r="AT334" i="8"/>
  <c r="AX334" i="8" s="1"/>
  <c r="AT13" i="8"/>
  <c r="BF13" i="8" s="1"/>
  <c r="AT275" i="8"/>
  <c r="AX275" i="8" s="1"/>
  <c r="AT167" i="8"/>
  <c r="AT341" i="8"/>
  <c r="AX341" i="8"/>
  <c r="AT228" i="8"/>
  <c r="BJ228" i="8"/>
  <c r="AT97" i="8"/>
  <c r="AX97" i="8"/>
  <c r="AT350" i="8"/>
  <c r="BJ350" i="8"/>
  <c r="AT377" i="8"/>
  <c r="AX377" i="8"/>
  <c r="AT51" i="8"/>
  <c r="BB51" i="8"/>
  <c r="AT319" i="8"/>
  <c r="AX319" i="8"/>
  <c r="AT239" i="8"/>
  <c r="AT318" i="8"/>
  <c r="AX318" i="8" s="1"/>
  <c r="AT199" i="8"/>
  <c r="AT333" i="8"/>
  <c r="AX333" i="8"/>
  <c r="AT11" i="8"/>
  <c r="AT268" i="8"/>
  <c r="AX268" i="8" s="1"/>
  <c r="AT55" i="8"/>
  <c r="BB55" i="8" s="1"/>
  <c r="AT225" i="8"/>
  <c r="AX225" i="8" s="1"/>
  <c r="AT121" i="8"/>
  <c r="BB121" i="8" s="1"/>
  <c r="AT201" i="8"/>
  <c r="BF201" i="8" s="1"/>
  <c r="AT344" i="8"/>
  <c r="BB344" i="8" s="1"/>
  <c r="AT36" i="8"/>
  <c r="AX36" i="8" s="1"/>
  <c r="AT135" i="8"/>
  <c r="AT81" i="8"/>
  <c r="BF81" i="8"/>
  <c r="AT166" i="8"/>
  <c r="BB166" i="8"/>
  <c r="AT122" i="8"/>
  <c r="AX122" i="8"/>
  <c r="AT227" i="8"/>
  <c r="AT142" i="8"/>
  <c r="AT112" i="8"/>
  <c r="BB112" i="8"/>
  <c r="AT120" i="8"/>
  <c r="AX120" i="8"/>
  <c r="AT77" i="8"/>
  <c r="AT245" i="8"/>
  <c r="BJ245" i="8" s="1"/>
  <c r="AT290" i="8"/>
  <c r="AX290" i="8" s="1"/>
  <c r="AT83" i="8"/>
  <c r="AX83" i="8" s="1"/>
  <c r="AT200" i="8"/>
  <c r="AT96" i="8"/>
  <c r="BJ96" i="8"/>
  <c r="AT90" i="8"/>
  <c r="AX90" i="8"/>
  <c r="AT346" i="8"/>
  <c r="AX346" i="8"/>
  <c r="AT73" i="8"/>
  <c r="AT198" i="8"/>
  <c r="BF198" i="8" s="1"/>
  <c r="AT93" i="8"/>
  <c r="AT308" i="8"/>
  <c r="AX308" i="8"/>
  <c r="AT335" i="8"/>
  <c r="AT84" i="8"/>
  <c r="AT197" i="8"/>
  <c r="BF197" i="8"/>
  <c r="AT347" i="8"/>
  <c r="AX347" i="8"/>
  <c r="AT261" i="8"/>
  <c r="AT130" i="8"/>
  <c r="AT405" i="8"/>
  <c r="BF405" i="8"/>
  <c r="AT99" i="8"/>
  <c r="AX99" i="8"/>
  <c r="AT338" i="8"/>
  <c r="BJ338" i="8"/>
  <c r="AT123" i="8"/>
  <c r="AT85" i="8"/>
  <c r="BB85" i="8" s="1"/>
  <c r="AT133" i="8"/>
  <c r="AX133" i="8" s="1"/>
  <c r="AT262" i="8"/>
  <c r="AT80" i="8"/>
  <c r="AT255" i="8"/>
  <c r="BB255" i="8" s="1"/>
  <c r="AT306" i="8"/>
  <c r="AX306" i="8" s="1"/>
  <c r="AT79" i="8"/>
  <c r="AT208" i="8"/>
  <c r="AX208" i="8"/>
  <c r="AT339" i="8"/>
  <c r="AT231" i="8"/>
  <c r="AX231" i="8" s="1"/>
  <c r="AT382" i="8"/>
  <c r="AX382" i="8" s="1"/>
  <c r="AT230" i="8"/>
  <c r="AX230" i="8" s="1"/>
  <c r="AT343" i="8"/>
  <c r="BJ343" i="8" s="1"/>
  <c r="AT235" i="8"/>
  <c r="AX235" i="8" s="1"/>
  <c r="AT215" i="8"/>
  <c r="AX215" i="8" s="1"/>
  <c r="AT298" i="8"/>
  <c r="AX298" i="8"/>
  <c r="AT513" i="8"/>
  <c r="AT287" i="8"/>
  <c r="AX287" i="8" s="1"/>
  <c r="AT511" i="8"/>
  <c r="AT322" i="8"/>
  <c r="AX322" i="8" s="1"/>
  <c r="AT246" i="8"/>
  <c r="AT78" i="8"/>
  <c r="AX78" i="8" s="1"/>
  <c r="AT359" i="8"/>
  <c r="AX359" i="8" s="1"/>
  <c r="AT17" i="8"/>
  <c r="AT269" i="8"/>
  <c r="AT192" i="8"/>
  <c r="AX192" i="8"/>
  <c r="AT331" i="8"/>
  <c r="AT210" i="8"/>
  <c r="BB210" i="8"/>
  <c r="AT211" i="8"/>
  <c r="BK519" i="8"/>
  <c r="BG519" i="8"/>
  <c r="BC519" i="8"/>
  <c r="AV518" i="8"/>
  <c r="BA518" i="8" s="1"/>
  <c r="BS518" i="8" s="1"/>
  <c r="AU518" i="8"/>
  <c r="AZ518" i="8" s="1"/>
  <c r="BR518" i="8" s="1"/>
  <c r="AO518" i="8"/>
  <c r="AR518" i="8" s="1"/>
  <c r="AN518" i="8"/>
  <c r="AQ518" i="8" s="1"/>
  <c r="AM518" i="8"/>
  <c r="AP518" i="8"/>
  <c r="AV517" i="8"/>
  <c r="BA517" i="8"/>
  <c r="BS517" i="8"/>
  <c r="AU517" i="8"/>
  <c r="AZ517" i="8"/>
  <c r="BR517" i="8" s="1"/>
  <c r="AO517" i="8"/>
  <c r="AR517" i="8"/>
  <c r="AN517" i="8"/>
  <c r="AQ517" i="8"/>
  <c r="AM517" i="8"/>
  <c r="AP517" i="8" s="1"/>
  <c r="AV516" i="8"/>
  <c r="BA516" i="8" s="1"/>
  <c r="AU516" i="8"/>
  <c r="AZ516" i="8" s="1"/>
  <c r="BR516" i="8" s="1"/>
  <c r="AO516" i="8"/>
  <c r="AR516" i="8" s="1"/>
  <c r="AN516" i="8"/>
  <c r="AQ516" i="8" s="1"/>
  <c r="AM516" i="8"/>
  <c r="AP516" i="8"/>
  <c r="AU515" i="8"/>
  <c r="BD515" i="8"/>
  <c r="AV515" i="8"/>
  <c r="BE515" i="8" s="1"/>
  <c r="AO515" i="8"/>
  <c r="AR515" i="8" s="1"/>
  <c r="AN515" i="8"/>
  <c r="AQ515" i="8"/>
  <c r="AM515" i="8"/>
  <c r="AP515" i="8"/>
  <c r="AV514" i="8"/>
  <c r="AU514" i="8"/>
  <c r="AO514" i="8"/>
  <c r="AR514" i="8" s="1"/>
  <c r="AN514" i="8"/>
  <c r="AQ514" i="8"/>
  <c r="AM514" i="8"/>
  <c r="AP514" i="8"/>
  <c r="AV513" i="8"/>
  <c r="BM513" i="8" s="1"/>
  <c r="AU513" i="8"/>
  <c r="BD513" i="8"/>
  <c r="AO513" i="8"/>
  <c r="AR513" i="8" s="1"/>
  <c r="AN513" i="8"/>
  <c r="AQ513" i="8" s="1"/>
  <c r="AM513" i="8"/>
  <c r="AP513" i="8"/>
  <c r="AV512" i="8"/>
  <c r="AU512" i="8"/>
  <c r="BL512" i="8" s="1"/>
  <c r="AM512" i="8"/>
  <c r="AP512" i="8"/>
  <c r="AO512" i="8"/>
  <c r="AR512" i="8"/>
  <c r="AN512" i="8"/>
  <c r="AQ512" i="8" s="1"/>
  <c r="AU511" i="8"/>
  <c r="AZ511" i="8" s="1"/>
  <c r="AV511" i="8"/>
  <c r="BE511" i="8" s="1"/>
  <c r="AM511" i="8"/>
  <c r="AP511" i="8"/>
  <c r="AO511" i="8"/>
  <c r="AR511" i="8"/>
  <c r="AN511" i="8"/>
  <c r="AQ511" i="8" s="1"/>
  <c r="AU510" i="8"/>
  <c r="AV510" i="8"/>
  <c r="AO510" i="8"/>
  <c r="AR510" i="8" s="1"/>
  <c r="AM510" i="8"/>
  <c r="AP510" i="8" s="1"/>
  <c r="AN510" i="8"/>
  <c r="AQ510" i="8" s="1"/>
  <c r="AU509" i="8"/>
  <c r="AV509" i="8"/>
  <c r="BI509" i="8"/>
  <c r="AO509" i="8"/>
  <c r="AR509" i="8" s="1"/>
  <c r="AM509" i="8"/>
  <c r="AP509" i="8" s="1"/>
  <c r="AN509" i="8"/>
  <c r="AQ509" i="8"/>
  <c r="AV508" i="8"/>
  <c r="BA508" i="8"/>
  <c r="BS508" i="8"/>
  <c r="AU508" i="8"/>
  <c r="AM508" i="8"/>
  <c r="AP508" i="8" s="1"/>
  <c r="AN508" i="8"/>
  <c r="AQ508" i="8"/>
  <c r="AO508" i="8"/>
  <c r="AR508" i="8"/>
  <c r="AV507" i="8"/>
  <c r="BI507" i="8" s="1"/>
  <c r="AU507" i="8"/>
  <c r="AO507" i="8"/>
  <c r="AR507" i="8" s="1"/>
  <c r="AM507" i="8"/>
  <c r="AP507" i="8" s="1"/>
  <c r="AN507" i="8"/>
  <c r="AQ507" i="8"/>
  <c r="AU506" i="8"/>
  <c r="AV506" i="8"/>
  <c r="BA506" i="8" s="1"/>
  <c r="BS506" i="8" s="1"/>
  <c r="BJ506" i="8"/>
  <c r="AO506" i="8"/>
  <c r="AR506" i="8"/>
  <c r="AM506" i="8"/>
  <c r="AP506" i="8"/>
  <c r="AN506" i="8"/>
  <c r="AQ506" i="8"/>
  <c r="AV505" i="8"/>
  <c r="BA505" i="8"/>
  <c r="AU505" i="8"/>
  <c r="AW505" i="8"/>
  <c r="AM505" i="8"/>
  <c r="AP505" i="8"/>
  <c r="AO505" i="8"/>
  <c r="AR505" i="8" s="1"/>
  <c r="AN505" i="8"/>
  <c r="AQ505" i="8" s="1"/>
  <c r="AV504" i="8"/>
  <c r="AU504" i="8"/>
  <c r="AM504" i="8"/>
  <c r="AP504" i="8"/>
  <c r="AN504" i="8"/>
  <c r="AQ504" i="8" s="1"/>
  <c r="AO504" i="8"/>
  <c r="AR504" i="8" s="1"/>
  <c r="AV503" i="8"/>
  <c r="BM503" i="8"/>
  <c r="AU503" i="8"/>
  <c r="BH503" i="8"/>
  <c r="AO503" i="8"/>
  <c r="AR503" i="8" s="1"/>
  <c r="AM503" i="8"/>
  <c r="AP503" i="8" s="1"/>
  <c r="AN503" i="8"/>
  <c r="AQ503" i="8"/>
  <c r="AU502" i="8"/>
  <c r="AV502" i="8"/>
  <c r="BM502" i="8" s="1"/>
  <c r="AO502" i="8"/>
  <c r="AR502" i="8" s="1"/>
  <c r="AM502" i="8"/>
  <c r="AP502" i="8" s="1"/>
  <c r="AN502" i="8"/>
  <c r="AQ502" i="8"/>
  <c r="AV501" i="8"/>
  <c r="AU501" i="8"/>
  <c r="AM501" i="8"/>
  <c r="AP501" i="8" s="1"/>
  <c r="AO501" i="8"/>
  <c r="AR501" i="8" s="1"/>
  <c r="AN501" i="8"/>
  <c r="AQ501" i="8"/>
  <c r="AV500" i="8"/>
  <c r="BI500" i="8"/>
  <c r="AU500" i="8"/>
  <c r="BD500" i="8" s="1"/>
  <c r="AM500" i="8"/>
  <c r="AP500" i="8" s="1"/>
  <c r="AO500" i="8"/>
  <c r="AR500" i="8"/>
  <c r="AN500" i="8"/>
  <c r="AQ500" i="8"/>
  <c r="AU499" i="8"/>
  <c r="AV499" i="8"/>
  <c r="AM499" i="8"/>
  <c r="AP499" i="8" s="1"/>
  <c r="AN499" i="8"/>
  <c r="AQ499" i="8" s="1"/>
  <c r="AO499" i="8"/>
  <c r="AR499" i="8" s="1"/>
  <c r="AU498" i="8"/>
  <c r="AV498" i="8"/>
  <c r="BA498" i="8"/>
  <c r="AO498" i="8"/>
  <c r="AR498" i="8"/>
  <c r="AM498" i="8"/>
  <c r="AP498" i="8"/>
  <c r="AN498" i="8"/>
  <c r="AQ498" i="8" s="1"/>
  <c r="AV497" i="8"/>
  <c r="BA497" i="8" s="1"/>
  <c r="BS497" i="8" s="1"/>
  <c r="AU497" i="8"/>
  <c r="AO497" i="8"/>
  <c r="AR497" i="8"/>
  <c r="AM497" i="8"/>
  <c r="AP497" i="8" s="1"/>
  <c r="AN497" i="8"/>
  <c r="AQ497" i="8" s="1"/>
  <c r="AV496" i="8"/>
  <c r="BI496" i="8"/>
  <c r="AU496" i="8"/>
  <c r="AM496" i="8"/>
  <c r="AP496" i="8" s="1"/>
  <c r="AO496" i="8"/>
  <c r="AR496" i="8"/>
  <c r="AN496" i="8"/>
  <c r="AQ496" i="8"/>
  <c r="AV495" i="8"/>
  <c r="BA495" i="8" s="1"/>
  <c r="BS495" i="8" s="1"/>
  <c r="AU495" i="8"/>
  <c r="AM495" i="8"/>
  <c r="AP495" i="8"/>
  <c r="AO495" i="8"/>
  <c r="AR495" i="8"/>
  <c r="AN495" i="8"/>
  <c r="AQ495" i="8" s="1"/>
  <c r="AU494" i="8"/>
  <c r="AV494" i="8"/>
  <c r="BI494" i="8" s="1"/>
  <c r="AN494" i="8"/>
  <c r="AQ494" i="8" s="1"/>
  <c r="AO494" i="8"/>
  <c r="AR494" i="8"/>
  <c r="AM494" i="8"/>
  <c r="AP494" i="8"/>
  <c r="AV493" i="8"/>
  <c r="BI493" i="8" s="1"/>
  <c r="AU493" i="8"/>
  <c r="AZ493" i="8" s="1"/>
  <c r="AO493" i="8"/>
  <c r="AR493" i="8" s="1"/>
  <c r="AN493" i="8"/>
  <c r="AQ493" i="8" s="1"/>
  <c r="AM493" i="8"/>
  <c r="AP493" i="8"/>
  <c r="AU492" i="8"/>
  <c r="AV492" i="8"/>
  <c r="AO492" i="8"/>
  <c r="AR492" i="8" s="1"/>
  <c r="AN492" i="8"/>
  <c r="AQ492" i="8" s="1"/>
  <c r="AM492" i="8"/>
  <c r="AP492" i="8"/>
  <c r="AU491" i="8"/>
  <c r="AV491" i="8"/>
  <c r="BM491" i="8"/>
  <c r="AO491" i="8"/>
  <c r="AR491" i="8"/>
  <c r="AN491" i="8"/>
  <c r="AQ491" i="8" s="1"/>
  <c r="AM491" i="8"/>
  <c r="AP491" i="8" s="1"/>
  <c r="AV490" i="8"/>
  <c r="AU490" i="8"/>
  <c r="BF490" i="8"/>
  <c r="AO490" i="8"/>
  <c r="AR490" i="8" s="1"/>
  <c r="AN490" i="8"/>
  <c r="AQ490" i="8"/>
  <c r="AM490" i="8"/>
  <c r="AP490" i="8"/>
  <c r="AU489" i="8"/>
  <c r="AV489" i="8"/>
  <c r="BE489" i="8"/>
  <c r="AO489" i="8"/>
  <c r="AR489" i="8" s="1"/>
  <c r="AN489" i="8"/>
  <c r="AQ489" i="8" s="1"/>
  <c r="AM489" i="8"/>
  <c r="AP489" i="8"/>
  <c r="AV488" i="8"/>
  <c r="AU488" i="8"/>
  <c r="BL488" i="8" s="1"/>
  <c r="AO488" i="8"/>
  <c r="AR488" i="8" s="1"/>
  <c r="AN488" i="8"/>
  <c r="AQ488" i="8"/>
  <c r="AM488" i="8"/>
  <c r="AP488" i="8"/>
  <c r="AV487" i="8"/>
  <c r="AU487" i="8"/>
  <c r="AN487" i="8"/>
  <c r="AQ487" i="8" s="1"/>
  <c r="AO487" i="8"/>
  <c r="AR487" i="8" s="1"/>
  <c r="AM487" i="8"/>
  <c r="AP487" i="8" s="1"/>
  <c r="AV486" i="8"/>
  <c r="AU486" i="8"/>
  <c r="AO486" i="8"/>
  <c r="AR486" i="8" s="1"/>
  <c r="AM486" i="8"/>
  <c r="AP486" i="8"/>
  <c r="AN486" i="8"/>
  <c r="AQ486" i="8"/>
  <c r="AV485" i="8"/>
  <c r="AU485" i="8"/>
  <c r="AO485" i="8"/>
  <c r="AR485" i="8" s="1"/>
  <c r="AM485" i="8"/>
  <c r="AP485" i="8" s="1"/>
  <c r="AN485" i="8"/>
  <c r="AQ485" i="8" s="1"/>
  <c r="AV484" i="8"/>
  <c r="AU484" i="8"/>
  <c r="AZ484" i="8"/>
  <c r="AO484" i="8"/>
  <c r="AR484" i="8"/>
  <c r="AM484" i="8"/>
  <c r="AP484" i="8"/>
  <c r="AN484" i="8"/>
  <c r="AQ484" i="8" s="1"/>
  <c r="AV483" i="8"/>
  <c r="AU483" i="8"/>
  <c r="BH483" i="8"/>
  <c r="AO483" i="8"/>
  <c r="AR483" i="8"/>
  <c r="AM483" i="8"/>
  <c r="AP483" i="8"/>
  <c r="AN483" i="8"/>
  <c r="AQ483" i="8"/>
  <c r="AV482" i="8"/>
  <c r="AU482" i="8"/>
  <c r="AO482" i="8"/>
  <c r="AR482" i="8"/>
  <c r="AN482" i="8"/>
  <c r="AQ482" i="8"/>
  <c r="AM482" i="8"/>
  <c r="AP482" i="8"/>
  <c r="AV481" i="8"/>
  <c r="AU481" i="8"/>
  <c r="BD481" i="8" s="1"/>
  <c r="AO481" i="8"/>
  <c r="AR481" i="8" s="1"/>
  <c r="AN481" i="8"/>
  <c r="AQ481" i="8" s="1"/>
  <c r="AM481" i="8"/>
  <c r="AP481" i="8" s="1"/>
  <c r="AV480" i="8"/>
  <c r="AU480" i="8"/>
  <c r="AZ480" i="8"/>
  <c r="BR480" i="8" s="1"/>
  <c r="AN480" i="8"/>
  <c r="AQ480" i="8" s="1"/>
  <c r="AM480" i="8"/>
  <c r="AP480" i="8" s="1"/>
  <c r="AO480" i="8"/>
  <c r="AR480" i="8" s="1"/>
  <c r="AV479" i="8"/>
  <c r="AU479" i="8"/>
  <c r="AZ479" i="8"/>
  <c r="BR479" i="8" s="1"/>
  <c r="AM479" i="8"/>
  <c r="AP479" i="8" s="1"/>
  <c r="AN479" i="8"/>
  <c r="AQ479" i="8" s="1"/>
  <c r="AO479" i="8"/>
  <c r="AR479" i="8" s="1"/>
  <c r="AV478" i="8"/>
  <c r="AU478" i="8"/>
  <c r="AN478" i="8"/>
  <c r="AQ478" i="8" s="1"/>
  <c r="AM478" i="8"/>
  <c r="AP478" i="8"/>
  <c r="AO478" i="8"/>
  <c r="AR478" i="8"/>
  <c r="AV477" i="8"/>
  <c r="AU477" i="8"/>
  <c r="AZ477" i="8"/>
  <c r="BR477" i="8" s="1"/>
  <c r="AM477" i="8"/>
  <c r="AP477" i="8" s="1"/>
  <c r="AN477" i="8"/>
  <c r="AQ477" i="8" s="1"/>
  <c r="AO477" i="8"/>
  <c r="AR477" i="8" s="1"/>
  <c r="AV476" i="8"/>
  <c r="AU476" i="8"/>
  <c r="AN476" i="8"/>
  <c r="AQ476" i="8"/>
  <c r="AM476" i="8"/>
  <c r="AP476" i="8"/>
  <c r="AO476" i="8"/>
  <c r="AR476" i="8" s="1"/>
  <c r="AV475" i="8"/>
  <c r="BA475" i="8" s="1"/>
  <c r="BS475" i="8" s="1"/>
  <c r="AU475" i="8"/>
  <c r="AZ475" i="8" s="1"/>
  <c r="BR475" i="8"/>
  <c r="AM475" i="8"/>
  <c r="AP475" i="8" s="1"/>
  <c r="AN475" i="8"/>
  <c r="AQ475" i="8" s="1"/>
  <c r="AO475" i="8"/>
  <c r="AR475" i="8"/>
  <c r="AV474" i="8"/>
  <c r="AU474" i="8"/>
  <c r="AN474" i="8"/>
  <c r="AQ474" i="8" s="1"/>
  <c r="AM474" i="8"/>
  <c r="AP474" i="8" s="1"/>
  <c r="AO474" i="8"/>
  <c r="AR474" i="8"/>
  <c r="AV473" i="8"/>
  <c r="AU473" i="8"/>
  <c r="AM473" i="8"/>
  <c r="AP473" i="8" s="1"/>
  <c r="AN473" i="8"/>
  <c r="AQ473" i="8"/>
  <c r="AO473" i="8"/>
  <c r="AR473" i="8"/>
  <c r="AV472" i="8"/>
  <c r="BI472" i="8" s="1"/>
  <c r="AU472" i="8"/>
  <c r="BD472" i="8" s="1"/>
  <c r="AN472" i="8"/>
  <c r="AQ472" i="8"/>
  <c r="AM472" i="8"/>
  <c r="AP472" i="8"/>
  <c r="AO472" i="8"/>
  <c r="AR472" i="8" s="1"/>
  <c r="AV471" i="8"/>
  <c r="AU471" i="8"/>
  <c r="AZ471" i="8"/>
  <c r="BR471" i="8" s="1"/>
  <c r="AM471" i="8"/>
  <c r="AP471" i="8" s="1"/>
  <c r="AN471" i="8"/>
  <c r="AQ471" i="8" s="1"/>
  <c r="AO471" i="8"/>
  <c r="AR471" i="8" s="1"/>
  <c r="AV470" i="8"/>
  <c r="AU470" i="8"/>
  <c r="AN470" i="8"/>
  <c r="AQ470" i="8" s="1"/>
  <c r="AM470" i="8"/>
  <c r="AP470" i="8" s="1"/>
  <c r="AO470" i="8"/>
  <c r="AR470" i="8" s="1"/>
  <c r="AV469" i="8"/>
  <c r="BA469" i="8" s="1"/>
  <c r="BS469" i="8" s="1"/>
  <c r="AU469" i="8"/>
  <c r="AM469" i="8"/>
  <c r="AP469" i="8" s="1"/>
  <c r="AO469" i="8"/>
  <c r="AR469" i="8" s="1"/>
  <c r="AN469" i="8"/>
  <c r="AQ469" i="8" s="1"/>
  <c r="AV468" i="8"/>
  <c r="AU468" i="8"/>
  <c r="AM468" i="8"/>
  <c r="AP468" i="8" s="1"/>
  <c r="AN468" i="8"/>
  <c r="AQ468" i="8" s="1"/>
  <c r="AO468" i="8"/>
  <c r="AR468" i="8" s="1"/>
  <c r="AV467" i="8"/>
  <c r="AU467" i="8"/>
  <c r="AZ467" i="8"/>
  <c r="BR467" i="8" s="1"/>
  <c r="AM467" i="8"/>
  <c r="AP467" i="8" s="1"/>
  <c r="AN467" i="8"/>
  <c r="AQ467" i="8" s="1"/>
  <c r="AO467" i="8"/>
  <c r="AR467" i="8" s="1"/>
  <c r="AV466" i="8"/>
  <c r="AU466" i="8"/>
  <c r="AM466" i="8"/>
  <c r="AP466" i="8" s="1"/>
  <c r="AN466" i="8"/>
  <c r="AQ466" i="8"/>
  <c r="AO466" i="8"/>
  <c r="AR466" i="8"/>
  <c r="AV465" i="8"/>
  <c r="BA465" i="8" s="1"/>
  <c r="BS465" i="8"/>
  <c r="AU465" i="8"/>
  <c r="AZ465" i="8"/>
  <c r="BR465" i="8" s="1"/>
  <c r="AM465" i="8"/>
  <c r="AP465" i="8" s="1"/>
  <c r="AN465" i="8"/>
  <c r="AQ465" i="8" s="1"/>
  <c r="AO465" i="8"/>
  <c r="AR465" i="8" s="1"/>
  <c r="AV464" i="8"/>
  <c r="AU464" i="8"/>
  <c r="AM464" i="8"/>
  <c r="AP464" i="8" s="1"/>
  <c r="AN464" i="8"/>
  <c r="AQ464" i="8" s="1"/>
  <c r="AO464" i="8"/>
  <c r="AR464" i="8" s="1"/>
  <c r="AV463" i="8"/>
  <c r="BE463" i="8" s="1"/>
  <c r="AU463" i="8"/>
  <c r="BL463" i="8" s="1"/>
  <c r="AM463" i="8"/>
  <c r="AP463" i="8" s="1"/>
  <c r="AN463" i="8"/>
  <c r="AQ463" i="8" s="1"/>
  <c r="AO463" i="8"/>
  <c r="AR463" i="8" s="1"/>
  <c r="AV462" i="8"/>
  <c r="BI462" i="8" s="1"/>
  <c r="AU462" i="8"/>
  <c r="AM462" i="8"/>
  <c r="AP462" i="8"/>
  <c r="AN462" i="8"/>
  <c r="AQ462" i="8"/>
  <c r="AO462" i="8"/>
  <c r="AR462" i="8"/>
  <c r="AV461" i="8"/>
  <c r="AU461" i="8"/>
  <c r="AM461" i="8"/>
  <c r="AP461" i="8"/>
  <c r="AN461" i="8"/>
  <c r="AQ461" i="8"/>
  <c r="AO461" i="8"/>
  <c r="AR461" i="8"/>
  <c r="AV460" i="8"/>
  <c r="AU460" i="8"/>
  <c r="AZ460" i="8" s="1"/>
  <c r="BR460" i="8" s="1"/>
  <c r="AM460" i="8"/>
  <c r="AP460" i="8"/>
  <c r="AN460" i="8"/>
  <c r="AQ460" i="8" s="1"/>
  <c r="AO460" i="8"/>
  <c r="AR460" i="8" s="1"/>
  <c r="AU459" i="8"/>
  <c r="AV459" i="8"/>
  <c r="BE459" i="8" s="1"/>
  <c r="AO459" i="8"/>
  <c r="AR459" i="8" s="1"/>
  <c r="AM459" i="8"/>
  <c r="AP459" i="8" s="1"/>
  <c r="AN459" i="8"/>
  <c r="AQ459" i="8" s="1"/>
  <c r="AU458" i="8"/>
  <c r="AV458" i="8"/>
  <c r="BA458" i="8"/>
  <c r="BS458" i="8" s="1"/>
  <c r="AO458" i="8"/>
  <c r="AR458" i="8"/>
  <c r="AM458" i="8"/>
  <c r="AP458" i="8" s="1"/>
  <c r="AN458" i="8"/>
  <c r="AQ458" i="8" s="1"/>
  <c r="AV457" i="8"/>
  <c r="BA457" i="8"/>
  <c r="BS457" i="8"/>
  <c r="AU457" i="8"/>
  <c r="AM457" i="8"/>
  <c r="AP457" i="8" s="1"/>
  <c r="AO457" i="8"/>
  <c r="AR457" i="8" s="1"/>
  <c r="AN457" i="8"/>
  <c r="AQ457" i="8"/>
  <c r="AV456" i="8"/>
  <c r="AU456" i="8"/>
  <c r="AM456" i="8"/>
  <c r="AP456" i="8" s="1"/>
  <c r="AN456" i="8"/>
  <c r="AQ456" i="8" s="1"/>
  <c r="AO456" i="8"/>
  <c r="AR456" i="8"/>
  <c r="AU455" i="8"/>
  <c r="AV455" i="8"/>
  <c r="AO455" i="8"/>
  <c r="AR455" i="8" s="1"/>
  <c r="AM455" i="8"/>
  <c r="AP455" i="8" s="1"/>
  <c r="AN455" i="8"/>
  <c r="AQ455" i="8" s="1"/>
  <c r="AU454" i="8"/>
  <c r="AV454" i="8"/>
  <c r="BA454" i="8" s="1"/>
  <c r="BS454" i="8" s="1"/>
  <c r="AO454" i="8"/>
  <c r="AR454" i="8" s="1"/>
  <c r="AM454" i="8"/>
  <c r="AP454" i="8"/>
  <c r="AN454" i="8"/>
  <c r="AQ454" i="8"/>
  <c r="AV453" i="8"/>
  <c r="AU453" i="8"/>
  <c r="AM453" i="8"/>
  <c r="AP453" i="8" s="1"/>
  <c r="AO453" i="8"/>
  <c r="AR453" i="8" s="1"/>
  <c r="AN453" i="8"/>
  <c r="AQ453" i="8"/>
  <c r="AV452" i="8"/>
  <c r="BI452" i="8" s="1"/>
  <c r="AU452" i="8"/>
  <c r="AM452" i="8"/>
  <c r="AP452" i="8"/>
  <c r="AN452" i="8"/>
  <c r="AQ452" i="8" s="1"/>
  <c r="AO452" i="8"/>
  <c r="AR452" i="8" s="1"/>
  <c r="AU451" i="8"/>
  <c r="BH451" i="8"/>
  <c r="AV451" i="8"/>
  <c r="AO451" i="8"/>
  <c r="AR451" i="8"/>
  <c r="AM451" i="8"/>
  <c r="AP451" i="8"/>
  <c r="AN451" i="8"/>
  <c r="AQ451" i="8" s="1"/>
  <c r="AU450" i="8"/>
  <c r="AV450" i="8"/>
  <c r="BA450" i="8"/>
  <c r="BS450" i="8" s="1"/>
  <c r="AO450" i="8"/>
  <c r="AR450" i="8" s="1"/>
  <c r="AM450" i="8"/>
  <c r="AP450" i="8" s="1"/>
  <c r="AN450" i="8"/>
  <c r="AQ450" i="8" s="1"/>
  <c r="AU449" i="8"/>
  <c r="AV449" i="8"/>
  <c r="AM449" i="8"/>
  <c r="AP449" i="8" s="1"/>
  <c r="AO449" i="8"/>
  <c r="AR449" i="8" s="1"/>
  <c r="AN449" i="8"/>
  <c r="AQ449" i="8" s="1"/>
  <c r="AV448" i="8"/>
  <c r="BI448" i="8"/>
  <c r="AU448" i="8"/>
  <c r="AM448" i="8"/>
  <c r="AP448" i="8"/>
  <c r="AO448" i="8"/>
  <c r="AR448" i="8"/>
  <c r="AN448" i="8"/>
  <c r="AQ448" i="8"/>
  <c r="AU447" i="8"/>
  <c r="AV447" i="8"/>
  <c r="AO447" i="8"/>
  <c r="AR447" i="8"/>
  <c r="AM447" i="8"/>
  <c r="AP447" i="8"/>
  <c r="AN447" i="8"/>
  <c r="AQ447" i="8"/>
  <c r="AU446" i="8"/>
  <c r="BB446" i="8"/>
  <c r="AV446" i="8"/>
  <c r="AN446" i="8"/>
  <c r="AQ446" i="8" s="1"/>
  <c r="AO446" i="8"/>
  <c r="AR446" i="8" s="1"/>
  <c r="AM446" i="8"/>
  <c r="AP446" i="8" s="1"/>
  <c r="AV445" i="8"/>
  <c r="BI445" i="8" s="1"/>
  <c r="AU445" i="8"/>
  <c r="BD445" i="8" s="1"/>
  <c r="AN445" i="8"/>
  <c r="AQ445" i="8" s="1"/>
  <c r="AO445" i="8"/>
  <c r="AR445" i="8" s="1"/>
  <c r="AM445" i="8"/>
  <c r="AP445" i="8" s="1"/>
  <c r="AV444" i="8"/>
  <c r="AU444" i="8"/>
  <c r="AN444" i="8"/>
  <c r="AQ444" i="8" s="1"/>
  <c r="AO444" i="8"/>
  <c r="AR444" i="8"/>
  <c r="AM444" i="8"/>
  <c r="AP444" i="8"/>
  <c r="AV443" i="8"/>
  <c r="BI443" i="8" s="1"/>
  <c r="AU443" i="8"/>
  <c r="AN443" i="8"/>
  <c r="AQ443" i="8"/>
  <c r="AO443" i="8"/>
  <c r="AR443" i="8"/>
  <c r="AM443" i="8"/>
  <c r="AP443" i="8"/>
  <c r="AV442" i="8"/>
  <c r="BA442" i="8"/>
  <c r="BS442" i="8" s="1"/>
  <c r="AU442" i="8"/>
  <c r="BL442" i="8"/>
  <c r="AN442" i="8"/>
  <c r="AQ442" i="8"/>
  <c r="AO442" i="8"/>
  <c r="AR442" i="8" s="1"/>
  <c r="AM442" i="8"/>
  <c r="AP442" i="8" s="1"/>
  <c r="AU441" i="8"/>
  <c r="AV441" i="8"/>
  <c r="AO441" i="8"/>
  <c r="AR441" i="8"/>
  <c r="AN441" i="8"/>
  <c r="AQ441" i="8" s="1"/>
  <c r="AM441" i="8"/>
  <c r="AP441" i="8" s="1"/>
  <c r="AU440" i="8"/>
  <c r="AV440" i="8"/>
  <c r="BI440" i="8" s="1"/>
  <c r="AO440" i="8"/>
  <c r="AR440" i="8"/>
  <c r="AN440" i="8"/>
  <c r="AQ440" i="8"/>
  <c r="AM440" i="8"/>
  <c r="AP440" i="8"/>
  <c r="AV439" i="8"/>
  <c r="AU439" i="8"/>
  <c r="AN439" i="8"/>
  <c r="AQ439" i="8"/>
  <c r="AO439" i="8"/>
  <c r="AR439" i="8"/>
  <c r="AM439" i="8"/>
  <c r="AP439" i="8"/>
  <c r="AV438" i="8"/>
  <c r="AU438" i="8"/>
  <c r="BD438" i="8"/>
  <c r="AN438" i="8"/>
  <c r="AQ438" i="8" s="1"/>
  <c r="AO438" i="8"/>
  <c r="AR438" i="8" s="1"/>
  <c r="AM438" i="8"/>
  <c r="AP438" i="8"/>
  <c r="AV437" i="8"/>
  <c r="AU437" i="8"/>
  <c r="BB437" i="8"/>
  <c r="AN437" i="8"/>
  <c r="AQ437" i="8"/>
  <c r="AO437" i="8"/>
  <c r="AR437" i="8"/>
  <c r="AM437" i="8"/>
  <c r="AP437" i="8" s="1"/>
  <c r="AV436" i="8"/>
  <c r="BA436" i="8" s="1"/>
  <c r="BS436" i="8" s="1"/>
  <c r="AU436" i="8"/>
  <c r="AN436" i="8"/>
  <c r="AQ436" i="8"/>
  <c r="AO436" i="8"/>
  <c r="AR436" i="8"/>
  <c r="AM436" i="8"/>
  <c r="AP436" i="8"/>
  <c r="AV435" i="8"/>
  <c r="AU435" i="8"/>
  <c r="AZ435" i="8" s="1"/>
  <c r="BR435" i="8"/>
  <c r="AN435" i="8"/>
  <c r="AQ435" i="8" s="1"/>
  <c r="AO435" i="8"/>
  <c r="AR435" i="8" s="1"/>
  <c r="AM435" i="8"/>
  <c r="AP435" i="8"/>
  <c r="AV434" i="8"/>
  <c r="AU434" i="8"/>
  <c r="AN434" i="8"/>
  <c r="AQ434" i="8" s="1"/>
  <c r="AO434" i="8"/>
  <c r="AR434" i="8" s="1"/>
  <c r="AM434" i="8"/>
  <c r="AP434" i="8"/>
  <c r="AV433" i="8"/>
  <c r="BI433" i="8"/>
  <c r="AU433" i="8"/>
  <c r="AM433" i="8"/>
  <c r="AP433" i="8"/>
  <c r="AN433" i="8"/>
  <c r="AQ433" i="8" s="1"/>
  <c r="AO433" i="8"/>
  <c r="AR433" i="8" s="1"/>
  <c r="AV432" i="8"/>
  <c r="AU432" i="8"/>
  <c r="AZ432" i="8"/>
  <c r="BR432" i="8" s="1"/>
  <c r="AN432" i="8"/>
  <c r="AQ432" i="8" s="1"/>
  <c r="AM432" i="8"/>
  <c r="AP432" i="8" s="1"/>
  <c r="AO432" i="8"/>
  <c r="AR432" i="8"/>
  <c r="AV431" i="8"/>
  <c r="BI431" i="8"/>
  <c r="AU431" i="8"/>
  <c r="BL431" i="8" s="1"/>
  <c r="AM431" i="8"/>
  <c r="AP431" i="8" s="1"/>
  <c r="AN431" i="8"/>
  <c r="AQ431" i="8"/>
  <c r="AO431" i="8"/>
  <c r="AR431" i="8"/>
  <c r="AV430" i="8"/>
  <c r="AU430" i="8"/>
  <c r="AZ430" i="8"/>
  <c r="AM430" i="8"/>
  <c r="AP430" i="8" s="1"/>
  <c r="AN430" i="8"/>
  <c r="AQ430" i="8" s="1"/>
  <c r="AO430" i="8"/>
  <c r="AR430" i="8" s="1"/>
  <c r="AV429" i="8"/>
  <c r="AU429" i="8"/>
  <c r="AM429" i="8"/>
  <c r="AP429" i="8" s="1"/>
  <c r="AN429" i="8"/>
  <c r="AQ429" i="8"/>
  <c r="AO429" i="8"/>
  <c r="AR429" i="8" s="1"/>
  <c r="AV428" i="8"/>
  <c r="AU428" i="8"/>
  <c r="AN428" i="8"/>
  <c r="AQ428" i="8"/>
  <c r="AM428" i="8"/>
  <c r="AP428" i="8" s="1"/>
  <c r="AO428" i="8"/>
  <c r="AR428" i="8" s="1"/>
  <c r="AV427" i="8"/>
  <c r="BA427" i="8" s="1"/>
  <c r="BS427" i="8"/>
  <c r="AU427" i="8"/>
  <c r="BL427" i="8"/>
  <c r="AM427" i="8"/>
  <c r="AP427" i="8"/>
  <c r="AN427" i="8"/>
  <c r="AQ427" i="8"/>
  <c r="AO427" i="8"/>
  <c r="AR427" i="8"/>
  <c r="AV426" i="8"/>
  <c r="AU426" i="8"/>
  <c r="AZ426" i="8" s="1"/>
  <c r="BR426" i="8" s="1"/>
  <c r="AM426" i="8"/>
  <c r="AP426" i="8"/>
  <c r="AN426" i="8"/>
  <c r="AQ426" i="8"/>
  <c r="AO426" i="8"/>
  <c r="AR426" i="8"/>
  <c r="AV425" i="8"/>
  <c r="AU425" i="8"/>
  <c r="AM425" i="8"/>
  <c r="AP425" i="8"/>
  <c r="AN425" i="8"/>
  <c r="AQ425" i="8"/>
  <c r="AO425" i="8"/>
  <c r="AR425" i="8"/>
  <c r="AV424" i="8"/>
  <c r="BE424" i="8"/>
  <c r="AU424" i="8"/>
  <c r="AN424" i="8"/>
  <c r="AQ424" i="8" s="1"/>
  <c r="AM424" i="8"/>
  <c r="AP424" i="8"/>
  <c r="AO424" i="8"/>
  <c r="AR424" i="8"/>
  <c r="AV423" i="8"/>
  <c r="AU423" i="8"/>
  <c r="AM423" i="8"/>
  <c r="AP423" i="8" s="1"/>
  <c r="AN423" i="8"/>
  <c r="AQ423" i="8" s="1"/>
  <c r="AO423" i="8"/>
  <c r="AR423" i="8" s="1"/>
  <c r="AV422" i="8"/>
  <c r="AU422" i="8"/>
  <c r="AM422" i="8"/>
  <c r="AP422" i="8" s="1"/>
  <c r="AN422" i="8"/>
  <c r="AQ422" i="8"/>
  <c r="AO422" i="8"/>
  <c r="AR422" i="8"/>
  <c r="AV421" i="8"/>
  <c r="AU421" i="8"/>
  <c r="AZ421" i="8"/>
  <c r="AM421" i="8"/>
  <c r="AP421" i="8" s="1"/>
  <c r="AN421" i="8"/>
  <c r="AQ421" i="8" s="1"/>
  <c r="AO421" i="8"/>
  <c r="AR421" i="8" s="1"/>
  <c r="AV420" i="8"/>
  <c r="AU420" i="8"/>
  <c r="AZ420" i="8"/>
  <c r="BR420" i="8"/>
  <c r="AN420" i="8"/>
  <c r="AQ420" i="8"/>
  <c r="AM420" i="8"/>
  <c r="AP420" i="8" s="1"/>
  <c r="AO420" i="8"/>
  <c r="AR420" i="8" s="1"/>
  <c r="AV419" i="8"/>
  <c r="AU419" i="8"/>
  <c r="AZ419" i="8" s="1"/>
  <c r="BR419" i="8"/>
  <c r="AM419" i="8"/>
  <c r="AP419" i="8" s="1"/>
  <c r="AN419" i="8"/>
  <c r="AQ419" i="8" s="1"/>
  <c r="AO419" i="8"/>
  <c r="AR419" i="8"/>
  <c r="AV418" i="8"/>
  <c r="BA418" i="8"/>
  <c r="BS418" i="8" s="1"/>
  <c r="AU418" i="8"/>
  <c r="AM418" i="8"/>
  <c r="AP418" i="8" s="1"/>
  <c r="AN418" i="8"/>
  <c r="AQ418" i="8" s="1"/>
  <c r="AO418" i="8"/>
  <c r="AR418" i="8" s="1"/>
  <c r="AV417" i="8"/>
  <c r="AU417" i="8"/>
  <c r="AZ417" i="8"/>
  <c r="AM417" i="8"/>
  <c r="AP417" i="8"/>
  <c r="AN417" i="8"/>
  <c r="AQ417" i="8"/>
  <c r="AO417" i="8"/>
  <c r="AR417" i="8" s="1"/>
  <c r="AV416" i="8"/>
  <c r="BA416" i="8" s="1"/>
  <c r="BS416" i="8" s="1"/>
  <c r="AU416" i="8"/>
  <c r="AZ416" i="8" s="1"/>
  <c r="BR416" i="8" s="1"/>
  <c r="AN416" i="8"/>
  <c r="AQ416" i="8" s="1"/>
  <c r="AM416" i="8"/>
  <c r="AP416" i="8" s="1"/>
  <c r="AO416" i="8"/>
  <c r="AR416" i="8"/>
  <c r="AV415" i="8"/>
  <c r="AU415" i="8"/>
  <c r="AM415" i="8"/>
  <c r="AP415" i="8" s="1"/>
  <c r="AN415" i="8"/>
  <c r="AQ415" i="8" s="1"/>
  <c r="AO415" i="8"/>
  <c r="AR415" i="8"/>
  <c r="AV414" i="8"/>
  <c r="AU414" i="8"/>
  <c r="AM414" i="8"/>
  <c r="AP414" i="8" s="1"/>
  <c r="AN414" i="8"/>
  <c r="AQ414" i="8" s="1"/>
  <c r="AO414" i="8"/>
  <c r="AR414" i="8"/>
  <c r="AV413" i="8"/>
  <c r="BA413" i="8"/>
  <c r="BS413" i="8" s="1"/>
  <c r="AU413" i="8"/>
  <c r="AZ413" i="8"/>
  <c r="AN413" i="8"/>
  <c r="AQ413" i="8" s="1"/>
  <c r="AM413" i="8"/>
  <c r="AP413" i="8" s="1"/>
  <c r="AO413" i="8"/>
  <c r="AR413" i="8" s="1"/>
  <c r="AV412" i="8"/>
  <c r="BA412" i="8" s="1"/>
  <c r="BS412" i="8"/>
  <c r="AU412" i="8"/>
  <c r="AZ412" i="8"/>
  <c r="BR412" i="8" s="1"/>
  <c r="AN412" i="8"/>
  <c r="AQ412" i="8" s="1"/>
  <c r="AM412" i="8"/>
  <c r="AP412" i="8" s="1"/>
  <c r="AO412" i="8"/>
  <c r="AR412" i="8" s="1"/>
  <c r="AV411" i="8"/>
  <c r="BA411" i="8" s="1"/>
  <c r="BS411" i="8"/>
  <c r="AU411" i="8"/>
  <c r="AZ411" i="8"/>
  <c r="BR411" i="8" s="1"/>
  <c r="AM411" i="8"/>
  <c r="AP411" i="8"/>
  <c r="AN411" i="8"/>
  <c r="AQ411" i="8"/>
  <c r="AO411" i="8"/>
  <c r="AR411" i="8" s="1"/>
  <c r="AV410" i="8"/>
  <c r="AU410" i="8"/>
  <c r="BL410" i="8"/>
  <c r="AM410" i="8"/>
  <c r="AP410" i="8"/>
  <c r="AN410" i="8"/>
  <c r="AQ410" i="8"/>
  <c r="AO410" i="8"/>
  <c r="AR410" i="8"/>
  <c r="AV409" i="8"/>
  <c r="BI409" i="8"/>
  <c r="AU409" i="8"/>
  <c r="AM409" i="8"/>
  <c r="AP409" i="8" s="1"/>
  <c r="AN409" i="8"/>
  <c r="AQ409" i="8" s="1"/>
  <c r="AO409" i="8"/>
  <c r="AR409" i="8" s="1"/>
  <c r="AV408" i="8"/>
  <c r="BI408" i="8" s="1"/>
  <c r="AU408" i="8"/>
  <c r="BH408" i="8" s="1"/>
  <c r="AM408" i="8"/>
  <c r="AP408" i="8" s="1"/>
  <c r="AN408" i="8"/>
  <c r="AQ408" i="8" s="1"/>
  <c r="AO408" i="8"/>
  <c r="AR408" i="8"/>
  <c r="AV407" i="8"/>
  <c r="BM407" i="8" s="1"/>
  <c r="AU407" i="8"/>
  <c r="BD407" i="8" s="1"/>
  <c r="AM407" i="8"/>
  <c r="AP407" i="8" s="1"/>
  <c r="AN407" i="8"/>
  <c r="AQ407" i="8" s="1"/>
  <c r="AO407" i="8"/>
  <c r="AR407" i="8"/>
  <c r="AV406" i="8"/>
  <c r="AU406" i="8"/>
  <c r="BD406" i="8"/>
  <c r="AM406" i="8"/>
  <c r="AP406" i="8"/>
  <c r="AN406" i="8"/>
  <c r="AQ406" i="8"/>
  <c r="AO406" i="8"/>
  <c r="AR406" i="8" s="1"/>
  <c r="AV405" i="8"/>
  <c r="AU405" i="8"/>
  <c r="AZ405" i="8" s="1"/>
  <c r="AM405" i="8"/>
  <c r="AP405" i="8" s="1"/>
  <c r="AN405" i="8"/>
  <c r="AQ405" i="8"/>
  <c r="AO405" i="8"/>
  <c r="AR405" i="8"/>
  <c r="AV404" i="8"/>
  <c r="BI404" i="8"/>
  <c r="AU404" i="8"/>
  <c r="BH404" i="8" s="1"/>
  <c r="AM404" i="8"/>
  <c r="AP404" i="8" s="1"/>
  <c r="AN404" i="8"/>
  <c r="AQ404" i="8"/>
  <c r="AO404" i="8"/>
  <c r="AR404" i="8"/>
  <c r="AV403" i="8"/>
  <c r="BA403" i="8" s="1"/>
  <c r="BS403" i="8" s="1"/>
  <c r="AU403" i="8"/>
  <c r="AM403" i="8"/>
  <c r="AP403" i="8"/>
  <c r="AN403" i="8"/>
  <c r="AQ403" i="8"/>
  <c r="AO403" i="8"/>
  <c r="AR403" i="8" s="1"/>
  <c r="AV402" i="8"/>
  <c r="AU402" i="8"/>
  <c r="BD402" i="8" s="1"/>
  <c r="BB402" i="8"/>
  <c r="AM402" i="8"/>
  <c r="AP402" i="8"/>
  <c r="AN402" i="8"/>
  <c r="AQ402" i="8"/>
  <c r="AO402" i="8"/>
  <c r="AR402" i="8"/>
  <c r="AV401" i="8"/>
  <c r="BI401" i="8"/>
  <c r="AU401" i="8"/>
  <c r="BH401" i="8"/>
  <c r="AM401" i="8"/>
  <c r="AP401" i="8"/>
  <c r="AN401" i="8"/>
  <c r="AQ401" i="8"/>
  <c r="AO401" i="8"/>
  <c r="AR401" i="8"/>
  <c r="AV400" i="8"/>
  <c r="AU400" i="8"/>
  <c r="BD400" i="8" s="1"/>
  <c r="AM400" i="8"/>
  <c r="AP400" i="8" s="1"/>
  <c r="AN400" i="8"/>
  <c r="AQ400" i="8" s="1"/>
  <c r="AO400" i="8"/>
  <c r="AR400" i="8" s="1"/>
  <c r="AV399" i="8"/>
  <c r="BA399" i="8" s="1"/>
  <c r="BS399" i="8" s="1"/>
  <c r="AU399" i="8"/>
  <c r="AZ399" i="8"/>
  <c r="BR399" i="8" s="1"/>
  <c r="AM399" i="8"/>
  <c r="AP399" i="8" s="1"/>
  <c r="AN399" i="8"/>
  <c r="AQ399" i="8"/>
  <c r="AO399" i="8"/>
  <c r="AR399" i="8" s="1"/>
  <c r="AV398" i="8"/>
  <c r="AU398" i="8"/>
  <c r="AM398" i="8"/>
  <c r="AP398" i="8" s="1"/>
  <c r="AN398" i="8"/>
  <c r="AQ398" i="8"/>
  <c r="AO398" i="8"/>
  <c r="AR398" i="8"/>
  <c r="AV397" i="8"/>
  <c r="BI397" i="8"/>
  <c r="AU397" i="8"/>
  <c r="AM397" i="8"/>
  <c r="AP397" i="8"/>
  <c r="AN397" i="8"/>
  <c r="AQ397" i="8" s="1"/>
  <c r="AO397" i="8"/>
  <c r="AR397" i="8" s="1"/>
  <c r="AU396" i="8"/>
  <c r="AV396" i="8"/>
  <c r="AO396" i="8"/>
  <c r="AR396" i="8"/>
  <c r="AM396" i="8"/>
  <c r="AP396" i="8"/>
  <c r="AN396" i="8"/>
  <c r="AQ396" i="8" s="1"/>
  <c r="AU395" i="8"/>
  <c r="AV395" i="8"/>
  <c r="AO395" i="8"/>
  <c r="AR395" i="8"/>
  <c r="AM395" i="8"/>
  <c r="AP395" i="8" s="1"/>
  <c r="AN395" i="8"/>
  <c r="AQ395" i="8" s="1"/>
  <c r="AV394" i="8"/>
  <c r="AU394" i="8"/>
  <c r="AM394" i="8"/>
  <c r="AP394" i="8"/>
  <c r="AO394" i="8"/>
  <c r="AR394" i="8"/>
  <c r="AN394" i="8"/>
  <c r="AQ394" i="8" s="1"/>
  <c r="AV393" i="8"/>
  <c r="BI393" i="8" s="1"/>
  <c r="AU393" i="8"/>
  <c r="BH393" i="8" s="1"/>
  <c r="AM393" i="8"/>
  <c r="AP393" i="8" s="1"/>
  <c r="AN393" i="8"/>
  <c r="AQ393" i="8" s="1"/>
  <c r="AO393" i="8"/>
  <c r="AR393" i="8" s="1"/>
  <c r="AU392" i="8"/>
  <c r="AZ392" i="8" s="1"/>
  <c r="BR392" i="8" s="1"/>
  <c r="AV392" i="8"/>
  <c r="BA392" i="8" s="1"/>
  <c r="BS392" i="8" s="1"/>
  <c r="AO392" i="8"/>
  <c r="AR392" i="8" s="1"/>
  <c r="AM392" i="8"/>
  <c r="AP392" i="8" s="1"/>
  <c r="AN392" i="8"/>
  <c r="AQ392" i="8" s="1"/>
  <c r="AU391" i="8"/>
  <c r="AV391" i="8"/>
  <c r="BE391" i="8"/>
  <c r="AO391" i="8"/>
  <c r="AR391" i="8"/>
  <c r="AM391" i="8"/>
  <c r="AP391" i="8"/>
  <c r="AN391" i="8"/>
  <c r="AQ391" i="8"/>
  <c r="AV390" i="8"/>
  <c r="BA390" i="8"/>
  <c r="BS390" i="8" s="1"/>
  <c r="AU390" i="8"/>
  <c r="AM390" i="8"/>
  <c r="AP390" i="8"/>
  <c r="AO390" i="8"/>
  <c r="AR390" i="8" s="1"/>
  <c r="AN390" i="8"/>
  <c r="AQ390" i="8"/>
  <c r="AV389" i="8"/>
  <c r="AU389" i="8"/>
  <c r="AM389" i="8"/>
  <c r="AP389" i="8"/>
  <c r="AN389" i="8"/>
  <c r="AQ389" i="8" s="1"/>
  <c r="AO389" i="8"/>
  <c r="AR389" i="8"/>
  <c r="AV388" i="8"/>
  <c r="AU388" i="8"/>
  <c r="AZ388" i="8" s="1"/>
  <c r="BR388" i="8"/>
  <c r="AN388" i="8"/>
  <c r="AQ388" i="8"/>
  <c r="AM388" i="8"/>
  <c r="AP388" i="8"/>
  <c r="AO388" i="8"/>
  <c r="AR388" i="8"/>
  <c r="AV387" i="8"/>
  <c r="AU387" i="8"/>
  <c r="BL387" i="8" s="1"/>
  <c r="BJ387" i="8"/>
  <c r="AM387" i="8"/>
  <c r="AP387" i="8"/>
  <c r="AN387" i="8"/>
  <c r="AQ387" i="8"/>
  <c r="AO387" i="8"/>
  <c r="AR387" i="8"/>
  <c r="AV386" i="8"/>
  <c r="AU386" i="8"/>
  <c r="AZ386" i="8" s="1"/>
  <c r="BR386" i="8" s="1"/>
  <c r="AN386" i="8"/>
  <c r="AQ386" i="8"/>
  <c r="AM386" i="8"/>
  <c r="AP386" i="8"/>
  <c r="AO386" i="8"/>
  <c r="AR386" i="8" s="1"/>
  <c r="AV385" i="8"/>
  <c r="AU385" i="8"/>
  <c r="AZ385" i="8" s="1"/>
  <c r="BR385" i="8"/>
  <c r="AN385" i="8"/>
  <c r="AQ385" i="8"/>
  <c r="AM385" i="8"/>
  <c r="AP385" i="8" s="1"/>
  <c r="AO385" i="8"/>
  <c r="AR385" i="8"/>
  <c r="AV384" i="8"/>
  <c r="BI384" i="8"/>
  <c r="AU384" i="8"/>
  <c r="BL384" i="8"/>
  <c r="AN384" i="8"/>
  <c r="AQ384" i="8" s="1"/>
  <c r="AM384" i="8"/>
  <c r="AP384" i="8"/>
  <c r="AO384" i="8"/>
  <c r="AR384" i="8"/>
  <c r="AV383" i="8"/>
  <c r="AU383" i="8"/>
  <c r="BL383" i="8"/>
  <c r="AM383" i="8"/>
  <c r="AP383" i="8" s="1"/>
  <c r="AN383" i="8"/>
  <c r="AQ383" i="8" s="1"/>
  <c r="AO383" i="8"/>
  <c r="AR383" i="8" s="1"/>
  <c r="AV382" i="8"/>
  <c r="AU382" i="8"/>
  <c r="AN382" i="8"/>
  <c r="AQ382" i="8" s="1"/>
  <c r="AM382" i="8"/>
  <c r="AP382" i="8" s="1"/>
  <c r="AO382" i="8"/>
  <c r="AR382" i="8" s="1"/>
  <c r="AV381" i="8"/>
  <c r="AU381" i="8"/>
  <c r="AN381" i="8"/>
  <c r="AQ381" i="8" s="1"/>
  <c r="AM381" i="8"/>
  <c r="AP381" i="8" s="1"/>
  <c r="AO381" i="8"/>
  <c r="AR381" i="8" s="1"/>
  <c r="AV380" i="8"/>
  <c r="AU380" i="8"/>
  <c r="BL380" i="8"/>
  <c r="BJ380" i="8"/>
  <c r="AN380" i="8"/>
  <c r="AQ380" i="8" s="1"/>
  <c r="AM380" i="8"/>
  <c r="AP380" i="8" s="1"/>
  <c r="AO380" i="8"/>
  <c r="AR380" i="8" s="1"/>
  <c r="AV379" i="8"/>
  <c r="AU379" i="8"/>
  <c r="BL379" i="8"/>
  <c r="AM379" i="8"/>
  <c r="AP379" i="8"/>
  <c r="AN379" i="8"/>
  <c r="AQ379" i="8"/>
  <c r="AO379" i="8"/>
  <c r="AR379" i="8"/>
  <c r="AV378" i="8"/>
  <c r="BI378" i="8"/>
  <c r="AU378" i="8"/>
  <c r="BD378" i="8"/>
  <c r="AN378" i="8"/>
  <c r="AQ378" i="8"/>
  <c r="AM378" i="8"/>
  <c r="AP378" i="8"/>
  <c r="AO378" i="8"/>
  <c r="AR378" i="8"/>
  <c r="AV377" i="8"/>
  <c r="AU377" i="8"/>
  <c r="BL377" i="8" s="1"/>
  <c r="AN377" i="8"/>
  <c r="AQ377" i="8"/>
  <c r="AM377" i="8"/>
  <c r="AP377" i="8" s="1"/>
  <c r="AO377" i="8"/>
  <c r="AR377" i="8" s="1"/>
  <c r="AV376" i="8"/>
  <c r="AU376" i="8"/>
  <c r="AN376" i="8"/>
  <c r="AQ376" i="8"/>
  <c r="AM376" i="8"/>
  <c r="AP376" i="8" s="1"/>
  <c r="AO376" i="8"/>
  <c r="AR376" i="8" s="1"/>
  <c r="AV375" i="8"/>
  <c r="BM375" i="8" s="1"/>
  <c r="AU375" i="8"/>
  <c r="BL375" i="8" s="1"/>
  <c r="AN375" i="8"/>
  <c r="AQ375" i="8" s="1"/>
  <c r="AM375" i="8"/>
  <c r="AP375" i="8" s="1"/>
  <c r="AO375" i="8"/>
  <c r="AR375" i="8" s="1"/>
  <c r="AV374" i="8"/>
  <c r="BA374" i="8"/>
  <c r="BS374" i="8" s="1"/>
  <c r="AU374" i="8"/>
  <c r="AZ374" i="8"/>
  <c r="BR374" i="8" s="1"/>
  <c r="AN374" i="8"/>
  <c r="AQ374" i="8" s="1"/>
  <c r="AM374" i="8"/>
  <c r="AP374" i="8"/>
  <c r="AO374" i="8"/>
  <c r="AR374" i="8" s="1"/>
  <c r="AV373" i="8"/>
  <c r="BA373" i="8" s="1"/>
  <c r="BS373" i="8" s="1"/>
  <c r="AU373" i="8"/>
  <c r="BL373" i="8"/>
  <c r="AM373" i="8"/>
  <c r="AP373" i="8" s="1"/>
  <c r="AN373" i="8"/>
  <c r="AQ373" i="8"/>
  <c r="AO373" i="8"/>
  <c r="AR373" i="8"/>
  <c r="AV372" i="8"/>
  <c r="AU372" i="8"/>
  <c r="BL372" i="8"/>
  <c r="AN372" i="8"/>
  <c r="AQ372" i="8" s="1"/>
  <c r="AM372" i="8"/>
  <c r="AP372" i="8" s="1"/>
  <c r="AO372" i="8"/>
  <c r="AR372" i="8" s="1"/>
  <c r="AV371" i="8"/>
  <c r="AU371" i="8"/>
  <c r="BL371" i="8"/>
  <c r="AN371" i="8"/>
  <c r="AQ371" i="8"/>
  <c r="AM371" i="8"/>
  <c r="AP371" i="8"/>
  <c r="AO371" i="8"/>
  <c r="AR371" i="8"/>
  <c r="AV370" i="8"/>
  <c r="BI370" i="8"/>
  <c r="AU370" i="8"/>
  <c r="BL370" i="8"/>
  <c r="AN370" i="8"/>
  <c r="AQ370" i="8"/>
  <c r="AM370" i="8"/>
  <c r="AP370" i="8"/>
  <c r="AO370" i="8"/>
  <c r="AR370" i="8"/>
  <c r="AV369" i="8"/>
  <c r="BA369" i="8"/>
  <c r="BS369" i="8" s="1"/>
  <c r="AU369" i="8"/>
  <c r="AZ369" i="8" s="1"/>
  <c r="BR369" i="8"/>
  <c r="AM369" i="8"/>
  <c r="AP369" i="8"/>
  <c r="AN369" i="8"/>
  <c r="AQ369" i="8"/>
  <c r="AO369" i="8"/>
  <c r="AR369" i="8"/>
  <c r="AV368" i="8"/>
  <c r="AU368" i="8"/>
  <c r="AZ368" i="8" s="1"/>
  <c r="BR368" i="8"/>
  <c r="AN368" i="8"/>
  <c r="AQ368" i="8"/>
  <c r="AM368" i="8"/>
  <c r="AP368" i="8"/>
  <c r="AO368" i="8"/>
  <c r="AR368" i="8"/>
  <c r="AV367" i="8"/>
  <c r="AU367" i="8"/>
  <c r="AM367" i="8"/>
  <c r="AP367" i="8"/>
  <c r="AO367" i="8"/>
  <c r="AR367" i="8"/>
  <c r="AN367" i="8"/>
  <c r="AQ367" i="8"/>
  <c r="AV366" i="8"/>
  <c r="AU366" i="8"/>
  <c r="AM366" i="8"/>
  <c r="AP366" i="8"/>
  <c r="AO366" i="8"/>
  <c r="AR366" i="8"/>
  <c r="AN366" i="8"/>
  <c r="AQ366" i="8"/>
  <c r="AV365" i="8"/>
  <c r="AU365" i="8"/>
  <c r="AZ365" i="8" s="1"/>
  <c r="BR365" i="8" s="1"/>
  <c r="AM365" i="8"/>
  <c r="AP365" i="8"/>
  <c r="AO365" i="8"/>
  <c r="AR365" i="8"/>
  <c r="AN365" i="8"/>
  <c r="AQ365" i="8" s="1"/>
  <c r="AV364" i="8"/>
  <c r="BI364" i="8"/>
  <c r="AU364" i="8"/>
  <c r="BH364" i="8"/>
  <c r="AM364" i="8"/>
  <c r="AP364" i="8"/>
  <c r="AO364" i="8"/>
  <c r="AR364" i="8" s="1"/>
  <c r="AN364" i="8"/>
  <c r="AQ364" i="8"/>
  <c r="AV363" i="8"/>
  <c r="BA363" i="8"/>
  <c r="BS363" i="8" s="1"/>
  <c r="AU363" i="8"/>
  <c r="AZ363" i="8" s="1"/>
  <c r="BR363" i="8"/>
  <c r="AM363" i="8"/>
  <c r="AP363" i="8"/>
  <c r="AO363" i="8"/>
  <c r="AR363" i="8"/>
  <c r="AN363" i="8"/>
  <c r="AQ363" i="8"/>
  <c r="AV362" i="8"/>
  <c r="AU362" i="8"/>
  <c r="BH362" i="8" s="1"/>
  <c r="AM362" i="8"/>
  <c r="AP362" i="8" s="1"/>
  <c r="AO362" i="8"/>
  <c r="AR362" i="8" s="1"/>
  <c r="AN362" i="8"/>
  <c r="AQ362" i="8"/>
  <c r="AV361" i="8"/>
  <c r="AU361" i="8"/>
  <c r="AM361" i="8"/>
  <c r="AP361" i="8" s="1"/>
  <c r="AO361" i="8"/>
  <c r="AR361" i="8" s="1"/>
  <c r="AN361" i="8"/>
  <c r="AQ361" i="8"/>
  <c r="AV360" i="8"/>
  <c r="BI360" i="8" s="1"/>
  <c r="AU360" i="8"/>
  <c r="BL360" i="8" s="1"/>
  <c r="AM360" i="8"/>
  <c r="AP360" i="8" s="1"/>
  <c r="AO360" i="8"/>
  <c r="AR360" i="8" s="1"/>
  <c r="AN360" i="8"/>
  <c r="AQ360" i="8" s="1"/>
  <c r="AV359" i="8"/>
  <c r="AU359" i="8"/>
  <c r="AZ359" i="8"/>
  <c r="AM359" i="8"/>
  <c r="AP359" i="8" s="1"/>
  <c r="AO359" i="8"/>
  <c r="AR359" i="8" s="1"/>
  <c r="AN359" i="8"/>
  <c r="AQ359" i="8" s="1"/>
  <c r="AU358" i="8"/>
  <c r="AV358" i="8"/>
  <c r="AO358" i="8"/>
  <c r="AR358" i="8" s="1"/>
  <c r="AM358" i="8"/>
  <c r="AP358" i="8" s="1"/>
  <c r="AN358" i="8"/>
  <c r="AQ358" i="8" s="1"/>
  <c r="AU357" i="8"/>
  <c r="BB357" i="8"/>
  <c r="AV357" i="8"/>
  <c r="BM357" i="8" s="1"/>
  <c r="AO357" i="8"/>
  <c r="AR357" i="8" s="1"/>
  <c r="AM357" i="8"/>
  <c r="AP357" i="8" s="1"/>
  <c r="AN357" i="8"/>
  <c r="AQ357" i="8" s="1"/>
  <c r="AV356" i="8"/>
  <c r="BM356" i="8"/>
  <c r="AU356" i="8"/>
  <c r="BL356" i="8" s="1"/>
  <c r="AM356" i="8"/>
  <c r="AP356" i="8" s="1"/>
  <c r="AO356" i="8"/>
  <c r="AR356" i="8" s="1"/>
  <c r="AN356" i="8"/>
  <c r="AQ356" i="8" s="1"/>
  <c r="AV355" i="8"/>
  <c r="BI355" i="8" s="1"/>
  <c r="AU355" i="8"/>
  <c r="BL355" i="8" s="1"/>
  <c r="AM355" i="8"/>
  <c r="AP355" i="8" s="1"/>
  <c r="AO355" i="8"/>
  <c r="AR355" i="8"/>
  <c r="AN355" i="8"/>
  <c r="AQ355" i="8" s="1"/>
  <c r="AU354" i="8"/>
  <c r="AV354" i="8"/>
  <c r="AO354" i="8"/>
  <c r="AR354" i="8" s="1"/>
  <c r="AM354" i="8"/>
  <c r="AP354" i="8"/>
  <c r="AN354" i="8"/>
  <c r="AQ354" i="8" s="1"/>
  <c r="AU353" i="8"/>
  <c r="BD353" i="8" s="1"/>
  <c r="AV353" i="8"/>
  <c r="BI353" i="8" s="1"/>
  <c r="AO353" i="8"/>
  <c r="AR353" i="8" s="1"/>
  <c r="AM353" i="8"/>
  <c r="AP353" i="8" s="1"/>
  <c r="AN353" i="8"/>
  <c r="AQ353" i="8" s="1"/>
  <c r="AV352" i="8"/>
  <c r="BA352" i="8" s="1"/>
  <c r="BS352" i="8" s="1"/>
  <c r="AU352" i="8"/>
  <c r="AM352" i="8"/>
  <c r="AP352" i="8" s="1"/>
  <c r="AO352" i="8"/>
  <c r="AR352" i="8" s="1"/>
  <c r="AN352" i="8"/>
  <c r="AQ352" i="8" s="1"/>
  <c r="AV351" i="8"/>
  <c r="AU351" i="8"/>
  <c r="AM351" i="8"/>
  <c r="AP351" i="8" s="1"/>
  <c r="AO351" i="8"/>
  <c r="AR351" i="8" s="1"/>
  <c r="AN351" i="8"/>
  <c r="AQ351" i="8" s="1"/>
  <c r="AU350" i="8"/>
  <c r="AZ350" i="8"/>
  <c r="AV350" i="8"/>
  <c r="AO350" i="8"/>
  <c r="AR350" i="8" s="1"/>
  <c r="AM350" i="8"/>
  <c r="AP350" i="8" s="1"/>
  <c r="AN350" i="8"/>
  <c r="AQ350" i="8"/>
  <c r="AU349" i="8"/>
  <c r="AZ349" i="8" s="1"/>
  <c r="BR349" i="8"/>
  <c r="AV349" i="8"/>
  <c r="AO349" i="8"/>
  <c r="AR349" i="8" s="1"/>
  <c r="AM349" i="8"/>
  <c r="AP349" i="8"/>
  <c r="AN349" i="8"/>
  <c r="AQ349" i="8" s="1"/>
  <c r="AV348" i="8"/>
  <c r="BI348" i="8" s="1"/>
  <c r="AU348" i="8"/>
  <c r="AM348" i="8"/>
  <c r="AP348" i="8"/>
  <c r="AN348" i="8"/>
  <c r="AQ348" i="8" s="1"/>
  <c r="AO348" i="8"/>
  <c r="AR348" i="8"/>
  <c r="AV347" i="8"/>
  <c r="AU347" i="8"/>
  <c r="AZ347" i="8" s="1"/>
  <c r="BR347" i="8"/>
  <c r="BF347" i="8"/>
  <c r="AM347" i="8"/>
  <c r="AP347" i="8" s="1"/>
  <c r="AN347" i="8"/>
  <c r="AQ347" i="8" s="1"/>
  <c r="AO347" i="8"/>
  <c r="AR347" i="8" s="1"/>
  <c r="AU346" i="8"/>
  <c r="AV346" i="8"/>
  <c r="AO346" i="8"/>
  <c r="AR346" i="8" s="1"/>
  <c r="AM346" i="8"/>
  <c r="AP346" i="8" s="1"/>
  <c r="AN346" i="8"/>
  <c r="AQ346" i="8" s="1"/>
  <c r="AU345" i="8"/>
  <c r="BL345" i="8" s="1"/>
  <c r="BB345" i="8"/>
  <c r="AV345" i="8"/>
  <c r="AO345" i="8"/>
  <c r="AR345" i="8" s="1"/>
  <c r="AM345" i="8"/>
  <c r="AP345" i="8" s="1"/>
  <c r="AN345" i="8"/>
  <c r="AQ345" i="8" s="1"/>
  <c r="AV344" i="8"/>
  <c r="BA344" i="8" s="1"/>
  <c r="BS344" i="8" s="1"/>
  <c r="AU344" i="8"/>
  <c r="AZ344" i="8"/>
  <c r="AM344" i="8"/>
  <c r="AP344" i="8" s="1"/>
  <c r="AO344" i="8"/>
  <c r="AR344" i="8" s="1"/>
  <c r="AN344" i="8"/>
  <c r="AQ344" i="8" s="1"/>
  <c r="AV343" i="8"/>
  <c r="BA343" i="8" s="1"/>
  <c r="BS343" i="8" s="1"/>
  <c r="AU343" i="8"/>
  <c r="AZ343" i="8" s="1"/>
  <c r="AM343" i="8"/>
  <c r="AP343" i="8" s="1"/>
  <c r="AN343" i="8"/>
  <c r="AQ343" i="8" s="1"/>
  <c r="AO343" i="8"/>
  <c r="AR343" i="8" s="1"/>
  <c r="AU342" i="8"/>
  <c r="AV342" i="8"/>
  <c r="AO342" i="8"/>
  <c r="AR342" i="8" s="1"/>
  <c r="AM342" i="8"/>
  <c r="AP342" i="8" s="1"/>
  <c r="AN342" i="8"/>
  <c r="AQ342" i="8" s="1"/>
  <c r="AU341" i="8"/>
  <c r="AV341" i="8"/>
  <c r="BM341" i="8"/>
  <c r="AO341" i="8"/>
  <c r="AR341" i="8"/>
  <c r="AM341" i="8"/>
  <c r="AP341" i="8"/>
  <c r="AN341" i="8"/>
  <c r="AQ341" i="8"/>
  <c r="AV340" i="8"/>
  <c r="BA340" i="8"/>
  <c r="BS340" i="8" s="1"/>
  <c r="AU340" i="8"/>
  <c r="AZ340" i="8" s="1"/>
  <c r="BR340" i="8"/>
  <c r="AO340" i="8"/>
  <c r="AR340" i="8"/>
  <c r="AN340" i="8"/>
  <c r="AQ340" i="8"/>
  <c r="AM340" i="8"/>
  <c r="AP340" i="8"/>
  <c r="AV339" i="8"/>
  <c r="BE339" i="8"/>
  <c r="AU339" i="8"/>
  <c r="AZ339" i="8"/>
  <c r="AO339" i="8"/>
  <c r="AR339" i="8" s="1"/>
  <c r="AN339" i="8"/>
  <c r="AQ339" i="8" s="1"/>
  <c r="AM339" i="8"/>
  <c r="AP339" i="8"/>
  <c r="AV338" i="8"/>
  <c r="BE338" i="8" s="1"/>
  <c r="AU338" i="8"/>
  <c r="AZ338" i="8" s="1"/>
  <c r="AO338" i="8"/>
  <c r="AR338" i="8"/>
  <c r="AN338" i="8"/>
  <c r="AQ338" i="8" s="1"/>
  <c r="AM338" i="8"/>
  <c r="AP338" i="8"/>
  <c r="AV337" i="8"/>
  <c r="AU337" i="8"/>
  <c r="BL337" i="8" s="1"/>
  <c r="AO337" i="8"/>
  <c r="AR337" i="8" s="1"/>
  <c r="AN337" i="8"/>
  <c r="AQ337" i="8" s="1"/>
  <c r="AM337" i="8"/>
  <c r="AP337" i="8" s="1"/>
  <c r="AV336" i="8"/>
  <c r="BE336" i="8" s="1"/>
  <c r="AU336" i="8"/>
  <c r="AO336" i="8"/>
  <c r="AR336" i="8" s="1"/>
  <c r="AN336" i="8"/>
  <c r="AQ336" i="8"/>
  <c r="AM336" i="8"/>
  <c r="AP336" i="8"/>
  <c r="AV335" i="8"/>
  <c r="AU335" i="8"/>
  <c r="AZ335" i="8"/>
  <c r="AO335" i="8"/>
  <c r="AR335" i="8"/>
  <c r="AN335" i="8"/>
  <c r="AQ335" i="8"/>
  <c r="AM335" i="8"/>
  <c r="AP335" i="8"/>
  <c r="AV334" i="8"/>
  <c r="AU334" i="8"/>
  <c r="AZ334" i="8" s="1"/>
  <c r="BR334" i="8"/>
  <c r="AO334" i="8"/>
  <c r="AR334" i="8"/>
  <c r="AN334" i="8"/>
  <c r="AQ334" i="8"/>
  <c r="AM334" i="8"/>
  <c r="AP334" i="8"/>
  <c r="AV333" i="8"/>
  <c r="BE333" i="8"/>
  <c r="AU333" i="8"/>
  <c r="AO333" i="8"/>
  <c r="AR333" i="8" s="1"/>
  <c r="AN333" i="8"/>
  <c r="AQ333" i="8"/>
  <c r="AM333" i="8"/>
  <c r="AP333" i="8" s="1"/>
  <c r="AV332" i="8"/>
  <c r="BE332" i="8" s="1"/>
  <c r="AU332" i="8"/>
  <c r="AO332" i="8"/>
  <c r="AR332" i="8"/>
  <c r="AN332" i="8"/>
  <c r="AQ332" i="8" s="1"/>
  <c r="AM332" i="8"/>
  <c r="AP332" i="8"/>
  <c r="AV331" i="8"/>
  <c r="AU331" i="8"/>
  <c r="BH331" i="8" s="1"/>
  <c r="AO331" i="8"/>
  <c r="AR331" i="8" s="1"/>
  <c r="AN331" i="8"/>
  <c r="AQ331" i="8" s="1"/>
  <c r="AM331" i="8"/>
  <c r="AP331" i="8" s="1"/>
  <c r="AV330" i="8"/>
  <c r="BE330" i="8" s="1"/>
  <c r="AU330" i="8"/>
  <c r="BD330" i="8"/>
  <c r="AO330" i="8"/>
  <c r="AR330" i="8" s="1"/>
  <c r="AN330" i="8"/>
  <c r="AQ330" i="8" s="1"/>
  <c r="AM330" i="8"/>
  <c r="AP330" i="8" s="1"/>
  <c r="AV329" i="8"/>
  <c r="BI329" i="8" s="1"/>
  <c r="AU329" i="8"/>
  <c r="AO329" i="8"/>
  <c r="AR329" i="8"/>
  <c r="AN329" i="8"/>
  <c r="AQ329" i="8"/>
  <c r="AM329" i="8"/>
  <c r="AP329" i="8"/>
  <c r="AV328" i="8"/>
  <c r="AU328" i="8"/>
  <c r="AZ328" i="8" s="1"/>
  <c r="BR328" i="8" s="1"/>
  <c r="AO328" i="8"/>
  <c r="AR328" i="8"/>
  <c r="AN328" i="8"/>
  <c r="AQ328" i="8" s="1"/>
  <c r="AM328" i="8"/>
  <c r="AP328" i="8" s="1"/>
  <c r="AV327" i="8"/>
  <c r="BA327" i="8"/>
  <c r="BS327" i="8" s="1"/>
  <c r="AU327" i="8"/>
  <c r="AO327" i="8"/>
  <c r="AR327" i="8"/>
  <c r="AN327" i="8"/>
  <c r="AQ327" i="8"/>
  <c r="AM327" i="8"/>
  <c r="AP327" i="8"/>
  <c r="AV326" i="8"/>
  <c r="BM326" i="8"/>
  <c r="AU326" i="8"/>
  <c r="AO326" i="8"/>
  <c r="AR326" i="8" s="1"/>
  <c r="AN326" i="8"/>
  <c r="AQ326" i="8" s="1"/>
  <c r="AM326" i="8"/>
  <c r="AP326" i="8" s="1"/>
  <c r="AU325" i="8"/>
  <c r="BD325" i="8" s="1"/>
  <c r="AV325" i="8"/>
  <c r="AO325" i="8"/>
  <c r="AR325" i="8"/>
  <c r="AN325" i="8"/>
  <c r="AQ325" i="8"/>
  <c r="AM325" i="8"/>
  <c r="AP325" i="8"/>
  <c r="AV324" i="8"/>
  <c r="BE324" i="8"/>
  <c r="AU324" i="8"/>
  <c r="AO324" i="8"/>
  <c r="AR324" i="8" s="1"/>
  <c r="AN324" i="8"/>
  <c r="AQ324" i="8" s="1"/>
  <c r="AM324" i="8"/>
  <c r="AP324" i="8" s="1"/>
  <c r="AV323" i="8"/>
  <c r="AU323" i="8"/>
  <c r="BH323" i="8"/>
  <c r="AO323" i="8"/>
  <c r="AR323" i="8"/>
  <c r="AN323" i="8"/>
  <c r="AQ323" i="8"/>
  <c r="AM323" i="8"/>
  <c r="AP323" i="8"/>
  <c r="AV322" i="8"/>
  <c r="AU322" i="8"/>
  <c r="AO322" i="8"/>
  <c r="AR322" i="8"/>
  <c r="AN322" i="8"/>
  <c r="AQ322" i="8"/>
  <c r="AM322" i="8"/>
  <c r="AP322" i="8"/>
  <c r="AU321" i="8"/>
  <c r="AV321" i="8"/>
  <c r="BM321" i="8" s="1"/>
  <c r="AO321" i="8"/>
  <c r="AR321" i="8" s="1"/>
  <c r="AN321" i="8"/>
  <c r="AQ321" i="8" s="1"/>
  <c r="AM321" i="8"/>
  <c r="AP321" i="8" s="1"/>
  <c r="AV320" i="8"/>
  <c r="BM320" i="8" s="1"/>
  <c r="AU320" i="8"/>
  <c r="AN320" i="8"/>
  <c r="AQ320" i="8"/>
  <c r="AO320" i="8"/>
  <c r="AR320" i="8" s="1"/>
  <c r="AM320" i="8"/>
  <c r="AP320" i="8" s="1"/>
  <c r="AV319" i="8"/>
  <c r="AU319" i="8"/>
  <c r="BH319" i="8" s="1"/>
  <c r="AN319" i="8"/>
  <c r="AQ319" i="8" s="1"/>
  <c r="AM319" i="8"/>
  <c r="AP319" i="8" s="1"/>
  <c r="AO319" i="8"/>
  <c r="AR319" i="8" s="1"/>
  <c r="AV318" i="8"/>
  <c r="AU318" i="8"/>
  <c r="AN318" i="8"/>
  <c r="AQ318" i="8"/>
  <c r="AO318" i="8"/>
  <c r="AR318" i="8"/>
  <c r="AM318" i="8"/>
  <c r="AP318" i="8" s="1"/>
  <c r="AV317" i="8"/>
  <c r="BI317" i="8" s="1"/>
  <c r="AU317" i="8"/>
  <c r="BD317" i="8"/>
  <c r="AN317" i="8"/>
  <c r="AQ317" i="8"/>
  <c r="AM317" i="8"/>
  <c r="AP317" i="8" s="1"/>
  <c r="AO317" i="8"/>
  <c r="AR317" i="8" s="1"/>
  <c r="AV316" i="8"/>
  <c r="BE316" i="8"/>
  <c r="AU316" i="8"/>
  <c r="BD316" i="8"/>
  <c r="AN316" i="8"/>
  <c r="AQ316" i="8" s="1"/>
  <c r="AO316" i="8"/>
  <c r="AR316" i="8" s="1"/>
  <c r="AM316" i="8"/>
  <c r="AP316" i="8"/>
  <c r="AV315" i="8"/>
  <c r="BM315" i="8"/>
  <c r="AU315" i="8"/>
  <c r="BD315" i="8" s="1"/>
  <c r="AN315" i="8"/>
  <c r="AQ315" i="8" s="1"/>
  <c r="AM315" i="8"/>
  <c r="AP315" i="8"/>
  <c r="AO315" i="8"/>
  <c r="AR315" i="8"/>
  <c r="AV314" i="8"/>
  <c r="BE314" i="8" s="1"/>
  <c r="AU314" i="8"/>
  <c r="BD314" i="8" s="1"/>
  <c r="AN314" i="8"/>
  <c r="AQ314" i="8"/>
  <c r="AO314" i="8"/>
  <c r="AR314" i="8"/>
  <c r="AM314" i="8"/>
  <c r="AP314" i="8" s="1"/>
  <c r="AV313" i="8"/>
  <c r="BA313" i="8" s="1"/>
  <c r="BS313" i="8" s="1"/>
  <c r="AU313" i="8"/>
  <c r="AN313" i="8"/>
  <c r="AQ313" i="8"/>
  <c r="AM313" i="8"/>
  <c r="AP313" i="8" s="1"/>
  <c r="AO313" i="8"/>
  <c r="AR313" i="8" s="1"/>
  <c r="AV312" i="8"/>
  <c r="AU312" i="8"/>
  <c r="BD312" i="8" s="1"/>
  <c r="AN312" i="8"/>
  <c r="AQ312" i="8" s="1"/>
  <c r="AO312" i="8"/>
  <c r="AR312" i="8"/>
  <c r="AM312" i="8"/>
  <c r="AP312" i="8"/>
  <c r="AV311" i="8"/>
  <c r="BA311" i="8" s="1"/>
  <c r="BS311" i="8" s="1"/>
  <c r="AU311" i="8"/>
  <c r="BH311" i="8" s="1"/>
  <c r="AN311" i="8"/>
  <c r="AQ311" i="8" s="1"/>
  <c r="AM311" i="8"/>
  <c r="AP311" i="8"/>
  <c r="AO311" i="8"/>
  <c r="AR311" i="8"/>
  <c r="AV310" i="8"/>
  <c r="BE310" i="8" s="1"/>
  <c r="AU310" i="8"/>
  <c r="BD310" i="8" s="1"/>
  <c r="AN310" i="8"/>
  <c r="AQ310" i="8"/>
  <c r="AO310" i="8"/>
  <c r="AR310" i="8"/>
  <c r="AM310" i="8"/>
  <c r="AP310" i="8" s="1"/>
  <c r="AV309" i="8"/>
  <c r="BM309" i="8" s="1"/>
  <c r="AU309" i="8"/>
  <c r="AN309" i="8"/>
  <c r="AQ309" i="8" s="1"/>
  <c r="AM309" i="8"/>
  <c r="AP309" i="8" s="1"/>
  <c r="AO309" i="8"/>
  <c r="AR309" i="8"/>
  <c r="AV308" i="8"/>
  <c r="BM308" i="8"/>
  <c r="AU308" i="8"/>
  <c r="BL308" i="8" s="1"/>
  <c r="AO308" i="8"/>
  <c r="AR308" i="8" s="1"/>
  <c r="AN308" i="8"/>
  <c r="AQ308" i="8"/>
  <c r="AM308" i="8"/>
  <c r="AP308" i="8"/>
  <c r="AV307" i="8"/>
  <c r="BI307" i="8" s="1"/>
  <c r="AU307" i="8"/>
  <c r="AO307" i="8"/>
  <c r="AR307" i="8" s="1"/>
  <c r="AN307" i="8"/>
  <c r="AQ307" i="8" s="1"/>
  <c r="AM307" i="8"/>
  <c r="AP307" i="8"/>
  <c r="AV306" i="8"/>
  <c r="AU306" i="8"/>
  <c r="AO306" i="8"/>
  <c r="AR306" i="8" s="1"/>
  <c r="AN306" i="8"/>
  <c r="AQ306" i="8" s="1"/>
  <c r="AM306" i="8"/>
  <c r="AP306" i="8"/>
  <c r="AV305" i="8"/>
  <c r="BA305" i="8"/>
  <c r="BS305" i="8" s="1"/>
  <c r="AU305" i="8"/>
  <c r="BD305" i="8"/>
  <c r="AO305" i="8"/>
  <c r="AR305" i="8"/>
  <c r="AN305" i="8"/>
  <c r="AQ305" i="8" s="1"/>
  <c r="AM305" i="8"/>
  <c r="AP305" i="8" s="1"/>
  <c r="AU304" i="8"/>
  <c r="AZ304" i="8" s="1"/>
  <c r="BR304" i="8" s="1"/>
  <c r="AV304" i="8"/>
  <c r="AO304" i="8"/>
  <c r="AR304" i="8"/>
  <c r="AN304" i="8"/>
  <c r="AQ304" i="8" s="1"/>
  <c r="AM304" i="8"/>
  <c r="AP304" i="8" s="1"/>
  <c r="AU303" i="8"/>
  <c r="BL303" i="8"/>
  <c r="AV303" i="8"/>
  <c r="AO303" i="8"/>
  <c r="AR303" i="8" s="1"/>
  <c r="AN303" i="8"/>
  <c r="AQ303" i="8"/>
  <c r="AM303" i="8"/>
  <c r="AP303" i="8"/>
  <c r="AU302" i="8"/>
  <c r="BL302" i="8" s="1"/>
  <c r="AV302" i="8"/>
  <c r="BE302" i="8" s="1"/>
  <c r="AO302" i="8"/>
  <c r="AR302" i="8"/>
  <c r="AN302" i="8"/>
  <c r="AQ302" i="8"/>
  <c r="AM302" i="8"/>
  <c r="AP302" i="8" s="1"/>
  <c r="AU301" i="8"/>
  <c r="BL301" i="8" s="1"/>
  <c r="AV301" i="8"/>
  <c r="BE301" i="8"/>
  <c r="AO301" i="8"/>
  <c r="AR301" i="8"/>
  <c r="AN301" i="8"/>
  <c r="AQ301" i="8" s="1"/>
  <c r="AM301" i="8"/>
  <c r="AP301" i="8" s="1"/>
  <c r="AU300" i="8"/>
  <c r="BL300" i="8"/>
  <c r="AV300" i="8"/>
  <c r="BE300" i="8"/>
  <c r="AO300" i="8"/>
  <c r="AR300" i="8" s="1"/>
  <c r="AN300" i="8"/>
  <c r="AQ300" i="8" s="1"/>
  <c r="AM300" i="8"/>
  <c r="AP300" i="8"/>
  <c r="AU299" i="8"/>
  <c r="BL299" i="8"/>
  <c r="AV299" i="8"/>
  <c r="BA299" i="8" s="1"/>
  <c r="BS299" i="8"/>
  <c r="AO299" i="8"/>
  <c r="AR299" i="8" s="1"/>
  <c r="AN299" i="8"/>
  <c r="AQ299" i="8" s="1"/>
  <c r="AM299" i="8"/>
  <c r="AP299" i="8"/>
  <c r="AU298" i="8"/>
  <c r="BL298" i="8"/>
  <c r="AV298" i="8"/>
  <c r="BM298" i="8" s="1"/>
  <c r="AO298" i="8"/>
  <c r="AR298" i="8" s="1"/>
  <c r="AN298" i="8"/>
  <c r="AQ298" i="8"/>
  <c r="AM298" i="8"/>
  <c r="AP298" i="8"/>
  <c r="AU297" i="8"/>
  <c r="BL297" i="8" s="1"/>
  <c r="AV297" i="8"/>
  <c r="BI297" i="8" s="1"/>
  <c r="AO297" i="8"/>
  <c r="AR297" i="8"/>
  <c r="AN297" i="8"/>
  <c r="AQ297" i="8"/>
  <c r="AM297" i="8"/>
  <c r="AP297" i="8" s="1"/>
  <c r="BJ296" i="8"/>
  <c r="AU296" i="8"/>
  <c r="AV296" i="8"/>
  <c r="AO296" i="8"/>
  <c r="AR296" i="8"/>
  <c r="AN296" i="8"/>
  <c r="AQ296" i="8"/>
  <c r="AM296" i="8"/>
  <c r="AP296" i="8"/>
  <c r="BJ295" i="8"/>
  <c r="AU295" i="8"/>
  <c r="AV295" i="8"/>
  <c r="BI295" i="8"/>
  <c r="AO295" i="8"/>
  <c r="AR295" i="8"/>
  <c r="AN295" i="8"/>
  <c r="AQ295" i="8"/>
  <c r="AM295" i="8"/>
  <c r="AP295" i="8"/>
  <c r="AU294" i="8"/>
  <c r="BL294" i="8"/>
  <c r="AV294" i="8"/>
  <c r="BA294" i="8"/>
  <c r="BS294" i="8" s="1"/>
  <c r="AO294" i="8"/>
  <c r="AR294" i="8" s="1"/>
  <c r="AN294" i="8"/>
  <c r="AQ294" i="8" s="1"/>
  <c r="AM294" i="8"/>
  <c r="AP294" i="8" s="1"/>
  <c r="AU293" i="8"/>
  <c r="BD293" i="8" s="1"/>
  <c r="AV293" i="8"/>
  <c r="BM293" i="8" s="1"/>
  <c r="AN293" i="8"/>
  <c r="AQ293" i="8" s="1"/>
  <c r="AO293" i="8"/>
  <c r="AR293" i="8" s="1"/>
  <c r="AM293" i="8"/>
  <c r="AP293" i="8" s="1"/>
  <c r="AV292" i="8"/>
  <c r="AU292" i="8"/>
  <c r="AN292" i="8"/>
  <c r="AQ292" i="8"/>
  <c r="AO292" i="8"/>
  <c r="AR292" i="8"/>
  <c r="AM292" i="8"/>
  <c r="AP292" i="8" s="1"/>
  <c r="AV291" i="8"/>
  <c r="AU291" i="8"/>
  <c r="AZ291" i="8"/>
  <c r="BR291" i="8" s="1"/>
  <c r="AN291" i="8"/>
  <c r="AQ291" i="8" s="1"/>
  <c r="AO291" i="8"/>
  <c r="AR291" i="8" s="1"/>
  <c r="AM291" i="8"/>
  <c r="AP291" i="8" s="1"/>
  <c r="AV290" i="8"/>
  <c r="AU290" i="8"/>
  <c r="AN290" i="8"/>
  <c r="AQ290" i="8" s="1"/>
  <c r="AO290" i="8"/>
  <c r="AR290" i="8" s="1"/>
  <c r="AM290" i="8"/>
  <c r="AP290" i="8" s="1"/>
  <c r="AV289" i="8"/>
  <c r="BJ289" i="8"/>
  <c r="BB289" i="8"/>
  <c r="AU289" i="8"/>
  <c r="BH289" i="8"/>
  <c r="AN289" i="8"/>
  <c r="AQ289" i="8"/>
  <c r="AO289" i="8"/>
  <c r="AR289" i="8"/>
  <c r="AM289" i="8"/>
  <c r="AP289" i="8"/>
  <c r="AV288" i="8"/>
  <c r="BB288" i="8"/>
  <c r="AU288" i="8"/>
  <c r="AN288" i="8"/>
  <c r="AQ288" i="8" s="1"/>
  <c r="AO288" i="8"/>
  <c r="AR288" i="8"/>
  <c r="AM288" i="8"/>
  <c r="AP288" i="8"/>
  <c r="AV287" i="8"/>
  <c r="BA287" i="8"/>
  <c r="AU287" i="8"/>
  <c r="AN287" i="8"/>
  <c r="AQ287" i="8"/>
  <c r="AO287" i="8"/>
  <c r="AR287" i="8"/>
  <c r="AM287" i="8"/>
  <c r="AP287" i="8"/>
  <c r="AV286" i="8"/>
  <c r="AU286" i="8"/>
  <c r="AZ286" i="8"/>
  <c r="BR286" i="8"/>
  <c r="AN286" i="8"/>
  <c r="AQ286" i="8"/>
  <c r="AO286" i="8"/>
  <c r="AR286" i="8"/>
  <c r="AM286" i="8"/>
  <c r="AP286" i="8" s="1"/>
  <c r="AV285" i="8"/>
  <c r="AU285" i="8"/>
  <c r="AN285" i="8"/>
  <c r="AQ285" i="8" s="1"/>
  <c r="AO285" i="8"/>
  <c r="AR285" i="8" s="1"/>
  <c r="AM285" i="8"/>
  <c r="AP285" i="8" s="1"/>
  <c r="AV284" i="8"/>
  <c r="AU284" i="8"/>
  <c r="BL284" i="8" s="1"/>
  <c r="AN284" i="8"/>
  <c r="AQ284" i="8" s="1"/>
  <c r="AO284" i="8"/>
  <c r="AR284" i="8" s="1"/>
  <c r="AM284" i="8"/>
  <c r="AP284" i="8"/>
  <c r="AV283" i="8"/>
  <c r="BJ283" i="8"/>
  <c r="AU283" i="8"/>
  <c r="BH283" i="8" s="1"/>
  <c r="AN283" i="8"/>
  <c r="AQ283" i="8" s="1"/>
  <c r="AO283" i="8"/>
  <c r="AR283" i="8"/>
  <c r="AM283" i="8"/>
  <c r="AP283" i="8" s="1"/>
  <c r="AV282" i="8"/>
  <c r="AU282" i="8"/>
  <c r="AZ282" i="8"/>
  <c r="BR282" i="8" s="1"/>
  <c r="AN282" i="8"/>
  <c r="AQ282" i="8"/>
  <c r="AO282" i="8"/>
  <c r="AR282" i="8" s="1"/>
  <c r="AM282" i="8"/>
  <c r="AP282" i="8" s="1"/>
  <c r="AV281" i="8"/>
  <c r="AU281" i="8"/>
  <c r="BH281" i="8" s="1"/>
  <c r="AN281" i="8"/>
  <c r="AQ281" i="8" s="1"/>
  <c r="AO281" i="8"/>
  <c r="AR281" i="8" s="1"/>
  <c r="AM281" i="8"/>
  <c r="AP281" i="8" s="1"/>
  <c r="AV280" i="8"/>
  <c r="AU280" i="8"/>
  <c r="BD280" i="8"/>
  <c r="AN280" i="8"/>
  <c r="AQ280" i="8"/>
  <c r="AO280" i="8"/>
  <c r="AR280" i="8"/>
  <c r="AM280" i="8"/>
  <c r="AP280" i="8"/>
  <c r="AV279" i="8"/>
  <c r="AU279" i="8"/>
  <c r="AN279" i="8"/>
  <c r="AQ279" i="8"/>
  <c r="AO279" i="8"/>
  <c r="AR279" i="8"/>
  <c r="AM279" i="8"/>
  <c r="AP279" i="8"/>
  <c r="AV278" i="8"/>
  <c r="BI278" i="8"/>
  <c r="AU278" i="8"/>
  <c r="BH278" i="8"/>
  <c r="AN278" i="8"/>
  <c r="AQ278" i="8"/>
  <c r="AO278" i="8"/>
  <c r="AR278" i="8"/>
  <c r="AM278" i="8"/>
  <c r="AP278" i="8"/>
  <c r="AV277" i="8"/>
  <c r="BA277" i="8"/>
  <c r="BS277" i="8" s="1"/>
  <c r="AU277" i="8"/>
  <c r="AN277" i="8"/>
  <c r="AQ277" i="8"/>
  <c r="AO277" i="8"/>
  <c r="AR277" i="8"/>
  <c r="AM277" i="8"/>
  <c r="AP277" i="8"/>
  <c r="AV276" i="8"/>
  <c r="AU276" i="8"/>
  <c r="AN276" i="8"/>
  <c r="AQ276" i="8"/>
  <c r="AO276" i="8"/>
  <c r="AR276" i="8"/>
  <c r="AM276" i="8"/>
  <c r="AP276" i="8"/>
  <c r="AV275" i="8"/>
  <c r="AU275" i="8"/>
  <c r="AN275" i="8"/>
  <c r="AQ275" i="8"/>
  <c r="AO275" i="8"/>
  <c r="AR275" i="8"/>
  <c r="AM275" i="8"/>
  <c r="AP275" i="8"/>
  <c r="AV274" i="8"/>
  <c r="BM274" i="8"/>
  <c r="AU274" i="8"/>
  <c r="BD274" i="8"/>
  <c r="AN274" i="8"/>
  <c r="AQ274" i="8"/>
  <c r="AM274" i="8"/>
  <c r="AP274" i="8"/>
  <c r="AO274" i="8"/>
  <c r="AR274" i="8"/>
  <c r="AV273" i="8"/>
  <c r="AU273" i="8"/>
  <c r="AN273" i="8"/>
  <c r="AQ273" i="8"/>
  <c r="AO273" i="8"/>
  <c r="AR273" i="8"/>
  <c r="AM273" i="8"/>
  <c r="AP273" i="8"/>
  <c r="AV272" i="8"/>
  <c r="BA272" i="8"/>
  <c r="BS272" i="8" s="1"/>
  <c r="AU272" i="8"/>
  <c r="AN272" i="8"/>
  <c r="AQ272" i="8" s="1"/>
  <c r="AM272" i="8"/>
  <c r="AP272" i="8" s="1"/>
  <c r="AO272" i="8"/>
  <c r="AR272" i="8" s="1"/>
  <c r="AV271" i="8"/>
  <c r="AU271" i="8"/>
  <c r="BH271" i="8"/>
  <c r="AN271" i="8"/>
  <c r="AQ271" i="8"/>
  <c r="AO271" i="8"/>
  <c r="AR271" i="8"/>
  <c r="AM271" i="8"/>
  <c r="AP271" i="8" s="1"/>
  <c r="AV270" i="8"/>
  <c r="AU270" i="8"/>
  <c r="AN270" i="8"/>
  <c r="AQ270" i="8" s="1"/>
  <c r="AM270" i="8"/>
  <c r="AP270" i="8" s="1"/>
  <c r="AO270" i="8"/>
  <c r="AR270" i="8" s="1"/>
  <c r="AV269" i="8"/>
  <c r="BA269" i="8"/>
  <c r="BS269" i="8" s="1"/>
  <c r="AU269" i="8"/>
  <c r="AO269" i="8"/>
  <c r="AR269" i="8"/>
  <c r="AN269" i="8"/>
  <c r="AQ269" i="8" s="1"/>
  <c r="AM269" i="8"/>
  <c r="AP269" i="8"/>
  <c r="AV268" i="8"/>
  <c r="BA268" i="8" s="1"/>
  <c r="BS268" i="8"/>
  <c r="AU268" i="8"/>
  <c r="AZ268" i="8"/>
  <c r="BR268" i="8" s="1"/>
  <c r="AO268" i="8"/>
  <c r="AR268" i="8"/>
  <c r="AN268" i="8"/>
  <c r="AQ268" i="8"/>
  <c r="AM268" i="8"/>
  <c r="AP268" i="8"/>
  <c r="AV267" i="8"/>
  <c r="BA267" i="8" s="1"/>
  <c r="BS267" i="8"/>
  <c r="AU267" i="8"/>
  <c r="BH267" i="8"/>
  <c r="AO267" i="8"/>
  <c r="AR267" i="8"/>
  <c r="AN267" i="8"/>
  <c r="AQ267" i="8"/>
  <c r="AM267" i="8"/>
  <c r="AP267" i="8"/>
  <c r="AU266" i="8"/>
  <c r="AV266" i="8"/>
  <c r="AO266" i="8"/>
  <c r="AR266" i="8" s="1"/>
  <c r="AN266" i="8"/>
  <c r="AQ266" i="8" s="1"/>
  <c r="AM266" i="8"/>
  <c r="AP266" i="8"/>
  <c r="AU265" i="8"/>
  <c r="AV265" i="8"/>
  <c r="BE265" i="8"/>
  <c r="AO265" i="8"/>
  <c r="AR265" i="8" s="1"/>
  <c r="AN265" i="8"/>
  <c r="AQ265" i="8"/>
  <c r="AM265" i="8"/>
  <c r="AP265" i="8" s="1"/>
  <c r="AU264" i="8"/>
  <c r="AV264" i="8"/>
  <c r="BI264" i="8" s="1"/>
  <c r="AO264" i="8"/>
  <c r="AR264" i="8" s="1"/>
  <c r="AN264" i="8"/>
  <c r="AQ264" i="8" s="1"/>
  <c r="AM264" i="8"/>
  <c r="AP264" i="8" s="1"/>
  <c r="AU263" i="8"/>
  <c r="AV263" i="8"/>
  <c r="AO263" i="8"/>
  <c r="AR263" i="8" s="1"/>
  <c r="AN263" i="8"/>
  <c r="AQ263" i="8"/>
  <c r="AM263" i="8"/>
  <c r="AP263" i="8"/>
  <c r="AU262" i="8"/>
  <c r="AV262" i="8"/>
  <c r="AO262" i="8"/>
  <c r="AR262" i="8" s="1"/>
  <c r="AN262" i="8"/>
  <c r="AQ262" i="8" s="1"/>
  <c r="AM262" i="8"/>
  <c r="AP262" i="8" s="1"/>
  <c r="AU261" i="8"/>
  <c r="BJ261" i="8"/>
  <c r="AV261" i="8"/>
  <c r="BI261" i="8" s="1"/>
  <c r="AO261" i="8"/>
  <c r="AR261" i="8" s="1"/>
  <c r="AS261" i="8" s="1"/>
  <c r="AN261" i="8"/>
  <c r="AQ261" i="8"/>
  <c r="AM261" i="8"/>
  <c r="AP261" i="8"/>
  <c r="AU260" i="8"/>
  <c r="AV260" i="8"/>
  <c r="AO260" i="8"/>
  <c r="AR260" i="8" s="1"/>
  <c r="AN260" i="8"/>
  <c r="AQ260" i="8"/>
  <c r="AM260" i="8"/>
  <c r="AP260" i="8"/>
  <c r="AU259" i="8"/>
  <c r="AZ259" i="8"/>
  <c r="BR259" i="8"/>
  <c r="BF259" i="8"/>
  <c r="AV259" i="8"/>
  <c r="BA259" i="8"/>
  <c r="BS259" i="8" s="1"/>
  <c r="AO259" i="8"/>
  <c r="AR259" i="8" s="1"/>
  <c r="AM259" i="8"/>
  <c r="AP259" i="8"/>
  <c r="AN259" i="8"/>
  <c r="AQ259" i="8"/>
  <c r="AU258" i="8"/>
  <c r="AV258" i="8"/>
  <c r="BA258" i="8" s="1"/>
  <c r="BS258" i="8" s="1"/>
  <c r="AO258" i="8"/>
  <c r="AR258" i="8" s="1"/>
  <c r="AM258" i="8"/>
  <c r="AP258" i="8" s="1"/>
  <c r="AN258" i="8"/>
  <c r="AQ258" i="8" s="1"/>
  <c r="AU257" i="8"/>
  <c r="BL257" i="8" s="1"/>
  <c r="AV257" i="8"/>
  <c r="BE257" i="8"/>
  <c r="AO257" i="8"/>
  <c r="AR257" i="8"/>
  <c r="AM257" i="8"/>
  <c r="AP257" i="8" s="1"/>
  <c r="AN257" i="8"/>
  <c r="AQ257" i="8" s="1"/>
  <c r="AU256" i="8"/>
  <c r="AV256" i="8"/>
  <c r="AO256" i="8"/>
  <c r="AR256" i="8" s="1"/>
  <c r="AM256" i="8"/>
  <c r="AP256" i="8" s="1"/>
  <c r="AN256" i="8"/>
  <c r="AQ256" i="8" s="1"/>
  <c r="AU255" i="8"/>
  <c r="AV255" i="8"/>
  <c r="BA255" i="8" s="1"/>
  <c r="BS255" i="8" s="1"/>
  <c r="AO255" i="8"/>
  <c r="AR255" i="8"/>
  <c r="AM255" i="8"/>
  <c r="AP255" i="8" s="1"/>
  <c r="AN255" i="8"/>
  <c r="AQ255" i="8" s="1"/>
  <c r="AU254" i="8"/>
  <c r="BH254" i="8" s="1"/>
  <c r="AV254" i="8"/>
  <c r="BI254" i="8" s="1"/>
  <c r="AO254" i="8"/>
  <c r="AR254" i="8" s="1"/>
  <c r="AM254" i="8"/>
  <c r="AP254" i="8"/>
  <c r="AN254" i="8"/>
  <c r="AQ254" i="8"/>
  <c r="AU253" i="8"/>
  <c r="AV253" i="8"/>
  <c r="BI253" i="8" s="1"/>
  <c r="AO253" i="8"/>
  <c r="AR253" i="8"/>
  <c r="AM253" i="8"/>
  <c r="AP253" i="8" s="1"/>
  <c r="AN253" i="8"/>
  <c r="AQ253" i="8" s="1"/>
  <c r="AU252" i="8"/>
  <c r="BH252" i="8" s="1"/>
  <c r="AV252" i="8"/>
  <c r="BI252" i="8"/>
  <c r="AO252" i="8"/>
  <c r="AR252" i="8" s="1"/>
  <c r="AM252" i="8"/>
  <c r="AP252" i="8" s="1"/>
  <c r="AN252" i="8"/>
  <c r="AQ252" i="8" s="1"/>
  <c r="AU251" i="8"/>
  <c r="BH251" i="8"/>
  <c r="AV251" i="8"/>
  <c r="BA251" i="8" s="1"/>
  <c r="BS251" i="8"/>
  <c r="AO251" i="8"/>
  <c r="AR251" i="8"/>
  <c r="AM251" i="8"/>
  <c r="AP251" i="8" s="1"/>
  <c r="AN251" i="8"/>
  <c r="AQ251" i="8" s="1"/>
  <c r="AU250" i="8"/>
  <c r="BH250" i="8" s="1"/>
  <c r="AV250" i="8"/>
  <c r="BA250" i="8" s="1"/>
  <c r="BS250" i="8"/>
  <c r="AO250" i="8"/>
  <c r="AR250" i="8"/>
  <c r="AM250" i="8"/>
  <c r="AP250" i="8"/>
  <c r="AN250" i="8"/>
  <c r="AQ250" i="8"/>
  <c r="AU249" i="8"/>
  <c r="BH249" i="8"/>
  <c r="AV249" i="8"/>
  <c r="BA249" i="8"/>
  <c r="BS249" i="8" s="1"/>
  <c r="AO249" i="8"/>
  <c r="AR249" i="8" s="1"/>
  <c r="AM249" i="8"/>
  <c r="AP249" i="8" s="1"/>
  <c r="AN249" i="8"/>
  <c r="AQ249" i="8" s="1"/>
  <c r="AU248" i="8"/>
  <c r="AV248" i="8"/>
  <c r="AO248" i="8"/>
  <c r="AR248" i="8" s="1"/>
  <c r="AM248" i="8"/>
  <c r="AP248" i="8" s="1"/>
  <c r="AN248" i="8"/>
  <c r="AQ248" i="8" s="1"/>
  <c r="AU247" i="8"/>
  <c r="BF247" i="8"/>
  <c r="AV247" i="8"/>
  <c r="BA247" i="8" s="1"/>
  <c r="BS247" i="8" s="1"/>
  <c r="AO247" i="8"/>
  <c r="AR247" i="8"/>
  <c r="AM247" i="8"/>
  <c r="AP247" i="8"/>
  <c r="AN247" i="8"/>
  <c r="AQ247" i="8" s="1"/>
  <c r="AS247" i="8" s="1"/>
  <c r="AU246" i="8"/>
  <c r="BH246" i="8"/>
  <c r="AV246" i="8"/>
  <c r="AO246" i="8"/>
  <c r="AR246" i="8" s="1"/>
  <c r="AM246" i="8"/>
  <c r="AP246" i="8" s="1"/>
  <c r="AN246" i="8"/>
  <c r="AQ246" i="8" s="1"/>
  <c r="AU245" i="8"/>
  <c r="AZ245" i="8" s="1"/>
  <c r="BR245" i="8"/>
  <c r="AV245" i="8"/>
  <c r="AO245" i="8"/>
  <c r="AR245" i="8" s="1"/>
  <c r="AM245" i="8"/>
  <c r="AP245" i="8" s="1"/>
  <c r="AN245" i="8"/>
  <c r="AQ245" i="8" s="1"/>
  <c r="AU244" i="8"/>
  <c r="AZ244" i="8" s="1"/>
  <c r="BR244" i="8" s="1"/>
  <c r="AV244" i="8"/>
  <c r="AO244" i="8"/>
  <c r="AR244" i="8" s="1"/>
  <c r="AM244" i="8"/>
  <c r="AP244" i="8" s="1"/>
  <c r="AN244" i="8"/>
  <c r="AQ244" i="8" s="1"/>
  <c r="AU243" i="8"/>
  <c r="AZ243" i="8" s="1"/>
  <c r="BR243" i="8" s="1"/>
  <c r="AV243" i="8"/>
  <c r="BA243" i="8"/>
  <c r="BS243" i="8" s="1"/>
  <c r="AO243" i="8"/>
  <c r="AR243" i="8" s="1"/>
  <c r="AM243" i="8"/>
  <c r="AP243" i="8" s="1"/>
  <c r="AN243" i="8"/>
  <c r="AQ243" i="8" s="1"/>
  <c r="AU242" i="8"/>
  <c r="AV242" i="8"/>
  <c r="AO242" i="8"/>
  <c r="AR242" i="8" s="1"/>
  <c r="AM242" i="8"/>
  <c r="AP242" i="8" s="1"/>
  <c r="AN242" i="8"/>
  <c r="AQ242" i="8" s="1"/>
  <c r="AU241" i="8"/>
  <c r="AZ241" i="8" s="1"/>
  <c r="BR241" i="8"/>
  <c r="AV241" i="8"/>
  <c r="AO241" i="8"/>
  <c r="AR241" i="8" s="1"/>
  <c r="AS241" i="8" s="1"/>
  <c r="AM241" i="8"/>
  <c r="AP241" i="8" s="1"/>
  <c r="AN241" i="8"/>
  <c r="AQ241" i="8" s="1"/>
  <c r="AU240" i="8"/>
  <c r="BH240" i="8" s="1"/>
  <c r="AV240" i="8"/>
  <c r="BA240" i="8"/>
  <c r="BS240" i="8" s="1"/>
  <c r="AO240" i="8"/>
  <c r="AR240" i="8"/>
  <c r="AM240" i="8"/>
  <c r="AP240" i="8"/>
  <c r="AN240" i="8"/>
  <c r="AQ240" i="8"/>
  <c r="AU239" i="8"/>
  <c r="AZ239" i="8" s="1"/>
  <c r="BR239" i="8" s="1"/>
  <c r="AV239" i="8"/>
  <c r="BA239" i="8" s="1"/>
  <c r="BS239" i="8" s="1"/>
  <c r="AO239" i="8"/>
  <c r="AR239" i="8"/>
  <c r="AM239" i="8"/>
  <c r="AP239" i="8" s="1"/>
  <c r="AS239" i="8" s="1"/>
  <c r="AN239" i="8"/>
  <c r="AQ239" i="8"/>
  <c r="AU238" i="8"/>
  <c r="AV238" i="8"/>
  <c r="BA238" i="8" s="1"/>
  <c r="BS238" i="8"/>
  <c r="AO238" i="8"/>
  <c r="AR238" i="8"/>
  <c r="AM238" i="8"/>
  <c r="AP238" i="8"/>
  <c r="AN238" i="8"/>
  <c r="AQ238" i="8"/>
  <c r="AU237" i="8"/>
  <c r="BH237" i="8"/>
  <c r="AV237" i="8"/>
  <c r="BA237" i="8"/>
  <c r="BS237" i="8" s="1"/>
  <c r="AO237" i="8"/>
  <c r="AR237" i="8" s="1"/>
  <c r="AM237" i="8"/>
  <c r="AP237" i="8" s="1"/>
  <c r="AN237" i="8"/>
  <c r="AQ237" i="8"/>
  <c r="AU236" i="8"/>
  <c r="AZ236" i="8" s="1"/>
  <c r="BR236" i="8"/>
  <c r="AV236" i="8"/>
  <c r="AO236" i="8"/>
  <c r="AR236" i="8" s="1"/>
  <c r="AM236" i="8"/>
  <c r="AP236" i="8"/>
  <c r="AN236" i="8"/>
  <c r="AQ236" i="8" s="1"/>
  <c r="AU235" i="8"/>
  <c r="AZ235" i="8" s="1"/>
  <c r="BR235" i="8" s="1"/>
  <c r="AV235" i="8"/>
  <c r="AO235" i="8"/>
  <c r="AR235" i="8"/>
  <c r="AM235" i="8"/>
  <c r="AP235" i="8" s="1"/>
  <c r="AN235" i="8"/>
  <c r="AQ235" i="8" s="1"/>
  <c r="AU234" i="8"/>
  <c r="BH234" i="8" s="1"/>
  <c r="AV234" i="8"/>
  <c r="AO234" i="8"/>
  <c r="AR234" i="8"/>
  <c r="AM234" i="8"/>
  <c r="AP234" i="8"/>
  <c r="AN234" i="8"/>
  <c r="AQ234" i="8"/>
  <c r="AU233" i="8"/>
  <c r="BH233" i="8"/>
  <c r="AV233" i="8"/>
  <c r="BE233" i="8"/>
  <c r="AO233" i="8"/>
  <c r="AR233" i="8"/>
  <c r="AM233" i="8"/>
  <c r="AP233" i="8"/>
  <c r="AN233" i="8"/>
  <c r="AQ233" i="8"/>
  <c r="AU232" i="8"/>
  <c r="AZ232" i="8"/>
  <c r="BR232" i="8" s="1"/>
  <c r="AV232" i="8"/>
  <c r="BA232" i="8" s="1"/>
  <c r="BS232" i="8"/>
  <c r="AO232" i="8"/>
  <c r="AR232" i="8"/>
  <c r="AM232" i="8"/>
  <c r="AP232" i="8"/>
  <c r="AN232" i="8"/>
  <c r="AQ232" i="8"/>
  <c r="AU231" i="8"/>
  <c r="AZ231" i="8"/>
  <c r="BR231" i="8" s="1"/>
  <c r="AV231" i="8"/>
  <c r="BE231" i="8"/>
  <c r="AO231" i="8"/>
  <c r="AR231" i="8" s="1"/>
  <c r="AM231" i="8"/>
  <c r="AP231" i="8" s="1"/>
  <c r="AN231" i="8"/>
  <c r="AQ231" i="8" s="1"/>
  <c r="AU230" i="8"/>
  <c r="AV230" i="8"/>
  <c r="BA230" i="8"/>
  <c r="BF230" i="8"/>
  <c r="AO230" i="8"/>
  <c r="AR230" i="8"/>
  <c r="AM230" i="8"/>
  <c r="AP230" i="8"/>
  <c r="AN230" i="8"/>
  <c r="AQ230" i="8" s="1"/>
  <c r="AU229" i="8"/>
  <c r="BH229" i="8"/>
  <c r="AV229" i="8"/>
  <c r="BA229" i="8"/>
  <c r="BS229" i="8" s="1"/>
  <c r="AO229" i="8"/>
  <c r="AR229" i="8" s="1"/>
  <c r="AM229" i="8"/>
  <c r="AP229" i="8" s="1"/>
  <c r="AN229" i="8"/>
  <c r="AQ229" i="8" s="1"/>
  <c r="AU228" i="8"/>
  <c r="AV228" i="8"/>
  <c r="BM228" i="8"/>
  <c r="AO228" i="8"/>
  <c r="AR228" i="8"/>
  <c r="AM228" i="8"/>
  <c r="AP228" i="8"/>
  <c r="AN228" i="8"/>
  <c r="AQ228" i="8"/>
  <c r="AU227" i="8"/>
  <c r="AV227" i="8"/>
  <c r="AO227" i="8"/>
  <c r="AR227" i="8"/>
  <c r="AM227" i="8"/>
  <c r="AP227" i="8"/>
  <c r="AN227" i="8"/>
  <c r="AQ227" i="8"/>
  <c r="AU226" i="8"/>
  <c r="AV226" i="8"/>
  <c r="AO226" i="8"/>
  <c r="AR226" i="8"/>
  <c r="AM226" i="8"/>
  <c r="AP226" i="8"/>
  <c r="AN226" i="8"/>
  <c r="AQ226" i="8"/>
  <c r="AU225" i="8"/>
  <c r="AZ225" i="8"/>
  <c r="BR225" i="8" s="1"/>
  <c r="AV225" i="8"/>
  <c r="BA225" i="8" s="1"/>
  <c r="BS225" i="8" s="1"/>
  <c r="AO225" i="8"/>
  <c r="AR225" i="8"/>
  <c r="AM225" i="8"/>
  <c r="AP225" i="8"/>
  <c r="AN225" i="8"/>
  <c r="AQ225" i="8" s="1"/>
  <c r="AU224" i="8"/>
  <c r="BH224" i="8"/>
  <c r="AV224" i="8"/>
  <c r="AO224" i="8"/>
  <c r="AR224" i="8" s="1"/>
  <c r="AM224" i="8"/>
  <c r="AP224" i="8" s="1"/>
  <c r="AN224" i="8"/>
  <c r="AQ224" i="8" s="1"/>
  <c r="AU223" i="8"/>
  <c r="BH223" i="8" s="1"/>
  <c r="BF223" i="8"/>
  <c r="AV223" i="8"/>
  <c r="BA223" i="8"/>
  <c r="BS223" i="8" s="1"/>
  <c r="AO223" i="8"/>
  <c r="AR223" i="8" s="1"/>
  <c r="AM223" i="8"/>
  <c r="AP223" i="8" s="1"/>
  <c r="AN223" i="8"/>
  <c r="AQ223" i="8" s="1"/>
  <c r="AU222" i="8"/>
  <c r="BL222" i="8"/>
  <c r="AV222" i="8"/>
  <c r="BM222" i="8" s="1"/>
  <c r="AO222" i="8"/>
  <c r="AR222" i="8" s="1"/>
  <c r="AM222" i="8"/>
  <c r="AP222" i="8" s="1"/>
  <c r="AN222" i="8"/>
  <c r="AQ222" i="8" s="1"/>
  <c r="AU221" i="8"/>
  <c r="BL221" i="8" s="1"/>
  <c r="AV221" i="8"/>
  <c r="BM221" i="8" s="1"/>
  <c r="AO221" i="8"/>
  <c r="AR221" i="8" s="1"/>
  <c r="AM221" i="8"/>
  <c r="AP221" i="8"/>
  <c r="AN221" i="8"/>
  <c r="AQ221" i="8" s="1"/>
  <c r="AU220" i="8"/>
  <c r="AV220" i="8"/>
  <c r="AO220" i="8"/>
  <c r="AR220" i="8" s="1"/>
  <c r="AM220" i="8"/>
  <c r="AP220" i="8"/>
  <c r="AN220" i="8"/>
  <c r="AQ220" i="8" s="1"/>
  <c r="AU219" i="8"/>
  <c r="BL219" i="8" s="1"/>
  <c r="BF219" i="8"/>
  <c r="AV219" i="8"/>
  <c r="BI219" i="8"/>
  <c r="AO219" i="8"/>
  <c r="AR219" i="8" s="1"/>
  <c r="AS219" i="8" s="1"/>
  <c r="AN219" i="8"/>
  <c r="AQ219" i="8"/>
  <c r="AM219" i="8"/>
  <c r="AP219" i="8"/>
  <c r="AU218" i="8"/>
  <c r="BL218" i="8"/>
  <c r="AV218" i="8"/>
  <c r="BE218" i="8" s="1"/>
  <c r="AO218" i="8"/>
  <c r="AR218" i="8"/>
  <c r="AN218" i="8"/>
  <c r="AQ218" i="8"/>
  <c r="AM218" i="8"/>
  <c r="AP218" i="8"/>
  <c r="AU217" i="8"/>
  <c r="BJ217" i="8"/>
  <c r="AV217" i="8"/>
  <c r="BI217" i="8"/>
  <c r="AO217" i="8"/>
  <c r="AR217" i="8"/>
  <c r="AN217" i="8"/>
  <c r="AQ217" i="8"/>
  <c r="AM217" i="8"/>
  <c r="AP217" i="8" s="1"/>
  <c r="AU216" i="8"/>
  <c r="BH216" i="8"/>
  <c r="AV216" i="8"/>
  <c r="BM216" i="8"/>
  <c r="AO216" i="8"/>
  <c r="AR216" i="8"/>
  <c r="AN216" i="8"/>
  <c r="AQ216" i="8" s="1"/>
  <c r="AS216" i="8" s="1"/>
  <c r="AM216" i="8"/>
  <c r="AP216" i="8"/>
  <c r="AU215" i="8"/>
  <c r="AV215" i="8"/>
  <c r="BM215" i="8" s="1"/>
  <c r="AO215" i="8"/>
  <c r="AR215" i="8" s="1"/>
  <c r="AN215" i="8"/>
  <c r="AQ215" i="8" s="1"/>
  <c r="AM215" i="8"/>
  <c r="AP215" i="8" s="1"/>
  <c r="AU214" i="8"/>
  <c r="AV214" i="8"/>
  <c r="BA214" i="8"/>
  <c r="BS214" i="8" s="1"/>
  <c r="AO214" i="8"/>
  <c r="AR214" i="8" s="1"/>
  <c r="AN214" i="8"/>
  <c r="AQ214" i="8" s="1"/>
  <c r="AM214" i="8"/>
  <c r="AP214" i="8" s="1"/>
  <c r="AU213" i="8"/>
  <c r="AV213" i="8"/>
  <c r="BA213" i="8" s="1"/>
  <c r="BS213" i="8" s="1"/>
  <c r="AO213" i="8"/>
  <c r="AR213" i="8" s="1"/>
  <c r="AN213" i="8"/>
  <c r="AQ213" i="8" s="1"/>
  <c r="AM213" i="8"/>
  <c r="AP213" i="8" s="1"/>
  <c r="AU212" i="8"/>
  <c r="AV212" i="8"/>
  <c r="BM212" i="8"/>
  <c r="AO212" i="8"/>
  <c r="AR212" i="8"/>
  <c r="AN212" i="8"/>
  <c r="AQ212" i="8"/>
  <c r="AM212" i="8"/>
  <c r="AP212" i="8"/>
  <c r="AU211" i="8"/>
  <c r="AV211" i="8"/>
  <c r="BA211" i="8" s="1"/>
  <c r="BS211" i="8" s="1"/>
  <c r="AO211" i="8"/>
  <c r="AR211" i="8"/>
  <c r="AN211" i="8"/>
  <c r="AQ211" i="8" s="1"/>
  <c r="AM211" i="8"/>
  <c r="AP211" i="8"/>
  <c r="AU210" i="8"/>
  <c r="AZ210" i="8"/>
  <c r="BR210" i="8" s="1"/>
  <c r="AV210" i="8"/>
  <c r="AO210" i="8"/>
  <c r="AR210" i="8"/>
  <c r="AN210" i="8"/>
  <c r="AQ210" i="8"/>
  <c r="AM210" i="8"/>
  <c r="AP210" i="8"/>
  <c r="AU209" i="8"/>
  <c r="AZ209" i="8"/>
  <c r="BR209" i="8" s="1"/>
  <c r="AV209" i="8"/>
  <c r="AO209" i="8"/>
  <c r="AR209" i="8"/>
  <c r="AN209" i="8"/>
  <c r="AQ209" i="8"/>
  <c r="AM209" i="8"/>
  <c r="AP209" i="8"/>
  <c r="AU208" i="8"/>
  <c r="AV208" i="8"/>
  <c r="AO208" i="8"/>
  <c r="AR208" i="8"/>
  <c r="AN208" i="8"/>
  <c r="AQ208" i="8"/>
  <c r="AM208" i="8"/>
  <c r="AP208" i="8"/>
  <c r="AU207" i="8"/>
  <c r="AV207" i="8"/>
  <c r="BE207" i="8" s="1"/>
  <c r="AO207" i="8"/>
  <c r="AR207" i="8" s="1"/>
  <c r="AN207" i="8"/>
  <c r="AQ207" i="8" s="1"/>
  <c r="AM207" i="8"/>
  <c r="AP207" i="8"/>
  <c r="AU206" i="8"/>
  <c r="AV206" i="8"/>
  <c r="AO206" i="8"/>
  <c r="AR206" i="8" s="1"/>
  <c r="AN206" i="8"/>
  <c r="AQ206" i="8" s="1"/>
  <c r="AM206" i="8"/>
  <c r="AP206" i="8"/>
  <c r="AU205" i="8"/>
  <c r="BL205" i="8" s="1"/>
  <c r="BJ205" i="8"/>
  <c r="AV205" i="8"/>
  <c r="BE205" i="8"/>
  <c r="AO205" i="8"/>
  <c r="AR205" i="8"/>
  <c r="AN205" i="8"/>
  <c r="AQ205" i="8"/>
  <c r="AM205" i="8"/>
  <c r="AP205" i="8"/>
  <c r="AU204" i="8"/>
  <c r="AZ204" i="8"/>
  <c r="BR204" i="8" s="1"/>
  <c r="AV204" i="8"/>
  <c r="BA204" i="8"/>
  <c r="BS204" i="8" s="1"/>
  <c r="AO204" i="8"/>
  <c r="AR204" i="8"/>
  <c r="AN204" i="8"/>
  <c r="AQ204" i="8"/>
  <c r="AM204" i="8"/>
  <c r="AP204" i="8"/>
  <c r="AU203" i="8"/>
  <c r="AZ203" i="8" s="1"/>
  <c r="BR203" i="8" s="1"/>
  <c r="AV203" i="8"/>
  <c r="BA203" i="8" s="1"/>
  <c r="BS203" i="8" s="1"/>
  <c r="AO203" i="8"/>
  <c r="AR203" i="8"/>
  <c r="AN203" i="8"/>
  <c r="AQ203" i="8" s="1"/>
  <c r="AM203" i="8"/>
  <c r="AP203" i="8"/>
  <c r="AU202" i="8"/>
  <c r="AV202" i="8"/>
  <c r="BA202" i="8" s="1"/>
  <c r="BS202" i="8"/>
  <c r="AO202" i="8"/>
  <c r="AR202" i="8"/>
  <c r="AN202" i="8"/>
  <c r="AQ202" i="8"/>
  <c r="AM202" i="8"/>
  <c r="AP202" i="8"/>
  <c r="AU201" i="8"/>
  <c r="AZ201" i="8"/>
  <c r="BR201" i="8" s="1"/>
  <c r="AV201" i="8"/>
  <c r="BA201" i="8" s="1"/>
  <c r="BS201" i="8" s="1"/>
  <c r="AO201" i="8"/>
  <c r="AR201" i="8"/>
  <c r="AN201" i="8"/>
  <c r="AQ201" i="8"/>
  <c r="AM201" i="8"/>
  <c r="AP201" i="8" s="1"/>
  <c r="AU200" i="8"/>
  <c r="AZ200" i="8"/>
  <c r="AV200" i="8"/>
  <c r="BA200" i="8" s="1"/>
  <c r="BS200" i="8" s="1"/>
  <c r="AO200" i="8"/>
  <c r="AR200" i="8" s="1"/>
  <c r="AN200" i="8"/>
  <c r="AQ200" i="8"/>
  <c r="AM200" i="8"/>
  <c r="AP200" i="8"/>
  <c r="AU199" i="8"/>
  <c r="AV199" i="8"/>
  <c r="BA199" i="8"/>
  <c r="BS199" i="8" s="1"/>
  <c r="AO199" i="8"/>
  <c r="AR199" i="8"/>
  <c r="AN199" i="8"/>
  <c r="AQ199" i="8"/>
  <c r="AM199" i="8"/>
  <c r="AP199" i="8"/>
  <c r="AU198" i="8"/>
  <c r="AV198" i="8"/>
  <c r="BA198" i="8" s="1"/>
  <c r="BS198" i="8"/>
  <c r="AO198" i="8"/>
  <c r="AR198" i="8"/>
  <c r="AN198" i="8"/>
  <c r="AQ198" i="8"/>
  <c r="AM198" i="8"/>
  <c r="AP198" i="8"/>
  <c r="AU197" i="8"/>
  <c r="AZ197" i="8"/>
  <c r="AV197" i="8"/>
  <c r="AO197" i="8"/>
  <c r="AR197" i="8"/>
  <c r="AN197" i="8"/>
  <c r="AQ197" i="8" s="1"/>
  <c r="AM197" i="8"/>
  <c r="AP197" i="8"/>
  <c r="AU196" i="8"/>
  <c r="BJ196" i="8"/>
  <c r="AV196" i="8"/>
  <c r="BI196" i="8"/>
  <c r="AO196" i="8"/>
  <c r="AR196" i="8" s="1"/>
  <c r="AS196" i="8" s="1"/>
  <c r="AN196" i="8"/>
  <c r="AQ196" i="8"/>
  <c r="AM196" i="8"/>
  <c r="AP196" i="8"/>
  <c r="AU195" i="8"/>
  <c r="AZ195" i="8" s="1"/>
  <c r="AV195" i="8"/>
  <c r="BA195" i="8" s="1"/>
  <c r="AO195" i="8"/>
  <c r="AR195" i="8" s="1"/>
  <c r="AN195" i="8"/>
  <c r="AQ195" i="8"/>
  <c r="AM195" i="8"/>
  <c r="AP195" i="8"/>
  <c r="AU194" i="8"/>
  <c r="AV194" i="8"/>
  <c r="BE194" i="8"/>
  <c r="AO194" i="8"/>
  <c r="AR194" i="8" s="1"/>
  <c r="AN194" i="8"/>
  <c r="AQ194" i="8" s="1"/>
  <c r="AM194" i="8"/>
  <c r="AP194" i="8" s="1"/>
  <c r="AU193" i="8"/>
  <c r="AZ193" i="8" s="1"/>
  <c r="BR193" i="8" s="1"/>
  <c r="AV193" i="8"/>
  <c r="BI193" i="8"/>
  <c r="AO193" i="8"/>
  <c r="AR193" i="8"/>
  <c r="AN193" i="8"/>
  <c r="AQ193" i="8"/>
  <c r="AM193" i="8"/>
  <c r="AP193" i="8"/>
  <c r="AU192" i="8"/>
  <c r="AZ192" i="8"/>
  <c r="BR192" i="8" s="1"/>
  <c r="BJ192" i="8"/>
  <c r="AV192" i="8"/>
  <c r="AO192" i="8"/>
  <c r="AR192" i="8"/>
  <c r="AN192" i="8"/>
  <c r="AQ192" i="8" s="1"/>
  <c r="AM192" i="8"/>
  <c r="AP192" i="8" s="1"/>
  <c r="AU191" i="8"/>
  <c r="AV191" i="8"/>
  <c r="BA191" i="8"/>
  <c r="BS191" i="8"/>
  <c r="AO191" i="8"/>
  <c r="AR191" i="8" s="1"/>
  <c r="AN191" i="8"/>
  <c r="AQ191" i="8" s="1"/>
  <c r="AM191" i="8"/>
  <c r="AP191" i="8" s="1"/>
  <c r="BJ190" i="8"/>
  <c r="BF190" i="8"/>
  <c r="AU190" i="8"/>
  <c r="AV190" i="8"/>
  <c r="AO190" i="8"/>
  <c r="AR190" i="8" s="1"/>
  <c r="AM190" i="8"/>
  <c r="AP190" i="8" s="1"/>
  <c r="AN190" i="8"/>
  <c r="AQ190" i="8" s="1"/>
  <c r="AS190" i="8" s="1"/>
  <c r="AU189" i="8"/>
  <c r="BH189" i="8" s="1"/>
  <c r="BF189" i="8"/>
  <c r="AV189" i="8"/>
  <c r="BI189" i="8"/>
  <c r="AO189" i="8"/>
  <c r="AR189" i="8"/>
  <c r="AM189" i="8"/>
  <c r="AP189" i="8" s="1"/>
  <c r="AN189" i="8"/>
  <c r="AQ189" i="8"/>
  <c r="AU188" i="8"/>
  <c r="AZ188" i="8"/>
  <c r="BR188" i="8" s="1"/>
  <c r="AV188" i="8"/>
  <c r="BA188" i="8" s="1"/>
  <c r="BS188" i="8" s="1"/>
  <c r="AO188" i="8"/>
  <c r="AR188" i="8"/>
  <c r="AM188" i="8"/>
  <c r="AP188" i="8"/>
  <c r="AN188" i="8"/>
  <c r="AQ188" i="8"/>
  <c r="AU187" i="8"/>
  <c r="AZ187" i="8"/>
  <c r="BR187" i="8" s="1"/>
  <c r="AV187" i="8"/>
  <c r="BA187" i="8" s="1"/>
  <c r="BS187" i="8"/>
  <c r="AO187" i="8"/>
  <c r="AR187" i="8"/>
  <c r="AM187" i="8"/>
  <c r="AP187" i="8"/>
  <c r="AN187" i="8"/>
  <c r="AQ187" i="8"/>
  <c r="AU186" i="8"/>
  <c r="AV186" i="8"/>
  <c r="BE186" i="8" s="1"/>
  <c r="AO186" i="8"/>
  <c r="AR186" i="8"/>
  <c r="AM186" i="8"/>
  <c r="AP186" i="8" s="1"/>
  <c r="AN186" i="8"/>
  <c r="AQ186" i="8" s="1"/>
  <c r="AU185" i="8"/>
  <c r="BH185" i="8" s="1"/>
  <c r="AV185" i="8"/>
  <c r="BA185" i="8" s="1"/>
  <c r="BS185" i="8" s="1"/>
  <c r="AO185" i="8"/>
  <c r="AR185" i="8"/>
  <c r="AM185" i="8"/>
  <c r="AP185" i="8"/>
  <c r="AN185" i="8"/>
  <c r="AQ185" i="8"/>
  <c r="AU184" i="8"/>
  <c r="AV184" i="8"/>
  <c r="BM184" i="8" s="1"/>
  <c r="AO184" i="8"/>
  <c r="AR184" i="8" s="1"/>
  <c r="AM184" i="8"/>
  <c r="AP184" i="8" s="1"/>
  <c r="AN184" i="8"/>
  <c r="AQ184" i="8"/>
  <c r="AU183" i="8"/>
  <c r="AZ183" i="8" s="1"/>
  <c r="BR183" i="8"/>
  <c r="AV183" i="8"/>
  <c r="BM183" i="8"/>
  <c r="AO183" i="8"/>
  <c r="AR183" i="8"/>
  <c r="AM183" i="8"/>
  <c r="AP183" i="8"/>
  <c r="AN183" i="8"/>
  <c r="AQ183" i="8"/>
  <c r="AU182" i="8"/>
  <c r="BD182" i="8"/>
  <c r="BF182" i="8"/>
  <c r="AV182" i="8"/>
  <c r="AO182" i="8"/>
  <c r="AR182" i="8"/>
  <c r="AM182" i="8"/>
  <c r="AP182" i="8"/>
  <c r="AN182" i="8"/>
  <c r="AQ182" i="8"/>
  <c r="AU181" i="8"/>
  <c r="BF181" i="8"/>
  <c r="AV181" i="8"/>
  <c r="BI181" i="8"/>
  <c r="AO181" i="8"/>
  <c r="AR181" i="8"/>
  <c r="AM181" i="8"/>
  <c r="AP181" i="8"/>
  <c r="AN181" i="8"/>
  <c r="AQ181" i="8"/>
  <c r="AU180" i="8"/>
  <c r="BH180" i="8"/>
  <c r="AV180" i="8"/>
  <c r="BE180" i="8"/>
  <c r="BF180" i="8"/>
  <c r="AO180" i="8"/>
  <c r="AR180" i="8" s="1"/>
  <c r="AM180" i="8"/>
  <c r="AP180" i="8"/>
  <c r="AN180" i="8"/>
  <c r="AQ180" i="8" s="1"/>
  <c r="AU179" i="8"/>
  <c r="AZ179" i="8" s="1"/>
  <c r="BR179" i="8" s="1"/>
  <c r="AV179" i="8"/>
  <c r="AO179" i="8"/>
  <c r="AR179" i="8"/>
  <c r="AM179" i="8"/>
  <c r="AP179" i="8" s="1"/>
  <c r="AN179" i="8"/>
  <c r="AQ179" i="8" s="1"/>
  <c r="AU178" i="8"/>
  <c r="AV178" i="8"/>
  <c r="BA178" i="8"/>
  <c r="BS178" i="8"/>
  <c r="AO178" i="8"/>
  <c r="AR178" i="8" s="1"/>
  <c r="AM178" i="8"/>
  <c r="AP178" i="8" s="1"/>
  <c r="AN178" i="8"/>
  <c r="AQ178" i="8" s="1"/>
  <c r="AU177" i="8"/>
  <c r="AZ177" i="8" s="1"/>
  <c r="BR177" i="8" s="1"/>
  <c r="AV177" i="8"/>
  <c r="BA177" i="8"/>
  <c r="BS177" i="8" s="1"/>
  <c r="AO177" i="8"/>
  <c r="AR177" i="8" s="1"/>
  <c r="AM177" i="8"/>
  <c r="AP177" i="8" s="1"/>
  <c r="AN177" i="8"/>
  <c r="AQ177" i="8" s="1"/>
  <c r="AU176" i="8"/>
  <c r="BL176" i="8" s="1"/>
  <c r="AV176" i="8"/>
  <c r="BI176" i="8" s="1"/>
  <c r="AO176" i="8"/>
  <c r="AR176" i="8"/>
  <c r="AM176" i="8"/>
  <c r="AP176" i="8" s="1"/>
  <c r="AN176" i="8"/>
  <c r="AQ176" i="8" s="1"/>
  <c r="AU175" i="8"/>
  <c r="AV175" i="8"/>
  <c r="AO175" i="8"/>
  <c r="AR175" i="8"/>
  <c r="AM175" i="8"/>
  <c r="AP175" i="8" s="1"/>
  <c r="AN175" i="8"/>
  <c r="AQ175" i="8" s="1"/>
  <c r="AU174" i="8"/>
  <c r="BD174" i="8" s="1"/>
  <c r="AV174" i="8"/>
  <c r="BM174" i="8" s="1"/>
  <c r="AO174" i="8"/>
  <c r="AR174" i="8" s="1"/>
  <c r="AM174" i="8"/>
  <c r="AP174" i="8" s="1"/>
  <c r="AN174" i="8"/>
  <c r="AQ174" i="8" s="1"/>
  <c r="AU173" i="8"/>
  <c r="BL173" i="8"/>
  <c r="AV173" i="8"/>
  <c r="AO173" i="8"/>
  <c r="AR173" i="8"/>
  <c r="AM173" i="8"/>
  <c r="AP173" i="8"/>
  <c r="AN173" i="8"/>
  <c r="AQ173" i="8"/>
  <c r="AU172" i="8"/>
  <c r="AZ172" i="8" s="1"/>
  <c r="BR172" i="8" s="1"/>
  <c r="AV172" i="8"/>
  <c r="BA172" i="8" s="1"/>
  <c r="BS172" i="8" s="1"/>
  <c r="BF172" i="8"/>
  <c r="AO172" i="8"/>
  <c r="AR172" i="8"/>
  <c r="AM172" i="8"/>
  <c r="AP172" i="8" s="1"/>
  <c r="AN172" i="8"/>
  <c r="AQ172" i="8" s="1"/>
  <c r="AU171" i="8"/>
  <c r="AZ171" i="8" s="1"/>
  <c r="BR171" i="8"/>
  <c r="AV171" i="8"/>
  <c r="BA171" i="8"/>
  <c r="BS171" i="8" s="1"/>
  <c r="AO171" i="8"/>
  <c r="AR171" i="8" s="1"/>
  <c r="AM171" i="8"/>
  <c r="AP171" i="8" s="1"/>
  <c r="AN171" i="8"/>
  <c r="AQ171" i="8"/>
  <c r="AU170" i="8"/>
  <c r="AZ170" i="8" s="1"/>
  <c r="BR170" i="8"/>
  <c r="AV170" i="8"/>
  <c r="BM170" i="8"/>
  <c r="AO170" i="8"/>
  <c r="AR170" i="8"/>
  <c r="AM170" i="8"/>
  <c r="AP170" i="8"/>
  <c r="AN170" i="8"/>
  <c r="AQ170" i="8"/>
  <c r="AU169" i="8"/>
  <c r="AZ169" i="8"/>
  <c r="BR169" i="8" s="1"/>
  <c r="AV169" i="8"/>
  <c r="BA169" i="8"/>
  <c r="BS169" i="8" s="1"/>
  <c r="AO169" i="8"/>
  <c r="AR169" i="8"/>
  <c r="AM169" i="8"/>
  <c r="AP169" i="8"/>
  <c r="AN169" i="8"/>
  <c r="AQ169" i="8"/>
  <c r="AU168" i="8"/>
  <c r="AV168" i="8"/>
  <c r="BA168" i="8" s="1"/>
  <c r="BS168" i="8"/>
  <c r="AO168" i="8"/>
  <c r="AR168" i="8"/>
  <c r="AM168" i="8"/>
  <c r="AP168" i="8"/>
  <c r="AN168" i="8"/>
  <c r="AQ168" i="8"/>
  <c r="AU167" i="8"/>
  <c r="BH167" i="8"/>
  <c r="AV167" i="8"/>
  <c r="AO167" i="8"/>
  <c r="AR167" i="8" s="1"/>
  <c r="AM167" i="8"/>
  <c r="AP167" i="8"/>
  <c r="AN167" i="8"/>
  <c r="AQ167" i="8" s="1"/>
  <c r="AU166" i="8"/>
  <c r="AZ166" i="8" s="1"/>
  <c r="BR166" i="8" s="1"/>
  <c r="AV166" i="8"/>
  <c r="AO166" i="8"/>
  <c r="AR166" i="8"/>
  <c r="AM166" i="8"/>
  <c r="AP166" i="8" s="1"/>
  <c r="AN166" i="8"/>
  <c r="AQ166" i="8" s="1"/>
  <c r="AU165" i="8"/>
  <c r="AV165" i="8"/>
  <c r="BM165" i="8"/>
  <c r="AO165" i="8"/>
  <c r="AR165" i="8" s="1"/>
  <c r="AM165" i="8"/>
  <c r="AP165" i="8"/>
  <c r="AN165" i="8"/>
  <c r="AQ165" i="8"/>
  <c r="AU164" i="8"/>
  <c r="BH164" i="8"/>
  <c r="AV164" i="8"/>
  <c r="BE164" i="8" s="1"/>
  <c r="AO164" i="8"/>
  <c r="AR164" i="8"/>
  <c r="AM164" i="8"/>
  <c r="AP164" i="8"/>
  <c r="AN164" i="8"/>
  <c r="AQ164" i="8"/>
  <c r="AU163" i="8"/>
  <c r="BH163" i="8" s="1"/>
  <c r="AV163" i="8"/>
  <c r="AO163" i="8"/>
  <c r="AR163" i="8" s="1"/>
  <c r="AM163" i="8"/>
  <c r="AP163" i="8" s="1"/>
  <c r="AN163" i="8"/>
  <c r="AQ163" i="8"/>
  <c r="AU162" i="8"/>
  <c r="AV162" i="8"/>
  <c r="AO162" i="8"/>
  <c r="AR162" i="8" s="1"/>
  <c r="AM162" i="8"/>
  <c r="AP162" i="8" s="1"/>
  <c r="AN162" i="8"/>
  <c r="AQ162" i="8"/>
  <c r="AU161" i="8"/>
  <c r="AZ161" i="8" s="1"/>
  <c r="BR161" i="8"/>
  <c r="BF161" i="8"/>
  <c r="AV161" i="8"/>
  <c r="BA161" i="8" s="1"/>
  <c r="BS161" i="8" s="1"/>
  <c r="AO161" i="8"/>
  <c r="AR161" i="8" s="1"/>
  <c r="AM161" i="8"/>
  <c r="AP161" i="8"/>
  <c r="AN161" i="8"/>
  <c r="AQ161" i="8" s="1"/>
  <c r="AU160" i="8"/>
  <c r="BH160" i="8"/>
  <c r="AV160" i="8"/>
  <c r="BM160" i="8" s="1"/>
  <c r="BF160" i="8"/>
  <c r="AO160" i="8"/>
  <c r="AR160" i="8"/>
  <c r="AM160" i="8"/>
  <c r="AP160" i="8" s="1"/>
  <c r="AN160" i="8"/>
  <c r="AQ160" i="8" s="1"/>
  <c r="AU159" i="8"/>
  <c r="AZ159" i="8" s="1"/>
  <c r="BR159" i="8" s="1"/>
  <c r="AV159" i="8"/>
  <c r="BA159" i="8" s="1"/>
  <c r="BS159" i="8" s="1"/>
  <c r="AO159" i="8"/>
  <c r="AR159" i="8" s="1"/>
  <c r="AS159" i="8" s="1"/>
  <c r="AM159" i="8"/>
  <c r="AP159" i="8" s="1"/>
  <c r="AN159" i="8"/>
  <c r="AQ159" i="8"/>
  <c r="AU158" i="8"/>
  <c r="AZ158" i="8" s="1"/>
  <c r="BR158" i="8"/>
  <c r="BF158" i="8"/>
  <c r="AV158" i="8"/>
  <c r="BI158" i="8" s="1"/>
  <c r="AO158" i="8"/>
  <c r="AR158" i="8"/>
  <c r="AM158" i="8"/>
  <c r="AP158" i="8" s="1"/>
  <c r="AN158" i="8"/>
  <c r="AQ158" i="8" s="1"/>
  <c r="AS158" i="8" s="1"/>
  <c r="AU157" i="8"/>
  <c r="BH157" i="8" s="1"/>
  <c r="AV157" i="8"/>
  <c r="AO157" i="8"/>
  <c r="AR157" i="8" s="1"/>
  <c r="AM157" i="8"/>
  <c r="AP157" i="8"/>
  <c r="AN157" i="8"/>
  <c r="AQ157" i="8" s="1"/>
  <c r="AU156" i="8"/>
  <c r="AZ156" i="8"/>
  <c r="BR156" i="8"/>
  <c r="AV156" i="8"/>
  <c r="BA156" i="8" s="1"/>
  <c r="BS156" i="8"/>
  <c r="AO156" i="8"/>
  <c r="AR156" i="8"/>
  <c r="AM156" i="8"/>
  <c r="AP156" i="8"/>
  <c r="AN156" i="8"/>
  <c r="AQ156" i="8"/>
  <c r="AU155" i="8"/>
  <c r="BH155" i="8"/>
  <c r="AV155" i="8"/>
  <c r="BA155" i="8"/>
  <c r="BS155" i="8" s="1"/>
  <c r="AO155" i="8"/>
  <c r="AR155" i="8" s="1"/>
  <c r="AM155" i="8"/>
  <c r="AP155" i="8" s="1"/>
  <c r="AN155" i="8"/>
  <c r="AQ155" i="8" s="1"/>
  <c r="AU154" i="8"/>
  <c r="AZ154" i="8" s="1"/>
  <c r="BR154" i="8" s="1"/>
  <c r="BF154" i="8"/>
  <c r="AV154" i="8"/>
  <c r="BA154" i="8" s="1"/>
  <c r="BS154" i="8" s="1"/>
  <c r="AO154" i="8"/>
  <c r="AR154" i="8"/>
  <c r="AM154" i="8"/>
  <c r="AP154" i="8"/>
  <c r="AN154" i="8"/>
  <c r="AQ154" i="8"/>
  <c r="AU153" i="8"/>
  <c r="BH153" i="8"/>
  <c r="AV153" i="8"/>
  <c r="BM153" i="8"/>
  <c r="AO153" i="8"/>
  <c r="AR153" i="8"/>
  <c r="AM153" i="8"/>
  <c r="AP153" i="8"/>
  <c r="AN153" i="8"/>
  <c r="AQ153" i="8"/>
  <c r="AU152" i="8"/>
  <c r="BH152" i="8"/>
  <c r="AV152" i="8"/>
  <c r="BM152" i="8"/>
  <c r="AO152" i="8"/>
  <c r="AR152" i="8"/>
  <c r="AM152" i="8"/>
  <c r="AP152" i="8"/>
  <c r="AN152" i="8"/>
  <c r="AQ152" i="8"/>
  <c r="AU151" i="8"/>
  <c r="BH151" i="8"/>
  <c r="AV151" i="8"/>
  <c r="BM151" i="8"/>
  <c r="AO151" i="8"/>
  <c r="AR151" i="8"/>
  <c r="AM151" i="8"/>
  <c r="AP151" i="8"/>
  <c r="AN151" i="8"/>
  <c r="AQ151" i="8"/>
  <c r="AU150" i="8"/>
  <c r="BH150" i="8"/>
  <c r="BF150" i="8"/>
  <c r="AV150" i="8"/>
  <c r="AO150" i="8"/>
  <c r="AR150" i="8"/>
  <c r="AM150" i="8"/>
  <c r="AP150" i="8"/>
  <c r="AN150" i="8"/>
  <c r="AQ150" i="8"/>
  <c r="AU149" i="8"/>
  <c r="AZ149" i="8"/>
  <c r="BR149" i="8" s="1"/>
  <c r="AV149" i="8"/>
  <c r="BI149" i="8" s="1"/>
  <c r="AO149" i="8"/>
  <c r="AR149" i="8" s="1"/>
  <c r="AM149" i="8"/>
  <c r="AP149" i="8" s="1"/>
  <c r="AN149" i="8"/>
  <c r="AQ149" i="8" s="1"/>
  <c r="AU148" i="8"/>
  <c r="AZ148" i="8" s="1"/>
  <c r="BR148" i="8" s="1"/>
  <c r="AV148" i="8"/>
  <c r="AO148" i="8"/>
  <c r="AR148" i="8" s="1"/>
  <c r="AM148" i="8"/>
  <c r="AP148" i="8" s="1"/>
  <c r="AN148" i="8"/>
  <c r="AQ148" i="8" s="1"/>
  <c r="AU147" i="8"/>
  <c r="AZ147" i="8" s="1"/>
  <c r="BR147" i="8" s="1"/>
  <c r="AV147" i="8"/>
  <c r="AO147" i="8"/>
  <c r="AR147" i="8" s="1"/>
  <c r="AM147" i="8"/>
  <c r="AP147" i="8" s="1"/>
  <c r="AS147" i="8" s="1"/>
  <c r="AN147" i="8"/>
  <c r="AQ147" i="8" s="1"/>
  <c r="AU146" i="8"/>
  <c r="BF146" i="8"/>
  <c r="AV146" i="8"/>
  <c r="AO146" i="8"/>
  <c r="AR146" i="8"/>
  <c r="AM146" i="8"/>
  <c r="AP146" i="8"/>
  <c r="AN146" i="8"/>
  <c r="AQ146" i="8"/>
  <c r="AU145" i="8"/>
  <c r="AZ145" i="8"/>
  <c r="BR145" i="8" s="1"/>
  <c r="BF145" i="8"/>
  <c r="AV145" i="8"/>
  <c r="BI145" i="8"/>
  <c r="AO145" i="8"/>
  <c r="AR145" i="8"/>
  <c r="AM145" i="8"/>
  <c r="AP145" i="8"/>
  <c r="AN145" i="8"/>
  <c r="AQ145" i="8"/>
  <c r="AU144" i="8"/>
  <c r="BH144" i="8"/>
  <c r="AV144" i="8"/>
  <c r="BE144" i="8"/>
  <c r="AO144" i="8"/>
  <c r="AR144" i="8"/>
  <c r="AM144" i="8"/>
  <c r="AP144" i="8"/>
  <c r="AN144" i="8"/>
  <c r="AQ144" i="8"/>
  <c r="AU143" i="8"/>
  <c r="AZ143" i="8"/>
  <c r="BR143" i="8" s="1"/>
  <c r="AV143" i="8"/>
  <c r="BA143" i="8" s="1"/>
  <c r="BS143" i="8" s="1"/>
  <c r="AO143" i="8"/>
  <c r="AR143" i="8"/>
  <c r="AM143" i="8"/>
  <c r="AP143" i="8"/>
  <c r="AN143" i="8"/>
  <c r="AQ143" i="8"/>
  <c r="AU142" i="8"/>
  <c r="BH142" i="8"/>
  <c r="AV142" i="8"/>
  <c r="BE142" i="8"/>
  <c r="AO142" i="8"/>
  <c r="AR142" i="8"/>
  <c r="AM142" i="8"/>
  <c r="AP142" i="8"/>
  <c r="AN142" i="8"/>
  <c r="AQ142" i="8"/>
  <c r="AU141" i="8"/>
  <c r="AZ141" i="8"/>
  <c r="BR141" i="8" s="1"/>
  <c r="BF141" i="8"/>
  <c r="AV141" i="8"/>
  <c r="BA141" i="8"/>
  <c r="BS141" i="8" s="1"/>
  <c r="AO141" i="8"/>
  <c r="AR141" i="8" s="1"/>
  <c r="AS141" i="8" s="1"/>
  <c r="AM141" i="8"/>
  <c r="AP141" i="8" s="1"/>
  <c r="AN141" i="8"/>
  <c r="AQ141" i="8" s="1"/>
  <c r="AU140" i="8"/>
  <c r="AZ140" i="8" s="1"/>
  <c r="BR140" i="8" s="1"/>
  <c r="AV140" i="8"/>
  <c r="BF140" i="8"/>
  <c r="AO140" i="8"/>
  <c r="AR140" i="8"/>
  <c r="AM140" i="8"/>
  <c r="AP140" i="8"/>
  <c r="AN140" i="8"/>
  <c r="AQ140" i="8"/>
  <c r="AU139" i="8"/>
  <c r="AZ139" i="8"/>
  <c r="BR139" i="8" s="1"/>
  <c r="AV139" i="8"/>
  <c r="BA139" i="8" s="1"/>
  <c r="BS139" i="8" s="1"/>
  <c r="AO139" i="8"/>
  <c r="AR139" i="8"/>
  <c r="AM139" i="8"/>
  <c r="AP139" i="8"/>
  <c r="AN139" i="8"/>
  <c r="AQ139" i="8"/>
  <c r="AU138" i="8"/>
  <c r="AZ138" i="8"/>
  <c r="BR138" i="8" s="1"/>
  <c r="AV138" i="8"/>
  <c r="AO138" i="8"/>
  <c r="AR138" i="8"/>
  <c r="AM138" i="8"/>
  <c r="AP138" i="8"/>
  <c r="AN138" i="8"/>
  <c r="AQ138" i="8"/>
  <c r="AU137" i="8"/>
  <c r="BD137" i="8"/>
  <c r="AV137" i="8"/>
  <c r="AO137" i="8"/>
  <c r="AR137" i="8" s="1"/>
  <c r="AM137" i="8"/>
  <c r="AP137" i="8" s="1"/>
  <c r="AN137" i="8"/>
  <c r="AQ137" i="8" s="1"/>
  <c r="AU136" i="8"/>
  <c r="AV136" i="8"/>
  <c r="BM136" i="8"/>
  <c r="AO136" i="8"/>
  <c r="AR136" i="8"/>
  <c r="AM136" i="8"/>
  <c r="AP136" i="8"/>
  <c r="AN136" i="8"/>
  <c r="AQ136" i="8"/>
  <c r="AU135" i="8"/>
  <c r="AV135" i="8"/>
  <c r="BM135" i="8" s="1"/>
  <c r="AO135" i="8"/>
  <c r="AR135" i="8" s="1"/>
  <c r="AM135" i="8"/>
  <c r="AP135" i="8" s="1"/>
  <c r="AS135" i="8" s="1"/>
  <c r="AN135" i="8"/>
  <c r="AQ135" i="8" s="1"/>
  <c r="AU134" i="8"/>
  <c r="BH134" i="8" s="1"/>
  <c r="AV134" i="8"/>
  <c r="BI134" i="8" s="1"/>
  <c r="AO134" i="8"/>
  <c r="AR134" i="8" s="1"/>
  <c r="AM134" i="8"/>
  <c r="AP134" i="8" s="1"/>
  <c r="AN134" i="8"/>
  <c r="AQ134" i="8" s="1"/>
  <c r="AU133" i="8"/>
  <c r="AV133" i="8"/>
  <c r="BA133" i="8"/>
  <c r="BS133" i="8" s="1"/>
  <c r="AO133" i="8"/>
  <c r="AR133" i="8" s="1"/>
  <c r="AM133" i="8"/>
  <c r="AP133" i="8" s="1"/>
  <c r="AN133" i="8"/>
  <c r="AQ133" i="8" s="1"/>
  <c r="AU132" i="8"/>
  <c r="AV132" i="8"/>
  <c r="AO132" i="8"/>
  <c r="AR132" i="8" s="1"/>
  <c r="AM132" i="8"/>
  <c r="AP132" i="8" s="1"/>
  <c r="AS132" i="8" s="1"/>
  <c r="AN132" i="8"/>
  <c r="AQ132" i="8" s="1"/>
  <c r="AU131" i="8"/>
  <c r="AV131" i="8"/>
  <c r="BA131" i="8"/>
  <c r="BS131" i="8" s="1"/>
  <c r="AO131" i="8"/>
  <c r="AR131" i="8" s="1"/>
  <c r="AM131" i="8"/>
  <c r="AP131" i="8" s="1"/>
  <c r="AN131" i="8"/>
  <c r="AQ131" i="8" s="1"/>
  <c r="AU130" i="8"/>
  <c r="AV130" i="8"/>
  <c r="BA130" i="8"/>
  <c r="BS130" i="8" s="1"/>
  <c r="AO130" i="8"/>
  <c r="AR130" i="8" s="1"/>
  <c r="AM130" i="8"/>
  <c r="AP130" i="8" s="1"/>
  <c r="AN130" i="8"/>
  <c r="AQ130" i="8" s="1"/>
  <c r="AU129" i="8"/>
  <c r="AV129" i="8"/>
  <c r="AO129" i="8"/>
  <c r="AR129" i="8" s="1"/>
  <c r="AS129" i="8" s="1"/>
  <c r="AM129" i="8"/>
  <c r="AP129" i="8" s="1"/>
  <c r="AN129" i="8"/>
  <c r="AQ129" i="8" s="1"/>
  <c r="AU128" i="8"/>
  <c r="AV128" i="8"/>
  <c r="BM128" i="8"/>
  <c r="AO128" i="8"/>
  <c r="AR128" i="8"/>
  <c r="AM128" i="8"/>
  <c r="AP128" i="8"/>
  <c r="AN128" i="8"/>
  <c r="AQ128" i="8"/>
  <c r="AU127" i="8"/>
  <c r="AV127" i="8"/>
  <c r="BA127" i="8" s="1"/>
  <c r="BS127" i="8" s="1"/>
  <c r="AM127" i="8"/>
  <c r="AP127" i="8"/>
  <c r="AO127" i="8"/>
  <c r="AR127" i="8"/>
  <c r="AN127" i="8"/>
  <c r="AQ127" i="8"/>
  <c r="AV126" i="8"/>
  <c r="BI126" i="8"/>
  <c r="AU126" i="8"/>
  <c r="AM126" i="8"/>
  <c r="AP126" i="8" s="1"/>
  <c r="AN126" i="8"/>
  <c r="AQ126" i="8" s="1"/>
  <c r="AS126" i="8" s="1"/>
  <c r="AO126" i="8"/>
  <c r="AR126" i="8" s="1"/>
  <c r="AU125" i="8"/>
  <c r="AV125" i="8"/>
  <c r="BM125" i="8"/>
  <c r="AO125" i="8"/>
  <c r="AR125" i="8"/>
  <c r="AM125" i="8"/>
  <c r="AP125" i="8"/>
  <c r="AN125" i="8"/>
  <c r="AQ125" i="8"/>
  <c r="AU124" i="8"/>
  <c r="AZ124" i="8"/>
  <c r="BR124" i="8" s="1"/>
  <c r="AV124" i="8"/>
  <c r="BA124" i="8" s="1"/>
  <c r="BS124" i="8" s="1"/>
  <c r="AO124" i="8"/>
  <c r="AR124" i="8"/>
  <c r="AM124" i="8"/>
  <c r="AP124" i="8"/>
  <c r="AN124" i="8"/>
  <c r="AQ124" i="8"/>
  <c r="AV123" i="8"/>
  <c r="BI123" i="8"/>
  <c r="AU123" i="8"/>
  <c r="AM123" i="8"/>
  <c r="AP123" i="8" s="1"/>
  <c r="AO123" i="8"/>
  <c r="AR123" i="8" s="1"/>
  <c r="AN123" i="8"/>
  <c r="AQ123" i="8" s="1"/>
  <c r="AV122" i="8"/>
  <c r="AU122" i="8"/>
  <c r="AZ122" i="8"/>
  <c r="BR122" i="8" s="1"/>
  <c r="BJ122" i="8"/>
  <c r="AM122" i="8"/>
  <c r="AP122" i="8"/>
  <c r="AO122" i="8"/>
  <c r="AR122" i="8"/>
  <c r="AN122" i="8"/>
  <c r="AQ122" i="8"/>
  <c r="AU121" i="8"/>
  <c r="AV121" i="8"/>
  <c r="AO121" i="8"/>
  <c r="AR121" i="8"/>
  <c r="AM121" i="8"/>
  <c r="AP121" i="8"/>
  <c r="AN121" i="8"/>
  <c r="AQ121" i="8"/>
  <c r="AU120" i="8"/>
  <c r="BF120" i="8"/>
  <c r="BB120" i="8"/>
  <c r="AV120" i="8"/>
  <c r="AO120" i="8"/>
  <c r="AR120" i="8"/>
  <c r="AM120" i="8"/>
  <c r="AP120" i="8"/>
  <c r="AN120" i="8"/>
  <c r="AQ120" i="8"/>
  <c r="AU119" i="8"/>
  <c r="AZ119" i="8"/>
  <c r="BR119" i="8" s="1"/>
  <c r="AV119" i="8"/>
  <c r="AO119" i="8"/>
  <c r="AR119" i="8"/>
  <c r="AM119" i="8"/>
  <c r="AP119" i="8"/>
  <c r="AN119" i="8"/>
  <c r="AQ119" i="8"/>
  <c r="AU118" i="8"/>
  <c r="AZ118" i="8"/>
  <c r="BR118" i="8" s="1"/>
  <c r="BF118" i="8"/>
  <c r="BB118" i="8"/>
  <c r="AV118" i="8"/>
  <c r="BM118" i="8" s="1"/>
  <c r="AO118" i="8"/>
  <c r="AR118" i="8" s="1"/>
  <c r="AM118" i="8"/>
  <c r="AP118" i="8" s="1"/>
  <c r="AN118" i="8"/>
  <c r="AQ118" i="8" s="1"/>
  <c r="AU117" i="8"/>
  <c r="AV117" i="8"/>
  <c r="BA117" i="8" s="1"/>
  <c r="BS117" i="8" s="1"/>
  <c r="AO117" i="8"/>
  <c r="AR117" i="8"/>
  <c r="AM117" i="8"/>
  <c r="AP117" i="8"/>
  <c r="AN117" i="8"/>
  <c r="AQ117" i="8"/>
  <c r="AU116" i="8"/>
  <c r="AV116" i="8"/>
  <c r="AO116" i="8"/>
  <c r="AR116" i="8"/>
  <c r="AM116" i="8"/>
  <c r="AP116" i="8"/>
  <c r="AN116" i="8"/>
  <c r="AQ116" i="8"/>
  <c r="AU115" i="8"/>
  <c r="AV115" i="8"/>
  <c r="AO115" i="8"/>
  <c r="AR115" i="8"/>
  <c r="AM115" i="8"/>
  <c r="AP115" i="8"/>
  <c r="AN115" i="8"/>
  <c r="AQ115" i="8"/>
  <c r="AU114" i="8"/>
  <c r="AV114" i="8"/>
  <c r="BI114" i="8" s="1"/>
  <c r="AO114" i="8"/>
  <c r="AR114" i="8" s="1"/>
  <c r="AM114" i="8"/>
  <c r="AP114" i="8" s="1"/>
  <c r="AN114" i="8"/>
  <c r="AQ114" i="8" s="1"/>
  <c r="AU113" i="8"/>
  <c r="BH113" i="8" s="1"/>
  <c r="AV113" i="8"/>
  <c r="BI113" i="8" s="1"/>
  <c r="AO113" i="8"/>
  <c r="AR113" i="8" s="1"/>
  <c r="AM113" i="8"/>
  <c r="AP113" i="8" s="1"/>
  <c r="AS113" i="8" s="1"/>
  <c r="AN113" i="8"/>
  <c r="AQ113" i="8" s="1"/>
  <c r="AU112" i="8"/>
  <c r="AV112" i="8"/>
  <c r="BA112" i="8"/>
  <c r="BS112" i="8" s="1"/>
  <c r="AO112" i="8"/>
  <c r="AR112" i="8" s="1"/>
  <c r="AM112" i="8"/>
  <c r="AP112" i="8" s="1"/>
  <c r="AN112" i="8"/>
  <c r="AQ112" i="8" s="1"/>
  <c r="AU111" i="8"/>
  <c r="BF111" i="8"/>
  <c r="AV111" i="8"/>
  <c r="BI111" i="8" s="1"/>
  <c r="AO111" i="8"/>
  <c r="AR111" i="8" s="1"/>
  <c r="AM111" i="8"/>
  <c r="AP111" i="8" s="1"/>
  <c r="AN111" i="8"/>
  <c r="AQ111" i="8" s="1"/>
  <c r="AU110" i="8"/>
  <c r="BF110" i="8"/>
  <c r="AV110" i="8"/>
  <c r="BM110" i="8" s="1"/>
  <c r="AO110" i="8"/>
  <c r="AR110" i="8" s="1"/>
  <c r="AM110" i="8"/>
  <c r="AP110" i="8" s="1"/>
  <c r="AN110" i="8"/>
  <c r="AQ110" i="8" s="1"/>
  <c r="AU109" i="8"/>
  <c r="AV109" i="8"/>
  <c r="BE109" i="8"/>
  <c r="AO109" i="8"/>
  <c r="AR109" i="8"/>
  <c r="AM109" i="8"/>
  <c r="AP109" i="8"/>
  <c r="AN109" i="8"/>
  <c r="AQ109" i="8"/>
  <c r="AU108" i="8"/>
  <c r="BH108" i="8"/>
  <c r="BF108" i="8"/>
  <c r="AV108" i="8"/>
  <c r="AO108" i="8"/>
  <c r="AR108" i="8"/>
  <c r="AM108" i="8"/>
  <c r="AP108" i="8"/>
  <c r="AN108" i="8"/>
  <c r="AQ108" i="8"/>
  <c r="AU107" i="8"/>
  <c r="BF107" i="8"/>
  <c r="AV107" i="8"/>
  <c r="BE107" i="8"/>
  <c r="AO107" i="8"/>
  <c r="AR107" i="8"/>
  <c r="AM107" i="8"/>
  <c r="AP107" i="8"/>
  <c r="AN107" i="8"/>
  <c r="AQ107" i="8"/>
  <c r="AU106" i="8"/>
  <c r="AV106" i="8"/>
  <c r="BE106" i="8" s="1"/>
  <c r="AO106" i="8"/>
  <c r="AR106" i="8" s="1"/>
  <c r="AM106" i="8"/>
  <c r="AP106" i="8" s="1"/>
  <c r="AN106" i="8"/>
  <c r="AQ106" i="8" s="1"/>
  <c r="AU105" i="8"/>
  <c r="AV105" i="8"/>
  <c r="AO105" i="8"/>
  <c r="AR105" i="8" s="1"/>
  <c r="AM105" i="8"/>
  <c r="AP105" i="8" s="1"/>
  <c r="AN105" i="8"/>
  <c r="AQ105" i="8" s="1"/>
  <c r="AU104" i="8"/>
  <c r="BF104" i="8"/>
  <c r="AV104" i="8"/>
  <c r="BE104" i="8" s="1"/>
  <c r="AO104" i="8"/>
  <c r="AR104" i="8" s="1"/>
  <c r="AM104" i="8"/>
  <c r="AP104" i="8" s="1"/>
  <c r="AN104" i="8"/>
  <c r="AQ104" i="8" s="1"/>
  <c r="AU103" i="8"/>
  <c r="BF103" i="8"/>
  <c r="AV103" i="8"/>
  <c r="BE103" i="8" s="1"/>
  <c r="AO103" i="8"/>
  <c r="AR103" i="8" s="1"/>
  <c r="AM103" i="8"/>
  <c r="AP103" i="8" s="1"/>
  <c r="AN103" i="8"/>
  <c r="AQ103" i="8" s="1"/>
  <c r="AU102" i="8"/>
  <c r="BF102" i="8"/>
  <c r="AV102" i="8"/>
  <c r="AO102" i="8"/>
  <c r="AR102" i="8"/>
  <c r="AM102" i="8"/>
  <c r="AP102" i="8"/>
  <c r="AN102" i="8"/>
  <c r="AQ102" i="8"/>
  <c r="AU101" i="8"/>
  <c r="AV101" i="8"/>
  <c r="BM101" i="8" s="1"/>
  <c r="AO101" i="8"/>
  <c r="AR101" i="8" s="1"/>
  <c r="AM101" i="8"/>
  <c r="AP101" i="8" s="1"/>
  <c r="AN101" i="8"/>
  <c r="AQ101" i="8" s="1"/>
  <c r="AU100" i="8"/>
  <c r="AV100" i="8"/>
  <c r="BA100" i="8"/>
  <c r="BS100" i="8" s="1"/>
  <c r="AO100" i="8"/>
  <c r="AR100" i="8" s="1"/>
  <c r="AM100" i="8"/>
  <c r="AP100" i="8" s="1"/>
  <c r="AS100" i="8" s="1"/>
  <c r="AN100" i="8"/>
  <c r="AQ100" i="8" s="1"/>
  <c r="AU99" i="8"/>
  <c r="BF99" i="8"/>
  <c r="AV99" i="8"/>
  <c r="BM99" i="8" s="1"/>
  <c r="AO99" i="8"/>
  <c r="AR99" i="8" s="1"/>
  <c r="AM99" i="8"/>
  <c r="AP99" i="8" s="1"/>
  <c r="AN99" i="8"/>
  <c r="AQ99" i="8" s="1"/>
  <c r="AU98" i="8"/>
  <c r="BH98" i="8" s="1"/>
  <c r="AV98" i="8"/>
  <c r="BI98" i="8" s="1"/>
  <c r="AO98" i="8"/>
  <c r="AR98" i="8" s="1"/>
  <c r="AM98" i="8"/>
  <c r="AP98" i="8" s="1"/>
  <c r="AN98" i="8"/>
  <c r="AQ98" i="8" s="1"/>
  <c r="AU97" i="8"/>
  <c r="BF97" i="8"/>
  <c r="AV97" i="8"/>
  <c r="BE97" i="8" s="1"/>
  <c r="AO97" i="8"/>
  <c r="AR97" i="8" s="1"/>
  <c r="AS97" i="8" s="1"/>
  <c r="AM97" i="8"/>
  <c r="AP97" i="8" s="1"/>
  <c r="AN97" i="8"/>
  <c r="AQ97" i="8" s="1"/>
  <c r="AU96" i="8"/>
  <c r="AV96" i="8"/>
  <c r="BA96" i="8"/>
  <c r="BS96" i="8" s="1"/>
  <c r="AO96" i="8"/>
  <c r="AR96" i="8" s="1"/>
  <c r="AM96" i="8"/>
  <c r="AP96" i="8" s="1"/>
  <c r="AN96" i="8"/>
  <c r="AQ96" i="8" s="1"/>
  <c r="AU95" i="8"/>
  <c r="AV95" i="8"/>
  <c r="BM95" i="8"/>
  <c r="AO95" i="8"/>
  <c r="AR95" i="8"/>
  <c r="AM95" i="8"/>
  <c r="AP95" i="8"/>
  <c r="AN95" i="8"/>
  <c r="AQ95" i="8"/>
  <c r="AU94" i="8"/>
  <c r="AV94" i="8"/>
  <c r="AO94" i="8"/>
  <c r="AR94" i="8"/>
  <c r="AM94" i="8"/>
  <c r="AP94" i="8"/>
  <c r="AN94" i="8"/>
  <c r="AQ94" i="8"/>
  <c r="AU93" i="8"/>
  <c r="AV93" i="8"/>
  <c r="AO93" i="8"/>
  <c r="AR93" i="8"/>
  <c r="AM93" i="8"/>
  <c r="AP93" i="8"/>
  <c r="AN93" i="8"/>
  <c r="AQ93" i="8"/>
  <c r="AU92" i="8"/>
  <c r="AV92" i="8"/>
  <c r="BA92" i="8" s="1"/>
  <c r="BS92" i="8" s="1"/>
  <c r="AO92" i="8"/>
  <c r="AR92" i="8"/>
  <c r="AM92" i="8"/>
  <c r="AP92" i="8"/>
  <c r="AN92" i="8"/>
  <c r="AQ92" i="8"/>
  <c r="AU91" i="8"/>
  <c r="BF91" i="8"/>
  <c r="AV91" i="8"/>
  <c r="AO91" i="8"/>
  <c r="AR91" i="8" s="1"/>
  <c r="AM91" i="8"/>
  <c r="AP91" i="8" s="1"/>
  <c r="AN91" i="8"/>
  <c r="AQ91" i="8" s="1"/>
  <c r="AU90" i="8"/>
  <c r="AV90" i="8"/>
  <c r="AO90" i="8"/>
  <c r="AR90" i="8" s="1"/>
  <c r="AM90" i="8"/>
  <c r="AP90" i="8" s="1"/>
  <c r="AN90" i="8"/>
  <c r="AQ90" i="8" s="1"/>
  <c r="AU89" i="8"/>
  <c r="AV89" i="8"/>
  <c r="BM89" i="8"/>
  <c r="AO89" i="8"/>
  <c r="AR89" i="8"/>
  <c r="AM89" i="8"/>
  <c r="AP89" i="8"/>
  <c r="AN89" i="8"/>
  <c r="AQ89" i="8"/>
  <c r="AU88" i="8"/>
  <c r="AZ88" i="8"/>
  <c r="BR88" i="8" s="1"/>
  <c r="AV88" i="8"/>
  <c r="BA88" i="8" s="1"/>
  <c r="BS88" i="8" s="1"/>
  <c r="AO88" i="8"/>
  <c r="AR88" i="8"/>
  <c r="AM88" i="8"/>
  <c r="AP88" i="8"/>
  <c r="AN88" i="8"/>
  <c r="AQ88" i="8"/>
  <c r="AU87" i="8"/>
  <c r="AZ87" i="8"/>
  <c r="BR87" i="8" s="1"/>
  <c r="AV87" i="8"/>
  <c r="BA87" i="8" s="1"/>
  <c r="BS87" i="8" s="1"/>
  <c r="AO87" i="8"/>
  <c r="AR87" i="8"/>
  <c r="AM87" i="8"/>
  <c r="AP87" i="8"/>
  <c r="AN87" i="8"/>
  <c r="AQ87" i="8"/>
  <c r="AU86" i="8"/>
  <c r="BF86" i="8"/>
  <c r="AV86" i="8"/>
  <c r="BA86" i="8"/>
  <c r="BS86" i="8" s="1"/>
  <c r="AO86" i="8"/>
  <c r="AR86" i="8" s="1"/>
  <c r="AM86" i="8"/>
  <c r="AP86" i="8" s="1"/>
  <c r="AN86" i="8"/>
  <c r="AQ86" i="8" s="1"/>
  <c r="AU85" i="8"/>
  <c r="AV85" i="8"/>
  <c r="BM85" i="8"/>
  <c r="AO85" i="8"/>
  <c r="AR85" i="8"/>
  <c r="AM85" i="8"/>
  <c r="AP85" i="8"/>
  <c r="AN85" i="8"/>
  <c r="AQ85" i="8"/>
  <c r="AU84" i="8"/>
  <c r="BF84" i="8"/>
  <c r="AV84" i="8"/>
  <c r="AO84" i="8"/>
  <c r="AR84" i="8" s="1"/>
  <c r="AM84" i="8"/>
  <c r="AP84" i="8" s="1"/>
  <c r="AN84" i="8"/>
  <c r="AQ84" i="8" s="1"/>
  <c r="AU83" i="8"/>
  <c r="BF83" i="8"/>
  <c r="AV83" i="8"/>
  <c r="BA83" i="8" s="1"/>
  <c r="BS83" i="8" s="1"/>
  <c r="BB83" i="8"/>
  <c r="AO83" i="8"/>
  <c r="AR83" i="8" s="1"/>
  <c r="AM83" i="8"/>
  <c r="AP83" i="8" s="1"/>
  <c r="AN83" i="8"/>
  <c r="AQ83" i="8" s="1"/>
  <c r="AU82" i="8"/>
  <c r="BH82" i="8" s="1"/>
  <c r="AV82" i="8"/>
  <c r="BM82" i="8" s="1"/>
  <c r="AO82" i="8"/>
  <c r="AR82" i="8" s="1"/>
  <c r="AM82" i="8"/>
  <c r="AP82" i="8" s="1"/>
  <c r="AN82" i="8"/>
  <c r="AQ82" i="8" s="1"/>
  <c r="AU81" i="8"/>
  <c r="AV81" i="8"/>
  <c r="AO81" i="8"/>
  <c r="AR81" i="8" s="1"/>
  <c r="AM81" i="8"/>
  <c r="AP81" i="8" s="1"/>
  <c r="AN81" i="8"/>
  <c r="AQ81" i="8" s="1"/>
  <c r="AU80" i="8"/>
  <c r="AV80" i="8"/>
  <c r="BE80" i="8"/>
  <c r="BB80" i="8"/>
  <c r="AO80" i="8"/>
  <c r="AR80" i="8" s="1"/>
  <c r="AM80" i="8"/>
  <c r="AP80" i="8" s="1"/>
  <c r="AN80" i="8"/>
  <c r="AQ80" i="8" s="1"/>
  <c r="AU79" i="8"/>
  <c r="AV79" i="8"/>
  <c r="BA79" i="8"/>
  <c r="BS79" i="8" s="1"/>
  <c r="AO79" i="8"/>
  <c r="AR79" i="8" s="1"/>
  <c r="AM79" i="8"/>
  <c r="AP79" i="8" s="1"/>
  <c r="AN79" i="8"/>
  <c r="AQ79" i="8" s="1"/>
  <c r="AU78" i="8"/>
  <c r="AZ78" i="8" s="1"/>
  <c r="BR78" i="8" s="1"/>
  <c r="BF78" i="8"/>
  <c r="AV78" i="8"/>
  <c r="BA78" i="8" s="1"/>
  <c r="BS78" i="8" s="1"/>
  <c r="BB78" i="8"/>
  <c r="AO78" i="8"/>
  <c r="AR78" i="8" s="1"/>
  <c r="AS78" i="8" s="1"/>
  <c r="AM78" i="8"/>
  <c r="AP78" i="8" s="1"/>
  <c r="AN78" i="8"/>
  <c r="AQ78" i="8" s="1"/>
  <c r="AU77" i="8"/>
  <c r="AZ77" i="8" s="1"/>
  <c r="BR77" i="8" s="1"/>
  <c r="BF77" i="8"/>
  <c r="AV77" i="8"/>
  <c r="AO77" i="8"/>
  <c r="AR77" i="8"/>
  <c r="AM77" i="8"/>
  <c r="AP77" i="8"/>
  <c r="AN77" i="8"/>
  <c r="AQ77" i="8"/>
  <c r="AU76" i="8"/>
  <c r="AZ76" i="8"/>
  <c r="BR76" i="8" s="1"/>
  <c r="BF76" i="8"/>
  <c r="AV76" i="8"/>
  <c r="BA76" i="8"/>
  <c r="BS76" i="8" s="1"/>
  <c r="AO76" i="8"/>
  <c r="AR76" i="8" s="1"/>
  <c r="AM76" i="8"/>
  <c r="AP76" i="8" s="1"/>
  <c r="AN76" i="8"/>
  <c r="AQ76" i="8" s="1"/>
  <c r="AU75" i="8"/>
  <c r="BF75" i="8"/>
  <c r="AV75" i="8"/>
  <c r="BB75" i="8"/>
  <c r="AO75" i="8"/>
  <c r="AR75" i="8" s="1"/>
  <c r="AS75" i="8" s="1"/>
  <c r="AM75" i="8"/>
  <c r="AP75" i="8" s="1"/>
  <c r="AN75" i="8"/>
  <c r="AQ75" i="8" s="1"/>
  <c r="AU74" i="8"/>
  <c r="BD74" i="8" s="1"/>
  <c r="BF74" i="8"/>
  <c r="AV74" i="8"/>
  <c r="BI74" i="8"/>
  <c r="AO74" i="8"/>
  <c r="AR74" i="8"/>
  <c r="AM74" i="8"/>
  <c r="AP74" i="8"/>
  <c r="AN74" i="8"/>
  <c r="AQ74" i="8"/>
  <c r="AU73" i="8"/>
  <c r="AZ73" i="8"/>
  <c r="BR73" i="8" s="1"/>
  <c r="AV73" i="8"/>
  <c r="BM73" i="8" s="1"/>
  <c r="AO73" i="8"/>
  <c r="AR73" i="8" s="1"/>
  <c r="AS73" i="8" s="1"/>
  <c r="AM73" i="8"/>
  <c r="AP73" i="8" s="1"/>
  <c r="AN73" i="8"/>
  <c r="AQ73" i="8" s="1"/>
  <c r="AU72" i="8"/>
  <c r="AV72" i="8"/>
  <c r="BE72" i="8"/>
  <c r="AO72" i="8"/>
  <c r="AR72" i="8"/>
  <c r="AM72" i="8"/>
  <c r="AP72" i="8"/>
  <c r="AN72" i="8"/>
  <c r="AQ72" i="8"/>
  <c r="AU71" i="8"/>
  <c r="BF71" i="8"/>
  <c r="AV71" i="8"/>
  <c r="BE71" i="8"/>
  <c r="BB71" i="8"/>
  <c r="AO71" i="8"/>
  <c r="AR71" i="8" s="1"/>
  <c r="AM71" i="8"/>
  <c r="AP71" i="8" s="1"/>
  <c r="AN71" i="8"/>
  <c r="AQ71" i="8" s="1"/>
  <c r="AU70" i="8"/>
  <c r="AZ70" i="8" s="1"/>
  <c r="BR70" i="8" s="1"/>
  <c r="BF70" i="8"/>
  <c r="AV70" i="8"/>
  <c r="BA70" i="8" s="1"/>
  <c r="BS70" i="8" s="1"/>
  <c r="AO70" i="8"/>
  <c r="AR70" i="8"/>
  <c r="AM70" i="8"/>
  <c r="AP70" i="8"/>
  <c r="AN70" i="8"/>
  <c r="AQ70" i="8"/>
  <c r="AU69" i="8"/>
  <c r="AZ69" i="8"/>
  <c r="BR69" i="8" s="1"/>
  <c r="AV69" i="8"/>
  <c r="BA69" i="8" s="1"/>
  <c r="BS69" i="8" s="1"/>
  <c r="AO69" i="8"/>
  <c r="AR69" i="8"/>
  <c r="AM69" i="8"/>
  <c r="AP69" i="8"/>
  <c r="AN69" i="8"/>
  <c r="AQ69" i="8"/>
  <c r="AU68" i="8"/>
  <c r="BH68" i="8"/>
  <c r="AV68" i="8"/>
  <c r="BM68" i="8"/>
  <c r="AO68" i="8"/>
  <c r="AR68" i="8"/>
  <c r="AM68" i="8"/>
  <c r="AP68" i="8"/>
  <c r="AN68" i="8"/>
  <c r="AQ68" i="8"/>
  <c r="AU67" i="8"/>
  <c r="BF67" i="8"/>
  <c r="AV67" i="8"/>
  <c r="BA67" i="8"/>
  <c r="BS67" i="8" s="1"/>
  <c r="AO67" i="8"/>
  <c r="AR67" i="8" s="1"/>
  <c r="AM67" i="8"/>
  <c r="AP67" i="8" s="1"/>
  <c r="AN67" i="8"/>
  <c r="AQ67" i="8" s="1"/>
  <c r="AU66" i="8"/>
  <c r="BL66" i="8" s="1"/>
  <c r="BF66" i="8"/>
  <c r="AV66" i="8"/>
  <c r="BE66" i="8"/>
  <c r="AO66" i="8"/>
  <c r="AR66" i="8"/>
  <c r="AM66" i="8"/>
  <c r="AP66" i="8"/>
  <c r="AN66" i="8"/>
  <c r="AQ66" i="8"/>
  <c r="AU65" i="8"/>
  <c r="BF65" i="8"/>
  <c r="AV65" i="8"/>
  <c r="BA65" i="8"/>
  <c r="BS65" i="8" s="1"/>
  <c r="AO65" i="8"/>
  <c r="AR65" i="8" s="1"/>
  <c r="AM65" i="8"/>
  <c r="AP65" i="8" s="1"/>
  <c r="AN65" i="8"/>
  <c r="AQ65" i="8" s="1"/>
  <c r="AU64" i="8"/>
  <c r="BF64" i="8"/>
  <c r="AV64" i="8"/>
  <c r="BA64" i="8" s="1"/>
  <c r="BS64" i="8" s="1"/>
  <c r="AO64" i="8"/>
  <c r="AR64" i="8"/>
  <c r="AM64" i="8"/>
  <c r="AP64" i="8"/>
  <c r="AN64" i="8"/>
  <c r="AQ64" i="8"/>
  <c r="AU63" i="8"/>
  <c r="BF63" i="8"/>
  <c r="AV63" i="8"/>
  <c r="BA63" i="8"/>
  <c r="BS63" i="8" s="1"/>
  <c r="AO63" i="8"/>
  <c r="AR63" i="8" s="1"/>
  <c r="AM63" i="8"/>
  <c r="AP63" i="8" s="1"/>
  <c r="AN63" i="8"/>
  <c r="AQ63" i="8" s="1"/>
  <c r="AS63" i="8" s="1"/>
  <c r="AU62" i="8"/>
  <c r="AV62" i="8"/>
  <c r="BA62" i="8"/>
  <c r="BS62" i="8" s="1"/>
  <c r="AO62" i="8"/>
  <c r="AR62" i="8" s="1"/>
  <c r="AM62" i="8"/>
  <c r="AP62" i="8" s="1"/>
  <c r="AN62" i="8"/>
  <c r="AQ62" i="8" s="1"/>
  <c r="AU61" i="8"/>
  <c r="BH61" i="8" s="1"/>
  <c r="BF61" i="8"/>
  <c r="AV61" i="8"/>
  <c r="AO61" i="8"/>
  <c r="AR61" i="8" s="1"/>
  <c r="AM61" i="8"/>
  <c r="AP61" i="8" s="1"/>
  <c r="AN61" i="8"/>
  <c r="AQ61" i="8" s="1"/>
  <c r="AU60" i="8"/>
  <c r="AV60" i="8"/>
  <c r="BA60" i="8"/>
  <c r="BS60" i="8" s="1"/>
  <c r="AO60" i="8"/>
  <c r="AR60" i="8" s="1"/>
  <c r="AM60" i="8"/>
  <c r="AP60" i="8" s="1"/>
  <c r="AS60" i="8" s="1"/>
  <c r="AN60" i="8"/>
  <c r="AQ60" i="8" s="1"/>
  <c r="AU59" i="8"/>
  <c r="BH59" i="8" s="1"/>
  <c r="AV59" i="8"/>
  <c r="AO59" i="8"/>
  <c r="AR59" i="8"/>
  <c r="AM59" i="8"/>
  <c r="AP59" i="8"/>
  <c r="AN59" i="8"/>
  <c r="AQ59" i="8"/>
  <c r="AU58" i="8"/>
  <c r="BF58" i="8"/>
  <c r="AV58" i="8"/>
  <c r="BA58" i="8"/>
  <c r="BS58" i="8" s="1"/>
  <c r="AO58" i="8"/>
  <c r="AR58" i="8" s="1"/>
  <c r="AM58" i="8"/>
  <c r="AP58" i="8" s="1"/>
  <c r="AN58" i="8"/>
  <c r="AQ58" i="8" s="1"/>
  <c r="AS58" i="8" s="1"/>
  <c r="AU57" i="8"/>
  <c r="BF57" i="8"/>
  <c r="AV57" i="8"/>
  <c r="BA57" i="8" s="1"/>
  <c r="BS57" i="8" s="1"/>
  <c r="AO57" i="8"/>
  <c r="AR57" i="8"/>
  <c r="AM57" i="8"/>
  <c r="AP57" i="8"/>
  <c r="AN57" i="8"/>
  <c r="AQ57" i="8"/>
  <c r="AU56" i="8"/>
  <c r="BF56" i="8"/>
  <c r="AV56" i="8"/>
  <c r="BM56" i="8"/>
  <c r="AO56" i="8"/>
  <c r="AR56" i="8"/>
  <c r="AM56" i="8"/>
  <c r="AP56" i="8"/>
  <c r="AN56" i="8"/>
  <c r="AQ56" i="8"/>
  <c r="AU55" i="8"/>
  <c r="AV55" i="8"/>
  <c r="BA55" i="8" s="1"/>
  <c r="BS55" i="8" s="1"/>
  <c r="AO55" i="8"/>
  <c r="AR55" i="8"/>
  <c r="AM55" i="8"/>
  <c r="AP55" i="8"/>
  <c r="AN55" i="8"/>
  <c r="AQ55" i="8"/>
  <c r="AU54" i="8"/>
  <c r="AV54" i="8"/>
  <c r="BM54" i="8" s="1"/>
  <c r="AO54" i="8"/>
  <c r="AR54" i="8" s="1"/>
  <c r="AM54" i="8"/>
  <c r="AP54" i="8" s="1"/>
  <c r="AN54" i="8"/>
  <c r="AQ54" i="8" s="1"/>
  <c r="AS54" i="8" s="1"/>
  <c r="AU53" i="8"/>
  <c r="AV53" i="8"/>
  <c r="BA53" i="8"/>
  <c r="BS53" i="8" s="1"/>
  <c r="AO53" i="8"/>
  <c r="AR53" i="8" s="1"/>
  <c r="AM53" i="8"/>
  <c r="AP53" i="8" s="1"/>
  <c r="AN53" i="8"/>
  <c r="AQ53" i="8" s="1"/>
  <c r="AU52" i="8"/>
  <c r="BF52" i="8"/>
  <c r="AV52" i="8"/>
  <c r="AO52" i="8"/>
  <c r="AR52" i="8"/>
  <c r="AM52" i="8"/>
  <c r="AP52" i="8"/>
  <c r="AN52" i="8"/>
  <c r="AQ52" i="8"/>
  <c r="AU51" i="8"/>
  <c r="AV51" i="8"/>
  <c r="BA51" i="8" s="1"/>
  <c r="BS51" i="8" s="1"/>
  <c r="AO51" i="8"/>
  <c r="AR51" i="8"/>
  <c r="AM51" i="8"/>
  <c r="AP51" i="8"/>
  <c r="AN51" i="8"/>
  <c r="AQ51" i="8"/>
  <c r="AU50" i="8"/>
  <c r="AZ50" i="8"/>
  <c r="BR50" i="8" s="1"/>
  <c r="AV50" i="8"/>
  <c r="AO50" i="8"/>
  <c r="AR50" i="8"/>
  <c r="AM50" i="8"/>
  <c r="AP50" i="8"/>
  <c r="AN50" i="8"/>
  <c r="AQ50" i="8"/>
  <c r="AU49" i="8"/>
  <c r="BF49" i="8"/>
  <c r="AV49" i="8"/>
  <c r="BA49" i="8"/>
  <c r="BS49" i="8" s="1"/>
  <c r="AO49" i="8"/>
  <c r="AR49" i="8" s="1"/>
  <c r="AM49" i="8"/>
  <c r="AP49" i="8" s="1"/>
  <c r="AN49" i="8"/>
  <c r="AQ49" i="8" s="1"/>
  <c r="AU48" i="8"/>
  <c r="AV48" i="8"/>
  <c r="AO48" i="8"/>
  <c r="AR48" i="8" s="1"/>
  <c r="AM48" i="8"/>
  <c r="AP48" i="8" s="1"/>
  <c r="AN48" i="8"/>
  <c r="AQ48" i="8" s="1"/>
  <c r="AU47" i="8"/>
  <c r="BD47" i="8" s="1"/>
  <c r="BF47" i="8"/>
  <c r="AV47" i="8"/>
  <c r="AO47" i="8"/>
  <c r="AR47" i="8" s="1"/>
  <c r="AS47" i="8" s="1"/>
  <c r="AM47" i="8"/>
  <c r="AP47" i="8" s="1"/>
  <c r="AN47" i="8"/>
  <c r="AQ47" i="8" s="1"/>
  <c r="AU46" i="8"/>
  <c r="AV46" i="8"/>
  <c r="AO46" i="8"/>
  <c r="AR46" i="8" s="1"/>
  <c r="AM46" i="8"/>
  <c r="AP46" i="8" s="1"/>
  <c r="AN46" i="8"/>
  <c r="AQ46" i="8" s="1"/>
  <c r="AS46" i="8" s="1"/>
  <c r="AU45" i="8"/>
  <c r="BH45" i="8" s="1"/>
  <c r="AV45" i="8"/>
  <c r="AO45" i="8"/>
  <c r="AR45" i="8"/>
  <c r="AM45" i="8"/>
  <c r="AP45" i="8"/>
  <c r="AN45" i="8"/>
  <c r="AQ45" i="8"/>
  <c r="AU44" i="8"/>
  <c r="AV44" i="8"/>
  <c r="BA44" i="8" s="1"/>
  <c r="BS44" i="8" s="1"/>
  <c r="AO44" i="8"/>
  <c r="AR44" i="8"/>
  <c r="AM44" i="8"/>
  <c r="AP44" i="8"/>
  <c r="AN44" i="8"/>
  <c r="AQ44" i="8"/>
  <c r="AU43" i="8"/>
  <c r="BF43" i="8"/>
  <c r="AV43" i="8"/>
  <c r="BA43" i="8"/>
  <c r="BS43" i="8" s="1"/>
  <c r="AO43" i="8"/>
  <c r="AR43" i="8" s="1"/>
  <c r="AM43" i="8"/>
  <c r="AP43" i="8" s="1"/>
  <c r="AN43" i="8"/>
  <c r="AQ43" i="8" s="1"/>
  <c r="AU42" i="8"/>
  <c r="AV42" i="8"/>
  <c r="AO42" i="8"/>
  <c r="AR42" i="8" s="1"/>
  <c r="AM42" i="8"/>
  <c r="AP42" i="8" s="1"/>
  <c r="AN42" i="8"/>
  <c r="AQ42" i="8" s="1"/>
  <c r="AU41" i="8"/>
  <c r="AV41" i="8"/>
  <c r="BA41" i="8"/>
  <c r="BS41" i="8" s="1"/>
  <c r="AO41" i="8"/>
  <c r="AR41" i="8" s="1"/>
  <c r="AM41" i="8"/>
  <c r="AP41" i="8" s="1"/>
  <c r="AS41" i="8" s="1"/>
  <c r="AN41" i="8"/>
  <c r="AQ41" i="8" s="1"/>
  <c r="AU40" i="8"/>
  <c r="AV40" i="8"/>
  <c r="AO40" i="8"/>
  <c r="AR40" i="8" s="1"/>
  <c r="AM40" i="8"/>
  <c r="AP40" i="8" s="1"/>
  <c r="AN40" i="8"/>
  <c r="AQ40" i="8" s="1"/>
  <c r="AU39" i="8"/>
  <c r="AV39" i="8"/>
  <c r="AO39" i="8"/>
  <c r="AR39" i="8" s="1"/>
  <c r="AM39" i="8"/>
  <c r="AP39" i="8" s="1"/>
  <c r="AN39" i="8"/>
  <c r="AQ39" i="8" s="1"/>
  <c r="AU38" i="8"/>
  <c r="AV38" i="8"/>
  <c r="AO38" i="8"/>
  <c r="AR38" i="8" s="1"/>
  <c r="AM38" i="8"/>
  <c r="AP38" i="8" s="1"/>
  <c r="AN38" i="8"/>
  <c r="AQ38" i="8" s="1"/>
  <c r="AS38" i="8" s="1"/>
  <c r="AU37" i="8"/>
  <c r="AV37" i="8"/>
  <c r="BA37" i="8"/>
  <c r="BS37" i="8" s="1"/>
  <c r="AO37" i="8"/>
  <c r="AR37" i="8" s="1"/>
  <c r="AM37" i="8"/>
  <c r="AP37" i="8" s="1"/>
  <c r="AN37" i="8"/>
  <c r="AQ37" i="8" s="1"/>
  <c r="AU36" i="8"/>
  <c r="BF36" i="8"/>
  <c r="AV36" i="8"/>
  <c r="AO36" i="8"/>
  <c r="AR36" i="8"/>
  <c r="AM36" i="8"/>
  <c r="AP36" i="8"/>
  <c r="AN36" i="8"/>
  <c r="AQ36" i="8"/>
  <c r="AU35" i="8"/>
  <c r="BF35" i="8"/>
  <c r="AV35" i="8"/>
  <c r="BA35" i="8"/>
  <c r="BS35" i="8" s="1"/>
  <c r="AO35" i="8"/>
  <c r="AR35" i="8" s="1"/>
  <c r="AM35" i="8"/>
  <c r="AP35" i="8" s="1"/>
  <c r="AN35" i="8"/>
  <c r="AQ35" i="8" s="1"/>
  <c r="AU34" i="8"/>
  <c r="BD34" i="8" s="1"/>
  <c r="BF34" i="8"/>
  <c r="AV34" i="8"/>
  <c r="AO34" i="8"/>
  <c r="AR34" i="8" s="1"/>
  <c r="AM34" i="8"/>
  <c r="AP34" i="8" s="1"/>
  <c r="AN34" i="8"/>
  <c r="AQ34" i="8" s="1"/>
  <c r="AU33" i="8"/>
  <c r="AV33" i="8"/>
  <c r="BA33" i="8"/>
  <c r="BS33" i="8" s="1"/>
  <c r="AO33" i="8"/>
  <c r="AR33" i="8" s="1"/>
  <c r="AS33" i="8" s="1"/>
  <c r="AM33" i="8"/>
  <c r="AP33" i="8" s="1"/>
  <c r="AN33" i="8"/>
  <c r="AQ33" i="8" s="1"/>
  <c r="AU32" i="8"/>
  <c r="AZ32" i="8" s="1"/>
  <c r="BR32" i="8" s="1"/>
  <c r="AV32" i="8"/>
  <c r="BA32" i="8"/>
  <c r="BS32" i="8" s="1"/>
  <c r="AO32" i="8"/>
  <c r="AR32" i="8" s="1"/>
  <c r="AM32" i="8"/>
  <c r="AP32" i="8" s="1"/>
  <c r="AN32" i="8"/>
  <c r="AQ32" i="8" s="1"/>
  <c r="AS32" i="8" s="1"/>
  <c r="AU31" i="8"/>
  <c r="AV31" i="8"/>
  <c r="BA31" i="8"/>
  <c r="BS31" i="8" s="1"/>
  <c r="AO31" i="8"/>
  <c r="AR31" i="8" s="1"/>
  <c r="AM31" i="8"/>
  <c r="AP31" i="8" s="1"/>
  <c r="AN31" i="8"/>
  <c r="AQ31" i="8" s="1"/>
  <c r="AU30" i="8"/>
  <c r="BF30" i="8"/>
  <c r="AV30" i="8"/>
  <c r="AO30" i="8"/>
  <c r="AR30" i="8"/>
  <c r="AM30" i="8"/>
  <c r="AP30" i="8"/>
  <c r="AN30" i="8"/>
  <c r="AQ30" i="8"/>
  <c r="AU29" i="8"/>
  <c r="AZ29" i="8"/>
  <c r="BR29" i="8" s="1"/>
  <c r="AV29" i="8"/>
  <c r="AO29" i="8"/>
  <c r="AR29" i="8"/>
  <c r="AM29" i="8"/>
  <c r="AP29" i="8"/>
  <c r="AN29" i="8"/>
  <c r="AQ29" i="8"/>
  <c r="AU28" i="8"/>
  <c r="AV28" i="8"/>
  <c r="AO28" i="8"/>
  <c r="AR28" i="8"/>
  <c r="AM28" i="8"/>
  <c r="AP28" i="8"/>
  <c r="AN28" i="8"/>
  <c r="AQ28" i="8"/>
  <c r="AU27" i="8"/>
  <c r="BF27" i="8"/>
  <c r="AV27" i="8"/>
  <c r="AO27" i="8"/>
  <c r="AR27" i="8" s="1"/>
  <c r="AM27" i="8"/>
  <c r="AP27" i="8" s="1"/>
  <c r="AN27" i="8"/>
  <c r="AQ27" i="8" s="1"/>
  <c r="AU26" i="8"/>
  <c r="BF26" i="8"/>
  <c r="AV26" i="8"/>
  <c r="BA26" i="8" s="1"/>
  <c r="BS26" i="8" s="1"/>
  <c r="AO26" i="8"/>
  <c r="AR26" i="8"/>
  <c r="AM26" i="8"/>
  <c r="AP26" i="8"/>
  <c r="AN26" i="8"/>
  <c r="AQ26" i="8"/>
  <c r="AU25" i="8"/>
  <c r="AV25" i="8"/>
  <c r="AO25" i="8"/>
  <c r="AR25" i="8"/>
  <c r="AM25" i="8"/>
  <c r="AP25" i="8"/>
  <c r="AN25" i="8"/>
  <c r="AQ25" i="8"/>
  <c r="AU24" i="8"/>
  <c r="AV24" i="8"/>
  <c r="AO24" i="8"/>
  <c r="AR24" i="8"/>
  <c r="AM24" i="8"/>
  <c r="AP24" i="8"/>
  <c r="AN24" i="8"/>
  <c r="AQ24" i="8"/>
  <c r="AU23" i="8"/>
  <c r="AV23" i="8"/>
  <c r="AO23" i="8"/>
  <c r="AR23" i="8"/>
  <c r="AM23" i="8"/>
  <c r="AP23" i="8"/>
  <c r="AN23" i="8"/>
  <c r="AQ23" i="8"/>
  <c r="AU22" i="8"/>
  <c r="AV22" i="8"/>
  <c r="AO22" i="8"/>
  <c r="AR22" i="8"/>
  <c r="AM22" i="8"/>
  <c r="AP22" i="8"/>
  <c r="AN22" i="8"/>
  <c r="AQ22" i="8"/>
  <c r="AU21" i="8"/>
  <c r="AV21" i="8"/>
  <c r="AO21" i="8"/>
  <c r="AR21" i="8"/>
  <c r="AM21" i="8"/>
  <c r="AP21" i="8"/>
  <c r="AN21" i="8"/>
  <c r="AQ21" i="8"/>
  <c r="AU20" i="8"/>
  <c r="AV20" i="8"/>
  <c r="AO20" i="8"/>
  <c r="AR20" i="8"/>
  <c r="AM20" i="8"/>
  <c r="AP20" i="8"/>
  <c r="AN20" i="8"/>
  <c r="AQ20" i="8"/>
  <c r="AU19" i="8"/>
  <c r="AV19" i="8"/>
  <c r="AO19" i="8"/>
  <c r="AR19" i="8"/>
  <c r="AM19" i="8"/>
  <c r="AP19" i="8"/>
  <c r="AN19" i="8"/>
  <c r="AQ19" i="8"/>
  <c r="AU18" i="8"/>
  <c r="AV18" i="8"/>
  <c r="AO18" i="8"/>
  <c r="AR18" i="8"/>
  <c r="AM18" i="8"/>
  <c r="AP18" i="8"/>
  <c r="AN18" i="8"/>
  <c r="AQ18" i="8"/>
  <c r="AU17" i="8"/>
  <c r="AV17" i="8"/>
  <c r="AO17" i="8"/>
  <c r="AR17" i="8"/>
  <c r="AM17" i="8"/>
  <c r="AP17" i="8"/>
  <c r="AN17" i="8"/>
  <c r="AQ17" i="8"/>
  <c r="AU16" i="8"/>
  <c r="AZ16" i="8"/>
  <c r="BR16" i="8" s="1"/>
  <c r="AV16" i="8"/>
  <c r="AO16" i="8"/>
  <c r="AR16" i="8"/>
  <c r="AM16" i="8"/>
  <c r="AP16" i="8"/>
  <c r="AN16" i="8"/>
  <c r="AQ16" i="8"/>
  <c r="AU15" i="8"/>
  <c r="AV15" i="8"/>
  <c r="AO15" i="8"/>
  <c r="AR15" i="8"/>
  <c r="AM15" i="8"/>
  <c r="AP15" i="8"/>
  <c r="AN15" i="8"/>
  <c r="AQ15" i="8"/>
  <c r="AU14" i="8"/>
  <c r="BF14" i="8"/>
  <c r="AV14" i="8"/>
  <c r="AO14" i="8"/>
  <c r="AR14" i="8" s="1"/>
  <c r="AM14" i="8"/>
  <c r="AP14" i="8" s="1"/>
  <c r="AN14" i="8"/>
  <c r="AQ14" i="8" s="1"/>
  <c r="AU13" i="8"/>
  <c r="AV13" i="8"/>
  <c r="AO13" i="8"/>
  <c r="AR13" i="8" s="1"/>
  <c r="AM13" i="8"/>
  <c r="AP13" i="8" s="1"/>
  <c r="AN13" i="8"/>
  <c r="AQ13" i="8" s="1"/>
  <c r="AU12" i="8"/>
  <c r="AZ12" i="8" s="1"/>
  <c r="BR12" i="8" s="1"/>
  <c r="BF12" i="8"/>
  <c r="AV12" i="8"/>
  <c r="AO12" i="8"/>
  <c r="AR12" i="8"/>
  <c r="AM12" i="8"/>
  <c r="AP12" i="8"/>
  <c r="AN12" i="8"/>
  <c r="AQ12" i="8"/>
  <c r="AU11" i="8"/>
  <c r="AV11" i="8"/>
  <c r="AO11" i="8"/>
  <c r="AR11" i="8"/>
  <c r="AM11" i="8"/>
  <c r="AP11" i="8"/>
  <c r="AN11" i="8"/>
  <c r="AQ11" i="8"/>
  <c r="AU10" i="8"/>
  <c r="BL10" i="8"/>
  <c r="AV10" i="8"/>
  <c r="BE10" i="8"/>
  <c r="AO10" i="8"/>
  <c r="AR10" i="8"/>
  <c r="AM10" i="8"/>
  <c r="AP10" i="8"/>
  <c r="AN10" i="8"/>
  <c r="AQ10" i="8"/>
  <c r="AU9" i="8"/>
  <c r="AV9" i="8"/>
  <c r="BA9" i="8" s="1"/>
  <c r="AO9" i="8"/>
  <c r="AR9" i="8"/>
  <c r="AM9" i="8"/>
  <c r="AP9" i="8"/>
  <c r="AN9" i="8"/>
  <c r="AQ9" i="8"/>
  <c r="AU8" i="8"/>
  <c r="AZ8" i="8"/>
  <c r="BR8" i="8" s="1"/>
  <c r="AV8" i="8"/>
  <c r="AO8" i="8"/>
  <c r="AR8" i="8"/>
  <c r="AM8" i="8"/>
  <c r="AP8" i="8"/>
  <c r="AN8" i="8"/>
  <c r="AQ8" i="8"/>
  <c r="AU7" i="8"/>
  <c r="AV7" i="8"/>
  <c r="AO7" i="8"/>
  <c r="AR7" i="8"/>
  <c r="AM7" i="8"/>
  <c r="AP7" i="8"/>
  <c r="AN7" i="8"/>
  <c r="AQ7" i="8"/>
  <c r="AU6" i="8"/>
  <c r="AV6" i="8"/>
  <c r="BA6" i="8" s="1"/>
  <c r="BS6" i="8" s="1"/>
  <c r="AO6" i="8"/>
  <c r="AR6" i="8"/>
  <c r="AM6" i="8"/>
  <c r="AN6" i="8"/>
  <c r="AQ6" i="8" s="1"/>
  <c r="AU5" i="8"/>
  <c r="AV5" i="8"/>
  <c r="AO5" i="8"/>
  <c r="AR5" i="8" s="1"/>
  <c r="AR519" i="8" s="1"/>
  <c r="AM5" i="8"/>
  <c r="AP5" i="8" s="1"/>
  <c r="AN5" i="8"/>
  <c r="AQ5" i="8" s="1"/>
  <c r="BJ6" i="8"/>
  <c r="BB12" i="8"/>
  <c r="BJ12" i="8"/>
  <c r="BB14" i="8"/>
  <c r="BJ14" i="8"/>
  <c r="BF23" i="8"/>
  <c r="BB26" i="8"/>
  <c r="BJ26" i="8"/>
  <c r="BJ9" i="8"/>
  <c r="BJ17" i="8"/>
  <c r="BB21" i="8"/>
  <c r="BB23" i="8"/>
  <c r="BJ23" i="8"/>
  <c r="BB25" i="8"/>
  <c r="BI444" i="8"/>
  <c r="BI450" i="8"/>
  <c r="BI453" i="8"/>
  <c r="BI454" i="8"/>
  <c r="BI457" i="8"/>
  <c r="BI458" i="8"/>
  <c r="BI487" i="8"/>
  <c r="BI490" i="8"/>
  <c r="BI491" i="8"/>
  <c r="BI504" i="8"/>
  <c r="BI510" i="8"/>
  <c r="BJ27" i="8"/>
  <c r="BJ29" i="8"/>
  <c r="BJ30" i="8"/>
  <c r="BJ35" i="8"/>
  <c r="BJ36" i="8"/>
  <c r="BJ40" i="8"/>
  <c r="BJ43" i="8"/>
  <c r="BJ47" i="8"/>
  <c r="BJ49" i="8"/>
  <c r="BJ58" i="8"/>
  <c r="BJ61" i="8"/>
  <c r="BJ63" i="8"/>
  <c r="BJ64" i="8"/>
  <c r="BJ65" i="8"/>
  <c r="BJ70" i="8"/>
  <c r="BJ71" i="8"/>
  <c r="BJ75" i="8"/>
  <c r="BJ76" i="8"/>
  <c r="BJ78" i="8"/>
  <c r="BJ79" i="8"/>
  <c r="BJ83" i="8"/>
  <c r="BJ87" i="8"/>
  <c r="BJ91" i="8"/>
  <c r="BJ97" i="8"/>
  <c r="BJ99" i="8"/>
  <c r="BJ102" i="8"/>
  <c r="BJ103" i="8"/>
  <c r="BJ108" i="8"/>
  <c r="BJ110" i="8"/>
  <c r="BJ116" i="8"/>
  <c r="BJ118" i="8"/>
  <c r="BJ120" i="8"/>
  <c r="BJ138" i="8"/>
  <c r="BB138" i="8"/>
  <c r="BJ146" i="8"/>
  <c r="BB146" i="8"/>
  <c r="BJ154" i="8"/>
  <c r="BB154" i="8"/>
  <c r="BJ158" i="8"/>
  <c r="BB158" i="8"/>
  <c r="BJ174" i="8"/>
  <c r="BJ182" i="8"/>
  <c r="BB182" i="8"/>
  <c r="BB190" i="8"/>
  <c r="BJ225" i="8"/>
  <c r="BB225" i="8"/>
  <c r="BF225" i="8"/>
  <c r="BF241" i="8"/>
  <c r="BJ257" i="8"/>
  <c r="BF122" i="8"/>
  <c r="BJ135" i="8"/>
  <c r="BB147" i="8"/>
  <c r="BJ155" i="8"/>
  <c r="BB155" i="8"/>
  <c r="BJ171" i="8"/>
  <c r="BB171" i="8"/>
  <c r="BJ183" i="8"/>
  <c r="BB229" i="8"/>
  <c r="BB267" i="8"/>
  <c r="BF267" i="8"/>
  <c r="BJ163" i="8"/>
  <c r="BB163" i="8"/>
  <c r="BB175" i="8"/>
  <c r="BJ187" i="8"/>
  <c r="BB187" i="8"/>
  <c r="BB29" i="8"/>
  <c r="BB30" i="8"/>
  <c r="BB35" i="8"/>
  <c r="BB36" i="8"/>
  <c r="BB38" i="8"/>
  <c r="BB42" i="8"/>
  <c r="BB43" i="8"/>
  <c r="BB47" i="8"/>
  <c r="BB52" i="8"/>
  <c r="BB56" i="8"/>
  <c r="BB58" i="8"/>
  <c r="BB61" i="8"/>
  <c r="BB62" i="8"/>
  <c r="BB63" i="8"/>
  <c r="BB64" i="8"/>
  <c r="BB65" i="8"/>
  <c r="BB67" i="8"/>
  <c r="BB70" i="8"/>
  <c r="BB76" i="8"/>
  <c r="BB87" i="8"/>
  <c r="BB92" i="8"/>
  <c r="BB95" i="8"/>
  <c r="BB96" i="8"/>
  <c r="BB97" i="8"/>
  <c r="BB99" i="8"/>
  <c r="BB102" i="8"/>
  <c r="BB103" i="8"/>
  <c r="BB108" i="8"/>
  <c r="BB110" i="8"/>
  <c r="BF123" i="8"/>
  <c r="BB127" i="8"/>
  <c r="BJ140" i="8"/>
  <c r="BB140" i="8"/>
  <c r="BB144" i="8"/>
  <c r="BJ160" i="8"/>
  <c r="BB160" i="8"/>
  <c r="BJ164" i="8"/>
  <c r="BB164" i="8"/>
  <c r="BJ172" i="8"/>
  <c r="BB172" i="8"/>
  <c r="BJ176" i="8"/>
  <c r="BB122" i="8"/>
  <c r="BF124" i="8"/>
  <c r="BF130" i="8"/>
  <c r="BF132" i="8"/>
  <c r="BJ141" i="8"/>
  <c r="BB141" i="8"/>
  <c r="BF147" i="8"/>
  <c r="BJ149" i="8"/>
  <c r="BB153" i="8"/>
  <c r="BF155" i="8"/>
  <c r="BJ161" i="8"/>
  <c r="BB161" i="8"/>
  <c r="BF163" i="8"/>
  <c r="BJ169" i="8"/>
  <c r="BF171" i="8"/>
  <c r="BJ173" i="8"/>
  <c r="BF175" i="8"/>
  <c r="BE179" i="8"/>
  <c r="BF187" i="8"/>
  <c r="BJ189" i="8"/>
  <c r="BB189" i="8"/>
  <c r="BM192" i="8"/>
  <c r="BF237" i="8"/>
  <c r="BH178" i="8"/>
  <c r="BH248" i="8"/>
  <c r="BH305" i="8"/>
  <c r="BH316" i="8"/>
  <c r="BH321" i="8"/>
  <c r="BH332" i="8"/>
  <c r="BH336" i="8"/>
  <c r="BH439" i="8"/>
  <c r="BH481" i="8"/>
  <c r="BH484" i="8"/>
  <c r="BH488" i="8"/>
  <c r="BH513" i="8"/>
  <c r="BH514" i="8"/>
  <c r="BH516" i="8"/>
  <c r="BH517" i="8"/>
  <c r="BH518" i="8"/>
  <c r="BD283" i="8"/>
  <c r="BD319" i="8"/>
  <c r="BD336" i="8"/>
  <c r="BD434" i="8"/>
  <c r="BD435" i="8"/>
  <c r="BD436" i="8"/>
  <c r="BD437" i="8"/>
  <c r="BD441" i="8"/>
  <c r="BD484" i="8"/>
  <c r="BD485" i="8"/>
  <c r="BD492" i="8"/>
  <c r="BD494" i="8"/>
  <c r="BD517" i="8"/>
  <c r="BD518" i="8"/>
  <c r="BJ240" i="8"/>
  <c r="BJ244" i="8"/>
  <c r="BM246" i="8"/>
  <c r="BJ248" i="8"/>
  <c r="BB248" i="8"/>
  <c r="BJ256" i="8"/>
  <c r="BB256" i="8"/>
  <c r="BB270" i="8"/>
  <c r="BF270" i="8"/>
  <c r="BF306" i="8"/>
  <c r="BB306" i="8"/>
  <c r="BJ306" i="8"/>
  <c r="BL268" i="8"/>
  <c r="BL321" i="8"/>
  <c r="BL332" i="8"/>
  <c r="BL340" i="8"/>
  <c r="BL367" i="8"/>
  <c r="BL382" i="8"/>
  <c r="BL409" i="8"/>
  <c r="BL411" i="8"/>
  <c r="BL412" i="8"/>
  <c r="BL413" i="8"/>
  <c r="BL415" i="8"/>
  <c r="BL416" i="8"/>
  <c r="BL417" i="8"/>
  <c r="BL419" i="8"/>
  <c r="BL420" i="8"/>
  <c r="BL421" i="8"/>
  <c r="BL424" i="8"/>
  <c r="BL426" i="8"/>
  <c r="BL428" i="8"/>
  <c r="BL432" i="8"/>
  <c r="BL434" i="8"/>
  <c r="BL435" i="8"/>
  <c r="BL436" i="8"/>
  <c r="BL437" i="8"/>
  <c r="BL438" i="8"/>
  <c r="BL441" i="8"/>
  <c r="BL443" i="8"/>
  <c r="BL445" i="8"/>
  <c r="BL470" i="8"/>
  <c r="BL473" i="8"/>
  <c r="BL474" i="8"/>
  <c r="BL476" i="8"/>
  <c r="BL477" i="8"/>
  <c r="BL478" i="8"/>
  <c r="BL480" i="8"/>
  <c r="BL481" i="8"/>
  <c r="BL484" i="8"/>
  <c r="BL485" i="8"/>
  <c r="BL486" i="8"/>
  <c r="BL513" i="8"/>
  <c r="BL514" i="8"/>
  <c r="BL515" i="8"/>
  <c r="BL517" i="8"/>
  <c r="BL518" i="8"/>
  <c r="BJ222" i="8"/>
  <c r="BJ226" i="8"/>
  <c r="BB226" i="8"/>
  <c r="BJ230" i="8"/>
  <c r="BJ234" i="8"/>
  <c r="BJ238" i="8"/>
  <c r="BB238" i="8"/>
  <c r="BB242" i="8"/>
  <c r="BJ250" i="8"/>
  <c r="BB250" i="8"/>
  <c r="BB192" i="8"/>
  <c r="BF192" i="8"/>
  <c r="BF193" i="8"/>
  <c r="BB195" i="8"/>
  <c r="BF195" i="8"/>
  <c r="BB196" i="8"/>
  <c r="BF196" i="8"/>
  <c r="BB198" i="8"/>
  <c r="BB200" i="8"/>
  <c r="BF200" i="8"/>
  <c r="BB203" i="8"/>
  <c r="BF203" i="8"/>
  <c r="BB205" i="8"/>
  <c r="BF205" i="8"/>
  <c r="BB207" i="8"/>
  <c r="BF207" i="8"/>
  <c r="BF208" i="8"/>
  <c r="BB209" i="8"/>
  <c r="BF209" i="8"/>
  <c r="BF210" i="8"/>
  <c r="BB213" i="8"/>
  <c r="BF213" i="8"/>
  <c r="BB214" i="8"/>
  <c r="BF214" i="8"/>
  <c r="BB215" i="8"/>
  <c r="BF215" i="8"/>
  <c r="BB216" i="8"/>
  <c r="BB217" i="8"/>
  <c r="BF217" i="8"/>
  <c r="BB218" i="8"/>
  <c r="BF218" i="8"/>
  <c r="BJ219" i="8"/>
  <c r="BB219" i="8"/>
  <c r="BB223" i="8"/>
  <c r="BM225" i="8"/>
  <c r="BJ227" i="8"/>
  <c r="BB227" i="8"/>
  <c r="BM229" i="8"/>
  <c r="BJ231" i="8"/>
  <c r="BB231" i="8"/>
  <c r="BJ235" i="8"/>
  <c r="BB235" i="8"/>
  <c r="BB239" i="8"/>
  <c r="BJ247" i="8"/>
  <c r="BB247" i="8"/>
  <c r="BE249" i="8"/>
  <c r="BM249" i="8"/>
  <c r="BM257" i="8"/>
  <c r="BJ259" i="8"/>
  <c r="BB260" i="8"/>
  <c r="BB268" i="8"/>
  <c r="BF268" i="8"/>
  <c r="BF271" i="8"/>
  <c r="BJ271" i="8"/>
  <c r="BB275" i="8"/>
  <c r="BF275" i="8"/>
  <c r="BJ275" i="8"/>
  <c r="BM299" i="8"/>
  <c r="BE299" i="8"/>
  <c r="BF309" i="8"/>
  <c r="BF317" i="8"/>
  <c r="BB317" i="8"/>
  <c r="BF273" i="8"/>
  <c r="BJ273" i="8"/>
  <c r="BM294" i="8"/>
  <c r="BF313" i="8"/>
  <c r="BB313" i="8"/>
  <c r="BE354" i="8"/>
  <c r="BM354" i="8"/>
  <c r="BB261" i="8"/>
  <c r="BF261" i="8"/>
  <c r="BB262" i="8"/>
  <c r="BB263" i="8"/>
  <c r="BF263" i="8"/>
  <c r="BB264" i="8"/>
  <c r="BF266" i="8"/>
  <c r="BB272" i="8"/>
  <c r="BF272" i="8"/>
  <c r="BJ272" i="8"/>
  <c r="BE323" i="8"/>
  <c r="BM327" i="8"/>
  <c r="BE327" i="8"/>
  <c r="BF276" i="8"/>
  <c r="BF277" i="8"/>
  <c r="BF278" i="8"/>
  <c r="BF280" i="8"/>
  <c r="BF281" i="8"/>
  <c r="BF282" i="8"/>
  <c r="BF283" i="8"/>
  <c r="BF284" i="8"/>
  <c r="BF285" i="8"/>
  <c r="BF287" i="8"/>
  <c r="BF288" i="8"/>
  <c r="BF292" i="8"/>
  <c r="BF305" i="8"/>
  <c r="BJ305" i="8"/>
  <c r="BF312" i="8"/>
  <c r="BJ312" i="8"/>
  <c r="BF316" i="8"/>
  <c r="BB316" i="8"/>
  <c r="BJ316" i="8"/>
  <c r="BJ453" i="8"/>
  <c r="BB276" i="8"/>
  <c r="BB277" i="8"/>
  <c r="BB278" i="8"/>
  <c r="BB280" i="8"/>
  <c r="BB281" i="8"/>
  <c r="BB282" i="8"/>
  <c r="BB293" i="8"/>
  <c r="BF293" i="8"/>
  <c r="BB295" i="8"/>
  <c r="BF295" i="8"/>
  <c r="BF296" i="8"/>
  <c r="BB297" i="8"/>
  <c r="BF298" i="8"/>
  <c r="BB299" i="8"/>
  <c r="BF299" i="8"/>
  <c r="BB300" i="8"/>
  <c r="BF300" i="8"/>
  <c r="BB301" i="8"/>
  <c r="BB302" i="8"/>
  <c r="BF302" i="8"/>
  <c r="BB304" i="8"/>
  <c r="BF304" i="8"/>
  <c r="BF308" i="8"/>
  <c r="BB308" i="8"/>
  <c r="BJ308" i="8"/>
  <c r="BF311" i="8"/>
  <c r="BB311" i="8"/>
  <c r="BJ311" i="8"/>
  <c r="BF315" i="8"/>
  <c r="BF319" i="8"/>
  <c r="BB319" i="8"/>
  <c r="BJ319" i="8"/>
  <c r="BF310" i="8"/>
  <c r="BB310" i="8"/>
  <c r="BJ310" i="8"/>
  <c r="BF318" i="8"/>
  <c r="BJ352" i="8"/>
  <c r="BB352" i="8"/>
  <c r="BM305" i="8"/>
  <c r="BF320" i="8"/>
  <c r="BF321" i="8"/>
  <c r="BF323" i="8"/>
  <c r="BB324" i="8"/>
  <c r="BF324" i="8"/>
  <c r="BB326" i="8"/>
  <c r="BB327" i="8"/>
  <c r="BB328" i="8"/>
  <c r="BF328" i="8"/>
  <c r="BB329" i="8"/>
  <c r="BB331" i="8"/>
  <c r="BF331" i="8"/>
  <c r="BB333" i="8"/>
  <c r="BF333" i="8"/>
  <c r="BF334" i="8"/>
  <c r="BF335" i="8"/>
  <c r="BF336" i="8"/>
  <c r="BF338" i="8"/>
  <c r="BJ351" i="8"/>
  <c r="BB351" i="8"/>
  <c r="BB356" i="8"/>
  <c r="BB368" i="8"/>
  <c r="BJ372" i="8"/>
  <c r="BF372" i="8"/>
  <c r="BB372" i="8"/>
  <c r="BJ347" i="8"/>
  <c r="BB347" i="8"/>
  <c r="BE335" i="8"/>
  <c r="BE337" i="8"/>
  <c r="BJ342" i="8"/>
  <c r="BE350" i="8"/>
  <c r="BJ359" i="8"/>
  <c r="BF359" i="8"/>
  <c r="BB359" i="8"/>
  <c r="BJ360" i="8"/>
  <c r="BF360" i="8"/>
  <c r="BB360" i="8"/>
  <c r="BJ361" i="8"/>
  <c r="BF361" i="8"/>
  <c r="BB361" i="8"/>
  <c r="BB362" i="8"/>
  <c r="BJ363" i="8"/>
  <c r="BJ365" i="8"/>
  <c r="BJ366" i="8"/>
  <c r="BF366" i="8"/>
  <c r="BB366" i="8"/>
  <c r="BJ367" i="8"/>
  <c r="BF367" i="8"/>
  <c r="BB367" i="8"/>
  <c r="BF353" i="8"/>
  <c r="AW354" i="8"/>
  <c r="BB355" i="8"/>
  <c r="BF357" i="8"/>
  <c r="BJ369" i="8"/>
  <c r="BF369" i="8"/>
  <c r="BJ389" i="8"/>
  <c r="BB389" i="8"/>
  <c r="BF393" i="8"/>
  <c r="BJ397" i="8"/>
  <c r="BB397" i="8"/>
  <c r="BF346" i="8"/>
  <c r="BF350" i="8"/>
  <c r="BF354" i="8"/>
  <c r="BJ370" i="8"/>
  <c r="BJ374" i="8"/>
  <c r="BF374" i="8"/>
  <c r="BJ413" i="8"/>
  <c r="BF413" i="8"/>
  <c r="BB413" i="8"/>
  <c r="BF355" i="8"/>
  <c r="BJ375" i="8"/>
  <c r="BF375" i="8"/>
  <c r="BJ393" i="8"/>
  <c r="BB393" i="8"/>
  <c r="BF378" i="8"/>
  <c r="BF379" i="8"/>
  <c r="BF380" i="8"/>
  <c r="BF382" i="8"/>
  <c r="BF385" i="8"/>
  <c r="BF386" i="8"/>
  <c r="BF387" i="8"/>
  <c r="BB390" i="8"/>
  <c r="BF392" i="8"/>
  <c r="BF396" i="8"/>
  <c r="BJ412" i="8"/>
  <c r="BF412" i="8"/>
  <c r="BF449" i="8"/>
  <c r="BF390" i="8"/>
  <c r="BJ410" i="8"/>
  <c r="BF410" i="8"/>
  <c r="BJ414" i="8"/>
  <c r="BF395" i="8"/>
  <c r="BJ398" i="8"/>
  <c r="BF398" i="8"/>
  <c r="BJ399" i="8"/>
  <c r="BF399" i="8"/>
  <c r="BJ400" i="8"/>
  <c r="BF400" i="8"/>
  <c r="BJ402" i="8"/>
  <c r="BF402" i="8"/>
  <c r="BF403" i="8"/>
  <c r="BJ406" i="8"/>
  <c r="BF406" i="8"/>
  <c r="BB410" i="8"/>
  <c r="BF411" i="8"/>
  <c r="BB414" i="8"/>
  <c r="BF416" i="8"/>
  <c r="BF418" i="8"/>
  <c r="BF420" i="8"/>
  <c r="BF421" i="8"/>
  <c r="BF423" i="8"/>
  <c r="BF424" i="8"/>
  <c r="BF426" i="8"/>
  <c r="BF427" i="8"/>
  <c r="BF428" i="8"/>
  <c r="BF429" i="8"/>
  <c r="BF431" i="8"/>
  <c r="BF432" i="8"/>
  <c r="BF434" i="8"/>
  <c r="BF435" i="8"/>
  <c r="BF436" i="8"/>
  <c r="BF437" i="8"/>
  <c r="BF438" i="8"/>
  <c r="BM441" i="8"/>
  <c r="AW442" i="8"/>
  <c r="BE442" i="8"/>
  <c r="AS455" i="8"/>
  <c r="BF457" i="8"/>
  <c r="BJ447" i="8"/>
  <c r="AW447" i="8"/>
  <c r="BB447" i="8"/>
  <c r="BE449" i="8"/>
  <c r="BM449" i="8"/>
  <c r="BJ457" i="8"/>
  <c r="AW457" i="8"/>
  <c r="BB457" i="8"/>
  <c r="BF446" i="8"/>
  <c r="BM446" i="8"/>
  <c r="BB448" i="8"/>
  <c r="BF450" i="8"/>
  <c r="BM450" i="8"/>
  <c r="AW451" i="8"/>
  <c r="BM454" i="8"/>
  <c r="BM458" i="8"/>
  <c r="BJ501" i="8"/>
  <c r="BF501" i="8"/>
  <c r="BB501" i="8"/>
  <c r="BF451" i="8"/>
  <c r="BF455" i="8"/>
  <c r="BF461" i="8"/>
  <c r="BJ462" i="8"/>
  <c r="BJ463" i="8"/>
  <c r="BF463" i="8"/>
  <c r="BJ464" i="8"/>
  <c r="BF464" i="8"/>
  <c r="BJ466" i="8"/>
  <c r="BF466" i="8"/>
  <c r="BJ468" i="8"/>
  <c r="BF468" i="8"/>
  <c r="BB461" i="8"/>
  <c r="BB462" i="8"/>
  <c r="BB463" i="8"/>
  <c r="BB464" i="8"/>
  <c r="BB466" i="8"/>
  <c r="BB468" i="8"/>
  <c r="BF472" i="8"/>
  <c r="BF473" i="8"/>
  <c r="BF474" i="8"/>
  <c r="BF475" i="8"/>
  <c r="BF476" i="8"/>
  <c r="BF477" i="8"/>
  <c r="BF478" i="8"/>
  <c r="BF479" i="8"/>
  <c r="BF480" i="8"/>
  <c r="BB481" i="8"/>
  <c r="AW481" i="8"/>
  <c r="BF481" i="8"/>
  <c r="BB482" i="8"/>
  <c r="BF482" i="8"/>
  <c r="BB483" i="8"/>
  <c r="BF483" i="8"/>
  <c r="BB484" i="8"/>
  <c r="AW484" i="8"/>
  <c r="BF484" i="8"/>
  <c r="BB485" i="8"/>
  <c r="BF485" i="8"/>
  <c r="BB486" i="8"/>
  <c r="BF486" i="8"/>
  <c r="BE499" i="8"/>
  <c r="BM499" i="8"/>
  <c r="BE509" i="8"/>
  <c r="BM509" i="8"/>
  <c r="BE481" i="8"/>
  <c r="BE482" i="8"/>
  <c r="BE487" i="8"/>
  <c r="BE491" i="8"/>
  <c r="BE502" i="8"/>
  <c r="BJ507" i="8"/>
  <c r="BF507" i="8"/>
  <c r="BB507" i="8"/>
  <c r="BJ496" i="8"/>
  <c r="BB496" i="8"/>
  <c r="BB495" i="8"/>
  <c r="BE498" i="8"/>
  <c r="BM498" i="8"/>
  <c r="BE505" i="8"/>
  <c r="AW509" i="8"/>
  <c r="BF509" i="8"/>
  <c r="BE493" i="8"/>
  <c r="BJ499" i="8"/>
  <c r="BE501" i="8"/>
  <c r="BJ504" i="8"/>
  <c r="BB504" i="8"/>
  <c r="BF505" i="8"/>
  <c r="AS507" i="8"/>
  <c r="BJ511" i="8"/>
  <c r="BB511" i="8"/>
  <c r="BJ500" i="8"/>
  <c r="BB500" i="8"/>
  <c r="BE506" i="8"/>
  <c r="BM506" i="8"/>
  <c r="BF502" i="8"/>
  <c r="BF506" i="8"/>
  <c r="BM510" i="8"/>
  <c r="BM512" i="8"/>
  <c r="BE512" i="8"/>
  <c r="BJ512" i="8"/>
  <c r="BE513" i="8"/>
  <c r="BB515" i="8"/>
  <c r="BF515" i="8"/>
  <c r="BF516" i="8"/>
  <c r="BB517" i="8"/>
  <c r="AW517" i="8"/>
  <c r="BF517" i="8"/>
  <c r="BB518" i="8"/>
  <c r="BF518" i="8"/>
  <c r="BJ517" i="8"/>
  <c r="BE516" i="8"/>
  <c r="BE517" i="8"/>
  <c r="C3" i="21"/>
  <c r="D3" i="21"/>
  <c r="E3" i="21"/>
  <c r="F3" i="21"/>
  <c r="H3" i="21"/>
  <c r="I3" i="21"/>
  <c r="A4" i="21"/>
  <c r="C4" i="21"/>
  <c r="D4" i="21"/>
  <c r="E4" i="21"/>
  <c r="F4" i="21"/>
  <c r="H4" i="21"/>
  <c r="I4" i="21"/>
  <c r="C5" i="21"/>
  <c r="D5" i="21"/>
  <c r="E5" i="21"/>
  <c r="F5" i="21"/>
  <c r="H5" i="21"/>
  <c r="I5" i="21"/>
  <c r="C6" i="21"/>
  <c r="D6" i="21"/>
  <c r="E6" i="21"/>
  <c r="F6" i="21"/>
  <c r="H6" i="21"/>
  <c r="I6" i="21"/>
  <c r="C7" i="21"/>
  <c r="D7" i="21"/>
  <c r="E7" i="21"/>
  <c r="F7" i="21"/>
  <c r="H7" i="21"/>
  <c r="I7" i="21"/>
  <c r="C8" i="21"/>
  <c r="D8" i="21"/>
  <c r="E8" i="21"/>
  <c r="F8" i="21"/>
  <c r="H8" i="21"/>
  <c r="I8" i="21"/>
  <c r="C9" i="21"/>
  <c r="D9" i="21"/>
  <c r="E9" i="21"/>
  <c r="F9" i="21"/>
  <c r="H9" i="21"/>
  <c r="I9" i="21"/>
  <c r="C10" i="21"/>
  <c r="D10" i="21"/>
  <c r="E10" i="21"/>
  <c r="F10" i="21"/>
  <c r="H10" i="21"/>
  <c r="I10" i="21"/>
  <c r="C11" i="21"/>
  <c r="D11" i="21"/>
  <c r="E11" i="21"/>
  <c r="F11" i="21"/>
  <c r="H11" i="21"/>
  <c r="I11" i="21"/>
  <c r="C12" i="21"/>
  <c r="D12" i="21"/>
  <c r="E12" i="21"/>
  <c r="F12" i="21"/>
  <c r="H12" i="21"/>
  <c r="I12" i="21"/>
  <c r="A13" i="21"/>
  <c r="C13" i="21"/>
  <c r="D13" i="21"/>
  <c r="E13" i="21"/>
  <c r="F13" i="21"/>
  <c r="H13" i="21"/>
  <c r="I13" i="21"/>
  <c r="C14" i="21"/>
  <c r="D14" i="21"/>
  <c r="E14" i="21"/>
  <c r="F14" i="21"/>
  <c r="H14" i="21"/>
  <c r="I14" i="21"/>
  <c r="C15" i="21"/>
  <c r="D15" i="21"/>
  <c r="E15" i="21"/>
  <c r="F15" i="21"/>
  <c r="H15" i="21"/>
  <c r="I15" i="21"/>
  <c r="C16" i="21"/>
  <c r="D16" i="21"/>
  <c r="E16" i="21"/>
  <c r="F16" i="21"/>
  <c r="H16" i="21"/>
  <c r="I16" i="21"/>
  <c r="C17" i="21"/>
  <c r="D17" i="21"/>
  <c r="E17" i="21"/>
  <c r="F17" i="21"/>
  <c r="H17" i="21"/>
  <c r="I17" i="21"/>
  <c r="C18" i="21"/>
  <c r="D18" i="21"/>
  <c r="E18" i="21"/>
  <c r="F18" i="21"/>
  <c r="H18" i="21"/>
  <c r="I18" i="21"/>
  <c r="C19" i="21"/>
  <c r="D19" i="21"/>
  <c r="E19" i="21"/>
  <c r="F19" i="21"/>
  <c r="H19" i="21"/>
  <c r="I19" i="21"/>
  <c r="C20" i="21"/>
  <c r="D20" i="21"/>
  <c r="E20" i="21"/>
  <c r="F20" i="21"/>
  <c r="H20" i="21"/>
  <c r="I20" i="21"/>
  <c r="C21" i="21"/>
  <c r="D21" i="21"/>
  <c r="E21" i="21"/>
  <c r="F21" i="21"/>
  <c r="H21" i="21"/>
  <c r="I21" i="21"/>
  <c r="C22" i="21"/>
  <c r="D22" i="21"/>
  <c r="E22" i="21"/>
  <c r="F22" i="21"/>
  <c r="H22" i="21"/>
  <c r="I22" i="21"/>
  <c r="C23" i="21"/>
  <c r="D23" i="21"/>
  <c r="E23" i="21"/>
  <c r="F23" i="21"/>
  <c r="H23" i="21"/>
  <c r="I23" i="21"/>
  <c r="C24" i="21"/>
  <c r="D24" i="21"/>
  <c r="E24" i="21"/>
  <c r="F24" i="21"/>
  <c r="H24" i="21"/>
  <c r="I24" i="21"/>
  <c r="A25" i="21"/>
  <c r="C25" i="21"/>
  <c r="D25" i="21"/>
  <c r="E25" i="21"/>
  <c r="F25" i="21"/>
  <c r="H25" i="21"/>
  <c r="I25" i="21"/>
  <c r="C26" i="21"/>
  <c r="D26" i="21"/>
  <c r="E26" i="21"/>
  <c r="F26" i="21"/>
  <c r="H26" i="21"/>
  <c r="I26" i="21"/>
  <c r="C27" i="21"/>
  <c r="D27" i="21"/>
  <c r="E27" i="21"/>
  <c r="F27" i="21"/>
  <c r="H27" i="21"/>
  <c r="I27" i="21"/>
  <c r="C28" i="21"/>
  <c r="D28" i="21"/>
  <c r="E28" i="21"/>
  <c r="F28" i="21"/>
  <c r="H28" i="21"/>
  <c r="I28" i="21"/>
  <c r="C29" i="21"/>
  <c r="D29" i="21"/>
  <c r="E29" i="21"/>
  <c r="F29" i="21"/>
  <c r="H29" i="21"/>
  <c r="I29" i="21"/>
  <c r="C30" i="21"/>
  <c r="D30" i="21"/>
  <c r="E30" i="21"/>
  <c r="F30" i="21"/>
  <c r="H30" i="21"/>
  <c r="I30" i="21"/>
  <c r="C31" i="21"/>
  <c r="D31" i="21"/>
  <c r="E31" i="21"/>
  <c r="F31" i="21"/>
  <c r="H31" i="21"/>
  <c r="I31" i="21"/>
  <c r="C32" i="21"/>
  <c r="D32" i="21"/>
  <c r="E32" i="21"/>
  <c r="F32" i="21"/>
  <c r="H32" i="21"/>
  <c r="I32" i="21"/>
  <c r="C33" i="21"/>
  <c r="D33" i="21"/>
  <c r="E33" i="21"/>
  <c r="F33" i="21"/>
  <c r="H33" i="21"/>
  <c r="I33" i="21"/>
  <c r="A34" i="21"/>
  <c r="C34" i="21"/>
  <c r="D34" i="21"/>
  <c r="E34" i="21"/>
  <c r="F34" i="21"/>
  <c r="H34" i="21"/>
  <c r="I34" i="21"/>
  <c r="C35" i="21"/>
  <c r="D35" i="21"/>
  <c r="E35" i="21"/>
  <c r="F35" i="21"/>
  <c r="H35" i="21"/>
  <c r="I35" i="21"/>
  <c r="C36" i="21"/>
  <c r="D36" i="21"/>
  <c r="E36" i="21"/>
  <c r="F36" i="21"/>
  <c r="H36" i="21"/>
  <c r="I36" i="21"/>
  <c r="C37" i="21"/>
  <c r="D37" i="21"/>
  <c r="E37" i="21"/>
  <c r="F37" i="21"/>
  <c r="H37" i="21"/>
  <c r="I37" i="21"/>
  <c r="C38" i="21"/>
  <c r="D38" i="21"/>
  <c r="E38" i="21"/>
  <c r="F38" i="21"/>
  <c r="H38" i="21"/>
  <c r="I38" i="21"/>
  <c r="C39" i="21"/>
  <c r="D39" i="21"/>
  <c r="E39" i="21"/>
  <c r="F39" i="21"/>
  <c r="H39" i="21"/>
  <c r="I39" i="21"/>
  <c r="C40" i="21"/>
  <c r="D40" i="21"/>
  <c r="E40" i="21"/>
  <c r="F40" i="21"/>
  <c r="H40" i="21"/>
  <c r="I40" i="21"/>
  <c r="C41" i="21"/>
  <c r="D41" i="21"/>
  <c r="E41" i="21"/>
  <c r="F41" i="21"/>
  <c r="H41" i="21"/>
  <c r="I41" i="21"/>
  <c r="A42" i="21"/>
  <c r="C42" i="21"/>
  <c r="D42" i="21"/>
  <c r="E42" i="21"/>
  <c r="F42" i="21"/>
  <c r="H42" i="21"/>
  <c r="I42" i="21"/>
  <c r="C43" i="21"/>
  <c r="D43" i="21"/>
  <c r="E43" i="21"/>
  <c r="F43" i="21"/>
  <c r="H43" i="21"/>
  <c r="I43" i="21"/>
  <c r="C44" i="21"/>
  <c r="D44" i="21"/>
  <c r="E44" i="21"/>
  <c r="F44" i="21"/>
  <c r="H44" i="21"/>
  <c r="I44" i="21"/>
  <c r="C45" i="21"/>
  <c r="D45" i="21"/>
  <c r="E45" i="21"/>
  <c r="F45" i="21"/>
  <c r="H45" i="21"/>
  <c r="I45" i="21"/>
  <c r="C46" i="21"/>
  <c r="D46" i="21"/>
  <c r="E46" i="21"/>
  <c r="F46" i="21"/>
  <c r="H46" i="21"/>
  <c r="I46" i="21"/>
  <c r="C47" i="21"/>
  <c r="D47" i="21"/>
  <c r="E47" i="21"/>
  <c r="F47" i="21"/>
  <c r="H47" i="21"/>
  <c r="I47" i="21"/>
  <c r="C48" i="21"/>
  <c r="D48" i="21"/>
  <c r="E48" i="21"/>
  <c r="F48" i="21"/>
  <c r="H48" i="21"/>
  <c r="I48" i="21"/>
  <c r="C49" i="21"/>
  <c r="D49" i="21"/>
  <c r="E49" i="21"/>
  <c r="F49" i="21"/>
  <c r="H49" i="21"/>
  <c r="I49" i="21"/>
  <c r="C50" i="21"/>
  <c r="D50" i="21"/>
  <c r="E50" i="21"/>
  <c r="F50" i="21"/>
  <c r="H50" i="21"/>
  <c r="I50" i="21"/>
  <c r="C51" i="21"/>
  <c r="D51" i="21"/>
  <c r="E51" i="21"/>
  <c r="F51" i="21"/>
  <c r="H51" i="21"/>
  <c r="I51" i="21"/>
  <c r="C52" i="21"/>
  <c r="D52" i="21"/>
  <c r="E52" i="21"/>
  <c r="F52" i="21"/>
  <c r="H52" i="21"/>
  <c r="I52" i="21"/>
  <c r="A53" i="21"/>
  <c r="C53" i="21"/>
  <c r="D53" i="21"/>
  <c r="E53" i="21"/>
  <c r="F53" i="21"/>
  <c r="H53" i="21"/>
  <c r="I53" i="21"/>
  <c r="C54" i="21"/>
  <c r="D54" i="21"/>
  <c r="E54" i="21"/>
  <c r="F54" i="21"/>
  <c r="H54" i="21"/>
  <c r="I54" i="21"/>
  <c r="C55" i="21"/>
  <c r="D55" i="21"/>
  <c r="E55" i="21"/>
  <c r="F55" i="21"/>
  <c r="H55" i="21"/>
  <c r="I55" i="21"/>
  <c r="C56" i="21"/>
  <c r="D56" i="21"/>
  <c r="E56" i="21"/>
  <c r="F56" i="21"/>
  <c r="H56" i="21"/>
  <c r="I56" i="21"/>
  <c r="C57" i="21"/>
  <c r="D57" i="21"/>
  <c r="E57" i="21"/>
  <c r="F57" i="21"/>
  <c r="H57" i="21"/>
  <c r="I57" i="21"/>
  <c r="C58" i="21"/>
  <c r="D58" i="21"/>
  <c r="E58" i="21"/>
  <c r="F58" i="21"/>
  <c r="H58" i="21"/>
  <c r="I58" i="21"/>
  <c r="C59" i="21"/>
  <c r="D59" i="21"/>
  <c r="E59" i="21"/>
  <c r="F59" i="21"/>
  <c r="H59" i="21"/>
  <c r="I59" i="21"/>
  <c r="A60" i="21"/>
  <c r="C60" i="21"/>
  <c r="D60" i="21"/>
  <c r="E60" i="21"/>
  <c r="F60" i="21"/>
  <c r="H60" i="21"/>
  <c r="I60" i="21"/>
  <c r="A61" i="21"/>
  <c r="C61" i="21"/>
  <c r="D61" i="21"/>
  <c r="E61" i="21"/>
  <c r="F61" i="21"/>
  <c r="H61" i="21"/>
  <c r="I61" i="21"/>
  <c r="C62" i="21"/>
  <c r="D62" i="21"/>
  <c r="E62" i="21"/>
  <c r="F62" i="21"/>
  <c r="H62" i="21"/>
  <c r="I62" i="21"/>
  <c r="C63" i="21"/>
  <c r="D63" i="21"/>
  <c r="E63" i="21"/>
  <c r="F63" i="21"/>
  <c r="H63" i="21"/>
  <c r="I63" i="21"/>
  <c r="A64" i="21"/>
  <c r="C64" i="21"/>
  <c r="D64" i="21"/>
  <c r="E64" i="21"/>
  <c r="F64" i="21"/>
  <c r="H64" i="21"/>
  <c r="I64" i="21"/>
  <c r="C65" i="21"/>
  <c r="D65" i="21"/>
  <c r="E65" i="21"/>
  <c r="F65" i="21"/>
  <c r="H65" i="21"/>
  <c r="I65" i="21"/>
  <c r="A66" i="21"/>
  <c r="C66" i="21"/>
  <c r="D66" i="21"/>
  <c r="E66" i="21"/>
  <c r="F66" i="21"/>
  <c r="H66" i="21"/>
  <c r="I66" i="21"/>
  <c r="C67" i="21"/>
  <c r="D67" i="21"/>
  <c r="E67" i="21"/>
  <c r="F67" i="21"/>
  <c r="H67" i="21"/>
  <c r="I67" i="21"/>
  <c r="C68" i="21"/>
  <c r="D68" i="21"/>
  <c r="E68" i="21"/>
  <c r="F68" i="21"/>
  <c r="H68" i="21"/>
  <c r="I68" i="21"/>
  <c r="C69" i="21"/>
  <c r="D69" i="21"/>
  <c r="E69" i="21"/>
  <c r="F69" i="21"/>
  <c r="H69" i="21"/>
  <c r="I69" i="21"/>
  <c r="C70" i="21"/>
  <c r="D70" i="21"/>
  <c r="E70" i="21"/>
  <c r="F70" i="21"/>
  <c r="H70" i="21"/>
  <c r="I70" i="21"/>
  <c r="C71" i="21"/>
  <c r="D71" i="21"/>
  <c r="E71" i="21"/>
  <c r="F71" i="21"/>
  <c r="H71" i="21"/>
  <c r="I71" i="21"/>
  <c r="A72" i="21"/>
  <c r="C72" i="21"/>
  <c r="D72" i="21"/>
  <c r="E72" i="21"/>
  <c r="F72" i="21"/>
  <c r="H72" i="21"/>
  <c r="I72" i="21"/>
  <c r="C73" i="21"/>
  <c r="D73" i="21"/>
  <c r="E73" i="21"/>
  <c r="F73" i="21"/>
  <c r="H73" i="21"/>
  <c r="I73" i="21"/>
  <c r="C74" i="21"/>
  <c r="D74" i="21"/>
  <c r="E74" i="21"/>
  <c r="F74" i="21"/>
  <c r="H74" i="21"/>
  <c r="I74" i="21"/>
  <c r="C75" i="21"/>
  <c r="D75" i="21"/>
  <c r="E75" i="21"/>
  <c r="F75" i="21"/>
  <c r="H75" i="21"/>
  <c r="I75" i="21"/>
  <c r="C76" i="21"/>
  <c r="D76" i="21"/>
  <c r="E76" i="21"/>
  <c r="F76" i="21"/>
  <c r="H76" i="21"/>
  <c r="I76" i="21"/>
  <c r="C77" i="21"/>
  <c r="D77" i="21"/>
  <c r="E77" i="21"/>
  <c r="F77" i="21"/>
  <c r="H77" i="21"/>
  <c r="I77" i="21"/>
  <c r="C78" i="21"/>
  <c r="D78" i="21"/>
  <c r="E78" i="21"/>
  <c r="F78" i="21"/>
  <c r="H78" i="21"/>
  <c r="I78" i="21"/>
  <c r="C79" i="21"/>
  <c r="D79" i="21"/>
  <c r="E79" i="21"/>
  <c r="F79" i="21"/>
  <c r="H79" i="21"/>
  <c r="I79" i="21"/>
  <c r="C80" i="21"/>
  <c r="D80" i="21"/>
  <c r="E80" i="21"/>
  <c r="F80" i="21"/>
  <c r="H80" i="21"/>
  <c r="I80" i="21"/>
  <c r="C81" i="21"/>
  <c r="D81" i="21"/>
  <c r="E81" i="21"/>
  <c r="F81" i="21"/>
  <c r="H81" i="21"/>
  <c r="I81" i="21"/>
  <c r="C82" i="21"/>
  <c r="D82" i="21"/>
  <c r="E82" i="21"/>
  <c r="F82" i="21"/>
  <c r="H82" i="21"/>
  <c r="I82" i="21"/>
  <c r="C83" i="21"/>
  <c r="D83" i="21"/>
  <c r="E83" i="21"/>
  <c r="F83" i="21"/>
  <c r="H83" i="21"/>
  <c r="I83" i="21"/>
  <c r="C84" i="21"/>
  <c r="D84" i="21"/>
  <c r="E84" i="21"/>
  <c r="F84" i="21"/>
  <c r="H84" i="21"/>
  <c r="I84" i="21"/>
  <c r="C85" i="21"/>
  <c r="D85" i="21"/>
  <c r="E85" i="21"/>
  <c r="F85" i="21"/>
  <c r="H85" i="21"/>
  <c r="I85" i="21"/>
  <c r="C86" i="21"/>
  <c r="D86" i="21"/>
  <c r="E86" i="21"/>
  <c r="F86" i="21"/>
  <c r="H86" i="21"/>
  <c r="I86" i="21"/>
  <c r="A87" i="21"/>
  <c r="C87" i="21"/>
  <c r="D87" i="21"/>
  <c r="E87" i="21"/>
  <c r="F87" i="21"/>
  <c r="H87" i="21"/>
  <c r="I87" i="21"/>
  <c r="C88" i="21"/>
  <c r="D88" i="21"/>
  <c r="E88" i="21"/>
  <c r="F88" i="21"/>
  <c r="H88" i="21"/>
  <c r="I88" i="21"/>
  <c r="C89" i="21"/>
  <c r="D89" i="21"/>
  <c r="E89" i="21"/>
  <c r="F89" i="21"/>
  <c r="H89" i="21"/>
  <c r="I89" i="21"/>
  <c r="C90" i="21"/>
  <c r="D90" i="21"/>
  <c r="E90" i="21"/>
  <c r="F90" i="21"/>
  <c r="H90" i="21"/>
  <c r="I90" i="21"/>
  <c r="C91" i="21"/>
  <c r="D91" i="21"/>
  <c r="E91" i="21"/>
  <c r="F91" i="21"/>
  <c r="H91" i="21"/>
  <c r="I91" i="21"/>
  <c r="C92" i="21"/>
  <c r="D92" i="21"/>
  <c r="E92" i="21"/>
  <c r="F92" i="21"/>
  <c r="H92" i="21"/>
  <c r="I92" i="21"/>
  <c r="C93" i="21"/>
  <c r="D93" i="21"/>
  <c r="E93" i="21"/>
  <c r="F93" i="21"/>
  <c r="H93" i="21"/>
  <c r="I93" i="21"/>
  <c r="C94" i="21"/>
  <c r="D94" i="21"/>
  <c r="E94" i="21"/>
  <c r="F94" i="21"/>
  <c r="H94" i="21"/>
  <c r="I94" i="21"/>
  <c r="C95" i="21"/>
  <c r="D95" i="21"/>
  <c r="E95" i="21"/>
  <c r="F95" i="21"/>
  <c r="H95" i="21"/>
  <c r="I95" i="21"/>
  <c r="C96" i="21"/>
  <c r="D96" i="21"/>
  <c r="E96" i="21"/>
  <c r="F96" i="21"/>
  <c r="H96" i="21"/>
  <c r="I96" i="21"/>
  <c r="C97" i="21"/>
  <c r="D97" i="21"/>
  <c r="E97" i="21"/>
  <c r="F97" i="21"/>
  <c r="H97" i="21"/>
  <c r="I97" i="21"/>
  <c r="C98" i="21"/>
  <c r="D98" i="21"/>
  <c r="E98" i="21"/>
  <c r="F98" i="21"/>
  <c r="H98" i="21"/>
  <c r="I98" i="21"/>
  <c r="C99" i="21"/>
  <c r="D99" i="21"/>
  <c r="E99" i="21"/>
  <c r="F99" i="21"/>
  <c r="H99" i="21"/>
  <c r="I99" i="21"/>
  <c r="C100" i="21"/>
  <c r="D100" i="21"/>
  <c r="E100" i="21"/>
  <c r="F100" i="21"/>
  <c r="H100" i="21"/>
  <c r="I100" i="21"/>
  <c r="C101" i="21"/>
  <c r="D101" i="21"/>
  <c r="E101" i="21"/>
  <c r="F101" i="21"/>
  <c r="H101" i="21"/>
  <c r="I101" i="21"/>
  <c r="C102" i="21"/>
  <c r="D102" i="21"/>
  <c r="E102" i="21"/>
  <c r="F102" i="21"/>
  <c r="H102" i="21"/>
  <c r="I102" i="21"/>
  <c r="C103" i="21"/>
  <c r="D103" i="21"/>
  <c r="E103" i="21"/>
  <c r="F103" i="21"/>
  <c r="H103" i="21"/>
  <c r="I103" i="21"/>
  <c r="C104" i="21"/>
  <c r="D104" i="21"/>
  <c r="E104" i="21"/>
  <c r="F104" i="21"/>
  <c r="H104" i="21"/>
  <c r="I104" i="21"/>
  <c r="C105" i="21"/>
  <c r="D105" i="21"/>
  <c r="E105" i="21"/>
  <c r="F105" i="21"/>
  <c r="H105" i="21"/>
  <c r="I105" i="21"/>
  <c r="C106" i="21"/>
  <c r="D106" i="21"/>
  <c r="E106" i="21"/>
  <c r="F106" i="21"/>
  <c r="H106" i="21"/>
  <c r="I106" i="21"/>
  <c r="C107" i="21"/>
  <c r="D107" i="21"/>
  <c r="E107" i="21"/>
  <c r="F107" i="21"/>
  <c r="H107" i="21"/>
  <c r="I107" i="21"/>
  <c r="C108" i="21"/>
  <c r="D108" i="21"/>
  <c r="E108" i="21"/>
  <c r="F108" i="21"/>
  <c r="H108" i="21"/>
  <c r="I108" i="21"/>
  <c r="C109" i="21"/>
  <c r="D109" i="21"/>
  <c r="E109" i="21"/>
  <c r="F109" i="21"/>
  <c r="H109" i="21"/>
  <c r="I109" i="21"/>
  <c r="C110" i="21"/>
  <c r="D110" i="21"/>
  <c r="E110" i="21"/>
  <c r="F110" i="21"/>
  <c r="H110" i="21"/>
  <c r="I110" i="21"/>
  <c r="C111" i="21"/>
  <c r="D111" i="21"/>
  <c r="E111" i="21"/>
  <c r="F111" i="21"/>
  <c r="H111" i="21"/>
  <c r="I111" i="21"/>
  <c r="C112" i="21"/>
  <c r="D112" i="21"/>
  <c r="E112" i="21"/>
  <c r="F112" i="21"/>
  <c r="H112" i="21"/>
  <c r="I112" i="21"/>
  <c r="C113" i="21"/>
  <c r="D113" i="21"/>
  <c r="E113" i="21"/>
  <c r="F113" i="21"/>
  <c r="H113" i="21"/>
  <c r="I113" i="21"/>
  <c r="A114" i="21"/>
  <c r="C114" i="21"/>
  <c r="D114" i="21"/>
  <c r="E114" i="21"/>
  <c r="F114" i="21"/>
  <c r="H114" i="21"/>
  <c r="I114" i="21"/>
  <c r="C115" i="21"/>
  <c r="D115" i="21"/>
  <c r="E115" i="21"/>
  <c r="F115" i="21"/>
  <c r="H115" i="21"/>
  <c r="I115" i="21"/>
  <c r="C116" i="21"/>
  <c r="D116" i="21"/>
  <c r="E116" i="21"/>
  <c r="F116" i="21"/>
  <c r="H116" i="21"/>
  <c r="I116" i="21"/>
  <c r="A117" i="21"/>
  <c r="C117" i="21"/>
  <c r="D117" i="21"/>
  <c r="E117" i="21"/>
  <c r="F117" i="21"/>
  <c r="H117" i="21"/>
  <c r="I117" i="21"/>
  <c r="C118" i="21"/>
  <c r="D118" i="21"/>
  <c r="E118" i="21"/>
  <c r="F118" i="21"/>
  <c r="H118" i="21"/>
  <c r="I118" i="21"/>
  <c r="C119" i="21"/>
  <c r="D119" i="21"/>
  <c r="E119" i="21"/>
  <c r="F119" i="21"/>
  <c r="H119" i="21"/>
  <c r="I119" i="21"/>
  <c r="A120" i="21"/>
  <c r="C120" i="21"/>
  <c r="D120" i="21"/>
  <c r="E120" i="21"/>
  <c r="F120" i="21"/>
  <c r="H120" i="21"/>
  <c r="I120" i="21"/>
  <c r="C121" i="21"/>
  <c r="D121" i="21"/>
  <c r="E121" i="21"/>
  <c r="F121" i="21"/>
  <c r="H121" i="21"/>
  <c r="I121" i="21"/>
  <c r="C122" i="21"/>
  <c r="D122" i="21"/>
  <c r="E122" i="21"/>
  <c r="F122" i="21"/>
  <c r="H122" i="21"/>
  <c r="I122" i="21"/>
  <c r="C123" i="21"/>
  <c r="D123" i="21"/>
  <c r="E123" i="21"/>
  <c r="F123" i="21"/>
  <c r="H123" i="21"/>
  <c r="I123" i="21"/>
  <c r="C124" i="21"/>
  <c r="D124" i="21"/>
  <c r="E124" i="21"/>
  <c r="F124" i="21"/>
  <c r="H124" i="21"/>
  <c r="I124" i="21"/>
  <c r="C125" i="21"/>
  <c r="D125" i="21"/>
  <c r="E125" i="21"/>
  <c r="F125" i="21"/>
  <c r="H125" i="21"/>
  <c r="I125" i="21"/>
  <c r="A126" i="21"/>
  <c r="C126" i="21"/>
  <c r="D126" i="21"/>
  <c r="E126" i="21"/>
  <c r="F126" i="21"/>
  <c r="H126" i="21"/>
  <c r="I126" i="21"/>
  <c r="C127" i="21"/>
  <c r="D127" i="21"/>
  <c r="E127" i="21"/>
  <c r="F127" i="21"/>
  <c r="H127" i="21"/>
  <c r="I127" i="21"/>
  <c r="C128" i="21"/>
  <c r="D128" i="21"/>
  <c r="E128" i="21"/>
  <c r="F128" i="21"/>
  <c r="H128" i="21"/>
  <c r="I128" i="21"/>
  <c r="C129" i="21"/>
  <c r="D129" i="21"/>
  <c r="E129" i="21"/>
  <c r="F129" i="21"/>
  <c r="H129" i="21"/>
  <c r="I129" i="21"/>
  <c r="A130" i="21"/>
  <c r="C130" i="21"/>
  <c r="D130" i="21"/>
  <c r="E130" i="21"/>
  <c r="F130" i="21"/>
  <c r="H130" i="21"/>
  <c r="I130" i="21"/>
  <c r="A131" i="21"/>
  <c r="C131" i="21"/>
  <c r="D131" i="21"/>
  <c r="E131" i="21"/>
  <c r="F131" i="21"/>
  <c r="H131" i="21"/>
  <c r="I131" i="21"/>
  <c r="C132" i="21"/>
  <c r="D132" i="21"/>
  <c r="E132" i="21"/>
  <c r="F132" i="21"/>
  <c r="H132" i="21"/>
  <c r="I132" i="21"/>
  <c r="C133" i="21"/>
  <c r="D133" i="21"/>
  <c r="E133" i="21"/>
  <c r="F133" i="21"/>
  <c r="H133" i="21"/>
  <c r="I133" i="21"/>
  <c r="C134" i="21"/>
  <c r="D134" i="21"/>
  <c r="E134" i="21"/>
  <c r="F134" i="21"/>
  <c r="H134" i="21"/>
  <c r="I134" i="21"/>
  <c r="A135" i="21"/>
  <c r="C135" i="21"/>
  <c r="D135" i="21"/>
  <c r="E135" i="21"/>
  <c r="F135" i="21"/>
  <c r="H135" i="21"/>
  <c r="I135" i="21"/>
  <c r="A136" i="21"/>
  <c r="C136" i="21"/>
  <c r="D136" i="21"/>
  <c r="E136" i="21"/>
  <c r="F136" i="21"/>
  <c r="H136" i="21"/>
  <c r="I136" i="21"/>
  <c r="C137" i="21"/>
  <c r="D137" i="21"/>
  <c r="E137" i="21"/>
  <c r="F137" i="21"/>
  <c r="H137" i="21"/>
  <c r="I137" i="21"/>
  <c r="A138" i="21"/>
  <c r="C138" i="21"/>
  <c r="D138" i="21"/>
  <c r="E138" i="21"/>
  <c r="F138" i="21"/>
  <c r="H138" i="21"/>
  <c r="I138" i="21"/>
  <c r="C139" i="21"/>
  <c r="D139" i="21"/>
  <c r="E139" i="21"/>
  <c r="F139" i="21"/>
  <c r="H139" i="21"/>
  <c r="I139" i="21"/>
  <c r="A140" i="21"/>
  <c r="C140" i="21"/>
  <c r="D140" i="21"/>
  <c r="E140" i="21"/>
  <c r="F140" i="21"/>
  <c r="H140" i="21"/>
  <c r="I140" i="21"/>
  <c r="C141" i="21"/>
  <c r="D141" i="21"/>
  <c r="E141" i="21"/>
  <c r="F141" i="21"/>
  <c r="H141" i="21"/>
  <c r="I141" i="21"/>
  <c r="A142" i="21"/>
  <c r="C142" i="21"/>
  <c r="D142" i="21"/>
  <c r="E142" i="21"/>
  <c r="F142" i="21"/>
  <c r="H142" i="21"/>
  <c r="I142" i="21"/>
  <c r="C143" i="21"/>
  <c r="D143" i="21"/>
  <c r="E143" i="21"/>
  <c r="F143" i="21"/>
  <c r="H143" i="21"/>
  <c r="I143" i="21"/>
  <c r="C144" i="21"/>
  <c r="D144" i="21"/>
  <c r="E144" i="21"/>
  <c r="F144" i="21"/>
  <c r="H144" i="21"/>
  <c r="I144" i="21"/>
  <c r="C145" i="21"/>
  <c r="D145" i="21"/>
  <c r="E145" i="21"/>
  <c r="F145" i="21"/>
  <c r="H145" i="21"/>
  <c r="I145" i="21"/>
  <c r="C146" i="21"/>
  <c r="D146" i="21"/>
  <c r="E146" i="21"/>
  <c r="F146" i="21"/>
  <c r="H146" i="21"/>
  <c r="I146" i="21"/>
  <c r="C147" i="21"/>
  <c r="D147" i="21"/>
  <c r="E147" i="21"/>
  <c r="F147" i="21"/>
  <c r="H147" i="21"/>
  <c r="I147" i="21"/>
  <c r="C148" i="21"/>
  <c r="D148" i="21"/>
  <c r="E148" i="21"/>
  <c r="F148" i="21"/>
  <c r="H148" i="21"/>
  <c r="I148" i="21"/>
  <c r="C149" i="21"/>
  <c r="D149" i="21"/>
  <c r="E149" i="21"/>
  <c r="F149" i="21"/>
  <c r="H149" i="21"/>
  <c r="I149" i="21"/>
  <c r="C150" i="21"/>
  <c r="D150" i="21"/>
  <c r="E150" i="21"/>
  <c r="F150" i="21"/>
  <c r="H150" i="21"/>
  <c r="I150" i="21"/>
  <c r="C151" i="21"/>
  <c r="D151" i="21"/>
  <c r="E151" i="21"/>
  <c r="F151" i="21"/>
  <c r="H151" i="21"/>
  <c r="I151" i="21"/>
  <c r="C152" i="21"/>
  <c r="D152" i="21"/>
  <c r="E152" i="21"/>
  <c r="F152" i="21"/>
  <c r="H152" i="21"/>
  <c r="I152" i="21"/>
  <c r="C153" i="21"/>
  <c r="D153" i="21"/>
  <c r="E153" i="21"/>
  <c r="F153" i="21"/>
  <c r="H153" i="21"/>
  <c r="I153" i="21"/>
  <c r="A154" i="21"/>
  <c r="C154" i="21"/>
  <c r="D154" i="21"/>
  <c r="E154" i="21"/>
  <c r="F154" i="21"/>
  <c r="H154" i="21"/>
  <c r="I154" i="21"/>
  <c r="C155" i="21"/>
  <c r="D155" i="21"/>
  <c r="E155" i="21"/>
  <c r="F155" i="21"/>
  <c r="H155" i="21"/>
  <c r="I155" i="21"/>
  <c r="C156" i="21"/>
  <c r="D156" i="21"/>
  <c r="E156" i="21"/>
  <c r="F156" i="21"/>
  <c r="H156" i="21"/>
  <c r="I156" i="21"/>
  <c r="A157" i="21"/>
  <c r="C157" i="21"/>
  <c r="D157" i="21"/>
  <c r="E157" i="21"/>
  <c r="F157" i="21"/>
  <c r="H157" i="21"/>
  <c r="I157" i="21"/>
  <c r="C158" i="21"/>
  <c r="D158" i="21"/>
  <c r="E158" i="21"/>
  <c r="F158" i="21"/>
  <c r="H158" i="21"/>
  <c r="I158" i="21"/>
  <c r="C159" i="21"/>
  <c r="D159" i="21"/>
  <c r="E159" i="21"/>
  <c r="F159" i="21"/>
  <c r="H159" i="21"/>
  <c r="I159" i="21"/>
  <c r="C160" i="21"/>
  <c r="D160" i="21"/>
  <c r="E160" i="21"/>
  <c r="F160" i="21"/>
  <c r="H160" i="21"/>
  <c r="I160" i="21"/>
  <c r="C161" i="21"/>
  <c r="D161" i="21"/>
  <c r="E161" i="21"/>
  <c r="F161" i="21"/>
  <c r="H161" i="21"/>
  <c r="I161" i="21"/>
  <c r="C162" i="21"/>
  <c r="D162" i="21"/>
  <c r="E162" i="21"/>
  <c r="F162" i="21"/>
  <c r="H162" i="21"/>
  <c r="I162" i="21"/>
  <c r="C163" i="21"/>
  <c r="D163" i="21"/>
  <c r="E163" i="21"/>
  <c r="F163" i="21"/>
  <c r="H163" i="21"/>
  <c r="I163" i="21"/>
  <c r="C164" i="21"/>
  <c r="D164" i="21"/>
  <c r="E164" i="21"/>
  <c r="F164" i="21"/>
  <c r="H164" i="21"/>
  <c r="I164" i="21"/>
  <c r="C165" i="21"/>
  <c r="D165" i="21"/>
  <c r="E165" i="21"/>
  <c r="F165" i="21"/>
  <c r="H165" i="21"/>
  <c r="I165" i="21"/>
  <c r="C166" i="21"/>
  <c r="D166" i="21"/>
  <c r="E166" i="21"/>
  <c r="F166" i="21"/>
  <c r="H166" i="21"/>
  <c r="I166" i="21"/>
  <c r="C167" i="21"/>
  <c r="D167" i="21"/>
  <c r="E167" i="21"/>
  <c r="F167" i="21"/>
  <c r="H167" i="21"/>
  <c r="I167" i="21"/>
  <c r="C168" i="21"/>
  <c r="D168" i="21"/>
  <c r="E168" i="21"/>
  <c r="F168" i="21"/>
  <c r="H168" i="21"/>
  <c r="I168" i="21"/>
  <c r="C169" i="21"/>
  <c r="D169" i="21"/>
  <c r="E169" i="21"/>
  <c r="F169" i="21"/>
  <c r="H169" i="21"/>
  <c r="I169" i="21"/>
  <c r="C170" i="21"/>
  <c r="D170" i="21"/>
  <c r="E170" i="21"/>
  <c r="F170" i="21"/>
  <c r="H170" i="21"/>
  <c r="I170" i="21"/>
  <c r="C171" i="21"/>
  <c r="D171" i="21"/>
  <c r="E171" i="21"/>
  <c r="F171" i="21"/>
  <c r="H171" i="21"/>
  <c r="I171" i="21"/>
  <c r="C172" i="21"/>
  <c r="D172" i="21"/>
  <c r="E172" i="21"/>
  <c r="F172" i="21"/>
  <c r="H172" i="21"/>
  <c r="I172" i="21"/>
  <c r="C173" i="21"/>
  <c r="D173" i="21"/>
  <c r="E173" i="21"/>
  <c r="F173" i="21"/>
  <c r="H173" i="21"/>
  <c r="I173" i="21"/>
  <c r="A174" i="21"/>
  <c r="C174" i="21"/>
  <c r="D174" i="21"/>
  <c r="E174" i="21"/>
  <c r="F174" i="21"/>
  <c r="H174" i="21"/>
  <c r="I174" i="21"/>
  <c r="C175" i="21"/>
  <c r="D175" i="21"/>
  <c r="E175" i="21"/>
  <c r="F175" i="21"/>
  <c r="H175" i="21"/>
  <c r="I175" i="21"/>
  <c r="A176" i="21"/>
  <c r="C176" i="21"/>
  <c r="D176" i="21"/>
  <c r="E176" i="21"/>
  <c r="F176" i="21"/>
  <c r="H176" i="21"/>
  <c r="I176" i="21"/>
  <c r="C177" i="21"/>
  <c r="D177" i="21"/>
  <c r="E177" i="21"/>
  <c r="F177" i="21"/>
  <c r="H177" i="21"/>
  <c r="I177" i="21"/>
  <c r="C178" i="21"/>
  <c r="D178" i="21"/>
  <c r="E178" i="21"/>
  <c r="F178" i="21"/>
  <c r="H178" i="21"/>
  <c r="I178" i="21"/>
  <c r="A179" i="21"/>
  <c r="C179" i="21"/>
  <c r="D179" i="21"/>
  <c r="E179" i="21"/>
  <c r="F179" i="21"/>
  <c r="H179" i="21"/>
  <c r="I179" i="21"/>
  <c r="A180" i="21"/>
  <c r="C180" i="21"/>
  <c r="D180" i="21"/>
  <c r="E180" i="21"/>
  <c r="F180" i="21"/>
  <c r="H180" i="21"/>
  <c r="I180" i="21"/>
  <c r="C181" i="21"/>
  <c r="D181" i="21"/>
  <c r="E181" i="21"/>
  <c r="F181" i="21"/>
  <c r="H181" i="21"/>
  <c r="I181" i="21"/>
  <c r="C182" i="21"/>
  <c r="D182" i="21"/>
  <c r="E182" i="21"/>
  <c r="F182" i="21"/>
  <c r="H182" i="21"/>
  <c r="I182" i="21"/>
  <c r="A183" i="21"/>
  <c r="C183" i="21"/>
  <c r="D183" i="21"/>
  <c r="E183" i="21"/>
  <c r="F183" i="21"/>
  <c r="H183" i="21"/>
  <c r="I183" i="21"/>
  <c r="C184" i="21"/>
  <c r="D184" i="21"/>
  <c r="E184" i="21"/>
  <c r="F184" i="21"/>
  <c r="H184" i="21"/>
  <c r="I184" i="21"/>
  <c r="A185" i="21"/>
  <c r="C185" i="21"/>
  <c r="D185" i="21"/>
  <c r="E185" i="21"/>
  <c r="F185" i="21"/>
  <c r="H185" i="21"/>
  <c r="I185" i="21"/>
  <c r="C186" i="21"/>
  <c r="D186" i="21"/>
  <c r="E186" i="21"/>
  <c r="F186" i="21"/>
  <c r="H186" i="21"/>
  <c r="I186" i="21"/>
  <c r="C187" i="21"/>
  <c r="D187" i="21"/>
  <c r="E187" i="21"/>
  <c r="F187" i="21"/>
  <c r="H187" i="21"/>
  <c r="I187" i="21"/>
  <c r="A188" i="21"/>
  <c r="C188" i="21"/>
  <c r="D188" i="21"/>
  <c r="E188" i="21"/>
  <c r="F188" i="21"/>
  <c r="H188" i="21"/>
  <c r="I188" i="21"/>
  <c r="C189" i="21"/>
  <c r="D189" i="21"/>
  <c r="E189" i="21"/>
  <c r="F189" i="21"/>
  <c r="H189" i="21"/>
  <c r="I189" i="21"/>
  <c r="A190" i="21"/>
  <c r="C190" i="21"/>
  <c r="D190" i="21"/>
  <c r="E190" i="21"/>
  <c r="F190" i="21"/>
  <c r="H190" i="21"/>
  <c r="I190" i="21"/>
  <c r="A191" i="21"/>
  <c r="C191" i="21"/>
  <c r="D191" i="21"/>
  <c r="E191" i="21"/>
  <c r="F191" i="21"/>
  <c r="H191" i="21"/>
  <c r="I191" i="21"/>
  <c r="C192" i="21"/>
  <c r="D192" i="21"/>
  <c r="E192" i="21"/>
  <c r="F192" i="21"/>
  <c r="H192" i="21"/>
  <c r="I192" i="21"/>
  <c r="C193" i="21"/>
  <c r="D193" i="21"/>
  <c r="E193" i="21"/>
  <c r="F193" i="21"/>
  <c r="H193" i="21"/>
  <c r="I193" i="21"/>
  <c r="C194" i="21"/>
  <c r="D194" i="21"/>
  <c r="E194" i="21"/>
  <c r="F194" i="21"/>
  <c r="H194" i="21"/>
  <c r="I194" i="21"/>
  <c r="C195" i="21"/>
  <c r="D195" i="21"/>
  <c r="E195" i="21"/>
  <c r="F195" i="21"/>
  <c r="H195" i="21"/>
  <c r="I195" i="21"/>
  <c r="A196" i="21"/>
  <c r="C196" i="21"/>
  <c r="D196" i="21"/>
  <c r="E196" i="21"/>
  <c r="F196" i="21"/>
  <c r="H196" i="21"/>
  <c r="I196" i="21"/>
  <c r="C197" i="21"/>
  <c r="D197" i="21"/>
  <c r="E197" i="21"/>
  <c r="F197" i="21"/>
  <c r="H197" i="21"/>
  <c r="I197" i="21"/>
  <c r="C198" i="21"/>
  <c r="D198" i="21"/>
  <c r="E198" i="21"/>
  <c r="F198" i="21"/>
  <c r="H198" i="21"/>
  <c r="I198" i="21"/>
  <c r="C199" i="21"/>
  <c r="D199" i="21"/>
  <c r="E199" i="21"/>
  <c r="F199" i="21"/>
  <c r="H199" i="21"/>
  <c r="I199" i="21"/>
  <c r="C200" i="21"/>
  <c r="D200" i="21"/>
  <c r="E200" i="21"/>
  <c r="F200" i="21"/>
  <c r="H200" i="21"/>
  <c r="I200" i="21"/>
  <c r="A201" i="21"/>
  <c r="C201" i="21"/>
  <c r="D201" i="21"/>
  <c r="E201" i="21"/>
  <c r="F201" i="21"/>
  <c r="H201" i="21"/>
  <c r="I201" i="21"/>
  <c r="C202" i="21"/>
  <c r="D202" i="21"/>
  <c r="E202" i="21"/>
  <c r="F202" i="21"/>
  <c r="H202" i="21"/>
  <c r="I202" i="21"/>
  <c r="C203" i="21"/>
  <c r="D203" i="21"/>
  <c r="E203" i="21"/>
  <c r="F203" i="21"/>
  <c r="H203" i="21"/>
  <c r="I203" i="21"/>
  <c r="C204" i="21"/>
  <c r="D204" i="21"/>
  <c r="E204" i="21"/>
  <c r="F204" i="21"/>
  <c r="H204" i="21"/>
  <c r="I204" i="21"/>
  <c r="C205" i="21"/>
  <c r="D205" i="21"/>
  <c r="E205" i="21"/>
  <c r="F205" i="21"/>
  <c r="H205" i="21"/>
  <c r="I205" i="21"/>
  <c r="C206" i="21"/>
  <c r="D206" i="21"/>
  <c r="E206" i="21"/>
  <c r="F206" i="21"/>
  <c r="H206" i="21"/>
  <c r="I206" i="21"/>
  <c r="C207" i="21"/>
  <c r="D207" i="21"/>
  <c r="E207" i="21"/>
  <c r="F207" i="21"/>
  <c r="H207" i="21"/>
  <c r="I207" i="21"/>
  <c r="C208" i="21"/>
  <c r="D208" i="21"/>
  <c r="E208" i="21"/>
  <c r="F208" i="21"/>
  <c r="H208" i="21"/>
  <c r="I208" i="21"/>
  <c r="A209" i="21"/>
  <c r="C209" i="21"/>
  <c r="D209" i="21"/>
  <c r="E209" i="21"/>
  <c r="F209" i="21"/>
  <c r="H209" i="21"/>
  <c r="I209" i="21"/>
  <c r="C210" i="21"/>
  <c r="D210" i="21"/>
  <c r="E210" i="21"/>
  <c r="F210" i="21"/>
  <c r="H210" i="21"/>
  <c r="I210" i="21"/>
  <c r="C211" i="21"/>
  <c r="D211" i="21"/>
  <c r="E211" i="21"/>
  <c r="F211" i="21"/>
  <c r="H211" i="21"/>
  <c r="I211" i="21"/>
  <c r="A212" i="21"/>
  <c r="C212" i="21"/>
  <c r="D212" i="21"/>
  <c r="E212" i="21"/>
  <c r="F212" i="21"/>
  <c r="H212" i="21"/>
  <c r="I212" i="21"/>
  <c r="A213" i="21"/>
  <c r="C213" i="21"/>
  <c r="D213" i="21"/>
  <c r="E213" i="21"/>
  <c r="F213" i="21"/>
  <c r="H213" i="21"/>
  <c r="I213" i="21"/>
  <c r="C214" i="21"/>
  <c r="D214" i="21"/>
  <c r="E214" i="21"/>
  <c r="F214" i="21"/>
  <c r="H214" i="21"/>
  <c r="I214" i="21"/>
  <c r="C215" i="21"/>
  <c r="D215" i="21"/>
  <c r="E215" i="21"/>
  <c r="F215" i="21"/>
  <c r="H215" i="21"/>
  <c r="I215" i="21"/>
  <c r="C216" i="21"/>
  <c r="D216" i="21"/>
  <c r="E216" i="21"/>
  <c r="F216" i="21"/>
  <c r="H216" i="21"/>
  <c r="I216" i="21"/>
  <c r="C217" i="21"/>
  <c r="D217" i="21"/>
  <c r="E217" i="21"/>
  <c r="F217" i="21"/>
  <c r="H217" i="21"/>
  <c r="I217" i="21"/>
  <c r="C218" i="21"/>
  <c r="D218" i="21"/>
  <c r="E218" i="21"/>
  <c r="F218" i="21"/>
  <c r="H218" i="21"/>
  <c r="I218" i="21"/>
  <c r="A219" i="21"/>
  <c r="C219" i="21"/>
  <c r="D219" i="21"/>
  <c r="E219" i="21"/>
  <c r="F219" i="21"/>
  <c r="H219" i="21"/>
  <c r="I219" i="21"/>
  <c r="A220" i="21"/>
  <c r="C220" i="21"/>
  <c r="D220" i="21"/>
  <c r="E220" i="21"/>
  <c r="F220" i="21"/>
  <c r="H220" i="21"/>
  <c r="I220" i="21"/>
  <c r="C221" i="21"/>
  <c r="D221" i="21"/>
  <c r="E221" i="21"/>
  <c r="F221" i="21"/>
  <c r="H221" i="21"/>
  <c r="I221" i="21"/>
  <c r="C222" i="21"/>
  <c r="D222" i="21"/>
  <c r="E222" i="21"/>
  <c r="F222" i="21"/>
  <c r="H222" i="21"/>
  <c r="I222" i="21"/>
  <c r="C223" i="21"/>
  <c r="D223" i="21"/>
  <c r="E223" i="21"/>
  <c r="F223" i="21"/>
  <c r="H223" i="21"/>
  <c r="I223" i="21"/>
  <c r="C224" i="21"/>
  <c r="D224" i="21"/>
  <c r="E224" i="21"/>
  <c r="F224" i="21"/>
  <c r="H224" i="21"/>
  <c r="I224" i="21"/>
  <c r="A225" i="21"/>
  <c r="C225" i="21"/>
  <c r="D225" i="21"/>
  <c r="E225" i="21"/>
  <c r="F225" i="21"/>
  <c r="H225" i="21"/>
  <c r="I225" i="21"/>
  <c r="C226" i="21"/>
  <c r="D226" i="21"/>
  <c r="E226" i="21"/>
  <c r="F226" i="21"/>
  <c r="H226" i="21"/>
  <c r="I226" i="21"/>
  <c r="C227" i="21"/>
  <c r="D227" i="21"/>
  <c r="E227" i="21"/>
  <c r="F227" i="21"/>
  <c r="H227" i="21"/>
  <c r="I227" i="21"/>
  <c r="A228" i="21"/>
  <c r="C228" i="21"/>
  <c r="D228" i="21"/>
  <c r="E228" i="21"/>
  <c r="F228" i="21"/>
  <c r="H228" i="21"/>
  <c r="I228" i="21"/>
  <c r="C229" i="21"/>
  <c r="D229" i="21"/>
  <c r="E229" i="21"/>
  <c r="F229" i="21"/>
  <c r="H229" i="21"/>
  <c r="I229" i="21"/>
  <c r="C230" i="21"/>
  <c r="D230" i="21"/>
  <c r="E230" i="21"/>
  <c r="F230" i="21"/>
  <c r="H230" i="21"/>
  <c r="I230" i="21"/>
  <c r="C231" i="21"/>
  <c r="D231" i="21"/>
  <c r="E231" i="21"/>
  <c r="F231" i="21"/>
  <c r="H231" i="21"/>
  <c r="I231" i="21"/>
  <c r="A232" i="21"/>
  <c r="C232" i="21"/>
  <c r="D232" i="21"/>
  <c r="E232" i="21"/>
  <c r="F232" i="21"/>
  <c r="H232" i="21"/>
  <c r="I232" i="21"/>
  <c r="C233" i="21"/>
  <c r="D233" i="21"/>
  <c r="E233" i="21"/>
  <c r="F233" i="21"/>
  <c r="H233" i="21"/>
  <c r="I233" i="21"/>
  <c r="C234" i="21"/>
  <c r="D234" i="21"/>
  <c r="E234" i="21"/>
  <c r="F234" i="21"/>
  <c r="H234" i="21"/>
  <c r="I234" i="21"/>
  <c r="C235" i="21"/>
  <c r="D235" i="21"/>
  <c r="E235" i="21"/>
  <c r="F235" i="21"/>
  <c r="H235" i="21"/>
  <c r="I235" i="21"/>
  <c r="C236" i="21"/>
  <c r="D236" i="21"/>
  <c r="E236" i="21"/>
  <c r="F236" i="21"/>
  <c r="H236" i="21"/>
  <c r="I236" i="21"/>
  <c r="C237" i="21"/>
  <c r="D237" i="21"/>
  <c r="E237" i="21"/>
  <c r="F237" i="21"/>
  <c r="H237" i="21"/>
  <c r="I237" i="21"/>
  <c r="C238" i="21"/>
  <c r="D238" i="21"/>
  <c r="E238" i="21"/>
  <c r="F238" i="21"/>
  <c r="H238" i="21"/>
  <c r="I238" i="21"/>
  <c r="C239" i="21"/>
  <c r="D239" i="21"/>
  <c r="E239" i="21"/>
  <c r="F239" i="21"/>
  <c r="H239" i="21"/>
  <c r="I239" i="21"/>
  <c r="C240" i="21"/>
  <c r="D240" i="21"/>
  <c r="E240" i="21"/>
  <c r="F240" i="21"/>
  <c r="H240" i="21"/>
  <c r="I240" i="21"/>
  <c r="C241" i="21"/>
  <c r="D241" i="21"/>
  <c r="E241" i="21"/>
  <c r="F241" i="21"/>
  <c r="H241" i="21"/>
  <c r="I241" i="21"/>
  <c r="A242" i="21"/>
  <c r="C242" i="21"/>
  <c r="D242" i="21"/>
  <c r="E242" i="21"/>
  <c r="F242" i="21"/>
  <c r="H242" i="21"/>
  <c r="I242" i="21"/>
  <c r="C243" i="21"/>
  <c r="D243" i="21"/>
  <c r="E243" i="21"/>
  <c r="F243" i="21"/>
  <c r="H243" i="21"/>
  <c r="I243" i="21"/>
  <c r="C244" i="21"/>
  <c r="D244" i="21"/>
  <c r="E244" i="21"/>
  <c r="F244" i="21"/>
  <c r="H244" i="21"/>
  <c r="I244" i="21"/>
  <c r="A245" i="21"/>
  <c r="C245" i="21"/>
  <c r="D245" i="21"/>
  <c r="E245" i="21"/>
  <c r="F245" i="21"/>
  <c r="H245" i="21"/>
  <c r="I245" i="21"/>
  <c r="C246" i="21"/>
  <c r="D246" i="21"/>
  <c r="E246" i="21"/>
  <c r="F246" i="21"/>
  <c r="H246" i="21"/>
  <c r="I246" i="21"/>
  <c r="C247" i="21"/>
  <c r="D247" i="21"/>
  <c r="E247" i="21"/>
  <c r="F247" i="21"/>
  <c r="H247" i="21"/>
  <c r="I247" i="21"/>
  <c r="C248" i="21"/>
  <c r="D248" i="21"/>
  <c r="E248" i="21"/>
  <c r="F248" i="21"/>
  <c r="H248" i="21"/>
  <c r="I248" i="21"/>
  <c r="C249" i="21"/>
  <c r="D249" i="21"/>
  <c r="E249" i="21"/>
  <c r="F249" i="21"/>
  <c r="H249" i="21"/>
  <c r="I249" i="21"/>
  <c r="C250" i="21"/>
  <c r="D250" i="21"/>
  <c r="E250" i="21"/>
  <c r="F250" i="21"/>
  <c r="H250" i="21"/>
  <c r="I250" i="21"/>
  <c r="C251" i="21"/>
  <c r="D251" i="21"/>
  <c r="E251" i="21"/>
  <c r="F251" i="21"/>
  <c r="H251" i="21"/>
  <c r="I251" i="21"/>
  <c r="A252" i="21"/>
  <c r="C252" i="21"/>
  <c r="D252" i="21"/>
  <c r="E252" i="21"/>
  <c r="F252" i="21"/>
  <c r="H252" i="21"/>
  <c r="I252" i="21"/>
  <c r="C253" i="21"/>
  <c r="D253" i="21"/>
  <c r="E253" i="21"/>
  <c r="F253" i="21"/>
  <c r="H253" i="21"/>
  <c r="I253" i="21"/>
  <c r="C254" i="21"/>
  <c r="D254" i="21"/>
  <c r="E254" i="21"/>
  <c r="F254" i="21"/>
  <c r="H254" i="21"/>
  <c r="I254" i="21"/>
  <c r="C255" i="21"/>
  <c r="D255" i="21"/>
  <c r="E255" i="21"/>
  <c r="F255" i="21"/>
  <c r="H255" i="21"/>
  <c r="I255" i="21"/>
  <c r="C256" i="21"/>
  <c r="D256" i="21"/>
  <c r="E256" i="21"/>
  <c r="F256" i="21"/>
  <c r="H256" i="21"/>
  <c r="I256" i="21"/>
  <c r="C257" i="21"/>
  <c r="D257" i="21"/>
  <c r="E257" i="21"/>
  <c r="F257" i="21"/>
  <c r="H257" i="21"/>
  <c r="I257" i="21"/>
  <c r="C258" i="21"/>
  <c r="D258" i="21"/>
  <c r="E258" i="21"/>
  <c r="F258" i="21"/>
  <c r="H258" i="21"/>
  <c r="I258" i="21"/>
  <c r="A259" i="21"/>
  <c r="C259" i="21"/>
  <c r="D259" i="21"/>
  <c r="E259" i="21"/>
  <c r="F259" i="21"/>
  <c r="H259" i="21"/>
  <c r="I259" i="21"/>
  <c r="C260" i="21"/>
  <c r="D260" i="21"/>
  <c r="E260" i="21"/>
  <c r="F260" i="21"/>
  <c r="H260" i="21"/>
  <c r="I260" i="21"/>
  <c r="C261" i="21"/>
  <c r="D261" i="21"/>
  <c r="E261" i="21"/>
  <c r="F261" i="21"/>
  <c r="H261" i="21"/>
  <c r="I261" i="21"/>
  <c r="C262" i="21"/>
  <c r="D262" i="21"/>
  <c r="E262" i="21"/>
  <c r="F262" i="21"/>
  <c r="H262" i="21"/>
  <c r="I262" i="21"/>
  <c r="C263" i="21"/>
  <c r="D263" i="21"/>
  <c r="E263" i="21"/>
  <c r="F263" i="21"/>
  <c r="H263" i="21"/>
  <c r="I263" i="21"/>
  <c r="C264" i="21"/>
  <c r="D264" i="21"/>
  <c r="E264" i="21"/>
  <c r="F264" i="21"/>
  <c r="H264" i="21"/>
  <c r="I264" i="21"/>
  <c r="C265" i="21"/>
  <c r="D265" i="21"/>
  <c r="E265" i="21"/>
  <c r="F265" i="21"/>
  <c r="H265" i="21"/>
  <c r="I265" i="21"/>
  <c r="C266" i="21"/>
  <c r="D266" i="21"/>
  <c r="E266" i="21"/>
  <c r="F266" i="21"/>
  <c r="H266" i="21"/>
  <c r="I266" i="21"/>
  <c r="C267" i="21"/>
  <c r="D267" i="21"/>
  <c r="E267" i="21"/>
  <c r="F267" i="21"/>
  <c r="H267" i="21"/>
  <c r="I267" i="21"/>
  <c r="C268" i="21"/>
  <c r="D268" i="21"/>
  <c r="E268" i="21"/>
  <c r="F268" i="21"/>
  <c r="H268" i="21"/>
  <c r="I268" i="21"/>
  <c r="A269" i="21"/>
  <c r="C269" i="21"/>
  <c r="D269" i="21"/>
  <c r="E269" i="21"/>
  <c r="F269" i="21"/>
  <c r="H269" i="21"/>
  <c r="I269" i="21"/>
  <c r="A270" i="21"/>
  <c r="C270" i="21"/>
  <c r="D270" i="21"/>
  <c r="E270" i="21"/>
  <c r="F270" i="21"/>
  <c r="H270" i="21"/>
  <c r="I270" i="21"/>
  <c r="C271" i="21"/>
  <c r="D271" i="21"/>
  <c r="E271" i="21"/>
  <c r="F271" i="21"/>
  <c r="H271" i="21"/>
  <c r="I271" i="21"/>
  <c r="A272" i="21"/>
  <c r="C272" i="21"/>
  <c r="D272" i="21"/>
  <c r="E272" i="21"/>
  <c r="F272" i="21"/>
  <c r="H272" i="21"/>
  <c r="I272" i="21"/>
  <c r="C273" i="21"/>
  <c r="D273" i="21"/>
  <c r="E273" i="21"/>
  <c r="F273" i="21"/>
  <c r="H273" i="21"/>
  <c r="I273" i="21"/>
  <c r="A274" i="21"/>
  <c r="C274" i="21"/>
  <c r="D274" i="21"/>
  <c r="E274" i="21"/>
  <c r="F274" i="21"/>
  <c r="H274" i="21"/>
  <c r="I274" i="21"/>
  <c r="C275" i="21"/>
  <c r="D275" i="21"/>
  <c r="E275" i="21"/>
  <c r="F275" i="21"/>
  <c r="H275" i="21"/>
  <c r="I275" i="21"/>
  <c r="C276" i="21"/>
  <c r="D276" i="21"/>
  <c r="E276" i="21"/>
  <c r="F276" i="21"/>
  <c r="H276" i="21"/>
  <c r="I276" i="21"/>
  <c r="C277" i="21"/>
  <c r="D277" i="21"/>
  <c r="E277" i="21"/>
  <c r="F277" i="21"/>
  <c r="H277" i="21"/>
  <c r="I277" i="21"/>
  <c r="A278" i="21"/>
  <c r="C278" i="21"/>
  <c r="D278" i="21"/>
  <c r="E278" i="21"/>
  <c r="F278" i="21"/>
  <c r="H278" i="21"/>
  <c r="I278" i="21"/>
  <c r="C279" i="21"/>
  <c r="D279" i="21"/>
  <c r="E279" i="21"/>
  <c r="F279" i="21"/>
  <c r="H279" i="21"/>
  <c r="I279" i="21"/>
  <c r="C280" i="21"/>
  <c r="D280" i="21"/>
  <c r="E280" i="21"/>
  <c r="F280" i="21"/>
  <c r="H280" i="21"/>
  <c r="I280" i="21"/>
  <c r="C281" i="21"/>
  <c r="D281" i="21"/>
  <c r="E281" i="21"/>
  <c r="F281" i="21"/>
  <c r="H281" i="21"/>
  <c r="I281" i="21"/>
  <c r="C282" i="21"/>
  <c r="D282" i="21"/>
  <c r="E282" i="21"/>
  <c r="F282" i="21"/>
  <c r="H282" i="21"/>
  <c r="I282" i="21"/>
  <c r="C283" i="21"/>
  <c r="D283" i="21"/>
  <c r="E283" i="21"/>
  <c r="F283" i="21"/>
  <c r="H283" i="21"/>
  <c r="I283" i="21"/>
  <c r="C284" i="21"/>
  <c r="D284" i="21"/>
  <c r="E284" i="21"/>
  <c r="F284" i="21"/>
  <c r="H284" i="21"/>
  <c r="I284" i="21"/>
  <c r="C285" i="21"/>
  <c r="D285" i="21"/>
  <c r="E285" i="21"/>
  <c r="F285" i="21"/>
  <c r="H285" i="21"/>
  <c r="I285" i="21"/>
  <c r="C286" i="21"/>
  <c r="D286" i="21"/>
  <c r="E286" i="21"/>
  <c r="F286" i="21"/>
  <c r="H286" i="21"/>
  <c r="I286" i="21"/>
  <c r="C287" i="21"/>
  <c r="D287" i="21"/>
  <c r="E287" i="21"/>
  <c r="F287" i="21"/>
  <c r="H287" i="21"/>
  <c r="I287" i="21"/>
  <c r="C288" i="21"/>
  <c r="D288" i="21"/>
  <c r="E288" i="21"/>
  <c r="F288" i="21"/>
  <c r="H288" i="21"/>
  <c r="I288" i="21"/>
  <c r="C289" i="21"/>
  <c r="D289" i="21"/>
  <c r="E289" i="21"/>
  <c r="F289" i="21"/>
  <c r="H289" i="21"/>
  <c r="I289" i="21"/>
  <c r="C290" i="21"/>
  <c r="D290" i="21"/>
  <c r="E290" i="21"/>
  <c r="F290" i="21"/>
  <c r="H290" i="21"/>
  <c r="I290" i="21"/>
  <c r="C291" i="21"/>
  <c r="D291" i="21"/>
  <c r="E291" i="21"/>
  <c r="F291" i="21"/>
  <c r="H291" i="21"/>
  <c r="I291" i="21"/>
  <c r="C292" i="21"/>
  <c r="D292" i="21"/>
  <c r="E292" i="21"/>
  <c r="F292" i="21"/>
  <c r="H292" i="21"/>
  <c r="I292" i="21"/>
  <c r="C293" i="21"/>
  <c r="D293" i="21"/>
  <c r="E293" i="21"/>
  <c r="F293" i="21"/>
  <c r="H293" i="21"/>
  <c r="I293" i="21"/>
  <c r="C294" i="21"/>
  <c r="D294" i="21"/>
  <c r="E294" i="21"/>
  <c r="F294" i="21"/>
  <c r="H294" i="21"/>
  <c r="I294" i="21"/>
  <c r="C295" i="21"/>
  <c r="D295" i="21"/>
  <c r="E295" i="21"/>
  <c r="F295" i="21"/>
  <c r="H295" i="21"/>
  <c r="I295" i="21"/>
  <c r="C296" i="21"/>
  <c r="D296" i="21"/>
  <c r="E296" i="21"/>
  <c r="F296" i="21"/>
  <c r="H296" i="21"/>
  <c r="I296" i="21"/>
  <c r="A297" i="21"/>
  <c r="C297" i="21"/>
  <c r="D297" i="21"/>
  <c r="E297" i="21"/>
  <c r="F297" i="21"/>
  <c r="H297" i="21"/>
  <c r="I297" i="21"/>
  <c r="C298" i="21"/>
  <c r="D298" i="21"/>
  <c r="E298" i="21"/>
  <c r="F298" i="21"/>
  <c r="H298" i="21"/>
  <c r="I298" i="21"/>
  <c r="C299" i="21"/>
  <c r="D299" i="21"/>
  <c r="E299" i="21"/>
  <c r="F299" i="21"/>
  <c r="H299" i="21"/>
  <c r="I299" i="21"/>
  <c r="C300" i="21"/>
  <c r="D300" i="21"/>
  <c r="E300" i="21"/>
  <c r="F300" i="21"/>
  <c r="H300" i="21"/>
  <c r="I300" i="21"/>
  <c r="C301" i="21"/>
  <c r="D301" i="21"/>
  <c r="E301" i="21"/>
  <c r="F301" i="21"/>
  <c r="H301" i="21"/>
  <c r="I301" i="21"/>
  <c r="C302" i="21"/>
  <c r="D302" i="21"/>
  <c r="E302" i="21"/>
  <c r="F302" i="21"/>
  <c r="H302" i="21"/>
  <c r="I302" i="21"/>
  <c r="C303" i="21"/>
  <c r="D303" i="21"/>
  <c r="E303" i="21"/>
  <c r="F303" i="21"/>
  <c r="H303" i="21"/>
  <c r="I303" i="21"/>
  <c r="C304" i="21"/>
  <c r="D304" i="21"/>
  <c r="E304" i="21"/>
  <c r="F304" i="21"/>
  <c r="H304" i="21"/>
  <c r="I304" i="21"/>
  <c r="C305" i="21"/>
  <c r="D305" i="21"/>
  <c r="E305" i="21"/>
  <c r="F305" i="21"/>
  <c r="H305" i="21"/>
  <c r="I305" i="21"/>
  <c r="C306" i="21"/>
  <c r="D306" i="21"/>
  <c r="E306" i="21"/>
  <c r="F306" i="21"/>
  <c r="H306" i="21"/>
  <c r="I306" i="21"/>
  <c r="C307" i="21"/>
  <c r="D307" i="21"/>
  <c r="E307" i="21"/>
  <c r="F307" i="21"/>
  <c r="H307" i="21"/>
  <c r="I307" i="21"/>
  <c r="C308" i="21"/>
  <c r="D308" i="21"/>
  <c r="E308" i="21"/>
  <c r="F308" i="21"/>
  <c r="H308" i="21"/>
  <c r="I308" i="21"/>
  <c r="C309" i="21"/>
  <c r="D309" i="21"/>
  <c r="E309" i="21"/>
  <c r="F309" i="21"/>
  <c r="H309" i="21"/>
  <c r="I309" i="21"/>
  <c r="A310" i="21"/>
  <c r="C310" i="21"/>
  <c r="D310" i="21"/>
  <c r="E310" i="21"/>
  <c r="F310" i="21"/>
  <c r="H310" i="21"/>
  <c r="I310" i="21"/>
  <c r="C311" i="21"/>
  <c r="D311" i="21"/>
  <c r="E311" i="21"/>
  <c r="F311" i="21"/>
  <c r="H311" i="21"/>
  <c r="I311" i="21"/>
  <c r="A312" i="21"/>
  <c r="C312" i="21"/>
  <c r="D312" i="21"/>
  <c r="E312" i="21"/>
  <c r="F312" i="21"/>
  <c r="H312" i="21"/>
  <c r="I312" i="21"/>
  <c r="A313" i="21"/>
  <c r="C313" i="21"/>
  <c r="D313" i="21"/>
  <c r="E313" i="21"/>
  <c r="F313" i="21"/>
  <c r="H313" i="21"/>
  <c r="I313" i="21"/>
  <c r="A314" i="21"/>
  <c r="C314" i="21"/>
  <c r="D314" i="21"/>
  <c r="E314" i="21"/>
  <c r="F314" i="21"/>
  <c r="H314" i="21"/>
  <c r="I314" i="21"/>
  <c r="C315" i="21"/>
  <c r="D315" i="21"/>
  <c r="E315" i="21"/>
  <c r="F315" i="21"/>
  <c r="H315" i="21"/>
  <c r="I315" i="21"/>
  <c r="A316" i="21"/>
  <c r="C316" i="21"/>
  <c r="D316" i="21"/>
  <c r="E316" i="21"/>
  <c r="F316" i="21"/>
  <c r="H316" i="21"/>
  <c r="I316" i="21"/>
  <c r="C317" i="21"/>
  <c r="D317" i="21"/>
  <c r="E317" i="21"/>
  <c r="F317" i="21"/>
  <c r="H317" i="21"/>
  <c r="I317" i="21"/>
  <c r="C318" i="21"/>
  <c r="D318" i="21"/>
  <c r="E318" i="21"/>
  <c r="F318" i="21"/>
  <c r="H318" i="21"/>
  <c r="I318" i="21"/>
  <c r="A319" i="21"/>
  <c r="C319" i="21"/>
  <c r="D319" i="21"/>
  <c r="E319" i="21"/>
  <c r="F319" i="21"/>
  <c r="H319" i="21"/>
  <c r="I319" i="21"/>
  <c r="A320" i="21"/>
  <c r="C320" i="21"/>
  <c r="D320" i="21"/>
  <c r="E320" i="21"/>
  <c r="F320" i="21"/>
  <c r="H320" i="21"/>
  <c r="I320" i="21"/>
  <c r="C321" i="21"/>
  <c r="D321" i="21"/>
  <c r="E321" i="21"/>
  <c r="F321" i="21"/>
  <c r="H321" i="21"/>
  <c r="I321" i="21"/>
  <c r="C322" i="21"/>
  <c r="D322" i="21"/>
  <c r="E322" i="21"/>
  <c r="F322" i="21"/>
  <c r="H322" i="21"/>
  <c r="I322" i="21"/>
  <c r="C323" i="21"/>
  <c r="D323" i="21"/>
  <c r="E323" i="21"/>
  <c r="F323" i="21"/>
  <c r="H323" i="21"/>
  <c r="I323" i="21"/>
  <c r="A324" i="21"/>
  <c r="C324" i="21"/>
  <c r="D324" i="21"/>
  <c r="E324" i="21"/>
  <c r="F324" i="21"/>
  <c r="H324" i="21"/>
  <c r="I324" i="21"/>
  <c r="C325" i="21"/>
  <c r="D325" i="21"/>
  <c r="E325" i="21"/>
  <c r="F325" i="21"/>
  <c r="H325" i="21"/>
  <c r="I325" i="21"/>
  <c r="C326" i="21"/>
  <c r="D326" i="21"/>
  <c r="E326" i="21"/>
  <c r="F326" i="21"/>
  <c r="H326" i="21"/>
  <c r="I326" i="21"/>
  <c r="A327" i="21"/>
  <c r="C327" i="21"/>
  <c r="D327" i="21"/>
  <c r="E327" i="21"/>
  <c r="F327" i="21"/>
  <c r="H327" i="21"/>
  <c r="I327" i="21"/>
  <c r="A328" i="21"/>
  <c r="C328" i="21"/>
  <c r="D328" i="21"/>
  <c r="E328" i="21"/>
  <c r="F328" i="21"/>
  <c r="H328" i="21"/>
  <c r="I328" i="21"/>
  <c r="C329" i="21"/>
  <c r="D329" i="21"/>
  <c r="E329" i="21"/>
  <c r="F329" i="21"/>
  <c r="H329" i="21"/>
  <c r="I329" i="21"/>
  <c r="A330" i="21"/>
  <c r="C330" i="21"/>
  <c r="D330" i="21"/>
  <c r="E330" i="21"/>
  <c r="F330" i="21"/>
  <c r="H330" i="21"/>
  <c r="I330" i="21"/>
  <c r="A331" i="21"/>
  <c r="C331" i="21"/>
  <c r="D331" i="21"/>
  <c r="E331" i="21"/>
  <c r="F331" i="21"/>
  <c r="H331" i="21"/>
  <c r="I331" i="21"/>
  <c r="A332" i="21"/>
  <c r="C332" i="21"/>
  <c r="D332" i="21"/>
  <c r="E332" i="21"/>
  <c r="F332" i="21"/>
  <c r="H332" i="21"/>
  <c r="I332" i="21"/>
  <c r="A333" i="21"/>
  <c r="C333" i="21"/>
  <c r="D333" i="21"/>
  <c r="E333" i="21"/>
  <c r="F333" i="21"/>
  <c r="H333" i="21"/>
  <c r="I333" i="21"/>
  <c r="A334" i="21"/>
  <c r="C334" i="21"/>
  <c r="D334" i="21"/>
  <c r="E334" i="21"/>
  <c r="F334" i="21"/>
  <c r="H334" i="21"/>
  <c r="I334" i="21"/>
  <c r="C335" i="21"/>
  <c r="D335" i="21"/>
  <c r="E335" i="21"/>
  <c r="F335" i="21"/>
  <c r="H335" i="21"/>
  <c r="I335" i="21"/>
  <c r="C336" i="21"/>
  <c r="D336" i="21"/>
  <c r="E336" i="21"/>
  <c r="F336" i="21"/>
  <c r="H336" i="21"/>
  <c r="I336" i="21"/>
  <c r="C337" i="21"/>
  <c r="D337" i="21"/>
  <c r="E337" i="21"/>
  <c r="F337" i="21"/>
  <c r="H337" i="21"/>
  <c r="I337" i="21"/>
  <c r="C338" i="21"/>
  <c r="D338" i="21"/>
  <c r="E338" i="21"/>
  <c r="F338" i="21"/>
  <c r="H338" i="21"/>
  <c r="I338" i="21"/>
  <c r="A339" i="21"/>
  <c r="C339" i="21"/>
  <c r="D339" i="21"/>
  <c r="E339" i="21"/>
  <c r="F339" i="21"/>
  <c r="H339" i="21"/>
  <c r="I339" i="21"/>
  <c r="C340" i="21"/>
  <c r="D340" i="21"/>
  <c r="E340" i="21"/>
  <c r="F340" i="21"/>
  <c r="H340" i="21"/>
  <c r="I340" i="21"/>
  <c r="C341" i="21"/>
  <c r="D341" i="21"/>
  <c r="E341" i="21"/>
  <c r="F341" i="21"/>
  <c r="H341" i="21"/>
  <c r="I341" i="21"/>
  <c r="C342" i="21"/>
  <c r="D342" i="21"/>
  <c r="E342" i="21"/>
  <c r="F342" i="21"/>
  <c r="H342" i="21"/>
  <c r="I342" i="21"/>
  <c r="C343" i="21"/>
  <c r="D343" i="21"/>
  <c r="E343" i="21"/>
  <c r="F343" i="21"/>
  <c r="H343" i="21"/>
  <c r="I343" i="21"/>
  <c r="C344" i="21"/>
  <c r="D344" i="21"/>
  <c r="E344" i="21"/>
  <c r="F344" i="21"/>
  <c r="H344" i="21"/>
  <c r="I344" i="21"/>
  <c r="A345" i="21"/>
  <c r="C345" i="21"/>
  <c r="D345" i="21"/>
  <c r="E345" i="21"/>
  <c r="F345" i="21"/>
  <c r="H345" i="21"/>
  <c r="I345" i="21"/>
  <c r="C346" i="21"/>
  <c r="D346" i="21"/>
  <c r="E346" i="21"/>
  <c r="F346" i="21"/>
  <c r="H346" i="21"/>
  <c r="I346" i="21"/>
  <c r="C347" i="21"/>
  <c r="D347" i="21"/>
  <c r="E347" i="21"/>
  <c r="F347" i="21"/>
  <c r="H347" i="21"/>
  <c r="I347" i="21"/>
  <c r="C348" i="21"/>
  <c r="D348" i="21"/>
  <c r="E348" i="21"/>
  <c r="F348" i="21"/>
  <c r="H348" i="21"/>
  <c r="I348" i="21"/>
  <c r="C349" i="21"/>
  <c r="D349" i="21"/>
  <c r="E349" i="21"/>
  <c r="F349" i="21"/>
  <c r="H349" i="21"/>
  <c r="I349" i="21"/>
  <c r="C350" i="21"/>
  <c r="D350" i="21"/>
  <c r="E350" i="21"/>
  <c r="F350" i="21"/>
  <c r="H350" i="21"/>
  <c r="I350" i="21"/>
  <c r="C351" i="21"/>
  <c r="D351" i="21"/>
  <c r="E351" i="21"/>
  <c r="F351" i="21"/>
  <c r="H351" i="21"/>
  <c r="I351" i="21"/>
  <c r="C352" i="21"/>
  <c r="D352" i="21"/>
  <c r="E352" i="21"/>
  <c r="F352" i="21"/>
  <c r="H352" i="21"/>
  <c r="I352" i="21"/>
  <c r="A353" i="21"/>
  <c r="C353" i="21"/>
  <c r="D353" i="21"/>
  <c r="E353" i="21"/>
  <c r="F353" i="21"/>
  <c r="H353" i="21"/>
  <c r="I353" i="21"/>
  <c r="C354" i="21"/>
  <c r="D354" i="21"/>
  <c r="E354" i="21"/>
  <c r="F354" i="21"/>
  <c r="H354" i="21"/>
  <c r="I354" i="21"/>
  <c r="C355" i="21"/>
  <c r="D355" i="21"/>
  <c r="E355" i="21"/>
  <c r="F355" i="21"/>
  <c r="H355" i="21"/>
  <c r="I355" i="21"/>
  <c r="C356" i="21"/>
  <c r="D356" i="21"/>
  <c r="E356" i="21"/>
  <c r="F356" i="21"/>
  <c r="H356" i="21"/>
  <c r="I356" i="21"/>
  <c r="C357" i="21"/>
  <c r="D357" i="21"/>
  <c r="E357" i="21"/>
  <c r="F357" i="21"/>
  <c r="H357" i="21"/>
  <c r="I357" i="21"/>
  <c r="C358" i="21"/>
  <c r="D358" i="21"/>
  <c r="E358" i="21"/>
  <c r="F358" i="21"/>
  <c r="H358" i="21"/>
  <c r="I358" i="21"/>
  <c r="C359" i="21"/>
  <c r="D359" i="21"/>
  <c r="E359" i="21"/>
  <c r="F359" i="21"/>
  <c r="H359" i="21"/>
  <c r="I359" i="21"/>
  <c r="C360" i="21"/>
  <c r="D360" i="21"/>
  <c r="E360" i="21"/>
  <c r="F360" i="21"/>
  <c r="H360" i="21"/>
  <c r="I360" i="21"/>
  <c r="C361" i="21"/>
  <c r="D361" i="21"/>
  <c r="E361" i="21"/>
  <c r="F361" i="21"/>
  <c r="H361" i="21"/>
  <c r="I361" i="21"/>
  <c r="C362" i="21"/>
  <c r="D362" i="21"/>
  <c r="E362" i="21"/>
  <c r="F362" i="21"/>
  <c r="H362" i="21"/>
  <c r="I362" i="21"/>
  <c r="A363" i="21"/>
  <c r="C363" i="21"/>
  <c r="D363" i="21"/>
  <c r="E363" i="21"/>
  <c r="F363" i="21"/>
  <c r="H363" i="21"/>
  <c r="I363" i="21"/>
  <c r="C364" i="21"/>
  <c r="D364" i="21"/>
  <c r="E364" i="21"/>
  <c r="F364" i="21"/>
  <c r="H364" i="21"/>
  <c r="I364" i="21"/>
  <c r="C365" i="21"/>
  <c r="D365" i="21"/>
  <c r="E365" i="21"/>
  <c r="F365" i="21"/>
  <c r="H365" i="21"/>
  <c r="I365" i="21"/>
  <c r="A366" i="21"/>
  <c r="C366" i="21"/>
  <c r="D366" i="21"/>
  <c r="E366" i="21"/>
  <c r="F366" i="21"/>
  <c r="H366" i="21"/>
  <c r="I366" i="21"/>
  <c r="C367" i="21"/>
  <c r="D367" i="21"/>
  <c r="E367" i="21"/>
  <c r="F367" i="21"/>
  <c r="H367" i="21"/>
  <c r="I367" i="21"/>
  <c r="C368" i="21"/>
  <c r="D368" i="21"/>
  <c r="E368" i="21"/>
  <c r="F368" i="21"/>
  <c r="H368" i="21"/>
  <c r="I368" i="21"/>
  <c r="C369" i="21"/>
  <c r="D369" i="21"/>
  <c r="E369" i="21"/>
  <c r="F369" i="21"/>
  <c r="H369" i="21"/>
  <c r="I369" i="21"/>
  <c r="C370" i="21"/>
  <c r="D370" i="21"/>
  <c r="E370" i="21"/>
  <c r="F370" i="21"/>
  <c r="H370" i="21"/>
  <c r="I370" i="21"/>
  <c r="C371" i="21"/>
  <c r="D371" i="21"/>
  <c r="E371" i="21"/>
  <c r="F371" i="21"/>
  <c r="H371" i="21"/>
  <c r="I371" i="21"/>
  <c r="C372" i="21"/>
  <c r="D372" i="21"/>
  <c r="E372" i="21"/>
  <c r="F372" i="21"/>
  <c r="H372" i="21"/>
  <c r="I372" i="21"/>
  <c r="C373" i="21"/>
  <c r="D373" i="21"/>
  <c r="E373" i="21"/>
  <c r="F373" i="21"/>
  <c r="H373" i="21"/>
  <c r="I373" i="21"/>
  <c r="A374" i="21"/>
  <c r="C374" i="21"/>
  <c r="D374" i="21"/>
  <c r="E374" i="21"/>
  <c r="F374" i="21"/>
  <c r="H374" i="21"/>
  <c r="I374" i="21"/>
  <c r="C375" i="21"/>
  <c r="D375" i="21"/>
  <c r="E375" i="21"/>
  <c r="F375" i="21"/>
  <c r="H375" i="21"/>
  <c r="I375" i="21"/>
  <c r="C376" i="21"/>
  <c r="D376" i="21"/>
  <c r="E376" i="21"/>
  <c r="F376" i="21"/>
  <c r="H376" i="21"/>
  <c r="I376" i="21"/>
  <c r="C377" i="21"/>
  <c r="D377" i="21"/>
  <c r="E377" i="21"/>
  <c r="F377" i="21"/>
  <c r="H377" i="21"/>
  <c r="I377" i="21"/>
  <c r="C378" i="21"/>
  <c r="D378" i="21"/>
  <c r="E378" i="21"/>
  <c r="F378" i="21"/>
  <c r="H378" i="21"/>
  <c r="I378" i="21"/>
  <c r="A379" i="21"/>
  <c r="C379" i="21"/>
  <c r="D379" i="21"/>
  <c r="E379" i="21"/>
  <c r="F379" i="21"/>
  <c r="H379" i="21"/>
  <c r="I379" i="21"/>
  <c r="C380" i="21"/>
  <c r="D380" i="21"/>
  <c r="E380" i="21"/>
  <c r="F380" i="21"/>
  <c r="H380" i="21"/>
  <c r="I380" i="21"/>
  <c r="C381" i="21"/>
  <c r="D381" i="21"/>
  <c r="E381" i="21"/>
  <c r="F381" i="21"/>
  <c r="H381" i="21"/>
  <c r="I381" i="21"/>
  <c r="C382" i="21"/>
  <c r="D382" i="21"/>
  <c r="E382" i="21"/>
  <c r="F382" i="21"/>
  <c r="H382" i="21"/>
  <c r="I382" i="21"/>
  <c r="C383" i="21"/>
  <c r="D383" i="21"/>
  <c r="E383" i="21"/>
  <c r="F383" i="21"/>
  <c r="H383" i="21"/>
  <c r="I383" i="21"/>
  <c r="C384" i="21"/>
  <c r="D384" i="21"/>
  <c r="E384" i="21"/>
  <c r="F384" i="21"/>
  <c r="H384" i="21"/>
  <c r="I384" i="21"/>
  <c r="C385" i="21"/>
  <c r="D385" i="21"/>
  <c r="E385" i="21"/>
  <c r="F385" i="21"/>
  <c r="H385" i="21"/>
  <c r="I385" i="21"/>
  <c r="C386" i="21"/>
  <c r="D386" i="21"/>
  <c r="E386" i="21"/>
  <c r="F386" i="21"/>
  <c r="H386" i="21"/>
  <c r="I386" i="21"/>
  <c r="C387" i="21"/>
  <c r="D387" i="21"/>
  <c r="E387" i="21"/>
  <c r="F387" i="21"/>
  <c r="H387" i="21"/>
  <c r="I387" i="21"/>
  <c r="C388" i="21"/>
  <c r="D388" i="21"/>
  <c r="E388" i="21"/>
  <c r="F388" i="21"/>
  <c r="H388" i="21"/>
  <c r="I388" i="21"/>
  <c r="C389" i="21"/>
  <c r="D389" i="21"/>
  <c r="E389" i="21"/>
  <c r="F389" i="21"/>
  <c r="H389" i="21"/>
  <c r="I389" i="21"/>
  <c r="C390" i="21"/>
  <c r="D390" i="21"/>
  <c r="E390" i="21"/>
  <c r="F390" i="21"/>
  <c r="H390" i="21"/>
  <c r="I390" i="21"/>
  <c r="C391" i="21"/>
  <c r="D391" i="21"/>
  <c r="E391" i="21"/>
  <c r="F391" i="21"/>
  <c r="H391" i="21"/>
  <c r="I391" i="21"/>
  <c r="C392" i="21"/>
  <c r="D392" i="21"/>
  <c r="E392" i="21"/>
  <c r="F392" i="21"/>
  <c r="H392" i="21"/>
  <c r="I392" i="21"/>
  <c r="C393" i="21"/>
  <c r="D393" i="21"/>
  <c r="E393" i="21"/>
  <c r="F393" i="21"/>
  <c r="H393" i="21"/>
  <c r="I393" i="21"/>
  <c r="A394" i="21"/>
  <c r="C394" i="21"/>
  <c r="D394" i="21"/>
  <c r="E394" i="21"/>
  <c r="F394" i="21"/>
  <c r="H394" i="21"/>
  <c r="I394" i="21"/>
  <c r="C395" i="21"/>
  <c r="D395" i="21"/>
  <c r="E395" i="21"/>
  <c r="F395" i="21"/>
  <c r="H395" i="21"/>
  <c r="I395" i="21"/>
  <c r="C396" i="21"/>
  <c r="D396" i="21"/>
  <c r="E396" i="21"/>
  <c r="F396" i="21"/>
  <c r="H396" i="21"/>
  <c r="I396" i="21"/>
  <c r="A397" i="21"/>
  <c r="C397" i="21"/>
  <c r="D397" i="21"/>
  <c r="E397" i="21"/>
  <c r="F397" i="21"/>
  <c r="H397" i="21"/>
  <c r="I397" i="21"/>
  <c r="C398" i="21"/>
  <c r="D398" i="21"/>
  <c r="E398" i="21"/>
  <c r="F398" i="21"/>
  <c r="H398" i="21"/>
  <c r="I398" i="21"/>
  <c r="C399" i="21"/>
  <c r="D399" i="21"/>
  <c r="E399" i="21"/>
  <c r="F399" i="21"/>
  <c r="H399" i="21"/>
  <c r="I399" i="21"/>
  <c r="C400" i="21"/>
  <c r="D400" i="21"/>
  <c r="E400" i="21"/>
  <c r="F400" i="21"/>
  <c r="H400" i="21"/>
  <c r="I400" i="21"/>
  <c r="C401" i="21"/>
  <c r="D401" i="21"/>
  <c r="E401" i="21"/>
  <c r="F401" i="21"/>
  <c r="H401" i="21"/>
  <c r="I401" i="21"/>
  <c r="A402" i="21"/>
  <c r="C402" i="21"/>
  <c r="D402" i="21"/>
  <c r="E402" i="21"/>
  <c r="F402" i="21"/>
  <c r="H402" i="21"/>
  <c r="I402" i="21"/>
  <c r="C403" i="21"/>
  <c r="D403" i="21"/>
  <c r="E403" i="21"/>
  <c r="F403" i="21"/>
  <c r="H403" i="21"/>
  <c r="I403" i="21"/>
  <c r="C404" i="21"/>
  <c r="D404" i="21"/>
  <c r="E404" i="21"/>
  <c r="F404" i="21"/>
  <c r="H404" i="21"/>
  <c r="I404" i="21"/>
  <c r="C405" i="21"/>
  <c r="D405" i="21"/>
  <c r="E405" i="21"/>
  <c r="F405" i="21"/>
  <c r="H405" i="21"/>
  <c r="I405" i="21"/>
  <c r="C406" i="21"/>
  <c r="D406" i="21"/>
  <c r="E406" i="21"/>
  <c r="F406" i="21"/>
  <c r="H406" i="21"/>
  <c r="I406" i="21"/>
  <c r="C407" i="21"/>
  <c r="D407" i="21"/>
  <c r="E407" i="21"/>
  <c r="F407" i="21"/>
  <c r="H407" i="21"/>
  <c r="I407" i="21"/>
  <c r="C408" i="21"/>
  <c r="D408" i="21"/>
  <c r="E408" i="21"/>
  <c r="F408" i="21"/>
  <c r="H408" i="21"/>
  <c r="I408" i="21"/>
  <c r="A409" i="21"/>
  <c r="C409" i="21"/>
  <c r="D409" i="21"/>
  <c r="E409" i="21"/>
  <c r="F409" i="21"/>
  <c r="H409" i="21"/>
  <c r="I409" i="21"/>
  <c r="C410" i="21"/>
  <c r="D410" i="21"/>
  <c r="E410" i="21"/>
  <c r="F410" i="21"/>
  <c r="H410" i="21"/>
  <c r="I410" i="21"/>
  <c r="C411" i="21"/>
  <c r="D411" i="21"/>
  <c r="E411" i="21"/>
  <c r="F411" i="21"/>
  <c r="H411" i="21"/>
  <c r="I411" i="21"/>
  <c r="C412" i="21"/>
  <c r="D412" i="21"/>
  <c r="E412" i="21"/>
  <c r="F412" i="21"/>
  <c r="H412" i="21"/>
  <c r="I412" i="21"/>
  <c r="C413" i="21"/>
  <c r="D413" i="21"/>
  <c r="E413" i="21"/>
  <c r="F413" i="21"/>
  <c r="H413" i="21"/>
  <c r="I413" i="21"/>
  <c r="C414" i="21"/>
  <c r="D414" i="21"/>
  <c r="E414" i="21"/>
  <c r="F414" i="21"/>
  <c r="H414" i="21"/>
  <c r="I414" i="21"/>
  <c r="C415" i="21"/>
  <c r="D415" i="21"/>
  <c r="E415" i="21"/>
  <c r="F415" i="21"/>
  <c r="H415" i="21"/>
  <c r="I415" i="21"/>
  <c r="C416" i="21"/>
  <c r="D416" i="21"/>
  <c r="E416" i="21"/>
  <c r="F416" i="21"/>
  <c r="H416" i="21"/>
  <c r="I416" i="21"/>
  <c r="C417" i="21"/>
  <c r="D417" i="21"/>
  <c r="E417" i="21"/>
  <c r="F417" i="21"/>
  <c r="H417" i="21"/>
  <c r="I417" i="21"/>
  <c r="C418" i="21"/>
  <c r="D418" i="21"/>
  <c r="E418" i="21"/>
  <c r="F418" i="21"/>
  <c r="H418" i="21"/>
  <c r="I418" i="21"/>
  <c r="A419" i="21"/>
  <c r="C419" i="21"/>
  <c r="D419" i="21"/>
  <c r="E419" i="21"/>
  <c r="F419" i="21"/>
  <c r="H419" i="21"/>
  <c r="I419" i="21"/>
  <c r="C420" i="21"/>
  <c r="D420" i="21"/>
  <c r="E420" i="21"/>
  <c r="F420" i="21"/>
  <c r="H420" i="21"/>
  <c r="I420" i="21"/>
  <c r="C421" i="21"/>
  <c r="D421" i="21"/>
  <c r="E421" i="21"/>
  <c r="F421" i="21"/>
  <c r="H421" i="21"/>
  <c r="I421" i="21"/>
  <c r="C422" i="21"/>
  <c r="D422" i="21"/>
  <c r="E422" i="21"/>
  <c r="F422" i="21"/>
  <c r="H422" i="21"/>
  <c r="I422" i="21"/>
  <c r="C423" i="21"/>
  <c r="D423" i="21"/>
  <c r="E423" i="21"/>
  <c r="F423" i="21"/>
  <c r="H423" i="21"/>
  <c r="I423" i="21"/>
  <c r="C424" i="21"/>
  <c r="D424" i="21"/>
  <c r="E424" i="21"/>
  <c r="F424" i="21"/>
  <c r="H424" i="21"/>
  <c r="I424" i="21"/>
  <c r="C425" i="21"/>
  <c r="D425" i="21"/>
  <c r="E425" i="21"/>
  <c r="F425" i="21"/>
  <c r="H425" i="21"/>
  <c r="I425" i="21"/>
  <c r="C426" i="21"/>
  <c r="D426" i="21"/>
  <c r="E426" i="21"/>
  <c r="F426" i="21"/>
  <c r="H426" i="21"/>
  <c r="I426" i="21"/>
  <c r="C427" i="21"/>
  <c r="D427" i="21"/>
  <c r="E427" i="21"/>
  <c r="F427" i="21"/>
  <c r="H427" i="21"/>
  <c r="I427" i="21"/>
  <c r="C428" i="21"/>
  <c r="D428" i="21"/>
  <c r="E428" i="21"/>
  <c r="F428" i="21"/>
  <c r="H428" i="21"/>
  <c r="I428" i="21"/>
  <c r="A429" i="21"/>
  <c r="C429" i="21"/>
  <c r="D429" i="21"/>
  <c r="E429" i="21"/>
  <c r="F429" i="21"/>
  <c r="H429" i="21"/>
  <c r="I429" i="21"/>
  <c r="A430" i="21"/>
  <c r="C430" i="21"/>
  <c r="D430" i="21"/>
  <c r="E430" i="21"/>
  <c r="F430" i="21"/>
  <c r="H430" i="21"/>
  <c r="I430" i="21"/>
  <c r="C431" i="21"/>
  <c r="D431" i="21"/>
  <c r="E431" i="21"/>
  <c r="F431" i="21"/>
  <c r="H431" i="21"/>
  <c r="I431" i="21"/>
  <c r="C432" i="21"/>
  <c r="D432" i="21"/>
  <c r="E432" i="21"/>
  <c r="F432" i="21"/>
  <c r="H432" i="21"/>
  <c r="I432" i="21"/>
  <c r="C433" i="21"/>
  <c r="D433" i="21"/>
  <c r="E433" i="21"/>
  <c r="F433" i="21"/>
  <c r="H433" i="21"/>
  <c r="I433" i="21"/>
  <c r="C434" i="21"/>
  <c r="D434" i="21"/>
  <c r="E434" i="21"/>
  <c r="F434" i="21"/>
  <c r="H434" i="21"/>
  <c r="I434" i="21"/>
  <c r="C435" i="21"/>
  <c r="D435" i="21"/>
  <c r="E435" i="21"/>
  <c r="F435" i="21"/>
  <c r="H435" i="21"/>
  <c r="I435" i="21"/>
  <c r="C436" i="21"/>
  <c r="D436" i="21"/>
  <c r="E436" i="21"/>
  <c r="F436" i="21"/>
  <c r="H436" i="21"/>
  <c r="I436" i="21"/>
  <c r="C437" i="21"/>
  <c r="D437" i="21"/>
  <c r="E437" i="21"/>
  <c r="F437" i="21"/>
  <c r="H437" i="21"/>
  <c r="I437" i="21"/>
  <c r="C438" i="21"/>
  <c r="D438" i="21"/>
  <c r="E438" i="21"/>
  <c r="F438" i="21"/>
  <c r="H438" i="21"/>
  <c r="I438" i="21"/>
  <c r="C439" i="21"/>
  <c r="D439" i="21"/>
  <c r="E439" i="21"/>
  <c r="F439" i="21"/>
  <c r="H439" i="21"/>
  <c r="I439" i="21"/>
  <c r="C440" i="21"/>
  <c r="D440" i="21"/>
  <c r="E440" i="21"/>
  <c r="F440" i="21"/>
  <c r="H440" i="21"/>
  <c r="I440" i="21"/>
  <c r="C441" i="21"/>
  <c r="D441" i="21"/>
  <c r="E441" i="21"/>
  <c r="F441" i="21"/>
  <c r="H441" i="21"/>
  <c r="I441" i="21"/>
  <c r="C442" i="21"/>
  <c r="D442" i="21"/>
  <c r="E442" i="21"/>
  <c r="F442" i="21"/>
  <c r="H442" i="21"/>
  <c r="I442" i="21"/>
  <c r="C443" i="21"/>
  <c r="D443" i="21"/>
  <c r="E443" i="21"/>
  <c r="F443" i="21"/>
  <c r="H443" i="21"/>
  <c r="I443" i="21"/>
  <c r="C444" i="21"/>
  <c r="D444" i="21"/>
  <c r="E444" i="21"/>
  <c r="F444" i="21"/>
  <c r="H444" i="21"/>
  <c r="I444" i="21"/>
  <c r="C445" i="21"/>
  <c r="D445" i="21"/>
  <c r="E445" i="21"/>
  <c r="F445" i="21"/>
  <c r="H445" i="21"/>
  <c r="I445" i="21"/>
  <c r="C446" i="21"/>
  <c r="D446" i="21"/>
  <c r="E446" i="21"/>
  <c r="F446" i="21"/>
  <c r="H446" i="21"/>
  <c r="I446" i="21"/>
  <c r="C447" i="21"/>
  <c r="D447" i="21"/>
  <c r="E447" i="21"/>
  <c r="F447" i="21"/>
  <c r="H447" i="21"/>
  <c r="I447" i="21"/>
  <c r="C448" i="21"/>
  <c r="D448" i="21"/>
  <c r="E448" i="21"/>
  <c r="F448" i="21"/>
  <c r="H448" i="21"/>
  <c r="I448" i="21"/>
  <c r="C449" i="21"/>
  <c r="D449" i="21"/>
  <c r="E449" i="21"/>
  <c r="F449" i="21"/>
  <c r="H449" i="21"/>
  <c r="I449" i="21"/>
  <c r="C450" i="21"/>
  <c r="D450" i="21"/>
  <c r="E450" i="21"/>
  <c r="F450" i="21"/>
  <c r="H450" i="21"/>
  <c r="I450" i="21"/>
  <c r="C451" i="21"/>
  <c r="D451" i="21"/>
  <c r="E451" i="21"/>
  <c r="F451" i="21"/>
  <c r="H451" i="21"/>
  <c r="I451" i="21"/>
  <c r="C452" i="21"/>
  <c r="D452" i="21"/>
  <c r="E452" i="21"/>
  <c r="F452" i="21"/>
  <c r="H452" i="21"/>
  <c r="I452" i="21"/>
  <c r="C453" i="21"/>
  <c r="D453" i="21"/>
  <c r="E453" i="21"/>
  <c r="F453" i="21"/>
  <c r="H453" i="21"/>
  <c r="I453" i="21"/>
  <c r="C454" i="21"/>
  <c r="D454" i="21"/>
  <c r="E454" i="21"/>
  <c r="F454" i="21"/>
  <c r="H454" i="21"/>
  <c r="I454" i="21"/>
  <c r="C455" i="21"/>
  <c r="D455" i="21"/>
  <c r="E455" i="21"/>
  <c r="F455" i="21"/>
  <c r="H455" i="21"/>
  <c r="I455" i="21"/>
  <c r="C456" i="21"/>
  <c r="D456" i="21"/>
  <c r="E456" i="21"/>
  <c r="F456" i="21"/>
  <c r="H456" i="21"/>
  <c r="I456" i="21"/>
  <c r="C457" i="21"/>
  <c r="D457" i="21"/>
  <c r="E457" i="21"/>
  <c r="F457" i="21"/>
  <c r="H457" i="21"/>
  <c r="I457" i="21"/>
  <c r="C458" i="21"/>
  <c r="D458" i="21"/>
  <c r="E458" i="21"/>
  <c r="F458" i="21"/>
  <c r="H458" i="21"/>
  <c r="I458" i="21"/>
  <c r="C459" i="21"/>
  <c r="D459" i="21"/>
  <c r="E459" i="21"/>
  <c r="F459" i="21"/>
  <c r="H459" i="21"/>
  <c r="I459" i="21"/>
  <c r="C460" i="21"/>
  <c r="D460" i="21"/>
  <c r="E460" i="21"/>
  <c r="F460" i="21"/>
  <c r="H460" i="21"/>
  <c r="I460" i="21"/>
  <c r="C461" i="21"/>
  <c r="D461" i="21"/>
  <c r="E461" i="21"/>
  <c r="F461" i="21"/>
  <c r="H461" i="21"/>
  <c r="I461" i="21"/>
  <c r="C462" i="21"/>
  <c r="D462" i="21"/>
  <c r="E462" i="21"/>
  <c r="F462" i="21"/>
  <c r="H462" i="21"/>
  <c r="I462" i="21"/>
  <c r="C463" i="21"/>
  <c r="D463" i="21"/>
  <c r="E463" i="21"/>
  <c r="F463" i="21"/>
  <c r="H463" i="21"/>
  <c r="I463" i="21"/>
  <c r="C464" i="21"/>
  <c r="D464" i="21"/>
  <c r="E464" i="21"/>
  <c r="F464" i="21"/>
  <c r="H464" i="21"/>
  <c r="I464" i="21"/>
  <c r="C465" i="21"/>
  <c r="D465" i="21"/>
  <c r="E465" i="21"/>
  <c r="F465" i="21"/>
  <c r="H465" i="21"/>
  <c r="I465" i="21"/>
  <c r="C466" i="21"/>
  <c r="D466" i="21"/>
  <c r="E466" i="21"/>
  <c r="F466" i="21"/>
  <c r="H466" i="21"/>
  <c r="I466" i="21"/>
  <c r="C467" i="21"/>
  <c r="D467" i="21"/>
  <c r="E467" i="21"/>
  <c r="F467" i="21"/>
  <c r="H467" i="21"/>
  <c r="I467" i="21"/>
  <c r="C468" i="21"/>
  <c r="D468" i="21"/>
  <c r="E468" i="21"/>
  <c r="F468" i="21"/>
  <c r="H468" i="21"/>
  <c r="I468" i="21"/>
  <c r="C469" i="21"/>
  <c r="D469" i="21"/>
  <c r="E469" i="21"/>
  <c r="F469" i="21"/>
  <c r="H469" i="21"/>
  <c r="I469" i="21"/>
  <c r="C470" i="21"/>
  <c r="D470" i="21"/>
  <c r="E470" i="21"/>
  <c r="F470" i="21"/>
  <c r="H470" i="21"/>
  <c r="I470" i="21"/>
  <c r="C471" i="21"/>
  <c r="D471" i="21"/>
  <c r="E471" i="21"/>
  <c r="F471" i="21"/>
  <c r="H471" i="21"/>
  <c r="I471" i="21"/>
  <c r="C472" i="21"/>
  <c r="D472" i="21"/>
  <c r="E472" i="21"/>
  <c r="F472" i="21"/>
  <c r="H472" i="21"/>
  <c r="I472" i="21"/>
  <c r="C473" i="21"/>
  <c r="D473" i="21"/>
  <c r="E473" i="21"/>
  <c r="F473" i="21"/>
  <c r="H473" i="21"/>
  <c r="I473" i="21"/>
  <c r="C474" i="21"/>
  <c r="D474" i="21"/>
  <c r="E474" i="21"/>
  <c r="F474" i="21"/>
  <c r="H474" i="21"/>
  <c r="I474" i="21"/>
  <c r="C475" i="21"/>
  <c r="D475" i="21"/>
  <c r="E475" i="21"/>
  <c r="F475" i="21"/>
  <c r="H475" i="21"/>
  <c r="I475" i="21"/>
  <c r="C476" i="21"/>
  <c r="D476" i="21"/>
  <c r="E476" i="21"/>
  <c r="F476" i="21"/>
  <c r="H476" i="21"/>
  <c r="I476" i="21"/>
  <c r="C477" i="21"/>
  <c r="D477" i="21"/>
  <c r="E477" i="21"/>
  <c r="F477" i="21"/>
  <c r="H477" i="21"/>
  <c r="I477" i="21"/>
  <c r="C478" i="21"/>
  <c r="D478" i="21"/>
  <c r="E478" i="21"/>
  <c r="F478" i="21"/>
  <c r="H478" i="21"/>
  <c r="I478" i="21"/>
  <c r="C479" i="21"/>
  <c r="D479" i="21"/>
  <c r="E479" i="21"/>
  <c r="F479" i="21"/>
  <c r="H479" i="21"/>
  <c r="I479" i="21"/>
  <c r="C480" i="21"/>
  <c r="D480" i="21"/>
  <c r="E480" i="21"/>
  <c r="F480" i="21"/>
  <c r="H480" i="21"/>
  <c r="I480" i="21"/>
  <c r="C481" i="21"/>
  <c r="D481" i="21"/>
  <c r="E481" i="21"/>
  <c r="F481" i="21"/>
  <c r="H481" i="21"/>
  <c r="I481" i="21"/>
  <c r="C482" i="21"/>
  <c r="D482" i="21"/>
  <c r="E482" i="21"/>
  <c r="F482" i="21"/>
  <c r="H482" i="21"/>
  <c r="I482" i="21"/>
  <c r="C483" i="21"/>
  <c r="D483" i="21"/>
  <c r="E483" i="21"/>
  <c r="F483" i="21"/>
  <c r="H483" i="21"/>
  <c r="I483" i="21"/>
  <c r="C484" i="21"/>
  <c r="D484" i="21"/>
  <c r="E484" i="21"/>
  <c r="F484" i="21"/>
  <c r="H484" i="21"/>
  <c r="I484" i="21"/>
  <c r="C485" i="21"/>
  <c r="D485" i="21"/>
  <c r="E485" i="21"/>
  <c r="F485" i="21"/>
  <c r="H485" i="21"/>
  <c r="I485" i="21"/>
  <c r="C486" i="21"/>
  <c r="D486" i="21"/>
  <c r="E486" i="21"/>
  <c r="F486" i="21"/>
  <c r="H486" i="21"/>
  <c r="I486" i="21"/>
  <c r="C487" i="21"/>
  <c r="D487" i="21"/>
  <c r="E487" i="21"/>
  <c r="F487" i="21"/>
  <c r="H487" i="21"/>
  <c r="I487" i="21"/>
  <c r="C488" i="21"/>
  <c r="D488" i="21"/>
  <c r="E488" i="21"/>
  <c r="F488" i="21"/>
  <c r="H488" i="21"/>
  <c r="I488" i="21"/>
  <c r="C489" i="21"/>
  <c r="D489" i="21"/>
  <c r="E489" i="21"/>
  <c r="F489" i="21"/>
  <c r="H489" i="21"/>
  <c r="I489" i="21"/>
  <c r="C490" i="21"/>
  <c r="D490" i="21"/>
  <c r="E490" i="21"/>
  <c r="F490" i="21"/>
  <c r="H490" i="21"/>
  <c r="I490" i="21"/>
  <c r="C491" i="21"/>
  <c r="D491" i="21"/>
  <c r="E491" i="21"/>
  <c r="F491" i="21"/>
  <c r="H491" i="21"/>
  <c r="I491" i="21"/>
  <c r="C492" i="21"/>
  <c r="D492" i="21"/>
  <c r="E492" i="21"/>
  <c r="F492" i="21"/>
  <c r="H492" i="21"/>
  <c r="I492" i="21"/>
  <c r="C493" i="21"/>
  <c r="D493" i="21"/>
  <c r="E493" i="21"/>
  <c r="F493" i="21"/>
  <c r="H493" i="21"/>
  <c r="I493" i="21"/>
  <c r="C494" i="21"/>
  <c r="D494" i="21"/>
  <c r="E494" i="21"/>
  <c r="F494" i="21"/>
  <c r="H494" i="21"/>
  <c r="I494" i="21"/>
  <c r="C495" i="21"/>
  <c r="D495" i="21"/>
  <c r="E495" i="21"/>
  <c r="F495" i="21"/>
  <c r="H495" i="21"/>
  <c r="I495" i="21"/>
  <c r="C496" i="21"/>
  <c r="D496" i="21"/>
  <c r="E496" i="21"/>
  <c r="F496" i="21"/>
  <c r="H496" i="21"/>
  <c r="I496" i="21"/>
  <c r="C497" i="21"/>
  <c r="D497" i="21"/>
  <c r="E497" i="21"/>
  <c r="F497" i="21"/>
  <c r="H497" i="21"/>
  <c r="I497" i="21"/>
  <c r="C498" i="21"/>
  <c r="D498" i="21"/>
  <c r="E498" i="21"/>
  <c r="F498" i="21"/>
  <c r="H498" i="21"/>
  <c r="I498" i="21"/>
  <c r="C499" i="21"/>
  <c r="D499" i="21"/>
  <c r="E499" i="21"/>
  <c r="F499" i="21"/>
  <c r="H499" i="21"/>
  <c r="I499" i="21"/>
  <c r="C500" i="21"/>
  <c r="D500" i="21"/>
  <c r="E500" i="21"/>
  <c r="F500" i="21"/>
  <c r="H500" i="21"/>
  <c r="I500" i="21"/>
  <c r="C501" i="21"/>
  <c r="D501" i="21"/>
  <c r="E501" i="21"/>
  <c r="F501" i="21"/>
  <c r="H501" i="21"/>
  <c r="I501" i="21"/>
  <c r="C502" i="21"/>
  <c r="D502" i="21"/>
  <c r="E502" i="21"/>
  <c r="F502" i="21"/>
  <c r="H502" i="21"/>
  <c r="I502" i="21"/>
  <c r="A503" i="21"/>
  <c r="C503" i="21"/>
  <c r="D503" i="21"/>
  <c r="E503" i="21"/>
  <c r="F503" i="21"/>
  <c r="H503" i="21"/>
  <c r="I503" i="21"/>
  <c r="C504" i="21"/>
  <c r="D504" i="21"/>
  <c r="E504" i="21"/>
  <c r="F504" i="21"/>
  <c r="H504" i="21"/>
  <c r="I504" i="21"/>
  <c r="A505" i="21"/>
  <c r="C505" i="21"/>
  <c r="D505" i="21"/>
  <c r="E505" i="21"/>
  <c r="F505" i="21"/>
  <c r="H505" i="21"/>
  <c r="I505" i="21"/>
  <c r="C506" i="21"/>
  <c r="D506" i="21"/>
  <c r="E506" i="21"/>
  <c r="F506" i="21"/>
  <c r="H506" i="21"/>
  <c r="I506" i="21"/>
  <c r="C507" i="21"/>
  <c r="D507" i="21"/>
  <c r="E507" i="21"/>
  <c r="F507" i="21"/>
  <c r="H507" i="21"/>
  <c r="I507" i="21"/>
  <c r="C508" i="21"/>
  <c r="D508" i="21"/>
  <c r="E508" i="21"/>
  <c r="F508" i="21"/>
  <c r="H508" i="21"/>
  <c r="I508" i="21"/>
  <c r="C509" i="21"/>
  <c r="D509" i="21"/>
  <c r="E509" i="21"/>
  <c r="F509" i="21"/>
  <c r="H509" i="21"/>
  <c r="I509" i="21"/>
  <c r="C510" i="21"/>
  <c r="D510" i="21"/>
  <c r="E510" i="21"/>
  <c r="F510" i="21"/>
  <c r="H510" i="21"/>
  <c r="I510" i="21"/>
  <c r="C511" i="21"/>
  <c r="D511" i="21"/>
  <c r="E511" i="21"/>
  <c r="F511" i="21"/>
  <c r="H511" i="21"/>
  <c r="I511" i="21"/>
  <c r="C512" i="21"/>
  <c r="D512" i="21"/>
  <c r="E512" i="21"/>
  <c r="F512" i="21"/>
  <c r="H512" i="21"/>
  <c r="I512" i="21"/>
  <c r="C513" i="21"/>
  <c r="D513" i="21"/>
  <c r="E513" i="21"/>
  <c r="F513" i="21"/>
  <c r="H513" i="21"/>
  <c r="I513" i="21"/>
  <c r="C514" i="21"/>
  <c r="D514" i="21"/>
  <c r="E514" i="21"/>
  <c r="F514" i="21"/>
  <c r="H514" i="21"/>
  <c r="I514" i="21"/>
  <c r="C515" i="21"/>
  <c r="D515" i="21"/>
  <c r="E515" i="21"/>
  <c r="F515" i="21"/>
  <c r="H515" i="21"/>
  <c r="I515" i="21"/>
  <c r="C2" i="21"/>
  <c r="D2" i="21"/>
  <c r="E2" i="21"/>
  <c r="F2" i="21"/>
  <c r="H2" i="21"/>
  <c r="I2" i="21"/>
  <c r="A2" i="21"/>
  <c r="D12" i="7"/>
  <c r="D12" i="23" s="1"/>
  <c r="L2" i="23"/>
  <c r="D10" i="23"/>
  <c r="D5" i="23"/>
  <c r="X2" i="7"/>
  <c r="Q5" i="7"/>
  <c r="N3" i="8"/>
  <c r="M3" i="8"/>
  <c r="L3" i="8"/>
  <c r="K3" i="8"/>
  <c r="J3" i="8"/>
  <c r="I3" i="8"/>
  <c r="Y1" i="8"/>
  <c r="X1" i="8"/>
  <c r="W1" i="8"/>
  <c r="V1" i="8"/>
  <c r="U1" i="8"/>
  <c r="T1" i="8"/>
  <c r="S1" i="8"/>
  <c r="R1" i="8"/>
  <c r="Q1" i="8"/>
  <c r="P1" i="8"/>
  <c r="O1" i="8"/>
  <c r="N1" i="8"/>
  <c r="M1" i="8"/>
  <c r="L1" i="8"/>
  <c r="K1" i="8"/>
  <c r="J1" i="8"/>
  <c r="I1" i="8"/>
  <c r="H1" i="8"/>
  <c r="G1" i="8"/>
  <c r="D1" i="8"/>
  <c r="D6" i="7"/>
  <c r="AE16" i="15"/>
  <c r="R39" i="7" s="1"/>
  <c r="F52" i="7"/>
  <c r="R30" i="7"/>
  <c r="K55" i="7"/>
  <c r="T30" i="7"/>
  <c r="H58" i="7"/>
  <c r="R31" i="7"/>
  <c r="E25" i="7"/>
  <c r="H55" i="7"/>
  <c r="L52" i="7"/>
  <c r="R29" i="7"/>
  <c r="T29" i="7"/>
  <c r="N55" i="7"/>
  <c r="U31" i="7"/>
  <c r="B19" i="7"/>
  <c r="M55" i="7"/>
  <c r="N22" i="7"/>
  <c r="S29" i="7"/>
  <c r="U29" i="7"/>
  <c r="S31" i="7"/>
  <c r="E26" i="7"/>
  <c r="W12" i="15"/>
  <c r="N35" i="7" s="1"/>
  <c r="K58" i="7"/>
  <c r="J58" i="7"/>
  <c r="R22" i="7"/>
  <c r="S30" i="7"/>
  <c r="U30" i="7"/>
  <c r="T31" i="7"/>
  <c r="AC17" i="15"/>
  <c r="O40" i="7" s="1"/>
  <c r="AW335" i="8"/>
  <c r="BL282" i="8"/>
  <c r="BM159" i="8"/>
  <c r="BJ293" i="8"/>
  <c r="BJ302" i="8"/>
  <c r="BJ317" i="8"/>
  <c r="BB374" i="8"/>
  <c r="BJ481" i="8"/>
  <c r="AW312" i="8"/>
  <c r="BL323" i="8"/>
  <c r="BD267" i="8"/>
  <c r="BM114" i="8"/>
  <c r="BI299" i="8"/>
  <c r="BJ276" i="8"/>
  <c r="BB423" i="8"/>
  <c r="AS511" i="8"/>
  <c r="AW499" i="8"/>
  <c r="AS509" i="8"/>
  <c r="AW513" i="8"/>
  <c r="AW501" i="8"/>
  <c r="BE325" i="8"/>
  <c r="BM325" i="8"/>
  <c r="BA358" i="8"/>
  <c r="BS358" i="8" s="1"/>
  <c r="BE358" i="8"/>
  <c r="AZ425" i="8"/>
  <c r="BR425" i="8" s="1"/>
  <c r="BL425" i="8"/>
  <c r="BD491" i="8"/>
  <c r="AW491" i="8"/>
  <c r="BM514" i="8"/>
  <c r="AW514" i="8"/>
  <c r="BJ151" i="8"/>
  <c r="BF151" i="8"/>
  <c r="BB143" i="8"/>
  <c r="BF143" i="8"/>
  <c r="BF60" i="8"/>
  <c r="BJ60" i="8"/>
  <c r="BH222" i="8"/>
  <c r="BD287" i="8"/>
  <c r="BH287" i="8"/>
  <c r="BD292" i="8"/>
  <c r="BL292" i="8"/>
  <c r="AW307" i="8"/>
  <c r="BE514" i="8"/>
  <c r="BF430" i="8"/>
  <c r="AW295" i="8"/>
  <c r="BJ249" i="8"/>
  <c r="AZ414" i="8"/>
  <c r="BR414" i="8" s="1"/>
  <c r="BL414" i="8"/>
  <c r="AW486" i="8"/>
  <c r="BD486" i="8"/>
  <c r="BJ159" i="8"/>
  <c r="BF159" i="8"/>
  <c r="AX467" i="8"/>
  <c r="BF467" i="8"/>
  <c r="AX456" i="8"/>
  <c r="BF456" i="8"/>
  <c r="BF179" i="8"/>
  <c r="BJ179" i="8"/>
  <c r="BF10" i="8"/>
  <c r="BB10" i="8"/>
  <c r="BF422" i="8"/>
  <c r="BF253" i="8"/>
  <c r="BE297" i="8"/>
  <c r="BE244" i="8"/>
  <c r="BM244" i="8"/>
  <c r="AW516" i="8"/>
  <c r="BB512" i="8"/>
  <c r="BF495" i="8"/>
  <c r="AW483" i="8"/>
  <c r="BF471" i="8"/>
  <c r="BJ461" i="8"/>
  <c r="BF433" i="8"/>
  <c r="BF425" i="8"/>
  <c r="BF415" i="8"/>
  <c r="BJ411" i="8"/>
  <c r="BF391" i="8"/>
  <c r="AW449" i="8"/>
  <c r="BF388" i="8"/>
  <c r="BF373" i="8"/>
  <c r="BB365" i="8"/>
  <c r="BB363" i="8"/>
  <c r="BF362" i="8"/>
  <c r="BB348" i="8"/>
  <c r="BF340" i="8"/>
  <c r="BB334" i="8"/>
  <c r="BF322" i="8"/>
  <c r="BJ318" i="8"/>
  <c r="BJ315" i="8"/>
  <c r="BB298" i="8"/>
  <c r="BB296" i="8"/>
  <c r="BF453" i="8"/>
  <c r="BF289" i="8"/>
  <c r="BM302" i="8"/>
  <c r="BB243" i="8"/>
  <c r="BJ223" i="8"/>
  <c r="BB208" i="8"/>
  <c r="BB254" i="8"/>
  <c r="BL430" i="8"/>
  <c r="BL338" i="8"/>
  <c r="BL315" i="8"/>
  <c r="BJ224" i="8"/>
  <c r="BD516" i="8"/>
  <c r="BH515" i="8"/>
  <c r="BH315" i="8"/>
  <c r="BB180" i="8"/>
  <c r="BB107" i="8"/>
  <c r="BB49" i="8"/>
  <c r="BB34" i="8"/>
  <c r="BJ107" i="8"/>
  <c r="BF119" i="8"/>
  <c r="BF138" i="8"/>
  <c r="BJ208" i="8"/>
  <c r="BF222" i="8"/>
  <c r="BJ264" i="8"/>
  <c r="BJ313" i="8"/>
  <c r="BJ516" i="8"/>
  <c r="BB516" i="8"/>
  <c r="BF470" i="8"/>
  <c r="BF448" i="8"/>
  <c r="BF462" i="8"/>
  <c r="BF459" i="8"/>
  <c r="BF458" i="8"/>
  <c r="BJ415" i="8"/>
  <c r="BF414" i="8"/>
  <c r="BF394" i="8"/>
  <c r="BJ449" i="8"/>
  <c r="BB394" i="8"/>
  <c r="BF381" i="8"/>
  <c r="BF377" i="8"/>
  <c r="BJ373" i="8"/>
  <c r="BF341" i="8"/>
  <c r="BF365" i="8"/>
  <c r="BF363" i="8"/>
  <c r="BJ362" i="8"/>
  <c r="BJ348" i="8"/>
  <c r="BB340" i="8"/>
  <c r="BB322" i="8"/>
  <c r="BF352" i="8"/>
  <c r="BB318" i="8"/>
  <c r="BB315" i="8"/>
  <c r="BB453" i="8"/>
  <c r="BF264" i="8"/>
  <c r="BJ268" i="8"/>
  <c r="BJ254" i="8"/>
  <c r="BB230" i="8"/>
  <c r="BB222" i="8"/>
  <c r="BL516" i="8"/>
  <c r="BL483" i="8"/>
  <c r="BL472" i="8"/>
  <c r="BL388" i="8"/>
  <c r="BL312" i="8"/>
  <c r="BH312" i="8"/>
  <c r="BJ180" i="8"/>
  <c r="BB111" i="8"/>
  <c r="BJ111" i="8"/>
  <c r="BJ81" i="8"/>
  <c r="BJ34" i="8"/>
  <c r="BF254" i="8"/>
  <c r="AS485" i="8"/>
  <c r="AW485" i="8"/>
  <c r="AS495" i="8"/>
  <c r="AW496" i="8"/>
  <c r="AS501" i="8"/>
  <c r="AW504" i="8"/>
  <c r="AW507" i="8"/>
  <c r="AW511" i="8"/>
  <c r="AW321" i="8"/>
  <c r="AW216" i="8"/>
  <c r="BE321" i="8"/>
  <c r="BM297" i="8"/>
  <c r="BE229" i="8"/>
  <c r="BE225" i="8"/>
  <c r="BL287" i="8"/>
  <c r="BM258" i="8"/>
  <c r="BI358" i="8"/>
  <c r="AW362" i="8"/>
  <c r="AW347" i="8"/>
  <c r="BE295" i="8"/>
  <c r="AW214" i="8"/>
  <c r="BL311" i="8"/>
  <c r="BM223" i="8"/>
  <c r="BM358" i="8"/>
  <c r="BM295" i="8"/>
  <c r="BM133" i="8"/>
  <c r="BE223" i="8"/>
  <c r="AX314" i="8"/>
  <c r="BJ314" i="8"/>
  <c r="BF314" i="8"/>
  <c r="BH329" i="8"/>
  <c r="BD329" i="8"/>
  <c r="BD333" i="8"/>
  <c r="BL333" i="8"/>
  <c r="AW333" i="8"/>
  <c r="BI395" i="8"/>
  <c r="BE395" i="8"/>
  <c r="BH429" i="8"/>
  <c r="BL429" i="8"/>
  <c r="BD444" i="8"/>
  <c r="BL444" i="8"/>
  <c r="BI447" i="8"/>
  <c r="BE447" i="8"/>
  <c r="BI451" i="8"/>
  <c r="BE451" i="8"/>
  <c r="BA455" i="8"/>
  <c r="BS455" i="8" s="1"/>
  <c r="BE455" i="8"/>
  <c r="BI492" i="8"/>
  <c r="BE492" i="8"/>
  <c r="BI515" i="8"/>
  <c r="AW515" i="8"/>
  <c r="AX211" i="8"/>
  <c r="BB211" i="8"/>
  <c r="AX269" i="8"/>
  <c r="BB269" i="8"/>
  <c r="BJ269" i="8"/>
  <c r="AX246" i="8"/>
  <c r="BJ246" i="8"/>
  <c r="AX513" i="8"/>
  <c r="BF513" i="8"/>
  <c r="AX343" i="8"/>
  <c r="BB343" i="8"/>
  <c r="AX339" i="8"/>
  <c r="BF339" i="8"/>
  <c r="AX255" i="8"/>
  <c r="BJ255" i="8"/>
  <c r="AX405" i="8"/>
  <c r="BJ405" i="8"/>
  <c r="AX197" i="8"/>
  <c r="BB197" i="8"/>
  <c r="AX344" i="8"/>
  <c r="BJ344" i="8"/>
  <c r="BF344" i="8"/>
  <c r="AX199" i="8"/>
  <c r="BB199" i="8"/>
  <c r="AX228" i="8"/>
  <c r="BB228" i="8"/>
  <c r="AX129" i="8"/>
  <c r="BJ129" i="8"/>
  <c r="BB129" i="8"/>
  <c r="AX258" i="8"/>
  <c r="AW258" i="8"/>
  <c r="BJ258" i="8"/>
  <c r="AX332" i="8"/>
  <c r="BF332" i="8"/>
  <c r="BB332" i="8"/>
  <c r="AX358" i="8"/>
  <c r="AW358" i="8"/>
  <c r="BJ233" i="8"/>
  <c r="BF233" i="8"/>
  <c r="AX460" i="8"/>
  <c r="BF460" i="8"/>
  <c r="AX419" i="8"/>
  <c r="BF419" i="8"/>
  <c r="AX265" i="8"/>
  <c r="BJ265" i="8"/>
  <c r="BB265" i="8"/>
  <c r="AX156" i="8"/>
  <c r="BJ156" i="8"/>
  <c r="AX510" i="8"/>
  <c r="BF510" i="8"/>
  <c r="AX69" i="8"/>
  <c r="BJ69" i="8"/>
  <c r="AX368" i="8"/>
  <c r="BF368" i="8"/>
  <c r="AX212" i="8"/>
  <c r="BB212" i="8"/>
  <c r="AX469" i="8"/>
  <c r="BF469" i="8"/>
  <c r="AX439" i="8"/>
  <c r="BB439" i="8"/>
  <c r="AX417" i="8"/>
  <c r="BF417" i="8"/>
  <c r="AX452" i="8"/>
  <c r="BB452" i="8"/>
  <c r="AX204" i="8"/>
  <c r="BB204" i="8"/>
  <c r="BJ105" i="8"/>
  <c r="BB105" i="8"/>
  <c r="AX206" i="8"/>
  <c r="BB206" i="8"/>
  <c r="AX125" i="8"/>
  <c r="BJ125" i="8"/>
  <c r="BF125" i="8"/>
  <c r="AX403" i="8"/>
  <c r="BJ403" i="8"/>
  <c r="AX202" i="8"/>
  <c r="BB202" i="8"/>
  <c r="BJ109" i="8"/>
  <c r="BB109" i="8"/>
  <c r="BF31" i="8"/>
  <c r="BJ31" i="8"/>
  <c r="BF136" i="8"/>
  <c r="BB136" i="8"/>
  <c r="AX294" i="8"/>
  <c r="BB294" i="8"/>
  <c r="AX337" i="8"/>
  <c r="BB337" i="8"/>
  <c r="BB32" i="8"/>
  <c r="BF32" i="8"/>
  <c r="AX371" i="8"/>
  <c r="BF371" i="8"/>
  <c r="AX383" i="8"/>
  <c r="BF383" i="8"/>
  <c r="AX508" i="8"/>
  <c r="BB508" i="8"/>
  <c r="AX291" i="8"/>
  <c r="BF291" i="8"/>
  <c r="AX236" i="8"/>
  <c r="BJ236" i="8"/>
  <c r="BB236" i="8"/>
  <c r="AX465" i="8"/>
  <c r="BB465" i="8"/>
  <c r="BF465" i="8"/>
  <c r="BB28" i="8"/>
  <c r="BF28" i="8"/>
  <c r="AX148" i="8"/>
  <c r="BJ148" i="8"/>
  <c r="AX364" i="8"/>
  <c r="BB364" i="8"/>
  <c r="BJ364" i="8"/>
  <c r="AX503" i="8"/>
  <c r="AW503" i="8"/>
  <c r="BB184" i="8"/>
  <c r="BJ184" i="8"/>
  <c r="AX409" i="8"/>
  <c r="BF409" i="8"/>
  <c r="BB409" i="8"/>
  <c r="AX404" i="8"/>
  <c r="BJ404" i="8"/>
  <c r="AX407" i="8"/>
  <c r="BJ407" i="8"/>
  <c r="AX307" i="8"/>
  <c r="BB307" i="8"/>
  <c r="BJ307" i="8"/>
  <c r="AX401" i="8"/>
  <c r="BJ401" i="8"/>
  <c r="AX325" i="8"/>
  <c r="BB325" i="8"/>
  <c r="BJ325" i="8"/>
  <c r="AX113" i="8"/>
  <c r="BF113" i="8"/>
  <c r="BB113" i="8"/>
  <c r="BB59" i="8"/>
  <c r="BF59" i="8"/>
  <c r="AX274" i="8"/>
  <c r="BF274" i="8"/>
  <c r="AX408" i="8"/>
  <c r="BJ408" i="8"/>
  <c r="BF72" i="8"/>
  <c r="BB72" i="8"/>
  <c r="AX330" i="8"/>
  <c r="BB330" i="8"/>
  <c r="BE518" i="8"/>
  <c r="BM515" i="8"/>
  <c r="BF498" i="8"/>
  <c r="BJ508" i="8"/>
  <c r="BB460" i="8"/>
  <c r="BM511" i="8"/>
  <c r="BB456" i="8"/>
  <c r="AW441" i="8"/>
  <c r="BF407" i="8"/>
  <c r="BF404" i="8"/>
  <c r="BF401" i="8"/>
  <c r="AW413" i="8"/>
  <c r="BM395" i="8"/>
  <c r="BF337" i="8"/>
  <c r="BF330" i="8"/>
  <c r="BF325" i="8"/>
  <c r="BB321" i="8"/>
  <c r="BF307" i="8"/>
  <c r="BF303" i="8"/>
  <c r="BB279" i="8"/>
  <c r="BF290" i="8"/>
  <c r="BF269" i="8"/>
  <c r="BF216" i="8"/>
  <c r="BB246" i="8"/>
  <c r="BB221" i="8"/>
  <c r="BF191" i="8"/>
  <c r="BB156" i="8"/>
  <c r="BB90" i="8"/>
  <c r="BJ37" i="8"/>
  <c r="BJ33" i="8"/>
  <c r="BI455" i="8"/>
  <c r="BF22" i="8"/>
  <c r="BL162" i="8"/>
  <c r="BH162" i="8"/>
  <c r="BA215" i="8"/>
  <c r="BS215" i="8"/>
  <c r="BI215" i="8"/>
  <c r="AZ270" i="8"/>
  <c r="BR270" i="8" s="1"/>
  <c r="AW270" i="8"/>
  <c r="BH274" i="8"/>
  <c r="BL274" i="8"/>
  <c r="BH277" i="8"/>
  <c r="AW277" i="8"/>
  <c r="BI293" i="8"/>
  <c r="BE293" i="8"/>
  <c r="AW293" i="8"/>
  <c r="BD295" i="8"/>
  <c r="BL295" i="8"/>
  <c r="BD297" i="8"/>
  <c r="AW297" i="8"/>
  <c r="BM459" i="8"/>
  <c r="BM455" i="8"/>
  <c r="BM440" i="8"/>
  <c r="BM391" i="8"/>
  <c r="AW332" i="8"/>
  <c r="BL479" i="8"/>
  <c r="BL475" i="8"/>
  <c r="BL471" i="8"/>
  <c r="BH327" i="8"/>
  <c r="AW327" i="8"/>
  <c r="BL327" i="8"/>
  <c r="BA346" i="8"/>
  <c r="BS346" i="8" s="1"/>
  <c r="AW346" i="8"/>
  <c r="BM349" i="8"/>
  <c r="BE349" i="8"/>
  <c r="AW518" i="8"/>
  <c r="BB513" i="8"/>
  <c r="AW500" i="8"/>
  <c r="BM492" i="8"/>
  <c r="BB467" i="8"/>
  <c r="BF452" i="8"/>
  <c r="BJ467" i="8"/>
  <c r="BJ460" i="8"/>
  <c r="BF454" i="8"/>
  <c r="BM451" i="8"/>
  <c r="BJ439" i="8"/>
  <c r="BJ409" i="8"/>
  <c r="BF384" i="8"/>
  <c r="BJ371" i="8"/>
  <c r="BF349" i="8"/>
  <c r="BJ368" i="8"/>
  <c r="BB339" i="8"/>
  <c r="BM346" i="8"/>
  <c r="BF294" i="8"/>
  <c r="BF279" i="8"/>
  <c r="BB251" i="8"/>
  <c r="BF211" i="8"/>
  <c r="BF204" i="8"/>
  <c r="BF199" i="8"/>
  <c r="BF194" i="8"/>
  <c r="BB274" i="8"/>
  <c r="BB69" i="8"/>
  <c r="BI503" i="8"/>
  <c r="BI356" i="8"/>
  <c r="BB13" i="8"/>
  <c r="BA206" i="8"/>
  <c r="BS206" i="8"/>
  <c r="BE206" i="8"/>
  <c r="BA260" i="8"/>
  <c r="BS260" i="8"/>
  <c r="AW260" i="8"/>
  <c r="BA262" i="8"/>
  <c r="BS262" i="8"/>
  <c r="BM262" i="8"/>
  <c r="BE262" i="8"/>
  <c r="BA323" i="8"/>
  <c r="BS323" i="8" s="1"/>
  <c r="BM323" i="8"/>
  <c r="BD278" i="8"/>
  <c r="BL278" i="8"/>
  <c r="BH309" i="8"/>
  <c r="BD309" i="8"/>
  <c r="AW391" i="8"/>
  <c r="AW395" i="8"/>
  <c r="AX210" i="8"/>
  <c r="BJ210" i="8"/>
  <c r="AX17" i="8"/>
  <c r="BF17" i="8"/>
  <c r="BB17" i="8"/>
  <c r="AX80" i="8"/>
  <c r="BF80" i="8"/>
  <c r="BJ80" i="8"/>
  <c r="AX123" i="8"/>
  <c r="V486" i="21"/>
  <c r="BZ486" i="4" s="1"/>
  <c r="BJ123" i="8"/>
  <c r="BB123" i="8"/>
  <c r="AX130" i="8"/>
  <c r="BB130" i="8"/>
  <c r="BJ130" i="8"/>
  <c r="AX84" i="8"/>
  <c r="BJ84" i="8"/>
  <c r="BB84" i="8"/>
  <c r="AX198" i="8"/>
  <c r="BJ198" i="8"/>
  <c r="AX96" i="8"/>
  <c r="BF96" i="8"/>
  <c r="AX245" i="8"/>
  <c r="BB245" i="8"/>
  <c r="BF245" i="8"/>
  <c r="AX142" i="8"/>
  <c r="V462" i="21" s="1"/>
  <c r="BZ462" i="4"/>
  <c r="BF142" i="8"/>
  <c r="BJ142" i="8"/>
  <c r="BB142" i="8"/>
  <c r="AX81" i="8"/>
  <c r="V458" i="21"/>
  <c r="BZ458" i="4" s="1"/>
  <c r="BB81" i="8"/>
  <c r="AX201" i="8"/>
  <c r="BJ201" i="8"/>
  <c r="AX95" i="8"/>
  <c r="BJ95" i="8"/>
  <c r="AX94" i="8"/>
  <c r="BF94" i="8"/>
  <c r="BJ94" i="8"/>
  <c r="AX101" i="8"/>
  <c r="BF101" i="8"/>
  <c r="BJ101" i="8"/>
  <c r="BB101" i="8"/>
  <c r="AX86" i="8"/>
  <c r="BB86" i="8"/>
  <c r="BJ86" i="8"/>
  <c r="AX168" i="8"/>
  <c r="BF168" i="8"/>
  <c r="BB168" i="8"/>
  <c r="AX25" i="8"/>
  <c r="BF25" i="8"/>
  <c r="AX336" i="8"/>
  <c r="BJ336" i="8"/>
  <c r="AX252" i="8"/>
  <c r="BF252" i="8"/>
  <c r="BB252" i="8"/>
  <c r="AX67" i="8"/>
  <c r="BJ67" i="8"/>
  <c r="AX224" i="8"/>
  <c r="BB224" i="8"/>
  <c r="AX267" i="8"/>
  <c r="BJ267" i="8"/>
  <c r="AX150" i="8"/>
  <c r="V294" i="21" s="1"/>
  <c r="BZ294" i="4" s="1"/>
  <c r="BJ150" i="8"/>
  <c r="BB150" i="8"/>
  <c r="AX237" i="8"/>
  <c r="BB237" i="8"/>
  <c r="AX62" i="8"/>
  <c r="BJ62" i="8"/>
  <c r="BF62" i="8"/>
  <c r="AX282" i="8"/>
  <c r="V262" i="21" s="1"/>
  <c r="BZ262" i="4" s="1"/>
  <c r="BJ282" i="8"/>
  <c r="AX127" i="8"/>
  <c r="BF127" i="8"/>
  <c r="BJ127" i="8"/>
  <c r="AX250" i="8"/>
  <c r="BF250" i="8"/>
  <c r="AX119" i="8"/>
  <c r="BB119" i="8"/>
  <c r="AX50" i="8"/>
  <c r="BJ50" i="8"/>
  <c r="BB50" i="8"/>
  <c r="BF50" i="8"/>
  <c r="AX29" i="8"/>
  <c r="BF29" i="8"/>
  <c r="AX241" i="8"/>
  <c r="BJ241" i="8"/>
  <c r="BB241" i="8"/>
  <c r="AX327" i="8"/>
  <c r="BJ327" i="8"/>
  <c r="AX57" i="8"/>
  <c r="V194" i="21" s="1"/>
  <c r="BZ194" i="4" s="1"/>
  <c r="BJ57" i="8"/>
  <c r="AX301" i="8"/>
  <c r="BJ301" i="8"/>
  <c r="AX147" i="8"/>
  <c r="V182" i="21"/>
  <c r="BZ182" i="4" s="1"/>
  <c r="BJ147" i="8"/>
  <c r="AX243" i="8"/>
  <c r="BF243" i="8"/>
  <c r="AX87" i="8"/>
  <c r="V162" i="21"/>
  <c r="BZ162" i="4" s="1"/>
  <c r="BF87" i="8"/>
  <c r="AX149" i="8"/>
  <c r="BF149" i="8"/>
  <c r="BB149" i="8"/>
  <c r="AX145" i="8"/>
  <c r="BJ145" i="8"/>
  <c r="AX9" i="8"/>
  <c r="BF9" i="8"/>
  <c r="BB9" i="8"/>
  <c r="AX183" i="8"/>
  <c r="BB183" i="8"/>
  <c r="AX40" i="8"/>
  <c r="BF40" i="8"/>
  <c r="AX74" i="8"/>
  <c r="BJ74" i="8"/>
  <c r="AX46" i="8"/>
  <c r="V98" i="21"/>
  <c r="BZ98" i="4" s="1"/>
  <c r="DX98" i="4" s="1"/>
  <c r="BQ46" i="8" s="1"/>
  <c r="BF46" i="8"/>
  <c r="BJ46" i="8"/>
  <c r="BB46" i="8"/>
  <c r="AX175" i="8"/>
  <c r="BJ175" i="8"/>
  <c r="AX174" i="8"/>
  <c r="BB174" i="8"/>
  <c r="AX104" i="8"/>
  <c r="BJ104" i="8"/>
  <c r="AX257" i="8"/>
  <c r="BB257" i="8"/>
  <c r="BF257" i="8"/>
  <c r="AX173" i="8"/>
  <c r="BF173" i="8"/>
  <c r="BB173" i="8"/>
  <c r="AX144" i="8"/>
  <c r="BJ144" i="8"/>
  <c r="AX297" i="8"/>
  <c r="BJ297" i="8"/>
  <c r="AX329" i="8"/>
  <c r="BJ329" i="8"/>
  <c r="AX370" i="8"/>
  <c r="BB370" i="8"/>
  <c r="AX176" i="8"/>
  <c r="BF176" i="8"/>
  <c r="BB176" i="8"/>
  <c r="AX345" i="8"/>
  <c r="BJ345" i="8"/>
  <c r="AX52" i="8"/>
  <c r="BJ52" i="8"/>
  <c r="AX164" i="8"/>
  <c r="BF164" i="8"/>
  <c r="BL267" i="8"/>
  <c r="BL271" i="8"/>
  <c r="AW234" i="8"/>
  <c r="BD306" i="8"/>
  <c r="BL306" i="8"/>
  <c r="AW343" i="8"/>
  <c r="BE183" i="8"/>
  <c r="BI352" i="8"/>
  <c r="AW103" i="8"/>
  <c r="BE182" i="8"/>
  <c r="BI182" i="8"/>
  <c r="BM226" i="8"/>
  <c r="BE226" i="8"/>
  <c r="BD281" i="8"/>
  <c r="BL281" i="8"/>
  <c r="AZ292" i="8"/>
  <c r="BR292" i="8" s="1"/>
  <c r="BH292" i="8"/>
  <c r="AZ332" i="8"/>
  <c r="BR332" i="8" s="1"/>
  <c r="BD332" i="8"/>
  <c r="AZ336" i="8"/>
  <c r="BR336" i="8" s="1"/>
  <c r="BL336" i="8"/>
  <c r="AZ486" i="8"/>
  <c r="BR486" i="8"/>
  <c r="BH486" i="8"/>
  <c r="AX85" i="8"/>
  <c r="AW85" i="8"/>
  <c r="AX93" i="8"/>
  <c r="BF93" i="8"/>
  <c r="BB93" i="8"/>
  <c r="AX112" i="8"/>
  <c r="BJ112" i="8"/>
  <c r="AX166" i="8"/>
  <c r="BJ166" i="8"/>
  <c r="AX55" i="8"/>
  <c r="BJ55" i="8"/>
  <c r="AX51" i="8"/>
  <c r="BJ51" i="8"/>
  <c r="AX13" i="8"/>
  <c r="BJ13" i="8"/>
  <c r="AX5" i="8"/>
  <c r="BF5" i="8"/>
  <c r="BJ5" i="8"/>
  <c r="AX106" i="8"/>
  <c r="BF106" i="8"/>
  <c r="BJ106" i="8"/>
  <c r="AX151" i="8"/>
  <c r="BB151" i="8"/>
  <c r="AX100" i="8"/>
  <c r="BJ100" i="8"/>
  <c r="BF100" i="8"/>
  <c r="AX128" i="8"/>
  <c r="BB128" i="8"/>
  <c r="BF128" i="8"/>
  <c r="AX115" i="8"/>
  <c r="BF115" i="8"/>
  <c r="BJ115" i="8"/>
  <c r="BB115" i="8"/>
  <c r="AX233" i="8"/>
  <c r="BB233" i="8"/>
  <c r="AX15" i="8"/>
  <c r="BF15" i="8"/>
  <c r="BJ15" i="8"/>
  <c r="AX194" i="8"/>
  <c r="BJ194" i="8"/>
  <c r="AX18" i="8"/>
  <c r="BB18" i="8"/>
  <c r="BF18" i="8"/>
  <c r="AX105" i="8"/>
  <c r="BF105" i="8"/>
  <c r="AX159" i="8"/>
  <c r="BB159" i="8"/>
  <c r="AX251" i="8"/>
  <c r="BF251" i="8"/>
  <c r="AX37" i="8"/>
  <c r="BB37" i="8"/>
  <c r="AX249" i="8"/>
  <c r="BF249" i="8"/>
  <c r="AX191" i="8"/>
  <c r="BJ191" i="8"/>
  <c r="AX143" i="8"/>
  <c r="BJ143" i="8"/>
  <c r="AX109" i="8"/>
  <c r="BF109" i="8"/>
  <c r="AX376" i="8"/>
  <c r="BB376" i="8"/>
  <c r="AX31" i="8"/>
  <c r="BB31" i="8"/>
  <c r="AX126" i="8"/>
  <c r="BF126" i="8"/>
  <c r="AX53" i="8"/>
  <c r="BF53" i="8"/>
  <c r="BJ53" i="8"/>
  <c r="AX321" i="8"/>
  <c r="BJ321" i="8"/>
  <c r="AX136" i="8"/>
  <c r="BJ136" i="8"/>
  <c r="AX178" i="8"/>
  <c r="BJ178" i="8"/>
  <c r="AX303" i="8"/>
  <c r="BJ303" i="8"/>
  <c r="AX32" i="8"/>
  <c r="BJ32" i="8"/>
  <c r="AX33" i="8"/>
  <c r="BB33" i="8"/>
  <c r="AX232" i="8"/>
  <c r="BF232" i="8"/>
  <c r="BB232" i="8"/>
  <c r="AX177" i="8"/>
  <c r="BB177" i="8"/>
  <c r="AX41" i="8"/>
  <c r="BB41" i="8"/>
  <c r="BF41" i="8"/>
  <c r="BJ41" i="8"/>
  <c r="AX60" i="8"/>
  <c r="BB60" i="8"/>
  <c r="AX188" i="8"/>
  <c r="BB188" i="8"/>
  <c r="AX39" i="8"/>
  <c r="BJ39" i="8"/>
  <c r="BF39" i="8"/>
  <c r="BB39" i="8"/>
  <c r="AX185" i="8"/>
  <c r="BB185" i="8"/>
  <c r="AX22" i="8"/>
  <c r="BJ22" i="8"/>
  <c r="AX28" i="8"/>
  <c r="BJ28" i="8"/>
  <c r="AX24" i="8"/>
  <c r="BF24" i="8"/>
  <c r="BB24" i="8"/>
  <c r="AX179" i="8"/>
  <c r="BB179" i="8"/>
  <c r="AX98" i="8"/>
  <c r="BF98" i="8"/>
  <c r="BJ98" i="8"/>
  <c r="AX10" i="8"/>
  <c r="BJ10" i="8"/>
  <c r="AX220" i="8"/>
  <c r="BJ220" i="8"/>
  <c r="AX184" i="8"/>
  <c r="BF184" i="8"/>
  <c r="AX221" i="8"/>
  <c r="BF221" i="8"/>
  <c r="AX82" i="8"/>
  <c r="BF82" i="8"/>
  <c r="BJ82" i="8"/>
  <c r="AX253" i="8"/>
  <c r="BJ253" i="8"/>
  <c r="AX59" i="8"/>
  <c r="BJ59" i="8"/>
  <c r="AX68" i="8"/>
  <c r="BJ68" i="8"/>
  <c r="BB68" i="8"/>
  <c r="AX152" i="8"/>
  <c r="BF152" i="8"/>
  <c r="BJ152" i="8"/>
  <c r="AX54" i="8"/>
  <c r="BF54" i="8"/>
  <c r="BB54" i="8"/>
  <c r="AX72" i="8"/>
  <c r="BJ72" i="8"/>
  <c r="AX216" i="8"/>
  <c r="BJ216" i="8"/>
  <c r="AX186" i="8"/>
  <c r="BJ186" i="8"/>
  <c r="BE90" i="8"/>
  <c r="BM90" i="8"/>
  <c r="AZ381" i="8"/>
  <c r="BR381" i="8" s="1"/>
  <c r="BL381" i="8"/>
  <c r="BL385" i="8"/>
  <c r="BE105" i="8"/>
  <c r="BM105" i="8"/>
  <c r="BL285" i="8"/>
  <c r="BD285" i="8"/>
  <c r="AZ290" i="8"/>
  <c r="BR290" i="8" s="1"/>
  <c r="BH290" i="8"/>
  <c r="BH330" i="8"/>
  <c r="BL330" i="8"/>
  <c r="BA354" i="8"/>
  <c r="BS354" i="8" s="1"/>
  <c r="BI354" i="8"/>
  <c r="AZ423" i="8"/>
  <c r="BR423" i="8" s="1"/>
  <c r="BL423" i="8"/>
  <c r="BA456" i="8"/>
  <c r="BS456" i="8" s="1"/>
  <c r="BI456" i="8"/>
  <c r="AZ490" i="8"/>
  <c r="BR490" i="8"/>
  <c r="BD490" i="8"/>
  <c r="AX399" i="8"/>
  <c r="BB399" i="8"/>
  <c r="AX207" i="8"/>
  <c r="BJ207" i="8"/>
  <c r="BA242" i="8"/>
  <c r="BS242" i="8" s="1"/>
  <c r="BM242" i="8"/>
  <c r="BE346" i="8"/>
  <c r="BM353" i="8"/>
  <c r="AW392" i="8"/>
  <c r="BE353" i="8"/>
  <c r="BL334" i="8"/>
  <c r="BL277" i="8"/>
  <c r="BD334" i="8"/>
  <c r="BH334" i="8"/>
  <c r="BE151" i="8"/>
  <c r="BH318" i="8"/>
  <c r="BL318" i="8"/>
  <c r="AW350" i="8"/>
  <c r="BM124" i="8"/>
  <c r="BE242" i="8"/>
  <c r="BH270" i="8"/>
  <c r="BE128" i="8"/>
  <c r="BM181" i="8"/>
  <c r="BE101" i="8"/>
  <c r="BL270" i="8"/>
  <c r="BH177" i="8"/>
  <c r="BH139" i="8"/>
  <c r="AW276" i="8"/>
  <c r="BB422" i="8"/>
  <c r="AW262" i="8"/>
  <c r="AW318" i="8"/>
  <c r="AW337" i="8"/>
  <c r="BI223" i="8"/>
  <c r="BJ298" i="8"/>
  <c r="BF389" i="8"/>
  <c r="AW393" i="8"/>
  <c r="AW363" i="8"/>
  <c r="BM350" i="8"/>
  <c r="AW305" i="8"/>
  <c r="BL316" i="8"/>
  <c r="BL309" i="8"/>
  <c r="BD276" i="8"/>
  <c r="BH285" i="8"/>
  <c r="BH276" i="8"/>
  <c r="BH257" i="8"/>
  <c r="BL290" i="8"/>
  <c r="AW338" i="8"/>
  <c r="BM252" i="8"/>
  <c r="AW246" i="8"/>
  <c r="BL408" i="8"/>
  <c r="BL368" i="8"/>
  <c r="BL319" i="8"/>
  <c r="BL305" i="8"/>
  <c r="BL276" i="8"/>
  <c r="BE258" i="8"/>
  <c r="BD338" i="8"/>
  <c r="BM106" i="8"/>
  <c r="BM104" i="8"/>
  <c r="AW397" i="8"/>
  <c r="BE340" i="8"/>
  <c r="AW315" i="8"/>
  <c r="BE252" i="8"/>
  <c r="BE232" i="8"/>
  <c r="BL293" i="8"/>
  <c r="BH338" i="8"/>
  <c r="BH239" i="8"/>
  <c r="BE154" i="8"/>
  <c r="BE149" i="8"/>
  <c r="AW233" i="8"/>
  <c r="BB341" i="8"/>
  <c r="BJ394" i="8"/>
  <c r="BM109" i="8"/>
  <c r="BE136" i="8"/>
  <c r="AW366" i="8"/>
  <c r="AW367" i="8"/>
  <c r="AW325" i="8"/>
  <c r="AW289" i="8"/>
  <c r="AW317" i="8"/>
  <c r="AW205" i="8"/>
  <c r="BL331" i="8"/>
  <c r="BL280" i="8"/>
  <c r="BE250" i="8"/>
  <c r="BD340" i="8"/>
  <c r="BH306" i="8"/>
  <c r="BH280" i="8"/>
  <c r="BH232" i="8"/>
  <c r="BH221" i="8"/>
  <c r="AW151" i="8"/>
  <c r="BE219" i="8"/>
  <c r="BI255" i="8"/>
  <c r="AW120" i="8"/>
  <c r="BB373" i="8"/>
  <c r="BB377" i="8"/>
  <c r="BJ391" i="8"/>
  <c r="BB443" i="8"/>
  <c r="BJ471" i="8"/>
  <c r="BB489" i="8"/>
  <c r="AW355" i="8"/>
  <c r="AW356" i="8"/>
  <c r="AW340" i="8"/>
  <c r="AW344" i="8"/>
  <c r="AW294" i="8"/>
  <c r="AW280" i="8"/>
  <c r="BE237" i="8"/>
  <c r="AW223" i="8"/>
  <c r="BL386" i="8"/>
  <c r="BL283" i="8"/>
  <c r="BD337" i="8"/>
  <c r="BD289" i="8"/>
  <c r="BE261" i="8"/>
  <c r="BM255" i="8"/>
  <c r="BE127" i="8"/>
  <c r="BJ322" i="8"/>
  <c r="BJ334" i="8"/>
  <c r="BJ381" i="8"/>
  <c r="AW389" i="8"/>
  <c r="BB391" i="8"/>
  <c r="BJ455" i="8"/>
  <c r="BB472" i="8"/>
  <c r="AW359" i="8"/>
  <c r="AW291" i="8"/>
  <c r="AW259" i="8"/>
  <c r="BL325" i="8"/>
  <c r="BL289" i="8"/>
  <c r="BH340" i="8"/>
  <c r="BH325" i="8"/>
  <c r="BM261" i="8"/>
  <c r="BE213" i="8"/>
  <c r="BM219" i="8"/>
  <c r="BI344" i="8"/>
  <c r="BI205" i="8"/>
  <c r="BJ340" i="8"/>
  <c r="BJ341" i="8"/>
  <c r="BF348" i="8"/>
  <c r="BJ377" i="8"/>
  <c r="BB381" i="8"/>
  <c r="BJ459" i="8"/>
  <c r="BJ476" i="8"/>
  <c r="AS442" i="8"/>
  <c r="BE204" i="8"/>
  <c r="BE184" i="8"/>
  <c r="BI247" i="8"/>
  <c r="BI204" i="8"/>
  <c r="BM254" i="8"/>
  <c r="BM204" i="8"/>
  <c r="BE113" i="8"/>
  <c r="BE110" i="8"/>
  <c r="AW128" i="8"/>
  <c r="AW191" i="8"/>
  <c r="AS218" i="8"/>
  <c r="BE195" i="8"/>
  <c r="BS195" i="8"/>
  <c r="AW168" i="8"/>
  <c r="BL195" i="8"/>
  <c r="BR195" i="8"/>
  <c r="AW116" i="8"/>
  <c r="BM116" i="8"/>
  <c r="AZ376" i="8"/>
  <c r="BR376" i="8"/>
  <c r="BL376" i="8"/>
  <c r="AW341" i="8"/>
  <c r="BE120" i="8"/>
  <c r="BM120" i="8"/>
  <c r="BA135" i="8"/>
  <c r="BS135" i="8" s="1"/>
  <c r="BE135" i="8"/>
  <c r="BI144" i="8"/>
  <c r="BM144" i="8"/>
  <c r="BL165" i="8"/>
  <c r="BH165" i="8"/>
  <c r="BA166" i="8"/>
  <c r="BS166" i="8"/>
  <c r="BE166" i="8"/>
  <c r="BA210" i="8"/>
  <c r="BS210" i="8"/>
  <c r="BE210" i="8"/>
  <c r="AZ279" i="8"/>
  <c r="BR279" i="8" s="1"/>
  <c r="AW279" i="8"/>
  <c r="BE345" i="8"/>
  <c r="AW345" i="8"/>
  <c r="BA446" i="8"/>
  <c r="BS446" i="8"/>
  <c r="BI446" i="8"/>
  <c r="AZ453" i="8"/>
  <c r="BR453" i="8" s="1"/>
  <c r="AW453" i="8"/>
  <c r="BA459" i="8"/>
  <c r="BS459" i="8" s="1"/>
  <c r="BI459" i="8"/>
  <c r="AZ443" i="8"/>
  <c r="BR443" i="8" s="1"/>
  <c r="BD443" i="8"/>
  <c r="BA179" i="8"/>
  <c r="BS179" i="8" s="1"/>
  <c r="BM179" i="8"/>
  <c r="BM190" i="8"/>
  <c r="BE190" i="8"/>
  <c r="BI190" i="8"/>
  <c r="BA192" i="8"/>
  <c r="BS192" i="8"/>
  <c r="BE192" i="8"/>
  <c r="BM245" i="8"/>
  <c r="BE245" i="8"/>
  <c r="AZ485" i="8"/>
  <c r="BR485" i="8"/>
  <c r="BH485" i="8"/>
  <c r="BA502" i="8"/>
  <c r="BS502" i="8"/>
  <c r="BI502" i="8"/>
  <c r="AX331" i="8"/>
  <c r="BJ331" i="8"/>
  <c r="AX79" i="8"/>
  <c r="BF79" i="8"/>
  <c r="BB79" i="8"/>
  <c r="AX262" i="8"/>
  <c r="BJ262" i="8"/>
  <c r="BF262" i="8"/>
  <c r="AX338" i="8"/>
  <c r="BB338" i="8"/>
  <c r="AX261" i="8"/>
  <c r="AW261" i="8"/>
  <c r="AX335" i="8"/>
  <c r="BJ335" i="8"/>
  <c r="BB335" i="8"/>
  <c r="AX73" i="8"/>
  <c r="BF73" i="8"/>
  <c r="BJ73" i="8"/>
  <c r="BB73" i="8"/>
  <c r="AX200" i="8"/>
  <c r="BJ200" i="8"/>
  <c r="AX77" i="8"/>
  <c r="BB77" i="8"/>
  <c r="BJ77" i="8"/>
  <c r="AX227" i="8"/>
  <c r="BF227" i="8"/>
  <c r="AX135" i="8"/>
  <c r="BB135" i="8"/>
  <c r="BF135" i="8"/>
  <c r="AX121" i="8"/>
  <c r="BF121" i="8"/>
  <c r="BJ121" i="8"/>
  <c r="AX11" i="8"/>
  <c r="BB11" i="8"/>
  <c r="BF11" i="8"/>
  <c r="BJ11" i="8"/>
  <c r="AX239" i="8"/>
  <c r="BF239" i="8"/>
  <c r="BJ239" i="8"/>
  <c r="AX350" i="8"/>
  <c r="BB350" i="8"/>
  <c r="AX167" i="8"/>
  <c r="BJ167" i="8"/>
  <c r="BB167" i="8"/>
  <c r="BF167" i="8"/>
  <c r="AX88" i="8"/>
  <c r="BB88" i="8"/>
  <c r="BF88" i="8"/>
  <c r="BJ88" i="8"/>
  <c r="AX238" i="8"/>
  <c r="BF238" i="8"/>
  <c r="AX285" i="8"/>
  <c r="BB285" i="8"/>
  <c r="BJ285" i="8"/>
  <c r="AX226" i="8"/>
  <c r="BF226" i="8"/>
  <c r="AX89" i="8"/>
  <c r="BJ89" i="8"/>
  <c r="BF89" i="8"/>
  <c r="BB89" i="8"/>
  <c r="AX131" i="8"/>
  <c r="BF131" i="8"/>
  <c r="BJ131" i="8"/>
  <c r="AX117" i="8"/>
  <c r="BF117" i="8"/>
  <c r="AX229" i="8"/>
  <c r="BJ229" i="8"/>
  <c r="BF229" i="8"/>
  <c r="AX92" i="8"/>
  <c r="BF92" i="8"/>
  <c r="BJ92" i="8"/>
  <c r="AX170" i="8"/>
  <c r="BJ170" i="8"/>
  <c r="BB170" i="8"/>
  <c r="BF170" i="8"/>
  <c r="AX38" i="8"/>
  <c r="BF38" i="8"/>
  <c r="BJ38" i="8"/>
  <c r="AX320" i="8"/>
  <c r="BJ320" i="8"/>
  <c r="BB320" i="8"/>
  <c r="AX277" i="8"/>
  <c r="BJ277" i="8"/>
  <c r="AX342" i="8"/>
  <c r="BB342" i="8"/>
  <c r="AX134" i="8"/>
  <c r="BB134" i="8"/>
  <c r="BF134" i="8"/>
  <c r="BJ134" i="8"/>
  <c r="AX273" i="8"/>
  <c r="BB273" i="8"/>
  <c r="AX240" i="8"/>
  <c r="BF240" i="8"/>
  <c r="BB240" i="8"/>
  <c r="AX19" i="8"/>
  <c r="BB19" i="8"/>
  <c r="BF19" i="8"/>
  <c r="BJ19" i="8"/>
  <c r="AX357" i="8"/>
  <c r="BJ357" i="8"/>
  <c r="AX8" i="8"/>
  <c r="BB8" i="8"/>
  <c r="BJ8" i="8"/>
  <c r="BF8" i="8"/>
  <c r="AX193" i="8"/>
  <c r="BJ193" i="8"/>
  <c r="BB193" i="8"/>
  <c r="AX132" i="8"/>
  <c r="BJ132" i="8"/>
  <c r="BB132" i="8"/>
  <c r="AX20" i="8"/>
  <c r="BF20" i="8"/>
  <c r="BJ20" i="8"/>
  <c r="AX474" i="8"/>
  <c r="BB474" i="8"/>
  <c r="AX169" i="8"/>
  <c r="BF169" i="8"/>
  <c r="BB169" i="8"/>
  <c r="AX286" i="8"/>
  <c r="BJ286" i="8"/>
  <c r="BB286" i="8"/>
  <c r="BF286" i="8"/>
  <c r="AX44" i="8"/>
  <c r="BF44" i="8"/>
  <c r="BB44" i="8"/>
  <c r="BJ44" i="8"/>
  <c r="AX445" i="8"/>
  <c r="BJ445" i="8"/>
  <c r="AX157" i="8"/>
  <c r="BJ157" i="8"/>
  <c r="BF157" i="8"/>
  <c r="BB157" i="8"/>
  <c r="AX139" i="8"/>
  <c r="BJ139" i="8"/>
  <c r="BB139" i="8"/>
  <c r="AX280" i="8"/>
  <c r="BJ280" i="8"/>
  <c r="AX153" i="8"/>
  <c r="BJ153" i="8"/>
  <c r="BF153" i="8"/>
  <c r="AX48" i="8"/>
  <c r="BF48" i="8"/>
  <c r="BB48" i="8"/>
  <c r="BJ48" i="8"/>
  <c r="AX292" i="8"/>
  <c r="BJ292" i="8"/>
  <c r="AW292" i="8"/>
  <c r="AX213" i="8"/>
  <c r="BJ213" i="8"/>
  <c r="AX242" i="8"/>
  <c r="BF242" i="8"/>
  <c r="BJ242" i="8"/>
  <c r="AX305" i="8"/>
  <c r="BB305" i="8"/>
  <c r="AX426" i="8"/>
  <c r="BB426" i="8"/>
  <c r="AX124" i="8"/>
  <c r="BJ124" i="8"/>
  <c r="AX326" i="8"/>
  <c r="BJ326" i="8"/>
  <c r="BF326" i="8"/>
  <c r="AX259" i="8"/>
  <c r="BB259" i="8"/>
  <c r="AX323" i="8"/>
  <c r="BJ323" i="8"/>
  <c r="AW323" i="8"/>
  <c r="AX299" i="8"/>
  <c r="BJ299" i="8"/>
  <c r="AW299" i="8"/>
  <c r="AX324" i="8"/>
  <c r="BJ324" i="8"/>
  <c r="AX16" i="8"/>
  <c r="BB16" i="8"/>
  <c r="BJ16" i="8"/>
  <c r="BF16" i="8"/>
  <c r="AX27" i="8"/>
  <c r="BB27" i="8"/>
  <c r="AX42" i="8"/>
  <c r="BF42" i="8"/>
  <c r="BJ42" i="8"/>
  <c r="AX244" i="8"/>
  <c r="BF244" i="8"/>
  <c r="BB244" i="8"/>
  <c r="AX91" i="8"/>
  <c r="BB91" i="8"/>
  <c r="AX234" i="8"/>
  <c r="BF234" i="8"/>
  <c r="BB234" i="8"/>
  <c r="AX386" i="8"/>
  <c r="BB386" i="8"/>
  <c r="BJ386" i="8"/>
  <c r="AX432" i="8"/>
  <c r="BJ432" i="8"/>
  <c r="AX21" i="8"/>
  <c r="BF21" i="8"/>
  <c r="BJ21" i="8"/>
  <c r="AX271" i="8"/>
  <c r="BB271" i="8"/>
  <c r="AX312" i="8"/>
  <c r="BB312" i="8"/>
  <c r="AX354" i="8"/>
  <c r="BB354" i="8"/>
  <c r="AX7" i="8"/>
  <c r="BB7" i="8"/>
  <c r="BJ7" i="8"/>
  <c r="BF7" i="8"/>
  <c r="AX6" i="8"/>
  <c r="BB6" i="8"/>
  <c r="AT519" i="8"/>
  <c r="AX480" i="8"/>
  <c r="BJ480" i="8"/>
  <c r="AX385" i="8"/>
  <c r="BJ385" i="8"/>
  <c r="BB385" i="8"/>
  <c r="AX309" i="8"/>
  <c r="BJ309" i="8"/>
  <c r="BB309" i="8"/>
  <c r="AX395" i="8"/>
  <c r="BJ395" i="8"/>
  <c r="BB395" i="8"/>
  <c r="AX429" i="8"/>
  <c r="BB429" i="8"/>
  <c r="AX66" i="8"/>
  <c r="BJ66" i="8"/>
  <c r="AX162" i="8"/>
  <c r="BF162" i="8"/>
  <c r="BJ162" i="8"/>
  <c r="BB162" i="8"/>
  <c r="AX406" i="8"/>
  <c r="BB406" i="8"/>
  <c r="AX397" i="8"/>
  <c r="BF397" i="8"/>
  <c r="AX353" i="8"/>
  <c r="BJ353" i="8"/>
  <c r="BB353" i="8"/>
  <c r="AX355" i="8"/>
  <c r="BJ355" i="8"/>
  <c r="AX114" i="8"/>
  <c r="BF114" i="8"/>
  <c r="BB114" i="8"/>
  <c r="BJ114" i="8"/>
  <c r="AX45" i="8"/>
  <c r="BJ45" i="8"/>
  <c r="BB45" i="8"/>
  <c r="AX400" i="8"/>
  <c r="BB400" i="8"/>
  <c r="AX300" i="8"/>
  <c r="BJ300" i="8"/>
  <c r="AX165" i="8"/>
  <c r="BB165" i="8"/>
  <c r="BF165" i="8"/>
  <c r="BJ165" i="8"/>
  <c r="AX137" i="8"/>
  <c r="BJ137" i="8"/>
  <c r="BB137" i="8"/>
  <c r="AX375" i="8"/>
  <c r="BB375" i="8"/>
  <c r="AX218" i="8"/>
  <c r="BJ218" i="8"/>
  <c r="BM132" i="8"/>
  <c r="BE132" i="8"/>
  <c r="BA194" i="8"/>
  <c r="BS194" i="8"/>
  <c r="BM194" i="8"/>
  <c r="BA266" i="8"/>
  <c r="BS266" i="8"/>
  <c r="AW266" i="8"/>
  <c r="BA122" i="8"/>
  <c r="BS122" i="8"/>
  <c r="BI122" i="8"/>
  <c r="BJ215" i="8"/>
  <c r="BM235" i="8"/>
  <c r="BE235" i="8"/>
  <c r="BM281" i="8"/>
  <c r="AW281" i="8"/>
  <c r="BB292" i="8"/>
  <c r="BI351" i="8"/>
  <c r="AW351" i="8"/>
  <c r="BA396" i="8"/>
  <c r="BS396" i="8"/>
  <c r="BI396" i="8"/>
  <c r="BJ428" i="8"/>
  <c r="BD489" i="8"/>
  <c r="AW199" i="8"/>
  <c r="AW215" i="8"/>
  <c r="BI489" i="8"/>
  <c r="AW112" i="8"/>
  <c r="AW114" i="8"/>
  <c r="AW115" i="8"/>
  <c r="AW193" i="8"/>
  <c r="AW194" i="8"/>
  <c r="AW213" i="8"/>
  <c r="AW206" i="8"/>
  <c r="AW203" i="8"/>
  <c r="BH243" i="8"/>
  <c r="AW189" i="8"/>
  <c r="BM143" i="8"/>
  <c r="AW131" i="8"/>
  <c r="AW125" i="8"/>
  <c r="BE158" i="8"/>
  <c r="BE134" i="8"/>
  <c r="BM115" i="8"/>
  <c r="BE214" i="8"/>
  <c r="BM189" i="8"/>
  <c r="BM177" i="8"/>
  <c r="BM195" i="8"/>
  <c r="BE172" i="8"/>
  <c r="BI203" i="8"/>
  <c r="BI141" i="8"/>
  <c r="AW229" i="8"/>
  <c r="AW242" i="8"/>
  <c r="AW269" i="8"/>
  <c r="AS281" i="8"/>
  <c r="AW283" i="8"/>
  <c r="AW285" i="8"/>
  <c r="AW288" i="8"/>
  <c r="AW296" i="8"/>
  <c r="AS310" i="8"/>
  <c r="AW328" i="8"/>
  <c r="AW331" i="8"/>
  <c r="AW334" i="8"/>
  <c r="AW352" i="8"/>
  <c r="AW361" i="8"/>
  <c r="AW368" i="8"/>
  <c r="AW372" i="8"/>
  <c r="AW247" i="8"/>
  <c r="BM237" i="8"/>
  <c r="AW195" i="8"/>
  <c r="BH188" i="8"/>
  <c r="BH176" i="8"/>
  <c r="BH147" i="8"/>
  <c r="BE155" i="8"/>
  <c r="BE143" i="8"/>
  <c r="BM193" i="8"/>
  <c r="AW113" i="8"/>
  <c r="BE141" i="8"/>
  <c r="AW143" i="8"/>
  <c r="BE203" i="8"/>
  <c r="BI206" i="8"/>
  <c r="BI195" i="8"/>
  <c r="BI185" i="8"/>
  <c r="AW58" i="8"/>
  <c r="AW60" i="8"/>
  <c r="AW62" i="8"/>
  <c r="AW64" i="8"/>
  <c r="AW91" i="8"/>
  <c r="AW94" i="8"/>
  <c r="AW95" i="8"/>
  <c r="AW107" i="8"/>
  <c r="AW108" i="8"/>
  <c r="AW111" i="8"/>
  <c r="BE254" i="8"/>
  <c r="BH225" i="8"/>
  <c r="BH140" i="8"/>
  <c r="AW188" i="8"/>
  <c r="BM158" i="8"/>
  <c r="BM134" i="8"/>
  <c r="BM55" i="8"/>
  <c r="BM206" i="8"/>
  <c r="BM131" i="8"/>
  <c r="AW158" i="8"/>
  <c r="AW134" i="8"/>
  <c r="BE118" i="8"/>
  <c r="BE115" i="8"/>
  <c r="BE334" i="8"/>
  <c r="BE341" i="8"/>
  <c r="AW336" i="8"/>
  <c r="AW329" i="8"/>
  <c r="AW311" i="8"/>
  <c r="AW308" i="8"/>
  <c r="AW300" i="8"/>
  <c r="AW353" i="8"/>
  <c r="BE294" i="8"/>
  <c r="AW268" i="8"/>
  <c r="AW284" i="8"/>
  <c r="AW251" i="8"/>
  <c r="AW235" i="8"/>
  <c r="AW219" i="8"/>
  <c r="AW218" i="8"/>
  <c r="AW200" i="8"/>
  <c r="BM264" i="8"/>
  <c r="BM232" i="8"/>
  <c r="BL288" i="8"/>
  <c r="BD282" i="8"/>
  <c r="BH171" i="8"/>
  <c r="BH149" i="8"/>
  <c r="BE251" i="8"/>
  <c r="AW176" i="8"/>
  <c r="BE174" i="8"/>
  <c r="BM113" i="8"/>
  <c r="BM96" i="8"/>
  <c r="BD286" i="8"/>
  <c r="BE131" i="8"/>
  <c r="BE176" i="8"/>
  <c r="BE160" i="8"/>
  <c r="BE88" i="8"/>
  <c r="BE73" i="8"/>
  <c r="BI243" i="8"/>
  <c r="BI131" i="8"/>
  <c r="BJ430" i="8"/>
  <c r="BM307" i="8"/>
  <c r="AW287" i="8"/>
  <c r="BM345" i="8"/>
  <c r="BM253" i="8"/>
  <c r="BE240" i="8"/>
  <c r="BL304" i="8"/>
  <c r="BL296" i="8"/>
  <c r="BD284" i="8"/>
  <c r="BD219" i="8"/>
  <c r="BH187" i="8"/>
  <c r="BM92" i="8"/>
  <c r="BI345" i="8"/>
  <c r="BI251" i="8"/>
  <c r="BI174" i="8"/>
  <c r="BJ441" i="8"/>
  <c r="BB454" i="8"/>
  <c r="BF503" i="8"/>
  <c r="BM396" i="8"/>
  <c r="AW365" i="8"/>
  <c r="AW364" i="8"/>
  <c r="AW360" i="8"/>
  <c r="BE331" i="8"/>
  <c r="AW349" i="8"/>
  <c r="AW339" i="8"/>
  <c r="AW282" i="8"/>
  <c r="AW278" i="8"/>
  <c r="BE253" i="8"/>
  <c r="BL374" i="8"/>
  <c r="BL329" i="8"/>
  <c r="BL279" i="8"/>
  <c r="BM238" i="8"/>
  <c r="BH219" i="8"/>
  <c r="BH173" i="8"/>
  <c r="BM112" i="8"/>
  <c r="AW104" i="8"/>
  <c r="BM94" i="8"/>
  <c r="BM70" i="8"/>
  <c r="AW68" i="8"/>
  <c r="BM141" i="8"/>
  <c r="AW286" i="8"/>
  <c r="BM176" i="8"/>
  <c r="BI200" i="8"/>
  <c r="BI165" i="8"/>
  <c r="AW163" i="8"/>
  <c r="AW209" i="8"/>
  <c r="BB441" i="8"/>
  <c r="BH137" i="8"/>
  <c r="BM108" i="8"/>
  <c r="BM100" i="8"/>
  <c r="AW66" i="8"/>
  <c r="BE108" i="8"/>
  <c r="BE92" i="8"/>
  <c r="BB382" i="8"/>
  <c r="AS446" i="8"/>
  <c r="BE112" i="8"/>
  <c r="BE94" i="8"/>
  <c r="BI86" i="8"/>
  <c r="AW77" i="8"/>
  <c r="AW38" i="8"/>
  <c r="AW102" i="8"/>
  <c r="AW106" i="8"/>
  <c r="AW110" i="8"/>
  <c r="AW121" i="8"/>
  <c r="AS246" i="8"/>
  <c r="AW249" i="8"/>
  <c r="BB445" i="8"/>
  <c r="BJ450" i="8"/>
  <c r="BE99" i="8"/>
  <c r="BI82" i="8"/>
  <c r="BJ416" i="8"/>
  <c r="BB440" i="8"/>
  <c r="BF443" i="8"/>
  <c r="BB449" i="8"/>
  <c r="BJ451" i="8"/>
  <c r="BJ458" i="8"/>
  <c r="BJ470" i="8"/>
  <c r="BB471" i="8"/>
  <c r="BB476" i="8"/>
  <c r="BF489" i="8"/>
  <c r="BJ490" i="8"/>
  <c r="AW236" i="8"/>
  <c r="BH182" i="8"/>
  <c r="BH148" i="8"/>
  <c r="AW237" i="8"/>
  <c r="BE212" i="8"/>
  <c r="AW181" i="8"/>
  <c r="BM247" i="8"/>
  <c r="BE217" i="8"/>
  <c r="AW156" i="8"/>
  <c r="BM121" i="8"/>
  <c r="BM111" i="8"/>
  <c r="AW109" i="8"/>
  <c r="BM107" i="8"/>
  <c r="AW105" i="8"/>
  <c r="BM103" i="8"/>
  <c r="AW98" i="8"/>
  <c r="BM66" i="8"/>
  <c r="BM64" i="8"/>
  <c r="BM62" i="8"/>
  <c r="BM60" i="8"/>
  <c r="BM58" i="8"/>
  <c r="BE181" i="8"/>
  <c r="BM191" i="8"/>
  <c r="BE121" i="8"/>
  <c r="BE111" i="8"/>
  <c r="BE95" i="8"/>
  <c r="BE85" i="8"/>
  <c r="BE82" i="8"/>
  <c r="BI327" i="8"/>
  <c r="BI207" i="8"/>
  <c r="AS198" i="8"/>
  <c r="BJ388" i="8"/>
  <c r="BB411" i="8"/>
  <c r="BB416" i="8"/>
  <c r="BJ425" i="8"/>
  <c r="BJ433" i="8"/>
  <c r="BF440" i="8"/>
  <c r="AS448" i="8"/>
  <c r="AS451" i="8"/>
  <c r="AS453" i="8"/>
  <c r="BB455" i="8"/>
  <c r="BB459" i="8"/>
  <c r="BB470" i="8"/>
  <c r="BJ473" i="8"/>
  <c r="BJ489" i="8"/>
  <c r="AS490" i="8"/>
  <c r="AW212" i="8"/>
  <c r="AW252" i="8"/>
  <c r="BE247" i="8"/>
  <c r="BM217" i="8"/>
  <c r="BM117" i="8"/>
  <c r="BM97" i="8"/>
  <c r="BM149" i="8"/>
  <c r="BE215" i="8"/>
  <c r="BE168" i="8"/>
  <c r="BE58" i="8"/>
  <c r="BI323" i="8"/>
  <c r="BB388" i="8"/>
  <c r="BB415" i="8"/>
  <c r="BB425" i="8"/>
  <c r="BB427" i="8"/>
  <c r="BB433" i="8"/>
  <c r="AS440" i="8"/>
  <c r="BJ440" i="8"/>
  <c r="BJ443" i="8"/>
  <c r="BJ448" i="8"/>
  <c r="BB451" i="8"/>
  <c r="BB458" i="8"/>
  <c r="BJ472" i="8"/>
  <c r="BB473" i="8"/>
  <c r="BJ477" i="8"/>
  <c r="BB490" i="8"/>
  <c r="BJ495" i="8"/>
  <c r="BF512" i="8"/>
  <c r="BM9" i="8"/>
  <c r="BS9" i="8"/>
  <c r="AZ11" i="8"/>
  <c r="BI12" i="8"/>
  <c r="BA12" i="8"/>
  <c r="BS12" i="8" s="1"/>
  <c r="BM17" i="8"/>
  <c r="BA17" i="8"/>
  <c r="BS17" i="8" s="1"/>
  <c r="AZ19" i="8"/>
  <c r="BR19" i="8"/>
  <c r="BE20" i="8"/>
  <c r="BA20" i="8"/>
  <c r="BS20" i="8" s="1"/>
  <c r="BL24" i="8"/>
  <c r="AZ24" i="8"/>
  <c r="BR24" i="8" s="1"/>
  <c r="BI25" i="8"/>
  <c r="BA25" i="8"/>
  <c r="BS25" i="8" s="1"/>
  <c r="AZ51" i="8"/>
  <c r="BR51" i="8" s="1"/>
  <c r="AZ53" i="8"/>
  <c r="BR53" i="8"/>
  <c r="BH83" i="8"/>
  <c r="AZ83" i="8"/>
  <c r="BH85" i="8"/>
  <c r="AZ85" i="8"/>
  <c r="BR85" i="8"/>
  <c r="BI89" i="8"/>
  <c r="BA89" i="8"/>
  <c r="BS89" i="8"/>
  <c r="BD115" i="8"/>
  <c r="AZ115" i="8"/>
  <c r="BR115" i="8"/>
  <c r="BI116" i="8"/>
  <c r="BA116" i="8"/>
  <c r="BS116" i="8" s="1"/>
  <c r="BI120" i="8"/>
  <c r="BA120" i="8"/>
  <c r="BS120" i="8" s="1"/>
  <c r="BD125" i="8"/>
  <c r="AZ125" i="8"/>
  <c r="BR125" i="8" s="1"/>
  <c r="AW126" i="8"/>
  <c r="AZ126" i="8"/>
  <c r="AZ128" i="8"/>
  <c r="BR128" i="8"/>
  <c r="BM129" i="8"/>
  <c r="BA129" i="8"/>
  <c r="BS129" i="8"/>
  <c r="BD131" i="8"/>
  <c r="AZ131" i="8"/>
  <c r="BR131" i="8" s="1"/>
  <c r="BI132" i="8"/>
  <c r="BA132" i="8"/>
  <c r="BS132" i="8" s="1"/>
  <c r="BD134" i="8"/>
  <c r="AZ134" i="8"/>
  <c r="BR134" i="8" s="1"/>
  <c r="BA142" i="8"/>
  <c r="BS142" i="8" s="1"/>
  <c r="BD151" i="8"/>
  <c r="AZ151" i="8"/>
  <c r="BR151" i="8" s="1"/>
  <c r="BD153" i="8"/>
  <c r="AZ153" i="8"/>
  <c r="BR153" i="8" s="1"/>
  <c r="BI157" i="8"/>
  <c r="BA157" i="8"/>
  <c r="BL163" i="8"/>
  <c r="AZ163" i="8"/>
  <c r="BR163" i="8" s="1"/>
  <c r="BH168" i="8"/>
  <c r="AZ168" i="8"/>
  <c r="BL178" i="8"/>
  <c r="AZ178" i="8"/>
  <c r="BR178" i="8" s="1"/>
  <c r="BL189" i="8"/>
  <c r="AZ189" i="8"/>
  <c r="BR189" i="8" s="1"/>
  <c r="AZ191" i="8"/>
  <c r="BR191" i="8"/>
  <c r="BH198" i="8"/>
  <c r="AZ198" i="8"/>
  <c r="BR198" i="8" s="1"/>
  <c r="BL212" i="8"/>
  <c r="AZ212" i="8"/>
  <c r="BL223" i="8"/>
  <c r="AZ223" i="8"/>
  <c r="BR223" i="8" s="1"/>
  <c r="BI226" i="8"/>
  <c r="BA226" i="8"/>
  <c r="BS226" i="8" s="1"/>
  <c r="BH228" i="8"/>
  <c r="AZ228" i="8"/>
  <c r="BR228" i="8" s="1"/>
  <c r="BE234" i="8"/>
  <c r="BA234" i="8"/>
  <c r="BL237" i="8"/>
  <c r="AZ237" i="8"/>
  <c r="BR237" i="8" s="1"/>
  <c r="BI244" i="8"/>
  <c r="BA244" i="8"/>
  <c r="AS253" i="8"/>
  <c r="BL258" i="8"/>
  <c r="AZ258" i="8"/>
  <c r="BR258" i="8" s="1"/>
  <c r="BH260" i="8"/>
  <c r="AZ260" i="8"/>
  <c r="BR260" i="8"/>
  <c r="BA261" i="8"/>
  <c r="BS261" i="8" s="1"/>
  <c r="BD262" i="8"/>
  <c r="AZ262" i="8"/>
  <c r="BR262" i="8" s="1"/>
  <c r="BA263" i="8"/>
  <c r="BS263" i="8" s="1"/>
  <c r="BE271" i="8"/>
  <c r="BA271" i="8"/>
  <c r="BS271" i="8" s="1"/>
  <c r="AZ272" i="8"/>
  <c r="BR272" i="8" s="1"/>
  <c r="BE275" i="8"/>
  <c r="BA275" i="8"/>
  <c r="BS275" i="8" s="1"/>
  <c r="AZ276" i="8"/>
  <c r="BR276" i="8"/>
  <c r="AS277" i="8"/>
  <c r="AS279" i="8"/>
  <c r="AS280" i="8"/>
  <c r="BM280" i="8"/>
  <c r="BA280" i="8"/>
  <c r="AS283" i="8"/>
  <c r="AS285" i="8"/>
  <c r="AS286" i="8"/>
  <c r="AS288" i="8"/>
  <c r="AZ289" i="8"/>
  <c r="BR289" i="8"/>
  <c r="BM290" i="8"/>
  <c r="BA290" i="8"/>
  <c r="BA292" i="8"/>
  <c r="BS292" i="8"/>
  <c r="BD299" i="8"/>
  <c r="AZ299" i="8"/>
  <c r="BD301" i="8"/>
  <c r="AZ301" i="8"/>
  <c r="BD303" i="8"/>
  <c r="AZ303" i="8"/>
  <c r="BR303" i="8" s="1"/>
  <c r="AZ306" i="8"/>
  <c r="BR306" i="8"/>
  <c r="BE312" i="8"/>
  <c r="BA312" i="8"/>
  <c r="BS312" i="8" s="1"/>
  <c r="BE318" i="8"/>
  <c r="BA318" i="8"/>
  <c r="AZ319" i="8"/>
  <c r="BR319" i="8"/>
  <c r="BD321" i="8"/>
  <c r="AZ321" i="8"/>
  <c r="BR321" i="8"/>
  <c r="BM332" i="8"/>
  <c r="BA332" i="8"/>
  <c r="BS332" i="8"/>
  <c r="BH333" i="8"/>
  <c r="AZ333" i="8"/>
  <c r="BR333" i="8"/>
  <c r="BM335" i="8"/>
  <c r="BA335" i="8"/>
  <c r="BS335" i="8" s="1"/>
  <c r="BI337" i="8"/>
  <c r="BA337" i="8"/>
  <c r="BS337" i="8" s="1"/>
  <c r="BL341" i="8"/>
  <c r="AZ341" i="8"/>
  <c r="BR341" i="8" s="1"/>
  <c r="BH348" i="8"/>
  <c r="AZ348" i="8"/>
  <c r="BR348" i="8" s="1"/>
  <c r="AS353" i="8"/>
  <c r="BD358" i="8"/>
  <c r="AZ358" i="8"/>
  <c r="BA366" i="8"/>
  <c r="BS366" i="8" s="1"/>
  <c r="BI372" i="8"/>
  <c r="BA372" i="8"/>
  <c r="BS372" i="8" s="1"/>
  <c r="BE376" i="8"/>
  <c r="BA376" i="8"/>
  <c r="BS376" i="8"/>
  <c r="BD379" i="8"/>
  <c r="AZ379" i="8"/>
  <c r="BR379" i="8"/>
  <c r="BI382" i="8"/>
  <c r="BA382" i="8"/>
  <c r="BS382" i="8"/>
  <c r="BD383" i="8"/>
  <c r="AZ383" i="8"/>
  <c r="BR383" i="8"/>
  <c r="BE389" i="8"/>
  <c r="BA389" i="8"/>
  <c r="BS389" i="8"/>
  <c r="BH390" i="8"/>
  <c r="AZ390" i="8"/>
  <c r="BR390" i="8" s="1"/>
  <c r="BI394" i="8"/>
  <c r="BA394" i="8"/>
  <c r="BS394" i="8" s="1"/>
  <c r="BH396" i="8"/>
  <c r="AZ396" i="8"/>
  <c r="BR396" i="8" s="1"/>
  <c r="BI414" i="8"/>
  <c r="BA414" i="8"/>
  <c r="BS414" i="8" s="1"/>
  <c r="BI419" i="8"/>
  <c r="BA419" i="8"/>
  <c r="BS419" i="8"/>
  <c r="BM422" i="8"/>
  <c r="BA422" i="8"/>
  <c r="BS422" i="8"/>
  <c r="BI426" i="8"/>
  <c r="BA426" i="8"/>
  <c r="BE430" i="8"/>
  <c r="BA430" i="8"/>
  <c r="BS430" i="8"/>
  <c r="BE435" i="8"/>
  <c r="BA435" i="8"/>
  <c r="BS435" i="8"/>
  <c r="BH436" i="8"/>
  <c r="AZ436" i="8"/>
  <c r="BR436" i="8"/>
  <c r="BE438" i="8"/>
  <c r="BA438" i="8"/>
  <c r="BS438" i="8"/>
  <c r="BL439" i="8"/>
  <c r="AZ439" i="8"/>
  <c r="BR439" i="8" s="1"/>
  <c r="BH442" i="8"/>
  <c r="AZ442" i="8"/>
  <c r="BR442" i="8" s="1"/>
  <c r="BH445" i="8"/>
  <c r="AZ445" i="8"/>
  <c r="BR445" i="8" s="1"/>
  <c r="BH446" i="8"/>
  <c r="AZ446" i="8"/>
  <c r="BM447" i="8"/>
  <c r="BA447" i="8"/>
  <c r="BS447" i="8" s="1"/>
  <c r="BI449" i="8"/>
  <c r="BA449" i="8"/>
  <c r="BS449" i="8" s="1"/>
  <c r="BE453" i="8"/>
  <c r="BA453" i="8"/>
  <c r="BS453" i="8" s="1"/>
  <c r="BI466" i="8"/>
  <c r="BA466" i="8"/>
  <c r="BS466" i="8"/>
  <c r="BH474" i="8"/>
  <c r="AZ474" i="8"/>
  <c r="BR474" i="8"/>
  <c r="BH476" i="8"/>
  <c r="AZ476" i="8"/>
  <c r="BI478" i="8"/>
  <c r="BA478" i="8"/>
  <c r="BS478" i="8"/>
  <c r="AS483" i="8"/>
  <c r="BM484" i="8"/>
  <c r="BA484" i="8"/>
  <c r="BS484" i="8" s="1"/>
  <c r="AS487" i="8"/>
  <c r="BM493" i="8"/>
  <c r="BA493" i="8"/>
  <c r="BM494" i="8"/>
  <c r="BA494" i="8"/>
  <c r="BS494" i="8" s="1"/>
  <c r="BM496" i="8"/>
  <c r="BA496" i="8"/>
  <c r="BS496" i="8" s="1"/>
  <c r="BL497" i="8"/>
  <c r="AZ497" i="8"/>
  <c r="BR497" i="8"/>
  <c r="AS500" i="8"/>
  <c r="BH501" i="8"/>
  <c r="AZ501" i="8"/>
  <c r="AS503" i="8"/>
  <c r="BH504" i="8"/>
  <c r="AZ504" i="8"/>
  <c r="BR504" i="8" s="1"/>
  <c r="AS505" i="8"/>
  <c r="BH506" i="8"/>
  <c r="AZ506" i="8"/>
  <c r="BH507" i="8"/>
  <c r="AZ507" i="8"/>
  <c r="BR507" i="8" s="1"/>
  <c r="BH510" i="8"/>
  <c r="AZ510" i="8"/>
  <c r="BR510" i="8"/>
  <c r="BI511" i="8"/>
  <c r="BA511" i="8"/>
  <c r="BS511" i="8"/>
  <c r="BA513" i="8"/>
  <c r="BS513" i="8" s="1"/>
  <c r="BD514" i="8"/>
  <c r="AZ514" i="8"/>
  <c r="BR514" i="8"/>
  <c r="BI194" i="8"/>
  <c r="BL6" i="8"/>
  <c r="AZ6" i="8"/>
  <c r="BR6" i="8" s="1"/>
  <c r="BM7" i="8"/>
  <c r="BA7" i="8"/>
  <c r="AZ9" i="8"/>
  <c r="BR9" i="8"/>
  <c r="BL14" i="8"/>
  <c r="AZ14" i="8"/>
  <c r="BR14" i="8"/>
  <c r="BM15" i="8"/>
  <c r="BA15" i="8"/>
  <c r="BS15" i="8"/>
  <c r="AZ17" i="8"/>
  <c r="BR17" i="8"/>
  <c r="BA18" i="8"/>
  <c r="BS18" i="8" s="1"/>
  <c r="BL22" i="8"/>
  <c r="AZ22" i="8"/>
  <c r="BR22" i="8" s="1"/>
  <c r="BM23" i="8"/>
  <c r="BA23" i="8"/>
  <c r="BS23" i="8"/>
  <c r="AZ25" i="8"/>
  <c r="BR25" i="8" s="1"/>
  <c r="BL27" i="8"/>
  <c r="AZ27" i="8"/>
  <c r="BR27" i="8" s="1"/>
  <c r="BE28" i="8"/>
  <c r="BA28" i="8"/>
  <c r="BS28" i="8"/>
  <c r="BL31" i="8"/>
  <c r="AZ31" i="8"/>
  <c r="BR31" i="8"/>
  <c r="BH33" i="8"/>
  <c r="AZ33" i="8"/>
  <c r="BR33" i="8"/>
  <c r="BH35" i="8"/>
  <c r="AZ35" i="8"/>
  <c r="BR35" i="8" s="1"/>
  <c r="BM36" i="8"/>
  <c r="BA36" i="8"/>
  <c r="BS36" i="8" s="1"/>
  <c r="AZ37" i="8"/>
  <c r="BR37" i="8"/>
  <c r="BE38" i="8"/>
  <c r="BA38" i="8"/>
  <c r="AZ39" i="8"/>
  <c r="BR39" i="8" s="1"/>
  <c r="BI40" i="8"/>
  <c r="BA40" i="8"/>
  <c r="BD41" i="8"/>
  <c r="AZ41" i="8"/>
  <c r="BR41" i="8" s="1"/>
  <c r="BE42" i="8"/>
  <c r="BA42" i="8"/>
  <c r="BS42" i="8" s="1"/>
  <c r="BH43" i="8"/>
  <c r="AZ43" i="8"/>
  <c r="BR43" i="8" s="1"/>
  <c r="BI48" i="8"/>
  <c r="BA48" i="8"/>
  <c r="AZ49" i="8"/>
  <c r="BR49" i="8"/>
  <c r="BA50" i="8"/>
  <c r="BS50" i="8"/>
  <c r="AZ56" i="8"/>
  <c r="BR56" i="8" s="1"/>
  <c r="BL58" i="8"/>
  <c r="AZ58" i="8"/>
  <c r="BR58" i="8"/>
  <c r="BH60" i="8"/>
  <c r="AZ60" i="8"/>
  <c r="BR60" i="8"/>
  <c r="BH62" i="8"/>
  <c r="AZ62" i="8"/>
  <c r="BR62" i="8"/>
  <c r="BD64" i="8"/>
  <c r="AZ64" i="8"/>
  <c r="BR64" i="8" s="1"/>
  <c r="BM71" i="8"/>
  <c r="BA71" i="8"/>
  <c r="BS71" i="8" s="1"/>
  <c r="BI73" i="8"/>
  <c r="BA73" i="8"/>
  <c r="BS73" i="8" s="1"/>
  <c r="BL80" i="8"/>
  <c r="AZ80" i="8"/>
  <c r="BR80" i="8" s="1"/>
  <c r="BI81" i="8"/>
  <c r="BA81" i="8"/>
  <c r="BS81" i="8" s="1"/>
  <c r="BI84" i="8"/>
  <c r="BA84" i="8"/>
  <c r="BS84" i="8"/>
  <c r="BH91" i="8"/>
  <c r="AZ91" i="8"/>
  <c r="BR91" i="8"/>
  <c r="BH93" i="8"/>
  <c r="AZ93" i="8"/>
  <c r="BR93" i="8"/>
  <c r="BI94" i="8"/>
  <c r="BA94" i="8"/>
  <c r="BS94" i="8"/>
  <c r="BD95" i="8"/>
  <c r="AZ95" i="8"/>
  <c r="BR95" i="8" s="1"/>
  <c r="BH97" i="8"/>
  <c r="AZ97" i="8"/>
  <c r="BD99" i="8"/>
  <c r="AZ99" i="8"/>
  <c r="BR99" i="8"/>
  <c r="BH101" i="8"/>
  <c r="AZ101" i="8"/>
  <c r="BI102" i="8"/>
  <c r="BA102" i="8"/>
  <c r="BS102" i="8"/>
  <c r="BH103" i="8"/>
  <c r="AZ103" i="8"/>
  <c r="BR103" i="8"/>
  <c r="BH105" i="8"/>
  <c r="AZ105" i="8"/>
  <c r="BI106" i="8"/>
  <c r="BA106" i="8"/>
  <c r="BS106" i="8"/>
  <c r="BH107" i="8"/>
  <c r="AZ107" i="8"/>
  <c r="BR107" i="8"/>
  <c r="BH109" i="8"/>
  <c r="AZ109" i="8"/>
  <c r="BR109" i="8" s="1"/>
  <c r="BI110" i="8"/>
  <c r="BA110" i="8"/>
  <c r="BS110" i="8" s="1"/>
  <c r="BE119" i="8"/>
  <c r="BA119" i="8"/>
  <c r="BS119" i="8" s="1"/>
  <c r="BH123" i="8"/>
  <c r="AZ123" i="8"/>
  <c r="BA126" i="8"/>
  <c r="BS126" i="8"/>
  <c r="BD129" i="8"/>
  <c r="AZ129" i="8"/>
  <c r="BR129" i="8" s="1"/>
  <c r="AZ132" i="8"/>
  <c r="BR132" i="8"/>
  <c r="BD135" i="8"/>
  <c r="AZ135" i="8"/>
  <c r="BR135" i="8"/>
  <c r="BE138" i="8"/>
  <c r="BA138" i="8"/>
  <c r="BS138" i="8" s="1"/>
  <c r="BM140" i="8"/>
  <c r="BA140" i="8"/>
  <c r="BS140" i="8" s="1"/>
  <c r="AW144" i="8"/>
  <c r="BM145" i="8"/>
  <c r="BA145" i="8"/>
  <c r="BS145" i="8"/>
  <c r="BE147" i="8"/>
  <c r="BA147" i="8"/>
  <c r="BI150" i="8"/>
  <c r="BA150" i="8"/>
  <c r="BS150" i="8" s="1"/>
  <c r="BA167" i="8"/>
  <c r="BS167" i="8" s="1"/>
  <c r="BL196" i="8"/>
  <c r="AZ196" i="8"/>
  <c r="BI197" i="8"/>
  <c r="BA197" i="8"/>
  <c r="BS197" i="8" s="1"/>
  <c r="BH199" i="8"/>
  <c r="AZ199" i="8"/>
  <c r="BA208" i="8"/>
  <c r="BS208" i="8"/>
  <c r="BH215" i="8"/>
  <c r="AZ215" i="8"/>
  <c r="BR215" i="8"/>
  <c r="BE224" i="8"/>
  <c r="BA224" i="8"/>
  <c r="BS224" i="8"/>
  <c r="BL226" i="8"/>
  <c r="AZ226" i="8"/>
  <c r="AW227" i="8"/>
  <c r="BA227" i="8"/>
  <c r="BS227" i="8"/>
  <c r="BL229" i="8"/>
  <c r="AZ229" i="8"/>
  <c r="BR229" i="8"/>
  <c r="BL234" i="8"/>
  <c r="AZ234" i="8"/>
  <c r="BR234" i="8"/>
  <c r="BI235" i="8"/>
  <c r="BA235" i="8"/>
  <c r="BS235" i="8" s="1"/>
  <c r="BH242" i="8"/>
  <c r="AZ242" i="8"/>
  <c r="BR242" i="8" s="1"/>
  <c r="BI245" i="8"/>
  <c r="BA245" i="8"/>
  <c r="BS245" i="8" s="1"/>
  <c r="BL247" i="8"/>
  <c r="AZ247" i="8"/>
  <c r="BR247" i="8" s="1"/>
  <c r="BM248" i="8"/>
  <c r="BA248" i="8"/>
  <c r="BS248" i="8"/>
  <c r="BL250" i="8"/>
  <c r="AZ250" i="8"/>
  <c r="BR250" i="8"/>
  <c r="BD252" i="8"/>
  <c r="AZ252" i="8"/>
  <c r="BD255" i="8"/>
  <c r="AZ255" i="8"/>
  <c r="BR255" i="8"/>
  <c r="BE256" i="8"/>
  <c r="BA256" i="8"/>
  <c r="BH263" i="8"/>
  <c r="AZ263" i="8"/>
  <c r="BR263" i="8" s="1"/>
  <c r="BA264" i="8"/>
  <c r="BS264" i="8" s="1"/>
  <c r="BD265" i="8"/>
  <c r="AZ265" i="8"/>
  <c r="BL269" i="8"/>
  <c r="AZ269" i="8"/>
  <c r="AZ273" i="8"/>
  <c r="BR273" i="8" s="1"/>
  <c r="BI283" i="8"/>
  <c r="BA283" i="8"/>
  <c r="BS283" i="8"/>
  <c r="BH284" i="8"/>
  <c r="AZ284" i="8"/>
  <c r="BR284" i="8"/>
  <c r="BI286" i="8"/>
  <c r="BA286" i="8"/>
  <c r="BS286" i="8"/>
  <c r="AZ287" i="8"/>
  <c r="BR287" i="8"/>
  <c r="BI291" i="8"/>
  <c r="BA291" i="8"/>
  <c r="BS291" i="8"/>
  <c r="BA296" i="8"/>
  <c r="BS296" i="8" s="1"/>
  <c r="BI298" i="8"/>
  <c r="BA298" i="8"/>
  <c r="BM304" i="8"/>
  <c r="BA304" i="8"/>
  <c r="BS304" i="8" s="1"/>
  <c r="BI306" i="8"/>
  <c r="BA306" i="8"/>
  <c r="BS306" i="8" s="1"/>
  <c r="AW313" i="8"/>
  <c r="AZ313" i="8"/>
  <c r="BR313" i="8"/>
  <c r="BM319" i="8"/>
  <c r="BA319" i="8"/>
  <c r="BD320" i="8"/>
  <c r="AZ320" i="8"/>
  <c r="BR320" i="8" s="1"/>
  <c r="AZ322" i="8"/>
  <c r="BR322" i="8" s="1"/>
  <c r="BD324" i="8"/>
  <c r="AZ324" i="8"/>
  <c r="BD326" i="8"/>
  <c r="AZ326" i="8"/>
  <c r="BD331" i="8"/>
  <c r="AZ331" i="8"/>
  <c r="BR331" i="8"/>
  <c r="BI333" i="8"/>
  <c r="BA333" i="8"/>
  <c r="BS333" i="8" s="1"/>
  <c r="BA338" i="8"/>
  <c r="BS338" i="8"/>
  <c r="BM342" i="8"/>
  <c r="BA342" i="8"/>
  <c r="BS342" i="8"/>
  <c r="BD346" i="8"/>
  <c r="AZ346" i="8"/>
  <c r="BR346" i="8" s="1"/>
  <c r="BM348" i="8"/>
  <c r="BA348" i="8"/>
  <c r="BS348" i="8" s="1"/>
  <c r="BI349" i="8"/>
  <c r="BA349" i="8"/>
  <c r="BS349" i="8" s="1"/>
  <c r="BL351" i="8"/>
  <c r="AZ351" i="8"/>
  <c r="BR351" i="8" s="1"/>
  <c r="BD354" i="8"/>
  <c r="AZ354" i="8"/>
  <c r="BR354" i="8" s="1"/>
  <c r="BE357" i="8"/>
  <c r="BA357" i="8"/>
  <c r="BS357" i="8"/>
  <c r="BE359" i="8"/>
  <c r="BA359" i="8"/>
  <c r="BS359" i="8"/>
  <c r="BH367" i="8"/>
  <c r="AZ367" i="8"/>
  <c r="BR367" i="8"/>
  <c r="BD373" i="8"/>
  <c r="AZ373" i="8"/>
  <c r="BR373" i="8"/>
  <c r="BI379" i="8"/>
  <c r="BA379" i="8"/>
  <c r="BS379" i="8" s="1"/>
  <c r="BI383" i="8"/>
  <c r="BA383" i="8"/>
  <c r="BS383" i="8" s="1"/>
  <c r="BA386" i="8"/>
  <c r="BS386" i="8" s="1"/>
  <c r="BM405" i="8"/>
  <c r="BA405" i="8"/>
  <c r="BS405" i="8" s="1"/>
  <c r="BD415" i="8"/>
  <c r="AZ415" i="8"/>
  <c r="BI420" i="8"/>
  <c r="BA420" i="8"/>
  <c r="BS420" i="8"/>
  <c r="BH427" i="8"/>
  <c r="AZ427" i="8"/>
  <c r="BE439" i="8"/>
  <c r="BA439" i="8"/>
  <c r="BS439" i="8"/>
  <c r="BE440" i="8"/>
  <c r="BA440" i="8"/>
  <c r="BS440" i="8"/>
  <c r="AW440" i="8"/>
  <c r="AZ440" i="8"/>
  <c r="BR440" i="8" s="1"/>
  <c r="BE443" i="8"/>
  <c r="BA443" i="8"/>
  <c r="BS443" i="8" s="1"/>
  <c r="BH444" i="8"/>
  <c r="AZ444" i="8"/>
  <c r="BR444" i="8" s="1"/>
  <c r="BD447" i="8"/>
  <c r="AZ447" i="8"/>
  <c r="BR447" i="8" s="1"/>
  <c r="BH449" i="8"/>
  <c r="AZ449" i="8"/>
  <c r="BR449" i="8"/>
  <c r="BH455" i="8"/>
  <c r="AZ455" i="8"/>
  <c r="BR455" i="8"/>
  <c r="AZ456" i="8"/>
  <c r="BR456" i="8" s="1"/>
  <c r="BL459" i="8"/>
  <c r="AZ459" i="8"/>
  <c r="BR459" i="8"/>
  <c r="BD464" i="8"/>
  <c r="AZ464" i="8"/>
  <c r="BR464" i="8"/>
  <c r="BM467" i="8"/>
  <c r="BA467" i="8"/>
  <c r="AZ468" i="8"/>
  <c r="BR468" i="8" s="1"/>
  <c r="BH470" i="8"/>
  <c r="AZ470" i="8"/>
  <c r="BR470" i="8" s="1"/>
  <c r="BM471" i="8"/>
  <c r="BA471" i="8"/>
  <c r="BI474" i="8"/>
  <c r="BA474" i="8"/>
  <c r="BS474" i="8" s="1"/>
  <c r="BI476" i="8"/>
  <c r="BA476" i="8"/>
  <c r="BS476" i="8" s="1"/>
  <c r="BM479" i="8"/>
  <c r="BA479" i="8"/>
  <c r="BS479" i="8" s="1"/>
  <c r="BH482" i="8"/>
  <c r="AZ482" i="8"/>
  <c r="BR482" i="8"/>
  <c r="BE485" i="8"/>
  <c r="BA485" i="8"/>
  <c r="BS485" i="8"/>
  <c r="BA488" i="8"/>
  <c r="BS488" i="8" s="1"/>
  <c r="BM490" i="8"/>
  <c r="BA490" i="8"/>
  <c r="BS490" i="8"/>
  <c r="BL494" i="8"/>
  <c r="AZ494" i="8"/>
  <c r="BR494" i="8"/>
  <c r="BM501" i="8"/>
  <c r="BA501" i="8"/>
  <c r="BS501" i="8"/>
  <c r="BM504" i="8"/>
  <c r="BA504" i="8"/>
  <c r="BS504" i="8" s="1"/>
  <c r="AZ505" i="8"/>
  <c r="BR505" i="8"/>
  <c r="BE507" i="8"/>
  <c r="BA507" i="8"/>
  <c r="BS507" i="8"/>
  <c r="BH508" i="8"/>
  <c r="AZ508" i="8"/>
  <c r="BR508" i="8" s="1"/>
  <c r="BI514" i="8"/>
  <c r="BA514" i="8"/>
  <c r="BS514" i="8" s="1"/>
  <c r="BI142" i="8"/>
  <c r="BM5" i="8"/>
  <c r="BA5" i="8"/>
  <c r="BS5" i="8"/>
  <c r="AZ7" i="8"/>
  <c r="BM8" i="8"/>
  <c r="BA8" i="8"/>
  <c r="BM13" i="8"/>
  <c r="BA13" i="8"/>
  <c r="BS13" i="8"/>
  <c r="AZ15" i="8"/>
  <c r="BR15" i="8"/>
  <c r="BE16" i="8"/>
  <c r="BA16" i="8"/>
  <c r="BS16" i="8"/>
  <c r="BL20" i="8"/>
  <c r="AZ20" i="8"/>
  <c r="BR20" i="8"/>
  <c r="BM21" i="8"/>
  <c r="BA21" i="8"/>
  <c r="BS21" i="8" s="1"/>
  <c r="AZ23" i="8"/>
  <c r="BR23" i="8"/>
  <c r="BE24" i="8"/>
  <c r="BA24" i="8"/>
  <c r="BS24" i="8"/>
  <c r="BL79" i="8"/>
  <c r="AZ79" i="8"/>
  <c r="BH89" i="8"/>
  <c r="AZ89" i="8"/>
  <c r="BR89" i="8"/>
  <c r="BI90" i="8"/>
  <c r="BA90" i="8"/>
  <c r="BS90" i="8"/>
  <c r="BL112" i="8"/>
  <c r="AZ112" i="8"/>
  <c r="BI115" i="8"/>
  <c r="BA115" i="8"/>
  <c r="BS115" i="8"/>
  <c r="AZ117" i="8"/>
  <c r="BR117" i="8" s="1"/>
  <c r="BI118" i="8"/>
  <c r="BA118" i="8"/>
  <c r="BS118" i="8"/>
  <c r="AZ121" i="8"/>
  <c r="BR121" i="8" s="1"/>
  <c r="BE123" i="8"/>
  <c r="BA123" i="8"/>
  <c r="BI125" i="8"/>
  <c r="BA125" i="8"/>
  <c r="BS125" i="8" s="1"/>
  <c r="AZ130" i="8"/>
  <c r="BR130" i="8" s="1"/>
  <c r="BD133" i="8"/>
  <c r="AZ133" i="8"/>
  <c r="BR133" i="8" s="1"/>
  <c r="BA134" i="8"/>
  <c r="BS134" i="8"/>
  <c r="BA136" i="8"/>
  <c r="BS136" i="8"/>
  <c r="BD142" i="8"/>
  <c r="AZ142" i="8"/>
  <c r="BR142" i="8"/>
  <c r="AW148" i="8"/>
  <c r="BA148" i="8"/>
  <c r="BI153" i="8"/>
  <c r="BA153" i="8"/>
  <c r="BS153" i="8"/>
  <c r="BL157" i="8"/>
  <c r="AZ157" i="8"/>
  <c r="BR157" i="8"/>
  <c r="BA158" i="8"/>
  <c r="BS158" i="8" s="1"/>
  <c r="BA160" i="8"/>
  <c r="BS160" i="8" s="1"/>
  <c r="BD167" i="8"/>
  <c r="AZ167" i="8"/>
  <c r="BR167" i="8" s="1"/>
  <c r="BA170" i="8"/>
  <c r="BS170" i="8" s="1"/>
  <c r="BE189" i="8"/>
  <c r="BA189" i="8"/>
  <c r="BS189" i="8" s="1"/>
  <c r="BE193" i="8"/>
  <c r="BA193" i="8"/>
  <c r="BD194" i="8"/>
  <c r="AZ194" i="8"/>
  <c r="BR194" i="8" s="1"/>
  <c r="BL202" i="8"/>
  <c r="AZ202" i="8"/>
  <c r="BR202" i="8" s="1"/>
  <c r="BD213" i="8"/>
  <c r="AZ213" i="8"/>
  <c r="BR213" i="8" s="1"/>
  <c r="AZ224" i="8"/>
  <c r="BR224" i="8" s="1"/>
  <c r="BM233" i="8"/>
  <c r="BA233" i="8"/>
  <c r="BS233" i="8" s="1"/>
  <c r="BI236" i="8"/>
  <c r="BA236" i="8"/>
  <c r="BS236" i="8" s="1"/>
  <c r="AZ238" i="8"/>
  <c r="BR238" i="8" s="1"/>
  <c r="BL240" i="8"/>
  <c r="AZ240" i="8"/>
  <c r="BM241" i="8"/>
  <c r="BA241" i="8"/>
  <c r="BS241" i="8" s="1"/>
  <c r="BE246" i="8"/>
  <c r="BA246" i="8"/>
  <c r="BS246" i="8" s="1"/>
  <c r="AZ248" i="8"/>
  <c r="BR248" i="8"/>
  <c r="AZ256" i="8"/>
  <c r="BR256" i="8"/>
  <c r="BL261" i="8"/>
  <c r="AZ261" i="8"/>
  <c r="BR261" i="8"/>
  <c r="BI273" i="8"/>
  <c r="BA273" i="8"/>
  <c r="BA276" i="8"/>
  <c r="BD277" i="8"/>
  <c r="AZ277" i="8"/>
  <c r="BR277" i="8"/>
  <c r="BM279" i="8"/>
  <c r="BA279" i="8"/>
  <c r="BS279" i="8" s="1"/>
  <c r="AZ280" i="8"/>
  <c r="BR280" i="8"/>
  <c r="BA284" i="8"/>
  <c r="BS284" i="8"/>
  <c r="BM285" i="8"/>
  <c r="BA285" i="8"/>
  <c r="BS285" i="8"/>
  <c r="AZ296" i="8"/>
  <c r="BR296" i="8" s="1"/>
  <c r="AZ298" i="8"/>
  <c r="BR298" i="8" s="1"/>
  <c r="AZ308" i="8"/>
  <c r="BR308" i="8"/>
  <c r="AZ311" i="8"/>
  <c r="BR311" i="8"/>
  <c r="BA320" i="8"/>
  <c r="BS320" i="8" s="1"/>
  <c r="BI322" i="8"/>
  <c r="BA322" i="8"/>
  <c r="BS322" i="8"/>
  <c r="BM324" i="8"/>
  <c r="BA324" i="8"/>
  <c r="BI326" i="8"/>
  <c r="BA326" i="8"/>
  <c r="BS326" i="8" s="1"/>
  <c r="BM328" i="8"/>
  <c r="BA328" i="8"/>
  <c r="BM331" i="8"/>
  <c r="BA331" i="8"/>
  <c r="BS331" i="8" s="1"/>
  <c r="BA334" i="8"/>
  <c r="BS334" i="8" s="1"/>
  <c r="BM336" i="8"/>
  <c r="BA336" i="8"/>
  <c r="BI341" i="8"/>
  <c r="BA341" i="8"/>
  <c r="BS341" i="8" s="1"/>
  <c r="BA351" i="8"/>
  <c r="BD352" i="8"/>
  <c r="AZ352" i="8"/>
  <c r="BR352" i="8" s="1"/>
  <c r="BL361" i="8"/>
  <c r="AZ361" i="8"/>
  <c r="BR361" i="8"/>
  <c r="BI367" i="8"/>
  <c r="BA367" i="8"/>
  <c r="BS367" i="8"/>
  <c r="BD371" i="8"/>
  <c r="AZ371" i="8"/>
  <c r="BR371" i="8"/>
  <c r="BH377" i="8"/>
  <c r="AZ377" i="8"/>
  <c r="BR377" i="8"/>
  <c r="AZ380" i="8"/>
  <c r="BI381" i="8"/>
  <c r="BA381" i="8"/>
  <c r="AZ387" i="8"/>
  <c r="BM388" i="8"/>
  <c r="BA388" i="8"/>
  <c r="BS388" i="8"/>
  <c r="BD398" i="8"/>
  <c r="AZ398" i="8"/>
  <c r="BR398" i="8"/>
  <c r="BD403" i="8"/>
  <c r="AZ403" i="8"/>
  <c r="BR403" i="8"/>
  <c r="AZ410" i="8"/>
  <c r="BR410" i="8"/>
  <c r="BI415" i="8"/>
  <c r="BA415" i="8"/>
  <c r="BS415" i="8"/>
  <c r="BI417" i="8"/>
  <c r="BA417" i="8"/>
  <c r="BS417" i="8"/>
  <c r="BL418" i="8"/>
  <c r="AZ418" i="8"/>
  <c r="BR418" i="8"/>
  <c r="BI421" i="8"/>
  <c r="BA421" i="8"/>
  <c r="BS421" i="8" s="1"/>
  <c r="BI423" i="8"/>
  <c r="BA423" i="8"/>
  <c r="BS423" i="8" s="1"/>
  <c r="BI425" i="8"/>
  <c r="BA425" i="8"/>
  <c r="BS425" i="8" s="1"/>
  <c r="BH434" i="8"/>
  <c r="AZ434" i="8"/>
  <c r="BR434" i="8" s="1"/>
  <c r="BI441" i="8"/>
  <c r="BA441" i="8"/>
  <c r="BS441" i="8"/>
  <c r="BA444" i="8"/>
  <c r="BS444" i="8" s="1"/>
  <c r="BM445" i="8"/>
  <c r="BA445" i="8"/>
  <c r="BS445" i="8" s="1"/>
  <c r="BH452" i="8"/>
  <c r="AZ452" i="8"/>
  <c r="BL454" i="8"/>
  <c r="AZ454" i="8"/>
  <c r="BR454" i="8" s="1"/>
  <c r="BD457" i="8"/>
  <c r="AZ457" i="8"/>
  <c r="BR457" i="8" s="1"/>
  <c r="BL458" i="8"/>
  <c r="AZ458" i="8"/>
  <c r="BI460" i="8"/>
  <c r="BA460" i="8"/>
  <c r="BS460" i="8" s="1"/>
  <c r="AZ461" i="8"/>
  <c r="BR461" i="8" s="1"/>
  <c r="BI464" i="8"/>
  <c r="BA464" i="8"/>
  <c r="BS464" i="8" s="1"/>
  <c r="BI468" i="8"/>
  <c r="BA468" i="8"/>
  <c r="BS468" i="8" s="1"/>
  <c r="BL469" i="8"/>
  <c r="AZ469" i="8"/>
  <c r="BR469" i="8" s="1"/>
  <c r="BI470" i="8"/>
  <c r="BA470" i="8"/>
  <c r="BS470" i="8"/>
  <c r="BA482" i="8"/>
  <c r="BS482" i="8" s="1"/>
  <c r="BD483" i="8"/>
  <c r="AZ483" i="8"/>
  <c r="BR483" i="8" s="1"/>
  <c r="BA486" i="8"/>
  <c r="BA492" i="8"/>
  <c r="BS492" i="8"/>
  <c r="BD495" i="8"/>
  <c r="AZ495" i="8"/>
  <c r="BR495" i="8"/>
  <c r="BH498" i="8"/>
  <c r="AZ498" i="8"/>
  <c r="BR498" i="8"/>
  <c r="BH502" i="8"/>
  <c r="AZ502" i="8"/>
  <c r="BR502" i="8" s="1"/>
  <c r="BA509" i="8"/>
  <c r="BS509" i="8"/>
  <c r="BH512" i="8"/>
  <c r="AZ512" i="8"/>
  <c r="BR512" i="8"/>
  <c r="BE116" i="8"/>
  <c r="BE114" i="8"/>
  <c r="BI192" i="8"/>
  <c r="BH5" i="8"/>
  <c r="AZ5" i="8"/>
  <c r="BR5" i="8" s="1"/>
  <c r="BM11" i="8"/>
  <c r="BA11" i="8"/>
  <c r="AZ13" i="8"/>
  <c r="BR13" i="8"/>
  <c r="BM14" i="8"/>
  <c r="BA14" i="8"/>
  <c r="BS14" i="8"/>
  <c r="BL18" i="8"/>
  <c r="AZ18" i="8"/>
  <c r="BR18" i="8"/>
  <c r="BM19" i="8"/>
  <c r="BA19" i="8"/>
  <c r="BS19" i="8"/>
  <c r="AZ21" i="8"/>
  <c r="BR21" i="8"/>
  <c r="BI22" i="8"/>
  <c r="BA22" i="8"/>
  <c r="BS22" i="8"/>
  <c r="BL26" i="8"/>
  <c r="AZ26" i="8"/>
  <c r="BR26" i="8"/>
  <c r="BA27" i="8"/>
  <c r="BL28" i="8"/>
  <c r="AZ28" i="8"/>
  <c r="BE29" i="8"/>
  <c r="BA29" i="8"/>
  <c r="BL36" i="8"/>
  <c r="AZ36" i="8"/>
  <c r="BR36" i="8"/>
  <c r="BL38" i="8"/>
  <c r="AZ38" i="8"/>
  <c r="BR38" i="8" s="1"/>
  <c r="BE39" i="8"/>
  <c r="BA39" i="8"/>
  <c r="BS39" i="8" s="1"/>
  <c r="BL40" i="8"/>
  <c r="AZ40" i="8"/>
  <c r="BR40" i="8" s="1"/>
  <c r="BL42" i="8"/>
  <c r="AZ42" i="8"/>
  <c r="BL44" i="8"/>
  <c r="AZ44" i="8"/>
  <c r="BR44" i="8" s="1"/>
  <c r="BD48" i="8"/>
  <c r="AZ48" i="8"/>
  <c r="BH55" i="8"/>
  <c r="AZ55" i="8"/>
  <c r="BA56" i="8"/>
  <c r="BS56" i="8" s="1"/>
  <c r="BL57" i="8"/>
  <c r="AZ57" i="8"/>
  <c r="BR57" i="8"/>
  <c r="BL63" i="8"/>
  <c r="AZ63" i="8"/>
  <c r="BR63" i="8"/>
  <c r="BH65" i="8"/>
  <c r="AZ65" i="8"/>
  <c r="BR65" i="8"/>
  <c r="BH67" i="8"/>
  <c r="AZ67" i="8"/>
  <c r="BR67" i="8"/>
  <c r="BH71" i="8"/>
  <c r="AZ71" i="8"/>
  <c r="BR71" i="8" s="1"/>
  <c r="BI77" i="8"/>
  <c r="BA77" i="8"/>
  <c r="BS77" i="8" s="1"/>
  <c r="BI80" i="8"/>
  <c r="BA80" i="8"/>
  <c r="BS80" i="8" s="1"/>
  <c r="BH81" i="8"/>
  <c r="AZ81" i="8"/>
  <c r="BL84" i="8"/>
  <c r="AZ84" i="8"/>
  <c r="BI85" i="8"/>
  <c r="BA85" i="8"/>
  <c r="BS85" i="8"/>
  <c r="BH86" i="8"/>
  <c r="AZ86" i="8"/>
  <c r="BH90" i="8"/>
  <c r="AZ90" i="8"/>
  <c r="BR90" i="8"/>
  <c r="BM91" i="8"/>
  <c r="BA91" i="8"/>
  <c r="BS91" i="8"/>
  <c r="BH92" i="8"/>
  <c r="AZ92" i="8"/>
  <c r="BR92" i="8" s="1"/>
  <c r="BI93" i="8"/>
  <c r="BA93" i="8"/>
  <c r="BH94" i="8"/>
  <c r="AZ94" i="8"/>
  <c r="BR94" i="8"/>
  <c r="BI95" i="8"/>
  <c r="BA95" i="8"/>
  <c r="BS95" i="8" s="1"/>
  <c r="BL96" i="8"/>
  <c r="AZ96" i="8"/>
  <c r="BR96" i="8" s="1"/>
  <c r="BI97" i="8"/>
  <c r="BA97" i="8"/>
  <c r="BS97" i="8" s="1"/>
  <c r="BI99" i="8"/>
  <c r="BA99" i="8"/>
  <c r="BS99" i="8" s="1"/>
  <c r="BH100" i="8"/>
  <c r="AZ100" i="8"/>
  <c r="BR100" i="8"/>
  <c r="BI101" i="8"/>
  <c r="BA101" i="8"/>
  <c r="BS101" i="8"/>
  <c r="BH102" i="8"/>
  <c r="AZ102" i="8"/>
  <c r="BR102" i="8"/>
  <c r="BI103" i="8"/>
  <c r="BA103" i="8"/>
  <c r="BS103" i="8"/>
  <c r="BI105" i="8"/>
  <c r="BA105" i="8"/>
  <c r="BS105" i="8" s="1"/>
  <c r="BH106" i="8"/>
  <c r="AZ106" i="8"/>
  <c r="BR106" i="8" s="1"/>
  <c r="BI107" i="8"/>
  <c r="BA107" i="8"/>
  <c r="BS107" i="8" s="1"/>
  <c r="BI109" i="8"/>
  <c r="BA109" i="8"/>
  <c r="BS109" i="8" s="1"/>
  <c r="BH110" i="8"/>
  <c r="AZ110" i="8"/>
  <c r="BR110" i="8"/>
  <c r="AZ116" i="8"/>
  <c r="BR116" i="8" s="1"/>
  <c r="AZ120" i="8"/>
  <c r="BR120" i="8" s="1"/>
  <c r="BI121" i="8"/>
  <c r="BA121" i="8"/>
  <c r="BS121" i="8" s="1"/>
  <c r="BH127" i="8"/>
  <c r="AZ127" i="8"/>
  <c r="BU127" i="8" s="1"/>
  <c r="BI128" i="8"/>
  <c r="BA128" i="8"/>
  <c r="BS128" i="8" s="1"/>
  <c r="BL136" i="8"/>
  <c r="AZ136" i="8"/>
  <c r="BR136" i="8"/>
  <c r="BA149" i="8"/>
  <c r="BS149" i="8" s="1"/>
  <c r="BD150" i="8"/>
  <c r="AZ150" i="8"/>
  <c r="BR150" i="8" s="1"/>
  <c r="BA151" i="8"/>
  <c r="BS151" i="8" s="1"/>
  <c r="BD155" i="8"/>
  <c r="AZ155" i="8"/>
  <c r="AW160" i="8"/>
  <c r="AZ160" i="8"/>
  <c r="BR160" i="8" s="1"/>
  <c r="BM163" i="8"/>
  <c r="BA163" i="8"/>
  <c r="BS163" i="8" s="1"/>
  <c r="BA183" i="8"/>
  <c r="BS183" i="8"/>
  <c r="BD185" i="8"/>
  <c r="AZ185" i="8"/>
  <c r="BR185" i="8" s="1"/>
  <c r="BM196" i="8"/>
  <c r="BA196" i="8"/>
  <c r="BS196" i="8" s="1"/>
  <c r="BL206" i="8"/>
  <c r="AZ206" i="8"/>
  <c r="BL208" i="8"/>
  <c r="AZ208" i="8"/>
  <c r="BR208" i="8" s="1"/>
  <c r="BM209" i="8"/>
  <c r="BA209" i="8"/>
  <c r="BS209" i="8" s="1"/>
  <c r="BL211" i="8"/>
  <c r="AZ211" i="8"/>
  <c r="BR211" i="8" s="1"/>
  <c r="BI212" i="8"/>
  <c r="BA212" i="8"/>
  <c r="BS212" i="8" s="1"/>
  <c r="BH214" i="8"/>
  <c r="AZ214" i="8"/>
  <c r="BR214" i="8"/>
  <c r="BH227" i="8"/>
  <c r="AZ227" i="8"/>
  <c r="BI228" i="8"/>
  <c r="BA228" i="8"/>
  <c r="BS228" i="8" s="1"/>
  <c r="BL230" i="8"/>
  <c r="AZ230" i="8"/>
  <c r="BR230" i="8"/>
  <c r="BI231" i="8"/>
  <c r="BA231" i="8"/>
  <c r="BS231" i="8"/>
  <c r="BL233" i="8"/>
  <c r="AZ233" i="8"/>
  <c r="BR233" i="8"/>
  <c r="BL246" i="8"/>
  <c r="AZ246" i="8"/>
  <c r="BR246" i="8" s="1"/>
  <c r="BD249" i="8"/>
  <c r="AZ249" i="8"/>
  <c r="BR249" i="8" s="1"/>
  <c r="BL251" i="8"/>
  <c r="AZ251" i="8"/>
  <c r="BR251" i="8" s="1"/>
  <c r="BA252" i="8"/>
  <c r="BS252" i="8" s="1"/>
  <c r="BH264" i="8"/>
  <c r="AZ264" i="8"/>
  <c r="BM265" i="8"/>
  <c r="BA265" i="8"/>
  <c r="BS265" i="8"/>
  <c r="BL266" i="8"/>
  <c r="AZ266" i="8"/>
  <c r="BR266" i="8" s="1"/>
  <c r="AZ267" i="8"/>
  <c r="BR267" i="8"/>
  <c r="BA270" i="8"/>
  <c r="BS270" i="8" s="1"/>
  <c r="BD271" i="8"/>
  <c r="AZ271" i="8"/>
  <c r="BR271" i="8"/>
  <c r="BD275" i="8"/>
  <c r="AZ275" i="8"/>
  <c r="BR275" i="8"/>
  <c r="BE282" i="8"/>
  <c r="BA282" i="8"/>
  <c r="BS282" i="8"/>
  <c r="AZ283" i="8"/>
  <c r="BR283" i="8"/>
  <c r="AZ285" i="8"/>
  <c r="BR285" i="8" s="1"/>
  <c r="BI289" i="8"/>
  <c r="BA289" i="8"/>
  <c r="BS289" i="8" s="1"/>
  <c r="AZ294" i="8"/>
  <c r="BR294" i="8" s="1"/>
  <c r="BI301" i="8"/>
  <c r="BA301" i="8"/>
  <c r="BS301" i="8" s="1"/>
  <c r="BE303" i="8"/>
  <c r="BA303" i="8"/>
  <c r="BS303" i="8" s="1"/>
  <c r="AZ305" i="8"/>
  <c r="BR305" i="8" s="1"/>
  <c r="BE308" i="8"/>
  <c r="BA308" i="8"/>
  <c r="BS308" i="8" s="1"/>
  <c r="AZ312" i="8"/>
  <c r="BR312" i="8" s="1"/>
  <c r="BD318" i="8"/>
  <c r="AZ318" i="8"/>
  <c r="BR318" i="8" s="1"/>
  <c r="BA321" i="8"/>
  <c r="BS321" i="8" s="1"/>
  <c r="BD323" i="8"/>
  <c r="AZ323" i="8"/>
  <c r="BR323" i="8" s="1"/>
  <c r="BD327" i="8"/>
  <c r="AZ327" i="8"/>
  <c r="BR327" i="8" s="1"/>
  <c r="BH337" i="8"/>
  <c r="AZ337" i="8"/>
  <c r="BR337" i="8" s="1"/>
  <c r="BM339" i="8"/>
  <c r="BA339" i="8"/>
  <c r="BS339" i="8" s="1"/>
  <c r="BL342" i="8"/>
  <c r="AZ342" i="8"/>
  <c r="BR342" i="8"/>
  <c r="BE347" i="8"/>
  <c r="BA347" i="8"/>
  <c r="BS347" i="8"/>
  <c r="BI350" i="8"/>
  <c r="BA350" i="8"/>
  <c r="BS350" i="8"/>
  <c r="BD357" i="8"/>
  <c r="AZ357" i="8"/>
  <c r="BR357" i="8" s="1"/>
  <c r="BI361" i="8"/>
  <c r="BA361" i="8"/>
  <c r="BM365" i="8"/>
  <c r="BA365" i="8"/>
  <c r="BH366" i="8"/>
  <c r="AZ366" i="8"/>
  <c r="BR366" i="8"/>
  <c r="BA368" i="8"/>
  <c r="BA371" i="8"/>
  <c r="BS371" i="8"/>
  <c r="BD372" i="8"/>
  <c r="AZ372" i="8"/>
  <c r="BR372" i="8"/>
  <c r="BI377" i="8"/>
  <c r="BA377" i="8"/>
  <c r="BS377" i="8" s="1"/>
  <c r="BI380" i="8"/>
  <c r="BA380" i="8"/>
  <c r="BH382" i="8"/>
  <c r="AZ382" i="8"/>
  <c r="BR382" i="8"/>
  <c r="BI387" i="8"/>
  <c r="BA387" i="8"/>
  <c r="BS387" i="8" s="1"/>
  <c r="BD389" i="8"/>
  <c r="AZ389" i="8"/>
  <c r="BR389" i="8" s="1"/>
  <c r="BH394" i="8"/>
  <c r="AZ394" i="8"/>
  <c r="BR394" i="8" s="1"/>
  <c r="BI398" i="8"/>
  <c r="BA398" i="8"/>
  <c r="BS398" i="8" s="1"/>
  <c r="BE410" i="8"/>
  <c r="BA410" i="8"/>
  <c r="BS410" i="8" s="1"/>
  <c r="BL422" i="8"/>
  <c r="AZ422" i="8"/>
  <c r="BR422" i="8"/>
  <c r="BI432" i="8"/>
  <c r="BA432" i="8"/>
  <c r="BS432" i="8"/>
  <c r="BI434" i="8"/>
  <c r="BA434" i="8"/>
  <c r="BS434" i="8"/>
  <c r="BH438" i="8"/>
  <c r="AZ438" i="8"/>
  <c r="BR438" i="8" s="1"/>
  <c r="BH441" i="8"/>
  <c r="AZ441" i="8"/>
  <c r="BR441" i="8" s="1"/>
  <c r="BE445" i="8"/>
  <c r="BL450" i="8"/>
  <c r="AZ450" i="8"/>
  <c r="BR450" i="8"/>
  <c r="BE452" i="8"/>
  <c r="BA452" i="8"/>
  <c r="BS452" i="8"/>
  <c r="BE461" i="8"/>
  <c r="BA461" i="8"/>
  <c r="BS461" i="8"/>
  <c r="BD466" i="8"/>
  <c r="AZ466" i="8"/>
  <c r="BR466" i="8" s="1"/>
  <c r="BI473" i="8"/>
  <c r="BI477" i="8"/>
  <c r="BA477" i="8"/>
  <c r="BS477" i="8" s="1"/>
  <c r="BD478" i="8"/>
  <c r="AZ478" i="8"/>
  <c r="BE480" i="8"/>
  <c r="BA480" i="8"/>
  <c r="BS480" i="8" s="1"/>
  <c r="BE483" i="8"/>
  <c r="BA483" i="8"/>
  <c r="BS483" i="8" s="1"/>
  <c r="AZ488" i="8"/>
  <c r="BR488" i="8"/>
  <c r="BH492" i="8"/>
  <c r="AZ492" i="8"/>
  <c r="BD496" i="8"/>
  <c r="AZ496" i="8"/>
  <c r="BR496" i="8"/>
  <c r="BD509" i="8"/>
  <c r="AZ509" i="8"/>
  <c r="BR509" i="8"/>
  <c r="BA510" i="8"/>
  <c r="BS510" i="8"/>
  <c r="BI512" i="8"/>
  <c r="BA512" i="8"/>
  <c r="BS512" i="8"/>
  <c r="AZ513" i="8"/>
  <c r="BR513" i="8"/>
  <c r="AS139" i="8"/>
  <c r="AS457" i="8"/>
  <c r="AS79" i="8"/>
  <c r="AS187" i="8"/>
  <c r="BI130" i="8"/>
  <c r="AW130" i="8"/>
  <c r="BI133" i="8"/>
  <c r="BE133" i="8"/>
  <c r="BM188" i="8"/>
  <c r="BE188" i="8"/>
  <c r="BD190" i="8"/>
  <c r="AW190" i="8"/>
  <c r="BL190" i="8"/>
  <c r="BL328" i="8"/>
  <c r="BD328" i="8"/>
  <c r="BM306" i="8"/>
  <c r="BE304" i="8"/>
  <c r="BE296" i="8"/>
  <c r="BH440" i="8"/>
  <c r="BH324" i="8"/>
  <c r="BH255" i="8"/>
  <c r="BH135" i="8"/>
  <c r="AW133" i="8"/>
  <c r="BM197" i="8"/>
  <c r="BM138" i="8"/>
  <c r="AW135" i="8"/>
  <c r="BI70" i="8"/>
  <c r="BE70" i="8"/>
  <c r="BM75" i="8"/>
  <c r="BE75" i="8"/>
  <c r="BM78" i="8"/>
  <c r="BI78" i="8"/>
  <c r="BE78" i="8"/>
  <c r="BM83" i="8"/>
  <c r="BI83" i="8"/>
  <c r="AW83" i="8"/>
  <c r="BE83" i="8"/>
  <c r="BI127" i="8"/>
  <c r="BM127" i="8"/>
  <c r="BD169" i="8"/>
  <c r="BH169" i="8"/>
  <c r="BI172" i="8"/>
  <c r="BM172" i="8"/>
  <c r="BI177" i="8"/>
  <c r="BE177" i="8"/>
  <c r="BI214" i="8"/>
  <c r="BM214" i="8"/>
  <c r="BL253" i="8"/>
  <c r="AW253" i="8"/>
  <c r="BH253" i="8"/>
  <c r="BL286" i="8"/>
  <c r="BH286" i="8"/>
  <c r="BD288" i="8"/>
  <c r="BH288" i="8"/>
  <c r="BI294" i="8"/>
  <c r="BI391" i="8"/>
  <c r="BH487" i="8"/>
  <c r="BD487" i="8"/>
  <c r="BI499" i="8"/>
  <c r="BM505" i="8"/>
  <c r="BM508" i="8"/>
  <c r="BI508" i="8"/>
  <c r="BE30" i="8"/>
  <c r="BI30" i="8"/>
  <c r="BE46" i="8"/>
  <c r="BM46" i="8"/>
  <c r="BE48" i="8"/>
  <c r="BM48" i="8"/>
  <c r="BM86" i="8"/>
  <c r="BE86" i="8"/>
  <c r="BM147" i="8"/>
  <c r="BI300" i="8"/>
  <c r="AW459" i="8"/>
  <c r="AW455" i="8"/>
  <c r="AW330" i="8"/>
  <c r="AW319" i="8"/>
  <c r="AW304" i="8"/>
  <c r="AW298" i="8"/>
  <c r="AW316" i="8"/>
  <c r="BM300" i="8"/>
  <c r="BM296" i="8"/>
  <c r="BM220" i="8"/>
  <c r="BL433" i="8"/>
  <c r="BL324" i="8"/>
  <c r="AW306" i="8"/>
  <c r="BH328" i="8"/>
  <c r="BH310" i="8"/>
  <c r="BE130" i="8"/>
  <c r="AW140" i="8"/>
  <c r="AW132" i="8"/>
  <c r="BE140" i="8"/>
  <c r="BI296" i="8"/>
  <c r="BI75" i="8"/>
  <c r="BE50" i="8"/>
  <c r="BI58" i="8"/>
  <c r="BI60" i="8"/>
  <c r="BE60" i="8"/>
  <c r="BI62" i="8"/>
  <c r="BE62" i="8"/>
  <c r="BE64" i="8"/>
  <c r="BI66" i="8"/>
  <c r="BI68" i="8"/>
  <c r="BE68" i="8"/>
  <c r="BI117" i="8"/>
  <c r="BE117" i="8"/>
  <c r="AW117" i="8"/>
  <c r="BD122" i="8"/>
  <c r="AW122" i="8"/>
  <c r="BE156" i="8"/>
  <c r="BM156" i="8"/>
  <c r="BI161" i="8"/>
  <c r="BE161" i="8"/>
  <c r="BM186" i="8"/>
  <c r="BM201" i="8"/>
  <c r="BI201" i="8"/>
  <c r="BE201" i="8"/>
  <c r="BH236" i="8"/>
  <c r="BL241" i="8"/>
  <c r="BH241" i="8"/>
  <c r="AW241" i="8"/>
  <c r="BL493" i="8"/>
  <c r="BD493" i="8"/>
  <c r="BI495" i="8"/>
  <c r="BL87" i="8"/>
  <c r="AW87" i="8"/>
  <c r="BL146" i="8"/>
  <c r="BH146" i="8"/>
  <c r="BI304" i="8"/>
  <c r="BI342" i="8"/>
  <c r="AW342" i="8"/>
  <c r="AW324" i="8"/>
  <c r="BE342" i="8"/>
  <c r="AW302" i="8"/>
  <c r="BE298" i="8"/>
  <c r="AW309" i="8"/>
  <c r="AW196" i="8"/>
  <c r="AW222" i="8"/>
  <c r="BE220" i="8"/>
  <c r="BM130" i="8"/>
  <c r="AW36" i="8"/>
  <c r="BE145" i="8"/>
  <c r="BI52" i="8"/>
  <c r="BE52" i="8"/>
  <c r="BI54" i="8"/>
  <c r="BE54" i="8"/>
  <c r="BM154" i="8"/>
  <c r="AW179" i="8"/>
  <c r="BD183" i="8"/>
  <c r="AW183" i="8"/>
  <c r="BH183" i="8"/>
  <c r="BE199" i="8"/>
  <c r="BI199" i="8"/>
  <c r="BM199" i="8"/>
  <c r="BM210" i="8"/>
  <c r="BI210" i="8"/>
  <c r="BD231" i="8"/>
  <c r="BH231" i="8"/>
  <c r="BI259" i="8"/>
  <c r="BM259" i="8"/>
  <c r="BE267" i="8"/>
  <c r="AW267" i="8"/>
  <c r="BD268" i="8"/>
  <c r="BH268" i="8"/>
  <c r="BM343" i="8"/>
  <c r="BI343" i="8"/>
  <c r="BI346" i="8"/>
  <c r="BJ93" i="8"/>
  <c r="BJ90" i="8"/>
  <c r="BJ85" i="8"/>
  <c r="BF85" i="8"/>
  <c r="BF90" i="8"/>
  <c r="BF112" i="8"/>
  <c r="AS128" i="8"/>
  <c r="BF166" i="8"/>
  <c r="AS175" i="8"/>
  <c r="AS193" i="8"/>
  <c r="BJ204" i="8"/>
  <c r="BJ206" i="8"/>
  <c r="BF228" i="8"/>
  <c r="BF236" i="8"/>
  <c r="BF258" i="8"/>
  <c r="BJ274" i="8"/>
  <c r="BB290" i="8"/>
  <c r="BJ291" i="8"/>
  <c r="BJ294" i="8"/>
  <c r="BJ337" i="8"/>
  <c r="BJ339" i="8"/>
  <c r="BF343" i="8"/>
  <c r="BB371" i="8"/>
  <c r="BJ383" i="8"/>
  <c r="BB384" i="8"/>
  <c r="BJ417" i="8"/>
  <c r="BJ419" i="8"/>
  <c r="BF441" i="8"/>
  <c r="BJ454" i="8"/>
  <c r="BJ469" i="8"/>
  <c r="BF493" i="8"/>
  <c r="BJ498" i="8"/>
  <c r="BF51" i="8"/>
  <c r="BF55" i="8"/>
  <c r="BF69" i="8"/>
  <c r="BF129" i="8"/>
  <c r="BF156" i="8"/>
  <c r="BF178" i="8"/>
  <c r="BF185" i="8"/>
  <c r="BF188" i="8"/>
  <c r="BJ202" i="8"/>
  <c r="BJ211" i="8"/>
  <c r="BF220" i="8"/>
  <c r="BF246" i="8"/>
  <c r="BF255" i="8"/>
  <c r="BJ279" i="8"/>
  <c r="BJ290" i="8"/>
  <c r="BB349" i="8"/>
  <c r="BB358" i="8"/>
  <c r="BJ376" i="8"/>
  <c r="BB383" i="8"/>
  <c r="BB404" i="8"/>
  <c r="BB408" i="8"/>
  <c r="BB417" i="8"/>
  <c r="BB419" i="8"/>
  <c r="BJ422" i="8"/>
  <c r="BJ452" i="8"/>
  <c r="BB469" i="8"/>
  <c r="BJ493" i="8"/>
  <c r="BB510" i="8"/>
  <c r="BI513" i="8"/>
  <c r="BJ126" i="8"/>
  <c r="BF148" i="8"/>
  <c r="BF177" i="8"/>
  <c r="BF186" i="8"/>
  <c r="BJ197" i="8"/>
  <c r="BJ199" i="8"/>
  <c r="BJ212" i="8"/>
  <c r="BB291" i="8"/>
  <c r="BJ330" i="8"/>
  <c r="BJ332" i="8"/>
  <c r="BJ349" i="8"/>
  <c r="BJ358" i="8"/>
  <c r="BJ384" i="8"/>
  <c r="BB401" i="8"/>
  <c r="BB403" i="8"/>
  <c r="BB405" i="8"/>
  <c r="BB407" i="8"/>
  <c r="BB430" i="8"/>
  <c r="BF444" i="8"/>
  <c r="BB493" i="8"/>
  <c r="BJ510" i="8"/>
  <c r="BJ513" i="8"/>
  <c r="AW88" i="8"/>
  <c r="AW31" i="8"/>
  <c r="AW47" i="8"/>
  <c r="AW49" i="8"/>
  <c r="AS151" i="8"/>
  <c r="AS214" i="8"/>
  <c r="AS222" i="8"/>
  <c r="AS237" i="8"/>
  <c r="AS244" i="8"/>
  <c r="AS263" i="8"/>
  <c r="BE392" i="8"/>
  <c r="BM119" i="8"/>
  <c r="AW40" i="8"/>
  <c r="BI39" i="8"/>
  <c r="BM287" i="8"/>
  <c r="BE287" i="8"/>
  <c r="BL291" i="8"/>
  <c r="BH291" i="8"/>
  <c r="BD291" i="8"/>
  <c r="BI302" i="8"/>
  <c r="BD307" i="8"/>
  <c r="BL307" i="8"/>
  <c r="BH307" i="8"/>
  <c r="BD313" i="8"/>
  <c r="BL313" i="8"/>
  <c r="BH313" i="8"/>
  <c r="BL317" i="8"/>
  <c r="BH317" i="8"/>
  <c r="BL322" i="8"/>
  <c r="BH322" i="8"/>
  <c r="BD322" i="8"/>
  <c r="BL326" i="8"/>
  <c r="BH326" i="8"/>
  <c r="BH335" i="8"/>
  <c r="BL335" i="8"/>
  <c r="BD335" i="8"/>
  <c r="BH339" i="8"/>
  <c r="BL339" i="8"/>
  <c r="BD339" i="8"/>
  <c r="BD369" i="8"/>
  <c r="BL369" i="8"/>
  <c r="BM390" i="8"/>
  <c r="BI390" i="8"/>
  <c r="AW396" i="8"/>
  <c r="BE196" i="8"/>
  <c r="BM392" i="8"/>
  <c r="BI392" i="8"/>
  <c r="AW30" i="8"/>
  <c r="BM31" i="8"/>
  <c r="BE31" i="8"/>
  <c r="BL32" i="8"/>
  <c r="AW32" i="8"/>
  <c r="BM33" i="8"/>
  <c r="AW35" i="8"/>
  <c r="BE37" i="8"/>
  <c r="AW37" i="8"/>
  <c r="BM39" i="8"/>
  <c r="AW39" i="8"/>
  <c r="BE41" i="8"/>
  <c r="AW41" i="8"/>
  <c r="AW43" i="8"/>
  <c r="BL50" i="8"/>
  <c r="AW50" i="8"/>
  <c r="BM51" i="8"/>
  <c r="AW51" i="8"/>
  <c r="BL52" i="8"/>
  <c r="AW52" i="8"/>
  <c r="BE53" i="8"/>
  <c r="AW53" i="8"/>
  <c r="BM53" i="8"/>
  <c r="BI55" i="8"/>
  <c r="AW55" i="8"/>
  <c r="BL75" i="8"/>
  <c r="AW75" i="8"/>
  <c r="BM87" i="8"/>
  <c r="BH124" i="8"/>
  <c r="AW124" i="8"/>
  <c r="BI137" i="8"/>
  <c r="BM137" i="8"/>
  <c r="BE148" i="8"/>
  <c r="BM148" i="8"/>
  <c r="BE153" i="8"/>
  <c r="AW153" i="8"/>
  <c r="BL154" i="8"/>
  <c r="AW154" i="8"/>
  <c r="BH154" i="8"/>
  <c r="BM155" i="8"/>
  <c r="AW155" i="8"/>
  <c r="BD159" i="8"/>
  <c r="BH159" i="8"/>
  <c r="AW159" i="8"/>
  <c r="BD161" i="8"/>
  <c r="AW161" i="8"/>
  <c r="BH161" i="8"/>
  <c r="BE162" i="8"/>
  <c r="BM162" i="8"/>
  <c r="AW162" i="8"/>
  <c r="BI164" i="8"/>
  <c r="BM164" i="8"/>
  <c r="AW169" i="8"/>
  <c r="BE169" i="8"/>
  <c r="BI169" i="8"/>
  <c r="BM169" i="8"/>
  <c r="BL170" i="8"/>
  <c r="BH170" i="8"/>
  <c r="AW171" i="8"/>
  <c r="BE171" i="8"/>
  <c r="BM171" i="8"/>
  <c r="BD175" i="8"/>
  <c r="BH175" i="8"/>
  <c r="BD177" i="8"/>
  <c r="AW177" i="8"/>
  <c r="BE178" i="8"/>
  <c r="BM178" i="8"/>
  <c r="AW178" i="8"/>
  <c r="BI180" i="8"/>
  <c r="BM180" i="8"/>
  <c r="AW180" i="8"/>
  <c r="BH184" i="8"/>
  <c r="BE185" i="8"/>
  <c r="BM185" i="8"/>
  <c r="AW185" i="8"/>
  <c r="BL186" i="8"/>
  <c r="AW186" i="8"/>
  <c r="BH186" i="8"/>
  <c r="BE187" i="8"/>
  <c r="AW187" i="8"/>
  <c r="BM187" i="8"/>
  <c r="BE191" i="8"/>
  <c r="BI191" i="8"/>
  <c r="BD197" i="8"/>
  <c r="AW197" i="8"/>
  <c r="BM198" i="8"/>
  <c r="AW198" i="8"/>
  <c r="BI198" i="8"/>
  <c r="BE198" i="8"/>
  <c r="BM200" i="8"/>
  <c r="BE200" i="8"/>
  <c r="BH201" i="8"/>
  <c r="AW201" i="8"/>
  <c r="BM202" i="8"/>
  <c r="AW202" i="8"/>
  <c r="BI202" i="8"/>
  <c r="BE202" i="8"/>
  <c r="BD210" i="8"/>
  <c r="AW210" i="8"/>
  <c r="BI211" i="8"/>
  <c r="AW211" i="8"/>
  <c r="BM211" i="8"/>
  <c r="BE211" i="8"/>
  <c r="BI213" i="8"/>
  <c r="BM213" i="8"/>
  <c r="AW221" i="8"/>
  <c r="BE221" i="8"/>
  <c r="BL225" i="8"/>
  <c r="AW225" i="8"/>
  <c r="BE230" i="8"/>
  <c r="BM230" i="8"/>
  <c r="BL232" i="8"/>
  <c r="AW232" i="8"/>
  <c r="BL235" i="8"/>
  <c r="BH235" i="8"/>
  <c r="BI238" i="8"/>
  <c r="BE238" i="8"/>
  <c r="BI240" i="8"/>
  <c r="BM240" i="8"/>
  <c r="AW243" i="8"/>
  <c r="BE243" i="8"/>
  <c r="BM243" i="8"/>
  <c r="BL244" i="8"/>
  <c r="AW244" i="8"/>
  <c r="BH244" i="8"/>
  <c r="BM250" i="8"/>
  <c r="AW250" i="8"/>
  <c r="AW255" i="8"/>
  <c r="BE255" i="8"/>
  <c r="BL259" i="8"/>
  <c r="BH259" i="8"/>
  <c r="BI260" i="8"/>
  <c r="BM260" i="8"/>
  <c r="BE260" i="8"/>
  <c r="BI262" i="8"/>
  <c r="BI269" i="8"/>
  <c r="BD270" i="8"/>
  <c r="BD279" i="8"/>
  <c r="BH279" i="8"/>
  <c r="BE406" i="8"/>
  <c r="AS206" i="8"/>
  <c r="AS208" i="8"/>
  <c r="AS238" i="8"/>
  <c r="AS240" i="8"/>
  <c r="AW245" i="8"/>
  <c r="AS250" i="8"/>
  <c r="BB428" i="8"/>
  <c r="BJ431" i="8"/>
  <c r="BB432" i="8"/>
  <c r="BB480" i="8"/>
  <c r="BJ497" i="8"/>
  <c r="BB499" i="8"/>
  <c r="BJ505" i="8"/>
  <c r="BJ518" i="8"/>
  <c r="BB398" i="8"/>
  <c r="BB431" i="8"/>
  <c r="BJ434" i="8"/>
  <c r="BJ435" i="8"/>
  <c r="BJ437" i="8"/>
  <c r="BF445" i="8"/>
  <c r="BB450" i="8"/>
  <c r="BJ475" i="8"/>
  <c r="BB497" i="8"/>
  <c r="BF500" i="8"/>
  <c r="BB505" i="8"/>
  <c r="BB506" i="8"/>
  <c r="BI71" i="8"/>
  <c r="AS163" i="8"/>
  <c r="AS221" i="8"/>
  <c r="AW257" i="8"/>
  <c r="BJ426" i="8"/>
  <c r="BJ429" i="8"/>
  <c r="BB434" i="8"/>
  <c r="BB475" i="8"/>
  <c r="BB492" i="8"/>
  <c r="BF496" i="8"/>
  <c r="BF497" i="8"/>
  <c r="BF499" i="8"/>
  <c r="AS167" i="8"/>
  <c r="AS183" i="8"/>
  <c r="AS220" i="8"/>
  <c r="AS234" i="8"/>
  <c r="BL404" i="8"/>
  <c r="AW70" i="8"/>
  <c r="AW78" i="8"/>
  <c r="AS115" i="8"/>
  <c r="AS217" i="8"/>
  <c r="BI461" i="8"/>
  <c r="AS254" i="8"/>
  <c r="BH342" i="8"/>
  <c r="BL492" i="8"/>
  <c r="BM150" i="8"/>
  <c r="BE157" i="8"/>
  <c r="BM207" i="8"/>
  <c r="AW150" i="8"/>
  <c r="BL46" i="8"/>
  <c r="BD46" i="8"/>
  <c r="BI47" i="8"/>
  <c r="BM47" i="8"/>
  <c r="BI49" i="8"/>
  <c r="BE49" i="8"/>
  <c r="BH54" i="8"/>
  <c r="AW54" i="8"/>
  <c r="BI57" i="8"/>
  <c r="AW57" i="8"/>
  <c r="BM57" i="8"/>
  <c r="BI59" i="8"/>
  <c r="BM59" i="8"/>
  <c r="AW59" i="8"/>
  <c r="BI61" i="8"/>
  <c r="AW61" i="8"/>
  <c r="BM61" i="8"/>
  <c r="BI63" i="8"/>
  <c r="BM63" i="8"/>
  <c r="AW63" i="8"/>
  <c r="BI65" i="8"/>
  <c r="AW65" i="8"/>
  <c r="BM65" i="8"/>
  <c r="BI67" i="8"/>
  <c r="BM67" i="8"/>
  <c r="AW67" i="8"/>
  <c r="BM69" i="8"/>
  <c r="AW69" i="8"/>
  <c r="BM76" i="8"/>
  <c r="BE76" i="8"/>
  <c r="AW76" i="8"/>
  <c r="BI79" i="8"/>
  <c r="BM79" i="8"/>
  <c r="BI87" i="8"/>
  <c r="BE87" i="8"/>
  <c r="AW118" i="8"/>
  <c r="BI119" i="8"/>
  <c r="AW119" i="8"/>
  <c r="BE129" i="8"/>
  <c r="BI129" i="8"/>
  <c r="AW129" i="8"/>
  <c r="AW138" i="8"/>
  <c r="BH138" i="8"/>
  <c r="AW139" i="8"/>
  <c r="BD143" i="8"/>
  <c r="BH143" i="8"/>
  <c r="BD145" i="8"/>
  <c r="AW145" i="8"/>
  <c r="BM146" i="8"/>
  <c r="AW146" i="8"/>
  <c r="BM276" i="8"/>
  <c r="BI276" i="8"/>
  <c r="BH282" i="8"/>
  <c r="AW290" i="8"/>
  <c r="BD290" i="8"/>
  <c r="BH204" i="8"/>
  <c r="BM205" i="8"/>
  <c r="BI209" i="8"/>
  <c r="BE209" i="8"/>
  <c r="BI218" i="8"/>
  <c r="BM218" i="8"/>
  <c r="BD254" i="8"/>
  <c r="AW254" i="8"/>
  <c r="BI266" i="8"/>
  <c r="BM266" i="8"/>
  <c r="BI268" i="8"/>
  <c r="BH269" i="8"/>
  <c r="BD269" i="8"/>
  <c r="BU268" i="8"/>
  <c r="BV268" i="8" s="1"/>
  <c r="AW204" i="8"/>
  <c r="BE264" i="8"/>
  <c r="BE266" i="8"/>
  <c r="BH256" i="8"/>
  <c r="BE216" i="8"/>
  <c r="BM175" i="8"/>
  <c r="AW48" i="8"/>
  <c r="AW46" i="8"/>
  <c r="BE51" i="8"/>
  <c r="BI216" i="8"/>
  <c r="BE197" i="8"/>
  <c r="BM203" i="8"/>
  <c r="BM239" i="8"/>
  <c r="BM251" i="8"/>
  <c r="BL147" i="8"/>
  <c r="BD147" i="8"/>
  <c r="AW147" i="8"/>
  <c r="BL149" i="8"/>
  <c r="AW149" i="8"/>
  <c r="BE150" i="8"/>
  <c r="BE152" i="8"/>
  <c r="AW152" i="8"/>
  <c r="BH156" i="8"/>
  <c r="BM157" i="8"/>
  <c r="AW157" i="8"/>
  <c r="BD158" i="8"/>
  <c r="BH158" i="8"/>
  <c r="BE159" i="8"/>
  <c r="BI166" i="8"/>
  <c r="BM166" i="8"/>
  <c r="BI168" i="8"/>
  <c r="BM168" i="8"/>
  <c r="BI173" i="8"/>
  <c r="BM173" i="8"/>
  <c r="BD179" i="8"/>
  <c r="BH179" i="8"/>
  <c r="BL181" i="8"/>
  <c r="BH181" i="8"/>
  <c r="AW182" i="8"/>
  <c r="BM182" i="8"/>
  <c r="BL192" i="8"/>
  <c r="AW192" i="8"/>
  <c r="AW220" i="8"/>
  <c r="BH220" i="8"/>
  <c r="BE222" i="8"/>
  <c r="BI227" i="8"/>
  <c r="BE227" i="8"/>
  <c r="BL228" i="8"/>
  <c r="AW228" i="8"/>
  <c r="BM234" i="8"/>
  <c r="BD308" i="8"/>
  <c r="BH314" i="8"/>
  <c r="BI357" i="8"/>
  <c r="BI347" i="8"/>
  <c r="BE444" i="8"/>
  <c r="BB479" i="8"/>
  <c r="AW480" i="8"/>
  <c r="AS111" i="8"/>
  <c r="AW164" i="8"/>
  <c r="AW166" i="8"/>
  <c r="AS168" i="8"/>
  <c r="BH194" i="8"/>
  <c r="BD236" i="8"/>
  <c r="BJ486" i="8"/>
  <c r="BJ502" i="8"/>
  <c r="BD311" i="8"/>
  <c r="BH308" i="8"/>
  <c r="BI389" i="8"/>
  <c r="BI46" i="8"/>
  <c r="AS223" i="8"/>
  <c r="AS229" i="8"/>
  <c r="AS230" i="8"/>
  <c r="BJ421" i="8"/>
  <c r="BE422" i="8"/>
  <c r="BB436" i="8"/>
  <c r="BJ442" i="8"/>
  <c r="BJ509" i="8"/>
  <c r="BE56" i="8"/>
  <c r="BE27" i="8"/>
  <c r="BM50" i="8"/>
  <c r="BM30" i="8"/>
  <c r="BE21" i="8"/>
  <c r="BE15" i="8"/>
  <c r="BD30" i="8"/>
  <c r="BH95" i="8"/>
  <c r="BD103" i="8"/>
  <c r="BI220" i="8"/>
  <c r="BE285" i="8"/>
  <c r="AS289" i="8"/>
  <c r="BH300" i="8"/>
  <c r="BD342" i="8"/>
  <c r="BM398" i="8"/>
  <c r="BD404" i="8"/>
  <c r="BI405" i="8"/>
  <c r="BH406" i="8"/>
  <c r="BM426" i="8"/>
  <c r="AS107" i="8"/>
  <c r="AW497" i="8"/>
  <c r="BH206" i="8"/>
  <c r="BE398" i="8"/>
  <c r="AS494" i="8"/>
  <c r="BI31" i="8"/>
  <c r="AW172" i="8"/>
  <c r="AS179" i="8"/>
  <c r="AS201" i="8"/>
  <c r="AW207" i="8"/>
  <c r="AS245" i="8"/>
  <c r="AS258" i="8"/>
  <c r="AS260" i="8"/>
  <c r="AS291" i="8"/>
  <c r="AS320" i="8"/>
  <c r="AS355" i="8"/>
  <c r="BE407" i="8"/>
  <c r="BD455" i="8"/>
  <c r="BL29" i="8"/>
  <c r="BE45" i="8"/>
  <c r="BD376" i="8"/>
  <c r="BH376" i="8"/>
  <c r="BE328" i="8"/>
  <c r="BL275" i="8"/>
  <c r="BH275" i="8"/>
  <c r="BH247" i="8"/>
  <c r="BH172" i="8"/>
  <c r="BE175" i="8"/>
  <c r="AW137" i="8"/>
  <c r="AW136" i="8"/>
  <c r="AW175" i="8"/>
  <c r="BE173" i="8"/>
  <c r="BE137" i="8"/>
  <c r="BE259" i="8"/>
  <c r="BE239" i="8"/>
  <c r="AW174" i="8"/>
  <c r="BE6" i="8"/>
  <c r="AS83" i="8"/>
  <c r="BH87" i="8"/>
  <c r="BL104" i="8"/>
  <c r="BD104" i="8"/>
  <c r="AS116" i="8"/>
  <c r="AS120" i="8"/>
  <c r="BD168" i="8"/>
  <c r="BH397" i="8"/>
  <c r="BD172" i="8"/>
  <c r="BH207" i="8"/>
  <c r="BI248" i="8"/>
  <c r="AW326" i="8"/>
  <c r="AW322" i="8"/>
  <c r="AW314" i="8"/>
  <c r="BE322" i="8"/>
  <c r="AW208" i="8"/>
  <c r="AW274" i="8"/>
  <c r="BE248" i="8"/>
  <c r="BM236" i="8"/>
  <c r="BL378" i="8"/>
  <c r="BL314" i="8"/>
  <c r="AW240" i="8"/>
  <c r="BD272" i="8"/>
  <c r="BH258" i="8"/>
  <c r="BH238" i="8"/>
  <c r="BH136" i="8"/>
  <c r="BE208" i="8"/>
  <c r="BM139" i="8"/>
  <c r="BI239" i="8"/>
  <c r="BI208" i="8"/>
  <c r="BL8" i="8"/>
  <c r="BH8" i="8"/>
  <c r="BE32" i="8"/>
  <c r="BM32" i="8"/>
  <c r="BL144" i="8"/>
  <c r="BD144" i="8"/>
  <c r="BL187" i="8"/>
  <c r="BI412" i="8"/>
  <c r="BE26" i="8"/>
  <c r="BI26" i="8"/>
  <c r="BI256" i="8"/>
  <c r="BE320" i="8"/>
  <c r="BE326" i="8"/>
  <c r="BM322" i="8"/>
  <c r="AW275" i="8"/>
  <c r="AW271" i="8"/>
  <c r="AW239" i="8"/>
  <c r="BM256" i="8"/>
  <c r="AW238" i="8"/>
  <c r="BE236" i="8"/>
  <c r="BL272" i="8"/>
  <c r="AW256" i="8"/>
  <c r="AW248" i="8"/>
  <c r="BH272" i="8"/>
  <c r="BH245" i="8"/>
  <c r="BH174" i="8"/>
  <c r="BM208" i="8"/>
  <c r="AW173" i="8"/>
  <c r="BE139" i="8"/>
  <c r="BE69" i="8"/>
  <c r="BE67" i="8"/>
  <c r="BE65" i="8"/>
  <c r="BE63" i="8"/>
  <c r="BE61" i="8"/>
  <c r="BE59" i="8"/>
  <c r="BE57" i="8"/>
  <c r="BE55" i="8"/>
  <c r="BM43" i="8"/>
  <c r="BI38" i="8"/>
  <c r="BM40" i="8"/>
  <c r="BD140" i="8"/>
  <c r="BL220" i="8"/>
  <c r="BD220" i="8"/>
  <c r="BI277" i="8"/>
  <c r="BE277" i="8"/>
  <c r="BF231" i="8"/>
  <c r="BF235" i="8"/>
  <c r="BF248" i="8"/>
  <c r="BL254" i="8"/>
  <c r="AS269" i="8"/>
  <c r="BJ278" i="8"/>
  <c r="BJ287" i="8"/>
  <c r="BJ288" i="8"/>
  <c r="AS308" i="8"/>
  <c r="BJ328" i="8"/>
  <c r="BJ346" i="8"/>
  <c r="BD367" i="8"/>
  <c r="BB369" i="8"/>
  <c r="AW373" i="8"/>
  <c r="BJ379" i="8"/>
  <c r="BB380" i="8"/>
  <c r="BB387" i="8"/>
  <c r="BB396" i="8"/>
  <c r="BJ420" i="8"/>
  <c r="BB421" i="8"/>
  <c r="AS429" i="8"/>
  <c r="BD429" i="8"/>
  <c r="BJ438" i="8"/>
  <c r="BM453" i="8"/>
  <c r="BL455" i="8"/>
  <c r="AS459" i="8"/>
  <c r="BI467" i="8"/>
  <c r="BB478" i="8"/>
  <c r="BM487" i="8"/>
  <c r="BF488" i="8"/>
  <c r="BJ491" i="8"/>
  <c r="BF504" i="8"/>
  <c r="BI19" i="8"/>
  <c r="BH30" i="8"/>
  <c r="BH46" i="8"/>
  <c r="AW96" i="8"/>
  <c r="AS99" i="8"/>
  <c r="AW100" i="8"/>
  <c r="AS103" i="8"/>
  <c r="BF133" i="8"/>
  <c r="AW141" i="8"/>
  <c r="AS143" i="8"/>
  <c r="AS145" i="8"/>
  <c r="AS184" i="8"/>
  <c r="BJ195" i="8"/>
  <c r="BJ203" i="8"/>
  <c r="BH213" i="8"/>
  <c r="BJ214" i="8"/>
  <c r="BF260" i="8"/>
  <c r="BJ270" i="8"/>
  <c r="BB284" i="8"/>
  <c r="AS323" i="8"/>
  <c r="BE348" i="8"/>
  <c r="AS351" i="8"/>
  <c r="BJ378" i="8"/>
  <c r="BB379" i="8"/>
  <c r="BJ390" i="8"/>
  <c r="BB392" i="8"/>
  <c r="BB412" i="8"/>
  <c r="BJ418" i="8"/>
  <c r="BB420" i="8"/>
  <c r="BJ424" i="8"/>
  <c r="BJ436" i="8"/>
  <c r="BB442" i="8"/>
  <c r="AS444" i="8"/>
  <c r="BJ446" i="8"/>
  <c r="BF447" i="8"/>
  <c r="BH463" i="8"/>
  <c r="BJ485" i="8"/>
  <c r="BJ488" i="8"/>
  <c r="BB502" i="8"/>
  <c r="BB509" i="8"/>
  <c r="BD206" i="8"/>
  <c r="BJ209" i="8"/>
  <c r="AS249" i="8"/>
  <c r="BF256" i="8"/>
  <c r="AS257" i="8"/>
  <c r="BJ263" i="8"/>
  <c r="BJ281" i="8"/>
  <c r="BB283" i="8"/>
  <c r="BJ284" i="8"/>
  <c r="AS287" i="8"/>
  <c r="BB287" i="8"/>
  <c r="AS290" i="8"/>
  <c r="BJ333" i="8"/>
  <c r="BB346" i="8"/>
  <c r="BF351" i="8"/>
  <c r="BF356" i="8"/>
  <c r="BB378" i="8"/>
  <c r="BJ392" i="8"/>
  <c r="BJ396" i="8"/>
  <c r="BB418" i="8"/>
  <c r="BJ423" i="8"/>
  <c r="BB424" i="8"/>
  <c r="BB438" i="8"/>
  <c r="BF442" i="8"/>
  <c r="AW446" i="8"/>
  <c r="BJ478" i="8"/>
  <c r="BJ479" i="8"/>
  <c r="BJ483" i="8"/>
  <c r="BF487" i="8"/>
  <c r="BJ515" i="8"/>
  <c r="AS256" i="8"/>
  <c r="AS292" i="8"/>
  <c r="AS188" i="8"/>
  <c r="AW28" i="8"/>
  <c r="BE79" i="8"/>
  <c r="BE35" i="8"/>
  <c r="BM27" i="8"/>
  <c r="BI69" i="8"/>
  <c r="BI27" i="8"/>
  <c r="BI50" i="8"/>
  <c r="BE36" i="8"/>
  <c r="BM41" i="8"/>
  <c r="BI29" i="8"/>
  <c r="BE5" i="8"/>
  <c r="BE40" i="8"/>
  <c r="BM52" i="8"/>
  <c r="BI16" i="8"/>
  <c r="BD55" i="8"/>
  <c r="AS57" i="8"/>
  <c r="BL168" i="8"/>
  <c r="BI179" i="8"/>
  <c r="BD180" i="8"/>
  <c r="AS226" i="8"/>
  <c r="AS228" i="8"/>
  <c r="BD256" i="8"/>
  <c r="BL256" i="8"/>
  <c r="AS265" i="8"/>
  <c r="BE291" i="8"/>
  <c r="BI310" i="8"/>
  <c r="BI312" i="8"/>
  <c r="AS316" i="8"/>
  <c r="BE361" i="8"/>
  <c r="BE365" i="8"/>
  <c r="AS381" i="8"/>
  <c r="BD397" i="8"/>
  <c r="BL401" i="8"/>
  <c r="BL406" i="8"/>
  <c r="BI407" i="8"/>
  <c r="AW408" i="8"/>
  <c r="BM412" i="8"/>
  <c r="AS413" i="8"/>
  <c r="AS417" i="8"/>
  <c r="BI422" i="8"/>
  <c r="AS25" i="8"/>
  <c r="BD58" i="8"/>
  <c r="BD84" i="8"/>
  <c r="AS95" i="8"/>
  <c r="BH104" i="8"/>
  <c r="BD112" i="8"/>
  <c r="AS142" i="8"/>
  <c r="BI147" i="8"/>
  <c r="BD184" i="8"/>
  <c r="BD187" i="8"/>
  <c r="BH191" i="8"/>
  <c r="AS209" i="8"/>
  <c r="AS210" i="8"/>
  <c r="AS231" i="8"/>
  <c r="BE283" i="8"/>
  <c r="BD296" i="8"/>
  <c r="AS339" i="8"/>
  <c r="BI339" i="8"/>
  <c r="BM359" i="8"/>
  <c r="BL364" i="8"/>
  <c r="BI365" i="8"/>
  <c r="BH373" i="8"/>
  <c r="BM378" i="8"/>
  <c r="BE380" i="8"/>
  <c r="BM384" i="8"/>
  <c r="BD408" i="8"/>
  <c r="BM430" i="8"/>
  <c r="BL461" i="8"/>
  <c r="BI463" i="8"/>
  <c r="AW17" i="8"/>
  <c r="BE11" i="8"/>
  <c r="BI28" i="8"/>
  <c r="BI5" i="8"/>
  <c r="AS13" i="8"/>
  <c r="BL55" i="8"/>
  <c r="AS65" i="8"/>
  <c r="AS71" i="8"/>
  <c r="BD124" i="8"/>
  <c r="AS171" i="8"/>
  <c r="BL179" i="8"/>
  <c r="BL180" i="8"/>
  <c r="AS207" i="8"/>
  <c r="BL255" i="8"/>
  <c r="BD257" i="8"/>
  <c r="BM291" i="8"/>
  <c r="BM314" i="8"/>
  <c r="BI334" i="8"/>
  <c r="BM338" i="8"/>
  <c r="BD360" i="8"/>
  <c r="BM367" i="8"/>
  <c r="BH369" i="8"/>
  <c r="BH371" i="8"/>
  <c r="BL397" i="8"/>
  <c r="BD401" i="8"/>
  <c r="BH415" i="8"/>
  <c r="AS419" i="8"/>
  <c r="BD427" i="8"/>
  <c r="BH497" i="8"/>
  <c r="BD508" i="8"/>
  <c r="AS300" i="8"/>
  <c r="AS318" i="8"/>
  <c r="BE473" i="8"/>
  <c r="BD474" i="8"/>
  <c r="BE34" i="8"/>
  <c r="BH73" i="8"/>
  <c r="BD73" i="8"/>
  <c r="BL73" i="8"/>
  <c r="BH217" i="8"/>
  <c r="BD217" i="8"/>
  <c r="BL217" i="8"/>
  <c r="BM272" i="8"/>
  <c r="BM403" i="8"/>
  <c r="BE403" i="8"/>
  <c r="BI403" i="8"/>
  <c r="AW487" i="8"/>
  <c r="BM489" i="8"/>
  <c r="AW303" i="8"/>
  <c r="AW265" i="8"/>
  <c r="BM303" i="8"/>
  <c r="AW226" i="8"/>
  <c r="BL482" i="8"/>
  <c r="BL310" i="8"/>
  <c r="BH489" i="8"/>
  <c r="BH273" i="8"/>
  <c r="BH230" i="8"/>
  <c r="BH226" i="8"/>
  <c r="BH145" i="8"/>
  <c r="BH141" i="8"/>
  <c r="BE167" i="8"/>
  <c r="BM231" i="8"/>
  <c r="BE146" i="8"/>
  <c r="BM142" i="8"/>
  <c r="AW101" i="8"/>
  <c r="AW97" i="8"/>
  <c r="AW93" i="8"/>
  <c r="AW90" i="8"/>
  <c r="AW86" i="8"/>
  <c r="AW84" i="8"/>
  <c r="BM81" i="8"/>
  <c r="BM77" i="8"/>
  <c r="AW74" i="8"/>
  <c r="BM72" i="8"/>
  <c r="AW45" i="8"/>
  <c r="AW33" i="8"/>
  <c r="BE165" i="8"/>
  <c r="BM161" i="8"/>
  <c r="BM227" i="8"/>
  <c r="AW167" i="8"/>
  <c r="BE93" i="8"/>
  <c r="BE91" i="8"/>
  <c r="BE89" i="8"/>
  <c r="BE81" i="8"/>
  <c r="BE77" i="8"/>
  <c r="BI303" i="8"/>
  <c r="BI265" i="8"/>
  <c r="BI91" i="8"/>
  <c r="BM24" i="8"/>
  <c r="BM22" i="8"/>
  <c r="AW9" i="8"/>
  <c r="BI42" i="8"/>
  <c r="BI34" i="8"/>
  <c r="BE33" i="8"/>
  <c r="AS17" i="8"/>
  <c r="BM18" i="8"/>
  <c r="BE18" i="8"/>
  <c r="BH27" i="8"/>
  <c r="BL34" i="8"/>
  <c r="BH34" i="8"/>
  <c r="BM37" i="8"/>
  <c r="BI37" i="8"/>
  <c r="BI51" i="8"/>
  <c r="BD69" i="8"/>
  <c r="BH69" i="8"/>
  <c r="BH76" i="8"/>
  <c r="BD76" i="8"/>
  <c r="BL139" i="8"/>
  <c r="BD139" i="8"/>
  <c r="BD148" i="8"/>
  <c r="BL171" i="8"/>
  <c r="BI232" i="8"/>
  <c r="BL242" i="8"/>
  <c r="BI249" i="8"/>
  <c r="BH304" i="8"/>
  <c r="BE311" i="8"/>
  <c r="BM311" i="8"/>
  <c r="BD425" i="8"/>
  <c r="AW425" i="8"/>
  <c r="BE12" i="8"/>
  <c r="BM12" i="8"/>
  <c r="BD45" i="8"/>
  <c r="BL164" i="8"/>
  <c r="BI184" i="8"/>
  <c r="BI241" i="8"/>
  <c r="BM355" i="8"/>
  <c r="BE355" i="8"/>
  <c r="AW490" i="8"/>
  <c r="AW482" i="8"/>
  <c r="AW310" i="8"/>
  <c r="AW301" i="8"/>
  <c r="AW272" i="8"/>
  <c r="AW263" i="8"/>
  <c r="BM301" i="8"/>
  <c r="BE263" i="8"/>
  <c r="BE241" i="8"/>
  <c r="AW230" i="8"/>
  <c r="BE228" i="8"/>
  <c r="BL320" i="8"/>
  <c r="BL273" i="8"/>
  <c r="BD482" i="8"/>
  <c r="AW165" i="8"/>
  <c r="BE170" i="8"/>
  <c r="AW99" i="8"/>
  <c r="BM93" i="8"/>
  <c r="AW81" i="8"/>
  <c r="AW79" i="8"/>
  <c r="BM74" i="8"/>
  <c r="AW72" i="8"/>
  <c r="AW44" i="8"/>
  <c r="AW42" i="8"/>
  <c r="AW34" i="8"/>
  <c r="AW170" i="8"/>
  <c r="AW142" i="8"/>
  <c r="BE102" i="8"/>
  <c r="BE100" i="8"/>
  <c r="BE98" i="8"/>
  <c r="BE96" i="8"/>
  <c r="BE84" i="8"/>
  <c r="BE74" i="8"/>
  <c r="BI263" i="8"/>
  <c r="BM10" i="8"/>
  <c r="AS7" i="8"/>
  <c r="AS9" i="8"/>
  <c r="BL16" i="8"/>
  <c r="BH16" i="8"/>
  <c r="AS27" i="8"/>
  <c r="BI36" i="8"/>
  <c r="BM38" i="8"/>
  <c r="AS45" i="8"/>
  <c r="BM45" i="8"/>
  <c r="BI45" i="8"/>
  <c r="BL47" i="8"/>
  <c r="BH70" i="8"/>
  <c r="BL70" i="8"/>
  <c r="BD70" i="8"/>
  <c r="BI76" i="8"/>
  <c r="BH78" i="8"/>
  <c r="BL78" i="8"/>
  <c r="BD78" i="8"/>
  <c r="BD111" i="8"/>
  <c r="BH111" i="8"/>
  <c r="BH126" i="8"/>
  <c r="BI140" i="8"/>
  <c r="BL193" i="8"/>
  <c r="BH193" i="8"/>
  <c r="BD203" i="8"/>
  <c r="BD243" i="8"/>
  <c r="BL243" i="8"/>
  <c r="BI258" i="8"/>
  <c r="BE288" i="8"/>
  <c r="BE313" i="8"/>
  <c r="BM313" i="8"/>
  <c r="BM340" i="8"/>
  <c r="BH344" i="8"/>
  <c r="BD344" i="8"/>
  <c r="BM363" i="8"/>
  <c r="BI363" i="8"/>
  <c r="BE363" i="8"/>
  <c r="BH421" i="8"/>
  <c r="BD421" i="8"/>
  <c r="BD423" i="8"/>
  <c r="BD431" i="8"/>
  <c r="AW431" i="8"/>
  <c r="BE8" i="8"/>
  <c r="BI8" i="8"/>
  <c r="BM25" i="8"/>
  <c r="BE25" i="8"/>
  <c r="AS48" i="8"/>
  <c r="BL88" i="8"/>
  <c r="BD88" i="8"/>
  <c r="BH88" i="8"/>
  <c r="BL160" i="8"/>
  <c r="BD160" i="8"/>
  <c r="BI163" i="8"/>
  <c r="BD166" i="8"/>
  <c r="BI224" i="8"/>
  <c r="BH499" i="8"/>
  <c r="BL499" i="8"/>
  <c r="BE490" i="8"/>
  <c r="AW320" i="8"/>
  <c r="AW264" i="8"/>
  <c r="AW273" i="8"/>
  <c r="BM263" i="8"/>
  <c r="AW231" i="8"/>
  <c r="AW217" i="8"/>
  <c r="BM224" i="8"/>
  <c r="BL487" i="8"/>
  <c r="AW224" i="8"/>
  <c r="BD273" i="8"/>
  <c r="BH320" i="8"/>
  <c r="BH166" i="8"/>
  <c r="BM167" i="8"/>
  <c r="BE163" i="8"/>
  <c r="AW184" i="8"/>
  <c r="BM102" i="8"/>
  <c r="BM98" i="8"/>
  <c r="AW92" i="8"/>
  <c r="AW89" i="8"/>
  <c r="AW82" i="8"/>
  <c r="AW80" i="8"/>
  <c r="AW73" i="8"/>
  <c r="AW71" i="8"/>
  <c r="AW56" i="8"/>
  <c r="AW27" i="8"/>
  <c r="BE22" i="8"/>
  <c r="BM42" i="8"/>
  <c r="BM34" i="8"/>
  <c r="BL12" i="8"/>
  <c r="BH12" i="8"/>
  <c r="BD28" i="8"/>
  <c r="BL41" i="8"/>
  <c r="BD43" i="8"/>
  <c r="BM44" i="8"/>
  <c r="BE44" i="8"/>
  <c r="BL48" i="8"/>
  <c r="BH48" i="8"/>
  <c r="BH72" i="8"/>
  <c r="BD72" i="8"/>
  <c r="BL72" i="8"/>
  <c r="BH77" i="8"/>
  <c r="BD77" i="8"/>
  <c r="BL77" i="8"/>
  <c r="BD79" i="8"/>
  <c r="BD80" i="8"/>
  <c r="BD87" i="8"/>
  <c r="BD119" i="8"/>
  <c r="BE125" i="8"/>
  <c r="BL152" i="8"/>
  <c r="BD152" i="8"/>
  <c r="BD164" i="8"/>
  <c r="BH203" i="8"/>
  <c r="AS227" i="8"/>
  <c r="BD227" i="8"/>
  <c r="BL227" i="8"/>
  <c r="BI246" i="8"/>
  <c r="BI257" i="8"/>
  <c r="BE305" i="8"/>
  <c r="BI305" i="8"/>
  <c r="BI324" i="8"/>
  <c r="BL399" i="8"/>
  <c r="BD399" i="8"/>
  <c r="BD419" i="8"/>
  <c r="BH419" i="8"/>
  <c r="AS76" i="8"/>
  <c r="AS82" i="8"/>
  <c r="AS86" i="8"/>
  <c r="AS137" i="8"/>
  <c r="AS148" i="8"/>
  <c r="BD198" i="8"/>
  <c r="AS202" i="8"/>
  <c r="BH210" i="8"/>
  <c r="AS213" i="8"/>
  <c r="BD215" i="8"/>
  <c r="AS242" i="8"/>
  <c r="AS259" i="8"/>
  <c r="BE270" i="8"/>
  <c r="AS273" i="8"/>
  <c r="AS284" i="8"/>
  <c r="AS293" i="8"/>
  <c r="AS342" i="8"/>
  <c r="AS366" i="8"/>
  <c r="BM376" i="8"/>
  <c r="BH385" i="8"/>
  <c r="BD385" i="8"/>
  <c r="AS386" i="8"/>
  <c r="BE396" i="8"/>
  <c r="BM400" i="8"/>
  <c r="BI400" i="8"/>
  <c r="BE400" i="8"/>
  <c r="BE405" i="8"/>
  <c r="BE448" i="8"/>
  <c r="BD453" i="8"/>
  <c r="AS454" i="8"/>
  <c r="BM465" i="8"/>
  <c r="BI465" i="8"/>
  <c r="BH496" i="8"/>
  <c r="BL496" i="8"/>
  <c r="AS85" i="8"/>
  <c r="AS138" i="8"/>
  <c r="BI139" i="8"/>
  <c r="BL140" i="8"/>
  <c r="AS157" i="8"/>
  <c r="BD163" i="8"/>
  <c r="BL167" i="8"/>
  <c r="AS173" i="8"/>
  <c r="AS176" i="8"/>
  <c r="AS177" i="8"/>
  <c r="BL184" i="8"/>
  <c r="BL198" i="8"/>
  <c r="BL215" i="8"/>
  <c r="BD228" i="8"/>
  <c r="AS236" i="8"/>
  <c r="BD244" i="8"/>
  <c r="BL249" i="8"/>
  <c r="AS276" i="8"/>
  <c r="BM344" i="8"/>
  <c r="BE344" i="8"/>
  <c r="BL354" i="8"/>
  <c r="BD375" i="8"/>
  <c r="BH375" i="8"/>
  <c r="BM399" i="8"/>
  <c r="BE399" i="8"/>
  <c r="BH417" i="8"/>
  <c r="BD417" i="8"/>
  <c r="BI424" i="8"/>
  <c r="BM424" i="8"/>
  <c r="BH437" i="8"/>
  <c r="AW437" i="8"/>
  <c r="BD450" i="8"/>
  <c r="BH450" i="8"/>
  <c r="BM469" i="8"/>
  <c r="BI469" i="8"/>
  <c r="AS200" i="8"/>
  <c r="AS271" i="8"/>
  <c r="BH296" i="8"/>
  <c r="AS312" i="8"/>
  <c r="AS325" i="8"/>
  <c r="AS327" i="8"/>
  <c r="BM352" i="8"/>
  <c r="BE352" i="8"/>
  <c r="BI388" i="8"/>
  <c r="BE388" i="8"/>
  <c r="AW411" i="8"/>
  <c r="BI430" i="8"/>
  <c r="BL448" i="8"/>
  <c r="BH448" i="8"/>
  <c r="AW450" i="8"/>
  <c r="AO524" i="8"/>
  <c r="AS458" i="8"/>
  <c r="BD465" i="8"/>
  <c r="BH467" i="8"/>
  <c r="BD467" i="8"/>
  <c r="AS468" i="8"/>
  <c r="BE469" i="8"/>
  <c r="BM475" i="8"/>
  <c r="BE475" i="8"/>
  <c r="BB487" i="8"/>
  <c r="BF491" i="8"/>
  <c r="BJ492" i="8"/>
  <c r="AS493" i="8"/>
  <c r="BF494" i="8"/>
  <c r="BB503" i="8"/>
  <c r="BD505" i="8"/>
  <c r="AS506" i="8"/>
  <c r="AW506" i="8"/>
  <c r="BM507" i="8"/>
  <c r="AS508" i="8"/>
  <c r="BH509" i="8"/>
  <c r="BF514" i="8"/>
  <c r="AS407" i="8"/>
  <c r="AS427" i="8"/>
  <c r="BB444" i="8"/>
  <c r="BJ444" i="8"/>
  <c r="BJ456" i="8"/>
  <c r="AW470" i="8"/>
  <c r="BB477" i="8"/>
  <c r="AS478" i="8"/>
  <c r="BH480" i="8"/>
  <c r="BM486" i="8"/>
  <c r="BJ487" i="8"/>
  <c r="BF492" i="8"/>
  <c r="BB494" i="8"/>
  <c r="BJ494" i="8"/>
  <c r="BB498" i="8"/>
  <c r="BI501" i="8"/>
  <c r="AS352" i="8"/>
  <c r="BI359" i="8"/>
  <c r="AS363" i="8"/>
  <c r="BE378" i="8"/>
  <c r="BJ382" i="8"/>
  <c r="AS399" i="8"/>
  <c r="AS423" i="8"/>
  <c r="BJ427" i="8"/>
  <c r="BB435" i="8"/>
  <c r="AW456" i="8"/>
  <c r="BD461" i="8"/>
  <c r="BJ474" i="8"/>
  <c r="BH478" i="8"/>
  <c r="BJ482" i="8"/>
  <c r="BJ484" i="8"/>
  <c r="BE486" i="8"/>
  <c r="BD488" i="8"/>
  <c r="BB491" i="8"/>
  <c r="BD501" i="8"/>
  <c r="BF508" i="8"/>
  <c r="AS510" i="8"/>
  <c r="AS203" i="8"/>
  <c r="AS62" i="8"/>
  <c r="AS152" i="8"/>
  <c r="AS156" i="8"/>
  <c r="AS174" i="8"/>
  <c r="AS225" i="8"/>
  <c r="AS233" i="8"/>
  <c r="AS197" i="8"/>
  <c r="AS205" i="8"/>
  <c r="AS224" i="8"/>
  <c r="AS232" i="8"/>
  <c r="BI6" i="8"/>
  <c r="BI9" i="8"/>
  <c r="BI11" i="8"/>
  <c r="BI18" i="8"/>
  <c r="BI21" i="8"/>
  <c r="AS182" i="8"/>
  <c r="AS275" i="8"/>
  <c r="BI280" i="8"/>
  <c r="BI282" i="8"/>
  <c r="AS314" i="8"/>
  <c r="AS333" i="8"/>
  <c r="BD350" i="8"/>
  <c r="BL350" i="8"/>
  <c r="AS362" i="8"/>
  <c r="BH363" i="8"/>
  <c r="BL363" i="8"/>
  <c r="BH365" i="8"/>
  <c r="BL365" i="8"/>
  <c r="BE366" i="8"/>
  <c r="BI366" i="8"/>
  <c r="BI374" i="8"/>
  <c r="BL395" i="8"/>
  <c r="BH395" i="8"/>
  <c r="BD395" i="8"/>
  <c r="AW401" i="8"/>
  <c r="BM401" i="8"/>
  <c r="AW404" i="8"/>
  <c r="BM404" i="8"/>
  <c r="BH405" i="8"/>
  <c r="BL405" i="8"/>
  <c r="AW405" i="8"/>
  <c r="BI411" i="8"/>
  <c r="BE411" i="8"/>
  <c r="BM411" i="8"/>
  <c r="BI429" i="8"/>
  <c r="AW429" i="8"/>
  <c r="AS434" i="8"/>
  <c r="BH435" i="8"/>
  <c r="BM442" i="8"/>
  <c r="BI442" i="8"/>
  <c r="BD24" i="8"/>
  <c r="BH31" i="8"/>
  <c r="BD32" i="8"/>
  <c r="BH38" i="8"/>
  <c r="BL49" i="8"/>
  <c r="BD62" i="8"/>
  <c r="BD63" i="8"/>
  <c r="AS64" i="8"/>
  <c r="BD66" i="8"/>
  <c r="BH75" i="8"/>
  <c r="BL83" i="8"/>
  <c r="BD93" i="8"/>
  <c r="AS98" i="8"/>
  <c r="BL101" i="8"/>
  <c r="AS106" i="8"/>
  <c r="BL109" i="8"/>
  <c r="BH114" i="8"/>
  <c r="BL124" i="8"/>
  <c r="BE126" i="8"/>
  <c r="BM126" i="8"/>
  <c r="AS127" i="8"/>
  <c r="BI148" i="8"/>
  <c r="BL151" i="8"/>
  <c r="BI152" i="8"/>
  <c r="BL155" i="8"/>
  <c r="AS180" i="8"/>
  <c r="BD196" i="8"/>
  <c r="BD199" i="8"/>
  <c r="BL201" i="8"/>
  <c r="BD204" i="8"/>
  <c r="BD207" i="8"/>
  <c r="BD212" i="8"/>
  <c r="BD214" i="8"/>
  <c r="AS215" i="8"/>
  <c r="BD223" i="8"/>
  <c r="BD224" i="8"/>
  <c r="BL224" i="8"/>
  <c r="BL231" i="8"/>
  <c r="BL252" i="8"/>
  <c r="BI270" i="8"/>
  <c r="BE276" i="8"/>
  <c r="BM277" i="8"/>
  <c r="BM283" i="8"/>
  <c r="AS302" i="8"/>
  <c r="BM310" i="8"/>
  <c r="BM312" i="8"/>
  <c r="BE317" i="8"/>
  <c r="BI328" i="8"/>
  <c r="BM329" i="8"/>
  <c r="BI332" i="8"/>
  <c r="AS338" i="8"/>
  <c r="BI340" i="8"/>
  <c r="BH341" i="8"/>
  <c r="BD345" i="8"/>
  <c r="BH345" i="8"/>
  <c r="BL347" i="8"/>
  <c r="AS348" i="8"/>
  <c r="BD349" i="8"/>
  <c r="BL349" i="8"/>
  <c r="BH349" i="8"/>
  <c r="BM351" i="8"/>
  <c r="BE351" i="8"/>
  <c r="BE356" i="8"/>
  <c r="BD359" i="8"/>
  <c r="BL359" i="8"/>
  <c r="BI362" i="8"/>
  <c r="BM362" i="8"/>
  <c r="BM364" i="8"/>
  <c r="BE364" i="8"/>
  <c r="BI386" i="8"/>
  <c r="BM386" i="8"/>
  <c r="BM413" i="8"/>
  <c r="BE413" i="8"/>
  <c r="BI413" i="8"/>
  <c r="BM418" i="8"/>
  <c r="BI418" i="8"/>
  <c r="BM6" i="8"/>
  <c r="AN519" i="8"/>
  <c r="BE9" i="8"/>
  <c r="AS16" i="8"/>
  <c r="BD18" i="8"/>
  <c r="AS19" i="8"/>
  <c r="AS21" i="8"/>
  <c r="BH28" i="8"/>
  <c r="AS29" i="8"/>
  <c r="AS70" i="8"/>
  <c r="BD126" i="8"/>
  <c r="BD136" i="8"/>
  <c r="BD156" i="8"/>
  <c r="AS162" i="8"/>
  <c r="AS166" i="8"/>
  <c r="AS170" i="8"/>
  <c r="BD171" i="8"/>
  <c r="AS186" i="8"/>
  <c r="BH190" i="8"/>
  <c r="AS194" i="8"/>
  <c r="BH196" i="8"/>
  <c r="AS211" i="8"/>
  <c r="BH212" i="8"/>
  <c r="AS235" i="8"/>
  <c r="AS243" i="8"/>
  <c r="BE289" i="8"/>
  <c r="AS295" i="8"/>
  <c r="BH295" i="8"/>
  <c r="AS296" i="8"/>
  <c r="AS301" i="8"/>
  <c r="BH303" i="8"/>
  <c r="AS304" i="8"/>
  <c r="BE307" i="8"/>
  <c r="BM373" i="8"/>
  <c r="BE373" i="8"/>
  <c r="BI373" i="8"/>
  <c r="BH391" i="8"/>
  <c r="BL391" i="8"/>
  <c r="BD391" i="8"/>
  <c r="BE397" i="8"/>
  <c r="BM397" i="8"/>
  <c r="BH398" i="8"/>
  <c r="BL398" i="8"/>
  <c r="AW398" i="8"/>
  <c r="BE401" i="8"/>
  <c r="BM402" i="8"/>
  <c r="BE402" i="8"/>
  <c r="BI402" i="8"/>
  <c r="BH403" i="8"/>
  <c r="BL403" i="8"/>
  <c r="AW403" i="8"/>
  <c r="BE404" i="8"/>
  <c r="BD405" i="8"/>
  <c r="AW406" i="8"/>
  <c r="BM406" i="8"/>
  <c r="BI428" i="8"/>
  <c r="BE428" i="8"/>
  <c r="BM428" i="8"/>
  <c r="BH433" i="8"/>
  <c r="BD433" i="8"/>
  <c r="AW25" i="8"/>
  <c r="BI32" i="8"/>
  <c r="BD8" i="8"/>
  <c r="BI10" i="8"/>
  <c r="BI13" i="8"/>
  <c r="BD14" i="8"/>
  <c r="BI15" i="8"/>
  <c r="AS23" i="8"/>
  <c r="BI24" i="8"/>
  <c r="BH24" i="8"/>
  <c r="AS31" i="8"/>
  <c r="BD31" i="8"/>
  <c r="BH32" i="8"/>
  <c r="BD37" i="8"/>
  <c r="BD38" i="8"/>
  <c r="BH47" i="8"/>
  <c r="BD49" i="8"/>
  <c r="AS55" i="8"/>
  <c r="BL62" i="8"/>
  <c r="BH63" i="8"/>
  <c r="AS68" i="8"/>
  <c r="BH74" i="8"/>
  <c r="BD75" i="8"/>
  <c r="AS80" i="8"/>
  <c r="BD83" i="8"/>
  <c r="AS90" i="8"/>
  <c r="BL93" i="8"/>
  <c r="BD96" i="8"/>
  <c r="BD101" i="8"/>
  <c r="BD109" i="8"/>
  <c r="AS114" i="8"/>
  <c r="BD114" i="8"/>
  <c r="BD118" i="8"/>
  <c r="BD123" i="8"/>
  <c r="BL126" i="8"/>
  <c r="AS134" i="8"/>
  <c r="BL148" i="8"/>
  <c r="AS161" i="8"/>
  <c r="BI188" i="8"/>
  <c r="AS189" i="8"/>
  <c r="AS192" i="8"/>
  <c r="BH197" i="8"/>
  <c r="BL199" i="8"/>
  <c r="BD201" i="8"/>
  <c r="BL204" i="8"/>
  <c r="BL207" i="8"/>
  <c r="BL214" i="8"/>
  <c r="BD232" i="8"/>
  <c r="BL236" i="8"/>
  <c r="BD250" i="8"/>
  <c r="BM267" i="8"/>
  <c r="BE268" i="8"/>
  <c r="BM270" i="8"/>
  <c r="BE273" i="8"/>
  <c r="BI281" i="8"/>
  <c r="BE284" i="8"/>
  <c r="BI285" i="8"/>
  <c r="BE286" i="8"/>
  <c r="BI287" i="8"/>
  <c r="BH298" i="8"/>
  <c r="BI314" i="8"/>
  <c r="BM317" i="8"/>
  <c r="BM318" i="8"/>
  <c r="BI325" i="8"/>
  <c r="AS334" i="8"/>
  <c r="BM334" i="8"/>
  <c r="AS335" i="8"/>
  <c r="BI336" i="8"/>
  <c r="BD343" i="8"/>
  <c r="BE362" i="8"/>
  <c r="BD368" i="8"/>
  <c r="BH368" i="8"/>
  <c r="BD370" i="8"/>
  <c r="BH370" i="8"/>
  <c r="AS373" i="8"/>
  <c r="AW385" i="8"/>
  <c r="BI385" i="8"/>
  <c r="BI406" i="8"/>
  <c r="BE418" i="8"/>
  <c r="AS350" i="8"/>
  <c r="AS357" i="8"/>
  <c r="BL358" i="8"/>
  <c r="BM361" i="8"/>
  <c r="BL366" i="8"/>
  <c r="BI375" i="8"/>
  <c r="BM380" i="8"/>
  <c r="BE384" i="8"/>
  <c r="BH389" i="8"/>
  <c r="BE412" i="8"/>
  <c r="AW419" i="8"/>
  <c r="BH423" i="8"/>
  <c r="BH425" i="8"/>
  <c r="BE426" i="8"/>
  <c r="BH431" i="8"/>
  <c r="AS433" i="8"/>
  <c r="BD446" i="8"/>
  <c r="BL451" i="8"/>
  <c r="BH453" i="8"/>
  <c r="BH457" i="8"/>
  <c r="AS460" i="8"/>
  <c r="BH461" i="8"/>
  <c r="BM461" i="8"/>
  <c r="AS462" i="8"/>
  <c r="BD463" i="8"/>
  <c r="BM463" i="8"/>
  <c r="AS464" i="8"/>
  <c r="BE465" i="8"/>
  <c r="AW467" i="8"/>
  <c r="BH469" i="8"/>
  <c r="BE471" i="8"/>
  <c r="BI475" i="8"/>
  <c r="AS476" i="8"/>
  <c r="BD480" i="8"/>
  <c r="BH494" i="8"/>
  <c r="BH495" i="8"/>
  <c r="BL500" i="8"/>
  <c r="BE503" i="8"/>
  <c r="BL504" i="8"/>
  <c r="BL505" i="8"/>
  <c r="BD507" i="8"/>
  <c r="BE508" i="8"/>
  <c r="BL508" i="8"/>
  <c r="BL510" i="8"/>
  <c r="AS349" i="8"/>
  <c r="AS367" i="8"/>
  <c r="BE367" i="8"/>
  <c r="AW375" i="8"/>
  <c r="BE381" i="8"/>
  <c r="AS382" i="8"/>
  <c r="AS383" i="8"/>
  <c r="AS387" i="8"/>
  <c r="AS395" i="8"/>
  <c r="AS403" i="8"/>
  <c r="AS450" i="8"/>
  <c r="AN524" i="8" s="1"/>
  <c r="BL453" i="8"/>
  <c r="BE456" i="8"/>
  <c r="BM456" i="8"/>
  <c r="BL457" i="8"/>
  <c r="BL467" i="8"/>
  <c r="BH472" i="8"/>
  <c r="BM477" i="8"/>
  <c r="BE484" i="8"/>
  <c r="BI485" i="8"/>
  <c r="AS489" i="8"/>
  <c r="AW493" i="8"/>
  <c r="BL495" i="8"/>
  <c r="AW510" i="8"/>
  <c r="AS514" i="8"/>
  <c r="AS360" i="8"/>
  <c r="AS404" i="8"/>
  <c r="AS406" i="8"/>
  <c r="BD451" i="8"/>
  <c r="AW463" i="8"/>
  <c r="BD468" i="8"/>
  <c r="BD469" i="8"/>
  <c r="AW476" i="8"/>
  <c r="BE477" i="8"/>
  <c r="BE479" i="8"/>
  <c r="AS482" i="8"/>
  <c r="BI486" i="8"/>
  <c r="BH500" i="8"/>
  <c r="BD504" i="8"/>
  <c r="BI505" i="8"/>
  <c r="BL509" i="8"/>
  <c r="AS67" i="8"/>
  <c r="AS87" i="8"/>
  <c r="AS89" i="8"/>
  <c r="AS117" i="8"/>
  <c r="AS121" i="8"/>
  <c r="AS140" i="8"/>
  <c r="AS144" i="8"/>
  <c r="AS164" i="8"/>
  <c r="AS136" i="8"/>
  <c r="AS59" i="8"/>
  <c r="AS81" i="8"/>
  <c r="AS105" i="8"/>
  <c r="AS119" i="8"/>
  <c r="AS160" i="8"/>
  <c r="AO519" i="8"/>
  <c r="BM26" i="8"/>
  <c r="AW13" i="8"/>
  <c r="BM29" i="8"/>
  <c r="BE23" i="8"/>
  <c r="BE17" i="8"/>
  <c r="BE7" i="8"/>
  <c r="BI44" i="8"/>
  <c r="BM28" i="8"/>
  <c r="BD6" i="8"/>
  <c r="BI7" i="8"/>
  <c r="BD12" i="8"/>
  <c r="BI14" i="8"/>
  <c r="BI17" i="8"/>
  <c r="AS20" i="8"/>
  <c r="BI20" i="8"/>
  <c r="BH20" i="8"/>
  <c r="BD22" i="8"/>
  <c r="BI23" i="8"/>
  <c r="BD27" i="8"/>
  <c r="AS30" i="8"/>
  <c r="AS43" i="8"/>
  <c r="AS56" i="8"/>
  <c r="BH58" i="8"/>
  <c r="AS66" i="8"/>
  <c r="BH66" i="8"/>
  <c r="AS74" i="8"/>
  <c r="BH79" i="8"/>
  <c r="BH80" i="8"/>
  <c r="BH84" i="8"/>
  <c r="BH96" i="8"/>
  <c r="BH112" i="8"/>
  <c r="BD116" i="8"/>
  <c r="AS118" i="8"/>
  <c r="BD120" i="8"/>
  <c r="AW123" i="8"/>
  <c r="AS131" i="8"/>
  <c r="AS150" i="8"/>
  <c r="AS154" i="8"/>
  <c r="AS172" i="8"/>
  <c r="BL188" i="8"/>
  <c r="BD200" i="8"/>
  <c r="BI229" i="8"/>
  <c r="BI233" i="8"/>
  <c r="BD239" i="8"/>
  <c r="BL239" i="8"/>
  <c r="BL245" i="8"/>
  <c r="AS266" i="8"/>
  <c r="AS36" i="8"/>
  <c r="AS39" i="8"/>
  <c r="BL39" i="8"/>
  <c r="BH40" i="8"/>
  <c r="AS42" i="8"/>
  <c r="BI53" i="8"/>
  <c r="BL56" i="8"/>
  <c r="BL59" i="8"/>
  <c r="BD60" i="8"/>
  <c r="BI64" i="8"/>
  <c r="BH64" i="8"/>
  <c r="BL67" i="8"/>
  <c r="BD71" i="8"/>
  <c r="BL81" i="8"/>
  <c r="BD82" i="8"/>
  <c r="AS84" i="8"/>
  <c r="BL85" i="8"/>
  <c r="BD86" i="8"/>
  <c r="BD89" i="8"/>
  <c r="BD91" i="8"/>
  <c r="BD92" i="8"/>
  <c r="BL97" i="8"/>
  <c r="BH99" i="8"/>
  <c r="BL100" i="8"/>
  <c r="AS102" i="8"/>
  <c r="BD105" i="8"/>
  <c r="BD107" i="8"/>
  <c r="BD108" i="8"/>
  <c r="BL113" i="8"/>
  <c r="BM123" i="8"/>
  <c r="BL135" i="8"/>
  <c r="BI136" i="8"/>
  <c r="BI156" i="8"/>
  <c r="BL159" i="8"/>
  <c r="BI160" i="8"/>
  <c r="BI171" i="8"/>
  <c r="BL172" i="8"/>
  <c r="BD176" i="8"/>
  <c r="AS178" i="8"/>
  <c r="BD188" i="8"/>
  <c r="BH200" i="8"/>
  <c r="BH209" i="8"/>
  <c r="BD209" i="8"/>
  <c r="BL209" i="8"/>
  <c r="BI242" i="8"/>
  <c r="AS268" i="8"/>
  <c r="BE14" i="8"/>
  <c r="AV519" i="8"/>
  <c r="AS12" i="8"/>
  <c r="AS15" i="8"/>
  <c r="BD20" i="8"/>
  <c r="AS28" i="8"/>
  <c r="AS34" i="8"/>
  <c r="BI187" i="8"/>
  <c r="AS191" i="8"/>
  <c r="AS199" i="8"/>
  <c r="BI221" i="8"/>
  <c r="BI225" i="8"/>
  <c r="BI237" i="8"/>
  <c r="BD238" i="8"/>
  <c r="BL238" i="8"/>
  <c r="AW29" i="8"/>
  <c r="BM20" i="8"/>
  <c r="BM16" i="8"/>
  <c r="BE19" i="8"/>
  <c r="BE13" i="8"/>
  <c r="AS8" i="8"/>
  <c r="BD10" i="8"/>
  <c r="AS11" i="8"/>
  <c r="BD16" i="8"/>
  <c r="AS24" i="8"/>
  <c r="BD26" i="8"/>
  <c r="BD39" i="8"/>
  <c r="BD40" i="8"/>
  <c r="AS49" i="8"/>
  <c r="BH49" i="8"/>
  <c r="AS50" i="8"/>
  <c r="BD51" i="8"/>
  <c r="BD53" i="8"/>
  <c r="BD56" i="8"/>
  <c r="BD59" i="8"/>
  <c r="BD67" i="8"/>
  <c r="BD81" i="8"/>
  <c r="BD85" i="8"/>
  <c r="BL86" i="8"/>
  <c r="AS88" i="8"/>
  <c r="BL89" i="8"/>
  <c r="BL92" i="8"/>
  <c r="AS94" i="8"/>
  <c r="BD97" i="8"/>
  <c r="BD100" i="8"/>
  <c r="BL105" i="8"/>
  <c r="BL108" i="8"/>
  <c r="AS110" i="8"/>
  <c r="BD113" i="8"/>
  <c r="BD117" i="8"/>
  <c r="BD121" i="8"/>
  <c r="BH122" i="8"/>
  <c r="BL123" i="8"/>
  <c r="AS125" i="8"/>
  <c r="BH125" i="8"/>
  <c r="AW127" i="8"/>
  <c r="BH128" i="8"/>
  <c r="BH130" i="8"/>
  <c r="BH132" i="8"/>
  <c r="BL143" i="8"/>
  <c r="BI155" i="8"/>
  <c r="BL156" i="8"/>
  <c r="BL175" i="8"/>
  <c r="BL183" i="8"/>
  <c r="BD191" i="8"/>
  <c r="BL191" i="8"/>
  <c r="BD193" i="8"/>
  <c r="AS195" i="8"/>
  <c r="BD216" i="8"/>
  <c r="BD222" i="8"/>
  <c r="BD226" i="8"/>
  <c r="BD230" i="8"/>
  <c r="BD234" i="8"/>
  <c r="BD247" i="8"/>
  <c r="AS252" i="8"/>
  <c r="BD253" i="8"/>
  <c r="BD259" i="8"/>
  <c r="BL260" i="8"/>
  <c r="BL263" i="8"/>
  <c r="BD264" i="8"/>
  <c r="AS267" i="8"/>
  <c r="BM271" i="8"/>
  <c r="BI274" i="8"/>
  <c r="BI275" i="8"/>
  <c r="BE280" i="8"/>
  <c r="BE281" i="8"/>
  <c r="BM288" i="8"/>
  <c r="BI290" i="8"/>
  <c r="AS294" i="8"/>
  <c r="BH299" i="8"/>
  <c r="BD300" i="8"/>
  <c r="BH301" i="8"/>
  <c r="BD304" i="8"/>
  <c r="AS306" i="8"/>
  <c r="BI308" i="8"/>
  <c r="BI318" i="8"/>
  <c r="BI320" i="8"/>
  <c r="AS341" i="8"/>
  <c r="BD341" i="8"/>
  <c r="BL343" i="8"/>
  <c r="BL346" i="8"/>
  <c r="BD348" i="8"/>
  <c r="BH350" i="8"/>
  <c r="AS354" i="8"/>
  <c r="BH354" i="8"/>
  <c r="AS358" i="8"/>
  <c r="BH358" i="8"/>
  <c r="BE360" i="8"/>
  <c r="BM360" i="8"/>
  <c r="BL362" i="8"/>
  <c r="BD366" i="8"/>
  <c r="BM366" i="8"/>
  <c r="BE368" i="8"/>
  <c r="BM368" i="8"/>
  <c r="AW369" i="8"/>
  <c r="BE370" i="8"/>
  <c r="BM370" i="8"/>
  <c r="BH372" i="8"/>
  <c r="BE375" i="8"/>
  <c r="BD377" i="8"/>
  <c r="AW377" i="8"/>
  <c r="AS378" i="8"/>
  <c r="AS379" i="8"/>
  <c r="BH392" i="8"/>
  <c r="BM394" i="8"/>
  <c r="BE394" i="8"/>
  <c r="BH407" i="8"/>
  <c r="BL407" i="8"/>
  <c r="AW407" i="8"/>
  <c r="BD409" i="8"/>
  <c r="AW409" i="8"/>
  <c r="BH409" i="8"/>
  <c r="BI410" i="8"/>
  <c r="BM410" i="8"/>
  <c r="AW410" i="8"/>
  <c r="BI416" i="8"/>
  <c r="BE416" i="8"/>
  <c r="BM416" i="8"/>
  <c r="AS251" i="8"/>
  <c r="AS337" i="8"/>
  <c r="AS356" i="8"/>
  <c r="BI376" i="8"/>
  <c r="AW376" i="8"/>
  <c r="BI399" i="8"/>
  <c r="AW427" i="8"/>
  <c r="BI427" i="8"/>
  <c r="BD221" i="8"/>
  <c r="BD229" i="8"/>
  <c r="BD237" i="8"/>
  <c r="BD240" i="8"/>
  <c r="AS248" i="8"/>
  <c r="BD260" i="8"/>
  <c r="AS262" i="8"/>
  <c r="BD263" i="8"/>
  <c r="AS264" i="8"/>
  <c r="BI267" i="8"/>
  <c r="AS274" i="8"/>
  <c r="BI288" i="8"/>
  <c r="AS297" i="8"/>
  <c r="AS298" i="8"/>
  <c r="AS299" i="8"/>
  <c r="AS309" i="8"/>
  <c r="AS315" i="8"/>
  <c r="AS343" i="8"/>
  <c r="AS361" i="8"/>
  <c r="BD362" i="8"/>
  <c r="AS368" i="8"/>
  <c r="AS374" i="8"/>
  <c r="BD387" i="8"/>
  <c r="BH387" i="8"/>
  <c r="BH402" i="8"/>
  <c r="BL402" i="8"/>
  <c r="AW402" i="8"/>
  <c r="BI271" i="8"/>
  <c r="BE274" i="8"/>
  <c r="AS278" i="8"/>
  <c r="BE279" i="8"/>
  <c r="BE290" i="8"/>
  <c r="BE292" i="8"/>
  <c r="BH293" i="8"/>
  <c r="AS305" i="8"/>
  <c r="AS307" i="8"/>
  <c r="BE309" i="8"/>
  <c r="AS311" i="8"/>
  <c r="AS321" i="8"/>
  <c r="AS322" i="8"/>
  <c r="AS326" i="8"/>
  <c r="AS328" i="8"/>
  <c r="AS329" i="8"/>
  <c r="AS330" i="8"/>
  <c r="BE343" i="8"/>
  <c r="BH343" i="8"/>
  <c r="AS347" i="8"/>
  <c r="AW348" i="8"/>
  <c r="BD351" i="8"/>
  <c r="AS359" i="8"/>
  <c r="BD363" i="8"/>
  <c r="AS364" i="8"/>
  <c r="BD364" i="8"/>
  <c r="AS365" i="8"/>
  <c r="BD365" i="8"/>
  <c r="BI368" i="8"/>
  <c r="AS370" i="8"/>
  <c r="AW370" i="8"/>
  <c r="AS372" i="8"/>
  <c r="BD374" i="8"/>
  <c r="BH374" i="8"/>
  <c r="AS375" i="8"/>
  <c r="AS376" i="8"/>
  <c r="BD381" i="8"/>
  <c r="BH381" i="8"/>
  <c r="AW381" i="8"/>
  <c r="BH400" i="8"/>
  <c r="BL400" i="8"/>
  <c r="AW400" i="8"/>
  <c r="BD414" i="8"/>
  <c r="BH414" i="8"/>
  <c r="AS428" i="8"/>
  <c r="AW379" i="8"/>
  <c r="BE382" i="8"/>
  <c r="AW383" i="8"/>
  <c r="AS385" i="8"/>
  <c r="BE386" i="8"/>
  <c r="BE390" i="8"/>
  <c r="BH399" i="8"/>
  <c r="AS400" i="8"/>
  <c r="AS402" i="8"/>
  <c r="AS411" i="8"/>
  <c r="BE420" i="8"/>
  <c r="BM432" i="8"/>
  <c r="BD448" i="8"/>
  <c r="BL452" i="8"/>
  <c r="AW454" i="8"/>
  <c r="BH456" i="8"/>
  <c r="BD456" i="8"/>
  <c r="BD454" i="8"/>
  <c r="BE457" i="8"/>
  <c r="BM457" i="8"/>
  <c r="BH459" i="8"/>
  <c r="BD459" i="8"/>
  <c r="BM381" i="8"/>
  <c r="AS392" i="8"/>
  <c r="AS396" i="8"/>
  <c r="AW399" i="8"/>
  <c r="AS401" i="8"/>
  <c r="AS408" i="8"/>
  <c r="AS412" i="8"/>
  <c r="AS414" i="8"/>
  <c r="BM420" i="8"/>
  <c r="AS421" i="8"/>
  <c r="AW421" i="8"/>
  <c r="BE432" i="8"/>
  <c r="AS437" i="8"/>
  <c r="AS443" i="8"/>
  <c r="AS452" i="8"/>
  <c r="AW452" i="8"/>
  <c r="BM452" i="8"/>
  <c r="AS456" i="8"/>
  <c r="BH458" i="8"/>
  <c r="AW458" i="8"/>
  <c r="BD458" i="8"/>
  <c r="AS380" i="8"/>
  <c r="AS384" i="8"/>
  <c r="AS389" i="8"/>
  <c r="AS398" i="8"/>
  <c r="AS405" i="8"/>
  <c r="AS416" i="8"/>
  <c r="AS425" i="8"/>
  <c r="AS431" i="8"/>
  <c r="AS432" i="8"/>
  <c r="AS436" i="8"/>
  <c r="BM443" i="8"/>
  <c r="BL446" i="8"/>
  <c r="AS447" i="8"/>
  <c r="BH447" i="8"/>
  <c r="AW448" i="8"/>
  <c r="BM448" i="8"/>
  <c r="AS449" i="8"/>
  <c r="BD452" i="8"/>
  <c r="BH454" i="8"/>
  <c r="BL456" i="8"/>
  <c r="AW461" i="8"/>
  <c r="AS484" i="8"/>
  <c r="AS486" i="8"/>
  <c r="BE495" i="8"/>
  <c r="BE496" i="8"/>
  <c r="AS498" i="8"/>
  <c r="AX511" i="8"/>
  <c r="BF511" i="8"/>
  <c r="BH465" i="8"/>
  <c r="AS466" i="8"/>
  <c r="BE467" i="8"/>
  <c r="AW469" i="8"/>
  <c r="BD470" i="8"/>
  <c r="BI471" i="8"/>
  <c r="AS474" i="8"/>
  <c r="AW474" i="8"/>
  <c r="BD476" i="8"/>
  <c r="BI479" i="8"/>
  <c r="AS480" i="8"/>
  <c r="BM482" i="8"/>
  <c r="BM485" i="8"/>
  <c r="AW492" i="8"/>
  <c r="BH493" i="8"/>
  <c r="AW495" i="8"/>
  <c r="AS497" i="8"/>
  <c r="BE500" i="8"/>
  <c r="BL501" i="8"/>
  <c r="BE504" i="8"/>
  <c r="BH505" i="8"/>
  <c r="BI506" i="8"/>
  <c r="BL507" i="8"/>
  <c r="AS512" i="8"/>
  <c r="AW512" i="8"/>
  <c r="BD512" i="8"/>
  <c r="AW465" i="8"/>
  <c r="AS472" i="8"/>
  <c r="AW472" i="8"/>
  <c r="BM473" i="8"/>
  <c r="BI482" i="8"/>
  <c r="BM495" i="8"/>
  <c r="AS496" i="8"/>
  <c r="BD499" i="8"/>
  <c r="BM500" i="8"/>
  <c r="AS502" i="8"/>
  <c r="AW508" i="8"/>
  <c r="BL465" i="8"/>
  <c r="AS470" i="8"/>
  <c r="AS516" i="8"/>
  <c r="AS517" i="8"/>
  <c r="AS518" i="8"/>
  <c r="AS513" i="8"/>
  <c r="BD510" i="8"/>
  <c r="AU519" i="8"/>
  <c r="BE47" i="8"/>
  <c r="BM35" i="8"/>
  <c r="BI35" i="8"/>
  <c r="AW21" i="8"/>
  <c r="AW5" i="8"/>
  <c r="BM49" i="8"/>
  <c r="BI41" i="8"/>
  <c r="BI33" i="8"/>
  <c r="BH9" i="8"/>
  <c r="BH13" i="8"/>
  <c r="BH17" i="8"/>
  <c r="BH21" i="8"/>
  <c r="BH25" i="8"/>
  <c r="BD29" i="8"/>
  <c r="BL33" i="8"/>
  <c r="BD35" i="8"/>
  <c r="BD36" i="8"/>
  <c r="BH39" i="8"/>
  <c r="BH41" i="8"/>
  <c r="BH42" i="8"/>
  <c r="BI43" i="8"/>
  <c r="BE43" i="8"/>
  <c r="BL43" i="8"/>
  <c r="AS44" i="8"/>
  <c r="BH44" i="8"/>
  <c r="BL45" i="8"/>
  <c r="BD50" i="8"/>
  <c r="BD52" i="8"/>
  <c r="BD54" i="8"/>
  <c r="BI56" i="8"/>
  <c r="BH56" i="8"/>
  <c r="BH57" i="8"/>
  <c r="AS61" i="8"/>
  <c r="BD61" i="8"/>
  <c r="BD65" i="8"/>
  <c r="AS69" i="8"/>
  <c r="BL71" i="8"/>
  <c r="BI72" i="8"/>
  <c r="BL76" i="8"/>
  <c r="BL82" i="8"/>
  <c r="AS122" i="8"/>
  <c r="AS124" i="8"/>
  <c r="BE124" i="8"/>
  <c r="BI124" i="8"/>
  <c r="BL127" i="8"/>
  <c r="BD127" i="8"/>
  <c r="AS133" i="8"/>
  <c r="BL138" i="8"/>
  <c r="BD138" i="8"/>
  <c r="AS146" i="8"/>
  <c r="BI146" i="8"/>
  <c r="AS165" i="8"/>
  <c r="AS169" i="8"/>
  <c r="AS204" i="8"/>
  <c r="AS282" i="8"/>
  <c r="AS331" i="8"/>
  <c r="AS336" i="8"/>
  <c r="AS340" i="8"/>
  <c r="BH6" i="8"/>
  <c r="BL7" i="8"/>
  <c r="BD7" i="8"/>
  <c r="AW7" i="8"/>
  <c r="AW8" i="8"/>
  <c r="BH10" i="8"/>
  <c r="BL11" i="8"/>
  <c r="BD11" i="8"/>
  <c r="AW11" i="8"/>
  <c r="AW12" i="8"/>
  <c r="BH14" i="8"/>
  <c r="BL15" i="8"/>
  <c r="BD15" i="8"/>
  <c r="AW15" i="8"/>
  <c r="AW16" i="8"/>
  <c r="BH18" i="8"/>
  <c r="BL19" i="8"/>
  <c r="BD19" i="8"/>
  <c r="AW19" i="8"/>
  <c r="AW20" i="8"/>
  <c r="BH22" i="8"/>
  <c r="BL23" i="8"/>
  <c r="BD23" i="8"/>
  <c r="AW23" i="8"/>
  <c r="AW24" i="8"/>
  <c r="BH26" i="8"/>
  <c r="BH37" i="8"/>
  <c r="AS40" i="8"/>
  <c r="BH51" i="8"/>
  <c r="BH53" i="8"/>
  <c r="BM80" i="8"/>
  <c r="BL90" i="8"/>
  <c r="AS92" i="8"/>
  <c r="AS93" i="8"/>
  <c r="BL94" i="8"/>
  <c r="AS96" i="8"/>
  <c r="BL98" i="8"/>
  <c r="AS101" i="8"/>
  <c r="BL102" i="8"/>
  <c r="AS104" i="8"/>
  <c r="BL106" i="8"/>
  <c r="AS108" i="8"/>
  <c r="AS109" i="8"/>
  <c r="BL110" i="8"/>
  <c r="AS112" i="8"/>
  <c r="BL115" i="8"/>
  <c r="BH115" i="8"/>
  <c r="BL116" i="8"/>
  <c r="BH116" i="8"/>
  <c r="BL117" i="8"/>
  <c r="BH117" i="8"/>
  <c r="BL118" i="8"/>
  <c r="BH118" i="8"/>
  <c r="BL119" i="8"/>
  <c r="BH119" i="8"/>
  <c r="BL120" i="8"/>
  <c r="BH120" i="8"/>
  <c r="BL121" i="8"/>
  <c r="BH121" i="8"/>
  <c r="BM122" i="8"/>
  <c r="BE122" i="8"/>
  <c r="BL129" i="8"/>
  <c r="BH129" i="8"/>
  <c r="BI135" i="8"/>
  <c r="BL141" i="8"/>
  <c r="BD141" i="8"/>
  <c r="AS324" i="8"/>
  <c r="AP6" i="8"/>
  <c r="AM519" i="8"/>
  <c r="BH7" i="8"/>
  <c r="AS10" i="8"/>
  <c r="BH11" i="8"/>
  <c r="AS14" i="8"/>
  <c r="BH15" i="8"/>
  <c r="AS18" i="8"/>
  <c r="BH19" i="8"/>
  <c r="AS22" i="8"/>
  <c r="BH23" i="8"/>
  <c r="AS26" i="8"/>
  <c r="BH29" i="8"/>
  <c r="BL30" i="8"/>
  <c r="BD33" i="8"/>
  <c r="AS35" i="8"/>
  <c r="BL35" i="8"/>
  <c r="BH36" i="8"/>
  <c r="AS37" i="8"/>
  <c r="BL37" i="8"/>
  <c r="BD42" i="8"/>
  <c r="BD44" i="8"/>
  <c r="BH50" i="8"/>
  <c r="AS51" i="8"/>
  <c r="BL51" i="8"/>
  <c r="AS52" i="8"/>
  <c r="BH52" i="8"/>
  <c r="AS53" i="8"/>
  <c r="BL53" i="8"/>
  <c r="BL54" i="8"/>
  <c r="BD57" i="8"/>
  <c r="BL60" i="8"/>
  <c r="BL64" i="8"/>
  <c r="BL68" i="8"/>
  <c r="AS77" i="8"/>
  <c r="BM84" i="8"/>
  <c r="BM88" i="8"/>
  <c r="BI88" i="8"/>
  <c r="BD90" i="8"/>
  <c r="BL91" i="8"/>
  <c r="BI92" i="8"/>
  <c r="BD94" i="8"/>
  <c r="BL95" i="8"/>
  <c r="BI96" i="8"/>
  <c r="BD98" i="8"/>
  <c r="BL99" i="8"/>
  <c r="BI100" i="8"/>
  <c r="BD102" i="8"/>
  <c r="BL103" i="8"/>
  <c r="BI104" i="8"/>
  <c r="BD106" i="8"/>
  <c r="BL107" i="8"/>
  <c r="BI108" i="8"/>
  <c r="BD110" i="8"/>
  <c r="BL111" i="8"/>
  <c r="BI112" i="8"/>
  <c r="BL131" i="8"/>
  <c r="BH131" i="8"/>
  <c r="BI138" i="8"/>
  <c r="AS149" i="8"/>
  <c r="AS153" i="8"/>
  <c r="AS181" i="8"/>
  <c r="AS185" i="8"/>
  <c r="AS303" i="8"/>
  <c r="AS344" i="8"/>
  <c r="BL5" i="8"/>
  <c r="BD5" i="8"/>
  <c r="AW6" i="8"/>
  <c r="BL9" i="8"/>
  <c r="BD9" i="8"/>
  <c r="AW10" i="8"/>
  <c r="BL13" i="8"/>
  <c r="BD13" i="8"/>
  <c r="AW14" i="8"/>
  <c r="BL17" i="8"/>
  <c r="BD17" i="8"/>
  <c r="AW18" i="8"/>
  <c r="BL21" i="8"/>
  <c r="BD21" i="8"/>
  <c r="AW22" i="8"/>
  <c r="BL25" i="8"/>
  <c r="BD25" i="8"/>
  <c r="AW26" i="8"/>
  <c r="BL61" i="8"/>
  <c r="BL65" i="8"/>
  <c r="BD68" i="8"/>
  <c r="BL69" i="8"/>
  <c r="AS72" i="8"/>
  <c r="BL74" i="8"/>
  <c r="BL133" i="8"/>
  <c r="BH133" i="8"/>
  <c r="BI143" i="8"/>
  <c r="AS212" i="8"/>
  <c r="AS332" i="8"/>
  <c r="AS345" i="8"/>
  <c r="BI186" i="8"/>
  <c r="BI178" i="8"/>
  <c r="BI170" i="8"/>
  <c r="BI162" i="8"/>
  <c r="BI154" i="8"/>
  <c r="BL114" i="8"/>
  <c r="BL122" i="8"/>
  <c r="BL125" i="8"/>
  <c r="BD128" i="8"/>
  <c r="BL128" i="8"/>
  <c r="BD130" i="8"/>
  <c r="BL130" i="8"/>
  <c r="BD132" i="8"/>
  <c r="BL132" i="8"/>
  <c r="BL134" i="8"/>
  <c r="BL137" i="8"/>
  <c r="BL142" i="8"/>
  <c r="BL145" i="8"/>
  <c r="BD146" i="8"/>
  <c r="BD149" i="8"/>
  <c r="BL150" i="8"/>
  <c r="BL153" i="8"/>
  <c r="BD154" i="8"/>
  <c r="BD157" i="8"/>
  <c r="BL158" i="8"/>
  <c r="BL161" i="8"/>
  <c r="BD162" i="8"/>
  <c r="BD165" i="8"/>
  <c r="BL166" i="8"/>
  <c r="BL169" i="8"/>
  <c r="BD170" i="8"/>
  <c r="BD173" i="8"/>
  <c r="BL174" i="8"/>
  <c r="BL177" i="8"/>
  <c r="BD178" i="8"/>
  <c r="BD181" i="8"/>
  <c r="BL182" i="8"/>
  <c r="BL185" i="8"/>
  <c r="BD186" i="8"/>
  <c r="BD189" i="8"/>
  <c r="BD192" i="8"/>
  <c r="BL194" i="8"/>
  <c r="BD195" i="8"/>
  <c r="BL197" i="8"/>
  <c r="BL200" i="8"/>
  <c r="BD202" i="8"/>
  <c r="BL203" i="8"/>
  <c r="BD205" i="8"/>
  <c r="BD208" i="8"/>
  <c r="BL210" i="8"/>
  <c r="BD211" i="8"/>
  <c r="BL213" i="8"/>
  <c r="BL216" i="8"/>
  <c r="BD218" i="8"/>
  <c r="BI222" i="8"/>
  <c r="BI230" i="8"/>
  <c r="BI234" i="8"/>
  <c r="BD235" i="8"/>
  <c r="BD246" i="8"/>
  <c r="BD248" i="8"/>
  <c r="BI250" i="8"/>
  <c r="BD251" i="8"/>
  <c r="BD258" i="8"/>
  <c r="BD261" i="8"/>
  <c r="BD266" i="8"/>
  <c r="BM268" i="8"/>
  <c r="BM273" i="8"/>
  <c r="BM275" i="8"/>
  <c r="BE278" i="8"/>
  <c r="BM282" i="8"/>
  <c r="BI284" i="8"/>
  <c r="BM286" i="8"/>
  <c r="BM289" i="8"/>
  <c r="BI292" i="8"/>
  <c r="BH294" i="8"/>
  <c r="BH297" i="8"/>
  <c r="BD298" i="8"/>
  <c r="BH302" i="8"/>
  <c r="BI311" i="8"/>
  <c r="BI313" i="8"/>
  <c r="BM333" i="8"/>
  <c r="BI338" i="8"/>
  <c r="BL344" i="8"/>
  <c r="BH346" i="8"/>
  <c r="BM347" i="8"/>
  <c r="BH353" i="8"/>
  <c r="BL353" i="8"/>
  <c r="BD356" i="8"/>
  <c r="BH359" i="8"/>
  <c r="BI369" i="8"/>
  <c r="BM369" i="8"/>
  <c r="BE369" i="8"/>
  <c r="AS371" i="8"/>
  <c r="BI371" i="8"/>
  <c r="BM371" i="8"/>
  <c r="BE371" i="8"/>
  <c r="AS377" i="8"/>
  <c r="BI151" i="8"/>
  <c r="BI159" i="8"/>
  <c r="BI167" i="8"/>
  <c r="BI175" i="8"/>
  <c r="BI183" i="8"/>
  <c r="BH192" i="8"/>
  <c r="BH195" i="8"/>
  <c r="BH202" i="8"/>
  <c r="BH205" i="8"/>
  <c r="BH208" i="8"/>
  <c r="BH211" i="8"/>
  <c r="BH218" i="8"/>
  <c r="BD225" i="8"/>
  <c r="BD233" i="8"/>
  <c r="BD241" i="8"/>
  <c r="AS255" i="8"/>
  <c r="BH261" i="8"/>
  <c r="BL264" i="8"/>
  <c r="BH265" i="8"/>
  <c r="BL265" i="8"/>
  <c r="BH266" i="8"/>
  <c r="BE269" i="8"/>
  <c r="BE272" i="8"/>
  <c r="BE306" i="8"/>
  <c r="BE315" i="8"/>
  <c r="BI316" i="8"/>
  <c r="BE319" i="8"/>
  <c r="BI321" i="8"/>
  <c r="BM330" i="8"/>
  <c r="BI331" i="8"/>
  <c r="BM337" i="8"/>
  <c r="BD347" i="8"/>
  <c r="BL348" i="8"/>
  <c r="BH352" i="8"/>
  <c r="BL352" i="8"/>
  <c r="BH360" i="8"/>
  <c r="BD242" i="8"/>
  <c r="BD245" i="8"/>
  <c r="BL248" i="8"/>
  <c r="BH262" i="8"/>
  <c r="BL262" i="8"/>
  <c r="BM269" i="8"/>
  <c r="AS270" i="8"/>
  <c r="BI272" i="8"/>
  <c r="BI279" i="8"/>
  <c r="BM284" i="8"/>
  <c r="BM292" i="8"/>
  <c r="BD294" i="8"/>
  <c r="BD302" i="8"/>
  <c r="BI309" i="8"/>
  <c r="BM316" i="8"/>
  <c r="AS317" i="8"/>
  <c r="BI319" i="8"/>
  <c r="BI330" i="8"/>
  <c r="BI335" i="8"/>
  <c r="BH347" i="8"/>
  <c r="BH351" i="8"/>
  <c r="BD355" i="8"/>
  <c r="BH355" i="8"/>
  <c r="BH357" i="8"/>
  <c r="AW357" i="8"/>
  <c r="BL357" i="8"/>
  <c r="BH361" i="8"/>
  <c r="AS369" i="8"/>
  <c r="AS272" i="8"/>
  <c r="BM278" i="8"/>
  <c r="AS313" i="8"/>
  <c r="BI315" i="8"/>
  <c r="AS319" i="8"/>
  <c r="AS346" i="8"/>
  <c r="BH356" i="8"/>
  <c r="BD361" i="8"/>
  <c r="BE372" i="8"/>
  <c r="BM372" i="8"/>
  <c r="BE374" i="8"/>
  <c r="BM374" i="8"/>
  <c r="BE377" i="8"/>
  <c r="BM377" i="8"/>
  <c r="AW378" i="8"/>
  <c r="BH378" i="8"/>
  <c r="BH379" i="8"/>
  <c r="BM382" i="8"/>
  <c r="BH383" i="8"/>
  <c r="AS388" i="8"/>
  <c r="BH388" i="8"/>
  <c r="AW388" i="8"/>
  <c r="BD388" i="8"/>
  <c r="BL389" i="8"/>
  <c r="BL390" i="8"/>
  <c r="AW390" i="8"/>
  <c r="BD390" i="8"/>
  <c r="AS391" i="8"/>
  <c r="BD392" i="8"/>
  <c r="BL392" i="8"/>
  <c r="AS394" i="8"/>
  <c r="AS409" i="8"/>
  <c r="BE409" i="8"/>
  <c r="BM409" i="8"/>
  <c r="BD411" i="8"/>
  <c r="BH411" i="8"/>
  <c r="BH413" i="8"/>
  <c r="BD413" i="8"/>
  <c r="BH418" i="8"/>
  <c r="AW418" i="8"/>
  <c r="BD418" i="8"/>
  <c r="BM419" i="8"/>
  <c r="BE419" i="8"/>
  <c r="AS424" i="8"/>
  <c r="BD424" i="8"/>
  <c r="BH424" i="8"/>
  <c r="AW424" i="8"/>
  <c r="AS426" i="8"/>
  <c r="BM429" i="8"/>
  <c r="BE429" i="8"/>
  <c r="AS435" i="8"/>
  <c r="BM435" i="8"/>
  <c r="BI435" i="8"/>
  <c r="AW436" i="8"/>
  <c r="AS439" i="8"/>
  <c r="BD442" i="8"/>
  <c r="AS445" i="8"/>
  <c r="AW445" i="8"/>
  <c r="BL449" i="8"/>
  <c r="BD449" i="8"/>
  <c r="BE450" i="8"/>
  <c r="BE454" i="8"/>
  <c r="BE458" i="8"/>
  <c r="AS465" i="8"/>
  <c r="AS467" i="8"/>
  <c r="BE468" i="8"/>
  <c r="BM468" i="8"/>
  <c r="AS471" i="8"/>
  <c r="BM474" i="8"/>
  <c r="BE474" i="8"/>
  <c r="AS477" i="8"/>
  <c r="BH479" i="8"/>
  <c r="AW479" i="8"/>
  <c r="BD479" i="8"/>
  <c r="AS481" i="8"/>
  <c r="BI481" i="8"/>
  <c r="BM481" i="8"/>
  <c r="BE494" i="8"/>
  <c r="AW494" i="8"/>
  <c r="AS499" i="8"/>
  <c r="AS504" i="8"/>
  <c r="BL506" i="8"/>
  <c r="BD506" i="8"/>
  <c r="BH380" i="8"/>
  <c r="AW380" i="8"/>
  <c r="BM387" i="8"/>
  <c r="BE387" i="8"/>
  <c r="BM389" i="8"/>
  <c r="AS393" i="8"/>
  <c r="BL396" i="8"/>
  <c r="BD396" i="8"/>
  <c r="AS410" i="8"/>
  <c r="BM414" i="8"/>
  <c r="BE414" i="8"/>
  <c r="AW414" i="8"/>
  <c r="BM417" i="8"/>
  <c r="BE417" i="8"/>
  <c r="BH422" i="8"/>
  <c r="AW422" i="8"/>
  <c r="BD422" i="8"/>
  <c r="BM423" i="8"/>
  <c r="BE423" i="8"/>
  <c r="BD428" i="8"/>
  <c r="BH428" i="8"/>
  <c r="AW428" i="8"/>
  <c r="AS430" i="8"/>
  <c r="BM433" i="8"/>
  <c r="BE433" i="8"/>
  <c r="BI436" i="8"/>
  <c r="BM436" i="8"/>
  <c r="BH443" i="8"/>
  <c r="BE446" i="8"/>
  <c r="BL460" i="8"/>
  <c r="BH460" i="8"/>
  <c r="AW460" i="8"/>
  <c r="BH462" i="8"/>
  <c r="AW462" i="8"/>
  <c r="BL462" i="8"/>
  <c r="AS469" i="8"/>
  <c r="BD473" i="8"/>
  <c r="BH473" i="8"/>
  <c r="AW473" i="8"/>
  <c r="AS475" i="8"/>
  <c r="BM478" i="8"/>
  <c r="BE478" i="8"/>
  <c r="BI483" i="8"/>
  <c r="BM488" i="8"/>
  <c r="BI488" i="8"/>
  <c r="BL489" i="8"/>
  <c r="AW489" i="8"/>
  <c r="BH490" i="8"/>
  <c r="BL490" i="8"/>
  <c r="BD502" i="8"/>
  <c r="BL502" i="8"/>
  <c r="BH511" i="8"/>
  <c r="BL511" i="8"/>
  <c r="BM516" i="8"/>
  <c r="BI516" i="8"/>
  <c r="BM517" i="8"/>
  <c r="BI517" i="8"/>
  <c r="BM518" i="8"/>
  <c r="BI518" i="8"/>
  <c r="BD386" i="8"/>
  <c r="BH386" i="8"/>
  <c r="AW386" i="8"/>
  <c r="AS390" i="8"/>
  <c r="BL393" i="8"/>
  <c r="BD393" i="8"/>
  <c r="BD394" i="8"/>
  <c r="BL394" i="8"/>
  <c r="AW394" i="8"/>
  <c r="AS397" i="8"/>
  <c r="BH412" i="8"/>
  <c r="AW412" i="8"/>
  <c r="BD412" i="8"/>
  <c r="AS415" i="8"/>
  <c r="BD416" i="8"/>
  <c r="BH416" i="8"/>
  <c r="AW416" i="8"/>
  <c r="AS418" i="8"/>
  <c r="BM421" i="8"/>
  <c r="BE421" i="8"/>
  <c r="BH426" i="8"/>
  <c r="AW426" i="8"/>
  <c r="BD426" i="8"/>
  <c r="BM427" i="8"/>
  <c r="BE427" i="8"/>
  <c r="BD432" i="8"/>
  <c r="BH432" i="8"/>
  <c r="AW432" i="8"/>
  <c r="BE436" i="8"/>
  <c r="BM437" i="8"/>
  <c r="BI437" i="8"/>
  <c r="AW438" i="8"/>
  <c r="BD439" i="8"/>
  <c r="BI439" i="8"/>
  <c r="BM439" i="8"/>
  <c r="BL440" i="8"/>
  <c r="BD440" i="8"/>
  <c r="AW443" i="8"/>
  <c r="BE460" i="8"/>
  <c r="BM460" i="8"/>
  <c r="BM462" i="8"/>
  <c r="BE462" i="8"/>
  <c r="BL464" i="8"/>
  <c r="BH464" i="8"/>
  <c r="AW464" i="8"/>
  <c r="BH466" i="8"/>
  <c r="AW466" i="8"/>
  <c r="BL466" i="8"/>
  <c r="BH471" i="8"/>
  <c r="AW471" i="8"/>
  <c r="BD471" i="8"/>
  <c r="BM472" i="8"/>
  <c r="BE472" i="8"/>
  <c r="BD477" i="8"/>
  <c r="BH477" i="8"/>
  <c r="AW477" i="8"/>
  <c r="AS479" i="8"/>
  <c r="BI484" i="8"/>
  <c r="BE488" i="8"/>
  <c r="BL491" i="8"/>
  <c r="BH491" i="8"/>
  <c r="BI498" i="8"/>
  <c r="BL503" i="8"/>
  <c r="AW371" i="8"/>
  <c r="AW374" i="8"/>
  <c r="BM379" i="8"/>
  <c r="BE379" i="8"/>
  <c r="BD380" i="8"/>
  <c r="AW382" i="8"/>
  <c r="BD382" i="8"/>
  <c r="BM383" i="8"/>
  <c r="BE383" i="8"/>
  <c r="BH384" i="8"/>
  <c r="AW384" i="8"/>
  <c r="BD384" i="8"/>
  <c r="BM385" i="8"/>
  <c r="BE385" i="8"/>
  <c r="AW387" i="8"/>
  <c r="BE393" i="8"/>
  <c r="BM393" i="8"/>
  <c r="BE408" i="8"/>
  <c r="BM408" i="8"/>
  <c r="BH410" i="8"/>
  <c r="BD410" i="8"/>
  <c r="AW415" i="8"/>
  <c r="BM415" i="8"/>
  <c r="BE415" i="8"/>
  <c r="AW417" i="8"/>
  <c r="AS420" i="8"/>
  <c r="BD420" i="8"/>
  <c r="BH420" i="8"/>
  <c r="AW420" i="8"/>
  <c r="AS422" i="8"/>
  <c r="AW423" i="8"/>
  <c r="BM425" i="8"/>
  <c r="BE425" i="8"/>
  <c r="BH430" i="8"/>
  <c r="AW430" i="8"/>
  <c r="BD430" i="8"/>
  <c r="BM431" i="8"/>
  <c r="BE431" i="8"/>
  <c r="AW433" i="8"/>
  <c r="AW434" i="8"/>
  <c r="BM434" i="8"/>
  <c r="BE434" i="8"/>
  <c r="AW435" i="8"/>
  <c r="BE437" i="8"/>
  <c r="AS438" i="8"/>
  <c r="BI438" i="8"/>
  <c r="BM438" i="8"/>
  <c r="AW439" i="8"/>
  <c r="AS441" i="8"/>
  <c r="BE441" i="8"/>
  <c r="BM444" i="8"/>
  <c r="AW444" i="8"/>
  <c r="BL447" i="8"/>
  <c r="BD460" i="8"/>
  <c r="AS461" i="8"/>
  <c r="BD462" i="8"/>
  <c r="AS463" i="8"/>
  <c r="BE464" i="8"/>
  <c r="BM464" i="8"/>
  <c r="BM466" i="8"/>
  <c r="BE466" i="8"/>
  <c r="BL468" i="8"/>
  <c r="BH468" i="8"/>
  <c r="AW468" i="8"/>
  <c r="BM470" i="8"/>
  <c r="BE470" i="8"/>
  <c r="AS473" i="8"/>
  <c r="BH475" i="8"/>
  <c r="AW475" i="8"/>
  <c r="BD475" i="8"/>
  <c r="BM476" i="8"/>
  <c r="BE476" i="8"/>
  <c r="AW478" i="8"/>
  <c r="BI480" i="8"/>
  <c r="BM480" i="8"/>
  <c r="BM483" i="8"/>
  <c r="AS488" i="8"/>
  <c r="AS491" i="8"/>
  <c r="AS492" i="8"/>
  <c r="BD497" i="8"/>
  <c r="BM497" i="8"/>
  <c r="BI497" i="8"/>
  <c r="AW498" i="8"/>
  <c r="BL498" i="8"/>
  <c r="BD498" i="8"/>
  <c r="BD503" i="8"/>
  <c r="BD511" i="8"/>
  <c r="AS515" i="8"/>
  <c r="BE510" i="8"/>
  <c r="V514" i="21"/>
  <c r="BZ514" i="4" s="1"/>
  <c r="V510" i="21"/>
  <c r="BZ510" i="4" s="1"/>
  <c r="V506" i="21"/>
  <c r="BZ506" i="4"/>
  <c r="V502" i="21"/>
  <c r="BZ502" i="4" s="1"/>
  <c r="V498" i="21"/>
  <c r="BZ498" i="4" s="1"/>
  <c r="V494" i="21"/>
  <c r="BZ494" i="4" s="1"/>
  <c r="V490" i="21"/>
  <c r="BZ490" i="4"/>
  <c r="V482" i="21"/>
  <c r="BZ482" i="4" s="1"/>
  <c r="V478" i="21"/>
  <c r="BZ478" i="4" s="1"/>
  <c r="V474" i="21"/>
  <c r="BZ474" i="4" s="1"/>
  <c r="V470" i="21"/>
  <c r="BZ470" i="4"/>
  <c r="V466" i="21"/>
  <c r="BZ466" i="4" s="1"/>
  <c r="V454" i="21"/>
  <c r="BZ454" i="4" s="1"/>
  <c r="V450" i="21"/>
  <c r="BZ450" i="4" s="1"/>
  <c r="V446" i="21"/>
  <c r="BZ446" i="4"/>
  <c r="V442" i="21"/>
  <c r="BZ442" i="4" s="1"/>
  <c r="V438" i="21"/>
  <c r="BZ438" i="4" s="1"/>
  <c r="V434" i="21"/>
  <c r="BZ434" i="4" s="1"/>
  <c r="V362" i="21"/>
  <c r="BZ362" i="4"/>
  <c r="V358" i="21"/>
  <c r="BZ358" i="4" s="1"/>
  <c r="V354" i="21"/>
  <c r="BZ354" i="4" s="1"/>
  <c r="V350" i="21"/>
  <c r="BZ350" i="4" s="1"/>
  <c r="V346" i="21"/>
  <c r="BZ346" i="4"/>
  <c r="V342" i="21"/>
  <c r="BZ342" i="4" s="1"/>
  <c r="V338" i="21"/>
  <c r="BZ338" i="4" s="1"/>
  <c r="V326" i="21"/>
  <c r="BZ326" i="4" s="1"/>
  <c r="V322" i="21"/>
  <c r="BZ322" i="4"/>
  <c r="V318" i="21"/>
  <c r="BZ318" i="4" s="1"/>
  <c r="V306" i="21"/>
  <c r="BZ306" i="4" s="1"/>
  <c r="V302" i="21"/>
  <c r="BZ302" i="4" s="1"/>
  <c r="V298" i="21"/>
  <c r="BZ298" i="4"/>
  <c r="V290" i="21"/>
  <c r="BZ290" i="4" s="1"/>
  <c r="V286" i="21"/>
  <c r="BZ286" i="4" s="1"/>
  <c r="V282" i="21"/>
  <c r="BZ282" i="4" s="1"/>
  <c r="V266" i="21"/>
  <c r="BZ266" i="4"/>
  <c r="V258" i="21"/>
  <c r="BZ258" i="4" s="1"/>
  <c r="V254" i="21"/>
  <c r="BZ254" i="4" s="1"/>
  <c r="V250" i="21"/>
  <c r="BZ250" i="4" s="1"/>
  <c r="V246" i="21"/>
  <c r="V238" i="21"/>
  <c r="BZ238" i="4" s="1"/>
  <c r="V234" i="21"/>
  <c r="BZ234" i="4"/>
  <c r="V230" i="21"/>
  <c r="BZ230" i="4" s="1"/>
  <c r="V226" i="21"/>
  <c r="BZ226" i="4"/>
  <c r="V222" i="21"/>
  <c r="BZ222" i="4" s="1"/>
  <c r="V218" i="21"/>
  <c r="BZ218" i="4"/>
  <c r="V214" i="21"/>
  <c r="BZ214" i="4" s="1"/>
  <c r="V210" i="21"/>
  <c r="BZ210" i="4"/>
  <c r="V206" i="21"/>
  <c r="BZ206" i="4" s="1"/>
  <c r="V202" i="21"/>
  <c r="BZ202" i="4"/>
  <c r="V198" i="21"/>
  <c r="BZ198" i="4" s="1"/>
  <c r="V186" i="21"/>
  <c r="BZ186" i="4"/>
  <c r="V178" i="21"/>
  <c r="BZ178" i="4" s="1"/>
  <c r="V170" i="21"/>
  <c r="BZ170" i="4"/>
  <c r="V166" i="21"/>
  <c r="BZ166" i="4" s="1"/>
  <c r="V158" i="21"/>
  <c r="BZ158" i="4"/>
  <c r="V150" i="21"/>
  <c r="BZ150" i="4" s="1"/>
  <c r="V146" i="21"/>
  <c r="BZ146" i="4"/>
  <c r="V82" i="21"/>
  <c r="BZ82" i="4" s="1"/>
  <c r="DX82" i="4" s="1"/>
  <c r="BQ174" i="8" s="1"/>
  <c r="V50" i="21"/>
  <c r="BZ50" i="4" s="1"/>
  <c r="DX50" i="4" s="1"/>
  <c r="BQ173" i="8" s="1"/>
  <c r="V18" i="21"/>
  <c r="BZ18" i="4" s="1"/>
  <c r="DX18" i="4" s="1"/>
  <c r="BQ176" i="8" s="1"/>
  <c r="W3" i="21"/>
  <c r="CA3" i="4" s="1"/>
  <c r="V512" i="21"/>
  <c r="BZ512" i="4"/>
  <c r="V508" i="21"/>
  <c r="BZ508" i="4" s="1"/>
  <c r="V504" i="21"/>
  <c r="BZ504" i="4"/>
  <c r="V500" i="21"/>
  <c r="BZ500" i="4" s="1"/>
  <c r="V496" i="21"/>
  <c r="BZ496" i="4"/>
  <c r="V492" i="21"/>
  <c r="BZ492" i="4" s="1"/>
  <c r="V488" i="21"/>
  <c r="BZ488" i="4"/>
  <c r="V484" i="21"/>
  <c r="BZ484" i="4" s="1"/>
  <c r="V480" i="21"/>
  <c r="BZ480" i="4"/>
  <c r="V476" i="21"/>
  <c r="BZ476" i="4" s="1"/>
  <c r="V472" i="21"/>
  <c r="BZ472" i="4"/>
  <c r="V468" i="21"/>
  <c r="BZ468" i="4" s="1"/>
  <c r="V464" i="21"/>
  <c r="BZ464" i="4"/>
  <c r="V460" i="21"/>
  <c r="BZ460" i="4" s="1"/>
  <c r="V456" i="21"/>
  <c r="BZ456" i="4"/>
  <c r="V452" i="21"/>
  <c r="BZ452" i="4" s="1"/>
  <c r="V448" i="21"/>
  <c r="BZ448" i="4"/>
  <c r="V444" i="21"/>
  <c r="BZ444" i="4" s="1"/>
  <c r="V440" i="21"/>
  <c r="BZ440" i="4"/>
  <c r="V436" i="21"/>
  <c r="BZ436" i="4" s="1"/>
  <c r="V364" i="21"/>
  <c r="BZ364" i="4"/>
  <c r="V360" i="21"/>
  <c r="BZ360" i="4" s="1"/>
  <c r="V356" i="21"/>
  <c r="BZ356" i="4"/>
  <c r="V352" i="21"/>
  <c r="BZ352" i="4" s="1"/>
  <c r="V348" i="21"/>
  <c r="BZ348" i="4"/>
  <c r="V344" i="21"/>
  <c r="BZ344" i="4" s="1"/>
  <c r="V340" i="21"/>
  <c r="BZ340" i="4"/>
  <c r="V336" i="21"/>
  <c r="BZ336" i="4" s="1"/>
  <c r="V308" i="21"/>
  <c r="BZ308" i="4"/>
  <c r="V304" i="21"/>
  <c r="BZ304" i="4" s="1"/>
  <c r="V300" i="21"/>
  <c r="BZ300" i="4"/>
  <c r="V296" i="21"/>
  <c r="BZ296" i="4" s="1"/>
  <c r="V292" i="21"/>
  <c r="BZ292" i="4"/>
  <c r="V288" i="21"/>
  <c r="BZ288" i="4" s="1"/>
  <c r="V280" i="21"/>
  <c r="BZ280" i="4" s="1"/>
  <c r="V276" i="21"/>
  <c r="BZ276" i="4"/>
  <c r="V268" i="21"/>
  <c r="BZ268" i="4" s="1"/>
  <c r="V264" i="21"/>
  <c r="BZ264" i="4"/>
  <c r="V256" i="21"/>
  <c r="BZ256" i="4"/>
  <c r="V248" i="21"/>
  <c r="BZ248" i="4" s="1"/>
  <c r="V244" i="21"/>
  <c r="BZ244" i="4"/>
  <c r="V240" i="21"/>
  <c r="BZ240" i="4" s="1"/>
  <c r="V236" i="21"/>
  <c r="BZ236" i="4"/>
  <c r="V224" i="21"/>
  <c r="BZ224" i="4" s="1"/>
  <c r="V216" i="21"/>
  <c r="BZ216" i="4"/>
  <c r="V208" i="21"/>
  <c r="BZ208" i="4" s="1"/>
  <c r="V204" i="21"/>
  <c r="BZ204" i="4"/>
  <c r="V200" i="21"/>
  <c r="BZ200" i="4" s="1"/>
  <c r="V192" i="21"/>
  <c r="BZ192" i="4"/>
  <c r="V184" i="21"/>
  <c r="BZ184" i="4" s="1"/>
  <c r="V172" i="21"/>
  <c r="BZ172" i="4"/>
  <c r="V168" i="21"/>
  <c r="BZ168" i="4" s="1"/>
  <c r="V164" i="21"/>
  <c r="BZ164" i="4"/>
  <c r="V160" i="21"/>
  <c r="BZ160" i="4" s="1"/>
  <c r="V156" i="21"/>
  <c r="BZ156" i="4"/>
  <c r="V152" i="21"/>
  <c r="BZ152" i="4" s="1"/>
  <c r="V148" i="21"/>
  <c r="BZ148" i="4"/>
  <c r="V144" i="21"/>
  <c r="BZ144" i="4" s="1"/>
  <c r="V132" i="21"/>
  <c r="BZ132" i="4"/>
  <c r="V128" i="21"/>
  <c r="BZ128" i="4" s="1"/>
  <c r="V124" i="21"/>
  <c r="BZ124" i="4"/>
  <c r="V116" i="21"/>
  <c r="BZ116" i="4" s="1"/>
  <c r="V112" i="21"/>
  <c r="BZ112" i="4"/>
  <c r="DX112" i="4" s="1"/>
  <c r="BQ181" i="8" s="1"/>
  <c r="V108" i="21"/>
  <c r="BZ108" i="4"/>
  <c r="DX108" i="4"/>
  <c r="BQ182" i="8" s="1"/>
  <c r="V100" i="21"/>
  <c r="BZ100" i="4"/>
  <c r="DX100" i="4" s="1"/>
  <c r="BQ146" i="8" s="1"/>
  <c r="V96" i="21"/>
  <c r="BZ96" i="4"/>
  <c r="DX96" i="4"/>
  <c r="BQ281" i="8" s="1"/>
  <c r="V92" i="21"/>
  <c r="BZ92" i="4"/>
  <c r="DX92" i="4" s="1"/>
  <c r="BQ424" i="8" s="1"/>
  <c r="V84" i="21"/>
  <c r="BZ84" i="4"/>
  <c r="DX84" i="4"/>
  <c r="BQ108" i="8" s="1"/>
  <c r="V80" i="21"/>
  <c r="BZ80" i="4"/>
  <c r="DX80" i="4" s="1"/>
  <c r="BQ295" i="8" s="1"/>
  <c r="V76" i="21"/>
  <c r="BZ76" i="4"/>
  <c r="DX76" i="4"/>
  <c r="BQ293" i="8" s="1"/>
  <c r="V68" i="21"/>
  <c r="BZ68" i="4"/>
  <c r="DX68" i="4" s="1"/>
  <c r="BQ356" i="8" s="1"/>
  <c r="V52" i="21"/>
  <c r="BZ52" i="4"/>
  <c r="DX52" i="4"/>
  <c r="BQ288" i="8" s="1"/>
  <c r="V48" i="21"/>
  <c r="BZ48" i="4"/>
  <c r="DX48" i="4" s="1"/>
  <c r="BQ30" i="8" s="1"/>
  <c r="V44" i="21"/>
  <c r="BZ44" i="4"/>
  <c r="DX44" i="4"/>
  <c r="BQ402" i="8" s="1"/>
  <c r="V36" i="21"/>
  <c r="BZ36" i="4"/>
  <c r="DX36" i="4" s="1"/>
  <c r="BQ302" i="8" s="1"/>
  <c r="V32" i="21"/>
  <c r="BZ32" i="4"/>
  <c r="DX32" i="4"/>
  <c r="BQ47" i="8" s="1"/>
  <c r="V28" i="21"/>
  <c r="BZ28" i="4"/>
  <c r="DX28" i="4" s="1"/>
  <c r="BQ316" i="8" s="1"/>
  <c r="V20" i="21"/>
  <c r="BZ20" i="4"/>
  <c r="DX20" i="4"/>
  <c r="BQ378" i="8" s="1"/>
  <c r="V16" i="21"/>
  <c r="BZ16" i="4"/>
  <c r="DX16" i="4" s="1"/>
  <c r="BQ205" i="8" s="1"/>
  <c r="V12" i="21"/>
  <c r="BZ12" i="4"/>
  <c r="DX12" i="4"/>
  <c r="BQ190" i="8" s="1"/>
  <c r="G55" i="7"/>
  <c r="G58" i="7"/>
  <c r="F55" i="7"/>
  <c r="I55" i="7"/>
  <c r="J55" i="7"/>
  <c r="M52" i="7"/>
  <c r="U22" i="7"/>
  <c r="Y22" i="7"/>
  <c r="Y29" i="7"/>
  <c r="Y30" i="7"/>
  <c r="Z29" i="7"/>
  <c r="Z30" i="7"/>
  <c r="AA29" i="7"/>
  <c r="AA30" i="7"/>
  <c r="AB29" i="7"/>
  <c r="AB30" i="7"/>
  <c r="N58" i="7"/>
  <c r="D82" i="23"/>
  <c r="Y31" i="7"/>
  <c r="Z31" i="7"/>
  <c r="AA31" i="7"/>
  <c r="AB31" i="7"/>
  <c r="I19" i="7"/>
  <c r="L25" i="7"/>
  <c r="L26" i="7"/>
  <c r="Q11" i="15"/>
  <c r="I34" i="7" s="1"/>
  <c r="Z19" i="15"/>
  <c r="J42" i="7" s="1"/>
  <c r="V11" i="15"/>
  <c r="N34" i="7"/>
  <c r="AD21" i="15"/>
  <c r="L44" i="7" s="1"/>
  <c r="AB17" i="15"/>
  <c r="N40" i="7" s="1"/>
  <c r="Z16" i="15"/>
  <c r="M39" i="7" s="1"/>
  <c r="Z13" i="15"/>
  <c r="P36" i="7"/>
  <c r="X12" i="15"/>
  <c r="O35" i="7" s="1"/>
  <c r="T15" i="15"/>
  <c r="H38" i="7" s="1"/>
  <c r="O12" i="15"/>
  <c r="F35" i="7" s="1"/>
  <c r="V20" i="15"/>
  <c r="E43" i="7"/>
  <c r="AC18" i="15"/>
  <c r="N41" i="7" s="1"/>
  <c r="W15" i="15"/>
  <c r="K38" i="7" s="1"/>
  <c r="W14" i="15"/>
  <c r="L37" i="7" s="1"/>
  <c r="AC21" i="15"/>
  <c r="K44" i="7"/>
  <c r="S17" i="15"/>
  <c r="E40" i="7" s="1"/>
  <c r="O11" i="15"/>
  <c r="G34" i="7" s="1"/>
  <c r="AA21" i="15"/>
  <c r="I44" i="7" s="1"/>
  <c r="Y17" i="15"/>
  <c r="K40" i="7"/>
  <c r="W16" i="15"/>
  <c r="J39" i="7" s="1"/>
  <c r="F49" i="7"/>
  <c r="F58" i="7"/>
  <c r="I52" i="7"/>
  <c r="L55" i="7"/>
  <c r="M58" i="7"/>
  <c r="J52" i="7"/>
  <c r="D7" i="7"/>
  <c r="D7" i="23" s="1"/>
  <c r="AB22" i="7"/>
  <c r="D29" i="7"/>
  <c r="D30" i="7"/>
  <c r="E29" i="7"/>
  <c r="E30" i="7"/>
  <c r="F29" i="7"/>
  <c r="F30" i="7"/>
  <c r="G29" i="7"/>
  <c r="G30" i="7"/>
  <c r="D22" i="7"/>
  <c r="D31" i="7"/>
  <c r="E31" i="7"/>
  <c r="F31" i="7"/>
  <c r="G31" i="7"/>
  <c r="P19" i="7"/>
  <c r="S25" i="7"/>
  <c r="S26" i="7"/>
  <c r="P15" i="15"/>
  <c r="D38" i="7"/>
  <c r="S12" i="15"/>
  <c r="J35" i="7"/>
  <c r="AE19" i="15"/>
  <c r="O42" i="7" s="1"/>
  <c r="AA18" i="15"/>
  <c r="L41" i="7"/>
  <c r="U15" i="15"/>
  <c r="I38" i="7"/>
  <c r="U14" i="15"/>
  <c r="J37" i="7"/>
  <c r="Y21" i="15"/>
  <c r="G44" i="7" s="1"/>
  <c r="AA17" i="15"/>
  <c r="M40" i="7"/>
  <c r="AE22" i="15"/>
  <c r="L45" i="7"/>
  <c r="X21" i="15"/>
  <c r="F44" i="7"/>
  <c r="V17" i="15"/>
  <c r="H40" i="7" s="1"/>
  <c r="T16" i="15"/>
  <c r="G39" i="7"/>
  <c r="T13" i="15"/>
  <c r="J36" i="7"/>
  <c r="V12" i="15"/>
  <c r="M35" i="7"/>
  <c r="U13" i="15"/>
  <c r="K36" i="7" s="1"/>
  <c r="AA11" i="15"/>
  <c r="S34" i="7"/>
  <c r="AB19" i="15"/>
  <c r="L42" i="7"/>
  <c r="X18" i="15"/>
  <c r="I41" i="7"/>
  <c r="D9" i="23"/>
  <c r="G52" i="7"/>
  <c r="I58" i="7"/>
  <c r="H52" i="7"/>
  <c r="K52" i="7"/>
  <c r="L58" i="7"/>
  <c r="G22" i="7"/>
  <c r="K22" i="7"/>
  <c r="K29" i="7"/>
  <c r="K30" i="7"/>
  <c r="L29" i="7"/>
  <c r="L30" i="7"/>
  <c r="M29" i="7"/>
  <c r="M30" i="7"/>
  <c r="N29" i="7"/>
  <c r="N30" i="7"/>
  <c r="N52" i="7"/>
  <c r="K31" i="7"/>
  <c r="L31" i="7"/>
  <c r="M31" i="7"/>
  <c r="N31" i="7"/>
  <c r="D11" i="7"/>
  <c r="D11" i="23" s="1"/>
  <c r="W19" i="7"/>
  <c r="Z25" i="7"/>
  <c r="Z26" i="7"/>
  <c r="AE20" i="15"/>
  <c r="N43" i="7"/>
  <c r="AD11" i="15"/>
  <c r="V34" i="7" s="1"/>
  <c r="AC22" i="15"/>
  <c r="J45" i="7" s="1"/>
  <c r="W18" i="15"/>
  <c r="H41" i="7" s="1"/>
  <c r="T17" i="15"/>
  <c r="F40" i="7"/>
  <c r="Q14" i="15"/>
  <c r="F37" i="7" s="1"/>
  <c r="R13" i="15"/>
  <c r="H36" i="7" s="1"/>
  <c r="AC16" i="15"/>
  <c r="P39" i="7" s="1"/>
  <c r="AC13" i="15"/>
  <c r="S36" i="7" s="1"/>
  <c r="AD20" i="15"/>
  <c r="M43" i="7" s="1"/>
  <c r="Y19" i="15"/>
  <c r="I42" i="7" s="1"/>
  <c r="AE15" i="15"/>
  <c r="S38" i="7" s="1"/>
  <c r="AE14" i="15"/>
  <c r="T37" i="7" s="1"/>
  <c r="R12" i="15"/>
  <c r="I35" i="7" s="1"/>
  <c r="AD18" i="15"/>
  <c r="O41" i="7" s="1"/>
  <c r="W11" i="15"/>
  <c r="O34" i="7" s="1"/>
  <c r="Z22" i="15"/>
  <c r="G45" i="7" s="1"/>
  <c r="T18" i="15"/>
  <c r="E41" i="7" s="1"/>
  <c r="D8" i="7"/>
  <c r="D8" i="23" s="1"/>
  <c r="J6" i="21"/>
  <c r="V6" i="21" s="1"/>
  <c r="BZ6" i="4" s="1"/>
  <c r="DX6" i="4" s="1"/>
  <c r="BQ164" i="8" s="1"/>
  <c r="J120" i="21"/>
  <c r="V120" i="21"/>
  <c r="BZ120" i="4" s="1"/>
  <c r="J104" i="21"/>
  <c r="V104" i="21" s="1"/>
  <c r="BZ104" i="4"/>
  <c r="DX104" i="4" s="1"/>
  <c r="BQ61" i="8"/>
  <c r="J88" i="21"/>
  <c r="V88" i="21"/>
  <c r="BZ88" i="4" s="1"/>
  <c r="DX88" i="4"/>
  <c r="BQ278" i="8" s="1"/>
  <c r="J72" i="21"/>
  <c r="V72" i="21" s="1"/>
  <c r="BZ72" i="4"/>
  <c r="DX72" i="4" s="1"/>
  <c r="BQ487" i="8" s="1"/>
  <c r="J56" i="21"/>
  <c r="V56" i="21"/>
  <c r="BZ56" i="4" s="1"/>
  <c r="DX56" i="4" s="1"/>
  <c r="BQ217" i="8" s="1"/>
  <c r="J40" i="21"/>
  <c r="V40" i="21" s="1"/>
  <c r="BZ40" i="4"/>
  <c r="DX40" i="4" s="1"/>
  <c r="BQ219" i="8"/>
  <c r="J24" i="21"/>
  <c r="V24" i="21"/>
  <c r="BZ24" i="4" s="1"/>
  <c r="DX24" i="4"/>
  <c r="BQ75" i="8" s="1"/>
  <c r="J8" i="21"/>
  <c r="V8" i="21" s="1"/>
  <c r="BZ8" i="4" s="1"/>
  <c r="DX8" i="4" s="1"/>
  <c r="BQ317" i="8" s="1"/>
  <c r="L512" i="21"/>
  <c r="X512" i="21"/>
  <c r="CB512" i="4" s="1"/>
  <c r="T512" i="21"/>
  <c r="AF512" i="21" s="1"/>
  <c r="CJ512" i="4" s="1"/>
  <c r="P512" i="21"/>
  <c r="AB512" i="21"/>
  <c r="CF512" i="4" s="1"/>
  <c r="L509" i="21"/>
  <c r="X509" i="21" s="1"/>
  <c r="CB509" i="4" s="1"/>
  <c r="O509" i="21"/>
  <c r="AA509" i="21"/>
  <c r="CE509" i="4" s="1"/>
  <c r="S509" i="21"/>
  <c r="AE509" i="21" s="1"/>
  <c r="CI509" i="4" s="1"/>
  <c r="J509" i="21"/>
  <c r="V509" i="21"/>
  <c r="BZ509" i="4" s="1"/>
  <c r="L504" i="21"/>
  <c r="X504" i="21" s="1"/>
  <c r="CB504" i="4" s="1"/>
  <c r="P504" i="21"/>
  <c r="AB504" i="21"/>
  <c r="CF504" i="4" s="1"/>
  <c r="T504" i="21"/>
  <c r="AF504" i="21" s="1"/>
  <c r="CJ504" i="4" s="1"/>
  <c r="L501" i="21"/>
  <c r="X501" i="21"/>
  <c r="CB501" i="4" s="1"/>
  <c r="O501" i="21"/>
  <c r="AA501" i="21" s="1"/>
  <c r="CE501" i="4" s="1"/>
  <c r="S501" i="21"/>
  <c r="AE501" i="21"/>
  <c r="CI501" i="4" s="1"/>
  <c r="J501" i="21"/>
  <c r="V501" i="21" s="1"/>
  <c r="BZ501" i="4" s="1"/>
  <c r="L496" i="21"/>
  <c r="X496" i="21"/>
  <c r="CB496" i="4" s="1"/>
  <c r="T496" i="21"/>
  <c r="AF496" i="21" s="1"/>
  <c r="CJ496" i="4" s="1"/>
  <c r="P496" i="21"/>
  <c r="AB496" i="21"/>
  <c r="CF496" i="4" s="1"/>
  <c r="L493" i="21"/>
  <c r="X493" i="21" s="1"/>
  <c r="CB493" i="4" s="1"/>
  <c r="O493" i="21"/>
  <c r="AA493" i="21"/>
  <c r="CE493" i="4" s="1"/>
  <c r="S493" i="21"/>
  <c r="AE493" i="21" s="1"/>
  <c r="CI493" i="4" s="1"/>
  <c r="J493" i="21"/>
  <c r="V493" i="21"/>
  <c r="BZ493" i="4" s="1"/>
  <c r="L488" i="21"/>
  <c r="X488" i="21" s="1"/>
  <c r="CB488" i="4" s="1"/>
  <c r="P488" i="21"/>
  <c r="AB488" i="21"/>
  <c r="CF488" i="4" s="1"/>
  <c r="T488" i="21"/>
  <c r="AF488" i="21" s="1"/>
  <c r="CJ488" i="4" s="1"/>
  <c r="L485" i="21"/>
  <c r="X485" i="21"/>
  <c r="CB485" i="4" s="1"/>
  <c r="O485" i="21"/>
  <c r="AA485" i="21" s="1"/>
  <c r="CE485" i="4" s="1"/>
  <c r="S485" i="21"/>
  <c r="AE485" i="21"/>
  <c r="CI485" i="4" s="1"/>
  <c r="J485" i="21"/>
  <c r="V485" i="21" s="1"/>
  <c r="BZ485" i="4" s="1"/>
  <c r="L480" i="21"/>
  <c r="X480" i="21"/>
  <c r="CB480" i="4" s="1"/>
  <c r="T480" i="21"/>
  <c r="AF480" i="21" s="1"/>
  <c r="CJ480" i="4" s="1"/>
  <c r="P480" i="21"/>
  <c r="AB480" i="21"/>
  <c r="CF480" i="4" s="1"/>
  <c r="L477" i="21"/>
  <c r="X477" i="21" s="1"/>
  <c r="CB477" i="4" s="1"/>
  <c r="O477" i="21"/>
  <c r="AA477" i="21"/>
  <c r="CE477" i="4" s="1"/>
  <c r="S477" i="21"/>
  <c r="AE477" i="21" s="1"/>
  <c r="CI477" i="4" s="1"/>
  <c r="J477" i="21"/>
  <c r="V477" i="21"/>
  <c r="BZ477" i="4" s="1"/>
  <c r="L472" i="21"/>
  <c r="X472" i="21" s="1"/>
  <c r="CB472" i="4" s="1"/>
  <c r="P472" i="21"/>
  <c r="AB472" i="21"/>
  <c r="CF472" i="4" s="1"/>
  <c r="T472" i="21"/>
  <c r="AF472" i="21" s="1"/>
  <c r="CJ472" i="4" s="1"/>
  <c r="L469" i="21"/>
  <c r="X469" i="21"/>
  <c r="CB469" i="4" s="1"/>
  <c r="O469" i="21"/>
  <c r="AA469" i="21" s="1"/>
  <c r="CE469" i="4" s="1"/>
  <c r="S469" i="21"/>
  <c r="AE469" i="21"/>
  <c r="CI469" i="4" s="1"/>
  <c r="J469" i="21"/>
  <c r="V469" i="21" s="1"/>
  <c r="BZ469" i="4" s="1"/>
  <c r="L464" i="21"/>
  <c r="X464" i="21"/>
  <c r="CB464" i="4" s="1"/>
  <c r="T464" i="21"/>
  <c r="AF464" i="21" s="1"/>
  <c r="CJ464" i="4" s="1"/>
  <c r="P464" i="21"/>
  <c r="AB464" i="21"/>
  <c r="CF464" i="4" s="1"/>
  <c r="L461" i="21"/>
  <c r="X461" i="21" s="1"/>
  <c r="CB461" i="4" s="1"/>
  <c r="O461" i="21"/>
  <c r="AA461" i="21"/>
  <c r="CE461" i="4" s="1"/>
  <c r="S461" i="21"/>
  <c r="AE461" i="21" s="1"/>
  <c r="CI461" i="4" s="1"/>
  <c r="J461" i="21"/>
  <c r="V461" i="21"/>
  <c r="BZ461" i="4" s="1"/>
  <c r="L456" i="21"/>
  <c r="X456" i="21" s="1"/>
  <c r="CB456" i="4" s="1"/>
  <c r="P456" i="21"/>
  <c r="AB456" i="21"/>
  <c r="CF456" i="4" s="1"/>
  <c r="T456" i="21"/>
  <c r="AF456" i="21" s="1"/>
  <c r="CJ456" i="4" s="1"/>
  <c r="L453" i="21"/>
  <c r="O453" i="21"/>
  <c r="AA453" i="21" s="1"/>
  <c r="CE453" i="4"/>
  <c r="S453" i="21"/>
  <c r="AE453" i="21"/>
  <c r="CI453" i="4" s="1"/>
  <c r="J453" i="21"/>
  <c r="L448" i="21"/>
  <c r="X448" i="21"/>
  <c r="CB448" i="4" s="1"/>
  <c r="T448" i="21"/>
  <c r="AF448" i="21" s="1"/>
  <c r="CJ448" i="4"/>
  <c r="P448" i="21"/>
  <c r="AB448" i="21"/>
  <c r="CF448" i="4" s="1"/>
  <c r="L445" i="21"/>
  <c r="X445" i="21" s="1"/>
  <c r="CB445" i="4"/>
  <c r="O445" i="21"/>
  <c r="AA445" i="21"/>
  <c r="CE445" i="4" s="1"/>
  <c r="S445" i="21"/>
  <c r="AE445" i="21" s="1"/>
  <c r="CI445" i="4"/>
  <c r="J445" i="21"/>
  <c r="V445" i="21"/>
  <c r="BZ445" i="4" s="1"/>
  <c r="L440" i="21"/>
  <c r="X440" i="21" s="1"/>
  <c r="CB440" i="4"/>
  <c r="P440" i="21"/>
  <c r="AB440" i="21"/>
  <c r="CF440" i="4" s="1"/>
  <c r="T440" i="21"/>
  <c r="AF440" i="21" s="1"/>
  <c r="CJ440" i="4"/>
  <c r="L437" i="21"/>
  <c r="X437" i="21"/>
  <c r="CB437" i="4" s="1"/>
  <c r="O437" i="21"/>
  <c r="AA437" i="21" s="1"/>
  <c r="CE437" i="4"/>
  <c r="S437" i="21"/>
  <c r="AE437" i="21"/>
  <c r="CI437" i="4" s="1"/>
  <c r="J437" i="21"/>
  <c r="L431" i="21"/>
  <c r="X431" i="21"/>
  <c r="CB431" i="4" s="1"/>
  <c r="M431" i="21"/>
  <c r="Y431" i="21" s="1"/>
  <c r="CC431" i="4"/>
  <c r="Q431" i="21"/>
  <c r="AC431" i="21"/>
  <c r="CG431" i="4" s="1"/>
  <c r="U431" i="21"/>
  <c r="AG431" i="21" s="1"/>
  <c r="CK431" i="4"/>
  <c r="K431" i="21"/>
  <c r="W431" i="21"/>
  <c r="CA431" i="4" s="1"/>
  <c r="J431" i="21"/>
  <c r="V431" i="21" s="1"/>
  <c r="BZ431" i="4"/>
  <c r="L427" i="21"/>
  <c r="X427" i="21"/>
  <c r="CB427" i="4" s="1"/>
  <c r="Q427" i="21"/>
  <c r="AC427" i="21" s="1"/>
  <c r="CG427" i="4"/>
  <c r="U427" i="21"/>
  <c r="AG427" i="21"/>
  <c r="CK427" i="4" s="1"/>
  <c r="M427" i="21"/>
  <c r="Y427" i="21" s="1"/>
  <c r="CC427" i="4"/>
  <c r="K427" i="21"/>
  <c r="W427" i="21"/>
  <c r="CA427" i="4" s="1"/>
  <c r="J427" i="21"/>
  <c r="V427" i="21" s="1"/>
  <c r="BZ427" i="4"/>
  <c r="L423" i="21"/>
  <c r="X423" i="21"/>
  <c r="CB423" i="4" s="1"/>
  <c r="U423" i="21"/>
  <c r="AG423" i="21" s="1"/>
  <c r="CK423" i="4"/>
  <c r="M423" i="21"/>
  <c r="Y423" i="21"/>
  <c r="CC423" i="4" s="1"/>
  <c r="K423" i="21"/>
  <c r="W423" i="21" s="1"/>
  <c r="CA423" i="4"/>
  <c r="Q423" i="21"/>
  <c r="AC423" i="21"/>
  <c r="CG423" i="4" s="1"/>
  <c r="J423" i="21"/>
  <c r="V423" i="21" s="1"/>
  <c r="BZ423" i="4"/>
  <c r="L419" i="21"/>
  <c r="X419" i="21"/>
  <c r="CB419" i="4" s="1"/>
  <c r="M419" i="21"/>
  <c r="Y419" i="21" s="1"/>
  <c r="CC419" i="4"/>
  <c r="Q419" i="21"/>
  <c r="AC419" i="21"/>
  <c r="CG419" i="4" s="1"/>
  <c r="U419" i="21"/>
  <c r="AG419" i="21" s="1"/>
  <c r="CK419" i="4"/>
  <c r="K419" i="21"/>
  <c r="W419" i="21"/>
  <c r="CA419" i="4" s="1"/>
  <c r="J419" i="21"/>
  <c r="V419" i="21" s="1"/>
  <c r="BZ419" i="4"/>
  <c r="L415" i="21"/>
  <c r="X415" i="21"/>
  <c r="CB415" i="4" s="1"/>
  <c r="M415" i="21"/>
  <c r="Y415" i="21" s="1"/>
  <c r="CC415" i="4"/>
  <c r="Q415" i="21"/>
  <c r="AC415" i="21"/>
  <c r="CG415" i="4" s="1"/>
  <c r="U415" i="21"/>
  <c r="AG415" i="21" s="1"/>
  <c r="CK415" i="4"/>
  <c r="K415" i="21"/>
  <c r="W415" i="21"/>
  <c r="CA415" i="4" s="1"/>
  <c r="J415" i="21"/>
  <c r="V415" i="21" s="1"/>
  <c r="BZ415" i="4"/>
  <c r="L411" i="21"/>
  <c r="X411" i="21"/>
  <c r="CB411" i="4" s="1"/>
  <c r="Q411" i="21"/>
  <c r="AC411" i="21" s="1"/>
  <c r="CG411" i="4"/>
  <c r="M411" i="21"/>
  <c r="Y411" i="21"/>
  <c r="CC411" i="4" s="1"/>
  <c r="U411" i="21"/>
  <c r="AG411" i="21"/>
  <c r="CK411" i="4" s="1"/>
  <c r="K411" i="21"/>
  <c r="W411" i="21"/>
  <c r="CA411" i="4" s="1"/>
  <c r="J411" i="21"/>
  <c r="V411" i="21" s="1"/>
  <c r="BZ411" i="4"/>
  <c r="L407" i="21"/>
  <c r="X407" i="21"/>
  <c r="CB407" i="4" s="1"/>
  <c r="U407" i="21"/>
  <c r="AG407" i="21" s="1"/>
  <c r="CK407" i="4" s="1"/>
  <c r="M407" i="21"/>
  <c r="Y407" i="21"/>
  <c r="CC407" i="4"/>
  <c r="Q407" i="21"/>
  <c r="AC407" i="21" s="1"/>
  <c r="CG407" i="4" s="1"/>
  <c r="K407" i="21"/>
  <c r="W407" i="21"/>
  <c r="CA407" i="4" s="1"/>
  <c r="J407" i="21"/>
  <c r="V407" i="21" s="1"/>
  <c r="BZ407" i="4" s="1"/>
  <c r="L403" i="21"/>
  <c r="X403" i="21"/>
  <c r="CB403" i="4" s="1"/>
  <c r="U403" i="21"/>
  <c r="AG403" i="21" s="1"/>
  <c r="M403" i="21"/>
  <c r="Y403" i="21"/>
  <c r="CC403" i="4" s="1"/>
  <c r="Q403" i="21"/>
  <c r="AC403" i="21"/>
  <c r="CG403" i="4" s="1"/>
  <c r="K403" i="21"/>
  <c r="W403" i="21" s="1"/>
  <c r="CA403" i="4"/>
  <c r="J403" i="21"/>
  <c r="V403" i="21"/>
  <c r="BZ403" i="4" s="1"/>
  <c r="L399" i="21"/>
  <c r="X399" i="21" s="1"/>
  <c r="CB399" i="4" s="1"/>
  <c r="M399" i="21"/>
  <c r="Y399" i="21"/>
  <c r="CC399" i="4"/>
  <c r="Q399" i="21"/>
  <c r="AC399" i="21" s="1"/>
  <c r="CG399" i="4" s="1"/>
  <c r="U399" i="21"/>
  <c r="AG399" i="21"/>
  <c r="CK399" i="4" s="1"/>
  <c r="K399" i="21"/>
  <c r="W399" i="21" s="1"/>
  <c r="CA399" i="4" s="1"/>
  <c r="J399" i="21"/>
  <c r="V399" i="21"/>
  <c r="BZ399" i="4" s="1"/>
  <c r="L395" i="21"/>
  <c r="X395" i="21" s="1"/>
  <c r="CB395" i="4"/>
  <c r="Q395" i="21"/>
  <c r="AC395" i="21" s="1"/>
  <c r="CG395" i="4" s="1"/>
  <c r="M395" i="21"/>
  <c r="Y395" i="21" s="1"/>
  <c r="CC395" i="4"/>
  <c r="U395" i="21"/>
  <c r="AG395" i="21"/>
  <c r="CK395" i="4" s="1"/>
  <c r="K395" i="21"/>
  <c r="W395" i="21" s="1"/>
  <c r="CA395" i="4"/>
  <c r="J395" i="21"/>
  <c r="V395" i="21"/>
  <c r="BZ395" i="4" s="1"/>
  <c r="L391" i="21"/>
  <c r="X391" i="21"/>
  <c r="CB391" i="4"/>
  <c r="U391" i="21"/>
  <c r="AG391" i="21"/>
  <c r="CK391" i="4" s="1"/>
  <c r="M391" i="21"/>
  <c r="Y391" i="21" s="1"/>
  <c r="CC391" i="4" s="1"/>
  <c r="Q391" i="21"/>
  <c r="AC391" i="21"/>
  <c r="CG391" i="4" s="1"/>
  <c r="K391" i="21"/>
  <c r="W391" i="21" s="1"/>
  <c r="CA391" i="4"/>
  <c r="J391" i="21"/>
  <c r="L387" i="21"/>
  <c r="X387" i="21"/>
  <c r="CB387" i="4" s="1"/>
  <c r="Q387" i="21"/>
  <c r="AC387" i="21"/>
  <c r="CG387" i="4" s="1"/>
  <c r="U387" i="21"/>
  <c r="AG387" i="21" s="1"/>
  <c r="CK387" i="4"/>
  <c r="M387" i="21"/>
  <c r="Y387" i="21"/>
  <c r="CC387" i="4" s="1"/>
  <c r="K387" i="21"/>
  <c r="W387" i="21" s="1"/>
  <c r="CA387" i="4" s="1"/>
  <c r="J387" i="21"/>
  <c r="V387" i="21"/>
  <c r="BZ387" i="4"/>
  <c r="L383" i="21"/>
  <c r="X383" i="21" s="1"/>
  <c r="CB383" i="4" s="1"/>
  <c r="M383" i="21"/>
  <c r="Y383" i="21"/>
  <c r="CC383" i="4" s="1"/>
  <c r="Q383" i="21"/>
  <c r="AC383" i="21" s="1"/>
  <c r="CG383" i="4" s="1"/>
  <c r="U383" i="21"/>
  <c r="AG383" i="21"/>
  <c r="CK383" i="4" s="1"/>
  <c r="K383" i="21"/>
  <c r="W383" i="21" s="1"/>
  <c r="CA383" i="4"/>
  <c r="J383" i="21"/>
  <c r="V383" i="21" s="1"/>
  <c r="BZ383" i="4" s="1"/>
  <c r="L379" i="21"/>
  <c r="X379" i="21" s="1"/>
  <c r="CB379" i="4"/>
  <c r="Q379" i="21"/>
  <c r="AC379" i="21"/>
  <c r="CG379" i="4" s="1"/>
  <c r="M379" i="21"/>
  <c r="Y379" i="21" s="1"/>
  <c r="CC379" i="4"/>
  <c r="K379" i="21"/>
  <c r="W379" i="21"/>
  <c r="CA379" i="4" s="1"/>
  <c r="U379" i="21"/>
  <c r="AG379" i="21"/>
  <c r="CK379" i="4"/>
  <c r="J379" i="21"/>
  <c r="V379" i="21"/>
  <c r="BZ379" i="4" s="1"/>
  <c r="L375" i="21"/>
  <c r="X375" i="21" s="1"/>
  <c r="CB375" i="4" s="1"/>
  <c r="U375" i="21"/>
  <c r="AG375" i="21"/>
  <c r="CK375" i="4" s="1"/>
  <c r="Q375" i="21"/>
  <c r="AC375" i="21" s="1"/>
  <c r="CG375" i="4"/>
  <c r="K375" i="21"/>
  <c r="W375" i="21"/>
  <c r="CA375" i="4"/>
  <c r="M375" i="21"/>
  <c r="Y375" i="21" s="1"/>
  <c r="CC375" i="4" s="1"/>
  <c r="J375" i="21"/>
  <c r="V375" i="21"/>
  <c r="BZ375" i="4" s="1"/>
  <c r="L371" i="21"/>
  <c r="M371" i="21"/>
  <c r="Y371" i="21"/>
  <c r="CC371" i="4" s="1"/>
  <c r="Q371" i="21"/>
  <c r="AC371" i="21" s="1"/>
  <c r="CG371" i="4" s="1"/>
  <c r="U371" i="21"/>
  <c r="AG371" i="21"/>
  <c r="CK371" i="4"/>
  <c r="K371" i="21"/>
  <c r="J371" i="21"/>
  <c r="L367" i="21"/>
  <c r="X367" i="21" s="1"/>
  <c r="CB367" i="4"/>
  <c r="M367" i="21"/>
  <c r="Y367" i="21"/>
  <c r="CC367" i="4"/>
  <c r="Q367" i="21"/>
  <c r="AC367" i="21" s="1"/>
  <c r="CG367" i="4"/>
  <c r="U367" i="21"/>
  <c r="AG367" i="21"/>
  <c r="CK367" i="4" s="1"/>
  <c r="K367" i="21"/>
  <c r="W367" i="21" s="1"/>
  <c r="CA367" i="4" s="1"/>
  <c r="J367" i="21"/>
  <c r="V367" i="21"/>
  <c r="BZ367" i="4" s="1"/>
  <c r="L363" i="21"/>
  <c r="X363" i="21" s="1"/>
  <c r="CB363" i="4" s="1"/>
  <c r="Q363" i="21"/>
  <c r="AC363" i="21"/>
  <c r="CG363" i="4" s="1"/>
  <c r="U363" i="21"/>
  <c r="AG363" i="21" s="1"/>
  <c r="CK363" i="4" s="1"/>
  <c r="M363" i="21"/>
  <c r="Y363" i="21"/>
  <c r="CC363" i="4"/>
  <c r="K363" i="21"/>
  <c r="W363" i="21" s="1"/>
  <c r="CA363" i="4"/>
  <c r="J363" i="21"/>
  <c r="V363" i="21"/>
  <c r="BZ363" i="4" s="1"/>
  <c r="L359" i="21"/>
  <c r="X359" i="21"/>
  <c r="CB359" i="4"/>
  <c r="U359" i="21"/>
  <c r="AG359" i="21"/>
  <c r="CK359" i="4" s="1"/>
  <c r="M359" i="21"/>
  <c r="Y359" i="21" s="1"/>
  <c r="CC359" i="4"/>
  <c r="Q359" i="21"/>
  <c r="AC359" i="21" s="1"/>
  <c r="CG359" i="4" s="1"/>
  <c r="K359" i="21"/>
  <c r="W359" i="21" s="1"/>
  <c r="CA359" i="4"/>
  <c r="J359" i="21"/>
  <c r="V359" i="21"/>
  <c r="BZ359" i="4"/>
  <c r="L355" i="21"/>
  <c r="X355" i="21" s="1"/>
  <c r="CB355" i="4" s="1"/>
  <c r="M355" i="21"/>
  <c r="Y355" i="21"/>
  <c r="CC355" i="4" s="1"/>
  <c r="Q355" i="21"/>
  <c r="AC355" i="21"/>
  <c r="CG355" i="4" s="1"/>
  <c r="U355" i="21"/>
  <c r="AG355" i="21"/>
  <c r="CK355" i="4" s="1"/>
  <c r="K355" i="21"/>
  <c r="W355" i="21" s="1"/>
  <c r="CA355" i="4" s="1"/>
  <c r="J355" i="21"/>
  <c r="V355" i="21"/>
  <c r="BZ355" i="4" s="1"/>
  <c r="L351" i="21"/>
  <c r="X351" i="21" s="1"/>
  <c r="CB351" i="4" s="1"/>
  <c r="M351" i="21"/>
  <c r="Y351" i="21"/>
  <c r="CC351" i="4" s="1"/>
  <c r="U351" i="21"/>
  <c r="AG351" i="21" s="1"/>
  <c r="CK351" i="4"/>
  <c r="Q351" i="21"/>
  <c r="AC351" i="21"/>
  <c r="CG351" i="4" s="1"/>
  <c r="K351" i="21"/>
  <c r="W351" i="21"/>
  <c r="CA351" i="4" s="1"/>
  <c r="J351" i="21"/>
  <c r="V351" i="21"/>
  <c r="BZ351" i="4" s="1"/>
  <c r="L347" i="21"/>
  <c r="X347" i="21"/>
  <c r="CB347" i="4" s="1"/>
  <c r="Q347" i="21"/>
  <c r="AC347" i="21"/>
  <c r="CG347" i="4" s="1"/>
  <c r="M347" i="21"/>
  <c r="Y347" i="21" s="1"/>
  <c r="CC347" i="4" s="1"/>
  <c r="U347" i="21"/>
  <c r="AG347" i="21"/>
  <c r="CK347" i="4"/>
  <c r="K347" i="21"/>
  <c r="W347" i="21" s="1"/>
  <c r="CA347" i="4"/>
  <c r="J347" i="21"/>
  <c r="V347" i="21"/>
  <c r="BZ347" i="4" s="1"/>
  <c r="L343" i="21"/>
  <c r="X343" i="21"/>
  <c r="CB343" i="4"/>
  <c r="U343" i="21"/>
  <c r="AG343" i="21"/>
  <c r="CK343" i="4" s="1"/>
  <c r="M343" i="21"/>
  <c r="Y343" i="21" s="1"/>
  <c r="CC343" i="4" s="1"/>
  <c r="K343" i="21"/>
  <c r="W343" i="21"/>
  <c r="CA343" i="4" s="1"/>
  <c r="Q343" i="21"/>
  <c r="AC343" i="21" s="1"/>
  <c r="CG343" i="4" s="1"/>
  <c r="J343" i="21"/>
  <c r="V343" i="21"/>
  <c r="BZ343" i="4" s="1"/>
  <c r="L339" i="21"/>
  <c r="X339" i="21" s="1"/>
  <c r="CB339" i="4"/>
  <c r="U339" i="21"/>
  <c r="AG339" i="21"/>
  <c r="M339" i="21"/>
  <c r="Y339" i="21"/>
  <c r="CC339" i="4"/>
  <c r="Q339" i="21"/>
  <c r="AC339" i="21" s="1"/>
  <c r="CG339" i="4" s="1"/>
  <c r="K339" i="21"/>
  <c r="W339" i="21"/>
  <c r="CA339" i="4"/>
  <c r="J339" i="21"/>
  <c r="V339" i="21"/>
  <c r="BZ339" i="4"/>
  <c r="L335" i="21"/>
  <c r="X335" i="21"/>
  <c r="CB335" i="4" s="1"/>
  <c r="M335" i="21"/>
  <c r="Y335" i="21"/>
  <c r="CC335" i="4"/>
  <c r="Q335" i="21"/>
  <c r="AC335" i="21"/>
  <c r="CG335" i="4" s="1"/>
  <c r="U335" i="21"/>
  <c r="AG335" i="21" s="1"/>
  <c r="CK335" i="4" s="1"/>
  <c r="K335" i="21"/>
  <c r="W335" i="21"/>
  <c r="CA335" i="4"/>
  <c r="J335" i="21"/>
  <c r="L331" i="21"/>
  <c r="X331" i="21"/>
  <c r="CB331" i="4" s="1"/>
  <c r="Q331" i="21"/>
  <c r="AC331" i="21" s="1"/>
  <c r="CG331" i="4" s="1"/>
  <c r="U331" i="21"/>
  <c r="AG331" i="21"/>
  <c r="CK331" i="4" s="1"/>
  <c r="M331" i="21"/>
  <c r="Y331" i="21" s="1"/>
  <c r="CC331" i="4" s="1"/>
  <c r="K331" i="21"/>
  <c r="W331" i="21"/>
  <c r="CA331" i="4" s="1"/>
  <c r="J331" i="21"/>
  <c r="V331" i="21" s="1"/>
  <c r="BZ331" i="4"/>
  <c r="L327" i="21"/>
  <c r="X327" i="21"/>
  <c r="CB327" i="4" s="1"/>
  <c r="U327" i="21"/>
  <c r="AG327" i="21"/>
  <c r="CK327" i="4" s="1"/>
  <c r="M327" i="21"/>
  <c r="Y327" i="21"/>
  <c r="CC327" i="4" s="1"/>
  <c r="Q327" i="21"/>
  <c r="AC327" i="21"/>
  <c r="CG327" i="4" s="1"/>
  <c r="K327" i="21"/>
  <c r="W327" i="21"/>
  <c r="CA327" i="4" s="1"/>
  <c r="J327" i="21"/>
  <c r="V327" i="21" s="1"/>
  <c r="BZ327" i="4" s="1"/>
  <c r="L323" i="21"/>
  <c r="X323" i="21"/>
  <c r="CB323" i="4"/>
  <c r="Q323" i="21"/>
  <c r="AC323" i="21" s="1"/>
  <c r="CG323" i="4"/>
  <c r="M323" i="21"/>
  <c r="Y323" i="21"/>
  <c r="CC323" i="4" s="1"/>
  <c r="U323" i="21"/>
  <c r="AG323" i="21"/>
  <c r="CK323" i="4"/>
  <c r="K323" i="21"/>
  <c r="W323" i="21"/>
  <c r="CA323" i="4" s="1"/>
  <c r="J323" i="21"/>
  <c r="V323" i="21" s="1"/>
  <c r="BZ323" i="4" s="1"/>
  <c r="L319" i="21"/>
  <c r="X319" i="21"/>
  <c r="CB319" i="4" s="1"/>
  <c r="M319" i="21"/>
  <c r="Y319" i="21" s="1"/>
  <c r="CC319" i="4" s="1"/>
  <c r="U319" i="21"/>
  <c r="AG319" i="21"/>
  <c r="CK319" i="4" s="1"/>
  <c r="Q319" i="21"/>
  <c r="AC319" i="21" s="1"/>
  <c r="CG319" i="4"/>
  <c r="K319" i="21"/>
  <c r="W319" i="21"/>
  <c r="CA319" i="4" s="1"/>
  <c r="J319" i="21"/>
  <c r="V319" i="21"/>
  <c r="BZ319" i="4" s="1"/>
  <c r="L315" i="21"/>
  <c r="X315" i="21"/>
  <c r="CB315" i="4" s="1"/>
  <c r="Q315" i="21"/>
  <c r="AC315" i="21"/>
  <c r="CG315" i="4" s="1"/>
  <c r="M315" i="21"/>
  <c r="Y315" i="21"/>
  <c r="CC315" i="4" s="1"/>
  <c r="U315" i="21"/>
  <c r="AG315" i="21" s="1"/>
  <c r="CK315" i="4" s="1"/>
  <c r="K315" i="21"/>
  <c r="W315" i="21"/>
  <c r="CA315" i="4"/>
  <c r="J315" i="21"/>
  <c r="V315" i="21" s="1"/>
  <c r="BZ315" i="4"/>
  <c r="L311" i="21"/>
  <c r="X311" i="21"/>
  <c r="CB311" i="4" s="1"/>
  <c r="U311" i="21"/>
  <c r="AG311" i="21"/>
  <c r="CK311" i="4"/>
  <c r="Q311" i="21"/>
  <c r="AC311" i="21"/>
  <c r="CG311" i="4" s="1"/>
  <c r="M311" i="21"/>
  <c r="Y311" i="21" s="1"/>
  <c r="CC311" i="4" s="1"/>
  <c r="K311" i="21"/>
  <c r="W311" i="21"/>
  <c r="CA311" i="4" s="1"/>
  <c r="J311" i="21"/>
  <c r="V311" i="21" s="1"/>
  <c r="BZ311" i="4" s="1"/>
  <c r="L307" i="21"/>
  <c r="X307" i="21" s="1"/>
  <c r="CB307" i="4" s="1"/>
  <c r="U307" i="21"/>
  <c r="AG307" i="21" s="1"/>
  <c r="CK307" i="4"/>
  <c r="M307" i="21"/>
  <c r="Y307" i="21"/>
  <c r="CC307" i="4" s="1"/>
  <c r="Q307" i="21"/>
  <c r="AC307" i="21" s="1"/>
  <c r="CG307" i="4" s="1"/>
  <c r="K307" i="21"/>
  <c r="W307" i="21"/>
  <c r="CA307" i="4" s="1"/>
  <c r="J307" i="21"/>
  <c r="V307" i="21"/>
  <c r="BZ307" i="4" s="1"/>
  <c r="L303" i="21"/>
  <c r="X303" i="21" s="1"/>
  <c r="CB303" i="4" s="1"/>
  <c r="M303" i="21"/>
  <c r="Y303" i="21" s="1"/>
  <c r="CC303" i="4" s="1"/>
  <c r="Q303" i="21"/>
  <c r="AC303" i="21"/>
  <c r="CG303" i="4"/>
  <c r="U303" i="21"/>
  <c r="AG303" i="21" s="1"/>
  <c r="CK303" i="4"/>
  <c r="K303" i="21"/>
  <c r="W303" i="21"/>
  <c r="CA303" i="4" s="1"/>
  <c r="J303" i="21"/>
  <c r="V303" i="21"/>
  <c r="BZ303" i="4"/>
  <c r="L299" i="21"/>
  <c r="X299" i="21"/>
  <c r="CB299" i="4" s="1"/>
  <c r="Q299" i="21"/>
  <c r="AC299" i="21" s="1"/>
  <c r="CG299" i="4" s="1"/>
  <c r="U299" i="21"/>
  <c r="AG299" i="21"/>
  <c r="CK299" i="4" s="1"/>
  <c r="M299" i="21"/>
  <c r="Y299" i="21" s="1"/>
  <c r="CC299" i="4" s="1"/>
  <c r="K299" i="21"/>
  <c r="W299" i="21"/>
  <c r="CA299" i="4" s="1"/>
  <c r="J299" i="21"/>
  <c r="V299" i="21" s="1"/>
  <c r="BZ299" i="4"/>
  <c r="L295" i="21"/>
  <c r="X295" i="21"/>
  <c r="CB295" i="4" s="1"/>
  <c r="U295" i="21"/>
  <c r="AG295" i="21"/>
  <c r="CK295" i="4" s="1"/>
  <c r="M295" i="21"/>
  <c r="Y295" i="21"/>
  <c r="CC295" i="4" s="1"/>
  <c r="K295" i="21"/>
  <c r="W295" i="21"/>
  <c r="CA295" i="4" s="1"/>
  <c r="Q295" i="21"/>
  <c r="AC295" i="21"/>
  <c r="CG295" i="4" s="1"/>
  <c r="J295" i="21"/>
  <c r="V295" i="21" s="1"/>
  <c r="BZ295" i="4" s="1"/>
  <c r="L291" i="21"/>
  <c r="X291" i="21"/>
  <c r="CB291" i="4"/>
  <c r="Q291" i="21"/>
  <c r="AC291" i="21" s="1"/>
  <c r="CG291" i="4"/>
  <c r="U291" i="21"/>
  <c r="AG291" i="21"/>
  <c r="CK291" i="4" s="1"/>
  <c r="M291" i="21"/>
  <c r="Y291" i="21"/>
  <c r="CC291" i="4"/>
  <c r="K291" i="21"/>
  <c r="W291" i="21"/>
  <c r="CA291" i="4" s="1"/>
  <c r="J291" i="21"/>
  <c r="V291" i="21" s="1"/>
  <c r="BZ291" i="4" s="1"/>
  <c r="L287" i="21"/>
  <c r="X287" i="21"/>
  <c r="CB287" i="4" s="1"/>
  <c r="M287" i="21"/>
  <c r="Y287" i="21" s="1"/>
  <c r="CC287" i="4" s="1"/>
  <c r="U287" i="21"/>
  <c r="AG287" i="21" s="1"/>
  <c r="CK287" i="4" s="1"/>
  <c r="Q287" i="21"/>
  <c r="AC287" i="21" s="1"/>
  <c r="CG287" i="4"/>
  <c r="K287" i="21"/>
  <c r="W287" i="21"/>
  <c r="CA287" i="4" s="1"/>
  <c r="J287" i="21"/>
  <c r="V287" i="21" s="1"/>
  <c r="BZ287" i="4" s="1"/>
  <c r="L283" i="21"/>
  <c r="Q283" i="21"/>
  <c r="AC283" i="21" s="1"/>
  <c r="CG283" i="4"/>
  <c r="M283" i="21"/>
  <c r="Y283" i="21" s="1"/>
  <c r="CC283" i="4"/>
  <c r="U283" i="21"/>
  <c r="AG283" i="21" s="1"/>
  <c r="CK283" i="4" s="1"/>
  <c r="K283" i="21"/>
  <c r="J283" i="21"/>
  <c r="L279" i="21"/>
  <c r="X279" i="21"/>
  <c r="CB279" i="4" s="1"/>
  <c r="U279" i="21"/>
  <c r="AG279" i="21" s="1"/>
  <c r="CK279" i="4" s="1"/>
  <c r="M279" i="21"/>
  <c r="Y279" i="21"/>
  <c r="CC279" i="4"/>
  <c r="Q279" i="21"/>
  <c r="AC279" i="21"/>
  <c r="CG279" i="4" s="1"/>
  <c r="K279" i="21"/>
  <c r="W279" i="21"/>
  <c r="CA279" i="4" s="1"/>
  <c r="J279" i="21"/>
  <c r="V279" i="21" s="1"/>
  <c r="BZ279" i="4" s="1"/>
  <c r="L275" i="21"/>
  <c r="X275" i="21"/>
  <c r="CB275" i="4" s="1"/>
  <c r="M275" i="21"/>
  <c r="Y275" i="21" s="1"/>
  <c r="CC275" i="4"/>
  <c r="Q275" i="21"/>
  <c r="AC275" i="21" s="1"/>
  <c r="CG275" i="4" s="1"/>
  <c r="U275" i="21"/>
  <c r="AG275" i="21" s="1"/>
  <c r="CK275" i="4"/>
  <c r="K275" i="21"/>
  <c r="W275" i="21"/>
  <c r="CA275" i="4"/>
  <c r="J275" i="21"/>
  <c r="V275" i="21" s="1"/>
  <c r="BZ275" i="4" s="1"/>
  <c r="L271" i="21"/>
  <c r="X271" i="21"/>
  <c r="CB271" i="4" s="1"/>
  <c r="Q271" i="21"/>
  <c r="AC271" i="21" s="1"/>
  <c r="CG271" i="4"/>
  <c r="M271" i="21"/>
  <c r="Y271" i="21" s="1"/>
  <c r="CC271" i="4" s="1"/>
  <c r="U271" i="21"/>
  <c r="AG271" i="21" s="1"/>
  <c r="CK271" i="4"/>
  <c r="K271" i="21"/>
  <c r="W271" i="21"/>
  <c r="CA271" i="4" s="1"/>
  <c r="J271" i="21"/>
  <c r="V271" i="21" s="1"/>
  <c r="BZ271" i="4" s="1"/>
  <c r="L267" i="21"/>
  <c r="X267" i="21"/>
  <c r="CB267" i="4"/>
  <c r="U267" i="21"/>
  <c r="AG267" i="21"/>
  <c r="CK267" i="4" s="1"/>
  <c r="Q267" i="21"/>
  <c r="AC267" i="21"/>
  <c r="CG267" i="4" s="1"/>
  <c r="M267" i="21"/>
  <c r="Y267" i="21" s="1"/>
  <c r="CC267" i="4" s="1"/>
  <c r="K267" i="21"/>
  <c r="W267" i="21"/>
  <c r="CA267" i="4" s="1"/>
  <c r="J267" i="21"/>
  <c r="V267" i="21" s="1"/>
  <c r="BZ267" i="4"/>
  <c r="L263" i="21"/>
  <c r="X263" i="21" s="1"/>
  <c r="CB263" i="4" s="1"/>
  <c r="U263" i="21"/>
  <c r="AG263" i="21" s="1"/>
  <c r="CK263" i="4"/>
  <c r="M263" i="21"/>
  <c r="Y263" i="21"/>
  <c r="CC263" i="4"/>
  <c r="Q263" i="21"/>
  <c r="AC263" i="21" s="1"/>
  <c r="K263" i="21"/>
  <c r="W263" i="21" s="1"/>
  <c r="CA263" i="4"/>
  <c r="J263" i="21"/>
  <c r="V263" i="21"/>
  <c r="BZ263" i="4" s="1"/>
  <c r="L259" i="21"/>
  <c r="X259" i="21"/>
  <c r="CB259" i="4" s="1"/>
  <c r="M259" i="21"/>
  <c r="Y259" i="21"/>
  <c r="CC259" i="4" s="1"/>
  <c r="Q259" i="21"/>
  <c r="AC259" i="21"/>
  <c r="CG259" i="4" s="1"/>
  <c r="K259" i="21"/>
  <c r="W259" i="21"/>
  <c r="CA259" i="4" s="1"/>
  <c r="U259" i="21"/>
  <c r="AG259" i="21" s="1"/>
  <c r="CK259" i="4" s="1"/>
  <c r="J259" i="21"/>
  <c r="V259" i="21"/>
  <c r="BZ259" i="4"/>
  <c r="L255" i="21"/>
  <c r="X255" i="21" s="1"/>
  <c r="CB255" i="4"/>
  <c r="Q255" i="21"/>
  <c r="AC255" i="21"/>
  <c r="CG255" i="4" s="1"/>
  <c r="M255" i="21"/>
  <c r="Y255" i="21"/>
  <c r="CC255" i="4"/>
  <c r="U255" i="21"/>
  <c r="AG255" i="21"/>
  <c r="CK255" i="4" s="1"/>
  <c r="K255" i="21"/>
  <c r="W255" i="21" s="1"/>
  <c r="CA255" i="4" s="1"/>
  <c r="J255" i="21"/>
  <c r="V255" i="21"/>
  <c r="BZ255" i="4" s="1"/>
  <c r="L251" i="21"/>
  <c r="X251" i="21" s="1"/>
  <c r="CB251" i="4"/>
  <c r="U251" i="21"/>
  <c r="AG251" i="21" s="1"/>
  <c r="CK251" i="4" s="1"/>
  <c r="Q251" i="21"/>
  <c r="AC251" i="21" s="1"/>
  <c r="CG251" i="4"/>
  <c r="M251" i="21"/>
  <c r="Y251" i="21"/>
  <c r="CC251" i="4" s="1"/>
  <c r="K251" i="21"/>
  <c r="W251" i="21" s="1"/>
  <c r="CA251" i="4" s="1"/>
  <c r="J251" i="21"/>
  <c r="V251" i="21"/>
  <c r="BZ251" i="4" s="1"/>
  <c r="L247" i="21"/>
  <c r="X247" i="21"/>
  <c r="CB247" i="4"/>
  <c r="Q247" i="21"/>
  <c r="AC247" i="21"/>
  <c r="CG247" i="4" s="1"/>
  <c r="U247" i="21"/>
  <c r="AG247" i="21" s="1"/>
  <c r="CK247" i="4" s="1"/>
  <c r="M247" i="21"/>
  <c r="Y247" i="21"/>
  <c r="CC247" i="4"/>
  <c r="K247" i="21"/>
  <c r="W247" i="21" s="1"/>
  <c r="CA247" i="4"/>
  <c r="J247" i="21"/>
  <c r="V247" i="21"/>
  <c r="BZ247" i="4" s="1"/>
  <c r="L243" i="21"/>
  <c r="X243" i="21"/>
  <c r="CB243" i="4"/>
  <c r="U243" i="21"/>
  <c r="AG243" i="21"/>
  <c r="CK243" i="4" s="1"/>
  <c r="M243" i="21"/>
  <c r="Y243" i="21" s="1"/>
  <c r="CC243" i="4" s="1"/>
  <c r="Q243" i="21"/>
  <c r="AC243" i="21"/>
  <c r="CG243" i="4" s="1"/>
  <c r="K243" i="21"/>
  <c r="W243" i="21" s="1"/>
  <c r="CA243" i="4" s="1"/>
  <c r="J243" i="21"/>
  <c r="V243" i="21"/>
  <c r="BZ243" i="4" s="1"/>
  <c r="L239" i="21"/>
  <c r="X239" i="21" s="1"/>
  <c r="CB239" i="4"/>
  <c r="M239" i="21"/>
  <c r="Y239" i="21"/>
  <c r="CC239" i="4" s="1"/>
  <c r="Q239" i="21"/>
  <c r="AC239" i="21"/>
  <c r="CG239" i="4" s="1"/>
  <c r="U239" i="21"/>
  <c r="AG239" i="21"/>
  <c r="CK239" i="4" s="1"/>
  <c r="K239" i="21"/>
  <c r="W239" i="21"/>
  <c r="CA239" i="4"/>
  <c r="J239" i="21"/>
  <c r="V239" i="21" s="1"/>
  <c r="BZ239" i="4" s="1"/>
  <c r="L235" i="21"/>
  <c r="Q235" i="21"/>
  <c r="AC235" i="21"/>
  <c r="CG235" i="4"/>
  <c r="M235" i="21"/>
  <c r="Y235" i="21"/>
  <c r="CC235" i="4" s="1"/>
  <c r="U235" i="21"/>
  <c r="AG235" i="21"/>
  <c r="CK235" i="4" s="1"/>
  <c r="K235" i="21"/>
  <c r="J235" i="21"/>
  <c r="L231" i="21"/>
  <c r="X231" i="21"/>
  <c r="CB231" i="4"/>
  <c r="U231" i="21"/>
  <c r="AG231" i="21"/>
  <c r="CK231" i="4" s="1"/>
  <c r="Q231" i="21"/>
  <c r="AC231" i="21" s="1"/>
  <c r="CG231" i="4" s="1"/>
  <c r="M231" i="21"/>
  <c r="Y231" i="21"/>
  <c r="CC231" i="4" s="1"/>
  <c r="K231" i="21"/>
  <c r="W231" i="21" s="1"/>
  <c r="CA231" i="4" s="1"/>
  <c r="J231" i="21"/>
  <c r="V231" i="21" s="1"/>
  <c r="BZ231" i="4" s="1"/>
  <c r="L227" i="21"/>
  <c r="U227" i="21"/>
  <c r="AG227" i="21"/>
  <c r="CK227" i="4" s="1"/>
  <c r="Q227" i="21"/>
  <c r="AC227" i="21" s="1"/>
  <c r="CG227" i="4" s="1"/>
  <c r="M227" i="21"/>
  <c r="Y227" i="21" s="1"/>
  <c r="CC227" i="4" s="1"/>
  <c r="K227" i="21"/>
  <c r="J227" i="21"/>
  <c r="L223" i="21"/>
  <c r="X223" i="21"/>
  <c r="CB223" i="4"/>
  <c r="M223" i="21"/>
  <c r="Y223" i="21" s="1"/>
  <c r="CC223" i="4" s="1"/>
  <c r="U223" i="21"/>
  <c r="AG223" i="21" s="1"/>
  <c r="CK223" i="4"/>
  <c r="Q223" i="21"/>
  <c r="AC223" i="21" s="1"/>
  <c r="CG223" i="4" s="1"/>
  <c r="K223" i="21"/>
  <c r="W223" i="21" s="1"/>
  <c r="CA223" i="4"/>
  <c r="J223" i="21"/>
  <c r="L219" i="21"/>
  <c r="X219" i="21"/>
  <c r="CB219" i="4"/>
  <c r="Q219" i="21"/>
  <c r="AC219" i="21" s="1"/>
  <c r="CG219" i="4" s="1"/>
  <c r="U219" i="21"/>
  <c r="AG219" i="21" s="1"/>
  <c r="CK219" i="4"/>
  <c r="M219" i="21"/>
  <c r="Y219" i="21" s="1"/>
  <c r="CC219" i="4" s="1"/>
  <c r="K219" i="21"/>
  <c r="W219" i="21" s="1"/>
  <c r="CA219" i="4" s="1"/>
  <c r="J219" i="21"/>
  <c r="V219" i="21"/>
  <c r="BZ219" i="4" s="1"/>
  <c r="L215" i="21"/>
  <c r="X215" i="21" s="1"/>
  <c r="CB215" i="4" s="1"/>
  <c r="U215" i="21"/>
  <c r="AG215" i="21"/>
  <c r="CK215" i="4" s="1"/>
  <c r="Q215" i="21"/>
  <c r="AC215" i="21" s="1"/>
  <c r="CG215" i="4" s="1"/>
  <c r="M215" i="21"/>
  <c r="Y215" i="21" s="1"/>
  <c r="CC215" i="4" s="1"/>
  <c r="K215" i="21"/>
  <c r="W215" i="21" s="1"/>
  <c r="CA215" i="4"/>
  <c r="J215" i="21"/>
  <c r="V215" i="21" s="1"/>
  <c r="BZ215" i="4" s="1"/>
  <c r="L211" i="21"/>
  <c r="X211" i="21" s="1"/>
  <c r="CB211" i="4" s="1"/>
  <c r="M211" i="21"/>
  <c r="Y211" i="21"/>
  <c r="CC211" i="4"/>
  <c r="U211" i="21"/>
  <c r="AG211" i="21"/>
  <c r="CK211" i="4" s="1"/>
  <c r="Q211" i="21"/>
  <c r="AC211" i="21"/>
  <c r="CG211" i="4" s="1"/>
  <c r="K211" i="21"/>
  <c r="W211" i="21"/>
  <c r="CA211" i="4"/>
  <c r="J211" i="21"/>
  <c r="V211" i="21"/>
  <c r="BZ211" i="4" s="1"/>
  <c r="L207" i="21"/>
  <c r="X207" i="21" s="1"/>
  <c r="CB207" i="4"/>
  <c r="M207" i="21"/>
  <c r="Y207" i="21" s="1"/>
  <c r="CC207" i="4" s="1"/>
  <c r="Q207" i="21"/>
  <c r="AC207" i="21" s="1"/>
  <c r="CG207" i="4" s="1"/>
  <c r="K207" i="21"/>
  <c r="W207" i="21"/>
  <c r="CA207" i="4"/>
  <c r="U207" i="21"/>
  <c r="AG207" i="21" s="1"/>
  <c r="CK207" i="4" s="1"/>
  <c r="J207" i="21"/>
  <c r="V207" i="21"/>
  <c r="BZ207" i="4" s="1"/>
  <c r="L203" i="21"/>
  <c r="Q203" i="21"/>
  <c r="AC203" i="21" s="1"/>
  <c r="CG203" i="4" s="1"/>
  <c r="U203" i="21"/>
  <c r="AG203" i="21" s="1"/>
  <c r="CK203" i="4"/>
  <c r="M203" i="21"/>
  <c r="Y203" i="21"/>
  <c r="CC203" i="4" s="1"/>
  <c r="K203" i="21"/>
  <c r="J203" i="21"/>
  <c r="L199" i="21"/>
  <c r="X199" i="21" s="1"/>
  <c r="CB199" i="4" s="1"/>
  <c r="U199" i="21"/>
  <c r="AG199" i="21"/>
  <c r="CK199" i="4" s="1"/>
  <c r="Q199" i="21"/>
  <c r="AC199" i="21" s="1"/>
  <c r="CG199" i="4" s="1"/>
  <c r="M199" i="21"/>
  <c r="Y199" i="21"/>
  <c r="CC199" i="4" s="1"/>
  <c r="K199" i="21"/>
  <c r="W199" i="21"/>
  <c r="CA199" i="4" s="1"/>
  <c r="J199" i="21"/>
  <c r="V199" i="21" s="1"/>
  <c r="BZ199" i="4" s="1"/>
  <c r="L195" i="21"/>
  <c r="M195" i="21"/>
  <c r="Y195" i="21"/>
  <c r="CC195" i="4"/>
  <c r="U195" i="21"/>
  <c r="AG195" i="21" s="1"/>
  <c r="CK195" i="4" s="1"/>
  <c r="Q195" i="21"/>
  <c r="AC195" i="21"/>
  <c r="CG195" i="4" s="1"/>
  <c r="K195" i="21"/>
  <c r="J195" i="21"/>
  <c r="L191" i="21"/>
  <c r="X191" i="21"/>
  <c r="CB191" i="4" s="1"/>
  <c r="M191" i="21"/>
  <c r="Y191" i="21"/>
  <c r="CC191" i="4" s="1"/>
  <c r="Q191" i="21"/>
  <c r="AC191" i="21" s="1"/>
  <c r="CG191" i="4" s="1"/>
  <c r="U191" i="21"/>
  <c r="AG191" i="21"/>
  <c r="CK191" i="4" s="1"/>
  <c r="K191" i="21"/>
  <c r="W191" i="21" s="1"/>
  <c r="CA191" i="4"/>
  <c r="J191" i="21"/>
  <c r="V191" i="21"/>
  <c r="BZ191" i="4" s="1"/>
  <c r="L187" i="21"/>
  <c r="X187" i="21" s="1"/>
  <c r="CB187" i="4"/>
  <c r="Q187" i="21"/>
  <c r="AC187" i="21"/>
  <c r="CG187" i="4"/>
  <c r="U187" i="21"/>
  <c r="AG187" i="21" s="1"/>
  <c r="CK187" i="4" s="1"/>
  <c r="M187" i="21"/>
  <c r="Y187" i="21"/>
  <c r="CC187" i="4" s="1"/>
  <c r="K187" i="21"/>
  <c r="W187" i="21" s="1"/>
  <c r="CA187" i="4" s="1"/>
  <c r="J187" i="21"/>
  <c r="V187" i="21"/>
  <c r="BZ187" i="4" s="1"/>
  <c r="L183" i="21"/>
  <c r="X183" i="21" s="1"/>
  <c r="CB183" i="4" s="1"/>
  <c r="U183" i="21"/>
  <c r="AG183" i="21"/>
  <c r="CK183" i="4"/>
  <c r="Q183" i="21"/>
  <c r="AC183" i="21" s="1"/>
  <c r="CG183" i="4" s="1"/>
  <c r="M183" i="21"/>
  <c r="Y183" i="21"/>
  <c r="CC183" i="4" s="1"/>
  <c r="K183" i="21"/>
  <c r="W183" i="21"/>
  <c r="CA183" i="4" s="1"/>
  <c r="J183" i="21"/>
  <c r="V183" i="21"/>
  <c r="BZ183" i="4" s="1"/>
  <c r="L179" i="21"/>
  <c r="X179" i="21" s="1"/>
  <c r="CB179" i="4" s="1"/>
  <c r="M179" i="21"/>
  <c r="Y179" i="21"/>
  <c r="CC179" i="4" s="1"/>
  <c r="U179" i="21"/>
  <c r="AG179" i="21" s="1"/>
  <c r="CK179" i="4"/>
  <c r="Q179" i="21"/>
  <c r="AC179" i="21"/>
  <c r="CG179" i="4" s="1"/>
  <c r="K179" i="21"/>
  <c r="W179" i="21" s="1"/>
  <c r="CA179" i="4"/>
  <c r="J179" i="21"/>
  <c r="V179" i="21"/>
  <c r="BZ179" i="4" s="1"/>
  <c r="L175" i="21"/>
  <c r="X175" i="21" s="1"/>
  <c r="CB175" i="4" s="1"/>
  <c r="M175" i="21"/>
  <c r="Y175" i="21"/>
  <c r="CC175" i="4" s="1"/>
  <c r="Q175" i="21"/>
  <c r="AC175" i="21"/>
  <c r="CG175" i="4"/>
  <c r="U175" i="21"/>
  <c r="AG175" i="21"/>
  <c r="CK175" i="4" s="1"/>
  <c r="K175" i="21"/>
  <c r="W175" i="21" s="1"/>
  <c r="CA175" i="4" s="1"/>
  <c r="J175" i="21"/>
  <c r="L171" i="21"/>
  <c r="X171" i="21" s="1"/>
  <c r="CB171" i="4" s="1"/>
  <c r="Q171" i="21"/>
  <c r="AC171" i="21"/>
  <c r="CG171" i="4" s="1"/>
  <c r="U171" i="21"/>
  <c r="AG171" i="21" s="1"/>
  <c r="CK171" i="4" s="1"/>
  <c r="M171" i="21"/>
  <c r="Y171" i="21"/>
  <c r="CC171" i="4" s="1"/>
  <c r="K171" i="21"/>
  <c r="W171" i="21" s="1"/>
  <c r="CA171" i="4" s="1"/>
  <c r="J171" i="21"/>
  <c r="V171" i="21" s="1"/>
  <c r="BZ171" i="4" s="1"/>
  <c r="L167" i="21"/>
  <c r="X167" i="21" s="1"/>
  <c r="CB167" i="4"/>
  <c r="U167" i="21"/>
  <c r="AG167" i="21"/>
  <c r="CK167" i="4"/>
  <c r="Q167" i="21"/>
  <c r="AC167" i="21" s="1"/>
  <c r="CG167" i="4" s="1"/>
  <c r="M167" i="21"/>
  <c r="Y167" i="21"/>
  <c r="CC167" i="4" s="1"/>
  <c r="K167" i="21"/>
  <c r="W167" i="21" s="1"/>
  <c r="CA167" i="4" s="1"/>
  <c r="J167" i="21"/>
  <c r="V167" i="21" s="1"/>
  <c r="BZ167" i="4" s="1"/>
  <c r="L163" i="21"/>
  <c r="X163" i="21" s="1"/>
  <c r="CB163" i="4"/>
  <c r="M163" i="21"/>
  <c r="Y163" i="21"/>
  <c r="CC163" i="4"/>
  <c r="U163" i="21"/>
  <c r="AG163" i="21" s="1"/>
  <c r="CK163" i="4"/>
  <c r="Q163" i="21"/>
  <c r="AC163" i="21"/>
  <c r="CG163" i="4"/>
  <c r="K163" i="21"/>
  <c r="W163" i="21"/>
  <c r="CA163" i="4"/>
  <c r="J163" i="21"/>
  <c r="V163" i="21"/>
  <c r="BZ163" i="4" s="1"/>
  <c r="L159" i="21"/>
  <c r="X159" i="21" s="1"/>
  <c r="CB159" i="4" s="1"/>
  <c r="M159" i="21"/>
  <c r="Y159" i="21" s="1"/>
  <c r="CC159" i="4" s="1"/>
  <c r="Q159" i="21"/>
  <c r="AC159" i="21" s="1"/>
  <c r="CG159" i="4"/>
  <c r="U159" i="21"/>
  <c r="AG159" i="21" s="1"/>
  <c r="CK159" i="4" s="1"/>
  <c r="K159" i="21"/>
  <c r="W159" i="21" s="1"/>
  <c r="CA159" i="4"/>
  <c r="J159" i="21"/>
  <c r="V159" i="21"/>
  <c r="BZ159" i="4" s="1"/>
  <c r="L155" i="21"/>
  <c r="X155" i="21" s="1"/>
  <c r="CB155" i="4" s="1"/>
  <c r="Q155" i="21"/>
  <c r="AC155" i="21"/>
  <c r="CG155" i="4" s="1"/>
  <c r="U155" i="21"/>
  <c r="AG155" i="21"/>
  <c r="CK155" i="4" s="1"/>
  <c r="M155" i="21"/>
  <c r="Y155" i="21" s="1"/>
  <c r="CC155" i="4" s="1"/>
  <c r="K155" i="21"/>
  <c r="W155" i="21" s="1"/>
  <c r="CA155" i="4"/>
  <c r="J155" i="21"/>
  <c r="V155" i="21"/>
  <c r="BZ155" i="4" s="1"/>
  <c r="L151" i="21"/>
  <c r="X151" i="21" s="1"/>
  <c r="CB151" i="4" s="1"/>
  <c r="U151" i="21"/>
  <c r="AG151" i="21"/>
  <c r="CK151" i="4"/>
  <c r="Q151" i="21"/>
  <c r="AC151" i="21"/>
  <c r="CG151" i="4" s="1"/>
  <c r="K151" i="21"/>
  <c r="W151" i="21"/>
  <c r="CA151" i="4" s="1"/>
  <c r="M151" i="21"/>
  <c r="Y151" i="21" s="1"/>
  <c r="CC151" i="4" s="1"/>
  <c r="J151" i="21"/>
  <c r="V151" i="21" s="1"/>
  <c r="BZ151" i="4" s="1"/>
  <c r="L147" i="21"/>
  <c r="M147" i="21"/>
  <c r="Y147" i="21"/>
  <c r="CC147" i="4" s="1"/>
  <c r="U147" i="21"/>
  <c r="AG147" i="21"/>
  <c r="CK147" i="4"/>
  <c r="Q147" i="21"/>
  <c r="AC147" i="21"/>
  <c r="CG147" i="4" s="1"/>
  <c r="K147" i="21"/>
  <c r="J147" i="21"/>
  <c r="L134" i="21"/>
  <c r="X134" i="21" s="1"/>
  <c r="CB134" i="4" s="1"/>
  <c r="N134" i="21"/>
  <c r="Z134" i="21"/>
  <c r="CD134" i="4" s="1"/>
  <c r="R134" i="21"/>
  <c r="AD134" i="21" s="1"/>
  <c r="CH134" i="4" s="1"/>
  <c r="J134" i="21"/>
  <c r="V134" i="21" s="1"/>
  <c r="BZ134" i="4" s="1"/>
  <c r="L131" i="21"/>
  <c r="X131" i="21" s="1"/>
  <c r="CB131" i="4"/>
  <c r="M131" i="21"/>
  <c r="Y131" i="21" s="1"/>
  <c r="CC131" i="4" s="1"/>
  <c r="U131" i="21"/>
  <c r="AG131" i="21" s="1"/>
  <c r="CK131" i="4" s="1"/>
  <c r="Q131" i="21"/>
  <c r="AC131" i="21"/>
  <c r="CG131" i="4"/>
  <c r="K131" i="21"/>
  <c r="W131" i="21"/>
  <c r="CA131" i="4" s="1"/>
  <c r="J131" i="21"/>
  <c r="V131" i="21"/>
  <c r="BZ131" i="4" s="1"/>
  <c r="S118" i="21"/>
  <c r="AE118" i="21"/>
  <c r="CI118" i="4"/>
  <c r="J118" i="21"/>
  <c r="K115" i="21"/>
  <c r="W115" i="21" s="1"/>
  <c r="CA115" i="4" s="1"/>
  <c r="J115" i="21"/>
  <c r="V115" i="21"/>
  <c r="BZ115" i="4" s="1"/>
  <c r="S102" i="21"/>
  <c r="AE102" i="21"/>
  <c r="CI102" i="4"/>
  <c r="J102" i="21"/>
  <c r="V102" i="21"/>
  <c r="BZ102" i="4" s="1"/>
  <c r="DX102" i="4" s="1"/>
  <c r="BQ362" i="8" s="1"/>
  <c r="K99" i="21"/>
  <c r="W99" i="21"/>
  <c r="CA99" i="4"/>
  <c r="J99" i="21"/>
  <c r="V99" i="21"/>
  <c r="BZ99" i="4" s="1"/>
  <c r="DX99" i="4" s="1"/>
  <c r="BQ10" i="8" s="1"/>
  <c r="S86" i="21"/>
  <c r="AE86" i="21" s="1"/>
  <c r="CI86" i="4" s="1"/>
  <c r="J86" i="21"/>
  <c r="K83" i="21"/>
  <c r="W83" i="21" s="1"/>
  <c r="CA83" i="4" s="1"/>
  <c r="J83" i="21"/>
  <c r="V83" i="21"/>
  <c r="BZ83" i="4" s="1"/>
  <c r="DX83" i="4" s="1"/>
  <c r="BQ184" i="8" s="1"/>
  <c r="S70" i="21"/>
  <c r="AE70" i="21" s="1"/>
  <c r="CI70" i="4"/>
  <c r="J70" i="21"/>
  <c r="V70" i="21"/>
  <c r="BZ70" i="4" s="1"/>
  <c r="DX70" i="4" s="1"/>
  <c r="BQ222" i="8" s="1"/>
  <c r="K67" i="21"/>
  <c r="W67" i="21" s="1"/>
  <c r="CA67" i="4" s="1"/>
  <c r="J67" i="21"/>
  <c r="V67" i="21"/>
  <c r="BZ67" i="4"/>
  <c r="DX67" i="4" s="1"/>
  <c r="BQ404" i="8" s="1"/>
  <c r="S54" i="21"/>
  <c r="AE54" i="21" s="1"/>
  <c r="CI54" i="4" s="1"/>
  <c r="J54" i="21"/>
  <c r="V54" i="21" s="1"/>
  <c r="BZ54" i="4" s="1"/>
  <c r="DX54" i="4"/>
  <c r="BQ34" i="8" s="1"/>
  <c r="K51" i="21"/>
  <c r="W51" i="21" s="1"/>
  <c r="CA51" i="4" s="1"/>
  <c r="J51" i="21"/>
  <c r="V51" i="21" s="1"/>
  <c r="BZ51" i="4" s="1"/>
  <c r="DX51" i="4" s="1"/>
  <c r="BQ401" i="8" s="1"/>
  <c r="S38" i="21"/>
  <c r="AE38" i="21" s="1"/>
  <c r="CI38" i="4"/>
  <c r="J38" i="21"/>
  <c r="V38" i="21"/>
  <c r="BZ38" i="4"/>
  <c r="DX38" i="4" s="1"/>
  <c r="BQ297" i="8" s="1"/>
  <c r="K35" i="21"/>
  <c r="W35" i="21" s="1"/>
  <c r="CA35" i="4" s="1"/>
  <c r="J35" i="21"/>
  <c r="V35" i="21"/>
  <c r="BZ35" i="4" s="1"/>
  <c r="DX35" i="4" s="1"/>
  <c r="BQ68" i="8" s="1"/>
  <c r="S22" i="21"/>
  <c r="AE22" i="21" s="1"/>
  <c r="CI22" i="4"/>
  <c r="J22" i="21"/>
  <c r="V22" i="21" s="1"/>
  <c r="BZ22" i="4" s="1"/>
  <c r="DX22" i="4"/>
  <c r="BQ370" i="8" s="1"/>
  <c r="K19" i="21"/>
  <c r="W19" i="21" s="1"/>
  <c r="CA19" i="4" s="1"/>
  <c r="J19" i="21"/>
  <c r="V19" i="21" s="1"/>
  <c r="BZ19" i="4" s="1"/>
  <c r="DX19" i="4" s="1"/>
  <c r="BQ408" i="8"/>
  <c r="L514" i="21"/>
  <c r="R514" i="21"/>
  <c r="AD514" i="21"/>
  <c r="CH514" i="4" s="1"/>
  <c r="N514" i="21"/>
  <c r="Z514" i="21" s="1"/>
  <c r="CD514" i="4" s="1"/>
  <c r="L511" i="21"/>
  <c r="X511" i="21" s="1"/>
  <c r="CB511" i="4" s="1"/>
  <c r="M511" i="21"/>
  <c r="Y511" i="21"/>
  <c r="CC511" i="4" s="1"/>
  <c r="Q511" i="21"/>
  <c r="AC511" i="21" s="1"/>
  <c r="CG511" i="4" s="1"/>
  <c r="U511" i="21"/>
  <c r="AG511" i="21" s="1"/>
  <c r="CK511" i="4"/>
  <c r="K511" i="21"/>
  <c r="W511" i="21" s="1"/>
  <c r="CA511" i="4" s="1"/>
  <c r="J511" i="21"/>
  <c r="V511" i="21" s="1"/>
  <c r="BZ511" i="4" s="1"/>
  <c r="L506" i="21"/>
  <c r="X506" i="21"/>
  <c r="CB506" i="4" s="1"/>
  <c r="N506" i="21"/>
  <c r="Z506" i="21" s="1"/>
  <c r="CD506" i="4" s="1"/>
  <c r="R506" i="21"/>
  <c r="AD506" i="21"/>
  <c r="CH506" i="4" s="1"/>
  <c r="L503" i="21"/>
  <c r="X503" i="21" s="1"/>
  <c r="CB503" i="4" s="1"/>
  <c r="U503" i="21"/>
  <c r="AG503" i="21"/>
  <c r="CK503" i="4" s="1"/>
  <c r="K503" i="21"/>
  <c r="W503" i="21" s="1"/>
  <c r="CA503" i="4"/>
  <c r="M503" i="21"/>
  <c r="Y503" i="21"/>
  <c r="CC503" i="4" s="1"/>
  <c r="Q503" i="21"/>
  <c r="AC503" i="21" s="1"/>
  <c r="CG503" i="4" s="1"/>
  <c r="J503" i="21"/>
  <c r="V503" i="21"/>
  <c r="BZ503" i="4"/>
  <c r="L498" i="21"/>
  <c r="X498" i="21"/>
  <c r="CB498" i="4" s="1"/>
  <c r="R498" i="21"/>
  <c r="AD498" i="21" s="1"/>
  <c r="CH498" i="4" s="1"/>
  <c r="N498" i="21"/>
  <c r="Z498" i="21"/>
  <c r="CD498" i="4" s="1"/>
  <c r="L495" i="21"/>
  <c r="M495" i="21"/>
  <c r="Y495" i="21"/>
  <c r="CC495" i="4" s="1"/>
  <c r="Q495" i="21"/>
  <c r="AC495" i="21"/>
  <c r="CG495" i="4"/>
  <c r="U495" i="21"/>
  <c r="AG495" i="21" s="1"/>
  <c r="CK495" i="4" s="1"/>
  <c r="K495" i="21"/>
  <c r="J495" i="21"/>
  <c r="V495" i="21" s="1"/>
  <c r="BZ495" i="4" s="1"/>
  <c r="L490" i="21"/>
  <c r="X490" i="21"/>
  <c r="CB490" i="4" s="1"/>
  <c r="N490" i="21"/>
  <c r="Z490" i="21" s="1"/>
  <c r="CD490" i="4" s="1"/>
  <c r="R490" i="21"/>
  <c r="AD490" i="21"/>
  <c r="CH490" i="4"/>
  <c r="L487" i="21"/>
  <c r="X487" i="21"/>
  <c r="CB487" i="4" s="1"/>
  <c r="U487" i="21"/>
  <c r="AG487" i="21" s="1"/>
  <c r="CK487" i="4" s="1"/>
  <c r="K487" i="21"/>
  <c r="M487" i="21"/>
  <c r="Y487" i="21"/>
  <c r="CC487" i="4"/>
  <c r="Q487" i="21"/>
  <c r="AC487" i="21"/>
  <c r="CG487" i="4" s="1"/>
  <c r="J487" i="21"/>
  <c r="L482" i="21"/>
  <c r="X482" i="21"/>
  <c r="CB482" i="4"/>
  <c r="R482" i="21"/>
  <c r="AD482" i="21"/>
  <c r="CH482" i="4" s="1"/>
  <c r="N482" i="21"/>
  <c r="Z482" i="21" s="1"/>
  <c r="CD482" i="4" s="1"/>
  <c r="L479" i="21"/>
  <c r="X479" i="21"/>
  <c r="CB479" i="4" s="1"/>
  <c r="M479" i="21"/>
  <c r="Y479" i="21"/>
  <c r="CC479" i="4" s="1"/>
  <c r="Q479" i="21"/>
  <c r="AC479" i="21"/>
  <c r="U479" i="21"/>
  <c r="AG479" i="21" s="1"/>
  <c r="CK479" i="4" s="1"/>
  <c r="K479" i="21"/>
  <c r="W479" i="21"/>
  <c r="CA479" i="4" s="1"/>
  <c r="J479" i="21"/>
  <c r="V479" i="21"/>
  <c r="BZ479" i="4"/>
  <c r="L474" i="21"/>
  <c r="X474" i="21" s="1"/>
  <c r="CB474" i="4" s="1"/>
  <c r="N474" i="21"/>
  <c r="Z474" i="21" s="1"/>
  <c r="CD474" i="4" s="1"/>
  <c r="R474" i="21"/>
  <c r="AD474" i="21"/>
  <c r="CH474" i="4"/>
  <c r="L471" i="21"/>
  <c r="X471" i="21"/>
  <c r="CB471" i="4" s="1"/>
  <c r="U471" i="21"/>
  <c r="AG471" i="21" s="1"/>
  <c r="CK471" i="4" s="1"/>
  <c r="K471" i="21"/>
  <c r="W471" i="21" s="1"/>
  <c r="CA471" i="4" s="1"/>
  <c r="M471" i="21"/>
  <c r="Y471" i="21" s="1"/>
  <c r="CC471" i="4" s="1"/>
  <c r="Q471" i="21"/>
  <c r="AC471" i="21"/>
  <c r="CG471" i="4"/>
  <c r="J471" i="21"/>
  <c r="V471" i="21" s="1"/>
  <c r="BZ471" i="4" s="1"/>
  <c r="L466" i="21"/>
  <c r="X466" i="21" s="1"/>
  <c r="CB466" i="4" s="1"/>
  <c r="R466" i="21"/>
  <c r="AD466" i="21"/>
  <c r="CH466" i="4" s="1"/>
  <c r="N466" i="21"/>
  <c r="Z466" i="21" s="1"/>
  <c r="CD466" i="4" s="1"/>
  <c r="L463" i="21"/>
  <c r="X463" i="21" s="1"/>
  <c r="CB463" i="4" s="1"/>
  <c r="M463" i="21"/>
  <c r="Y463" i="21" s="1"/>
  <c r="CC463" i="4" s="1"/>
  <c r="Q463" i="21"/>
  <c r="AC463" i="21"/>
  <c r="CG463" i="4" s="1"/>
  <c r="U463" i="21"/>
  <c r="AG463" i="21"/>
  <c r="CK463" i="4"/>
  <c r="K463" i="21"/>
  <c r="W463" i="21" s="1"/>
  <c r="CA463" i="4" s="1"/>
  <c r="J463" i="21"/>
  <c r="V463" i="21" s="1"/>
  <c r="BZ463" i="4" s="1"/>
  <c r="L458" i="21"/>
  <c r="N458" i="21"/>
  <c r="Z458" i="21" s="1"/>
  <c r="CD458" i="4" s="1"/>
  <c r="R458" i="21"/>
  <c r="AD458" i="21" s="1"/>
  <c r="CH458" i="4" s="1"/>
  <c r="L455" i="21"/>
  <c r="X455" i="21"/>
  <c r="CB455" i="4"/>
  <c r="U455" i="21"/>
  <c r="AG455" i="21" s="1"/>
  <c r="CK455" i="4" s="1"/>
  <c r="M455" i="21"/>
  <c r="Y455" i="21" s="1"/>
  <c r="CC455" i="4" s="1"/>
  <c r="K455" i="21"/>
  <c r="Q455" i="21"/>
  <c r="AC455" i="21" s="1"/>
  <c r="CG455" i="4" s="1"/>
  <c r="J455" i="21"/>
  <c r="L450" i="21"/>
  <c r="X450" i="21" s="1"/>
  <c r="CB450" i="4" s="1"/>
  <c r="R450" i="21"/>
  <c r="AD450" i="21"/>
  <c r="CH450" i="4" s="1"/>
  <c r="N450" i="21"/>
  <c r="Z450" i="21" s="1"/>
  <c r="CD450" i="4" s="1"/>
  <c r="L447" i="21"/>
  <c r="X447" i="21" s="1"/>
  <c r="CB447" i="4" s="1"/>
  <c r="M447" i="21"/>
  <c r="Y447" i="21"/>
  <c r="CC447" i="4"/>
  <c r="Q447" i="21"/>
  <c r="AC447" i="21"/>
  <c r="CG447" i="4" s="1"/>
  <c r="U447" i="21"/>
  <c r="AG447" i="21"/>
  <c r="CK447" i="4"/>
  <c r="K447" i="21"/>
  <c r="W447" i="21"/>
  <c r="CA447" i="4"/>
  <c r="J447" i="21"/>
  <c r="V447" i="21" s="1"/>
  <c r="BZ447" i="4" s="1"/>
  <c r="L442" i="21"/>
  <c r="X442" i="21"/>
  <c r="CB442" i="4"/>
  <c r="N442" i="21"/>
  <c r="Z442" i="21" s="1"/>
  <c r="CD442" i="4" s="1"/>
  <c r="R442" i="21"/>
  <c r="AD442" i="21" s="1"/>
  <c r="CH442" i="4" s="1"/>
  <c r="L439" i="21"/>
  <c r="X439" i="21"/>
  <c r="CB439" i="4" s="1"/>
  <c r="U439" i="21"/>
  <c r="AG439" i="21" s="1"/>
  <c r="CK439" i="4" s="1"/>
  <c r="M439" i="21"/>
  <c r="Y439" i="21"/>
  <c r="CC439" i="4"/>
  <c r="Q439" i="21"/>
  <c r="AC439" i="21"/>
  <c r="CG439" i="4" s="1"/>
  <c r="K439" i="21"/>
  <c r="W439" i="21" s="1"/>
  <c r="CA439" i="4" s="1"/>
  <c r="J439" i="21"/>
  <c r="V439" i="21"/>
  <c r="BZ439" i="4"/>
  <c r="L434" i="21"/>
  <c r="X434" i="21" s="1"/>
  <c r="CB434" i="4" s="1"/>
  <c r="R434" i="21"/>
  <c r="AD434" i="21" s="1"/>
  <c r="CH434" i="4" s="1"/>
  <c r="N434" i="21"/>
  <c r="Z434" i="21" s="1"/>
  <c r="CD434" i="4" s="1"/>
  <c r="L430" i="21"/>
  <c r="X430" i="21"/>
  <c r="CB430" i="4" s="1"/>
  <c r="N430" i="21"/>
  <c r="Z430" i="21"/>
  <c r="CD430" i="4"/>
  <c r="R430" i="21"/>
  <c r="AD430" i="21" s="1"/>
  <c r="CH430" i="4" s="1"/>
  <c r="J430" i="21"/>
  <c r="V430" i="21" s="1"/>
  <c r="BZ430" i="4" s="1"/>
  <c r="L426" i="21"/>
  <c r="N426" i="21"/>
  <c r="Z426" i="21"/>
  <c r="CD426" i="4" s="1"/>
  <c r="R426" i="21"/>
  <c r="AD426" i="21" s="1"/>
  <c r="CH426" i="4" s="1"/>
  <c r="J426" i="21"/>
  <c r="L422" i="21"/>
  <c r="X422" i="21"/>
  <c r="CB422" i="4" s="1"/>
  <c r="N422" i="21"/>
  <c r="Z422" i="21" s="1"/>
  <c r="CD422" i="4" s="1"/>
  <c r="R422" i="21"/>
  <c r="AD422" i="21" s="1"/>
  <c r="CH422" i="4" s="1"/>
  <c r="J422" i="21"/>
  <c r="V422" i="21"/>
  <c r="BZ422" i="4"/>
  <c r="L418" i="21"/>
  <c r="X418" i="21"/>
  <c r="CB418" i="4" s="1"/>
  <c r="R418" i="21"/>
  <c r="AD418" i="21"/>
  <c r="CH418" i="4"/>
  <c r="N418" i="21"/>
  <c r="Z418" i="21"/>
  <c r="CD418" i="4"/>
  <c r="J418" i="21"/>
  <c r="V418" i="21" s="1"/>
  <c r="BZ418" i="4" s="1"/>
  <c r="L414" i="21"/>
  <c r="X414" i="21"/>
  <c r="CB414" i="4"/>
  <c r="N414" i="21"/>
  <c r="Z414" i="21" s="1"/>
  <c r="CD414" i="4" s="1"/>
  <c r="R414" i="21"/>
  <c r="AD414" i="21" s="1"/>
  <c r="CH414" i="4" s="1"/>
  <c r="J414" i="21"/>
  <c r="V414" i="21"/>
  <c r="BZ414" i="4" s="1"/>
  <c r="L410" i="21"/>
  <c r="X410" i="21" s="1"/>
  <c r="CB410" i="4" s="1"/>
  <c r="N410" i="21"/>
  <c r="Z410" i="21"/>
  <c r="CD410" i="4"/>
  <c r="R410" i="21"/>
  <c r="AD410" i="21"/>
  <c r="CH410" i="4" s="1"/>
  <c r="J410" i="21"/>
  <c r="V410" i="21" s="1"/>
  <c r="BZ410" i="4" s="1"/>
  <c r="L406" i="21"/>
  <c r="X406" i="21"/>
  <c r="CB406" i="4"/>
  <c r="N406" i="21"/>
  <c r="Z406" i="21" s="1"/>
  <c r="CD406" i="4" s="1"/>
  <c r="R406" i="21"/>
  <c r="AD406" i="21" s="1"/>
  <c r="CH406" i="4" s="1"/>
  <c r="J406" i="21"/>
  <c r="V406" i="21" s="1"/>
  <c r="BZ406" i="4" s="1"/>
  <c r="L402" i="21"/>
  <c r="X402" i="21"/>
  <c r="CB402" i="4" s="1"/>
  <c r="R402" i="21"/>
  <c r="AD402" i="21"/>
  <c r="CH402" i="4" s="1"/>
  <c r="N402" i="21"/>
  <c r="Z402" i="21" s="1"/>
  <c r="CD402" i="4" s="1"/>
  <c r="J402" i="21"/>
  <c r="V402" i="21" s="1"/>
  <c r="BZ402" i="4" s="1"/>
  <c r="L398" i="21"/>
  <c r="X398" i="21" s="1"/>
  <c r="CB398" i="4" s="1"/>
  <c r="N398" i="21"/>
  <c r="Z398" i="21"/>
  <c r="CD398" i="4" s="1"/>
  <c r="R398" i="21"/>
  <c r="AD398" i="21" s="1"/>
  <c r="CH398" i="4"/>
  <c r="J398" i="21"/>
  <c r="V398" i="21" s="1"/>
  <c r="BZ398" i="4" s="1"/>
  <c r="L394" i="21"/>
  <c r="X394" i="21"/>
  <c r="CB394" i="4" s="1"/>
  <c r="R394" i="21"/>
  <c r="AD394" i="21"/>
  <c r="CH394" i="4"/>
  <c r="N394" i="21"/>
  <c r="Z394" i="21" s="1"/>
  <c r="CD394" i="4" s="1"/>
  <c r="J394" i="21"/>
  <c r="V394" i="21" s="1"/>
  <c r="BZ394" i="4" s="1"/>
  <c r="L390" i="21"/>
  <c r="X390" i="21" s="1"/>
  <c r="CB390" i="4" s="1"/>
  <c r="N390" i="21"/>
  <c r="Z390" i="21"/>
  <c r="CD390" i="4" s="1"/>
  <c r="R390" i="21"/>
  <c r="AD390" i="21" s="1"/>
  <c r="CH390" i="4" s="1"/>
  <c r="J390" i="21"/>
  <c r="V390" i="21" s="1"/>
  <c r="BZ390" i="4" s="1"/>
  <c r="L386" i="21"/>
  <c r="R386" i="21"/>
  <c r="AD386" i="21" s="1"/>
  <c r="CH386" i="4" s="1"/>
  <c r="N386" i="21"/>
  <c r="Z386" i="21"/>
  <c r="CD386" i="4" s="1"/>
  <c r="J386" i="21"/>
  <c r="L382" i="21"/>
  <c r="X382" i="21"/>
  <c r="CB382" i="4" s="1"/>
  <c r="R382" i="21"/>
  <c r="AD382" i="21"/>
  <c r="CH382" i="4" s="1"/>
  <c r="N382" i="21"/>
  <c r="Z382" i="21" s="1"/>
  <c r="CD382" i="4" s="1"/>
  <c r="J382" i="21"/>
  <c r="V382" i="21" s="1"/>
  <c r="BZ382" i="4" s="1"/>
  <c r="L378" i="21"/>
  <c r="X378" i="21"/>
  <c r="CB378" i="4"/>
  <c r="N378" i="21"/>
  <c r="Z378" i="21"/>
  <c r="CD378" i="4" s="1"/>
  <c r="R378" i="21"/>
  <c r="AD378" i="21" s="1"/>
  <c r="CH378" i="4" s="1"/>
  <c r="J378" i="21"/>
  <c r="V378" i="21"/>
  <c r="BZ378" i="4"/>
  <c r="L374" i="21"/>
  <c r="X374" i="21"/>
  <c r="CB374" i="4" s="1"/>
  <c r="N374" i="21"/>
  <c r="Z374" i="21"/>
  <c r="CD374" i="4" s="1"/>
  <c r="R374" i="21"/>
  <c r="AD374" i="21"/>
  <c r="CH374" i="4"/>
  <c r="J374" i="21"/>
  <c r="V374" i="21" s="1"/>
  <c r="BZ374" i="4" s="1"/>
  <c r="L370" i="21"/>
  <c r="X370" i="21" s="1"/>
  <c r="CB370" i="4" s="1"/>
  <c r="R370" i="21"/>
  <c r="AD370" i="21"/>
  <c r="CH370" i="4"/>
  <c r="N370" i="21"/>
  <c r="Z370" i="21" s="1"/>
  <c r="CD370" i="4" s="1"/>
  <c r="J370" i="21"/>
  <c r="V370" i="21" s="1"/>
  <c r="BZ370" i="4" s="1"/>
  <c r="L366" i="21"/>
  <c r="X366" i="21"/>
  <c r="CB366" i="4"/>
  <c r="N366" i="21"/>
  <c r="Z366" i="21"/>
  <c r="CD366" i="4"/>
  <c r="R366" i="21"/>
  <c r="AD366" i="21"/>
  <c r="CH366" i="4" s="1"/>
  <c r="J366" i="21"/>
  <c r="V366" i="21"/>
  <c r="BZ366" i="4" s="1"/>
  <c r="L513" i="21"/>
  <c r="X513" i="21" s="1"/>
  <c r="CB513" i="4" s="1"/>
  <c r="O513" i="21"/>
  <c r="AA513" i="21"/>
  <c r="CE513" i="4" s="1"/>
  <c r="S513" i="21"/>
  <c r="AE513" i="21" s="1"/>
  <c r="CI513" i="4"/>
  <c r="J513" i="21"/>
  <c r="V513" i="21" s="1"/>
  <c r="BZ513" i="4" s="1"/>
  <c r="L508" i="21"/>
  <c r="X508" i="21"/>
  <c r="CB508" i="4" s="1"/>
  <c r="P508" i="21"/>
  <c r="AB508" i="21"/>
  <c r="CF508" i="4"/>
  <c r="T508" i="21"/>
  <c r="AF508" i="21"/>
  <c r="CJ508" i="4" s="1"/>
  <c r="L505" i="21"/>
  <c r="X505" i="21" s="1"/>
  <c r="CB505" i="4" s="1"/>
  <c r="S505" i="21"/>
  <c r="AE505" i="21"/>
  <c r="CI505" i="4"/>
  <c r="O505" i="21"/>
  <c r="AA505" i="21"/>
  <c r="CE505" i="4" s="1"/>
  <c r="J505" i="21"/>
  <c r="V505" i="21" s="1"/>
  <c r="BZ505" i="4" s="1"/>
  <c r="L500" i="21"/>
  <c r="X500" i="21"/>
  <c r="CB500" i="4"/>
  <c r="P500" i="21"/>
  <c r="AB500" i="21"/>
  <c r="CF500" i="4" s="1"/>
  <c r="T500" i="21"/>
  <c r="AF500" i="21"/>
  <c r="CJ500" i="4" s="1"/>
  <c r="L497" i="21"/>
  <c r="X497" i="21"/>
  <c r="CB497" i="4" s="1"/>
  <c r="O497" i="21"/>
  <c r="AA497" i="21" s="1"/>
  <c r="CE497" i="4" s="1"/>
  <c r="S497" i="21"/>
  <c r="AE497" i="21" s="1"/>
  <c r="CI497" i="4" s="1"/>
  <c r="J497" i="21"/>
  <c r="V497" i="21"/>
  <c r="BZ497" i="4" s="1"/>
  <c r="L492" i="21"/>
  <c r="X492" i="21" s="1"/>
  <c r="CB492" i="4" s="1"/>
  <c r="P492" i="21"/>
  <c r="AB492" i="21" s="1"/>
  <c r="CF492" i="4" s="1"/>
  <c r="T492" i="21"/>
  <c r="AF492" i="21"/>
  <c r="CJ492" i="4" s="1"/>
  <c r="L489" i="21"/>
  <c r="X489" i="21"/>
  <c r="CB489" i="4"/>
  <c r="S489" i="21"/>
  <c r="AE489" i="21"/>
  <c r="CI489" i="4"/>
  <c r="O489" i="21"/>
  <c r="AA489" i="21" s="1"/>
  <c r="CE489" i="4" s="1"/>
  <c r="J489" i="21"/>
  <c r="L484" i="21"/>
  <c r="X484" i="21"/>
  <c r="CB484" i="4" s="1"/>
  <c r="P484" i="21"/>
  <c r="AB484" i="21"/>
  <c r="CF484" i="4"/>
  <c r="T484" i="21"/>
  <c r="AF484" i="21"/>
  <c r="CJ484" i="4" s="1"/>
  <c r="L481" i="21"/>
  <c r="X481" i="21" s="1"/>
  <c r="CB481" i="4" s="1"/>
  <c r="O481" i="21"/>
  <c r="AA481" i="21"/>
  <c r="CE481" i="4" s="1"/>
  <c r="S481" i="21"/>
  <c r="AE481" i="21"/>
  <c r="CI481" i="4" s="1"/>
  <c r="J481" i="21"/>
  <c r="V481" i="21" s="1"/>
  <c r="BZ481" i="4" s="1"/>
  <c r="L476" i="21"/>
  <c r="X476" i="21" s="1"/>
  <c r="CB476" i="4"/>
  <c r="P476" i="21"/>
  <c r="AB476" i="21"/>
  <c r="CF476" i="4" s="1"/>
  <c r="T476" i="21"/>
  <c r="AF476" i="21" s="1"/>
  <c r="CJ476" i="4" s="1"/>
  <c r="L473" i="21"/>
  <c r="X473" i="21"/>
  <c r="CB473" i="4" s="1"/>
  <c r="S473" i="21"/>
  <c r="AE473" i="21" s="1"/>
  <c r="CI473" i="4" s="1"/>
  <c r="O473" i="21"/>
  <c r="AA473" i="21"/>
  <c r="CE473" i="4" s="1"/>
  <c r="J473" i="21"/>
  <c r="V473" i="21"/>
  <c r="BZ473" i="4" s="1"/>
  <c r="L468" i="21"/>
  <c r="X468" i="21" s="1"/>
  <c r="CB468" i="4" s="1"/>
  <c r="P468" i="21"/>
  <c r="AB468" i="21" s="1"/>
  <c r="CF468" i="4"/>
  <c r="T468" i="21"/>
  <c r="AF468" i="21"/>
  <c r="CJ468" i="4" s="1"/>
  <c r="L465" i="21"/>
  <c r="O465" i="21"/>
  <c r="AA465" i="21"/>
  <c r="CE465" i="4" s="1"/>
  <c r="S465" i="21"/>
  <c r="AE465" i="21"/>
  <c r="CI465" i="4"/>
  <c r="J465" i="21"/>
  <c r="V465" i="21" s="1"/>
  <c r="BZ465" i="4" s="1"/>
  <c r="L460" i="21"/>
  <c r="X460" i="21" s="1"/>
  <c r="CB460" i="4"/>
  <c r="P460" i="21"/>
  <c r="AB460" i="21"/>
  <c r="CF460" i="4"/>
  <c r="T460" i="21"/>
  <c r="AF460" i="21" s="1"/>
  <c r="CJ460" i="4" s="1"/>
  <c r="L457" i="21"/>
  <c r="X457" i="21"/>
  <c r="CB457" i="4" s="1"/>
  <c r="S457" i="21"/>
  <c r="AE457" i="21"/>
  <c r="CI457" i="4"/>
  <c r="O457" i="21"/>
  <c r="AA457" i="21"/>
  <c r="CE457" i="4" s="1"/>
  <c r="J457" i="21"/>
  <c r="V457" i="21"/>
  <c r="BZ457" i="4" s="1"/>
  <c r="L452" i="21"/>
  <c r="X452" i="21"/>
  <c r="CB452" i="4"/>
  <c r="P452" i="21"/>
  <c r="AB452" i="21" s="1"/>
  <c r="CF452" i="4"/>
  <c r="T452" i="21"/>
  <c r="AF452" i="21"/>
  <c r="CJ452" i="4" s="1"/>
  <c r="L449" i="21"/>
  <c r="X449" i="21"/>
  <c r="CB449" i="4"/>
  <c r="O449" i="21"/>
  <c r="AA449" i="21"/>
  <c r="CE449" i="4" s="1"/>
  <c r="S449" i="21"/>
  <c r="AE449" i="21" s="1"/>
  <c r="CI449" i="4" s="1"/>
  <c r="J449" i="21"/>
  <c r="V449" i="21"/>
  <c r="BZ449" i="4" s="1"/>
  <c r="L444" i="21"/>
  <c r="X444" i="21"/>
  <c r="CB444" i="4" s="1"/>
  <c r="P444" i="21"/>
  <c r="AB444" i="21" s="1"/>
  <c r="CF444" i="4" s="1"/>
  <c r="T444" i="21"/>
  <c r="AF444" i="21" s="1"/>
  <c r="CJ444" i="4"/>
  <c r="L441" i="21"/>
  <c r="X441" i="21"/>
  <c r="CB441" i="4" s="1"/>
  <c r="S441" i="21"/>
  <c r="AE441" i="21" s="1"/>
  <c r="CI441" i="4" s="1"/>
  <c r="O441" i="21"/>
  <c r="AA441" i="21"/>
  <c r="CE441" i="4" s="1"/>
  <c r="J441" i="21"/>
  <c r="V441" i="21" s="1"/>
  <c r="BZ441" i="4" s="1"/>
  <c r="L436" i="21"/>
  <c r="X436" i="21"/>
  <c r="CB436" i="4" s="1"/>
  <c r="P436" i="21"/>
  <c r="AB436" i="21"/>
  <c r="CF436" i="4" s="1"/>
  <c r="T436" i="21"/>
  <c r="AF436" i="21" s="1"/>
  <c r="CJ436" i="4" s="1"/>
  <c r="L433" i="21"/>
  <c r="O433" i="21"/>
  <c r="AA433" i="21"/>
  <c r="CE433" i="4"/>
  <c r="S433" i="21"/>
  <c r="AE433" i="21"/>
  <c r="CI433" i="4" s="1"/>
  <c r="J433" i="21"/>
  <c r="V433" i="21" s="1"/>
  <c r="BZ433" i="4" s="1"/>
  <c r="L429" i="21"/>
  <c r="X429" i="21"/>
  <c r="CB429" i="4"/>
  <c r="O429" i="21"/>
  <c r="AA429" i="21"/>
  <c r="CE429" i="4" s="1"/>
  <c r="S429" i="21"/>
  <c r="AE429" i="21" s="1"/>
  <c r="CI429" i="4" s="1"/>
  <c r="J429" i="21"/>
  <c r="V429" i="21"/>
  <c r="BZ429" i="4"/>
  <c r="L425" i="21"/>
  <c r="S425" i="21"/>
  <c r="AE425" i="21" s="1"/>
  <c r="CI425" i="4" s="1"/>
  <c r="O425" i="21"/>
  <c r="AA425" i="21" s="1"/>
  <c r="CE425" i="4" s="1"/>
  <c r="J425" i="21"/>
  <c r="V425" i="21"/>
  <c r="BZ425" i="4" s="1"/>
  <c r="L421" i="21"/>
  <c r="X421" i="21" s="1"/>
  <c r="CB421" i="4" s="1"/>
  <c r="O421" i="21"/>
  <c r="AA421" i="21" s="1"/>
  <c r="CE421" i="4" s="1"/>
  <c r="S421" i="21"/>
  <c r="AE421" i="21"/>
  <c r="CI421" i="4" s="1"/>
  <c r="J421" i="21"/>
  <c r="V421" i="21"/>
  <c r="BZ421" i="4"/>
  <c r="L417" i="21"/>
  <c r="X417" i="21"/>
  <c r="CB417" i="4"/>
  <c r="O417" i="21"/>
  <c r="AA417" i="21" s="1"/>
  <c r="CE417" i="4" s="1"/>
  <c r="S417" i="21"/>
  <c r="AE417" i="21" s="1"/>
  <c r="CI417" i="4" s="1"/>
  <c r="J417" i="21"/>
  <c r="V417" i="21"/>
  <c r="BZ417" i="4"/>
  <c r="L413" i="21"/>
  <c r="X413" i="21" s="1"/>
  <c r="CB413" i="4" s="1"/>
  <c r="O413" i="21"/>
  <c r="AA413" i="21" s="1"/>
  <c r="CE413" i="4" s="1"/>
  <c r="S413" i="21"/>
  <c r="AE413" i="21"/>
  <c r="CI413" i="4"/>
  <c r="J413" i="21"/>
  <c r="V413" i="21"/>
  <c r="BZ413" i="4"/>
  <c r="L409" i="21"/>
  <c r="X409" i="21"/>
  <c r="CB409" i="4" s="1"/>
  <c r="S409" i="21"/>
  <c r="AE409" i="21"/>
  <c r="CI409" i="4" s="1"/>
  <c r="O409" i="21"/>
  <c r="AA409" i="21" s="1"/>
  <c r="CE409" i="4" s="1"/>
  <c r="J409" i="21"/>
  <c r="V409" i="21"/>
  <c r="BZ409" i="4" s="1"/>
  <c r="L405" i="21"/>
  <c r="X405" i="21" s="1"/>
  <c r="CB405" i="4"/>
  <c r="O405" i="21"/>
  <c r="AA405" i="21" s="1"/>
  <c r="CE405" i="4" s="1"/>
  <c r="S405" i="21"/>
  <c r="AE405" i="21"/>
  <c r="CI405" i="4" s="1"/>
  <c r="J405" i="21"/>
  <c r="V405" i="21"/>
  <c r="BZ405" i="4"/>
  <c r="L401" i="21"/>
  <c r="X401" i="21"/>
  <c r="CB401" i="4" s="1"/>
  <c r="S401" i="21"/>
  <c r="AE401" i="21" s="1"/>
  <c r="CI401" i="4" s="1"/>
  <c r="O401" i="21"/>
  <c r="AA401" i="21"/>
  <c r="CE401" i="4"/>
  <c r="J401" i="21"/>
  <c r="V401" i="21"/>
  <c r="BZ401" i="4" s="1"/>
  <c r="L397" i="21"/>
  <c r="X397" i="21" s="1"/>
  <c r="CB397" i="4" s="1"/>
  <c r="O397" i="21"/>
  <c r="AA397" i="21"/>
  <c r="CE397" i="4"/>
  <c r="S397" i="21"/>
  <c r="AE397" i="21"/>
  <c r="CI397" i="4" s="1"/>
  <c r="J397" i="21"/>
  <c r="V397" i="21"/>
  <c r="BZ397" i="4"/>
  <c r="L393" i="21"/>
  <c r="S393" i="21"/>
  <c r="AE393" i="21" s="1"/>
  <c r="CI393" i="4" s="1"/>
  <c r="O393" i="21"/>
  <c r="AA393" i="21" s="1"/>
  <c r="CE393" i="4"/>
  <c r="J393" i="21"/>
  <c r="V393" i="21"/>
  <c r="BZ393" i="4"/>
  <c r="L389" i="21"/>
  <c r="X389" i="21" s="1"/>
  <c r="CB389" i="4" s="1"/>
  <c r="S389" i="21"/>
  <c r="AE389" i="21"/>
  <c r="CI389" i="4" s="1"/>
  <c r="O389" i="21"/>
  <c r="AA389" i="21"/>
  <c r="CE389" i="4"/>
  <c r="J389" i="21"/>
  <c r="V389" i="21"/>
  <c r="BZ389" i="4" s="1"/>
  <c r="L385" i="21"/>
  <c r="X385" i="21"/>
  <c r="CB385" i="4" s="1"/>
  <c r="O385" i="21"/>
  <c r="AA385" i="21"/>
  <c r="CE385" i="4"/>
  <c r="S385" i="21"/>
  <c r="AE385" i="21" s="1"/>
  <c r="CI385" i="4"/>
  <c r="J385" i="21"/>
  <c r="V385" i="21"/>
  <c r="BZ385" i="4" s="1"/>
  <c r="L381" i="21"/>
  <c r="X381" i="21"/>
  <c r="CB381" i="4"/>
  <c r="O381" i="21"/>
  <c r="AA381" i="21"/>
  <c r="CE381" i="4" s="1"/>
  <c r="S381" i="21"/>
  <c r="AE381" i="21" s="1"/>
  <c r="CI381" i="4" s="1"/>
  <c r="J381" i="21"/>
  <c r="V381" i="21"/>
  <c r="BZ381" i="4" s="1"/>
  <c r="L377" i="21"/>
  <c r="X377" i="21"/>
  <c r="CB377" i="4" s="1"/>
  <c r="S377" i="21"/>
  <c r="AE377" i="21" s="1"/>
  <c r="CI377" i="4" s="1"/>
  <c r="O377" i="21"/>
  <c r="AA377" i="21" s="1"/>
  <c r="CE377" i="4"/>
  <c r="J377" i="21"/>
  <c r="V377" i="21"/>
  <c r="BZ377" i="4" s="1"/>
  <c r="L373" i="21"/>
  <c r="X373" i="21" s="1"/>
  <c r="CB373" i="4" s="1"/>
  <c r="O373" i="21"/>
  <c r="AA373" i="21"/>
  <c r="CE373" i="4" s="1"/>
  <c r="S373" i="21"/>
  <c r="AE373" i="21" s="1"/>
  <c r="CI373" i="4" s="1"/>
  <c r="J373" i="21"/>
  <c r="V373" i="21"/>
  <c r="BZ373" i="4" s="1"/>
  <c r="L369" i="21"/>
  <c r="O369" i="21"/>
  <c r="AA369" i="21" s="1"/>
  <c r="CE369" i="4" s="1"/>
  <c r="S369" i="21"/>
  <c r="AE369" i="21"/>
  <c r="CI369" i="4" s="1"/>
  <c r="J369" i="21"/>
  <c r="V369" i="21"/>
  <c r="BZ369" i="4"/>
  <c r="L365" i="21"/>
  <c r="X365" i="21"/>
  <c r="CB365" i="4" s="1"/>
  <c r="O365" i="21"/>
  <c r="AA365" i="21" s="1"/>
  <c r="CE365" i="4" s="1"/>
  <c r="S365" i="21"/>
  <c r="AE365" i="21"/>
  <c r="CI365" i="4"/>
  <c r="J365" i="21"/>
  <c r="V365" i="21"/>
  <c r="BZ365" i="4" s="1"/>
  <c r="L361" i="21"/>
  <c r="S361" i="21"/>
  <c r="AE361" i="21"/>
  <c r="CI361" i="4"/>
  <c r="O361" i="21"/>
  <c r="AA361" i="21" s="1"/>
  <c r="CE361" i="4" s="1"/>
  <c r="J361" i="21"/>
  <c r="V361" i="21"/>
  <c r="BZ361" i="4" s="1"/>
  <c r="L357" i="21"/>
  <c r="O357" i="21"/>
  <c r="AA357" i="21"/>
  <c r="CE357" i="4"/>
  <c r="S357" i="21"/>
  <c r="AE357" i="21"/>
  <c r="CI357" i="4" s="1"/>
  <c r="J357" i="21"/>
  <c r="V357" i="21"/>
  <c r="BZ357" i="4"/>
  <c r="L353" i="21"/>
  <c r="X353" i="21"/>
  <c r="CB353" i="4" s="1"/>
  <c r="S353" i="21"/>
  <c r="AE353" i="21" s="1"/>
  <c r="CI353" i="4" s="1"/>
  <c r="O353" i="21"/>
  <c r="AA353" i="21" s="1"/>
  <c r="CE353" i="4" s="1"/>
  <c r="J353" i="21"/>
  <c r="V353" i="21"/>
  <c r="BZ353" i="4" s="1"/>
  <c r="L349" i="21"/>
  <c r="X349" i="21" s="1"/>
  <c r="CB349" i="4" s="1"/>
  <c r="O349" i="21"/>
  <c r="AA349" i="21" s="1"/>
  <c r="CE349" i="4" s="1"/>
  <c r="S349" i="21"/>
  <c r="AE349" i="21"/>
  <c r="CI349" i="4" s="1"/>
  <c r="J349" i="21"/>
  <c r="V349" i="21"/>
  <c r="BZ349" i="4"/>
  <c r="L345" i="21"/>
  <c r="X345" i="21"/>
  <c r="CB345" i="4"/>
  <c r="S345" i="21"/>
  <c r="AE345" i="21" s="1"/>
  <c r="CI345" i="4" s="1"/>
  <c r="O345" i="21"/>
  <c r="AA345" i="21" s="1"/>
  <c r="CE345" i="4" s="1"/>
  <c r="J345" i="21"/>
  <c r="V345" i="21"/>
  <c r="BZ345" i="4"/>
  <c r="L341" i="21"/>
  <c r="X341" i="21" s="1"/>
  <c r="CB341" i="4" s="1"/>
  <c r="O341" i="21"/>
  <c r="AA341" i="21" s="1"/>
  <c r="CE341" i="4" s="1"/>
  <c r="S341" i="21"/>
  <c r="AE341" i="21"/>
  <c r="CI341" i="4"/>
  <c r="J341" i="21"/>
  <c r="V341" i="21"/>
  <c r="BZ341" i="4"/>
  <c r="L337" i="21"/>
  <c r="X337" i="21"/>
  <c r="CB337" i="4" s="1"/>
  <c r="S337" i="21"/>
  <c r="AE337" i="21"/>
  <c r="CI337" i="4" s="1"/>
  <c r="O337" i="21"/>
  <c r="AA337" i="21" s="1"/>
  <c r="CE337" i="4" s="1"/>
  <c r="J337" i="21"/>
  <c r="V337" i="21"/>
  <c r="BZ337" i="4" s="1"/>
  <c r="L333" i="21"/>
  <c r="X333" i="21" s="1"/>
  <c r="CB333" i="4"/>
  <c r="O333" i="21"/>
  <c r="AA333" i="21" s="1"/>
  <c r="CE333" i="4" s="1"/>
  <c r="S333" i="21"/>
  <c r="AE333" i="21"/>
  <c r="CI333" i="4" s="1"/>
  <c r="J333" i="21"/>
  <c r="V333" i="21"/>
  <c r="BZ333" i="4"/>
  <c r="L329" i="21"/>
  <c r="X329" i="21"/>
  <c r="CB329" i="4" s="1"/>
  <c r="S329" i="21"/>
  <c r="AE329" i="21" s="1"/>
  <c r="CI329" i="4" s="1"/>
  <c r="O329" i="21"/>
  <c r="AA329" i="21"/>
  <c r="CE329" i="4"/>
  <c r="J329" i="21"/>
  <c r="V329" i="21"/>
  <c r="BZ329" i="4" s="1"/>
  <c r="L325" i="21"/>
  <c r="X325" i="21" s="1"/>
  <c r="CB325" i="4" s="1"/>
  <c r="S325" i="21"/>
  <c r="AE325" i="21"/>
  <c r="CI325" i="4"/>
  <c r="O325" i="21"/>
  <c r="AA325" i="21"/>
  <c r="CE325" i="4" s="1"/>
  <c r="J325" i="21"/>
  <c r="V325" i="21"/>
  <c r="BZ325" i="4"/>
  <c r="L321" i="21"/>
  <c r="X321" i="21"/>
  <c r="CB321" i="4" s="1"/>
  <c r="O321" i="21"/>
  <c r="AA321" i="21" s="1"/>
  <c r="CE321" i="4" s="1"/>
  <c r="S321" i="21"/>
  <c r="AE321" i="21" s="1"/>
  <c r="CI321" i="4" s="1"/>
  <c r="J321" i="21"/>
  <c r="V321" i="21"/>
  <c r="BZ321" i="4" s="1"/>
  <c r="L317" i="21"/>
  <c r="X317" i="21" s="1"/>
  <c r="CB317" i="4" s="1"/>
  <c r="O317" i="21"/>
  <c r="AA317" i="21" s="1"/>
  <c r="CE317" i="4" s="1"/>
  <c r="S317" i="21"/>
  <c r="AE317" i="21"/>
  <c r="CI317" i="4" s="1"/>
  <c r="J317" i="21"/>
  <c r="V317" i="21"/>
  <c r="BZ317" i="4"/>
  <c r="L313" i="21"/>
  <c r="X313" i="21"/>
  <c r="CB313" i="4"/>
  <c r="S313" i="21"/>
  <c r="AE313" i="21" s="1"/>
  <c r="CI313" i="4" s="1"/>
  <c r="O313" i="21"/>
  <c r="AA313" i="21" s="1"/>
  <c r="CE313" i="4" s="1"/>
  <c r="J313" i="21"/>
  <c r="V313" i="21"/>
  <c r="BZ313" i="4"/>
  <c r="L309" i="21"/>
  <c r="X309" i="21" s="1"/>
  <c r="CB309" i="4" s="1"/>
  <c r="O309" i="21"/>
  <c r="AA309" i="21" s="1"/>
  <c r="CE309" i="4" s="1"/>
  <c r="S309" i="21"/>
  <c r="AE309" i="21"/>
  <c r="CI309" i="4"/>
  <c r="J309" i="21"/>
  <c r="V309" i="21"/>
  <c r="BZ309" i="4"/>
  <c r="L305" i="21"/>
  <c r="X305" i="21"/>
  <c r="CB305" i="4" s="1"/>
  <c r="S305" i="21"/>
  <c r="AE305" i="21"/>
  <c r="CI305" i="4" s="1"/>
  <c r="O305" i="21"/>
  <c r="AA305" i="21" s="1"/>
  <c r="CE305" i="4" s="1"/>
  <c r="J305" i="21"/>
  <c r="V305" i="21"/>
  <c r="BZ305" i="4" s="1"/>
  <c r="L301" i="21"/>
  <c r="X301" i="21" s="1"/>
  <c r="CB301" i="4"/>
  <c r="O301" i="21"/>
  <c r="AA301" i="21" s="1"/>
  <c r="CE301" i="4" s="1"/>
  <c r="S301" i="21"/>
  <c r="AE301" i="21"/>
  <c r="CI301" i="4" s="1"/>
  <c r="J301" i="21"/>
  <c r="V301" i="21"/>
  <c r="BZ301" i="4"/>
  <c r="L297" i="21"/>
  <c r="X297" i="21"/>
  <c r="CB297" i="4" s="1"/>
  <c r="S297" i="21"/>
  <c r="AE297" i="21" s="1"/>
  <c r="CI297" i="4" s="1"/>
  <c r="O297" i="21"/>
  <c r="AA297" i="21"/>
  <c r="CE297" i="4" s="1"/>
  <c r="J297" i="21"/>
  <c r="V297" i="21"/>
  <c r="BZ297" i="4" s="1"/>
  <c r="L293" i="21"/>
  <c r="X293" i="21" s="1"/>
  <c r="CB293" i="4" s="1"/>
  <c r="S293" i="21"/>
  <c r="AE293" i="21"/>
  <c r="CI293" i="4" s="1"/>
  <c r="O293" i="21"/>
  <c r="AA293" i="21"/>
  <c r="CE293" i="4" s="1"/>
  <c r="J293" i="21"/>
  <c r="V293" i="21" s="1"/>
  <c r="BZ293" i="4" s="1"/>
  <c r="L289" i="21"/>
  <c r="X289" i="21"/>
  <c r="CB289" i="4" s="1"/>
  <c r="O289" i="21"/>
  <c r="AA289" i="21" s="1"/>
  <c r="CE289" i="4" s="1"/>
  <c r="S289" i="21"/>
  <c r="AE289" i="21"/>
  <c r="CI289" i="4"/>
  <c r="J289" i="21"/>
  <c r="V289" i="21" s="1"/>
  <c r="BZ289" i="4" s="1"/>
  <c r="L285" i="21"/>
  <c r="X285" i="21"/>
  <c r="CB285" i="4" s="1"/>
  <c r="O285" i="21"/>
  <c r="AA285" i="21"/>
  <c r="CE285" i="4" s="1"/>
  <c r="S285" i="21"/>
  <c r="AE285" i="21"/>
  <c r="CI285" i="4" s="1"/>
  <c r="J285" i="21"/>
  <c r="V285" i="21" s="1"/>
  <c r="BZ285" i="4" s="1"/>
  <c r="L281" i="21"/>
  <c r="S281" i="21"/>
  <c r="AE281" i="21" s="1"/>
  <c r="CI281" i="4" s="1"/>
  <c r="O281" i="21"/>
  <c r="AA281" i="21"/>
  <c r="CE281" i="4" s="1"/>
  <c r="J281" i="21"/>
  <c r="V281" i="21"/>
  <c r="BZ281" i="4"/>
  <c r="L277" i="21"/>
  <c r="X277" i="21"/>
  <c r="CB277" i="4" s="1"/>
  <c r="O277" i="21"/>
  <c r="AA277" i="21" s="1"/>
  <c r="CE277" i="4" s="1"/>
  <c r="S277" i="21"/>
  <c r="AE277" i="21"/>
  <c r="CI277" i="4" s="1"/>
  <c r="K277" i="21"/>
  <c r="W277" i="21" s="1"/>
  <c r="CA277" i="4" s="1"/>
  <c r="J277" i="21"/>
  <c r="V277" i="21"/>
  <c r="BZ277" i="4"/>
  <c r="L273" i="21"/>
  <c r="X273" i="21" s="1"/>
  <c r="CB273" i="4" s="1"/>
  <c r="O273" i="21"/>
  <c r="AA273" i="21"/>
  <c r="CE273" i="4" s="1"/>
  <c r="S273" i="21"/>
  <c r="AE273" i="21"/>
  <c r="CI273" i="4" s="1"/>
  <c r="K273" i="21"/>
  <c r="W273" i="21"/>
  <c r="CA273" i="4" s="1"/>
  <c r="J273" i="21"/>
  <c r="V273" i="21" s="1"/>
  <c r="BZ273" i="4" s="1"/>
  <c r="L269" i="21"/>
  <c r="X269" i="21"/>
  <c r="CB269" i="4" s="1"/>
  <c r="S269" i="21"/>
  <c r="AE269" i="21" s="1"/>
  <c r="CI269" i="4" s="1"/>
  <c r="O269" i="21"/>
  <c r="AA269" i="21"/>
  <c r="CE269" i="4"/>
  <c r="K269" i="21"/>
  <c r="W269" i="21" s="1"/>
  <c r="CA269" i="4" s="1"/>
  <c r="J269" i="21"/>
  <c r="V269" i="21"/>
  <c r="BZ269" i="4" s="1"/>
  <c r="L265" i="21"/>
  <c r="X265" i="21"/>
  <c r="CB265" i="4" s="1"/>
  <c r="S265" i="21"/>
  <c r="AE265" i="21"/>
  <c r="CI265" i="4" s="1"/>
  <c r="O265" i="21"/>
  <c r="AA265" i="21" s="1"/>
  <c r="CE265" i="4" s="1"/>
  <c r="K265" i="21"/>
  <c r="W265" i="21" s="1"/>
  <c r="CA265" i="4" s="1"/>
  <c r="J265" i="21"/>
  <c r="V265" i="21" s="1"/>
  <c r="BZ265" i="4" s="1"/>
  <c r="L261" i="21"/>
  <c r="O261" i="21"/>
  <c r="AA261" i="21"/>
  <c r="CE261" i="4"/>
  <c r="S261" i="21"/>
  <c r="AE261" i="21"/>
  <c r="CI261" i="4" s="1"/>
  <c r="K261" i="21"/>
  <c r="W261" i="21" s="1"/>
  <c r="CA261" i="4" s="1"/>
  <c r="J261" i="21"/>
  <c r="L257" i="21"/>
  <c r="X257" i="21" s="1"/>
  <c r="CB257" i="4" s="1"/>
  <c r="O257" i="21"/>
  <c r="AA257" i="21"/>
  <c r="CE257" i="4" s="1"/>
  <c r="S257" i="21"/>
  <c r="AE257" i="21"/>
  <c r="CI257" i="4" s="1"/>
  <c r="K257" i="21"/>
  <c r="W257" i="21"/>
  <c r="CA257" i="4" s="1"/>
  <c r="J257" i="21"/>
  <c r="V257" i="21" s="1"/>
  <c r="BZ257" i="4" s="1"/>
  <c r="L253" i="21"/>
  <c r="X253" i="21" s="1"/>
  <c r="CB253" i="4" s="1"/>
  <c r="S253" i="21"/>
  <c r="AE253" i="21" s="1"/>
  <c r="CI253" i="4" s="1"/>
  <c r="O253" i="21"/>
  <c r="AA253" i="21"/>
  <c r="CE253" i="4"/>
  <c r="K253" i="21"/>
  <c r="W253" i="21" s="1"/>
  <c r="CA253" i="4" s="1"/>
  <c r="J253" i="21"/>
  <c r="V253" i="21"/>
  <c r="BZ253" i="4" s="1"/>
  <c r="L249" i="21"/>
  <c r="X249" i="21"/>
  <c r="CB249" i="4"/>
  <c r="S249" i="21"/>
  <c r="AE249" i="21"/>
  <c r="CI249" i="4" s="1"/>
  <c r="O249" i="21"/>
  <c r="AA249" i="21" s="1"/>
  <c r="CE249" i="4" s="1"/>
  <c r="K249" i="21"/>
  <c r="W249" i="21" s="1"/>
  <c r="CA249" i="4" s="1"/>
  <c r="J249" i="21"/>
  <c r="V249" i="21" s="1"/>
  <c r="BZ249" i="4" s="1"/>
  <c r="L245" i="21"/>
  <c r="X245" i="21"/>
  <c r="CB245" i="4"/>
  <c r="S245" i="21"/>
  <c r="AE245" i="21" s="1"/>
  <c r="CI245" i="4" s="1"/>
  <c r="O245" i="21"/>
  <c r="AA245" i="21"/>
  <c r="CE245" i="4" s="1"/>
  <c r="K245" i="21"/>
  <c r="W245" i="21"/>
  <c r="CA245" i="4"/>
  <c r="J245" i="21"/>
  <c r="V245" i="21"/>
  <c r="BZ245" i="4" s="1"/>
  <c r="L241" i="21"/>
  <c r="X241" i="21" s="1"/>
  <c r="CB241" i="4" s="1"/>
  <c r="S241" i="21"/>
  <c r="AE241" i="21"/>
  <c r="CI241" i="4" s="1"/>
  <c r="O241" i="21"/>
  <c r="AA241" i="21" s="1"/>
  <c r="CE241" i="4" s="1"/>
  <c r="K241" i="21"/>
  <c r="W241" i="21"/>
  <c r="CA241" i="4"/>
  <c r="J241" i="21"/>
  <c r="V241" i="21" s="1"/>
  <c r="BZ241" i="4" s="1"/>
  <c r="L237" i="21"/>
  <c r="X237" i="21"/>
  <c r="CB237" i="4" s="1"/>
  <c r="O237" i="21"/>
  <c r="AA237" i="21"/>
  <c r="CE237" i="4" s="1"/>
  <c r="S237" i="21"/>
  <c r="AE237" i="21"/>
  <c r="CI237" i="4" s="1"/>
  <c r="K237" i="21"/>
  <c r="W237" i="21" s="1"/>
  <c r="CA237" i="4" s="1"/>
  <c r="J237" i="21"/>
  <c r="V237" i="21"/>
  <c r="BZ237" i="4" s="1"/>
  <c r="L233" i="21"/>
  <c r="X233" i="21" s="1"/>
  <c r="CB233" i="4" s="1"/>
  <c r="S233" i="21"/>
  <c r="AE233" i="21"/>
  <c r="CI233" i="4"/>
  <c r="O233" i="21"/>
  <c r="AA233" i="21" s="1"/>
  <c r="CE233" i="4" s="1"/>
  <c r="K233" i="21"/>
  <c r="W233" i="21"/>
  <c r="CA233" i="4" s="1"/>
  <c r="J233" i="21"/>
  <c r="V233" i="21"/>
  <c r="BZ233" i="4" s="1"/>
  <c r="L229" i="21"/>
  <c r="S229" i="21"/>
  <c r="AE229" i="21" s="1"/>
  <c r="CI229" i="4" s="1"/>
  <c r="O229" i="21"/>
  <c r="AA229" i="21"/>
  <c r="CE229" i="4"/>
  <c r="K229" i="21"/>
  <c r="W229" i="21" s="1"/>
  <c r="CA229" i="4" s="1"/>
  <c r="J229" i="21"/>
  <c r="L225" i="21"/>
  <c r="X225" i="21" s="1"/>
  <c r="CB225" i="4" s="1"/>
  <c r="O225" i="21"/>
  <c r="AA225" i="21"/>
  <c r="CE225" i="4" s="1"/>
  <c r="S225" i="21"/>
  <c r="AE225" i="21" s="1"/>
  <c r="CI225" i="4" s="1"/>
  <c r="K225" i="21"/>
  <c r="W225" i="21"/>
  <c r="CA225" i="4"/>
  <c r="J225" i="21"/>
  <c r="V225" i="21" s="1"/>
  <c r="BZ225" i="4" s="1"/>
  <c r="L221" i="21"/>
  <c r="X221" i="21"/>
  <c r="CB221" i="4" s="1"/>
  <c r="O221" i="21"/>
  <c r="AA221" i="21"/>
  <c r="CE221" i="4" s="1"/>
  <c r="S221" i="21"/>
  <c r="AE221" i="21"/>
  <c r="CI221" i="4" s="1"/>
  <c r="K221" i="21"/>
  <c r="W221" i="21" s="1"/>
  <c r="CA221" i="4" s="1"/>
  <c r="J221" i="21"/>
  <c r="V221" i="21" s="1"/>
  <c r="BZ221" i="4" s="1"/>
  <c r="L217" i="21"/>
  <c r="X217" i="21" s="1"/>
  <c r="CB217" i="4" s="1"/>
  <c r="S217" i="21"/>
  <c r="AE217" i="21"/>
  <c r="CI217" i="4"/>
  <c r="O217" i="21"/>
  <c r="AA217" i="21" s="1"/>
  <c r="CE217" i="4" s="1"/>
  <c r="K217" i="21"/>
  <c r="W217" i="21"/>
  <c r="CA217" i="4" s="1"/>
  <c r="J217" i="21"/>
  <c r="V217" i="21"/>
  <c r="BZ217" i="4" s="1"/>
  <c r="L213" i="21"/>
  <c r="X213" i="21"/>
  <c r="CB213" i="4" s="1"/>
  <c r="S213" i="21"/>
  <c r="AE213" i="21" s="1"/>
  <c r="CI213" i="4" s="1"/>
  <c r="O213" i="21"/>
  <c r="AA213" i="21" s="1"/>
  <c r="CE213" i="4" s="1"/>
  <c r="K213" i="21"/>
  <c r="W213" i="21" s="1"/>
  <c r="CA213" i="4" s="1"/>
  <c r="J213" i="21"/>
  <c r="V213" i="21"/>
  <c r="BZ213" i="4"/>
  <c r="L209" i="21"/>
  <c r="X209" i="21" s="1"/>
  <c r="CB209" i="4" s="1"/>
  <c r="O209" i="21"/>
  <c r="AA209" i="21"/>
  <c r="S209" i="21"/>
  <c r="AE209" i="21"/>
  <c r="CI209" i="4"/>
  <c r="K209" i="21"/>
  <c r="W209" i="21" s="1"/>
  <c r="CA209" i="4" s="1"/>
  <c r="J209" i="21"/>
  <c r="V209" i="21"/>
  <c r="BZ209" i="4" s="1"/>
  <c r="L205" i="21"/>
  <c r="X205" i="21"/>
  <c r="CB205" i="4" s="1"/>
  <c r="O205" i="21"/>
  <c r="AA205" i="21"/>
  <c r="CE205" i="4" s="1"/>
  <c r="S205" i="21"/>
  <c r="AE205" i="21" s="1"/>
  <c r="CI205" i="4" s="1"/>
  <c r="K205" i="21"/>
  <c r="W205" i="21"/>
  <c r="CA205" i="4" s="1"/>
  <c r="J205" i="21"/>
  <c r="V205" i="21" s="1"/>
  <c r="BZ205" i="4" s="1"/>
  <c r="L201" i="21"/>
  <c r="X201" i="21"/>
  <c r="CB201" i="4"/>
  <c r="S201" i="21"/>
  <c r="AE201" i="21" s="1"/>
  <c r="CI201" i="4" s="1"/>
  <c r="O201" i="21"/>
  <c r="AA201" i="21"/>
  <c r="CE201" i="4" s="1"/>
  <c r="K201" i="21"/>
  <c r="W201" i="21"/>
  <c r="J201" i="21"/>
  <c r="V201" i="21" s="1"/>
  <c r="BZ201" i="4" s="1"/>
  <c r="L197" i="21"/>
  <c r="S197" i="21"/>
  <c r="AE197" i="21" s="1"/>
  <c r="CI197" i="4" s="1"/>
  <c r="O197" i="21"/>
  <c r="AA197" i="21" s="1"/>
  <c r="CE197" i="4" s="1"/>
  <c r="K197" i="21"/>
  <c r="W197" i="21" s="1"/>
  <c r="CA197" i="4" s="1"/>
  <c r="J197" i="21"/>
  <c r="L193" i="21"/>
  <c r="X193" i="21"/>
  <c r="CB193" i="4" s="1"/>
  <c r="O193" i="21"/>
  <c r="AA193" i="21"/>
  <c r="CE193" i="4" s="1"/>
  <c r="S193" i="21"/>
  <c r="AE193" i="21" s="1"/>
  <c r="CI193" i="4" s="1"/>
  <c r="K193" i="21"/>
  <c r="W193" i="21"/>
  <c r="CA193" i="4" s="1"/>
  <c r="J193" i="21"/>
  <c r="V193" i="21" s="1"/>
  <c r="BZ193" i="4" s="1"/>
  <c r="L189" i="21"/>
  <c r="X189" i="21"/>
  <c r="CB189" i="4"/>
  <c r="O189" i="21"/>
  <c r="AA189" i="21" s="1"/>
  <c r="CE189" i="4" s="1"/>
  <c r="S189" i="21"/>
  <c r="AE189" i="21"/>
  <c r="CI189" i="4" s="1"/>
  <c r="K189" i="21"/>
  <c r="W189" i="21"/>
  <c r="CA189" i="4"/>
  <c r="J189" i="21"/>
  <c r="V189" i="21"/>
  <c r="BZ189" i="4" s="1"/>
  <c r="L185" i="21"/>
  <c r="X185" i="21" s="1"/>
  <c r="CB185" i="4" s="1"/>
  <c r="S185" i="21"/>
  <c r="AE185" i="21" s="1"/>
  <c r="CI185" i="4" s="1"/>
  <c r="O185" i="21"/>
  <c r="AA185" i="21" s="1"/>
  <c r="CE185" i="4" s="1"/>
  <c r="K185" i="21"/>
  <c r="W185" i="21"/>
  <c r="CA185" i="4"/>
  <c r="J185" i="21"/>
  <c r="V185" i="21" s="1"/>
  <c r="BZ185" i="4" s="1"/>
  <c r="L181" i="21"/>
  <c r="X181" i="21"/>
  <c r="CB181" i="4" s="1"/>
  <c r="S181" i="21"/>
  <c r="AE181" i="21"/>
  <c r="CI181" i="4"/>
  <c r="O181" i="21"/>
  <c r="AA181" i="21"/>
  <c r="CE181" i="4" s="1"/>
  <c r="K181" i="21"/>
  <c r="W181" i="21" s="1"/>
  <c r="CA181" i="4" s="1"/>
  <c r="J181" i="21"/>
  <c r="V181" i="21" s="1"/>
  <c r="BZ181" i="4" s="1"/>
  <c r="L177" i="21"/>
  <c r="O177" i="21"/>
  <c r="AA177" i="21"/>
  <c r="CE177" i="4" s="1"/>
  <c r="S177" i="21"/>
  <c r="AE177" i="21"/>
  <c r="CI177" i="4" s="1"/>
  <c r="K177" i="21"/>
  <c r="J177" i="21"/>
  <c r="L173" i="21"/>
  <c r="X173" i="21"/>
  <c r="CB173" i="4" s="1"/>
  <c r="O173" i="21"/>
  <c r="AA173" i="21"/>
  <c r="CE173" i="4" s="1"/>
  <c r="S173" i="21"/>
  <c r="AE173" i="21"/>
  <c r="CI173" i="4" s="1"/>
  <c r="K173" i="21"/>
  <c r="W173" i="21" s="1"/>
  <c r="CA173" i="4" s="1"/>
  <c r="J173" i="21"/>
  <c r="V173" i="21"/>
  <c r="BZ173" i="4" s="1"/>
  <c r="L169" i="21"/>
  <c r="X169" i="21" s="1"/>
  <c r="CB169" i="4"/>
  <c r="S169" i="21"/>
  <c r="AE169" i="21"/>
  <c r="CI169" i="4"/>
  <c r="O169" i="21"/>
  <c r="AA169" i="21" s="1"/>
  <c r="CE169" i="4" s="1"/>
  <c r="K169" i="21"/>
  <c r="W169" i="21"/>
  <c r="CA169" i="4" s="1"/>
  <c r="J169" i="21"/>
  <c r="V169" i="21"/>
  <c r="BZ169" i="4" s="1"/>
  <c r="L165" i="21"/>
  <c r="X165" i="21"/>
  <c r="CB165" i="4" s="1"/>
  <c r="S165" i="21"/>
  <c r="AE165" i="21" s="1"/>
  <c r="CI165" i="4" s="1"/>
  <c r="O165" i="21"/>
  <c r="AA165" i="21"/>
  <c r="CE165" i="4" s="1"/>
  <c r="K165" i="21"/>
  <c r="W165" i="21" s="1"/>
  <c r="CA165" i="4"/>
  <c r="J165" i="21"/>
  <c r="V165" i="21"/>
  <c r="BZ165" i="4"/>
  <c r="L161" i="21"/>
  <c r="O161" i="21"/>
  <c r="AA161" i="21"/>
  <c r="CE161" i="4" s="1"/>
  <c r="S161" i="21"/>
  <c r="AE161" i="21" s="1"/>
  <c r="CI161" i="4" s="1"/>
  <c r="K161" i="21"/>
  <c r="J161" i="21"/>
  <c r="L157" i="21"/>
  <c r="X157" i="21"/>
  <c r="CB157" i="4" s="1"/>
  <c r="O157" i="21"/>
  <c r="AA157" i="21" s="1"/>
  <c r="CE157" i="4" s="1"/>
  <c r="S157" i="21"/>
  <c r="AE157" i="21"/>
  <c r="CI157" i="4" s="1"/>
  <c r="K157" i="21"/>
  <c r="W157" i="21" s="1"/>
  <c r="CA157" i="4"/>
  <c r="J157" i="21"/>
  <c r="V157" i="21"/>
  <c r="BZ157" i="4"/>
  <c r="L153" i="21"/>
  <c r="X153" i="21" s="1"/>
  <c r="CB153" i="4" s="1"/>
  <c r="S153" i="21"/>
  <c r="AE153" i="21"/>
  <c r="CI153" i="4" s="1"/>
  <c r="O153" i="21"/>
  <c r="AA153" i="21"/>
  <c r="CE153" i="4" s="1"/>
  <c r="K153" i="21"/>
  <c r="W153" i="21"/>
  <c r="CA153" i="4" s="1"/>
  <c r="J153" i="21"/>
  <c r="V153" i="21" s="1"/>
  <c r="BZ153" i="4" s="1"/>
  <c r="L149" i="21"/>
  <c r="X149" i="21"/>
  <c r="CB149" i="4" s="1"/>
  <c r="S149" i="21"/>
  <c r="AE149" i="21" s="1"/>
  <c r="CI149" i="4"/>
  <c r="O149" i="21"/>
  <c r="AA149" i="21"/>
  <c r="CE149" i="4"/>
  <c r="K149" i="21"/>
  <c r="W149" i="21" s="1"/>
  <c r="CA149" i="4" s="1"/>
  <c r="J149" i="21"/>
  <c r="V149" i="21"/>
  <c r="BZ149" i="4" s="1"/>
  <c r="L142" i="21"/>
  <c r="X142" i="21"/>
  <c r="CB142" i="4" s="1"/>
  <c r="R142" i="21"/>
  <c r="AD142" i="21"/>
  <c r="CH142" i="4" s="1"/>
  <c r="N142" i="21"/>
  <c r="Z142" i="21" s="1"/>
  <c r="CD142" i="4" s="1"/>
  <c r="J142" i="21"/>
  <c r="V142" i="21"/>
  <c r="BZ142" i="4" s="1"/>
  <c r="L139" i="21"/>
  <c r="X139" i="21" s="1"/>
  <c r="CB139" i="4"/>
  <c r="Q139" i="21"/>
  <c r="AC139" i="21"/>
  <c r="CG139" i="4"/>
  <c r="U139" i="21"/>
  <c r="AG139" i="21" s="1"/>
  <c r="CK139" i="4" s="1"/>
  <c r="M139" i="21"/>
  <c r="Y139" i="21"/>
  <c r="CC139" i="4" s="1"/>
  <c r="K139" i="21"/>
  <c r="W139" i="21"/>
  <c r="CA139" i="4" s="1"/>
  <c r="J139" i="21"/>
  <c r="V139" i="21"/>
  <c r="BZ139" i="4" s="1"/>
  <c r="O126" i="21"/>
  <c r="AA126" i="21" s="1"/>
  <c r="CE126" i="4" s="1"/>
  <c r="S126" i="21"/>
  <c r="AE126" i="21"/>
  <c r="CI126" i="4" s="1"/>
  <c r="J126" i="21"/>
  <c r="V126" i="21" s="1"/>
  <c r="BZ126" i="4"/>
  <c r="N123" i="21"/>
  <c r="Z123" i="21"/>
  <c r="CD123" i="4"/>
  <c r="K123" i="21"/>
  <c r="W123" i="21" s="1"/>
  <c r="CA123" i="4" s="1"/>
  <c r="J123" i="21"/>
  <c r="V123" i="21"/>
  <c r="BZ123" i="4" s="1"/>
  <c r="O110" i="21"/>
  <c r="AA110" i="21"/>
  <c r="CE110" i="4" s="1"/>
  <c r="S110" i="21"/>
  <c r="AE110" i="21"/>
  <c r="CI110" i="4" s="1"/>
  <c r="J110" i="21"/>
  <c r="V110" i="21" s="1"/>
  <c r="BZ110" i="4" s="1"/>
  <c r="DX110" i="4" s="1"/>
  <c r="BQ74" i="8" s="1"/>
  <c r="N107" i="21"/>
  <c r="Z107" i="21"/>
  <c r="CD107" i="4" s="1"/>
  <c r="K107" i="21"/>
  <c r="W107" i="21" s="1"/>
  <c r="CA107" i="4" s="1"/>
  <c r="J107" i="21"/>
  <c r="V107" i="21"/>
  <c r="BZ107" i="4" s="1"/>
  <c r="DX107" i="4" s="1"/>
  <c r="BQ314" i="8" s="1"/>
  <c r="O94" i="21"/>
  <c r="AA94" i="21" s="1"/>
  <c r="CE94" i="4" s="1"/>
  <c r="S94" i="21"/>
  <c r="AE94" i="21"/>
  <c r="CI94" i="4" s="1"/>
  <c r="J94" i="21"/>
  <c r="V94" i="21" s="1"/>
  <c r="BZ94" i="4"/>
  <c r="DX94" i="4" s="1"/>
  <c r="BQ111" i="8" s="1"/>
  <c r="N91" i="21"/>
  <c r="Z91" i="21" s="1"/>
  <c r="CD91" i="4" s="1"/>
  <c r="K91" i="21"/>
  <c r="W91" i="21" s="1"/>
  <c r="CA91" i="4"/>
  <c r="J91" i="21"/>
  <c r="V91" i="21"/>
  <c r="BZ91" i="4"/>
  <c r="DX91" i="4"/>
  <c r="BQ220" i="8" s="1"/>
  <c r="O78" i="21"/>
  <c r="AA78" i="21" s="1"/>
  <c r="CE78" i="4" s="1"/>
  <c r="S78" i="21"/>
  <c r="AE78" i="21"/>
  <c r="CI78" i="4"/>
  <c r="J78" i="21"/>
  <c r="V78" i="21" s="1"/>
  <c r="BZ78" i="4" s="1"/>
  <c r="DX78" i="4" s="1"/>
  <c r="BQ104" i="8"/>
  <c r="N75" i="21"/>
  <c r="Z75" i="21"/>
  <c r="CD75" i="4"/>
  <c r="K75" i="21"/>
  <c r="W75" i="21" s="1"/>
  <c r="CA75" i="4" s="1"/>
  <c r="J75" i="21"/>
  <c r="V75" i="21"/>
  <c r="BZ75" i="4" s="1"/>
  <c r="DX75" i="4" s="1"/>
  <c r="BQ409" i="8"/>
  <c r="O62" i="21"/>
  <c r="AA62" i="21" s="1"/>
  <c r="CE62" i="4" s="1"/>
  <c r="S62" i="21"/>
  <c r="AE62" i="21"/>
  <c r="CI62" i="4" s="1"/>
  <c r="J62" i="21"/>
  <c r="V62" i="21"/>
  <c r="BZ62" i="4"/>
  <c r="DX62" i="4" s="1"/>
  <c r="BQ433" i="8" s="1"/>
  <c r="N59" i="21"/>
  <c r="Z59" i="21"/>
  <c r="CD59" i="4" s="1"/>
  <c r="K59" i="21"/>
  <c r="W59" i="21"/>
  <c r="CA59" i="4" s="1"/>
  <c r="J59" i="21"/>
  <c r="V59" i="21"/>
  <c r="BZ59" i="4" s="1"/>
  <c r="DX59" i="4"/>
  <c r="BQ307" i="8" s="1"/>
  <c r="O46" i="21"/>
  <c r="AA46" i="21"/>
  <c r="CE46" i="4" s="1"/>
  <c r="S46" i="21"/>
  <c r="AE46" i="21"/>
  <c r="CI46" i="4" s="1"/>
  <c r="J46" i="21"/>
  <c r="V46" i="21" s="1"/>
  <c r="BZ46" i="4" s="1"/>
  <c r="DX46" i="4"/>
  <c r="BQ144" i="8"/>
  <c r="N43" i="21"/>
  <c r="Z43" i="21"/>
  <c r="CD43" i="4" s="1"/>
  <c r="K43" i="21"/>
  <c r="W43" i="21" s="1"/>
  <c r="CA43" i="4" s="1"/>
  <c r="J43" i="21"/>
  <c r="V43" i="21" s="1"/>
  <c r="BZ43" i="4" s="1"/>
  <c r="DX43" i="4" s="1"/>
  <c r="BQ113" i="8" s="1"/>
  <c r="O30" i="21"/>
  <c r="AA30" i="21" s="1"/>
  <c r="CE30" i="4" s="1"/>
  <c r="S30" i="21"/>
  <c r="AE30" i="21"/>
  <c r="CI30" i="4" s="1"/>
  <c r="J30" i="21"/>
  <c r="N27" i="21"/>
  <c r="Z27" i="21"/>
  <c r="CD27" i="4" s="1"/>
  <c r="K27" i="21"/>
  <c r="W27" i="21"/>
  <c r="CA27" i="4" s="1"/>
  <c r="J27" i="21"/>
  <c r="V27" i="21"/>
  <c r="BZ27" i="4" s="1"/>
  <c r="DX27" i="4" s="1"/>
  <c r="BQ274" i="8" s="1"/>
  <c r="O14" i="21"/>
  <c r="AA14" i="21"/>
  <c r="CE14" i="4"/>
  <c r="S14" i="21"/>
  <c r="AE14" i="21"/>
  <c r="CI14" i="4" s="1"/>
  <c r="J14" i="21"/>
  <c r="V14" i="21" s="1"/>
  <c r="BZ14" i="4" s="1"/>
  <c r="DX14" i="4"/>
  <c r="BQ345" i="8" s="1"/>
  <c r="L515" i="21"/>
  <c r="X515" i="21"/>
  <c r="CB515" i="4" s="1"/>
  <c r="M515" i="21"/>
  <c r="Y515" i="21" s="1"/>
  <c r="CC515" i="4" s="1"/>
  <c r="Q515" i="21"/>
  <c r="AC515" i="21" s="1"/>
  <c r="CG515" i="4" s="1"/>
  <c r="U515" i="21"/>
  <c r="AG515" i="21" s="1"/>
  <c r="CK515" i="4"/>
  <c r="K515" i="21"/>
  <c r="W515" i="21"/>
  <c r="CA515" i="4"/>
  <c r="J515" i="21"/>
  <c r="V515" i="21" s="1"/>
  <c r="BZ515" i="4" s="1"/>
  <c r="L510" i="21"/>
  <c r="X510" i="21"/>
  <c r="CB510" i="4" s="1"/>
  <c r="N510" i="21"/>
  <c r="Z510" i="21"/>
  <c r="CD510" i="4" s="1"/>
  <c r="R510" i="21"/>
  <c r="AD510" i="21"/>
  <c r="CH510" i="4" s="1"/>
  <c r="L507" i="21"/>
  <c r="X507" i="21" s="1"/>
  <c r="CB507" i="4" s="1"/>
  <c r="Q507" i="21"/>
  <c r="AC507" i="21" s="1"/>
  <c r="CG507" i="4" s="1"/>
  <c r="U507" i="21"/>
  <c r="AG507" i="21" s="1"/>
  <c r="CK507" i="4"/>
  <c r="K507" i="21"/>
  <c r="W507" i="21"/>
  <c r="CA507" i="4"/>
  <c r="M507" i="21"/>
  <c r="Y507" i="21" s="1"/>
  <c r="CC507" i="4" s="1"/>
  <c r="J507" i="21"/>
  <c r="V507" i="21"/>
  <c r="BZ507" i="4" s="1"/>
  <c r="L502" i="21"/>
  <c r="X502" i="21"/>
  <c r="CB502" i="4" s="1"/>
  <c r="N502" i="21"/>
  <c r="Z502" i="21"/>
  <c r="CD502" i="4" s="1"/>
  <c r="R502" i="21"/>
  <c r="AD502" i="21" s="1"/>
  <c r="CH502" i="4" s="1"/>
  <c r="L499" i="21"/>
  <c r="X499" i="21" s="1"/>
  <c r="CB499" i="4" s="1"/>
  <c r="M499" i="21"/>
  <c r="Y499" i="21" s="1"/>
  <c r="CC499" i="4"/>
  <c r="Q499" i="21"/>
  <c r="AC499" i="21"/>
  <c r="CG499" i="4"/>
  <c r="U499" i="21"/>
  <c r="AG499" i="21" s="1"/>
  <c r="CK499" i="4" s="1"/>
  <c r="K499" i="21"/>
  <c r="W499" i="21"/>
  <c r="CA499" i="4" s="1"/>
  <c r="J499" i="21"/>
  <c r="V499" i="21"/>
  <c r="BZ499" i="4" s="1"/>
  <c r="L494" i="21"/>
  <c r="X494" i="21"/>
  <c r="CB494" i="4" s="1"/>
  <c r="N494" i="21"/>
  <c r="Z494" i="21" s="1"/>
  <c r="CD494" i="4" s="1"/>
  <c r="R494" i="21"/>
  <c r="AD494" i="21" s="1"/>
  <c r="CH494" i="4" s="1"/>
  <c r="L491" i="21"/>
  <c r="X491" i="21" s="1"/>
  <c r="CB491" i="4"/>
  <c r="Q491" i="21"/>
  <c r="AC491" i="21"/>
  <c r="CG491" i="4"/>
  <c r="U491" i="21"/>
  <c r="AG491" i="21" s="1"/>
  <c r="CK491" i="4" s="1"/>
  <c r="K491" i="21"/>
  <c r="W491" i="21"/>
  <c r="CA491" i="4" s="1"/>
  <c r="M491" i="21"/>
  <c r="Y491" i="21"/>
  <c r="CC491" i="4" s="1"/>
  <c r="J491" i="21"/>
  <c r="V491" i="21"/>
  <c r="BZ491" i="4" s="1"/>
  <c r="L486" i="21"/>
  <c r="N486" i="21"/>
  <c r="Z486" i="21"/>
  <c r="CD486" i="4"/>
  <c r="R486" i="21"/>
  <c r="AD486" i="21" s="1"/>
  <c r="CH486" i="4" s="1"/>
  <c r="L483" i="21"/>
  <c r="M483" i="21"/>
  <c r="Y483" i="21" s="1"/>
  <c r="CC483" i="4" s="1"/>
  <c r="Q483" i="21"/>
  <c r="AC483" i="21"/>
  <c r="CG483" i="4" s="1"/>
  <c r="U483" i="21"/>
  <c r="AG483" i="21" s="1"/>
  <c r="CK483" i="4"/>
  <c r="K483" i="21"/>
  <c r="J483" i="21"/>
  <c r="L478" i="21"/>
  <c r="X478" i="21"/>
  <c r="CB478" i="4" s="1"/>
  <c r="N478" i="21"/>
  <c r="Z478" i="21" s="1"/>
  <c r="CD478" i="4"/>
  <c r="R478" i="21"/>
  <c r="AD478" i="21"/>
  <c r="CH478" i="4"/>
  <c r="L475" i="21"/>
  <c r="X475" i="21" s="1"/>
  <c r="CB475" i="4" s="1"/>
  <c r="Q475" i="21"/>
  <c r="AC475" i="21"/>
  <c r="CG475" i="4" s="1"/>
  <c r="U475" i="21"/>
  <c r="AG475" i="21"/>
  <c r="CK475" i="4"/>
  <c r="K475" i="21"/>
  <c r="W475" i="21"/>
  <c r="CA475" i="4" s="1"/>
  <c r="M475" i="21"/>
  <c r="Y475" i="21" s="1"/>
  <c r="CC475" i="4" s="1"/>
  <c r="J475" i="21"/>
  <c r="V475" i="21"/>
  <c r="BZ475" i="4" s="1"/>
  <c r="L470" i="21"/>
  <c r="X470" i="21" s="1"/>
  <c r="CB470" i="4" s="1"/>
  <c r="N470" i="21"/>
  <c r="Z470" i="21"/>
  <c r="CD470" i="4"/>
  <c r="R470" i="21"/>
  <c r="AD470" i="21" s="1"/>
  <c r="CH470" i="4"/>
  <c r="L467" i="21"/>
  <c r="X467" i="21"/>
  <c r="CB467" i="4" s="1"/>
  <c r="M467" i="21"/>
  <c r="Y467" i="21"/>
  <c r="CC467" i="4"/>
  <c r="Q467" i="21"/>
  <c r="AC467" i="21"/>
  <c r="CG467" i="4" s="1"/>
  <c r="U467" i="21"/>
  <c r="AG467" i="21" s="1"/>
  <c r="CK467" i="4" s="1"/>
  <c r="K467" i="21"/>
  <c r="W467" i="21"/>
  <c r="CA467" i="4" s="1"/>
  <c r="J467" i="21"/>
  <c r="V467" i="21" s="1"/>
  <c r="BZ467" i="4"/>
  <c r="L462" i="21"/>
  <c r="N462" i="21"/>
  <c r="Z462" i="21"/>
  <c r="CD462" i="4"/>
  <c r="R462" i="21"/>
  <c r="AD462" i="21"/>
  <c r="CH462" i="4" s="1"/>
  <c r="L459" i="21"/>
  <c r="X459" i="21" s="1"/>
  <c r="CB459" i="4" s="1"/>
  <c r="Q459" i="21"/>
  <c r="AC459" i="21"/>
  <c r="CG459" i="4" s="1"/>
  <c r="U459" i="21"/>
  <c r="AG459" i="21" s="1"/>
  <c r="CK459" i="4" s="1"/>
  <c r="K459" i="21"/>
  <c r="W459" i="21"/>
  <c r="CA459" i="4"/>
  <c r="M459" i="21"/>
  <c r="Y459" i="21" s="1"/>
  <c r="CC459" i="4"/>
  <c r="J459" i="21"/>
  <c r="V459" i="21"/>
  <c r="BZ459" i="4" s="1"/>
  <c r="L454" i="21"/>
  <c r="X454" i="21"/>
  <c r="CB454" i="4"/>
  <c r="N454" i="21"/>
  <c r="R454" i="21"/>
  <c r="AD454" i="21" s="1"/>
  <c r="CH454" i="4" s="1"/>
  <c r="L451" i="21"/>
  <c r="X451" i="21"/>
  <c r="CB451" i="4" s="1"/>
  <c r="M451" i="21"/>
  <c r="Y451" i="21" s="1"/>
  <c r="CC451" i="4"/>
  <c r="Q451" i="21"/>
  <c r="AC451" i="21"/>
  <c r="CG451" i="4"/>
  <c r="U451" i="21"/>
  <c r="AG451" i="21" s="1"/>
  <c r="CK451" i="4"/>
  <c r="K451" i="21"/>
  <c r="W451" i="21"/>
  <c r="CA451" i="4" s="1"/>
  <c r="J451" i="21"/>
  <c r="V451" i="21"/>
  <c r="BZ451" i="4"/>
  <c r="L446" i="21"/>
  <c r="X446" i="21"/>
  <c r="CB446" i="4" s="1"/>
  <c r="N446" i="21"/>
  <c r="Z446" i="21" s="1"/>
  <c r="CD446" i="4" s="1"/>
  <c r="R446" i="21"/>
  <c r="AD446" i="21" s="1"/>
  <c r="CH446" i="4" s="1"/>
  <c r="L443" i="21"/>
  <c r="X443" i="21" s="1"/>
  <c r="CB443" i="4"/>
  <c r="Q443" i="21"/>
  <c r="AC443" i="21"/>
  <c r="CG443" i="4"/>
  <c r="U443" i="21"/>
  <c r="AG443" i="21" s="1"/>
  <c r="CK443" i="4"/>
  <c r="K443" i="21"/>
  <c r="W443" i="21"/>
  <c r="CA443" i="4" s="1"/>
  <c r="M443" i="21"/>
  <c r="Y443" i="21"/>
  <c r="CC443" i="4" s="1"/>
  <c r="J443" i="21"/>
  <c r="V443" i="21"/>
  <c r="BZ443" i="4" s="1"/>
  <c r="L438" i="21"/>
  <c r="X438" i="21" s="1"/>
  <c r="CB438" i="4" s="1"/>
  <c r="N438" i="21"/>
  <c r="Z438" i="21"/>
  <c r="CD438" i="4" s="1"/>
  <c r="R438" i="21"/>
  <c r="AD438" i="21" s="1"/>
  <c r="CH438" i="4"/>
  <c r="L435" i="21"/>
  <c r="X435" i="21"/>
  <c r="CB435" i="4"/>
  <c r="M435" i="21"/>
  <c r="Y435" i="21" s="1"/>
  <c r="CC435" i="4" s="1"/>
  <c r="Q435" i="21"/>
  <c r="AC435" i="21"/>
  <c r="CG435" i="4" s="1"/>
  <c r="U435" i="21"/>
  <c r="AG435" i="21"/>
  <c r="CK435" i="4"/>
  <c r="K435" i="21"/>
  <c r="W435" i="21"/>
  <c r="CA435" i="4" s="1"/>
  <c r="J435" i="21"/>
  <c r="V435" i="21" s="1"/>
  <c r="BZ435" i="4"/>
  <c r="L432" i="21"/>
  <c r="X432" i="21" s="1"/>
  <c r="CB432" i="4" s="1"/>
  <c r="T432" i="21"/>
  <c r="AF432" i="21"/>
  <c r="CJ432" i="4"/>
  <c r="P432" i="21"/>
  <c r="AB432" i="21"/>
  <c r="CF432" i="4"/>
  <c r="J432" i="21"/>
  <c r="V432" i="21" s="1"/>
  <c r="BZ432" i="4" s="1"/>
  <c r="L428" i="21"/>
  <c r="X428" i="21"/>
  <c r="CB428" i="4" s="1"/>
  <c r="P428" i="21"/>
  <c r="AB428" i="21" s="1"/>
  <c r="CF428" i="4" s="1"/>
  <c r="T428" i="21"/>
  <c r="AF428" i="21"/>
  <c r="CJ428" i="4" s="1"/>
  <c r="J428" i="21"/>
  <c r="V428" i="21" s="1"/>
  <c r="BZ428" i="4"/>
  <c r="L424" i="21"/>
  <c r="X424" i="21" s="1"/>
  <c r="CB424" i="4" s="1"/>
  <c r="P424" i="21"/>
  <c r="AB424" i="21"/>
  <c r="CF424" i="4"/>
  <c r="T424" i="21"/>
  <c r="AF424" i="21"/>
  <c r="CJ424" i="4"/>
  <c r="J424" i="21"/>
  <c r="V424" i="21" s="1"/>
  <c r="BZ424" i="4" s="1"/>
  <c r="L420" i="21"/>
  <c r="X420" i="21"/>
  <c r="CB420" i="4" s="1"/>
  <c r="P420" i="21"/>
  <c r="AB420" i="21" s="1"/>
  <c r="CF420" i="4" s="1"/>
  <c r="T420" i="21"/>
  <c r="AF420" i="21"/>
  <c r="CJ420" i="4" s="1"/>
  <c r="J420" i="21"/>
  <c r="V420" i="21" s="1"/>
  <c r="BZ420" i="4"/>
  <c r="L416" i="21"/>
  <c r="X416" i="21" s="1"/>
  <c r="CB416" i="4" s="1"/>
  <c r="T416" i="21"/>
  <c r="AF416" i="21"/>
  <c r="CJ416" i="4"/>
  <c r="P416" i="21"/>
  <c r="AB416" i="21"/>
  <c r="CF416" i="4"/>
  <c r="J416" i="21"/>
  <c r="V416" i="21" s="1"/>
  <c r="BZ416" i="4" s="1"/>
  <c r="L412" i="21"/>
  <c r="X412" i="21"/>
  <c r="CB412" i="4" s="1"/>
  <c r="P412" i="21"/>
  <c r="AB412" i="21" s="1"/>
  <c r="CF412" i="4" s="1"/>
  <c r="T412" i="21"/>
  <c r="AF412" i="21"/>
  <c r="CJ412" i="4" s="1"/>
  <c r="J412" i="21"/>
  <c r="V412" i="21" s="1"/>
  <c r="BZ412" i="4"/>
  <c r="L408" i="21"/>
  <c r="X408" i="21" s="1"/>
  <c r="CB408" i="4" s="1"/>
  <c r="T408" i="21"/>
  <c r="AF408" i="21"/>
  <c r="CJ408" i="4"/>
  <c r="P408" i="21"/>
  <c r="AB408" i="21"/>
  <c r="CF408" i="4"/>
  <c r="J408" i="21"/>
  <c r="V408" i="21" s="1"/>
  <c r="BZ408" i="4" s="1"/>
  <c r="L404" i="21"/>
  <c r="X404" i="21"/>
  <c r="CB404" i="4" s="1"/>
  <c r="P404" i="21"/>
  <c r="AB404" i="21" s="1"/>
  <c r="CF404" i="4" s="1"/>
  <c r="T404" i="21"/>
  <c r="AF404" i="21"/>
  <c r="CJ404" i="4" s="1"/>
  <c r="J404" i="21"/>
  <c r="V404" i="21" s="1"/>
  <c r="BZ404" i="4"/>
  <c r="L400" i="21"/>
  <c r="X400" i="21" s="1"/>
  <c r="CB400" i="4" s="1"/>
  <c r="T400" i="21"/>
  <c r="AF400" i="21"/>
  <c r="CJ400" i="4"/>
  <c r="P400" i="21"/>
  <c r="AB400" i="21"/>
  <c r="CF400" i="4"/>
  <c r="J400" i="21"/>
  <c r="V400" i="21" s="1"/>
  <c r="BZ400" i="4" s="1"/>
  <c r="L396" i="21"/>
  <c r="X396" i="21"/>
  <c r="CB396" i="4" s="1"/>
  <c r="T396" i="21"/>
  <c r="AF396" i="21" s="1"/>
  <c r="CJ396" i="4" s="1"/>
  <c r="P396" i="21"/>
  <c r="AB396" i="21"/>
  <c r="CF396" i="4" s="1"/>
  <c r="J396" i="21"/>
  <c r="V396" i="21" s="1"/>
  <c r="BZ396" i="4"/>
  <c r="L392" i="21"/>
  <c r="X392" i="21" s="1"/>
  <c r="CB392" i="4" s="1"/>
  <c r="P392" i="21"/>
  <c r="AB392" i="21"/>
  <c r="CF392" i="4"/>
  <c r="T392" i="21"/>
  <c r="AF392" i="21"/>
  <c r="CJ392" i="4"/>
  <c r="J392" i="21"/>
  <c r="V392" i="21" s="1"/>
  <c r="BZ392" i="4" s="1"/>
  <c r="L388" i="21"/>
  <c r="X388" i="21"/>
  <c r="CB388" i="4" s="1"/>
  <c r="P388" i="21"/>
  <c r="AB388" i="21" s="1"/>
  <c r="CF388" i="4" s="1"/>
  <c r="T388" i="21"/>
  <c r="AF388" i="21"/>
  <c r="CJ388" i="4" s="1"/>
  <c r="J388" i="21"/>
  <c r="V388" i="21" s="1"/>
  <c r="BZ388" i="4"/>
  <c r="L384" i="21"/>
  <c r="X384" i="21" s="1"/>
  <c r="CB384" i="4" s="1"/>
  <c r="T384" i="21"/>
  <c r="AF384" i="21"/>
  <c r="CJ384" i="4"/>
  <c r="P384" i="21"/>
  <c r="AB384" i="21"/>
  <c r="CF384" i="4"/>
  <c r="J384" i="21"/>
  <c r="V384" i="21" s="1"/>
  <c r="BZ384" i="4" s="1"/>
  <c r="L380" i="21"/>
  <c r="X380" i="21"/>
  <c r="CB380" i="4" s="1"/>
  <c r="P380" i="21"/>
  <c r="AB380" i="21" s="1"/>
  <c r="CF380" i="4" s="1"/>
  <c r="T380" i="21"/>
  <c r="AF380" i="21"/>
  <c r="CJ380" i="4" s="1"/>
  <c r="J380" i="21"/>
  <c r="V380" i="21" s="1"/>
  <c r="BZ380" i="4"/>
  <c r="L376" i="21"/>
  <c r="X376" i="21" s="1"/>
  <c r="CB376" i="4" s="1"/>
  <c r="P376" i="21"/>
  <c r="AB376" i="21"/>
  <c r="CF376" i="4"/>
  <c r="T376" i="21"/>
  <c r="AF376" i="21"/>
  <c r="CJ376" i="4"/>
  <c r="J376" i="21"/>
  <c r="V376" i="21" s="1"/>
  <c r="BZ376" i="4" s="1"/>
  <c r="L372" i="21"/>
  <c r="X372" i="21"/>
  <c r="CB372" i="4" s="1"/>
  <c r="P372" i="21"/>
  <c r="AB372" i="21" s="1"/>
  <c r="CF372" i="4" s="1"/>
  <c r="T372" i="21"/>
  <c r="AF372" i="21"/>
  <c r="CJ372" i="4" s="1"/>
  <c r="J372" i="21"/>
  <c r="V372" i="21" s="1"/>
  <c r="BZ372" i="4"/>
  <c r="L368" i="21"/>
  <c r="X368" i="21" s="1"/>
  <c r="CB368" i="4" s="1"/>
  <c r="T368" i="21"/>
  <c r="AF368" i="21"/>
  <c r="CJ368" i="4"/>
  <c r="P368" i="21"/>
  <c r="AB368" i="21"/>
  <c r="CF368" i="4"/>
  <c r="J368" i="21"/>
  <c r="V368" i="21" s="1"/>
  <c r="BZ368" i="4" s="1"/>
  <c r="L145" i="21"/>
  <c r="O145" i="21"/>
  <c r="AA145" i="21" s="1"/>
  <c r="CE145" i="4"/>
  <c r="S145" i="21"/>
  <c r="AE145" i="21"/>
  <c r="CI145" i="4" s="1"/>
  <c r="K145" i="21"/>
  <c r="W145" i="21"/>
  <c r="CA145" i="4" s="1"/>
  <c r="J145" i="21"/>
  <c r="L140" i="21"/>
  <c r="X140" i="21"/>
  <c r="CB140" i="4" s="1"/>
  <c r="T140" i="21"/>
  <c r="AF140" i="21"/>
  <c r="CJ140" i="4"/>
  <c r="P140" i="21"/>
  <c r="AB140" i="21" s="1"/>
  <c r="CF140" i="4"/>
  <c r="L137" i="21"/>
  <c r="X137" i="21"/>
  <c r="CB137" i="4" s="1"/>
  <c r="S137" i="21"/>
  <c r="AE137" i="21"/>
  <c r="CI137" i="4"/>
  <c r="O137" i="21"/>
  <c r="AA137" i="21"/>
  <c r="CE137" i="4"/>
  <c r="K137" i="21"/>
  <c r="W137" i="21" s="1"/>
  <c r="CA137" i="4"/>
  <c r="J137" i="21"/>
  <c r="V137" i="21"/>
  <c r="BZ137" i="4" s="1"/>
  <c r="L132" i="21"/>
  <c r="X132" i="21"/>
  <c r="CB132" i="4" s="1"/>
  <c r="P132" i="21"/>
  <c r="AB132" i="21"/>
  <c r="CF132" i="4"/>
  <c r="T132" i="21"/>
  <c r="AF132" i="21" s="1"/>
  <c r="CJ132" i="4"/>
  <c r="L129" i="21"/>
  <c r="X129" i="21"/>
  <c r="CB129" i="4" s="1"/>
  <c r="O129" i="21"/>
  <c r="AA129" i="21"/>
  <c r="CE129" i="4"/>
  <c r="S129" i="21"/>
  <c r="AE129" i="21"/>
  <c r="CI129" i="4"/>
  <c r="K129" i="21"/>
  <c r="W129" i="21" s="1"/>
  <c r="CA129" i="4"/>
  <c r="J129" i="21"/>
  <c r="V129" i="21"/>
  <c r="BZ129" i="4" s="1"/>
  <c r="M124" i="21"/>
  <c r="Y124" i="21"/>
  <c r="CC124" i="4" s="1"/>
  <c r="U124" i="21"/>
  <c r="AG124" i="21"/>
  <c r="CK124" i="4"/>
  <c r="P121" i="21"/>
  <c r="AB121" i="21" s="1"/>
  <c r="CF121" i="4"/>
  <c r="K121" i="21"/>
  <c r="W121" i="21"/>
  <c r="CA121" i="4" s="1"/>
  <c r="J121" i="21"/>
  <c r="V121" i="21"/>
  <c r="BZ121" i="4"/>
  <c r="U116" i="21"/>
  <c r="AG116" i="21"/>
  <c r="CK116" i="4"/>
  <c r="M116" i="21"/>
  <c r="Y116" i="21" s="1"/>
  <c r="CC116" i="4"/>
  <c r="K113" i="21"/>
  <c r="W113" i="21"/>
  <c r="CA113" i="4" s="1"/>
  <c r="J113" i="21"/>
  <c r="V113" i="21"/>
  <c r="BZ113" i="4" s="1"/>
  <c r="M108" i="21"/>
  <c r="Y108" i="21"/>
  <c r="CC108" i="4"/>
  <c r="U108" i="21"/>
  <c r="AG108" i="21" s="1"/>
  <c r="CK108" i="4"/>
  <c r="P105" i="21"/>
  <c r="AB105" i="21"/>
  <c r="CF105" i="4" s="1"/>
  <c r="K105" i="21"/>
  <c r="J105" i="21"/>
  <c r="U100" i="21"/>
  <c r="AG100" i="21" s="1"/>
  <c r="CK100" i="4"/>
  <c r="M100" i="21"/>
  <c r="Y100" i="21"/>
  <c r="CC100" i="4" s="1"/>
  <c r="K97" i="21"/>
  <c r="J97" i="21"/>
  <c r="M92" i="21"/>
  <c r="Y92" i="21" s="1"/>
  <c r="CC92" i="4"/>
  <c r="U92" i="21"/>
  <c r="AG92" i="21"/>
  <c r="CK92" i="4" s="1"/>
  <c r="P89" i="21"/>
  <c r="AB89" i="21"/>
  <c r="CF89" i="4"/>
  <c r="K89" i="21"/>
  <c r="W89" i="21"/>
  <c r="CA89" i="4"/>
  <c r="J89" i="21"/>
  <c r="V89" i="21" s="1"/>
  <c r="BZ89" i="4"/>
  <c r="DX89" i="4" s="1"/>
  <c r="BQ66" i="8" s="1"/>
  <c r="U84" i="21"/>
  <c r="AG84" i="21"/>
  <c r="CK84" i="4" s="1"/>
  <c r="M84" i="21"/>
  <c r="Y84" i="21" s="1"/>
  <c r="CC84" i="4"/>
  <c r="K81" i="21"/>
  <c r="W81" i="21" s="1"/>
  <c r="CA81" i="4" s="1"/>
  <c r="J81" i="21"/>
  <c r="V81" i="21"/>
  <c r="BZ81" i="4"/>
  <c r="DX81" i="4" s="1"/>
  <c r="BQ406" i="8" s="1"/>
  <c r="M76" i="21"/>
  <c r="Y76" i="21"/>
  <c r="CC76" i="4" s="1"/>
  <c r="U76" i="21"/>
  <c r="AG76" i="21" s="1"/>
  <c r="CK76" i="4" s="1"/>
  <c r="P73" i="21"/>
  <c r="AB73" i="21"/>
  <c r="CF73" i="4" s="1"/>
  <c r="K73" i="21"/>
  <c r="W73" i="21" s="1"/>
  <c r="CA73" i="4"/>
  <c r="J73" i="21"/>
  <c r="V73" i="21" s="1"/>
  <c r="BZ73" i="4" s="1"/>
  <c r="DX73" i="4" s="1"/>
  <c r="BQ431" i="8" s="1"/>
  <c r="U68" i="21"/>
  <c r="AG68" i="21" s="1"/>
  <c r="CK68" i="4" s="1"/>
  <c r="M68" i="21"/>
  <c r="Y68" i="21"/>
  <c r="CC68" i="4"/>
  <c r="K65" i="21"/>
  <c r="W65" i="21"/>
  <c r="CA65" i="4"/>
  <c r="J65" i="21"/>
  <c r="V65" i="21"/>
  <c r="BZ65" i="4"/>
  <c r="DX65" i="4"/>
  <c r="BQ355" i="8"/>
  <c r="M60" i="21"/>
  <c r="Y60" i="21"/>
  <c r="CC60" i="4"/>
  <c r="U60" i="21"/>
  <c r="AG60" i="21"/>
  <c r="CK60" i="4"/>
  <c r="P57" i="21"/>
  <c r="AB57" i="21"/>
  <c r="CF57" i="4" s="1"/>
  <c r="K57" i="21"/>
  <c r="J57" i="21"/>
  <c r="U52" i="21"/>
  <c r="AG52" i="21"/>
  <c r="CK52" i="4"/>
  <c r="M52" i="21"/>
  <c r="Y52" i="21"/>
  <c r="CC52" i="4" s="1"/>
  <c r="K49" i="21"/>
  <c r="W49" i="21"/>
  <c r="CA49" i="4" s="1"/>
  <c r="J49" i="21"/>
  <c r="V49" i="21" s="1"/>
  <c r="BZ49" i="4" s="1"/>
  <c r="DX49" i="4" s="1"/>
  <c r="BQ428" i="8" s="1"/>
  <c r="M44" i="21"/>
  <c r="Y44" i="21"/>
  <c r="CC44" i="4" s="1"/>
  <c r="U44" i="21"/>
  <c r="AG44" i="21"/>
  <c r="CK44" i="4" s="1"/>
  <c r="P41" i="21"/>
  <c r="AB41" i="21"/>
  <c r="CF41" i="4"/>
  <c r="K41" i="21"/>
  <c r="W41" i="21" s="1"/>
  <c r="CA41" i="4"/>
  <c r="J41" i="21"/>
  <c r="V41" i="21"/>
  <c r="BZ41" i="4" s="1"/>
  <c r="DX41" i="4" s="1"/>
  <c r="BQ310" i="8" s="1"/>
  <c r="U36" i="21"/>
  <c r="AG36" i="21" s="1"/>
  <c r="CK36" i="4" s="1"/>
  <c r="M36" i="21"/>
  <c r="Y36" i="21"/>
  <c r="CC36" i="4"/>
  <c r="K33" i="21"/>
  <c r="W33" i="21"/>
  <c r="CA33" i="4"/>
  <c r="J33" i="21"/>
  <c r="V33" i="21"/>
  <c r="BZ33" i="4"/>
  <c r="DX33" i="4"/>
  <c r="BQ300" i="8"/>
  <c r="M28" i="21"/>
  <c r="Y28" i="21"/>
  <c r="CC28" i="4"/>
  <c r="U28" i="21"/>
  <c r="AG28" i="21"/>
  <c r="CK28" i="4"/>
  <c r="P25" i="21"/>
  <c r="AB25" i="21"/>
  <c r="CF25" i="4" s="1"/>
  <c r="K25" i="21"/>
  <c r="W25" i="21"/>
  <c r="CA25" i="4" s="1"/>
  <c r="J25" i="21"/>
  <c r="V25" i="21" s="1"/>
  <c r="BZ25" i="4" s="1"/>
  <c r="DX25" i="4" s="1"/>
  <c r="BQ463" i="8"/>
  <c r="U20" i="21"/>
  <c r="AG20" i="21"/>
  <c r="CK20" i="4" s="1"/>
  <c r="M20" i="21"/>
  <c r="Y20" i="21"/>
  <c r="CC20" i="4" s="1"/>
  <c r="K17" i="21"/>
  <c r="W17" i="21"/>
  <c r="CA17" i="4"/>
  <c r="J17" i="21"/>
  <c r="V17" i="21" s="1"/>
  <c r="BZ17" i="4"/>
  <c r="DX17" i="4"/>
  <c r="BQ393" i="8" s="1"/>
  <c r="M12" i="21"/>
  <c r="Y12" i="21"/>
  <c r="CC12" i="4"/>
  <c r="U12" i="21"/>
  <c r="AG12" i="21" s="1"/>
  <c r="CK12" i="4" s="1"/>
  <c r="L144" i="21"/>
  <c r="X144" i="21" s="1"/>
  <c r="CB144" i="4" s="1"/>
  <c r="T144" i="21"/>
  <c r="AF144" i="21"/>
  <c r="CJ144" i="4"/>
  <c r="P144" i="21"/>
  <c r="AB144" i="21"/>
  <c r="CF144" i="4"/>
  <c r="L141" i="21"/>
  <c r="X141" i="21" s="1"/>
  <c r="CB141" i="4" s="1"/>
  <c r="O141" i="21"/>
  <c r="AA141" i="21" s="1"/>
  <c r="CE141" i="4" s="1"/>
  <c r="S141" i="21"/>
  <c r="AE141" i="21"/>
  <c r="CI141" i="4" s="1"/>
  <c r="K141" i="21"/>
  <c r="W141" i="21"/>
  <c r="CA141" i="4"/>
  <c r="J141" i="21"/>
  <c r="V141" i="21" s="1"/>
  <c r="BZ141" i="4" s="1"/>
  <c r="L136" i="21"/>
  <c r="X136" i="21" s="1"/>
  <c r="CB136" i="4" s="1"/>
  <c r="P136" i="21"/>
  <c r="AB136" i="21"/>
  <c r="CF136" i="4"/>
  <c r="T136" i="21"/>
  <c r="AF136" i="21"/>
  <c r="CJ136" i="4"/>
  <c r="L133" i="21"/>
  <c r="X133" i="21" s="1"/>
  <c r="CB133" i="4" s="1"/>
  <c r="S133" i="21"/>
  <c r="AE133" i="21"/>
  <c r="CI133" i="4" s="1"/>
  <c r="O133" i="21"/>
  <c r="AA133" i="21"/>
  <c r="CE133" i="4" s="1"/>
  <c r="K133" i="21"/>
  <c r="W133" i="21"/>
  <c r="CA133" i="4"/>
  <c r="J133" i="21"/>
  <c r="V133" i="21" s="1"/>
  <c r="BZ133" i="4" s="1"/>
  <c r="L128" i="21"/>
  <c r="X128" i="21" s="1"/>
  <c r="CB128" i="4" s="1"/>
  <c r="T128" i="21"/>
  <c r="AF128" i="21"/>
  <c r="CJ128" i="4"/>
  <c r="P128" i="21"/>
  <c r="AB128" i="21"/>
  <c r="CF128" i="4"/>
  <c r="K125" i="21"/>
  <c r="W125" i="21" s="1"/>
  <c r="CA125" i="4" s="1"/>
  <c r="J125" i="21"/>
  <c r="V125" i="21"/>
  <c r="BZ125" i="4" s="1"/>
  <c r="J122" i="21"/>
  <c r="V122" i="21"/>
  <c r="BZ122" i="4" s="1"/>
  <c r="T117" i="21"/>
  <c r="AF117" i="21"/>
  <c r="CJ117" i="4"/>
  <c r="K117" i="21"/>
  <c r="W117" i="21" s="1"/>
  <c r="CA117" i="4" s="1"/>
  <c r="J117" i="21"/>
  <c r="V117" i="21" s="1"/>
  <c r="BZ117" i="4" s="1"/>
  <c r="M112" i="21"/>
  <c r="Q112" i="21"/>
  <c r="AC112" i="21"/>
  <c r="CG112" i="4"/>
  <c r="K109" i="21"/>
  <c r="W109" i="21" s="1"/>
  <c r="CA109" i="4" s="1"/>
  <c r="J109" i="21"/>
  <c r="V109" i="21"/>
  <c r="BZ109" i="4" s="1"/>
  <c r="DX109" i="4" s="1"/>
  <c r="BQ309" i="8" s="1"/>
  <c r="J106" i="21"/>
  <c r="V106" i="21" s="1"/>
  <c r="BZ106" i="4" s="1"/>
  <c r="DX106" i="4" s="1"/>
  <c r="BQ315" i="8" s="1"/>
  <c r="T101" i="21"/>
  <c r="AF101" i="21"/>
  <c r="CJ101" i="4"/>
  <c r="K101" i="21"/>
  <c r="W101" i="21" s="1"/>
  <c r="CA101" i="4" s="1"/>
  <c r="J101" i="21"/>
  <c r="V101" i="21" s="1"/>
  <c r="BZ101" i="4" s="1"/>
  <c r="DX101" i="4" s="1"/>
  <c r="BQ360" i="8" s="1"/>
  <c r="M96" i="21"/>
  <c r="Y96" i="21" s="1"/>
  <c r="CC96" i="4" s="1"/>
  <c r="Q96" i="21"/>
  <c r="AC96" i="21"/>
  <c r="CG96" i="4" s="1"/>
  <c r="K93" i="21"/>
  <c r="W93" i="21"/>
  <c r="CA93" i="4" s="1"/>
  <c r="J93" i="21"/>
  <c r="V93" i="21"/>
  <c r="BZ93" i="4"/>
  <c r="DX93" i="4" s="1"/>
  <c r="BQ429" i="8" s="1"/>
  <c r="J90" i="21"/>
  <c r="V90" i="21"/>
  <c r="BZ90" i="4"/>
  <c r="DX90" i="4" s="1"/>
  <c r="BQ254" i="8" s="1"/>
  <c r="T85" i="21"/>
  <c r="AF85" i="21" s="1"/>
  <c r="CJ85" i="4" s="1"/>
  <c r="K85" i="21"/>
  <c r="W85" i="21"/>
  <c r="CA85" i="4"/>
  <c r="J85" i="21"/>
  <c r="V85" i="21"/>
  <c r="BZ85" i="4" s="1"/>
  <c r="DX85" i="4" s="1"/>
  <c r="BQ162" i="8" s="1"/>
  <c r="M80" i="21"/>
  <c r="Y80" i="21"/>
  <c r="CC80" i="4" s="1"/>
  <c r="Q80" i="21"/>
  <c r="AC80" i="21"/>
  <c r="CG80" i="4"/>
  <c r="K77" i="21"/>
  <c r="W77" i="21" s="1"/>
  <c r="CA77" i="4" s="1"/>
  <c r="J77" i="21"/>
  <c r="V77" i="21" s="1"/>
  <c r="BZ77" i="4" s="1"/>
  <c r="DX77" i="4" s="1"/>
  <c r="BQ397" i="8" s="1"/>
  <c r="J74" i="21"/>
  <c r="V74" i="21" s="1"/>
  <c r="BZ74" i="4" s="1"/>
  <c r="DX74" i="4" s="1"/>
  <c r="BQ257" i="8" s="1"/>
  <c r="T69" i="21"/>
  <c r="AF69" i="21"/>
  <c r="CJ69" i="4" s="1"/>
  <c r="K69" i="21"/>
  <c r="W69" i="21" s="1"/>
  <c r="CA69" i="4" s="1"/>
  <c r="J69" i="21"/>
  <c r="V69" i="21"/>
  <c r="BZ69" i="4" s="1"/>
  <c r="DX69" i="4" s="1"/>
  <c r="BQ353" i="8" s="1"/>
  <c r="M64" i="21"/>
  <c r="Y64" i="21" s="1"/>
  <c r="CC64" i="4" s="1"/>
  <c r="Q64" i="21"/>
  <c r="AC64" i="21" s="1"/>
  <c r="CG64" i="4" s="1"/>
  <c r="K61" i="21"/>
  <c r="W61" i="21" s="1"/>
  <c r="CA61" i="4" s="1"/>
  <c r="J61" i="21"/>
  <c r="V61" i="21"/>
  <c r="BZ61" i="4"/>
  <c r="DX61" i="4" s="1"/>
  <c r="BQ499" i="8" s="1"/>
  <c r="J58" i="21"/>
  <c r="V58" i="21"/>
  <c r="BZ58" i="4" s="1"/>
  <c r="DX58" i="4" s="1"/>
  <c r="BQ391" i="8" s="1"/>
  <c r="T53" i="21"/>
  <c r="AF53" i="21" s="1"/>
  <c r="CJ53" i="4" s="1"/>
  <c r="K53" i="21"/>
  <c r="W53" i="21" s="1"/>
  <c r="CA53" i="4" s="1"/>
  <c r="J53" i="21"/>
  <c r="V53" i="21"/>
  <c r="BZ53" i="4"/>
  <c r="DX53" i="4"/>
  <c r="BQ500" i="8" s="1"/>
  <c r="M48" i="21"/>
  <c r="Y48" i="21"/>
  <c r="CC48" i="4" s="1"/>
  <c r="Q48" i="21"/>
  <c r="AC48" i="21"/>
  <c r="CG48" i="4"/>
  <c r="K45" i="21"/>
  <c r="J45" i="21"/>
  <c r="J42" i="21"/>
  <c r="V42" i="21"/>
  <c r="BZ42" i="4" s="1"/>
  <c r="DX42" i="4" s="1"/>
  <c r="BQ448" i="8" s="1"/>
  <c r="T37" i="21"/>
  <c r="AF37" i="21" s="1"/>
  <c r="CJ37" i="4" s="1"/>
  <c r="K37" i="21"/>
  <c r="W37" i="21" s="1"/>
  <c r="CA37" i="4" s="1"/>
  <c r="J37" i="21"/>
  <c r="V37" i="21"/>
  <c r="BZ37" i="4"/>
  <c r="DX37" i="4" s="1"/>
  <c r="BQ400" i="8" s="1"/>
  <c r="M32" i="21"/>
  <c r="Y32" i="21"/>
  <c r="CC32" i="4" s="1"/>
  <c r="Q32" i="21"/>
  <c r="AC32" i="21"/>
  <c r="CG32" i="4"/>
  <c r="K29" i="21"/>
  <c r="W29" i="21" s="1"/>
  <c r="CA29" i="4" s="1"/>
  <c r="J29" i="21"/>
  <c r="V29" i="21"/>
  <c r="BZ29" i="4" s="1"/>
  <c r="DX29" i="4" s="1"/>
  <c r="BQ165" i="8" s="1"/>
  <c r="J26" i="21"/>
  <c r="V26" i="21" s="1"/>
  <c r="BZ26" i="4" s="1"/>
  <c r="DX26" i="4" s="1"/>
  <c r="BQ180" i="8" s="1"/>
  <c r="T21" i="21"/>
  <c r="AF21" i="21"/>
  <c r="CJ21" i="4"/>
  <c r="K21" i="21"/>
  <c r="W21" i="21" s="1"/>
  <c r="CA21" i="4"/>
  <c r="J21" i="21"/>
  <c r="V21" i="21"/>
  <c r="BZ21" i="4" s="1"/>
  <c r="DX21" i="4" s="1"/>
  <c r="BQ137" i="8" s="1"/>
  <c r="M16" i="21"/>
  <c r="Y16" i="21" s="1"/>
  <c r="CC16" i="4" s="1"/>
  <c r="Q16" i="21"/>
  <c r="AC16" i="21" s="1"/>
  <c r="CG16" i="4" s="1"/>
  <c r="K13" i="21"/>
  <c r="W13" i="21"/>
  <c r="CA13" i="4"/>
  <c r="J13" i="21"/>
  <c r="V13" i="21"/>
  <c r="BZ13" i="4" s="1"/>
  <c r="DX13" i="4" s="1"/>
  <c r="BQ437" i="8" s="1"/>
  <c r="J10" i="21"/>
  <c r="V10" i="21"/>
  <c r="BZ10" i="4" s="1"/>
  <c r="DX10" i="4" s="1"/>
  <c r="BQ52" i="8" s="1"/>
  <c r="L364" i="21"/>
  <c r="X364" i="21" s="1"/>
  <c r="CB364" i="4" s="1"/>
  <c r="P364" i="21"/>
  <c r="AB364" i="21"/>
  <c r="CF364" i="4" s="1"/>
  <c r="T364" i="21"/>
  <c r="AF364" i="21"/>
  <c r="CJ364" i="4"/>
  <c r="L362" i="21"/>
  <c r="X362" i="21" s="1"/>
  <c r="CB362" i="4" s="1"/>
  <c r="N362" i="21"/>
  <c r="Z362" i="21" s="1"/>
  <c r="CD362" i="4" s="1"/>
  <c r="R362" i="21"/>
  <c r="AD362" i="21" s="1"/>
  <c r="CH362" i="4" s="1"/>
  <c r="L360" i="21"/>
  <c r="X360" i="21"/>
  <c r="CB360" i="4"/>
  <c r="P360" i="21"/>
  <c r="AB360" i="21" s="1"/>
  <c r="CF360" i="4" s="1"/>
  <c r="T360" i="21"/>
  <c r="AF360" i="21" s="1"/>
  <c r="CJ360" i="4" s="1"/>
  <c r="L358" i="21"/>
  <c r="X358" i="21"/>
  <c r="CB358" i="4"/>
  <c r="N358" i="21"/>
  <c r="Z358" i="21"/>
  <c r="CD358" i="4" s="1"/>
  <c r="R358" i="21"/>
  <c r="AD358" i="21" s="1"/>
  <c r="CH358" i="4" s="1"/>
  <c r="L356" i="21"/>
  <c r="X356" i="21"/>
  <c r="CB356" i="4" s="1"/>
  <c r="P356" i="21"/>
  <c r="AB356" i="21"/>
  <c r="CF356" i="4"/>
  <c r="T356" i="21"/>
  <c r="AF356" i="21"/>
  <c r="CJ356" i="4"/>
  <c r="L354" i="21"/>
  <c r="X354" i="21" s="1"/>
  <c r="CB354" i="4"/>
  <c r="R354" i="21"/>
  <c r="AD354" i="21"/>
  <c r="CH354" i="4" s="1"/>
  <c r="N354" i="21"/>
  <c r="Z354" i="21"/>
  <c r="CD354" i="4" s="1"/>
  <c r="L352" i="21"/>
  <c r="X352" i="21"/>
  <c r="CB352" i="4"/>
  <c r="T352" i="21"/>
  <c r="AF352" i="21" s="1"/>
  <c r="CJ352" i="4" s="1"/>
  <c r="P352" i="21"/>
  <c r="AB352" i="21" s="1"/>
  <c r="CF352" i="4" s="1"/>
  <c r="L350" i="21"/>
  <c r="X350" i="21" s="1"/>
  <c r="CB350" i="4" s="1"/>
  <c r="R350" i="21"/>
  <c r="AD350" i="21"/>
  <c r="CH350" i="4"/>
  <c r="N350" i="21"/>
  <c r="Z350" i="21" s="1"/>
  <c r="CD350" i="4" s="1"/>
  <c r="L348" i="21"/>
  <c r="X348" i="21" s="1"/>
  <c r="CB348" i="4" s="1"/>
  <c r="P348" i="21"/>
  <c r="AB348" i="21"/>
  <c r="CF348" i="4"/>
  <c r="T348" i="21"/>
  <c r="AF348" i="21"/>
  <c r="CJ348" i="4" s="1"/>
  <c r="L346" i="21"/>
  <c r="X346" i="21" s="1"/>
  <c r="CB346" i="4" s="1"/>
  <c r="N346" i="21"/>
  <c r="Z346" i="21" s="1"/>
  <c r="CD346" i="4" s="1"/>
  <c r="R346" i="21"/>
  <c r="AD346" i="21" s="1"/>
  <c r="CH346" i="4" s="1"/>
  <c r="L344" i="21"/>
  <c r="X344" i="21"/>
  <c r="CB344" i="4" s="1"/>
  <c r="T344" i="21"/>
  <c r="AF344" i="21" s="1"/>
  <c r="CJ344" i="4" s="1"/>
  <c r="P344" i="21"/>
  <c r="AB344" i="21" s="1"/>
  <c r="CF344" i="4" s="1"/>
  <c r="L342" i="21"/>
  <c r="X342" i="21" s="1"/>
  <c r="CB342" i="4" s="1"/>
  <c r="N342" i="21"/>
  <c r="Z342" i="21"/>
  <c r="CD342" i="4" s="1"/>
  <c r="R342" i="21"/>
  <c r="AD342" i="21" s="1"/>
  <c r="CH342" i="4" s="1"/>
  <c r="L340" i="21"/>
  <c r="X340" i="21" s="1"/>
  <c r="CB340" i="4" s="1"/>
  <c r="P340" i="21"/>
  <c r="AB340" i="21" s="1"/>
  <c r="CF340" i="4" s="1"/>
  <c r="T340" i="21"/>
  <c r="AF340" i="21"/>
  <c r="CJ340" i="4" s="1"/>
  <c r="L338" i="21"/>
  <c r="X338" i="21" s="1"/>
  <c r="CB338" i="4" s="1"/>
  <c r="R338" i="21"/>
  <c r="AD338" i="21" s="1"/>
  <c r="CH338" i="4" s="1"/>
  <c r="N338" i="21"/>
  <c r="Z338" i="21" s="1"/>
  <c r="CD338" i="4" s="1"/>
  <c r="L336" i="21"/>
  <c r="X336" i="21"/>
  <c r="CB336" i="4" s="1"/>
  <c r="T336" i="21"/>
  <c r="AF336" i="21" s="1"/>
  <c r="CJ336" i="4" s="1"/>
  <c r="P336" i="21"/>
  <c r="AB336" i="21" s="1"/>
  <c r="CF336" i="4" s="1"/>
  <c r="L334" i="21"/>
  <c r="X334" i="21" s="1"/>
  <c r="CB334" i="4" s="1"/>
  <c r="R334" i="21"/>
  <c r="AD334" i="21"/>
  <c r="CH334" i="4" s="1"/>
  <c r="N334" i="21"/>
  <c r="Z334" i="21" s="1"/>
  <c r="CD334" i="4" s="1"/>
  <c r="L332" i="21"/>
  <c r="X332" i="21" s="1"/>
  <c r="CB332" i="4" s="1"/>
  <c r="T332" i="21"/>
  <c r="AF332" i="21" s="1"/>
  <c r="CJ332" i="4" s="1"/>
  <c r="P332" i="21"/>
  <c r="AB332" i="21"/>
  <c r="CF332" i="4" s="1"/>
  <c r="L330" i="21"/>
  <c r="X330" i="21" s="1"/>
  <c r="CB330" i="4" s="1"/>
  <c r="R330" i="21"/>
  <c r="AD330" i="21" s="1"/>
  <c r="CH330" i="4" s="1"/>
  <c r="N330" i="21"/>
  <c r="Z330" i="21" s="1"/>
  <c r="CD330" i="4" s="1"/>
  <c r="L328" i="21"/>
  <c r="X328" i="21"/>
  <c r="CB328" i="4" s="1"/>
  <c r="P328" i="21"/>
  <c r="AB328" i="21" s="1"/>
  <c r="CF328" i="4" s="1"/>
  <c r="T328" i="21"/>
  <c r="AF328" i="21" s="1"/>
  <c r="CJ328" i="4" s="1"/>
  <c r="L326" i="21"/>
  <c r="X326" i="21" s="1"/>
  <c r="CB326" i="4" s="1"/>
  <c r="N326" i="21"/>
  <c r="Z326" i="21"/>
  <c r="CD326" i="4" s="1"/>
  <c r="R326" i="21"/>
  <c r="AD326" i="21" s="1"/>
  <c r="CH326" i="4" s="1"/>
  <c r="L324" i="21"/>
  <c r="X324" i="21" s="1"/>
  <c r="CB324" i="4" s="1"/>
  <c r="P324" i="21"/>
  <c r="AB324" i="21" s="1"/>
  <c r="CF324" i="4" s="1"/>
  <c r="T324" i="21"/>
  <c r="AF324" i="21"/>
  <c r="CJ324" i="4" s="1"/>
  <c r="L322" i="21"/>
  <c r="X322" i="21" s="1"/>
  <c r="CB322" i="4" s="1"/>
  <c r="R322" i="21"/>
  <c r="AD322" i="21" s="1"/>
  <c r="CH322" i="4" s="1"/>
  <c r="N322" i="21"/>
  <c r="Z322" i="21" s="1"/>
  <c r="CD322" i="4" s="1"/>
  <c r="L320" i="21"/>
  <c r="X320" i="21"/>
  <c r="CB320" i="4" s="1"/>
  <c r="T320" i="21"/>
  <c r="AF320" i="21" s="1"/>
  <c r="CJ320" i="4" s="1"/>
  <c r="P320" i="21"/>
  <c r="AB320" i="21" s="1"/>
  <c r="CF320" i="4" s="1"/>
  <c r="L318" i="21"/>
  <c r="X318" i="21" s="1"/>
  <c r="CB318" i="4" s="1"/>
  <c r="R318" i="21"/>
  <c r="AD318" i="21"/>
  <c r="CH318" i="4" s="1"/>
  <c r="N318" i="21"/>
  <c r="Z318" i="21" s="1"/>
  <c r="CD318" i="4" s="1"/>
  <c r="L316" i="21"/>
  <c r="X316" i="21" s="1"/>
  <c r="CB316" i="4" s="1"/>
  <c r="P316" i="21"/>
  <c r="AB316" i="21" s="1"/>
  <c r="CF316" i="4" s="1"/>
  <c r="T316" i="21"/>
  <c r="AF316" i="21"/>
  <c r="CJ316" i="4" s="1"/>
  <c r="L314" i="21"/>
  <c r="X314" i="21" s="1"/>
  <c r="CB314" i="4" s="1"/>
  <c r="N314" i="21"/>
  <c r="Z314" i="21" s="1"/>
  <c r="CD314" i="4" s="1"/>
  <c r="R314" i="21"/>
  <c r="AD314" i="21"/>
  <c r="CH314" i="4" s="1"/>
  <c r="L312" i="21"/>
  <c r="X312" i="21"/>
  <c r="CB312" i="4"/>
  <c r="T312" i="21"/>
  <c r="AF312" i="21"/>
  <c r="CJ312" i="4" s="1"/>
  <c r="P312" i="21"/>
  <c r="AB312" i="21" s="1"/>
  <c r="CF312" i="4" s="1"/>
  <c r="L310" i="21"/>
  <c r="X310" i="21"/>
  <c r="CB310" i="4" s="1"/>
  <c r="N310" i="21"/>
  <c r="Z310" i="21" s="1"/>
  <c r="CD310" i="4" s="1"/>
  <c r="R310" i="21"/>
  <c r="AD310" i="21"/>
  <c r="CH310" i="4" s="1"/>
  <c r="L308" i="21"/>
  <c r="X308" i="21" s="1"/>
  <c r="CB308" i="4" s="1"/>
  <c r="P308" i="21"/>
  <c r="AB308" i="21"/>
  <c r="CF308" i="4" s="1"/>
  <c r="T308" i="21"/>
  <c r="AF308" i="21" s="1"/>
  <c r="CJ308" i="4" s="1"/>
  <c r="L306" i="21"/>
  <c r="X306" i="21"/>
  <c r="CB306" i="4" s="1"/>
  <c r="R306" i="21"/>
  <c r="AD306" i="21" s="1"/>
  <c r="CH306" i="4" s="1"/>
  <c r="N306" i="21"/>
  <c r="Z306" i="21"/>
  <c r="CD306" i="4" s="1"/>
  <c r="L304" i="21"/>
  <c r="X304" i="21" s="1"/>
  <c r="CB304" i="4" s="1"/>
  <c r="T304" i="21"/>
  <c r="AF304" i="21"/>
  <c r="CJ304" i="4" s="1"/>
  <c r="P304" i="21"/>
  <c r="AB304" i="21" s="1"/>
  <c r="CF304" i="4" s="1"/>
  <c r="L302" i="21"/>
  <c r="N302" i="21"/>
  <c r="Z302" i="21" s="1"/>
  <c r="CD302" i="4" s="1"/>
  <c r="R302" i="21"/>
  <c r="AD302" i="21"/>
  <c r="CH302" i="4" s="1"/>
  <c r="L300" i="21"/>
  <c r="X300" i="21" s="1"/>
  <c r="CB300" i="4" s="1"/>
  <c r="T300" i="21"/>
  <c r="AF300" i="21"/>
  <c r="CJ300" i="4" s="1"/>
  <c r="P300" i="21"/>
  <c r="AB300" i="21" s="1"/>
  <c r="CF300" i="4" s="1"/>
  <c r="L298" i="21"/>
  <c r="X298" i="21"/>
  <c r="CB298" i="4" s="1"/>
  <c r="R298" i="21"/>
  <c r="AD298" i="21" s="1"/>
  <c r="CH298" i="4" s="1"/>
  <c r="N298" i="21"/>
  <c r="Z298" i="21"/>
  <c r="CD298" i="4" s="1"/>
  <c r="L296" i="21"/>
  <c r="X296" i="21" s="1"/>
  <c r="CB296" i="4" s="1"/>
  <c r="P296" i="21"/>
  <c r="AB296" i="21"/>
  <c r="CF296" i="4" s="1"/>
  <c r="T296" i="21"/>
  <c r="AF296" i="21" s="1"/>
  <c r="CJ296" i="4" s="1"/>
  <c r="L294" i="21"/>
  <c r="N294" i="21"/>
  <c r="Z294" i="21" s="1"/>
  <c r="CD294" i="4" s="1"/>
  <c r="R294" i="21"/>
  <c r="AD294" i="21"/>
  <c r="CH294" i="4" s="1"/>
  <c r="L292" i="21"/>
  <c r="X292" i="21" s="1"/>
  <c r="CB292" i="4" s="1"/>
  <c r="P292" i="21"/>
  <c r="AB292" i="21"/>
  <c r="CF292" i="4" s="1"/>
  <c r="T292" i="21"/>
  <c r="AF292" i="21" s="1"/>
  <c r="CJ292" i="4" s="1"/>
  <c r="L290" i="21"/>
  <c r="X290" i="21"/>
  <c r="CB290" i="4" s="1"/>
  <c r="R290" i="21"/>
  <c r="AD290" i="21" s="1"/>
  <c r="CH290" i="4" s="1"/>
  <c r="N290" i="21"/>
  <c r="Z290" i="21"/>
  <c r="CD290" i="4" s="1"/>
  <c r="L288" i="21"/>
  <c r="X288" i="21" s="1"/>
  <c r="CB288" i="4" s="1"/>
  <c r="T288" i="21"/>
  <c r="AF288" i="21"/>
  <c r="CJ288" i="4" s="1"/>
  <c r="P288" i="21"/>
  <c r="AB288" i="21" s="1"/>
  <c r="CF288" i="4" s="1"/>
  <c r="L286" i="21"/>
  <c r="X286" i="21"/>
  <c r="CB286" i="4" s="1"/>
  <c r="R286" i="21"/>
  <c r="AD286" i="21" s="1"/>
  <c r="CH286" i="4" s="1"/>
  <c r="N286" i="21"/>
  <c r="Z286" i="21"/>
  <c r="CD286" i="4" s="1"/>
  <c r="L284" i="21"/>
  <c r="P284" i="21"/>
  <c r="AB284" i="21"/>
  <c r="CF284" i="4" s="1"/>
  <c r="T284" i="21"/>
  <c r="AF284" i="21" s="1"/>
  <c r="CJ284" i="4" s="1"/>
  <c r="L282" i="21"/>
  <c r="X282" i="21"/>
  <c r="CB282" i="4" s="1"/>
  <c r="N282" i="21"/>
  <c r="Z282" i="21" s="1"/>
  <c r="CD282" i="4" s="1"/>
  <c r="R282" i="21"/>
  <c r="AD282" i="21"/>
  <c r="CH282" i="4" s="1"/>
  <c r="L280" i="21"/>
  <c r="X280" i="21" s="1"/>
  <c r="CB280" i="4" s="1"/>
  <c r="P280" i="21"/>
  <c r="AB280" i="21"/>
  <c r="CF280" i="4" s="1"/>
  <c r="T280" i="21"/>
  <c r="AF280" i="21" s="1"/>
  <c r="CJ280" i="4" s="1"/>
  <c r="L278" i="21"/>
  <c r="X278" i="21"/>
  <c r="CB278" i="4" s="1"/>
  <c r="R278" i="21"/>
  <c r="AD278" i="21" s="1"/>
  <c r="CH278" i="4" s="1"/>
  <c r="N278" i="21"/>
  <c r="Z278" i="21"/>
  <c r="CD278" i="4" s="1"/>
  <c r="L276" i="21"/>
  <c r="X276" i="21" s="1"/>
  <c r="CB276" i="4" s="1"/>
  <c r="T276" i="21"/>
  <c r="AF276" i="21"/>
  <c r="CJ276" i="4" s="1"/>
  <c r="P276" i="21"/>
  <c r="AB276" i="21" s="1"/>
  <c r="CF276" i="4" s="1"/>
  <c r="L274" i="21"/>
  <c r="X274" i="21"/>
  <c r="CB274" i="4" s="1"/>
  <c r="R274" i="21"/>
  <c r="AD274" i="21" s="1"/>
  <c r="CH274" i="4" s="1"/>
  <c r="N274" i="21"/>
  <c r="Z274" i="21"/>
  <c r="CD274" i="4" s="1"/>
  <c r="L272" i="21"/>
  <c r="X272" i="21" s="1"/>
  <c r="CB272" i="4" s="1"/>
  <c r="T272" i="21"/>
  <c r="AF272" i="21"/>
  <c r="CJ272" i="4" s="1"/>
  <c r="P272" i="21"/>
  <c r="AB272" i="21" s="1"/>
  <c r="CF272" i="4" s="1"/>
  <c r="L270" i="21"/>
  <c r="X270" i="21"/>
  <c r="CB270" i="4" s="1"/>
  <c r="N270" i="21"/>
  <c r="Z270" i="21" s="1"/>
  <c r="CD270" i="4" s="1"/>
  <c r="R270" i="21"/>
  <c r="AD270" i="21"/>
  <c r="CH270" i="4" s="1"/>
  <c r="L268" i="21"/>
  <c r="X268" i="21" s="1"/>
  <c r="CB268" i="4" s="1"/>
  <c r="P268" i="21"/>
  <c r="AB268" i="21"/>
  <c r="CF268" i="4" s="1"/>
  <c r="T268" i="21"/>
  <c r="AF268" i="21" s="1"/>
  <c r="CJ268" i="4" s="1"/>
  <c r="L266" i="21"/>
  <c r="X266" i="21"/>
  <c r="CB266" i="4" s="1"/>
  <c r="N266" i="21"/>
  <c r="Z266" i="21" s="1"/>
  <c r="CD266" i="4" s="1"/>
  <c r="R266" i="21"/>
  <c r="AD266" i="21"/>
  <c r="CH266" i="4" s="1"/>
  <c r="L264" i="21"/>
  <c r="X264" i="21" s="1"/>
  <c r="CB264" i="4" s="1"/>
  <c r="P264" i="21"/>
  <c r="AB264" i="21"/>
  <c r="CF264" i="4" s="1"/>
  <c r="T264" i="21"/>
  <c r="AF264" i="21" s="1"/>
  <c r="CJ264" i="4" s="1"/>
  <c r="L262" i="21"/>
  <c r="R262" i="21"/>
  <c r="AD262" i="21" s="1"/>
  <c r="CH262" i="4" s="1"/>
  <c r="N262" i="21"/>
  <c r="Z262" i="21"/>
  <c r="CD262" i="4" s="1"/>
  <c r="L260" i="21"/>
  <c r="T260" i="21"/>
  <c r="AF260" i="21"/>
  <c r="CJ260" i="4" s="1"/>
  <c r="P260" i="21"/>
  <c r="AB260" i="21" s="1"/>
  <c r="CF260" i="4" s="1"/>
  <c r="L258" i="21"/>
  <c r="X258" i="21"/>
  <c r="CB258" i="4" s="1"/>
  <c r="R258" i="21"/>
  <c r="AD258" i="21" s="1"/>
  <c r="CH258" i="4" s="1"/>
  <c r="N258" i="21"/>
  <c r="L256" i="21"/>
  <c r="X256" i="21" s="1"/>
  <c r="CB256" i="4" s="1"/>
  <c r="T256" i="21"/>
  <c r="AF256" i="21"/>
  <c r="CJ256" i="4" s="1"/>
  <c r="P256" i="21"/>
  <c r="AB256" i="21" s="1"/>
  <c r="CF256" i="4" s="1"/>
  <c r="L254" i="21"/>
  <c r="X254" i="21"/>
  <c r="CB254" i="4" s="1"/>
  <c r="N254" i="21"/>
  <c r="Z254" i="21" s="1"/>
  <c r="CD254" i="4" s="1"/>
  <c r="R254" i="21"/>
  <c r="AD254" i="21"/>
  <c r="CH254" i="4" s="1"/>
  <c r="L252" i="21"/>
  <c r="X252" i="21" s="1"/>
  <c r="CB252" i="4" s="1"/>
  <c r="P252" i="21"/>
  <c r="AB252" i="21"/>
  <c r="CF252" i="4" s="1"/>
  <c r="T252" i="21"/>
  <c r="AF252" i="21" s="1"/>
  <c r="CJ252" i="4" s="1"/>
  <c r="L250" i="21"/>
  <c r="X250" i="21"/>
  <c r="CB250" i="4" s="1"/>
  <c r="N250" i="21"/>
  <c r="Z250" i="21" s="1"/>
  <c r="CD250" i="4" s="1"/>
  <c r="R250" i="21"/>
  <c r="AD250" i="21"/>
  <c r="CH250" i="4" s="1"/>
  <c r="L248" i="21"/>
  <c r="X248" i="21" s="1"/>
  <c r="CB248" i="4" s="1"/>
  <c r="P248" i="21"/>
  <c r="AB248" i="21"/>
  <c r="CF248" i="4" s="1"/>
  <c r="T248" i="21"/>
  <c r="AF248" i="21" s="1"/>
  <c r="CJ248" i="4" s="1"/>
  <c r="L246" i="21"/>
  <c r="X246" i="21"/>
  <c r="CB246" i="4" s="1"/>
  <c r="N246" i="21"/>
  <c r="Z246" i="21" s="1"/>
  <c r="CD246" i="4" s="1"/>
  <c r="R246" i="21"/>
  <c r="AD246" i="21"/>
  <c r="CH246" i="4" s="1"/>
  <c r="L244" i="21"/>
  <c r="X244" i="21" s="1"/>
  <c r="CB244" i="4" s="1"/>
  <c r="P244" i="21"/>
  <c r="AB244" i="21"/>
  <c r="CF244" i="4" s="1"/>
  <c r="T244" i="21"/>
  <c r="AF244" i="21" s="1"/>
  <c r="CJ244" i="4" s="1"/>
  <c r="L242" i="21"/>
  <c r="X242" i="21"/>
  <c r="CB242" i="4" s="1"/>
  <c r="R242" i="21"/>
  <c r="AD242" i="21" s="1"/>
  <c r="CH242" i="4" s="1"/>
  <c r="N242" i="21"/>
  <c r="Z242" i="21"/>
  <c r="CD242" i="4" s="1"/>
  <c r="L240" i="21"/>
  <c r="X240" i="21" s="1"/>
  <c r="CB240" i="4" s="1"/>
  <c r="T240" i="21"/>
  <c r="AF240" i="21"/>
  <c r="CJ240" i="4" s="1"/>
  <c r="P240" i="21"/>
  <c r="AB240" i="21" s="1"/>
  <c r="CF240" i="4" s="1"/>
  <c r="L238" i="21"/>
  <c r="X238" i="21"/>
  <c r="CB238" i="4" s="1"/>
  <c r="R238" i="21"/>
  <c r="AD238" i="21" s="1"/>
  <c r="CH238" i="4" s="1"/>
  <c r="N238" i="21"/>
  <c r="Z238" i="21"/>
  <c r="CD238" i="4" s="1"/>
  <c r="L236" i="21"/>
  <c r="X236" i="21" s="1"/>
  <c r="CB236" i="4" s="1"/>
  <c r="T236" i="21"/>
  <c r="AF236" i="21"/>
  <c r="CJ236" i="4" s="1"/>
  <c r="P236" i="21"/>
  <c r="AB236" i="21" s="1"/>
  <c r="CF236" i="4" s="1"/>
  <c r="L234" i="21"/>
  <c r="X234" i="21"/>
  <c r="CB234" i="4" s="1"/>
  <c r="R234" i="21"/>
  <c r="AD234" i="21" s="1"/>
  <c r="CH234" i="4" s="1"/>
  <c r="N234" i="21"/>
  <c r="Z234" i="21"/>
  <c r="CD234" i="4" s="1"/>
  <c r="L232" i="21"/>
  <c r="X232" i="21" s="1"/>
  <c r="CB232" i="4" s="1"/>
  <c r="P232" i="21"/>
  <c r="AB232" i="21"/>
  <c r="CF232" i="4" s="1"/>
  <c r="T232" i="21"/>
  <c r="AF232" i="21" s="1"/>
  <c r="CJ232" i="4" s="1"/>
  <c r="L230" i="21"/>
  <c r="X230" i="21"/>
  <c r="CB230" i="4" s="1"/>
  <c r="N230" i="21"/>
  <c r="Z230" i="21" s="1"/>
  <c r="CD230" i="4" s="1"/>
  <c r="R230" i="21"/>
  <c r="AD230" i="21"/>
  <c r="CH230" i="4" s="1"/>
  <c r="L228" i="21"/>
  <c r="X228" i="21" s="1"/>
  <c r="CB228" i="4" s="1"/>
  <c r="P228" i="21"/>
  <c r="AB228" i="21"/>
  <c r="CF228" i="4" s="1"/>
  <c r="T228" i="21"/>
  <c r="AF228" i="21" s="1"/>
  <c r="CJ228" i="4" s="1"/>
  <c r="L226" i="21"/>
  <c r="X226" i="21"/>
  <c r="CB226" i="4" s="1"/>
  <c r="R226" i="21"/>
  <c r="AD226" i="21" s="1"/>
  <c r="CH226" i="4" s="1"/>
  <c r="N226" i="21"/>
  <c r="Z226" i="21"/>
  <c r="CD226" i="4" s="1"/>
  <c r="L224" i="21"/>
  <c r="X224" i="21" s="1"/>
  <c r="CB224" i="4" s="1"/>
  <c r="T224" i="21"/>
  <c r="AF224" i="21"/>
  <c r="CJ224" i="4" s="1"/>
  <c r="P224" i="21"/>
  <c r="AB224" i="21" s="1"/>
  <c r="CF224" i="4" s="1"/>
  <c r="L222" i="21"/>
  <c r="X222" i="21"/>
  <c r="CB222" i="4" s="1"/>
  <c r="R222" i="21"/>
  <c r="AD222" i="21" s="1"/>
  <c r="CH222" i="4" s="1"/>
  <c r="N222" i="21"/>
  <c r="Z222" i="21"/>
  <c r="CD222" i="4" s="1"/>
  <c r="L220" i="21"/>
  <c r="X220" i="21" s="1"/>
  <c r="CB220" i="4" s="1"/>
  <c r="T220" i="21"/>
  <c r="AF220" i="21"/>
  <c r="CJ220" i="4" s="1"/>
  <c r="P220" i="21"/>
  <c r="AB220" i="21" s="1"/>
  <c r="CF220" i="4" s="1"/>
  <c r="L218" i="21"/>
  <c r="X218" i="21"/>
  <c r="CB218" i="4" s="1"/>
  <c r="N218" i="21"/>
  <c r="Z218" i="21" s="1"/>
  <c r="CD218" i="4"/>
  <c r="R218" i="21"/>
  <c r="AD218" i="21"/>
  <c r="CH218" i="4" s="1"/>
  <c r="L216" i="21"/>
  <c r="X216" i="21" s="1"/>
  <c r="CB216" i="4"/>
  <c r="P216" i="21"/>
  <c r="AB216" i="21"/>
  <c r="CF216" i="4" s="1"/>
  <c r="T216" i="21"/>
  <c r="AF216" i="21" s="1"/>
  <c r="CJ216" i="4"/>
  <c r="L214" i="21"/>
  <c r="X214" i="21"/>
  <c r="CB214" i="4" s="1"/>
  <c r="N214" i="21"/>
  <c r="Z214" i="21" s="1"/>
  <c r="CD214" i="4" s="1"/>
  <c r="R214" i="21"/>
  <c r="AD214" i="21"/>
  <c r="CH214" i="4" s="1"/>
  <c r="L212" i="21"/>
  <c r="X212" i="21" s="1"/>
  <c r="CB212" i="4" s="1"/>
  <c r="P212" i="21"/>
  <c r="AB212" i="21"/>
  <c r="CF212" i="4" s="1"/>
  <c r="T212" i="21"/>
  <c r="AF212" i="21" s="1"/>
  <c r="CJ212" i="4" s="1"/>
  <c r="L210" i="21"/>
  <c r="X210" i="21"/>
  <c r="CB210" i="4" s="1"/>
  <c r="R210" i="21"/>
  <c r="AD210" i="21" s="1"/>
  <c r="CH210" i="4" s="1"/>
  <c r="N210" i="21"/>
  <c r="Z210" i="21"/>
  <c r="CD210" i="4" s="1"/>
  <c r="L208" i="21"/>
  <c r="X208" i="21" s="1"/>
  <c r="CB208" i="4" s="1"/>
  <c r="T208" i="21"/>
  <c r="AF208" i="21"/>
  <c r="CJ208" i="4" s="1"/>
  <c r="P208" i="21"/>
  <c r="AB208" i="21" s="1"/>
  <c r="CF208" i="4"/>
  <c r="L206" i="21"/>
  <c r="X206" i="21"/>
  <c r="CB206" i="4" s="1"/>
  <c r="R206" i="21"/>
  <c r="AD206" i="21" s="1"/>
  <c r="CH206" i="4" s="1"/>
  <c r="N206" i="21"/>
  <c r="Z206" i="21"/>
  <c r="CD206" i="4" s="1"/>
  <c r="L204" i="21"/>
  <c r="X204" i="21" s="1"/>
  <c r="CB204" i="4"/>
  <c r="T204" i="21"/>
  <c r="AF204" i="21"/>
  <c r="CJ204" i="4" s="1"/>
  <c r="P204" i="21"/>
  <c r="AB204" i="21" s="1"/>
  <c r="CF204" i="4" s="1"/>
  <c r="L202" i="21"/>
  <c r="X202" i="21"/>
  <c r="CB202" i="4" s="1"/>
  <c r="N202" i="21"/>
  <c r="Z202" i="21" s="1"/>
  <c r="CD202" i="4" s="1"/>
  <c r="R202" i="21"/>
  <c r="AD202" i="21"/>
  <c r="CH202" i="4" s="1"/>
  <c r="L200" i="21"/>
  <c r="X200" i="21" s="1"/>
  <c r="CB200" i="4" s="1"/>
  <c r="P200" i="21"/>
  <c r="AB200" i="21"/>
  <c r="CF200" i="4" s="1"/>
  <c r="T200" i="21"/>
  <c r="AF200" i="21" s="1"/>
  <c r="CJ200" i="4" s="1"/>
  <c r="L198" i="21"/>
  <c r="X198" i="21"/>
  <c r="CB198" i="4" s="1"/>
  <c r="N198" i="21"/>
  <c r="Z198" i="21" s="1"/>
  <c r="CD198" i="4" s="1"/>
  <c r="R198" i="21"/>
  <c r="AD198" i="21"/>
  <c r="CH198" i="4" s="1"/>
  <c r="L196" i="21"/>
  <c r="X196" i="21" s="1"/>
  <c r="CB196" i="4" s="1"/>
  <c r="P196" i="21"/>
  <c r="AB196" i="21"/>
  <c r="CF196" i="4" s="1"/>
  <c r="T196" i="21"/>
  <c r="AF196" i="21" s="1"/>
  <c r="CJ196" i="4" s="1"/>
  <c r="L194" i="21"/>
  <c r="X194" i="21"/>
  <c r="CB194" i="4" s="1"/>
  <c r="R194" i="21"/>
  <c r="AD194" i="21" s="1"/>
  <c r="CH194" i="4" s="1"/>
  <c r="N194" i="21"/>
  <c r="Z194" i="21"/>
  <c r="CD194" i="4" s="1"/>
  <c r="L192" i="21"/>
  <c r="X192" i="21" s="1"/>
  <c r="CB192" i="4" s="1"/>
  <c r="T192" i="21"/>
  <c r="AF192" i="21"/>
  <c r="CJ192" i="4" s="1"/>
  <c r="P192" i="21"/>
  <c r="AB192" i="21" s="1"/>
  <c r="CF192" i="4" s="1"/>
  <c r="L190" i="21"/>
  <c r="X190" i="21"/>
  <c r="CB190" i="4" s="1"/>
  <c r="R190" i="21"/>
  <c r="AD190" i="21" s="1"/>
  <c r="CH190" i="4" s="1"/>
  <c r="N190" i="21"/>
  <c r="Z190" i="21"/>
  <c r="CD190" i="4" s="1"/>
  <c r="L188" i="21"/>
  <c r="X188" i="21" s="1"/>
  <c r="CB188" i="4" s="1"/>
  <c r="T188" i="21"/>
  <c r="AF188" i="21"/>
  <c r="CJ188" i="4" s="1"/>
  <c r="P188" i="21"/>
  <c r="AB188" i="21" s="1"/>
  <c r="CF188" i="4" s="1"/>
  <c r="L186" i="21"/>
  <c r="X186" i="21"/>
  <c r="CB186" i="4" s="1"/>
  <c r="N186" i="21"/>
  <c r="Z186" i="21" s="1"/>
  <c r="CD186" i="4" s="1"/>
  <c r="R186" i="21"/>
  <c r="AD186" i="21"/>
  <c r="CH186" i="4" s="1"/>
  <c r="L184" i="21"/>
  <c r="X184" i="21" s="1"/>
  <c r="CB184" i="4" s="1"/>
  <c r="P184" i="21"/>
  <c r="AB184" i="21"/>
  <c r="CF184" i="4" s="1"/>
  <c r="T184" i="21"/>
  <c r="AF184" i="21" s="1"/>
  <c r="CJ184" i="4" s="1"/>
  <c r="L182" i="21"/>
  <c r="N182" i="21"/>
  <c r="Z182" i="21" s="1"/>
  <c r="CD182" i="4"/>
  <c r="R182" i="21"/>
  <c r="AD182" i="21"/>
  <c r="CH182" i="4" s="1"/>
  <c r="L180" i="21"/>
  <c r="X180" i="21" s="1"/>
  <c r="CB180" i="4"/>
  <c r="P180" i="21"/>
  <c r="AB180" i="21"/>
  <c r="CF180" i="4" s="1"/>
  <c r="T180" i="21"/>
  <c r="AF180" i="21" s="1"/>
  <c r="CJ180" i="4"/>
  <c r="L178" i="21"/>
  <c r="X178" i="21"/>
  <c r="CB178" i="4" s="1"/>
  <c r="R178" i="21"/>
  <c r="AD178" i="21" s="1"/>
  <c r="CH178" i="4"/>
  <c r="N178" i="21"/>
  <c r="Z178" i="21"/>
  <c r="CD178" i="4" s="1"/>
  <c r="L176" i="21"/>
  <c r="X176" i="21" s="1"/>
  <c r="CB176" i="4"/>
  <c r="T176" i="21"/>
  <c r="AF176" i="21"/>
  <c r="CJ176" i="4" s="1"/>
  <c r="P176" i="21"/>
  <c r="AB176" i="21" s="1"/>
  <c r="CF176" i="4"/>
  <c r="L174" i="21"/>
  <c r="X174" i="21"/>
  <c r="CB174" i="4" s="1"/>
  <c r="R174" i="21"/>
  <c r="AD174" i="21" s="1"/>
  <c r="CH174" i="4"/>
  <c r="N174" i="21"/>
  <c r="Z174" i="21"/>
  <c r="CD174" i="4" s="1"/>
  <c r="L172" i="21"/>
  <c r="X172" i="21" s="1"/>
  <c r="CB172" i="4"/>
  <c r="T172" i="21"/>
  <c r="AF172" i="21"/>
  <c r="CJ172" i="4" s="1"/>
  <c r="P172" i="21"/>
  <c r="AB172" i="21" s="1"/>
  <c r="CF172" i="4"/>
  <c r="L170" i="21"/>
  <c r="X170" i="21"/>
  <c r="CB170" i="4" s="1"/>
  <c r="N170" i="21"/>
  <c r="Z170" i="21" s="1"/>
  <c r="CD170" i="4"/>
  <c r="R170" i="21"/>
  <c r="AD170" i="21"/>
  <c r="CH170" i="4" s="1"/>
  <c r="L168" i="21"/>
  <c r="X168" i="21" s="1"/>
  <c r="CB168" i="4"/>
  <c r="P168" i="21"/>
  <c r="AB168" i="21"/>
  <c r="CF168" i="4" s="1"/>
  <c r="T168" i="21"/>
  <c r="AF168" i="21" s="1"/>
  <c r="CJ168" i="4"/>
  <c r="L166" i="21"/>
  <c r="X166" i="21"/>
  <c r="CB166" i="4" s="1"/>
  <c r="N166" i="21"/>
  <c r="Z166" i="21" s="1"/>
  <c r="CD166" i="4"/>
  <c r="R166" i="21"/>
  <c r="AD166" i="21"/>
  <c r="CH166" i="4" s="1"/>
  <c r="L164" i="21"/>
  <c r="X164" i="21" s="1"/>
  <c r="CB164" i="4"/>
  <c r="P164" i="21"/>
  <c r="AB164" i="21"/>
  <c r="CF164" i="4" s="1"/>
  <c r="T164" i="21"/>
  <c r="AF164" i="21" s="1"/>
  <c r="CJ164" i="4"/>
  <c r="L162" i="21"/>
  <c r="X162" i="21"/>
  <c r="CB162" i="4" s="1"/>
  <c r="R162" i="21"/>
  <c r="AD162" i="21" s="1"/>
  <c r="CH162" i="4"/>
  <c r="N162" i="21"/>
  <c r="Z162" i="21"/>
  <c r="CD162" i="4" s="1"/>
  <c r="L160" i="21"/>
  <c r="X160" i="21" s="1"/>
  <c r="CB160" i="4"/>
  <c r="T160" i="21"/>
  <c r="AF160" i="21"/>
  <c r="CJ160" i="4" s="1"/>
  <c r="P160" i="21"/>
  <c r="AB160" i="21" s="1"/>
  <c r="CF160" i="4"/>
  <c r="L158" i="21"/>
  <c r="X158" i="21"/>
  <c r="CB158" i="4" s="1"/>
  <c r="R158" i="21"/>
  <c r="AD158" i="21" s="1"/>
  <c r="CH158" i="4"/>
  <c r="N158" i="21"/>
  <c r="Z158" i="21"/>
  <c r="CD158" i="4" s="1"/>
  <c r="L156" i="21"/>
  <c r="X156" i="21" s="1"/>
  <c r="CB156" i="4"/>
  <c r="T156" i="21"/>
  <c r="AF156" i="21"/>
  <c r="CJ156" i="4" s="1"/>
  <c r="P156" i="21"/>
  <c r="AB156" i="21" s="1"/>
  <c r="CF156" i="4"/>
  <c r="L154" i="21"/>
  <c r="X154" i="21" s="1"/>
  <c r="CB154" i="4" s="1"/>
  <c r="N154" i="21"/>
  <c r="Z154" i="21" s="1"/>
  <c r="CD154" i="4" s="1"/>
  <c r="R154" i="21"/>
  <c r="AD154" i="21"/>
  <c r="CH154" i="4"/>
  <c r="L152" i="21"/>
  <c r="X152" i="21" s="1"/>
  <c r="CB152" i="4" s="1"/>
  <c r="P152" i="21"/>
  <c r="AB152" i="21"/>
  <c r="CF152" i="4" s="1"/>
  <c r="T152" i="21"/>
  <c r="AF152" i="21" s="1"/>
  <c r="CJ152" i="4" s="1"/>
  <c r="L150" i="21"/>
  <c r="X150" i="21"/>
  <c r="CB150" i="4" s="1"/>
  <c r="N150" i="21"/>
  <c r="Z150" i="21" s="1"/>
  <c r="CD150" i="4" s="1"/>
  <c r="R150" i="21"/>
  <c r="AD150" i="21" s="1"/>
  <c r="CH150" i="4" s="1"/>
  <c r="L148" i="21"/>
  <c r="X148" i="21" s="1"/>
  <c r="CB148" i="4" s="1"/>
  <c r="P148" i="21"/>
  <c r="AB148" i="21"/>
  <c r="CF148" i="4" s="1"/>
  <c r="T148" i="21"/>
  <c r="AF148" i="21" s="1"/>
  <c r="CJ148" i="4"/>
  <c r="L146" i="21"/>
  <c r="X146" i="21"/>
  <c r="CB146" i="4" s="1"/>
  <c r="R146" i="21"/>
  <c r="AD146" i="21"/>
  <c r="CH146" i="4"/>
  <c r="N146" i="21"/>
  <c r="Z146" i="21"/>
  <c r="CD146" i="4" s="1"/>
  <c r="L143" i="21"/>
  <c r="X143" i="21" s="1"/>
  <c r="CB143" i="4" s="1"/>
  <c r="M143" i="21"/>
  <c r="Y143" i="21" s="1"/>
  <c r="CC143" i="4" s="1"/>
  <c r="Q143" i="21"/>
  <c r="AC143" i="21" s="1"/>
  <c r="CG143" i="4"/>
  <c r="U143" i="21"/>
  <c r="AG143" i="21"/>
  <c r="CK143" i="4"/>
  <c r="K143" i="21"/>
  <c r="W143" i="21" s="1"/>
  <c r="CA143" i="4" s="1"/>
  <c r="J143" i="21"/>
  <c r="V143" i="21"/>
  <c r="BZ143" i="4" s="1"/>
  <c r="L138" i="21"/>
  <c r="X138" i="21" s="1"/>
  <c r="CB138" i="4" s="1"/>
  <c r="N138" i="21"/>
  <c r="Z138" i="21"/>
  <c r="CD138" i="4" s="1"/>
  <c r="R138" i="21"/>
  <c r="AD138" i="21" s="1"/>
  <c r="CH138" i="4" s="1"/>
  <c r="L135" i="21"/>
  <c r="X135" i="21"/>
  <c r="CB135" i="4" s="1"/>
  <c r="U135" i="21"/>
  <c r="AG135" i="21" s="1"/>
  <c r="CK135" i="4" s="1"/>
  <c r="Q135" i="21"/>
  <c r="AC135" i="21"/>
  <c r="CG135" i="4" s="1"/>
  <c r="M135" i="21"/>
  <c r="Y135" i="21" s="1"/>
  <c r="CC135" i="4"/>
  <c r="K135" i="21"/>
  <c r="W135" i="21"/>
  <c r="CA135" i="4" s="1"/>
  <c r="J135" i="21"/>
  <c r="V135" i="21"/>
  <c r="BZ135" i="4" s="1"/>
  <c r="L130" i="21"/>
  <c r="X130" i="21"/>
  <c r="CB130" i="4" s="1"/>
  <c r="R130" i="21"/>
  <c r="AD130" i="21" s="1"/>
  <c r="CH130" i="4"/>
  <c r="N130" i="21"/>
  <c r="Z130" i="21" s="1"/>
  <c r="CD130" i="4" s="1"/>
  <c r="U127" i="21"/>
  <c r="AG127" i="21" s="1"/>
  <c r="CK127" i="4" s="1"/>
  <c r="K127" i="21"/>
  <c r="W127" i="21"/>
  <c r="CA127" i="4"/>
  <c r="J127" i="21"/>
  <c r="V127" i="21" s="1"/>
  <c r="BZ127" i="4" s="1"/>
  <c r="R119" i="21"/>
  <c r="AD119" i="21"/>
  <c r="CH119" i="4" s="1"/>
  <c r="K119" i="21"/>
  <c r="W119" i="21" s="1"/>
  <c r="CA119" i="4" s="1"/>
  <c r="J119" i="21"/>
  <c r="V119" i="21"/>
  <c r="BZ119" i="4" s="1"/>
  <c r="K114" i="21"/>
  <c r="W114" i="21" s="1"/>
  <c r="CA114" i="4" s="1"/>
  <c r="O114" i="21"/>
  <c r="AA114" i="21" s="1"/>
  <c r="CE114" i="4" s="1"/>
  <c r="K111" i="21"/>
  <c r="J111" i="21"/>
  <c r="R103" i="21"/>
  <c r="AD103" i="21" s="1"/>
  <c r="CH103" i="4"/>
  <c r="K103" i="21"/>
  <c r="W103" i="21" s="1"/>
  <c r="CA103" i="4" s="1"/>
  <c r="J103" i="21"/>
  <c r="K98" i="21"/>
  <c r="O98" i="21"/>
  <c r="AA98" i="21" s="1"/>
  <c r="CE98" i="4" s="1"/>
  <c r="K95" i="21"/>
  <c r="W95" i="21"/>
  <c r="CA95" i="4" s="1"/>
  <c r="J95" i="21"/>
  <c r="V95" i="21" s="1"/>
  <c r="BZ95" i="4" s="1"/>
  <c r="DX95" i="4" s="1"/>
  <c r="BQ384" i="8" s="1"/>
  <c r="R87" i="21"/>
  <c r="AD87" i="21" s="1"/>
  <c r="CH87" i="4" s="1"/>
  <c r="K87" i="21"/>
  <c r="W87" i="21"/>
  <c r="CA87" i="4" s="1"/>
  <c r="J87" i="21"/>
  <c r="V87" i="21"/>
  <c r="BZ87" i="4" s="1"/>
  <c r="DX87" i="4" s="1"/>
  <c r="BQ503" i="8" s="1"/>
  <c r="K82" i="21"/>
  <c r="W82" i="21"/>
  <c r="CA82" i="4"/>
  <c r="O82" i="21"/>
  <c r="AA82" i="21"/>
  <c r="CE82" i="4"/>
  <c r="K79" i="21"/>
  <c r="W79" i="21" s="1"/>
  <c r="CA79" i="4" s="1"/>
  <c r="J79" i="21"/>
  <c r="V79" i="21"/>
  <c r="BZ79" i="4" s="1"/>
  <c r="DX79" i="4"/>
  <c r="BQ221" i="8" s="1"/>
  <c r="R71" i="21"/>
  <c r="AD71" i="21" s="1"/>
  <c r="CH71" i="4"/>
  <c r="K71" i="21"/>
  <c r="W71" i="21" s="1"/>
  <c r="CA71" i="4" s="1"/>
  <c r="J71" i="21"/>
  <c r="V71" i="21"/>
  <c r="BZ71" i="4"/>
  <c r="DX71" i="4" s="1"/>
  <c r="BQ82" i="8" s="1"/>
  <c r="K66" i="21"/>
  <c r="W66" i="21"/>
  <c r="CA66" i="4" s="1"/>
  <c r="O66" i="21"/>
  <c r="AA66" i="21" s="1"/>
  <c r="CE66" i="4" s="1"/>
  <c r="K63" i="21"/>
  <c r="J63" i="21"/>
  <c r="R55" i="21"/>
  <c r="AD55" i="21" s="1"/>
  <c r="CH55" i="4" s="1"/>
  <c r="K55" i="21"/>
  <c r="W55" i="21" s="1"/>
  <c r="CA55" i="4" s="1"/>
  <c r="J55" i="21"/>
  <c r="V55" i="21"/>
  <c r="BZ55" i="4"/>
  <c r="DX55" i="4" s="1"/>
  <c r="BQ253" i="8" s="1"/>
  <c r="K50" i="21"/>
  <c r="W50" i="21"/>
  <c r="CA50" i="4" s="1"/>
  <c r="O50" i="21"/>
  <c r="AA50" i="21"/>
  <c r="CE50" i="4"/>
  <c r="K47" i="21"/>
  <c r="W47" i="21" s="1"/>
  <c r="CA47" i="4" s="1"/>
  <c r="J47" i="21"/>
  <c r="V47" i="21"/>
  <c r="BZ47" i="4" s="1"/>
  <c r="DX47" i="4" s="1"/>
  <c r="BQ325" i="8" s="1"/>
  <c r="R39" i="21"/>
  <c r="AD39" i="21" s="1"/>
  <c r="CH39" i="4"/>
  <c r="K39" i="21"/>
  <c r="W39" i="21" s="1"/>
  <c r="CA39" i="4" s="1"/>
  <c r="J39" i="21"/>
  <c r="K34" i="21"/>
  <c r="W34" i="21" s="1"/>
  <c r="CA34" i="4" s="1"/>
  <c r="O34" i="21"/>
  <c r="AA34" i="21" s="1"/>
  <c r="CE34" i="4" s="1"/>
  <c r="K31" i="21"/>
  <c r="W31" i="21"/>
  <c r="CA31" i="4" s="1"/>
  <c r="J31" i="21"/>
  <c r="V31" i="21" s="1"/>
  <c r="BZ31" i="4" s="1"/>
  <c r="DX31" i="4" s="1"/>
  <c r="BQ152" i="8" s="1"/>
  <c r="R23" i="21"/>
  <c r="AD23" i="21"/>
  <c r="CH23" i="4" s="1"/>
  <c r="K23" i="21"/>
  <c r="J23" i="21"/>
  <c r="V23" i="21"/>
  <c r="BZ23" i="4" s="1"/>
  <c r="DX23" i="4" s="1"/>
  <c r="BQ54" i="8" s="1"/>
  <c r="K18" i="21"/>
  <c r="O18" i="21"/>
  <c r="AA18" i="21" s="1"/>
  <c r="CE18" i="4" s="1"/>
  <c r="K15" i="21"/>
  <c r="W15" i="21"/>
  <c r="CA15" i="4" s="1"/>
  <c r="J15" i="21"/>
  <c r="V15" i="21"/>
  <c r="BZ15" i="4"/>
  <c r="DX15" i="4"/>
  <c r="BQ72" i="8" s="1"/>
  <c r="J11" i="21"/>
  <c r="V11" i="21" s="1"/>
  <c r="BZ11" i="4" s="1"/>
  <c r="DX11" i="4" s="1"/>
  <c r="BQ216" i="8" s="1"/>
  <c r="J9" i="21"/>
  <c r="V9" i="21" s="1"/>
  <c r="BZ9" i="4" s="1"/>
  <c r="DX9" i="4" s="1"/>
  <c r="BQ375" i="8" s="1"/>
  <c r="J7" i="21"/>
  <c r="V7" i="21" s="1"/>
  <c r="BZ7" i="4" s="1"/>
  <c r="DX7" i="4" s="1"/>
  <c r="BQ186" i="8" s="1"/>
  <c r="J5" i="21"/>
  <c r="V5" i="21"/>
  <c r="BZ5" i="4"/>
  <c r="DX5" i="4" s="1"/>
  <c r="BQ218" i="8" s="1"/>
  <c r="J3" i="21"/>
  <c r="V3" i="21" s="1"/>
  <c r="BZ3" i="4" s="1"/>
  <c r="K5" i="21"/>
  <c r="K11" i="21"/>
  <c r="W11" i="21"/>
  <c r="CA11" i="4" s="1"/>
  <c r="K9" i="21"/>
  <c r="W9" i="21"/>
  <c r="CA9" i="4" s="1"/>
  <c r="T2" i="21"/>
  <c r="AF2" i="21" s="1"/>
  <c r="CJ2" i="4" s="1"/>
  <c r="U4" i="21"/>
  <c r="AG4" i="21" s="1"/>
  <c r="CK4" i="4" s="1"/>
  <c r="M4" i="21"/>
  <c r="Y4" i="21" s="1"/>
  <c r="CC4" i="4" s="1"/>
  <c r="K7" i="21"/>
  <c r="W7" i="21"/>
  <c r="CA7" i="4"/>
  <c r="P2" i="21"/>
  <c r="AB2" i="21" s="1"/>
  <c r="CF2" i="4" s="1"/>
  <c r="L127" i="21"/>
  <c r="X127" i="21" s="1"/>
  <c r="CB127" i="4" s="1"/>
  <c r="O127" i="21"/>
  <c r="AA127" i="21"/>
  <c r="CE127" i="4" s="1"/>
  <c r="S127" i="21"/>
  <c r="AE127" i="21"/>
  <c r="CI127" i="4" s="1"/>
  <c r="P127" i="21"/>
  <c r="AB127" i="21" s="1"/>
  <c r="CF127" i="4" s="1"/>
  <c r="M127" i="21"/>
  <c r="Y127" i="21" s="1"/>
  <c r="CC127" i="4" s="1"/>
  <c r="Q127" i="21"/>
  <c r="AC127" i="21" s="1"/>
  <c r="CG127" i="4" s="1"/>
  <c r="L125" i="21"/>
  <c r="X125" i="21"/>
  <c r="CB125" i="4"/>
  <c r="M125" i="21"/>
  <c r="Y125" i="21" s="1"/>
  <c r="CC125" i="4" s="1"/>
  <c r="Q125" i="21"/>
  <c r="AC125" i="21" s="1"/>
  <c r="CG125" i="4" s="1"/>
  <c r="U125" i="21"/>
  <c r="AG125" i="21"/>
  <c r="CK125" i="4" s="1"/>
  <c r="N125" i="21"/>
  <c r="Z125" i="21"/>
  <c r="CD125" i="4" s="1"/>
  <c r="R125" i="21"/>
  <c r="AD125" i="21" s="1"/>
  <c r="CH125" i="4" s="1"/>
  <c r="O125" i="21"/>
  <c r="AA125" i="21" s="1"/>
  <c r="CE125" i="4" s="1"/>
  <c r="S125" i="21"/>
  <c r="AE125" i="21" s="1"/>
  <c r="CI125" i="4" s="1"/>
  <c r="L123" i="21"/>
  <c r="X123" i="21"/>
  <c r="CB123" i="4"/>
  <c r="O123" i="21"/>
  <c r="AA123" i="21" s="1"/>
  <c r="CE123" i="4" s="1"/>
  <c r="S123" i="21"/>
  <c r="AE123" i="21" s="1"/>
  <c r="CI123" i="4" s="1"/>
  <c r="P123" i="21"/>
  <c r="AB123" i="21"/>
  <c r="CF123" i="4" s="1"/>
  <c r="T123" i="21"/>
  <c r="AF123" i="21"/>
  <c r="CJ123" i="4" s="1"/>
  <c r="M123" i="21"/>
  <c r="Y123" i="21" s="1"/>
  <c r="CC123" i="4" s="1"/>
  <c r="Q123" i="21"/>
  <c r="AC123" i="21" s="1"/>
  <c r="CG123" i="4" s="1"/>
  <c r="U123" i="21"/>
  <c r="AG123" i="21" s="1"/>
  <c r="CK123" i="4" s="1"/>
  <c r="L121" i="21"/>
  <c r="X121" i="21"/>
  <c r="CB121" i="4"/>
  <c r="M121" i="21"/>
  <c r="Y121" i="21" s="1"/>
  <c r="CC121" i="4" s="1"/>
  <c r="Q121" i="21"/>
  <c r="AC121" i="21" s="1"/>
  <c r="CG121" i="4" s="1"/>
  <c r="U121" i="21"/>
  <c r="AG121" i="21"/>
  <c r="CK121" i="4" s="1"/>
  <c r="N121" i="21"/>
  <c r="Z121" i="21"/>
  <c r="CD121" i="4" s="1"/>
  <c r="R121" i="21"/>
  <c r="AD121" i="21" s="1"/>
  <c r="CH121" i="4" s="1"/>
  <c r="O121" i="21"/>
  <c r="AA121" i="21" s="1"/>
  <c r="CE121" i="4" s="1"/>
  <c r="S121" i="21"/>
  <c r="AE121" i="21" s="1"/>
  <c r="CI121" i="4" s="1"/>
  <c r="L119" i="21"/>
  <c r="X119" i="21"/>
  <c r="CB119" i="4"/>
  <c r="O119" i="21"/>
  <c r="AA119" i="21" s="1"/>
  <c r="CE119" i="4" s="1"/>
  <c r="S119" i="21"/>
  <c r="AE119" i="21" s="1"/>
  <c r="CI119" i="4" s="1"/>
  <c r="P119" i="21"/>
  <c r="AB119" i="21"/>
  <c r="CF119" i="4" s="1"/>
  <c r="T119" i="21"/>
  <c r="AF119" i="21"/>
  <c r="CJ119" i="4" s="1"/>
  <c r="M119" i="21"/>
  <c r="Y119" i="21" s="1"/>
  <c r="CC119" i="4" s="1"/>
  <c r="Q119" i="21"/>
  <c r="AC119" i="21" s="1"/>
  <c r="CG119" i="4" s="1"/>
  <c r="U119" i="21"/>
  <c r="AG119" i="21" s="1"/>
  <c r="CK119" i="4" s="1"/>
  <c r="L117" i="21"/>
  <c r="X117" i="21"/>
  <c r="CB117" i="4"/>
  <c r="M117" i="21"/>
  <c r="Y117" i="21" s="1"/>
  <c r="CC117" i="4" s="1"/>
  <c r="Q117" i="21"/>
  <c r="AC117" i="21" s="1"/>
  <c r="CG117" i="4" s="1"/>
  <c r="U117" i="21"/>
  <c r="AG117" i="21"/>
  <c r="CK117" i="4" s="1"/>
  <c r="N117" i="21"/>
  <c r="Z117" i="21"/>
  <c r="CD117" i="4" s="1"/>
  <c r="R117" i="21"/>
  <c r="AD117" i="21" s="1"/>
  <c r="CH117" i="4" s="1"/>
  <c r="O117" i="21"/>
  <c r="AA117" i="21" s="1"/>
  <c r="CE117" i="4" s="1"/>
  <c r="S117" i="21"/>
  <c r="AE117" i="21" s="1"/>
  <c r="CI117" i="4" s="1"/>
  <c r="L115" i="21"/>
  <c r="X115" i="21"/>
  <c r="CB115" i="4"/>
  <c r="O115" i="21"/>
  <c r="AA115" i="21" s="1"/>
  <c r="CE115" i="4" s="1"/>
  <c r="S115" i="21"/>
  <c r="AE115" i="21" s="1"/>
  <c r="CI115" i="4" s="1"/>
  <c r="P115" i="21"/>
  <c r="AB115" i="21"/>
  <c r="CF115" i="4" s="1"/>
  <c r="T115" i="21"/>
  <c r="AF115" i="21"/>
  <c r="CJ115" i="4" s="1"/>
  <c r="M115" i="21"/>
  <c r="Y115" i="21" s="1"/>
  <c r="CC115" i="4" s="1"/>
  <c r="Q115" i="21"/>
  <c r="AC115" i="21" s="1"/>
  <c r="CG115" i="4" s="1"/>
  <c r="U115" i="21"/>
  <c r="AG115" i="21" s="1"/>
  <c r="CK115" i="4" s="1"/>
  <c r="L113" i="21"/>
  <c r="X113" i="21"/>
  <c r="CB113" i="4"/>
  <c r="M113" i="21"/>
  <c r="Y113" i="21" s="1"/>
  <c r="CC113" i="4" s="1"/>
  <c r="Q113" i="21"/>
  <c r="AC113" i="21" s="1"/>
  <c r="CG113" i="4" s="1"/>
  <c r="U113" i="21"/>
  <c r="AG113" i="21"/>
  <c r="CK113" i="4" s="1"/>
  <c r="N113" i="21"/>
  <c r="Z113" i="21"/>
  <c r="CD113" i="4" s="1"/>
  <c r="R113" i="21"/>
  <c r="AD113" i="21" s="1"/>
  <c r="CH113" i="4" s="1"/>
  <c r="O113" i="21"/>
  <c r="AA113" i="21" s="1"/>
  <c r="CE113" i="4" s="1"/>
  <c r="S113" i="21"/>
  <c r="AE113" i="21" s="1"/>
  <c r="CI113" i="4" s="1"/>
  <c r="L111" i="21"/>
  <c r="X111" i="21"/>
  <c r="CB111" i="4"/>
  <c r="O111" i="21"/>
  <c r="AA111" i="21" s="1"/>
  <c r="CE111" i="4" s="1"/>
  <c r="S111" i="21"/>
  <c r="AE111" i="21" s="1"/>
  <c r="CI111" i="4" s="1"/>
  <c r="P111" i="21"/>
  <c r="AB111" i="21"/>
  <c r="CF111" i="4" s="1"/>
  <c r="T111" i="21"/>
  <c r="AF111" i="21"/>
  <c r="CJ111" i="4" s="1"/>
  <c r="M111" i="21"/>
  <c r="Y111" i="21" s="1"/>
  <c r="CC111" i="4" s="1"/>
  <c r="Q111" i="21"/>
  <c r="AC111" i="21" s="1"/>
  <c r="CG111" i="4" s="1"/>
  <c r="U111" i="21"/>
  <c r="AG111" i="21" s="1"/>
  <c r="CK111" i="4" s="1"/>
  <c r="L109" i="21"/>
  <c r="X109" i="21"/>
  <c r="CB109" i="4"/>
  <c r="M109" i="21"/>
  <c r="Y109" i="21" s="1"/>
  <c r="CC109" i="4" s="1"/>
  <c r="Q109" i="21"/>
  <c r="AC109" i="21" s="1"/>
  <c r="CG109" i="4" s="1"/>
  <c r="U109" i="21"/>
  <c r="AG109" i="21"/>
  <c r="CK109" i="4" s="1"/>
  <c r="N109" i="21"/>
  <c r="Z109" i="21"/>
  <c r="CD109" i="4" s="1"/>
  <c r="R109" i="21"/>
  <c r="AD109" i="21" s="1"/>
  <c r="CH109" i="4" s="1"/>
  <c r="O109" i="21"/>
  <c r="AA109" i="21" s="1"/>
  <c r="CE109" i="4" s="1"/>
  <c r="S109" i="21"/>
  <c r="AE109" i="21" s="1"/>
  <c r="CI109" i="4" s="1"/>
  <c r="L107" i="21"/>
  <c r="X107" i="21"/>
  <c r="CB107" i="4" s="1"/>
  <c r="O107" i="21"/>
  <c r="AA107" i="21" s="1"/>
  <c r="CE107" i="4" s="1"/>
  <c r="S107" i="21"/>
  <c r="AE107" i="21" s="1"/>
  <c r="CI107" i="4" s="1"/>
  <c r="P107" i="21"/>
  <c r="AB107" i="21" s="1"/>
  <c r="CF107" i="4" s="1"/>
  <c r="T107" i="21"/>
  <c r="AF107" i="21"/>
  <c r="CJ107" i="4" s="1"/>
  <c r="M107" i="21"/>
  <c r="Y107" i="21" s="1"/>
  <c r="CC107" i="4" s="1"/>
  <c r="Q107" i="21"/>
  <c r="AC107" i="21" s="1"/>
  <c r="CG107" i="4" s="1"/>
  <c r="U107" i="21"/>
  <c r="AG107" i="21" s="1"/>
  <c r="CK107" i="4" s="1"/>
  <c r="L105" i="21"/>
  <c r="X105" i="21"/>
  <c r="CB105" i="4" s="1"/>
  <c r="M105" i="21"/>
  <c r="Y105" i="21" s="1"/>
  <c r="CC105" i="4" s="1"/>
  <c r="Q105" i="21"/>
  <c r="AC105" i="21" s="1"/>
  <c r="CG105" i="4" s="1"/>
  <c r="U105" i="21"/>
  <c r="AG105" i="21" s="1"/>
  <c r="CK105" i="4" s="1"/>
  <c r="N105" i="21"/>
  <c r="Z105" i="21"/>
  <c r="CD105" i="4" s="1"/>
  <c r="R105" i="21"/>
  <c r="AD105" i="21" s="1"/>
  <c r="CH105" i="4" s="1"/>
  <c r="O105" i="21"/>
  <c r="AA105" i="21" s="1"/>
  <c r="CE105" i="4" s="1"/>
  <c r="S105" i="21"/>
  <c r="AE105" i="21" s="1"/>
  <c r="CI105" i="4" s="1"/>
  <c r="L103" i="21"/>
  <c r="X103" i="21"/>
  <c r="CB103" i="4" s="1"/>
  <c r="O103" i="21"/>
  <c r="AA103" i="21" s="1"/>
  <c r="CE103" i="4" s="1"/>
  <c r="S103" i="21"/>
  <c r="AE103" i="21" s="1"/>
  <c r="CI103" i="4" s="1"/>
  <c r="P103" i="21"/>
  <c r="AB103" i="21" s="1"/>
  <c r="CF103" i="4" s="1"/>
  <c r="T103" i="21"/>
  <c r="AF103" i="21"/>
  <c r="CJ103" i="4" s="1"/>
  <c r="M103" i="21"/>
  <c r="Y103" i="21" s="1"/>
  <c r="CC103" i="4" s="1"/>
  <c r="Q103" i="21"/>
  <c r="AC103" i="21" s="1"/>
  <c r="CG103" i="4" s="1"/>
  <c r="U103" i="21"/>
  <c r="AG103" i="21" s="1"/>
  <c r="CK103" i="4" s="1"/>
  <c r="L101" i="21"/>
  <c r="X101" i="21"/>
  <c r="CB101" i="4" s="1"/>
  <c r="M101" i="21"/>
  <c r="Y101" i="21" s="1"/>
  <c r="CC101" i="4" s="1"/>
  <c r="Q101" i="21"/>
  <c r="AC101" i="21" s="1"/>
  <c r="CG101" i="4" s="1"/>
  <c r="U101" i="21"/>
  <c r="AG101" i="21" s="1"/>
  <c r="CK101" i="4" s="1"/>
  <c r="N101" i="21"/>
  <c r="Z101" i="21"/>
  <c r="CD101" i="4" s="1"/>
  <c r="R101" i="21"/>
  <c r="AD101" i="21" s="1"/>
  <c r="CH101" i="4" s="1"/>
  <c r="O101" i="21"/>
  <c r="AA101" i="21" s="1"/>
  <c r="CE101" i="4" s="1"/>
  <c r="S101" i="21"/>
  <c r="AE101" i="21" s="1"/>
  <c r="CI101" i="4" s="1"/>
  <c r="L99" i="21"/>
  <c r="X99" i="21"/>
  <c r="CB99" i="4" s="1"/>
  <c r="O99" i="21"/>
  <c r="AA99" i="21" s="1"/>
  <c r="CE99" i="4" s="1"/>
  <c r="S99" i="21"/>
  <c r="AE99" i="21" s="1"/>
  <c r="CI99" i="4" s="1"/>
  <c r="P99" i="21"/>
  <c r="AB99" i="21" s="1"/>
  <c r="CF99" i="4" s="1"/>
  <c r="T99" i="21"/>
  <c r="AF99" i="21"/>
  <c r="CJ99" i="4" s="1"/>
  <c r="M99" i="21"/>
  <c r="Y99" i="21" s="1"/>
  <c r="CC99" i="4" s="1"/>
  <c r="Q99" i="21"/>
  <c r="AC99" i="21" s="1"/>
  <c r="CG99" i="4" s="1"/>
  <c r="U99" i="21"/>
  <c r="AG99" i="21" s="1"/>
  <c r="CK99" i="4" s="1"/>
  <c r="L97" i="21"/>
  <c r="X97" i="21"/>
  <c r="CB97" i="4" s="1"/>
  <c r="M97" i="21"/>
  <c r="Y97" i="21" s="1"/>
  <c r="CC97" i="4" s="1"/>
  <c r="Q97" i="21"/>
  <c r="AC97" i="21" s="1"/>
  <c r="CG97" i="4" s="1"/>
  <c r="U97" i="21"/>
  <c r="AG97" i="21" s="1"/>
  <c r="CK97" i="4" s="1"/>
  <c r="N97" i="21"/>
  <c r="Z97" i="21"/>
  <c r="CD97" i="4" s="1"/>
  <c r="R97" i="21"/>
  <c r="AD97" i="21" s="1"/>
  <c r="CH97" i="4" s="1"/>
  <c r="O97" i="21"/>
  <c r="AA97" i="21" s="1"/>
  <c r="CE97" i="4" s="1"/>
  <c r="S97" i="21"/>
  <c r="AE97" i="21" s="1"/>
  <c r="CI97" i="4" s="1"/>
  <c r="L95" i="21"/>
  <c r="X95" i="21"/>
  <c r="CB95" i="4" s="1"/>
  <c r="O95" i="21"/>
  <c r="AA95" i="21" s="1"/>
  <c r="CE95" i="4" s="1"/>
  <c r="S95" i="21"/>
  <c r="AE95" i="21" s="1"/>
  <c r="CI95" i="4" s="1"/>
  <c r="P95" i="21"/>
  <c r="AB95" i="21" s="1"/>
  <c r="CF95" i="4" s="1"/>
  <c r="T95" i="21"/>
  <c r="AF95" i="21"/>
  <c r="CJ95" i="4" s="1"/>
  <c r="M95" i="21"/>
  <c r="Y95" i="21" s="1"/>
  <c r="CC95" i="4" s="1"/>
  <c r="Q95" i="21"/>
  <c r="AC95" i="21" s="1"/>
  <c r="CG95" i="4" s="1"/>
  <c r="U95" i="21"/>
  <c r="AG95" i="21" s="1"/>
  <c r="CK95" i="4" s="1"/>
  <c r="L93" i="21"/>
  <c r="X93" i="21"/>
  <c r="CB93" i="4" s="1"/>
  <c r="M93" i="21"/>
  <c r="Y93" i="21" s="1"/>
  <c r="CC93" i="4" s="1"/>
  <c r="Q93" i="21"/>
  <c r="AC93" i="21" s="1"/>
  <c r="CG93" i="4" s="1"/>
  <c r="U93" i="21"/>
  <c r="AG93" i="21" s="1"/>
  <c r="CK93" i="4" s="1"/>
  <c r="N93" i="21"/>
  <c r="Z93" i="21"/>
  <c r="CD93" i="4" s="1"/>
  <c r="R93" i="21"/>
  <c r="AD93" i="21" s="1"/>
  <c r="CH93" i="4" s="1"/>
  <c r="O93" i="21"/>
  <c r="AA93" i="21" s="1"/>
  <c r="CE93" i="4" s="1"/>
  <c r="S93" i="21"/>
  <c r="AE93" i="21" s="1"/>
  <c r="CI93" i="4" s="1"/>
  <c r="L91" i="21"/>
  <c r="X91" i="21"/>
  <c r="CB91" i="4" s="1"/>
  <c r="O91" i="21"/>
  <c r="AA91" i="21" s="1"/>
  <c r="CE91" i="4" s="1"/>
  <c r="S91" i="21"/>
  <c r="AE91" i="21" s="1"/>
  <c r="CI91" i="4" s="1"/>
  <c r="P91" i="21"/>
  <c r="AB91" i="21" s="1"/>
  <c r="CF91" i="4" s="1"/>
  <c r="T91" i="21"/>
  <c r="AF91" i="21"/>
  <c r="CJ91" i="4" s="1"/>
  <c r="M91" i="21"/>
  <c r="Y91" i="21" s="1"/>
  <c r="CC91" i="4" s="1"/>
  <c r="Q91" i="21"/>
  <c r="AC91" i="21" s="1"/>
  <c r="CG91" i="4" s="1"/>
  <c r="U91" i="21"/>
  <c r="AG91" i="21" s="1"/>
  <c r="CK91" i="4" s="1"/>
  <c r="L89" i="21"/>
  <c r="X89" i="21"/>
  <c r="CB89" i="4" s="1"/>
  <c r="M89" i="21"/>
  <c r="Y89" i="21" s="1"/>
  <c r="CC89" i="4" s="1"/>
  <c r="Q89" i="21"/>
  <c r="AC89" i="21" s="1"/>
  <c r="CG89" i="4" s="1"/>
  <c r="U89" i="21"/>
  <c r="AG89" i="21" s="1"/>
  <c r="CK89" i="4" s="1"/>
  <c r="N89" i="21"/>
  <c r="Z89" i="21"/>
  <c r="CD89" i="4" s="1"/>
  <c r="R89" i="21"/>
  <c r="AD89" i="21" s="1"/>
  <c r="CH89" i="4" s="1"/>
  <c r="O89" i="21"/>
  <c r="AA89" i="21" s="1"/>
  <c r="CE89" i="4" s="1"/>
  <c r="S89" i="21"/>
  <c r="AE89" i="21" s="1"/>
  <c r="CI89" i="4" s="1"/>
  <c r="L87" i="21"/>
  <c r="X87" i="21"/>
  <c r="CB87" i="4" s="1"/>
  <c r="O87" i="21"/>
  <c r="AA87" i="21" s="1"/>
  <c r="CE87" i="4" s="1"/>
  <c r="S87" i="21"/>
  <c r="AE87" i="21" s="1"/>
  <c r="CI87" i="4" s="1"/>
  <c r="P87" i="21"/>
  <c r="AB87" i="21" s="1"/>
  <c r="CF87" i="4" s="1"/>
  <c r="T87" i="21"/>
  <c r="AF87" i="21"/>
  <c r="CJ87" i="4" s="1"/>
  <c r="M87" i="21"/>
  <c r="Y87" i="21" s="1"/>
  <c r="CC87" i="4" s="1"/>
  <c r="Q87" i="21"/>
  <c r="AC87" i="21" s="1"/>
  <c r="CG87" i="4" s="1"/>
  <c r="U87" i="21"/>
  <c r="AG87" i="21" s="1"/>
  <c r="CK87" i="4" s="1"/>
  <c r="L85" i="21"/>
  <c r="X85" i="21"/>
  <c r="CB85" i="4" s="1"/>
  <c r="M85" i="21"/>
  <c r="Y85" i="21" s="1"/>
  <c r="CC85" i="4" s="1"/>
  <c r="Q85" i="21"/>
  <c r="AC85" i="21" s="1"/>
  <c r="CG85" i="4" s="1"/>
  <c r="U85" i="21"/>
  <c r="AG85" i="21" s="1"/>
  <c r="CK85" i="4" s="1"/>
  <c r="N85" i="21"/>
  <c r="Z85" i="21"/>
  <c r="CD85" i="4" s="1"/>
  <c r="R85" i="21"/>
  <c r="AD85" i="21" s="1"/>
  <c r="CH85" i="4" s="1"/>
  <c r="O85" i="21"/>
  <c r="AA85" i="21" s="1"/>
  <c r="CE85" i="4" s="1"/>
  <c r="S85" i="21"/>
  <c r="AE85" i="21" s="1"/>
  <c r="CI85" i="4" s="1"/>
  <c r="L83" i="21"/>
  <c r="X83" i="21"/>
  <c r="CB83" i="4" s="1"/>
  <c r="O83" i="21"/>
  <c r="AA83" i="21" s="1"/>
  <c r="CE83" i="4" s="1"/>
  <c r="S83" i="21"/>
  <c r="AE83" i="21" s="1"/>
  <c r="CI83" i="4" s="1"/>
  <c r="P83" i="21"/>
  <c r="AB83" i="21" s="1"/>
  <c r="CF83" i="4" s="1"/>
  <c r="T83" i="21"/>
  <c r="AF83" i="21"/>
  <c r="CJ83" i="4" s="1"/>
  <c r="M83" i="21"/>
  <c r="Y83" i="21" s="1"/>
  <c r="CC83" i="4" s="1"/>
  <c r="Q83" i="21"/>
  <c r="AC83" i="21" s="1"/>
  <c r="CG83" i="4" s="1"/>
  <c r="U83" i="21"/>
  <c r="AG83" i="21" s="1"/>
  <c r="CK83" i="4" s="1"/>
  <c r="L81" i="21"/>
  <c r="X81" i="21"/>
  <c r="CB81" i="4" s="1"/>
  <c r="M81" i="21"/>
  <c r="Y81" i="21" s="1"/>
  <c r="CC81" i="4" s="1"/>
  <c r="Q81" i="21"/>
  <c r="AC81" i="21" s="1"/>
  <c r="CG81" i="4" s="1"/>
  <c r="U81" i="21"/>
  <c r="AG81" i="21" s="1"/>
  <c r="CK81" i="4" s="1"/>
  <c r="N81" i="21"/>
  <c r="Z81" i="21"/>
  <c r="CD81" i="4" s="1"/>
  <c r="R81" i="21"/>
  <c r="AD81" i="21" s="1"/>
  <c r="CH81" i="4" s="1"/>
  <c r="O81" i="21"/>
  <c r="AA81" i="21" s="1"/>
  <c r="CE81" i="4" s="1"/>
  <c r="S81" i="21"/>
  <c r="AE81" i="21" s="1"/>
  <c r="CI81" i="4" s="1"/>
  <c r="L79" i="21"/>
  <c r="X79" i="21"/>
  <c r="CB79" i="4" s="1"/>
  <c r="O79" i="21"/>
  <c r="AA79" i="21" s="1"/>
  <c r="CE79" i="4" s="1"/>
  <c r="S79" i="21"/>
  <c r="AE79" i="21" s="1"/>
  <c r="CI79" i="4" s="1"/>
  <c r="P79" i="21"/>
  <c r="AB79" i="21" s="1"/>
  <c r="CF79" i="4" s="1"/>
  <c r="T79" i="21"/>
  <c r="AF79" i="21"/>
  <c r="CJ79" i="4" s="1"/>
  <c r="M79" i="21"/>
  <c r="Y79" i="21" s="1"/>
  <c r="CC79" i="4" s="1"/>
  <c r="Q79" i="21"/>
  <c r="AC79" i="21" s="1"/>
  <c r="CG79" i="4" s="1"/>
  <c r="U79" i="21"/>
  <c r="AG79" i="21" s="1"/>
  <c r="CK79" i="4" s="1"/>
  <c r="L77" i="21"/>
  <c r="X77" i="21"/>
  <c r="CB77" i="4" s="1"/>
  <c r="M77" i="21"/>
  <c r="Y77" i="21" s="1"/>
  <c r="CC77" i="4" s="1"/>
  <c r="Q77" i="21"/>
  <c r="AC77" i="21" s="1"/>
  <c r="CG77" i="4" s="1"/>
  <c r="U77" i="21"/>
  <c r="AG77" i="21" s="1"/>
  <c r="CK77" i="4" s="1"/>
  <c r="N77" i="21"/>
  <c r="Z77" i="21"/>
  <c r="CD77" i="4" s="1"/>
  <c r="R77" i="21"/>
  <c r="AD77" i="21" s="1"/>
  <c r="CH77" i="4" s="1"/>
  <c r="O77" i="21"/>
  <c r="AA77" i="21" s="1"/>
  <c r="CE77" i="4" s="1"/>
  <c r="S77" i="21"/>
  <c r="AE77" i="21" s="1"/>
  <c r="CI77" i="4" s="1"/>
  <c r="L75" i="21"/>
  <c r="X75" i="21"/>
  <c r="CB75" i="4" s="1"/>
  <c r="O75" i="21"/>
  <c r="AA75" i="21" s="1"/>
  <c r="CE75" i="4" s="1"/>
  <c r="S75" i="21"/>
  <c r="AE75" i="21" s="1"/>
  <c r="CI75" i="4" s="1"/>
  <c r="P75" i="21"/>
  <c r="AB75" i="21" s="1"/>
  <c r="CF75" i="4" s="1"/>
  <c r="T75" i="21"/>
  <c r="AF75" i="21"/>
  <c r="CJ75" i="4" s="1"/>
  <c r="M75" i="21"/>
  <c r="Y75" i="21" s="1"/>
  <c r="CC75" i="4" s="1"/>
  <c r="Q75" i="21"/>
  <c r="AC75" i="21" s="1"/>
  <c r="CG75" i="4" s="1"/>
  <c r="U75" i="21"/>
  <c r="AG75" i="21" s="1"/>
  <c r="CK75" i="4" s="1"/>
  <c r="L73" i="21"/>
  <c r="X73" i="21"/>
  <c r="CB73" i="4" s="1"/>
  <c r="M73" i="21"/>
  <c r="Y73" i="21" s="1"/>
  <c r="CC73" i="4" s="1"/>
  <c r="Q73" i="21"/>
  <c r="AC73" i="21" s="1"/>
  <c r="CG73" i="4" s="1"/>
  <c r="U73" i="21"/>
  <c r="AG73" i="21" s="1"/>
  <c r="CK73" i="4" s="1"/>
  <c r="N73" i="21"/>
  <c r="Z73" i="21"/>
  <c r="CD73" i="4" s="1"/>
  <c r="R73" i="21"/>
  <c r="AD73" i="21" s="1"/>
  <c r="CH73" i="4" s="1"/>
  <c r="O73" i="21"/>
  <c r="AA73" i="21" s="1"/>
  <c r="CE73" i="4" s="1"/>
  <c r="S73" i="21"/>
  <c r="AE73" i="21" s="1"/>
  <c r="CI73" i="4" s="1"/>
  <c r="L71" i="21"/>
  <c r="X71" i="21"/>
  <c r="CB71" i="4" s="1"/>
  <c r="O71" i="21"/>
  <c r="AA71" i="21" s="1"/>
  <c r="CE71" i="4" s="1"/>
  <c r="S71" i="21"/>
  <c r="AE71" i="21" s="1"/>
  <c r="CI71" i="4" s="1"/>
  <c r="P71" i="21"/>
  <c r="AB71" i="21" s="1"/>
  <c r="CF71" i="4" s="1"/>
  <c r="T71" i="21"/>
  <c r="AF71" i="21"/>
  <c r="CJ71" i="4" s="1"/>
  <c r="M71" i="21"/>
  <c r="Y71" i="21" s="1"/>
  <c r="CC71" i="4" s="1"/>
  <c r="Q71" i="21"/>
  <c r="AC71" i="21" s="1"/>
  <c r="CG71" i="4" s="1"/>
  <c r="U71" i="21"/>
  <c r="AG71" i="21" s="1"/>
  <c r="CK71" i="4" s="1"/>
  <c r="L69" i="21"/>
  <c r="X69" i="21"/>
  <c r="CB69" i="4" s="1"/>
  <c r="M69" i="21"/>
  <c r="Y69" i="21" s="1"/>
  <c r="CC69" i="4" s="1"/>
  <c r="Q69" i="21"/>
  <c r="AC69" i="21" s="1"/>
  <c r="CG69" i="4" s="1"/>
  <c r="U69" i="21"/>
  <c r="AG69" i="21" s="1"/>
  <c r="CK69" i="4" s="1"/>
  <c r="N69" i="21"/>
  <c r="Z69" i="21"/>
  <c r="CD69" i="4" s="1"/>
  <c r="R69" i="21"/>
  <c r="AD69" i="21" s="1"/>
  <c r="CH69" i="4" s="1"/>
  <c r="O69" i="21"/>
  <c r="AA69" i="21" s="1"/>
  <c r="CE69" i="4" s="1"/>
  <c r="S69" i="21"/>
  <c r="AE69" i="21" s="1"/>
  <c r="CI69" i="4" s="1"/>
  <c r="L67" i="21"/>
  <c r="X67" i="21"/>
  <c r="CB67" i="4" s="1"/>
  <c r="O67" i="21"/>
  <c r="AA67" i="21" s="1"/>
  <c r="CE67" i="4" s="1"/>
  <c r="S67" i="21"/>
  <c r="AE67" i="21" s="1"/>
  <c r="CI67" i="4" s="1"/>
  <c r="P67" i="21"/>
  <c r="AB67" i="21" s="1"/>
  <c r="CF67" i="4" s="1"/>
  <c r="T67" i="21"/>
  <c r="AF67" i="21"/>
  <c r="CJ67" i="4" s="1"/>
  <c r="M67" i="21"/>
  <c r="Y67" i="21" s="1"/>
  <c r="CC67" i="4" s="1"/>
  <c r="Q67" i="21"/>
  <c r="AC67" i="21" s="1"/>
  <c r="CG67" i="4" s="1"/>
  <c r="U67" i="21"/>
  <c r="AG67" i="21" s="1"/>
  <c r="CK67" i="4" s="1"/>
  <c r="L65" i="21"/>
  <c r="X65" i="21"/>
  <c r="CB65" i="4" s="1"/>
  <c r="M65" i="21"/>
  <c r="Y65" i="21" s="1"/>
  <c r="CC65" i="4" s="1"/>
  <c r="Q65" i="21"/>
  <c r="AC65" i="21" s="1"/>
  <c r="CG65" i="4" s="1"/>
  <c r="U65" i="21"/>
  <c r="AG65" i="21" s="1"/>
  <c r="CK65" i="4" s="1"/>
  <c r="N65" i="21"/>
  <c r="Z65" i="21"/>
  <c r="CD65" i="4" s="1"/>
  <c r="R65" i="21"/>
  <c r="AD65" i="21" s="1"/>
  <c r="CH65" i="4" s="1"/>
  <c r="O65" i="21"/>
  <c r="AA65" i="21" s="1"/>
  <c r="CE65" i="4" s="1"/>
  <c r="S65" i="21"/>
  <c r="AE65" i="21" s="1"/>
  <c r="CI65" i="4" s="1"/>
  <c r="L63" i="21"/>
  <c r="X63" i="21"/>
  <c r="CB63" i="4" s="1"/>
  <c r="O63" i="21"/>
  <c r="AA63" i="21" s="1"/>
  <c r="CE63" i="4" s="1"/>
  <c r="S63" i="21"/>
  <c r="AE63" i="21" s="1"/>
  <c r="CI63" i="4" s="1"/>
  <c r="P63" i="21"/>
  <c r="AB63" i="21" s="1"/>
  <c r="CF63" i="4" s="1"/>
  <c r="T63" i="21"/>
  <c r="AF63" i="21"/>
  <c r="CJ63" i="4" s="1"/>
  <c r="M63" i="21"/>
  <c r="Y63" i="21" s="1"/>
  <c r="CC63" i="4" s="1"/>
  <c r="Q63" i="21"/>
  <c r="AC63" i="21" s="1"/>
  <c r="CG63" i="4" s="1"/>
  <c r="U63" i="21"/>
  <c r="AG63" i="21" s="1"/>
  <c r="CK63" i="4" s="1"/>
  <c r="L61" i="21"/>
  <c r="X61" i="21"/>
  <c r="CB61" i="4" s="1"/>
  <c r="M61" i="21"/>
  <c r="Y61" i="21" s="1"/>
  <c r="CC61" i="4" s="1"/>
  <c r="Q61" i="21"/>
  <c r="AC61" i="21" s="1"/>
  <c r="CG61" i="4" s="1"/>
  <c r="U61" i="21"/>
  <c r="AG61" i="21" s="1"/>
  <c r="CK61" i="4" s="1"/>
  <c r="N61" i="21"/>
  <c r="Z61" i="21"/>
  <c r="CD61" i="4" s="1"/>
  <c r="R61" i="21"/>
  <c r="AD61" i="21" s="1"/>
  <c r="CH61" i="4" s="1"/>
  <c r="O61" i="21"/>
  <c r="AA61" i="21" s="1"/>
  <c r="CE61" i="4" s="1"/>
  <c r="S61" i="21"/>
  <c r="AE61" i="21" s="1"/>
  <c r="CI61" i="4" s="1"/>
  <c r="L59" i="21"/>
  <c r="X59" i="21"/>
  <c r="CB59" i="4" s="1"/>
  <c r="O59" i="21"/>
  <c r="AA59" i="21" s="1"/>
  <c r="CE59" i="4" s="1"/>
  <c r="S59" i="21"/>
  <c r="AE59" i="21" s="1"/>
  <c r="CI59" i="4" s="1"/>
  <c r="P59" i="21"/>
  <c r="AB59" i="21" s="1"/>
  <c r="CF59" i="4" s="1"/>
  <c r="T59" i="21"/>
  <c r="AF59" i="21"/>
  <c r="CJ59" i="4" s="1"/>
  <c r="M59" i="21"/>
  <c r="Y59" i="21" s="1"/>
  <c r="CC59" i="4" s="1"/>
  <c r="Q59" i="21"/>
  <c r="AC59" i="21" s="1"/>
  <c r="CG59" i="4" s="1"/>
  <c r="U59" i="21"/>
  <c r="AG59" i="21" s="1"/>
  <c r="CK59" i="4" s="1"/>
  <c r="L57" i="21"/>
  <c r="X57" i="21"/>
  <c r="CB57" i="4" s="1"/>
  <c r="M57" i="21"/>
  <c r="Y57" i="21" s="1"/>
  <c r="CC57" i="4" s="1"/>
  <c r="Q57" i="21"/>
  <c r="AC57" i="21" s="1"/>
  <c r="CG57" i="4" s="1"/>
  <c r="U57" i="21"/>
  <c r="AG57" i="21" s="1"/>
  <c r="CK57" i="4" s="1"/>
  <c r="N57" i="21"/>
  <c r="Z57" i="21"/>
  <c r="CD57" i="4" s="1"/>
  <c r="R57" i="21"/>
  <c r="AD57" i="21" s="1"/>
  <c r="CH57" i="4" s="1"/>
  <c r="O57" i="21"/>
  <c r="AA57" i="21" s="1"/>
  <c r="CE57" i="4" s="1"/>
  <c r="S57" i="21"/>
  <c r="AE57" i="21" s="1"/>
  <c r="CI57" i="4" s="1"/>
  <c r="L55" i="21"/>
  <c r="X55" i="21"/>
  <c r="CB55" i="4" s="1"/>
  <c r="O55" i="21"/>
  <c r="AA55" i="21" s="1"/>
  <c r="CE55" i="4" s="1"/>
  <c r="S55" i="21"/>
  <c r="AE55" i="21" s="1"/>
  <c r="CI55" i="4" s="1"/>
  <c r="P55" i="21"/>
  <c r="AB55" i="21" s="1"/>
  <c r="CF55" i="4" s="1"/>
  <c r="T55" i="21"/>
  <c r="AF55" i="21"/>
  <c r="CJ55" i="4" s="1"/>
  <c r="M55" i="21"/>
  <c r="Y55" i="21" s="1"/>
  <c r="CC55" i="4" s="1"/>
  <c r="Q55" i="21"/>
  <c r="AC55" i="21" s="1"/>
  <c r="CG55" i="4" s="1"/>
  <c r="U55" i="21"/>
  <c r="AG55" i="21" s="1"/>
  <c r="CK55" i="4" s="1"/>
  <c r="L53" i="21"/>
  <c r="X53" i="21"/>
  <c r="CB53" i="4" s="1"/>
  <c r="M53" i="21"/>
  <c r="Y53" i="21" s="1"/>
  <c r="CC53" i="4" s="1"/>
  <c r="Q53" i="21"/>
  <c r="AC53" i="21" s="1"/>
  <c r="CG53" i="4" s="1"/>
  <c r="U53" i="21"/>
  <c r="AG53" i="21" s="1"/>
  <c r="CK53" i="4" s="1"/>
  <c r="N53" i="21"/>
  <c r="Z53" i="21"/>
  <c r="CD53" i="4" s="1"/>
  <c r="R53" i="21"/>
  <c r="AD53" i="21" s="1"/>
  <c r="CH53" i="4" s="1"/>
  <c r="O53" i="21"/>
  <c r="AA53" i="21" s="1"/>
  <c r="CE53" i="4" s="1"/>
  <c r="S53" i="21"/>
  <c r="AE53" i="21" s="1"/>
  <c r="CI53" i="4" s="1"/>
  <c r="L51" i="21"/>
  <c r="X51" i="21"/>
  <c r="CB51" i="4" s="1"/>
  <c r="O51" i="21"/>
  <c r="AA51" i="21" s="1"/>
  <c r="CE51" i="4" s="1"/>
  <c r="S51" i="21"/>
  <c r="AE51" i="21" s="1"/>
  <c r="CI51" i="4" s="1"/>
  <c r="P51" i="21"/>
  <c r="AB51" i="21" s="1"/>
  <c r="CF51" i="4" s="1"/>
  <c r="T51" i="21"/>
  <c r="AF51" i="21"/>
  <c r="CJ51" i="4" s="1"/>
  <c r="M51" i="21"/>
  <c r="Y51" i="21" s="1"/>
  <c r="CC51" i="4" s="1"/>
  <c r="Q51" i="21"/>
  <c r="AC51" i="21" s="1"/>
  <c r="CG51" i="4" s="1"/>
  <c r="U51" i="21"/>
  <c r="AG51" i="21" s="1"/>
  <c r="CK51" i="4" s="1"/>
  <c r="L49" i="21"/>
  <c r="X49" i="21"/>
  <c r="CB49" i="4" s="1"/>
  <c r="M49" i="21"/>
  <c r="Y49" i="21" s="1"/>
  <c r="CC49" i="4" s="1"/>
  <c r="Q49" i="21"/>
  <c r="AC49" i="21" s="1"/>
  <c r="CG49" i="4" s="1"/>
  <c r="U49" i="21"/>
  <c r="AG49" i="21" s="1"/>
  <c r="CK49" i="4" s="1"/>
  <c r="N49" i="21"/>
  <c r="Z49" i="21"/>
  <c r="CD49" i="4" s="1"/>
  <c r="R49" i="21"/>
  <c r="AD49" i="21" s="1"/>
  <c r="CH49" i="4"/>
  <c r="O49" i="21"/>
  <c r="AA49" i="21" s="1"/>
  <c r="CE49" i="4" s="1"/>
  <c r="S49" i="21"/>
  <c r="AE49" i="21" s="1"/>
  <c r="CI49" i="4" s="1"/>
  <c r="L47" i="21"/>
  <c r="X47" i="21"/>
  <c r="CB47" i="4" s="1"/>
  <c r="O47" i="21"/>
  <c r="AA47" i="21" s="1"/>
  <c r="CE47" i="4" s="1"/>
  <c r="S47" i="21"/>
  <c r="AE47" i="21" s="1"/>
  <c r="CI47" i="4" s="1"/>
  <c r="P47" i="21"/>
  <c r="AB47" i="21" s="1"/>
  <c r="CF47" i="4" s="1"/>
  <c r="T47" i="21"/>
  <c r="AF47" i="21"/>
  <c r="CJ47" i="4" s="1"/>
  <c r="M47" i="21"/>
  <c r="Y47" i="21" s="1"/>
  <c r="CC47" i="4" s="1"/>
  <c r="Q47" i="21"/>
  <c r="AC47" i="21" s="1"/>
  <c r="CG47" i="4" s="1"/>
  <c r="U47" i="21"/>
  <c r="AG47" i="21" s="1"/>
  <c r="CK47" i="4" s="1"/>
  <c r="L45" i="21"/>
  <c r="X45" i="21"/>
  <c r="CB45" i="4" s="1"/>
  <c r="M45" i="21"/>
  <c r="Y45" i="21" s="1"/>
  <c r="CC45" i="4" s="1"/>
  <c r="Q45" i="21"/>
  <c r="AC45" i="21" s="1"/>
  <c r="CG45" i="4" s="1"/>
  <c r="U45" i="21"/>
  <c r="AG45" i="21" s="1"/>
  <c r="CK45" i="4" s="1"/>
  <c r="N45" i="21"/>
  <c r="Z45" i="21"/>
  <c r="CD45" i="4" s="1"/>
  <c r="R45" i="21"/>
  <c r="AD45" i="21" s="1"/>
  <c r="CH45" i="4"/>
  <c r="O45" i="21"/>
  <c r="AA45" i="21" s="1"/>
  <c r="CE45" i="4" s="1"/>
  <c r="S45" i="21"/>
  <c r="AE45" i="21" s="1"/>
  <c r="CI45" i="4" s="1"/>
  <c r="L43" i="21"/>
  <c r="X43" i="21"/>
  <c r="CB43" i="4" s="1"/>
  <c r="O43" i="21"/>
  <c r="AA43" i="21" s="1"/>
  <c r="CE43" i="4" s="1"/>
  <c r="S43" i="21"/>
  <c r="AE43" i="21" s="1"/>
  <c r="CI43" i="4" s="1"/>
  <c r="P43" i="21"/>
  <c r="AB43" i="21" s="1"/>
  <c r="CF43" i="4" s="1"/>
  <c r="T43" i="21"/>
  <c r="AF43" i="21"/>
  <c r="CJ43" i="4" s="1"/>
  <c r="M43" i="21"/>
  <c r="Y43" i="21" s="1"/>
  <c r="CC43" i="4" s="1"/>
  <c r="Q43" i="21"/>
  <c r="AC43" i="21" s="1"/>
  <c r="CG43" i="4" s="1"/>
  <c r="U43" i="21"/>
  <c r="AG43" i="21" s="1"/>
  <c r="CK43" i="4" s="1"/>
  <c r="L41" i="21"/>
  <c r="X41" i="21"/>
  <c r="CB41" i="4" s="1"/>
  <c r="M41" i="21"/>
  <c r="Y41" i="21" s="1"/>
  <c r="CC41" i="4" s="1"/>
  <c r="Q41" i="21"/>
  <c r="AC41" i="21" s="1"/>
  <c r="CG41" i="4" s="1"/>
  <c r="U41" i="21"/>
  <c r="AG41" i="21" s="1"/>
  <c r="CK41" i="4" s="1"/>
  <c r="N41" i="21"/>
  <c r="Z41" i="21"/>
  <c r="CD41" i="4" s="1"/>
  <c r="R41" i="21"/>
  <c r="AD41" i="21" s="1"/>
  <c r="CH41" i="4"/>
  <c r="O41" i="21"/>
  <c r="AA41" i="21" s="1"/>
  <c r="CE41" i="4" s="1"/>
  <c r="S41" i="21"/>
  <c r="AE41" i="21" s="1"/>
  <c r="CI41" i="4" s="1"/>
  <c r="L39" i="21"/>
  <c r="X39" i="21"/>
  <c r="CB39" i="4" s="1"/>
  <c r="O39" i="21"/>
  <c r="AA39" i="21" s="1"/>
  <c r="CE39" i="4" s="1"/>
  <c r="S39" i="21"/>
  <c r="AE39" i="21" s="1"/>
  <c r="CI39" i="4" s="1"/>
  <c r="P39" i="21"/>
  <c r="AB39" i="21" s="1"/>
  <c r="CF39" i="4" s="1"/>
  <c r="T39" i="21"/>
  <c r="AF39" i="21"/>
  <c r="CJ39" i="4" s="1"/>
  <c r="M39" i="21"/>
  <c r="Y39" i="21" s="1"/>
  <c r="CC39" i="4" s="1"/>
  <c r="Q39" i="21"/>
  <c r="AC39" i="21" s="1"/>
  <c r="CG39" i="4" s="1"/>
  <c r="U39" i="21"/>
  <c r="AG39" i="21" s="1"/>
  <c r="CK39" i="4" s="1"/>
  <c r="L37" i="21"/>
  <c r="X37" i="21"/>
  <c r="CB37" i="4" s="1"/>
  <c r="M37" i="21"/>
  <c r="Y37" i="21" s="1"/>
  <c r="CC37" i="4" s="1"/>
  <c r="Q37" i="21"/>
  <c r="AC37" i="21" s="1"/>
  <c r="CG37" i="4" s="1"/>
  <c r="U37" i="21"/>
  <c r="AG37" i="21" s="1"/>
  <c r="CK37" i="4" s="1"/>
  <c r="N37" i="21"/>
  <c r="Z37" i="21"/>
  <c r="CD37" i="4" s="1"/>
  <c r="R37" i="21"/>
  <c r="AD37" i="21" s="1"/>
  <c r="CH37" i="4"/>
  <c r="O37" i="21"/>
  <c r="AA37" i="21" s="1"/>
  <c r="CE37" i="4" s="1"/>
  <c r="S37" i="21"/>
  <c r="AE37" i="21" s="1"/>
  <c r="CI37" i="4" s="1"/>
  <c r="L35" i="21"/>
  <c r="X35" i="21"/>
  <c r="CB35" i="4" s="1"/>
  <c r="O35" i="21"/>
  <c r="AA35" i="21" s="1"/>
  <c r="CE35" i="4" s="1"/>
  <c r="S35" i="21"/>
  <c r="AE35" i="21" s="1"/>
  <c r="CI35" i="4" s="1"/>
  <c r="P35" i="21"/>
  <c r="AB35" i="21" s="1"/>
  <c r="CF35" i="4" s="1"/>
  <c r="T35" i="21"/>
  <c r="AF35" i="21"/>
  <c r="CJ35" i="4" s="1"/>
  <c r="M35" i="21"/>
  <c r="Y35" i="21" s="1"/>
  <c r="CC35" i="4"/>
  <c r="Q35" i="21"/>
  <c r="AC35" i="21" s="1"/>
  <c r="CG35" i="4" s="1"/>
  <c r="U35" i="21"/>
  <c r="AG35" i="21" s="1"/>
  <c r="CK35" i="4" s="1"/>
  <c r="L33" i="21"/>
  <c r="X33" i="21"/>
  <c r="CB33" i="4" s="1"/>
  <c r="M33" i="21"/>
  <c r="Y33" i="21" s="1"/>
  <c r="CC33" i="4" s="1"/>
  <c r="Q33" i="21"/>
  <c r="AC33" i="21" s="1"/>
  <c r="CG33" i="4" s="1"/>
  <c r="U33" i="21"/>
  <c r="AG33" i="21" s="1"/>
  <c r="CK33" i="4" s="1"/>
  <c r="N33" i="21"/>
  <c r="Z33" i="21"/>
  <c r="CD33" i="4" s="1"/>
  <c r="R33" i="21"/>
  <c r="AD33" i="21" s="1"/>
  <c r="CH33" i="4"/>
  <c r="O33" i="21"/>
  <c r="AA33" i="21" s="1"/>
  <c r="CE33" i="4" s="1"/>
  <c r="S33" i="21"/>
  <c r="AE33" i="21" s="1"/>
  <c r="CI33" i="4" s="1"/>
  <c r="L31" i="21"/>
  <c r="X31" i="21"/>
  <c r="CB31" i="4" s="1"/>
  <c r="O31" i="21"/>
  <c r="AA31" i="21" s="1"/>
  <c r="CE31" i="4" s="1"/>
  <c r="S31" i="21"/>
  <c r="AE31" i="21" s="1"/>
  <c r="CI31" i="4" s="1"/>
  <c r="P31" i="21"/>
  <c r="AB31" i="21" s="1"/>
  <c r="CF31" i="4" s="1"/>
  <c r="T31" i="21"/>
  <c r="AF31" i="21"/>
  <c r="CJ31" i="4" s="1"/>
  <c r="M31" i="21"/>
  <c r="Y31" i="21" s="1"/>
  <c r="CC31" i="4" s="1"/>
  <c r="Q31" i="21"/>
  <c r="AC31" i="21" s="1"/>
  <c r="CG31" i="4" s="1"/>
  <c r="U31" i="21"/>
  <c r="AG31" i="21" s="1"/>
  <c r="CK31" i="4" s="1"/>
  <c r="L29" i="21"/>
  <c r="X29" i="21"/>
  <c r="CB29" i="4" s="1"/>
  <c r="M29" i="21"/>
  <c r="Y29" i="21" s="1"/>
  <c r="CC29" i="4" s="1"/>
  <c r="Q29" i="21"/>
  <c r="AC29" i="21" s="1"/>
  <c r="CG29" i="4" s="1"/>
  <c r="U29" i="21"/>
  <c r="AG29" i="21" s="1"/>
  <c r="CK29" i="4" s="1"/>
  <c r="N29" i="21"/>
  <c r="Z29" i="21"/>
  <c r="CD29" i="4" s="1"/>
  <c r="R29" i="21"/>
  <c r="AD29" i="21" s="1"/>
  <c r="CH29" i="4"/>
  <c r="O29" i="21"/>
  <c r="AA29" i="21" s="1"/>
  <c r="CE29" i="4" s="1"/>
  <c r="S29" i="21"/>
  <c r="AE29" i="21" s="1"/>
  <c r="CI29" i="4" s="1"/>
  <c r="L27" i="21"/>
  <c r="X27" i="21"/>
  <c r="CB27" i="4" s="1"/>
  <c r="O27" i="21"/>
  <c r="AA27" i="21" s="1"/>
  <c r="CE27" i="4" s="1"/>
  <c r="S27" i="21"/>
  <c r="AE27" i="21" s="1"/>
  <c r="CI27" i="4" s="1"/>
  <c r="P27" i="21"/>
  <c r="AB27" i="21" s="1"/>
  <c r="CF27" i="4" s="1"/>
  <c r="T27" i="21"/>
  <c r="AF27" i="21"/>
  <c r="CJ27" i="4" s="1"/>
  <c r="M27" i="21"/>
  <c r="Y27" i="21" s="1"/>
  <c r="CC27" i="4" s="1"/>
  <c r="Q27" i="21"/>
  <c r="AC27" i="21" s="1"/>
  <c r="CG27" i="4" s="1"/>
  <c r="U27" i="21"/>
  <c r="AG27" i="21" s="1"/>
  <c r="CK27" i="4" s="1"/>
  <c r="L25" i="21"/>
  <c r="X25" i="21"/>
  <c r="CB25" i="4" s="1"/>
  <c r="M25" i="21"/>
  <c r="Y25" i="21" s="1"/>
  <c r="CC25" i="4" s="1"/>
  <c r="Q25" i="21"/>
  <c r="AC25" i="21" s="1"/>
  <c r="CG25" i="4" s="1"/>
  <c r="U25" i="21"/>
  <c r="AG25" i="21" s="1"/>
  <c r="CK25" i="4" s="1"/>
  <c r="N25" i="21"/>
  <c r="Z25" i="21"/>
  <c r="CD25" i="4" s="1"/>
  <c r="R25" i="21"/>
  <c r="AD25" i="21" s="1"/>
  <c r="CH25" i="4"/>
  <c r="O25" i="21"/>
  <c r="AA25" i="21" s="1"/>
  <c r="CE25" i="4" s="1"/>
  <c r="S25" i="21"/>
  <c r="AE25" i="21" s="1"/>
  <c r="CI25" i="4" s="1"/>
  <c r="L23" i="21"/>
  <c r="X23" i="21"/>
  <c r="CB23" i="4" s="1"/>
  <c r="O23" i="21"/>
  <c r="AA23" i="21" s="1"/>
  <c r="CE23" i="4"/>
  <c r="S23" i="21"/>
  <c r="AE23" i="21" s="1"/>
  <c r="CI23" i="4" s="1"/>
  <c r="P23" i="21"/>
  <c r="AB23" i="21" s="1"/>
  <c r="CF23" i="4" s="1"/>
  <c r="T23" i="21"/>
  <c r="AF23" i="21"/>
  <c r="CJ23" i="4" s="1"/>
  <c r="M23" i="21"/>
  <c r="Y23" i="21" s="1"/>
  <c r="CC23" i="4"/>
  <c r="Q23" i="21"/>
  <c r="AC23" i="21" s="1"/>
  <c r="CG23" i="4" s="1"/>
  <c r="U23" i="21"/>
  <c r="AG23" i="21" s="1"/>
  <c r="CK23" i="4" s="1"/>
  <c r="L21" i="21"/>
  <c r="X21" i="21"/>
  <c r="CB21" i="4" s="1"/>
  <c r="M21" i="21"/>
  <c r="Y21" i="21" s="1"/>
  <c r="CC21" i="4"/>
  <c r="Q21" i="21"/>
  <c r="AC21" i="21" s="1"/>
  <c r="CG21" i="4" s="1"/>
  <c r="U21" i="21"/>
  <c r="AG21" i="21" s="1"/>
  <c r="CK21" i="4" s="1"/>
  <c r="N21" i="21"/>
  <c r="Z21" i="21"/>
  <c r="CD21" i="4" s="1"/>
  <c r="R21" i="21"/>
  <c r="AD21" i="21" s="1"/>
  <c r="CH21" i="4"/>
  <c r="O21" i="21"/>
  <c r="AA21" i="21" s="1"/>
  <c r="CE21" i="4" s="1"/>
  <c r="S21" i="21"/>
  <c r="AE21" i="21" s="1"/>
  <c r="CI21" i="4" s="1"/>
  <c r="L19" i="21"/>
  <c r="X19" i="21"/>
  <c r="CB19" i="4" s="1"/>
  <c r="O19" i="21"/>
  <c r="AA19" i="21" s="1"/>
  <c r="CE19" i="4"/>
  <c r="S19" i="21"/>
  <c r="AE19" i="21" s="1"/>
  <c r="CI19" i="4" s="1"/>
  <c r="P19" i="21"/>
  <c r="AB19" i="21" s="1"/>
  <c r="CF19" i="4" s="1"/>
  <c r="T19" i="21"/>
  <c r="AF19" i="21"/>
  <c r="CJ19" i="4" s="1"/>
  <c r="M19" i="21"/>
  <c r="Y19" i="21" s="1"/>
  <c r="CC19" i="4"/>
  <c r="Q19" i="21"/>
  <c r="AC19" i="21" s="1"/>
  <c r="CG19" i="4" s="1"/>
  <c r="U19" i="21"/>
  <c r="AG19" i="21" s="1"/>
  <c r="CK19" i="4" s="1"/>
  <c r="L17" i="21"/>
  <c r="X17" i="21"/>
  <c r="CB17" i="4" s="1"/>
  <c r="M17" i="21"/>
  <c r="Y17" i="21" s="1"/>
  <c r="CC17" i="4"/>
  <c r="Q17" i="21"/>
  <c r="AC17" i="21" s="1"/>
  <c r="CG17" i="4" s="1"/>
  <c r="U17" i="21"/>
  <c r="AG17" i="21" s="1"/>
  <c r="CK17" i="4" s="1"/>
  <c r="N17" i="21"/>
  <c r="Z17" i="21"/>
  <c r="CD17" i="4" s="1"/>
  <c r="R17" i="21"/>
  <c r="AD17" i="21" s="1"/>
  <c r="CH17" i="4"/>
  <c r="O17" i="21"/>
  <c r="AA17" i="21" s="1"/>
  <c r="CE17" i="4" s="1"/>
  <c r="S17" i="21"/>
  <c r="AE17" i="21" s="1"/>
  <c r="CI17" i="4" s="1"/>
  <c r="L15" i="21"/>
  <c r="X15" i="21"/>
  <c r="CB15" i="4" s="1"/>
  <c r="O15" i="21"/>
  <c r="AA15" i="21" s="1"/>
  <c r="CE15" i="4"/>
  <c r="S15" i="21"/>
  <c r="AE15" i="21" s="1"/>
  <c r="CI15" i="4" s="1"/>
  <c r="P15" i="21"/>
  <c r="AB15" i="21" s="1"/>
  <c r="CF15" i="4" s="1"/>
  <c r="T15" i="21"/>
  <c r="AF15" i="21"/>
  <c r="CJ15" i="4" s="1"/>
  <c r="M15" i="21"/>
  <c r="Y15" i="21" s="1"/>
  <c r="CC15" i="4"/>
  <c r="Q15" i="21"/>
  <c r="AC15" i="21" s="1"/>
  <c r="CG15" i="4" s="1"/>
  <c r="U15" i="21"/>
  <c r="AG15" i="21" s="1"/>
  <c r="CK15" i="4" s="1"/>
  <c r="L13" i="21"/>
  <c r="X13" i="21"/>
  <c r="CB13" i="4" s="1"/>
  <c r="M13" i="21"/>
  <c r="Y13" i="21" s="1"/>
  <c r="CC13" i="4"/>
  <c r="Q13" i="21"/>
  <c r="AC13" i="21" s="1"/>
  <c r="CG13" i="4" s="1"/>
  <c r="U13" i="21"/>
  <c r="AG13" i="21" s="1"/>
  <c r="CK13" i="4" s="1"/>
  <c r="N13" i="21"/>
  <c r="Z13" i="21"/>
  <c r="CD13" i="4" s="1"/>
  <c r="R13" i="21"/>
  <c r="AD13" i="21" s="1"/>
  <c r="CH13" i="4"/>
  <c r="O13" i="21"/>
  <c r="AA13" i="21" s="1"/>
  <c r="CE13" i="4" s="1"/>
  <c r="S13" i="21"/>
  <c r="AE13" i="21" s="1"/>
  <c r="CI13" i="4" s="1"/>
  <c r="L11" i="21"/>
  <c r="X11" i="21"/>
  <c r="CB11" i="4" s="1"/>
  <c r="O11" i="21"/>
  <c r="AA11" i="21" s="1"/>
  <c r="CE11" i="4"/>
  <c r="S11" i="21"/>
  <c r="AE11" i="21" s="1"/>
  <c r="CI11" i="4" s="1"/>
  <c r="P11" i="21"/>
  <c r="AB11" i="21" s="1"/>
  <c r="CF11" i="4" s="1"/>
  <c r="T11" i="21"/>
  <c r="AF11" i="21"/>
  <c r="CJ11" i="4" s="1"/>
  <c r="M11" i="21"/>
  <c r="Y11" i="21" s="1"/>
  <c r="CC11" i="4"/>
  <c r="Q11" i="21"/>
  <c r="AC11" i="21" s="1"/>
  <c r="CG11" i="4" s="1"/>
  <c r="U11" i="21"/>
  <c r="AG11" i="21" s="1"/>
  <c r="CK11" i="4" s="1"/>
  <c r="L9" i="21"/>
  <c r="X9" i="21"/>
  <c r="CB9" i="4" s="1"/>
  <c r="M9" i="21"/>
  <c r="Y9" i="21" s="1"/>
  <c r="CC9" i="4"/>
  <c r="Q9" i="21"/>
  <c r="AC9" i="21" s="1"/>
  <c r="CG9" i="4" s="1"/>
  <c r="U9" i="21"/>
  <c r="AG9" i="21" s="1"/>
  <c r="CK9" i="4" s="1"/>
  <c r="N9" i="21"/>
  <c r="Z9" i="21"/>
  <c r="CD9" i="4" s="1"/>
  <c r="R9" i="21"/>
  <c r="AD9" i="21" s="1"/>
  <c r="CH9" i="4"/>
  <c r="O9" i="21"/>
  <c r="AA9" i="21" s="1"/>
  <c r="CE9" i="4" s="1"/>
  <c r="S9" i="21"/>
  <c r="AE9" i="21" s="1"/>
  <c r="CI9" i="4" s="1"/>
  <c r="L7" i="21"/>
  <c r="X7" i="21"/>
  <c r="CB7" i="4" s="1"/>
  <c r="O7" i="21"/>
  <c r="AA7" i="21" s="1"/>
  <c r="CE7" i="4"/>
  <c r="S7" i="21"/>
  <c r="AE7" i="21" s="1"/>
  <c r="CI7" i="4" s="1"/>
  <c r="P7" i="21"/>
  <c r="AB7" i="21" s="1"/>
  <c r="CF7" i="4" s="1"/>
  <c r="T7" i="21"/>
  <c r="AF7" i="21"/>
  <c r="CJ7" i="4" s="1"/>
  <c r="M7" i="21"/>
  <c r="Y7" i="21" s="1"/>
  <c r="Q7" i="21"/>
  <c r="AC7" i="21" s="1"/>
  <c r="U7" i="21"/>
  <c r="AG7" i="21" s="1"/>
  <c r="L5" i="21"/>
  <c r="X5" i="21" s="1"/>
  <c r="CB5" i="4" s="1"/>
  <c r="M5" i="21"/>
  <c r="Y5" i="21"/>
  <c r="CC5" i="4" s="1"/>
  <c r="Q5" i="21"/>
  <c r="AC5" i="21" s="1"/>
  <c r="CG5" i="4"/>
  <c r="U5" i="21"/>
  <c r="AG5" i="21" s="1"/>
  <c r="CK5" i="4" s="1"/>
  <c r="N5" i="21"/>
  <c r="Z5" i="21" s="1"/>
  <c r="CD5" i="4" s="1"/>
  <c r="R5" i="21"/>
  <c r="AD5" i="21"/>
  <c r="CH5" i="4" s="1"/>
  <c r="O5" i="21"/>
  <c r="AA5" i="21" s="1"/>
  <c r="CE5" i="4"/>
  <c r="S5" i="21"/>
  <c r="AE5" i="21" s="1"/>
  <c r="CI5" i="4" s="1"/>
  <c r="N3" i="21"/>
  <c r="Z3" i="21" s="1"/>
  <c r="CD3" i="4" s="1"/>
  <c r="R3" i="21"/>
  <c r="AD3" i="21"/>
  <c r="CH3" i="4" s="1"/>
  <c r="L3" i="21"/>
  <c r="Q3" i="21"/>
  <c r="AC3" i="21"/>
  <c r="CG3" i="4" s="1"/>
  <c r="T3" i="21"/>
  <c r="AF3" i="21" s="1"/>
  <c r="CJ3" i="4" s="1"/>
  <c r="P3" i="21"/>
  <c r="AB3" i="21" s="1"/>
  <c r="CF3" i="4" s="1"/>
  <c r="S3" i="21"/>
  <c r="AE3" i="21" s="1"/>
  <c r="CI3" i="4" s="1"/>
  <c r="M3" i="21"/>
  <c r="Y3" i="21"/>
  <c r="CC3" i="4" s="1"/>
  <c r="U3" i="21"/>
  <c r="AG3" i="21" s="1"/>
  <c r="CK3" i="4" s="1"/>
  <c r="K514" i="21"/>
  <c r="K510" i="21"/>
  <c r="W510" i="21" s="1"/>
  <c r="CA510" i="4"/>
  <c r="K506" i="21"/>
  <c r="W506" i="21" s="1"/>
  <c r="CA506" i="4" s="1"/>
  <c r="K502" i="21"/>
  <c r="W502" i="21" s="1"/>
  <c r="CA502" i="4" s="1"/>
  <c r="K498" i="21"/>
  <c r="W498" i="21"/>
  <c r="CA498" i="4" s="1"/>
  <c r="K494" i="21"/>
  <c r="W494" i="21" s="1"/>
  <c r="CA494" i="4"/>
  <c r="K490" i="21"/>
  <c r="W490" i="21" s="1"/>
  <c r="CA490" i="4" s="1"/>
  <c r="K486" i="21"/>
  <c r="W486" i="21" s="1"/>
  <c r="CA486" i="4" s="1"/>
  <c r="K482" i="21"/>
  <c r="W482" i="21"/>
  <c r="CA482" i="4" s="1"/>
  <c r="K478" i="21"/>
  <c r="W478" i="21" s="1"/>
  <c r="CA478" i="4" s="1"/>
  <c r="K474" i="21"/>
  <c r="W474" i="21" s="1"/>
  <c r="CA474" i="4" s="1"/>
  <c r="K470" i="21"/>
  <c r="W470" i="21" s="1"/>
  <c r="CA470" i="4" s="1"/>
  <c r="K466" i="21"/>
  <c r="W466" i="21"/>
  <c r="CA466" i="4"/>
  <c r="K462" i="21"/>
  <c r="K458" i="21"/>
  <c r="K454" i="21"/>
  <c r="W454" i="21" s="1"/>
  <c r="CA454" i="4" s="1"/>
  <c r="K450" i="21"/>
  <c r="W450" i="21"/>
  <c r="CA450" i="4"/>
  <c r="K446" i="21"/>
  <c r="W446" i="21" s="1"/>
  <c r="CA446" i="4"/>
  <c r="K442" i="21"/>
  <c r="W442" i="21" s="1"/>
  <c r="CA442" i="4" s="1"/>
  <c r="K438" i="21"/>
  <c r="W438" i="21" s="1"/>
  <c r="CA438" i="4" s="1"/>
  <c r="K434" i="21"/>
  <c r="W434" i="21"/>
  <c r="CA434" i="4" s="1"/>
  <c r="K430" i="21"/>
  <c r="W430" i="21" s="1"/>
  <c r="CA430" i="4" s="1"/>
  <c r="K426" i="21"/>
  <c r="K422" i="21"/>
  <c r="W422" i="21" s="1"/>
  <c r="CA422" i="4"/>
  <c r="K418" i="21"/>
  <c r="W418" i="21" s="1"/>
  <c r="CA418" i="4" s="1"/>
  <c r="K414" i="21"/>
  <c r="W414" i="21" s="1"/>
  <c r="CA414" i="4" s="1"/>
  <c r="K410" i="21"/>
  <c r="W410" i="21"/>
  <c r="CA410" i="4" s="1"/>
  <c r="K406" i="21"/>
  <c r="W406" i="21" s="1"/>
  <c r="CA406" i="4" s="1"/>
  <c r="K402" i="21"/>
  <c r="W402" i="21" s="1"/>
  <c r="CA402" i="4" s="1"/>
  <c r="K398" i="21"/>
  <c r="W398" i="21" s="1"/>
  <c r="CA398" i="4" s="1"/>
  <c r="K394" i="21"/>
  <c r="W394" i="21"/>
  <c r="CA394" i="4"/>
  <c r="K390" i="21"/>
  <c r="W390" i="21" s="1"/>
  <c r="CA390" i="4"/>
  <c r="K386" i="21"/>
  <c r="K382" i="21"/>
  <c r="W382" i="21" s="1"/>
  <c r="CA382" i="4" s="1"/>
  <c r="K378" i="21"/>
  <c r="W378" i="21" s="1"/>
  <c r="CA378" i="4" s="1"/>
  <c r="K374" i="21"/>
  <c r="W374" i="21" s="1"/>
  <c r="CA374" i="4" s="1"/>
  <c r="K370" i="21"/>
  <c r="W370" i="21"/>
  <c r="CA370" i="4"/>
  <c r="K366" i="21"/>
  <c r="W366" i="21" s="1"/>
  <c r="CA366" i="4"/>
  <c r="K362" i="21"/>
  <c r="W362" i="21" s="1"/>
  <c r="CA362" i="4" s="1"/>
  <c r="K358" i="21"/>
  <c r="W358" i="21" s="1"/>
  <c r="CA358" i="4" s="1"/>
  <c r="K354" i="21"/>
  <c r="W354" i="21"/>
  <c r="CA354" i="4" s="1"/>
  <c r="K350" i="21"/>
  <c r="W350" i="21" s="1"/>
  <c r="CA350" i="4" s="1"/>
  <c r="K346" i="21"/>
  <c r="W346" i="21" s="1"/>
  <c r="CA346" i="4" s="1"/>
  <c r="K342" i="21"/>
  <c r="W342" i="21" s="1"/>
  <c r="CA342" i="4" s="1"/>
  <c r="K338" i="21"/>
  <c r="W338" i="21"/>
  <c r="CA338" i="4"/>
  <c r="K334" i="21"/>
  <c r="W334" i="21" s="1"/>
  <c r="CA334" i="4"/>
  <c r="K330" i="21"/>
  <c r="W330" i="21" s="1"/>
  <c r="CA330" i="4" s="1"/>
  <c r="K326" i="21"/>
  <c r="W326" i="21" s="1"/>
  <c r="CA326" i="4" s="1"/>
  <c r="K322" i="21"/>
  <c r="W322" i="21"/>
  <c r="CA322" i="4" s="1"/>
  <c r="K318" i="21"/>
  <c r="W318" i="21" s="1"/>
  <c r="CA318" i="4" s="1"/>
  <c r="K314" i="21"/>
  <c r="W314" i="21" s="1"/>
  <c r="CA314" i="4" s="1"/>
  <c r="K310" i="21"/>
  <c r="W310" i="21" s="1"/>
  <c r="CA310" i="4" s="1"/>
  <c r="K306" i="21"/>
  <c r="W306" i="21"/>
  <c r="CA306" i="4"/>
  <c r="K302" i="21"/>
  <c r="K298" i="21"/>
  <c r="W298" i="21"/>
  <c r="CA298" i="4" s="1"/>
  <c r="K294" i="21"/>
  <c r="W294" i="21" s="1"/>
  <c r="CA294" i="4" s="1"/>
  <c r="K290" i="21"/>
  <c r="W290" i="21" s="1"/>
  <c r="CA290" i="4" s="1"/>
  <c r="K286" i="21"/>
  <c r="W286" i="21" s="1"/>
  <c r="CA286" i="4" s="1"/>
  <c r="K282" i="21"/>
  <c r="W282" i="21"/>
  <c r="CA282" i="4"/>
  <c r="K278" i="21"/>
  <c r="W278" i="21" s="1"/>
  <c r="CA278" i="4"/>
  <c r="K274" i="21"/>
  <c r="W274" i="21" s="1"/>
  <c r="CA274" i="4" s="1"/>
  <c r="K270" i="21"/>
  <c r="W270" i="21" s="1"/>
  <c r="CA270" i="4" s="1"/>
  <c r="K266" i="21"/>
  <c r="W266" i="21"/>
  <c r="CA266" i="4"/>
  <c r="K262" i="21"/>
  <c r="W262" i="21" s="1"/>
  <c r="CA262" i="4"/>
  <c r="K258" i="21"/>
  <c r="W258" i="21" s="1"/>
  <c r="CA258" i="4" s="1"/>
  <c r="K254" i="21"/>
  <c r="W254" i="21" s="1"/>
  <c r="CA254" i="4" s="1"/>
  <c r="K250" i="21"/>
  <c r="W250" i="21"/>
  <c r="CA250" i="4"/>
  <c r="K246" i="21"/>
  <c r="W246" i="21" s="1"/>
  <c r="CA246" i="4"/>
  <c r="K242" i="21"/>
  <c r="W242" i="21" s="1"/>
  <c r="CA242" i="4" s="1"/>
  <c r="K238" i="21"/>
  <c r="W238" i="21" s="1"/>
  <c r="CA238" i="4" s="1"/>
  <c r="K234" i="21"/>
  <c r="W234" i="21"/>
  <c r="CA234" i="4" s="1"/>
  <c r="K230" i="21"/>
  <c r="W230" i="21" s="1"/>
  <c r="CA230" i="4" s="1"/>
  <c r="K226" i="21"/>
  <c r="W226" i="21" s="1"/>
  <c r="CA226" i="4" s="1"/>
  <c r="K222" i="21"/>
  <c r="W222" i="21"/>
  <c r="CA222" i="4"/>
  <c r="K218" i="21"/>
  <c r="W218" i="21"/>
  <c r="CA218" i="4" s="1"/>
  <c r="K214" i="21"/>
  <c r="W214" i="21" s="1"/>
  <c r="CA214" i="4" s="1"/>
  <c r="K210" i="21"/>
  <c r="W210" i="21" s="1"/>
  <c r="CA210" i="4" s="1"/>
  <c r="K206" i="21"/>
  <c r="W206" i="21" s="1"/>
  <c r="CA206" i="4" s="1"/>
  <c r="K202" i="21"/>
  <c r="W202" i="21"/>
  <c r="CA202" i="4" s="1"/>
  <c r="K198" i="21"/>
  <c r="W198" i="21" s="1"/>
  <c r="CA198" i="4" s="1"/>
  <c r="K194" i="21"/>
  <c r="K190" i="21"/>
  <c r="W190" i="21" s="1"/>
  <c r="CA190" i="4"/>
  <c r="K186" i="21"/>
  <c r="W186" i="21"/>
  <c r="CA186" i="4" s="1"/>
  <c r="K182" i="21"/>
  <c r="W182" i="21"/>
  <c r="CA182" i="4" s="1"/>
  <c r="K178" i="21"/>
  <c r="W178" i="21"/>
  <c r="CA178" i="4"/>
  <c r="K174" i="21"/>
  <c r="W174" i="21" s="1"/>
  <c r="CA174" i="4"/>
  <c r="K170" i="21"/>
  <c r="W170" i="21"/>
  <c r="CA170" i="4" s="1"/>
  <c r="K166" i="21"/>
  <c r="W166" i="21"/>
  <c r="CA166" i="4" s="1"/>
  <c r="K162" i="21"/>
  <c r="K158" i="21"/>
  <c r="W158" i="21"/>
  <c r="CA158" i="4" s="1"/>
  <c r="K154" i="21"/>
  <c r="W154" i="21"/>
  <c r="CA154" i="4"/>
  <c r="K150" i="21"/>
  <c r="W150" i="21" s="1"/>
  <c r="CA150" i="4"/>
  <c r="K146" i="21"/>
  <c r="W146" i="21"/>
  <c r="CA146" i="4" s="1"/>
  <c r="K142" i="21"/>
  <c r="W142" i="21"/>
  <c r="CA142" i="4" s="1"/>
  <c r="K138" i="21"/>
  <c r="W138" i="21"/>
  <c r="CA138" i="4"/>
  <c r="K134" i="21"/>
  <c r="W134" i="21" s="1"/>
  <c r="CA134" i="4"/>
  <c r="K130" i="21"/>
  <c r="W130" i="21"/>
  <c r="CA130" i="4" s="1"/>
  <c r="K126" i="21"/>
  <c r="W126" i="21"/>
  <c r="CA126" i="4" s="1"/>
  <c r="K122" i="21"/>
  <c r="W122" i="21"/>
  <c r="CA122" i="4"/>
  <c r="K118" i="21"/>
  <c r="W118" i="21" s="1"/>
  <c r="CA118" i="4"/>
  <c r="K110" i="21"/>
  <c r="W110" i="21" s="1"/>
  <c r="CA110" i="4" s="1"/>
  <c r="K106" i="21"/>
  <c r="W106" i="21"/>
  <c r="CA106" i="4" s="1"/>
  <c r="K102" i="21"/>
  <c r="W102" i="21"/>
  <c r="CA102" i="4"/>
  <c r="K94" i="21"/>
  <c r="W94" i="21" s="1"/>
  <c r="CA94" i="4" s="1"/>
  <c r="K90" i="21"/>
  <c r="W90" i="21"/>
  <c r="CA90" i="4" s="1"/>
  <c r="K86" i="21"/>
  <c r="K78" i="21"/>
  <c r="K74" i="21"/>
  <c r="W74" i="21" s="1"/>
  <c r="CA74" i="4"/>
  <c r="K70" i="21"/>
  <c r="W70" i="21" s="1"/>
  <c r="CA70" i="4" s="1"/>
  <c r="K62" i="21"/>
  <c r="W62" i="21"/>
  <c r="CA62" i="4" s="1"/>
  <c r="K58" i="21"/>
  <c r="W58" i="21"/>
  <c r="CA58" i="4"/>
  <c r="K54" i="21"/>
  <c r="W54" i="21" s="1"/>
  <c r="CA54" i="4" s="1"/>
  <c r="K46" i="21"/>
  <c r="K42" i="21"/>
  <c r="W42" i="21" s="1"/>
  <c r="CA42" i="4" s="1"/>
  <c r="K38" i="21"/>
  <c r="W38" i="21" s="1"/>
  <c r="CA38" i="4" s="1"/>
  <c r="K30" i="21"/>
  <c r="W30" i="21" s="1"/>
  <c r="CA30" i="4" s="1"/>
  <c r="K26" i="21"/>
  <c r="W26" i="21"/>
  <c r="CA26" i="4" s="1"/>
  <c r="K22" i="21"/>
  <c r="W22" i="21" s="1"/>
  <c r="CA22" i="4" s="1"/>
  <c r="K14" i="21"/>
  <c r="W14" i="21" s="1"/>
  <c r="CA14" i="4" s="1"/>
  <c r="K10" i="21"/>
  <c r="W10" i="21"/>
  <c r="CA10" i="4"/>
  <c r="K6" i="21"/>
  <c r="W6" i="21"/>
  <c r="CA6" i="4" s="1"/>
  <c r="J2" i="21"/>
  <c r="V2" i="21" s="1"/>
  <c r="BZ2" i="4" s="1"/>
  <c r="DX2" i="4" s="1"/>
  <c r="BQ472" i="8" s="1"/>
  <c r="S2" i="21"/>
  <c r="AE2" i="21"/>
  <c r="CI2" i="4"/>
  <c r="T515" i="21"/>
  <c r="AF515" i="21"/>
  <c r="CJ515" i="4" s="1"/>
  <c r="P515" i="21"/>
  <c r="AB515" i="21" s="1"/>
  <c r="CF515" i="4" s="1"/>
  <c r="U514" i="21"/>
  <c r="AG514" i="21"/>
  <c r="CK514" i="4" s="1"/>
  <c r="Q514" i="21"/>
  <c r="AC514" i="21" s="1"/>
  <c r="CG514" i="4" s="1"/>
  <c r="M514" i="21"/>
  <c r="Y514" i="21"/>
  <c r="CC514" i="4" s="1"/>
  <c r="R513" i="21"/>
  <c r="AD513" i="21" s="1"/>
  <c r="CH513" i="4" s="1"/>
  <c r="N513" i="21"/>
  <c r="Z513" i="21" s="1"/>
  <c r="CD513" i="4" s="1"/>
  <c r="S512" i="21"/>
  <c r="AE512" i="21" s="1"/>
  <c r="CI512" i="4" s="1"/>
  <c r="O512" i="21"/>
  <c r="AA512" i="21"/>
  <c r="CE512" i="4" s="1"/>
  <c r="T511" i="21"/>
  <c r="AF511" i="21" s="1"/>
  <c r="P511" i="21"/>
  <c r="AB511" i="21" s="1"/>
  <c r="CF511" i="4" s="1"/>
  <c r="U510" i="21"/>
  <c r="AG510" i="21"/>
  <c r="CK510" i="4"/>
  <c r="Q510" i="21"/>
  <c r="AC510" i="21" s="1"/>
  <c r="CG510" i="4" s="1"/>
  <c r="M510" i="21"/>
  <c r="Y510" i="21"/>
  <c r="CC510" i="4" s="1"/>
  <c r="R509" i="21"/>
  <c r="AD509" i="21"/>
  <c r="CH509" i="4" s="1"/>
  <c r="N509" i="21"/>
  <c r="Z509" i="21"/>
  <c r="CD509" i="4" s="1"/>
  <c r="S508" i="21"/>
  <c r="AE508" i="21" s="1"/>
  <c r="CI508" i="4" s="1"/>
  <c r="O508" i="21"/>
  <c r="AA508" i="21" s="1"/>
  <c r="CE508" i="4" s="1"/>
  <c r="T507" i="21"/>
  <c r="AF507" i="21" s="1"/>
  <c r="CJ507" i="4" s="1"/>
  <c r="P507" i="21"/>
  <c r="AB507" i="21"/>
  <c r="CF507" i="4"/>
  <c r="U506" i="21"/>
  <c r="AG506" i="21" s="1"/>
  <c r="CK506" i="4" s="1"/>
  <c r="Q506" i="21"/>
  <c r="AC506" i="21"/>
  <c r="CG506" i="4" s="1"/>
  <c r="M506" i="21"/>
  <c r="Y506" i="21" s="1"/>
  <c r="CC506" i="4" s="1"/>
  <c r="R505" i="21"/>
  <c r="AD505" i="21"/>
  <c r="CH505" i="4" s="1"/>
  <c r="N505" i="21"/>
  <c r="Z505" i="21" s="1"/>
  <c r="CD505" i="4" s="1"/>
  <c r="S504" i="21"/>
  <c r="AE504" i="21" s="1"/>
  <c r="CI504" i="4" s="1"/>
  <c r="O504" i="21"/>
  <c r="AA504" i="21" s="1"/>
  <c r="CE504" i="4" s="1"/>
  <c r="T503" i="21"/>
  <c r="AF503" i="21"/>
  <c r="CJ503" i="4" s="1"/>
  <c r="P503" i="21"/>
  <c r="AB503" i="21" s="1"/>
  <c r="CF503" i="4" s="1"/>
  <c r="U502" i="21"/>
  <c r="AG502" i="21"/>
  <c r="CK502" i="4" s="1"/>
  <c r="Q502" i="21"/>
  <c r="AC502" i="21" s="1"/>
  <c r="CG502" i="4" s="1"/>
  <c r="M502" i="21"/>
  <c r="Y502" i="21"/>
  <c r="CC502" i="4" s="1"/>
  <c r="R501" i="21"/>
  <c r="AD501" i="21" s="1"/>
  <c r="CH501" i="4" s="1"/>
  <c r="N501" i="21"/>
  <c r="Z501" i="21" s="1"/>
  <c r="CD501" i="4" s="1"/>
  <c r="S500" i="21"/>
  <c r="AE500" i="21" s="1"/>
  <c r="CI500" i="4" s="1"/>
  <c r="O500" i="21"/>
  <c r="AA500" i="21"/>
  <c r="CE500" i="4" s="1"/>
  <c r="T499" i="21"/>
  <c r="AF499" i="21" s="1"/>
  <c r="CJ499" i="4" s="1"/>
  <c r="P499" i="21"/>
  <c r="AB499" i="21"/>
  <c r="CF499" i="4" s="1"/>
  <c r="U498" i="21"/>
  <c r="AG498" i="21" s="1"/>
  <c r="CK498" i="4" s="1"/>
  <c r="Q498" i="21"/>
  <c r="AC498" i="21"/>
  <c r="CG498" i="4" s="1"/>
  <c r="M498" i="21"/>
  <c r="Y498" i="21" s="1"/>
  <c r="CC498" i="4" s="1"/>
  <c r="R497" i="21"/>
  <c r="AD497" i="21"/>
  <c r="CH497" i="4" s="1"/>
  <c r="N497" i="21"/>
  <c r="Z497" i="21" s="1"/>
  <c r="CD497" i="4" s="1"/>
  <c r="S496" i="21"/>
  <c r="AE496" i="21"/>
  <c r="CI496" i="4" s="1"/>
  <c r="O496" i="21"/>
  <c r="AA496" i="21" s="1"/>
  <c r="CE496" i="4" s="1"/>
  <c r="T495" i="21"/>
  <c r="AF495" i="21"/>
  <c r="CJ495" i="4" s="1"/>
  <c r="P495" i="21"/>
  <c r="AB495" i="21" s="1"/>
  <c r="CF495" i="4" s="1"/>
  <c r="U494" i="21"/>
  <c r="AG494" i="21"/>
  <c r="CK494" i="4" s="1"/>
  <c r="Q494" i="21"/>
  <c r="AC494" i="21" s="1"/>
  <c r="CG494" i="4" s="1"/>
  <c r="M494" i="21"/>
  <c r="Y494" i="21"/>
  <c r="CC494" i="4" s="1"/>
  <c r="R493" i="21"/>
  <c r="AD493" i="21" s="1"/>
  <c r="CH493" i="4" s="1"/>
  <c r="N493" i="21"/>
  <c r="Z493" i="21"/>
  <c r="CD493" i="4" s="1"/>
  <c r="S492" i="21"/>
  <c r="AE492" i="21" s="1"/>
  <c r="CI492" i="4" s="1"/>
  <c r="O492" i="21"/>
  <c r="AA492" i="21"/>
  <c r="CE492" i="4" s="1"/>
  <c r="T491" i="21"/>
  <c r="AF491" i="21" s="1"/>
  <c r="CJ491" i="4" s="1"/>
  <c r="P491" i="21"/>
  <c r="AB491" i="21"/>
  <c r="CF491" i="4" s="1"/>
  <c r="U490" i="21"/>
  <c r="AG490" i="21" s="1"/>
  <c r="CK490" i="4" s="1"/>
  <c r="Q490" i="21"/>
  <c r="AC490" i="21"/>
  <c r="CG490" i="4" s="1"/>
  <c r="M490" i="21"/>
  <c r="Y490" i="21" s="1"/>
  <c r="CC490" i="4" s="1"/>
  <c r="R489" i="21"/>
  <c r="AD489" i="21"/>
  <c r="CH489" i="4" s="1"/>
  <c r="N489" i="21"/>
  <c r="Z489" i="21" s="1"/>
  <c r="CD489" i="4" s="1"/>
  <c r="S488" i="21"/>
  <c r="AE488" i="21"/>
  <c r="CI488" i="4" s="1"/>
  <c r="O488" i="21"/>
  <c r="AA488" i="21" s="1"/>
  <c r="CE488" i="4" s="1"/>
  <c r="T487" i="21"/>
  <c r="AF487" i="21"/>
  <c r="CJ487" i="4" s="1"/>
  <c r="P487" i="21"/>
  <c r="AB487" i="21" s="1"/>
  <c r="CF487" i="4" s="1"/>
  <c r="U486" i="21"/>
  <c r="AG486" i="21"/>
  <c r="CK486" i="4" s="1"/>
  <c r="Q486" i="21"/>
  <c r="AC486" i="21" s="1"/>
  <c r="CG486" i="4" s="1"/>
  <c r="M486" i="21"/>
  <c r="Y486" i="21"/>
  <c r="CC486" i="4" s="1"/>
  <c r="R485" i="21"/>
  <c r="AD485" i="21" s="1"/>
  <c r="CH485" i="4" s="1"/>
  <c r="N485" i="21"/>
  <c r="Z485" i="21"/>
  <c r="CD485" i="4" s="1"/>
  <c r="S484" i="21"/>
  <c r="AE484" i="21" s="1"/>
  <c r="CI484" i="4" s="1"/>
  <c r="O484" i="21"/>
  <c r="AA484" i="21"/>
  <c r="CE484" i="4" s="1"/>
  <c r="T483" i="21"/>
  <c r="AF483" i="21" s="1"/>
  <c r="CJ483" i="4" s="1"/>
  <c r="P483" i="21"/>
  <c r="AB483" i="21"/>
  <c r="CF483" i="4" s="1"/>
  <c r="U482" i="21"/>
  <c r="AG482" i="21" s="1"/>
  <c r="CK482" i="4" s="1"/>
  <c r="Q482" i="21"/>
  <c r="AC482" i="21"/>
  <c r="CG482" i="4" s="1"/>
  <c r="M482" i="21"/>
  <c r="Y482" i="21" s="1"/>
  <c r="CC482" i="4" s="1"/>
  <c r="R481" i="21"/>
  <c r="AD481" i="21"/>
  <c r="CH481" i="4" s="1"/>
  <c r="N481" i="21"/>
  <c r="Z481" i="21" s="1"/>
  <c r="CD481" i="4" s="1"/>
  <c r="S480" i="21"/>
  <c r="AE480" i="21"/>
  <c r="CI480" i="4" s="1"/>
  <c r="O480" i="21"/>
  <c r="AA480" i="21" s="1"/>
  <c r="CE480" i="4" s="1"/>
  <c r="T479" i="21"/>
  <c r="AF479" i="21"/>
  <c r="CJ479" i="4" s="1"/>
  <c r="P479" i="21"/>
  <c r="AB479" i="21" s="1"/>
  <c r="CF479" i="4" s="1"/>
  <c r="U478" i="21"/>
  <c r="AG478" i="21"/>
  <c r="CK478" i="4" s="1"/>
  <c r="Q478" i="21"/>
  <c r="AC478" i="21" s="1"/>
  <c r="CG478" i="4" s="1"/>
  <c r="M478" i="21"/>
  <c r="Y478" i="21"/>
  <c r="CC478" i="4" s="1"/>
  <c r="R477" i="21"/>
  <c r="AD477" i="21" s="1"/>
  <c r="CH477" i="4" s="1"/>
  <c r="N477" i="21"/>
  <c r="Z477" i="21"/>
  <c r="CD477" i="4" s="1"/>
  <c r="S476" i="21"/>
  <c r="AE476" i="21" s="1"/>
  <c r="CI476" i="4" s="1"/>
  <c r="O476" i="21"/>
  <c r="AA476" i="21"/>
  <c r="CE476" i="4" s="1"/>
  <c r="T475" i="21"/>
  <c r="AF475" i="21" s="1"/>
  <c r="CJ475" i="4" s="1"/>
  <c r="P475" i="21"/>
  <c r="AB475" i="21"/>
  <c r="CF475" i="4" s="1"/>
  <c r="U474" i="21"/>
  <c r="AG474" i="21" s="1"/>
  <c r="CK474" i="4" s="1"/>
  <c r="Q474" i="21"/>
  <c r="AC474" i="21"/>
  <c r="CG474" i="4" s="1"/>
  <c r="M474" i="21"/>
  <c r="Y474" i="21" s="1"/>
  <c r="CC474" i="4" s="1"/>
  <c r="R473" i="21"/>
  <c r="AD473" i="21"/>
  <c r="CH473" i="4" s="1"/>
  <c r="N473" i="21"/>
  <c r="Z473" i="21" s="1"/>
  <c r="CD473" i="4" s="1"/>
  <c r="S472" i="21"/>
  <c r="AE472" i="21"/>
  <c r="CI472" i="4" s="1"/>
  <c r="O472" i="21"/>
  <c r="AA472" i="21" s="1"/>
  <c r="CE472" i="4" s="1"/>
  <c r="T471" i="21"/>
  <c r="AF471" i="21"/>
  <c r="CJ471" i="4" s="1"/>
  <c r="P471" i="21"/>
  <c r="AB471" i="21" s="1"/>
  <c r="CF471" i="4" s="1"/>
  <c r="U470" i="21"/>
  <c r="AG470" i="21"/>
  <c r="CK470" i="4" s="1"/>
  <c r="Q470" i="21"/>
  <c r="AC470" i="21" s="1"/>
  <c r="CG470" i="4" s="1"/>
  <c r="M470" i="21"/>
  <c r="Y470" i="21"/>
  <c r="CC470" i="4" s="1"/>
  <c r="R469" i="21"/>
  <c r="AD469" i="21" s="1"/>
  <c r="CH469" i="4" s="1"/>
  <c r="N469" i="21"/>
  <c r="Z469" i="21"/>
  <c r="CD469" i="4" s="1"/>
  <c r="S468" i="21"/>
  <c r="AE468" i="21" s="1"/>
  <c r="CI468" i="4" s="1"/>
  <c r="O468" i="21"/>
  <c r="AA468" i="21"/>
  <c r="CE468" i="4" s="1"/>
  <c r="T467" i="21"/>
  <c r="AF467" i="21" s="1"/>
  <c r="CJ467" i="4" s="1"/>
  <c r="P467" i="21"/>
  <c r="AB467" i="21"/>
  <c r="CF467" i="4" s="1"/>
  <c r="U466" i="21"/>
  <c r="AG466" i="21" s="1"/>
  <c r="CK466" i="4" s="1"/>
  <c r="Q466" i="21"/>
  <c r="AC466" i="21"/>
  <c r="CG466" i="4" s="1"/>
  <c r="M466" i="21"/>
  <c r="Y466" i="21" s="1"/>
  <c r="CC466" i="4" s="1"/>
  <c r="R465" i="21"/>
  <c r="AD465" i="21"/>
  <c r="CH465" i="4" s="1"/>
  <c r="N465" i="21"/>
  <c r="Z465" i="21" s="1"/>
  <c r="CD465" i="4" s="1"/>
  <c r="S464" i="21"/>
  <c r="AE464" i="21"/>
  <c r="CI464" i="4" s="1"/>
  <c r="O464" i="21"/>
  <c r="AA464" i="21" s="1"/>
  <c r="CE464" i="4" s="1"/>
  <c r="T463" i="21"/>
  <c r="AF463" i="21"/>
  <c r="CJ463" i="4" s="1"/>
  <c r="P463" i="21"/>
  <c r="AB463" i="21" s="1"/>
  <c r="CF463" i="4" s="1"/>
  <c r="U462" i="21"/>
  <c r="AG462" i="21"/>
  <c r="CK462" i="4" s="1"/>
  <c r="Q462" i="21"/>
  <c r="AC462" i="21" s="1"/>
  <c r="CG462" i="4" s="1"/>
  <c r="M462" i="21"/>
  <c r="Y462" i="21"/>
  <c r="CC462" i="4" s="1"/>
  <c r="R461" i="21"/>
  <c r="AD461" i="21" s="1"/>
  <c r="CH461" i="4" s="1"/>
  <c r="N461" i="21"/>
  <c r="Z461" i="21"/>
  <c r="CD461" i="4" s="1"/>
  <c r="S460" i="21"/>
  <c r="AE460" i="21" s="1"/>
  <c r="CI460" i="4" s="1"/>
  <c r="O460" i="21"/>
  <c r="AA460" i="21"/>
  <c r="CE460" i="4" s="1"/>
  <c r="T459" i="21"/>
  <c r="AF459" i="21" s="1"/>
  <c r="CJ459" i="4" s="1"/>
  <c r="P459" i="21"/>
  <c r="AB459" i="21"/>
  <c r="CF459" i="4" s="1"/>
  <c r="U458" i="21"/>
  <c r="AG458" i="21" s="1"/>
  <c r="CK458" i="4" s="1"/>
  <c r="Q458" i="21"/>
  <c r="AC458" i="21"/>
  <c r="CG458" i="4" s="1"/>
  <c r="M458" i="21"/>
  <c r="Y458" i="21" s="1"/>
  <c r="CC458" i="4" s="1"/>
  <c r="R457" i="21"/>
  <c r="AD457" i="21"/>
  <c r="CH457" i="4" s="1"/>
  <c r="N457" i="21"/>
  <c r="Z457" i="21" s="1"/>
  <c r="CD457" i="4" s="1"/>
  <c r="S456" i="21"/>
  <c r="AE456" i="21"/>
  <c r="CI456" i="4" s="1"/>
  <c r="O456" i="21"/>
  <c r="AA456" i="21" s="1"/>
  <c r="CE456" i="4" s="1"/>
  <c r="T455" i="21"/>
  <c r="AF455" i="21"/>
  <c r="CJ455" i="4" s="1"/>
  <c r="P455" i="21"/>
  <c r="AB455" i="21" s="1"/>
  <c r="CF455" i="4" s="1"/>
  <c r="U454" i="21"/>
  <c r="AG454" i="21"/>
  <c r="CK454" i="4" s="1"/>
  <c r="Q454" i="21"/>
  <c r="AC454" i="21" s="1"/>
  <c r="CG454" i="4" s="1"/>
  <c r="M454" i="21"/>
  <c r="R453" i="21"/>
  <c r="AD453" i="21" s="1"/>
  <c r="CH453" i="4" s="1"/>
  <c r="N453" i="21"/>
  <c r="Z453" i="21"/>
  <c r="CD453" i="4" s="1"/>
  <c r="S452" i="21"/>
  <c r="AE452" i="21" s="1"/>
  <c r="CI452" i="4" s="1"/>
  <c r="O452" i="21"/>
  <c r="AA452" i="21"/>
  <c r="CE452" i="4" s="1"/>
  <c r="T451" i="21"/>
  <c r="AF451" i="21" s="1"/>
  <c r="CJ451" i="4" s="1"/>
  <c r="P451" i="21"/>
  <c r="AB451" i="21"/>
  <c r="CF451" i="4" s="1"/>
  <c r="U450" i="21"/>
  <c r="AG450" i="21" s="1"/>
  <c r="CK450" i="4" s="1"/>
  <c r="Q450" i="21"/>
  <c r="AC450" i="21"/>
  <c r="CG450" i="4" s="1"/>
  <c r="M450" i="21"/>
  <c r="Y450" i="21" s="1"/>
  <c r="CC450" i="4" s="1"/>
  <c r="R449" i="21"/>
  <c r="AD449" i="21"/>
  <c r="CH449" i="4" s="1"/>
  <c r="N449" i="21"/>
  <c r="Z449" i="21" s="1"/>
  <c r="CD449" i="4" s="1"/>
  <c r="S448" i="21"/>
  <c r="AE448" i="21"/>
  <c r="CI448" i="4" s="1"/>
  <c r="O448" i="21"/>
  <c r="AA448" i="21" s="1"/>
  <c r="CE448" i="4" s="1"/>
  <c r="T447" i="21"/>
  <c r="AF447" i="21"/>
  <c r="CJ447" i="4" s="1"/>
  <c r="P447" i="21"/>
  <c r="AB447" i="21" s="1"/>
  <c r="CF447" i="4" s="1"/>
  <c r="U446" i="21"/>
  <c r="AG446" i="21"/>
  <c r="CK446" i="4" s="1"/>
  <c r="Q446" i="21"/>
  <c r="AC446" i="21" s="1"/>
  <c r="CG446" i="4" s="1"/>
  <c r="M446" i="21"/>
  <c r="Y446" i="21"/>
  <c r="CC446" i="4" s="1"/>
  <c r="R445" i="21"/>
  <c r="AD445" i="21" s="1"/>
  <c r="CH445" i="4" s="1"/>
  <c r="N445" i="21"/>
  <c r="Z445" i="21"/>
  <c r="CD445" i="4" s="1"/>
  <c r="S444" i="21"/>
  <c r="AE444" i="21" s="1"/>
  <c r="CI444" i="4" s="1"/>
  <c r="O444" i="21"/>
  <c r="AA444" i="21"/>
  <c r="CE444" i="4" s="1"/>
  <c r="T443" i="21"/>
  <c r="AF443" i="21" s="1"/>
  <c r="CJ443" i="4" s="1"/>
  <c r="P443" i="21"/>
  <c r="AB443" i="21"/>
  <c r="CF443" i="4" s="1"/>
  <c r="U442" i="21"/>
  <c r="AG442" i="21" s="1"/>
  <c r="CK442" i="4" s="1"/>
  <c r="Q442" i="21"/>
  <c r="AC442" i="21"/>
  <c r="CG442" i="4" s="1"/>
  <c r="M442" i="21"/>
  <c r="Y442" i="21" s="1"/>
  <c r="CC442" i="4" s="1"/>
  <c r="R441" i="21"/>
  <c r="AD441" i="21"/>
  <c r="CH441" i="4" s="1"/>
  <c r="N441" i="21"/>
  <c r="Z441" i="21" s="1"/>
  <c r="CD441" i="4" s="1"/>
  <c r="S440" i="21"/>
  <c r="AE440" i="21"/>
  <c r="CI440" i="4" s="1"/>
  <c r="O440" i="21"/>
  <c r="AA440" i="21" s="1"/>
  <c r="CE440" i="4" s="1"/>
  <c r="T439" i="21"/>
  <c r="AF439" i="21"/>
  <c r="CJ439" i="4" s="1"/>
  <c r="P439" i="21"/>
  <c r="AB439" i="21" s="1"/>
  <c r="CF439" i="4" s="1"/>
  <c r="U438" i="21"/>
  <c r="AG438" i="21"/>
  <c r="CK438" i="4" s="1"/>
  <c r="Q438" i="21"/>
  <c r="AC438" i="21" s="1"/>
  <c r="CG438" i="4" s="1"/>
  <c r="M438" i="21"/>
  <c r="Y438" i="21"/>
  <c r="CC438" i="4" s="1"/>
  <c r="R437" i="21"/>
  <c r="AD437" i="21" s="1"/>
  <c r="CH437" i="4" s="1"/>
  <c r="N437" i="21"/>
  <c r="Z437" i="21"/>
  <c r="CD437" i="4" s="1"/>
  <c r="S436" i="21"/>
  <c r="AE436" i="21" s="1"/>
  <c r="CI436" i="4" s="1"/>
  <c r="O436" i="21"/>
  <c r="AA436" i="21"/>
  <c r="CE436" i="4" s="1"/>
  <c r="T435" i="21"/>
  <c r="AF435" i="21" s="1"/>
  <c r="CJ435" i="4" s="1"/>
  <c r="P435" i="21"/>
  <c r="AB435" i="21"/>
  <c r="CF435" i="4" s="1"/>
  <c r="U434" i="21"/>
  <c r="AG434" i="21" s="1"/>
  <c r="CK434" i="4" s="1"/>
  <c r="Q434" i="21"/>
  <c r="AC434" i="21"/>
  <c r="CG434" i="4" s="1"/>
  <c r="M434" i="21"/>
  <c r="Y434" i="21" s="1"/>
  <c r="CC434" i="4" s="1"/>
  <c r="R433" i="21"/>
  <c r="AD433" i="21"/>
  <c r="CH433" i="4" s="1"/>
  <c r="N433" i="21"/>
  <c r="Z433" i="21" s="1"/>
  <c r="CD433" i="4" s="1"/>
  <c r="S432" i="21"/>
  <c r="AE432" i="21"/>
  <c r="CI432" i="4" s="1"/>
  <c r="O432" i="21"/>
  <c r="AA432" i="21" s="1"/>
  <c r="CE432" i="4" s="1"/>
  <c r="T431" i="21"/>
  <c r="AF431" i="21"/>
  <c r="CJ431" i="4" s="1"/>
  <c r="P431" i="21"/>
  <c r="AB431" i="21" s="1"/>
  <c r="CF431" i="4" s="1"/>
  <c r="U430" i="21"/>
  <c r="AG430" i="21"/>
  <c r="CK430" i="4" s="1"/>
  <c r="Q430" i="21"/>
  <c r="AC430" i="21" s="1"/>
  <c r="CG430" i="4" s="1"/>
  <c r="M430" i="21"/>
  <c r="Y430" i="21"/>
  <c r="CC430" i="4" s="1"/>
  <c r="R429" i="21"/>
  <c r="AD429" i="21" s="1"/>
  <c r="CH429" i="4" s="1"/>
  <c r="N429" i="21"/>
  <c r="Z429" i="21"/>
  <c r="CD429" i="4" s="1"/>
  <c r="S428" i="21"/>
  <c r="AE428" i="21" s="1"/>
  <c r="CI428" i="4" s="1"/>
  <c r="O428" i="21"/>
  <c r="AA428" i="21"/>
  <c r="CE428" i="4" s="1"/>
  <c r="T427" i="21"/>
  <c r="AF427" i="21" s="1"/>
  <c r="CJ427" i="4" s="1"/>
  <c r="P427" i="21"/>
  <c r="AB427" i="21"/>
  <c r="CF427" i="4" s="1"/>
  <c r="U426" i="21"/>
  <c r="AG426" i="21" s="1"/>
  <c r="CK426" i="4" s="1"/>
  <c r="Q426" i="21"/>
  <c r="AC426" i="21"/>
  <c r="CG426" i="4" s="1"/>
  <c r="M426" i="21"/>
  <c r="Y426" i="21" s="1"/>
  <c r="CC426" i="4" s="1"/>
  <c r="R425" i="21"/>
  <c r="AD425" i="21"/>
  <c r="CH425" i="4" s="1"/>
  <c r="N425" i="21"/>
  <c r="Z425" i="21" s="1"/>
  <c r="CD425" i="4" s="1"/>
  <c r="S424" i="21"/>
  <c r="AE424" i="21"/>
  <c r="CI424" i="4" s="1"/>
  <c r="O424" i="21"/>
  <c r="AA424" i="21" s="1"/>
  <c r="CE424" i="4" s="1"/>
  <c r="T423" i="21"/>
  <c r="AF423" i="21"/>
  <c r="CJ423" i="4" s="1"/>
  <c r="P423" i="21"/>
  <c r="AB423" i="21" s="1"/>
  <c r="CF423" i="4" s="1"/>
  <c r="U422" i="21"/>
  <c r="AG422" i="21"/>
  <c r="CK422" i="4" s="1"/>
  <c r="Q422" i="21"/>
  <c r="AC422" i="21" s="1"/>
  <c r="CG422" i="4" s="1"/>
  <c r="M422" i="21"/>
  <c r="Y422" i="21"/>
  <c r="CC422" i="4" s="1"/>
  <c r="R421" i="21"/>
  <c r="AD421" i="21" s="1"/>
  <c r="CH421" i="4" s="1"/>
  <c r="N421" i="21"/>
  <c r="Z421" i="21"/>
  <c r="CD421" i="4" s="1"/>
  <c r="S420" i="21"/>
  <c r="AE420" i="21" s="1"/>
  <c r="CI420" i="4" s="1"/>
  <c r="O420" i="21"/>
  <c r="AA420" i="21"/>
  <c r="CE420" i="4" s="1"/>
  <c r="T419" i="21"/>
  <c r="AF419" i="21" s="1"/>
  <c r="CJ419" i="4" s="1"/>
  <c r="P419" i="21"/>
  <c r="AB419" i="21"/>
  <c r="CF419" i="4" s="1"/>
  <c r="U418" i="21"/>
  <c r="AG418" i="21" s="1"/>
  <c r="CK418" i="4" s="1"/>
  <c r="Q418" i="21"/>
  <c r="AC418" i="21"/>
  <c r="CG418" i="4" s="1"/>
  <c r="M418" i="21"/>
  <c r="Y418" i="21" s="1"/>
  <c r="CC418" i="4" s="1"/>
  <c r="R417" i="21"/>
  <c r="AD417" i="21"/>
  <c r="CH417" i="4" s="1"/>
  <c r="N417" i="21"/>
  <c r="Z417" i="21" s="1"/>
  <c r="CD417" i="4" s="1"/>
  <c r="S416" i="21"/>
  <c r="AE416" i="21"/>
  <c r="CI416" i="4" s="1"/>
  <c r="O416" i="21"/>
  <c r="AA416" i="21" s="1"/>
  <c r="CE416" i="4" s="1"/>
  <c r="T415" i="21"/>
  <c r="AF415" i="21"/>
  <c r="CJ415" i="4" s="1"/>
  <c r="P415" i="21"/>
  <c r="AB415" i="21" s="1"/>
  <c r="CF415" i="4" s="1"/>
  <c r="U414" i="21"/>
  <c r="AG414" i="21"/>
  <c r="CK414" i="4" s="1"/>
  <c r="Q414" i="21"/>
  <c r="AC414" i="21" s="1"/>
  <c r="CG414" i="4" s="1"/>
  <c r="M414" i="21"/>
  <c r="Y414" i="21"/>
  <c r="CC414" i="4" s="1"/>
  <c r="R413" i="21"/>
  <c r="AD413" i="21" s="1"/>
  <c r="CH413" i="4" s="1"/>
  <c r="N413" i="21"/>
  <c r="Z413" i="21"/>
  <c r="CD413" i="4" s="1"/>
  <c r="S412" i="21"/>
  <c r="AE412" i="21" s="1"/>
  <c r="CI412" i="4" s="1"/>
  <c r="O412" i="21"/>
  <c r="AA412" i="21"/>
  <c r="CE412" i="4" s="1"/>
  <c r="T411" i="21"/>
  <c r="AF411" i="21" s="1"/>
  <c r="CJ411" i="4" s="1"/>
  <c r="P411" i="21"/>
  <c r="AB411" i="21"/>
  <c r="CF411" i="4" s="1"/>
  <c r="U410" i="21"/>
  <c r="AG410" i="21" s="1"/>
  <c r="CK410" i="4" s="1"/>
  <c r="Q410" i="21"/>
  <c r="AC410" i="21"/>
  <c r="CG410" i="4" s="1"/>
  <c r="M410" i="21"/>
  <c r="Y410" i="21" s="1"/>
  <c r="CC410" i="4" s="1"/>
  <c r="R409" i="21"/>
  <c r="AD409" i="21"/>
  <c r="CH409" i="4" s="1"/>
  <c r="N409" i="21"/>
  <c r="Z409" i="21" s="1"/>
  <c r="CD409" i="4" s="1"/>
  <c r="S408" i="21"/>
  <c r="AE408" i="21"/>
  <c r="CI408" i="4" s="1"/>
  <c r="O408" i="21"/>
  <c r="AA408" i="21" s="1"/>
  <c r="CE408" i="4" s="1"/>
  <c r="T407" i="21"/>
  <c r="AF407" i="21"/>
  <c r="CJ407" i="4" s="1"/>
  <c r="P407" i="21"/>
  <c r="AB407" i="21" s="1"/>
  <c r="CF407" i="4" s="1"/>
  <c r="U406" i="21"/>
  <c r="AG406" i="21"/>
  <c r="CK406" i="4" s="1"/>
  <c r="Q406" i="21"/>
  <c r="AC406" i="21" s="1"/>
  <c r="CG406" i="4" s="1"/>
  <c r="M406" i="21"/>
  <c r="Y406" i="21"/>
  <c r="CC406" i="4" s="1"/>
  <c r="R405" i="21"/>
  <c r="AD405" i="21" s="1"/>
  <c r="CH405" i="4" s="1"/>
  <c r="N405" i="21"/>
  <c r="Z405" i="21"/>
  <c r="CD405" i="4" s="1"/>
  <c r="S404" i="21"/>
  <c r="AE404" i="21" s="1"/>
  <c r="CI404" i="4" s="1"/>
  <c r="O404" i="21"/>
  <c r="AA404" i="21"/>
  <c r="CE404" i="4" s="1"/>
  <c r="T403" i="21"/>
  <c r="AF403" i="21" s="1"/>
  <c r="CJ403" i="4" s="1"/>
  <c r="P403" i="21"/>
  <c r="AB403" i="21"/>
  <c r="CF403" i="4" s="1"/>
  <c r="U402" i="21"/>
  <c r="AG402" i="21" s="1"/>
  <c r="CK402" i="4" s="1"/>
  <c r="Q402" i="21"/>
  <c r="AC402" i="21"/>
  <c r="CG402" i="4" s="1"/>
  <c r="M402" i="21"/>
  <c r="Y402" i="21" s="1"/>
  <c r="CC402" i="4" s="1"/>
  <c r="R401" i="21"/>
  <c r="AD401" i="21"/>
  <c r="CH401" i="4" s="1"/>
  <c r="N401" i="21"/>
  <c r="S400" i="21"/>
  <c r="AE400" i="21"/>
  <c r="CI400" i="4" s="1"/>
  <c r="O400" i="21"/>
  <c r="AA400" i="21" s="1"/>
  <c r="CE400" i="4" s="1"/>
  <c r="T399" i="21"/>
  <c r="AF399" i="21"/>
  <c r="CJ399" i="4" s="1"/>
  <c r="P399" i="21"/>
  <c r="AB399" i="21" s="1"/>
  <c r="CF399" i="4" s="1"/>
  <c r="U398" i="21"/>
  <c r="AG398" i="21"/>
  <c r="CK398" i="4" s="1"/>
  <c r="Q398" i="21"/>
  <c r="AC398" i="21" s="1"/>
  <c r="CG398" i="4" s="1"/>
  <c r="M398" i="21"/>
  <c r="Y398" i="21"/>
  <c r="CC398" i="4" s="1"/>
  <c r="R397" i="21"/>
  <c r="AD397" i="21" s="1"/>
  <c r="CH397" i="4" s="1"/>
  <c r="N397" i="21"/>
  <c r="Z397" i="21"/>
  <c r="CD397" i="4" s="1"/>
  <c r="S396" i="21"/>
  <c r="AE396" i="21" s="1"/>
  <c r="CI396" i="4" s="1"/>
  <c r="O396" i="21"/>
  <c r="AA396" i="21"/>
  <c r="CE396" i="4" s="1"/>
  <c r="T395" i="21"/>
  <c r="AF395" i="21" s="1"/>
  <c r="CJ395" i="4" s="1"/>
  <c r="P395" i="21"/>
  <c r="AB395" i="21"/>
  <c r="CF395" i="4" s="1"/>
  <c r="U394" i="21"/>
  <c r="AG394" i="21" s="1"/>
  <c r="CK394" i="4" s="1"/>
  <c r="Q394" i="21"/>
  <c r="AC394" i="21"/>
  <c r="CG394" i="4" s="1"/>
  <c r="M394" i="21"/>
  <c r="Y394" i="21" s="1"/>
  <c r="CC394" i="4" s="1"/>
  <c r="R393" i="21"/>
  <c r="AD393" i="21"/>
  <c r="CH393" i="4" s="1"/>
  <c r="N393" i="21"/>
  <c r="Z393" i="21" s="1"/>
  <c r="CD393" i="4" s="1"/>
  <c r="S392" i="21"/>
  <c r="AE392" i="21"/>
  <c r="CI392" i="4" s="1"/>
  <c r="O392" i="21"/>
  <c r="AA392" i="21" s="1"/>
  <c r="CE392" i="4" s="1"/>
  <c r="T391" i="21"/>
  <c r="AF391" i="21"/>
  <c r="CJ391" i="4" s="1"/>
  <c r="P391" i="21"/>
  <c r="AB391" i="21" s="1"/>
  <c r="CF391" i="4" s="1"/>
  <c r="U390" i="21"/>
  <c r="AG390" i="21"/>
  <c r="CK390" i="4" s="1"/>
  <c r="Q390" i="21"/>
  <c r="AC390" i="21" s="1"/>
  <c r="CG390" i="4" s="1"/>
  <c r="M390" i="21"/>
  <c r="Y390" i="21"/>
  <c r="CC390" i="4" s="1"/>
  <c r="R389" i="21"/>
  <c r="AD389" i="21" s="1"/>
  <c r="CH389" i="4" s="1"/>
  <c r="N389" i="21"/>
  <c r="Z389" i="21"/>
  <c r="CD389" i="4" s="1"/>
  <c r="S388" i="21"/>
  <c r="AE388" i="21" s="1"/>
  <c r="CI388" i="4" s="1"/>
  <c r="O388" i="21"/>
  <c r="AA388" i="21"/>
  <c r="CE388" i="4" s="1"/>
  <c r="T387" i="21"/>
  <c r="AF387" i="21" s="1"/>
  <c r="CJ387" i="4" s="1"/>
  <c r="P387" i="21"/>
  <c r="AB387" i="21"/>
  <c r="CF387" i="4" s="1"/>
  <c r="U386" i="21"/>
  <c r="AG386" i="21" s="1"/>
  <c r="CK386" i="4" s="1"/>
  <c r="Q386" i="21"/>
  <c r="AC386" i="21"/>
  <c r="CG386" i="4" s="1"/>
  <c r="M386" i="21"/>
  <c r="Y386" i="21" s="1"/>
  <c r="CC386" i="4" s="1"/>
  <c r="R385" i="21"/>
  <c r="AD385" i="21"/>
  <c r="CH385" i="4" s="1"/>
  <c r="N385" i="21"/>
  <c r="Z385" i="21" s="1"/>
  <c r="CD385" i="4" s="1"/>
  <c r="S384" i="21"/>
  <c r="AE384" i="21"/>
  <c r="CI384" i="4" s="1"/>
  <c r="O384" i="21"/>
  <c r="AA384" i="21" s="1"/>
  <c r="CE384" i="4" s="1"/>
  <c r="T383" i="21"/>
  <c r="AF383" i="21"/>
  <c r="CJ383" i="4" s="1"/>
  <c r="P383" i="21"/>
  <c r="AB383" i="21" s="1"/>
  <c r="CF383" i="4" s="1"/>
  <c r="U382" i="21"/>
  <c r="AG382" i="21"/>
  <c r="CK382" i="4" s="1"/>
  <c r="Q382" i="21"/>
  <c r="AC382" i="21" s="1"/>
  <c r="CG382" i="4" s="1"/>
  <c r="M382" i="21"/>
  <c r="Y382" i="21"/>
  <c r="CC382" i="4" s="1"/>
  <c r="R381" i="21"/>
  <c r="AD381" i="21" s="1"/>
  <c r="CH381" i="4" s="1"/>
  <c r="N381" i="21"/>
  <c r="Z381" i="21"/>
  <c r="CD381" i="4" s="1"/>
  <c r="S380" i="21"/>
  <c r="AE380" i="21" s="1"/>
  <c r="CI380" i="4" s="1"/>
  <c r="O380" i="21"/>
  <c r="AA380" i="21"/>
  <c r="CE380" i="4" s="1"/>
  <c r="T379" i="21"/>
  <c r="AF379" i="21" s="1"/>
  <c r="CJ379" i="4" s="1"/>
  <c r="P379" i="21"/>
  <c r="AB379" i="21"/>
  <c r="CF379" i="4" s="1"/>
  <c r="U378" i="21"/>
  <c r="AG378" i="21" s="1"/>
  <c r="CK378" i="4" s="1"/>
  <c r="Q378" i="21"/>
  <c r="AC378" i="21"/>
  <c r="CG378" i="4" s="1"/>
  <c r="M378" i="21"/>
  <c r="Y378" i="21" s="1"/>
  <c r="CC378" i="4" s="1"/>
  <c r="R377" i="21"/>
  <c r="AD377" i="21"/>
  <c r="CH377" i="4" s="1"/>
  <c r="N377" i="21"/>
  <c r="Z377" i="21" s="1"/>
  <c r="CD377" i="4" s="1"/>
  <c r="S376" i="21"/>
  <c r="AE376" i="21"/>
  <c r="CI376" i="4" s="1"/>
  <c r="O376" i="21"/>
  <c r="AA376" i="21" s="1"/>
  <c r="CE376" i="4" s="1"/>
  <c r="T375" i="21"/>
  <c r="AF375" i="21"/>
  <c r="CJ375" i="4" s="1"/>
  <c r="P375" i="21"/>
  <c r="AB375" i="21" s="1"/>
  <c r="CF375" i="4" s="1"/>
  <c r="U374" i="21"/>
  <c r="AG374" i="21"/>
  <c r="CK374" i="4" s="1"/>
  <c r="Q374" i="21"/>
  <c r="AC374" i="21" s="1"/>
  <c r="CG374" i="4" s="1"/>
  <c r="M374" i="21"/>
  <c r="Y374" i="21"/>
  <c r="CC374" i="4" s="1"/>
  <c r="R373" i="21"/>
  <c r="AD373" i="21" s="1"/>
  <c r="CH373" i="4" s="1"/>
  <c r="N373" i="21"/>
  <c r="Z373" i="21"/>
  <c r="CD373" i="4" s="1"/>
  <c r="S372" i="21"/>
  <c r="AE372" i="21" s="1"/>
  <c r="CI372" i="4" s="1"/>
  <c r="O372" i="21"/>
  <c r="AA372" i="21"/>
  <c r="CE372" i="4" s="1"/>
  <c r="T371" i="21"/>
  <c r="AF371" i="21" s="1"/>
  <c r="CJ371" i="4" s="1"/>
  <c r="P371" i="21"/>
  <c r="AB371" i="21"/>
  <c r="CF371" i="4" s="1"/>
  <c r="U370" i="21"/>
  <c r="AG370" i="21" s="1"/>
  <c r="CK370" i="4" s="1"/>
  <c r="Q370" i="21"/>
  <c r="AC370" i="21"/>
  <c r="CG370" i="4" s="1"/>
  <c r="M370" i="21"/>
  <c r="Y370" i="21" s="1"/>
  <c r="CC370" i="4" s="1"/>
  <c r="R369" i="21"/>
  <c r="AD369" i="21"/>
  <c r="CH369" i="4" s="1"/>
  <c r="N369" i="21"/>
  <c r="Z369" i="21" s="1"/>
  <c r="CD369" i="4" s="1"/>
  <c r="S368" i="21"/>
  <c r="AE368" i="21"/>
  <c r="CI368" i="4" s="1"/>
  <c r="O368" i="21"/>
  <c r="AA368" i="21" s="1"/>
  <c r="CE368" i="4" s="1"/>
  <c r="T367" i="21"/>
  <c r="AF367" i="21"/>
  <c r="CJ367" i="4" s="1"/>
  <c r="P367" i="21"/>
  <c r="AB367" i="21" s="1"/>
  <c r="CF367" i="4" s="1"/>
  <c r="U366" i="21"/>
  <c r="AG366" i="21"/>
  <c r="CK366" i="4" s="1"/>
  <c r="Q366" i="21"/>
  <c r="AC366" i="21" s="1"/>
  <c r="CG366" i="4" s="1"/>
  <c r="M366" i="21"/>
  <c r="Y366" i="21"/>
  <c r="CC366" i="4" s="1"/>
  <c r="R365" i="21"/>
  <c r="AD365" i="21" s="1"/>
  <c r="CH365" i="4" s="1"/>
  <c r="N365" i="21"/>
  <c r="Z365" i="21"/>
  <c r="CD365" i="4" s="1"/>
  <c r="S364" i="21"/>
  <c r="AE364" i="21" s="1"/>
  <c r="CI364" i="4" s="1"/>
  <c r="O364" i="21"/>
  <c r="AA364" i="21"/>
  <c r="CE364" i="4" s="1"/>
  <c r="T363" i="21"/>
  <c r="AF363" i="21" s="1"/>
  <c r="CJ363" i="4" s="1"/>
  <c r="P363" i="21"/>
  <c r="AB363" i="21"/>
  <c r="CF363" i="4" s="1"/>
  <c r="U362" i="21"/>
  <c r="AG362" i="21" s="1"/>
  <c r="CK362" i="4" s="1"/>
  <c r="Q362" i="21"/>
  <c r="AC362" i="21"/>
  <c r="CG362" i="4" s="1"/>
  <c r="M362" i="21"/>
  <c r="Y362" i="21" s="1"/>
  <c r="CC362" i="4" s="1"/>
  <c r="R361" i="21"/>
  <c r="AD361" i="21"/>
  <c r="CH361" i="4" s="1"/>
  <c r="N361" i="21"/>
  <c r="Z361" i="21" s="1"/>
  <c r="CD361" i="4" s="1"/>
  <c r="S360" i="21"/>
  <c r="AE360" i="21"/>
  <c r="CI360" i="4" s="1"/>
  <c r="O360" i="21"/>
  <c r="AA360" i="21" s="1"/>
  <c r="CE360" i="4" s="1"/>
  <c r="T359" i="21"/>
  <c r="AF359" i="21"/>
  <c r="CJ359" i="4" s="1"/>
  <c r="P359" i="21"/>
  <c r="AB359" i="21" s="1"/>
  <c r="CF359" i="4" s="1"/>
  <c r="U358" i="21"/>
  <c r="AG358" i="21"/>
  <c r="CK358" i="4" s="1"/>
  <c r="Q358" i="21"/>
  <c r="AC358" i="21" s="1"/>
  <c r="CG358" i="4" s="1"/>
  <c r="M358" i="21"/>
  <c r="Y358" i="21"/>
  <c r="CC358" i="4" s="1"/>
  <c r="R357" i="21"/>
  <c r="AD357" i="21" s="1"/>
  <c r="CH357" i="4" s="1"/>
  <c r="N357" i="21"/>
  <c r="Z357" i="21"/>
  <c r="CD357" i="4" s="1"/>
  <c r="S356" i="21"/>
  <c r="AE356" i="21" s="1"/>
  <c r="CI356" i="4" s="1"/>
  <c r="O356" i="21"/>
  <c r="AA356" i="21"/>
  <c r="CE356" i="4" s="1"/>
  <c r="T355" i="21"/>
  <c r="AF355" i="21" s="1"/>
  <c r="CJ355" i="4" s="1"/>
  <c r="P355" i="21"/>
  <c r="AB355" i="21"/>
  <c r="CF355" i="4" s="1"/>
  <c r="U354" i="21"/>
  <c r="AG354" i="21" s="1"/>
  <c r="CK354" i="4" s="1"/>
  <c r="Q354" i="21"/>
  <c r="AC354" i="21"/>
  <c r="CG354" i="4" s="1"/>
  <c r="M354" i="21"/>
  <c r="Y354" i="21" s="1"/>
  <c r="CC354" i="4" s="1"/>
  <c r="R353" i="21"/>
  <c r="AD353" i="21"/>
  <c r="CH353" i="4" s="1"/>
  <c r="N353" i="21"/>
  <c r="Z353" i="21" s="1"/>
  <c r="CD353" i="4" s="1"/>
  <c r="S352" i="21"/>
  <c r="AE352" i="21"/>
  <c r="CI352" i="4" s="1"/>
  <c r="O352" i="21"/>
  <c r="AA352" i="21" s="1"/>
  <c r="CE352" i="4" s="1"/>
  <c r="T351" i="21"/>
  <c r="AF351" i="21"/>
  <c r="CJ351" i="4" s="1"/>
  <c r="P351" i="21"/>
  <c r="AB351" i="21" s="1"/>
  <c r="CF351" i="4" s="1"/>
  <c r="U350" i="21"/>
  <c r="AG350" i="21"/>
  <c r="CK350" i="4" s="1"/>
  <c r="Q350" i="21"/>
  <c r="AC350" i="21" s="1"/>
  <c r="CG350" i="4" s="1"/>
  <c r="M350" i="21"/>
  <c r="Y350" i="21"/>
  <c r="CC350" i="4" s="1"/>
  <c r="R349" i="21"/>
  <c r="AD349" i="21" s="1"/>
  <c r="CH349" i="4" s="1"/>
  <c r="N349" i="21"/>
  <c r="Z349" i="21"/>
  <c r="CD349" i="4" s="1"/>
  <c r="S348" i="21"/>
  <c r="AE348" i="21" s="1"/>
  <c r="CI348" i="4" s="1"/>
  <c r="O348" i="21"/>
  <c r="AA348" i="21"/>
  <c r="CE348" i="4" s="1"/>
  <c r="T347" i="21"/>
  <c r="AF347" i="21" s="1"/>
  <c r="CJ347" i="4" s="1"/>
  <c r="P347" i="21"/>
  <c r="AB347" i="21"/>
  <c r="CF347" i="4" s="1"/>
  <c r="U346" i="21"/>
  <c r="AG346" i="21" s="1"/>
  <c r="CK346" i="4" s="1"/>
  <c r="Q346" i="21"/>
  <c r="AC346" i="21"/>
  <c r="CG346" i="4" s="1"/>
  <c r="M346" i="21"/>
  <c r="Y346" i="21" s="1"/>
  <c r="CC346" i="4" s="1"/>
  <c r="R345" i="21"/>
  <c r="AD345" i="21"/>
  <c r="CH345" i="4" s="1"/>
  <c r="N345" i="21"/>
  <c r="Z345" i="21" s="1"/>
  <c r="CD345" i="4" s="1"/>
  <c r="S344" i="21"/>
  <c r="AE344" i="21"/>
  <c r="CI344" i="4" s="1"/>
  <c r="O344" i="21"/>
  <c r="AA344" i="21" s="1"/>
  <c r="CE344" i="4" s="1"/>
  <c r="T343" i="21"/>
  <c r="AF343" i="21"/>
  <c r="CJ343" i="4" s="1"/>
  <c r="P343" i="21"/>
  <c r="AB343" i="21" s="1"/>
  <c r="CF343" i="4" s="1"/>
  <c r="U342" i="21"/>
  <c r="AG342" i="21"/>
  <c r="CK342" i="4" s="1"/>
  <c r="Q342" i="21"/>
  <c r="AC342" i="21" s="1"/>
  <c r="CG342" i="4" s="1"/>
  <c r="M342" i="21"/>
  <c r="Y342" i="21"/>
  <c r="CC342" i="4" s="1"/>
  <c r="R341" i="21"/>
  <c r="AD341" i="21" s="1"/>
  <c r="CH341" i="4" s="1"/>
  <c r="N341" i="21"/>
  <c r="Z341" i="21"/>
  <c r="CD341" i="4" s="1"/>
  <c r="S340" i="21"/>
  <c r="AE340" i="21" s="1"/>
  <c r="CI340" i="4" s="1"/>
  <c r="O340" i="21"/>
  <c r="AA340" i="21"/>
  <c r="CE340" i="4" s="1"/>
  <c r="T339" i="21"/>
  <c r="AF339" i="21" s="1"/>
  <c r="CJ339" i="4" s="1"/>
  <c r="P339" i="21"/>
  <c r="AB339" i="21"/>
  <c r="CF339" i="4" s="1"/>
  <c r="U338" i="21"/>
  <c r="AG338" i="21" s="1"/>
  <c r="CK338" i="4" s="1"/>
  <c r="Q338" i="21"/>
  <c r="AC338" i="21"/>
  <c r="CG338" i="4" s="1"/>
  <c r="M338" i="21"/>
  <c r="Y338" i="21" s="1"/>
  <c r="CC338" i="4" s="1"/>
  <c r="R337" i="21"/>
  <c r="AD337" i="21"/>
  <c r="CH337" i="4" s="1"/>
  <c r="N337" i="21"/>
  <c r="Z337" i="21" s="1"/>
  <c r="CD337" i="4" s="1"/>
  <c r="S336" i="21"/>
  <c r="AE336" i="21"/>
  <c r="CI336" i="4" s="1"/>
  <c r="O336" i="21"/>
  <c r="AA336" i="21" s="1"/>
  <c r="CE336" i="4" s="1"/>
  <c r="T335" i="21"/>
  <c r="AF335" i="21"/>
  <c r="CJ335" i="4" s="1"/>
  <c r="P335" i="21"/>
  <c r="AB335" i="21" s="1"/>
  <c r="CF335" i="4" s="1"/>
  <c r="U334" i="21"/>
  <c r="AG334" i="21"/>
  <c r="CK334" i="4" s="1"/>
  <c r="Q334" i="21"/>
  <c r="AC334" i="21" s="1"/>
  <c r="CG334" i="4" s="1"/>
  <c r="M334" i="21"/>
  <c r="Y334" i="21"/>
  <c r="CC334" i="4" s="1"/>
  <c r="R333" i="21"/>
  <c r="AD333" i="21" s="1"/>
  <c r="CH333" i="4" s="1"/>
  <c r="N333" i="21"/>
  <c r="Z333" i="21"/>
  <c r="CD333" i="4" s="1"/>
  <c r="S332" i="21"/>
  <c r="AE332" i="21" s="1"/>
  <c r="CI332" i="4" s="1"/>
  <c r="O332" i="21"/>
  <c r="AA332" i="21"/>
  <c r="CE332" i="4" s="1"/>
  <c r="T331" i="21"/>
  <c r="AF331" i="21" s="1"/>
  <c r="CJ331" i="4" s="1"/>
  <c r="P331" i="21"/>
  <c r="AB331" i="21"/>
  <c r="CF331" i="4" s="1"/>
  <c r="U330" i="21"/>
  <c r="AG330" i="21" s="1"/>
  <c r="CK330" i="4" s="1"/>
  <c r="Q330" i="21"/>
  <c r="AC330" i="21"/>
  <c r="CG330" i="4" s="1"/>
  <c r="M330" i="21"/>
  <c r="Y330" i="21" s="1"/>
  <c r="CC330" i="4" s="1"/>
  <c r="R329" i="21"/>
  <c r="AD329" i="21"/>
  <c r="CH329" i="4" s="1"/>
  <c r="N329" i="21"/>
  <c r="Z329" i="21" s="1"/>
  <c r="CD329" i="4" s="1"/>
  <c r="S328" i="21"/>
  <c r="AE328" i="21"/>
  <c r="CI328" i="4" s="1"/>
  <c r="O328" i="21"/>
  <c r="AA328" i="21" s="1"/>
  <c r="CE328" i="4" s="1"/>
  <c r="T327" i="21"/>
  <c r="AF327" i="21"/>
  <c r="CJ327" i="4" s="1"/>
  <c r="P327" i="21"/>
  <c r="AB327" i="21" s="1"/>
  <c r="CF327" i="4" s="1"/>
  <c r="U326" i="21"/>
  <c r="AG326" i="21"/>
  <c r="CK326" i="4" s="1"/>
  <c r="Q326" i="21"/>
  <c r="AC326" i="21" s="1"/>
  <c r="CG326" i="4" s="1"/>
  <c r="M326" i="21"/>
  <c r="Y326" i="21"/>
  <c r="CC326" i="4" s="1"/>
  <c r="R325" i="21"/>
  <c r="AD325" i="21" s="1"/>
  <c r="CH325" i="4" s="1"/>
  <c r="N325" i="21"/>
  <c r="Z325" i="21"/>
  <c r="CD325" i="4" s="1"/>
  <c r="S324" i="21"/>
  <c r="AE324" i="21" s="1"/>
  <c r="CI324" i="4" s="1"/>
  <c r="O324" i="21"/>
  <c r="AA324" i="21"/>
  <c r="CE324" i="4" s="1"/>
  <c r="T323" i="21"/>
  <c r="AF323" i="21" s="1"/>
  <c r="CJ323" i="4" s="1"/>
  <c r="P323" i="21"/>
  <c r="AB323" i="21"/>
  <c r="CF323" i="4" s="1"/>
  <c r="U322" i="21"/>
  <c r="AG322" i="21" s="1"/>
  <c r="CK322" i="4" s="1"/>
  <c r="Q322" i="21"/>
  <c r="AC322" i="21"/>
  <c r="CG322" i="4" s="1"/>
  <c r="M322" i="21"/>
  <c r="Y322" i="21" s="1"/>
  <c r="CC322" i="4" s="1"/>
  <c r="R321" i="21"/>
  <c r="AD321" i="21"/>
  <c r="CH321" i="4" s="1"/>
  <c r="N321" i="21"/>
  <c r="Z321" i="21" s="1"/>
  <c r="CD321" i="4" s="1"/>
  <c r="S320" i="21"/>
  <c r="AE320" i="21"/>
  <c r="CI320" i="4" s="1"/>
  <c r="O320" i="21"/>
  <c r="AA320" i="21" s="1"/>
  <c r="CE320" i="4" s="1"/>
  <c r="T319" i="21"/>
  <c r="AF319" i="21"/>
  <c r="CJ319" i="4" s="1"/>
  <c r="P319" i="21"/>
  <c r="AB319" i="21" s="1"/>
  <c r="CF319" i="4" s="1"/>
  <c r="U318" i="21"/>
  <c r="AG318" i="21"/>
  <c r="CK318" i="4" s="1"/>
  <c r="Q318" i="21"/>
  <c r="AC318" i="21" s="1"/>
  <c r="CG318" i="4" s="1"/>
  <c r="M318" i="21"/>
  <c r="Y318" i="21"/>
  <c r="CC318" i="4" s="1"/>
  <c r="R317" i="21"/>
  <c r="AD317" i="21" s="1"/>
  <c r="CH317" i="4" s="1"/>
  <c r="N317" i="21"/>
  <c r="Z317" i="21"/>
  <c r="CD317" i="4" s="1"/>
  <c r="S316" i="21"/>
  <c r="AE316" i="21" s="1"/>
  <c r="CI316" i="4" s="1"/>
  <c r="O316" i="21"/>
  <c r="AA316" i="21"/>
  <c r="CE316" i="4" s="1"/>
  <c r="T315" i="21"/>
  <c r="AF315" i="21" s="1"/>
  <c r="CJ315" i="4"/>
  <c r="P315" i="21"/>
  <c r="AB315" i="21"/>
  <c r="CF315" i="4" s="1"/>
  <c r="U314" i="21"/>
  <c r="AG314" i="21" s="1"/>
  <c r="CK314" i="4" s="1"/>
  <c r="Q314" i="21"/>
  <c r="AC314" i="21"/>
  <c r="CG314" i="4" s="1"/>
  <c r="M314" i="21"/>
  <c r="Y314" i="21" s="1"/>
  <c r="CC314" i="4" s="1"/>
  <c r="R313" i="21"/>
  <c r="AD313" i="21"/>
  <c r="CH313" i="4" s="1"/>
  <c r="N313" i="21"/>
  <c r="Z313" i="21" s="1"/>
  <c r="CD313" i="4" s="1"/>
  <c r="S312" i="21"/>
  <c r="AE312" i="21"/>
  <c r="CI312" i="4" s="1"/>
  <c r="O312" i="21"/>
  <c r="AA312" i="21" s="1"/>
  <c r="CE312" i="4" s="1"/>
  <c r="T311" i="21"/>
  <c r="AF311" i="21"/>
  <c r="CJ311" i="4" s="1"/>
  <c r="P311" i="21"/>
  <c r="AB311" i="21" s="1"/>
  <c r="CF311" i="4" s="1"/>
  <c r="U310" i="21"/>
  <c r="AG310" i="21"/>
  <c r="CK310" i="4" s="1"/>
  <c r="Q310" i="21"/>
  <c r="AC310" i="21" s="1"/>
  <c r="CG310" i="4" s="1"/>
  <c r="M310" i="21"/>
  <c r="Y310" i="21"/>
  <c r="CC310" i="4" s="1"/>
  <c r="R309" i="21"/>
  <c r="AD309" i="21" s="1"/>
  <c r="CH309" i="4" s="1"/>
  <c r="N309" i="21"/>
  <c r="Z309" i="21"/>
  <c r="CD309" i="4" s="1"/>
  <c r="S308" i="21"/>
  <c r="AE308" i="21" s="1"/>
  <c r="CI308" i="4"/>
  <c r="O308" i="21"/>
  <c r="AA308" i="21"/>
  <c r="CE308" i="4" s="1"/>
  <c r="T307" i="21"/>
  <c r="AF307" i="21" s="1"/>
  <c r="CJ307" i="4" s="1"/>
  <c r="P307" i="21"/>
  <c r="AB307" i="21"/>
  <c r="CF307" i="4" s="1"/>
  <c r="U306" i="21"/>
  <c r="AG306" i="21" s="1"/>
  <c r="CK306" i="4" s="1"/>
  <c r="Q306" i="21"/>
  <c r="AC306" i="21"/>
  <c r="CG306" i="4" s="1"/>
  <c r="M306" i="21"/>
  <c r="Y306" i="21" s="1"/>
  <c r="CC306" i="4" s="1"/>
  <c r="R305" i="21"/>
  <c r="AD305" i="21"/>
  <c r="CH305" i="4" s="1"/>
  <c r="N305" i="21"/>
  <c r="Z305" i="21" s="1"/>
  <c r="CD305" i="4" s="1"/>
  <c r="S304" i="21"/>
  <c r="AE304" i="21"/>
  <c r="CI304" i="4" s="1"/>
  <c r="O304" i="21"/>
  <c r="AA304" i="21" s="1"/>
  <c r="CE304" i="4" s="1"/>
  <c r="T303" i="21"/>
  <c r="AF303" i="21"/>
  <c r="CJ303" i="4" s="1"/>
  <c r="P303" i="21"/>
  <c r="AB303" i="21" s="1"/>
  <c r="CF303" i="4" s="1"/>
  <c r="U302" i="21"/>
  <c r="AG302" i="21"/>
  <c r="CK302" i="4" s="1"/>
  <c r="Q302" i="21"/>
  <c r="AC302" i="21" s="1"/>
  <c r="CG302" i="4" s="1"/>
  <c r="M302" i="21"/>
  <c r="Y302" i="21"/>
  <c r="CC302" i="4" s="1"/>
  <c r="R301" i="21"/>
  <c r="AD301" i="21" s="1"/>
  <c r="CH301" i="4" s="1"/>
  <c r="N301" i="21"/>
  <c r="Z301" i="21"/>
  <c r="CD301" i="4" s="1"/>
  <c r="S300" i="21"/>
  <c r="AE300" i="21" s="1"/>
  <c r="CI300" i="4" s="1"/>
  <c r="O300" i="21"/>
  <c r="AA300" i="21"/>
  <c r="CE300" i="4" s="1"/>
  <c r="T299" i="21"/>
  <c r="AF299" i="21" s="1"/>
  <c r="CJ299" i="4" s="1"/>
  <c r="P299" i="21"/>
  <c r="AB299" i="21"/>
  <c r="CF299" i="4" s="1"/>
  <c r="U298" i="21"/>
  <c r="AG298" i="21" s="1"/>
  <c r="CK298" i="4" s="1"/>
  <c r="Q298" i="21"/>
  <c r="AC298" i="21"/>
  <c r="CG298" i="4" s="1"/>
  <c r="M298" i="21"/>
  <c r="Y298" i="21" s="1"/>
  <c r="CC298" i="4" s="1"/>
  <c r="R297" i="21"/>
  <c r="AD297" i="21"/>
  <c r="CH297" i="4" s="1"/>
  <c r="N297" i="21"/>
  <c r="Z297" i="21" s="1"/>
  <c r="CD297" i="4" s="1"/>
  <c r="S296" i="21"/>
  <c r="AE296" i="21"/>
  <c r="CI296" i="4" s="1"/>
  <c r="O296" i="21"/>
  <c r="AA296" i="21" s="1"/>
  <c r="CE296" i="4" s="1"/>
  <c r="T295" i="21"/>
  <c r="AF295" i="21"/>
  <c r="CJ295" i="4" s="1"/>
  <c r="P295" i="21"/>
  <c r="AB295" i="21" s="1"/>
  <c r="CF295" i="4" s="1"/>
  <c r="U294" i="21"/>
  <c r="AG294" i="21"/>
  <c r="CK294" i="4" s="1"/>
  <c r="Q294" i="21"/>
  <c r="AC294" i="21" s="1"/>
  <c r="CG294" i="4"/>
  <c r="M294" i="21"/>
  <c r="Y294" i="21"/>
  <c r="CC294" i="4" s="1"/>
  <c r="R293" i="21"/>
  <c r="AD293" i="21" s="1"/>
  <c r="CH293" i="4" s="1"/>
  <c r="N293" i="21"/>
  <c r="Z293" i="21"/>
  <c r="CD293" i="4" s="1"/>
  <c r="S292" i="21"/>
  <c r="AE292" i="21" s="1"/>
  <c r="CI292" i="4" s="1"/>
  <c r="O292" i="21"/>
  <c r="AA292" i="21"/>
  <c r="CE292" i="4" s="1"/>
  <c r="T291" i="21"/>
  <c r="AF291" i="21" s="1"/>
  <c r="CJ291" i="4" s="1"/>
  <c r="P291" i="21"/>
  <c r="AB291" i="21"/>
  <c r="CF291" i="4" s="1"/>
  <c r="U290" i="21"/>
  <c r="AG290" i="21" s="1"/>
  <c r="CK290" i="4" s="1"/>
  <c r="Q290" i="21"/>
  <c r="AC290" i="21"/>
  <c r="CG290" i="4" s="1"/>
  <c r="M290" i="21"/>
  <c r="Y290" i="21" s="1"/>
  <c r="CC290" i="4" s="1"/>
  <c r="R289" i="21"/>
  <c r="AD289" i="21"/>
  <c r="CH289" i="4" s="1"/>
  <c r="N289" i="21"/>
  <c r="Z289" i="21" s="1"/>
  <c r="CD289" i="4" s="1"/>
  <c r="S288" i="21"/>
  <c r="AE288" i="21"/>
  <c r="CI288" i="4" s="1"/>
  <c r="O288" i="21"/>
  <c r="AA288" i="21" s="1"/>
  <c r="CE288" i="4" s="1"/>
  <c r="T287" i="21"/>
  <c r="AF287" i="21"/>
  <c r="CJ287" i="4" s="1"/>
  <c r="P287" i="21"/>
  <c r="AB287" i="21" s="1"/>
  <c r="CF287" i="4" s="1"/>
  <c r="U286" i="21"/>
  <c r="AG286" i="21"/>
  <c r="CK286" i="4" s="1"/>
  <c r="Q286" i="21"/>
  <c r="AC286" i="21" s="1"/>
  <c r="CG286" i="4" s="1"/>
  <c r="M286" i="21"/>
  <c r="Y286" i="21"/>
  <c r="CC286" i="4" s="1"/>
  <c r="R285" i="21"/>
  <c r="AD285" i="21" s="1"/>
  <c r="CH285" i="4" s="1"/>
  <c r="N285" i="21"/>
  <c r="Z285" i="21"/>
  <c r="CD285" i="4" s="1"/>
  <c r="S284" i="21"/>
  <c r="AE284" i="21" s="1"/>
  <c r="CI284" i="4" s="1"/>
  <c r="O284" i="21"/>
  <c r="AA284" i="21"/>
  <c r="CE284" i="4" s="1"/>
  <c r="T283" i="21"/>
  <c r="AF283" i="21" s="1"/>
  <c r="CJ283" i="4" s="1"/>
  <c r="P283" i="21"/>
  <c r="AB283" i="21"/>
  <c r="CF283" i="4" s="1"/>
  <c r="U282" i="21"/>
  <c r="AG282" i="21" s="1"/>
  <c r="CK282" i="4" s="1"/>
  <c r="Q282" i="21"/>
  <c r="AC282" i="21"/>
  <c r="CG282" i="4" s="1"/>
  <c r="M282" i="21"/>
  <c r="Y282" i="21" s="1"/>
  <c r="CC282" i="4" s="1"/>
  <c r="R281" i="21"/>
  <c r="AD281" i="21"/>
  <c r="CH281" i="4" s="1"/>
  <c r="N281" i="21"/>
  <c r="Z281" i="21" s="1"/>
  <c r="CD281" i="4"/>
  <c r="S280" i="21"/>
  <c r="AE280" i="21"/>
  <c r="CI280" i="4" s="1"/>
  <c r="O280" i="21"/>
  <c r="AA280" i="21" s="1"/>
  <c r="CE280" i="4"/>
  <c r="T279" i="21"/>
  <c r="AF279" i="21"/>
  <c r="CJ279" i="4" s="1"/>
  <c r="P279" i="21"/>
  <c r="AB279" i="21" s="1"/>
  <c r="CF279" i="4"/>
  <c r="U278" i="21"/>
  <c r="AG278" i="21"/>
  <c r="CK278" i="4" s="1"/>
  <c r="Q278" i="21"/>
  <c r="AC278" i="21" s="1"/>
  <c r="CG278" i="4"/>
  <c r="M278" i="21"/>
  <c r="Y278" i="21"/>
  <c r="CC278" i="4" s="1"/>
  <c r="R277" i="21"/>
  <c r="AD277" i="21" s="1"/>
  <c r="CH277" i="4"/>
  <c r="N277" i="21"/>
  <c r="Z277" i="21"/>
  <c r="CD277" i="4" s="1"/>
  <c r="S276" i="21"/>
  <c r="AE276" i="21" s="1"/>
  <c r="CI276" i="4"/>
  <c r="O276" i="21"/>
  <c r="AA276" i="21"/>
  <c r="CE276" i="4" s="1"/>
  <c r="T275" i="21"/>
  <c r="AF275" i="21" s="1"/>
  <c r="CJ275" i="4"/>
  <c r="P275" i="21"/>
  <c r="AB275" i="21"/>
  <c r="CF275" i="4" s="1"/>
  <c r="U274" i="21"/>
  <c r="AG274" i="21" s="1"/>
  <c r="CK274" i="4"/>
  <c r="Q274" i="21"/>
  <c r="AC274" i="21"/>
  <c r="CG274" i="4" s="1"/>
  <c r="M274" i="21"/>
  <c r="Y274" i="21" s="1"/>
  <c r="CC274" i="4"/>
  <c r="R273" i="21"/>
  <c r="AD273" i="21"/>
  <c r="CH273" i="4" s="1"/>
  <c r="N273" i="21"/>
  <c r="Z273" i="21" s="1"/>
  <c r="CD273" i="4"/>
  <c r="S272" i="21"/>
  <c r="AE272" i="21"/>
  <c r="CI272" i="4" s="1"/>
  <c r="O272" i="21"/>
  <c r="AA272" i="21" s="1"/>
  <c r="CE272" i="4"/>
  <c r="T271" i="21"/>
  <c r="AF271" i="21"/>
  <c r="CJ271" i="4" s="1"/>
  <c r="P271" i="21"/>
  <c r="AB271" i="21" s="1"/>
  <c r="CF271" i="4"/>
  <c r="U270" i="21"/>
  <c r="AG270" i="21"/>
  <c r="CK270" i="4" s="1"/>
  <c r="Q270" i="21"/>
  <c r="AC270" i="21" s="1"/>
  <c r="CG270" i="4"/>
  <c r="M270" i="21"/>
  <c r="Y270" i="21"/>
  <c r="CC270" i="4" s="1"/>
  <c r="R269" i="21"/>
  <c r="AD269" i="21" s="1"/>
  <c r="CH269" i="4"/>
  <c r="N269" i="21"/>
  <c r="Z269" i="21"/>
  <c r="CD269" i="4" s="1"/>
  <c r="S268" i="21"/>
  <c r="AE268" i="21" s="1"/>
  <c r="CI268" i="4"/>
  <c r="O268" i="21"/>
  <c r="AA268" i="21"/>
  <c r="CE268" i="4" s="1"/>
  <c r="T267" i="21"/>
  <c r="AF267" i="21" s="1"/>
  <c r="CJ267" i="4"/>
  <c r="P267" i="21"/>
  <c r="AB267" i="21"/>
  <c r="CF267" i="4" s="1"/>
  <c r="U266" i="21"/>
  <c r="AG266" i="21" s="1"/>
  <c r="CK266" i="4"/>
  <c r="Q266" i="21"/>
  <c r="AC266" i="21"/>
  <c r="CG266" i="4" s="1"/>
  <c r="M266" i="21"/>
  <c r="Y266" i="21" s="1"/>
  <c r="CC266" i="4"/>
  <c r="R265" i="21"/>
  <c r="AD265" i="21"/>
  <c r="CH265" i="4" s="1"/>
  <c r="N265" i="21"/>
  <c r="Z265" i="21" s="1"/>
  <c r="CD265" i="4"/>
  <c r="S264" i="21"/>
  <c r="AE264" i="21"/>
  <c r="CI264" i="4" s="1"/>
  <c r="O264" i="21"/>
  <c r="AA264" i="21" s="1"/>
  <c r="CE264" i="4"/>
  <c r="T263" i="21"/>
  <c r="AF263" i="21"/>
  <c r="CJ263" i="4" s="1"/>
  <c r="P263" i="21"/>
  <c r="AB263" i="21" s="1"/>
  <c r="CF263" i="4"/>
  <c r="U262" i="21"/>
  <c r="AG262" i="21"/>
  <c r="CK262" i="4" s="1"/>
  <c r="Q262" i="21"/>
  <c r="AC262" i="21" s="1"/>
  <c r="CG262" i="4"/>
  <c r="M262" i="21"/>
  <c r="Y262" i="21"/>
  <c r="CC262" i="4" s="1"/>
  <c r="R261" i="21"/>
  <c r="AD261" i="21" s="1"/>
  <c r="CH261" i="4"/>
  <c r="N261" i="21"/>
  <c r="Z261" i="21"/>
  <c r="CD261" i="4" s="1"/>
  <c r="S260" i="21"/>
  <c r="AE260" i="21" s="1"/>
  <c r="CI260" i="4"/>
  <c r="O260" i="21"/>
  <c r="AA260" i="21"/>
  <c r="CE260" i="4" s="1"/>
  <c r="T259" i="21"/>
  <c r="AF259" i="21" s="1"/>
  <c r="CJ259" i="4"/>
  <c r="P259" i="21"/>
  <c r="AB259" i="21"/>
  <c r="CF259" i="4" s="1"/>
  <c r="U258" i="21"/>
  <c r="AG258" i="21" s="1"/>
  <c r="CK258" i="4"/>
  <c r="Q258" i="21"/>
  <c r="AC258" i="21"/>
  <c r="CG258" i="4" s="1"/>
  <c r="M258" i="21"/>
  <c r="R257" i="21"/>
  <c r="AD257" i="21"/>
  <c r="CH257" i="4" s="1"/>
  <c r="N257" i="21"/>
  <c r="Z257" i="21" s="1"/>
  <c r="CD257" i="4"/>
  <c r="S256" i="21"/>
  <c r="AE256" i="21"/>
  <c r="CI256" i="4" s="1"/>
  <c r="O256" i="21"/>
  <c r="AA256" i="21" s="1"/>
  <c r="CE256" i="4"/>
  <c r="T255" i="21"/>
  <c r="AF255" i="21"/>
  <c r="CJ255" i="4" s="1"/>
  <c r="P255" i="21"/>
  <c r="AB255" i="21" s="1"/>
  <c r="CF255" i="4"/>
  <c r="U254" i="21"/>
  <c r="AG254" i="21"/>
  <c r="CK254" i="4" s="1"/>
  <c r="Q254" i="21"/>
  <c r="AC254" i="21" s="1"/>
  <c r="CG254" i="4"/>
  <c r="M254" i="21"/>
  <c r="Y254" i="21"/>
  <c r="CC254" i="4" s="1"/>
  <c r="R253" i="21"/>
  <c r="AD253" i="21" s="1"/>
  <c r="CH253" i="4"/>
  <c r="N253" i="21"/>
  <c r="Z253" i="21"/>
  <c r="CD253" i="4" s="1"/>
  <c r="S252" i="21"/>
  <c r="AE252" i="21" s="1"/>
  <c r="CI252" i="4"/>
  <c r="O252" i="21"/>
  <c r="AA252" i="21"/>
  <c r="CE252" i="4" s="1"/>
  <c r="T251" i="21"/>
  <c r="AF251" i="21" s="1"/>
  <c r="CJ251" i="4"/>
  <c r="P251" i="21"/>
  <c r="AB251" i="21"/>
  <c r="CF251" i="4" s="1"/>
  <c r="U250" i="21"/>
  <c r="AG250" i="21" s="1"/>
  <c r="CK250" i="4"/>
  <c r="Q250" i="21"/>
  <c r="AC250" i="21"/>
  <c r="CG250" i="4" s="1"/>
  <c r="M250" i="21"/>
  <c r="Y250" i="21" s="1"/>
  <c r="CC250" i="4"/>
  <c r="R249" i="21"/>
  <c r="AD249" i="21"/>
  <c r="CH249" i="4" s="1"/>
  <c r="N249" i="21"/>
  <c r="Z249" i="21" s="1"/>
  <c r="CD249" i="4"/>
  <c r="S248" i="21"/>
  <c r="AE248" i="21"/>
  <c r="CI248" i="4" s="1"/>
  <c r="O248" i="21"/>
  <c r="AA248" i="21" s="1"/>
  <c r="CE248" i="4"/>
  <c r="T247" i="21"/>
  <c r="AF247" i="21"/>
  <c r="CJ247" i="4" s="1"/>
  <c r="P247" i="21"/>
  <c r="AB247" i="21" s="1"/>
  <c r="CF247" i="4"/>
  <c r="U246" i="21"/>
  <c r="AG246" i="21"/>
  <c r="CK246" i="4" s="1"/>
  <c r="Q246" i="21"/>
  <c r="AC246" i="21" s="1"/>
  <c r="CG246" i="4"/>
  <c r="M246" i="21"/>
  <c r="Y246" i="21"/>
  <c r="CC246" i="4" s="1"/>
  <c r="R245" i="21"/>
  <c r="AD245" i="21" s="1"/>
  <c r="CH245" i="4"/>
  <c r="N245" i="21"/>
  <c r="Z245" i="21"/>
  <c r="CD245" i="4" s="1"/>
  <c r="S244" i="21"/>
  <c r="AE244" i="21" s="1"/>
  <c r="CI244" i="4" s="1"/>
  <c r="O244" i="21"/>
  <c r="AA244" i="21"/>
  <c r="CE244" i="4" s="1"/>
  <c r="T243" i="21"/>
  <c r="AF243" i="21"/>
  <c r="CJ243" i="4"/>
  <c r="P243" i="21"/>
  <c r="AB243" i="21" s="1"/>
  <c r="CF243" i="4" s="1"/>
  <c r="U242" i="21"/>
  <c r="AG242" i="21" s="1"/>
  <c r="CK242" i="4" s="1"/>
  <c r="Q242" i="21"/>
  <c r="AC242" i="21"/>
  <c r="CG242" i="4"/>
  <c r="M242" i="21"/>
  <c r="Y242" i="21" s="1"/>
  <c r="CC242" i="4" s="1"/>
  <c r="R241" i="21"/>
  <c r="AD241" i="21"/>
  <c r="CH241" i="4" s="1"/>
  <c r="N241" i="21"/>
  <c r="Z241" i="21"/>
  <c r="CD241" i="4"/>
  <c r="S240" i="21"/>
  <c r="AE240" i="21"/>
  <c r="CI240" i="4" s="1"/>
  <c r="O240" i="21"/>
  <c r="AA240" i="21" s="1"/>
  <c r="CE240" i="4" s="1"/>
  <c r="T239" i="21"/>
  <c r="AF239" i="21"/>
  <c r="CJ239" i="4" s="1"/>
  <c r="P239" i="21"/>
  <c r="AB239" i="21" s="1"/>
  <c r="CF239" i="4" s="1"/>
  <c r="U238" i="21"/>
  <c r="AG238" i="21"/>
  <c r="CK238" i="4"/>
  <c r="Q238" i="21"/>
  <c r="AC238" i="21" s="1"/>
  <c r="CG238" i="4" s="1"/>
  <c r="M238" i="21"/>
  <c r="Y238" i="21"/>
  <c r="CC238" i="4" s="1"/>
  <c r="R237" i="21"/>
  <c r="AD237" i="21"/>
  <c r="CH237" i="4"/>
  <c r="N237" i="21"/>
  <c r="Z237" i="21"/>
  <c r="CD237" i="4" s="1"/>
  <c r="S236" i="21"/>
  <c r="AE236" i="21" s="1"/>
  <c r="CI236" i="4" s="1"/>
  <c r="O236" i="21"/>
  <c r="AA236" i="21"/>
  <c r="CE236" i="4" s="1"/>
  <c r="T235" i="21"/>
  <c r="AF235" i="21" s="1"/>
  <c r="CJ235" i="4" s="1"/>
  <c r="P235" i="21"/>
  <c r="AB235" i="21"/>
  <c r="CF235" i="4"/>
  <c r="U234" i="21"/>
  <c r="AG234" i="21" s="1"/>
  <c r="CK234" i="4" s="1"/>
  <c r="Q234" i="21"/>
  <c r="AC234" i="21"/>
  <c r="CG234" i="4" s="1"/>
  <c r="M234" i="21"/>
  <c r="Y234" i="21"/>
  <c r="CC234" i="4"/>
  <c r="R233" i="21"/>
  <c r="AD233" i="21"/>
  <c r="CH233" i="4" s="1"/>
  <c r="N233" i="21"/>
  <c r="Z233" i="21" s="1"/>
  <c r="CD233" i="4" s="1"/>
  <c r="S232" i="21"/>
  <c r="AE232" i="21"/>
  <c r="CI232" i="4" s="1"/>
  <c r="O232" i="21"/>
  <c r="AA232" i="21" s="1"/>
  <c r="CE232" i="4" s="1"/>
  <c r="T231" i="21"/>
  <c r="AF231" i="21"/>
  <c r="CJ231" i="4"/>
  <c r="P231" i="21"/>
  <c r="AB231" i="21" s="1"/>
  <c r="CF231" i="4" s="1"/>
  <c r="U230" i="21"/>
  <c r="AG230" i="21"/>
  <c r="CK230" i="4" s="1"/>
  <c r="Q230" i="21"/>
  <c r="AC230" i="21"/>
  <c r="CG230" i="4"/>
  <c r="M230" i="21"/>
  <c r="Y230" i="21"/>
  <c r="CC230" i="4" s="1"/>
  <c r="R229" i="21"/>
  <c r="AD229" i="21" s="1"/>
  <c r="CH229" i="4" s="1"/>
  <c r="N229" i="21"/>
  <c r="Z229" i="21"/>
  <c r="CD229" i="4" s="1"/>
  <c r="S228" i="21"/>
  <c r="AE228" i="21" s="1"/>
  <c r="CI228" i="4" s="1"/>
  <c r="O228" i="21"/>
  <c r="AA228" i="21"/>
  <c r="CE228" i="4"/>
  <c r="T227" i="21"/>
  <c r="AF227" i="21" s="1"/>
  <c r="CJ227" i="4" s="1"/>
  <c r="P227" i="21"/>
  <c r="AB227" i="21"/>
  <c r="CF227" i="4" s="1"/>
  <c r="U226" i="21"/>
  <c r="AG226" i="21"/>
  <c r="CK226" i="4"/>
  <c r="Q226" i="21"/>
  <c r="AC226" i="21"/>
  <c r="CG226" i="4" s="1"/>
  <c r="M226" i="21"/>
  <c r="Y226" i="21" s="1"/>
  <c r="CC226" i="4" s="1"/>
  <c r="R225" i="21"/>
  <c r="AD225" i="21"/>
  <c r="CH225" i="4" s="1"/>
  <c r="N225" i="21"/>
  <c r="Z225" i="21" s="1"/>
  <c r="CD225" i="4" s="1"/>
  <c r="S224" i="21"/>
  <c r="AE224" i="21"/>
  <c r="CI224" i="4"/>
  <c r="O224" i="21"/>
  <c r="AA224" i="21" s="1"/>
  <c r="CE224" i="4" s="1"/>
  <c r="T223" i="21"/>
  <c r="AF223" i="21"/>
  <c r="CJ223" i="4" s="1"/>
  <c r="P223" i="21"/>
  <c r="AB223" i="21"/>
  <c r="CF223" i="4"/>
  <c r="U222" i="21"/>
  <c r="AG222" i="21"/>
  <c r="CK222" i="4" s="1"/>
  <c r="Q222" i="21"/>
  <c r="AC222" i="21" s="1"/>
  <c r="CG222" i="4" s="1"/>
  <c r="M222" i="21"/>
  <c r="Y222" i="21"/>
  <c r="CC222" i="4" s="1"/>
  <c r="R221" i="21"/>
  <c r="AD221" i="21" s="1"/>
  <c r="CH221" i="4" s="1"/>
  <c r="N221" i="21"/>
  <c r="Z221" i="21"/>
  <c r="CD221" i="4"/>
  <c r="S220" i="21"/>
  <c r="AE220" i="21" s="1"/>
  <c r="CI220" i="4" s="1"/>
  <c r="O220" i="21"/>
  <c r="AA220" i="21"/>
  <c r="CE220" i="4" s="1"/>
  <c r="T219" i="21"/>
  <c r="AF219" i="21"/>
  <c r="CJ219" i="4"/>
  <c r="P219" i="21"/>
  <c r="AB219" i="21"/>
  <c r="CF219" i="4" s="1"/>
  <c r="U218" i="21"/>
  <c r="AG218" i="21" s="1"/>
  <c r="CK218" i="4" s="1"/>
  <c r="Q218" i="21"/>
  <c r="AC218" i="21"/>
  <c r="CG218" i="4" s="1"/>
  <c r="M218" i="21"/>
  <c r="Y218" i="21" s="1"/>
  <c r="CC218" i="4" s="1"/>
  <c r="R217" i="21"/>
  <c r="AD217" i="21"/>
  <c r="CH217" i="4"/>
  <c r="N217" i="21"/>
  <c r="Z217" i="21" s="1"/>
  <c r="CD217" i="4" s="1"/>
  <c r="S216" i="21"/>
  <c r="AE216" i="21"/>
  <c r="CI216" i="4" s="1"/>
  <c r="O216" i="21"/>
  <c r="AA216" i="21"/>
  <c r="CE216" i="4"/>
  <c r="T215" i="21"/>
  <c r="AF215" i="21"/>
  <c r="CJ215" i="4" s="1"/>
  <c r="P215" i="21"/>
  <c r="AB215" i="21" s="1"/>
  <c r="CF215" i="4" s="1"/>
  <c r="U214" i="21"/>
  <c r="AG214" i="21"/>
  <c r="CK214" i="4" s="1"/>
  <c r="Q214" i="21"/>
  <c r="AC214" i="21" s="1"/>
  <c r="CG214" i="4" s="1"/>
  <c r="M214" i="21"/>
  <c r="Y214" i="21"/>
  <c r="CC214" i="4" s="1"/>
  <c r="R213" i="21"/>
  <c r="AD213" i="21" s="1"/>
  <c r="CH213" i="4" s="1"/>
  <c r="N213" i="21"/>
  <c r="Z213" i="21"/>
  <c r="CD213" i="4" s="1"/>
  <c r="S212" i="21"/>
  <c r="AE212" i="21" s="1"/>
  <c r="CI212" i="4" s="1"/>
  <c r="O212" i="21"/>
  <c r="AA212" i="21"/>
  <c r="CE212" i="4" s="1"/>
  <c r="T211" i="21"/>
  <c r="AF211" i="21" s="1"/>
  <c r="CJ211" i="4" s="1"/>
  <c r="P211" i="21"/>
  <c r="AB211" i="21"/>
  <c r="CF211" i="4" s="1"/>
  <c r="U210" i="21"/>
  <c r="AG210" i="21" s="1"/>
  <c r="CK210" i="4" s="1"/>
  <c r="Q210" i="21"/>
  <c r="AC210" i="21"/>
  <c r="CG210" i="4" s="1"/>
  <c r="M210" i="21"/>
  <c r="Y210" i="21" s="1"/>
  <c r="CC210" i="4" s="1"/>
  <c r="R209" i="21"/>
  <c r="AD209" i="21"/>
  <c r="CH209" i="4" s="1"/>
  <c r="N209" i="21"/>
  <c r="Z209" i="21" s="1"/>
  <c r="CD209" i="4" s="1"/>
  <c r="S208" i="21"/>
  <c r="AE208" i="21"/>
  <c r="CI208" i="4" s="1"/>
  <c r="O208" i="21"/>
  <c r="AA208" i="21" s="1"/>
  <c r="CE208" i="4" s="1"/>
  <c r="T207" i="21"/>
  <c r="AF207" i="21"/>
  <c r="CJ207" i="4" s="1"/>
  <c r="P207" i="21"/>
  <c r="AB207" i="21" s="1"/>
  <c r="CF207" i="4" s="1"/>
  <c r="U206" i="21"/>
  <c r="AG206" i="21"/>
  <c r="CK206" i="4" s="1"/>
  <c r="Q206" i="21"/>
  <c r="AC206" i="21" s="1"/>
  <c r="CG206" i="4" s="1"/>
  <c r="M206" i="21"/>
  <c r="Y206" i="21"/>
  <c r="CC206" i="4" s="1"/>
  <c r="R205" i="21"/>
  <c r="AD205" i="21" s="1"/>
  <c r="CH205" i="4" s="1"/>
  <c r="N205" i="21"/>
  <c r="Z205" i="21"/>
  <c r="CD205" i="4" s="1"/>
  <c r="S204" i="21"/>
  <c r="AE204" i="21" s="1"/>
  <c r="CI204" i="4" s="1"/>
  <c r="O204" i="21"/>
  <c r="AA204" i="21"/>
  <c r="CE204" i="4" s="1"/>
  <c r="T203" i="21"/>
  <c r="AF203" i="21" s="1"/>
  <c r="CJ203" i="4" s="1"/>
  <c r="P203" i="21"/>
  <c r="AB203" i="21"/>
  <c r="CF203" i="4" s="1"/>
  <c r="U202" i="21"/>
  <c r="AG202" i="21" s="1"/>
  <c r="CK202" i="4" s="1"/>
  <c r="Q202" i="21"/>
  <c r="AC202" i="21"/>
  <c r="CG202" i="4" s="1"/>
  <c r="M202" i="21"/>
  <c r="Y202" i="21" s="1"/>
  <c r="CC202" i="4" s="1"/>
  <c r="R201" i="21"/>
  <c r="AD201" i="21"/>
  <c r="CH201" i="4" s="1"/>
  <c r="N201" i="21"/>
  <c r="Z201" i="21" s="1"/>
  <c r="CD201" i="4" s="1"/>
  <c r="S200" i="21"/>
  <c r="AE200" i="21"/>
  <c r="CI200" i="4" s="1"/>
  <c r="O200" i="21"/>
  <c r="AA200" i="21" s="1"/>
  <c r="CE200" i="4" s="1"/>
  <c r="T199" i="21"/>
  <c r="AF199" i="21"/>
  <c r="CJ199" i="4" s="1"/>
  <c r="P199" i="21"/>
  <c r="AB199" i="21" s="1"/>
  <c r="CF199" i="4" s="1"/>
  <c r="U198" i="21"/>
  <c r="AG198" i="21"/>
  <c r="CK198" i="4" s="1"/>
  <c r="Q198" i="21"/>
  <c r="AC198" i="21" s="1"/>
  <c r="CG198" i="4" s="1"/>
  <c r="M198" i="21"/>
  <c r="Y198" i="21"/>
  <c r="CC198" i="4" s="1"/>
  <c r="R197" i="21"/>
  <c r="AD197" i="21" s="1"/>
  <c r="CH197" i="4" s="1"/>
  <c r="N197" i="21"/>
  <c r="Z197" i="21"/>
  <c r="CD197" i="4" s="1"/>
  <c r="S196" i="21"/>
  <c r="AE196" i="21" s="1"/>
  <c r="CI196" i="4" s="1"/>
  <c r="O196" i="21"/>
  <c r="AA196" i="21"/>
  <c r="CE196" i="4" s="1"/>
  <c r="T195" i="21"/>
  <c r="AF195" i="21" s="1"/>
  <c r="CJ195" i="4" s="1"/>
  <c r="P195" i="21"/>
  <c r="AB195" i="21"/>
  <c r="CF195" i="4" s="1"/>
  <c r="U194" i="21"/>
  <c r="AG194" i="21" s="1"/>
  <c r="CK194" i="4" s="1"/>
  <c r="Q194" i="21"/>
  <c r="AC194" i="21"/>
  <c r="CG194" i="4" s="1"/>
  <c r="M194" i="21"/>
  <c r="Y194" i="21" s="1"/>
  <c r="CC194" i="4" s="1"/>
  <c r="R193" i="21"/>
  <c r="AD193" i="21"/>
  <c r="CH193" i="4" s="1"/>
  <c r="N193" i="21"/>
  <c r="Z193" i="21" s="1"/>
  <c r="CD193" i="4" s="1"/>
  <c r="S192" i="21"/>
  <c r="AE192" i="21"/>
  <c r="CI192" i="4" s="1"/>
  <c r="O192" i="21"/>
  <c r="AA192" i="21" s="1"/>
  <c r="CE192" i="4" s="1"/>
  <c r="T191" i="21"/>
  <c r="AF191" i="21"/>
  <c r="CJ191" i="4" s="1"/>
  <c r="P191" i="21"/>
  <c r="AB191" i="21" s="1"/>
  <c r="CF191" i="4" s="1"/>
  <c r="U190" i="21"/>
  <c r="AG190" i="21"/>
  <c r="CK190" i="4" s="1"/>
  <c r="Q190" i="21"/>
  <c r="AC190" i="21" s="1"/>
  <c r="CG190" i="4" s="1"/>
  <c r="M190" i="21"/>
  <c r="Y190" i="21"/>
  <c r="CC190" i="4" s="1"/>
  <c r="R189" i="21"/>
  <c r="AD189" i="21" s="1"/>
  <c r="CH189" i="4" s="1"/>
  <c r="N189" i="21"/>
  <c r="Z189" i="21"/>
  <c r="CD189" i="4" s="1"/>
  <c r="S188" i="21"/>
  <c r="AE188" i="21" s="1"/>
  <c r="CI188" i="4" s="1"/>
  <c r="O188" i="21"/>
  <c r="AA188" i="21"/>
  <c r="CE188" i="4" s="1"/>
  <c r="T187" i="21"/>
  <c r="AF187" i="21" s="1"/>
  <c r="CJ187" i="4" s="1"/>
  <c r="P187" i="21"/>
  <c r="AB187" i="21"/>
  <c r="CF187" i="4" s="1"/>
  <c r="U186" i="21"/>
  <c r="AG186" i="21" s="1"/>
  <c r="CK186" i="4" s="1"/>
  <c r="Q186" i="21"/>
  <c r="AC186" i="21"/>
  <c r="CG186" i="4" s="1"/>
  <c r="M186" i="21"/>
  <c r="Y186" i="21" s="1"/>
  <c r="CC186" i="4" s="1"/>
  <c r="R185" i="21"/>
  <c r="AD185" i="21"/>
  <c r="CH185" i="4" s="1"/>
  <c r="N185" i="21"/>
  <c r="Z185" i="21" s="1"/>
  <c r="CD185" i="4" s="1"/>
  <c r="S184" i="21"/>
  <c r="AE184" i="21"/>
  <c r="CI184" i="4" s="1"/>
  <c r="O184" i="21"/>
  <c r="AA184" i="21" s="1"/>
  <c r="CE184" i="4" s="1"/>
  <c r="T183" i="21"/>
  <c r="AF183" i="21"/>
  <c r="CJ183" i="4" s="1"/>
  <c r="P183" i="21"/>
  <c r="AB183" i="21" s="1"/>
  <c r="CF183" i="4" s="1"/>
  <c r="U182" i="21"/>
  <c r="AG182" i="21"/>
  <c r="CK182" i="4" s="1"/>
  <c r="Q182" i="21"/>
  <c r="AC182" i="21" s="1"/>
  <c r="CG182" i="4" s="1"/>
  <c r="M182" i="21"/>
  <c r="Y182" i="21"/>
  <c r="CC182" i="4" s="1"/>
  <c r="R181" i="21"/>
  <c r="AD181" i="21" s="1"/>
  <c r="CH181" i="4" s="1"/>
  <c r="N181" i="21"/>
  <c r="Z181" i="21"/>
  <c r="CD181" i="4" s="1"/>
  <c r="S180" i="21"/>
  <c r="AE180" i="21" s="1"/>
  <c r="CI180" i="4" s="1"/>
  <c r="O180" i="21"/>
  <c r="AA180" i="21"/>
  <c r="CE180" i="4" s="1"/>
  <c r="T179" i="21"/>
  <c r="AF179" i="21" s="1"/>
  <c r="CJ179" i="4" s="1"/>
  <c r="P179" i="21"/>
  <c r="AB179" i="21"/>
  <c r="CF179" i="4" s="1"/>
  <c r="U178" i="21"/>
  <c r="AG178" i="21" s="1"/>
  <c r="CK178" i="4" s="1"/>
  <c r="Q178" i="21"/>
  <c r="AC178" i="21"/>
  <c r="CG178" i="4" s="1"/>
  <c r="M178" i="21"/>
  <c r="Y178" i="21" s="1"/>
  <c r="CC178" i="4" s="1"/>
  <c r="R177" i="21"/>
  <c r="AD177" i="21"/>
  <c r="CH177" i="4" s="1"/>
  <c r="N177" i="21"/>
  <c r="Z177" i="21" s="1"/>
  <c r="CD177" i="4" s="1"/>
  <c r="S176" i="21"/>
  <c r="AE176" i="21"/>
  <c r="CI176" i="4" s="1"/>
  <c r="O176" i="21"/>
  <c r="AA176" i="21" s="1"/>
  <c r="CE176" i="4" s="1"/>
  <c r="T175" i="21"/>
  <c r="AF175" i="21"/>
  <c r="CJ175" i="4" s="1"/>
  <c r="P175" i="21"/>
  <c r="AB175" i="21" s="1"/>
  <c r="CF175" i="4" s="1"/>
  <c r="U174" i="21"/>
  <c r="AG174" i="21"/>
  <c r="CK174" i="4" s="1"/>
  <c r="Q174" i="21"/>
  <c r="AC174" i="21" s="1"/>
  <c r="CG174" i="4" s="1"/>
  <c r="M174" i="21"/>
  <c r="Y174" i="21"/>
  <c r="CC174" i="4" s="1"/>
  <c r="R173" i="21"/>
  <c r="AD173" i="21" s="1"/>
  <c r="CH173" i="4" s="1"/>
  <c r="N173" i="21"/>
  <c r="Z173" i="21"/>
  <c r="CD173" i="4" s="1"/>
  <c r="S172" i="21"/>
  <c r="AE172" i="21" s="1"/>
  <c r="CI172" i="4" s="1"/>
  <c r="O172" i="21"/>
  <c r="AA172" i="21"/>
  <c r="CE172" i="4" s="1"/>
  <c r="T171" i="21"/>
  <c r="AF171" i="21" s="1"/>
  <c r="CJ171" i="4" s="1"/>
  <c r="P171" i="21"/>
  <c r="AB171" i="21"/>
  <c r="CF171" i="4" s="1"/>
  <c r="U170" i="21"/>
  <c r="AG170" i="21" s="1"/>
  <c r="CK170" i="4" s="1"/>
  <c r="Q170" i="21"/>
  <c r="AC170" i="21"/>
  <c r="CG170" i="4" s="1"/>
  <c r="M170" i="21"/>
  <c r="Y170" i="21" s="1"/>
  <c r="CC170" i="4" s="1"/>
  <c r="R169" i="21"/>
  <c r="AD169" i="21"/>
  <c r="CH169" i="4" s="1"/>
  <c r="N169" i="21"/>
  <c r="Z169" i="21" s="1"/>
  <c r="CD169" i="4" s="1"/>
  <c r="S168" i="21"/>
  <c r="AE168" i="21"/>
  <c r="CI168" i="4" s="1"/>
  <c r="O168" i="21"/>
  <c r="AA168" i="21" s="1"/>
  <c r="CE168" i="4" s="1"/>
  <c r="T167" i="21"/>
  <c r="AF167" i="21"/>
  <c r="CJ167" i="4" s="1"/>
  <c r="P167" i="21"/>
  <c r="AB167" i="21" s="1"/>
  <c r="CF167" i="4" s="1"/>
  <c r="U166" i="21"/>
  <c r="AG166" i="21"/>
  <c r="CK166" i="4" s="1"/>
  <c r="Q166" i="21"/>
  <c r="AC166" i="21" s="1"/>
  <c r="CG166" i="4" s="1"/>
  <c r="M166" i="21"/>
  <c r="Y166" i="21"/>
  <c r="CC166" i="4" s="1"/>
  <c r="R165" i="21"/>
  <c r="AD165" i="21" s="1"/>
  <c r="CH165" i="4" s="1"/>
  <c r="N165" i="21"/>
  <c r="Z165" i="21"/>
  <c r="CD165" i="4" s="1"/>
  <c r="S164" i="21"/>
  <c r="AE164" i="21" s="1"/>
  <c r="CI164" i="4" s="1"/>
  <c r="O164" i="21"/>
  <c r="AA164" i="21"/>
  <c r="CE164" i="4" s="1"/>
  <c r="T163" i="21"/>
  <c r="AF163" i="21" s="1"/>
  <c r="CJ163" i="4" s="1"/>
  <c r="P163" i="21"/>
  <c r="AB163" i="21"/>
  <c r="CF163" i="4" s="1"/>
  <c r="U162" i="21"/>
  <c r="AG162" i="21" s="1"/>
  <c r="CK162" i="4" s="1"/>
  <c r="Q162" i="21"/>
  <c r="AC162" i="21"/>
  <c r="CG162" i="4" s="1"/>
  <c r="M162" i="21"/>
  <c r="Y162" i="21" s="1"/>
  <c r="CC162" i="4" s="1"/>
  <c r="R161" i="21"/>
  <c r="AD161" i="21"/>
  <c r="CH161" i="4" s="1"/>
  <c r="N161" i="21"/>
  <c r="Z161" i="21" s="1"/>
  <c r="CD161" i="4" s="1"/>
  <c r="S160" i="21"/>
  <c r="AE160" i="21"/>
  <c r="CI160" i="4" s="1"/>
  <c r="O160" i="21"/>
  <c r="AA160" i="21" s="1"/>
  <c r="CE160" i="4" s="1"/>
  <c r="T159" i="21"/>
  <c r="AF159" i="21"/>
  <c r="CJ159" i="4" s="1"/>
  <c r="P159" i="21"/>
  <c r="AB159" i="21" s="1"/>
  <c r="CF159" i="4" s="1"/>
  <c r="U158" i="21"/>
  <c r="AG158" i="21"/>
  <c r="CK158" i="4" s="1"/>
  <c r="Q158" i="21"/>
  <c r="AC158" i="21" s="1"/>
  <c r="CG158" i="4" s="1"/>
  <c r="M158" i="21"/>
  <c r="Y158" i="21"/>
  <c r="CC158" i="4" s="1"/>
  <c r="R157" i="21"/>
  <c r="AD157" i="21" s="1"/>
  <c r="CH157" i="4" s="1"/>
  <c r="N157" i="21"/>
  <c r="Z157" i="21"/>
  <c r="CD157" i="4" s="1"/>
  <c r="S156" i="21"/>
  <c r="AE156" i="21" s="1"/>
  <c r="CI156" i="4" s="1"/>
  <c r="O156" i="21"/>
  <c r="AA156" i="21"/>
  <c r="CE156" i="4" s="1"/>
  <c r="T155" i="21"/>
  <c r="AF155" i="21" s="1"/>
  <c r="CJ155" i="4" s="1"/>
  <c r="P155" i="21"/>
  <c r="AB155" i="21"/>
  <c r="CF155" i="4" s="1"/>
  <c r="U154" i="21"/>
  <c r="AG154" i="21" s="1"/>
  <c r="CK154" i="4" s="1"/>
  <c r="Q154" i="21"/>
  <c r="AC154" i="21"/>
  <c r="CG154" i="4" s="1"/>
  <c r="M154" i="21"/>
  <c r="Y154" i="21" s="1"/>
  <c r="CC154" i="4" s="1"/>
  <c r="R153" i="21"/>
  <c r="AD153" i="21"/>
  <c r="CH153" i="4" s="1"/>
  <c r="N153" i="21"/>
  <c r="Z153" i="21" s="1"/>
  <c r="CD153" i="4" s="1"/>
  <c r="S152" i="21"/>
  <c r="AE152" i="21"/>
  <c r="CI152" i="4" s="1"/>
  <c r="O152" i="21"/>
  <c r="AA152" i="21" s="1"/>
  <c r="CE152" i="4" s="1"/>
  <c r="T151" i="21"/>
  <c r="AF151" i="21"/>
  <c r="CJ151" i="4" s="1"/>
  <c r="P151" i="21"/>
  <c r="AB151" i="21" s="1"/>
  <c r="CF151" i="4" s="1"/>
  <c r="U150" i="21"/>
  <c r="AG150" i="21"/>
  <c r="CK150" i="4" s="1"/>
  <c r="Q150" i="21"/>
  <c r="AC150" i="21" s="1"/>
  <c r="CG150" i="4" s="1"/>
  <c r="M150" i="21"/>
  <c r="Y150" i="21"/>
  <c r="CC150" i="4" s="1"/>
  <c r="R149" i="21"/>
  <c r="AD149" i="21" s="1"/>
  <c r="CH149" i="4" s="1"/>
  <c r="N149" i="21"/>
  <c r="Z149" i="21"/>
  <c r="CD149" i="4" s="1"/>
  <c r="S148" i="21"/>
  <c r="AE148" i="21" s="1"/>
  <c r="CI148" i="4" s="1"/>
  <c r="O148" i="21"/>
  <c r="AA148" i="21"/>
  <c r="CE148" i="4" s="1"/>
  <c r="T147" i="21"/>
  <c r="AF147" i="21" s="1"/>
  <c r="CJ147" i="4" s="1"/>
  <c r="P147" i="21"/>
  <c r="AB147" i="21"/>
  <c r="CF147" i="4" s="1"/>
  <c r="U146" i="21"/>
  <c r="AG146" i="21" s="1"/>
  <c r="CK146" i="4" s="1"/>
  <c r="Q146" i="21"/>
  <c r="AC146" i="21"/>
  <c r="CG146" i="4" s="1"/>
  <c r="M146" i="21"/>
  <c r="Y146" i="21" s="1"/>
  <c r="CC146" i="4" s="1"/>
  <c r="R145" i="21"/>
  <c r="AD145" i="21"/>
  <c r="CH145" i="4" s="1"/>
  <c r="N145" i="21"/>
  <c r="Z145" i="21" s="1"/>
  <c r="CD145" i="4" s="1"/>
  <c r="S144" i="21"/>
  <c r="AE144" i="21"/>
  <c r="CI144" i="4" s="1"/>
  <c r="O144" i="21"/>
  <c r="AA144" i="21" s="1"/>
  <c r="CE144" i="4" s="1"/>
  <c r="T143" i="21"/>
  <c r="AF143" i="21"/>
  <c r="CJ143" i="4" s="1"/>
  <c r="P143" i="21"/>
  <c r="AB143" i="21" s="1"/>
  <c r="CF143" i="4" s="1"/>
  <c r="U142" i="21"/>
  <c r="AG142" i="21"/>
  <c r="CK142" i="4" s="1"/>
  <c r="Q142" i="21"/>
  <c r="AC142" i="21" s="1"/>
  <c r="CG142" i="4" s="1"/>
  <c r="M142" i="21"/>
  <c r="Y142" i="21"/>
  <c r="CC142" i="4" s="1"/>
  <c r="R141" i="21"/>
  <c r="AD141" i="21" s="1"/>
  <c r="CH141" i="4" s="1"/>
  <c r="N141" i="21"/>
  <c r="Z141" i="21"/>
  <c r="CD141" i="4" s="1"/>
  <c r="S140" i="21"/>
  <c r="AE140" i="21" s="1"/>
  <c r="CI140" i="4" s="1"/>
  <c r="O140" i="21"/>
  <c r="AA140" i="21"/>
  <c r="CE140" i="4" s="1"/>
  <c r="T139" i="21"/>
  <c r="AF139" i="21" s="1"/>
  <c r="CJ139" i="4" s="1"/>
  <c r="P139" i="21"/>
  <c r="AB139" i="21"/>
  <c r="CF139" i="4" s="1"/>
  <c r="U138" i="21"/>
  <c r="AG138" i="21" s="1"/>
  <c r="CK138" i="4" s="1"/>
  <c r="Q138" i="21"/>
  <c r="AC138" i="21"/>
  <c r="CG138" i="4" s="1"/>
  <c r="M138" i="21"/>
  <c r="Y138" i="21" s="1"/>
  <c r="CC138" i="4" s="1"/>
  <c r="R137" i="21"/>
  <c r="AD137" i="21"/>
  <c r="CH137" i="4" s="1"/>
  <c r="N137" i="21"/>
  <c r="Z137" i="21" s="1"/>
  <c r="CD137" i="4" s="1"/>
  <c r="S136" i="21"/>
  <c r="AE136" i="21"/>
  <c r="CI136" i="4" s="1"/>
  <c r="O136" i="21"/>
  <c r="AA136" i="21" s="1"/>
  <c r="CE136" i="4" s="1"/>
  <c r="T135" i="21"/>
  <c r="AF135" i="21"/>
  <c r="CJ135" i="4" s="1"/>
  <c r="P135" i="21"/>
  <c r="AB135" i="21" s="1"/>
  <c r="CF135" i="4" s="1"/>
  <c r="U134" i="21"/>
  <c r="AG134" i="21"/>
  <c r="CK134" i="4" s="1"/>
  <c r="Q134" i="21"/>
  <c r="AC134" i="21" s="1"/>
  <c r="CG134" i="4" s="1"/>
  <c r="M134" i="21"/>
  <c r="Y134" i="21"/>
  <c r="CC134" i="4" s="1"/>
  <c r="R133" i="21"/>
  <c r="AD133" i="21" s="1"/>
  <c r="CH133" i="4" s="1"/>
  <c r="N133" i="21"/>
  <c r="Z133" i="21"/>
  <c r="CD133" i="4" s="1"/>
  <c r="S132" i="21"/>
  <c r="AE132" i="21" s="1"/>
  <c r="CI132" i="4" s="1"/>
  <c r="O132" i="21"/>
  <c r="AA132" i="21"/>
  <c r="CE132" i="4" s="1"/>
  <c r="T131" i="21"/>
  <c r="AF131" i="21" s="1"/>
  <c r="CJ131" i="4" s="1"/>
  <c r="P131" i="21"/>
  <c r="AB131" i="21"/>
  <c r="CF131" i="4" s="1"/>
  <c r="U130" i="21"/>
  <c r="AG130" i="21" s="1"/>
  <c r="CK130" i="4" s="1"/>
  <c r="Q130" i="21"/>
  <c r="AC130" i="21"/>
  <c r="CG130" i="4" s="1"/>
  <c r="M130" i="21"/>
  <c r="Y130" i="21" s="1"/>
  <c r="CC130" i="4" s="1"/>
  <c r="R129" i="21"/>
  <c r="AD129" i="21"/>
  <c r="CH129" i="4" s="1"/>
  <c r="N129" i="21"/>
  <c r="Z129" i="21" s="1"/>
  <c r="CD129" i="4" s="1"/>
  <c r="S128" i="21"/>
  <c r="AE128" i="21"/>
  <c r="CI128" i="4" s="1"/>
  <c r="O128" i="21"/>
  <c r="AA128" i="21" s="1"/>
  <c r="CE128" i="4" s="1"/>
  <c r="T127" i="21"/>
  <c r="AF127" i="21"/>
  <c r="CJ127" i="4" s="1"/>
  <c r="Q124" i="21"/>
  <c r="AC124" i="21" s="1"/>
  <c r="CG124" i="4" s="1"/>
  <c r="S122" i="21"/>
  <c r="AE122" i="21"/>
  <c r="CI122" i="4" s="1"/>
  <c r="U120" i="21"/>
  <c r="AG120" i="21" s="1"/>
  <c r="CK120" i="4" s="1"/>
  <c r="N119" i="21"/>
  <c r="Z119" i="21"/>
  <c r="CD119" i="4" s="1"/>
  <c r="P117" i="21"/>
  <c r="AB117" i="21" s="1"/>
  <c r="CF117" i="4" s="1"/>
  <c r="R115" i="21"/>
  <c r="AD115" i="21"/>
  <c r="CH115" i="4" s="1"/>
  <c r="T113" i="21"/>
  <c r="AF113" i="21" s="1"/>
  <c r="CJ113" i="4" s="1"/>
  <c r="Q108" i="21"/>
  <c r="AC108" i="21"/>
  <c r="CG108" i="4" s="1"/>
  <c r="S106" i="21"/>
  <c r="AE106" i="21" s="1"/>
  <c r="CI106" i="4" s="1"/>
  <c r="U104" i="21"/>
  <c r="AG104" i="21"/>
  <c r="CK104" i="4" s="1"/>
  <c r="N103" i="21"/>
  <c r="Z103" i="21" s="1"/>
  <c r="CD103" i="4" s="1"/>
  <c r="P101" i="21"/>
  <c r="AB101" i="21"/>
  <c r="CF101" i="4" s="1"/>
  <c r="R99" i="21"/>
  <c r="AD99" i="21" s="1"/>
  <c r="CH99" i="4" s="1"/>
  <c r="T97" i="21"/>
  <c r="AF97" i="21"/>
  <c r="CJ97" i="4" s="1"/>
  <c r="Q92" i="21"/>
  <c r="AC92" i="21" s="1"/>
  <c r="CG92" i="4" s="1"/>
  <c r="S90" i="21"/>
  <c r="AE90" i="21"/>
  <c r="CI90" i="4" s="1"/>
  <c r="U88" i="21"/>
  <c r="AG88" i="21" s="1"/>
  <c r="CK88" i="4" s="1"/>
  <c r="N87" i="21"/>
  <c r="Z87" i="21"/>
  <c r="CD87" i="4" s="1"/>
  <c r="P85" i="21"/>
  <c r="AB85" i="21" s="1"/>
  <c r="CF85" i="4" s="1"/>
  <c r="R83" i="21"/>
  <c r="AD83" i="21"/>
  <c r="CH83" i="4" s="1"/>
  <c r="T81" i="21"/>
  <c r="AF81" i="21" s="1"/>
  <c r="CJ81" i="4" s="1"/>
  <c r="Q76" i="21"/>
  <c r="AC76" i="21"/>
  <c r="CG76" i="4" s="1"/>
  <c r="S74" i="21"/>
  <c r="AE74" i="21" s="1"/>
  <c r="CI74" i="4" s="1"/>
  <c r="U72" i="21"/>
  <c r="AG72" i="21"/>
  <c r="CK72" i="4" s="1"/>
  <c r="N71" i="21"/>
  <c r="Z71" i="21" s="1"/>
  <c r="CD71" i="4" s="1"/>
  <c r="P69" i="21"/>
  <c r="AB69" i="21"/>
  <c r="CF69" i="4" s="1"/>
  <c r="R67" i="21"/>
  <c r="AD67" i="21" s="1"/>
  <c r="CH67" i="4" s="1"/>
  <c r="T65" i="21"/>
  <c r="AF65" i="21"/>
  <c r="CJ65" i="4" s="1"/>
  <c r="Q60" i="21"/>
  <c r="AC60" i="21" s="1"/>
  <c r="CG60" i="4" s="1"/>
  <c r="S58" i="21"/>
  <c r="AE58" i="21"/>
  <c r="CI58" i="4" s="1"/>
  <c r="U56" i="21"/>
  <c r="AG56" i="21" s="1"/>
  <c r="CK56" i="4" s="1"/>
  <c r="N55" i="21"/>
  <c r="Z55" i="21"/>
  <c r="CD55" i="4" s="1"/>
  <c r="P53" i="21"/>
  <c r="AB53" i="21" s="1"/>
  <c r="CF53" i="4" s="1"/>
  <c r="R51" i="21"/>
  <c r="AD51" i="21"/>
  <c r="CH51" i="4" s="1"/>
  <c r="T49" i="21"/>
  <c r="AF49" i="21" s="1"/>
  <c r="CJ49" i="4" s="1"/>
  <c r="Q44" i="21"/>
  <c r="AC44" i="21"/>
  <c r="CG44" i="4" s="1"/>
  <c r="S42" i="21"/>
  <c r="AE42" i="21" s="1"/>
  <c r="CI42" i="4" s="1"/>
  <c r="U40" i="21"/>
  <c r="AG40" i="21"/>
  <c r="CK40" i="4" s="1"/>
  <c r="N39" i="21"/>
  <c r="Z39" i="21" s="1"/>
  <c r="CD39" i="4" s="1"/>
  <c r="P37" i="21"/>
  <c r="AB37" i="21"/>
  <c r="CF37" i="4" s="1"/>
  <c r="R35" i="21"/>
  <c r="AD35" i="21" s="1"/>
  <c r="CH35" i="4" s="1"/>
  <c r="T33" i="21"/>
  <c r="AF33" i="21"/>
  <c r="CJ33" i="4" s="1"/>
  <c r="Q28" i="21"/>
  <c r="AC28" i="21" s="1"/>
  <c r="CG28" i="4" s="1"/>
  <c r="S26" i="21"/>
  <c r="AE26" i="21"/>
  <c r="CI26" i="4" s="1"/>
  <c r="U24" i="21"/>
  <c r="AG24" i="21" s="1"/>
  <c r="CK24" i="4" s="1"/>
  <c r="N23" i="21"/>
  <c r="Z23" i="21"/>
  <c r="CD23" i="4" s="1"/>
  <c r="P21" i="21"/>
  <c r="AB21" i="21" s="1"/>
  <c r="CF21" i="4" s="1"/>
  <c r="R19" i="21"/>
  <c r="AD19" i="21"/>
  <c r="CH19" i="4" s="1"/>
  <c r="T17" i="21"/>
  <c r="AF17" i="21" s="1"/>
  <c r="CJ17" i="4" s="1"/>
  <c r="Q12" i="21"/>
  <c r="AC12" i="21"/>
  <c r="CG12" i="4" s="1"/>
  <c r="S10" i="21"/>
  <c r="AE10" i="21" s="1"/>
  <c r="CI10" i="4" s="1"/>
  <c r="U8" i="21"/>
  <c r="AG8" i="21"/>
  <c r="CK8" i="4" s="1"/>
  <c r="N7" i="21"/>
  <c r="Z7" i="21" s="1"/>
  <c r="CD7" i="4" s="1"/>
  <c r="P5" i="21"/>
  <c r="AB5" i="21"/>
  <c r="CF5" i="4" s="1"/>
  <c r="O3" i="21"/>
  <c r="AA3" i="21" s="1"/>
  <c r="CE3" i="4" s="1"/>
  <c r="CC7" i="4"/>
  <c r="CG7" i="4"/>
  <c r="CK7" i="4"/>
  <c r="CJ5" i="4"/>
  <c r="CI6" i="4"/>
  <c r="CH7" i="4"/>
  <c r="CG8" i="4"/>
  <c r="CF9" i="4"/>
  <c r="CE10" i="4"/>
  <c r="CG24" i="4"/>
  <c r="CE26" i="4"/>
  <c r="CG40" i="4"/>
  <c r="CE42" i="4"/>
  <c r="CG56" i="4"/>
  <c r="CE58" i="4"/>
  <c r="CE74" i="4"/>
  <c r="CG72" i="4"/>
  <c r="CG88" i="4"/>
  <c r="CE90" i="4"/>
  <c r="CG104" i="4"/>
  <c r="CE106" i="4"/>
  <c r="CG120" i="4"/>
  <c r="CE122" i="4"/>
  <c r="CE209" i="4"/>
  <c r="CG263" i="4"/>
  <c r="CK339" i="4"/>
  <c r="CK403" i="4"/>
  <c r="CG479" i="4"/>
  <c r="CE2" i="4"/>
  <c r="CA201" i="4"/>
  <c r="CJ511" i="4"/>
  <c r="BZ34" i="4"/>
  <c r="DX34" i="4"/>
  <c r="BQ462" i="8" s="1"/>
  <c r="BZ66" i="4"/>
  <c r="DX66" i="4" s="1"/>
  <c r="BQ451" i="8" s="1"/>
  <c r="BZ114" i="4"/>
  <c r="BZ130" i="4"/>
  <c r="BZ138" i="4"/>
  <c r="BZ154" i="4"/>
  <c r="BZ174" i="4"/>
  <c r="BZ190" i="4"/>
  <c r="BZ242" i="4"/>
  <c r="BZ246" i="4"/>
  <c r="BZ270" i="4"/>
  <c r="BZ274" i="4"/>
  <c r="BZ278" i="4"/>
  <c r="BZ310" i="4"/>
  <c r="BZ314" i="4"/>
  <c r="BZ330" i="4"/>
  <c r="BZ334" i="4"/>
  <c r="L2" i="21"/>
  <c r="X2" i="21" s="1"/>
  <c r="CB2" i="4" s="1"/>
  <c r="BZ4" i="4"/>
  <c r="DX4" i="4"/>
  <c r="BQ515" i="8" s="1"/>
  <c r="BZ60" i="4"/>
  <c r="DX60" i="4" s="1"/>
  <c r="BQ491" i="8" s="1"/>
  <c r="BZ64" i="4"/>
  <c r="DX64" i="4"/>
  <c r="BQ481" i="8" s="1"/>
  <c r="BZ136" i="4"/>
  <c r="BZ140" i="4"/>
  <c r="BZ176" i="4"/>
  <c r="BZ180" i="4"/>
  <c r="BZ188" i="4"/>
  <c r="BZ196" i="4"/>
  <c r="BZ212" i="4"/>
  <c r="BZ220" i="4"/>
  <c r="BZ228" i="4"/>
  <c r="BZ232" i="4"/>
  <c r="BZ252" i="4"/>
  <c r="BZ272" i="4"/>
  <c r="BZ312" i="4"/>
  <c r="BZ316" i="4"/>
  <c r="BZ320" i="4"/>
  <c r="BZ324" i="4"/>
  <c r="BZ328" i="4"/>
  <c r="BZ332" i="4"/>
  <c r="K513" i="21"/>
  <c r="W513" i="21" s="1"/>
  <c r="CA513" i="4" s="1"/>
  <c r="K509" i="21"/>
  <c r="W509" i="21"/>
  <c r="CA509" i="4" s="1"/>
  <c r="K505" i="21"/>
  <c r="W505" i="21" s="1"/>
  <c r="CA505" i="4" s="1"/>
  <c r="K501" i="21"/>
  <c r="W501" i="21"/>
  <c r="CA501" i="4" s="1"/>
  <c r="K497" i="21"/>
  <c r="W497" i="21" s="1"/>
  <c r="CA497" i="4" s="1"/>
  <c r="K493" i="21"/>
  <c r="W493" i="21"/>
  <c r="CA493" i="4" s="1"/>
  <c r="K489" i="21"/>
  <c r="W489" i="21" s="1"/>
  <c r="CA489" i="4" s="1"/>
  <c r="K485" i="21"/>
  <c r="W485" i="21"/>
  <c r="CA485" i="4" s="1"/>
  <c r="K481" i="21"/>
  <c r="W481" i="21" s="1"/>
  <c r="CA481" i="4" s="1"/>
  <c r="K477" i="21"/>
  <c r="W477" i="21"/>
  <c r="CA477" i="4" s="1"/>
  <c r="K473" i="21"/>
  <c r="W473" i="21" s="1"/>
  <c r="CA473" i="4" s="1"/>
  <c r="K469" i="21"/>
  <c r="W469" i="21"/>
  <c r="CA469" i="4" s="1"/>
  <c r="K465" i="21"/>
  <c r="K461" i="21"/>
  <c r="W461" i="21"/>
  <c r="CA461" i="4" s="1"/>
  <c r="K457" i="21"/>
  <c r="W457" i="21" s="1"/>
  <c r="CA457" i="4" s="1"/>
  <c r="K453" i="21"/>
  <c r="K449" i="21"/>
  <c r="W449" i="21" s="1"/>
  <c r="CA449" i="4" s="1"/>
  <c r="K445" i="21"/>
  <c r="W445" i="21"/>
  <c r="CA445" i="4" s="1"/>
  <c r="K441" i="21"/>
  <c r="W441" i="21" s="1"/>
  <c r="CA441" i="4" s="1"/>
  <c r="K437" i="21"/>
  <c r="K433" i="21"/>
  <c r="K429" i="21"/>
  <c r="W429" i="21"/>
  <c r="CA429" i="4" s="1"/>
  <c r="K425" i="21"/>
  <c r="W425" i="21" s="1"/>
  <c r="CA425" i="4" s="1"/>
  <c r="K421" i="21"/>
  <c r="W421" i="21"/>
  <c r="CA421" i="4" s="1"/>
  <c r="K417" i="21"/>
  <c r="W417" i="21" s="1"/>
  <c r="CA417" i="4" s="1"/>
  <c r="K413" i="21"/>
  <c r="W413" i="21"/>
  <c r="CA413" i="4" s="1"/>
  <c r="K409" i="21"/>
  <c r="W409" i="21" s="1"/>
  <c r="CA409" i="4" s="1"/>
  <c r="K405" i="21"/>
  <c r="W405" i="21"/>
  <c r="CA405" i="4" s="1"/>
  <c r="K401" i="21"/>
  <c r="W401" i="21" s="1"/>
  <c r="CA401" i="4" s="1"/>
  <c r="K397" i="21"/>
  <c r="W397" i="21"/>
  <c r="CA397" i="4" s="1"/>
  <c r="K393" i="21"/>
  <c r="W393" i="21" s="1"/>
  <c r="CA393" i="4" s="1"/>
  <c r="K389" i="21"/>
  <c r="W389" i="21"/>
  <c r="CA389" i="4" s="1"/>
  <c r="K385" i="21"/>
  <c r="W385" i="21" s="1"/>
  <c r="CA385" i="4" s="1"/>
  <c r="K381" i="21"/>
  <c r="W381" i="21"/>
  <c r="CA381" i="4" s="1"/>
  <c r="K377" i="21"/>
  <c r="W377" i="21" s="1"/>
  <c r="CA377" i="4" s="1"/>
  <c r="K373" i="21"/>
  <c r="W373" i="21"/>
  <c r="CA373" i="4" s="1"/>
  <c r="K369" i="21"/>
  <c r="K365" i="21"/>
  <c r="W365" i="21"/>
  <c r="CA365" i="4" s="1"/>
  <c r="K361" i="21"/>
  <c r="W361" i="21" s="1"/>
  <c r="CA361" i="4" s="1"/>
  <c r="K357" i="21"/>
  <c r="K353" i="21"/>
  <c r="W353" i="21" s="1"/>
  <c r="CA353" i="4" s="1"/>
  <c r="K349" i="21"/>
  <c r="W349" i="21"/>
  <c r="CA349" i="4" s="1"/>
  <c r="K345" i="21"/>
  <c r="W345" i="21" s="1"/>
  <c r="CA345" i="4" s="1"/>
  <c r="K341" i="21"/>
  <c r="W341" i="21"/>
  <c r="CA341" i="4" s="1"/>
  <c r="K337" i="21"/>
  <c r="W337" i="21" s="1"/>
  <c r="CA337" i="4" s="1"/>
  <c r="K333" i="21"/>
  <c r="W333" i="21"/>
  <c r="CA333" i="4" s="1"/>
  <c r="K329" i="21"/>
  <c r="W329" i="21" s="1"/>
  <c r="CA329" i="4" s="1"/>
  <c r="K325" i="21"/>
  <c r="W325" i="21"/>
  <c r="CA325" i="4" s="1"/>
  <c r="K321" i="21"/>
  <c r="W321" i="21" s="1"/>
  <c r="CA321" i="4" s="1"/>
  <c r="K317" i="21"/>
  <c r="W317" i="21"/>
  <c r="CA317" i="4" s="1"/>
  <c r="K313" i="21"/>
  <c r="W313" i="21" s="1"/>
  <c r="CA313" i="4" s="1"/>
  <c r="K309" i="21"/>
  <c r="W309" i="21"/>
  <c r="CA309" i="4" s="1"/>
  <c r="K305" i="21"/>
  <c r="W305" i="21" s="1"/>
  <c r="CA305" i="4" s="1"/>
  <c r="K301" i="21"/>
  <c r="W301" i="21"/>
  <c r="CA301" i="4" s="1"/>
  <c r="K297" i="21"/>
  <c r="W297" i="21" s="1"/>
  <c r="CA297" i="4" s="1"/>
  <c r="K293" i="21"/>
  <c r="W293" i="21"/>
  <c r="CA293" i="4" s="1"/>
  <c r="K289" i="21"/>
  <c r="W289" i="21" s="1"/>
  <c r="CA289" i="4" s="1"/>
  <c r="K285" i="21"/>
  <c r="W285" i="21"/>
  <c r="CA285" i="4" s="1"/>
  <c r="K281" i="21"/>
  <c r="W281" i="21" s="1"/>
  <c r="CA281" i="4" s="1"/>
  <c r="K2" i="21"/>
  <c r="W2" i="21"/>
  <c r="CA2" i="4" s="1"/>
  <c r="R2" i="21"/>
  <c r="AD2" i="21" s="1"/>
  <c r="CH2" i="4" s="1"/>
  <c r="N2" i="21"/>
  <c r="Z2" i="21"/>
  <c r="CD2" i="4" s="1"/>
  <c r="S515" i="21"/>
  <c r="AE515" i="21" s="1"/>
  <c r="CI515" i="4" s="1"/>
  <c r="O515" i="21"/>
  <c r="AA515" i="21"/>
  <c r="CE515" i="4" s="1"/>
  <c r="T514" i="21"/>
  <c r="AF514" i="21" s="1"/>
  <c r="CJ514" i="4" s="1"/>
  <c r="P514" i="21"/>
  <c r="AB514" i="21"/>
  <c r="CF514" i="4" s="1"/>
  <c r="U513" i="21"/>
  <c r="AG513" i="21" s="1"/>
  <c r="CK513" i="4" s="1"/>
  <c r="Q513" i="21"/>
  <c r="AC513" i="21"/>
  <c r="CG513" i="4" s="1"/>
  <c r="M513" i="21"/>
  <c r="Y513" i="21" s="1"/>
  <c r="CC513" i="4" s="1"/>
  <c r="R512" i="21"/>
  <c r="AD512" i="21"/>
  <c r="CH512" i="4" s="1"/>
  <c r="N512" i="21"/>
  <c r="Z512" i="21" s="1"/>
  <c r="CD512" i="4" s="1"/>
  <c r="S511" i="21"/>
  <c r="AE511" i="21"/>
  <c r="CI511" i="4" s="1"/>
  <c r="O511" i="21"/>
  <c r="AA511" i="21" s="1"/>
  <c r="CE511" i="4" s="1"/>
  <c r="T510" i="21"/>
  <c r="AF510" i="21"/>
  <c r="CJ510" i="4" s="1"/>
  <c r="P510" i="21"/>
  <c r="AB510" i="21" s="1"/>
  <c r="CF510" i="4" s="1"/>
  <c r="U509" i="21"/>
  <c r="AG509" i="21"/>
  <c r="CK509" i="4" s="1"/>
  <c r="Q509" i="21"/>
  <c r="AC509" i="21" s="1"/>
  <c r="CG509" i="4" s="1"/>
  <c r="M509" i="21"/>
  <c r="Y509" i="21"/>
  <c r="CC509" i="4" s="1"/>
  <c r="R508" i="21"/>
  <c r="AD508" i="21" s="1"/>
  <c r="CH508" i="4" s="1"/>
  <c r="N508" i="21"/>
  <c r="Z508" i="21"/>
  <c r="CD508" i="4" s="1"/>
  <c r="S507" i="21"/>
  <c r="AE507" i="21" s="1"/>
  <c r="CI507" i="4" s="1"/>
  <c r="O507" i="21"/>
  <c r="AA507" i="21"/>
  <c r="CE507" i="4" s="1"/>
  <c r="T506" i="21"/>
  <c r="AF506" i="21" s="1"/>
  <c r="CJ506" i="4" s="1"/>
  <c r="P506" i="21"/>
  <c r="AB506" i="21"/>
  <c r="CF506" i="4" s="1"/>
  <c r="U505" i="21"/>
  <c r="AG505" i="21" s="1"/>
  <c r="CK505" i="4" s="1"/>
  <c r="Q505" i="21"/>
  <c r="AC505" i="21"/>
  <c r="CG505" i="4" s="1"/>
  <c r="M505" i="21"/>
  <c r="Y505" i="21" s="1"/>
  <c r="CC505" i="4" s="1"/>
  <c r="R504" i="21"/>
  <c r="AD504" i="21"/>
  <c r="CH504" i="4" s="1"/>
  <c r="N504" i="21"/>
  <c r="Z504" i="21" s="1"/>
  <c r="CD504" i="4" s="1"/>
  <c r="S503" i="21"/>
  <c r="AE503" i="21"/>
  <c r="CI503" i="4" s="1"/>
  <c r="O503" i="21"/>
  <c r="AA503" i="21" s="1"/>
  <c r="CE503" i="4" s="1"/>
  <c r="T502" i="21"/>
  <c r="AF502" i="21"/>
  <c r="CJ502" i="4" s="1"/>
  <c r="P502" i="21"/>
  <c r="AB502" i="21" s="1"/>
  <c r="CF502" i="4" s="1"/>
  <c r="U501" i="21"/>
  <c r="AG501" i="21"/>
  <c r="CK501" i="4" s="1"/>
  <c r="Q501" i="21"/>
  <c r="AC501" i="21" s="1"/>
  <c r="CG501" i="4" s="1"/>
  <c r="M501" i="21"/>
  <c r="Y501" i="21"/>
  <c r="CC501" i="4" s="1"/>
  <c r="R500" i="21"/>
  <c r="AD500" i="21" s="1"/>
  <c r="CH500" i="4" s="1"/>
  <c r="N500" i="21"/>
  <c r="Z500" i="21"/>
  <c r="CD500" i="4" s="1"/>
  <c r="S499" i="21"/>
  <c r="AE499" i="21" s="1"/>
  <c r="CI499" i="4" s="1"/>
  <c r="O499" i="21"/>
  <c r="AA499" i="21"/>
  <c r="CE499" i="4" s="1"/>
  <c r="T498" i="21"/>
  <c r="AF498" i="21" s="1"/>
  <c r="CJ498" i="4" s="1"/>
  <c r="P498" i="21"/>
  <c r="AB498" i="21"/>
  <c r="CF498" i="4" s="1"/>
  <c r="U497" i="21"/>
  <c r="AG497" i="21" s="1"/>
  <c r="CK497" i="4" s="1"/>
  <c r="Q497" i="21"/>
  <c r="AC497" i="21"/>
  <c r="CG497" i="4" s="1"/>
  <c r="M497" i="21"/>
  <c r="Y497" i="21" s="1"/>
  <c r="CC497" i="4" s="1"/>
  <c r="R496" i="21"/>
  <c r="AD496" i="21"/>
  <c r="CH496" i="4" s="1"/>
  <c r="N496" i="21"/>
  <c r="Z496" i="21" s="1"/>
  <c r="CD496" i="4" s="1"/>
  <c r="S495" i="21"/>
  <c r="AE495" i="21"/>
  <c r="CI495" i="4" s="1"/>
  <c r="O495" i="21"/>
  <c r="AA495" i="21" s="1"/>
  <c r="CE495" i="4" s="1"/>
  <c r="T494" i="21"/>
  <c r="AF494" i="21"/>
  <c r="CJ494" i="4" s="1"/>
  <c r="P494" i="21"/>
  <c r="AB494" i="21" s="1"/>
  <c r="CF494" i="4" s="1"/>
  <c r="U493" i="21"/>
  <c r="AG493" i="21"/>
  <c r="CK493" i="4" s="1"/>
  <c r="Q493" i="21"/>
  <c r="AC493" i="21" s="1"/>
  <c r="CG493" i="4" s="1"/>
  <c r="M493" i="21"/>
  <c r="Y493" i="21"/>
  <c r="CC493" i="4" s="1"/>
  <c r="R492" i="21"/>
  <c r="AD492" i="21" s="1"/>
  <c r="CH492" i="4" s="1"/>
  <c r="N492" i="21"/>
  <c r="Z492" i="21"/>
  <c r="CD492" i="4" s="1"/>
  <c r="S491" i="21"/>
  <c r="AE491" i="21" s="1"/>
  <c r="CI491" i="4" s="1"/>
  <c r="O491" i="21"/>
  <c r="AA491" i="21"/>
  <c r="CE491" i="4" s="1"/>
  <c r="T490" i="21"/>
  <c r="AF490" i="21" s="1"/>
  <c r="CJ490" i="4" s="1"/>
  <c r="P490" i="21"/>
  <c r="AB490" i="21"/>
  <c r="CF490" i="4" s="1"/>
  <c r="U489" i="21"/>
  <c r="AG489" i="21" s="1"/>
  <c r="CK489" i="4" s="1"/>
  <c r="Q489" i="21"/>
  <c r="AC489" i="21"/>
  <c r="CG489" i="4" s="1"/>
  <c r="M489" i="21"/>
  <c r="Y489" i="21" s="1"/>
  <c r="CC489" i="4" s="1"/>
  <c r="R488" i="21"/>
  <c r="AD488" i="21"/>
  <c r="CH488" i="4" s="1"/>
  <c r="N488" i="21"/>
  <c r="S487" i="21"/>
  <c r="AE487" i="21"/>
  <c r="CI487" i="4" s="1"/>
  <c r="O487" i="21"/>
  <c r="AA487" i="21" s="1"/>
  <c r="CE487" i="4" s="1"/>
  <c r="T486" i="21"/>
  <c r="AF486" i="21"/>
  <c r="CJ486" i="4" s="1"/>
  <c r="P486" i="21"/>
  <c r="AB486" i="21" s="1"/>
  <c r="CF486" i="4" s="1"/>
  <c r="U485" i="21"/>
  <c r="AG485" i="21"/>
  <c r="CK485" i="4" s="1"/>
  <c r="Q485" i="21"/>
  <c r="AC485" i="21" s="1"/>
  <c r="CG485" i="4" s="1"/>
  <c r="M485" i="21"/>
  <c r="Y485" i="21"/>
  <c r="CC485" i="4" s="1"/>
  <c r="R484" i="21"/>
  <c r="AD484" i="21" s="1"/>
  <c r="CH484" i="4" s="1"/>
  <c r="N484" i="21"/>
  <c r="Z484" i="21"/>
  <c r="CD484" i="4" s="1"/>
  <c r="S483" i="21"/>
  <c r="AE483" i="21" s="1"/>
  <c r="CI483" i="4" s="1"/>
  <c r="O483" i="21"/>
  <c r="AA483" i="21"/>
  <c r="CE483" i="4" s="1"/>
  <c r="T482" i="21"/>
  <c r="AF482" i="21" s="1"/>
  <c r="CJ482" i="4" s="1"/>
  <c r="P482" i="21"/>
  <c r="AB482" i="21"/>
  <c r="CF482" i="4" s="1"/>
  <c r="U481" i="21"/>
  <c r="AG481" i="21" s="1"/>
  <c r="CK481" i="4" s="1"/>
  <c r="Q481" i="21"/>
  <c r="AC481" i="21"/>
  <c r="CG481" i="4" s="1"/>
  <c r="M481" i="21"/>
  <c r="Y481" i="21" s="1"/>
  <c r="CC481" i="4" s="1"/>
  <c r="R480" i="21"/>
  <c r="AD480" i="21"/>
  <c r="CH480" i="4" s="1"/>
  <c r="N480" i="21"/>
  <c r="Z480" i="21" s="1"/>
  <c r="CD480" i="4" s="1"/>
  <c r="S479" i="21"/>
  <c r="AE479" i="21"/>
  <c r="CI479" i="4" s="1"/>
  <c r="O479" i="21"/>
  <c r="AA479" i="21" s="1"/>
  <c r="CE479" i="4" s="1"/>
  <c r="T478" i="21"/>
  <c r="AF478" i="21"/>
  <c r="CJ478" i="4" s="1"/>
  <c r="P478" i="21"/>
  <c r="AB478" i="21" s="1"/>
  <c r="CF478" i="4" s="1"/>
  <c r="U477" i="21"/>
  <c r="AG477" i="21"/>
  <c r="CK477" i="4" s="1"/>
  <c r="Q477" i="21"/>
  <c r="AC477" i="21" s="1"/>
  <c r="CG477" i="4" s="1"/>
  <c r="M477" i="21"/>
  <c r="Y477" i="21"/>
  <c r="CC477" i="4" s="1"/>
  <c r="R476" i="21"/>
  <c r="AD476" i="21" s="1"/>
  <c r="CH476" i="4" s="1"/>
  <c r="N476" i="21"/>
  <c r="Z476" i="21"/>
  <c r="CD476" i="4" s="1"/>
  <c r="S475" i="21"/>
  <c r="AE475" i="21" s="1"/>
  <c r="CI475" i="4" s="1"/>
  <c r="O475" i="21"/>
  <c r="AA475" i="21"/>
  <c r="CE475" i="4" s="1"/>
  <c r="T474" i="21"/>
  <c r="AF474" i="21" s="1"/>
  <c r="CJ474" i="4" s="1"/>
  <c r="P474" i="21"/>
  <c r="AB474" i="21"/>
  <c r="CF474" i="4" s="1"/>
  <c r="U473" i="21"/>
  <c r="AG473" i="21" s="1"/>
  <c r="CK473" i="4" s="1"/>
  <c r="Q473" i="21"/>
  <c r="AC473" i="21"/>
  <c r="CG473" i="4" s="1"/>
  <c r="M473" i="21"/>
  <c r="Y473" i="21" s="1"/>
  <c r="CC473" i="4" s="1"/>
  <c r="R472" i="21"/>
  <c r="AD472" i="21"/>
  <c r="CH472" i="4" s="1"/>
  <c r="N472" i="21"/>
  <c r="Z472" i="21" s="1"/>
  <c r="CD472" i="4" s="1"/>
  <c r="S471" i="21"/>
  <c r="AE471" i="21"/>
  <c r="CI471" i="4" s="1"/>
  <c r="O471" i="21"/>
  <c r="AA471" i="21" s="1"/>
  <c r="CE471" i="4" s="1"/>
  <c r="T470" i="21"/>
  <c r="AF470" i="21"/>
  <c r="CJ470" i="4" s="1"/>
  <c r="P470" i="21"/>
  <c r="AB470" i="21" s="1"/>
  <c r="CF470" i="4" s="1"/>
  <c r="U469" i="21"/>
  <c r="AG469" i="21"/>
  <c r="CK469" i="4" s="1"/>
  <c r="Q469" i="21"/>
  <c r="AC469" i="21" s="1"/>
  <c r="CG469" i="4" s="1"/>
  <c r="M469" i="21"/>
  <c r="Y469" i="21"/>
  <c r="CC469" i="4" s="1"/>
  <c r="R468" i="21"/>
  <c r="AD468" i="21" s="1"/>
  <c r="CH468" i="4" s="1"/>
  <c r="N468" i="21"/>
  <c r="Z468" i="21"/>
  <c r="CD468" i="4" s="1"/>
  <c r="S467" i="21"/>
  <c r="AE467" i="21" s="1"/>
  <c r="CI467" i="4" s="1"/>
  <c r="O467" i="21"/>
  <c r="AA467" i="21"/>
  <c r="CE467" i="4" s="1"/>
  <c r="T466" i="21"/>
  <c r="AF466" i="21" s="1"/>
  <c r="CJ466" i="4" s="1"/>
  <c r="P466" i="21"/>
  <c r="AB466" i="21"/>
  <c r="CF466" i="4" s="1"/>
  <c r="U465" i="21"/>
  <c r="AG465" i="21" s="1"/>
  <c r="CK465" i="4" s="1"/>
  <c r="Q465" i="21"/>
  <c r="AC465" i="21"/>
  <c r="CG465" i="4" s="1"/>
  <c r="M465" i="21"/>
  <c r="Y465" i="21" s="1"/>
  <c r="CC465" i="4" s="1"/>
  <c r="R464" i="21"/>
  <c r="AD464" i="21"/>
  <c r="CH464" i="4" s="1"/>
  <c r="N464" i="21"/>
  <c r="Z464" i="21" s="1"/>
  <c r="CD464" i="4" s="1"/>
  <c r="S463" i="21"/>
  <c r="AE463" i="21"/>
  <c r="CI463" i="4" s="1"/>
  <c r="O463" i="21"/>
  <c r="AA463" i="21" s="1"/>
  <c r="CE463" i="4" s="1"/>
  <c r="T462" i="21"/>
  <c r="AF462" i="21"/>
  <c r="CJ462" i="4" s="1"/>
  <c r="P462" i="21"/>
  <c r="AB462" i="21" s="1"/>
  <c r="CF462" i="4" s="1"/>
  <c r="U461" i="21"/>
  <c r="AG461" i="21"/>
  <c r="CK461" i="4" s="1"/>
  <c r="Q461" i="21"/>
  <c r="AC461" i="21" s="1"/>
  <c r="CG461" i="4" s="1"/>
  <c r="M461" i="21"/>
  <c r="Y461" i="21"/>
  <c r="CC461" i="4" s="1"/>
  <c r="R460" i="21"/>
  <c r="AD460" i="21" s="1"/>
  <c r="CH460" i="4" s="1"/>
  <c r="N460" i="21"/>
  <c r="Z460" i="21"/>
  <c r="CD460" i="4" s="1"/>
  <c r="S459" i="21"/>
  <c r="AE459" i="21" s="1"/>
  <c r="CI459" i="4"/>
  <c r="O459" i="21"/>
  <c r="AA459" i="21"/>
  <c r="CE459" i="4" s="1"/>
  <c r="T458" i="21"/>
  <c r="AF458" i="21" s="1"/>
  <c r="CJ458" i="4" s="1"/>
  <c r="P458" i="21"/>
  <c r="AB458" i="21"/>
  <c r="CF458" i="4" s="1"/>
  <c r="U457" i="21"/>
  <c r="AG457" i="21" s="1"/>
  <c r="CK457" i="4" s="1"/>
  <c r="Q457" i="21"/>
  <c r="AC457" i="21"/>
  <c r="CG457" i="4" s="1"/>
  <c r="M457" i="21"/>
  <c r="Y457" i="21" s="1"/>
  <c r="CC457" i="4" s="1"/>
  <c r="R456" i="21"/>
  <c r="AD456" i="21"/>
  <c r="CH456" i="4" s="1"/>
  <c r="N456" i="21"/>
  <c r="Z456" i="21" s="1"/>
  <c r="CD456" i="4" s="1"/>
  <c r="S455" i="21"/>
  <c r="AE455" i="21"/>
  <c r="CI455" i="4" s="1"/>
  <c r="O455" i="21"/>
  <c r="AA455" i="21" s="1"/>
  <c r="CE455" i="4" s="1"/>
  <c r="T454" i="21"/>
  <c r="AF454" i="21"/>
  <c r="CJ454" i="4" s="1"/>
  <c r="P454" i="21"/>
  <c r="AB454" i="21" s="1"/>
  <c r="CF454" i="4"/>
  <c r="U453" i="21"/>
  <c r="AG453" i="21"/>
  <c r="CK453" i="4" s="1"/>
  <c r="Q453" i="21"/>
  <c r="AC453" i="21" s="1"/>
  <c r="CG453" i="4"/>
  <c r="M453" i="21"/>
  <c r="Y453" i="21"/>
  <c r="CC453" i="4" s="1"/>
  <c r="R452" i="21"/>
  <c r="AD452" i="21" s="1"/>
  <c r="CH452" i="4"/>
  <c r="N452" i="21"/>
  <c r="Z452" i="21"/>
  <c r="CD452" i="4" s="1"/>
  <c r="S451" i="21"/>
  <c r="AE451" i="21" s="1"/>
  <c r="CI451" i="4"/>
  <c r="O451" i="21"/>
  <c r="AA451" i="21"/>
  <c r="CE451" i="4" s="1"/>
  <c r="T450" i="21"/>
  <c r="AF450" i="21" s="1"/>
  <c r="CJ450" i="4"/>
  <c r="P450" i="21"/>
  <c r="AB450" i="21"/>
  <c r="CF450" i="4" s="1"/>
  <c r="U449" i="21"/>
  <c r="AG449" i="21" s="1"/>
  <c r="CK449" i="4"/>
  <c r="Q449" i="21"/>
  <c r="AC449" i="21"/>
  <c r="CG449" i="4" s="1"/>
  <c r="M449" i="21"/>
  <c r="Y449" i="21" s="1"/>
  <c r="CC449" i="4"/>
  <c r="R448" i="21"/>
  <c r="AD448" i="21"/>
  <c r="CH448" i="4" s="1"/>
  <c r="N448" i="21"/>
  <c r="Z448" i="21" s="1"/>
  <c r="CD448" i="4"/>
  <c r="S447" i="21"/>
  <c r="AE447" i="21"/>
  <c r="CI447" i="4" s="1"/>
  <c r="O447" i="21"/>
  <c r="AA447" i="21" s="1"/>
  <c r="CE447" i="4"/>
  <c r="T446" i="21"/>
  <c r="AF446" i="21"/>
  <c r="CJ446" i="4" s="1"/>
  <c r="P446" i="21"/>
  <c r="AB446" i="21" s="1"/>
  <c r="CF446" i="4"/>
  <c r="U445" i="21"/>
  <c r="AG445" i="21"/>
  <c r="CK445" i="4" s="1"/>
  <c r="Q445" i="21"/>
  <c r="AC445" i="21" s="1"/>
  <c r="CG445" i="4"/>
  <c r="M445" i="21"/>
  <c r="Y445" i="21"/>
  <c r="CC445" i="4" s="1"/>
  <c r="R444" i="21"/>
  <c r="AD444" i="21" s="1"/>
  <c r="CH444" i="4"/>
  <c r="N444" i="21"/>
  <c r="Z444" i="21"/>
  <c r="CD444" i="4" s="1"/>
  <c r="S443" i="21"/>
  <c r="AE443" i="21" s="1"/>
  <c r="CI443" i="4"/>
  <c r="O443" i="21"/>
  <c r="AA443" i="21"/>
  <c r="CE443" i="4" s="1"/>
  <c r="T442" i="21"/>
  <c r="AF442" i="21" s="1"/>
  <c r="CJ442" i="4"/>
  <c r="P442" i="21"/>
  <c r="AB442" i="21"/>
  <c r="CF442" i="4" s="1"/>
  <c r="U441" i="21"/>
  <c r="AG441" i="21" s="1"/>
  <c r="CK441" i="4"/>
  <c r="Q441" i="21"/>
  <c r="AC441" i="21"/>
  <c r="CG441" i="4" s="1"/>
  <c r="M441" i="21"/>
  <c r="Y441" i="21" s="1"/>
  <c r="CC441" i="4"/>
  <c r="R440" i="21"/>
  <c r="AD440" i="21"/>
  <c r="CH440" i="4" s="1"/>
  <c r="N440" i="21"/>
  <c r="Z440" i="21" s="1"/>
  <c r="CD440" i="4"/>
  <c r="S439" i="21"/>
  <c r="AE439" i="21"/>
  <c r="CI439" i="4" s="1"/>
  <c r="O439" i="21"/>
  <c r="AA439" i="21" s="1"/>
  <c r="CE439" i="4"/>
  <c r="T438" i="21"/>
  <c r="AF438" i="21"/>
  <c r="CJ438" i="4" s="1"/>
  <c r="P438" i="21"/>
  <c r="AB438" i="21" s="1"/>
  <c r="CF438" i="4"/>
  <c r="U437" i="21"/>
  <c r="AG437" i="21"/>
  <c r="CK437" i="4" s="1"/>
  <c r="Q437" i="21"/>
  <c r="AC437" i="21" s="1"/>
  <c r="CG437" i="4"/>
  <c r="M437" i="21"/>
  <c r="Y437" i="21"/>
  <c r="CC437" i="4" s="1"/>
  <c r="R436" i="21"/>
  <c r="AD436" i="21" s="1"/>
  <c r="CH436" i="4"/>
  <c r="N436" i="21"/>
  <c r="Z436" i="21"/>
  <c r="CD436" i="4" s="1"/>
  <c r="S435" i="21"/>
  <c r="AE435" i="21" s="1"/>
  <c r="CI435" i="4"/>
  <c r="O435" i="21"/>
  <c r="AA435" i="21"/>
  <c r="CE435" i="4" s="1"/>
  <c r="T434" i="21"/>
  <c r="AF434" i="21" s="1"/>
  <c r="CJ434" i="4"/>
  <c r="P434" i="21"/>
  <c r="AB434" i="21"/>
  <c r="CF434" i="4" s="1"/>
  <c r="U433" i="21"/>
  <c r="AG433" i="21" s="1"/>
  <c r="CK433" i="4"/>
  <c r="Q433" i="21"/>
  <c r="AC433" i="21"/>
  <c r="CG433" i="4" s="1"/>
  <c r="M433" i="21"/>
  <c r="Y433" i="21" s="1"/>
  <c r="CC433" i="4"/>
  <c r="R432" i="21"/>
  <c r="AD432" i="21"/>
  <c r="CH432" i="4" s="1"/>
  <c r="N432" i="21"/>
  <c r="Z432" i="21" s="1"/>
  <c r="CD432" i="4"/>
  <c r="S431" i="21"/>
  <c r="AE431" i="21"/>
  <c r="CI431" i="4" s="1"/>
  <c r="O431" i="21"/>
  <c r="AA431" i="21" s="1"/>
  <c r="CE431" i="4"/>
  <c r="T430" i="21"/>
  <c r="AF430" i="21"/>
  <c r="CJ430" i="4" s="1"/>
  <c r="P430" i="21"/>
  <c r="AB430" i="21" s="1"/>
  <c r="CF430" i="4"/>
  <c r="U429" i="21"/>
  <c r="AG429" i="21"/>
  <c r="CK429" i="4" s="1"/>
  <c r="Q429" i="21"/>
  <c r="AC429" i="21" s="1"/>
  <c r="CG429" i="4"/>
  <c r="M429" i="21"/>
  <c r="Y429" i="21"/>
  <c r="CC429" i="4" s="1"/>
  <c r="R428" i="21"/>
  <c r="AD428" i="21" s="1"/>
  <c r="CH428" i="4"/>
  <c r="N428" i="21"/>
  <c r="Z428" i="21"/>
  <c r="CD428" i="4" s="1"/>
  <c r="S427" i="21"/>
  <c r="AE427" i="21" s="1"/>
  <c r="CI427" i="4"/>
  <c r="O427" i="21"/>
  <c r="AA427" i="21"/>
  <c r="CE427" i="4" s="1"/>
  <c r="T426" i="21"/>
  <c r="AF426" i="21" s="1"/>
  <c r="CJ426" i="4"/>
  <c r="P426" i="21"/>
  <c r="AB426" i="21"/>
  <c r="CF426" i="4" s="1"/>
  <c r="U425" i="21"/>
  <c r="AG425" i="21" s="1"/>
  <c r="CK425" i="4"/>
  <c r="Q425" i="21"/>
  <c r="AC425" i="21"/>
  <c r="CG425" i="4" s="1"/>
  <c r="M425" i="21"/>
  <c r="Y425" i="21" s="1"/>
  <c r="CC425" i="4"/>
  <c r="R424" i="21"/>
  <c r="AD424" i="21"/>
  <c r="CH424" i="4" s="1"/>
  <c r="N424" i="21"/>
  <c r="Z424" i="21" s="1"/>
  <c r="CD424" i="4"/>
  <c r="S423" i="21"/>
  <c r="AE423" i="21"/>
  <c r="CI423" i="4" s="1"/>
  <c r="O423" i="21"/>
  <c r="AA423" i="21" s="1"/>
  <c r="CE423" i="4"/>
  <c r="T422" i="21"/>
  <c r="AF422" i="21"/>
  <c r="CJ422" i="4" s="1"/>
  <c r="P422" i="21"/>
  <c r="AB422" i="21" s="1"/>
  <c r="CF422" i="4"/>
  <c r="U421" i="21"/>
  <c r="AG421" i="21"/>
  <c r="CK421" i="4" s="1"/>
  <c r="Q421" i="21"/>
  <c r="AC421" i="21" s="1"/>
  <c r="CG421" i="4"/>
  <c r="M421" i="21"/>
  <c r="Y421" i="21"/>
  <c r="CC421" i="4" s="1"/>
  <c r="R420" i="21"/>
  <c r="AD420" i="21" s="1"/>
  <c r="CH420" i="4"/>
  <c r="N420" i="21"/>
  <c r="S419" i="21"/>
  <c r="AE419" i="21" s="1"/>
  <c r="CI419" i="4"/>
  <c r="O419" i="21"/>
  <c r="AA419" i="21"/>
  <c r="CE419" i="4" s="1"/>
  <c r="T418" i="21"/>
  <c r="AF418" i="21"/>
  <c r="CJ418" i="4" s="1"/>
  <c r="P418" i="21"/>
  <c r="AB418" i="21"/>
  <c r="CF418" i="4" s="1"/>
  <c r="U417" i="21"/>
  <c r="AG417" i="21" s="1"/>
  <c r="CK417" i="4" s="1"/>
  <c r="Q417" i="21"/>
  <c r="AC417" i="21" s="1"/>
  <c r="CG417" i="4" s="1"/>
  <c r="M417" i="21"/>
  <c r="Y417" i="21" s="1"/>
  <c r="CC417" i="4" s="1"/>
  <c r="R416" i="21"/>
  <c r="AD416" i="21"/>
  <c r="CH416" i="4"/>
  <c r="N416" i="21"/>
  <c r="Z416" i="21" s="1"/>
  <c r="CD416" i="4"/>
  <c r="S415" i="21"/>
  <c r="AE415" i="21"/>
  <c r="CI415" i="4" s="1"/>
  <c r="O415" i="21"/>
  <c r="AA415" i="21"/>
  <c r="CE415" i="4"/>
  <c r="T414" i="21"/>
  <c r="AF414" i="21"/>
  <c r="CJ414" i="4"/>
  <c r="P414" i="21"/>
  <c r="AB414" i="21" s="1"/>
  <c r="CF414" i="4"/>
  <c r="U413" i="21"/>
  <c r="AG413" i="21"/>
  <c r="CK413" i="4" s="1"/>
  <c r="Q413" i="21"/>
  <c r="AC413" i="21"/>
  <c r="CG413" i="4" s="1"/>
  <c r="M413" i="21"/>
  <c r="Y413" i="21"/>
  <c r="CC413" i="4"/>
  <c r="R412" i="21"/>
  <c r="AD412" i="21" s="1"/>
  <c r="CH412" i="4"/>
  <c r="N412" i="21"/>
  <c r="Z412" i="21"/>
  <c r="CD412" i="4" s="1"/>
  <c r="S411" i="21"/>
  <c r="AE411" i="21"/>
  <c r="CI411" i="4" s="1"/>
  <c r="O411" i="21"/>
  <c r="AA411" i="21"/>
  <c r="CE411" i="4"/>
  <c r="T410" i="21"/>
  <c r="AF410" i="21" s="1"/>
  <c r="CJ410" i="4"/>
  <c r="P410" i="21"/>
  <c r="AB410" i="21"/>
  <c r="CF410" i="4" s="1"/>
  <c r="U409" i="21"/>
  <c r="AG409" i="21"/>
  <c r="CK409" i="4" s="1"/>
  <c r="Q409" i="21"/>
  <c r="AC409" i="21"/>
  <c r="CG409" i="4"/>
  <c r="M409" i="21"/>
  <c r="Y409" i="21" s="1"/>
  <c r="CC409" i="4"/>
  <c r="R408" i="21"/>
  <c r="AD408" i="21"/>
  <c r="CH408" i="4" s="1"/>
  <c r="N408" i="21"/>
  <c r="Z408" i="21"/>
  <c r="CD408" i="4" s="1"/>
  <c r="S407" i="21"/>
  <c r="AE407" i="21"/>
  <c r="CI407" i="4"/>
  <c r="O407" i="21"/>
  <c r="AA407" i="21" s="1"/>
  <c r="CE407" i="4"/>
  <c r="T406" i="21"/>
  <c r="AF406" i="21"/>
  <c r="CJ406" i="4" s="1"/>
  <c r="P406" i="21"/>
  <c r="AB406" i="21"/>
  <c r="CF406" i="4" s="1"/>
  <c r="U405" i="21"/>
  <c r="AG405" i="21"/>
  <c r="CK405" i="4"/>
  <c r="Q405" i="21"/>
  <c r="AC405" i="21" s="1"/>
  <c r="CG405" i="4"/>
  <c r="M405" i="21"/>
  <c r="Y405" i="21"/>
  <c r="CC405" i="4" s="1"/>
  <c r="R404" i="21"/>
  <c r="AD404" i="21"/>
  <c r="CH404" i="4" s="1"/>
  <c r="N404" i="21"/>
  <c r="Z404" i="21"/>
  <c r="CD404" i="4"/>
  <c r="S403" i="21"/>
  <c r="AE403" i="21" s="1"/>
  <c r="CI403" i="4"/>
  <c r="O403" i="21"/>
  <c r="AA403" i="21"/>
  <c r="CE403" i="4" s="1"/>
  <c r="T402" i="21"/>
  <c r="AF402" i="21"/>
  <c r="CJ402" i="4" s="1"/>
  <c r="P402" i="21"/>
  <c r="AB402" i="21"/>
  <c r="CF402" i="4"/>
  <c r="U401" i="21"/>
  <c r="AG401" i="21" s="1"/>
  <c r="CK401" i="4"/>
  <c r="Q401" i="21"/>
  <c r="AC401" i="21"/>
  <c r="CG401" i="4" s="1"/>
  <c r="M401" i="21"/>
  <c r="R400" i="21"/>
  <c r="AD400" i="21"/>
  <c r="CH400" i="4"/>
  <c r="N400" i="21"/>
  <c r="Z400" i="21" s="1"/>
  <c r="CD400" i="4"/>
  <c r="S399" i="21"/>
  <c r="AE399" i="21"/>
  <c r="CI399" i="4" s="1"/>
  <c r="O399" i="21"/>
  <c r="AA399" i="21"/>
  <c r="CE399" i="4" s="1"/>
  <c r="T398" i="21"/>
  <c r="AF398" i="21"/>
  <c r="CJ398" i="4"/>
  <c r="P398" i="21"/>
  <c r="AB398" i="21"/>
  <c r="CF398" i="4" s="1"/>
  <c r="U397" i="21"/>
  <c r="AG397" i="21" s="1"/>
  <c r="CK397" i="4" s="1"/>
  <c r="Q397" i="21"/>
  <c r="AC397" i="21" s="1"/>
  <c r="CG397" i="4" s="1"/>
  <c r="M397" i="21"/>
  <c r="Y397" i="21"/>
  <c r="CC397" i="4" s="1"/>
  <c r="R396" i="21"/>
  <c r="AD396" i="21" s="1"/>
  <c r="CH396" i="4" s="1"/>
  <c r="N396" i="21"/>
  <c r="Z396" i="21" s="1"/>
  <c r="CD396" i="4" s="1"/>
  <c r="S395" i="21"/>
  <c r="AE395" i="21"/>
  <c r="CI395" i="4"/>
  <c r="O395" i="21"/>
  <c r="AA395" i="21"/>
  <c r="CE395" i="4"/>
  <c r="T394" i="21"/>
  <c r="AF394" i="21"/>
  <c r="CJ394" i="4" s="1"/>
  <c r="P394" i="21"/>
  <c r="AB394" i="21" s="1"/>
  <c r="CF394" i="4" s="1"/>
  <c r="U393" i="21"/>
  <c r="AG393" i="21" s="1"/>
  <c r="CK393" i="4" s="1"/>
  <c r="Q393" i="21"/>
  <c r="AC393" i="21"/>
  <c r="CG393" i="4" s="1"/>
  <c r="M393" i="21"/>
  <c r="Y393" i="21" s="1"/>
  <c r="CC393" i="4" s="1"/>
  <c r="R392" i="21"/>
  <c r="AD392" i="21" s="1"/>
  <c r="CH392" i="4" s="1"/>
  <c r="N392" i="21"/>
  <c r="Z392" i="21"/>
  <c r="CD392" i="4" s="1"/>
  <c r="S391" i="21"/>
  <c r="AE391" i="21"/>
  <c r="CI391" i="4"/>
  <c r="O391" i="21"/>
  <c r="AA391" i="21"/>
  <c r="CE391" i="4" s="1"/>
  <c r="T390" i="21"/>
  <c r="AF390" i="21" s="1"/>
  <c r="CJ390" i="4" s="1"/>
  <c r="P390" i="21"/>
  <c r="AB390" i="21" s="1"/>
  <c r="CF390" i="4" s="1"/>
  <c r="U389" i="21"/>
  <c r="AG389" i="21"/>
  <c r="CK389" i="4" s="1"/>
  <c r="Q389" i="21"/>
  <c r="AC389" i="21" s="1"/>
  <c r="CG389" i="4" s="1"/>
  <c r="M389" i="21"/>
  <c r="Y389" i="21"/>
  <c r="CC389" i="4" s="1"/>
  <c r="R388" i="21"/>
  <c r="AD388" i="21" s="1"/>
  <c r="CH388" i="4" s="1"/>
  <c r="N388" i="21"/>
  <c r="Z388" i="21"/>
  <c r="CD388" i="4" s="1"/>
  <c r="S387" i="21"/>
  <c r="AE387" i="21" s="1"/>
  <c r="CI387" i="4" s="1"/>
  <c r="O387" i="21"/>
  <c r="AA387" i="21"/>
  <c r="CE387" i="4" s="1"/>
  <c r="T386" i="21"/>
  <c r="AF386" i="21" s="1"/>
  <c r="CJ386" i="4" s="1"/>
  <c r="P386" i="21"/>
  <c r="AB386" i="21"/>
  <c r="CF386" i="4" s="1"/>
  <c r="U385" i="21"/>
  <c r="AG385" i="21" s="1"/>
  <c r="CK385" i="4" s="1"/>
  <c r="Q385" i="21"/>
  <c r="AC385" i="21"/>
  <c r="CG385" i="4" s="1"/>
  <c r="M385" i="21"/>
  <c r="Y385" i="21" s="1"/>
  <c r="CC385" i="4" s="1"/>
  <c r="R384" i="21"/>
  <c r="AD384" i="21"/>
  <c r="CH384" i="4" s="1"/>
  <c r="N384" i="21"/>
  <c r="Z384" i="21" s="1"/>
  <c r="CD384" i="4" s="1"/>
  <c r="S383" i="21"/>
  <c r="AE383" i="21"/>
  <c r="CI383" i="4" s="1"/>
  <c r="O383" i="21"/>
  <c r="AA383" i="21" s="1"/>
  <c r="CE383" i="4" s="1"/>
  <c r="T382" i="21"/>
  <c r="AF382" i="21"/>
  <c r="CJ382" i="4" s="1"/>
  <c r="P382" i="21"/>
  <c r="AB382" i="21" s="1"/>
  <c r="CF382" i="4" s="1"/>
  <c r="U381" i="21"/>
  <c r="AG381" i="21"/>
  <c r="CK381" i="4" s="1"/>
  <c r="Q381" i="21"/>
  <c r="AC381" i="21" s="1"/>
  <c r="CG381" i="4" s="1"/>
  <c r="M381" i="21"/>
  <c r="Y381" i="21"/>
  <c r="CC381" i="4" s="1"/>
  <c r="R380" i="21"/>
  <c r="AD380" i="21" s="1"/>
  <c r="CH380" i="4" s="1"/>
  <c r="N380" i="21"/>
  <c r="Z380" i="21"/>
  <c r="CD380" i="4" s="1"/>
  <c r="S379" i="21"/>
  <c r="AE379" i="21" s="1"/>
  <c r="CI379" i="4" s="1"/>
  <c r="O379" i="21"/>
  <c r="AA379" i="21"/>
  <c r="CE379" i="4" s="1"/>
  <c r="T378" i="21"/>
  <c r="AF378" i="21" s="1"/>
  <c r="CJ378" i="4" s="1"/>
  <c r="P378" i="21"/>
  <c r="AB378" i="21"/>
  <c r="CF378" i="4" s="1"/>
  <c r="U377" i="21"/>
  <c r="AG377" i="21" s="1"/>
  <c r="CK377" i="4" s="1"/>
  <c r="Q377" i="21"/>
  <c r="AC377" i="21"/>
  <c r="CG377" i="4" s="1"/>
  <c r="M377" i="21"/>
  <c r="Y377" i="21" s="1"/>
  <c r="CC377" i="4" s="1"/>
  <c r="R376" i="21"/>
  <c r="AD376" i="21"/>
  <c r="CH376" i="4" s="1"/>
  <c r="N376" i="21"/>
  <c r="Z376" i="21" s="1"/>
  <c r="CD376" i="4" s="1"/>
  <c r="S375" i="21"/>
  <c r="AE375" i="21"/>
  <c r="CI375" i="4" s="1"/>
  <c r="O375" i="21"/>
  <c r="AA375" i="21" s="1"/>
  <c r="CE375" i="4" s="1"/>
  <c r="T374" i="21"/>
  <c r="AF374" i="21"/>
  <c r="CJ374" i="4" s="1"/>
  <c r="P374" i="21"/>
  <c r="AB374" i="21" s="1"/>
  <c r="CF374" i="4" s="1"/>
  <c r="U373" i="21"/>
  <c r="AG373" i="21"/>
  <c r="CK373" i="4" s="1"/>
  <c r="Q373" i="21"/>
  <c r="AC373" i="21" s="1"/>
  <c r="CG373" i="4" s="1"/>
  <c r="M373" i="21"/>
  <c r="Y373" i="21"/>
  <c r="CC373" i="4" s="1"/>
  <c r="R372" i="21"/>
  <c r="AD372" i="21" s="1"/>
  <c r="CH372" i="4" s="1"/>
  <c r="N372" i="21"/>
  <c r="Z372" i="21"/>
  <c r="CD372" i="4" s="1"/>
  <c r="S371" i="21"/>
  <c r="AE371" i="21" s="1"/>
  <c r="CI371" i="4" s="1"/>
  <c r="O371" i="21"/>
  <c r="AA371" i="21"/>
  <c r="CE371" i="4" s="1"/>
  <c r="T370" i="21"/>
  <c r="AF370" i="21" s="1"/>
  <c r="CJ370" i="4" s="1"/>
  <c r="P370" i="21"/>
  <c r="AB370" i="21"/>
  <c r="CF370" i="4" s="1"/>
  <c r="U369" i="21"/>
  <c r="AG369" i="21" s="1"/>
  <c r="CK369" i="4" s="1"/>
  <c r="Q369" i="21"/>
  <c r="AC369" i="21"/>
  <c r="CG369" i="4" s="1"/>
  <c r="M369" i="21"/>
  <c r="Y369" i="21" s="1"/>
  <c r="CC369" i="4" s="1"/>
  <c r="R368" i="21"/>
  <c r="AD368" i="21"/>
  <c r="CH368" i="4" s="1"/>
  <c r="N368" i="21"/>
  <c r="Z368" i="21" s="1"/>
  <c r="CD368" i="4" s="1"/>
  <c r="S367" i="21"/>
  <c r="AE367" i="21"/>
  <c r="CI367" i="4" s="1"/>
  <c r="O367" i="21"/>
  <c r="AA367" i="21" s="1"/>
  <c r="CE367" i="4" s="1"/>
  <c r="T366" i="21"/>
  <c r="AF366" i="21"/>
  <c r="CJ366" i="4" s="1"/>
  <c r="P366" i="21"/>
  <c r="AB366" i="21" s="1"/>
  <c r="CF366" i="4" s="1"/>
  <c r="U365" i="21"/>
  <c r="AG365" i="21"/>
  <c r="CK365" i="4" s="1"/>
  <c r="Q365" i="21"/>
  <c r="AC365" i="21" s="1"/>
  <c r="CG365" i="4" s="1"/>
  <c r="M365" i="21"/>
  <c r="Y365" i="21"/>
  <c r="CC365" i="4" s="1"/>
  <c r="R364" i="21"/>
  <c r="AD364" i="21" s="1"/>
  <c r="CH364" i="4" s="1"/>
  <c r="N364" i="21"/>
  <c r="Z364" i="21"/>
  <c r="CD364" i="4" s="1"/>
  <c r="S363" i="21"/>
  <c r="AE363" i="21" s="1"/>
  <c r="CI363" i="4" s="1"/>
  <c r="O363" i="21"/>
  <c r="AA363" i="21"/>
  <c r="CE363" i="4" s="1"/>
  <c r="T362" i="21"/>
  <c r="AF362" i="21" s="1"/>
  <c r="CJ362" i="4" s="1"/>
  <c r="P362" i="21"/>
  <c r="AB362" i="21"/>
  <c r="CF362" i="4" s="1"/>
  <c r="U361" i="21"/>
  <c r="AG361" i="21" s="1"/>
  <c r="CK361" i="4" s="1"/>
  <c r="Q361" i="21"/>
  <c r="AC361" i="21"/>
  <c r="CG361" i="4" s="1"/>
  <c r="M361" i="21"/>
  <c r="Y361" i="21" s="1"/>
  <c r="CC361" i="4" s="1"/>
  <c r="R360" i="21"/>
  <c r="AD360" i="21"/>
  <c r="CH360" i="4" s="1"/>
  <c r="N360" i="21"/>
  <c r="Z360" i="21" s="1"/>
  <c r="CD360" i="4"/>
  <c r="S359" i="21"/>
  <c r="AE359" i="21"/>
  <c r="CI359" i="4" s="1"/>
  <c r="O359" i="21"/>
  <c r="AA359" i="21" s="1"/>
  <c r="CE359" i="4" s="1"/>
  <c r="T358" i="21"/>
  <c r="AF358" i="21"/>
  <c r="CJ358" i="4" s="1"/>
  <c r="P358" i="21"/>
  <c r="AB358" i="21" s="1"/>
  <c r="CF358" i="4" s="1"/>
  <c r="U357" i="21"/>
  <c r="AG357" i="21"/>
  <c r="CK357" i="4" s="1"/>
  <c r="Q357" i="21"/>
  <c r="AC357" i="21" s="1"/>
  <c r="CG357" i="4" s="1"/>
  <c r="M357" i="21"/>
  <c r="Y357" i="21"/>
  <c r="CC357" i="4" s="1"/>
  <c r="R356" i="21"/>
  <c r="AD356" i="21" s="1"/>
  <c r="CH356" i="4"/>
  <c r="N356" i="21"/>
  <c r="Z356" i="21"/>
  <c r="CD356" i="4" s="1"/>
  <c r="S355" i="21"/>
  <c r="AE355" i="21" s="1"/>
  <c r="CI355" i="4" s="1"/>
  <c r="O355" i="21"/>
  <c r="AA355" i="21"/>
  <c r="CE355" i="4" s="1"/>
  <c r="T354" i="21"/>
  <c r="AF354" i="21" s="1"/>
  <c r="CJ354" i="4" s="1"/>
  <c r="P354" i="21"/>
  <c r="AB354" i="21"/>
  <c r="CF354" i="4" s="1"/>
  <c r="U353" i="21"/>
  <c r="AG353" i="21" s="1"/>
  <c r="CK353" i="4" s="1"/>
  <c r="Q353" i="21"/>
  <c r="AC353" i="21"/>
  <c r="CG353" i="4" s="1"/>
  <c r="M353" i="21"/>
  <c r="Y353" i="21" s="1"/>
  <c r="CC353" i="4" s="1"/>
  <c r="R352" i="21"/>
  <c r="AD352" i="21"/>
  <c r="CH352" i="4" s="1"/>
  <c r="N352" i="21"/>
  <c r="Z352" i="21" s="1"/>
  <c r="CD352" i="4" s="1"/>
  <c r="S351" i="21"/>
  <c r="AE351" i="21"/>
  <c r="CI351" i="4" s="1"/>
  <c r="O351" i="21"/>
  <c r="AA351" i="21" s="1"/>
  <c r="CE351" i="4" s="1"/>
  <c r="T350" i="21"/>
  <c r="AF350" i="21"/>
  <c r="CJ350" i="4" s="1"/>
  <c r="P350" i="21"/>
  <c r="AB350" i="21" s="1"/>
  <c r="CF350" i="4" s="1"/>
  <c r="U349" i="21"/>
  <c r="AG349" i="21"/>
  <c r="CK349" i="4" s="1"/>
  <c r="Q349" i="21"/>
  <c r="AC349" i="21" s="1"/>
  <c r="CG349" i="4" s="1"/>
  <c r="M349" i="21"/>
  <c r="Y349" i="21"/>
  <c r="CC349" i="4" s="1"/>
  <c r="R348" i="21"/>
  <c r="AD348" i="21" s="1"/>
  <c r="CH348" i="4" s="1"/>
  <c r="N348" i="21"/>
  <c r="Z348" i="21"/>
  <c r="CD348" i="4" s="1"/>
  <c r="S347" i="21"/>
  <c r="AE347" i="21" s="1"/>
  <c r="CI347" i="4" s="1"/>
  <c r="O347" i="21"/>
  <c r="AA347" i="21"/>
  <c r="CE347" i="4" s="1"/>
  <c r="T346" i="21"/>
  <c r="AF346" i="21" s="1"/>
  <c r="CJ346" i="4" s="1"/>
  <c r="P346" i="21"/>
  <c r="AB346" i="21"/>
  <c r="CF346" i="4" s="1"/>
  <c r="U345" i="21"/>
  <c r="AG345" i="21" s="1"/>
  <c r="CK345" i="4"/>
  <c r="Q345" i="21"/>
  <c r="AC345" i="21"/>
  <c r="CG345" i="4" s="1"/>
  <c r="M345" i="21"/>
  <c r="Y345" i="21" s="1"/>
  <c r="CC345" i="4" s="1"/>
  <c r="R344" i="21"/>
  <c r="AD344" i="21"/>
  <c r="CH344" i="4" s="1"/>
  <c r="N344" i="21"/>
  <c r="Z344" i="21" s="1"/>
  <c r="CD344" i="4" s="1"/>
  <c r="S343" i="21"/>
  <c r="AE343" i="21"/>
  <c r="CI343" i="4" s="1"/>
  <c r="O343" i="21"/>
  <c r="AA343" i="21" s="1"/>
  <c r="CE343" i="4" s="1"/>
  <c r="T342" i="21"/>
  <c r="AF342" i="21"/>
  <c r="CJ342" i="4" s="1"/>
  <c r="P342" i="21"/>
  <c r="AB342" i="21" s="1"/>
  <c r="CF342" i="4"/>
  <c r="U341" i="21"/>
  <c r="AG341" i="21"/>
  <c r="CK341" i="4" s="1"/>
  <c r="Q341" i="21"/>
  <c r="AC341" i="21" s="1"/>
  <c r="CG341" i="4" s="1"/>
  <c r="M341" i="21"/>
  <c r="Y341" i="21"/>
  <c r="CC341" i="4" s="1"/>
  <c r="R340" i="21"/>
  <c r="AD340" i="21" s="1"/>
  <c r="CH340" i="4" s="1"/>
  <c r="N340" i="21"/>
  <c r="Z340" i="21"/>
  <c r="CD340" i="4" s="1"/>
  <c r="S339" i="21"/>
  <c r="AE339" i="21" s="1"/>
  <c r="CI339" i="4" s="1"/>
  <c r="O339" i="21"/>
  <c r="AA339" i="21"/>
  <c r="CE339" i="4" s="1"/>
  <c r="T338" i="21"/>
  <c r="AF338" i="21" s="1"/>
  <c r="CJ338" i="4" s="1"/>
  <c r="P338" i="21"/>
  <c r="AB338" i="21"/>
  <c r="CF338" i="4" s="1"/>
  <c r="U337" i="21"/>
  <c r="AG337" i="21" s="1"/>
  <c r="CK337" i="4" s="1"/>
  <c r="Q337" i="21"/>
  <c r="AC337" i="21"/>
  <c r="CG337" i="4" s="1"/>
  <c r="M337" i="21"/>
  <c r="Y337" i="21" s="1"/>
  <c r="CC337" i="4" s="1"/>
  <c r="R336" i="21"/>
  <c r="AD336" i="21"/>
  <c r="CH336" i="4" s="1"/>
  <c r="N336" i="21"/>
  <c r="Z336" i="21" s="1"/>
  <c r="CD336" i="4" s="1"/>
  <c r="S335" i="21"/>
  <c r="AE335" i="21"/>
  <c r="CI335" i="4" s="1"/>
  <c r="O335" i="21"/>
  <c r="AA335" i="21" s="1"/>
  <c r="CE335" i="4" s="1"/>
  <c r="T334" i="21"/>
  <c r="AF334" i="21"/>
  <c r="CJ334" i="4" s="1"/>
  <c r="P334" i="21"/>
  <c r="AB334" i="21" s="1"/>
  <c r="CF334" i="4" s="1"/>
  <c r="U333" i="21"/>
  <c r="AG333" i="21"/>
  <c r="CK333" i="4" s="1"/>
  <c r="Q333" i="21"/>
  <c r="AC333" i="21" s="1"/>
  <c r="CG333" i="4" s="1"/>
  <c r="M333" i="21"/>
  <c r="Y333" i="21"/>
  <c r="CC333" i="4" s="1"/>
  <c r="R332" i="21"/>
  <c r="AD332" i="21" s="1"/>
  <c r="CH332" i="4" s="1"/>
  <c r="N332" i="21"/>
  <c r="Z332" i="21"/>
  <c r="CD332" i="4" s="1"/>
  <c r="S331" i="21"/>
  <c r="AE331" i="21" s="1"/>
  <c r="CI331" i="4"/>
  <c r="O331" i="21"/>
  <c r="AA331" i="21"/>
  <c r="CE331" i="4" s="1"/>
  <c r="T330" i="21"/>
  <c r="AF330" i="21" s="1"/>
  <c r="CJ330" i="4" s="1"/>
  <c r="P330" i="21"/>
  <c r="AB330" i="21"/>
  <c r="CF330" i="4" s="1"/>
  <c r="U329" i="21"/>
  <c r="AG329" i="21" s="1"/>
  <c r="CK329" i="4" s="1"/>
  <c r="Q329" i="21"/>
  <c r="AC329" i="21"/>
  <c r="CG329" i="4" s="1"/>
  <c r="M329" i="21"/>
  <c r="Y329" i="21" s="1"/>
  <c r="CC329" i="4" s="1"/>
  <c r="R328" i="21"/>
  <c r="AD328" i="21"/>
  <c r="CH328" i="4" s="1"/>
  <c r="N328" i="21"/>
  <c r="Z328" i="21" s="1"/>
  <c r="CD328" i="4"/>
  <c r="S327" i="21"/>
  <c r="AE327" i="21"/>
  <c r="CI327" i="4" s="1"/>
  <c r="O327" i="21"/>
  <c r="AA327" i="21" s="1"/>
  <c r="CE327" i="4" s="1"/>
  <c r="T326" i="21"/>
  <c r="AF326" i="21"/>
  <c r="CJ326" i="4" s="1"/>
  <c r="P326" i="21"/>
  <c r="AB326" i="21" s="1"/>
  <c r="CF326" i="4" s="1"/>
  <c r="U325" i="21"/>
  <c r="AG325" i="21"/>
  <c r="CK325" i="4" s="1"/>
  <c r="Q325" i="21"/>
  <c r="AC325" i="21" s="1"/>
  <c r="CG325" i="4" s="1"/>
  <c r="M325" i="21"/>
  <c r="Y325" i="21"/>
  <c r="CC325" i="4" s="1"/>
  <c r="R324" i="21"/>
  <c r="AD324" i="21" s="1"/>
  <c r="CH324" i="4" s="1"/>
  <c r="N324" i="21"/>
  <c r="Z324" i="21"/>
  <c r="CD324" i="4" s="1"/>
  <c r="S323" i="21"/>
  <c r="AE323" i="21" s="1"/>
  <c r="CI323" i="4" s="1"/>
  <c r="O323" i="21"/>
  <c r="AA323" i="21"/>
  <c r="CE323" i="4" s="1"/>
  <c r="T322" i="21"/>
  <c r="AF322" i="21" s="1"/>
  <c r="CJ322" i="4" s="1"/>
  <c r="P322" i="21"/>
  <c r="AB322" i="21"/>
  <c r="CF322" i="4" s="1"/>
  <c r="U321" i="21"/>
  <c r="AG321" i="21" s="1"/>
  <c r="CK321" i="4" s="1"/>
  <c r="Q321" i="21"/>
  <c r="AC321" i="21"/>
  <c r="CG321" i="4" s="1"/>
  <c r="M321" i="21"/>
  <c r="Y321" i="21" s="1"/>
  <c r="CC321" i="4" s="1"/>
  <c r="R320" i="21"/>
  <c r="AD320" i="21"/>
  <c r="CH320" i="4" s="1"/>
  <c r="N320" i="21"/>
  <c r="Z320" i="21" s="1"/>
  <c r="CD320" i="4" s="1"/>
  <c r="S319" i="21"/>
  <c r="AE319" i="21"/>
  <c r="CI319" i="4" s="1"/>
  <c r="O319" i="21"/>
  <c r="AA319" i="21" s="1"/>
  <c r="CE319" i="4" s="1"/>
  <c r="T318" i="21"/>
  <c r="AF318" i="21"/>
  <c r="CJ318" i="4" s="1"/>
  <c r="P318" i="21"/>
  <c r="AB318" i="21" s="1"/>
  <c r="CF318" i="4" s="1"/>
  <c r="U317" i="21"/>
  <c r="AG317" i="21"/>
  <c r="CK317" i="4" s="1"/>
  <c r="Q317" i="21"/>
  <c r="AC317" i="21" s="1"/>
  <c r="CG317" i="4"/>
  <c r="M317" i="21"/>
  <c r="Y317" i="21"/>
  <c r="CC317" i="4" s="1"/>
  <c r="R316" i="21"/>
  <c r="AD316" i="21" s="1"/>
  <c r="CH316" i="4" s="1"/>
  <c r="N316" i="21"/>
  <c r="Z316" i="21"/>
  <c r="CD316" i="4" s="1"/>
  <c r="S315" i="21"/>
  <c r="AE315" i="21" s="1"/>
  <c r="CI315" i="4" s="1"/>
  <c r="O315" i="21"/>
  <c r="AA315" i="21"/>
  <c r="CE315" i="4" s="1"/>
  <c r="T314" i="21"/>
  <c r="AF314" i="21" s="1"/>
  <c r="CJ314" i="4" s="1"/>
  <c r="P314" i="21"/>
  <c r="AB314" i="21"/>
  <c r="CF314" i="4" s="1"/>
  <c r="U313" i="21"/>
  <c r="AG313" i="21" s="1"/>
  <c r="CK313" i="4"/>
  <c r="Q313" i="21"/>
  <c r="AC313" i="21"/>
  <c r="CG313" i="4" s="1"/>
  <c r="M313" i="21"/>
  <c r="Y313" i="21" s="1"/>
  <c r="CC313" i="4" s="1"/>
  <c r="R312" i="21"/>
  <c r="AD312" i="21"/>
  <c r="CH312" i="4" s="1"/>
  <c r="N312" i="21"/>
  <c r="Z312" i="21" s="1"/>
  <c r="CD312" i="4" s="1"/>
  <c r="S311" i="21"/>
  <c r="AE311" i="21"/>
  <c r="CI311" i="4" s="1"/>
  <c r="O311" i="21"/>
  <c r="AA311" i="21" s="1"/>
  <c r="CE311" i="4" s="1"/>
  <c r="T310" i="21"/>
  <c r="AF310" i="21"/>
  <c r="CJ310" i="4" s="1"/>
  <c r="P310" i="21"/>
  <c r="AB310" i="21" s="1"/>
  <c r="CF310" i="4" s="1"/>
  <c r="U309" i="21"/>
  <c r="AG309" i="21"/>
  <c r="CK309" i="4" s="1"/>
  <c r="Q309" i="21"/>
  <c r="AC309" i="21" s="1"/>
  <c r="CG309" i="4" s="1"/>
  <c r="M309" i="21"/>
  <c r="Y309" i="21"/>
  <c r="CC309" i="4" s="1"/>
  <c r="R308" i="21"/>
  <c r="AD308" i="21" s="1"/>
  <c r="CH308" i="4" s="1"/>
  <c r="N308" i="21"/>
  <c r="Z308" i="21"/>
  <c r="CD308" i="4" s="1"/>
  <c r="S307" i="21"/>
  <c r="AE307" i="21" s="1"/>
  <c r="CI307" i="4" s="1"/>
  <c r="O307" i="21"/>
  <c r="AA307" i="21"/>
  <c r="CE307" i="4" s="1"/>
  <c r="T306" i="21"/>
  <c r="AF306" i="21" s="1"/>
  <c r="CJ306" i="4" s="1"/>
  <c r="P306" i="21"/>
  <c r="AB306" i="21"/>
  <c r="CF306" i="4" s="1"/>
  <c r="U305" i="21"/>
  <c r="AG305" i="21" s="1"/>
  <c r="CK305" i="4" s="1"/>
  <c r="Q305" i="21"/>
  <c r="AC305" i="21"/>
  <c r="CG305" i="4" s="1"/>
  <c r="M305" i="21"/>
  <c r="Y305" i="21" s="1"/>
  <c r="CC305" i="4" s="1"/>
  <c r="R304" i="21"/>
  <c r="AD304" i="21"/>
  <c r="CH304" i="4" s="1"/>
  <c r="N304" i="21"/>
  <c r="Z304" i="21" s="1"/>
  <c r="CD304" i="4" s="1"/>
  <c r="S303" i="21"/>
  <c r="AE303" i="21"/>
  <c r="CI303" i="4" s="1"/>
  <c r="O303" i="21"/>
  <c r="AA303" i="21" s="1"/>
  <c r="CE303" i="4"/>
  <c r="T302" i="21"/>
  <c r="AF302" i="21"/>
  <c r="CJ302" i="4" s="1"/>
  <c r="P302" i="21"/>
  <c r="AB302" i="21" s="1"/>
  <c r="CF302" i="4" s="1"/>
  <c r="U301" i="21"/>
  <c r="AG301" i="21"/>
  <c r="CK301" i="4" s="1"/>
  <c r="Q301" i="21"/>
  <c r="AC301" i="21" s="1"/>
  <c r="CG301" i="4" s="1"/>
  <c r="M301" i="21"/>
  <c r="Y301" i="21"/>
  <c r="CC301" i="4" s="1"/>
  <c r="R300" i="21"/>
  <c r="AD300" i="21" s="1"/>
  <c r="CH300" i="4" s="1"/>
  <c r="N300" i="21"/>
  <c r="Z300" i="21"/>
  <c r="CD300" i="4" s="1"/>
  <c r="S299" i="21"/>
  <c r="AE299" i="21" s="1"/>
  <c r="CI299" i="4"/>
  <c r="O299" i="21"/>
  <c r="AA299" i="21"/>
  <c r="CE299" i="4" s="1"/>
  <c r="T298" i="21"/>
  <c r="AF298" i="21" s="1"/>
  <c r="CJ298" i="4" s="1"/>
  <c r="P298" i="21"/>
  <c r="AB298" i="21"/>
  <c r="CF298" i="4" s="1"/>
  <c r="U297" i="21"/>
  <c r="AG297" i="21" s="1"/>
  <c r="CK297" i="4"/>
  <c r="Q297" i="21"/>
  <c r="AC297" i="21"/>
  <c r="CG297" i="4" s="1"/>
  <c r="M297" i="21"/>
  <c r="Y297" i="21" s="1"/>
  <c r="CC297" i="4" s="1"/>
  <c r="R296" i="21"/>
  <c r="AD296" i="21"/>
  <c r="CH296" i="4" s="1"/>
  <c r="N296" i="21"/>
  <c r="Z296" i="21" s="1"/>
  <c r="CD296" i="4" s="1"/>
  <c r="S295" i="21"/>
  <c r="AE295" i="21"/>
  <c r="CI295" i="4" s="1"/>
  <c r="O295" i="21"/>
  <c r="AA295" i="21" s="1"/>
  <c r="CE295" i="4" s="1"/>
  <c r="T294" i="21"/>
  <c r="AF294" i="21"/>
  <c r="CJ294" i="4" s="1"/>
  <c r="P294" i="21"/>
  <c r="AB294" i="21" s="1"/>
  <c r="CF294" i="4" s="1"/>
  <c r="U293" i="21"/>
  <c r="AG293" i="21"/>
  <c r="CK293" i="4" s="1"/>
  <c r="Q293" i="21"/>
  <c r="AC293" i="21" s="1"/>
  <c r="CG293" i="4" s="1"/>
  <c r="M293" i="21"/>
  <c r="Y293" i="21"/>
  <c r="CC293" i="4" s="1"/>
  <c r="R292" i="21"/>
  <c r="AD292" i="21" s="1"/>
  <c r="CH292" i="4"/>
  <c r="N292" i="21"/>
  <c r="Z292" i="21"/>
  <c r="CD292" i="4" s="1"/>
  <c r="S291" i="21"/>
  <c r="AE291" i="21" s="1"/>
  <c r="CI291" i="4" s="1"/>
  <c r="O291" i="21"/>
  <c r="AA291" i="21"/>
  <c r="CE291" i="4" s="1"/>
  <c r="T290" i="21"/>
  <c r="AF290" i="21" s="1"/>
  <c r="CJ290" i="4"/>
  <c r="P290" i="21"/>
  <c r="AB290" i="21"/>
  <c r="CF290" i="4" s="1"/>
  <c r="U289" i="21"/>
  <c r="AG289" i="21" s="1"/>
  <c r="CK289" i="4" s="1"/>
  <c r="Q289" i="21"/>
  <c r="AC289" i="21"/>
  <c r="CG289" i="4" s="1"/>
  <c r="M289" i="21"/>
  <c r="Y289" i="21" s="1"/>
  <c r="CC289" i="4" s="1"/>
  <c r="R288" i="21"/>
  <c r="AD288" i="21"/>
  <c r="CH288" i="4" s="1"/>
  <c r="N288" i="21"/>
  <c r="Z288" i="21" s="1"/>
  <c r="CD288" i="4" s="1"/>
  <c r="S287" i="21"/>
  <c r="AE287" i="21"/>
  <c r="CI287" i="4" s="1"/>
  <c r="O287" i="21"/>
  <c r="AA287" i="21" s="1"/>
  <c r="CE287" i="4" s="1"/>
  <c r="T286" i="21"/>
  <c r="AF286" i="21"/>
  <c r="CJ286" i="4" s="1"/>
  <c r="P286" i="21"/>
  <c r="AB286" i="21" s="1"/>
  <c r="CF286" i="4" s="1"/>
  <c r="U285" i="21"/>
  <c r="AG285" i="21"/>
  <c r="CK285" i="4" s="1"/>
  <c r="Q285" i="21"/>
  <c r="AC285" i="21" s="1"/>
  <c r="CG285" i="4"/>
  <c r="M285" i="21"/>
  <c r="Y285" i="21"/>
  <c r="CC285" i="4" s="1"/>
  <c r="R284" i="21"/>
  <c r="AD284" i="21" s="1"/>
  <c r="CH284" i="4" s="1"/>
  <c r="N284" i="21"/>
  <c r="Z284" i="21"/>
  <c r="CD284" i="4" s="1"/>
  <c r="S283" i="21"/>
  <c r="AE283" i="21" s="1"/>
  <c r="CI283" i="4"/>
  <c r="O283" i="21"/>
  <c r="AA283" i="21"/>
  <c r="CE283" i="4" s="1"/>
  <c r="T282" i="21"/>
  <c r="AF282" i="21" s="1"/>
  <c r="CJ282" i="4" s="1"/>
  <c r="P282" i="21"/>
  <c r="AB282" i="21"/>
  <c r="CF282" i="4" s="1"/>
  <c r="U281" i="21"/>
  <c r="AG281" i="21" s="1"/>
  <c r="CK281" i="4" s="1"/>
  <c r="Q281" i="21"/>
  <c r="AC281" i="21"/>
  <c r="CG281" i="4" s="1"/>
  <c r="M281" i="21"/>
  <c r="Y281" i="21" s="1"/>
  <c r="CC281" i="4" s="1"/>
  <c r="R280" i="21"/>
  <c r="AD280" i="21"/>
  <c r="CH280" i="4" s="1"/>
  <c r="N280" i="21"/>
  <c r="Z280" i="21" s="1"/>
  <c r="CD280" i="4" s="1"/>
  <c r="S279" i="21"/>
  <c r="AE279" i="21"/>
  <c r="CI279" i="4" s="1"/>
  <c r="O279" i="21"/>
  <c r="AA279" i="21" s="1"/>
  <c r="CE279" i="4" s="1"/>
  <c r="T278" i="21"/>
  <c r="AF278" i="21"/>
  <c r="CJ278" i="4" s="1"/>
  <c r="P278" i="21"/>
  <c r="AB278" i="21" s="1"/>
  <c r="CF278" i="4"/>
  <c r="U277" i="21"/>
  <c r="AG277" i="21"/>
  <c r="CK277" i="4" s="1"/>
  <c r="Q277" i="21"/>
  <c r="AC277" i="21" s="1"/>
  <c r="CG277" i="4" s="1"/>
  <c r="M277" i="21"/>
  <c r="Y277" i="21"/>
  <c r="CC277" i="4" s="1"/>
  <c r="R276" i="21"/>
  <c r="AD276" i="21" s="1"/>
  <c r="CH276" i="4"/>
  <c r="N276" i="21"/>
  <c r="Z276" i="21"/>
  <c r="CD276" i="4" s="1"/>
  <c r="S275" i="21"/>
  <c r="AE275" i="21" s="1"/>
  <c r="CI275" i="4" s="1"/>
  <c r="O275" i="21"/>
  <c r="AA275" i="21"/>
  <c r="CE275" i="4" s="1"/>
  <c r="T274" i="21"/>
  <c r="AF274" i="21" s="1"/>
  <c r="CJ274" i="4" s="1"/>
  <c r="P274" i="21"/>
  <c r="AB274" i="21"/>
  <c r="CF274" i="4" s="1"/>
  <c r="U273" i="21"/>
  <c r="AG273" i="21" s="1"/>
  <c r="CK273" i="4" s="1"/>
  <c r="Q273" i="21"/>
  <c r="AC273" i="21"/>
  <c r="CG273" i="4" s="1"/>
  <c r="M273" i="21"/>
  <c r="Y273" i="21" s="1"/>
  <c r="CC273" i="4" s="1"/>
  <c r="R272" i="21"/>
  <c r="AD272" i="21"/>
  <c r="CH272" i="4" s="1"/>
  <c r="N272" i="21"/>
  <c r="Z272" i="21" s="1"/>
  <c r="CD272" i="4" s="1"/>
  <c r="S271" i="21"/>
  <c r="AE271" i="21"/>
  <c r="CI271" i="4" s="1"/>
  <c r="O271" i="21"/>
  <c r="AA271" i="21" s="1"/>
  <c r="CE271" i="4"/>
  <c r="T270" i="21"/>
  <c r="AF270" i="21"/>
  <c r="CJ270" i="4" s="1"/>
  <c r="P270" i="21"/>
  <c r="AB270" i="21" s="1"/>
  <c r="CF270" i="4" s="1"/>
  <c r="U269" i="21"/>
  <c r="AG269" i="21"/>
  <c r="CK269" i="4" s="1"/>
  <c r="Q269" i="21"/>
  <c r="AC269" i="21" s="1"/>
  <c r="CG269" i="4"/>
  <c r="M269" i="21"/>
  <c r="Y269" i="21"/>
  <c r="CC269" i="4" s="1"/>
  <c r="R268" i="21"/>
  <c r="AD268" i="21" s="1"/>
  <c r="CH268" i="4" s="1"/>
  <c r="N268" i="21"/>
  <c r="Z268" i="21"/>
  <c r="CD268" i="4" s="1"/>
  <c r="S267" i="21"/>
  <c r="AE267" i="21" s="1"/>
  <c r="CI267" i="4" s="1"/>
  <c r="O267" i="21"/>
  <c r="AA267" i="21"/>
  <c r="CE267" i="4" s="1"/>
  <c r="T266" i="21"/>
  <c r="AF266" i="21" s="1"/>
  <c r="CJ266" i="4" s="1"/>
  <c r="P266" i="21"/>
  <c r="AB266" i="21"/>
  <c r="CF266" i="4" s="1"/>
  <c r="U265" i="21"/>
  <c r="AG265" i="21" s="1"/>
  <c r="CK265" i="4" s="1"/>
  <c r="Q265" i="21"/>
  <c r="AC265" i="21"/>
  <c r="CG265" i="4" s="1"/>
  <c r="M265" i="21"/>
  <c r="Y265" i="21" s="1"/>
  <c r="CC265" i="4" s="1"/>
  <c r="R264" i="21"/>
  <c r="AD264" i="21"/>
  <c r="CH264" i="4" s="1"/>
  <c r="N264" i="21"/>
  <c r="Z264" i="21" s="1"/>
  <c r="CD264" i="4"/>
  <c r="S263" i="21"/>
  <c r="AE263" i="21"/>
  <c r="CI263" i="4" s="1"/>
  <c r="O263" i="21"/>
  <c r="AA263" i="21" s="1"/>
  <c r="CE263" i="4" s="1"/>
  <c r="T262" i="21"/>
  <c r="AF262" i="21"/>
  <c r="CJ262" i="4" s="1"/>
  <c r="P262" i="21"/>
  <c r="AB262" i="21" s="1"/>
  <c r="CF262" i="4"/>
  <c r="U261" i="21"/>
  <c r="AG261" i="21"/>
  <c r="CK261" i="4" s="1"/>
  <c r="Q261" i="21"/>
  <c r="AC261" i="21" s="1"/>
  <c r="CG261" i="4" s="1"/>
  <c r="M261" i="21"/>
  <c r="Y261" i="21"/>
  <c r="CC261" i="4" s="1"/>
  <c r="R260" i="21"/>
  <c r="AD260" i="21" s="1"/>
  <c r="CH260" i="4" s="1"/>
  <c r="N260" i="21"/>
  <c r="Z260" i="21"/>
  <c r="CD260" i="4" s="1"/>
  <c r="S259" i="21"/>
  <c r="AE259" i="21" s="1"/>
  <c r="CI259" i="4" s="1"/>
  <c r="O259" i="21"/>
  <c r="AA259" i="21"/>
  <c r="CE259" i="4" s="1"/>
  <c r="T258" i="21"/>
  <c r="AF258" i="21" s="1"/>
  <c r="CJ258" i="4" s="1"/>
  <c r="P258" i="21"/>
  <c r="AB258" i="21"/>
  <c r="CF258" i="4" s="1"/>
  <c r="U257" i="21"/>
  <c r="AG257" i="21" s="1"/>
  <c r="CK257" i="4" s="1"/>
  <c r="Q257" i="21"/>
  <c r="AC257" i="21"/>
  <c r="CG257" i="4" s="1"/>
  <c r="M257" i="21"/>
  <c r="Y257" i="21" s="1"/>
  <c r="CC257" i="4"/>
  <c r="R256" i="21"/>
  <c r="AD256" i="21"/>
  <c r="CH256" i="4" s="1"/>
  <c r="N256" i="21"/>
  <c r="Z256" i="21" s="1"/>
  <c r="CD256" i="4" s="1"/>
  <c r="S255" i="21"/>
  <c r="AE255" i="21"/>
  <c r="CI255" i="4" s="1"/>
  <c r="O255" i="21"/>
  <c r="AA255" i="21" s="1"/>
  <c r="CE255" i="4"/>
  <c r="T254" i="21"/>
  <c r="AF254" i="21"/>
  <c r="CJ254" i="4" s="1"/>
  <c r="P254" i="21"/>
  <c r="AB254" i="21" s="1"/>
  <c r="CF254" i="4" s="1"/>
  <c r="U253" i="21"/>
  <c r="AG253" i="21"/>
  <c r="CK253" i="4" s="1"/>
  <c r="Q253" i="21"/>
  <c r="AC253" i="21" s="1"/>
  <c r="CG253" i="4" s="1"/>
  <c r="M253" i="21"/>
  <c r="Y253" i="21"/>
  <c r="CC253" i="4" s="1"/>
  <c r="R252" i="21"/>
  <c r="AD252" i="21" s="1"/>
  <c r="CH252" i="4" s="1"/>
  <c r="N252" i="21"/>
  <c r="Z252" i="21"/>
  <c r="CD252" i="4" s="1"/>
  <c r="S251" i="21"/>
  <c r="AE251" i="21" s="1"/>
  <c r="CI251" i="4" s="1"/>
  <c r="O251" i="21"/>
  <c r="AA251" i="21"/>
  <c r="CE251" i="4" s="1"/>
  <c r="T250" i="21"/>
  <c r="AF250" i="21" s="1"/>
  <c r="CJ250" i="4" s="1"/>
  <c r="P250" i="21"/>
  <c r="AB250" i="21"/>
  <c r="CF250" i="4" s="1"/>
  <c r="U249" i="21"/>
  <c r="AG249" i="21" s="1"/>
  <c r="CK249" i="4"/>
  <c r="Q249" i="21"/>
  <c r="AC249" i="21"/>
  <c r="CG249" i="4" s="1"/>
  <c r="M249" i="21"/>
  <c r="Y249" i="21" s="1"/>
  <c r="CC249" i="4" s="1"/>
  <c r="R248" i="21"/>
  <c r="AD248" i="21"/>
  <c r="CH248" i="4" s="1"/>
  <c r="N248" i="21"/>
  <c r="Z248" i="21" s="1"/>
  <c r="CD248" i="4"/>
  <c r="S247" i="21"/>
  <c r="AE247" i="21"/>
  <c r="CI247" i="4" s="1"/>
  <c r="O247" i="21"/>
  <c r="AA247" i="21" s="1"/>
  <c r="CE247" i="4" s="1"/>
  <c r="T246" i="21"/>
  <c r="AF246" i="21"/>
  <c r="CJ246" i="4" s="1"/>
  <c r="P246" i="21"/>
  <c r="AB246" i="21" s="1"/>
  <c r="CF246" i="4" s="1"/>
  <c r="U245" i="21"/>
  <c r="AG245" i="21"/>
  <c r="CK245" i="4" s="1"/>
  <c r="Q245" i="21"/>
  <c r="AC245" i="21" s="1"/>
  <c r="CG245" i="4" s="1"/>
  <c r="M245" i="21"/>
  <c r="Y245" i="21"/>
  <c r="CC245" i="4" s="1"/>
  <c r="R244" i="21"/>
  <c r="AD244" i="21" s="1"/>
  <c r="CH244" i="4" s="1"/>
  <c r="N244" i="21"/>
  <c r="Z244" i="21"/>
  <c r="CD244" i="4" s="1"/>
  <c r="S243" i="21"/>
  <c r="AE243" i="21" s="1"/>
  <c r="CI243" i="4" s="1"/>
  <c r="O243" i="21"/>
  <c r="AA243" i="21"/>
  <c r="CE243" i="4" s="1"/>
  <c r="T242" i="21"/>
  <c r="AF242" i="21" s="1"/>
  <c r="CJ242" i="4"/>
  <c r="P242" i="21"/>
  <c r="AB242" i="21"/>
  <c r="CF242" i="4" s="1"/>
  <c r="U241" i="21"/>
  <c r="AG241" i="21" s="1"/>
  <c r="CK241" i="4" s="1"/>
  <c r="Q241" i="21"/>
  <c r="AC241" i="21"/>
  <c r="CG241" i="4" s="1"/>
  <c r="M241" i="21"/>
  <c r="Y241" i="21" s="1"/>
  <c r="CC241" i="4"/>
  <c r="R240" i="21"/>
  <c r="AD240" i="21"/>
  <c r="CH240" i="4" s="1"/>
  <c r="N240" i="21"/>
  <c r="Z240" i="21" s="1"/>
  <c r="CD240" i="4" s="1"/>
  <c r="S239" i="21"/>
  <c r="AE239" i="21"/>
  <c r="CI239" i="4" s="1"/>
  <c r="O239" i="21"/>
  <c r="AA239" i="21" s="1"/>
  <c r="CE239" i="4" s="1"/>
  <c r="T238" i="21"/>
  <c r="AF238" i="21"/>
  <c r="CJ238" i="4" s="1"/>
  <c r="P238" i="21"/>
  <c r="AB238" i="21" s="1"/>
  <c r="CF238" i="4" s="1"/>
  <c r="U237" i="21"/>
  <c r="AG237" i="21"/>
  <c r="CK237" i="4" s="1"/>
  <c r="Q237" i="21"/>
  <c r="AC237" i="21" s="1"/>
  <c r="CG237" i="4" s="1"/>
  <c r="M237" i="21"/>
  <c r="Y237" i="21"/>
  <c r="CC237" i="4" s="1"/>
  <c r="R236" i="21"/>
  <c r="AD236" i="21" s="1"/>
  <c r="CH236" i="4" s="1"/>
  <c r="N236" i="21"/>
  <c r="Z236" i="21"/>
  <c r="CD236" i="4" s="1"/>
  <c r="S235" i="21"/>
  <c r="AE235" i="21" s="1"/>
  <c r="CI235" i="4"/>
  <c r="O235" i="21"/>
  <c r="AA235" i="21"/>
  <c r="CE235" i="4" s="1"/>
  <c r="T234" i="21"/>
  <c r="AF234" i="21" s="1"/>
  <c r="CJ234" i="4" s="1"/>
  <c r="P234" i="21"/>
  <c r="AB234" i="21"/>
  <c r="CF234" i="4" s="1"/>
  <c r="U233" i="21"/>
  <c r="AG233" i="21" s="1"/>
  <c r="CK233" i="4" s="1"/>
  <c r="Q233" i="21"/>
  <c r="AC233" i="21"/>
  <c r="CG233" i="4" s="1"/>
  <c r="M233" i="21"/>
  <c r="Y233" i="21" s="1"/>
  <c r="CC233" i="4" s="1"/>
  <c r="R232" i="21"/>
  <c r="AD232" i="21"/>
  <c r="CH232" i="4" s="1"/>
  <c r="N232" i="21"/>
  <c r="Z232" i="21" s="1"/>
  <c r="CD232" i="4" s="1"/>
  <c r="S231" i="21"/>
  <c r="AE231" i="21"/>
  <c r="CI231" i="4" s="1"/>
  <c r="O231" i="21"/>
  <c r="AA231" i="21" s="1"/>
  <c r="CE231" i="4" s="1"/>
  <c r="T230" i="21"/>
  <c r="AF230" i="21"/>
  <c r="CJ230" i="4" s="1"/>
  <c r="P230" i="21"/>
  <c r="AB230" i="21" s="1"/>
  <c r="CF230" i="4" s="1"/>
  <c r="U229" i="21"/>
  <c r="AG229" i="21"/>
  <c r="CK229" i="4" s="1"/>
  <c r="Q229" i="21"/>
  <c r="AC229" i="21" s="1"/>
  <c r="CG229" i="4" s="1"/>
  <c r="M229" i="21"/>
  <c r="Y229" i="21"/>
  <c r="CC229" i="4" s="1"/>
  <c r="R228" i="21"/>
  <c r="AD228" i="21" s="1"/>
  <c r="CH228" i="4"/>
  <c r="N228" i="21"/>
  <c r="Z228" i="21"/>
  <c r="CD228" i="4" s="1"/>
  <c r="S227" i="21"/>
  <c r="AE227" i="21" s="1"/>
  <c r="CI227" i="4" s="1"/>
  <c r="O227" i="21"/>
  <c r="AA227" i="21"/>
  <c r="CE227" i="4" s="1"/>
  <c r="T226" i="21"/>
  <c r="AF226" i="21" s="1"/>
  <c r="CJ226" i="4"/>
  <c r="P226" i="21"/>
  <c r="AB226" i="21"/>
  <c r="CF226" i="4" s="1"/>
  <c r="U225" i="21"/>
  <c r="AG225" i="21" s="1"/>
  <c r="CK225" i="4" s="1"/>
  <c r="Q225" i="21"/>
  <c r="AC225" i="21"/>
  <c r="CG225" i="4" s="1"/>
  <c r="M225" i="21"/>
  <c r="Y225" i="21" s="1"/>
  <c r="CC225" i="4" s="1"/>
  <c r="R224" i="21"/>
  <c r="AD224" i="21"/>
  <c r="CH224" i="4" s="1"/>
  <c r="N224" i="21"/>
  <c r="Z224" i="21" s="1"/>
  <c r="CD224" i="4" s="1"/>
  <c r="S223" i="21"/>
  <c r="AE223" i="21"/>
  <c r="CI223" i="4" s="1"/>
  <c r="O223" i="21"/>
  <c r="AA223" i="21" s="1"/>
  <c r="CE223" i="4" s="1"/>
  <c r="T222" i="21"/>
  <c r="AF222" i="21"/>
  <c r="CJ222" i="4" s="1"/>
  <c r="P222" i="21"/>
  <c r="AB222" i="21" s="1"/>
  <c r="CF222" i="4" s="1"/>
  <c r="U221" i="21"/>
  <c r="AG221" i="21"/>
  <c r="CK221" i="4" s="1"/>
  <c r="Q221" i="21"/>
  <c r="AC221" i="21" s="1"/>
  <c r="CG221" i="4"/>
  <c r="M221" i="21"/>
  <c r="Y221" i="21"/>
  <c r="CC221" i="4" s="1"/>
  <c r="R220" i="21"/>
  <c r="AD220" i="21" s="1"/>
  <c r="CH220" i="4" s="1"/>
  <c r="N220" i="21"/>
  <c r="Z220" i="21"/>
  <c r="CD220" i="4" s="1"/>
  <c r="S219" i="21"/>
  <c r="AE219" i="21" s="1"/>
  <c r="CI219" i="4" s="1"/>
  <c r="O219" i="21"/>
  <c r="AA219" i="21"/>
  <c r="CE219" i="4" s="1"/>
  <c r="T218" i="21"/>
  <c r="AF218" i="21" s="1"/>
  <c r="CJ218" i="4" s="1"/>
  <c r="P218" i="21"/>
  <c r="AB218" i="21"/>
  <c r="CF218" i="4" s="1"/>
  <c r="U217" i="21"/>
  <c r="AG217" i="21" s="1"/>
  <c r="CK217" i="4" s="1"/>
  <c r="Q217" i="21"/>
  <c r="AC217" i="21"/>
  <c r="CG217" i="4" s="1"/>
  <c r="M217" i="21"/>
  <c r="Y217" i="21" s="1"/>
  <c r="CC217" i="4" s="1"/>
  <c r="R216" i="21"/>
  <c r="AD216" i="21"/>
  <c r="CH216" i="4" s="1"/>
  <c r="N216" i="21"/>
  <c r="Z216" i="21" s="1"/>
  <c r="CD216" i="4" s="1"/>
  <c r="S215" i="21"/>
  <c r="AE215" i="21"/>
  <c r="CI215" i="4" s="1"/>
  <c r="O215" i="21"/>
  <c r="AA215" i="21" s="1"/>
  <c r="CE215" i="4" s="1"/>
  <c r="T214" i="21"/>
  <c r="AF214" i="21"/>
  <c r="CJ214" i="4" s="1"/>
  <c r="P214" i="21"/>
  <c r="AB214" i="21" s="1"/>
  <c r="CF214" i="4"/>
  <c r="U213" i="21"/>
  <c r="AG213" i="21"/>
  <c r="CK213" i="4" s="1"/>
  <c r="Q213" i="21"/>
  <c r="AC213" i="21" s="1"/>
  <c r="CG213" i="4" s="1"/>
  <c r="M213" i="21"/>
  <c r="Y213" i="21"/>
  <c r="CC213" i="4" s="1"/>
  <c r="R212" i="21"/>
  <c r="AD212" i="21" s="1"/>
  <c r="CH212" i="4"/>
  <c r="N212" i="21"/>
  <c r="Z212" i="21"/>
  <c r="CD212" i="4" s="1"/>
  <c r="S211" i="21"/>
  <c r="AE211" i="21" s="1"/>
  <c r="CI211" i="4" s="1"/>
  <c r="O211" i="21"/>
  <c r="AA211" i="21"/>
  <c r="CE211" i="4" s="1"/>
  <c r="T210" i="21"/>
  <c r="AF210" i="21" s="1"/>
  <c r="CJ210" i="4" s="1"/>
  <c r="P210" i="21"/>
  <c r="AB210" i="21"/>
  <c r="CF210" i="4" s="1"/>
  <c r="U209" i="21"/>
  <c r="AG209" i="21" s="1"/>
  <c r="CK209" i="4" s="1"/>
  <c r="Q209" i="21"/>
  <c r="AC209" i="21"/>
  <c r="CG209" i="4" s="1"/>
  <c r="M209" i="21"/>
  <c r="Y209" i="21" s="1"/>
  <c r="CC209" i="4" s="1"/>
  <c r="R208" i="21"/>
  <c r="AD208" i="21"/>
  <c r="CH208" i="4" s="1"/>
  <c r="N208" i="21"/>
  <c r="Z208" i="21" s="1"/>
  <c r="CD208" i="4" s="1"/>
  <c r="S207" i="21"/>
  <c r="AE207" i="21"/>
  <c r="CI207" i="4" s="1"/>
  <c r="O207" i="21"/>
  <c r="AA207" i="21" s="1"/>
  <c r="CE207" i="4"/>
  <c r="T206" i="21"/>
  <c r="AF206" i="21"/>
  <c r="CJ206" i="4" s="1"/>
  <c r="P206" i="21"/>
  <c r="AB206" i="21" s="1"/>
  <c r="CF206" i="4" s="1"/>
  <c r="U205" i="21"/>
  <c r="AG205" i="21"/>
  <c r="CK205" i="4" s="1"/>
  <c r="Q205" i="21"/>
  <c r="AC205" i="21" s="1"/>
  <c r="CG205" i="4" s="1"/>
  <c r="M205" i="21"/>
  <c r="Y205" i="21"/>
  <c r="CC205" i="4" s="1"/>
  <c r="R204" i="21"/>
  <c r="AD204" i="21" s="1"/>
  <c r="CH204" i="4" s="1"/>
  <c r="N204" i="21"/>
  <c r="Z204" i="21"/>
  <c r="CD204" i="4" s="1"/>
  <c r="S203" i="21"/>
  <c r="AE203" i="21" s="1"/>
  <c r="CI203" i="4" s="1"/>
  <c r="O203" i="21"/>
  <c r="AA203" i="21"/>
  <c r="CE203" i="4" s="1"/>
  <c r="T202" i="21"/>
  <c r="AF202" i="21" s="1"/>
  <c r="CJ202" i="4" s="1"/>
  <c r="P202" i="21"/>
  <c r="AB202" i="21"/>
  <c r="CF202" i="4" s="1"/>
  <c r="U201" i="21"/>
  <c r="AG201" i="21" s="1"/>
  <c r="CK201" i="4" s="1"/>
  <c r="Q201" i="21"/>
  <c r="AC201" i="21"/>
  <c r="CG201" i="4" s="1"/>
  <c r="M201" i="21"/>
  <c r="Y201" i="21" s="1"/>
  <c r="CC201" i="4" s="1"/>
  <c r="R200" i="21"/>
  <c r="AD200" i="21"/>
  <c r="CH200" i="4" s="1"/>
  <c r="N200" i="21"/>
  <c r="Z200" i="21" s="1"/>
  <c r="CD200" i="4" s="1"/>
  <c r="S199" i="21"/>
  <c r="AE199" i="21"/>
  <c r="CI199" i="4" s="1"/>
  <c r="O199" i="21"/>
  <c r="AA199" i="21" s="1"/>
  <c r="CE199" i="4" s="1"/>
  <c r="T198" i="21"/>
  <c r="AF198" i="21"/>
  <c r="CJ198" i="4" s="1"/>
  <c r="P198" i="21"/>
  <c r="AB198" i="21" s="1"/>
  <c r="CF198" i="4" s="1"/>
  <c r="U197" i="21"/>
  <c r="AG197" i="21"/>
  <c r="CK197" i="4" s="1"/>
  <c r="Q197" i="21"/>
  <c r="AC197" i="21" s="1"/>
  <c r="CG197" i="4" s="1"/>
  <c r="M197" i="21"/>
  <c r="Y197" i="21"/>
  <c r="CC197" i="4" s="1"/>
  <c r="R196" i="21"/>
  <c r="AD196" i="21" s="1"/>
  <c r="CH196" i="4"/>
  <c r="N196" i="21"/>
  <c r="Z196" i="21"/>
  <c r="CD196" i="4" s="1"/>
  <c r="S195" i="21"/>
  <c r="AE195" i="21" s="1"/>
  <c r="CI195" i="4"/>
  <c r="O195" i="21"/>
  <c r="AA195" i="21"/>
  <c r="CE195" i="4" s="1"/>
  <c r="T194" i="21"/>
  <c r="AF194" i="21" s="1"/>
  <c r="CJ194" i="4"/>
  <c r="P194" i="21"/>
  <c r="AB194" i="21"/>
  <c r="CF194" i="4" s="1"/>
  <c r="U193" i="21"/>
  <c r="AG193" i="21" s="1"/>
  <c r="CK193" i="4" s="1"/>
  <c r="Q193" i="21"/>
  <c r="AC193" i="21"/>
  <c r="CG193" i="4" s="1"/>
  <c r="M193" i="21"/>
  <c r="Y193" i="21" s="1"/>
  <c r="CC193" i="4"/>
  <c r="R192" i="21"/>
  <c r="AD192" i="21"/>
  <c r="CH192" i="4" s="1"/>
  <c r="N192" i="21"/>
  <c r="Z192" i="21" s="1"/>
  <c r="CD192" i="4" s="1"/>
  <c r="S191" i="21"/>
  <c r="AE191" i="21"/>
  <c r="CI191" i="4" s="1"/>
  <c r="O191" i="21"/>
  <c r="AA191" i="21" s="1"/>
  <c r="CE191" i="4"/>
  <c r="T190" i="21"/>
  <c r="AF190" i="21"/>
  <c r="CJ190" i="4" s="1"/>
  <c r="P190" i="21"/>
  <c r="AB190" i="21" s="1"/>
  <c r="CF190" i="4" s="1"/>
  <c r="U189" i="21"/>
  <c r="AG189" i="21"/>
  <c r="CK189" i="4" s="1"/>
  <c r="Q189" i="21"/>
  <c r="AC189" i="21" s="1"/>
  <c r="CG189" i="4" s="1"/>
  <c r="M189" i="21"/>
  <c r="Y189" i="21"/>
  <c r="CC189" i="4" s="1"/>
  <c r="R188" i="21"/>
  <c r="AD188" i="21" s="1"/>
  <c r="CH188" i="4" s="1"/>
  <c r="N188" i="21"/>
  <c r="Z188" i="21"/>
  <c r="CD188" i="4" s="1"/>
  <c r="S187" i="21"/>
  <c r="AE187" i="21" s="1"/>
  <c r="CI187" i="4" s="1"/>
  <c r="O187" i="21"/>
  <c r="AA187" i="21"/>
  <c r="CE187" i="4" s="1"/>
  <c r="T186" i="21"/>
  <c r="AF186" i="21" s="1"/>
  <c r="CJ186" i="4" s="1"/>
  <c r="P186" i="21"/>
  <c r="AB186" i="21"/>
  <c r="CF186" i="4" s="1"/>
  <c r="U185" i="21"/>
  <c r="AG185" i="21" s="1"/>
  <c r="CK185" i="4" s="1"/>
  <c r="Q185" i="21"/>
  <c r="AC185" i="21"/>
  <c r="CG185" i="4" s="1"/>
  <c r="M185" i="21"/>
  <c r="Y185" i="21" s="1"/>
  <c r="CC185" i="4" s="1"/>
  <c r="R184" i="21"/>
  <c r="AD184" i="21"/>
  <c r="CH184" i="4" s="1"/>
  <c r="N184" i="21"/>
  <c r="Z184" i="21" s="1"/>
  <c r="CD184" i="4" s="1"/>
  <c r="S183" i="21"/>
  <c r="AE183" i="21"/>
  <c r="CI183" i="4" s="1"/>
  <c r="O183" i="21"/>
  <c r="AA183" i="21" s="1"/>
  <c r="CE183" i="4" s="1"/>
  <c r="T182" i="21"/>
  <c r="AF182" i="21"/>
  <c r="CJ182" i="4" s="1"/>
  <c r="P182" i="21"/>
  <c r="AB182" i="21" s="1"/>
  <c r="CF182" i="4" s="1"/>
  <c r="U181" i="21"/>
  <c r="AG181" i="21"/>
  <c r="CK181" i="4" s="1"/>
  <c r="Q181" i="21"/>
  <c r="AC181" i="21" s="1"/>
  <c r="CG181" i="4" s="1"/>
  <c r="M181" i="21"/>
  <c r="Y181" i="21"/>
  <c r="CC181" i="4" s="1"/>
  <c r="R180" i="21"/>
  <c r="AD180" i="21" s="1"/>
  <c r="CH180" i="4" s="1"/>
  <c r="N180" i="21"/>
  <c r="Z180" i="21"/>
  <c r="CD180" i="4" s="1"/>
  <c r="S179" i="21"/>
  <c r="AE179" i="21" s="1"/>
  <c r="CI179" i="4" s="1"/>
  <c r="O179" i="21"/>
  <c r="AA179" i="21"/>
  <c r="CE179" i="4" s="1"/>
  <c r="T178" i="21"/>
  <c r="AF178" i="21" s="1"/>
  <c r="CJ178" i="4" s="1"/>
  <c r="P178" i="21"/>
  <c r="AB178" i="21"/>
  <c r="CF178" i="4" s="1"/>
  <c r="U177" i="21"/>
  <c r="AG177" i="21" s="1"/>
  <c r="CK177" i="4" s="1"/>
  <c r="Q177" i="21"/>
  <c r="AC177" i="21"/>
  <c r="CG177" i="4" s="1"/>
  <c r="M177" i="21"/>
  <c r="Y177" i="21" s="1"/>
  <c r="CC177" i="4" s="1"/>
  <c r="R176" i="21"/>
  <c r="AD176" i="21"/>
  <c r="CH176" i="4" s="1"/>
  <c r="N176" i="21"/>
  <c r="Z176" i="21" s="1"/>
  <c r="CD176" i="4" s="1"/>
  <c r="S175" i="21"/>
  <c r="AE175" i="21"/>
  <c r="CI175" i="4" s="1"/>
  <c r="O175" i="21"/>
  <c r="AA175" i="21" s="1"/>
  <c r="CE175" i="4" s="1"/>
  <c r="T174" i="21"/>
  <c r="AF174" i="21"/>
  <c r="CJ174" i="4" s="1"/>
  <c r="P174" i="21"/>
  <c r="AB174" i="21" s="1"/>
  <c r="CF174" i="4" s="1"/>
  <c r="U173" i="21"/>
  <c r="AG173" i="21"/>
  <c r="CK173" i="4" s="1"/>
  <c r="Q173" i="21"/>
  <c r="AC173" i="21" s="1"/>
  <c r="CG173" i="4" s="1"/>
  <c r="M173" i="21"/>
  <c r="Y173" i="21"/>
  <c r="CC173" i="4" s="1"/>
  <c r="R172" i="21"/>
  <c r="AD172" i="21" s="1"/>
  <c r="CH172" i="4" s="1"/>
  <c r="N172" i="21"/>
  <c r="Z172" i="21"/>
  <c r="CD172" i="4" s="1"/>
  <c r="S171" i="21"/>
  <c r="AE171" i="21" s="1"/>
  <c r="CI171" i="4" s="1"/>
  <c r="O171" i="21"/>
  <c r="AA171" i="21"/>
  <c r="CE171" i="4" s="1"/>
  <c r="T170" i="21"/>
  <c r="AF170" i="21" s="1"/>
  <c r="CJ170" i="4" s="1"/>
  <c r="P170" i="21"/>
  <c r="AB170" i="21"/>
  <c r="CF170" i="4" s="1"/>
  <c r="U169" i="21"/>
  <c r="AG169" i="21" s="1"/>
  <c r="CK169" i="4" s="1"/>
  <c r="Q169" i="21"/>
  <c r="AC169" i="21"/>
  <c r="CG169" i="4" s="1"/>
  <c r="M169" i="21"/>
  <c r="Y169" i="21" s="1"/>
  <c r="CC169" i="4" s="1"/>
  <c r="R168" i="21"/>
  <c r="AD168" i="21"/>
  <c r="CH168" i="4" s="1"/>
  <c r="N168" i="21"/>
  <c r="Z168" i="21" s="1"/>
  <c r="CD168" i="4" s="1"/>
  <c r="S167" i="21"/>
  <c r="AE167" i="21"/>
  <c r="CI167" i="4" s="1"/>
  <c r="O167" i="21"/>
  <c r="AA167" i="21" s="1"/>
  <c r="CE167" i="4" s="1"/>
  <c r="T166" i="21"/>
  <c r="AF166" i="21"/>
  <c r="CJ166" i="4" s="1"/>
  <c r="P166" i="21"/>
  <c r="AB166" i="21" s="1"/>
  <c r="CF166" i="4" s="1"/>
  <c r="U165" i="21"/>
  <c r="AG165" i="21"/>
  <c r="CK165" i="4" s="1"/>
  <c r="Q165" i="21"/>
  <c r="AC165" i="21" s="1"/>
  <c r="CG165" i="4" s="1"/>
  <c r="M165" i="21"/>
  <c r="Y165" i="21"/>
  <c r="CC165" i="4" s="1"/>
  <c r="R164" i="21"/>
  <c r="AD164" i="21" s="1"/>
  <c r="CH164" i="4" s="1"/>
  <c r="N164" i="21"/>
  <c r="Z164" i="21"/>
  <c r="CD164" i="4" s="1"/>
  <c r="S163" i="21"/>
  <c r="AE163" i="21" s="1"/>
  <c r="CI163" i="4" s="1"/>
  <c r="O163" i="21"/>
  <c r="AA163" i="21"/>
  <c r="CE163" i="4" s="1"/>
  <c r="T162" i="21"/>
  <c r="AF162" i="21" s="1"/>
  <c r="CJ162" i="4" s="1"/>
  <c r="P162" i="21"/>
  <c r="AB162" i="21"/>
  <c r="CF162" i="4" s="1"/>
  <c r="U161" i="21"/>
  <c r="AG161" i="21" s="1"/>
  <c r="CK161" i="4" s="1"/>
  <c r="Q161" i="21"/>
  <c r="AC161" i="21"/>
  <c r="CG161" i="4" s="1"/>
  <c r="M161" i="21"/>
  <c r="Y161" i="21" s="1"/>
  <c r="CC161" i="4" s="1"/>
  <c r="R160" i="21"/>
  <c r="AD160" i="21"/>
  <c r="CH160" i="4" s="1"/>
  <c r="N160" i="21"/>
  <c r="Z160" i="21" s="1"/>
  <c r="CD160" i="4" s="1"/>
  <c r="S159" i="21"/>
  <c r="AE159" i="21"/>
  <c r="CI159" i="4" s="1"/>
  <c r="O159" i="21"/>
  <c r="AA159" i="21" s="1"/>
  <c r="CE159" i="4" s="1"/>
  <c r="T158" i="21"/>
  <c r="AF158" i="21"/>
  <c r="CJ158" i="4" s="1"/>
  <c r="P158" i="21"/>
  <c r="AB158" i="21" s="1"/>
  <c r="CF158" i="4" s="1"/>
  <c r="U157" i="21"/>
  <c r="AG157" i="21"/>
  <c r="CK157" i="4" s="1"/>
  <c r="Q157" i="21"/>
  <c r="AC157" i="21" s="1"/>
  <c r="CG157" i="4" s="1"/>
  <c r="M157" i="21"/>
  <c r="Y157" i="21"/>
  <c r="CC157" i="4" s="1"/>
  <c r="R156" i="21"/>
  <c r="AD156" i="21" s="1"/>
  <c r="CH156" i="4" s="1"/>
  <c r="N156" i="21"/>
  <c r="Z156" i="21"/>
  <c r="CD156" i="4" s="1"/>
  <c r="S155" i="21"/>
  <c r="AE155" i="21" s="1"/>
  <c r="CI155" i="4" s="1"/>
  <c r="O155" i="21"/>
  <c r="AA155" i="21"/>
  <c r="CE155" i="4" s="1"/>
  <c r="T154" i="21"/>
  <c r="AF154" i="21" s="1"/>
  <c r="CJ154" i="4" s="1"/>
  <c r="P154" i="21"/>
  <c r="AB154" i="21"/>
  <c r="CF154" i="4" s="1"/>
  <c r="U153" i="21"/>
  <c r="AG153" i="21" s="1"/>
  <c r="CK153" i="4" s="1"/>
  <c r="Q153" i="21"/>
  <c r="AC153" i="21"/>
  <c r="CG153" i="4" s="1"/>
  <c r="M153" i="21"/>
  <c r="Y153" i="21" s="1"/>
  <c r="CC153" i="4" s="1"/>
  <c r="R152" i="21"/>
  <c r="AD152" i="21"/>
  <c r="CH152" i="4" s="1"/>
  <c r="N152" i="21"/>
  <c r="Z152" i="21" s="1"/>
  <c r="CD152" i="4" s="1"/>
  <c r="S151" i="21"/>
  <c r="AE151" i="21"/>
  <c r="CI151" i="4" s="1"/>
  <c r="O151" i="21"/>
  <c r="AA151" i="21" s="1"/>
  <c r="CE151" i="4" s="1"/>
  <c r="T150" i="21"/>
  <c r="AF150" i="21"/>
  <c r="CJ150" i="4" s="1"/>
  <c r="P150" i="21"/>
  <c r="AB150" i="21" s="1"/>
  <c r="CF150" i="4" s="1"/>
  <c r="U149" i="21"/>
  <c r="AG149" i="21"/>
  <c r="CK149" i="4" s="1"/>
  <c r="Q149" i="21"/>
  <c r="AC149" i="21" s="1"/>
  <c r="CG149" i="4" s="1"/>
  <c r="M149" i="21"/>
  <c r="Y149" i="21"/>
  <c r="CC149" i="4" s="1"/>
  <c r="R148" i="21"/>
  <c r="AD148" i="21" s="1"/>
  <c r="CH148" i="4" s="1"/>
  <c r="N148" i="21"/>
  <c r="Z148" i="21"/>
  <c r="CD148" i="4" s="1"/>
  <c r="S147" i="21"/>
  <c r="AE147" i="21" s="1"/>
  <c r="CI147" i="4" s="1"/>
  <c r="O147" i="21"/>
  <c r="AA147" i="21"/>
  <c r="CE147" i="4" s="1"/>
  <c r="T146" i="21"/>
  <c r="AF146" i="21" s="1"/>
  <c r="CJ146" i="4" s="1"/>
  <c r="P146" i="21"/>
  <c r="AB146" i="21"/>
  <c r="CF146" i="4" s="1"/>
  <c r="U145" i="21"/>
  <c r="AG145" i="21" s="1"/>
  <c r="CK145" i="4" s="1"/>
  <c r="Q145" i="21"/>
  <c r="AC145" i="21"/>
  <c r="CG145" i="4" s="1"/>
  <c r="M145" i="21"/>
  <c r="Y145" i="21" s="1"/>
  <c r="CC145" i="4" s="1"/>
  <c r="R144" i="21"/>
  <c r="AD144" i="21"/>
  <c r="CH144" i="4" s="1"/>
  <c r="N144" i="21"/>
  <c r="Z144" i="21" s="1"/>
  <c r="CD144" i="4" s="1"/>
  <c r="S143" i="21"/>
  <c r="AE143" i="21"/>
  <c r="CI143" i="4" s="1"/>
  <c r="O143" i="21"/>
  <c r="AA143" i="21" s="1"/>
  <c r="CE143" i="4" s="1"/>
  <c r="T142" i="21"/>
  <c r="AF142" i="21"/>
  <c r="CJ142" i="4" s="1"/>
  <c r="P142" i="21"/>
  <c r="AB142" i="21" s="1"/>
  <c r="CF142" i="4" s="1"/>
  <c r="U141" i="21"/>
  <c r="AG141" i="21"/>
  <c r="CK141" i="4" s="1"/>
  <c r="Q141" i="21"/>
  <c r="AC141" i="21" s="1"/>
  <c r="CG141" i="4" s="1"/>
  <c r="M141" i="21"/>
  <c r="Y141" i="21"/>
  <c r="CC141" i="4" s="1"/>
  <c r="R140" i="21"/>
  <c r="AD140" i="21" s="1"/>
  <c r="CH140" i="4" s="1"/>
  <c r="N140" i="21"/>
  <c r="Z140" i="21"/>
  <c r="CD140" i="4" s="1"/>
  <c r="S139" i="21"/>
  <c r="AE139" i="21" s="1"/>
  <c r="CI139" i="4" s="1"/>
  <c r="O139" i="21"/>
  <c r="AA139" i="21"/>
  <c r="CE139" i="4" s="1"/>
  <c r="T138" i="21"/>
  <c r="AF138" i="21" s="1"/>
  <c r="CJ138" i="4" s="1"/>
  <c r="P138" i="21"/>
  <c r="AB138" i="21"/>
  <c r="CF138" i="4" s="1"/>
  <c r="U137" i="21"/>
  <c r="AG137" i="21" s="1"/>
  <c r="CK137" i="4" s="1"/>
  <c r="Q137" i="21"/>
  <c r="AC137" i="21"/>
  <c r="CG137" i="4" s="1"/>
  <c r="M137" i="21"/>
  <c r="Y137" i="21" s="1"/>
  <c r="CC137" i="4" s="1"/>
  <c r="R136" i="21"/>
  <c r="AD136" i="21"/>
  <c r="CH136" i="4" s="1"/>
  <c r="N136" i="21"/>
  <c r="Z136" i="21" s="1"/>
  <c r="CD136" i="4" s="1"/>
  <c r="S135" i="21"/>
  <c r="AE135" i="21"/>
  <c r="CI135" i="4" s="1"/>
  <c r="O135" i="21"/>
  <c r="AA135" i="21" s="1"/>
  <c r="CE135" i="4" s="1"/>
  <c r="T134" i="21"/>
  <c r="AF134" i="21"/>
  <c r="CJ134" i="4" s="1"/>
  <c r="P134" i="21"/>
  <c r="AB134" i="21" s="1"/>
  <c r="CF134" i="4" s="1"/>
  <c r="U133" i="21"/>
  <c r="AG133" i="21"/>
  <c r="CK133" i="4" s="1"/>
  <c r="Q133" i="21"/>
  <c r="AC133" i="21" s="1"/>
  <c r="CG133" i="4" s="1"/>
  <c r="M133" i="21"/>
  <c r="Y133" i="21"/>
  <c r="CC133" i="4" s="1"/>
  <c r="R132" i="21"/>
  <c r="AD132" i="21" s="1"/>
  <c r="CH132" i="4" s="1"/>
  <c r="N132" i="21"/>
  <c r="Z132" i="21"/>
  <c r="CD132" i="4" s="1"/>
  <c r="S131" i="21"/>
  <c r="AE131" i="21" s="1"/>
  <c r="CI131" i="4" s="1"/>
  <c r="O131" i="21"/>
  <c r="AA131" i="21"/>
  <c r="CE131" i="4" s="1"/>
  <c r="T130" i="21"/>
  <c r="AF130" i="21" s="1"/>
  <c r="CJ130" i="4" s="1"/>
  <c r="P130" i="21"/>
  <c r="AB130" i="21"/>
  <c r="CF130" i="4" s="1"/>
  <c r="U129" i="21"/>
  <c r="AG129" i="21" s="1"/>
  <c r="CK129" i="4" s="1"/>
  <c r="Q129" i="21"/>
  <c r="AC129" i="21"/>
  <c r="CG129" i="4" s="1"/>
  <c r="M129" i="21"/>
  <c r="Y129" i="21" s="1"/>
  <c r="CC129" i="4" s="1"/>
  <c r="R128" i="21"/>
  <c r="AD128" i="21"/>
  <c r="CH128" i="4" s="1"/>
  <c r="N128" i="21"/>
  <c r="Z128" i="21" s="1"/>
  <c r="CD128" i="4" s="1"/>
  <c r="R127" i="21"/>
  <c r="AD127" i="21"/>
  <c r="CH127" i="4" s="1"/>
  <c r="T125" i="21"/>
  <c r="AF125" i="21" s="1"/>
  <c r="CJ125" i="4" s="1"/>
  <c r="N115" i="21"/>
  <c r="Z115" i="21"/>
  <c r="CD115" i="4" s="1"/>
  <c r="P113" i="21"/>
  <c r="AB113" i="21" s="1"/>
  <c r="CF113" i="4" s="1"/>
  <c r="R111" i="21"/>
  <c r="AD111" i="21"/>
  <c r="CH111" i="4" s="1"/>
  <c r="T109" i="21"/>
  <c r="AF109" i="21" s="1"/>
  <c r="CJ109" i="4" s="1"/>
  <c r="N99" i="21"/>
  <c r="Z99" i="21"/>
  <c r="CD99" i="4" s="1"/>
  <c r="P97" i="21"/>
  <c r="AB97" i="21" s="1"/>
  <c r="CF97" i="4" s="1"/>
  <c r="R95" i="21"/>
  <c r="AD95" i="21"/>
  <c r="CH95" i="4" s="1"/>
  <c r="T93" i="21"/>
  <c r="AF93" i="21" s="1"/>
  <c r="CJ93" i="4" s="1"/>
  <c r="N83" i="21"/>
  <c r="Z83" i="21"/>
  <c r="CD83" i="4" s="1"/>
  <c r="P81" i="21"/>
  <c r="AB81" i="21" s="1"/>
  <c r="CF81" i="4"/>
  <c r="R79" i="21"/>
  <c r="AD79" i="21" s="1"/>
  <c r="CH79" i="4" s="1"/>
  <c r="T77" i="21"/>
  <c r="AF77" i="21"/>
  <c r="CJ77" i="4" s="1"/>
  <c r="N67" i="21"/>
  <c r="Z67" i="21"/>
  <c r="CD67" i="4"/>
  <c r="P65" i="21"/>
  <c r="AB65" i="21" s="1"/>
  <c r="CF65" i="4" s="1"/>
  <c r="R63" i="21"/>
  <c r="AD63" i="21"/>
  <c r="CH63" i="4" s="1"/>
  <c r="T61" i="21"/>
  <c r="AF61" i="21" s="1"/>
  <c r="CJ61" i="4" s="1"/>
  <c r="N51" i="21"/>
  <c r="Z51" i="21"/>
  <c r="CD51" i="4" s="1"/>
  <c r="P49" i="21"/>
  <c r="AB49" i="21" s="1"/>
  <c r="CF49" i="4"/>
  <c r="R47" i="21"/>
  <c r="AD47" i="21" s="1"/>
  <c r="CH47" i="4" s="1"/>
  <c r="T45" i="21"/>
  <c r="AF45" i="21"/>
  <c r="CJ45" i="4"/>
  <c r="N35" i="21"/>
  <c r="Z35" i="21"/>
  <c r="CD35" i="4"/>
  <c r="P33" i="21"/>
  <c r="AB33" i="21" s="1"/>
  <c r="CF33" i="4" s="1"/>
  <c r="R31" i="21"/>
  <c r="AD31" i="21"/>
  <c r="CH31" i="4" s="1"/>
  <c r="T29" i="21"/>
  <c r="AF29" i="21" s="1"/>
  <c r="CJ29" i="4" s="1"/>
  <c r="N19" i="21"/>
  <c r="Z19" i="21"/>
  <c r="CD19" i="4" s="1"/>
  <c r="P17" i="21"/>
  <c r="AB17" i="21" s="1"/>
  <c r="CF17" i="4"/>
  <c r="R15" i="21"/>
  <c r="AD15" i="21" s="1"/>
  <c r="CH15" i="4" s="1"/>
  <c r="T13" i="21"/>
  <c r="AF13" i="21"/>
  <c r="CJ13" i="4"/>
  <c r="L126" i="21"/>
  <c r="X126" i="21"/>
  <c r="CB126" i="4"/>
  <c r="P126" i="21"/>
  <c r="AB126" i="21" s="1"/>
  <c r="CF126" i="4" s="1"/>
  <c r="T126" i="21"/>
  <c r="AF126" i="21"/>
  <c r="CJ126" i="4" s="1"/>
  <c r="M126" i="21"/>
  <c r="Y126" i="21" s="1"/>
  <c r="CC126" i="4" s="1"/>
  <c r="Q126" i="21"/>
  <c r="AC126" i="21"/>
  <c r="CG126" i="4" s="1"/>
  <c r="U126" i="21"/>
  <c r="AG126" i="21" s="1"/>
  <c r="CK126" i="4"/>
  <c r="N126" i="21"/>
  <c r="Z126" i="21" s="1"/>
  <c r="CD126" i="4" s="1"/>
  <c r="R126" i="21"/>
  <c r="AD126" i="21"/>
  <c r="CH126" i="4"/>
  <c r="L124" i="21"/>
  <c r="X124" i="21"/>
  <c r="CB124" i="4"/>
  <c r="N124" i="21"/>
  <c r="Z124" i="21" s="1"/>
  <c r="CD124" i="4" s="1"/>
  <c r="R124" i="21"/>
  <c r="AD124" i="21"/>
  <c r="CH124" i="4" s="1"/>
  <c r="O124" i="21"/>
  <c r="AA124" i="21" s="1"/>
  <c r="CE124" i="4" s="1"/>
  <c r="S124" i="21"/>
  <c r="AE124" i="21"/>
  <c r="CI124" i="4" s="1"/>
  <c r="P124" i="21"/>
  <c r="AB124" i="21" s="1"/>
  <c r="CF124" i="4"/>
  <c r="T124" i="21"/>
  <c r="AF124" i="21" s="1"/>
  <c r="CJ124" i="4" s="1"/>
  <c r="L122" i="21"/>
  <c r="X122" i="21"/>
  <c r="CB122" i="4"/>
  <c r="P122" i="21"/>
  <c r="AB122" i="21"/>
  <c r="CF122" i="4"/>
  <c r="T122" i="21"/>
  <c r="AF122" i="21" s="1"/>
  <c r="CJ122" i="4" s="1"/>
  <c r="M122" i="21"/>
  <c r="Y122" i="21"/>
  <c r="CC122" i="4" s="1"/>
  <c r="Q122" i="21"/>
  <c r="AC122" i="21" s="1"/>
  <c r="CG122" i="4" s="1"/>
  <c r="U122" i="21"/>
  <c r="AG122" i="21"/>
  <c r="CK122" i="4" s="1"/>
  <c r="N122" i="21"/>
  <c r="Z122" i="21"/>
  <c r="CD122" i="4"/>
  <c r="R122" i="21"/>
  <c r="AD122" i="21" s="1"/>
  <c r="CH122" i="4" s="1"/>
  <c r="L120" i="21"/>
  <c r="X120" i="21"/>
  <c r="CB120" i="4" s="1"/>
  <c r="N120" i="21"/>
  <c r="Z120" i="21"/>
  <c r="CD120" i="4"/>
  <c r="R120" i="21"/>
  <c r="AD120" i="21" s="1"/>
  <c r="CH120" i="4" s="1"/>
  <c r="O120" i="21"/>
  <c r="AA120" i="21"/>
  <c r="CE120" i="4" s="1"/>
  <c r="S120" i="21"/>
  <c r="AE120" i="21"/>
  <c r="CI120" i="4"/>
  <c r="P120" i="21"/>
  <c r="AB120" i="21"/>
  <c r="CF120" i="4"/>
  <c r="T120" i="21"/>
  <c r="AF120" i="21" s="1"/>
  <c r="CJ120" i="4" s="1"/>
  <c r="L118" i="21"/>
  <c r="P118" i="21"/>
  <c r="AB118" i="21" s="1"/>
  <c r="CF118" i="4" s="1"/>
  <c r="T118" i="21"/>
  <c r="AF118" i="21"/>
  <c r="CJ118" i="4"/>
  <c r="M118" i="21"/>
  <c r="Y118" i="21" s="1"/>
  <c r="CC118" i="4" s="1"/>
  <c r="Q118" i="21"/>
  <c r="AC118" i="21"/>
  <c r="CG118" i="4" s="1"/>
  <c r="U118" i="21"/>
  <c r="AG118" i="21"/>
  <c r="CK118" i="4" s="1"/>
  <c r="N118" i="21"/>
  <c r="Z118" i="21"/>
  <c r="CD118" i="4" s="1"/>
  <c r="R118" i="21"/>
  <c r="AD118" i="21" s="1"/>
  <c r="CH118" i="4" s="1"/>
  <c r="L116" i="21"/>
  <c r="X116" i="21"/>
  <c r="CB116" i="4" s="1"/>
  <c r="N116" i="21"/>
  <c r="Z116" i="21" s="1"/>
  <c r="CD116" i="4"/>
  <c r="R116" i="21"/>
  <c r="AD116" i="21" s="1"/>
  <c r="CH116" i="4" s="1"/>
  <c r="O116" i="21"/>
  <c r="AA116" i="21"/>
  <c r="CE116" i="4" s="1"/>
  <c r="S116" i="21"/>
  <c r="AE116" i="21"/>
  <c r="CI116" i="4"/>
  <c r="P116" i="21"/>
  <c r="AB116" i="21" s="1"/>
  <c r="CF116" i="4" s="1"/>
  <c r="T116" i="21"/>
  <c r="AF116" i="21" s="1"/>
  <c r="CJ116" i="4" s="1"/>
  <c r="L114" i="21"/>
  <c r="X114" i="21"/>
  <c r="CB114" i="4"/>
  <c r="P114" i="21"/>
  <c r="AB114" i="21" s="1"/>
  <c r="CF114" i="4" s="1"/>
  <c r="T114" i="21"/>
  <c r="AF114" i="21" s="1"/>
  <c r="CJ114" i="4" s="1"/>
  <c r="M114" i="21"/>
  <c r="Y114" i="21"/>
  <c r="CC114" i="4"/>
  <c r="Q114" i="21"/>
  <c r="AC114" i="21" s="1"/>
  <c r="CG114" i="4" s="1"/>
  <c r="U114" i="21"/>
  <c r="AG114" i="21"/>
  <c r="CK114" i="4" s="1"/>
  <c r="N114" i="21"/>
  <c r="Z114" i="21"/>
  <c r="CD114" i="4" s="1"/>
  <c r="R114" i="21"/>
  <c r="AD114" i="21"/>
  <c r="CH114" i="4" s="1"/>
  <c r="L112" i="21"/>
  <c r="X112" i="21" s="1"/>
  <c r="CB112" i="4" s="1"/>
  <c r="N112" i="21"/>
  <c r="R112" i="21"/>
  <c r="AD112" i="21" s="1"/>
  <c r="CH112" i="4"/>
  <c r="O112" i="21"/>
  <c r="AA112" i="21" s="1"/>
  <c r="CE112" i="4" s="1"/>
  <c r="S112" i="21"/>
  <c r="AE112" i="21"/>
  <c r="CI112" i="4" s="1"/>
  <c r="P112" i="21"/>
  <c r="AB112" i="21"/>
  <c r="CF112" i="4"/>
  <c r="T112" i="21"/>
  <c r="AF112" i="21" s="1"/>
  <c r="CJ112" i="4" s="1"/>
  <c r="L110" i="21"/>
  <c r="X110" i="21" s="1"/>
  <c r="CB110" i="4" s="1"/>
  <c r="P110" i="21"/>
  <c r="AB110" i="21"/>
  <c r="CF110" i="4"/>
  <c r="T110" i="21"/>
  <c r="AF110" i="21" s="1"/>
  <c r="CJ110" i="4" s="1"/>
  <c r="M110" i="21"/>
  <c r="Y110" i="21" s="1"/>
  <c r="CC110" i="4" s="1"/>
  <c r="Q110" i="21"/>
  <c r="AC110" i="21"/>
  <c r="CG110" i="4"/>
  <c r="U110" i="21"/>
  <c r="AG110" i="21" s="1"/>
  <c r="CK110" i="4" s="1"/>
  <c r="N110" i="21"/>
  <c r="Z110" i="21"/>
  <c r="CD110" i="4" s="1"/>
  <c r="R110" i="21"/>
  <c r="AD110" i="21"/>
  <c r="CH110" i="4" s="1"/>
  <c r="L108" i="21"/>
  <c r="X108" i="21"/>
  <c r="CB108" i="4" s="1"/>
  <c r="N108" i="21"/>
  <c r="Z108" i="21" s="1"/>
  <c r="CD108" i="4" s="1"/>
  <c r="R108" i="21"/>
  <c r="AD108" i="21"/>
  <c r="CH108" i="4" s="1"/>
  <c r="O108" i="21"/>
  <c r="AA108" i="21" s="1"/>
  <c r="CE108" i="4"/>
  <c r="S108" i="21"/>
  <c r="AE108" i="21" s="1"/>
  <c r="CI108" i="4" s="1"/>
  <c r="P108" i="21"/>
  <c r="AB108" i="21"/>
  <c r="CF108" i="4" s="1"/>
  <c r="T108" i="21"/>
  <c r="AF108" i="21"/>
  <c r="CJ108" i="4" s="1"/>
  <c r="L106" i="21"/>
  <c r="X106" i="21" s="1"/>
  <c r="CB106" i="4" s="1"/>
  <c r="P106" i="21"/>
  <c r="AB106" i="21" s="1"/>
  <c r="CF106" i="4" s="1"/>
  <c r="T106" i="21"/>
  <c r="AF106" i="21"/>
  <c r="CJ106" i="4"/>
  <c r="M106" i="21"/>
  <c r="Y106" i="21" s="1"/>
  <c r="CC106" i="4" s="1"/>
  <c r="Q106" i="21"/>
  <c r="AC106" i="21" s="1"/>
  <c r="CG106" i="4" s="1"/>
  <c r="U106" i="21"/>
  <c r="AG106" i="21"/>
  <c r="CK106" i="4"/>
  <c r="N106" i="21"/>
  <c r="Z106" i="21" s="1"/>
  <c r="CD106" i="4" s="1"/>
  <c r="R106" i="21"/>
  <c r="AD106" i="21"/>
  <c r="CH106" i="4" s="1"/>
  <c r="L104" i="21"/>
  <c r="X104" i="21" s="1"/>
  <c r="CB104" i="4" s="1"/>
  <c r="N104" i="21"/>
  <c r="Z104" i="21"/>
  <c r="CD104" i="4"/>
  <c r="R104" i="21"/>
  <c r="AD104" i="21" s="1"/>
  <c r="CH104" i="4" s="1"/>
  <c r="O104" i="21"/>
  <c r="AA104" i="21" s="1"/>
  <c r="CE104" i="4" s="1"/>
  <c r="S104" i="21"/>
  <c r="AE104" i="21"/>
  <c r="CI104" i="4" s="1"/>
  <c r="P104" i="21"/>
  <c r="AB104" i="21"/>
  <c r="CF104" i="4"/>
  <c r="T104" i="21"/>
  <c r="AF104" i="21" s="1"/>
  <c r="CJ104" i="4" s="1"/>
  <c r="L102" i="21"/>
  <c r="X102" i="21" s="1"/>
  <c r="CB102" i="4" s="1"/>
  <c r="P102" i="21"/>
  <c r="AB102" i="21" s="1"/>
  <c r="CF102" i="4" s="1"/>
  <c r="T102" i="21"/>
  <c r="AF102" i="21"/>
  <c r="CJ102" i="4"/>
  <c r="M102" i="21"/>
  <c r="Y102" i="21" s="1"/>
  <c r="CC102" i="4" s="1"/>
  <c r="Q102" i="21"/>
  <c r="AC102" i="21" s="1"/>
  <c r="CG102" i="4" s="1"/>
  <c r="U102" i="21"/>
  <c r="AG102" i="21"/>
  <c r="CK102" i="4" s="1"/>
  <c r="N102" i="21"/>
  <c r="Z102" i="21"/>
  <c r="CD102" i="4" s="1"/>
  <c r="R102" i="21"/>
  <c r="AD102" i="21" s="1"/>
  <c r="CH102" i="4" s="1"/>
  <c r="L100" i="21"/>
  <c r="X100" i="21" s="1"/>
  <c r="CB100" i="4" s="1"/>
  <c r="N100" i="21"/>
  <c r="Z100" i="21" s="1"/>
  <c r="CD100" i="4" s="1"/>
  <c r="R100" i="21"/>
  <c r="AD100" i="21"/>
  <c r="CH100" i="4"/>
  <c r="O100" i="21"/>
  <c r="AA100" i="21" s="1"/>
  <c r="CE100" i="4" s="1"/>
  <c r="S100" i="21"/>
  <c r="AE100" i="21" s="1"/>
  <c r="CI100" i="4" s="1"/>
  <c r="P100" i="21"/>
  <c r="AB100" i="21"/>
  <c r="CF100" i="4" s="1"/>
  <c r="T100" i="21"/>
  <c r="AF100" i="21"/>
  <c r="CJ100" i="4" s="1"/>
  <c r="L98" i="21"/>
  <c r="X98" i="21" s="1"/>
  <c r="CB98" i="4" s="1"/>
  <c r="P98" i="21"/>
  <c r="AB98" i="21" s="1"/>
  <c r="CF98" i="4" s="1"/>
  <c r="T98" i="21"/>
  <c r="AF98" i="21" s="1"/>
  <c r="CJ98" i="4" s="1"/>
  <c r="M98" i="21"/>
  <c r="Y98" i="21"/>
  <c r="CC98" i="4"/>
  <c r="Q98" i="21"/>
  <c r="AC98" i="21" s="1"/>
  <c r="CG98" i="4" s="1"/>
  <c r="U98" i="21"/>
  <c r="AG98" i="21" s="1"/>
  <c r="CK98" i="4" s="1"/>
  <c r="N98" i="21"/>
  <c r="Z98" i="21"/>
  <c r="CD98" i="4" s="1"/>
  <c r="R98" i="21"/>
  <c r="AD98" i="21"/>
  <c r="CH98" i="4" s="1"/>
  <c r="L96" i="21"/>
  <c r="X96" i="21" s="1"/>
  <c r="CB96" i="4" s="1"/>
  <c r="N96" i="21"/>
  <c r="Z96" i="21" s="1"/>
  <c r="CD96" i="4" s="1"/>
  <c r="R96" i="21"/>
  <c r="AD96" i="21" s="1"/>
  <c r="CH96" i="4" s="1"/>
  <c r="O96" i="21"/>
  <c r="AA96" i="21"/>
  <c r="CE96" i="4"/>
  <c r="S96" i="21"/>
  <c r="AE96" i="21" s="1"/>
  <c r="CI96" i="4" s="1"/>
  <c r="P96" i="21"/>
  <c r="AB96" i="21" s="1"/>
  <c r="CF96" i="4" s="1"/>
  <c r="T96" i="21"/>
  <c r="AF96" i="21"/>
  <c r="CJ96" i="4" s="1"/>
  <c r="L94" i="21"/>
  <c r="X94" i="21"/>
  <c r="CB94" i="4" s="1"/>
  <c r="P94" i="21"/>
  <c r="AB94" i="21" s="1"/>
  <c r="CF94" i="4" s="1"/>
  <c r="T94" i="21"/>
  <c r="AF94" i="21" s="1"/>
  <c r="CJ94" i="4" s="1"/>
  <c r="M94" i="21"/>
  <c r="Y94" i="21" s="1"/>
  <c r="CC94" i="4" s="1"/>
  <c r="Q94" i="21"/>
  <c r="AC94" i="21"/>
  <c r="CG94" i="4"/>
  <c r="U94" i="21"/>
  <c r="AG94" i="21" s="1"/>
  <c r="CK94" i="4" s="1"/>
  <c r="N94" i="21"/>
  <c r="Z94" i="21" s="1"/>
  <c r="CD94" i="4" s="1"/>
  <c r="R94" i="21"/>
  <c r="AD94" i="21"/>
  <c r="CH94" i="4" s="1"/>
  <c r="L92" i="21"/>
  <c r="X92" i="21"/>
  <c r="CB92" i="4" s="1"/>
  <c r="N92" i="21"/>
  <c r="Z92" i="21" s="1"/>
  <c r="CD92" i="4" s="1"/>
  <c r="R92" i="21"/>
  <c r="AD92" i="21" s="1"/>
  <c r="CH92" i="4" s="1"/>
  <c r="O92" i="21"/>
  <c r="AA92" i="21" s="1"/>
  <c r="CE92" i="4" s="1"/>
  <c r="S92" i="21"/>
  <c r="AE92" i="21"/>
  <c r="CI92" i="4"/>
  <c r="P92" i="21"/>
  <c r="AB92" i="21" s="1"/>
  <c r="CF92" i="4" s="1"/>
  <c r="T92" i="21"/>
  <c r="AF92" i="21" s="1"/>
  <c r="CJ92" i="4" s="1"/>
  <c r="L90" i="21"/>
  <c r="X90" i="21"/>
  <c r="CB90" i="4" s="1"/>
  <c r="P90" i="21"/>
  <c r="AB90" i="21"/>
  <c r="CF90" i="4" s="1"/>
  <c r="T90" i="21"/>
  <c r="AF90" i="21" s="1"/>
  <c r="CJ90" i="4" s="1"/>
  <c r="M90" i="21"/>
  <c r="Y90" i="21" s="1"/>
  <c r="CC90" i="4" s="1"/>
  <c r="Q90" i="21"/>
  <c r="AC90" i="21" s="1"/>
  <c r="CG90" i="4" s="1"/>
  <c r="U90" i="21"/>
  <c r="AG90" i="21"/>
  <c r="CK90" i="4"/>
  <c r="N90" i="21"/>
  <c r="Z90" i="21" s="1"/>
  <c r="CD90" i="4" s="1"/>
  <c r="R90" i="21"/>
  <c r="AD90" i="21" s="1"/>
  <c r="CH90" i="4" s="1"/>
  <c r="L88" i="21"/>
  <c r="X88" i="21"/>
  <c r="CB88" i="4" s="1"/>
  <c r="N88" i="21"/>
  <c r="Z88" i="21"/>
  <c r="CD88" i="4" s="1"/>
  <c r="R88" i="21"/>
  <c r="AD88" i="21" s="1"/>
  <c r="CH88" i="4" s="1"/>
  <c r="O88" i="21"/>
  <c r="AA88" i="21" s="1"/>
  <c r="CE88" i="4" s="1"/>
  <c r="S88" i="21"/>
  <c r="AE88" i="21" s="1"/>
  <c r="CI88" i="4" s="1"/>
  <c r="P88" i="21"/>
  <c r="AB88" i="21"/>
  <c r="CF88" i="4"/>
  <c r="T88" i="21"/>
  <c r="AF88" i="21" s="1"/>
  <c r="CJ88" i="4" s="1"/>
  <c r="L86" i="21"/>
  <c r="P86" i="21"/>
  <c r="AB86" i="21" s="1"/>
  <c r="CF86" i="4" s="1"/>
  <c r="T86" i="21"/>
  <c r="AF86" i="21" s="1"/>
  <c r="CJ86" i="4" s="1"/>
  <c r="M86" i="21"/>
  <c r="Y86" i="21" s="1"/>
  <c r="CC86" i="4" s="1"/>
  <c r="Q86" i="21"/>
  <c r="AC86" i="21"/>
  <c r="CG86" i="4"/>
  <c r="U86" i="21"/>
  <c r="AG86" i="21" s="1"/>
  <c r="CK86" i="4" s="1"/>
  <c r="N86" i="21"/>
  <c r="Z86" i="21" s="1"/>
  <c r="CD86" i="4" s="1"/>
  <c r="R86" i="21"/>
  <c r="AD86" i="21"/>
  <c r="CH86" i="4" s="1"/>
  <c r="L84" i="21"/>
  <c r="X84" i="21"/>
  <c r="CB84" i="4" s="1"/>
  <c r="N84" i="21"/>
  <c r="Z84" i="21" s="1"/>
  <c r="CD84" i="4" s="1"/>
  <c r="R84" i="21"/>
  <c r="AD84" i="21" s="1"/>
  <c r="CH84" i="4" s="1"/>
  <c r="O84" i="21"/>
  <c r="AA84" i="21" s="1"/>
  <c r="CE84" i="4" s="1"/>
  <c r="S84" i="21"/>
  <c r="AE84" i="21"/>
  <c r="CI84" i="4"/>
  <c r="P84" i="21"/>
  <c r="AB84" i="21" s="1"/>
  <c r="CF84" i="4" s="1"/>
  <c r="T84" i="21"/>
  <c r="AF84" i="21" s="1"/>
  <c r="CJ84" i="4" s="1"/>
  <c r="L82" i="21"/>
  <c r="X82" i="21"/>
  <c r="CB82" i="4" s="1"/>
  <c r="P82" i="21"/>
  <c r="AB82" i="21"/>
  <c r="CF82" i="4" s="1"/>
  <c r="T82" i="21"/>
  <c r="AF82" i="21" s="1"/>
  <c r="CJ82" i="4" s="1"/>
  <c r="M82" i="21"/>
  <c r="Y82" i="21" s="1"/>
  <c r="CC82" i="4" s="1"/>
  <c r="Q82" i="21"/>
  <c r="AC82" i="21" s="1"/>
  <c r="CG82" i="4" s="1"/>
  <c r="U82" i="21"/>
  <c r="AG82" i="21"/>
  <c r="CK82" i="4"/>
  <c r="N82" i="21"/>
  <c r="Z82" i="21" s="1"/>
  <c r="CD82" i="4" s="1"/>
  <c r="R82" i="21"/>
  <c r="AD82" i="21" s="1"/>
  <c r="CH82" i="4" s="1"/>
  <c r="L80" i="21"/>
  <c r="X80" i="21"/>
  <c r="CB80" i="4" s="1"/>
  <c r="N80" i="21"/>
  <c r="Z80" i="21"/>
  <c r="CD80" i="4" s="1"/>
  <c r="R80" i="21"/>
  <c r="AD80" i="21" s="1"/>
  <c r="CH80" i="4" s="1"/>
  <c r="O80" i="21"/>
  <c r="AA80" i="21" s="1"/>
  <c r="CE80" i="4" s="1"/>
  <c r="S80" i="21"/>
  <c r="AE80" i="21" s="1"/>
  <c r="CI80" i="4" s="1"/>
  <c r="P80" i="21"/>
  <c r="AB80" i="21"/>
  <c r="CF80" i="4"/>
  <c r="T80" i="21"/>
  <c r="AF80" i="21" s="1"/>
  <c r="CJ80" i="4" s="1"/>
  <c r="L78" i="21"/>
  <c r="P78" i="21"/>
  <c r="AB78" i="21" s="1"/>
  <c r="CF78" i="4" s="1"/>
  <c r="T78" i="21"/>
  <c r="AF78" i="21" s="1"/>
  <c r="CJ78" i="4" s="1"/>
  <c r="M78" i="21"/>
  <c r="Y78" i="21" s="1"/>
  <c r="CC78" i="4" s="1"/>
  <c r="Q78" i="21"/>
  <c r="AC78" i="21"/>
  <c r="CG78" i="4"/>
  <c r="U78" i="21"/>
  <c r="AG78" i="21" s="1"/>
  <c r="CK78" i="4" s="1"/>
  <c r="N78" i="21"/>
  <c r="Z78" i="21" s="1"/>
  <c r="CD78" i="4" s="1"/>
  <c r="R78" i="21"/>
  <c r="AD78" i="21"/>
  <c r="CH78" i="4" s="1"/>
  <c r="L76" i="21"/>
  <c r="X76" i="21"/>
  <c r="CB76" i="4" s="1"/>
  <c r="N76" i="21"/>
  <c r="Z76" i="21" s="1"/>
  <c r="CD76" i="4" s="1"/>
  <c r="R76" i="21"/>
  <c r="AD76" i="21" s="1"/>
  <c r="CH76" i="4" s="1"/>
  <c r="O76" i="21"/>
  <c r="AA76" i="21" s="1"/>
  <c r="CE76" i="4" s="1"/>
  <c r="S76" i="21"/>
  <c r="AE76" i="21"/>
  <c r="CI76" i="4"/>
  <c r="P76" i="21"/>
  <c r="AB76" i="21" s="1"/>
  <c r="CF76" i="4" s="1"/>
  <c r="T76" i="21"/>
  <c r="AF76" i="21" s="1"/>
  <c r="CJ76" i="4" s="1"/>
  <c r="L74" i="21"/>
  <c r="X74" i="21"/>
  <c r="CB74" i="4" s="1"/>
  <c r="P74" i="21"/>
  <c r="AB74" i="21"/>
  <c r="CF74" i="4" s="1"/>
  <c r="T74" i="21"/>
  <c r="AF74" i="21" s="1"/>
  <c r="CJ74" i="4" s="1"/>
  <c r="M74" i="21"/>
  <c r="Y74" i="21" s="1"/>
  <c r="CC74" i="4" s="1"/>
  <c r="Q74" i="21"/>
  <c r="AC74" i="21" s="1"/>
  <c r="CG74" i="4" s="1"/>
  <c r="U74" i="21"/>
  <c r="AG74" i="21"/>
  <c r="CK74" i="4"/>
  <c r="N74" i="21"/>
  <c r="Z74" i="21" s="1"/>
  <c r="CD74" i="4" s="1"/>
  <c r="R74" i="21"/>
  <c r="AD74" i="21" s="1"/>
  <c r="CH74" i="4" s="1"/>
  <c r="L72" i="21"/>
  <c r="X72" i="21"/>
  <c r="CB72" i="4" s="1"/>
  <c r="N72" i="21"/>
  <c r="Z72" i="21"/>
  <c r="CD72" i="4" s="1"/>
  <c r="R72" i="21"/>
  <c r="AD72" i="21" s="1"/>
  <c r="CH72" i="4" s="1"/>
  <c r="O72" i="21"/>
  <c r="AA72" i="21" s="1"/>
  <c r="CE72" i="4" s="1"/>
  <c r="S72" i="21"/>
  <c r="AE72" i="21" s="1"/>
  <c r="CI72" i="4" s="1"/>
  <c r="P72" i="21"/>
  <c r="AB72" i="21"/>
  <c r="CF72" i="4"/>
  <c r="T72" i="21"/>
  <c r="AF72" i="21" s="1"/>
  <c r="CJ72" i="4" s="1"/>
  <c r="L70" i="21"/>
  <c r="X70" i="21" s="1"/>
  <c r="CB70" i="4" s="1"/>
  <c r="P70" i="21"/>
  <c r="AB70" i="21"/>
  <c r="CF70" i="4" s="1"/>
  <c r="T70" i="21"/>
  <c r="AF70" i="21"/>
  <c r="CJ70" i="4" s="1"/>
  <c r="M70" i="21"/>
  <c r="Y70" i="21" s="1"/>
  <c r="CC70" i="4" s="1"/>
  <c r="Q70" i="21"/>
  <c r="AC70" i="21" s="1"/>
  <c r="CG70" i="4" s="1"/>
  <c r="U70" i="21"/>
  <c r="AG70" i="21" s="1"/>
  <c r="CK70" i="4" s="1"/>
  <c r="N70" i="21"/>
  <c r="Z70" i="21"/>
  <c r="CD70" i="4"/>
  <c r="R70" i="21"/>
  <c r="AD70" i="21" s="1"/>
  <c r="CH70" i="4" s="1"/>
  <c r="L68" i="21"/>
  <c r="X68" i="21" s="1"/>
  <c r="CB68" i="4" s="1"/>
  <c r="N68" i="21"/>
  <c r="Z68" i="21"/>
  <c r="CD68" i="4" s="1"/>
  <c r="R68" i="21"/>
  <c r="AD68" i="21"/>
  <c r="CH68" i="4" s="1"/>
  <c r="O68" i="21"/>
  <c r="AA68" i="21" s="1"/>
  <c r="CE68" i="4" s="1"/>
  <c r="S68" i="21"/>
  <c r="AE68" i="21" s="1"/>
  <c r="CI68" i="4" s="1"/>
  <c r="P68" i="21"/>
  <c r="AB68" i="21" s="1"/>
  <c r="CF68" i="4" s="1"/>
  <c r="T68" i="21"/>
  <c r="AF68" i="21"/>
  <c r="CJ68" i="4"/>
  <c r="L66" i="21"/>
  <c r="X66" i="21" s="1"/>
  <c r="CB66" i="4" s="1"/>
  <c r="P66" i="21"/>
  <c r="AB66" i="21" s="1"/>
  <c r="CF66" i="4" s="1"/>
  <c r="T66" i="21"/>
  <c r="AF66" i="21"/>
  <c r="CJ66" i="4" s="1"/>
  <c r="M66" i="21"/>
  <c r="Y66" i="21"/>
  <c r="CC66" i="4" s="1"/>
  <c r="Q66" i="21"/>
  <c r="AC66" i="21" s="1"/>
  <c r="CG66" i="4" s="1"/>
  <c r="U66" i="21"/>
  <c r="AG66" i="21" s="1"/>
  <c r="CK66" i="4" s="1"/>
  <c r="N66" i="21"/>
  <c r="Z66" i="21" s="1"/>
  <c r="CD66" i="4" s="1"/>
  <c r="R66" i="21"/>
  <c r="AD66" i="21"/>
  <c r="CH66" i="4"/>
  <c r="L64" i="21"/>
  <c r="X64" i="21" s="1"/>
  <c r="CB64" i="4" s="1"/>
  <c r="N64" i="21"/>
  <c r="Z64" i="21" s="1"/>
  <c r="CD64" i="4" s="1"/>
  <c r="R64" i="21"/>
  <c r="AD64" i="21"/>
  <c r="CH64" i="4" s="1"/>
  <c r="O64" i="21"/>
  <c r="AA64" i="21"/>
  <c r="CE64" i="4" s="1"/>
  <c r="S64" i="21"/>
  <c r="AE64" i="21" s="1"/>
  <c r="CI64" i="4" s="1"/>
  <c r="P64" i="21"/>
  <c r="AB64" i="21" s="1"/>
  <c r="CF64" i="4" s="1"/>
  <c r="T64" i="21"/>
  <c r="AF64" i="21" s="1"/>
  <c r="CJ64" i="4" s="1"/>
  <c r="L62" i="21"/>
  <c r="X62" i="21"/>
  <c r="CB62" i="4"/>
  <c r="P62" i="21"/>
  <c r="AB62" i="21" s="1"/>
  <c r="CF62" i="4" s="1"/>
  <c r="T62" i="21"/>
  <c r="AF62" i="21" s="1"/>
  <c r="CJ62" i="4" s="1"/>
  <c r="M62" i="21"/>
  <c r="Y62" i="21"/>
  <c r="CC62" i="4" s="1"/>
  <c r="Q62" i="21"/>
  <c r="AC62" i="21"/>
  <c r="CG62" i="4" s="1"/>
  <c r="U62" i="21"/>
  <c r="AG62" i="21" s="1"/>
  <c r="CK62" i="4" s="1"/>
  <c r="N62" i="21"/>
  <c r="Z62" i="21" s="1"/>
  <c r="CD62" i="4" s="1"/>
  <c r="R62" i="21"/>
  <c r="AD62" i="21" s="1"/>
  <c r="CH62" i="4" s="1"/>
  <c r="L60" i="21"/>
  <c r="X60" i="21"/>
  <c r="CB60" i="4"/>
  <c r="N60" i="21"/>
  <c r="Z60" i="21" s="1"/>
  <c r="CD60" i="4" s="1"/>
  <c r="R60" i="21"/>
  <c r="AD60" i="21" s="1"/>
  <c r="CH60" i="4" s="1"/>
  <c r="O60" i="21"/>
  <c r="AA60" i="21"/>
  <c r="CE60" i="4" s="1"/>
  <c r="S60" i="21"/>
  <c r="AE60" i="21"/>
  <c r="CI60" i="4" s="1"/>
  <c r="P60" i="21"/>
  <c r="AB60" i="21" s="1"/>
  <c r="CF60" i="4" s="1"/>
  <c r="T60" i="21"/>
  <c r="AF60" i="21" s="1"/>
  <c r="CJ60" i="4" s="1"/>
  <c r="L58" i="21"/>
  <c r="X58" i="21" s="1"/>
  <c r="CB58" i="4" s="1"/>
  <c r="P58" i="21"/>
  <c r="AB58" i="21"/>
  <c r="CF58" i="4"/>
  <c r="T58" i="21"/>
  <c r="AF58" i="21" s="1"/>
  <c r="CJ58" i="4" s="1"/>
  <c r="M58" i="21"/>
  <c r="Y58" i="21" s="1"/>
  <c r="CC58" i="4" s="1"/>
  <c r="Q58" i="21"/>
  <c r="AC58" i="21"/>
  <c r="CG58" i="4" s="1"/>
  <c r="U58" i="21"/>
  <c r="AG58" i="21"/>
  <c r="CK58" i="4" s="1"/>
  <c r="N58" i="21"/>
  <c r="Z58" i="21" s="1"/>
  <c r="CD58" i="4" s="1"/>
  <c r="R58" i="21"/>
  <c r="AD58" i="21" s="1"/>
  <c r="CH58" i="4" s="1"/>
  <c r="L56" i="21"/>
  <c r="X56" i="21" s="1"/>
  <c r="CB56" i="4" s="1"/>
  <c r="N56" i="21"/>
  <c r="Z56" i="21"/>
  <c r="CD56" i="4"/>
  <c r="R56" i="21"/>
  <c r="AD56" i="21" s="1"/>
  <c r="CH56" i="4" s="1"/>
  <c r="O56" i="21"/>
  <c r="AA56" i="21" s="1"/>
  <c r="CE56" i="4" s="1"/>
  <c r="S56" i="21"/>
  <c r="AE56" i="21"/>
  <c r="CI56" i="4" s="1"/>
  <c r="P56" i="21"/>
  <c r="AB56" i="21"/>
  <c r="CF56" i="4" s="1"/>
  <c r="T56" i="21"/>
  <c r="AF56" i="21" s="1"/>
  <c r="CJ56" i="4" s="1"/>
  <c r="L54" i="21"/>
  <c r="X54" i="21" s="1"/>
  <c r="CB54" i="4" s="1"/>
  <c r="P54" i="21"/>
  <c r="AB54" i="21" s="1"/>
  <c r="CF54" i="4" s="1"/>
  <c r="T54" i="21"/>
  <c r="AF54" i="21"/>
  <c r="CJ54" i="4"/>
  <c r="M54" i="21"/>
  <c r="Y54" i="21" s="1"/>
  <c r="CC54" i="4" s="1"/>
  <c r="Q54" i="21"/>
  <c r="AC54" i="21" s="1"/>
  <c r="CG54" i="4" s="1"/>
  <c r="U54" i="21"/>
  <c r="AG54" i="21"/>
  <c r="CK54" i="4" s="1"/>
  <c r="N54" i="21"/>
  <c r="Z54" i="21"/>
  <c r="CD54" i="4" s="1"/>
  <c r="R54" i="21"/>
  <c r="AD54" i="21" s="1"/>
  <c r="CH54" i="4" s="1"/>
  <c r="L52" i="21"/>
  <c r="X52" i="21" s="1"/>
  <c r="CB52" i="4" s="1"/>
  <c r="N52" i="21"/>
  <c r="Z52" i="21" s="1"/>
  <c r="CD52" i="4" s="1"/>
  <c r="R52" i="21"/>
  <c r="AD52" i="21"/>
  <c r="CH52" i="4"/>
  <c r="O52" i="21"/>
  <c r="AA52" i="21" s="1"/>
  <c r="CE52" i="4" s="1"/>
  <c r="S52" i="21"/>
  <c r="AE52" i="21" s="1"/>
  <c r="CI52" i="4" s="1"/>
  <c r="P52" i="21"/>
  <c r="AB52" i="21"/>
  <c r="CF52" i="4" s="1"/>
  <c r="T52" i="21"/>
  <c r="AF52" i="21"/>
  <c r="CJ52" i="4" s="1"/>
  <c r="L50" i="21"/>
  <c r="X50" i="21" s="1"/>
  <c r="CB50" i="4" s="1"/>
  <c r="P50" i="21"/>
  <c r="AB50" i="21" s="1"/>
  <c r="CF50" i="4" s="1"/>
  <c r="T50" i="21"/>
  <c r="AF50" i="21" s="1"/>
  <c r="CJ50" i="4" s="1"/>
  <c r="M50" i="21"/>
  <c r="Y50" i="21"/>
  <c r="CC50" i="4"/>
  <c r="Q50" i="21"/>
  <c r="AC50" i="21" s="1"/>
  <c r="CG50" i="4" s="1"/>
  <c r="U50" i="21"/>
  <c r="AG50" i="21" s="1"/>
  <c r="CK50" i="4" s="1"/>
  <c r="N50" i="21"/>
  <c r="Z50" i="21"/>
  <c r="CD50" i="4" s="1"/>
  <c r="R50" i="21"/>
  <c r="AD50" i="21"/>
  <c r="CH50" i="4" s="1"/>
  <c r="L48" i="21"/>
  <c r="X48" i="21" s="1"/>
  <c r="CB48" i="4" s="1"/>
  <c r="N48" i="21"/>
  <c r="Z48" i="21" s="1"/>
  <c r="CD48" i="4" s="1"/>
  <c r="R48" i="21"/>
  <c r="AD48" i="21" s="1"/>
  <c r="CH48" i="4" s="1"/>
  <c r="O48" i="21"/>
  <c r="AA48" i="21"/>
  <c r="CE48" i="4"/>
  <c r="S48" i="21"/>
  <c r="AE48" i="21" s="1"/>
  <c r="CI48" i="4" s="1"/>
  <c r="P48" i="21"/>
  <c r="AB48" i="21" s="1"/>
  <c r="CF48" i="4" s="1"/>
  <c r="T48" i="21"/>
  <c r="AF48" i="21"/>
  <c r="CJ48" i="4" s="1"/>
  <c r="L46" i="21"/>
  <c r="P46" i="21"/>
  <c r="AB46" i="21" s="1"/>
  <c r="CF46" i="4" s="1"/>
  <c r="T46" i="21"/>
  <c r="AF46" i="21"/>
  <c r="CJ46" i="4"/>
  <c r="M46" i="21"/>
  <c r="Y46" i="21" s="1"/>
  <c r="CC46" i="4" s="1"/>
  <c r="Q46" i="21"/>
  <c r="AC46" i="21" s="1"/>
  <c r="CG46" i="4" s="1"/>
  <c r="U46" i="21"/>
  <c r="AG46" i="21"/>
  <c r="CK46" i="4" s="1"/>
  <c r="N46" i="21"/>
  <c r="Z46" i="21"/>
  <c r="CD46" i="4" s="1"/>
  <c r="R46" i="21"/>
  <c r="AD46" i="21" s="1"/>
  <c r="CH46" i="4" s="1"/>
  <c r="L44" i="21"/>
  <c r="X44" i="21" s="1"/>
  <c r="CB44" i="4" s="1"/>
  <c r="N44" i="21"/>
  <c r="Z44" i="21" s="1"/>
  <c r="CD44" i="4" s="1"/>
  <c r="R44" i="21"/>
  <c r="AD44" i="21"/>
  <c r="CH44" i="4"/>
  <c r="O44" i="21"/>
  <c r="AA44" i="21" s="1"/>
  <c r="CE44" i="4" s="1"/>
  <c r="S44" i="21"/>
  <c r="AE44" i="21" s="1"/>
  <c r="CI44" i="4" s="1"/>
  <c r="P44" i="21"/>
  <c r="AB44" i="21"/>
  <c r="CF44" i="4" s="1"/>
  <c r="T44" i="21"/>
  <c r="AF44" i="21"/>
  <c r="CJ44" i="4" s="1"/>
  <c r="L42" i="21"/>
  <c r="X42" i="21" s="1"/>
  <c r="CB42" i="4" s="1"/>
  <c r="P42" i="21"/>
  <c r="AB42" i="21" s="1"/>
  <c r="CF42" i="4" s="1"/>
  <c r="T42" i="21"/>
  <c r="AF42" i="21" s="1"/>
  <c r="CJ42" i="4" s="1"/>
  <c r="M42" i="21"/>
  <c r="Y42" i="21"/>
  <c r="CC42" i="4"/>
  <c r="Q42" i="21"/>
  <c r="AC42" i="21" s="1"/>
  <c r="CG42" i="4" s="1"/>
  <c r="U42" i="21"/>
  <c r="AG42" i="21" s="1"/>
  <c r="CK42" i="4" s="1"/>
  <c r="N42" i="21"/>
  <c r="Z42" i="21"/>
  <c r="CD42" i="4" s="1"/>
  <c r="R42" i="21"/>
  <c r="AD42" i="21"/>
  <c r="CH42" i="4" s="1"/>
  <c r="L40" i="21"/>
  <c r="X40" i="21" s="1"/>
  <c r="CB40" i="4" s="1"/>
  <c r="N40" i="21"/>
  <c r="Z40" i="21" s="1"/>
  <c r="CD40" i="4" s="1"/>
  <c r="R40" i="21"/>
  <c r="AD40" i="21" s="1"/>
  <c r="CH40" i="4" s="1"/>
  <c r="O40" i="21"/>
  <c r="AA40" i="21"/>
  <c r="CE40" i="4"/>
  <c r="S40" i="21"/>
  <c r="AE40" i="21" s="1"/>
  <c r="CI40" i="4" s="1"/>
  <c r="P40" i="21"/>
  <c r="AB40" i="21" s="1"/>
  <c r="CF40" i="4" s="1"/>
  <c r="T40" i="21"/>
  <c r="AF40" i="21"/>
  <c r="CJ40" i="4" s="1"/>
  <c r="L38" i="21"/>
  <c r="X38" i="21"/>
  <c r="CB38" i="4" s="1"/>
  <c r="P38" i="21"/>
  <c r="AB38" i="21" s="1"/>
  <c r="CF38" i="4" s="1"/>
  <c r="T38" i="21"/>
  <c r="AF38" i="21" s="1"/>
  <c r="CJ38" i="4" s="1"/>
  <c r="M38" i="21"/>
  <c r="Y38" i="21" s="1"/>
  <c r="CC38" i="4" s="1"/>
  <c r="Q38" i="21"/>
  <c r="AC38" i="21"/>
  <c r="CG38" i="4"/>
  <c r="U38" i="21"/>
  <c r="AG38" i="21" s="1"/>
  <c r="CK38" i="4" s="1"/>
  <c r="N38" i="21"/>
  <c r="Z38" i="21" s="1"/>
  <c r="CD38" i="4" s="1"/>
  <c r="R38" i="21"/>
  <c r="AD38" i="21"/>
  <c r="CH38" i="4" s="1"/>
  <c r="L36" i="21"/>
  <c r="X36" i="21"/>
  <c r="CB36" i="4" s="1"/>
  <c r="N36" i="21"/>
  <c r="Z36" i="21" s="1"/>
  <c r="CD36" i="4" s="1"/>
  <c r="R36" i="21"/>
  <c r="AD36" i="21" s="1"/>
  <c r="CH36" i="4" s="1"/>
  <c r="O36" i="21"/>
  <c r="AA36" i="21" s="1"/>
  <c r="CE36" i="4" s="1"/>
  <c r="S36" i="21"/>
  <c r="AE36" i="21"/>
  <c r="CI36" i="4"/>
  <c r="P36" i="21"/>
  <c r="AB36" i="21" s="1"/>
  <c r="CF36" i="4" s="1"/>
  <c r="T36" i="21"/>
  <c r="AF36" i="21" s="1"/>
  <c r="CJ36" i="4" s="1"/>
  <c r="L34" i="21"/>
  <c r="X34" i="21"/>
  <c r="CB34" i="4" s="1"/>
  <c r="P34" i="21"/>
  <c r="AB34" i="21"/>
  <c r="CF34" i="4" s="1"/>
  <c r="T34" i="21"/>
  <c r="AF34" i="21" s="1"/>
  <c r="CJ34" i="4" s="1"/>
  <c r="M34" i="21"/>
  <c r="Y34" i="21" s="1"/>
  <c r="CC34" i="4" s="1"/>
  <c r="Q34" i="21"/>
  <c r="AC34" i="21" s="1"/>
  <c r="CG34" i="4" s="1"/>
  <c r="U34" i="21"/>
  <c r="AG34" i="21"/>
  <c r="CK34" i="4"/>
  <c r="N34" i="21"/>
  <c r="Z34" i="21" s="1"/>
  <c r="CD34" i="4" s="1"/>
  <c r="R34" i="21"/>
  <c r="AD34" i="21" s="1"/>
  <c r="CH34" i="4" s="1"/>
  <c r="L32" i="21"/>
  <c r="X32" i="21"/>
  <c r="CB32" i="4" s="1"/>
  <c r="N32" i="21"/>
  <c r="Z32" i="21"/>
  <c r="CD32" i="4" s="1"/>
  <c r="R32" i="21"/>
  <c r="AD32" i="21" s="1"/>
  <c r="CH32" i="4" s="1"/>
  <c r="O32" i="21"/>
  <c r="AA32" i="21" s="1"/>
  <c r="CE32" i="4" s="1"/>
  <c r="S32" i="21"/>
  <c r="AE32" i="21" s="1"/>
  <c r="CI32" i="4" s="1"/>
  <c r="P32" i="21"/>
  <c r="AB32" i="21"/>
  <c r="CF32" i="4"/>
  <c r="T32" i="21"/>
  <c r="AF32" i="21" s="1"/>
  <c r="CJ32" i="4" s="1"/>
  <c r="L30" i="21"/>
  <c r="P30" i="21"/>
  <c r="AB30" i="21" s="1"/>
  <c r="CF30" i="4" s="1"/>
  <c r="T30" i="21"/>
  <c r="AF30" i="21" s="1"/>
  <c r="CJ30" i="4" s="1"/>
  <c r="M30" i="21"/>
  <c r="Y30" i="21" s="1"/>
  <c r="CC30" i="4" s="1"/>
  <c r="Q30" i="21"/>
  <c r="AC30" i="21"/>
  <c r="CG30" i="4"/>
  <c r="U30" i="21"/>
  <c r="AG30" i="21" s="1"/>
  <c r="CK30" i="4" s="1"/>
  <c r="N30" i="21"/>
  <c r="Z30" i="21" s="1"/>
  <c r="CD30" i="4" s="1"/>
  <c r="R30" i="21"/>
  <c r="AD30" i="21"/>
  <c r="CH30" i="4" s="1"/>
  <c r="L28" i="21"/>
  <c r="X28" i="21"/>
  <c r="CB28" i="4" s="1"/>
  <c r="N28" i="21"/>
  <c r="Z28" i="21" s="1"/>
  <c r="CD28" i="4" s="1"/>
  <c r="R28" i="21"/>
  <c r="AD28" i="21" s="1"/>
  <c r="CH28" i="4" s="1"/>
  <c r="O28" i="21"/>
  <c r="AA28" i="21" s="1"/>
  <c r="CE28" i="4" s="1"/>
  <c r="S28" i="21"/>
  <c r="AE28" i="21"/>
  <c r="CI28" i="4"/>
  <c r="P28" i="21"/>
  <c r="AB28" i="21" s="1"/>
  <c r="CF28" i="4" s="1"/>
  <c r="T28" i="21"/>
  <c r="AF28" i="21" s="1"/>
  <c r="CJ28" i="4" s="1"/>
  <c r="L26" i="21"/>
  <c r="X26" i="21"/>
  <c r="CB26" i="4" s="1"/>
  <c r="P26" i="21"/>
  <c r="AB26" i="21"/>
  <c r="CF26" i="4" s="1"/>
  <c r="T26" i="21"/>
  <c r="AF26" i="21" s="1"/>
  <c r="CJ26" i="4" s="1"/>
  <c r="M26" i="21"/>
  <c r="Y26" i="21" s="1"/>
  <c r="CC26" i="4" s="1"/>
  <c r="Q26" i="21"/>
  <c r="AC26" i="21" s="1"/>
  <c r="CG26" i="4" s="1"/>
  <c r="U26" i="21"/>
  <c r="AG26" i="21"/>
  <c r="CK26" i="4"/>
  <c r="N26" i="21"/>
  <c r="Z26" i="21" s="1"/>
  <c r="CD26" i="4" s="1"/>
  <c r="R26" i="21"/>
  <c r="AD26" i="21" s="1"/>
  <c r="CH26" i="4" s="1"/>
  <c r="L24" i="21"/>
  <c r="X24" i="21"/>
  <c r="CB24" i="4" s="1"/>
  <c r="N24" i="21"/>
  <c r="Z24" i="21"/>
  <c r="CD24" i="4" s="1"/>
  <c r="R24" i="21"/>
  <c r="AD24" i="21" s="1"/>
  <c r="CH24" i="4" s="1"/>
  <c r="O24" i="21"/>
  <c r="AA24" i="21" s="1"/>
  <c r="CE24" i="4" s="1"/>
  <c r="S24" i="21"/>
  <c r="AE24" i="21" s="1"/>
  <c r="CI24" i="4" s="1"/>
  <c r="P24" i="21"/>
  <c r="AB24" i="21"/>
  <c r="CF24" i="4"/>
  <c r="T24" i="21"/>
  <c r="AF24" i="21" s="1"/>
  <c r="CJ24" i="4" s="1"/>
  <c r="L22" i="21"/>
  <c r="X22" i="21" s="1"/>
  <c r="CB22" i="4" s="1"/>
  <c r="P22" i="21"/>
  <c r="AB22" i="21"/>
  <c r="CF22" i="4" s="1"/>
  <c r="T22" i="21"/>
  <c r="AF22" i="21"/>
  <c r="CJ22" i="4" s="1"/>
  <c r="M22" i="21"/>
  <c r="Y22" i="21" s="1"/>
  <c r="CC22" i="4" s="1"/>
  <c r="Q22" i="21"/>
  <c r="AC22" i="21" s="1"/>
  <c r="CG22" i="4" s="1"/>
  <c r="U22" i="21"/>
  <c r="AG22" i="21" s="1"/>
  <c r="CK22" i="4" s="1"/>
  <c r="N22" i="21"/>
  <c r="Z22" i="21"/>
  <c r="CD22" i="4"/>
  <c r="R22" i="21"/>
  <c r="AD22" i="21" s="1"/>
  <c r="CH22" i="4" s="1"/>
  <c r="L20" i="21"/>
  <c r="X20" i="21" s="1"/>
  <c r="CB20" i="4" s="1"/>
  <c r="N20" i="21"/>
  <c r="Z20" i="21"/>
  <c r="CD20" i="4" s="1"/>
  <c r="R20" i="21"/>
  <c r="AD20" i="21"/>
  <c r="CH20" i="4" s="1"/>
  <c r="O20" i="21"/>
  <c r="AA20" i="21" s="1"/>
  <c r="CE20" i="4" s="1"/>
  <c r="S20" i="21"/>
  <c r="AE20" i="21" s="1"/>
  <c r="CI20" i="4" s="1"/>
  <c r="P20" i="21"/>
  <c r="AB20" i="21" s="1"/>
  <c r="CF20" i="4" s="1"/>
  <c r="T20" i="21"/>
  <c r="AF20" i="21"/>
  <c r="CJ20" i="4"/>
  <c r="L18" i="21"/>
  <c r="X18" i="21" s="1"/>
  <c r="CB18" i="4" s="1"/>
  <c r="P18" i="21"/>
  <c r="AB18" i="21" s="1"/>
  <c r="CF18" i="4" s="1"/>
  <c r="T18" i="21"/>
  <c r="AF18" i="21"/>
  <c r="CJ18" i="4" s="1"/>
  <c r="M18" i="21"/>
  <c r="Y18" i="21"/>
  <c r="CC18" i="4" s="1"/>
  <c r="Q18" i="21"/>
  <c r="AC18" i="21" s="1"/>
  <c r="CG18" i="4" s="1"/>
  <c r="U18" i="21"/>
  <c r="AG18" i="21" s="1"/>
  <c r="CK18" i="4" s="1"/>
  <c r="N18" i="21"/>
  <c r="Z18" i="21" s="1"/>
  <c r="CD18" i="4" s="1"/>
  <c r="R18" i="21"/>
  <c r="AD18" i="21"/>
  <c r="CH18" i="4"/>
  <c r="L16" i="21"/>
  <c r="X16" i="21" s="1"/>
  <c r="CB16" i="4" s="1"/>
  <c r="N16" i="21"/>
  <c r="Z16" i="21" s="1"/>
  <c r="CD16" i="4" s="1"/>
  <c r="R16" i="21"/>
  <c r="AD16" i="21"/>
  <c r="CH16" i="4" s="1"/>
  <c r="O16" i="21"/>
  <c r="AA16" i="21"/>
  <c r="CE16" i="4" s="1"/>
  <c r="S16" i="21"/>
  <c r="AE16" i="21" s="1"/>
  <c r="CI16" i="4" s="1"/>
  <c r="P16" i="21"/>
  <c r="AB16" i="21" s="1"/>
  <c r="CF16" i="4" s="1"/>
  <c r="T16" i="21"/>
  <c r="AF16" i="21" s="1"/>
  <c r="CJ16" i="4" s="1"/>
  <c r="L14" i="21"/>
  <c r="X14" i="21"/>
  <c r="CB14" i="4"/>
  <c r="P14" i="21"/>
  <c r="AB14" i="21" s="1"/>
  <c r="CF14" i="4" s="1"/>
  <c r="T14" i="21"/>
  <c r="AF14" i="21" s="1"/>
  <c r="CJ14" i="4" s="1"/>
  <c r="M14" i="21"/>
  <c r="Y14" i="21"/>
  <c r="CC14" i="4" s="1"/>
  <c r="Q14" i="21"/>
  <c r="AC14" i="21"/>
  <c r="CG14" i="4" s="1"/>
  <c r="U14" i="21"/>
  <c r="AG14" i="21" s="1"/>
  <c r="CK14" i="4" s="1"/>
  <c r="N14" i="21"/>
  <c r="Z14" i="21" s="1"/>
  <c r="CD14" i="4" s="1"/>
  <c r="R14" i="21"/>
  <c r="AD14" i="21" s="1"/>
  <c r="CH14" i="4" s="1"/>
  <c r="L12" i="21"/>
  <c r="X12" i="21"/>
  <c r="CB12" i="4"/>
  <c r="N12" i="21"/>
  <c r="Z12" i="21" s="1"/>
  <c r="CD12" i="4" s="1"/>
  <c r="R12" i="21"/>
  <c r="AD12" i="21" s="1"/>
  <c r="CH12" i="4" s="1"/>
  <c r="O12" i="21"/>
  <c r="AA12" i="21"/>
  <c r="CE12" i="4" s="1"/>
  <c r="S12" i="21"/>
  <c r="AE12" i="21"/>
  <c r="CI12" i="4" s="1"/>
  <c r="P12" i="21"/>
  <c r="AB12" i="21" s="1"/>
  <c r="CF12" i="4" s="1"/>
  <c r="T12" i="21"/>
  <c r="AF12" i="21" s="1"/>
  <c r="CJ12" i="4" s="1"/>
  <c r="L10" i="21"/>
  <c r="X10" i="21" s="1"/>
  <c r="CB10" i="4" s="1"/>
  <c r="P10" i="21"/>
  <c r="AB10" i="21"/>
  <c r="CF10" i="4"/>
  <c r="T10" i="21"/>
  <c r="AF10" i="21" s="1"/>
  <c r="CJ10" i="4" s="1"/>
  <c r="M10" i="21"/>
  <c r="Y10" i="21" s="1"/>
  <c r="CC10" i="4" s="1"/>
  <c r="Q10" i="21"/>
  <c r="AC10" i="21"/>
  <c r="CG10" i="4" s="1"/>
  <c r="U10" i="21"/>
  <c r="AG10" i="21"/>
  <c r="CK10" i="4" s="1"/>
  <c r="N10" i="21"/>
  <c r="Z10" i="21" s="1"/>
  <c r="CD10" i="4" s="1"/>
  <c r="R10" i="21"/>
  <c r="AD10" i="21" s="1"/>
  <c r="CH10" i="4" s="1"/>
  <c r="L8" i="21"/>
  <c r="X8" i="21" s="1"/>
  <c r="CB8" i="4" s="1"/>
  <c r="N8" i="21"/>
  <c r="Z8" i="21"/>
  <c r="CD8" i="4"/>
  <c r="R8" i="21"/>
  <c r="AD8" i="21" s="1"/>
  <c r="CH8" i="4" s="1"/>
  <c r="O8" i="21"/>
  <c r="AA8" i="21" s="1"/>
  <c r="CE8" i="4" s="1"/>
  <c r="S8" i="21"/>
  <c r="AE8" i="21"/>
  <c r="CI8" i="4" s="1"/>
  <c r="P8" i="21"/>
  <c r="AB8" i="21"/>
  <c r="CF8" i="4" s="1"/>
  <c r="T8" i="21"/>
  <c r="AF8" i="21" s="1"/>
  <c r="CJ8" i="4" s="1"/>
  <c r="L6" i="21"/>
  <c r="X6" i="21" s="1"/>
  <c r="CB6" i="4" s="1"/>
  <c r="P6" i="21"/>
  <c r="AB6" i="21" s="1"/>
  <c r="CF6" i="4" s="1"/>
  <c r="T6" i="21"/>
  <c r="AF6" i="21"/>
  <c r="CJ6" i="4"/>
  <c r="M6" i="21"/>
  <c r="Y6" i="21" s="1"/>
  <c r="CC6" i="4" s="1"/>
  <c r="Q6" i="21"/>
  <c r="AC6" i="21" s="1"/>
  <c r="CG6" i="4" s="1"/>
  <c r="U6" i="21"/>
  <c r="AG6" i="21"/>
  <c r="CK6" i="4" s="1"/>
  <c r="N6" i="21"/>
  <c r="Z6" i="21"/>
  <c r="CD6" i="4" s="1"/>
  <c r="R6" i="21"/>
  <c r="AD6" i="21" s="1"/>
  <c r="CH6" i="4" s="1"/>
  <c r="L4" i="21"/>
  <c r="X4" i="21" s="1"/>
  <c r="CB4" i="4" s="1"/>
  <c r="N4" i="21"/>
  <c r="Z4" i="21" s="1"/>
  <c r="CD4" i="4" s="1"/>
  <c r="R4" i="21"/>
  <c r="AD4" i="21"/>
  <c r="CH4" i="4"/>
  <c r="O4" i="21"/>
  <c r="AA4" i="21" s="1"/>
  <c r="CE4" i="4" s="1"/>
  <c r="S4" i="21"/>
  <c r="AE4" i="21" s="1"/>
  <c r="CI4" i="4" s="1"/>
  <c r="P4" i="21"/>
  <c r="AB4" i="21"/>
  <c r="CF4" i="4" s="1"/>
  <c r="T4" i="21"/>
  <c r="AF4" i="21"/>
  <c r="CJ4" i="4" s="1"/>
  <c r="K512" i="21"/>
  <c r="W512" i="21" s="1"/>
  <c r="CA512" i="4" s="1"/>
  <c r="K508" i="21"/>
  <c r="W508" i="21" s="1"/>
  <c r="CA508" i="4" s="1"/>
  <c r="K504" i="21"/>
  <c r="W504" i="21" s="1"/>
  <c r="CA504" i="4" s="1"/>
  <c r="K500" i="21"/>
  <c r="W500" i="21"/>
  <c r="CA500" i="4"/>
  <c r="K496" i="21"/>
  <c r="W496" i="21" s="1"/>
  <c r="CA496" i="4" s="1"/>
  <c r="K492" i="21"/>
  <c r="W492" i="21" s="1"/>
  <c r="CA492" i="4" s="1"/>
  <c r="K488" i="21"/>
  <c r="W488" i="21"/>
  <c r="CA488" i="4" s="1"/>
  <c r="K484" i="21"/>
  <c r="W484" i="21"/>
  <c r="CA484" i="4" s="1"/>
  <c r="K480" i="21"/>
  <c r="W480" i="21" s="1"/>
  <c r="CA480" i="4" s="1"/>
  <c r="K476" i="21"/>
  <c r="W476" i="21" s="1"/>
  <c r="CA476" i="4" s="1"/>
  <c r="K472" i="21"/>
  <c r="W472" i="21" s="1"/>
  <c r="CA472" i="4" s="1"/>
  <c r="K468" i="21"/>
  <c r="W468" i="21"/>
  <c r="CA468" i="4"/>
  <c r="K464" i="21"/>
  <c r="W464" i="21" s="1"/>
  <c r="CA464" i="4" s="1"/>
  <c r="K460" i="21"/>
  <c r="W460" i="21" s="1"/>
  <c r="CA460" i="4" s="1"/>
  <c r="K456" i="21"/>
  <c r="W456" i="21"/>
  <c r="CA456" i="4" s="1"/>
  <c r="K452" i="21"/>
  <c r="W452" i="21"/>
  <c r="CA452" i="4" s="1"/>
  <c r="K448" i="21"/>
  <c r="W448" i="21" s="1"/>
  <c r="CA448" i="4" s="1"/>
  <c r="K444" i="21"/>
  <c r="W444" i="21" s="1"/>
  <c r="CA444" i="4" s="1"/>
  <c r="K440" i="21"/>
  <c r="W440" i="21" s="1"/>
  <c r="CA440" i="4" s="1"/>
  <c r="K436" i="21"/>
  <c r="W436" i="21"/>
  <c r="CA436" i="4"/>
  <c r="K432" i="21"/>
  <c r="W432" i="21" s="1"/>
  <c r="CA432" i="4" s="1"/>
  <c r="K428" i="21"/>
  <c r="W428" i="21" s="1"/>
  <c r="CA428" i="4" s="1"/>
  <c r="K424" i="21"/>
  <c r="W424" i="21"/>
  <c r="CA424" i="4" s="1"/>
  <c r="K420" i="21"/>
  <c r="W420" i="21"/>
  <c r="CA420" i="4" s="1"/>
  <c r="K416" i="21"/>
  <c r="W416" i="21" s="1"/>
  <c r="CA416" i="4" s="1"/>
  <c r="K412" i="21"/>
  <c r="W412" i="21" s="1"/>
  <c r="CA412" i="4" s="1"/>
  <c r="K408" i="21"/>
  <c r="W408" i="21" s="1"/>
  <c r="CA408" i="4" s="1"/>
  <c r="K404" i="21"/>
  <c r="W404" i="21"/>
  <c r="CA404" i="4"/>
  <c r="K400" i="21"/>
  <c r="W400" i="21" s="1"/>
  <c r="CA400" i="4" s="1"/>
  <c r="K396" i="21"/>
  <c r="W396" i="21" s="1"/>
  <c r="CA396" i="4" s="1"/>
  <c r="K392" i="21"/>
  <c r="W392" i="21"/>
  <c r="CA392" i="4" s="1"/>
  <c r="K388" i="21"/>
  <c r="W388" i="21"/>
  <c r="CA388" i="4" s="1"/>
  <c r="K384" i="21"/>
  <c r="W384" i="21" s="1"/>
  <c r="CA384" i="4" s="1"/>
  <c r="K380" i="21"/>
  <c r="W380" i="21" s="1"/>
  <c r="CA380" i="4" s="1"/>
  <c r="K376" i="21"/>
  <c r="W376" i="21" s="1"/>
  <c r="CA376" i="4" s="1"/>
  <c r="K372" i="21"/>
  <c r="W372" i="21"/>
  <c r="CA372" i="4"/>
  <c r="K368" i="21"/>
  <c r="W368" i="21" s="1"/>
  <c r="CA368" i="4" s="1"/>
  <c r="K364" i="21"/>
  <c r="W364" i="21" s="1"/>
  <c r="CA364" i="4" s="1"/>
  <c r="K360" i="21"/>
  <c r="W360" i="21"/>
  <c r="CA360" i="4" s="1"/>
  <c r="K356" i="21"/>
  <c r="W356" i="21"/>
  <c r="CA356" i="4" s="1"/>
  <c r="K352" i="21"/>
  <c r="W352" i="21" s="1"/>
  <c r="CA352" i="4" s="1"/>
  <c r="K348" i="21"/>
  <c r="W348" i="21" s="1"/>
  <c r="CA348" i="4" s="1"/>
  <c r="K344" i="21"/>
  <c r="W344" i="21" s="1"/>
  <c r="CA344" i="4" s="1"/>
  <c r="K340" i="21"/>
  <c r="W340" i="21"/>
  <c r="CA340" i="4"/>
  <c r="K336" i="21"/>
  <c r="W336" i="21" s="1"/>
  <c r="CA336" i="4" s="1"/>
  <c r="K332" i="21"/>
  <c r="W332" i="21" s="1"/>
  <c r="CA332" i="4" s="1"/>
  <c r="K328" i="21"/>
  <c r="W328" i="21"/>
  <c r="CA328" i="4" s="1"/>
  <c r="K324" i="21"/>
  <c r="W324" i="21"/>
  <c r="CA324" i="4" s="1"/>
  <c r="K320" i="21"/>
  <c r="W320" i="21" s="1"/>
  <c r="CA320" i="4" s="1"/>
  <c r="K316" i="21"/>
  <c r="W316" i="21" s="1"/>
  <c r="CA316" i="4" s="1"/>
  <c r="K312" i="21"/>
  <c r="W312" i="21" s="1"/>
  <c r="CA312" i="4" s="1"/>
  <c r="K308" i="21"/>
  <c r="W308" i="21"/>
  <c r="CA308" i="4"/>
  <c r="K304" i="21"/>
  <c r="W304" i="21" s="1"/>
  <c r="CA304" i="4" s="1"/>
  <c r="K300" i="21"/>
  <c r="W300" i="21" s="1"/>
  <c r="CA300" i="4" s="1"/>
  <c r="K296" i="21"/>
  <c r="W296" i="21"/>
  <c r="CA296" i="4" s="1"/>
  <c r="K292" i="21"/>
  <c r="W292" i="21"/>
  <c r="CA292" i="4" s="1"/>
  <c r="K288" i="21"/>
  <c r="W288" i="21" s="1"/>
  <c r="CA288" i="4" s="1"/>
  <c r="K284" i="21"/>
  <c r="K280" i="21"/>
  <c r="W280" i="21" s="1"/>
  <c r="CA280" i="4" s="1"/>
  <c r="K276" i="21"/>
  <c r="W276" i="21"/>
  <c r="CA276" i="4"/>
  <c r="K272" i="21"/>
  <c r="W272" i="21" s="1"/>
  <c r="CA272" i="4" s="1"/>
  <c r="K268" i="21"/>
  <c r="W268" i="21" s="1"/>
  <c r="CA268" i="4" s="1"/>
  <c r="K264" i="21"/>
  <c r="W264" i="21"/>
  <c r="CA264" i="4" s="1"/>
  <c r="K260" i="21"/>
  <c r="K256" i="21"/>
  <c r="W256" i="21" s="1"/>
  <c r="CA256" i="4" s="1"/>
  <c r="K252" i="21"/>
  <c r="W252" i="21" s="1"/>
  <c r="CA252" i="4" s="1"/>
  <c r="K248" i="21"/>
  <c r="W248" i="21" s="1"/>
  <c r="CA248" i="4" s="1"/>
  <c r="K244" i="21"/>
  <c r="W244" i="21"/>
  <c r="CA244" i="4"/>
  <c r="K240" i="21"/>
  <c r="W240" i="21" s="1"/>
  <c r="CA240" i="4" s="1"/>
  <c r="K236" i="21"/>
  <c r="W236" i="21" s="1"/>
  <c r="CA236" i="4" s="1"/>
  <c r="K232" i="21"/>
  <c r="W232" i="21"/>
  <c r="CA232" i="4" s="1"/>
  <c r="K228" i="21"/>
  <c r="W228" i="21"/>
  <c r="CA228" i="4" s="1"/>
  <c r="K224" i="21"/>
  <c r="W224" i="21" s="1"/>
  <c r="CA224" i="4" s="1"/>
  <c r="K220" i="21"/>
  <c r="W220" i="21" s="1"/>
  <c r="CA220" i="4" s="1"/>
  <c r="K216" i="21"/>
  <c r="W216" i="21" s="1"/>
  <c r="CA216" i="4" s="1"/>
  <c r="K212" i="21"/>
  <c r="W212" i="21"/>
  <c r="CA212" i="4"/>
  <c r="K208" i="21"/>
  <c r="W208" i="21" s="1"/>
  <c r="CA208" i="4" s="1"/>
  <c r="K204" i="21"/>
  <c r="W204" i="21" s="1"/>
  <c r="CA204" i="4" s="1"/>
  <c r="K200" i="21"/>
  <c r="W200" i="21"/>
  <c r="CA200" i="4" s="1"/>
  <c r="K196" i="21"/>
  <c r="W196" i="21"/>
  <c r="CA196" i="4" s="1"/>
  <c r="K192" i="21"/>
  <c r="W192" i="21" s="1"/>
  <c r="CA192" i="4" s="1"/>
  <c r="K188" i="21"/>
  <c r="W188" i="21" s="1"/>
  <c r="CA188" i="4" s="1"/>
  <c r="K184" i="21"/>
  <c r="W184" i="21" s="1"/>
  <c r="CA184" i="4" s="1"/>
  <c r="K180" i="21"/>
  <c r="W180" i="21"/>
  <c r="CA180" i="4"/>
  <c r="K176" i="21"/>
  <c r="W176" i="21" s="1"/>
  <c r="CA176" i="4" s="1"/>
  <c r="K172" i="21"/>
  <c r="W172" i="21" s="1"/>
  <c r="CA172" i="4" s="1"/>
  <c r="K168" i="21"/>
  <c r="W168" i="21"/>
  <c r="CA168" i="4" s="1"/>
  <c r="K164" i="21"/>
  <c r="W164" i="21"/>
  <c r="CA164" i="4" s="1"/>
  <c r="K160" i="21"/>
  <c r="W160" i="21" s="1"/>
  <c r="CA160" i="4" s="1"/>
  <c r="K156" i="21"/>
  <c r="W156" i="21" s="1"/>
  <c r="CA156" i="4" s="1"/>
  <c r="K152" i="21"/>
  <c r="W152" i="21" s="1"/>
  <c r="CA152" i="4" s="1"/>
  <c r="K148" i="21"/>
  <c r="W148" i="21"/>
  <c r="CA148" i="4"/>
  <c r="K144" i="21"/>
  <c r="W144" i="21" s="1"/>
  <c r="CA144" i="4" s="1"/>
  <c r="K140" i="21"/>
  <c r="W140" i="21" s="1"/>
  <c r="CA140" i="4" s="1"/>
  <c r="K136" i="21"/>
  <c r="W136" i="21"/>
  <c r="CA136" i="4" s="1"/>
  <c r="K132" i="21"/>
  <c r="W132" i="21"/>
  <c r="CA132" i="4" s="1"/>
  <c r="K128" i="21"/>
  <c r="W128" i="21" s="1"/>
  <c r="CA128" i="4" s="1"/>
  <c r="K124" i="21"/>
  <c r="W124" i="21" s="1"/>
  <c r="CA124" i="4" s="1"/>
  <c r="K120" i="21"/>
  <c r="W120" i="21" s="1"/>
  <c r="CA120" i="4" s="1"/>
  <c r="K116" i="21"/>
  <c r="W116" i="21"/>
  <c r="CA116" i="4"/>
  <c r="K112" i="21"/>
  <c r="W112" i="21" s="1"/>
  <c r="CA112" i="4" s="1"/>
  <c r="K108" i="21"/>
  <c r="W108" i="21" s="1"/>
  <c r="CA108" i="4" s="1"/>
  <c r="K104" i="21"/>
  <c r="W104" i="21"/>
  <c r="CA104" i="4" s="1"/>
  <c r="K100" i="21"/>
  <c r="W100" i="21"/>
  <c r="CA100" i="4" s="1"/>
  <c r="K96" i="21"/>
  <c r="W96" i="21" s="1"/>
  <c r="CA96" i="4" s="1"/>
  <c r="K92" i="21"/>
  <c r="W92" i="21" s="1"/>
  <c r="CA92" i="4" s="1"/>
  <c r="K88" i="21"/>
  <c r="W88" i="21" s="1"/>
  <c r="CA88" i="4" s="1"/>
  <c r="K84" i="21"/>
  <c r="W84" i="21"/>
  <c r="CA84" i="4"/>
  <c r="K80" i="21"/>
  <c r="W80" i="21" s="1"/>
  <c r="CA80" i="4" s="1"/>
  <c r="K76" i="21"/>
  <c r="W76" i="21" s="1"/>
  <c r="CA76" i="4" s="1"/>
  <c r="K72" i="21"/>
  <c r="W72" i="21"/>
  <c r="CA72" i="4" s="1"/>
  <c r="K68" i="21"/>
  <c r="W68" i="21"/>
  <c r="CA68" i="4" s="1"/>
  <c r="K64" i="21"/>
  <c r="W64" i="21" s="1"/>
  <c r="CA64" i="4" s="1"/>
  <c r="K60" i="21"/>
  <c r="W60" i="21" s="1"/>
  <c r="CA60" i="4" s="1"/>
  <c r="K56" i="21"/>
  <c r="W56" i="21" s="1"/>
  <c r="CA56" i="4" s="1"/>
  <c r="K52" i="21"/>
  <c r="W52" i="21"/>
  <c r="CA52" i="4"/>
  <c r="K48" i="21"/>
  <c r="W48" i="21" s="1"/>
  <c r="CA48" i="4" s="1"/>
  <c r="K44" i="21"/>
  <c r="W44" i="21" s="1"/>
  <c r="CA44" i="4" s="1"/>
  <c r="K40" i="21"/>
  <c r="W40" i="21"/>
  <c r="CA40" i="4" s="1"/>
  <c r="K36" i="21"/>
  <c r="W36" i="21"/>
  <c r="CA36" i="4" s="1"/>
  <c r="K32" i="21"/>
  <c r="W32" i="21" s="1"/>
  <c r="CA32" i="4" s="1"/>
  <c r="K28" i="21"/>
  <c r="W28" i="21" s="1"/>
  <c r="CA28" i="4" s="1"/>
  <c r="K24" i="21"/>
  <c r="W24" i="21" s="1"/>
  <c r="CA24" i="4" s="1"/>
  <c r="K20" i="21"/>
  <c r="W20" i="21"/>
  <c r="CA20" i="4"/>
  <c r="K16" i="21"/>
  <c r="W16" i="21" s="1"/>
  <c r="CA16" i="4" s="1"/>
  <c r="K12" i="21"/>
  <c r="W12" i="21" s="1"/>
  <c r="CA12" i="4" s="1"/>
  <c r="K8" i="21"/>
  <c r="W8" i="21"/>
  <c r="CA8" i="4" s="1"/>
  <c r="K4" i="21"/>
  <c r="W4" i="21"/>
  <c r="CA4" i="4" s="1"/>
  <c r="U2" i="21"/>
  <c r="AG2" i="21" s="1"/>
  <c r="CK2" i="4" s="1"/>
  <c r="Q2" i="21"/>
  <c r="AC2" i="21" s="1"/>
  <c r="CG2" i="4" s="1"/>
  <c r="M2" i="21"/>
  <c r="Y2" i="21" s="1"/>
  <c r="CC2" i="4" s="1"/>
  <c r="D52" i="7"/>
  <c r="N6" i="7"/>
  <c r="R515" i="21"/>
  <c r="AD515" i="21" s="1"/>
  <c r="CH515" i="4" s="1"/>
  <c r="N515" i="21"/>
  <c r="Z515" i="21" s="1"/>
  <c r="CD515" i="4" s="1"/>
  <c r="S514" i="21"/>
  <c r="AE514" i="21"/>
  <c r="CI514" i="4"/>
  <c r="O514" i="21"/>
  <c r="AA514" i="21" s="1"/>
  <c r="CE514" i="4" s="1"/>
  <c r="T513" i="21"/>
  <c r="AF513" i="21" s="1"/>
  <c r="CJ513" i="4" s="1"/>
  <c r="P513" i="21"/>
  <c r="AB513" i="21"/>
  <c r="CF513" i="4" s="1"/>
  <c r="U512" i="21"/>
  <c r="AG512" i="21"/>
  <c r="CK512" i="4" s="1"/>
  <c r="Q512" i="21"/>
  <c r="AC512" i="21" s="1"/>
  <c r="CG512" i="4" s="1"/>
  <c r="M512" i="21"/>
  <c r="Y512" i="21" s="1"/>
  <c r="CC512" i="4" s="1"/>
  <c r="R511" i="21"/>
  <c r="AD511" i="21" s="1"/>
  <c r="CH511" i="4" s="1"/>
  <c r="N511" i="21"/>
  <c r="Z511" i="21"/>
  <c r="CD511" i="4"/>
  <c r="S510" i="21"/>
  <c r="AE510" i="21" s="1"/>
  <c r="CI510" i="4" s="1"/>
  <c r="O510" i="21"/>
  <c r="AA510" i="21" s="1"/>
  <c r="CE510" i="4" s="1"/>
  <c r="T509" i="21"/>
  <c r="AF509" i="21"/>
  <c r="CJ509" i="4" s="1"/>
  <c r="P509" i="21"/>
  <c r="AB509" i="21"/>
  <c r="CF509" i="4" s="1"/>
  <c r="U508" i="21"/>
  <c r="AG508" i="21" s="1"/>
  <c r="CK508" i="4" s="1"/>
  <c r="Q508" i="21"/>
  <c r="AC508" i="21" s="1"/>
  <c r="CG508" i="4" s="1"/>
  <c r="M508" i="21"/>
  <c r="Y508" i="21" s="1"/>
  <c r="CC508" i="4" s="1"/>
  <c r="R507" i="21"/>
  <c r="AD507" i="21"/>
  <c r="CH507" i="4"/>
  <c r="N507" i="21"/>
  <c r="Z507" i="21" s="1"/>
  <c r="CD507" i="4" s="1"/>
  <c r="S506" i="21"/>
  <c r="AE506" i="21" s="1"/>
  <c r="CI506" i="4" s="1"/>
  <c r="O506" i="21"/>
  <c r="AA506" i="21"/>
  <c r="CE506" i="4" s="1"/>
  <c r="T505" i="21"/>
  <c r="AF505" i="21"/>
  <c r="CJ505" i="4" s="1"/>
  <c r="P505" i="21"/>
  <c r="AB505" i="21" s="1"/>
  <c r="CF505" i="4" s="1"/>
  <c r="U504" i="21"/>
  <c r="AG504" i="21" s="1"/>
  <c r="CK504" i="4" s="1"/>
  <c r="Q504" i="21"/>
  <c r="AC504" i="21" s="1"/>
  <c r="CG504" i="4" s="1"/>
  <c r="M504" i="21"/>
  <c r="Y504" i="21"/>
  <c r="CC504" i="4"/>
  <c r="R503" i="21"/>
  <c r="AD503" i="21" s="1"/>
  <c r="CH503" i="4" s="1"/>
  <c r="N503" i="21"/>
  <c r="Z503" i="21" s="1"/>
  <c r="CD503" i="4" s="1"/>
  <c r="S502" i="21"/>
  <c r="AE502" i="21"/>
  <c r="CI502" i="4" s="1"/>
  <c r="O502" i="21"/>
  <c r="AA502" i="21"/>
  <c r="CE502" i="4" s="1"/>
  <c r="T501" i="21"/>
  <c r="AF501" i="21" s="1"/>
  <c r="CJ501" i="4" s="1"/>
  <c r="P501" i="21"/>
  <c r="AB501" i="21" s="1"/>
  <c r="CF501" i="4" s="1"/>
  <c r="U500" i="21"/>
  <c r="AG500" i="21" s="1"/>
  <c r="CK500" i="4" s="1"/>
  <c r="Q500" i="21"/>
  <c r="AC500" i="21"/>
  <c r="CG500" i="4"/>
  <c r="M500" i="21"/>
  <c r="Y500" i="21" s="1"/>
  <c r="CC500" i="4" s="1"/>
  <c r="R499" i="21"/>
  <c r="AD499" i="21" s="1"/>
  <c r="CH499" i="4" s="1"/>
  <c r="N499" i="21"/>
  <c r="Z499" i="21"/>
  <c r="CD499" i="4" s="1"/>
  <c r="S498" i="21"/>
  <c r="AE498" i="21"/>
  <c r="CI498" i="4" s="1"/>
  <c r="O498" i="21"/>
  <c r="AA498" i="21" s="1"/>
  <c r="CE498" i="4" s="1"/>
  <c r="T497" i="21"/>
  <c r="AF497" i="21" s="1"/>
  <c r="CJ497" i="4" s="1"/>
  <c r="P497" i="21"/>
  <c r="AB497" i="21" s="1"/>
  <c r="CF497" i="4" s="1"/>
  <c r="U496" i="21"/>
  <c r="AG496" i="21"/>
  <c r="CK496" i="4"/>
  <c r="Q496" i="21"/>
  <c r="AC496" i="21" s="1"/>
  <c r="CG496" i="4" s="1"/>
  <c r="M496" i="21"/>
  <c r="Y496" i="21" s="1"/>
  <c r="CC496" i="4" s="1"/>
  <c r="R495" i="21"/>
  <c r="AD495" i="21"/>
  <c r="CH495" i="4" s="1"/>
  <c r="N495" i="21"/>
  <c r="Z495" i="21"/>
  <c r="CD495" i="4" s="1"/>
  <c r="S494" i="21"/>
  <c r="AE494" i="21" s="1"/>
  <c r="CI494" i="4" s="1"/>
  <c r="O494" i="21"/>
  <c r="AA494" i="21" s="1"/>
  <c r="CE494" i="4" s="1"/>
  <c r="T493" i="21"/>
  <c r="AF493" i="21" s="1"/>
  <c r="CJ493" i="4" s="1"/>
  <c r="P493" i="21"/>
  <c r="AB493" i="21"/>
  <c r="CF493" i="4"/>
  <c r="U492" i="21"/>
  <c r="AG492" i="21" s="1"/>
  <c r="CK492" i="4" s="1"/>
  <c r="Q492" i="21"/>
  <c r="AC492" i="21" s="1"/>
  <c r="CG492" i="4" s="1"/>
  <c r="M492" i="21"/>
  <c r="Y492" i="21"/>
  <c r="CC492" i="4" s="1"/>
  <c r="R491" i="21"/>
  <c r="AD491" i="21"/>
  <c r="CH491" i="4" s="1"/>
  <c r="N491" i="21"/>
  <c r="Z491" i="21" s="1"/>
  <c r="CD491" i="4" s="1"/>
  <c r="S490" i="21"/>
  <c r="AE490" i="21" s="1"/>
  <c r="CI490" i="4" s="1"/>
  <c r="O490" i="21"/>
  <c r="AA490" i="21" s="1"/>
  <c r="CE490" i="4" s="1"/>
  <c r="T489" i="21"/>
  <c r="AF489" i="21"/>
  <c r="CJ489" i="4"/>
  <c r="P489" i="21"/>
  <c r="AB489" i="21" s="1"/>
  <c r="CF489" i="4" s="1"/>
  <c r="U488" i="21"/>
  <c r="AG488" i="21" s="1"/>
  <c r="CK488" i="4" s="1"/>
  <c r="Q488" i="21"/>
  <c r="AC488" i="21"/>
  <c r="CG488" i="4" s="1"/>
  <c r="M488" i="21"/>
  <c r="R487" i="21"/>
  <c r="AD487" i="21" s="1"/>
  <c r="CH487" i="4" s="1"/>
  <c r="N487" i="21"/>
  <c r="Z487" i="21" s="1"/>
  <c r="CD487" i="4" s="1"/>
  <c r="S486" i="21"/>
  <c r="AE486" i="21" s="1"/>
  <c r="CI486" i="4" s="1"/>
  <c r="O486" i="21"/>
  <c r="AA486" i="21"/>
  <c r="CE486" i="4"/>
  <c r="T485" i="21"/>
  <c r="AF485" i="21" s="1"/>
  <c r="CJ485" i="4" s="1"/>
  <c r="P485" i="21"/>
  <c r="AB485" i="21" s="1"/>
  <c r="CF485" i="4" s="1"/>
  <c r="U484" i="21"/>
  <c r="AG484" i="21"/>
  <c r="CK484" i="4" s="1"/>
  <c r="Q484" i="21"/>
  <c r="AC484" i="21"/>
  <c r="CG484" i="4" s="1"/>
  <c r="M484" i="21"/>
  <c r="Y484" i="21" s="1"/>
  <c r="CC484" i="4" s="1"/>
  <c r="R483" i="21"/>
  <c r="AD483" i="21" s="1"/>
  <c r="CH483" i="4" s="1"/>
  <c r="N483" i="21"/>
  <c r="Z483" i="21" s="1"/>
  <c r="CD483" i="4" s="1"/>
  <c r="S482" i="21"/>
  <c r="AE482" i="21"/>
  <c r="CI482" i="4"/>
  <c r="O482" i="21"/>
  <c r="AA482" i="21" s="1"/>
  <c r="CE482" i="4" s="1"/>
  <c r="T481" i="21"/>
  <c r="AF481" i="21" s="1"/>
  <c r="CJ481" i="4" s="1"/>
  <c r="P481" i="21"/>
  <c r="AB481" i="21"/>
  <c r="CF481" i="4" s="1"/>
  <c r="U480" i="21"/>
  <c r="AG480" i="21"/>
  <c r="CK480" i="4" s="1"/>
  <c r="Q480" i="21"/>
  <c r="AC480" i="21" s="1"/>
  <c r="CG480" i="4" s="1"/>
  <c r="M480" i="21"/>
  <c r="Y480" i="21" s="1"/>
  <c r="CC480" i="4" s="1"/>
  <c r="R479" i="21"/>
  <c r="AD479" i="21" s="1"/>
  <c r="CH479" i="4" s="1"/>
  <c r="N479" i="21"/>
  <c r="Z479" i="21"/>
  <c r="CD479" i="4"/>
  <c r="S478" i="21"/>
  <c r="AE478" i="21" s="1"/>
  <c r="CI478" i="4" s="1"/>
  <c r="O478" i="21"/>
  <c r="AA478" i="21" s="1"/>
  <c r="CE478" i="4" s="1"/>
  <c r="T477" i="21"/>
  <c r="AF477" i="21"/>
  <c r="CJ477" i="4" s="1"/>
  <c r="P477" i="21"/>
  <c r="AB477" i="21"/>
  <c r="CF477" i="4" s="1"/>
  <c r="U476" i="21"/>
  <c r="AG476" i="21" s="1"/>
  <c r="CK476" i="4" s="1"/>
  <c r="Q476" i="21"/>
  <c r="AC476" i="21" s="1"/>
  <c r="CG476" i="4" s="1"/>
  <c r="M476" i="21"/>
  <c r="Y476" i="21" s="1"/>
  <c r="CC476" i="4" s="1"/>
  <c r="R475" i="21"/>
  <c r="AD475" i="21"/>
  <c r="CH475" i="4"/>
  <c r="N475" i="21"/>
  <c r="Z475" i="21" s="1"/>
  <c r="CD475" i="4" s="1"/>
  <c r="S474" i="21"/>
  <c r="AE474" i="21" s="1"/>
  <c r="CI474" i="4" s="1"/>
  <c r="O474" i="21"/>
  <c r="AA474" i="21"/>
  <c r="CE474" i="4" s="1"/>
  <c r="T473" i="21"/>
  <c r="AF473" i="21"/>
  <c r="CJ473" i="4" s="1"/>
  <c r="P473" i="21"/>
  <c r="AB473" i="21" s="1"/>
  <c r="CF473" i="4" s="1"/>
  <c r="U472" i="21"/>
  <c r="AG472" i="21" s="1"/>
  <c r="CK472" i="4" s="1"/>
  <c r="Q472" i="21"/>
  <c r="AC472" i="21" s="1"/>
  <c r="CG472" i="4" s="1"/>
  <c r="M472" i="21"/>
  <c r="Y472" i="21"/>
  <c r="CC472" i="4"/>
  <c r="R471" i="21"/>
  <c r="AD471" i="21" s="1"/>
  <c r="CH471" i="4" s="1"/>
  <c r="N471" i="21"/>
  <c r="Z471" i="21" s="1"/>
  <c r="CD471" i="4" s="1"/>
  <c r="S470" i="21"/>
  <c r="AE470" i="21"/>
  <c r="CI470" i="4" s="1"/>
  <c r="O470" i="21"/>
  <c r="AA470" i="21"/>
  <c r="CE470" i="4" s="1"/>
  <c r="T469" i="21"/>
  <c r="AF469" i="21" s="1"/>
  <c r="CJ469" i="4" s="1"/>
  <c r="P469" i="21"/>
  <c r="AB469" i="21" s="1"/>
  <c r="CF469" i="4" s="1"/>
  <c r="U468" i="21"/>
  <c r="AG468" i="21" s="1"/>
  <c r="CK468" i="4" s="1"/>
  <c r="Q468" i="21"/>
  <c r="AC468" i="21"/>
  <c r="CG468" i="4"/>
  <c r="M468" i="21"/>
  <c r="Y468" i="21" s="1"/>
  <c r="CC468" i="4" s="1"/>
  <c r="R467" i="21"/>
  <c r="AD467" i="21" s="1"/>
  <c r="CH467" i="4" s="1"/>
  <c r="N467" i="21"/>
  <c r="Z467" i="21" s="1"/>
  <c r="CD467" i="4" s="1"/>
  <c r="S466" i="21"/>
  <c r="AE466" i="21"/>
  <c r="CI466" i="4" s="1"/>
  <c r="O466" i="21"/>
  <c r="AA466" i="21" s="1"/>
  <c r="CE466" i="4" s="1"/>
  <c r="T465" i="21"/>
  <c r="AF465" i="21" s="1"/>
  <c r="CJ465" i="4" s="1"/>
  <c r="P465" i="21"/>
  <c r="AB465" i="21" s="1"/>
  <c r="CF465" i="4" s="1"/>
  <c r="U464" i="21"/>
  <c r="AG464" i="21"/>
  <c r="CK464" i="4" s="1"/>
  <c r="Q464" i="21"/>
  <c r="AC464" i="21" s="1"/>
  <c r="CG464" i="4" s="1"/>
  <c r="M464" i="21"/>
  <c r="Y464" i="21" s="1"/>
  <c r="CC464" i="4" s="1"/>
  <c r="R463" i="21"/>
  <c r="AD463" i="21" s="1"/>
  <c r="CH463" i="4" s="1"/>
  <c r="N463" i="21"/>
  <c r="Z463" i="21"/>
  <c r="CD463" i="4" s="1"/>
  <c r="S462" i="21"/>
  <c r="AE462" i="21" s="1"/>
  <c r="CI462" i="4" s="1"/>
  <c r="O462" i="21"/>
  <c r="AA462" i="21" s="1"/>
  <c r="CE462" i="4" s="1"/>
  <c r="T461" i="21"/>
  <c r="AF461" i="21" s="1"/>
  <c r="CJ461" i="4" s="1"/>
  <c r="P461" i="21"/>
  <c r="AB461" i="21"/>
  <c r="CF461" i="4" s="1"/>
  <c r="U460" i="21"/>
  <c r="AG460" i="21" s="1"/>
  <c r="CK460" i="4" s="1"/>
  <c r="Q460" i="21"/>
  <c r="AC460" i="21" s="1"/>
  <c r="CG460" i="4" s="1"/>
  <c r="M460" i="21"/>
  <c r="Y460" i="21" s="1"/>
  <c r="CC460" i="4" s="1"/>
  <c r="R459" i="21"/>
  <c r="AD459" i="21"/>
  <c r="CH459" i="4" s="1"/>
  <c r="N459" i="21"/>
  <c r="Z459" i="21" s="1"/>
  <c r="CD459" i="4" s="1"/>
  <c r="S458" i="21"/>
  <c r="AE458" i="21" s="1"/>
  <c r="CI458" i="4" s="1"/>
  <c r="O458" i="21"/>
  <c r="AA458" i="21" s="1"/>
  <c r="CE458" i="4" s="1"/>
  <c r="T457" i="21"/>
  <c r="AF457" i="21"/>
  <c r="CJ457" i="4" s="1"/>
  <c r="P457" i="21"/>
  <c r="AB457" i="21" s="1"/>
  <c r="CF457" i="4" s="1"/>
  <c r="U456" i="21"/>
  <c r="AG456" i="21" s="1"/>
  <c r="CK456" i="4" s="1"/>
  <c r="Q456" i="21"/>
  <c r="AC456" i="21" s="1"/>
  <c r="CG456" i="4" s="1"/>
  <c r="M456" i="21"/>
  <c r="Y456" i="21"/>
  <c r="CC456" i="4" s="1"/>
  <c r="R455" i="21"/>
  <c r="AD455" i="21" s="1"/>
  <c r="CH455" i="4" s="1"/>
  <c r="N455" i="21"/>
  <c r="Z455" i="21" s="1"/>
  <c r="CD455" i="4" s="1"/>
  <c r="S454" i="21"/>
  <c r="AE454" i="21" s="1"/>
  <c r="CI454" i="4" s="1"/>
  <c r="O454" i="21"/>
  <c r="AA454" i="21"/>
  <c r="CE454" i="4"/>
  <c r="T453" i="21"/>
  <c r="AF453" i="21" s="1"/>
  <c r="CJ453" i="4" s="1"/>
  <c r="P453" i="21"/>
  <c r="AB453" i="21" s="1"/>
  <c r="CF453" i="4" s="1"/>
  <c r="U452" i="21"/>
  <c r="AG452" i="21" s="1"/>
  <c r="CK452" i="4" s="1"/>
  <c r="Q452" i="21"/>
  <c r="AC452" i="21"/>
  <c r="CG452" i="4" s="1"/>
  <c r="M452" i="21"/>
  <c r="Y452" i="21" s="1"/>
  <c r="CC452" i="4" s="1"/>
  <c r="R451" i="21"/>
  <c r="AD451" i="21" s="1"/>
  <c r="CH451" i="4" s="1"/>
  <c r="N451" i="21"/>
  <c r="Z451" i="21" s="1"/>
  <c r="CD451" i="4" s="1"/>
  <c r="S450" i="21"/>
  <c r="AE450" i="21"/>
  <c r="CI450" i="4"/>
  <c r="O450" i="21"/>
  <c r="AA450" i="21" s="1"/>
  <c r="CE450" i="4" s="1"/>
  <c r="T449" i="21"/>
  <c r="AF449" i="21" s="1"/>
  <c r="CJ449" i="4" s="1"/>
  <c r="P449" i="21"/>
  <c r="AB449" i="21" s="1"/>
  <c r="CF449" i="4" s="1"/>
  <c r="U448" i="21"/>
  <c r="AG448" i="21"/>
  <c r="CK448" i="4" s="1"/>
  <c r="Q448" i="21"/>
  <c r="AC448" i="21" s="1"/>
  <c r="CG448" i="4" s="1"/>
  <c r="M448" i="21"/>
  <c r="Y448" i="21" s="1"/>
  <c r="CC448" i="4" s="1"/>
  <c r="R447" i="21"/>
  <c r="AD447" i="21" s="1"/>
  <c r="CH447" i="4" s="1"/>
  <c r="N447" i="21"/>
  <c r="Z447" i="21"/>
  <c r="CD447" i="4" s="1"/>
  <c r="S446" i="21"/>
  <c r="AE446" i="21" s="1"/>
  <c r="CI446" i="4" s="1"/>
  <c r="O446" i="21"/>
  <c r="AA446" i="21" s="1"/>
  <c r="CE446" i="4" s="1"/>
  <c r="T445" i="21"/>
  <c r="AF445" i="21" s="1"/>
  <c r="CJ445" i="4" s="1"/>
  <c r="P445" i="21"/>
  <c r="AB445" i="21"/>
  <c r="CF445" i="4" s="1"/>
  <c r="U444" i="21"/>
  <c r="AG444" i="21" s="1"/>
  <c r="CK444" i="4" s="1"/>
  <c r="Q444" i="21"/>
  <c r="AC444" i="21" s="1"/>
  <c r="CG444" i="4" s="1"/>
  <c r="M444" i="21"/>
  <c r="Y444" i="21" s="1"/>
  <c r="CC444" i="4" s="1"/>
  <c r="R443" i="21"/>
  <c r="AD443" i="21"/>
  <c r="CH443" i="4" s="1"/>
  <c r="N443" i="21"/>
  <c r="Z443" i="21" s="1"/>
  <c r="CD443" i="4" s="1"/>
  <c r="S442" i="21"/>
  <c r="AE442" i="21" s="1"/>
  <c r="CI442" i="4" s="1"/>
  <c r="O442" i="21"/>
  <c r="AA442" i="21" s="1"/>
  <c r="CE442" i="4" s="1"/>
  <c r="T441" i="21"/>
  <c r="AF441" i="21"/>
  <c r="CJ441" i="4" s="1"/>
  <c r="P441" i="21"/>
  <c r="AB441" i="21" s="1"/>
  <c r="CF441" i="4" s="1"/>
  <c r="U440" i="21"/>
  <c r="AG440" i="21" s="1"/>
  <c r="CK440" i="4" s="1"/>
  <c r="Q440" i="21"/>
  <c r="AC440" i="21" s="1"/>
  <c r="CG440" i="4" s="1"/>
  <c r="M440" i="21"/>
  <c r="Y440" i="21"/>
  <c r="CC440" i="4" s="1"/>
  <c r="R439" i="21"/>
  <c r="AD439" i="21" s="1"/>
  <c r="CH439" i="4" s="1"/>
  <c r="N439" i="21"/>
  <c r="Z439" i="21" s="1"/>
  <c r="CD439" i="4" s="1"/>
  <c r="S438" i="21"/>
  <c r="AE438" i="21" s="1"/>
  <c r="CI438" i="4" s="1"/>
  <c r="O438" i="21"/>
  <c r="AA438" i="21"/>
  <c r="CE438" i="4" s="1"/>
  <c r="T437" i="21"/>
  <c r="AF437" i="21" s="1"/>
  <c r="CJ437" i="4" s="1"/>
  <c r="P437" i="21"/>
  <c r="AB437" i="21" s="1"/>
  <c r="CF437" i="4" s="1"/>
  <c r="U436" i="21"/>
  <c r="AG436" i="21" s="1"/>
  <c r="CK436" i="4" s="1"/>
  <c r="Q436" i="21"/>
  <c r="AC436" i="21"/>
  <c r="CG436" i="4" s="1"/>
  <c r="M436" i="21"/>
  <c r="Y436" i="21" s="1"/>
  <c r="CC436" i="4" s="1"/>
  <c r="R435" i="21"/>
  <c r="AD435" i="21" s="1"/>
  <c r="CH435" i="4" s="1"/>
  <c r="N435" i="21"/>
  <c r="Z435" i="21" s="1"/>
  <c r="CD435" i="4" s="1"/>
  <c r="S434" i="21"/>
  <c r="AE434" i="21"/>
  <c r="CI434" i="4" s="1"/>
  <c r="O434" i="21"/>
  <c r="AA434" i="21" s="1"/>
  <c r="CE434" i="4" s="1"/>
  <c r="T433" i="21"/>
  <c r="AF433" i="21" s="1"/>
  <c r="CJ433" i="4" s="1"/>
  <c r="P433" i="21"/>
  <c r="AB433" i="21" s="1"/>
  <c r="CF433" i="4" s="1"/>
  <c r="U432" i="21"/>
  <c r="AG432" i="21"/>
  <c r="CK432" i="4" s="1"/>
  <c r="Q432" i="21"/>
  <c r="AC432" i="21" s="1"/>
  <c r="CG432" i="4" s="1"/>
  <c r="M432" i="21"/>
  <c r="Y432" i="21" s="1"/>
  <c r="CC432" i="4" s="1"/>
  <c r="R431" i="21"/>
  <c r="AD431" i="21" s="1"/>
  <c r="CH431" i="4" s="1"/>
  <c r="N431" i="21"/>
  <c r="Z431" i="21"/>
  <c r="CD431" i="4" s="1"/>
  <c r="S430" i="21"/>
  <c r="AE430" i="21" s="1"/>
  <c r="CI430" i="4" s="1"/>
  <c r="O430" i="21"/>
  <c r="AA430" i="21" s="1"/>
  <c r="CE430" i="4" s="1"/>
  <c r="T429" i="21"/>
  <c r="AF429" i="21" s="1"/>
  <c r="CJ429" i="4" s="1"/>
  <c r="P429" i="21"/>
  <c r="AB429" i="21"/>
  <c r="CF429" i="4" s="1"/>
  <c r="U428" i="21"/>
  <c r="AG428" i="21" s="1"/>
  <c r="CK428" i="4" s="1"/>
  <c r="Q428" i="21"/>
  <c r="AC428" i="21" s="1"/>
  <c r="CG428" i="4" s="1"/>
  <c r="M428" i="21"/>
  <c r="Y428" i="21" s="1"/>
  <c r="CC428" i="4" s="1"/>
  <c r="R427" i="21"/>
  <c r="AD427" i="21"/>
  <c r="CH427" i="4" s="1"/>
  <c r="N427" i="21"/>
  <c r="Z427" i="21" s="1"/>
  <c r="CD427" i="4" s="1"/>
  <c r="S426" i="21"/>
  <c r="AE426" i="21" s="1"/>
  <c r="CI426" i="4" s="1"/>
  <c r="O426" i="21"/>
  <c r="AA426" i="21" s="1"/>
  <c r="CE426" i="4" s="1"/>
  <c r="T425" i="21"/>
  <c r="AF425" i="21"/>
  <c r="CJ425" i="4" s="1"/>
  <c r="P425" i="21"/>
  <c r="AB425" i="21" s="1"/>
  <c r="CF425" i="4" s="1"/>
  <c r="U424" i="21"/>
  <c r="AG424" i="21" s="1"/>
  <c r="CK424" i="4" s="1"/>
  <c r="Q424" i="21"/>
  <c r="AC424" i="21" s="1"/>
  <c r="CG424" i="4" s="1"/>
  <c r="M424" i="21"/>
  <c r="Y424" i="21"/>
  <c r="CC424" i="4" s="1"/>
  <c r="R423" i="21"/>
  <c r="AD423" i="21" s="1"/>
  <c r="CH423" i="4" s="1"/>
  <c r="N423" i="21"/>
  <c r="Z423" i="21" s="1"/>
  <c r="CD423" i="4" s="1"/>
  <c r="S422" i="21"/>
  <c r="AE422" i="21" s="1"/>
  <c r="CI422" i="4" s="1"/>
  <c r="O422" i="21"/>
  <c r="AA422" i="21"/>
  <c r="CE422" i="4" s="1"/>
  <c r="T421" i="21"/>
  <c r="AF421" i="21" s="1"/>
  <c r="CJ421" i="4" s="1"/>
  <c r="P421" i="21"/>
  <c r="AB421" i="21" s="1"/>
  <c r="CF421" i="4" s="1"/>
  <c r="U420" i="21"/>
  <c r="AG420" i="21" s="1"/>
  <c r="CK420" i="4" s="1"/>
  <c r="Q420" i="21"/>
  <c r="AC420" i="21"/>
  <c r="CG420" i="4" s="1"/>
  <c r="M420" i="21"/>
  <c r="R419" i="21"/>
  <c r="AD419" i="21" s="1"/>
  <c r="CH419" i="4" s="1"/>
  <c r="N419" i="21"/>
  <c r="Z419" i="21" s="1"/>
  <c r="CD419" i="4" s="1"/>
  <c r="S418" i="21"/>
  <c r="AE418" i="21"/>
  <c r="CI418" i="4" s="1"/>
  <c r="O418" i="21"/>
  <c r="AA418" i="21" s="1"/>
  <c r="CE418" i="4" s="1"/>
  <c r="T417" i="21"/>
  <c r="AF417" i="21" s="1"/>
  <c r="CJ417" i="4" s="1"/>
  <c r="P417" i="21"/>
  <c r="AB417" i="21" s="1"/>
  <c r="CF417" i="4" s="1"/>
  <c r="U416" i="21"/>
  <c r="AG416" i="21"/>
  <c r="CK416" i="4" s="1"/>
  <c r="Q416" i="21"/>
  <c r="AC416" i="21" s="1"/>
  <c r="CG416" i="4" s="1"/>
  <c r="M416" i="21"/>
  <c r="Y416" i="21" s="1"/>
  <c r="CC416" i="4" s="1"/>
  <c r="R415" i="21"/>
  <c r="AD415" i="21" s="1"/>
  <c r="CH415" i="4" s="1"/>
  <c r="N415" i="21"/>
  <c r="Z415" i="21"/>
  <c r="CD415" i="4" s="1"/>
  <c r="S414" i="21"/>
  <c r="AE414" i="21" s="1"/>
  <c r="CI414" i="4" s="1"/>
  <c r="O414" i="21"/>
  <c r="AA414" i="21" s="1"/>
  <c r="CE414" i="4" s="1"/>
  <c r="T413" i="21"/>
  <c r="AF413" i="21" s="1"/>
  <c r="CJ413" i="4" s="1"/>
  <c r="P413" i="21"/>
  <c r="AB413" i="21"/>
  <c r="CF413" i="4" s="1"/>
  <c r="U412" i="21"/>
  <c r="AG412" i="21" s="1"/>
  <c r="CK412" i="4" s="1"/>
  <c r="Q412" i="21"/>
  <c r="AC412" i="21" s="1"/>
  <c r="CG412" i="4" s="1"/>
  <c r="M412" i="21"/>
  <c r="Y412" i="21" s="1"/>
  <c r="CC412" i="4" s="1"/>
  <c r="R411" i="21"/>
  <c r="AD411" i="21"/>
  <c r="CH411" i="4" s="1"/>
  <c r="N411" i="21"/>
  <c r="Z411" i="21" s="1"/>
  <c r="CD411" i="4" s="1"/>
  <c r="S410" i="21"/>
  <c r="AE410" i="21" s="1"/>
  <c r="CI410" i="4" s="1"/>
  <c r="O410" i="21"/>
  <c r="AA410" i="21" s="1"/>
  <c r="CE410" i="4" s="1"/>
  <c r="T409" i="21"/>
  <c r="AF409" i="21"/>
  <c r="CJ409" i="4" s="1"/>
  <c r="P409" i="21"/>
  <c r="AB409" i="21" s="1"/>
  <c r="CF409" i="4" s="1"/>
  <c r="U408" i="21"/>
  <c r="AG408" i="21" s="1"/>
  <c r="CK408" i="4" s="1"/>
  <c r="Q408" i="21"/>
  <c r="AC408" i="21" s="1"/>
  <c r="CG408" i="4" s="1"/>
  <c r="M408" i="21"/>
  <c r="Y408" i="21"/>
  <c r="CC408" i="4" s="1"/>
  <c r="R407" i="21"/>
  <c r="AD407" i="21" s="1"/>
  <c r="CH407" i="4" s="1"/>
  <c r="N407" i="21"/>
  <c r="Z407" i="21" s="1"/>
  <c r="CD407" i="4" s="1"/>
  <c r="S406" i="21"/>
  <c r="AE406" i="21" s="1"/>
  <c r="CI406" i="4" s="1"/>
  <c r="O406" i="21"/>
  <c r="AA406" i="21"/>
  <c r="CE406" i="4" s="1"/>
  <c r="T405" i="21"/>
  <c r="AF405" i="21" s="1"/>
  <c r="CJ405" i="4" s="1"/>
  <c r="P405" i="21"/>
  <c r="AB405" i="21" s="1"/>
  <c r="CF405" i="4" s="1"/>
  <c r="U404" i="21"/>
  <c r="AG404" i="21" s="1"/>
  <c r="CK404" i="4" s="1"/>
  <c r="Q404" i="21"/>
  <c r="AC404" i="21"/>
  <c r="CG404" i="4" s="1"/>
  <c r="M404" i="21"/>
  <c r="Y404" i="21" s="1"/>
  <c r="CC404" i="4" s="1"/>
  <c r="R403" i="21"/>
  <c r="AD403" i="21" s="1"/>
  <c r="CH403" i="4" s="1"/>
  <c r="N403" i="21"/>
  <c r="Z403" i="21" s="1"/>
  <c r="CD403" i="4" s="1"/>
  <c r="S402" i="21"/>
  <c r="AE402" i="21"/>
  <c r="CI402" i="4" s="1"/>
  <c r="O402" i="21"/>
  <c r="AA402" i="21" s="1"/>
  <c r="CE402" i="4" s="1"/>
  <c r="T401" i="21"/>
  <c r="AF401" i="21" s="1"/>
  <c r="CJ401" i="4" s="1"/>
  <c r="P401" i="21"/>
  <c r="AB401" i="21" s="1"/>
  <c r="CF401" i="4" s="1"/>
  <c r="U400" i="21"/>
  <c r="AG400" i="21"/>
  <c r="CK400" i="4" s="1"/>
  <c r="Q400" i="21"/>
  <c r="AC400" i="21" s="1"/>
  <c r="CG400" i="4" s="1"/>
  <c r="M400" i="21"/>
  <c r="Y400" i="21" s="1"/>
  <c r="CC400" i="4" s="1"/>
  <c r="R399" i="21"/>
  <c r="AD399" i="21" s="1"/>
  <c r="CH399" i="4" s="1"/>
  <c r="N399" i="21"/>
  <c r="Z399" i="21"/>
  <c r="CD399" i="4" s="1"/>
  <c r="S398" i="21"/>
  <c r="AE398" i="21" s="1"/>
  <c r="CI398" i="4" s="1"/>
  <c r="O398" i="21"/>
  <c r="AA398" i="21" s="1"/>
  <c r="CE398" i="4" s="1"/>
  <c r="T397" i="21"/>
  <c r="AF397" i="21" s="1"/>
  <c r="CJ397" i="4" s="1"/>
  <c r="P397" i="21"/>
  <c r="AB397" i="21"/>
  <c r="CF397" i="4" s="1"/>
  <c r="U396" i="21"/>
  <c r="AG396" i="21" s="1"/>
  <c r="CK396" i="4" s="1"/>
  <c r="Q396" i="21"/>
  <c r="AC396" i="21" s="1"/>
  <c r="CG396" i="4" s="1"/>
  <c r="M396" i="21"/>
  <c r="Y396" i="21" s="1"/>
  <c r="CC396" i="4" s="1"/>
  <c r="R395" i="21"/>
  <c r="AD395" i="21"/>
  <c r="CH395" i="4" s="1"/>
  <c r="N395" i="21"/>
  <c r="Z395" i="21" s="1"/>
  <c r="CD395" i="4" s="1"/>
  <c r="S394" i="21"/>
  <c r="AE394" i="21" s="1"/>
  <c r="CI394" i="4" s="1"/>
  <c r="O394" i="21"/>
  <c r="AA394" i="21" s="1"/>
  <c r="CE394" i="4" s="1"/>
  <c r="T393" i="21"/>
  <c r="AF393" i="21"/>
  <c r="CJ393" i="4" s="1"/>
  <c r="P393" i="21"/>
  <c r="AB393" i="21" s="1"/>
  <c r="CF393" i="4" s="1"/>
  <c r="U392" i="21"/>
  <c r="AG392" i="21" s="1"/>
  <c r="CK392" i="4" s="1"/>
  <c r="Q392" i="21"/>
  <c r="AC392" i="21" s="1"/>
  <c r="CG392" i="4" s="1"/>
  <c r="M392" i="21"/>
  <c r="Y392" i="21"/>
  <c r="CC392" i="4" s="1"/>
  <c r="R391" i="21"/>
  <c r="AD391" i="21" s="1"/>
  <c r="CH391" i="4" s="1"/>
  <c r="N391" i="21"/>
  <c r="Z391" i="21" s="1"/>
  <c r="CD391" i="4" s="1"/>
  <c r="S390" i="21"/>
  <c r="AE390" i="21" s="1"/>
  <c r="CI390" i="4" s="1"/>
  <c r="O390" i="21"/>
  <c r="AA390" i="21"/>
  <c r="CE390" i="4" s="1"/>
  <c r="T389" i="21"/>
  <c r="AF389" i="21" s="1"/>
  <c r="CJ389" i="4" s="1"/>
  <c r="P389" i="21"/>
  <c r="AB389" i="21" s="1"/>
  <c r="CF389" i="4" s="1"/>
  <c r="U388" i="21"/>
  <c r="AG388" i="21" s="1"/>
  <c r="CK388" i="4" s="1"/>
  <c r="Q388" i="21"/>
  <c r="AC388" i="21"/>
  <c r="CG388" i="4" s="1"/>
  <c r="M388" i="21"/>
  <c r="Y388" i="21" s="1"/>
  <c r="CC388" i="4" s="1"/>
  <c r="R387" i="21"/>
  <c r="AD387" i="21" s="1"/>
  <c r="CH387" i="4" s="1"/>
  <c r="N387" i="21"/>
  <c r="Z387" i="21" s="1"/>
  <c r="CD387" i="4" s="1"/>
  <c r="S386" i="21"/>
  <c r="AE386" i="21"/>
  <c r="CI386" i="4" s="1"/>
  <c r="O386" i="21"/>
  <c r="AA386" i="21" s="1"/>
  <c r="CE386" i="4" s="1"/>
  <c r="T385" i="21"/>
  <c r="AF385" i="21" s="1"/>
  <c r="CJ385" i="4" s="1"/>
  <c r="P385" i="21"/>
  <c r="AB385" i="21" s="1"/>
  <c r="CF385" i="4" s="1"/>
  <c r="U384" i="21"/>
  <c r="AG384" i="21"/>
  <c r="CK384" i="4" s="1"/>
  <c r="Q384" i="21"/>
  <c r="AC384" i="21" s="1"/>
  <c r="CG384" i="4" s="1"/>
  <c r="M384" i="21"/>
  <c r="Y384" i="21" s="1"/>
  <c r="CC384" i="4" s="1"/>
  <c r="R383" i="21"/>
  <c r="AD383" i="21" s="1"/>
  <c r="CH383" i="4" s="1"/>
  <c r="N383" i="21"/>
  <c r="Z383" i="21"/>
  <c r="CD383" i="4" s="1"/>
  <c r="S382" i="21"/>
  <c r="AE382" i="21" s="1"/>
  <c r="CI382" i="4" s="1"/>
  <c r="O382" i="21"/>
  <c r="AA382" i="21" s="1"/>
  <c r="CE382" i="4" s="1"/>
  <c r="T381" i="21"/>
  <c r="AF381" i="21" s="1"/>
  <c r="CJ381" i="4" s="1"/>
  <c r="P381" i="21"/>
  <c r="AB381" i="21"/>
  <c r="CF381" i="4" s="1"/>
  <c r="U380" i="21"/>
  <c r="AG380" i="21" s="1"/>
  <c r="CK380" i="4" s="1"/>
  <c r="Q380" i="21"/>
  <c r="AC380" i="21" s="1"/>
  <c r="CG380" i="4" s="1"/>
  <c r="M380" i="21"/>
  <c r="Y380" i="21" s="1"/>
  <c r="CC380" i="4" s="1"/>
  <c r="R379" i="21"/>
  <c r="AD379" i="21"/>
  <c r="CH379" i="4" s="1"/>
  <c r="N379" i="21"/>
  <c r="Z379" i="21" s="1"/>
  <c r="CD379" i="4" s="1"/>
  <c r="S378" i="21"/>
  <c r="AE378" i="21" s="1"/>
  <c r="CI378" i="4" s="1"/>
  <c r="O378" i="21"/>
  <c r="AA378" i="21" s="1"/>
  <c r="CE378" i="4" s="1"/>
  <c r="T377" i="21"/>
  <c r="AF377" i="21"/>
  <c r="CJ377" i="4" s="1"/>
  <c r="P377" i="21"/>
  <c r="AB377" i="21" s="1"/>
  <c r="CF377" i="4" s="1"/>
  <c r="U376" i="21"/>
  <c r="AG376" i="21" s="1"/>
  <c r="CK376" i="4" s="1"/>
  <c r="Q376" i="21"/>
  <c r="AC376" i="21" s="1"/>
  <c r="CG376" i="4" s="1"/>
  <c r="M376" i="21"/>
  <c r="Y376" i="21"/>
  <c r="CC376" i="4" s="1"/>
  <c r="R375" i="21"/>
  <c r="AD375" i="21" s="1"/>
  <c r="CH375" i="4" s="1"/>
  <c r="N375" i="21"/>
  <c r="Z375" i="21" s="1"/>
  <c r="CD375" i="4" s="1"/>
  <c r="S374" i="21"/>
  <c r="AE374" i="21" s="1"/>
  <c r="CI374" i="4" s="1"/>
  <c r="O374" i="21"/>
  <c r="AA374" i="21"/>
  <c r="CE374" i="4" s="1"/>
  <c r="T373" i="21"/>
  <c r="AF373" i="21" s="1"/>
  <c r="CJ373" i="4" s="1"/>
  <c r="P373" i="21"/>
  <c r="AB373" i="21" s="1"/>
  <c r="CF373" i="4" s="1"/>
  <c r="U372" i="21"/>
  <c r="AG372" i="21" s="1"/>
  <c r="CK372" i="4" s="1"/>
  <c r="Q372" i="21"/>
  <c r="AC372" i="21"/>
  <c r="CG372" i="4" s="1"/>
  <c r="M372" i="21"/>
  <c r="Y372" i="21" s="1"/>
  <c r="CC372" i="4" s="1"/>
  <c r="R371" i="21"/>
  <c r="AD371" i="21" s="1"/>
  <c r="CH371" i="4" s="1"/>
  <c r="N371" i="21"/>
  <c r="Z371" i="21" s="1"/>
  <c r="CD371" i="4" s="1"/>
  <c r="S370" i="21"/>
  <c r="AE370" i="21"/>
  <c r="CI370" i="4" s="1"/>
  <c r="O370" i="21"/>
  <c r="AA370" i="21" s="1"/>
  <c r="CE370" i="4" s="1"/>
  <c r="T369" i="21"/>
  <c r="AF369" i="21" s="1"/>
  <c r="CJ369" i="4" s="1"/>
  <c r="P369" i="21"/>
  <c r="AB369" i="21" s="1"/>
  <c r="CF369" i="4" s="1"/>
  <c r="U368" i="21"/>
  <c r="AG368" i="21"/>
  <c r="CK368" i="4" s="1"/>
  <c r="Q368" i="21"/>
  <c r="AC368" i="21" s="1"/>
  <c r="CG368" i="4" s="1"/>
  <c r="M368" i="21"/>
  <c r="Y368" i="21" s="1"/>
  <c r="CC368" i="4" s="1"/>
  <c r="R367" i="21"/>
  <c r="AD367" i="21" s="1"/>
  <c r="CH367" i="4" s="1"/>
  <c r="N367" i="21"/>
  <c r="Z367" i="21"/>
  <c r="CD367" i="4" s="1"/>
  <c r="S366" i="21"/>
  <c r="AE366" i="21" s="1"/>
  <c r="CI366" i="4" s="1"/>
  <c r="O366" i="21"/>
  <c r="AA366" i="21" s="1"/>
  <c r="CE366" i="4" s="1"/>
  <c r="T365" i="21"/>
  <c r="AF365" i="21" s="1"/>
  <c r="CJ365" i="4" s="1"/>
  <c r="P365" i="21"/>
  <c r="AB365" i="21"/>
  <c r="CF365" i="4" s="1"/>
  <c r="U364" i="21"/>
  <c r="AG364" i="21" s="1"/>
  <c r="CK364" i="4"/>
  <c r="Q364" i="21"/>
  <c r="AC364" i="21" s="1"/>
  <c r="CG364" i="4" s="1"/>
  <c r="M364" i="21"/>
  <c r="Y364" i="21" s="1"/>
  <c r="CC364" i="4" s="1"/>
  <c r="R363" i="21"/>
  <c r="AD363" i="21"/>
  <c r="CH363" i="4" s="1"/>
  <c r="N363" i="21"/>
  <c r="Z363" i="21" s="1"/>
  <c r="CD363" i="4" s="1"/>
  <c r="S362" i="21"/>
  <c r="AE362" i="21" s="1"/>
  <c r="CI362" i="4" s="1"/>
  <c r="O362" i="21"/>
  <c r="AA362" i="21" s="1"/>
  <c r="CE362" i="4" s="1"/>
  <c r="T361" i="21"/>
  <c r="AF361" i="21"/>
  <c r="CJ361" i="4" s="1"/>
  <c r="P361" i="21"/>
  <c r="AB361" i="21" s="1"/>
  <c r="CF361" i="4" s="1"/>
  <c r="U360" i="21"/>
  <c r="AG360" i="21" s="1"/>
  <c r="CK360" i="4" s="1"/>
  <c r="Q360" i="21"/>
  <c r="AC360" i="21" s="1"/>
  <c r="CG360" i="4" s="1"/>
  <c r="M360" i="21"/>
  <c r="Y360" i="21"/>
  <c r="CC360" i="4" s="1"/>
  <c r="R359" i="21"/>
  <c r="AD359" i="21" s="1"/>
  <c r="CH359" i="4" s="1"/>
  <c r="N359" i="21"/>
  <c r="Z359" i="21" s="1"/>
  <c r="CD359" i="4" s="1"/>
  <c r="S358" i="21"/>
  <c r="AE358" i="21" s="1"/>
  <c r="CI358" i="4" s="1"/>
  <c r="O358" i="21"/>
  <c r="AA358" i="21"/>
  <c r="CE358" i="4" s="1"/>
  <c r="T357" i="21"/>
  <c r="AF357" i="21" s="1"/>
  <c r="CJ357" i="4"/>
  <c r="P357" i="21"/>
  <c r="AB357" i="21" s="1"/>
  <c r="CF357" i="4" s="1"/>
  <c r="U356" i="21"/>
  <c r="AG356" i="21" s="1"/>
  <c r="CK356" i="4" s="1"/>
  <c r="Q356" i="21"/>
  <c r="AC356" i="21"/>
  <c r="CG356" i="4" s="1"/>
  <c r="M356" i="21"/>
  <c r="Y356" i="21" s="1"/>
  <c r="CC356" i="4" s="1"/>
  <c r="R355" i="21"/>
  <c r="AD355" i="21" s="1"/>
  <c r="CH355" i="4" s="1"/>
  <c r="N355" i="21"/>
  <c r="Z355" i="21" s="1"/>
  <c r="CD355" i="4" s="1"/>
  <c r="S354" i="21"/>
  <c r="AE354" i="21"/>
  <c r="CI354" i="4" s="1"/>
  <c r="O354" i="21"/>
  <c r="AA354" i="21" s="1"/>
  <c r="CE354" i="4" s="1"/>
  <c r="T353" i="21"/>
  <c r="AF353" i="21" s="1"/>
  <c r="CJ353" i="4" s="1"/>
  <c r="P353" i="21"/>
  <c r="AB353" i="21" s="1"/>
  <c r="CF353" i="4" s="1"/>
  <c r="U352" i="21"/>
  <c r="AG352" i="21"/>
  <c r="CK352" i="4" s="1"/>
  <c r="Q352" i="21"/>
  <c r="AC352" i="21" s="1"/>
  <c r="CG352" i="4"/>
  <c r="M352" i="21"/>
  <c r="Y352" i="21" s="1"/>
  <c r="CC352" i="4" s="1"/>
  <c r="R351" i="21"/>
  <c r="AD351" i="21" s="1"/>
  <c r="CH351" i="4" s="1"/>
  <c r="N351" i="21"/>
  <c r="Z351" i="21"/>
  <c r="CD351" i="4" s="1"/>
  <c r="S350" i="21"/>
  <c r="AE350" i="21" s="1"/>
  <c r="CI350" i="4" s="1"/>
  <c r="O350" i="21"/>
  <c r="AA350" i="21" s="1"/>
  <c r="CE350" i="4" s="1"/>
  <c r="T349" i="21"/>
  <c r="AF349" i="21" s="1"/>
  <c r="CJ349" i="4" s="1"/>
  <c r="P349" i="21"/>
  <c r="AB349" i="21"/>
  <c r="CF349" i="4" s="1"/>
  <c r="U348" i="21"/>
  <c r="AG348" i="21" s="1"/>
  <c r="CK348" i="4" s="1"/>
  <c r="Q348" i="21"/>
  <c r="AC348" i="21" s="1"/>
  <c r="CG348" i="4" s="1"/>
  <c r="M348" i="21"/>
  <c r="Y348" i="21" s="1"/>
  <c r="CC348" i="4" s="1"/>
  <c r="R347" i="21"/>
  <c r="AD347" i="21"/>
  <c r="CH347" i="4" s="1"/>
  <c r="N347" i="21"/>
  <c r="Z347" i="21" s="1"/>
  <c r="CD347" i="4" s="1"/>
  <c r="S346" i="21"/>
  <c r="AE346" i="21" s="1"/>
  <c r="CI346" i="4" s="1"/>
  <c r="O346" i="21"/>
  <c r="AA346" i="21" s="1"/>
  <c r="CE346" i="4" s="1"/>
  <c r="T345" i="21"/>
  <c r="AF345" i="21"/>
  <c r="CJ345" i="4" s="1"/>
  <c r="P345" i="21"/>
  <c r="AB345" i="21" s="1"/>
  <c r="CF345" i="4"/>
  <c r="U344" i="21"/>
  <c r="AG344" i="21" s="1"/>
  <c r="CK344" i="4" s="1"/>
  <c r="Q344" i="21"/>
  <c r="AC344" i="21" s="1"/>
  <c r="CG344" i="4" s="1"/>
  <c r="M344" i="21"/>
  <c r="Y344" i="21"/>
  <c r="CC344" i="4" s="1"/>
  <c r="R343" i="21"/>
  <c r="AD343" i="21" s="1"/>
  <c r="CH343" i="4" s="1"/>
  <c r="N343" i="21"/>
  <c r="Z343" i="21" s="1"/>
  <c r="CD343" i="4" s="1"/>
  <c r="S342" i="21"/>
  <c r="AE342" i="21" s="1"/>
  <c r="CI342" i="4" s="1"/>
  <c r="O342" i="21"/>
  <c r="AA342" i="21"/>
  <c r="CE342" i="4" s="1"/>
  <c r="T341" i="21"/>
  <c r="AF341" i="21" s="1"/>
  <c r="CJ341" i="4" s="1"/>
  <c r="P341" i="21"/>
  <c r="AB341" i="21" s="1"/>
  <c r="CF341" i="4" s="1"/>
  <c r="U340" i="21"/>
  <c r="AG340" i="21" s="1"/>
  <c r="CK340" i="4" s="1"/>
  <c r="Q340" i="21"/>
  <c r="AC340" i="21"/>
  <c r="CG340" i="4" s="1"/>
  <c r="M340" i="21"/>
  <c r="Y340" i="21" s="1"/>
  <c r="CC340" i="4" s="1"/>
  <c r="R339" i="21"/>
  <c r="AD339" i="21" s="1"/>
  <c r="CH339" i="4" s="1"/>
  <c r="N339" i="21"/>
  <c r="Z339" i="21" s="1"/>
  <c r="CD339" i="4" s="1"/>
  <c r="S338" i="21"/>
  <c r="AE338" i="21"/>
  <c r="CI338" i="4" s="1"/>
  <c r="O338" i="21"/>
  <c r="AA338" i="21" s="1"/>
  <c r="CE338" i="4"/>
  <c r="T337" i="21"/>
  <c r="AF337" i="21" s="1"/>
  <c r="CJ337" i="4" s="1"/>
  <c r="P337" i="21"/>
  <c r="AB337" i="21" s="1"/>
  <c r="CF337" i="4" s="1"/>
  <c r="U336" i="21"/>
  <c r="AG336" i="21"/>
  <c r="CK336" i="4" s="1"/>
  <c r="Q336" i="21"/>
  <c r="AC336" i="21" s="1"/>
  <c r="CG336" i="4" s="1"/>
  <c r="M336" i="21"/>
  <c r="Y336" i="21" s="1"/>
  <c r="CC336" i="4" s="1"/>
  <c r="R335" i="21"/>
  <c r="AD335" i="21" s="1"/>
  <c r="CH335" i="4" s="1"/>
  <c r="N335" i="21"/>
  <c r="Z335" i="21"/>
  <c r="CD335" i="4" s="1"/>
  <c r="S334" i="21"/>
  <c r="AE334" i="21" s="1"/>
  <c r="CI334" i="4" s="1"/>
  <c r="O334" i="21"/>
  <c r="AA334" i="21" s="1"/>
  <c r="CE334" i="4" s="1"/>
  <c r="T333" i="21"/>
  <c r="AF333" i="21" s="1"/>
  <c r="CJ333" i="4" s="1"/>
  <c r="P333" i="21"/>
  <c r="AB333" i="21"/>
  <c r="CF333" i="4" s="1"/>
  <c r="U332" i="21"/>
  <c r="AG332" i="21" s="1"/>
  <c r="CK332" i="4"/>
  <c r="Q332" i="21"/>
  <c r="AC332" i="21" s="1"/>
  <c r="CG332" i="4" s="1"/>
  <c r="M332" i="21"/>
  <c r="Y332" i="21" s="1"/>
  <c r="CC332" i="4" s="1"/>
  <c r="R331" i="21"/>
  <c r="AD331" i="21"/>
  <c r="CH331" i="4" s="1"/>
  <c r="N331" i="21"/>
  <c r="Z331" i="21" s="1"/>
  <c r="CD331" i="4" s="1"/>
  <c r="S330" i="21"/>
  <c r="AE330" i="21" s="1"/>
  <c r="CI330" i="4" s="1"/>
  <c r="O330" i="21"/>
  <c r="AA330" i="21" s="1"/>
  <c r="CE330" i="4" s="1"/>
  <c r="T329" i="21"/>
  <c r="AF329" i="21"/>
  <c r="CJ329" i="4"/>
  <c r="P329" i="21"/>
  <c r="AB329" i="21" s="1"/>
  <c r="CF329" i="4" s="1"/>
  <c r="U328" i="21"/>
  <c r="AG328" i="21" s="1"/>
  <c r="CK328" i="4" s="1"/>
  <c r="Q328" i="21"/>
  <c r="AC328" i="21" s="1"/>
  <c r="CG328" i="4" s="1"/>
  <c r="M328" i="21"/>
  <c r="Y328" i="21"/>
  <c r="CC328" i="4" s="1"/>
  <c r="R327" i="21"/>
  <c r="AD327" i="21" s="1"/>
  <c r="CH327" i="4"/>
  <c r="N327" i="21"/>
  <c r="Z327" i="21" s="1"/>
  <c r="CD327" i="4" s="1"/>
  <c r="S326" i="21"/>
  <c r="AE326" i="21" s="1"/>
  <c r="CI326" i="4" s="1"/>
  <c r="O326" i="21"/>
  <c r="AA326" i="21"/>
  <c r="CE326" i="4" s="1"/>
  <c r="T325" i="21"/>
  <c r="AF325" i="21" s="1"/>
  <c r="CJ325" i="4"/>
  <c r="P325" i="21"/>
  <c r="AB325" i="21" s="1"/>
  <c r="CF325" i="4" s="1"/>
  <c r="U324" i="21"/>
  <c r="AG324" i="21" s="1"/>
  <c r="CK324" i="4" s="1"/>
  <c r="Q324" i="21"/>
  <c r="AC324" i="21"/>
  <c r="CG324" i="4" s="1"/>
  <c r="M324" i="21"/>
  <c r="Y324" i="21" s="1"/>
  <c r="CC324" i="4" s="1"/>
  <c r="R323" i="21"/>
  <c r="AD323" i="21" s="1"/>
  <c r="CH323" i="4" s="1"/>
  <c r="N323" i="21"/>
  <c r="Z323" i="21" s="1"/>
  <c r="CD323" i="4" s="1"/>
  <c r="S322" i="21"/>
  <c r="AE322" i="21"/>
  <c r="CI322" i="4"/>
  <c r="O322" i="21"/>
  <c r="AA322" i="21" s="1"/>
  <c r="CE322" i="4" s="1"/>
  <c r="T321" i="21"/>
  <c r="AF321" i="21" s="1"/>
  <c r="CJ321" i="4" s="1"/>
  <c r="P321" i="21"/>
  <c r="AB321" i="21"/>
  <c r="CF321" i="4" s="1"/>
  <c r="U320" i="21"/>
  <c r="AG320" i="21"/>
  <c r="CK320" i="4" s="1"/>
  <c r="Q320" i="21"/>
  <c r="AC320" i="21" s="1"/>
  <c r="CG320" i="4" s="1"/>
  <c r="M320" i="21"/>
  <c r="Y320" i="21" s="1"/>
  <c r="CC320" i="4" s="1"/>
  <c r="R319" i="21"/>
  <c r="AD319" i="21" s="1"/>
  <c r="CH319" i="4" s="1"/>
  <c r="N319" i="21"/>
  <c r="Z319" i="21"/>
  <c r="CD319" i="4" s="1"/>
  <c r="S318" i="21"/>
  <c r="AE318" i="21" s="1"/>
  <c r="CI318" i="4"/>
  <c r="O318" i="21"/>
  <c r="AA318" i="21" s="1"/>
  <c r="CE318" i="4" s="1"/>
  <c r="T317" i="21"/>
  <c r="AF317" i="21" s="1"/>
  <c r="CJ317" i="4" s="1"/>
  <c r="P317" i="21"/>
  <c r="AB317" i="21"/>
  <c r="CF317" i="4" s="1"/>
  <c r="U316" i="21"/>
  <c r="AG316" i="21" s="1"/>
  <c r="CK316" i="4" s="1"/>
  <c r="Q316" i="21"/>
  <c r="AC316" i="21" s="1"/>
  <c r="CG316" i="4" s="1"/>
  <c r="M316" i="21"/>
  <c r="Y316" i="21" s="1"/>
  <c r="CC316" i="4" s="1"/>
  <c r="R315" i="21"/>
  <c r="AD315" i="21"/>
  <c r="CH315" i="4"/>
  <c r="N315" i="21"/>
  <c r="Z315" i="21" s="1"/>
  <c r="CD315" i="4" s="1"/>
  <c r="S314" i="21"/>
  <c r="AE314" i="21" s="1"/>
  <c r="CI314" i="4" s="1"/>
  <c r="O314" i="21"/>
  <c r="AA314" i="21" s="1"/>
  <c r="CE314" i="4" s="1"/>
  <c r="T313" i="21"/>
  <c r="AF313" i="21"/>
  <c r="CJ313" i="4"/>
  <c r="P313" i="21"/>
  <c r="AB313" i="21" s="1"/>
  <c r="CF313" i="4" s="1"/>
  <c r="U312" i="21"/>
  <c r="AG312" i="21" s="1"/>
  <c r="CK312" i="4" s="1"/>
  <c r="Q312" i="21"/>
  <c r="AC312" i="21" s="1"/>
  <c r="CG312" i="4" s="1"/>
  <c r="M312" i="21"/>
  <c r="Y312" i="21"/>
  <c r="CC312" i="4"/>
  <c r="R311" i="21"/>
  <c r="AD311" i="21" s="1"/>
  <c r="CH311" i="4" s="1"/>
  <c r="N311" i="21"/>
  <c r="Z311" i="21" s="1"/>
  <c r="CD311" i="4" s="1"/>
  <c r="S310" i="21"/>
  <c r="AE310" i="21" s="1"/>
  <c r="CI310" i="4" s="1"/>
  <c r="O310" i="21"/>
  <c r="AA310" i="21"/>
  <c r="CE310" i="4"/>
  <c r="T309" i="21"/>
  <c r="AF309" i="21" s="1"/>
  <c r="CJ309" i="4" s="1"/>
  <c r="P309" i="21"/>
  <c r="AB309" i="21" s="1"/>
  <c r="CF309" i="4" s="1"/>
  <c r="U308" i="21"/>
  <c r="AG308" i="21" s="1"/>
  <c r="CK308" i="4" s="1"/>
  <c r="Q308" i="21"/>
  <c r="AC308" i="21"/>
  <c r="CG308" i="4"/>
  <c r="M308" i="21"/>
  <c r="Y308" i="21" s="1"/>
  <c r="CC308" i="4" s="1"/>
  <c r="R307" i="21"/>
  <c r="AD307" i="21" s="1"/>
  <c r="CH307" i="4" s="1"/>
  <c r="N307" i="21"/>
  <c r="Z307" i="21" s="1"/>
  <c r="CD307" i="4" s="1"/>
  <c r="S306" i="21"/>
  <c r="AE306" i="21"/>
  <c r="CI306" i="4"/>
  <c r="O306" i="21"/>
  <c r="AA306" i="21" s="1"/>
  <c r="CE306" i="4" s="1"/>
  <c r="T305" i="21"/>
  <c r="AF305" i="21" s="1"/>
  <c r="CJ305" i="4" s="1"/>
  <c r="P305" i="21"/>
  <c r="AB305" i="21" s="1"/>
  <c r="CF305" i="4" s="1"/>
  <c r="U304" i="21"/>
  <c r="AG304" i="21"/>
  <c r="CK304" i="4"/>
  <c r="Q304" i="21"/>
  <c r="AC304" i="21" s="1"/>
  <c r="CG304" i="4" s="1"/>
  <c r="M304" i="21"/>
  <c r="Y304" i="21" s="1"/>
  <c r="CC304" i="4" s="1"/>
  <c r="R303" i="21"/>
  <c r="AD303" i="21" s="1"/>
  <c r="CH303" i="4" s="1"/>
  <c r="N303" i="21"/>
  <c r="Z303" i="21"/>
  <c r="CD303" i="4"/>
  <c r="S302" i="21"/>
  <c r="AE302" i="21" s="1"/>
  <c r="CI302" i="4" s="1"/>
  <c r="O302" i="21"/>
  <c r="AA302" i="21" s="1"/>
  <c r="CE302" i="4" s="1"/>
  <c r="T301" i="21"/>
  <c r="AF301" i="21" s="1"/>
  <c r="CJ301" i="4" s="1"/>
  <c r="P301" i="21"/>
  <c r="AB301" i="21"/>
  <c r="CF301" i="4"/>
  <c r="U300" i="21"/>
  <c r="AG300" i="21" s="1"/>
  <c r="CK300" i="4"/>
  <c r="Q300" i="21"/>
  <c r="AC300" i="21" s="1"/>
  <c r="CG300" i="4" s="1"/>
  <c r="M300" i="21"/>
  <c r="Y300" i="21" s="1"/>
  <c r="CC300" i="4" s="1"/>
  <c r="R299" i="21"/>
  <c r="AD299" i="21"/>
  <c r="CH299" i="4"/>
  <c r="N299" i="21"/>
  <c r="Z299" i="21" s="1"/>
  <c r="CD299" i="4"/>
  <c r="S298" i="21"/>
  <c r="AE298" i="21" s="1"/>
  <c r="CI298" i="4" s="1"/>
  <c r="O298" i="21"/>
  <c r="AA298" i="21" s="1"/>
  <c r="CE298" i="4" s="1"/>
  <c r="T297" i="21"/>
  <c r="AF297" i="21"/>
  <c r="CJ297" i="4"/>
  <c r="P297" i="21"/>
  <c r="AB297" i="21" s="1"/>
  <c r="CF297" i="4"/>
  <c r="U296" i="21"/>
  <c r="AG296" i="21" s="1"/>
  <c r="CK296" i="4" s="1"/>
  <c r="Q296" i="21"/>
  <c r="AC296" i="21" s="1"/>
  <c r="CG296" i="4" s="1"/>
  <c r="M296" i="21"/>
  <c r="Y296" i="21"/>
  <c r="CC296" i="4"/>
  <c r="R295" i="21"/>
  <c r="AD295" i="21" s="1"/>
  <c r="CH295" i="4"/>
  <c r="N295" i="21"/>
  <c r="Z295" i="21" s="1"/>
  <c r="CD295" i="4" s="1"/>
  <c r="S294" i="21"/>
  <c r="AE294" i="21" s="1"/>
  <c r="CI294" i="4" s="1"/>
  <c r="O294" i="21"/>
  <c r="AA294" i="21"/>
  <c r="CE294" i="4"/>
  <c r="T293" i="21"/>
  <c r="AF293" i="21" s="1"/>
  <c r="CJ293" i="4"/>
  <c r="P293" i="21"/>
  <c r="AB293" i="21" s="1"/>
  <c r="CF293" i="4" s="1"/>
  <c r="U292" i="21"/>
  <c r="AG292" i="21" s="1"/>
  <c r="CK292" i="4" s="1"/>
  <c r="Q292" i="21"/>
  <c r="AC292" i="21"/>
  <c r="CG292" i="4"/>
  <c r="M292" i="21"/>
  <c r="Y292" i="21" s="1"/>
  <c r="CC292" i="4"/>
  <c r="R291" i="21"/>
  <c r="AD291" i="21" s="1"/>
  <c r="CH291" i="4" s="1"/>
  <c r="N291" i="21"/>
  <c r="Z291" i="21" s="1"/>
  <c r="CD291" i="4" s="1"/>
  <c r="S290" i="21"/>
  <c r="AE290" i="21"/>
  <c r="CI290" i="4"/>
  <c r="O290" i="21"/>
  <c r="AA290" i="21" s="1"/>
  <c r="CE290" i="4"/>
  <c r="T289" i="21"/>
  <c r="AF289" i="21" s="1"/>
  <c r="CJ289" i="4" s="1"/>
  <c r="P289" i="21"/>
  <c r="AB289" i="21" s="1"/>
  <c r="CF289" i="4" s="1"/>
  <c r="U288" i="21"/>
  <c r="AG288" i="21"/>
  <c r="CK288" i="4"/>
  <c r="Q288" i="21"/>
  <c r="AC288" i="21" s="1"/>
  <c r="CG288" i="4"/>
  <c r="M288" i="21"/>
  <c r="Y288" i="21" s="1"/>
  <c r="CC288" i="4" s="1"/>
  <c r="R287" i="21"/>
  <c r="AD287" i="21" s="1"/>
  <c r="CH287" i="4" s="1"/>
  <c r="N287" i="21"/>
  <c r="Z287" i="21"/>
  <c r="CD287" i="4"/>
  <c r="S286" i="21"/>
  <c r="AE286" i="21" s="1"/>
  <c r="CI286" i="4"/>
  <c r="O286" i="21"/>
  <c r="AA286" i="21" s="1"/>
  <c r="CE286" i="4" s="1"/>
  <c r="T285" i="21"/>
  <c r="AF285" i="21" s="1"/>
  <c r="CJ285" i="4" s="1"/>
  <c r="P285" i="21"/>
  <c r="AB285" i="21"/>
  <c r="CF285" i="4"/>
  <c r="U284" i="21"/>
  <c r="AG284" i="21" s="1"/>
  <c r="CK284" i="4"/>
  <c r="Q284" i="21"/>
  <c r="AC284" i="21" s="1"/>
  <c r="CG284" i="4" s="1"/>
  <c r="M284" i="21"/>
  <c r="Y284" i="21" s="1"/>
  <c r="CC284" i="4" s="1"/>
  <c r="R283" i="21"/>
  <c r="AD283" i="21"/>
  <c r="CH283" i="4"/>
  <c r="N283" i="21"/>
  <c r="Z283" i="21" s="1"/>
  <c r="CD283" i="4"/>
  <c r="S282" i="21"/>
  <c r="AE282" i="21" s="1"/>
  <c r="CI282" i="4" s="1"/>
  <c r="O282" i="21"/>
  <c r="AA282" i="21" s="1"/>
  <c r="CE282" i="4" s="1"/>
  <c r="T281" i="21"/>
  <c r="AF281" i="21"/>
  <c r="CJ281" i="4"/>
  <c r="P281" i="21"/>
  <c r="AB281" i="21" s="1"/>
  <c r="CF281" i="4"/>
  <c r="U280" i="21"/>
  <c r="AG280" i="21" s="1"/>
  <c r="CK280" i="4" s="1"/>
  <c r="Q280" i="21"/>
  <c r="AC280" i="21" s="1"/>
  <c r="CG280" i="4" s="1"/>
  <c r="M280" i="21"/>
  <c r="Y280" i="21"/>
  <c r="CC280" i="4"/>
  <c r="R279" i="21"/>
  <c r="AD279" i="21" s="1"/>
  <c r="CH279" i="4"/>
  <c r="N279" i="21"/>
  <c r="Z279" i="21" s="1"/>
  <c r="CD279" i="4" s="1"/>
  <c r="S278" i="21"/>
  <c r="AE278" i="21" s="1"/>
  <c r="CI278" i="4" s="1"/>
  <c r="O278" i="21"/>
  <c r="AA278" i="21"/>
  <c r="CE278" i="4"/>
  <c r="T277" i="21"/>
  <c r="AF277" i="21" s="1"/>
  <c r="CJ277" i="4"/>
  <c r="P277" i="21"/>
  <c r="AB277" i="21" s="1"/>
  <c r="CF277" i="4" s="1"/>
  <c r="U276" i="21"/>
  <c r="AG276" i="21" s="1"/>
  <c r="CK276" i="4" s="1"/>
  <c r="Q276" i="21"/>
  <c r="AC276" i="21"/>
  <c r="CG276" i="4"/>
  <c r="M276" i="21"/>
  <c r="Y276" i="21" s="1"/>
  <c r="CC276" i="4"/>
  <c r="R275" i="21"/>
  <c r="AD275" i="21" s="1"/>
  <c r="CH275" i="4" s="1"/>
  <c r="N275" i="21"/>
  <c r="Z275" i="21" s="1"/>
  <c r="CD275" i="4" s="1"/>
  <c r="S274" i="21"/>
  <c r="AE274" i="21"/>
  <c r="CI274" i="4"/>
  <c r="O274" i="21"/>
  <c r="AA274" i="21" s="1"/>
  <c r="CE274" i="4"/>
  <c r="T273" i="21"/>
  <c r="AF273" i="21" s="1"/>
  <c r="CJ273" i="4" s="1"/>
  <c r="P273" i="21"/>
  <c r="AB273" i="21" s="1"/>
  <c r="CF273" i="4" s="1"/>
  <c r="U272" i="21"/>
  <c r="AG272" i="21"/>
  <c r="CK272" i="4"/>
  <c r="Q272" i="21"/>
  <c r="AC272" i="21" s="1"/>
  <c r="CG272" i="4"/>
  <c r="M272" i="21"/>
  <c r="Y272" i="21" s="1"/>
  <c r="CC272" i="4" s="1"/>
  <c r="R271" i="21"/>
  <c r="AD271" i="21" s="1"/>
  <c r="CH271" i="4" s="1"/>
  <c r="N271" i="21"/>
  <c r="Z271" i="21"/>
  <c r="CD271" i="4"/>
  <c r="S270" i="21"/>
  <c r="AE270" i="21" s="1"/>
  <c r="CI270" i="4"/>
  <c r="O270" i="21"/>
  <c r="AA270" i="21" s="1"/>
  <c r="CE270" i="4" s="1"/>
  <c r="T269" i="21"/>
  <c r="AF269" i="21" s="1"/>
  <c r="CJ269" i="4" s="1"/>
  <c r="P269" i="21"/>
  <c r="AB269" i="21"/>
  <c r="CF269" i="4"/>
  <c r="U268" i="21"/>
  <c r="AG268" i="21" s="1"/>
  <c r="CK268" i="4"/>
  <c r="Q268" i="21"/>
  <c r="AC268" i="21" s="1"/>
  <c r="CG268" i="4" s="1"/>
  <c r="M268" i="21"/>
  <c r="Y268" i="21" s="1"/>
  <c r="CC268" i="4" s="1"/>
  <c r="R267" i="21"/>
  <c r="AD267" i="21"/>
  <c r="CH267" i="4"/>
  <c r="N267" i="21"/>
  <c r="Z267" i="21" s="1"/>
  <c r="CD267" i="4"/>
  <c r="S266" i="21"/>
  <c r="AE266" i="21" s="1"/>
  <c r="CI266" i="4" s="1"/>
  <c r="O266" i="21"/>
  <c r="AA266" i="21" s="1"/>
  <c r="CE266" i="4" s="1"/>
  <c r="T265" i="21"/>
  <c r="AF265" i="21"/>
  <c r="CJ265" i="4"/>
  <c r="P265" i="21"/>
  <c r="AB265" i="21" s="1"/>
  <c r="CF265" i="4"/>
  <c r="U264" i="21"/>
  <c r="AG264" i="21" s="1"/>
  <c r="CK264" i="4" s="1"/>
  <c r="Q264" i="21"/>
  <c r="AC264" i="21" s="1"/>
  <c r="CG264" i="4" s="1"/>
  <c r="M264" i="21"/>
  <c r="Y264" i="21"/>
  <c r="CC264" i="4"/>
  <c r="R263" i="21"/>
  <c r="AD263" i="21" s="1"/>
  <c r="CH263" i="4"/>
  <c r="N263" i="21"/>
  <c r="Z263" i="21"/>
  <c r="CD263" i="4" s="1"/>
  <c r="S262" i="21"/>
  <c r="AE262" i="21" s="1"/>
  <c r="CI262" i="4" s="1"/>
  <c r="O262" i="21"/>
  <c r="AA262" i="21"/>
  <c r="CE262" i="4" s="1"/>
  <c r="T261" i="21"/>
  <c r="AF261" i="21" s="1"/>
  <c r="CJ261" i="4"/>
  <c r="P261" i="21"/>
  <c r="AB261" i="21" s="1"/>
  <c r="CF261" i="4" s="1"/>
  <c r="U260" i="21"/>
  <c r="AG260" i="21" s="1"/>
  <c r="CK260" i="4" s="1"/>
  <c r="Q260" i="21"/>
  <c r="AC260" i="21"/>
  <c r="CG260" i="4"/>
  <c r="M260" i="21"/>
  <c r="Y260" i="21" s="1"/>
  <c r="CC260" i="4"/>
  <c r="R259" i="21"/>
  <c r="AD259" i="21" s="1"/>
  <c r="CH259" i="4" s="1"/>
  <c r="N259" i="21"/>
  <c r="Z259" i="21"/>
  <c r="CD259" i="4" s="1"/>
  <c r="S258" i="21"/>
  <c r="AE258" i="21"/>
  <c r="CI258" i="4"/>
  <c r="O258" i="21"/>
  <c r="AA258" i="21" s="1"/>
  <c r="CE258" i="4" s="1"/>
  <c r="T257" i="21"/>
  <c r="AF257" i="21" s="1"/>
  <c r="CJ257" i="4" s="1"/>
  <c r="P257" i="21"/>
  <c r="AB257" i="21"/>
  <c r="CF257" i="4" s="1"/>
  <c r="U256" i="21"/>
  <c r="AG256" i="21"/>
  <c r="CK256" i="4"/>
  <c r="Q256" i="21"/>
  <c r="AC256" i="21" s="1"/>
  <c r="CG256" i="4" s="1"/>
  <c r="M256" i="21"/>
  <c r="Y256" i="21"/>
  <c r="CC256" i="4" s="1"/>
  <c r="R255" i="21"/>
  <c r="AD255" i="21"/>
  <c r="CH255" i="4" s="1"/>
  <c r="N255" i="21"/>
  <c r="Z255" i="21"/>
  <c r="CD255" i="4" s="1"/>
  <c r="S254" i="21"/>
  <c r="AE254" i="21" s="1"/>
  <c r="CI254" i="4" s="1"/>
  <c r="O254" i="21"/>
  <c r="AA254" i="21" s="1"/>
  <c r="CE254" i="4" s="1"/>
  <c r="T253" i="21"/>
  <c r="AF253" i="21"/>
  <c r="CJ253" i="4"/>
  <c r="P253" i="21"/>
  <c r="AB253" i="21"/>
  <c r="CF253" i="4" s="1"/>
  <c r="U252" i="21"/>
  <c r="AG252" i="21" s="1"/>
  <c r="CK252" i="4"/>
  <c r="Q252" i="21"/>
  <c r="AC252" i="21"/>
  <c r="CG252" i="4" s="1"/>
  <c r="M252" i="21"/>
  <c r="Y252" i="21"/>
  <c r="CC252" i="4" s="1"/>
  <c r="R251" i="21"/>
  <c r="AD251" i="21"/>
  <c r="CH251" i="4"/>
  <c r="N251" i="21"/>
  <c r="Z251" i="21" s="1"/>
  <c r="CD251" i="4"/>
  <c r="S250" i="21"/>
  <c r="AE250" i="21"/>
  <c r="CI250" i="4" s="1"/>
  <c r="O250" i="21"/>
  <c r="AA250" i="21" s="1"/>
  <c r="CE250" i="4" s="1"/>
  <c r="T249" i="21"/>
  <c r="AF249" i="21"/>
  <c r="CJ249" i="4"/>
  <c r="P249" i="21"/>
  <c r="AB249" i="21" s="1"/>
  <c r="CF249" i="4"/>
  <c r="U248" i="21"/>
  <c r="AG248" i="21" s="1"/>
  <c r="CK248" i="4" s="1"/>
  <c r="Q248" i="21"/>
  <c r="AC248" i="21"/>
  <c r="CG248" i="4" s="1"/>
  <c r="M248" i="21"/>
  <c r="Y248" i="21"/>
  <c r="CC248" i="4"/>
  <c r="R247" i="21"/>
  <c r="AD247" i="21" s="1"/>
  <c r="CH247" i="4" s="1"/>
  <c r="N247" i="21"/>
  <c r="Z247" i="21"/>
  <c r="CD247" i="4" s="1"/>
  <c r="S246" i="21"/>
  <c r="AE246" i="21"/>
  <c r="CI246" i="4"/>
  <c r="O246" i="21"/>
  <c r="AA246" i="21"/>
  <c r="CE246" i="4" s="1"/>
  <c r="T245" i="21"/>
  <c r="AF245" i="21" s="1"/>
  <c r="CJ245" i="4"/>
  <c r="P245" i="21"/>
  <c r="AB245" i="21"/>
  <c r="CF245" i="4" s="1"/>
  <c r="U244" i="21"/>
  <c r="AG244" i="21"/>
  <c r="CK244" i="4" s="1"/>
  <c r="Q244" i="21"/>
  <c r="AC244" i="21"/>
  <c r="CG244" i="4"/>
  <c r="M244" i="21"/>
  <c r="Y244" i="21" s="1"/>
  <c r="CC244" i="4"/>
  <c r="R243" i="21"/>
  <c r="AD243" i="21"/>
  <c r="CH243" i="4" s="1"/>
  <c r="N243" i="21"/>
  <c r="Z243" i="21" s="1"/>
  <c r="CD243" i="4" s="1"/>
  <c r="S242" i="21"/>
  <c r="AE242" i="21"/>
  <c r="CI242" i="4"/>
  <c r="O242" i="21"/>
  <c r="AA242" i="21" s="1"/>
  <c r="CE242" i="4"/>
  <c r="T241" i="21"/>
  <c r="AF241" i="21" s="1"/>
  <c r="CJ241" i="4" s="1"/>
  <c r="P241" i="21"/>
  <c r="AB241" i="21"/>
  <c r="CF241" i="4" s="1"/>
  <c r="U240" i="21"/>
  <c r="AG240" i="21"/>
  <c r="CK240" i="4"/>
  <c r="Q240" i="21"/>
  <c r="AC240" i="21" s="1"/>
  <c r="CG240" i="4" s="1"/>
  <c r="M240" i="21"/>
  <c r="Y240" i="21"/>
  <c r="CC240" i="4" s="1"/>
  <c r="R239" i="21"/>
  <c r="AD239" i="21"/>
  <c r="CH239" i="4"/>
  <c r="N239" i="21"/>
  <c r="Z239" i="21"/>
  <c r="CD239" i="4" s="1"/>
  <c r="S238" i="21"/>
  <c r="AE238" i="21" s="1"/>
  <c r="CI238" i="4"/>
  <c r="O238" i="21"/>
  <c r="AA238" i="21"/>
  <c r="CE238" i="4" s="1"/>
  <c r="T237" i="21"/>
  <c r="AF237" i="21"/>
  <c r="CJ237" i="4" s="1"/>
  <c r="P237" i="21"/>
  <c r="AB237" i="21"/>
  <c r="CF237" i="4"/>
  <c r="U236" i="21"/>
  <c r="AG236" i="21" s="1"/>
  <c r="CK236" i="4"/>
  <c r="Q236" i="21"/>
  <c r="AC236" i="21"/>
  <c r="CG236" i="4" s="1"/>
  <c r="M236" i="21"/>
  <c r="Y236" i="21" s="1"/>
  <c r="CC236" i="4" s="1"/>
  <c r="R235" i="21"/>
  <c r="AD235" i="21"/>
  <c r="CH235" i="4"/>
  <c r="N235" i="21"/>
  <c r="Z235" i="21" s="1"/>
  <c r="CD235" i="4" s="1"/>
  <c r="S234" i="21"/>
  <c r="AE234" i="21" s="1"/>
  <c r="CI234" i="4" s="1"/>
  <c r="O234" i="21"/>
  <c r="AA234" i="21"/>
  <c r="CE234" i="4" s="1"/>
  <c r="T233" i="21"/>
  <c r="AF233" i="21"/>
  <c r="CJ233" i="4"/>
  <c r="P233" i="21"/>
  <c r="AB233" i="21" s="1"/>
  <c r="CF233" i="4" s="1"/>
  <c r="U232" i="21"/>
  <c r="AG232" i="21"/>
  <c r="CK232" i="4" s="1"/>
  <c r="Q232" i="21"/>
  <c r="AC232" i="21"/>
  <c r="CG232" i="4"/>
  <c r="M232" i="21"/>
  <c r="Y232" i="21"/>
  <c r="CC232" i="4" s="1"/>
  <c r="R231" i="21"/>
  <c r="AD231" i="21" s="1"/>
  <c r="CH231" i="4"/>
  <c r="N231" i="21"/>
  <c r="Z231" i="21"/>
  <c r="CD231" i="4" s="1"/>
  <c r="S230" i="21"/>
  <c r="AE230" i="21" s="1"/>
  <c r="CI230" i="4" s="1"/>
  <c r="O230" i="21"/>
  <c r="AA230" i="21"/>
  <c r="CE230" i="4"/>
  <c r="T229" i="21"/>
  <c r="AF229" i="21" s="1"/>
  <c r="CJ229" i="4"/>
  <c r="P229" i="21"/>
  <c r="AB229" i="21" s="1"/>
  <c r="CF229" i="4" s="1"/>
  <c r="U228" i="21"/>
  <c r="AG228" i="21" s="1"/>
  <c r="CK228" i="4" s="1"/>
  <c r="Q228" i="21"/>
  <c r="AC228" i="21"/>
  <c r="CG228" i="4"/>
  <c r="M228" i="21"/>
  <c r="Y228" i="21" s="1"/>
  <c r="CC228" i="4" s="1"/>
  <c r="R227" i="21"/>
  <c r="AD227" i="21" s="1"/>
  <c r="CH227" i="4" s="1"/>
  <c r="N227" i="21"/>
  <c r="Z227" i="21"/>
  <c r="CD227" i="4" s="1"/>
  <c r="S226" i="21"/>
  <c r="AE226" i="21"/>
  <c r="CI226" i="4" s="1"/>
  <c r="O226" i="21"/>
  <c r="AA226" i="21" s="1"/>
  <c r="CE226" i="4" s="1"/>
  <c r="T225" i="21"/>
  <c r="AF225" i="21"/>
  <c r="CJ225" i="4" s="1"/>
  <c r="P225" i="21"/>
  <c r="AB225" i="21"/>
  <c r="CF225" i="4"/>
  <c r="U224" i="21"/>
  <c r="AG224" i="21"/>
  <c r="CK224" i="4" s="1"/>
  <c r="Q224" i="21"/>
  <c r="AC224" i="21" s="1"/>
  <c r="CG224" i="4"/>
  <c r="M224" i="21"/>
  <c r="Y224" i="21"/>
  <c r="CC224" i="4" s="1"/>
  <c r="R223" i="21"/>
  <c r="AD223" i="21" s="1"/>
  <c r="CH223" i="4" s="1"/>
  <c r="N223" i="21"/>
  <c r="Z223" i="21"/>
  <c r="CD223" i="4"/>
  <c r="S222" i="21"/>
  <c r="AE222" i="21" s="1"/>
  <c r="CI222" i="4"/>
  <c r="O222" i="21"/>
  <c r="AA222" i="21" s="1"/>
  <c r="CE222" i="4" s="1"/>
  <c r="T221" i="21"/>
  <c r="AF221" i="21" s="1"/>
  <c r="CJ221" i="4" s="1"/>
  <c r="P221" i="21"/>
  <c r="AB221" i="21"/>
  <c r="CF221" i="4"/>
  <c r="U220" i="21"/>
  <c r="AG220" i="21" s="1"/>
  <c r="CK220" i="4" s="1"/>
  <c r="Q220" i="21"/>
  <c r="AC220" i="21" s="1"/>
  <c r="CG220" i="4" s="1"/>
  <c r="M220" i="21"/>
  <c r="Y220" i="21"/>
  <c r="CC220" i="4"/>
  <c r="R219" i="21"/>
  <c r="AD219" i="21"/>
  <c r="CH219" i="4" s="1"/>
  <c r="N219" i="21"/>
  <c r="Z219" i="21" s="1"/>
  <c r="CD219" i="4" s="1"/>
  <c r="S218" i="21"/>
  <c r="AE218" i="21"/>
  <c r="CI218" i="4" s="1"/>
  <c r="O218" i="21"/>
  <c r="AA218" i="21"/>
  <c r="CE218" i="4"/>
  <c r="T217" i="21"/>
  <c r="AF217" i="21"/>
  <c r="CJ217" i="4" s="1"/>
  <c r="P217" i="21"/>
  <c r="AB217" i="21" s="1"/>
  <c r="CF217" i="4"/>
  <c r="U216" i="21"/>
  <c r="AG216" i="21"/>
  <c r="CK216" i="4" s="1"/>
  <c r="Q216" i="21"/>
  <c r="AC216" i="21" s="1"/>
  <c r="CG216" i="4" s="1"/>
  <c r="M216" i="21"/>
  <c r="Y216" i="21"/>
  <c r="CC216" i="4"/>
  <c r="R215" i="21"/>
  <c r="AD215" i="21" s="1"/>
  <c r="CH215" i="4"/>
  <c r="N215" i="21"/>
  <c r="Z215" i="21" s="1"/>
  <c r="CD215" i="4" s="1"/>
  <c r="S214" i="21"/>
  <c r="AE214" i="21" s="1"/>
  <c r="CI214" i="4" s="1"/>
  <c r="O214" i="21"/>
  <c r="AA214" i="21" s="1"/>
  <c r="CE214" i="4" s="1"/>
  <c r="T213" i="21"/>
  <c r="AF213" i="21" s="1"/>
  <c r="CJ213" i="4" s="1"/>
  <c r="P213" i="21"/>
  <c r="AB213" i="21" s="1"/>
  <c r="CF213" i="4" s="1"/>
  <c r="U212" i="21"/>
  <c r="AG212" i="21" s="1"/>
  <c r="CK212" i="4" s="1"/>
  <c r="Q212" i="21"/>
  <c r="AC212" i="21"/>
  <c r="CG212" i="4" s="1"/>
  <c r="M212" i="21"/>
  <c r="Y212" i="21"/>
  <c r="CC212" i="4"/>
  <c r="R211" i="21"/>
  <c r="AD211" i="21"/>
  <c r="CH211" i="4" s="1"/>
  <c r="N211" i="21"/>
  <c r="Z211" i="21" s="1"/>
  <c r="CD211" i="4" s="1"/>
  <c r="S210" i="21"/>
  <c r="AE210" i="21"/>
  <c r="CI210" i="4"/>
  <c r="O210" i="21"/>
  <c r="AA210" i="21" s="1"/>
  <c r="CE210" i="4"/>
  <c r="T209" i="21"/>
  <c r="AF209" i="21" s="1"/>
  <c r="CJ209" i="4" s="1"/>
  <c r="P209" i="21"/>
  <c r="AB209" i="21"/>
  <c r="CF209" i="4"/>
  <c r="U208" i="21"/>
  <c r="AG208" i="21"/>
  <c r="CK208" i="4"/>
  <c r="Q208" i="21"/>
  <c r="AC208" i="21" s="1"/>
  <c r="CG208" i="4" s="1"/>
  <c r="M208" i="21"/>
  <c r="Y208" i="21"/>
  <c r="CC208" i="4" s="1"/>
  <c r="R207" i="21"/>
  <c r="AD207" i="21"/>
  <c r="CH207" i="4"/>
  <c r="N207" i="21"/>
  <c r="Z207" i="21" s="1"/>
  <c r="CD207" i="4" s="1"/>
  <c r="S206" i="21"/>
  <c r="AE206" i="21" s="1"/>
  <c r="CI206" i="4"/>
  <c r="O206" i="21"/>
  <c r="AA206" i="21"/>
  <c r="CE206" i="4"/>
  <c r="T205" i="21"/>
  <c r="AF205" i="21" s="1"/>
  <c r="CJ205" i="4" s="1"/>
  <c r="P205" i="21"/>
  <c r="AB205" i="21"/>
  <c r="CF205" i="4" s="1"/>
  <c r="U204" i="21"/>
  <c r="AG204" i="21"/>
  <c r="CK204" i="4" s="1"/>
  <c r="Q204" i="21"/>
  <c r="AC204" i="21" s="1"/>
  <c r="CG204" i="4" s="1"/>
  <c r="M204" i="21"/>
  <c r="Y204" i="21"/>
  <c r="CC204" i="4" s="1"/>
  <c r="R203" i="21"/>
  <c r="AD203" i="21"/>
  <c r="CH203" i="4" s="1"/>
  <c r="N203" i="21"/>
  <c r="Z203" i="21" s="1"/>
  <c r="CD203" i="4" s="1"/>
  <c r="S202" i="21"/>
  <c r="AE202" i="21"/>
  <c r="CI202" i="4" s="1"/>
  <c r="O202" i="21"/>
  <c r="AA202" i="21"/>
  <c r="CE202" i="4" s="1"/>
  <c r="T201" i="21"/>
  <c r="AF201" i="21"/>
  <c r="CJ201" i="4"/>
  <c r="P201" i="21"/>
  <c r="AB201" i="21" s="1"/>
  <c r="CF201" i="4" s="1"/>
  <c r="U200" i="21"/>
  <c r="AG200" i="21" s="1"/>
  <c r="CK200" i="4" s="1"/>
  <c r="Q200" i="21"/>
  <c r="AC200" i="21" s="1"/>
  <c r="CG200" i="4" s="1"/>
  <c r="M200" i="21"/>
  <c r="Y200" i="21" s="1"/>
  <c r="CC200" i="4" s="1"/>
  <c r="R199" i="21"/>
  <c r="AD199" i="21" s="1"/>
  <c r="CH199" i="4" s="1"/>
  <c r="N199" i="21"/>
  <c r="Z199" i="21"/>
  <c r="CD199" i="4"/>
  <c r="S198" i="21"/>
  <c r="AE198" i="21"/>
  <c r="CI198" i="4"/>
  <c r="O198" i="21"/>
  <c r="AA198" i="21" s="1"/>
  <c r="CE198" i="4" s="1"/>
  <c r="T197" i="21"/>
  <c r="AF197" i="21"/>
  <c r="CJ197" i="4" s="1"/>
  <c r="P197" i="21"/>
  <c r="AB197" i="21"/>
  <c r="CF197" i="4" s="1"/>
  <c r="U196" i="21"/>
  <c r="AG196" i="21" s="1"/>
  <c r="CK196" i="4" s="1"/>
  <c r="Q196" i="21"/>
  <c r="AC196" i="21" s="1"/>
  <c r="CG196" i="4" s="1"/>
  <c r="M196" i="21"/>
  <c r="Y196" i="21" s="1"/>
  <c r="CC196" i="4" s="1"/>
  <c r="R195" i="21"/>
  <c r="AD195" i="21"/>
  <c r="CH195" i="4"/>
  <c r="N195" i="21"/>
  <c r="Z195" i="21"/>
  <c r="CD195" i="4"/>
  <c r="S194" i="21"/>
  <c r="AE194" i="21" s="1"/>
  <c r="CI194" i="4" s="1"/>
  <c r="O194" i="21"/>
  <c r="AA194" i="21"/>
  <c r="CE194" i="4" s="1"/>
  <c r="T193" i="21"/>
  <c r="AF193" i="21"/>
  <c r="CJ193" i="4" s="1"/>
  <c r="P193" i="21"/>
  <c r="AB193" i="21" s="1"/>
  <c r="CF193" i="4" s="1"/>
  <c r="U192" i="21"/>
  <c r="AG192" i="21" s="1"/>
  <c r="CK192" i="4" s="1"/>
  <c r="Q192" i="21"/>
  <c r="AC192" i="21" s="1"/>
  <c r="CG192" i="4" s="1"/>
  <c r="M192" i="21"/>
  <c r="Y192" i="21"/>
  <c r="CC192" i="4"/>
  <c r="R191" i="21"/>
  <c r="AD191" i="21"/>
  <c r="CH191" i="4"/>
  <c r="N191" i="21"/>
  <c r="Z191" i="21" s="1"/>
  <c r="CD191" i="4" s="1"/>
  <c r="S190" i="21"/>
  <c r="AE190" i="21"/>
  <c r="CI190" i="4" s="1"/>
  <c r="O190" i="21"/>
  <c r="AA190" i="21"/>
  <c r="CE190" i="4" s="1"/>
  <c r="T189" i="21"/>
  <c r="AF189" i="21" s="1"/>
  <c r="CJ189" i="4" s="1"/>
  <c r="P189" i="21"/>
  <c r="AB189" i="21" s="1"/>
  <c r="CF189" i="4" s="1"/>
  <c r="U188" i="21"/>
  <c r="AG188" i="21" s="1"/>
  <c r="CK188" i="4" s="1"/>
  <c r="Q188" i="21"/>
  <c r="AC188" i="21"/>
  <c r="CG188" i="4"/>
  <c r="M188" i="21"/>
  <c r="Y188" i="21"/>
  <c r="CC188" i="4"/>
  <c r="R187" i="21"/>
  <c r="AD187" i="21" s="1"/>
  <c r="CH187" i="4" s="1"/>
  <c r="N187" i="21"/>
  <c r="Z187" i="21"/>
  <c r="CD187" i="4" s="1"/>
  <c r="S186" i="21"/>
  <c r="AE186" i="21"/>
  <c r="CI186" i="4" s="1"/>
  <c r="O186" i="21"/>
  <c r="AA186" i="21" s="1"/>
  <c r="CE186" i="4" s="1"/>
  <c r="T185" i="21"/>
  <c r="AF185" i="21" s="1"/>
  <c r="CJ185" i="4" s="1"/>
  <c r="P185" i="21"/>
  <c r="AB185" i="21" s="1"/>
  <c r="CF185" i="4" s="1"/>
  <c r="U184" i="21"/>
  <c r="AG184" i="21"/>
  <c r="CK184" i="4"/>
  <c r="Q184" i="21"/>
  <c r="AC184" i="21"/>
  <c r="CG184" i="4"/>
  <c r="M184" i="21"/>
  <c r="Y184" i="21" s="1"/>
  <c r="CC184" i="4" s="1"/>
  <c r="R183" i="21"/>
  <c r="AD183" i="21"/>
  <c r="CH183" i="4" s="1"/>
  <c r="N183" i="21"/>
  <c r="Z183" i="21"/>
  <c r="CD183" i="4" s="1"/>
  <c r="S182" i="21"/>
  <c r="AE182" i="21" s="1"/>
  <c r="CI182" i="4" s="1"/>
  <c r="O182" i="21"/>
  <c r="AA182" i="21" s="1"/>
  <c r="CE182" i="4" s="1"/>
  <c r="T181" i="21"/>
  <c r="AF181" i="21" s="1"/>
  <c r="CJ181" i="4" s="1"/>
  <c r="P181" i="21"/>
  <c r="AB181" i="21"/>
  <c r="CF181" i="4"/>
  <c r="U180" i="21"/>
  <c r="AG180" i="21"/>
  <c r="CK180" i="4"/>
  <c r="Q180" i="21"/>
  <c r="AC180" i="21" s="1"/>
  <c r="CG180" i="4" s="1"/>
  <c r="M180" i="21"/>
  <c r="Y180" i="21"/>
  <c r="CC180" i="4" s="1"/>
  <c r="R179" i="21"/>
  <c r="AD179" i="21"/>
  <c r="CH179" i="4" s="1"/>
  <c r="N179" i="21"/>
  <c r="Z179" i="21" s="1"/>
  <c r="CD179" i="4" s="1"/>
  <c r="S178" i="21"/>
  <c r="AE178" i="21" s="1"/>
  <c r="CI178" i="4" s="1"/>
  <c r="O178" i="21"/>
  <c r="AA178" i="21" s="1"/>
  <c r="CE178" i="4" s="1"/>
  <c r="T177" i="21"/>
  <c r="AF177" i="21"/>
  <c r="CJ177" i="4"/>
  <c r="P177" i="21"/>
  <c r="AB177" i="21"/>
  <c r="CF177" i="4"/>
  <c r="U176" i="21"/>
  <c r="AG176" i="21" s="1"/>
  <c r="CK176" i="4" s="1"/>
  <c r="Q176" i="21"/>
  <c r="AC176" i="21"/>
  <c r="CG176" i="4" s="1"/>
  <c r="M176" i="21"/>
  <c r="Y176" i="21"/>
  <c r="CC176" i="4" s="1"/>
  <c r="R175" i="21"/>
  <c r="AD175" i="21" s="1"/>
  <c r="CH175" i="4" s="1"/>
  <c r="N175" i="21"/>
  <c r="Z175" i="21" s="1"/>
  <c r="CD175" i="4" s="1"/>
  <c r="S174" i="21"/>
  <c r="AE174" i="21" s="1"/>
  <c r="CI174" i="4" s="1"/>
  <c r="O174" i="21"/>
  <c r="AA174" i="21"/>
  <c r="CE174" i="4"/>
  <c r="T173" i="21"/>
  <c r="AF173" i="21"/>
  <c r="CJ173" i="4"/>
  <c r="P173" i="21"/>
  <c r="AB173" i="21" s="1"/>
  <c r="CF173" i="4" s="1"/>
  <c r="U172" i="21"/>
  <c r="AG172" i="21"/>
  <c r="CK172" i="4" s="1"/>
  <c r="Q172" i="21"/>
  <c r="AC172" i="21"/>
  <c r="CG172" i="4" s="1"/>
  <c r="M172" i="21"/>
  <c r="Y172" i="21" s="1"/>
  <c r="CC172" i="4" s="1"/>
  <c r="R171" i="21"/>
  <c r="AD171" i="21" s="1"/>
  <c r="CH171" i="4" s="1"/>
  <c r="N171" i="21"/>
  <c r="Z171" i="21" s="1"/>
  <c r="CD171" i="4" s="1"/>
  <c r="S170" i="21"/>
  <c r="AE170" i="21"/>
  <c r="CI170" i="4"/>
  <c r="O170" i="21"/>
  <c r="AA170" i="21"/>
  <c r="CE170" i="4"/>
  <c r="T169" i="21"/>
  <c r="AF169" i="21" s="1"/>
  <c r="CJ169" i="4" s="1"/>
  <c r="P169" i="21"/>
  <c r="AB169" i="21"/>
  <c r="CF169" i="4" s="1"/>
  <c r="U168" i="21"/>
  <c r="AG168" i="21"/>
  <c r="CK168" i="4" s="1"/>
  <c r="Q168" i="21"/>
  <c r="AC168" i="21" s="1"/>
  <c r="CG168" i="4" s="1"/>
  <c r="M168" i="21"/>
  <c r="Y168" i="21" s="1"/>
  <c r="CC168" i="4" s="1"/>
  <c r="R167" i="21"/>
  <c r="AD167" i="21" s="1"/>
  <c r="CH167" i="4" s="1"/>
  <c r="N167" i="21"/>
  <c r="Z167" i="21"/>
  <c r="CD167" i="4"/>
  <c r="S166" i="21"/>
  <c r="AE166" i="21"/>
  <c r="CI166" i="4"/>
  <c r="O166" i="21"/>
  <c r="AA166" i="21" s="1"/>
  <c r="CE166" i="4" s="1"/>
  <c r="T165" i="21"/>
  <c r="AF165" i="21"/>
  <c r="CJ165" i="4" s="1"/>
  <c r="P165" i="21"/>
  <c r="AB165" i="21"/>
  <c r="CF165" i="4" s="1"/>
  <c r="U164" i="21"/>
  <c r="AG164" i="21" s="1"/>
  <c r="CK164" i="4" s="1"/>
  <c r="Q164" i="21"/>
  <c r="AC164" i="21" s="1"/>
  <c r="CG164" i="4" s="1"/>
  <c r="M164" i="21"/>
  <c r="Y164" i="21" s="1"/>
  <c r="CC164" i="4" s="1"/>
  <c r="R163" i="21"/>
  <c r="AD163" i="21"/>
  <c r="CH163" i="4"/>
  <c r="N163" i="21"/>
  <c r="Z163" i="21"/>
  <c r="CD163" i="4"/>
  <c r="S162" i="21"/>
  <c r="AE162" i="21" s="1"/>
  <c r="CI162" i="4" s="1"/>
  <c r="O162" i="21"/>
  <c r="AA162" i="21"/>
  <c r="CE162" i="4" s="1"/>
  <c r="T161" i="21"/>
  <c r="AF161" i="21"/>
  <c r="CJ161" i="4" s="1"/>
  <c r="P161" i="21"/>
  <c r="AB161" i="21" s="1"/>
  <c r="CF161" i="4" s="1"/>
  <c r="U160" i="21"/>
  <c r="AG160" i="21" s="1"/>
  <c r="CK160" i="4" s="1"/>
  <c r="Q160" i="21"/>
  <c r="AC160" i="21" s="1"/>
  <c r="CG160" i="4" s="1"/>
  <c r="M160" i="21"/>
  <c r="Y160" i="21"/>
  <c r="CC160" i="4"/>
  <c r="R159" i="21"/>
  <c r="AD159" i="21"/>
  <c r="CH159" i="4"/>
  <c r="N159" i="21"/>
  <c r="Z159" i="21" s="1"/>
  <c r="CD159" i="4" s="1"/>
  <c r="S158" i="21"/>
  <c r="AE158" i="21"/>
  <c r="CI158" i="4" s="1"/>
  <c r="O158" i="21"/>
  <c r="AA158" i="21"/>
  <c r="CE158" i="4" s="1"/>
  <c r="T157" i="21"/>
  <c r="AF157" i="21" s="1"/>
  <c r="CJ157" i="4" s="1"/>
  <c r="P157" i="21"/>
  <c r="AB157" i="21" s="1"/>
  <c r="CF157" i="4" s="1"/>
  <c r="U156" i="21"/>
  <c r="AG156" i="21" s="1"/>
  <c r="CK156" i="4" s="1"/>
  <c r="Q156" i="21"/>
  <c r="AC156" i="21"/>
  <c r="CG156" i="4"/>
  <c r="M156" i="21"/>
  <c r="Y156" i="21"/>
  <c r="CC156" i="4"/>
  <c r="R155" i="21"/>
  <c r="AD155" i="21" s="1"/>
  <c r="CH155" i="4" s="1"/>
  <c r="N155" i="21"/>
  <c r="Z155" i="21"/>
  <c r="CD155" i="4" s="1"/>
  <c r="S154" i="21"/>
  <c r="AE154" i="21"/>
  <c r="CI154" i="4" s="1"/>
  <c r="O154" i="21"/>
  <c r="AA154" i="21" s="1"/>
  <c r="CE154" i="4" s="1"/>
  <c r="T153" i="21"/>
  <c r="AF153" i="21" s="1"/>
  <c r="CJ153" i="4" s="1"/>
  <c r="P153" i="21"/>
  <c r="AB153" i="21" s="1"/>
  <c r="CF153" i="4" s="1"/>
  <c r="U152" i="21"/>
  <c r="AG152" i="21"/>
  <c r="CK152" i="4"/>
  <c r="Q152" i="21"/>
  <c r="AC152" i="21"/>
  <c r="CG152" i="4"/>
  <c r="M152" i="21"/>
  <c r="Y152" i="21" s="1"/>
  <c r="CC152" i="4" s="1"/>
  <c r="R151" i="21"/>
  <c r="AD151" i="21"/>
  <c r="CH151" i="4" s="1"/>
  <c r="N151" i="21"/>
  <c r="Z151" i="21"/>
  <c r="CD151" i="4" s="1"/>
  <c r="S150" i="21"/>
  <c r="AE150" i="21" s="1"/>
  <c r="CI150" i="4" s="1"/>
  <c r="O150" i="21"/>
  <c r="AA150" i="21" s="1"/>
  <c r="CE150" i="4" s="1"/>
  <c r="T149" i="21"/>
  <c r="AF149" i="21" s="1"/>
  <c r="CJ149" i="4" s="1"/>
  <c r="P149" i="21"/>
  <c r="AB149" i="21"/>
  <c r="CF149" i="4"/>
  <c r="U148" i="21"/>
  <c r="AG148" i="21"/>
  <c r="CK148" i="4"/>
  <c r="Q148" i="21"/>
  <c r="AC148" i="21" s="1"/>
  <c r="CG148" i="4" s="1"/>
  <c r="M148" i="21"/>
  <c r="Y148" i="21"/>
  <c r="CC148" i="4" s="1"/>
  <c r="R147" i="21"/>
  <c r="AD147" i="21"/>
  <c r="CH147" i="4" s="1"/>
  <c r="N147" i="21"/>
  <c r="Z147" i="21" s="1"/>
  <c r="CD147" i="4" s="1"/>
  <c r="S146" i="21"/>
  <c r="AE146" i="21" s="1"/>
  <c r="CI146" i="4" s="1"/>
  <c r="O146" i="21"/>
  <c r="AA146" i="21" s="1"/>
  <c r="CE146" i="4" s="1"/>
  <c r="T145" i="21"/>
  <c r="AF145" i="21"/>
  <c r="CJ145" i="4"/>
  <c r="P145" i="21"/>
  <c r="AB145" i="21"/>
  <c r="CF145" i="4"/>
  <c r="U144" i="21"/>
  <c r="AG144" i="21" s="1"/>
  <c r="CK144" i="4" s="1"/>
  <c r="Q144" i="21"/>
  <c r="AC144" i="21"/>
  <c r="CG144" i="4" s="1"/>
  <c r="M144" i="21"/>
  <c r="Y144" i="21"/>
  <c r="CC144" i="4" s="1"/>
  <c r="R143" i="21"/>
  <c r="AD143" i="21" s="1"/>
  <c r="CH143" i="4" s="1"/>
  <c r="N143" i="21"/>
  <c r="Z143" i="21" s="1"/>
  <c r="CD143" i="4" s="1"/>
  <c r="S142" i="21"/>
  <c r="AE142" i="21" s="1"/>
  <c r="CI142" i="4" s="1"/>
  <c r="O142" i="21"/>
  <c r="AA142" i="21"/>
  <c r="CE142" i="4"/>
  <c r="T141" i="21"/>
  <c r="AF141" i="21"/>
  <c r="CJ141" i="4"/>
  <c r="P141" i="21"/>
  <c r="AB141" i="21" s="1"/>
  <c r="CF141" i="4" s="1"/>
  <c r="U140" i="21"/>
  <c r="AG140" i="21"/>
  <c r="CK140" i="4" s="1"/>
  <c r="Q140" i="21"/>
  <c r="AC140" i="21"/>
  <c r="CG140" i="4" s="1"/>
  <c r="M140" i="21"/>
  <c r="Y140" i="21" s="1"/>
  <c r="CC140" i="4" s="1"/>
  <c r="R139" i="21"/>
  <c r="AD139" i="21" s="1"/>
  <c r="CH139" i="4" s="1"/>
  <c r="N139" i="21"/>
  <c r="Z139" i="21" s="1"/>
  <c r="CD139" i="4" s="1"/>
  <c r="S138" i="21"/>
  <c r="AE138" i="21"/>
  <c r="CI138" i="4"/>
  <c r="O138" i="21"/>
  <c r="AA138" i="21"/>
  <c r="CE138" i="4"/>
  <c r="T137" i="21"/>
  <c r="AF137" i="21" s="1"/>
  <c r="CJ137" i="4" s="1"/>
  <c r="P137" i="21"/>
  <c r="AB137" i="21"/>
  <c r="CF137" i="4" s="1"/>
  <c r="U136" i="21"/>
  <c r="AG136" i="21"/>
  <c r="CK136" i="4" s="1"/>
  <c r="Q136" i="21"/>
  <c r="AC136" i="21" s="1"/>
  <c r="CG136" i="4" s="1"/>
  <c r="M136" i="21"/>
  <c r="Y136" i="21" s="1"/>
  <c r="CC136" i="4" s="1"/>
  <c r="R135" i="21"/>
  <c r="AD135" i="21" s="1"/>
  <c r="CH135" i="4" s="1"/>
  <c r="N135" i="21"/>
  <c r="Z135" i="21"/>
  <c r="CD135" i="4"/>
  <c r="S134" i="21"/>
  <c r="AE134" i="21"/>
  <c r="CI134" i="4"/>
  <c r="O134" i="21"/>
  <c r="AA134" i="21" s="1"/>
  <c r="CE134" i="4" s="1"/>
  <c r="T133" i="21"/>
  <c r="AF133" i="21"/>
  <c r="CJ133" i="4" s="1"/>
  <c r="P133" i="21"/>
  <c r="AB133" i="21"/>
  <c r="CF133" i="4" s="1"/>
  <c r="U132" i="21"/>
  <c r="AG132" i="21" s="1"/>
  <c r="CK132" i="4" s="1"/>
  <c r="Q132" i="21"/>
  <c r="AC132" i="21" s="1"/>
  <c r="CG132" i="4" s="1"/>
  <c r="M132" i="21"/>
  <c r="Y132" i="21" s="1"/>
  <c r="CC132" i="4" s="1"/>
  <c r="R131" i="21"/>
  <c r="AD131" i="21"/>
  <c r="CH131" i="4"/>
  <c r="N131" i="21"/>
  <c r="Z131" i="21"/>
  <c r="CD131" i="4"/>
  <c r="S130" i="21"/>
  <c r="AE130" i="21" s="1"/>
  <c r="CI130" i="4" s="1"/>
  <c r="O130" i="21"/>
  <c r="AA130" i="21"/>
  <c r="CE130" i="4" s="1"/>
  <c r="T129" i="21"/>
  <c r="AF129" i="21"/>
  <c r="CJ129" i="4" s="1"/>
  <c r="P129" i="21"/>
  <c r="AB129" i="21" s="1"/>
  <c r="CF129" i="4" s="1"/>
  <c r="U128" i="21"/>
  <c r="AG128" i="21" s="1"/>
  <c r="CK128" i="4" s="1"/>
  <c r="Q128" i="21"/>
  <c r="AC128" i="21" s="1"/>
  <c r="CG128" i="4" s="1"/>
  <c r="M128" i="21"/>
  <c r="Y128" i="21"/>
  <c r="CC128" i="4"/>
  <c r="N127" i="21"/>
  <c r="Z127" i="21"/>
  <c r="CD127" i="4"/>
  <c r="P125" i="21"/>
  <c r="AB125" i="21" s="1"/>
  <c r="CF125" i="4" s="1"/>
  <c r="R123" i="21"/>
  <c r="AD123" i="21"/>
  <c r="CH123" i="4" s="1"/>
  <c r="T121" i="21"/>
  <c r="AF121" i="21"/>
  <c r="CJ121" i="4" s="1"/>
  <c r="M120" i="21"/>
  <c r="Y120" i="21" s="1"/>
  <c r="CC120" i="4" s="1"/>
  <c r="O118" i="21"/>
  <c r="AA118" i="21" s="1"/>
  <c r="CE118" i="4" s="1"/>
  <c r="Q116" i="21"/>
  <c r="AC116" i="21" s="1"/>
  <c r="CG116" i="4" s="1"/>
  <c r="S114" i="21"/>
  <c r="AE114" i="21"/>
  <c r="CI114" i="4"/>
  <c r="U112" i="21"/>
  <c r="AG112" i="21"/>
  <c r="CK112" i="4"/>
  <c r="N111" i="21"/>
  <c r="Z111" i="21" s="1"/>
  <c r="CD111" i="4" s="1"/>
  <c r="P109" i="21"/>
  <c r="AB109" i="21"/>
  <c r="CF109" i="4" s="1"/>
  <c r="R107" i="21"/>
  <c r="AD107" i="21"/>
  <c r="CH107" i="4" s="1"/>
  <c r="T105" i="21"/>
  <c r="AF105" i="21" s="1"/>
  <c r="CJ105" i="4" s="1"/>
  <c r="M104" i="21"/>
  <c r="Y104" i="21" s="1"/>
  <c r="CC104" i="4" s="1"/>
  <c r="O102" i="21"/>
  <c r="AA102" i="21" s="1"/>
  <c r="CE102" i="4" s="1"/>
  <c r="Q100" i="21"/>
  <c r="AC100" i="21"/>
  <c r="CG100" i="4"/>
  <c r="S98" i="21"/>
  <c r="AE98" i="21"/>
  <c r="CI98" i="4"/>
  <c r="U96" i="21"/>
  <c r="AG96" i="21" s="1"/>
  <c r="CK96" i="4" s="1"/>
  <c r="N95" i="21"/>
  <c r="Z95" i="21"/>
  <c r="CD95" i="4" s="1"/>
  <c r="P93" i="21"/>
  <c r="AB93" i="21"/>
  <c r="CF93" i="4" s="1"/>
  <c r="R91" i="21"/>
  <c r="AD91" i="21" s="1"/>
  <c r="CH91" i="4" s="1"/>
  <c r="T89" i="21"/>
  <c r="AF89" i="21" s="1"/>
  <c r="CJ89" i="4" s="1"/>
  <c r="M88" i="21"/>
  <c r="Y88" i="21" s="1"/>
  <c r="CC88" i="4" s="1"/>
  <c r="O86" i="21"/>
  <c r="AA86" i="21"/>
  <c r="CE86" i="4"/>
  <c r="Q84" i="21"/>
  <c r="AC84" i="21"/>
  <c r="CG84" i="4"/>
  <c r="S82" i="21"/>
  <c r="AE82" i="21" s="1"/>
  <c r="CI82" i="4" s="1"/>
  <c r="U80" i="21"/>
  <c r="AG80" i="21"/>
  <c r="CK80" i="4" s="1"/>
  <c r="N79" i="21"/>
  <c r="Z79" i="21"/>
  <c r="CD79" i="4" s="1"/>
  <c r="P77" i="21"/>
  <c r="AB77" i="21" s="1"/>
  <c r="CF77" i="4" s="1"/>
  <c r="R75" i="21"/>
  <c r="AD75" i="21" s="1"/>
  <c r="CH75" i="4" s="1"/>
  <c r="T73" i="21"/>
  <c r="AF73" i="21" s="1"/>
  <c r="CJ73" i="4" s="1"/>
  <c r="M72" i="21"/>
  <c r="Y72" i="21"/>
  <c r="CC72" i="4"/>
  <c r="O70" i="21"/>
  <c r="AA70" i="21"/>
  <c r="CE70" i="4"/>
  <c r="Q68" i="21"/>
  <c r="AC68" i="21" s="1"/>
  <c r="CG68" i="4" s="1"/>
  <c r="S66" i="21"/>
  <c r="AE66" i="21"/>
  <c r="CI66" i="4" s="1"/>
  <c r="U64" i="21"/>
  <c r="AG64" i="21"/>
  <c r="CK64" i="4" s="1"/>
  <c r="N63" i="21"/>
  <c r="Z63" i="21" s="1"/>
  <c r="CD63" i="4" s="1"/>
  <c r="P61" i="21"/>
  <c r="AB61" i="21" s="1"/>
  <c r="CF61" i="4" s="1"/>
  <c r="R59" i="21"/>
  <c r="AD59" i="21" s="1"/>
  <c r="CH59" i="4" s="1"/>
  <c r="T57" i="21"/>
  <c r="AF57" i="21"/>
  <c r="CJ57" i="4"/>
  <c r="M56" i="21"/>
  <c r="Y56" i="21"/>
  <c r="CC56" i="4"/>
  <c r="O54" i="21"/>
  <c r="AA54" i="21" s="1"/>
  <c r="CE54" i="4" s="1"/>
  <c r="Q52" i="21"/>
  <c r="AC52" i="21"/>
  <c r="CG52" i="4" s="1"/>
  <c r="S50" i="21"/>
  <c r="AE50" i="21"/>
  <c r="CI50" i="4" s="1"/>
  <c r="U48" i="21"/>
  <c r="AG48" i="21" s="1"/>
  <c r="CK48" i="4" s="1"/>
  <c r="N47" i="21"/>
  <c r="Z47" i="21" s="1"/>
  <c r="CD47" i="4" s="1"/>
  <c r="P45" i="21"/>
  <c r="AB45" i="21" s="1"/>
  <c r="CF45" i="4" s="1"/>
  <c r="R43" i="21"/>
  <c r="AD43" i="21"/>
  <c r="CH43" i="4"/>
  <c r="T41" i="21"/>
  <c r="AF41" i="21"/>
  <c r="CJ41" i="4"/>
  <c r="M40" i="21"/>
  <c r="Y40" i="21" s="1"/>
  <c r="CC40" i="4" s="1"/>
  <c r="O38" i="21"/>
  <c r="AA38" i="21"/>
  <c r="CE38" i="4" s="1"/>
  <c r="Q36" i="21"/>
  <c r="AC36" i="21"/>
  <c r="CG36" i="4" s="1"/>
  <c r="S34" i="21"/>
  <c r="AE34" i="21" s="1"/>
  <c r="CI34" i="4" s="1"/>
  <c r="U32" i="21"/>
  <c r="AG32" i="21" s="1"/>
  <c r="CK32" i="4" s="1"/>
  <c r="N31" i="21"/>
  <c r="Z31" i="21" s="1"/>
  <c r="CD31" i="4" s="1"/>
  <c r="P29" i="21"/>
  <c r="AB29" i="21"/>
  <c r="CF29" i="4"/>
  <c r="R27" i="21"/>
  <c r="AD27" i="21"/>
  <c r="CH27" i="4"/>
  <c r="T25" i="21"/>
  <c r="AF25" i="21" s="1"/>
  <c r="CJ25" i="4" s="1"/>
  <c r="M24" i="21"/>
  <c r="Y24" i="21"/>
  <c r="CC24" i="4" s="1"/>
  <c r="O22" i="21"/>
  <c r="AA22" i="21"/>
  <c r="CE22" i="4" s="1"/>
  <c r="Q20" i="21"/>
  <c r="AC20" i="21" s="1"/>
  <c r="CG20" i="4" s="1"/>
  <c r="S18" i="21"/>
  <c r="AE18" i="21" s="1"/>
  <c r="CI18" i="4" s="1"/>
  <c r="U16" i="21"/>
  <c r="AG16" i="21" s="1"/>
  <c r="CK16" i="4" s="1"/>
  <c r="N15" i="21"/>
  <c r="Z15" i="21"/>
  <c r="CD15" i="4"/>
  <c r="P13" i="21"/>
  <c r="AB13" i="21"/>
  <c r="CF13" i="4"/>
  <c r="R11" i="21"/>
  <c r="AD11" i="21" s="1"/>
  <c r="CH11" i="4" s="1"/>
  <c r="T9" i="21"/>
  <c r="AF9" i="21"/>
  <c r="CJ9" i="4" s="1"/>
  <c r="M8" i="21"/>
  <c r="Y8" i="21"/>
  <c r="CC8" i="4" s="1"/>
  <c r="O6" i="21"/>
  <c r="AA6" i="21" s="1"/>
  <c r="CE6" i="4" s="1"/>
  <c r="Q4" i="21"/>
  <c r="AC4" i="21" s="1"/>
  <c r="CG4" i="4" s="1"/>
  <c r="M11" i="15"/>
  <c r="M12" i="15"/>
  <c r="D35" i="7" s="1"/>
  <c r="N13" i="15"/>
  <c r="D36" i="7" s="1"/>
  <c r="AR14" i="15"/>
  <c r="AS19" i="15"/>
  <c r="AR12" i="15"/>
  <c r="AS12" i="15"/>
  <c r="AT11" i="15"/>
  <c r="AR17" i="15"/>
  <c r="AR16" i="15"/>
  <c r="AT13" i="15"/>
  <c r="D6" i="23"/>
  <c r="AF12" i="15"/>
  <c r="W35" i="7" s="1"/>
  <c r="AN12" i="15"/>
  <c r="AJ14" i="15"/>
  <c r="Y37" i="7" s="1"/>
  <c r="AC22" i="23" s="1"/>
  <c r="AF16" i="15"/>
  <c r="S39" i="7" s="1"/>
  <c r="Y78" i="23" s="1"/>
  <c r="AN16" i="15"/>
  <c r="AA39" i="7"/>
  <c r="AJ17" i="15"/>
  <c r="V40" i="7"/>
  <c r="AF18" i="15"/>
  <c r="Q41" i="7" s="1"/>
  <c r="Y62" i="23" s="1"/>
  <c r="AN19" i="15"/>
  <c r="X42" i="7" s="1"/>
  <c r="AJ21" i="15"/>
  <c r="R44" i="7" s="1"/>
  <c r="AC47" i="23" s="1"/>
  <c r="AN22" i="15"/>
  <c r="U45" i="7"/>
  <c r="AK16" i="15"/>
  <c r="X39" i="7" s="1"/>
  <c r="AO17" i="15"/>
  <c r="AA40" i="7" s="1"/>
  <c r="AG19" i="15"/>
  <c r="Q42" i="7" s="1"/>
  <c r="Z81" i="23" s="1"/>
  <c r="AG21" i="15"/>
  <c r="O44" i="7" s="1"/>
  <c r="Z83" i="23" s="1"/>
  <c r="AK22" i="15"/>
  <c r="R45" i="7" s="1"/>
  <c r="AP13" i="15"/>
  <c r="AL16" i="15"/>
  <c r="Y39" i="7"/>
  <c r="AQ11" i="15"/>
  <c r="AQ12" i="15"/>
  <c r="AQ13" i="15"/>
  <c r="AQ14" i="15"/>
  <c r="AM16" i="15"/>
  <c r="Z39" i="7"/>
  <c r="AI18" i="15"/>
  <c r="T41" i="7"/>
  <c r="AQ18" i="15"/>
  <c r="AK12" i="15"/>
  <c r="AK15" i="15"/>
  <c r="Y38" i="7"/>
  <c r="AO16" i="15"/>
  <c r="AO22" i="15"/>
  <c r="V45" i="7" s="1"/>
  <c r="AP12" i="15"/>
  <c r="AP14" i="15"/>
  <c r="AL18" i="15"/>
  <c r="W41" i="7" s="1"/>
  <c r="AP19" i="15"/>
  <c r="Z42" i="7" s="1"/>
  <c r="AI45" i="23" s="1"/>
  <c r="AH21" i="15"/>
  <c r="P44" i="7" s="1"/>
  <c r="AA83" i="23" s="1"/>
  <c r="AL22" i="15"/>
  <c r="S45" i="7" s="1"/>
  <c r="U12" i="15"/>
  <c r="AC12" i="15"/>
  <c r="T35" i="7"/>
  <c r="S13" i="15"/>
  <c r="I36" i="7"/>
  <c r="AA13" i="15"/>
  <c r="R14" i="15"/>
  <c r="G37" i="7" s="1"/>
  <c r="K22" i="23" s="1"/>
  <c r="Z14" i="15"/>
  <c r="O37" i="7" s="1"/>
  <c r="R15" i="15"/>
  <c r="F38" i="7" s="1"/>
  <c r="Z15" i="15"/>
  <c r="N38" i="7" s="1"/>
  <c r="AS15" i="15"/>
  <c r="AT20" i="15"/>
  <c r="AT14" i="15"/>
  <c r="AT22" i="15"/>
  <c r="AA45" i="7"/>
  <c r="AR15" i="15"/>
  <c r="AR13" i="15"/>
  <c r="AS18" i="15"/>
  <c r="AS22" i="15"/>
  <c r="Z45" i="7" s="1"/>
  <c r="AT18" i="15"/>
  <c r="AS16" i="15"/>
  <c r="AF11" i="15"/>
  <c r="AF13" i="15"/>
  <c r="V36" i="7"/>
  <c r="AN13" i="15"/>
  <c r="AJ15" i="15"/>
  <c r="X38" i="7" s="1"/>
  <c r="AC59" i="23" s="1"/>
  <c r="AK11" i="15"/>
  <c r="AO12" i="15"/>
  <c r="AG15" i="15"/>
  <c r="U38" i="7" s="1"/>
  <c r="Z77" i="23" s="1"/>
  <c r="AL12" i="15"/>
  <c r="AL14" i="15"/>
  <c r="AA37" i="7"/>
  <c r="AP15" i="15"/>
  <c r="AH18" i="15"/>
  <c r="S41" i="7" s="1"/>
  <c r="AA80" i="23" s="1"/>
  <c r="AL19" i="15"/>
  <c r="V42" i="7" s="1"/>
  <c r="AP20" i="15"/>
  <c r="Y43" i="7" s="1"/>
  <c r="AH22" i="15"/>
  <c r="O45" i="7" s="1"/>
  <c r="AA48" i="23" s="1"/>
  <c r="AI12" i="15"/>
  <c r="Z35" i="7" s="1"/>
  <c r="AI13" i="15"/>
  <c r="Y36" i="7" s="1"/>
  <c r="AI14" i="15"/>
  <c r="X37" i="7" s="1"/>
  <c r="AI15" i="15"/>
  <c r="W38" i="7" s="1"/>
  <c r="AQ15" i="15"/>
  <c r="AM17" i="15"/>
  <c r="Y40" i="7"/>
  <c r="AI19" i="15"/>
  <c r="S42" i="7"/>
  <c r="AQ19" i="15"/>
  <c r="AA42" i="7"/>
  <c r="AM20" i="15"/>
  <c r="V43" i="7"/>
  <c r="AI21" i="15"/>
  <c r="Q44" i="7"/>
  <c r="AQ21" i="15"/>
  <c r="Y44" i="7"/>
  <c r="AM22" i="15"/>
  <c r="T45" i="7"/>
  <c r="AF19" i="15"/>
  <c r="P42" i="7"/>
  <c r="AF20" i="15"/>
  <c r="O43" i="7"/>
  <c r="AF21" i="15"/>
  <c r="N44" i="7"/>
  <c r="AJ22" i="15"/>
  <c r="Q45" i="7"/>
  <c r="AG13" i="15"/>
  <c r="W36" i="7"/>
  <c r="AG14" i="15"/>
  <c r="V37" i="7" s="1"/>
  <c r="AK17" i="15"/>
  <c r="W40" i="7"/>
  <c r="AO18" i="15"/>
  <c r="Z41" i="7"/>
  <c r="AG20" i="15"/>
  <c r="P43" i="7"/>
  <c r="AK21" i="15"/>
  <c r="S44" i="7" s="1"/>
  <c r="AD47" i="23" s="1"/>
  <c r="AL13" i="15"/>
  <c r="AL15" i="15"/>
  <c r="Z38" i="7" s="1"/>
  <c r="AH17" i="15"/>
  <c r="T40" i="7" s="1"/>
  <c r="AA79" i="23" s="1"/>
  <c r="L11" i="15"/>
  <c r="N11" i="15"/>
  <c r="N12" i="15"/>
  <c r="E35" i="7" s="1"/>
  <c r="AS11" i="15"/>
  <c r="AT16" i="15"/>
  <c r="AR22" i="15"/>
  <c r="Y45" i="7" s="1"/>
  <c r="AK84" i="23" s="1"/>
  <c r="AS17" i="15"/>
  <c r="AT17" i="15"/>
  <c r="AS14" i="15"/>
  <c r="AT19" i="15"/>
  <c r="AS21" i="15"/>
  <c r="AA44" i="7" s="1"/>
  <c r="AL47" i="23" s="1"/>
  <c r="AR19" i="15"/>
  <c r="AJ11" i="15"/>
  <c r="AJ12" i="15"/>
  <c r="AA35" i="7" s="1"/>
  <c r="AF14" i="15"/>
  <c r="U37" i="7" s="1"/>
  <c r="Y40" i="23" s="1"/>
  <c r="AN14" i="15"/>
  <c r="AJ16" i="15"/>
  <c r="W39" i="7"/>
  <c r="AF17" i="15"/>
  <c r="R40" i="7"/>
  <c r="AN17" i="15"/>
  <c r="Z40" i="7" s="1"/>
  <c r="AN18" i="15"/>
  <c r="Y41" i="7"/>
  <c r="AJ20" i="15"/>
  <c r="S43" i="7"/>
  <c r="AF22" i="15"/>
  <c r="M45" i="7"/>
  <c r="AO11" i="15"/>
  <c r="AO13" i="15"/>
  <c r="AG17" i="15"/>
  <c r="S40" i="7"/>
  <c r="AK18" i="15"/>
  <c r="V41" i="7"/>
  <c r="AO19" i="15"/>
  <c r="Y42" i="7"/>
  <c r="AO21" i="15"/>
  <c r="W44" i="7" s="1"/>
  <c r="AH11" i="15"/>
  <c r="AH13" i="15"/>
  <c r="X36" i="7" s="1"/>
  <c r="AP16" i="15"/>
  <c r="AI11" i="15"/>
  <c r="AI16" i="15"/>
  <c r="V39" i="7"/>
  <c r="AQ16" i="15"/>
  <c r="AM18" i="15"/>
  <c r="X41" i="7"/>
  <c r="AQ22" i="15"/>
  <c r="X45" i="7" s="1"/>
  <c r="AG11" i="15"/>
  <c r="AG16" i="15"/>
  <c r="T39" i="7" s="1"/>
  <c r="Z78" i="23" s="1"/>
  <c r="AL11" i="15"/>
  <c r="AH14" i="15"/>
  <c r="W37" i="7"/>
  <c r="AH19" i="15"/>
  <c r="R42" i="7" s="1"/>
  <c r="AL20" i="15"/>
  <c r="U43" i="7"/>
  <c r="AP21" i="15"/>
  <c r="X44" i="7" s="1"/>
  <c r="AI47" i="23" s="1"/>
  <c r="Q12" i="15"/>
  <c r="Y12" i="15"/>
  <c r="O13" i="15"/>
  <c r="W13" i="15"/>
  <c r="M36" i="7"/>
  <c r="AE13" i="15"/>
  <c r="V14" i="15"/>
  <c r="AD14" i="15"/>
  <c r="S37" i="7" s="1"/>
  <c r="W76" i="23" s="1"/>
  <c r="V15" i="15"/>
  <c r="J38" i="7" s="1"/>
  <c r="AD15" i="15"/>
  <c r="R38" i="7"/>
  <c r="AT12" i="15"/>
  <c r="AR18" i="15"/>
  <c r="AR20" i="15"/>
  <c r="AA43" i="7" s="1"/>
  <c r="AR11" i="15"/>
  <c r="AS20" i="15"/>
  <c r="AT15" i="15"/>
  <c r="AR21" i="15"/>
  <c r="Z44" i="7"/>
  <c r="AS13" i="15"/>
  <c r="AT21" i="15"/>
  <c r="AN11" i="15"/>
  <c r="AJ13" i="15"/>
  <c r="Z36" i="7" s="1"/>
  <c r="AF15" i="15"/>
  <c r="T38" i="7" s="1"/>
  <c r="AN15" i="15"/>
  <c r="AG12" i="15"/>
  <c r="X35" i="7" s="1"/>
  <c r="AK14" i="15"/>
  <c r="Z37" i="7"/>
  <c r="AO15" i="15"/>
  <c r="AK20" i="15"/>
  <c r="T43" i="7" s="1"/>
  <c r="AH12" i="15"/>
  <c r="Y35" i="7"/>
  <c r="AH15" i="15"/>
  <c r="V38" i="7" s="1"/>
  <c r="AL17" i="15"/>
  <c r="X40" i="7" s="1"/>
  <c r="AE43" i="23" s="1"/>
  <c r="AP18" i="15"/>
  <c r="AA41" i="7" s="1"/>
  <c r="AH20" i="15"/>
  <c r="Q43" i="7" s="1"/>
  <c r="AL21" i="15"/>
  <c r="T44" i="7" s="1"/>
  <c r="AE47" i="23" s="1"/>
  <c r="AP22" i="15"/>
  <c r="W45" i="7" s="1"/>
  <c r="AM11" i="15"/>
  <c r="AM12" i="15"/>
  <c r="AM13" i="15"/>
  <c r="AM14" i="15"/>
  <c r="AM15" i="15"/>
  <c r="AA38" i="7" s="1"/>
  <c r="AF41" i="23" s="1"/>
  <c r="AI17" i="15"/>
  <c r="U40" i="7" s="1"/>
  <c r="AQ17" i="15"/>
  <c r="AM19" i="15"/>
  <c r="W42" i="7"/>
  <c r="AF81" i="23" s="1"/>
  <c r="AI20" i="15"/>
  <c r="R43" i="7" s="1"/>
  <c r="AQ20" i="15"/>
  <c r="Z43" i="7" s="1"/>
  <c r="AJ64" i="23" s="1"/>
  <c r="AM21" i="15"/>
  <c r="U44" i="7" s="1"/>
  <c r="AI22" i="15"/>
  <c r="P45" i="7" s="1"/>
  <c r="AB66" i="23" s="1"/>
  <c r="AJ18" i="15"/>
  <c r="U41" i="7" s="1"/>
  <c r="AJ19" i="15"/>
  <c r="T42" i="7" s="1"/>
  <c r="AN20" i="15"/>
  <c r="W43" i="7" s="1"/>
  <c r="AG82" i="23" s="1"/>
  <c r="AN21" i="15"/>
  <c r="V44" i="7" s="1"/>
  <c r="AK13" i="15"/>
  <c r="AA36" i="7" s="1"/>
  <c r="AO14" i="15"/>
  <c r="AG18" i="15"/>
  <c r="R41" i="7"/>
  <c r="AK19" i="15"/>
  <c r="U42" i="7"/>
  <c r="AO20" i="15"/>
  <c r="X43" i="7"/>
  <c r="AG22" i="15"/>
  <c r="N45" i="7"/>
  <c r="AP11" i="15"/>
  <c r="AH16" i="15"/>
  <c r="U39" i="7" s="1"/>
  <c r="AA78" i="23" s="1"/>
  <c r="AP17" i="15"/>
  <c r="AC11" i="15"/>
  <c r="U34" i="7"/>
  <c r="AB16" i="15"/>
  <c r="O39" i="7"/>
  <c r="U60" i="23" s="1"/>
  <c r="AE21" i="15"/>
  <c r="M44" i="7" s="1"/>
  <c r="X65" i="23" s="1"/>
  <c r="AB20" i="15"/>
  <c r="K43" i="7" s="1"/>
  <c r="U46" i="23" s="1"/>
  <c r="N7" i="7"/>
  <c r="Q11" i="7"/>
  <c r="X19" i="15"/>
  <c r="H42" i="7"/>
  <c r="Q81" i="23" s="1"/>
  <c r="AA12" i="15"/>
  <c r="R35" i="7" s="1"/>
  <c r="P13" i="15"/>
  <c r="F36" i="7" s="1"/>
  <c r="R17" i="15"/>
  <c r="D40" i="7" s="1"/>
  <c r="AA22" i="15"/>
  <c r="H45" i="7" s="1"/>
  <c r="T48" i="23" s="1"/>
  <c r="AA20" i="15"/>
  <c r="J43" i="7"/>
  <c r="Q15" i="15"/>
  <c r="E38" i="7"/>
  <c r="J41" i="23" s="1"/>
  <c r="AA19" i="15"/>
  <c r="K42" i="7" s="1"/>
  <c r="T14" i="15"/>
  <c r="I37" i="7" s="1"/>
  <c r="S16" i="15"/>
  <c r="F39" i="7"/>
  <c r="W21" i="15"/>
  <c r="E44" i="7"/>
  <c r="P83" i="23" s="1"/>
  <c r="U16" i="15"/>
  <c r="H39" i="7" s="1"/>
  <c r="S14" i="15"/>
  <c r="H37" i="7" s="1"/>
  <c r="Y18" i="15"/>
  <c r="J41" i="7"/>
  <c r="AB11" i="15"/>
  <c r="T34" i="7"/>
  <c r="T12" i="15"/>
  <c r="K35" i="7"/>
  <c r="V16" i="15"/>
  <c r="I39" i="7"/>
  <c r="O42" i="23" s="1"/>
  <c r="Z21" i="15"/>
  <c r="H44" i="7" s="1"/>
  <c r="S47" i="23" s="1"/>
  <c r="Z18" i="15"/>
  <c r="K41" i="7" s="1"/>
  <c r="S62" i="23" s="1"/>
  <c r="AB18" i="15"/>
  <c r="M41" i="7"/>
  <c r="AE11" i="15"/>
  <c r="W34" i="7"/>
  <c r="Z12" i="15"/>
  <c r="Q35" i="7"/>
  <c r="X16" i="15"/>
  <c r="K39" i="7" s="1"/>
  <c r="Q78" i="23" s="1"/>
  <c r="AB21" i="15"/>
  <c r="J44" i="7" s="1"/>
  <c r="V18" i="15"/>
  <c r="G41" i="7" s="1"/>
  <c r="O44" i="23" s="1"/>
  <c r="Y14" i="15"/>
  <c r="N37" i="7" s="1"/>
  <c r="R40" i="23" s="1"/>
  <c r="AE18" i="15"/>
  <c r="P41" i="7"/>
  <c r="X80" i="23" s="1"/>
  <c r="Q13" i="15"/>
  <c r="G36" i="7" s="1"/>
  <c r="AA15" i="15"/>
  <c r="O38" i="7" s="1"/>
  <c r="Y13" i="15"/>
  <c r="O36" i="7"/>
  <c r="U19" i="15"/>
  <c r="E42" i="7"/>
  <c r="N63" i="23" s="1"/>
  <c r="AC20" i="15"/>
  <c r="L43" i="7" s="1"/>
  <c r="X15" i="15"/>
  <c r="L38" i="7" s="1"/>
  <c r="O14" i="15"/>
  <c r="D37" i="7"/>
  <c r="H40" i="23" s="1"/>
  <c r="U18" i="15"/>
  <c r="F41" i="7" s="1"/>
  <c r="N62" i="23" s="1"/>
  <c r="X11" i="15"/>
  <c r="P34" i="7"/>
  <c r="P12" i="15"/>
  <c r="G35" i="7"/>
  <c r="R16" i="15"/>
  <c r="E39" i="7"/>
  <c r="V21" i="15"/>
  <c r="D44" i="7" s="1"/>
  <c r="O83" i="23" s="1"/>
  <c r="W17" i="15"/>
  <c r="I40" i="7"/>
  <c r="P43" i="23" s="1"/>
  <c r="U17" i="15"/>
  <c r="G40" i="7" s="1"/>
  <c r="N43" i="23" s="1"/>
  <c r="AD22" i="15"/>
  <c r="K45" i="7" s="1"/>
  <c r="W84" i="23" s="1"/>
  <c r="AD19" i="15"/>
  <c r="N42" i="7" s="1"/>
  <c r="W81" i="23" s="1"/>
  <c r="S15" i="15"/>
  <c r="G38" i="7" s="1"/>
  <c r="AC19" i="15"/>
  <c r="M42" i="7" s="1"/>
  <c r="V81" i="23" s="1"/>
  <c r="X14" i="15"/>
  <c r="M37" i="7"/>
  <c r="V13" i="15"/>
  <c r="L36" i="7" s="1"/>
  <c r="X17" i="15"/>
  <c r="J40" i="7" s="1"/>
  <c r="Q79" i="23" s="1"/>
  <c r="R11" i="15"/>
  <c r="J34" i="7"/>
  <c r="X22" i="15"/>
  <c r="E45" i="7" s="1"/>
  <c r="Q84" i="23" s="1"/>
  <c r="U20" i="15"/>
  <c r="D43" i="7" s="1"/>
  <c r="N82" i="23" s="1"/>
  <c r="P14" i="15"/>
  <c r="E37" i="7"/>
  <c r="X13" i="15"/>
  <c r="N36" i="7" s="1"/>
  <c r="Z17" i="15"/>
  <c r="L40" i="7" s="1"/>
  <c r="S79" i="23" s="1"/>
  <c r="P11" i="15"/>
  <c r="H34" i="7"/>
  <c r="AB22" i="15"/>
  <c r="I45" i="7" s="1"/>
  <c r="U84" i="23" s="1"/>
  <c r="Y15" i="15"/>
  <c r="M38" i="7" s="1"/>
  <c r="X20" i="15"/>
  <c r="G43" i="7"/>
  <c r="AB15" i="15"/>
  <c r="P38" i="7" s="1"/>
  <c r="U59" i="23" s="1"/>
  <c r="Z11" i="15"/>
  <c r="R34" i="7"/>
  <c r="T19" i="15"/>
  <c r="D42" i="7"/>
  <c r="M45" i="23"/>
  <c r="W20" i="15"/>
  <c r="F43" i="7" s="1"/>
  <c r="AB14" i="15"/>
  <c r="Q37" i="7"/>
  <c r="U76" i="23" s="1"/>
  <c r="Z20" i="15"/>
  <c r="I43" i="7" s="1"/>
  <c r="W19" i="15"/>
  <c r="G42" i="7"/>
  <c r="P81" i="23" s="1"/>
  <c r="AA16" i="15"/>
  <c r="N39" i="7" s="1"/>
  <c r="T78" i="23" s="1"/>
  <c r="U11" i="15"/>
  <c r="M34" i="7"/>
  <c r="AB13" i="15"/>
  <c r="R36" i="7"/>
  <c r="Q16" i="15"/>
  <c r="D39" i="7"/>
  <c r="V19" i="15"/>
  <c r="F42" i="7"/>
  <c r="O81" i="23" s="1"/>
  <c r="AB12" i="15"/>
  <c r="S35" i="7" s="1"/>
  <c r="U20" i="23" s="1"/>
  <c r="T11" i="15"/>
  <c r="L34" i="7" s="1"/>
  <c r="AE12" i="15"/>
  <c r="V35" i="7" s="1"/>
  <c r="K26" i="7"/>
  <c r="Y26" i="7"/>
  <c r="K25" i="7"/>
  <c r="Y25" i="7"/>
  <c r="S11" i="15"/>
  <c r="K34" i="7" s="1"/>
  <c r="S18" i="15"/>
  <c r="D41" i="7" s="1"/>
  <c r="W22" i="15"/>
  <c r="D45" i="7" s="1"/>
  <c r="AE17" i="15"/>
  <c r="Q40" i="7" s="1"/>
  <c r="X43" i="23" s="1"/>
  <c r="X79" i="23"/>
  <c r="Y22" i="15"/>
  <c r="F45" i="7"/>
  <c r="R48" i="23" s="1"/>
  <c r="R84" i="23"/>
  <c r="Y20" i="15"/>
  <c r="H43" i="7" s="1"/>
  <c r="R64" i="23"/>
  <c r="P79" i="23"/>
  <c r="D25" i="7"/>
  <c r="Y11" i="15"/>
  <c r="Q34" i="7"/>
  <c r="AD13" i="15"/>
  <c r="T36" i="7"/>
  <c r="AD12" i="15"/>
  <c r="U35" i="7"/>
  <c r="AC14" i="15"/>
  <c r="R37" i="7"/>
  <c r="V40" i="23" s="1"/>
  <c r="AA14" i="15"/>
  <c r="P37" i="7" s="1"/>
  <c r="AD16" i="15"/>
  <c r="Q39" i="7"/>
  <c r="W60" i="23"/>
  <c r="AC15" i="15"/>
  <c r="Q38" i="7" s="1"/>
  <c r="V41" i="23"/>
  <c r="Y16" i="15"/>
  <c r="AD17" i="15"/>
  <c r="P40" i="7" s="1"/>
  <c r="R79" i="23"/>
  <c r="D26" i="7"/>
  <c r="R25" i="7"/>
  <c r="R26" i="7"/>
  <c r="F25" i="7"/>
  <c r="S81" i="23"/>
  <c r="V80" i="23"/>
  <c r="W80" i="23"/>
  <c r="R81" i="23"/>
  <c r="M79" i="23"/>
  <c r="Q80" i="23"/>
  <c r="T79" i="23"/>
  <c r="T80" i="23"/>
  <c r="U80" i="23"/>
  <c r="O80" i="23"/>
  <c r="V79" i="23"/>
  <c r="D79" i="23"/>
  <c r="U79" i="23"/>
  <c r="L79" i="23"/>
  <c r="M80" i="23"/>
  <c r="P80" i="23"/>
  <c r="U81" i="23"/>
  <c r="O79" i="23"/>
  <c r="X81" i="23"/>
  <c r="AG81" i="23"/>
  <c r="K79" i="23"/>
  <c r="T81" i="23"/>
  <c r="R80" i="23"/>
  <c r="P76" i="23"/>
  <c r="BR301" i="8"/>
  <c r="BU301" i="8"/>
  <c r="X86" i="21"/>
  <c r="CB86" i="4" s="1"/>
  <c r="X118" i="21"/>
  <c r="CB118" i="4"/>
  <c r="W357" i="21"/>
  <c r="CA357" i="4"/>
  <c r="W437" i="21"/>
  <c r="CA437" i="4"/>
  <c r="W453" i="21"/>
  <c r="CA453" i="4"/>
  <c r="W46" i="21"/>
  <c r="CA46" i="4"/>
  <c r="W162" i="21"/>
  <c r="CA162" i="4"/>
  <c r="W194" i="21"/>
  <c r="CA194" i="4"/>
  <c r="W386" i="21"/>
  <c r="CA386" i="4"/>
  <c r="W514" i="21"/>
  <c r="CA514" i="4"/>
  <c r="W18" i="21"/>
  <c r="CA18" i="4"/>
  <c r="V39" i="21"/>
  <c r="BZ39" i="4"/>
  <c r="DX39" i="4" s="1"/>
  <c r="BQ59" i="8" s="1"/>
  <c r="V103" i="21"/>
  <c r="BZ103" i="4" s="1"/>
  <c r="DX103" i="4"/>
  <c r="BQ364" i="8"/>
  <c r="W111" i="21"/>
  <c r="CA111" i="4"/>
  <c r="W57" i="21"/>
  <c r="CA57" i="4"/>
  <c r="V145" i="21"/>
  <c r="BZ145" i="4" s="1"/>
  <c r="X145" i="21"/>
  <c r="CB145" i="4"/>
  <c r="X462" i="21"/>
  <c r="CB462" i="4"/>
  <c r="W483" i="21"/>
  <c r="CA483" i="4"/>
  <c r="X483" i="21"/>
  <c r="CB483" i="4" s="1"/>
  <c r="W161" i="21"/>
  <c r="CA161" i="4"/>
  <c r="W177" i="21"/>
  <c r="CA177" i="4"/>
  <c r="V197" i="21"/>
  <c r="BZ197" i="4"/>
  <c r="X197" i="21"/>
  <c r="CB197" i="4" s="1"/>
  <c r="V229" i="21"/>
  <c r="BZ229" i="4"/>
  <c r="X229" i="21"/>
  <c r="CB229" i="4"/>
  <c r="V261" i="21"/>
  <c r="BZ261" i="4"/>
  <c r="X261" i="21"/>
  <c r="CB261" i="4" s="1"/>
  <c r="X281" i="21"/>
  <c r="CB281" i="4"/>
  <c r="X357" i="21"/>
  <c r="CB357" i="4"/>
  <c r="X361" i="21"/>
  <c r="CB361" i="4"/>
  <c r="X369" i="21"/>
  <c r="CB369" i="4" s="1"/>
  <c r="X393" i="21"/>
  <c r="CB393" i="4"/>
  <c r="X425" i="21"/>
  <c r="CB425" i="4"/>
  <c r="X433" i="21"/>
  <c r="CB433" i="4"/>
  <c r="X465" i="21"/>
  <c r="CB465" i="4" s="1"/>
  <c r="V455" i="21"/>
  <c r="BZ455" i="4"/>
  <c r="X458" i="21"/>
  <c r="CB458" i="4"/>
  <c r="V487" i="21"/>
  <c r="BZ487" i="4"/>
  <c r="V175" i="21"/>
  <c r="BZ175" i="4" s="1"/>
  <c r="V223" i="21"/>
  <c r="BZ223" i="4"/>
  <c r="V335" i="21"/>
  <c r="BZ335" i="4"/>
  <c r="V391" i="21"/>
  <c r="BZ391" i="4"/>
  <c r="V453" i="21"/>
  <c r="BZ453" i="4" s="1"/>
  <c r="X30" i="21"/>
  <c r="CB30" i="4"/>
  <c r="X46" i="21"/>
  <c r="CB46" i="4"/>
  <c r="X78" i="21"/>
  <c r="CB78" i="4"/>
  <c r="W78" i="21"/>
  <c r="CA78" i="4" s="1"/>
  <c r="W426" i="21"/>
  <c r="CA426" i="4"/>
  <c r="W458" i="21"/>
  <c r="CA458" i="4"/>
  <c r="W23" i="21"/>
  <c r="CA23" i="4"/>
  <c r="V63" i="21"/>
  <c r="BZ63" i="4" s="1"/>
  <c r="DX63" i="4" s="1"/>
  <c r="BQ407" i="8" s="1"/>
  <c r="V45" i="21"/>
  <c r="BZ45" i="4"/>
  <c r="DX45" i="4" s="1"/>
  <c r="BQ45" i="8" s="1"/>
  <c r="V97" i="21"/>
  <c r="BZ97" i="4" s="1"/>
  <c r="DX97" i="4" s="1"/>
  <c r="BQ395" i="8" s="1"/>
  <c r="V105" i="21"/>
  <c r="BZ105" i="4"/>
  <c r="DX105" i="4"/>
  <c r="BQ207" i="8" s="1"/>
  <c r="AY207" i="8"/>
  <c r="V489" i="21"/>
  <c r="BZ489" i="4"/>
  <c r="X386" i="21"/>
  <c r="CB386" i="4"/>
  <c r="X426" i="21"/>
  <c r="CB426" i="4"/>
  <c r="W455" i="21"/>
  <c r="CA455" i="4"/>
  <c r="W495" i="21"/>
  <c r="CA495" i="4"/>
  <c r="X495" i="21"/>
  <c r="CB495" i="4"/>
  <c r="V86" i="21"/>
  <c r="BZ86" i="4"/>
  <c r="DX86" i="4" s="1"/>
  <c r="BQ175" i="8" s="1"/>
  <c r="V118" i="21"/>
  <c r="BZ118" i="4"/>
  <c r="V147" i="21"/>
  <c r="BZ147" i="4"/>
  <c r="V195" i="21"/>
  <c r="BZ195" i="4"/>
  <c r="V203" i="21"/>
  <c r="BZ203" i="4"/>
  <c r="V227" i="21"/>
  <c r="BZ227" i="4"/>
  <c r="V235" i="21"/>
  <c r="BZ235" i="4"/>
  <c r="V283" i="21"/>
  <c r="BZ283" i="4"/>
  <c r="V371" i="21"/>
  <c r="BZ371" i="4"/>
  <c r="V437" i="21"/>
  <c r="BZ437" i="4"/>
  <c r="W369" i="21"/>
  <c r="CA369" i="4"/>
  <c r="W433" i="21"/>
  <c r="CA433" i="4"/>
  <c r="W465" i="21"/>
  <c r="CA465" i="4"/>
  <c r="W86" i="21"/>
  <c r="CA86" i="4"/>
  <c r="W302" i="21"/>
  <c r="CA302" i="4"/>
  <c r="W462" i="21"/>
  <c r="CA462" i="4"/>
  <c r="W5" i="21"/>
  <c r="CA5" i="4"/>
  <c r="W63" i="21"/>
  <c r="CA63" i="4"/>
  <c r="W98" i="21"/>
  <c r="CA98" i="4"/>
  <c r="V111" i="21"/>
  <c r="BZ111" i="4"/>
  <c r="DX111" i="4" s="1"/>
  <c r="BQ98" i="8" s="1"/>
  <c r="X182" i="21"/>
  <c r="CB182" i="4"/>
  <c r="X262" i="21"/>
  <c r="CB262" i="4"/>
  <c r="X294" i="21"/>
  <c r="CB294" i="4" s="1"/>
  <c r="X302" i="21"/>
  <c r="CB302" i="4"/>
  <c r="W45" i="21"/>
  <c r="CA45" i="4"/>
  <c r="V57" i="21"/>
  <c r="BZ57" i="4"/>
  <c r="DX57" i="4" s="1"/>
  <c r="BQ114" i="8" s="1"/>
  <c r="W97" i="21"/>
  <c r="CA97" i="4"/>
  <c r="W105" i="21"/>
  <c r="CA105" i="4"/>
  <c r="V483" i="21"/>
  <c r="BZ483" i="4"/>
  <c r="X486" i="21"/>
  <c r="CB486" i="4" s="1"/>
  <c r="V30" i="21"/>
  <c r="BZ30" i="4"/>
  <c r="DX30" i="4" s="1"/>
  <c r="BQ329" i="8" s="1"/>
  <c r="V161" i="21"/>
  <c r="BZ161" i="4"/>
  <c r="X161" i="21"/>
  <c r="CB161" i="4"/>
  <c r="V177" i="21"/>
  <c r="BZ177" i="4" s="1"/>
  <c r="X177" i="21"/>
  <c r="CB177" i="4"/>
  <c r="V386" i="21"/>
  <c r="BZ386" i="4"/>
  <c r="V426" i="21"/>
  <c r="BZ426" i="4"/>
  <c r="W487" i="21"/>
  <c r="CA487" i="4" s="1"/>
  <c r="X514" i="21"/>
  <c r="CB514" i="4"/>
  <c r="W147" i="21"/>
  <c r="CA147" i="4" s="1"/>
  <c r="X147" i="21"/>
  <c r="CB147" i="4"/>
  <c r="W195" i="21"/>
  <c r="CA195" i="4" s="1"/>
  <c r="X195" i="21"/>
  <c r="CB195" i="4"/>
  <c r="W203" i="21"/>
  <c r="CA203" i="4" s="1"/>
  <c r="X203" i="21"/>
  <c r="CB203" i="4"/>
  <c r="W227" i="21"/>
  <c r="CA227" i="4" s="1"/>
  <c r="X227" i="21"/>
  <c r="CB227" i="4"/>
  <c r="W235" i="21"/>
  <c r="CA235" i="4" s="1"/>
  <c r="X235" i="21"/>
  <c r="CB235" i="4"/>
  <c r="W283" i="21"/>
  <c r="CA283" i="4" s="1"/>
  <c r="X283" i="21"/>
  <c r="CB283" i="4"/>
  <c r="W371" i="21"/>
  <c r="CA371" i="4"/>
  <c r="X371" i="21"/>
  <c r="CB371" i="4"/>
  <c r="X453" i="21"/>
  <c r="CB453" i="4" s="1"/>
  <c r="BU334" i="8"/>
  <c r="BV334" i="8"/>
  <c r="BU486" i="8"/>
  <c r="BV486" i="8" s="1"/>
  <c r="BU480" i="8"/>
  <c r="BV480" i="8"/>
  <c r="BU255" i="8"/>
  <c r="BU296" i="8"/>
  <c r="BV296" i="8"/>
  <c r="BT482" i="8"/>
  <c r="CG482" i="8" s="1"/>
  <c r="AY515" i="8"/>
  <c r="AY216" i="8"/>
  <c r="AZ216" i="8"/>
  <c r="BR216" i="8" s="1"/>
  <c r="AY152" i="8"/>
  <c r="AZ152" i="8"/>
  <c r="AY384" i="8"/>
  <c r="AY355" i="8"/>
  <c r="BA355" i="8" s="1"/>
  <c r="BS355" i="8" s="1"/>
  <c r="AY431" i="8"/>
  <c r="BA431" i="8"/>
  <c r="BS431" i="8"/>
  <c r="AY274" i="8"/>
  <c r="AY307" i="8"/>
  <c r="AZ307" i="8"/>
  <c r="AY220" i="8"/>
  <c r="AZ220" i="8"/>
  <c r="BR220" i="8"/>
  <c r="AY408" i="8"/>
  <c r="AY68" i="8"/>
  <c r="BA68" i="8"/>
  <c r="BS68" i="8" s="1"/>
  <c r="AY401" i="8"/>
  <c r="AY404" i="8"/>
  <c r="AZ404" i="8"/>
  <c r="BR404" i="8" s="1"/>
  <c r="AY184" i="8"/>
  <c r="AY10" i="8"/>
  <c r="AY317" i="8"/>
  <c r="BA317" i="8"/>
  <c r="BS317" i="8" s="1"/>
  <c r="AY487" i="8"/>
  <c r="BA487" i="8"/>
  <c r="BS487" i="8" s="1"/>
  <c r="AY164" i="8"/>
  <c r="AZ164" i="8"/>
  <c r="BR164" i="8"/>
  <c r="AY190" i="8"/>
  <c r="BA190" i="8"/>
  <c r="BS190" i="8"/>
  <c r="AY47" i="8"/>
  <c r="AY288" i="8"/>
  <c r="BA288" i="8" s="1"/>
  <c r="AZ288" i="8"/>
  <c r="AY108" i="8"/>
  <c r="BA108" i="8"/>
  <c r="BS108" i="8" s="1"/>
  <c r="AY182" i="8"/>
  <c r="AZ182" i="8" s="1"/>
  <c r="AY46" i="8"/>
  <c r="BA46" i="8" s="1"/>
  <c r="BR55" i="8"/>
  <c r="BT55" i="8"/>
  <c r="CG55" i="8" s="1"/>
  <c r="BS29" i="8"/>
  <c r="BT29" i="8" s="1"/>
  <c r="CG29" i="8"/>
  <c r="BS27" i="8"/>
  <c r="BS381" i="8"/>
  <c r="BS336" i="8"/>
  <c r="BT336" i="8"/>
  <c r="CG336" i="8"/>
  <c r="BS148" i="8"/>
  <c r="BS467" i="8"/>
  <c r="BS319" i="8"/>
  <c r="BT319" i="8"/>
  <c r="CG319" i="8" s="1"/>
  <c r="BS298" i="8"/>
  <c r="BT298" i="8"/>
  <c r="CG298" i="8"/>
  <c r="BS256" i="8"/>
  <c r="BR252" i="8"/>
  <c r="BR226" i="8"/>
  <c r="BT226" i="8"/>
  <c r="CG226" i="8" s="1"/>
  <c r="BS147" i="8"/>
  <c r="BS48" i="8"/>
  <c r="BT48" i="8" s="1"/>
  <c r="BS40" i="8"/>
  <c r="BT40" i="8" s="1"/>
  <c r="CG40" i="8" s="1"/>
  <c r="BR506" i="8"/>
  <c r="BS318" i="8"/>
  <c r="BT318" i="8"/>
  <c r="CG318" i="8"/>
  <c r="BS290" i="8"/>
  <c r="BT290" i="8" s="1"/>
  <c r="CG290" i="8" s="1"/>
  <c r="BR168" i="8"/>
  <c r="BT168" i="8" s="1"/>
  <c r="CG168" i="8" s="1"/>
  <c r="BS157" i="8"/>
  <c r="BR126" i="8"/>
  <c r="AY451" i="8"/>
  <c r="BA451" i="8" s="1"/>
  <c r="BS451" i="8"/>
  <c r="AY218" i="8"/>
  <c r="AY72" i="8"/>
  <c r="AZ72" i="8"/>
  <c r="BU72" i="8" s="1"/>
  <c r="AY54" i="8"/>
  <c r="AZ54" i="8" s="1"/>
  <c r="AY221" i="8"/>
  <c r="AZ221" i="8"/>
  <c r="BU221" i="8" s="1"/>
  <c r="BV221" i="8" s="1"/>
  <c r="AY503" i="8"/>
  <c r="AY52" i="8"/>
  <c r="BA52" i="8" s="1"/>
  <c r="AZ52" i="8"/>
  <c r="BU52" i="8" s="1"/>
  <c r="BV52" i="8" s="1"/>
  <c r="AY180" i="8"/>
  <c r="AZ180" i="8" s="1"/>
  <c r="BR180" i="8" s="1"/>
  <c r="AY448" i="8"/>
  <c r="BA448" i="8"/>
  <c r="BS448" i="8" s="1"/>
  <c r="AY391" i="8"/>
  <c r="AY257" i="8"/>
  <c r="BA257" i="8"/>
  <c r="BS257" i="8" s="1"/>
  <c r="AY254" i="8"/>
  <c r="BA254" i="8" s="1"/>
  <c r="BS254" i="8"/>
  <c r="BT254" i="8" s="1"/>
  <c r="CG254" i="8" s="1"/>
  <c r="AY315" i="8"/>
  <c r="AY393" i="8"/>
  <c r="AZ393" i="8" s="1"/>
  <c r="AY463" i="8"/>
  <c r="BA463" i="8" s="1"/>
  <c r="BS463" i="8" s="1"/>
  <c r="BT463" i="8" s="1"/>
  <c r="CG463" i="8" s="1"/>
  <c r="AY406" i="8"/>
  <c r="BA406" i="8"/>
  <c r="BS406" i="8"/>
  <c r="AY66" i="8"/>
  <c r="AY345" i="8"/>
  <c r="AZ345" i="8"/>
  <c r="BU345" i="8" s="1"/>
  <c r="BR345" i="8"/>
  <c r="BZ345" i="8" s="1"/>
  <c r="AY144" i="8"/>
  <c r="AZ144" i="8"/>
  <c r="AY104" i="8"/>
  <c r="AZ104" i="8"/>
  <c r="AY74" i="8"/>
  <c r="AY75" i="8"/>
  <c r="AY278" i="8"/>
  <c r="AZ278" i="8" s="1"/>
  <c r="BU278" i="8" s="1"/>
  <c r="AY205" i="8"/>
  <c r="AZ205" i="8"/>
  <c r="BR205" i="8"/>
  <c r="AY302" i="8"/>
  <c r="BA302" i="8" s="1"/>
  <c r="AY356" i="8"/>
  <c r="AY424" i="8"/>
  <c r="AZ424" i="8" s="1"/>
  <c r="AY181" i="8"/>
  <c r="BA181" i="8" s="1"/>
  <c r="AZ181" i="8"/>
  <c r="BR181" i="8"/>
  <c r="AY176" i="8"/>
  <c r="AZ176" i="8"/>
  <c r="BR176" i="8"/>
  <c r="BZ176" i="8" s="1"/>
  <c r="BS365" i="8"/>
  <c r="BT365" i="8" s="1"/>
  <c r="BR264" i="8"/>
  <c r="BR155" i="8"/>
  <c r="BS93" i="8"/>
  <c r="BR86" i="8"/>
  <c r="BR84" i="8"/>
  <c r="BS11" i="8"/>
  <c r="BR458" i="8"/>
  <c r="BZ458" i="8" s="1"/>
  <c r="BS351" i="8"/>
  <c r="BT351" i="8" s="1"/>
  <c r="BS328" i="8"/>
  <c r="BT328" i="8"/>
  <c r="CG328" i="8"/>
  <c r="BS324" i="8"/>
  <c r="BT324" i="8" s="1"/>
  <c r="CG324" i="8" s="1"/>
  <c r="BR240" i="8"/>
  <c r="BR79" i="8"/>
  <c r="BR7" i="8"/>
  <c r="BR326" i="8"/>
  <c r="BR269" i="8"/>
  <c r="BT269" i="8"/>
  <c r="CG269" i="8" s="1"/>
  <c r="BR101" i="8"/>
  <c r="BZ101" i="8" s="1"/>
  <c r="BR97" i="8"/>
  <c r="BR299" i="8"/>
  <c r="BR11" i="8"/>
  <c r="AY481" i="8"/>
  <c r="AY462" i="8"/>
  <c r="BA462" i="8"/>
  <c r="BU462" i="8" s="1"/>
  <c r="BV462" i="8" s="1"/>
  <c r="BS462" i="8"/>
  <c r="BT462" i="8" s="1"/>
  <c r="CG462" i="8" s="1"/>
  <c r="AY186" i="8"/>
  <c r="AZ186" i="8" s="1"/>
  <c r="AY82" i="8"/>
  <c r="AZ82" i="8"/>
  <c r="BR82" i="8" s="1"/>
  <c r="AY437" i="8"/>
  <c r="AY137" i="8"/>
  <c r="BA137" i="8"/>
  <c r="BS137" i="8"/>
  <c r="AY165" i="8"/>
  <c r="BA165" i="8"/>
  <c r="BS165" i="8"/>
  <c r="AY400" i="8"/>
  <c r="AY500" i="8"/>
  <c r="BA500" i="8"/>
  <c r="BS500" i="8" s="1"/>
  <c r="AY499" i="8"/>
  <c r="BA499" i="8"/>
  <c r="AY353" i="8"/>
  <c r="AY397" i="8"/>
  <c r="AZ397" i="8"/>
  <c r="BR397" i="8" s="1"/>
  <c r="AY162" i="8"/>
  <c r="AY429" i="8"/>
  <c r="BA429" i="8"/>
  <c r="BU429" i="8" s="1"/>
  <c r="BV429" i="8" s="1"/>
  <c r="AY360" i="8"/>
  <c r="AZ360" i="8" s="1"/>
  <c r="AY309" i="8"/>
  <c r="AZ309" i="8"/>
  <c r="AY300" i="8"/>
  <c r="AY310" i="8"/>
  <c r="AZ310" i="8"/>
  <c r="BR310" i="8" s="1"/>
  <c r="AY113" i="8"/>
  <c r="BA113" i="8"/>
  <c r="BS113" i="8" s="1"/>
  <c r="AY409" i="8"/>
  <c r="AY314" i="8"/>
  <c r="AZ314" i="8" s="1"/>
  <c r="BR314" i="8" s="1"/>
  <c r="AY297" i="8"/>
  <c r="AZ297" i="8"/>
  <c r="AY34" i="8"/>
  <c r="AY222" i="8"/>
  <c r="BA222" i="8" s="1"/>
  <c r="AZ222" i="8"/>
  <c r="AY362" i="8"/>
  <c r="BA362" i="8" s="1"/>
  <c r="BS362" i="8" s="1"/>
  <c r="BT362" i="8" s="1"/>
  <c r="CG362" i="8" s="1"/>
  <c r="AY219" i="8"/>
  <c r="AZ219" i="8"/>
  <c r="BR219" i="8" s="1"/>
  <c r="AY61" i="8"/>
  <c r="AY378" i="8"/>
  <c r="BA378" i="8" s="1"/>
  <c r="AY402" i="8"/>
  <c r="BA402" i="8"/>
  <c r="BS402" i="8" s="1"/>
  <c r="BT402" i="8" s="1"/>
  <c r="CG402" i="8" s="1"/>
  <c r="AY293" i="8"/>
  <c r="BA293" i="8" s="1"/>
  <c r="BS293" i="8"/>
  <c r="AY281" i="8"/>
  <c r="AY173" i="8"/>
  <c r="AZ173" i="8"/>
  <c r="BR478" i="8"/>
  <c r="BS368" i="8"/>
  <c r="BR227" i="8"/>
  <c r="BT227" i="8" s="1"/>
  <c r="BR206" i="8"/>
  <c r="BT206" i="8" s="1"/>
  <c r="BR48" i="8"/>
  <c r="BR42" i="8"/>
  <c r="BR28" i="8"/>
  <c r="BS486" i="8"/>
  <c r="BR380" i="8"/>
  <c r="BS276" i="8"/>
  <c r="BS7" i="8"/>
  <c r="BR501" i="8"/>
  <c r="BT501" i="8" s="1"/>
  <c r="CG501" i="8"/>
  <c r="BR358" i="8"/>
  <c r="BR83" i="8"/>
  <c r="BZ83" i="8" s="1"/>
  <c r="AY491" i="8"/>
  <c r="AZ491" i="8"/>
  <c r="BR491" i="8" s="1"/>
  <c r="AY370" i="8"/>
  <c r="AZ370" i="8" s="1"/>
  <c r="AY472" i="8"/>
  <c r="BA472" i="8"/>
  <c r="AY375" i="8"/>
  <c r="AY325" i="8"/>
  <c r="BA325" i="8" s="1"/>
  <c r="AZ325" i="8"/>
  <c r="AY253" i="8"/>
  <c r="BA253" i="8" s="1"/>
  <c r="BS253" i="8" s="1"/>
  <c r="AY428" i="8"/>
  <c r="AZ428" i="8" s="1"/>
  <c r="AY433" i="8"/>
  <c r="BA433" i="8"/>
  <c r="AY111" i="8"/>
  <c r="AY217" i="8"/>
  <c r="BA217" i="8"/>
  <c r="BS217" i="8"/>
  <c r="AY316" i="8"/>
  <c r="BA316" i="8"/>
  <c r="AY30" i="8"/>
  <c r="AY295" i="8"/>
  <c r="AZ295" i="8"/>
  <c r="AY146" i="8"/>
  <c r="BA146" i="8"/>
  <c r="BS146" i="8" s="1"/>
  <c r="AY174" i="8"/>
  <c r="BA174" i="8"/>
  <c r="BS174" i="8"/>
  <c r="BR492" i="8"/>
  <c r="BS380" i="8"/>
  <c r="BS361" i="8"/>
  <c r="BV127" i="8"/>
  <c r="BR127" i="8"/>
  <c r="BZ127" i="8" s="1"/>
  <c r="BR81" i="8"/>
  <c r="BR452" i="8"/>
  <c r="BT452" i="8" s="1"/>
  <c r="BR387" i="8"/>
  <c r="BT387" i="8"/>
  <c r="CG387" i="8" s="1"/>
  <c r="BS273" i="8"/>
  <c r="BT273" i="8" s="1"/>
  <c r="CG273" i="8"/>
  <c r="BS193" i="8"/>
  <c r="BT193" i="8" s="1"/>
  <c r="CG193" i="8" s="1"/>
  <c r="BS123" i="8"/>
  <c r="BR112" i="8"/>
  <c r="BS8" i="8"/>
  <c r="BS471" i="8"/>
  <c r="BR427" i="8"/>
  <c r="BR415" i="8"/>
  <c r="BT415" i="8"/>
  <c r="CG415" i="8" s="1"/>
  <c r="BR324" i="8"/>
  <c r="BR265" i="8"/>
  <c r="BR199" i="8"/>
  <c r="BR196" i="8"/>
  <c r="BR123" i="8"/>
  <c r="BR105" i="8"/>
  <c r="BS38" i="8"/>
  <c r="BT38" i="8" s="1"/>
  <c r="BS493" i="8"/>
  <c r="BR476" i="8"/>
  <c r="BR446" i="8"/>
  <c r="BS426" i="8"/>
  <c r="BS280" i="8"/>
  <c r="BS244" i="8"/>
  <c r="BS234" i="8"/>
  <c r="BR212" i="8"/>
  <c r="BU323" i="8"/>
  <c r="BU53" i="8"/>
  <c r="BV53" i="8" s="1"/>
  <c r="BU461" i="8"/>
  <c r="BV461" i="8"/>
  <c r="BU367" i="8"/>
  <c r="BV367" i="8" s="1"/>
  <c r="BU513" i="8"/>
  <c r="BV513" i="8"/>
  <c r="BU342" i="8"/>
  <c r="BV342" i="8" s="1"/>
  <c r="BU468" i="8"/>
  <c r="BV468" i="8" s="1"/>
  <c r="BU292" i="8"/>
  <c r="BU284" i="8"/>
  <c r="BV284" i="8"/>
  <c r="BU121" i="8"/>
  <c r="BV121" i="8"/>
  <c r="BU117" i="8"/>
  <c r="BV117" i="8"/>
  <c r="BU283" i="8"/>
  <c r="BZ283" i="8" s="1"/>
  <c r="BV283" i="8"/>
  <c r="BU321" i="8"/>
  <c r="BV321" i="8"/>
  <c r="BU276" i="8"/>
  <c r="BV276" i="8"/>
  <c r="BU338" i="8"/>
  <c r="BU488" i="8"/>
  <c r="BV488" i="8" s="1"/>
  <c r="BU327" i="8"/>
  <c r="BZ327" i="8" s="1"/>
  <c r="BV327" i="8"/>
  <c r="BU56" i="8"/>
  <c r="BV56" i="8"/>
  <c r="BA295" i="8"/>
  <c r="BS295" i="8"/>
  <c r="BA82" i="8"/>
  <c r="BS82" i="8" s="1"/>
  <c r="BU285" i="8"/>
  <c r="BV285" i="8"/>
  <c r="BA481" i="8"/>
  <c r="BS481" i="8" s="1"/>
  <c r="BA307" i="8"/>
  <c r="BS307" i="8"/>
  <c r="AZ317" i="8"/>
  <c r="BU317" i="8" s="1"/>
  <c r="BR317" i="8"/>
  <c r="AZ190" i="8"/>
  <c r="BR190" i="8"/>
  <c r="BU294" i="8"/>
  <c r="BV294" i="8"/>
  <c r="BU267" i="8"/>
  <c r="BV267" i="8"/>
  <c r="BU494" i="8"/>
  <c r="O60" i="23"/>
  <c r="V46" i="23"/>
  <c r="BU504" i="8"/>
  <c r="BV504" i="8" s="1"/>
  <c r="BU455" i="8"/>
  <c r="BV455" i="8"/>
  <c r="BU369" i="8"/>
  <c r="BU133" i="8"/>
  <c r="BV133" i="8"/>
  <c r="BU247" i="8"/>
  <c r="BV247" i="8" s="1"/>
  <c r="BU211" i="8"/>
  <c r="BV211" i="8"/>
  <c r="BU403" i="8"/>
  <c r="BV403" i="8" s="1"/>
  <c r="BU256" i="8"/>
  <c r="BV256" i="8"/>
  <c r="BT215" i="8"/>
  <c r="CG215" i="8" s="1"/>
  <c r="BU215" i="8"/>
  <c r="BV215" i="8"/>
  <c r="BU118" i="8"/>
  <c r="BT191" i="8"/>
  <c r="CG191" i="8"/>
  <c r="BU191" i="8"/>
  <c r="BV191" i="8" s="1"/>
  <c r="BT87" i="8"/>
  <c r="CG87" i="8"/>
  <c r="BU298" i="8"/>
  <c r="BV298" i="8" s="1"/>
  <c r="BT156" i="8"/>
  <c r="CG156" i="8"/>
  <c r="BU505" i="8"/>
  <c r="BV505" i="8" s="1"/>
  <c r="BU475" i="8"/>
  <c r="BU386" i="8"/>
  <c r="BV386" i="8"/>
  <c r="BU366" i="8"/>
  <c r="BV366" i="8" s="1"/>
  <c r="BU185" i="8"/>
  <c r="BV185" i="8"/>
  <c r="BU153" i="8"/>
  <c r="BV153" i="8" s="1"/>
  <c r="BU26" i="8"/>
  <c r="BV26" i="8"/>
  <c r="BU6" i="8"/>
  <c r="BV6" i="8" s="1"/>
  <c r="BU71" i="8"/>
  <c r="BV71" i="8"/>
  <c r="BT340" i="8"/>
  <c r="CG340" i="8" s="1"/>
  <c r="BT132" i="8"/>
  <c r="CG132" i="8"/>
  <c r="BU132" i="8"/>
  <c r="BU459" i="8"/>
  <c r="BV459" i="8"/>
  <c r="BU479" i="8"/>
  <c r="BV479" i="8" s="1"/>
  <c r="BU213" i="8"/>
  <c r="BV213" i="8"/>
  <c r="BU432" i="8"/>
  <c r="BU426" i="8"/>
  <c r="BV426" i="8"/>
  <c r="BU511" i="8"/>
  <c r="BV511" i="8" s="1"/>
  <c r="BU233" i="8"/>
  <c r="BV233" i="8"/>
  <c r="BU24" i="8"/>
  <c r="BU299" i="8"/>
  <c r="BV299" i="8"/>
  <c r="BU464" i="8"/>
  <c r="BV464" i="8" s="1"/>
  <c r="BU447" i="8"/>
  <c r="BV447" i="8"/>
  <c r="BU497" i="8"/>
  <c r="BV497" i="8"/>
  <c r="BU449" i="8"/>
  <c r="BV449" i="8" s="1"/>
  <c r="BU251" i="8"/>
  <c r="BV251" i="8"/>
  <c r="BU357" i="8"/>
  <c r="BU183" i="8"/>
  <c r="BZ183" i="8" s="1"/>
  <c r="BU151" i="8"/>
  <c r="BV151" i="8" s="1"/>
  <c r="BU131" i="8"/>
  <c r="BV131" i="8" s="1"/>
  <c r="BU103" i="8"/>
  <c r="BU99" i="8"/>
  <c r="BV99" i="8" s="1"/>
  <c r="BU115" i="8"/>
  <c r="BV115" i="8" s="1"/>
  <c r="BU94" i="8"/>
  <c r="BV94" i="8" s="1"/>
  <c r="BU76" i="8"/>
  <c r="BV76" i="8" s="1"/>
  <c r="BU38" i="8"/>
  <c r="BV38" i="8"/>
  <c r="BU27" i="8"/>
  <c r="BV27" i="8" s="1"/>
  <c r="BT312" i="8"/>
  <c r="CG312" i="8"/>
  <c r="BU223" i="8"/>
  <c r="BU264" i="8"/>
  <c r="BV264" i="8" s="1"/>
  <c r="BU234" i="8"/>
  <c r="BV234" i="8" s="1"/>
  <c r="BU126" i="8"/>
  <c r="BV126" i="8"/>
  <c r="BU501" i="8"/>
  <c r="BV501" i="8" s="1"/>
  <c r="BT291" i="8"/>
  <c r="CG291" i="8" s="1"/>
  <c r="BT140" i="8"/>
  <c r="CG140" i="8" s="1"/>
  <c r="BU204" i="8"/>
  <c r="BV204" i="8" s="1"/>
  <c r="BT313" i="8"/>
  <c r="CG313" i="8" s="1"/>
  <c r="BT236" i="8"/>
  <c r="CG236" i="8" s="1"/>
  <c r="BU466" i="8"/>
  <c r="BV466" i="8" s="1"/>
  <c r="BU442" i="8"/>
  <c r="BU376" i="8"/>
  <c r="BV376" i="8" s="1"/>
  <c r="BU189" i="8"/>
  <c r="BV189" i="8" s="1"/>
  <c r="BU352" i="8"/>
  <c r="BZ352" i="8" s="1"/>
  <c r="BV352" i="8"/>
  <c r="BU177" i="8"/>
  <c r="BV177" i="8"/>
  <c r="BT120" i="8"/>
  <c r="CG120" i="8" s="1"/>
  <c r="BU90" i="8"/>
  <c r="BV90" i="8"/>
  <c r="BU81" i="8"/>
  <c r="BZ81" i="8" s="1"/>
  <c r="BV81" i="8"/>
  <c r="BU67" i="8"/>
  <c r="BV67" i="8"/>
  <c r="BU188" i="8"/>
  <c r="BU202" i="8"/>
  <c r="BV202" i="8"/>
  <c r="BU492" i="8"/>
  <c r="BV492" i="8"/>
  <c r="BU320" i="8"/>
  <c r="BZ320" i="8" s="1"/>
  <c r="BV320" i="8"/>
  <c r="BT320" i="8"/>
  <c r="CG320" i="8"/>
  <c r="BU482" i="8"/>
  <c r="BV482" i="8"/>
  <c r="BU201" i="8"/>
  <c r="BV201" i="8"/>
  <c r="BU477" i="8"/>
  <c r="BZ477" i="8" s="1"/>
  <c r="BV477" i="8"/>
  <c r="BU460" i="8"/>
  <c r="BV460" i="8"/>
  <c r="BU517" i="8"/>
  <c r="BV517" i="8"/>
  <c r="BT517" i="8"/>
  <c r="CG517" i="8"/>
  <c r="BU235" i="8"/>
  <c r="BV235" i="8"/>
  <c r="BU149" i="8"/>
  <c r="BV149" i="8"/>
  <c r="BU303" i="8"/>
  <c r="BV303" i="8"/>
  <c r="BU346" i="8"/>
  <c r="BV346" i="8"/>
  <c r="BV301" i="8"/>
  <c r="BU159" i="8"/>
  <c r="BU135" i="8"/>
  <c r="BV135" i="8" s="1"/>
  <c r="BU18" i="8"/>
  <c r="BV18" i="8" s="1"/>
  <c r="BU8" i="8"/>
  <c r="BV8" i="8" s="1"/>
  <c r="BU31" i="8"/>
  <c r="BU344" i="8"/>
  <c r="BV344" i="8"/>
  <c r="BU86" i="8"/>
  <c r="BV86" i="8" s="1"/>
  <c r="BU192" i="8"/>
  <c r="BV192" i="8"/>
  <c r="BU79" i="8"/>
  <c r="BV79" i="8" s="1"/>
  <c r="BU349" i="8"/>
  <c r="BV349" i="8"/>
  <c r="BU465" i="8"/>
  <c r="BV465" i="8" s="1"/>
  <c r="BU179" i="8"/>
  <c r="BV179" i="8"/>
  <c r="BT248" i="8"/>
  <c r="CG248" i="8" s="1"/>
  <c r="BT172" i="8"/>
  <c r="CG172" i="8"/>
  <c r="BU270" i="8"/>
  <c r="BV270" i="8" s="1"/>
  <c r="BT270" i="8"/>
  <c r="CG270" i="8"/>
  <c r="BU5" i="8"/>
  <c r="D64" i="23"/>
  <c r="M78" i="23"/>
  <c r="D53" i="7"/>
  <c r="D23" i="23" s="1"/>
  <c r="D57" i="7"/>
  <c r="D54" i="7"/>
  <c r="N24" i="23" s="1"/>
  <c r="D60" i="7"/>
  <c r="D59" i="7"/>
  <c r="D50" i="7"/>
  <c r="D56" i="7"/>
  <c r="R26" i="23"/>
  <c r="D58" i="7"/>
  <c r="AH28" i="23"/>
  <c r="D62" i="23"/>
  <c r="D55" i="7"/>
  <c r="J58" i="23"/>
  <c r="R58" i="23"/>
  <c r="L60" i="23"/>
  <c r="P58" i="23"/>
  <c r="X78" i="23"/>
  <c r="N78" i="23"/>
  <c r="Q58" i="23"/>
  <c r="AH84" i="23"/>
  <c r="V84" i="23"/>
  <c r="X83" i="23"/>
  <c r="T83" i="23"/>
  <c r="W82" i="23"/>
  <c r="P44" i="23"/>
  <c r="W83" i="23"/>
  <c r="O64" i="23"/>
  <c r="O82" i="23"/>
  <c r="S84" i="23"/>
  <c r="AF83" i="23"/>
  <c r="AG84" i="23"/>
  <c r="X82" i="23"/>
  <c r="Q83" i="23"/>
  <c r="U82" i="23"/>
  <c r="S83" i="23"/>
  <c r="X84" i="23"/>
  <c r="V83" i="23"/>
  <c r="V82" i="23"/>
  <c r="P59" i="23"/>
  <c r="X58" i="23"/>
  <c r="D58" i="23"/>
  <c r="V48" i="23"/>
  <c r="N58" i="23"/>
  <c r="N76" i="23"/>
  <c r="S78" i="23"/>
  <c r="N42" i="23"/>
  <c r="X76" i="23"/>
  <c r="R76" i="23"/>
  <c r="N60" i="23"/>
  <c r="J76" i="23"/>
  <c r="M60" i="23"/>
  <c r="T62" i="23"/>
  <c r="X59" i="23"/>
  <c r="X60" i="23"/>
  <c r="U78" i="23"/>
  <c r="L78" i="23"/>
  <c r="P78" i="23"/>
  <c r="M59" i="23"/>
  <c r="X77" i="23"/>
  <c r="D76" i="23"/>
  <c r="I77" i="23"/>
  <c r="V60" i="23"/>
  <c r="S60" i="23"/>
  <c r="P60" i="23"/>
  <c r="P77" i="23"/>
  <c r="W64" i="23"/>
  <c r="U63" i="23"/>
  <c r="Q62" i="23"/>
  <c r="M43" i="23"/>
  <c r="R44" i="23"/>
  <c r="U61" i="23"/>
  <c r="R61" i="23"/>
  <c r="Q61" i="23"/>
  <c r="R62" i="23"/>
  <c r="M62" i="23"/>
  <c r="R63" i="23"/>
  <c r="T84" i="23"/>
  <c r="T82" i="23"/>
  <c r="R83" i="23"/>
  <c r="V64" i="23"/>
  <c r="N77" i="23"/>
  <c r="BT9" i="8"/>
  <c r="CG9" i="8"/>
  <c r="H76" i="23"/>
  <c r="BT289" i="8"/>
  <c r="CG289" i="8" s="1"/>
  <c r="BT277" i="8"/>
  <c r="CG277" i="8" s="1"/>
  <c r="D78" i="23"/>
  <c r="BT116" i="8"/>
  <c r="CG116" i="8"/>
  <c r="BT333" i="8"/>
  <c r="CG333" i="8"/>
  <c r="BU422" i="8"/>
  <c r="BV422" i="8"/>
  <c r="BU246" i="8"/>
  <c r="BV246" i="8"/>
  <c r="BU493" i="8"/>
  <c r="BV493" i="8"/>
  <c r="BU269" i="8"/>
  <c r="BZ269" i="8" s="1"/>
  <c r="BV269" i="8"/>
  <c r="BU12" i="8"/>
  <c r="BV12" i="8"/>
  <c r="BU157" i="8"/>
  <c r="BV157" i="8"/>
  <c r="BU129" i="8"/>
  <c r="BV129" i="8"/>
  <c r="BU44" i="8"/>
  <c r="BZ44" i="8" s="1"/>
  <c r="BV44" i="8"/>
  <c r="BU456" i="8"/>
  <c r="BV456" i="8"/>
  <c r="BU239" i="8"/>
  <c r="BV239" i="8"/>
  <c r="BU32" i="8"/>
  <c r="BV32" i="8"/>
  <c r="BZ468" i="8"/>
  <c r="BU273" i="8"/>
  <c r="BU248" i="8"/>
  <c r="BV248" i="8" s="1"/>
  <c r="BU156" i="8"/>
  <c r="BV156" i="8" s="1"/>
  <c r="BU287" i="8"/>
  <c r="BV287" i="8" s="1"/>
  <c r="X66" i="23"/>
  <c r="N59" i="23"/>
  <c r="I59" i="23"/>
  <c r="P62" i="23"/>
  <c r="BT465" i="8"/>
  <c r="CG465" i="8" s="1"/>
  <c r="BT468" i="8"/>
  <c r="CG468" i="8"/>
  <c r="BU87" i="8"/>
  <c r="BT282" i="8"/>
  <c r="CG282" i="8"/>
  <c r="BU36" i="8"/>
  <c r="BT488" i="8"/>
  <c r="CG488" i="8" s="1"/>
  <c r="BT294" i="8"/>
  <c r="CG294" i="8" s="1"/>
  <c r="BZ294" i="8"/>
  <c r="BT56" i="8"/>
  <c r="CG56" i="8" s="1"/>
  <c r="BT327" i="8"/>
  <c r="CG327" i="8"/>
  <c r="BT121" i="8"/>
  <c r="CG121" i="8" s="1"/>
  <c r="BT268" i="8"/>
  <c r="CG268" i="8"/>
  <c r="BZ268" i="8"/>
  <c r="BT342" i="8"/>
  <c r="CG342" i="8" s="1"/>
  <c r="BZ342" i="8"/>
  <c r="BT267" i="8"/>
  <c r="CG267" i="8" s="1"/>
  <c r="BT321" i="8"/>
  <c r="CG321" i="8"/>
  <c r="BT323" i="8"/>
  <c r="CG323" i="8"/>
  <c r="BT367" i="8"/>
  <c r="CG367" i="8"/>
  <c r="BT117" i="8"/>
  <c r="CG117" i="8"/>
  <c r="BZ117" i="8"/>
  <c r="BT292" i="8"/>
  <c r="CG292" i="8" s="1"/>
  <c r="BT480" i="8"/>
  <c r="CG480" i="8" s="1"/>
  <c r="BT296" i="8"/>
  <c r="CG296" i="8" s="1"/>
  <c r="BT494" i="8"/>
  <c r="CG494" i="8" s="1"/>
  <c r="BT513" i="8"/>
  <c r="CG513" i="8" s="1"/>
  <c r="BT461" i="8"/>
  <c r="CG461" i="8"/>
  <c r="BT213" i="8"/>
  <c r="CG213" i="8"/>
  <c r="BT285" i="8"/>
  <c r="CG285" i="8" s="1"/>
  <c r="BZ285" i="8"/>
  <c r="BT334" i="8"/>
  <c r="CG334" i="8"/>
  <c r="BT118" i="8"/>
  <c r="CG118" i="8"/>
  <c r="BT338" i="8"/>
  <c r="CG338" i="8"/>
  <c r="V62" i="23"/>
  <c r="D57" i="23"/>
  <c r="L61" i="23"/>
  <c r="K61" i="23"/>
  <c r="W62" i="23"/>
  <c r="U45" i="23"/>
  <c r="BT518" i="8"/>
  <c r="CG518" i="8"/>
  <c r="BT39" i="8"/>
  <c r="CG39" i="8"/>
  <c r="BT280" i="8"/>
  <c r="CG280" i="8" s="1"/>
  <c r="D56" i="23"/>
  <c r="D80" i="23"/>
  <c r="BT283" i="8"/>
  <c r="CG283" i="8"/>
  <c r="T61" i="23"/>
  <c r="P61" i="23"/>
  <c r="S61" i="23"/>
  <c r="I41" i="23"/>
  <c r="D77" i="23"/>
  <c r="N61" i="23"/>
  <c r="D61" i="23"/>
  <c r="X63" i="23"/>
  <c r="O61" i="23"/>
  <c r="BT53" i="8"/>
  <c r="CG53" i="8" s="1"/>
  <c r="BT322" i="8"/>
  <c r="CG322" i="8" s="1"/>
  <c r="BT308" i="8"/>
  <c r="CG308" i="8" s="1"/>
  <c r="V61" i="23"/>
  <c r="M61" i="23"/>
  <c r="T63" i="23"/>
  <c r="S63" i="23"/>
  <c r="D60" i="23"/>
  <c r="U62" i="23"/>
  <c r="D40" i="23"/>
  <c r="BU354" i="8"/>
  <c r="BV354" i="8"/>
  <c r="BT339" i="8"/>
  <c r="CG339" i="8" s="1"/>
  <c r="BU249" i="8"/>
  <c r="BV249" i="8" s="1"/>
  <c r="BU209" i="8"/>
  <c r="BV209" i="8" s="1"/>
  <c r="BU467" i="8"/>
  <c r="BZ467" i="8" s="1"/>
  <c r="BV467" i="8"/>
  <c r="BU490" i="8"/>
  <c r="BV490" i="8" s="1"/>
  <c r="BU14" i="8"/>
  <c r="BZ14" i="8" s="1"/>
  <c r="BU498" i="8"/>
  <c r="BV498" i="8" s="1"/>
  <c r="BU445" i="8"/>
  <c r="BV445" i="8"/>
  <c r="BU394" i="8"/>
  <c r="BV394" i="8" s="1"/>
  <c r="BT272" i="8"/>
  <c r="CG272" i="8" s="1"/>
  <c r="BU496" i="8"/>
  <c r="BU150" i="8"/>
  <c r="BV150" i="8" s="1"/>
  <c r="BU22" i="8"/>
  <c r="BV22" i="8" s="1"/>
  <c r="BU163" i="8"/>
  <c r="BV163" i="8"/>
  <c r="BU124" i="8"/>
  <c r="BT23" i="8"/>
  <c r="CG23" i="8"/>
  <c r="BU85" i="8"/>
  <c r="BU40" i="8"/>
  <c r="BV40" i="8" s="1"/>
  <c r="BU58" i="8"/>
  <c r="BV58" i="8" s="1"/>
  <c r="BT19" i="8"/>
  <c r="CG19" i="8" s="1"/>
  <c r="BT21" i="8"/>
  <c r="CG21" i="8" s="1"/>
  <c r="BU203" i="8"/>
  <c r="BZ203" i="8" s="1"/>
  <c r="BV203" i="8"/>
  <c r="BT242" i="8"/>
  <c r="CG242" i="8" s="1"/>
  <c r="BU171" i="8"/>
  <c r="BV171" i="8"/>
  <c r="BU206" i="8"/>
  <c r="BV206" i="8" s="1"/>
  <c r="BT15" i="8"/>
  <c r="CG15" i="8" s="1"/>
  <c r="BU506" i="8"/>
  <c r="BU261" i="8"/>
  <c r="BV261" i="8" s="1"/>
  <c r="BU243" i="8"/>
  <c r="BV243" i="8" s="1"/>
  <c r="BU396" i="8"/>
  <c r="BU374" i="8"/>
  <c r="BV374" i="8"/>
  <c r="BU109" i="8"/>
  <c r="BU89" i="8"/>
  <c r="BV89" i="8" s="1"/>
  <c r="BU148" i="8"/>
  <c r="BV148" i="8" s="1"/>
  <c r="BT51" i="8"/>
  <c r="CG51" i="8"/>
  <c r="BU60" i="8"/>
  <c r="BV60" i="8" s="1"/>
  <c r="BT130" i="8"/>
  <c r="CG130" i="8"/>
  <c r="BT37" i="8"/>
  <c r="CG37" i="8"/>
  <c r="BT17" i="8"/>
  <c r="CG17" i="8"/>
  <c r="BT187" i="8"/>
  <c r="CG187" i="8"/>
  <c r="BT410" i="8"/>
  <c r="CG410" i="8" s="1"/>
  <c r="BT512" i="8"/>
  <c r="CG512" i="8"/>
  <c r="BU77" i="8"/>
  <c r="BV77" i="8" s="1"/>
  <c r="BU55" i="8"/>
  <c r="BV55" i="8"/>
  <c r="BU440" i="8"/>
  <c r="BV440" i="8" s="1"/>
  <c r="BU413" i="8"/>
  <c r="BV413" i="8"/>
  <c r="BU379" i="8"/>
  <c r="BV379" i="8"/>
  <c r="BU371" i="8"/>
  <c r="BV371" i="8"/>
  <c r="BU351" i="8"/>
  <c r="BV351" i="8"/>
  <c r="BU241" i="8"/>
  <c r="BV241" i="8"/>
  <c r="BU348" i="8"/>
  <c r="BV348" i="8"/>
  <c r="BU169" i="8"/>
  <c r="BV169" i="8"/>
  <c r="BU57" i="8"/>
  <c r="BV57" i="8"/>
  <c r="BU110" i="8"/>
  <c r="BV110" i="8"/>
  <c r="BU106" i="8"/>
  <c r="BV106" i="8"/>
  <c r="BU20" i="8"/>
  <c r="BV20" i="8"/>
  <c r="BU33" i="8"/>
  <c r="BV33" i="8"/>
  <c r="BU502" i="8"/>
  <c r="BV502" i="8"/>
  <c r="BU444" i="8"/>
  <c r="BV444" i="8"/>
  <c r="BU414" i="8"/>
  <c r="BV414" i="8"/>
  <c r="BU392" i="8"/>
  <c r="BV392" i="8"/>
  <c r="BU358" i="8"/>
  <c r="BV358" i="8"/>
  <c r="BU139" i="8"/>
  <c r="BU92" i="8"/>
  <c r="BV92" i="8" s="1"/>
  <c r="BU193" i="8"/>
  <c r="BV193" i="8" s="1"/>
  <c r="BU101" i="8"/>
  <c r="BV101" i="8" s="1"/>
  <c r="BU508" i="8"/>
  <c r="BV508" i="8"/>
  <c r="BU457" i="8"/>
  <c r="BU469" i="8"/>
  <c r="BV469" i="8"/>
  <c r="BU417" i="8"/>
  <c r="BV417" i="8" s="1"/>
  <c r="BU373" i="8"/>
  <c r="BV373" i="8" s="1"/>
  <c r="BU343" i="8"/>
  <c r="BV343" i="8" s="1"/>
  <c r="BU263" i="8"/>
  <c r="BV263" i="8" s="1"/>
  <c r="BU63" i="8"/>
  <c r="BZ63" i="8" s="1"/>
  <c r="BU347" i="8"/>
  <c r="BV347" i="8" s="1"/>
  <c r="BU147" i="8"/>
  <c r="BV147" i="8"/>
  <c r="BU453" i="8"/>
  <c r="BV453" i="8" s="1"/>
  <c r="BU208" i="8"/>
  <c r="BU227" i="8"/>
  <c r="BV227" i="8" s="1"/>
  <c r="BU119" i="8"/>
  <c r="BV119" i="8" s="1"/>
  <c r="BU423" i="8"/>
  <c r="BV423" i="8" s="1"/>
  <c r="BU478" i="8"/>
  <c r="BV478" i="8"/>
  <c r="BU130" i="8"/>
  <c r="BU49" i="8"/>
  <c r="BZ49" i="8"/>
  <c r="BU290" i="8"/>
  <c r="BV290" i="8" s="1"/>
  <c r="BU335" i="8"/>
  <c r="BV335" i="8" s="1"/>
  <c r="BU518" i="8"/>
  <c r="BV518" i="8" s="1"/>
  <c r="BU380" i="8"/>
  <c r="BZ380" i="8" s="1"/>
  <c r="BV380" i="8"/>
  <c r="BU324" i="8"/>
  <c r="BV324" i="8" s="1"/>
  <c r="BU224" i="8"/>
  <c r="BU289" i="8"/>
  <c r="BV289" i="8" s="1"/>
  <c r="BU212" i="8"/>
  <c r="BV212" i="8"/>
  <c r="BU198" i="8"/>
  <c r="BV198" i="8" s="1"/>
  <c r="BU168" i="8"/>
  <c r="BV168" i="8" s="1"/>
  <c r="BU37" i="8"/>
  <c r="BU322" i="8"/>
  <c r="BU339" i="8"/>
  <c r="BV339" i="8" s="1"/>
  <c r="BU516" i="8"/>
  <c r="BU305" i="8"/>
  <c r="BU265" i="8"/>
  <c r="BV265" i="8"/>
  <c r="BU196" i="8"/>
  <c r="BV196" i="8" s="1"/>
  <c r="BU125" i="8"/>
  <c r="BV125" i="8" s="1"/>
  <c r="BU15" i="8"/>
  <c r="BV15" i="8" s="1"/>
  <c r="BU271" i="8"/>
  <c r="BV271" i="8" s="1"/>
  <c r="BZ271" i="8"/>
  <c r="BU485" i="8"/>
  <c r="BZ485" i="8" s="1"/>
  <c r="BU291" i="8"/>
  <c r="BV291" i="8"/>
  <c r="BU507" i="8"/>
  <c r="BV507" i="8" s="1"/>
  <c r="BU420" i="8"/>
  <c r="BV420" i="8"/>
  <c r="BU471" i="8"/>
  <c r="BU416" i="8"/>
  <c r="BU412" i="8"/>
  <c r="BU390" i="8"/>
  <c r="BT383" i="8"/>
  <c r="CG383" i="8" s="1"/>
  <c r="BU383" i="8"/>
  <c r="BV383" i="8"/>
  <c r="BU365" i="8"/>
  <c r="BV365" i="8" s="1"/>
  <c r="BU230" i="8"/>
  <c r="BV230" i="8"/>
  <c r="BU178" i="8"/>
  <c r="BV178" i="8" s="1"/>
  <c r="BU167" i="8"/>
  <c r="BV167" i="8" s="1"/>
  <c r="BU64" i="8"/>
  <c r="BV64" i="8" s="1"/>
  <c r="BU141" i="8"/>
  <c r="BZ141" i="8" s="1"/>
  <c r="BU102" i="8"/>
  <c r="BV102" i="8" s="1"/>
  <c r="BU50" i="8"/>
  <c r="BV50" i="8"/>
  <c r="BU446" i="8"/>
  <c r="BV446" i="8" s="1"/>
  <c r="BU438" i="8"/>
  <c r="BV438" i="8"/>
  <c r="BU372" i="8"/>
  <c r="BU341" i="8"/>
  <c r="BV341" i="8" s="1"/>
  <c r="BU240" i="8"/>
  <c r="BU97" i="8"/>
  <c r="BV97" i="8" s="1"/>
  <c r="BU83" i="8"/>
  <c r="BV83" i="8" s="1"/>
  <c r="BU200" i="8"/>
  <c r="BV200" i="8"/>
  <c r="BU112" i="8"/>
  <c r="BU84" i="8"/>
  <c r="BV84" i="8"/>
  <c r="BU450" i="8"/>
  <c r="BU226" i="8"/>
  <c r="BV226" i="8" s="1"/>
  <c r="BU122" i="8"/>
  <c r="BV122" i="8" s="1"/>
  <c r="BU28" i="8"/>
  <c r="BZ28" i="8" s="1"/>
  <c r="BU231" i="8"/>
  <c r="BV231" i="8" s="1"/>
  <c r="BT237" i="8"/>
  <c r="CG237" i="8" s="1"/>
  <c r="BU237" i="8"/>
  <c r="BV237" i="8"/>
  <c r="BU214" i="8"/>
  <c r="BV214" i="8" s="1"/>
  <c r="BU43" i="8"/>
  <c r="BV43" i="8"/>
  <c r="BU78" i="8"/>
  <c r="BU242" i="8"/>
  <c r="BV242" i="8"/>
  <c r="BU73" i="8"/>
  <c r="BZ73" i="8" s="1"/>
  <c r="BV73" i="8"/>
  <c r="BU187" i="8"/>
  <c r="BV187" i="8"/>
  <c r="BU279" i="8"/>
  <c r="BU272" i="8"/>
  <c r="BV272" i="8"/>
  <c r="BU42" i="8"/>
  <c r="BZ42" i="8" s="1"/>
  <c r="BU11" i="8"/>
  <c r="BV11" i="8"/>
  <c r="BU318" i="8"/>
  <c r="BV318" i="8" s="1"/>
  <c r="BU311" i="8"/>
  <c r="BZ311" i="8" s="1"/>
  <c r="BU21" i="8"/>
  <c r="BV21" i="8" s="1"/>
  <c r="BU13" i="8"/>
  <c r="BU441" i="8"/>
  <c r="BU514" i="8"/>
  <c r="BZ514" i="8" s="1"/>
  <c r="BU282" i="8"/>
  <c r="BU252" i="8"/>
  <c r="BV252" i="8" s="1"/>
  <c r="BU116" i="8"/>
  <c r="BV116" i="8"/>
  <c r="BU17" i="8"/>
  <c r="BU326" i="8"/>
  <c r="BV326" i="8"/>
  <c r="BU333" i="8"/>
  <c r="BU312" i="8"/>
  <c r="BV312" i="8" s="1"/>
  <c r="BU430" i="8"/>
  <c r="BV430" i="8" s="1"/>
  <c r="BU377" i="8"/>
  <c r="BZ377" i="8" s="1"/>
  <c r="BU443" i="8"/>
  <c r="BV443" i="8" s="1"/>
  <c r="BU418" i="8"/>
  <c r="BU389" i="8"/>
  <c r="BV389" i="8" s="1"/>
  <c r="BU225" i="8"/>
  <c r="BV225" i="8" s="1"/>
  <c r="BU154" i="8"/>
  <c r="BV154" i="8" s="1"/>
  <c r="BU262" i="8"/>
  <c r="BV262" i="8" s="1"/>
  <c r="BU161" i="8"/>
  <c r="BV161" i="8" s="1"/>
  <c r="BU145" i="8"/>
  <c r="BU107" i="8"/>
  <c r="BV107" i="8" s="1"/>
  <c r="BU95" i="8"/>
  <c r="BV95" i="8"/>
  <c r="BU91" i="8"/>
  <c r="BV91" i="8" s="1"/>
  <c r="BU16" i="8"/>
  <c r="BV16" i="8"/>
  <c r="BU510" i="8"/>
  <c r="BV510" i="8" s="1"/>
  <c r="BU476" i="8"/>
  <c r="BV476" i="8" s="1"/>
  <c r="BU458" i="8"/>
  <c r="BV458" i="8" s="1"/>
  <c r="BU452" i="8"/>
  <c r="BV452" i="8" s="1"/>
  <c r="BU350" i="8"/>
  <c r="BV350" i="8" s="1"/>
  <c r="BU105" i="8"/>
  <c r="BZ105" i="8" s="1"/>
  <c r="BU93" i="8"/>
  <c r="BV93" i="8" s="1"/>
  <c r="BU158" i="8"/>
  <c r="BV158" i="8" s="1"/>
  <c r="BU100" i="8"/>
  <c r="BU245" i="8"/>
  <c r="BV245" i="8" s="1"/>
  <c r="BU495" i="8"/>
  <c r="BV495" i="8" s="1"/>
  <c r="BU155" i="8"/>
  <c r="BV155" i="8" s="1"/>
  <c r="BU62" i="8"/>
  <c r="BV62" i="8" s="1"/>
  <c r="BU229" i="8"/>
  <c r="BV229" i="8"/>
  <c r="BU123" i="8"/>
  <c r="BU250" i="8"/>
  <c r="BU199" i="8"/>
  <c r="BV199" i="8" s="1"/>
  <c r="BT88" i="8"/>
  <c r="CG88" i="8" s="1"/>
  <c r="BU88" i="8"/>
  <c r="BZ88" i="8" s="1"/>
  <c r="BU421" i="8"/>
  <c r="BV421" i="8" s="1"/>
  <c r="BU313" i="8"/>
  <c r="BZ313" i="8" s="1"/>
  <c r="BU9" i="8"/>
  <c r="BV9" i="8" s="1"/>
  <c r="BU319" i="8"/>
  <c r="BV319" i="8" s="1"/>
  <c r="BU337" i="8"/>
  <c r="BZ337" i="8" s="1"/>
  <c r="BU39" i="8"/>
  <c r="BV39" i="8" s="1"/>
  <c r="BU29" i="8"/>
  <c r="BV29" i="8" s="1"/>
  <c r="BU331" i="8"/>
  <c r="BZ331" i="8" s="1"/>
  <c r="BU483" i="8"/>
  <c r="BV483" i="8" s="1"/>
  <c r="BU308" i="8"/>
  <c r="BV308" i="8"/>
  <c r="BU332" i="8"/>
  <c r="BU512" i="8"/>
  <c r="BV512" i="8"/>
  <c r="BU382" i="8"/>
  <c r="BU388" i="8"/>
  <c r="BV388" i="8" s="1"/>
  <c r="BU363" i="8"/>
  <c r="BV363" i="8" s="1"/>
  <c r="BU361" i="8"/>
  <c r="BU170" i="8"/>
  <c r="BV170" i="8" s="1"/>
  <c r="BU359" i="8"/>
  <c r="BZ359" i="8" s="1"/>
  <c r="BU143" i="8"/>
  <c r="BV143" i="8" s="1"/>
  <c r="BU69" i="8"/>
  <c r="BV69" i="8" s="1"/>
  <c r="BU65" i="8"/>
  <c r="BU35" i="8"/>
  <c r="BU138" i="8"/>
  <c r="BV138" i="8" s="1"/>
  <c r="BU470" i="8"/>
  <c r="BU454" i="8"/>
  <c r="BV454" i="8" s="1"/>
  <c r="BU399" i="8"/>
  <c r="BV399" i="8"/>
  <c r="BU381" i="8"/>
  <c r="BV381" i="8" s="1"/>
  <c r="BU266" i="8"/>
  <c r="BV266" i="8"/>
  <c r="BU259" i="8"/>
  <c r="BV259" i="8" s="1"/>
  <c r="BU258" i="8"/>
  <c r="BV258" i="8" s="1"/>
  <c r="BU142" i="8"/>
  <c r="BV142" i="8" s="1"/>
  <c r="BU197" i="8"/>
  <c r="BV197" i="8" s="1"/>
  <c r="BU134" i="8"/>
  <c r="BV134" i="8" s="1"/>
  <c r="BU96" i="8"/>
  <c r="BZ96" i="8" s="1"/>
  <c r="BT80" i="8"/>
  <c r="CG80" i="8" s="1"/>
  <c r="BU80" i="8"/>
  <c r="BV80" i="8" s="1"/>
  <c r="BU509" i="8"/>
  <c r="BU436" i="8"/>
  <c r="BV436" i="8" s="1"/>
  <c r="BU427" i="8"/>
  <c r="BV427" i="8" s="1"/>
  <c r="BU368" i="8"/>
  <c r="BV368" i="8" s="1"/>
  <c r="BU210" i="8"/>
  <c r="BV210" i="8" s="1"/>
  <c r="BU194" i="8"/>
  <c r="BV194" i="8"/>
  <c r="BU398" i="8"/>
  <c r="BU232" i="8"/>
  <c r="BV232" i="8"/>
  <c r="BU136" i="8"/>
  <c r="BU435" i="8"/>
  <c r="BV435" i="8" s="1"/>
  <c r="BU405" i="8"/>
  <c r="BV405" i="8" s="1"/>
  <c r="BT279" i="8"/>
  <c r="CG279" i="8" s="1"/>
  <c r="BU411" i="8"/>
  <c r="BV411" i="8"/>
  <c r="BU244" i="8"/>
  <c r="BV244" i="8" s="1"/>
  <c r="BU228" i="8"/>
  <c r="BV228" i="8"/>
  <c r="BU419" i="8"/>
  <c r="BU48" i="8"/>
  <c r="BV48" i="8"/>
  <c r="BU41" i="8"/>
  <c r="BV41" i="8" s="1"/>
  <c r="BU166" i="8"/>
  <c r="BV166" i="8"/>
  <c r="BU160" i="8"/>
  <c r="BV160" i="8" s="1"/>
  <c r="BU70" i="8"/>
  <c r="BV70" i="8"/>
  <c r="BU425" i="8"/>
  <c r="BV425" i="8" s="1"/>
  <c r="BU120" i="8"/>
  <c r="BV120" i="8"/>
  <c r="BU238" i="8"/>
  <c r="BV238" i="8" s="1"/>
  <c r="BU51" i="8"/>
  <c r="BV51" i="8"/>
  <c r="BU7" i="8"/>
  <c r="BV7" i="8" s="1"/>
  <c r="BU410" i="8"/>
  <c r="BV410" i="8"/>
  <c r="BU387" i="8"/>
  <c r="BV387" i="8" s="1"/>
  <c r="BU286" i="8"/>
  <c r="BV286" i="8"/>
  <c r="BU336" i="8"/>
  <c r="BU484" i="8"/>
  <c r="BU474" i="8"/>
  <c r="BZ474" i="8"/>
  <c r="BU415" i="8"/>
  <c r="BU306" i="8"/>
  <c r="BV306" i="8"/>
  <c r="BU25" i="8"/>
  <c r="BU19" i="8"/>
  <c r="BV19" i="8" s="1"/>
  <c r="BU275" i="8"/>
  <c r="BV275" i="8" s="1"/>
  <c r="BU328" i="8"/>
  <c r="BV328" i="8"/>
  <c r="BU434" i="8"/>
  <c r="BV434" i="8" s="1"/>
  <c r="BU280" i="8"/>
  <c r="BZ280" i="8" s="1"/>
  <c r="BU236" i="8"/>
  <c r="BV236" i="8" s="1"/>
  <c r="BU172" i="8"/>
  <c r="BV172" i="8"/>
  <c r="BU128" i="8"/>
  <c r="BV128" i="8" s="1"/>
  <c r="BU23" i="8"/>
  <c r="BU277" i="8"/>
  <c r="BU340" i="8"/>
  <c r="BV340" i="8" s="1"/>
  <c r="BU439" i="8"/>
  <c r="BV439" i="8" s="1"/>
  <c r="BU140" i="8"/>
  <c r="BV140" i="8"/>
  <c r="M41" i="23"/>
  <c r="BT125" i="8"/>
  <c r="CG125" i="8"/>
  <c r="BT483" i="8"/>
  <c r="CG483" i="8" s="1"/>
  <c r="BT311" i="8"/>
  <c r="CG311" i="8"/>
  <c r="BT305" i="8"/>
  <c r="CG305" i="8" s="1"/>
  <c r="BT49" i="8"/>
  <c r="CG49" i="8"/>
  <c r="BT441" i="8"/>
  <c r="CG441" i="8" s="1"/>
  <c r="BT331" i="8"/>
  <c r="CG331" i="8"/>
  <c r="BT332" i="8"/>
  <c r="CG332" i="8"/>
  <c r="BT485" i="8"/>
  <c r="CG485" i="8"/>
  <c r="BT474" i="8"/>
  <c r="CG474" i="8" s="1"/>
  <c r="BT306" i="8"/>
  <c r="CG306" i="8"/>
  <c r="BT128" i="8"/>
  <c r="CG128" i="8" s="1"/>
  <c r="BT514" i="8"/>
  <c r="CG514" i="8"/>
  <c r="BT337" i="8"/>
  <c r="CG337" i="8" s="1"/>
  <c r="BT275" i="8"/>
  <c r="CG275" i="8"/>
  <c r="BT439" i="8"/>
  <c r="CG439" i="8" s="1"/>
  <c r="BT271" i="8"/>
  <c r="CG271" i="8"/>
  <c r="BT284" i="8"/>
  <c r="CG284" i="8" s="1"/>
  <c r="BT13" i="8"/>
  <c r="CG13" i="8"/>
  <c r="BT238" i="8"/>
  <c r="CG238" i="8" s="1"/>
  <c r="BT25" i="8"/>
  <c r="CG25" i="8"/>
  <c r="BT286" i="8"/>
  <c r="CG286" i="8" s="1"/>
  <c r="M42" i="23"/>
  <c r="X41" i="23"/>
  <c r="X42" i="23"/>
  <c r="O46" i="23"/>
  <c r="W47" i="23"/>
  <c r="W46" i="23"/>
  <c r="R47" i="23"/>
  <c r="W65" i="23"/>
  <c r="K43" i="23"/>
  <c r="X45" i="23"/>
  <c r="X40" i="23"/>
  <c r="U44" i="23"/>
  <c r="D43" i="23"/>
  <c r="V66" i="23"/>
  <c r="P40" i="23"/>
  <c r="J40" i="23"/>
  <c r="X48" i="23"/>
  <c r="Q66" i="23"/>
  <c r="V65" i="23"/>
  <c r="U65" i="23"/>
  <c r="U43" i="23"/>
  <c r="T44" i="23"/>
  <c r="R45" i="23"/>
  <c r="R43" i="23"/>
  <c r="X46" i="23"/>
  <c r="T43" i="23"/>
  <c r="L42" i="23"/>
  <c r="P41" i="23"/>
  <c r="U64" i="23"/>
  <c r="BV475" i="8"/>
  <c r="AO532" i="8"/>
  <c r="AP524" i="8"/>
  <c r="T45" i="23"/>
  <c r="N40" i="23"/>
  <c r="L40" i="23"/>
  <c r="S48" i="23"/>
  <c r="V47" i="23"/>
  <c r="T46" i="23"/>
  <c r="S65" i="23"/>
  <c r="T64" i="23"/>
  <c r="T65" i="23"/>
  <c r="S66" i="23"/>
  <c r="M44" i="23"/>
  <c r="Q44" i="23"/>
  <c r="S45" i="23"/>
  <c r="P42" i="23"/>
  <c r="D46" i="23"/>
  <c r="O43" i="23"/>
  <c r="X64" i="23"/>
  <c r="L43" i="23"/>
  <c r="V42" i="23"/>
  <c r="BV31" i="8"/>
  <c r="R65" i="23"/>
  <c r="Q65" i="23"/>
  <c r="W44" i="23"/>
  <c r="X47" i="23"/>
  <c r="Q47" i="23"/>
  <c r="S42" i="23"/>
  <c r="V43" i="23"/>
  <c r="N44" i="23"/>
  <c r="T47" i="23"/>
  <c r="N41" i="23"/>
  <c r="AN527" i="8"/>
  <c r="H49" i="7"/>
  <c r="AN523" i="8"/>
  <c r="BM519" i="8"/>
  <c r="AO534" i="8"/>
  <c r="AN528" i="8"/>
  <c r="BH519" i="8"/>
  <c r="AO533" i="8"/>
  <c r="AO530" i="8"/>
  <c r="BL519" i="8"/>
  <c r="AO527" i="8"/>
  <c r="AO528" i="8"/>
  <c r="AS6" i="8"/>
  <c r="AP519" i="8"/>
  <c r="AN526" i="8"/>
  <c r="AO523" i="8"/>
  <c r="AO529" i="8"/>
  <c r="AN534" i="8"/>
  <c r="AP534" i="8" s="1"/>
  <c r="AN525" i="8"/>
  <c r="AN529" i="8"/>
  <c r="AO522" i="8"/>
  <c r="AO531" i="8"/>
  <c r="BD519" i="8"/>
  <c r="AN532" i="8"/>
  <c r="BI519" i="8"/>
  <c r="D49" i="7"/>
  <c r="P19" i="23" s="1"/>
  <c r="DX3" i="4"/>
  <c r="BQ330" i="8"/>
  <c r="M77" i="23"/>
  <c r="V44" i="23"/>
  <c r="T25" i="7"/>
  <c r="D74" i="23"/>
  <c r="D65" i="23"/>
  <c r="D59" i="23"/>
  <c r="D83" i="23"/>
  <c r="V78" i="23"/>
  <c r="X3" i="21"/>
  <c r="CB3" i="4" s="1"/>
  <c r="D51" i="7" s="1"/>
  <c r="D84" i="23"/>
  <c r="D66" i="23"/>
  <c r="D75" i="23"/>
  <c r="D63" i="23"/>
  <c r="D81" i="23"/>
  <c r="AP23" i="15"/>
  <c r="AJ84" i="23"/>
  <c r="Z62" i="23"/>
  <c r="Z44" i="23"/>
  <c r="Z80" i="23"/>
  <c r="AA77" i="23"/>
  <c r="AA59" i="23"/>
  <c r="AA41" i="23"/>
  <c r="AK83" i="23"/>
  <c r="AK65" i="23"/>
  <c r="AK47" i="23"/>
  <c r="AF62" i="23"/>
  <c r="AF44" i="23"/>
  <c r="AF80" i="23"/>
  <c r="AO23" i="15"/>
  <c r="AL83" i="23"/>
  <c r="AL65" i="23"/>
  <c r="AE77" i="23"/>
  <c r="AF84" i="23"/>
  <c r="AF85" i="23" s="1"/>
  <c r="AF66" i="23"/>
  <c r="AF48" i="23"/>
  <c r="AA66" i="23"/>
  <c r="AA84" i="23"/>
  <c r="AM84" i="23"/>
  <c r="AM85" i="23" s="1"/>
  <c r="AM66" i="23"/>
  <c r="AM67" i="23" s="1"/>
  <c r="AM48" i="23"/>
  <c r="AM49" i="23" s="1"/>
  <c r="AE84" i="23"/>
  <c r="AE66" i="23"/>
  <c r="AE48" i="23"/>
  <c r="AF78" i="23"/>
  <c r="AF60" i="23"/>
  <c r="AF42" i="23"/>
  <c r="Z65" i="23"/>
  <c r="Z47" i="23"/>
  <c r="AC61" i="23"/>
  <c r="AC79" i="23"/>
  <c r="AC43" i="23"/>
  <c r="AC81" i="23"/>
  <c r="AC63" i="23"/>
  <c r="AC45" i="23"/>
  <c r="AJ82" i="23"/>
  <c r="AJ46" i="23"/>
  <c r="AJ49" i="23" s="1"/>
  <c r="AB43" i="23"/>
  <c r="AA82" i="23"/>
  <c r="AA64" i="23"/>
  <c r="AA46" i="23"/>
  <c r="AN23" i="15"/>
  <c r="W58" i="23"/>
  <c r="W40" i="23"/>
  <c r="E36" i="7"/>
  <c r="AE82" i="23"/>
  <c r="AE64" i="23"/>
  <c r="AE46" i="23"/>
  <c r="Z60" i="23"/>
  <c r="Z42" i="23"/>
  <c r="AD80" i="23"/>
  <c r="AD44" i="23"/>
  <c r="AD62" i="23"/>
  <c r="Y48" i="23"/>
  <c r="Y66" i="23"/>
  <c r="Y84" i="23"/>
  <c r="Y79" i="23"/>
  <c r="Y43" i="23"/>
  <c r="Y61" i="23"/>
  <c r="AK66" i="23"/>
  <c r="AK48" i="23"/>
  <c r="F34" i="7"/>
  <c r="N23" i="15"/>
  <c r="AD79" i="23"/>
  <c r="AD43" i="23"/>
  <c r="AD61" i="23"/>
  <c r="Y65" i="23"/>
  <c r="Y47" i="23"/>
  <c r="Y83" i="23"/>
  <c r="AJ83" i="23"/>
  <c r="AJ65" i="23"/>
  <c r="AJ47" i="23"/>
  <c r="AB81" i="23"/>
  <c r="AB63" i="23"/>
  <c r="AB45" i="23"/>
  <c r="AB76" i="23"/>
  <c r="AB58" i="23"/>
  <c r="AB40" i="23"/>
  <c r="AE76" i="23"/>
  <c r="AE40" i="23"/>
  <c r="AE58" i="23"/>
  <c r="AK23" i="15"/>
  <c r="AF23" i="15"/>
  <c r="X34" i="7"/>
  <c r="K59" i="23"/>
  <c r="K41" i="23"/>
  <c r="AA47" i="23"/>
  <c r="AA65" i="23"/>
  <c r="AE78" i="23"/>
  <c r="AE60" i="23"/>
  <c r="AE42" i="23"/>
  <c r="Z45" i="23"/>
  <c r="Z63" i="23"/>
  <c r="AC65" i="23"/>
  <c r="AG78" i="23"/>
  <c r="AG60" i="23"/>
  <c r="AG42" i="23"/>
  <c r="E34" i="7"/>
  <c r="M23" i="15"/>
  <c r="AB84" i="23"/>
  <c r="AE83" i="23"/>
  <c r="AB80" i="23"/>
  <c r="AF65" i="23"/>
  <c r="AF47" i="23"/>
  <c r="AE65" i="23"/>
  <c r="O77" i="23"/>
  <c r="O59" i="23"/>
  <c r="O41" i="23"/>
  <c r="AL23" i="15"/>
  <c r="AH81" i="23"/>
  <c r="AH63" i="23"/>
  <c r="AH45" i="23"/>
  <c r="AH44" i="23"/>
  <c r="AH80" i="23"/>
  <c r="AH62" i="23"/>
  <c r="AJ63" i="23"/>
  <c r="AJ81" i="23"/>
  <c r="AJ45" i="23"/>
  <c r="AL84" i="23"/>
  <c r="AL48" i="23"/>
  <c r="AL49" i="23" s="1"/>
  <c r="AL66" i="23"/>
  <c r="Q36" i="7"/>
  <c r="AD77" i="23"/>
  <c r="AD59" i="23"/>
  <c r="AD41" i="23"/>
  <c r="AQ23" i="15"/>
  <c r="AG66" i="23"/>
  <c r="AG48" i="23"/>
  <c r="Z84" i="23"/>
  <c r="Z48" i="23"/>
  <c r="Z66" i="23"/>
  <c r="AH82" i="23"/>
  <c r="AH64" i="23"/>
  <c r="AH46" i="23"/>
  <c r="AC80" i="23"/>
  <c r="AC44" i="23"/>
  <c r="AC62" i="23"/>
  <c r="AF77" i="23"/>
  <c r="AF59" i="23"/>
  <c r="AM23" i="15"/>
  <c r="AI80" i="23"/>
  <c r="AI44" i="23"/>
  <c r="AI62" i="23"/>
  <c r="AD82" i="23"/>
  <c r="AD64" i="23"/>
  <c r="AD46" i="23"/>
  <c r="K37" i="7"/>
  <c r="P35" i="7"/>
  <c r="R20" i="23" s="1"/>
  <c r="AA45" i="23"/>
  <c r="AA63" i="23"/>
  <c r="Y34" i="7"/>
  <c r="AG23" i="15"/>
  <c r="AB60" i="23"/>
  <c r="AB42" i="23"/>
  <c r="AB78" i="23"/>
  <c r="Z34" i="7"/>
  <c r="AH23" i="15"/>
  <c r="Z43" i="23"/>
  <c r="Z61" i="23"/>
  <c r="Z79" i="23"/>
  <c r="AC46" i="23"/>
  <c r="AC64" i="23"/>
  <c r="AC78" i="23"/>
  <c r="AC60" i="23"/>
  <c r="AC42" i="23"/>
  <c r="AJ23" i="15"/>
  <c r="D34" i="7"/>
  <c r="L23" i="15"/>
  <c r="AD65" i="23"/>
  <c r="AD83" i="23"/>
  <c r="Z58" i="23"/>
  <c r="Z76" i="23"/>
  <c r="Z40" i="23"/>
  <c r="Y82" i="23"/>
  <c r="Y64" i="23"/>
  <c r="Y46" i="23"/>
  <c r="AB83" i="23"/>
  <c r="AB65" i="23"/>
  <c r="AB47" i="23"/>
  <c r="AF43" i="23"/>
  <c r="AF61" i="23"/>
  <c r="AF79" i="23"/>
  <c r="AE81" i="23"/>
  <c r="AE45" i="23"/>
  <c r="AE63" i="23"/>
  <c r="AC77" i="23"/>
  <c r="AC41" i="23"/>
  <c r="S76" i="23"/>
  <c r="S58" i="23"/>
  <c r="S40" i="23"/>
  <c r="AI81" i="23"/>
  <c r="AI63" i="23"/>
  <c r="AH48" i="23"/>
  <c r="AH66" i="23"/>
  <c r="AH79" i="23"/>
  <c r="AH43" i="23"/>
  <c r="AH61" i="23"/>
  <c r="AG45" i="23"/>
  <c r="AG63" i="23"/>
  <c r="Y60" i="23"/>
  <c r="Y42" i="23"/>
  <c r="AT23" i="15"/>
  <c r="AI82" i="23"/>
  <c r="AB82" i="23"/>
  <c r="AC82" i="23"/>
  <c r="AA81" i="23"/>
  <c r="AG46" i="23"/>
  <c r="AG64" i="23"/>
  <c r="AD76" i="23"/>
  <c r="AD40" i="23"/>
  <c r="AD58" i="23"/>
  <c r="AK82" i="23"/>
  <c r="AK46" i="23"/>
  <c r="AK49" i="23" s="1"/>
  <c r="AI83" i="23"/>
  <c r="AI65" i="23"/>
  <c r="AG43" i="23"/>
  <c r="AG79" i="23"/>
  <c r="AG61" i="23"/>
  <c r="AC84" i="23"/>
  <c r="AC66" i="23"/>
  <c r="AC48" i="23"/>
  <c r="AB59" i="23"/>
  <c r="AB41" i="23"/>
  <c r="AB77" i="23"/>
  <c r="S77" i="23"/>
  <c r="S59" i="23"/>
  <c r="S41" i="23"/>
  <c r="AA60" i="23"/>
  <c r="AA42" i="23"/>
  <c r="AD45" i="23"/>
  <c r="AD63" i="23"/>
  <c r="AG47" i="23"/>
  <c r="AG65" i="23"/>
  <c r="AB48" i="23"/>
  <c r="AF63" i="23"/>
  <c r="AF45" i="23"/>
  <c r="AI84" i="23"/>
  <c r="AI66" i="23"/>
  <c r="AI48" i="23"/>
  <c r="AE61" i="23"/>
  <c r="AE79" i="23"/>
  <c r="Y59" i="23"/>
  <c r="Y77" i="23"/>
  <c r="AR23" i="15"/>
  <c r="W59" i="23"/>
  <c r="W77" i="23"/>
  <c r="W41" i="23"/>
  <c r="U36" i="7"/>
  <c r="H35" i="7"/>
  <c r="AA76" i="23"/>
  <c r="AA58" i="23"/>
  <c r="AA40" i="23"/>
  <c r="AJ66" i="23"/>
  <c r="AJ48" i="23"/>
  <c r="AA34" i="7"/>
  <c r="AI23" i="15"/>
  <c r="AH83" i="23"/>
  <c r="AH65" i="23"/>
  <c r="AH47" i="23"/>
  <c r="AG44" i="23"/>
  <c r="AG49" i="23" s="1"/>
  <c r="AG62" i="23"/>
  <c r="AG80" i="23"/>
  <c r="AS23" i="15"/>
  <c r="AA43" i="23"/>
  <c r="AA61" i="23"/>
  <c r="Z82" i="23"/>
  <c r="Z46" i="23"/>
  <c r="Z64" i="23"/>
  <c r="Y81" i="23"/>
  <c r="Y63" i="23"/>
  <c r="Y45" i="23"/>
  <c r="AF82" i="23"/>
  <c r="AF64" i="23"/>
  <c r="AF46" i="23"/>
  <c r="AA44" i="23"/>
  <c r="AA62" i="23"/>
  <c r="Z59" i="23"/>
  <c r="Z41" i="23"/>
  <c r="K76" i="23"/>
  <c r="K58" i="23"/>
  <c r="K40" i="23"/>
  <c r="L35" i="7"/>
  <c r="AE44" i="23"/>
  <c r="AE80" i="23"/>
  <c r="AE62" i="23"/>
  <c r="AB62" i="23"/>
  <c r="AB44" i="23"/>
  <c r="AD66" i="23"/>
  <c r="AD84" i="23"/>
  <c r="AD48" i="23"/>
  <c r="AD78" i="23"/>
  <c r="AD60" i="23"/>
  <c r="AD42" i="23"/>
  <c r="Y80" i="23"/>
  <c r="Y44" i="23"/>
  <c r="AC76" i="23"/>
  <c r="AC58" i="23"/>
  <c r="AC40" i="23"/>
  <c r="AG83" i="23"/>
  <c r="AC83" i="23"/>
  <c r="AD81" i="23"/>
  <c r="U77" i="23"/>
  <c r="U42" i="23"/>
  <c r="W45" i="23"/>
  <c r="N81" i="23"/>
  <c r="N64" i="23"/>
  <c r="S44" i="23"/>
  <c r="S82" i="23"/>
  <c r="O45" i="23"/>
  <c r="O78" i="23"/>
  <c r="N79" i="23"/>
  <c r="Q43" i="23"/>
  <c r="T59" i="23"/>
  <c r="U48" i="23"/>
  <c r="O62" i="23"/>
  <c r="U66" i="23"/>
  <c r="I58" i="23"/>
  <c r="N8" i="23" s="1"/>
  <c r="X61" i="23"/>
  <c r="N45" i="23"/>
  <c r="O65" i="23"/>
  <c r="L62" i="23"/>
  <c r="J59" i="23"/>
  <c r="N46" i="23"/>
  <c r="U58" i="23"/>
  <c r="U40" i="23"/>
  <c r="Q60" i="23"/>
  <c r="N27" i="23"/>
  <c r="N80" i="23"/>
  <c r="U41" i="23"/>
  <c r="J77" i="23"/>
  <c r="P47" i="23"/>
  <c r="P65" i="23"/>
  <c r="X44" i="23"/>
  <c r="O47" i="23"/>
  <c r="Q42" i="23"/>
  <c r="X62" i="23"/>
  <c r="Q45" i="23"/>
  <c r="P45" i="23"/>
  <c r="V63" i="23"/>
  <c r="Q63" i="23"/>
  <c r="P23" i="15"/>
  <c r="M63" i="23"/>
  <c r="Q77" i="23"/>
  <c r="T66" i="23"/>
  <c r="AZ409" i="8"/>
  <c r="BR409" i="8" s="1"/>
  <c r="BA186" i="8"/>
  <c r="BU186" i="8" s="1"/>
  <c r="BV186" i="8" s="1"/>
  <c r="BZ334" i="8"/>
  <c r="AZ316" i="8"/>
  <c r="BU316" i="8" s="1"/>
  <c r="R82" i="23"/>
  <c r="AB23" i="15"/>
  <c r="AI27" i="23"/>
  <c r="V23" i="15"/>
  <c r="V45" i="23"/>
  <c r="Q40" i="23"/>
  <c r="K42" i="23"/>
  <c r="X23" i="15"/>
  <c r="P63" i="23"/>
  <c r="O63" i="23"/>
  <c r="Z23" i="15"/>
  <c r="W23" i="15"/>
  <c r="Q48" i="23"/>
  <c r="T42" i="23"/>
  <c r="W48" i="23"/>
  <c r="H58" i="23"/>
  <c r="Q23" i="15"/>
  <c r="R23" i="15"/>
  <c r="AA27" i="23"/>
  <c r="O23" i="15"/>
  <c r="S43" i="23"/>
  <c r="J78" i="23"/>
  <c r="J60" i="23"/>
  <c r="M81" i="23"/>
  <c r="W66" i="23"/>
  <c r="T60" i="23"/>
  <c r="J42" i="23"/>
  <c r="R41" i="23"/>
  <c r="Q9" i="7"/>
  <c r="AB42" i="7"/>
  <c r="T23" i="15"/>
  <c r="U23" i="15"/>
  <c r="Z28" i="23"/>
  <c r="AF27" i="23"/>
  <c r="AC27" i="23"/>
  <c r="R46" i="23"/>
  <c r="L80" i="23"/>
  <c r="AD26" i="23"/>
  <c r="AE27" i="23"/>
  <c r="S27" i="23"/>
  <c r="S23" i="15"/>
  <c r="R66" i="23"/>
  <c r="AC23" i="15"/>
  <c r="V59" i="23"/>
  <c r="V77" i="23"/>
  <c r="D20" i="23"/>
  <c r="X27" i="23"/>
  <c r="AD27" i="23"/>
  <c r="AC28" i="23"/>
  <c r="W78" i="23"/>
  <c r="W42" i="23"/>
  <c r="T58" i="23"/>
  <c r="T76" i="23"/>
  <c r="AZ302" i="8"/>
  <c r="BR302" i="8" s="1"/>
  <c r="AZ429" i="8"/>
  <c r="BR429" i="8"/>
  <c r="AZ174" i="8"/>
  <c r="AZ66" i="8"/>
  <c r="BR66" i="8" s="1"/>
  <c r="AZ165" i="8"/>
  <c r="BR165" i="8" s="1"/>
  <c r="AZ448" i="8"/>
  <c r="BU448" i="8" s="1"/>
  <c r="BR448" i="8"/>
  <c r="BA401" i="8"/>
  <c r="BS401" i="8" s="1"/>
  <c r="BA314" i="8"/>
  <c r="BS314" i="8" s="1"/>
  <c r="BA164" i="8"/>
  <c r="BS164" i="8"/>
  <c r="BT164" i="8" s="1"/>
  <c r="CG164" i="8" s="1"/>
  <c r="AZ378" i="8"/>
  <c r="BR378" i="8"/>
  <c r="AD23" i="23"/>
  <c r="M23" i="23"/>
  <c r="AC23" i="23"/>
  <c r="W23" i="23"/>
  <c r="S23" i="23"/>
  <c r="U23" i="23"/>
  <c r="K23" i="23"/>
  <c r="I23" i="23"/>
  <c r="T23" i="23"/>
  <c r="P23" i="23"/>
  <c r="AF23" i="23"/>
  <c r="AB23" i="23"/>
  <c r="O23" i="23"/>
  <c r="N23" i="23"/>
  <c r="X23" i="23"/>
  <c r="L23" i="23"/>
  <c r="AA23" i="23"/>
  <c r="J23" i="23"/>
  <c r="BZ284" i="8"/>
  <c r="AZ254" i="8"/>
  <c r="BR254" i="8" s="1"/>
  <c r="AZ431" i="8"/>
  <c r="BR431" i="8"/>
  <c r="BT431" i="8" s="1"/>
  <c r="CG431" i="8" s="1"/>
  <c r="AZ293" i="8"/>
  <c r="AZ500" i="8"/>
  <c r="BA370" i="8"/>
  <c r="BS370" i="8" s="1"/>
  <c r="BA180" i="8"/>
  <c r="BS180" i="8"/>
  <c r="AZ406" i="8"/>
  <c r="BR406" i="8"/>
  <c r="BA54" i="8"/>
  <c r="BS54" i="8" s="1"/>
  <c r="AZ162" i="8"/>
  <c r="AZ137" i="8"/>
  <c r="BU137" i="8" s="1"/>
  <c r="BV137" i="8" s="1"/>
  <c r="BR137" i="8"/>
  <c r="AZ253" i="8"/>
  <c r="BR253" i="8" s="1"/>
  <c r="BT253" i="8" s="1"/>
  <c r="CG253" i="8" s="1"/>
  <c r="BR173" i="8"/>
  <c r="BS378" i="8"/>
  <c r="BT82" i="8"/>
  <c r="CG82" i="8" s="1"/>
  <c r="BR393" i="8"/>
  <c r="BR295" i="8"/>
  <c r="BT295" i="8" s="1"/>
  <c r="BR428" i="8"/>
  <c r="BA345" i="8"/>
  <c r="BS345" i="8"/>
  <c r="BA393" i="8"/>
  <c r="BS393" i="8"/>
  <c r="BA173" i="8"/>
  <c r="AZ46" i="8"/>
  <c r="BR46" i="8" s="1"/>
  <c r="BA503" i="8"/>
  <c r="BS503" i="8" s="1"/>
  <c r="BA216" i="8"/>
  <c r="BS216" i="8" s="1"/>
  <c r="BT216" i="8" s="1"/>
  <c r="CG216" i="8"/>
  <c r="BA360" i="8"/>
  <c r="BS360" i="8" s="1"/>
  <c r="BA428" i="8"/>
  <c r="BU428" i="8" s="1"/>
  <c r="BV428" i="8" s="1"/>
  <c r="R30" i="23"/>
  <c r="BZ513" i="8"/>
  <c r="BZ267" i="8"/>
  <c r="BT380" i="8"/>
  <c r="CG380" i="8" s="1"/>
  <c r="BS316" i="8"/>
  <c r="BR186" i="8"/>
  <c r="BZ318" i="8"/>
  <c r="BS181" i="8"/>
  <c r="BA219" i="8"/>
  <c r="BS219" i="8" s="1"/>
  <c r="BZ336" i="8"/>
  <c r="BA205" i="8"/>
  <c r="BS205" i="8" s="1"/>
  <c r="BA104" i="8"/>
  <c r="BS104" i="8" s="1"/>
  <c r="AZ108" i="8"/>
  <c r="AZ113" i="8"/>
  <c r="BA300" i="8"/>
  <c r="BS300" i="8" s="1"/>
  <c r="T30" i="23"/>
  <c r="Y26" i="23"/>
  <c r="D26" i="23"/>
  <c r="Q23" i="23"/>
  <c r="V23" i="23"/>
  <c r="BS433" i="8"/>
  <c r="BS472" i="8"/>
  <c r="J49" i="7"/>
  <c r="F26" i="7"/>
  <c r="L49" i="7"/>
  <c r="BS429" i="8"/>
  <c r="BS302" i="8"/>
  <c r="BR221" i="8"/>
  <c r="BR182" i="8"/>
  <c r="Y30" i="23"/>
  <c r="AK30" i="23"/>
  <c r="AM30" i="23"/>
  <c r="AM31" i="23"/>
  <c r="N26" i="23"/>
  <c r="BZ480" i="8"/>
  <c r="BA176" i="8"/>
  <c r="BS176" i="8"/>
  <c r="BT176" i="8"/>
  <c r="CG176" i="8" s="1"/>
  <c r="BA74" i="8"/>
  <c r="BS74" i="8" s="1"/>
  <c r="BA221" i="8"/>
  <c r="BS221" i="8"/>
  <c r="BA182" i="8"/>
  <c r="AZ451" i="8"/>
  <c r="BU451" i="8" s="1"/>
  <c r="BZ451" i="8" s="1"/>
  <c r="BV451" i="8"/>
  <c r="AA30" i="23"/>
  <c r="Z30" i="23"/>
  <c r="AC30" i="23"/>
  <c r="Q26" i="23"/>
  <c r="AJ30" i="23"/>
  <c r="BZ367" i="8"/>
  <c r="AZ281" i="8"/>
  <c r="BR281" i="8"/>
  <c r="BS222" i="8"/>
  <c r="BA310" i="8"/>
  <c r="BS310" i="8"/>
  <c r="AZ499" i="8"/>
  <c r="AZ433" i="8"/>
  <c r="BR433" i="8" s="1"/>
  <c r="AZ472" i="8"/>
  <c r="BU472" i="8" s="1"/>
  <c r="BV472" i="8" s="1"/>
  <c r="AF26" i="23"/>
  <c r="AL30" i="23"/>
  <c r="AA26" i="23"/>
  <c r="AH30" i="23"/>
  <c r="Z26" i="23"/>
  <c r="AG30" i="23"/>
  <c r="W30" i="23"/>
  <c r="S30" i="23"/>
  <c r="P26" i="23"/>
  <c r="U26" i="23"/>
  <c r="BZ296" i="8"/>
  <c r="V27" i="23"/>
  <c r="BZ213" i="8"/>
  <c r="BZ56" i="8"/>
  <c r="BZ204" i="8"/>
  <c r="BU295" i="8"/>
  <c r="BV295" i="8" s="1"/>
  <c r="BA491" i="8"/>
  <c r="BS491" i="8"/>
  <c r="BV316" i="8"/>
  <c r="BU314" i="8"/>
  <c r="BV314" i="8" s="1"/>
  <c r="BR309" i="8"/>
  <c r="BR278" i="8"/>
  <c r="BT278" i="8" s="1"/>
  <c r="CG278" i="8" s="1"/>
  <c r="BR144" i="8"/>
  <c r="BR52" i="8"/>
  <c r="BR288" i="8"/>
  <c r="BR72" i="8"/>
  <c r="BT72" i="8" s="1"/>
  <c r="CG72" i="8" s="1"/>
  <c r="BR424" i="8"/>
  <c r="D30" i="23"/>
  <c r="O26" i="23"/>
  <c r="T26" i="23"/>
  <c r="Q30" i="23"/>
  <c r="AB30" i="23"/>
  <c r="BZ121" i="8"/>
  <c r="BU82" i="8"/>
  <c r="BV82" i="8" s="1"/>
  <c r="AZ402" i="8"/>
  <c r="AZ362" i="8"/>
  <c r="BA297" i="8"/>
  <c r="BS297" i="8" s="1"/>
  <c r="BA309" i="8"/>
  <c r="BS309" i="8" s="1"/>
  <c r="BA397" i="8"/>
  <c r="BS397" i="8" s="1"/>
  <c r="AZ462" i="8"/>
  <c r="AZ146" i="8"/>
  <c r="BR146" i="8" s="1"/>
  <c r="AZ217" i="8"/>
  <c r="BS325" i="8"/>
  <c r="BR370" i="8"/>
  <c r="BR54" i="8"/>
  <c r="AE26" i="23"/>
  <c r="AB26" i="23"/>
  <c r="BZ461" i="8"/>
  <c r="BA424" i="8"/>
  <c r="BS424" i="8" s="1"/>
  <c r="BA278" i="8"/>
  <c r="BV278" i="8"/>
  <c r="BA144" i="8"/>
  <c r="BS144" i="8" s="1"/>
  <c r="AZ463" i="8"/>
  <c r="BR463" i="8" s="1"/>
  <c r="AZ257" i="8"/>
  <c r="BU257" i="8" s="1"/>
  <c r="BV257" i="8" s="1"/>
  <c r="BA72" i="8"/>
  <c r="BV72" i="8"/>
  <c r="BU288" i="8"/>
  <c r="BV288" i="8" s="1"/>
  <c r="AZ487" i="8"/>
  <c r="BR487" i="8" s="1"/>
  <c r="BT487" i="8" s="1"/>
  <c r="CG487" i="8" s="1"/>
  <c r="BA404" i="8"/>
  <c r="BS404" i="8" s="1"/>
  <c r="BA220" i="8"/>
  <c r="BS220" i="8"/>
  <c r="BA152" i="8"/>
  <c r="BS152" i="8" s="1"/>
  <c r="X30" i="23"/>
  <c r="V26" i="23"/>
  <c r="AG26" i="23"/>
  <c r="AD30" i="23"/>
  <c r="AI30" i="23"/>
  <c r="BZ201" i="8"/>
  <c r="BT201" i="8"/>
  <c r="CG201" i="8"/>
  <c r="BV317" i="8"/>
  <c r="BZ488" i="8"/>
  <c r="BZ321" i="8"/>
  <c r="BU165" i="8"/>
  <c r="BV165" i="8"/>
  <c r="BU393" i="8"/>
  <c r="BV393" i="8" s="1"/>
  <c r="D28" i="23"/>
  <c r="N28" i="23"/>
  <c r="P28" i="23"/>
  <c r="H20" i="23"/>
  <c r="AC20" i="23"/>
  <c r="I20" i="23"/>
  <c r="BT255" i="8"/>
  <c r="CG255" i="8" s="1"/>
  <c r="BT93" i="8"/>
  <c r="CG93" i="8" s="1"/>
  <c r="BU205" i="8"/>
  <c r="BV205" i="8" s="1"/>
  <c r="BU406" i="8"/>
  <c r="BV406" i="8"/>
  <c r="BV338" i="8"/>
  <c r="BZ338" i="8"/>
  <c r="AB20" i="23"/>
  <c r="M20" i="23"/>
  <c r="BZ53" i="8"/>
  <c r="BT11" i="8"/>
  <c r="CG11" i="8" s="1"/>
  <c r="AI26" i="23"/>
  <c r="BZ179" i="8"/>
  <c r="BZ482" i="8"/>
  <c r="BU302" i="8"/>
  <c r="BU190" i="8"/>
  <c r="BV190" i="8"/>
  <c r="CG295" i="8"/>
  <c r="BT345" i="8"/>
  <c r="CG345" i="8" s="1"/>
  <c r="BT179" i="8"/>
  <c r="CG179" i="8"/>
  <c r="BZ191" i="8"/>
  <c r="BZ270" i="8"/>
  <c r="BZ298" i="8"/>
  <c r="BZ256" i="8"/>
  <c r="BT256" i="8"/>
  <c r="CG256" i="8" s="1"/>
  <c r="BZ234" i="8"/>
  <c r="BZ215" i="8"/>
  <c r="BZ501" i="8"/>
  <c r="BZ126" i="8"/>
  <c r="AJ27" i="23"/>
  <c r="AB27" i="23"/>
  <c r="D27" i="23"/>
  <c r="Q27" i="23"/>
  <c r="R27" i="23"/>
  <c r="T27" i="23"/>
  <c r="Y27" i="23"/>
  <c r="AG27" i="23"/>
  <c r="AH27" i="23"/>
  <c r="Z27" i="23"/>
  <c r="P24" i="23"/>
  <c r="O27" i="23"/>
  <c r="U27" i="23"/>
  <c r="P27" i="23"/>
  <c r="M27" i="23"/>
  <c r="BT204" i="8"/>
  <c r="CG204" i="8"/>
  <c r="S22" i="23"/>
  <c r="BZ465" i="8"/>
  <c r="BT77" i="8"/>
  <c r="CG77" i="8"/>
  <c r="AF28" i="23"/>
  <c r="V20" i="23"/>
  <c r="AE28" i="23"/>
  <c r="AA28" i="23"/>
  <c r="AJ28" i="23"/>
  <c r="F20" i="23"/>
  <c r="S20" i="23"/>
  <c r="T20" i="23"/>
  <c r="AC26" i="23"/>
  <c r="P20" i="23"/>
  <c r="G20" i="23"/>
  <c r="Y28" i="23"/>
  <c r="AD28" i="23"/>
  <c r="Z20" i="23"/>
  <c r="K20" i="23"/>
  <c r="U28" i="23"/>
  <c r="S28" i="23"/>
  <c r="AE22" i="23"/>
  <c r="BV516" i="8"/>
  <c r="BZ456" i="8"/>
  <c r="H22" i="23"/>
  <c r="J22" i="23"/>
  <c r="M26" i="23"/>
  <c r="AF24" i="23"/>
  <c r="BV337" i="8"/>
  <c r="BT434" i="8"/>
  <c r="CG434" i="8"/>
  <c r="BT234" i="8"/>
  <c r="CG234" i="8" s="1"/>
  <c r="Z22" i="23"/>
  <c r="O24" i="23"/>
  <c r="R22" i="23"/>
  <c r="L22" i="23"/>
  <c r="J24" i="23"/>
  <c r="U11" i="7" s="1"/>
  <c r="Z24" i="23"/>
  <c r="M22" i="23"/>
  <c r="AD22" i="23"/>
  <c r="AG24" i="23"/>
  <c r="W22" i="23"/>
  <c r="L24" i="23"/>
  <c r="X22" i="23"/>
  <c r="U22" i="23"/>
  <c r="P22" i="23"/>
  <c r="AA22" i="23"/>
  <c r="AE24" i="23"/>
  <c r="AB22" i="23"/>
  <c r="N22" i="23"/>
  <c r="V22" i="23"/>
  <c r="D22" i="23"/>
  <c r="I22" i="23"/>
  <c r="U10" i="7" s="1"/>
  <c r="BZ156" i="8"/>
  <c r="T26" i="7"/>
  <c r="AG28" i="23"/>
  <c r="Y20" i="23"/>
  <c r="AI28" i="23"/>
  <c r="AA20" i="23"/>
  <c r="O6" i="7"/>
  <c r="X20" i="23"/>
  <c r="W20" i="23"/>
  <c r="BZ172" i="8"/>
  <c r="X28" i="23"/>
  <c r="V28" i="23"/>
  <c r="Q28" i="23"/>
  <c r="R28" i="23"/>
  <c r="T28" i="23"/>
  <c r="O28" i="23"/>
  <c r="W28" i="23"/>
  <c r="BV484" i="8"/>
  <c r="BV49" i="8"/>
  <c r="BV336" i="8"/>
  <c r="BT126" i="8"/>
  <c r="CG126" i="8" s="1"/>
  <c r="BV514" i="8"/>
  <c r="BV311" i="8"/>
  <c r="BV485" i="8"/>
  <c r="BV331" i="8"/>
  <c r="BZ226" i="8"/>
  <c r="BZ383" i="8"/>
  <c r="BZ55" i="8"/>
  <c r="BZ77" i="8"/>
  <c r="BT188" i="8"/>
  <c r="CG188" i="8"/>
  <c r="BT192" i="8"/>
  <c r="CG192" i="8" s="1"/>
  <c r="BZ192" i="8"/>
  <c r="BT109" i="8"/>
  <c r="CG109" i="8" s="1"/>
  <c r="BT247" i="8"/>
  <c r="CG247" i="8" s="1"/>
  <c r="BZ247" i="8"/>
  <c r="BT458" i="8"/>
  <c r="CG458" i="8" s="1"/>
  <c r="BT36" i="8"/>
  <c r="CG36" i="8" s="1"/>
  <c r="BT18" i="8"/>
  <c r="CG18" i="8" s="1"/>
  <c r="BZ18" i="8"/>
  <c r="BT251" i="8"/>
  <c r="CG251" i="8"/>
  <c r="BZ251" i="8"/>
  <c r="BT497" i="8"/>
  <c r="CG497" i="8" s="1"/>
  <c r="BZ497" i="8"/>
  <c r="BT447" i="8"/>
  <c r="CG447" i="8"/>
  <c r="BZ447" i="8"/>
  <c r="BT58" i="8"/>
  <c r="CG58" i="8"/>
  <c r="BZ58" i="8"/>
  <c r="BT446" i="8"/>
  <c r="CG446" i="8"/>
  <c r="BZ446" i="8"/>
  <c r="BT479" i="8"/>
  <c r="CG479" i="8" s="1"/>
  <c r="BZ479" i="8"/>
  <c r="BT147" i="8"/>
  <c r="CG147" i="8"/>
  <c r="BZ147" i="8"/>
  <c r="BT139" i="8"/>
  <c r="CG139" i="8"/>
  <c r="BT392" i="8"/>
  <c r="CG392" i="8"/>
  <c r="BZ392" i="8"/>
  <c r="BT26" i="8"/>
  <c r="CG26" i="8" s="1"/>
  <c r="BZ26" i="8"/>
  <c r="BT202" i="8"/>
  <c r="CG202" i="8" s="1"/>
  <c r="BZ202" i="8"/>
  <c r="BT260" i="8"/>
  <c r="CG260" i="8" s="1"/>
  <c r="BT223" i="8"/>
  <c r="CG223" i="8" s="1"/>
  <c r="BT163" i="8"/>
  <c r="CG163" i="8" s="1"/>
  <c r="BZ163" i="8"/>
  <c r="BT354" i="8"/>
  <c r="CG354" i="8" s="1"/>
  <c r="BZ354" i="8"/>
  <c r="BT90" i="8"/>
  <c r="CG90" i="8"/>
  <c r="BZ90" i="8"/>
  <c r="BT99" i="8"/>
  <c r="CG99" i="8"/>
  <c r="BZ99" i="8"/>
  <c r="BT442" i="8"/>
  <c r="CG442" i="8"/>
  <c r="BT432" i="8"/>
  <c r="CG432" i="8" s="1"/>
  <c r="BT357" i="8"/>
  <c r="CG357" i="8"/>
  <c r="BT425" i="8"/>
  <c r="CG425" i="8" s="1"/>
  <c r="BZ425" i="8"/>
  <c r="BT70" i="8"/>
  <c r="CG70" i="8" s="1"/>
  <c r="BZ70" i="8"/>
  <c r="BT166" i="8"/>
  <c r="CG166" i="8"/>
  <c r="BZ166" i="8"/>
  <c r="CG48" i="8"/>
  <c r="BZ48" i="8"/>
  <c r="BT228" i="8"/>
  <c r="CG228" i="8"/>
  <c r="BZ228" i="8"/>
  <c r="BT509" i="8"/>
  <c r="CG509" i="8" s="1"/>
  <c r="BT65" i="8"/>
  <c r="CG65" i="8"/>
  <c r="BT143" i="8"/>
  <c r="CG143" i="8" s="1"/>
  <c r="BZ143" i="8"/>
  <c r="BT170" i="8"/>
  <c r="CG170" i="8" s="1"/>
  <c r="BZ170" i="8"/>
  <c r="BT361" i="8"/>
  <c r="CG361" i="8" s="1"/>
  <c r="BT388" i="8"/>
  <c r="CG388" i="8"/>
  <c r="BZ388" i="8"/>
  <c r="BT448" i="8"/>
  <c r="CG448" i="8"/>
  <c r="BT245" i="8"/>
  <c r="CG245" i="8"/>
  <c r="BZ245" i="8"/>
  <c r="BT158" i="8"/>
  <c r="CG158" i="8"/>
  <c r="BZ158" i="8"/>
  <c r="BT105" i="8"/>
  <c r="CG105" i="8"/>
  <c r="BT476" i="8"/>
  <c r="CG476" i="8" s="1"/>
  <c r="BZ476" i="8"/>
  <c r="BT16" i="8"/>
  <c r="CG16" i="8" s="1"/>
  <c r="BZ16" i="8"/>
  <c r="BT91" i="8"/>
  <c r="CG91" i="8" s="1"/>
  <c r="BZ91" i="8"/>
  <c r="BT107" i="8"/>
  <c r="CG107" i="8" s="1"/>
  <c r="BZ107" i="8"/>
  <c r="BT161" i="8"/>
  <c r="CG161" i="8"/>
  <c r="BZ161" i="8"/>
  <c r="BT154" i="8"/>
  <c r="CG154" i="8"/>
  <c r="BZ154" i="8"/>
  <c r="BT252" i="8"/>
  <c r="CG252" i="8" s="1"/>
  <c r="BZ252" i="8"/>
  <c r="BT42" i="8"/>
  <c r="CG42" i="8"/>
  <c r="BT438" i="8"/>
  <c r="CG438" i="8" s="1"/>
  <c r="BZ438" i="8"/>
  <c r="BT196" i="8"/>
  <c r="CG196" i="8" s="1"/>
  <c r="BZ196" i="8"/>
  <c r="BT423" i="8"/>
  <c r="CG423" i="8" s="1"/>
  <c r="BZ423" i="8"/>
  <c r="CG227" i="8"/>
  <c r="BZ227" i="8"/>
  <c r="BT453" i="8"/>
  <c r="CG453" i="8"/>
  <c r="BZ453" i="8"/>
  <c r="BT63" i="8"/>
  <c r="CG63" i="8"/>
  <c r="BT457" i="8"/>
  <c r="CG457" i="8"/>
  <c r="BT106" i="8"/>
  <c r="CG106" i="8" s="1"/>
  <c r="BZ106" i="8"/>
  <c r="BT57" i="8"/>
  <c r="CG57" i="8" s="1"/>
  <c r="BZ57" i="8"/>
  <c r="BT348" i="8"/>
  <c r="CG348" i="8" s="1"/>
  <c r="BZ348" i="8"/>
  <c r="BT241" i="8"/>
  <c r="CG241" i="8" s="1"/>
  <c r="BZ241" i="8"/>
  <c r="BT371" i="8"/>
  <c r="CG371" i="8"/>
  <c r="BZ371" i="8"/>
  <c r="CG206" i="8"/>
  <c r="BZ206" i="8"/>
  <c r="BZ242" i="8"/>
  <c r="BT214" i="8"/>
  <c r="CG214" i="8" s="1"/>
  <c r="BZ214" i="8"/>
  <c r="BT496" i="8"/>
  <c r="CG496" i="8" s="1"/>
  <c r="BZ168" i="8"/>
  <c r="BZ11" i="8"/>
  <c r="BZ308" i="8"/>
  <c r="BZ410" i="8"/>
  <c r="BZ517" i="8"/>
  <c r="BZ29" i="8"/>
  <c r="BZ275" i="8"/>
  <c r="BZ15" i="8"/>
  <c r="BZ272" i="8"/>
  <c r="BT150" i="8"/>
  <c r="CG150" i="8" s="1"/>
  <c r="BZ150" i="8"/>
  <c r="BT349" i="8"/>
  <c r="CG349" i="8" s="1"/>
  <c r="BZ349" i="8"/>
  <c r="BT32" i="8"/>
  <c r="CG32" i="8"/>
  <c r="BZ32" i="8"/>
  <c r="BT445" i="8"/>
  <c r="CG445" i="8"/>
  <c r="BZ445" i="8"/>
  <c r="BT71" i="8"/>
  <c r="CG71" i="8"/>
  <c r="BZ71" i="8"/>
  <c r="BT14" i="8"/>
  <c r="CG14" i="8" s="1"/>
  <c r="BT183" i="8"/>
  <c r="CG183" i="8" s="1"/>
  <c r="BT115" i="8"/>
  <c r="CG115" i="8"/>
  <c r="BZ115" i="8"/>
  <c r="BT346" i="8"/>
  <c r="CG346" i="8"/>
  <c r="BZ346" i="8"/>
  <c r="BT299" i="8"/>
  <c r="CG299" i="8"/>
  <c r="BZ299" i="8"/>
  <c r="BT28" i="8"/>
  <c r="CG28" i="8"/>
  <c r="BT85" i="8"/>
  <c r="CG85" i="8" s="1"/>
  <c r="BT372" i="8"/>
  <c r="CG372" i="8" s="1"/>
  <c r="BT44" i="8"/>
  <c r="CG44" i="8" s="1"/>
  <c r="BT233" i="8"/>
  <c r="CG233" i="8"/>
  <c r="BZ233" i="8"/>
  <c r="BT189" i="8"/>
  <c r="CG189" i="8"/>
  <c r="BZ189" i="8"/>
  <c r="BT389" i="8"/>
  <c r="CG389" i="8"/>
  <c r="BZ389" i="8"/>
  <c r="BT422" i="8"/>
  <c r="CG422" i="8"/>
  <c r="BZ422" i="8"/>
  <c r="BT396" i="8"/>
  <c r="CG396" i="8" s="1"/>
  <c r="BT455" i="8"/>
  <c r="CG455" i="8" s="1"/>
  <c r="BZ455" i="8"/>
  <c r="BT403" i="8"/>
  <c r="CG403" i="8" s="1"/>
  <c r="BZ403" i="8"/>
  <c r="BT100" i="8"/>
  <c r="CG100" i="8" s="1"/>
  <c r="BT12" i="8"/>
  <c r="CG12" i="8"/>
  <c r="BZ12" i="8"/>
  <c r="BT436" i="8"/>
  <c r="CG436" i="8"/>
  <c r="BZ436" i="8"/>
  <c r="BT177" i="8"/>
  <c r="CG177" i="8"/>
  <c r="BZ177" i="8"/>
  <c r="BT352" i="8"/>
  <c r="CG352" i="8" s="1"/>
  <c r="BT366" i="8"/>
  <c r="CG366" i="8" s="1"/>
  <c r="BZ366" i="8"/>
  <c r="BT369" i="8"/>
  <c r="CG369" i="8" s="1"/>
  <c r="BT466" i="8"/>
  <c r="CG466" i="8"/>
  <c r="BZ466" i="8"/>
  <c r="BT475" i="8"/>
  <c r="CG475" i="8"/>
  <c r="BZ475" i="8"/>
  <c r="BT435" i="8"/>
  <c r="CG435" i="8"/>
  <c r="BZ435" i="8"/>
  <c r="BT232" i="8"/>
  <c r="CG232" i="8" s="1"/>
  <c r="BZ232" i="8"/>
  <c r="BT134" i="8"/>
  <c r="CG134" i="8" s="1"/>
  <c r="BZ134" i="8"/>
  <c r="BT142" i="8"/>
  <c r="CG142" i="8" s="1"/>
  <c r="BZ142" i="8"/>
  <c r="BT259" i="8"/>
  <c r="CG259" i="8" s="1"/>
  <c r="BZ259" i="8"/>
  <c r="BT399" i="8"/>
  <c r="CG399" i="8"/>
  <c r="BZ399" i="8"/>
  <c r="CG452" i="8"/>
  <c r="BZ452" i="8"/>
  <c r="BT78" i="8"/>
  <c r="CG78" i="8"/>
  <c r="BT112" i="8"/>
  <c r="CG112" i="8"/>
  <c r="BT83" i="8"/>
  <c r="CG83" i="8"/>
  <c r="BT341" i="8"/>
  <c r="CG341" i="8" s="1"/>
  <c r="BZ341" i="8"/>
  <c r="BT102" i="8"/>
  <c r="CG102" i="8" s="1"/>
  <c r="BZ102" i="8"/>
  <c r="BT64" i="8"/>
  <c r="CG64" i="8" s="1"/>
  <c r="BZ64" i="8"/>
  <c r="BT178" i="8"/>
  <c r="CG178" i="8"/>
  <c r="BZ178" i="8"/>
  <c r="CG365" i="8"/>
  <c r="BZ365" i="8"/>
  <c r="BT390" i="8"/>
  <c r="CG390" i="8"/>
  <c r="BT416" i="8"/>
  <c r="CG416" i="8" s="1"/>
  <c r="BT471" i="8"/>
  <c r="CG471" i="8"/>
  <c r="BT507" i="8"/>
  <c r="CG507" i="8" s="1"/>
  <c r="BZ507" i="8"/>
  <c r="BT212" i="8"/>
  <c r="CG212" i="8" s="1"/>
  <c r="BZ212" i="8"/>
  <c r="BT101" i="8"/>
  <c r="CG101" i="8" s="1"/>
  <c r="BT92" i="8"/>
  <c r="CG92" i="8"/>
  <c r="BZ92" i="8"/>
  <c r="BT440" i="8"/>
  <c r="CG440" i="8"/>
  <c r="BZ440" i="8"/>
  <c r="BT304" i="8"/>
  <c r="CG304" i="8"/>
  <c r="BT261" i="8"/>
  <c r="CG261" i="8"/>
  <c r="BZ261" i="8"/>
  <c r="BT171" i="8"/>
  <c r="CG171" i="8"/>
  <c r="BZ171" i="8"/>
  <c r="BT203" i="8"/>
  <c r="CG203" i="8" s="1"/>
  <c r="BZ434" i="8"/>
  <c r="BZ187" i="8"/>
  <c r="BZ51" i="8"/>
  <c r="BZ289" i="8"/>
  <c r="BZ9" i="8"/>
  <c r="BZ339" i="8"/>
  <c r="BZ340" i="8"/>
  <c r="BZ387" i="8"/>
  <c r="BZ116" i="8"/>
  <c r="BZ319" i="8"/>
  <c r="BZ238" i="8"/>
  <c r="BZ306" i="8"/>
  <c r="BT264" i="8"/>
  <c r="CG264" i="8"/>
  <c r="BZ264" i="8"/>
  <c r="BT81" i="8"/>
  <c r="CG81" i="8"/>
  <c r="BT89" i="8"/>
  <c r="CG89" i="8"/>
  <c r="BZ89" i="8"/>
  <c r="BT24" i="8"/>
  <c r="CG24" i="8"/>
  <c r="BT22" i="8"/>
  <c r="CG22" i="8" s="1"/>
  <c r="BZ22" i="8"/>
  <c r="BT303" i="8"/>
  <c r="CG303" i="8" s="1"/>
  <c r="BZ303" i="8"/>
  <c r="BT449" i="8"/>
  <c r="CG449" i="8" s="1"/>
  <c r="BZ449" i="8"/>
  <c r="BT394" i="8"/>
  <c r="CG394" i="8"/>
  <c r="BZ394" i="8"/>
  <c r="BT460" i="8"/>
  <c r="CG460" i="8"/>
  <c r="BZ460" i="8"/>
  <c r="BT504" i="8"/>
  <c r="CG504" i="8"/>
  <c r="BZ504" i="8"/>
  <c r="BT374" i="8"/>
  <c r="CG374" i="8"/>
  <c r="BZ374" i="8"/>
  <c r="BT467" i="8"/>
  <c r="CG467" i="8"/>
  <c r="BT96" i="8"/>
  <c r="CG96" i="8" s="1"/>
  <c r="BT456" i="8"/>
  <c r="CG456" i="8" s="1"/>
  <c r="BT31" i="8"/>
  <c r="CG31" i="8"/>
  <c r="BZ31" i="8"/>
  <c r="BT60" i="8"/>
  <c r="CG60" i="8" s="1"/>
  <c r="BZ60" i="8"/>
  <c r="BT6" i="8"/>
  <c r="CG6" i="8" s="1"/>
  <c r="BZ6" i="8"/>
  <c r="BT153" i="8"/>
  <c r="CG153" i="8" s="1"/>
  <c r="BZ153" i="8"/>
  <c r="BT231" i="8"/>
  <c r="CG231" i="8"/>
  <c r="BZ231" i="8"/>
  <c r="BT210" i="8"/>
  <c r="CG210" i="8"/>
  <c r="BZ210" i="8"/>
  <c r="BT450" i="8"/>
  <c r="CG450" i="8"/>
  <c r="BT5" i="8"/>
  <c r="CG5" i="8" s="1"/>
  <c r="BT502" i="8"/>
  <c r="CG502" i="8"/>
  <c r="BZ502" i="8"/>
  <c r="BT159" i="8"/>
  <c r="CG159" i="8" s="1"/>
  <c r="BT229" i="8"/>
  <c r="CG229" i="8" s="1"/>
  <c r="BZ229" i="8"/>
  <c r="BT122" i="8"/>
  <c r="CG122" i="8" s="1"/>
  <c r="BZ122" i="8"/>
  <c r="BT79" i="8"/>
  <c r="CG79" i="8"/>
  <c r="BZ79" i="8"/>
  <c r="BT239" i="8"/>
  <c r="CG239" i="8"/>
  <c r="BZ239" i="8"/>
  <c r="BT209" i="8"/>
  <c r="CG209" i="8"/>
  <c r="BZ209" i="8"/>
  <c r="BT454" i="8"/>
  <c r="CG454" i="8" s="1"/>
  <c r="BZ454" i="8"/>
  <c r="BT103" i="8"/>
  <c r="CG103" i="8"/>
  <c r="BT379" i="8"/>
  <c r="CG379" i="8" s="1"/>
  <c r="BZ379" i="8"/>
  <c r="BT235" i="8"/>
  <c r="CG235" i="8" s="1"/>
  <c r="BZ235" i="8"/>
  <c r="BV474" i="8"/>
  <c r="BT160" i="8"/>
  <c r="CG160" i="8"/>
  <c r="BZ160" i="8"/>
  <c r="BT41" i="8"/>
  <c r="CG41" i="8"/>
  <c r="BZ41" i="8"/>
  <c r="BT419" i="8"/>
  <c r="CG419" i="8"/>
  <c r="BT244" i="8"/>
  <c r="CG244" i="8"/>
  <c r="BZ244" i="8"/>
  <c r="BT411" i="8"/>
  <c r="CG411" i="8"/>
  <c r="BZ411" i="8"/>
  <c r="BZ80" i="8"/>
  <c r="BT35" i="8"/>
  <c r="CG35" i="8"/>
  <c r="BT69" i="8"/>
  <c r="CG69" i="8"/>
  <c r="BZ69" i="8"/>
  <c r="BT359" i="8"/>
  <c r="CG359" i="8"/>
  <c r="BT363" i="8"/>
  <c r="CG363" i="8" s="1"/>
  <c r="BZ363" i="8"/>
  <c r="BT382" i="8"/>
  <c r="CG382" i="8" s="1"/>
  <c r="BT155" i="8"/>
  <c r="CG155" i="8"/>
  <c r="BZ155" i="8"/>
  <c r="BZ93" i="8"/>
  <c r="BT510" i="8"/>
  <c r="CG510" i="8" s="1"/>
  <c r="BZ510" i="8"/>
  <c r="BT95" i="8"/>
  <c r="CG95" i="8" s="1"/>
  <c r="BZ95" i="8"/>
  <c r="BT145" i="8"/>
  <c r="CG145" i="8" s="1"/>
  <c r="BT262" i="8"/>
  <c r="CG262" i="8"/>
  <c r="BZ262" i="8"/>
  <c r="BT225" i="8"/>
  <c r="CG225" i="8"/>
  <c r="BZ225" i="8"/>
  <c r="BT377" i="8"/>
  <c r="CG377" i="8"/>
  <c r="BT73" i="8"/>
  <c r="CG73" i="8" s="1"/>
  <c r="BT43" i="8"/>
  <c r="CG43" i="8"/>
  <c r="BZ43" i="8"/>
  <c r="BZ237" i="8"/>
  <c r="BT265" i="8"/>
  <c r="CG265" i="8"/>
  <c r="BZ265" i="8"/>
  <c r="BT119" i="8"/>
  <c r="CG119" i="8"/>
  <c r="BZ119" i="8"/>
  <c r="BT208" i="8"/>
  <c r="CG208" i="8"/>
  <c r="BT263" i="8"/>
  <c r="CG263" i="8"/>
  <c r="BZ263" i="8"/>
  <c r="BT373" i="8"/>
  <c r="CG373" i="8"/>
  <c r="BZ373" i="8"/>
  <c r="BT469" i="8"/>
  <c r="CG469" i="8" s="1"/>
  <c r="BZ469" i="8"/>
  <c r="BT20" i="8"/>
  <c r="CG20" i="8" s="1"/>
  <c r="BZ20" i="8"/>
  <c r="BT110" i="8"/>
  <c r="CG110" i="8" s="1"/>
  <c r="BZ110" i="8"/>
  <c r="BT169" i="8"/>
  <c r="CG169" i="8"/>
  <c r="BZ169" i="8"/>
  <c r="CG351" i="8"/>
  <c r="BZ351" i="8"/>
  <c r="BZ125" i="8"/>
  <c r="BT224" i="8"/>
  <c r="CG224" i="8" s="1"/>
  <c r="BZ291" i="8"/>
  <c r="BZ19" i="8"/>
  <c r="BZ439" i="8"/>
  <c r="BZ290" i="8"/>
  <c r="BZ312" i="8"/>
  <c r="BZ324" i="8"/>
  <c r="BZ120" i="8"/>
  <c r="BZ483" i="8"/>
  <c r="BT405" i="8"/>
  <c r="CG405" i="8" s="1"/>
  <c r="BZ405" i="8"/>
  <c r="BT347" i="8"/>
  <c r="CG347" i="8" s="1"/>
  <c r="BZ347" i="8"/>
  <c r="BT495" i="8"/>
  <c r="CG495" i="8"/>
  <c r="BZ495" i="8"/>
  <c r="BT67" i="8"/>
  <c r="CG67" i="8"/>
  <c r="BZ67" i="8"/>
  <c r="BT211" i="8"/>
  <c r="CG211" i="8"/>
  <c r="BZ211" i="8"/>
  <c r="BT94" i="8"/>
  <c r="CG94" i="8" s="1"/>
  <c r="BZ94" i="8"/>
  <c r="BT151" i="8"/>
  <c r="CG151" i="8" s="1"/>
  <c r="BZ151" i="8"/>
  <c r="BT464" i="8"/>
  <c r="CG464" i="8"/>
  <c r="BZ464" i="8"/>
  <c r="BT414" i="8"/>
  <c r="CG414" i="8"/>
  <c r="BZ414" i="8"/>
  <c r="BT135" i="8"/>
  <c r="CG135" i="8"/>
  <c r="BZ135" i="8"/>
  <c r="BT157" i="8"/>
  <c r="CG157" i="8"/>
  <c r="BZ157" i="8"/>
  <c r="BT459" i="8"/>
  <c r="CG459" i="8" s="1"/>
  <c r="BZ459" i="8"/>
  <c r="BZ40" i="8"/>
  <c r="BT86" i="8"/>
  <c r="CG86" i="8" s="1"/>
  <c r="BZ86" i="8"/>
  <c r="BT344" i="8"/>
  <c r="CG344" i="8" s="1"/>
  <c r="BZ344" i="8"/>
  <c r="BT138" i="8"/>
  <c r="CG138" i="8"/>
  <c r="BZ138" i="8"/>
  <c r="BT129" i="8"/>
  <c r="CG129" i="8"/>
  <c r="BZ129" i="8"/>
  <c r="BT131" i="8"/>
  <c r="CG131" i="8"/>
  <c r="BZ131" i="8"/>
  <c r="BT133" i="8"/>
  <c r="CG133" i="8" s="1"/>
  <c r="BZ133" i="8"/>
  <c r="BT185" i="8"/>
  <c r="CG185" i="8" s="1"/>
  <c r="BZ185" i="8"/>
  <c r="BT149" i="8"/>
  <c r="CG149" i="8" s="1"/>
  <c r="BZ149" i="8"/>
  <c r="BT246" i="8"/>
  <c r="CG246" i="8" s="1"/>
  <c r="BZ246" i="8"/>
  <c r="BT376" i="8"/>
  <c r="CG376" i="8" s="1"/>
  <c r="BZ376" i="8"/>
  <c r="BT443" i="8"/>
  <c r="CG443" i="8"/>
  <c r="BZ443" i="8"/>
  <c r="BT386" i="8"/>
  <c r="CG386" i="8"/>
  <c r="BZ386" i="8"/>
  <c r="BT398" i="8"/>
  <c r="CG398" i="8"/>
  <c r="BT62" i="8"/>
  <c r="CG62" i="8"/>
  <c r="BZ62" i="8"/>
  <c r="BT508" i="8"/>
  <c r="CG508" i="8" s="1"/>
  <c r="BZ508" i="8"/>
  <c r="BT368" i="8"/>
  <c r="CG368" i="8" s="1"/>
  <c r="BZ368" i="8"/>
  <c r="BT124" i="8"/>
  <c r="CG124" i="8" s="1"/>
  <c r="BT249" i="8"/>
  <c r="CG249" i="8"/>
  <c r="BZ249" i="8"/>
  <c r="CG38" i="8"/>
  <c r="BZ38" i="8"/>
  <c r="BT76" i="8"/>
  <c r="CG76" i="8"/>
  <c r="BZ76" i="8"/>
  <c r="BT137" i="8"/>
  <c r="CG137" i="8"/>
  <c r="BT490" i="8"/>
  <c r="CG490" i="8"/>
  <c r="BZ490" i="8"/>
  <c r="BT477" i="8"/>
  <c r="CG477" i="8"/>
  <c r="BT250" i="8"/>
  <c r="CG250" i="8"/>
  <c r="BT136" i="8"/>
  <c r="CG136" i="8" s="1"/>
  <c r="BT194" i="8"/>
  <c r="CG194" i="8" s="1"/>
  <c r="BZ194" i="8"/>
  <c r="BT427" i="8"/>
  <c r="CG427" i="8" s="1"/>
  <c r="BZ427" i="8"/>
  <c r="BT258" i="8"/>
  <c r="CG258" i="8"/>
  <c r="BZ258" i="8"/>
  <c r="BT266" i="8"/>
  <c r="CG266" i="8"/>
  <c r="BZ266" i="8"/>
  <c r="BT123" i="8"/>
  <c r="CG123" i="8"/>
  <c r="BT418" i="8"/>
  <c r="CG418" i="8"/>
  <c r="BT84" i="8"/>
  <c r="CG84" i="8" s="1"/>
  <c r="BZ84" i="8"/>
  <c r="BT97" i="8"/>
  <c r="CG97" i="8" s="1"/>
  <c r="BZ97" i="8"/>
  <c r="BT240" i="8"/>
  <c r="CG240" i="8" s="1"/>
  <c r="BT50" i="8"/>
  <c r="CG50" i="8"/>
  <c r="BZ50" i="8"/>
  <c r="BT141" i="8"/>
  <c r="CG141" i="8"/>
  <c r="BT167" i="8"/>
  <c r="CG167" i="8"/>
  <c r="BZ167" i="8"/>
  <c r="BT412" i="8"/>
  <c r="CG412" i="8"/>
  <c r="BT420" i="8"/>
  <c r="CG420" i="8" s="1"/>
  <c r="BZ420" i="8"/>
  <c r="BT198" i="8"/>
  <c r="CG198" i="8" s="1"/>
  <c r="BZ198" i="8"/>
  <c r="BZ193" i="8"/>
  <c r="BT195" i="8"/>
  <c r="CG195" i="8" s="1"/>
  <c r="BT444" i="8"/>
  <c r="CG444" i="8" s="1"/>
  <c r="BZ444" i="8"/>
  <c r="BT33" i="8"/>
  <c r="CG33" i="8"/>
  <c r="BZ33" i="8"/>
  <c r="BT148" i="8"/>
  <c r="CG148" i="8" s="1"/>
  <c r="BZ148" i="8"/>
  <c r="BT243" i="8"/>
  <c r="CG243" i="8" s="1"/>
  <c r="BZ243" i="8"/>
  <c r="BT506" i="8"/>
  <c r="CG506" i="8" s="1"/>
  <c r="BZ512" i="8"/>
  <c r="BZ39" i="8"/>
  <c r="BZ518" i="8"/>
  <c r="BZ140" i="8"/>
  <c r="BZ328" i="8"/>
  <c r="BZ21" i="8"/>
  <c r="BZ128" i="8"/>
  <c r="BZ236" i="8"/>
  <c r="BZ286" i="8"/>
  <c r="BZ248" i="8"/>
  <c r="N19" i="23"/>
  <c r="BT127" i="8"/>
  <c r="CG127" i="8" s="1"/>
  <c r="M19" i="23"/>
  <c r="Q19" i="23"/>
  <c r="H19" i="23"/>
  <c r="AB19" i="23"/>
  <c r="J19" i="23"/>
  <c r="T19" i="23"/>
  <c r="W19" i="23"/>
  <c r="I19" i="23"/>
  <c r="BT470" i="8"/>
  <c r="CG470" i="8"/>
  <c r="F19" i="23"/>
  <c r="O19" i="23"/>
  <c r="R19" i="23"/>
  <c r="S19" i="23"/>
  <c r="U19" i="23"/>
  <c r="V19" i="23"/>
  <c r="AP527" i="8"/>
  <c r="K19" i="23"/>
  <c r="X19" i="23"/>
  <c r="L19" i="23"/>
  <c r="D19" i="23"/>
  <c r="AP529" i="8"/>
  <c r="AP528" i="8"/>
  <c r="AP532" i="8"/>
  <c r="AP523" i="8"/>
  <c r="AB21" i="23"/>
  <c r="R21" i="23"/>
  <c r="P21" i="23"/>
  <c r="AA21" i="23"/>
  <c r="AK85" i="23"/>
  <c r="N20" i="23"/>
  <c r="AH49" i="23"/>
  <c r="AJ67" i="23"/>
  <c r="AG85" i="23"/>
  <c r="J20" i="23"/>
  <c r="E19" i="23"/>
  <c r="AL85" i="23"/>
  <c r="O58" i="23"/>
  <c r="O22" i="23"/>
  <c r="O76" i="23"/>
  <c r="O40" i="23"/>
  <c r="Y19" i="23"/>
  <c r="Z19" i="23"/>
  <c r="G19" i="23"/>
  <c r="O8" i="23"/>
  <c r="BV345" i="8"/>
  <c r="BU216" i="8"/>
  <c r="BV216" i="8" s="1"/>
  <c r="BU164" i="8"/>
  <c r="BV164" i="8" s="1"/>
  <c r="BU370" i="8"/>
  <c r="BV370" i="8" s="1"/>
  <c r="BV448" i="8"/>
  <c r="BR162" i="8"/>
  <c r="BR500" i="8"/>
  <c r="BU180" i="8"/>
  <c r="BV180" i="8" s="1"/>
  <c r="BU431" i="8"/>
  <c r="BV431" i="8" s="1"/>
  <c r="BU253" i="8"/>
  <c r="BV253" i="8"/>
  <c r="BU146" i="8"/>
  <c r="BV146" i="8" s="1"/>
  <c r="BU181" i="8"/>
  <c r="BV181" i="8"/>
  <c r="BS428" i="8"/>
  <c r="BZ317" i="8"/>
  <c r="BU219" i="8"/>
  <c r="BZ219" i="8" s="1"/>
  <c r="BV219" i="8"/>
  <c r="BU108" i="8"/>
  <c r="BV108" i="8"/>
  <c r="BT181" i="8"/>
  <c r="CG181" i="8" s="1"/>
  <c r="BT370" i="8"/>
  <c r="CG370" i="8" s="1"/>
  <c r="BU433" i="8"/>
  <c r="BV433" i="8" s="1"/>
  <c r="BR108" i="8"/>
  <c r="BZ108" i="8" s="1"/>
  <c r="BT108" i="8"/>
  <c r="CG108" i="8" s="1"/>
  <c r="BU402" i="8"/>
  <c r="BV402" i="8" s="1"/>
  <c r="K49" i="7"/>
  <c r="K57" i="23" s="1"/>
  <c r="M26" i="7"/>
  <c r="BU220" i="8"/>
  <c r="BV220" i="8" s="1"/>
  <c r="BR451" i="8"/>
  <c r="BT451" i="8"/>
  <c r="CG451" i="8"/>
  <c r="BU310" i="8"/>
  <c r="BV310" i="8" s="1"/>
  <c r="BU176" i="8"/>
  <c r="BV176" i="8" s="1"/>
  <c r="BZ137" i="8"/>
  <c r="BR499" i="8"/>
  <c r="BR257" i="8"/>
  <c r="BS52" i="8"/>
  <c r="BS278" i="8"/>
  <c r="BU424" i="8"/>
  <c r="BV424" i="8" s="1"/>
  <c r="BU487" i="8"/>
  <c r="BZ487" i="8" s="1"/>
  <c r="BV487" i="8"/>
  <c r="BU362" i="8"/>
  <c r="BV362" i="8"/>
  <c r="BR362" i="8"/>
  <c r="BU397" i="8"/>
  <c r="BV397" i="8"/>
  <c r="BS288" i="8"/>
  <c r="BU463" i="8"/>
  <c r="BV463" i="8" s="1"/>
  <c r="BR462" i="8"/>
  <c r="BR402" i="8"/>
  <c r="BZ402" i="8" s="1"/>
  <c r="BS72" i="8"/>
  <c r="BT165" i="8"/>
  <c r="CG165" i="8" s="1"/>
  <c r="BT317" i="8"/>
  <c r="CG317" i="8" s="1"/>
  <c r="BT393" i="8"/>
  <c r="CG393" i="8" s="1"/>
  <c r="BZ165" i="8"/>
  <c r="BZ295" i="8"/>
  <c r="BT302" i="8"/>
  <c r="CG302" i="8" s="1"/>
  <c r="BT221" i="8"/>
  <c r="CG221" i="8" s="1"/>
  <c r="F31" i="23"/>
  <c r="E31" i="23"/>
  <c r="BZ253" i="8"/>
  <c r="BZ448" i="8"/>
  <c r="BZ431" i="8"/>
  <c r="G49" i="7"/>
  <c r="M39" i="23" s="1"/>
  <c r="BZ433" i="8"/>
  <c r="BZ462" i="8"/>
  <c r="M49" i="7"/>
  <c r="I49" i="7"/>
  <c r="BZ278" i="8"/>
  <c r="BT144" i="8"/>
  <c r="CG144" i="8" s="1"/>
  <c r="BZ72" i="8"/>
  <c r="BT146" i="8"/>
  <c r="CG146" i="8" s="1"/>
  <c r="BZ362" i="8"/>
  <c r="M25" i="7"/>
  <c r="AA25" i="7"/>
  <c r="AA26" i="7"/>
  <c r="AB37" i="23"/>
  <c r="H37" i="23"/>
  <c r="F37" i="23"/>
  <c r="N39" i="23"/>
  <c r="S38" i="23"/>
  <c r="N8" i="7"/>
  <c r="L57" i="23"/>
  <c r="O56" i="23"/>
  <c r="V56" i="23"/>
  <c r="G37" i="23"/>
  <c r="AB39" i="23"/>
  <c r="N49" i="7"/>
  <c r="W74" i="23" s="1"/>
  <c r="N9" i="7"/>
  <c r="AA7" i="7"/>
  <c r="G75" i="23"/>
  <c r="AB73" i="23"/>
  <c r="R73" i="23"/>
  <c r="X74" i="23"/>
  <c r="U74" i="23"/>
  <c r="X73" i="23"/>
  <c r="O73" i="23"/>
  <c r="K74" i="23"/>
  <c r="G74" i="23"/>
  <c r="AD75" i="23"/>
  <c r="U75" i="23"/>
  <c r="AJ85" i="23" l="1"/>
  <c r="AL67" i="23"/>
  <c r="AG67" i="23"/>
  <c r="AD85" i="23"/>
  <c r="Q75" i="23"/>
  <c r="M74" i="23"/>
  <c r="X75" i="23"/>
  <c r="X85" i="23" s="1"/>
  <c r="L73" i="23"/>
  <c r="S75" i="23"/>
  <c r="AA74" i="23"/>
  <c r="I73" i="23"/>
  <c r="K73" i="23"/>
  <c r="AA73" i="23"/>
  <c r="AA75" i="23"/>
  <c r="Y73" i="23"/>
  <c r="M73" i="23"/>
  <c r="BT52" i="8"/>
  <c r="CG52" i="8" s="1"/>
  <c r="BZ52" i="8"/>
  <c r="BT397" i="8"/>
  <c r="CG397" i="8" s="1"/>
  <c r="BZ397" i="8"/>
  <c r="BT378" i="8"/>
  <c r="CG378" i="8" s="1"/>
  <c r="BV100" i="8"/>
  <c r="BZ100" i="8"/>
  <c r="P74" i="23"/>
  <c r="AB74" i="23"/>
  <c r="V74" i="23"/>
  <c r="J74" i="23"/>
  <c r="R74" i="23"/>
  <c r="T74" i="23"/>
  <c r="Q74" i="23"/>
  <c r="F73" i="23"/>
  <c r="E73" i="23"/>
  <c r="I74" i="23"/>
  <c r="L75" i="23"/>
  <c r="T73" i="23"/>
  <c r="J73" i="23"/>
  <c r="W73" i="23"/>
  <c r="G73" i="23"/>
  <c r="G85" i="23" s="1"/>
  <c r="H74" i="23"/>
  <c r="T75" i="23"/>
  <c r="N75" i="23"/>
  <c r="F74" i="23"/>
  <c r="BT358" i="8"/>
  <c r="CG358" i="8" s="1"/>
  <c r="BZ358" i="8"/>
  <c r="AZ356" i="8"/>
  <c r="BR356" i="8" s="1"/>
  <c r="BA356" i="8"/>
  <c r="BS356" i="8" s="1"/>
  <c r="BR104" i="8"/>
  <c r="BU104" i="8"/>
  <c r="BV104" i="8" s="1"/>
  <c r="R75" i="23"/>
  <c r="AB75" i="23"/>
  <c r="Z73" i="23"/>
  <c r="P75" i="23"/>
  <c r="S74" i="23"/>
  <c r="D73" i="23"/>
  <c r="K75" i="23"/>
  <c r="W75" i="23"/>
  <c r="Z74" i="23"/>
  <c r="V75" i="23"/>
  <c r="M75" i="23"/>
  <c r="V73" i="23"/>
  <c r="Z75" i="23"/>
  <c r="AK29" i="23"/>
  <c r="S29" i="23"/>
  <c r="AA29" i="23"/>
  <c r="V29" i="23"/>
  <c r="P29" i="23"/>
  <c r="Q29" i="23"/>
  <c r="X29" i="23"/>
  <c r="AH29" i="23"/>
  <c r="AG29" i="23"/>
  <c r="AJ29" i="23"/>
  <c r="AI29" i="23"/>
  <c r="AA10" i="7"/>
  <c r="Y29" i="23"/>
  <c r="AB29" i="23"/>
  <c r="W29" i="23"/>
  <c r="AL29" i="23"/>
  <c r="AL31" i="23" s="1"/>
  <c r="U29" i="23"/>
  <c r="AD29" i="23"/>
  <c r="AC29" i="23"/>
  <c r="R29" i="23"/>
  <c r="O29" i="23"/>
  <c r="T29" i="23"/>
  <c r="D29" i="23"/>
  <c r="AE29" i="23"/>
  <c r="AF29" i="23"/>
  <c r="Z29" i="23"/>
  <c r="J75" i="23"/>
  <c r="AC74" i="23"/>
  <c r="AC85" i="23" s="1"/>
  <c r="U73" i="23"/>
  <c r="AA25" i="23"/>
  <c r="AD25" i="23"/>
  <c r="D25" i="23"/>
  <c r="P25" i="23"/>
  <c r="AF25" i="23"/>
  <c r="Y25" i="23"/>
  <c r="M25" i="23"/>
  <c r="Q25" i="23"/>
  <c r="AH25" i="23"/>
  <c r="W25" i="23"/>
  <c r="AB25" i="23"/>
  <c r="Z25" i="23"/>
  <c r="S25" i="23"/>
  <c r="O25" i="23"/>
  <c r="AG25" i="23"/>
  <c r="R25" i="23"/>
  <c r="AE25" i="23"/>
  <c r="AC25" i="23"/>
  <c r="T25" i="23"/>
  <c r="N25" i="23"/>
  <c r="P12" i="23" s="1"/>
  <c r="L25" i="23"/>
  <c r="K25" i="23"/>
  <c r="AA9" i="7"/>
  <c r="U25" i="23"/>
  <c r="X25" i="23"/>
  <c r="V25" i="23"/>
  <c r="Y75" i="23"/>
  <c r="H73" i="23"/>
  <c r="P73" i="23"/>
  <c r="AC75" i="23"/>
  <c r="O75" i="23"/>
  <c r="H75" i="23"/>
  <c r="Y74" i="23"/>
  <c r="I75" i="23"/>
  <c r="L74" i="23"/>
  <c r="S73" i="23"/>
  <c r="N73" i="23"/>
  <c r="O74" i="23"/>
  <c r="N74" i="23"/>
  <c r="AY98" i="8"/>
  <c r="W43" i="23"/>
  <c r="W79" i="23"/>
  <c r="AB40" i="7"/>
  <c r="W61" i="23"/>
  <c r="Q73" i="23"/>
  <c r="BV322" i="8"/>
  <c r="BZ322" i="8"/>
  <c r="BV130" i="8"/>
  <c r="BZ130" i="8"/>
  <c r="L56" i="23"/>
  <c r="P57" i="23"/>
  <c r="Z55" i="23"/>
  <c r="AA56" i="23"/>
  <c r="S55" i="23"/>
  <c r="U56" i="23"/>
  <c r="F55" i="23"/>
  <c r="Y56" i="23"/>
  <c r="K56" i="23"/>
  <c r="G57" i="23"/>
  <c r="W56" i="23"/>
  <c r="V57" i="23"/>
  <c r="X56" i="23"/>
  <c r="E55" i="23"/>
  <c r="O57" i="23"/>
  <c r="BT309" i="8"/>
  <c r="CG309" i="8" s="1"/>
  <c r="BT429" i="8"/>
  <c r="CG429" i="8" s="1"/>
  <c r="BZ429" i="8"/>
  <c r="BV372" i="8"/>
  <c r="BZ372" i="8"/>
  <c r="BV85" i="8"/>
  <c r="BZ85" i="8"/>
  <c r="BV496" i="8"/>
  <c r="BZ496" i="8"/>
  <c r="BV132" i="8"/>
  <c r="BZ132" i="8"/>
  <c r="BT190" i="8"/>
  <c r="CG190" i="8" s="1"/>
  <c r="BZ190" i="8"/>
  <c r="BR222" i="8"/>
  <c r="BU222" i="8"/>
  <c r="BV222" i="8" s="1"/>
  <c r="BS46" i="8"/>
  <c r="BT46" i="8" s="1"/>
  <c r="CG46" i="8" s="1"/>
  <c r="BU46" i="8"/>
  <c r="BV46" i="8" s="1"/>
  <c r="AY407" i="8"/>
  <c r="AY59" i="8"/>
  <c r="BT301" i="8"/>
  <c r="CG301" i="8" s="1"/>
  <c r="BZ301" i="8"/>
  <c r="W55" i="23"/>
  <c r="S56" i="23"/>
  <c r="V38" i="23"/>
  <c r="AC39" i="23"/>
  <c r="BT428" i="8"/>
  <c r="CG428" i="8" s="1"/>
  <c r="BZ428" i="8"/>
  <c r="M21" i="23"/>
  <c r="Q21" i="23"/>
  <c r="T21" i="23"/>
  <c r="AC21" i="23"/>
  <c r="V21" i="23"/>
  <c r="N21" i="23"/>
  <c r="N31" i="23" s="1"/>
  <c r="W21" i="23"/>
  <c r="L21" i="23"/>
  <c r="D21" i="23"/>
  <c r="I21" i="23"/>
  <c r="AD21" i="23"/>
  <c r="J21" i="23"/>
  <c r="J31" i="23" s="1"/>
  <c r="Y21" i="23"/>
  <c r="Z21" i="23"/>
  <c r="O21" i="23"/>
  <c r="G21" i="23"/>
  <c r="G31" i="23" s="1"/>
  <c r="E32" i="23" s="1"/>
  <c r="H21" i="23"/>
  <c r="Q10" i="7"/>
  <c r="U21" i="23"/>
  <c r="X21" i="23"/>
  <c r="K21" i="23"/>
  <c r="S21" i="23"/>
  <c r="BV35" i="8"/>
  <c r="BZ35" i="8"/>
  <c r="BV357" i="8"/>
  <c r="BZ357" i="8"/>
  <c r="BZ118" i="8"/>
  <c r="BV118" i="8"/>
  <c r="AZ30" i="8"/>
  <c r="BR30" i="8" s="1"/>
  <c r="BA30" i="8"/>
  <c r="BS30" i="8" s="1"/>
  <c r="AZ10" i="8"/>
  <c r="BA10" i="8"/>
  <c r="AY114" i="8"/>
  <c r="X55" i="23"/>
  <c r="T38" i="23"/>
  <c r="AY330" i="8"/>
  <c r="BV96" i="8"/>
  <c r="BV65" i="8"/>
  <c r="BZ65" i="8"/>
  <c r="BV13" i="8"/>
  <c r="BZ13" i="8"/>
  <c r="BZ78" i="8"/>
  <c r="BV78" i="8"/>
  <c r="BZ381" i="8"/>
  <c r="BT381" i="8"/>
  <c r="CG381" i="8" s="1"/>
  <c r="R57" i="23"/>
  <c r="W57" i="23"/>
  <c r="AA37" i="23"/>
  <c r="AH85" i="23"/>
  <c r="AF67" i="23"/>
  <c r="BV415" i="8"/>
  <c r="BZ415" i="8"/>
  <c r="BZ418" i="8"/>
  <c r="BV418" i="8"/>
  <c r="BV17" i="8"/>
  <c r="BZ17" i="8"/>
  <c r="BV159" i="8"/>
  <c r="BZ159" i="8"/>
  <c r="BV223" i="8"/>
  <c r="BZ223" i="8"/>
  <c r="BZ8" i="8"/>
  <c r="BT8" i="8"/>
  <c r="CG8" i="8" s="1"/>
  <c r="BT491" i="8"/>
  <c r="CG491" i="8" s="1"/>
  <c r="BZ478" i="8"/>
  <c r="BT478" i="8"/>
  <c r="CG478" i="8" s="1"/>
  <c r="BT180" i="8"/>
  <c r="CG180" i="8" s="1"/>
  <c r="BZ180" i="8"/>
  <c r="BZ27" i="8"/>
  <c r="BT27" i="8"/>
  <c r="CG27" i="8" s="1"/>
  <c r="BT404" i="8"/>
  <c r="CG404" i="8" s="1"/>
  <c r="AY175" i="8"/>
  <c r="Y37" i="23"/>
  <c r="AC57" i="23"/>
  <c r="P56" i="23"/>
  <c r="BT257" i="8"/>
  <c r="CG257" i="8" s="1"/>
  <c r="BZ257" i="8"/>
  <c r="N6" i="23"/>
  <c r="U9" i="7"/>
  <c r="U12" i="7" s="1"/>
  <c r="N38" i="23"/>
  <c r="N56" i="23"/>
  <c r="BV277" i="8"/>
  <c r="BZ277" i="8"/>
  <c r="BZ419" i="8"/>
  <c r="BV419" i="8"/>
  <c r="BZ426" i="8"/>
  <c r="BT426" i="8"/>
  <c r="CG426" i="8" s="1"/>
  <c r="BZ199" i="8"/>
  <c r="BT199" i="8"/>
  <c r="CG199" i="8" s="1"/>
  <c r="BT486" i="8"/>
  <c r="CG486" i="8" s="1"/>
  <c r="BZ486" i="8"/>
  <c r="AZ218" i="8"/>
  <c r="BR218" i="8" s="1"/>
  <c r="BA218" i="8"/>
  <c r="BS218" i="8" s="1"/>
  <c r="BU307" i="8"/>
  <c r="BV307" i="8" s="1"/>
  <c r="BR307" i="8"/>
  <c r="BR152" i="8"/>
  <c r="BU152" i="8"/>
  <c r="BV152" i="8" s="1"/>
  <c r="Y57" i="23"/>
  <c r="H49" i="23"/>
  <c r="G39" i="23"/>
  <c r="L37" i="23"/>
  <c r="W38" i="23"/>
  <c r="P39" i="23"/>
  <c r="N37" i="23"/>
  <c r="H39" i="23"/>
  <c r="K39" i="23"/>
  <c r="P37" i="23"/>
  <c r="Z38" i="23"/>
  <c r="V39" i="23"/>
  <c r="Q38" i="23"/>
  <c r="S37" i="23"/>
  <c r="P38" i="23"/>
  <c r="O37" i="23"/>
  <c r="M37" i="23"/>
  <c r="Q37" i="23"/>
  <c r="Y39" i="23"/>
  <c r="L38" i="23"/>
  <c r="Q39" i="23"/>
  <c r="M38" i="23"/>
  <c r="AA38" i="23"/>
  <c r="R39" i="23"/>
  <c r="I37" i="23"/>
  <c r="X39" i="23"/>
  <c r="K38" i="23"/>
  <c r="J39" i="23"/>
  <c r="F38" i="23"/>
  <c r="F49" i="23" s="1"/>
  <c r="H38" i="23"/>
  <c r="U37" i="23"/>
  <c r="U39" i="23"/>
  <c r="X37" i="23"/>
  <c r="T37" i="23"/>
  <c r="Y38" i="23"/>
  <c r="O39" i="23"/>
  <c r="R37" i="23"/>
  <c r="AA39" i="23"/>
  <c r="Z39" i="23"/>
  <c r="T39" i="23"/>
  <c r="W37" i="23"/>
  <c r="G38" i="23"/>
  <c r="G49" i="23" s="1"/>
  <c r="O38" i="23"/>
  <c r="L39" i="23"/>
  <c r="S39" i="23"/>
  <c r="AB38" i="23"/>
  <c r="AB49" i="23" s="1"/>
  <c r="K37" i="23"/>
  <c r="I39" i="23"/>
  <c r="X38" i="23"/>
  <c r="R38" i="23"/>
  <c r="U38" i="23"/>
  <c r="D37" i="23"/>
  <c r="V37" i="23"/>
  <c r="V49" i="23" s="1"/>
  <c r="I38" i="23"/>
  <c r="AC38" i="23"/>
  <c r="J37" i="23"/>
  <c r="X6" i="23"/>
  <c r="AJ31" i="23"/>
  <c r="BZ288" i="8"/>
  <c r="BT288" i="8"/>
  <c r="CG288" i="8" s="1"/>
  <c r="BR113" i="8"/>
  <c r="BU113" i="8"/>
  <c r="BV113" i="8" s="1"/>
  <c r="BT406" i="8"/>
  <c r="CG406" i="8" s="1"/>
  <c r="BZ406" i="8"/>
  <c r="BV23" i="8"/>
  <c r="BZ23" i="8"/>
  <c r="BV145" i="8"/>
  <c r="BZ145" i="8"/>
  <c r="BV224" i="8"/>
  <c r="BZ224" i="8"/>
  <c r="BV5" i="8"/>
  <c r="BZ5" i="8"/>
  <c r="AZ74" i="8"/>
  <c r="BR74" i="8" s="1"/>
  <c r="BA66" i="8"/>
  <c r="BS66" i="8" s="1"/>
  <c r="BT66" i="8" s="1"/>
  <c r="CG66" i="8" s="1"/>
  <c r="AY395" i="8"/>
  <c r="T22" i="23"/>
  <c r="T40" i="23"/>
  <c r="G55" i="23"/>
  <c r="H55" i="23"/>
  <c r="J38" i="23"/>
  <c r="M6" i="23"/>
  <c r="BV302" i="8"/>
  <c r="BZ302" i="8"/>
  <c r="BU309" i="8"/>
  <c r="BV309" i="8" s="1"/>
  <c r="BR472" i="8"/>
  <c r="AI31" i="23"/>
  <c r="BZ361" i="8"/>
  <c r="BV361" i="8"/>
  <c r="BV313" i="8"/>
  <c r="BV123" i="8"/>
  <c r="BZ123" i="8"/>
  <c r="BV141" i="8"/>
  <c r="BV37" i="8"/>
  <c r="BZ37" i="8"/>
  <c r="AZ375" i="8"/>
  <c r="BR375" i="8" s="1"/>
  <c r="BA375" i="8"/>
  <c r="BS375" i="8" s="1"/>
  <c r="BU375" i="8"/>
  <c r="BV375" i="8" s="1"/>
  <c r="AZ481" i="8"/>
  <c r="BR481" i="8" s="1"/>
  <c r="BZ7" i="8"/>
  <c r="BT7" i="8"/>
  <c r="Z56" i="23"/>
  <c r="BT500" i="8"/>
  <c r="CG500" i="8" s="1"/>
  <c r="P11" i="23"/>
  <c r="BR217" i="8"/>
  <c r="BU217" i="8"/>
  <c r="BV217" i="8" s="1"/>
  <c r="BR316" i="8"/>
  <c r="BV136" i="8"/>
  <c r="BZ136" i="8"/>
  <c r="BV382" i="8"/>
  <c r="BZ382" i="8"/>
  <c r="BV88" i="8"/>
  <c r="BV105" i="8"/>
  <c r="BV28" i="8"/>
  <c r="BZ390" i="8"/>
  <c r="BV390" i="8"/>
  <c r="BV506" i="8"/>
  <c r="BZ506" i="8"/>
  <c r="BV124" i="8"/>
  <c r="BZ124" i="8"/>
  <c r="BV36" i="8"/>
  <c r="BZ36" i="8"/>
  <c r="BV103" i="8"/>
  <c r="BZ103" i="8"/>
  <c r="BV494" i="8"/>
  <c r="BZ494" i="8"/>
  <c r="BZ292" i="8"/>
  <c r="BV292" i="8"/>
  <c r="BU281" i="8"/>
  <c r="BV281" i="8" s="1"/>
  <c r="BA281" i="8"/>
  <c r="BS281" i="8" s="1"/>
  <c r="BZ281" i="8" s="1"/>
  <c r="BA61" i="8"/>
  <c r="BS61" i="8" s="1"/>
  <c r="AZ61" i="8"/>
  <c r="BR297" i="8"/>
  <c r="BU297" i="8"/>
  <c r="BV297" i="8" s="1"/>
  <c r="BZ181" i="8"/>
  <c r="AZ503" i="8"/>
  <c r="BR503" i="8" s="1"/>
  <c r="BU503" i="8"/>
  <c r="BV503" i="8" s="1"/>
  <c r="BA408" i="8"/>
  <c r="BS408" i="8" s="1"/>
  <c r="AZ408" i="8"/>
  <c r="BZ255" i="8"/>
  <c r="BV255" i="8"/>
  <c r="L44" i="23"/>
  <c r="O7" i="23" s="1"/>
  <c r="L26" i="23"/>
  <c r="AB41" i="7"/>
  <c r="BT54" i="8"/>
  <c r="CG54" i="8" s="1"/>
  <c r="BZ146" i="8"/>
  <c r="BU182" i="8"/>
  <c r="BV182" i="8" s="1"/>
  <c r="BS182" i="8"/>
  <c r="BT182" i="8"/>
  <c r="CG182" i="8" s="1"/>
  <c r="BS173" i="8"/>
  <c r="BU173" i="8"/>
  <c r="BV173" i="8" s="1"/>
  <c r="AI85" i="23"/>
  <c r="E37" i="23"/>
  <c r="AB34" i="7"/>
  <c r="Z37" i="23"/>
  <c r="BV359" i="8"/>
  <c r="BV412" i="8"/>
  <c r="BZ412" i="8"/>
  <c r="BZ305" i="8"/>
  <c r="BV305" i="8"/>
  <c r="BV63" i="8"/>
  <c r="BV139" i="8"/>
  <c r="BZ139" i="8"/>
  <c r="BV109" i="8"/>
  <c r="BZ109" i="8"/>
  <c r="D24" i="23"/>
  <c r="M24" i="23"/>
  <c r="Q24" i="23"/>
  <c r="AD24" i="23"/>
  <c r="U24" i="23"/>
  <c r="K24" i="23"/>
  <c r="AC24" i="23"/>
  <c r="X24" i="23"/>
  <c r="AA24" i="23"/>
  <c r="V24" i="23"/>
  <c r="AB24" i="23"/>
  <c r="P6" i="7"/>
  <c r="W24" i="23"/>
  <c r="S24" i="23"/>
  <c r="Y24" i="23"/>
  <c r="T24" i="23"/>
  <c r="T31" i="23" s="1"/>
  <c r="BZ442" i="8"/>
  <c r="BV442" i="8"/>
  <c r="BV24" i="8"/>
  <c r="BZ24" i="8"/>
  <c r="BV323" i="8"/>
  <c r="BZ323" i="8"/>
  <c r="BT219" i="8"/>
  <c r="CG219" i="8" s="1"/>
  <c r="AZ300" i="8"/>
  <c r="BR300" i="8" s="1"/>
  <c r="BU300" i="8"/>
  <c r="BV300" i="8" s="1"/>
  <c r="O9" i="23"/>
  <c r="AG31" i="23"/>
  <c r="BZ221" i="8"/>
  <c r="BZ393" i="8"/>
  <c r="AH67" i="23"/>
  <c r="AE85" i="23"/>
  <c r="BV25" i="8"/>
  <c r="BZ25" i="8"/>
  <c r="BV509" i="8"/>
  <c r="BZ509" i="8"/>
  <c r="BZ282" i="8"/>
  <c r="BV282" i="8"/>
  <c r="BV416" i="8"/>
  <c r="BZ416" i="8"/>
  <c r="BV369" i="8"/>
  <c r="BZ369" i="8"/>
  <c r="BR325" i="8"/>
  <c r="BU325" i="8"/>
  <c r="BV325" i="8" s="1"/>
  <c r="BU491" i="8"/>
  <c r="BV491" i="8" s="1"/>
  <c r="BT276" i="8"/>
  <c r="CG276" i="8" s="1"/>
  <c r="BZ276" i="8"/>
  <c r="BT314" i="8"/>
  <c r="CG314" i="8" s="1"/>
  <c r="BZ314" i="8"/>
  <c r="BA353" i="8"/>
  <c r="BS353" i="8" s="1"/>
  <c r="AZ353" i="8"/>
  <c r="BR353" i="8" s="1"/>
  <c r="BA391" i="8"/>
  <c r="BS391" i="8" s="1"/>
  <c r="AZ391" i="8"/>
  <c r="BU404" i="8"/>
  <c r="BV404" i="8" s="1"/>
  <c r="AZ515" i="8"/>
  <c r="BR515" i="8" s="1"/>
  <c r="BA515" i="8"/>
  <c r="BS515" i="8" s="1"/>
  <c r="BU515" i="8"/>
  <c r="BV515" i="8" s="1"/>
  <c r="AY45" i="8"/>
  <c r="AY364" i="8"/>
  <c r="W39" i="23"/>
  <c r="P55" i="23"/>
  <c r="J57" i="23"/>
  <c r="D55" i="23"/>
  <c r="R55" i="23"/>
  <c r="N57" i="23"/>
  <c r="S57" i="23"/>
  <c r="M56" i="23"/>
  <c r="K55" i="23"/>
  <c r="AB56" i="23"/>
  <c r="J55" i="23"/>
  <c r="F56" i="23"/>
  <c r="AB55" i="23"/>
  <c r="T55" i="23"/>
  <c r="I55" i="23"/>
  <c r="AB57" i="23"/>
  <c r="Q56" i="23"/>
  <c r="T56" i="23"/>
  <c r="O55" i="23"/>
  <c r="O67" i="23" s="1"/>
  <c r="Q57" i="23"/>
  <c r="AA57" i="23"/>
  <c r="L55" i="23"/>
  <c r="G56" i="23"/>
  <c r="H56" i="23"/>
  <c r="U57" i="23"/>
  <c r="I56" i="23"/>
  <c r="Z57" i="23"/>
  <c r="V55" i="23"/>
  <c r="T57" i="23"/>
  <c r="U55" i="23"/>
  <c r="N55" i="23"/>
  <c r="H57" i="23"/>
  <c r="M57" i="23"/>
  <c r="Q55" i="23"/>
  <c r="AC56" i="23"/>
  <c r="AC67" i="23" s="1"/>
  <c r="BT424" i="8"/>
  <c r="CG424" i="8" s="1"/>
  <c r="BZ424" i="8"/>
  <c r="AA23" i="15"/>
  <c r="BS186" i="8"/>
  <c r="BV280" i="8"/>
  <c r="BV398" i="8"/>
  <c r="BZ398" i="8"/>
  <c r="BV470" i="8"/>
  <c r="BZ470" i="8"/>
  <c r="BZ332" i="8"/>
  <c r="BV332" i="8"/>
  <c r="BV333" i="8"/>
  <c r="BZ333" i="8"/>
  <c r="BV42" i="8"/>
  <c r="BV471" i="8"/>
  <c r="BZ471" i="8"/>
  <c r="BV457" i="8"/>
  <c r="BZ457" i="8"/>
  <c r="BV14" i="8"/>
  <c r="BV87" i="8"/>
  <c r="BZ87" i="8"/>
  <c r="BZ188" i="8"/>
  <c r="BV188" i="8"/>
  <c r="BV183" i="8"/>
  <c r="BA111" i="8"/>
  <c r="BS111" i="8" s="1"/>
  <c r="AZ111" i="8"/>
  <c r="BR111" i="8" s="1"/>
  <c r="BU111" i="8"/>
  <c r="BV111" i="8" s="1"/>
  <c r="BS499" i="8"/>
  <c r="BT499" i="8" s="1"/>
  <c r="CG499" i="8" s="1"/>
  <c r="BU499" i="8"/>
  <c r="BV499" i="8" s="1"/>
  <c r="BU54" i="8"/>
  <c r="BV54" i="8" s="1"/>
  <c r="BA47" i="8"/>
  <c r="BS47" i="8" s="1"/>
  <c r="AZ47" i="8"/>
  <c r="BR47" i="8" s="1"/>
  <c r="AD23" i="15"/>
  <c r="BZ370" i="8"/>
  <c r="AF49" i="23"/>
  <c r="AA55" i="23"/>
  <c r="AA67" i="23" s="1"/>
  <c r="AA19" i="23"/>
  <c r="BV250" i="8"/>
  <c r="BZ250" i="8"/>
  <c r="BZ441" i="8"/>
  <c r="BV441" i="8"/>
  <c r="BV450" i="8"/>
  <c r="BZ450" i="8"/>
  <c r="BV240" i="8"/>
  <c r="BZ240" i="8"/>
  <c r="BZ208" i="8"/>
  <c r="BV208" i="8"/>
  <c r="BV396" i="8"/>
  <c r="BZ396" i="8"/>
  <c r="BT492" i="8"/>
  <c r="CG492" i="8" s="1"/>
  <c r="BZ492" i="8"/>
  <c r="BA409" i="8"/>
  <c r="BS409" i="8" s="1"/>
  <c r="BT409" i="8" s="1"/>
  <c r="CG409" i="8" s="1"/>
  <c r="BR360" i="8"/>
  <c r="BU360" i="8"/>
  <c r="BV360" i="8" s="1"/>
  <c r="BT326" i="8"/>
  <c r="CG326" i="8" s="1"/>
  <c r="BZ326" i="8"/>
  <c r="BA75" i="8"/>
  <c r="BS75" i="8" s="1"/>
  <c r="AZ75" i="8"/>
  <c r="BA315" i="8"/>
  <c r="BS315" i="8" s="1"/>
  <c r="AZ315" i="8"/>
  <c r="BR315" i="8" s="1"/>
  <c r="BU315" i="8"/>
  <c r="BV315" i="8" s="1"/>
  <c r="AZ401" i="8"/>
  <c r="BR401" i="8" s="1"/>
  <c r="AZ355" i="8"/>
  <c r="BR355" i="8" s="1"/>
  <c r="BU355" i="8"/>
  <c r="BV355" i="8" s="1"/>
  <c r="AZ207" i="8"/>
  <c r="BU207" i="8" s="1"/>
  <c r="BV207" i="8" s="1"/>
  <c r="BA207" i="8"/>
  <c r="BS207" i="8" s="1"/>
  <c r="S64" i="23"/>
  <c r="S46" i="23"/>
  <c r="U83" i="23"/>
  <c r="U47" i="23"/>
  <c r="S80" i="23"/>
  <c r="S26" i="23"/>
  <c r="M76" i="23"/>
  <c r="M58" i="23"/>
  <c r="M40" i="23"/>
  <c r="AB36" i="7"/>
  <c r="I57" i="23"/>
  <c r="AD39" i="23"/>
  <c r="AD49" i="23" s="1"/>
  <c r="AD57" i="23"/>
  <c r="AD67" i="23" s="1"/>
  <c r="AB28" i="23"/>
  <c r="AB46" i="23"/>
  <c r="AB64" i="23"/>
  <c r="Y23" i="23"/>
  <c r="Y41" i="23"/>
  <c r="Y58" i="23"/>
  <c r="Y22" i="23"/>
  <c r="Y76" i="23"/>
  <c r="AE59" i="23"/>
  <c r="AE67" i="23" s="1"/>
  <c r="AE41" i="23"/>
  <c r="AE49" i="23" s="1"/>
  <c r="AI64" i="23"/>
  <c r="AI67" i="23" s="1"/>
  <c r="AI46" i="23"/>
  <c r="AI49" i="23" s="1"/>
  <c r="Y23" i="15"/>
  <c r="L39" i="7"/>
  <c r="Q82" i="23"/>
  <c r="Q46" i="23"/>
  <c r="Q64" i="23"/>
  <c r="I40" i="23"/>
  <c r="N7" i="23" s="1"/>
  <c r="Q8" i="7"/>
  <c r="I76" i="23"/>
  <c r="N9" i="23" s="1"/>
  <c r="Q6" i="7"/>
  <c r="AB37" i="7"/>
  <c r="Q7" i="7"/>
  <c r="Q76" i="23"/>
  <c r="Q22" i="23"/>
  <c r="R56" i="23"/>
  <c r="M55" i="23"/>
  <c r="M67" i="23" s="1"/>
  <c r="X57" i="23"/>
  <c r="Y55" i="23"/>
  <c r="Y67" i="23" s="1"/>
  <c r="BZ310" i="8"/>
  <c r="BZ216" i="8"/>
  <c r="H31" i="23"/>
  <c r="V9" i="7"/>
  <c r="BT220" i="8"/>
  <c r="CG220" i="8" s="1"/>
  <c r="BZ220" i="8"/>
  <c r="BZ463" i="8"/>
  <c r="BT433" i="8"/>
  <c r="CG433" i="8" s="1"/>
  <c r="BZ46" i="8"/>
  <c r="BR293" i="8"/>
  <c r="BU293" i="8"/>
  <c r="BV293" i="8" s="1"/>
  <c r="BR174" i="8"/>
  <c r="BU174" i="8"/>
  <c r="BV174" i="8" s="1"/>
  <c r="AA8" i="7"/>
  <c r="AA11" i="7" s="1"/>
  <c r="AB43" i="7"/>
  <c r="AB44" i="7"/>
  <c r="J56" i="23"/>
  <c r="AB35" i="7"/>
  <c r="BV377" i="8"/>
  <c r="BV279" i="8"/>
  <c r="BZ279" i="8"/>
  <c r="BV112" i="8"/>
  <c r="BZ112" i="8"/>
  <c r="BV273" i="8"/>
  <c r="BZ273" i="8"/>
  <c r="BV432" i="8"/>
  <c r="BZ432" i="8"/>
  <c r="BA34" i="8"/>
  <c r="BS34" i="8" s="1"/>
  <c r="AZ34" i="8"/>
  <c r="BR34" i="8" s="1"/>
  <c r="BU34" i="8"/>
  <c r="BV34" i="8" s="1"/>
  <c r="BT310" i="8"/>
  <c r="CG310" i="8" s="1"/>
  <c r="BA162" i="8"/>
  <c r="BS162" i="8" s="1"/>
  <c r="AZ400" i="8"/>
  <c r="BR400" i="8" s="1"/>
  <c r="BA400" i="8"/>
  <c r="BS400" i="8" s="1"/>
  <c r="BZ82" i="8"/>
  <c r="BZ205" i="8"/>
  <c r="BT205" i="8"/>
  <c r="CG205" i="8" s="1"/>
  <c r="BZ164" i="8"/>
  <c r="AZ274" i="8"/>
  <c r="BR274" i="8" s="1"/>
  <c r="BA274" i="8"/>
  <c r="BS274" i="8" s="1"/>
  <c r="BU274" i="8"/>
  <c r="BV274" i="8" s="1"/>
  <c r="AY329" i="8"/>
  <c r="P66" i="23"/>
  <c r="P30" i="23"/>
  <c r="P31" i="23" s="1"/>
  <c r="P84" i="23"/>
  <c r="P48" i="23"/>
  <c r="AB45" i="7"/>
  <c r="P82" i="23"/>
  <c r="P9" i="23" s="1"/>
  <c r="P64" i="23"/>
  <c r="P46" i="23"/>
  <c r="P7" i="23" s="1"/>
  <c r="V76" i="23"/>
  <c r="BU144" i="8"/>
  <c r="L41" i="23"/>
  <c r="L77" i="23"/>
  <c r="L59" i="23"/>
  <c r="K60" i="23"/>
  <c r="K78" i="23"/>
  <c r="K77" i="23"/>
  <c r="AB38" i="7"/>
  <c r="AE23" i="15"/>
  <c r="O20" i="23"/>
  <c r="L20" i="23"/>
  <c r="O10" i="23" s="1"/>
  <c r="Q20" i="23"/>
  <c r="Q10" i="23" s="1"/>
  <c r="R23" i="23"/>
  <c r="Z23" i="23"/>
  <c r="AE23" i="23"/>
  <c r="BU378" i="8"/>
  <c r="BV378" i="8" s="1"/>
  <c r="AZ437" i="8"/>
  <c r="BA437" i="8"/>
  <c r="BS437" i="8" s="1"/>
  <c r="Q59" i="23"/>
  <c r="Q41" i="23"/>
  <c r="AB79" i="23"/>
  <c r="AB61" i="23"/>
  <c r="W63" i="23"/>
  <c r="W27" i="23"/>
  <c r="V58" i="23"/>
  <c r="AF30" i="23"/>
  <c r="AE30" i="23"/>
  <c r="U30" i="23"/>
  <c r="V30" i="23"/>
  <c r="BA184" i="8"/>
  <c r="BS184" i="8" s="1"/>
  <c r="AZ184" i="8"/>
  <c r="BU68" i="8"/>
  <c r="BV68" i="8" s="1"/>
  <c r="AZ68" i="8"/>
  <c r="BR68" i="8" s="1"/>
  <c r="AZ384" i="8"/>
  <c r="BA384" i="8"/>
  <c r="BS384" i="8" s="1"/>
  <c r="BU254" i="8"/>
  <c r="BV254" i="8" s="1"/>
  <c r="BU500" i="8"/>
  <c r="BV500" i="8" s="1"/>
  <c r="AH26" i="23"/>
  <c r="W26" i="23"/>
  <c r="X26" i="23"/>
  <c r="R77" i="23"/>
  <c r="R59" i="23"/>
  <c r="T41" i="23"/>
  <c r="T77" i="23"/>
  <c r="L76" i="23"/>
  <c r="L58" i="23"/>
  <c r="AK64" i="23"/>
  <c r="AK67" i="23" s="1"/>
  <c r="AK28" i="23"/>
  <c r="AK31" i="23" s="1"/>
  <c r="W284" i="21"/>
  <c r="CA284" i="4" s="1"/>
  <c r="AS5" i="8"/>
  <c r="AS123" i="8"/>
  <c r="AS155" i="8"/>
  <c r="AQ519" i="8"/>
  <c r="AS91" i="8"/>
  <c r="AN530" i="8" s="1"/>
  <c r="AP530" i="8" s="1"/>
  <c r="AS130" i="8"/>
  <c r="AN522" i="8" s="1"/>
  <c r="BS287" i="8"/>
  <c r="BS230" i="8"/>
  <c r="BJ514" i="8"/>
  <c r="BE329" i="8"/>
  <c r="BE519" i="8" s="1"/>
  <c r="BJ356" i="8"/>
  <c r="BB266" i="8"/>
  <c r="Z258" i="21" s="1"/>
  <c r="CD258" i="4" s="1"/>
  <c r="BB514" i="8"/>
  <c r="BJ56" i="8"/>
  <c r="BJ519" i="8" s="1"/>
  <c r="BJ266" i="8"/>
  <c r="AX260" i="8"/>
  <c r="BJ260" i="8"/>
  <c r="BB201" i="8"/>
  <c r="BB181" i="8"/>
  <c r="BJ133" i="8"/>
  <c r="BB116" i="8"/>
  <c r="Y420" i="21" s="1"/>
  <c r="CC420" i="4" s="1"/>
  <c r="AW502" i="8"/>
  <c r="AO526" i="8" s="1"/>
  <c r="BJ181" i="8"/>
  <c r="BB133" i="8"/>
  <c r="Y488" i="21" s="1"/>
  <c r="CC488" i="4" s="1"/>
  <c r="BF116" i="8"/>
  <c r="BF519" i="8" s="1"/>
  <c r="BR511" i="8"/>
  <c r="BR343" i="8"/>
  <c r="BR197" i="8"/>
  <c r="BR335" i="8"/>
  <c r="BR200" i="8"/>
  <c r="BR350" i="8"/>
  <c r="BE497" i="8"/>
  <c r="AW488" i="8"/>
  <c r="BB117" i="8"/>
  <c r="Y401" i="21" s="1"/>
  <c r="CC401" i="4" s="1"/>
  <c r="BB488" i="8"/>
  <c r="AX304" i="8"/>
  <c r="X260" i="21" s="1"/>
  <c r="CB260" i="4" s="1"/>
  <c r="BJ304" i="8"/>
  <c r="BO519" i="8"/>
  <c r="BR493" i="8"/>
  <c r="Z11" i="21"/>
  <c r="CD11" i="4" s="1"/>
  <c r="BS516" i="8"/>
  <c r="AY473" i="8"/>
  <c r="BR421" i="8"/>
  <c r="BR413" i="8"/>
  <c r="BP519" i="8"/>
  <c r="BP523" i="8" s="1"/>
  <c r="BP524" i="8" s="1"/>
  <c r="BR484" i="8"/>
  <c r="BR417" i="8"/>
  <c r="BR430" i="8"/>
  <c r="BU195" i="8"/>
  <c r="BS498" i="8"/>
  <c r="BS505" i="8"/>
  <c r="BA385" i="8"/>
  <c r="BA489" i="8"/>
  <c r="BS489" i="8" s="1"/>
  <c r="AZ489" i="8"/>
  <c r="O11" i="23" l="1"/>
  <c r="O85" i="23"/>
  <c r="W31" i="23"/>
  <c r="Q13" i="23"/>
  <c r="O49" i="23"/>
  <c r="AC6" i="23"/>
  <c r="AB31" i="23"/>
  <c r="S11" i="23"/>
  <c r="AD6" i="23"/>
  <c r="M31" i="23"/>
  <c r="AC49" i="23"/>
  <c r="Z31" i="23"/>
  <c r="X31" i="23"/>
  <c r="V31" i="23"/>
  <c r="AB85" i="23"/>
  <c r="AP526" i="8"/>
  <c r="BU384" i="8"/>
  <c r="BV384" i="8" s="1"/>
  <c r="BR384" i="8"/>
  <c r="O31" i="23"/>
  <c r="P10" i="23"/>
  <c r="BT401" i="8"/>
  <c r="CG401" i="8" s="1"/>
  <c r="K67" i="23"/>
  <c r="Z8" i="23"/>
  <c r="BZ499" i="8"/>
  <c r="L31" i="23"/>
  <c r="BZ500" i="8"/>
  <c r="H67" i="23"/>
  <c r="Y8" i="23"/>
  <c r="T49" i="23"/>
  <c r="AC7" i="23"/>
  <c r="Q49" i="23"/>
  <c r="P49" i="23"/>
  <c r="BA175" i="8"/>
  <c r="BS175" i="8" s="1"/>
  <c r="AZ175" i="8"/>
  <c r="BR175" i="8" s="1"/>
  <c r="AA6" i="23"/>
  <c r="BR10" i="8"/>
  <c r="U31" i="23"/>
  <c r="AD31" i="23"/>
  <c r="R10" i="23"/>
  <c r="BA407" i="8"/>
  <c r="BS407" i="8" s="1"/>
  <c r="AZ407" i="8"/>
  <c r="BR407" i="8" s="1"/>
  <c r="F67" i="23"/>
  <c r="AD9" i="23"/>
  <c r="Z85" i="23"/>
  <c r="M85" i="23"/>
  <c r="L85" i="23"/>
  <c r="BO523" i="8"/>
  <c r="BO524" i="8" s="1"/>
  <c r="BR523" i="8"/>
  <c r="BR524" i="8" s="1"/>
  <c r="BT200" i="8"/>
  <c r="CG200" i="8" s="1"/>
  <c r="BZ200" i="8"/>
  <c r="BS385" i="8"/>
  <c r="BU385" i="8"/>
  <c r="BV385" i="8" s="1"/>
  <c r="BT335" i="8"/>
  <c r="CG335" i="8" s="1"/>
  <c r="BZ335" i="8"/>
  <c r="BT421" i="8"/>
  <c r="CG421" i="8" s="1"/>
  <c r="BZ421" i="8"/>
  <c r="BZ197" i="8"/>
  <c r="BT197" i="8"/>
  <c r="CG197" i="8" s="1"/>
  <c r="BT498" i="8"/>
  <c r="CG498" i="8" s="1"/>
  <c r="BZ498" i="8"/>
  <c r="Y112" i="21"/>
  <c r="CC112" i="4" s="1"/>
  <c r="Z112" i="21"/>
  <c r="CD112" i="4" s="1"/>
  <c r="BV195" i="8"/>
  <c r="BZ195" i="8"/>
  <c r="AZ473" i="8"/>
  <c r="BR473" i="8" s="1"/>
  <c r="BA473" i="8"/>
  <c r="BS473" i="8" s="1"/>
  <c r="BT511" i="8"/>
  <c r="CG511" i="8" s="1"/>
  <c r="BZ511" i="8"/>
  <c r="Z454" i="21"/>
  <c r="CD454" i="4" s="1"/>
  <c r="Y454" i="21"/>
  <c r="CC454" i="4" s="1"/>
  <c r="AN533" i="8"/>
  <c r="AP533" i="8" s="1"/>
  <c r="BT68" i="8"/>
  <c r="CG68" i="8" s="1"/>
  <c r="BZ68" i="8"/>
  <c r="BR437" i="8"/>
  <c r="BU437" i="8"/>
  <c r="BV437" i="8" s="1"/>
  <c r="BV144" i="8"/>
  <c r="BZ144" i="8"/>
  <c r="R60" i="23"/>
  <c r="R42" i="23"/>
  <c r="AB7" i="23" s="1"/>
  <c r="AB39" i="7"/>
  <c r="R78" i="23"/>
  <c r="BU401" i="8"/>
  <c r="BV401" i="8" s="1"/>
  <c r="BT111" i="8"/>
  <c r="CG111" i="8" s="1"/>
  <c r="BZ111" i="8"/>
  <c r="BZ254" i="8"/>
  <c r="BR391" i="8"/>
  <c r="BU391" i="8"/>
  <c r="BV391" i="8" s="1"/>
  <c r="Z6" i="23"/>
  <c r="BZ182" i="8"/>
  <c r="BT162" i="8"/>
  <c r="CG162" i="8" s="1"/>
  <c r="BZ297" i="8"/>
  <c r="BT297" i="8"/>
  <c r="CG297" i="8" s="1"/>
  <c r="BT217" i="8"/>
  <c r="CG217" i="8" s="1"/>
  <c r="BZ217" i="8"/>
  <c r="G67" i="23"/>
  <c r="BU74" i="8"/>
  <c r="BV74" i="8" s="1"/>
  <c r="W49" i="23"/>
  <c r="X49" i="23"/>
  <c r="I49" i="23"/>
  <c r="M49" i="23"/>
  <c r="Y7" i="23"/>
  <c r="BT218" i="8"/>
  <c r="CG218" i="8" s="1"/>
  <c r="Q31" i="23"/>
  <c r="BU10" i="8"/>
  <c r="BV10" i="8" s="1"/>
  <c r="V10" i="7"/>
  <c r="W10" i="7" s="1"/>
  <c r="I31" i="23"/>
  <c r="X8" i="23"/>
  <c r="E67" i="23"/>
  <c r="M8" i="23"/>
  <c r="BT281" i="8"/>
  <c r="CG281" i="8" s="1"/>
  <c r="AH31" i="23"/>
  <c r="W85" i="23"/>
  <c r="Y85" i="23"/>
  <c r="AN531" i="8"/>
  <c r="AP531" i="8" s="1"/>
  <c r="AS519" i="8"/>
  <c r="Q14" i="7"/>
  <c r="BZ360" i="8"/>
  <c r="BT360" i="8"/>
  <c r="CG360" i="8" s="1"/>
  <c r="BT47" i="8"/>
  <c r="CG47" i="8" s="1"/>
  <c r="AA8" i="23"/>
  <c r="N67" i="23"/>
  <c r="I67" i="23"/>
  <c r="BA364" i="8"/>
  <c r="BS364" i="8" s="1"/>
  <c r="AZ364" i="8"/>
  <c r="BR364" i="8" s="1"/>
  <c r="Z49" i="23"/>
  <c r="AD7" i="23"/>
  <c r="BR61" i="8"/>
  <c r="BU61" i="8"/>
  <c r="BV61" i="8" s="1"/>
  <c r="P6" i="23"/>
  <c r="BT472" i="8"/>
  <c r="CG472" i="8" s="1"/>
  <c r="BZ472" i="8"/>
  <c r="BZ74" i="8"/>
  <c r="BT74" i="8"/>
  <c r="CG74" i="8" s="1"/>
  <c r="J49" i="23"/>
  <c r="BZ491" i="8"/>
  <c r="Y6" i="23"/>
  <c r="N10" i="23"/>
  <c r="W67" i="23"/>
  <c r="S67" i="23"/>
  <c r="Q12" i="23"/>
  <c r="J85" i="23"/>
  <c r="R85" i="23"/>
  <c r="BZ378" i="8"/>
  <c r="BZ430" i="8"/>
  <c r="BT430" i="8"/>
  <c r="CG430" i="8" s="1"/>
  <c r="BT516" i="8"/>
  <c r="CG516" i="8" s="1"/>
  <c r="BZ516" i="8"/>
  <c r="AO525" i="8"/>
  <c r="AW519" i="8"/>
  <c r="BZ417" i="8"/>
  <c r="BT417" i="8"/>
  <c r="CG417" i="8" s="1"/>
  <c r="BU184" i="8"/>
  <c r="BV184" i="8" s="1"/>
  <c r="BR184" i="8"/>
  <c r="AE31" i="23"/>
  <c r="BT34" i="8"/>
  <c r="CG34" i="8" s="1"/>
  <c r="BZ34" i="8"/>
  <c r="BZ315" i="8"/>
  <c r="BT315" i="8"/>
  <c r="CG315" i="8" s="1"/>
  <c r="BU47" i="8"/>
  <c r="BV47" i="8" s="1"/>
  <c r="U67" i="23"/>
  <c r="L67" i="23"/>
  <c r="AC8" i="23"/>
  <c r="AC10" i="23" s="1"/>
  <c r="T67" i="23"/>
  <c r="BA45" i="8"/>
  <c r="BS45" i="8" s="1"/>
  <c r="AZ45" i="8"/>
  <c r="BR45" i="8" s="1"/>
  <c r="BU353" i="8"/>
  <c r="BV353" i="8" s="1"/>
  <c r="BR408" i="8"/>
  <c r="BU408" i="8"/>
  <c r="BV408" i="8" s="1"/>
  <c r="R11" i="23"/>
  <c r="BT113" i="8"/>
  <c r="CG113" i="8" s="1"/>
  <c r="BZ113" i="8"/>
  <c r="K49" i="23"/>
  <c r="Z7" i="23"/>
  <c r="U49" i="23"/>
  <c r="AA7" i="23"/>
  <c r="N49" i="23"/>
  <c r="N50" i="23" s="1"/>
  <c r="BZ404" i="8"/>
  <c r="X67" i="23"/>
  <c r="BT30" i="8"/>
  <c r="CG30" i="8" s="1"/>
  <c r="BZ30" i="8"/>
  <c r="BZ309" i="8"/>
  <c r="V11" i="7"/>
  <c r="W11" i="7" s="1"/>
  <c r="T85" i="23"/>
  <c r="AC9" i="23"/>
  <c r="AA85" i="23"/>
  <c r="BT413" i="8"/>
  <c r="CG413" i="8" s="1"/>
  <c r="BZ413" i="8"/>
  <c r="Z420" i="21"/>
  <c r="CD420" i="4" s="1"/>
  <c r="BB519" i="8"/>
  <c r="BT505" i="8"/>
  <c r="CG505" i="8" s="1"/>
  <c r="BZ505" i="8"/>
  <c r="V260" i="21"/>
  <c r="BZ260" i="4" s="1"/>
  <c r="W260" i="21"/>
  <c r="CA260" i="4" s="1"/>
  <c r="BU304" i="8"/>
  <c r="BZ343" i="8"/>
  <c r="BT343" i="8"/>
  <c r="CG343" i="8" s="1"/>
  <c r="V284" i="21"/>
  <c r="BZ284" i="4" s="1"/>
  <c r="BU260" i="8"/>
  <c r="AX519" i="8"/>
  <c r="BZ230" i="8"/>
  <c r="BT230" i="8"/>
  <c r="CG230" i="8" s="1"/>
  <c r="BR489" i="8"/>
  <c r="BU489" i="8"/>
  <c r="BV489" i="8" s="1"/>
  <c r="BZ484" i="8"/>
  <c r="BT484" i="8"/>
  <c r="CG484" i="8" s="1"/>
  <c r="BZ493" i="8"/>
  <c r="BT493" i="8"/>
  <c r="CG493" i="8" s="1"/>
  <c r="BZ350" i="8"/>
  <c r="BT350" i="8"/>
  <c r="CG350" i="8" s="1"/>
  <c r="BT287" i="8"/>
  <c r="CG287" i="8" s="1"/>
  <c r="BZ287" i="8"/>
  <c r="X284" i="21"/>
  <c r="CB284" i="4" s="1"/>
  <c r="P8" i="23"/>
  <c r="BA329" i="8"/>
  <c r="BS329" i="8" s="1"/>
  <c r="AZ329" i="8"/>
  <c r="BR329" i="8" s="1"/>
  <c r="BU400" i="8"/>
  <c r="BV400" i="8" s="1"/>
  <c r="BT174" i="8"/>
  <c r="CG174" i="8" s="1"/>
  <c r="BZ174" i="8"/>
  <c r="W9" i="7"/>
  <c r="BU409" i="8"/>
  <c r="BV409" i="8" s="1"/>
  <c r="AB67" i="23"/>
  <c r="R67" i="23"/>
  <c r="BT353" i="8"/>
  <c r="CG353" i="8" s="1"/>
  <c r="BT325" i="8"/>
  <c r="CG325" i="8" s="1"/>
  <c r="BZ325" i="8"/>
  <c r="BZ300" i="8"/>
  <c r="BT300" i="8"/>
  <c r="CG300" i="8" s="1"/>
  <c r="E49" i="23"/>
  <c r="E50" i="23" s="1"/>
  <c r="X7" i="23"/>
  <c r="M7" i="23"/>
  <c r="T7" i="23" s="1"/>
  <c r="BZ54" i="8"/>
  <c r="CG7" i="8"/>
  <c r="S49" i="23"/>
  <c r="BT152" i="8"/>
  <c r="CG152" i="8" s="1"/>
  <c r="BZ152" i="8"/>
  <c r="AA49" i="23"/>
  <c r="BU30" i="8"/>
  <c r="BV30" i="8" s="1"/>
  <c r="Z67" i="23"/>
  <c r="Z68" i="23" s="1"/>
  <c r="AD8" i="23"/>
  <c r="O6" i="23"/>
  <c r="O14" i="23" s="1"/>
  <c r="R13" i="23"/>
  <c r="BZ104" i="8"/>
  <c r="BT104" i="8"/>
  <c r="CG104" i="8" s="1"/>
  <c r="K85" i="23"/>
  <c r="K86" i="23" s="1"/>
  <c r="Z9" i="23"/>
  <c r="AN535" i="8"/>
  <c r="AP522" i="8"/>
  <c r="Z401" i="21"/>
  <c r="CD401" i="4" s="1"/>
  <c r="H32" i="23"/>
  <c r="BU75" i="8"/>
  <c r="BV75" i="8" s="1"/>
  <c r="BR75" i="8"/>
  <c r="AA31" i="23"/>
  <c r="S10" i="23"/>
  <c r="V67" i="23"/>
  <c r="R24" i="23"/>
  <c r="R31" i="23" s="1"/>
  <c r="BZ375" i="8"/>
  <c r="BT375" i="8"/>
  <c r="CG375" i="8" s="1"/>
  <c r="AZ395" i="8"/>
  <c r="BR395" i="8" s="1"/>
  <c r="BA395" i="8"/>
  <c r="BS395" i="8" s="1"/>
  <c r="R49" i="23"/>
  <c r="BT307" i="8"/>
  <c r="CG307" i="8" s="1"/>
  <c r="BZ307" i="8"/>
  <c r="AZ114" i="8"/>
  <c r="BR114" i="8" s="1"/>
  <c r="BA114" i="8"/>
  <c r="BS114" i="8" s="1"/>
  <c r="S31" i="23"/>
  <c r="BT222" i="8"/>
  <c r="CG222" i="8" s="1"/>
  <c r="BZ222" i="8"/>
  <c r="BA98" i="8"/>
  <c r="BS98" i="8" s="1"/>
  <c r="AZ98" i="8"/>
  <c r="BR98" i="8" s="1"/>
  <c r="AA9" i="23"/>
  <c r="N85" i="23"/>
  <c r="P85" i="23"/>
  <c r="AF31" i="23"/>
  <c r="U85" i="23"/>
  <c r="I85" i="23"/>
  <c r="Y258" i="21"/>
  <c r="CC258" i="4" s="1"/>
  <c r="BT400" i="8"/>
  <c r="CG400" i="8" s="1"/>
  <c r="BZ400" i="8"/>
  <c r="BT293" i="8"/>
  <c r="CG293" i="8" s="1"/>
  <c r="BZ293" i="8"/>
  <c r="Q11" i="23"/>
  <c r="Q14" i="23" s="1"/>
  <c r="S13" i="23"/>
  <c r="J67" i="23"/>
  <c r="BZ503" i="8"/>
  <c r="BT503" i="8"/>
  <c r="CG503" i="8" s="1"/>
  <c r="BT481" i="8"/>
  <c r="CG481" i="8" s="1"/>
  <c r="L49" i="23"/>
  <c r="AZ330" i="8"/>
  <c r="BR330" i="8" s="1"/>
  <c r="BA330" i="8"/>
  <c r="BS330" i="8" s="1"/>
  <c r="BS10" i="8"/>
  <c r="K31" i="23"/>
  <c r="K32" i="23" s="1"/>
  <c r="BA59" i="8"/>
  <c r="BS59" i="8" s="1"/>
  <c r="AZ59" i="8"/>
  <c r="BR59" i="8" s="1"/>
  <c r="BU59" i="8"/>
  <c r="BV59" i="8" s="1"/>
  <c r="AB9" i="23"/>
  <c r="Q85" i="23"/>
  <c r="S85" i="23"/>
  <c r="Y9" i="23"/>
  <c r="H85" i="23"/>
  <c r="H86" i="23" s="1"/>
  <c r="S12" i="23"/>
  <c r="BT356" i="8"/>
  <c r="CG356" i="8" s="1"/>
  <c r="X9" i="23"/>
  <c r="E85" i="23"/>
  <c r="M9" i="23"/>
  <c r="T9" i="23" s="1"/>
  <c r="Z488" i="21"/>
  <c r="CD488" i="4" s="1"/>
  <c r="BZ274" i="8"/>
  <c r="BT274" i="8"/>
  <c r="CG274" i="8" s="1"/>
  <c r="BU162" i="8"/>
  <c r="BV162" i="8" s="1"/>
  <c r="Y31" i="23"/>
  <c r="BZ355" i="8"/>
  <c r="BT355" i="8"/>
  <c r="CG355" i="8" s="1"/>
  <c r="BZ186" i="8"/>
  <c r="BT186" i="8"/>
  <c r="CG186" i="8" s="1"/>
  <c r="Q67" i="23"/>
  <c r="AB8" i="23"/>
  <c r="P67" i="23"/>
  <c r="BT515" i="8"/>
  <c r="CG515" i="8" s="1"/>
  <c r="BZ515" i="8"/>
  <c r="BT173" i="8"/>
  <c r="CG173" i="8" s="1"/>
  <c r="BZ173" i="8"/>
  <c r="BT316" i="8"/>
  <c r="CG316" i="8" s="1"/>
  <c r="BZ316" i="8"/>
  <c r="N32" i="23"/>
  <c r="BU481" i="8"/>
  <c r="BV481" i="8" s="1"/>
  <c r="BU66" i="8"/>
  <c r="BV66" i="8" s="1"/>
  <c r="BU218" i="8"/>
  <c r="BV218" i="8" s="1"/>
  <c r="Y49" i="23"/>
  <c r="BR207" i="8"/>
  <c r="AY519" i="8"/>
  <c r="AC31" i="23"/>
  <c r="R12" i="23"/>
  <c r="V85" i="23"/>
  <c r="BU356" i="8"/>
  <c r="BV356" i="8" s="1"/>
  <c r="F85" i="23"/>
  <c r="T12" i="23" l="1"/>
  <c r="X10" i="23"/>
  <c r="AD10" i="23"/>
  <c r="T32" i="23"/>
  <c r="Z32" i="23"/>
  <c r="V12" i="7"/>
  <c r="E68" i="23"/>
  <c r="W12" i="7"/>
  <c r="T68" i="23"/>
  <c r="H50" i="23"/>
  <c r="T13" i="23"/>
  <c r="N68" i="23"/>
  <c r="M14" i="23"/>
  <c r="T6" i="23"/>
  <c r="BT329" i="8"/>
  <c r="CG329" i="8" s="1"/>
  <c r="AB6" i="23"/>
  <c r="AB10" i="23" s="1"/>
  <c r="BZ47" i="8"/>
  <c r="AZ519" i="8"/>
  <c r="T11" i="23"/>
  <c r="BU395" i="8"/>
  <c r="BV395" i="8" s="1"/>
  <c r="BZ75" i="8"/>
  <c r="BT75" i="8"/>
  <c r="CG75" i="8" s="1"/>
  <c r="BZ353" i="8"/>
  <c r="BU329" i="8"/>
  <c r="BV329" i="8" s="1"/>
  <c r="T86" i="23"/>
  <c r="P14" i="23"/>
  <c r="Q32" i="23"/>
  <c r="BU407" i="8"/>
  <c r="BV407" i="8" s="1"/>
  <c r="AA10" i="23"/>
  <c r="BV260" i="8"/>
  <c r="BZ260" i="8"/>
  <c r="BZ364" i="8"/>
  <c r="BT364" i="8"/>
  <c r="CG364" i="8" s="1"/>
  <c r="BT407" i="8"/>
  <c r="CG407" i="8" s="1"/>
  <c r="BZ407" i="8"/>
  <c r="H68" i="23"/>
  <c r="BA519" i="8"/>
  <c r="BZ409" i="8"/>
  <c r="Q68" i="23"/>
  <c r="BZ66" i="8"/>
  <c r="N86" i="23"/>
  <c r="BU45" i="8"/>
  <c r="BV45" i="8" s="1"/>
  <c r="Z50" i="23"/>
  <c r="BU364" i="8"/>
  <c r="BV364" i="8" s="1"/>
  <c r="Q50" i="23"/>
  <c r="BZ162" i="8"/>
  <c r="BT98" i="8"/>
  <c r="CG98" i="8" s="1"/>
  <c r="BT489" i="8"/>
  <c r="CG489" i="8" s="1"/>
  <c r="BZ489" i="8"/>
  <c r="BU330" i="8"/>
  <c r="BV330" i="8" s="1"/>
  <c r="K50" i="23"/>
  <c r="BZ45" i="8"/>
  <c r="BT45" i="8"/>
  <c r="CG45" i="8" s="1"/>
  <c r="T10" i="23"/>
  <c r="BZ218" i="8"/>
  <c r="R14" i="23"/>
  <c r="BU175" i="8"/>
  <c r="BV175" i="8" s="1"/>
  <c r="BZ401" i="8"/>
  <c r="BZ384" i="8"/>
  <c r="BT384" i="8"/>
  <c r="CG384" i="8" s="1"/>
  <c r="E86" i="23"/>
  <c r="BT395" i="8"/>
  <c r="CG395" i="8" s="1"/>
  <c r="BT184" i="8"/>
  <c r="CG184" i="8" s="1"/>
  <c r="BZ184" i="8"/>
  <c r="BZ207" i="8"/>
  <c r="BT207" i="8"/>
  <c r="CG207" i="8" s="1"/>
  <c r="Q86" i="23"/>
  <c r="BZ356" i="8"/>
  <c r="BZ481" i="8"/>
  <c r="BU98" i="8"/>
  <c r="BV98" i="8" s="1"/>
  <c r="BU114" i="8"/>
  <c r="BV114" i="8" s="1"/>
  <c r="Y10" i="23"/>
  <c r="T8" i="23"/>
  <c r="Z10" i="23"/>
  <c r="BZ437" i="8"/>
  <c r="BT437" i="8"/>
  <c r="CG437" i="8" s="1"/>
  <c r="BU473" i="8"/>
  <c r="BV473" i="8" s="1"/>
  <c r="BZ385" i="8"/>
  <c r="BT385" i="8"/>
  <c r="CG385" i="8" s="1"/>
  <c r="BT175" i="8"/>
  <c r="CG175" i="8" s="1"/>
  <c r="T50" i="23"/>
  <c r="Z86" i="23"/>
  <c r="BT330" i="8"/>
  <c r="CG330" i="8" s="1"/>
  <c r="BZ330" i="8"/>
  <c r="BZ304" i="8"/>
  <c r="BV304" i="8"/>
  <c r="BT59" i="8"/>
  <c r="CG59" i="8" s="1"/>
  <c r="BZ59" i="8"/>
  <c r="BZ114" i="8"/>
  <c r="BT114" i="8"/>
  <c r="CG114" i="8" s="1"/>
  <c r="S14" i="23"/>
  <c r="BZ408" i="8"/>
  <c r="BT408" i="8"/>
  <c r="CG408" i="8" s="1"/>
  <c r="AO535" i="8"/>
  <c r="AP525" i="8"/>
  <c r="AP535" i="8" s="1"/>
  <c r="BT61" i="8"/>
  <c r="CG61" i="8" s="1"/>
  <c r="BZ61" i="8"/>
  <c r="BT391" i="8"/>
  <c r="CG391" i="8" s="1"/>
  <c r="BZ391" i="8"/>
  <c r="BZ473" i="8"/>
  <c r="BT473" i="8"/>
  <c r="CG473" i="8" s="1"/>
  <c r="BZ10" i="8"/>
  <c r="BT10" i="8"/>
  <c r="N14" i="23"/>
  <c r="T14" i="23" s="1"/>
  <c r="K68" i="23"/>
  <c r="CG10" i="8" l="1"/>
  <c r="BT519" i="8"/>
  <c r="BT3" i="8" s="1"/>
  <c r="BZ395" i="8"/>
  <c r="BZ175" i="8"/>
  <c r="BZ98" i="8"/>
  <c r="BV519" i="8"/>
  <c r="BW364" i="8" s="1"/>
  <c r="BX364" i="8" s="1"/>
  <c r="BZ329" i="8"/>
  <c r="BY364" i="8" l="1"/>
  <c r="CC364" i="8" s="1"/>
  <c r="CD364" i="8" s="1"/>
  <c r="CB364" i="8"/>
  <c r="CE364" i="8" s="1"/>
  <c r="BW98" i="8"/>
  <c r="BX98" i="8" s="1"/>
  <c r="BW260" i="8"/>
  <c r="BX260" i="8" s="1"/>
  <c r="BW45" i="8"/>
  <c r="BX45" i="8" s="1"/>
  <c r="BW407" i="8"/>
  <c r="BX407" i="8" s="1"/>
  <c r="BW114" i="8"/>
  <c r="BX114" i="8" s="1"/>
  <c r="BW329" i="8"/>
  <c r="BX329" i="8" s="1"/>
  <c r="BW473" i="8"/>
  <c r="BX473" i="8" s="1"/>
  <c r="BW422" i="8"/>
  <c r="BX422" i="8" s="1"/>
  <c r="BW498" i="8"/>
  <c r="BX498" i="8" s="1"/>
  <c r="BW122" i="8"/>
  <c r="BX122" i="8" s="1"/>
  <c r="BW147" i="8"/>
  <c r="BX147" i="8" s="1"/>
  <c r="BW234" i="8"/>
  <c r="BX234" i="8" s="1"/>
  <c r="BW317" i="8"/>
  <c r="BX317" i="8" s="1"/>
  <c r="BW60" i="8"/>
  <c r="BX60" i="8" s="1"/>
  <c r="BW446" i="8"/>
  <c r="BX446" i="8" s="1"/>
  <c r="BW392" i="8"/>
  <c r="BX392" i="8" s="1"/>
  <c r="BW339" i="8"/>
  <c r="BX339" i="8" s="1"/>
  <c r="BW366" i="8"/>
  <c r="BX366" i="8" s="1"/>
  <c r="BW334" i="8"/>
  <c r="BX334" i="8" s="1"/>
  <c r="BW346" i="8"/>
  <c r="BX346" i="8" s="1"/>
  <c r="BW350" i="8"/>
  <c r="BX350" i="8" s="1"/>
  <c r="BW490" i="8"/>
  <c r="BX490" i="8" s="1"/>
  <c r="BW311" i="8"/>
  <c r="BX311" i="8" s="1"/>
  <c r="BW454" i="8"/>
  <c r="BX454" i="8" s="1"/>
  <c r="BW172" i="8"/>
  <c r="BX172" i="8" s="1"/>
  <c r="BW336" i="8"/>
  <c r="BX336" i="8" s="1"/>
  <c r="BW108" i="8"/>
  <c r="BX108" i="8" s="1"/>
  <c r="BW102" i="8"/>
  <c r="BX102" i="8" s="1"/>
  <c r="BW32" i="8"/>
  <c r="BX32" i="8" s="1"/>
  <c r="BW443" i="8"/>
  <c r="BX443" i="8" s="1"/>
  <c r="BW134" i="8"/>
  <c r="BX134" i="8" s="1"/>
  <c r="BW465" i="8"/>
  <c r="BX465" i="8" s="1"/>
  <c r="BW478" i="8"/>
  <c r="BX478" i="8" s="1"/>
  <c r="BW202" i="8"/>
  <c r="BX202" i="8" s="1"/>
  <c r="BW191" i="8"/>
  <c r="BX191" i="8" s="1"/>
  <c r="BW233" i="8"/>
  <c r="BX233" i="8" s="1"/>
  <c r="BW163" i="8"/>
  <c r="BX163" i="8" s="1"/>
  <c r="BW167" i="8"/>
  <c r="BX167" i="8" s="1"/>
  <c r="BW12" i="8"/>
  <c r="BX12" i="8" s="1"/>
  <c r="BW497" i="8"/>
  <c r="BX497" i="8" s="1"/>
  <c r="BW502" i="8"/>
  <c r="BX502" i="8" s="1"/>
  <c r="BW508" i="8"/>
  <c r="BX508" i="8" s="1"/>
  <c r="BW106" i="8"/>
  <c r="BX106" i="8" s="1"/>
  <c r="BW245" i="8"/>
  <c r="BX245" i="8" s="1"/>
  <c r="BW399" i="8"/>
  <c r="BX399" i="8" s="1"/>
  <c r="BW229" i="8"/>
  <c r="BX229" i="8" s="1"/>
  <c r="BW151" i="8"/>
  <c r="BX151" i="8" s="1"/>
  <c r="BW79" i="8"/>
  <c r="BX79" i="8" s="1"/>
  <c r="BW227" i="8"/>
  <c r="BX227" i="8" s="1"/>
  <c r="BW406" i="8"/>
  <c r="BX406" i="8" s="1"/>
  <c r="BW90" i="8"/>
  <c r="BX90" i="8" s="1"/>
  <c r="BW244" i="8"/>
  <c r="BX244" i="8" s="1"/>
  <c r="BW230" i="8"/>
  <c r="BX230" i="8" s="1"/>
  <c r="BW170" i="8"/>
  <c r="BX170" i="8" s="1"/>
  <c r="BW236" i="8"/>
  <c r="BX236" i="8" s="1"/>
  <c r="BW19" i="8"/>
  <c r="BX19" i="8" s="1"/>
  <c r="BW107" i="8"/>
  <c r="BX107" i="8" s="1"/>
  <c r="BW262" i="8"/>
  <c r="BX262" i="8" s="1"/>
  <c r="BW194" i="8"/>
  <c r="BX194" i="8" s="1"/>
  <c r="BW93" i="8"/>
  <c r="BX93" i="8" s="1"/>
  <c r="BW210" i="8"/>
  <c r="BX210" i="8" s="1"/>
  <c r="BW131" i="8"/>
  <c r="BX131" i="8" s="1"/>
  <c r="BW283" i="8"/>
  <c r="BX283" i="8" s="1"/>
  <c r="BW252" i="8"/>
  <c r="BX252" i="8" s="1"/>
  <c r="BW493" i="8"/>
  <c r="BX493" i="8" s="1"/>
  <c r="BW129" i="8"/>
  <c r="BX129" i="8" s="1"/>
  <c r="BW29" i="8"/>
  <c r="BX29" i="8" s="1"/>
  <c r="BW294" i="8"/>
  <c r="BX294" i="8" s="1"/>
  <c r="BW459" i="8"/>
  <c r="BX459" i="8" s="1"/>
  <c r="BW310" i="8"/>
  <c r="BX310" i="8" s="1"/>
  <c r="BV3" i="8"/>
  <c r="BW119" i="8"/>
  <c r="BX119" i="8" s="1"/>
  <c r="BW140" i="8"/>
  <c r="BX140" i="8" s="1"/>
  <c r="BW232" i="8"/>
  <c r="BX232" i="8" s="1"/>
  <c r="BW26" i="8"/>
  <c r="BX26" i="8" s="1"/>
  <c r="BW284" i="8"/>
  <c r="BX284" i="8" s="1"/>
  <c r="BW135" i="8"/>
  <c r="BX135" i="8" s="1"/>
  <c r="BW83" i="8"/>
  <c r="BX83" i="8" s="1"/>
  <c r="BW43" i="8"/>
  <c r="BX43" i="8" s="1"/>
  <c r="BW386" i="8"/>
  <c r="BX386" i="8" s="1"/>
  <c r="BW49" i="8"/>
  <c r="BX49" i="8" s="1"/>
  <c r="BW226" i="8"/>
  <c r="BX226" i="8" s="1"/>
  <c r="BW221" i="8"/>
  <c r="BX221" i="8" s="1"/>
  <c r="BW213" i="8"/>
  <c r="BX213" i="8" s="1"/>
  <c r="BW127" i="8"/>
  <c r="BX127" i="8" s="1"/>
  <c r="BW456" i="8"/>
  <c r="BX456" i="8" s="1"/>
  <c r="BW290" i="8"/>
  <c r="BX290" i="8" s="1"/>
  <c r="BW488" i="8"/>
  <c r="BX488" i="8" s="1"/>
  <c r="BW495" i="8"/>
  <c r="BX495" i="8" s="1"/>
  <c r="BW261" i="8"/>
  <c r="BX261" i="8" s="1"/>
  <c r="BW335" i="8"/>
  <c r="BX335" i="8" s="1"/>
  <c r="BW157" i="8"/>
  <c r="BX157" i="8" s="1"/>
  <c r="BW149" i="8"/>
  <c r="BX149" i="8" s="1"/>
  <c r="BW411" i="8"/>
  <c r="BX411" i="8" s="1"/>
  <c r="BW479" i="8"/>
  <c r="BX479" i="8" s="1"/>
  <c r="BW39" i="8"/>
  <c r="BX39" i="8" s="1"/>
  <c r="BW199" i="8"/>
  <c r="BX199" i="8" s="1"/>
  <c r="BW365" i="8"/>
  <c r="BX365" i="8" s="1"/>
  <c r="BW445" i="8"/>
  <c r="BX445" i="8" s="1"/>
  <c r="BW348" i="8"/>
  <c r="BX348" i="8" s="1"/>
  <c r="BW56" i="8"/>
  <c r="BX56" i="8" s="1"/>
  <c r="BW120" i="8"/>
  <c r="BX120" i="8" s="1"/>
  <c r="BW41" i="8"/>
  <c r="BX41" i="8" s="1"/>
  <c r="BW363" i="8"/>
  <c r="BX363" i="8" s="1"/>
  <c r="BW314" i="8"/>
  <c r="BX314" i="8" s="1"/>
  <c r="BW91" i="8"/>
  <c r="BX91" i="8" s="1"/>
  <c r="BW462" i="8"/>
  <c r="BX462" i="8" s="1"/>
  <c r="BW192" i="8"/>
  <c r="BX192" i="8" s="1"/>
  <c r="BW331" i="8"/>
  <c r="BX331" i="8" s="1"/>
  <c r="BW220" i="8"/>
  <c r="BX220" i="8" s="1"/>
  <c r="BW258" i="8"/>
  <c r="BX258" i="8" s="1"/>
  <c r="BW53" i="8"/>
  <c r="BX53" i="8" s="1"/>
  <c r="BW271" i="8"/>
  <c r="BX271" i="8" s="1"/>
  <c r="BW295" i="8"/>
  <c r="BX295" i="8" s="1"/>
  <c r="BW417" i="8"/>
  <c r="BX417" i="8" s="1"/>
  <c r="BW99" i="8"/>
  <c r="BX99" i="8" s="1"/>
  <c r="BW475" i="8"/>
  <c r="BX475" i="8" s="1"/>
  <c r="BW298" i="8"/>
  <c r="BX298" i="8" s="1"/>
  <c r="BW57" i="8"/>
  <c r="BX57" i="8" s="1"/>
  <c r="BW286" i="8"/>
  <c r="BX286" i="8" s="1"/>
  <c r="BW268" i="8"/>
  <c r="BX268" i="8" s="1"/>
  <c r="BW303" i="8"/>
  <c r="BX303" i="8" s="1"/>
  <c r="BW430" i="8"/>
  <c r="BX430" i="8" s="1"/>
  <c r="BW249" i="8"/>
  <c r="BX249" i="8" s="1"/>
  <c r="BW405" i="8"/>
  <c r="BX405" i="8" s="1"/>
  <c r="BW243" i="8"/>
  <c r="BX243" i="8" s="1"/>
  <c r="BW351" i="8"/>
  <c r="BX351" i="8" s="1"/>
  <c r="BW296" i="8"/>
  <c r="BX296" i="8" s="1"/>
  <c r="BW241" i="8"/>
  <c r="BX241" i="8" s="1"/>
  <c r="BW128" i="8"/>
  <c r="BX128" i="8" s="1"/>
  <c r="BW209" i="8"/>
  <c r="BX209" i="8" s="1"/>
  <c r="BW512" i="8"/>
  <c r="BX512" i="8" s="1"/>
  <c r="BW431" i="8"/>
  <c r="BX431" i="8" s="1"/>
  <c r="BW321" i="8"/>
  <c r="BX321" i="8" s="1"/>
  <c r="BW466" i="8"/>
  <c r="BX466" i="8" s="1"/>
  <c r="BW433" i="8"/>
  <c r="BX433" i="8" s="1"/>
  <c r="BW373" i="8"/>
  <c r="BX373" i="8" s="1"/>
  <c r="BW156" i="8"/>
  <c r="BX156" i="8" s="1"/>
  <c r="BW354" i="8"/>
  <c r="BX354" i="8" s="1"/>
  <c r="BW71" i="8"/>
  <c r="BX71" i="8" s="1"/>
  <c r="BW482" i="8"/>
  <c r="BX482" i="8" s="1"/>
  <c r="BW501" i="8"/>
  <c r="BX501" i="8" s="1"/>
  <c r="BW484" i="8"/>
  <c r="BX484" i="8" s="1"/>
  <c r="BW427" i="8"/>
  <c r="BX427" i="8" s="1"/>
  <c r="BW259" i="8"/>
  <c r="BX259" i="8" s="1"/>
  <c r="BW137" i="8"/>
  <c r="BX137" i="8" s="1"/>
  <c r="BW116" i="8"/>
  <c r="BX116" i="8" s="1"/>
  <c r="BW48" i="8"/>
  <c r="BX48" i="8" s="1"/>
  <c r="BW389" i="8"/>
  <c r="BX389" i="8" s="1"/>
  <c r="BW189" i="8"/>
  <c r="BX189" i="8" s="1"/>
  <c r="BW376" i="8"/>
  <c r="BX376" i="8" s="1"/>
  <c r="BW492" i="8"/>
  <c r="BX492" i="8" s="1"/>
  <c r="BW324" i="8"/>
  <c r="BX324" i="8" s="1"/>
  <c r="BW27" i="8"/>
  <c r="BX27" i="8" s="1"/>
  <c r="BW272" i="8"/>
  <c r="BX272" i="8" s="1"/>
  <c r="BW80" i="8"/>
  <c r="BX80" i="8" s="1"/>
  <c r="BW117" i="8"/>
  <c r="BX117" i="8" s="1"/>
  <c r="BW9" i="8"/>
  <c r="BX9" i="8" s="1"/>
  <c r="BW449" i="8"/>
  <c r="BX449" i="8" s="1"/>
  <c r="BW379" i="8"/>
  <c r="BX379" i="8" s="1"/>
  <c r="BW387" i="8"/>
  <c r="BX387" i="8" s="1"/>
  <c r="BW477" i="8"/>
  <c r="BX477" i="8" s="1"/>
  <c r="BW225" i="8"/>
  <c r="BX225" i="8" s="1"/>
  <c r="BW476" i="8"/>
  <c r="BX476" i="8" s="1"/>
  <c r="BW270" i="8"/>
  <c r="BX270" i="8" s="1"/>
  <c r="BW461" i="8"/>
  <c r="BX461" i="8" s="1"/>
  <c r="BW197" i="8"/>
  <c r="BX197" i="8" s="1"/>
  <c r="BW327" i="8"/>
  <c r="BX327" i="8" s="1"/>
  <c r="BW504" i="8"/>
  <c r="BX504" i="8" s="1"/>
  <c r="BW211" i="8"/>
  <c r="BX211" i="8" s="1"/>
  <c r="BW155" i="8"/>
  <c r="BX155" i="8" s="1"/>
  <c r="BW410" i="8"/>
  <c r="BX410" i="8" s="1"/>
  <c r="BW89" i="8"/>
  <c r="BX89" i="8" s="1"/>
  <c r="BW505" i="8"/>
  <c r="BX505" i="8" s="1"/>
  <c r="BW69" i="8"/>
  <c r="BX69" i="8" s="1"/>
  <c r="BW72" i="8"/>
  <c r="BX72" i="8" s="1"/>
  <c r="BW206" i="8"/>
  <c r="BX206" i="8" s="1"/>
  <c r="BW40" i="8"/>
  <c r="BX40" i="8" s="1"/>
  <c r="BW514" i="8"/>
  <c r="BX514" i="8" s="1"/>
  <c r="BW421" i="8"/>
  <c r="BX421" i="8" s="1"/>
  <c r="BW511" i="8"/>
  <c r="BX511" i="8" s="1"/>
  <c r="BW319" i="8"/>
  <c r="BX319" i="8" s="1"/>
  <c r="BW420" i="8"/>
  <c r="BX420" i="8" s="1"/>
  <c r="BW237" i="8"/>
  <c r="BX237" i="8" s="1"/>
  <c r="BW186" i="8"/>
  <c r="BX186" i="8" s="1"/>
  <c r="BW187" i="8"/>
  <c r="BX187" i="8" s="1"/>
  <c r="BW267" i="8"/>
  <c r="BX267" i="8" s="1"/>
  <c r="BW343" i="8"/>
  <c r="BX343" i="8" s="1"/>
  <c r="BW180" i="8"/>
  <c r="BX180" i="8" s="1"/>
  <c r="BW340" i="8"/>
  <c r="BX340" i="8" s="1"/>
  <c r="BW148" i="8"/>
  <c r="BX148" i="8" s="1"/>
  <c r="BW101" i="8"/>
  <c r="BX101" i="8" s="1"/>
  <c r="BW97" i="8"/>
  <c r="BX97" i="8" s="1"/>
  <c r="BW160" i="8"/>
  <c r="BX160" i="8" s="1"/>
  <c r="BW316" i="8"/>
  <c r="BX316" i="8" s="1"/>
  <c r="BW51" i="8"/>
  <c r="BX51" i="8" s="1"/>
  <c r="BW285" i="8"/>
  <c r="BX285" i="8" s="1"/>
  <c r="BW64" i="8"/>
  <c r="BX64" i="8" s="1"/>
  <c r="BW263" i="8"/>
  <c r="BX263" i="8" s="1"/>
  <c r="BW458" i="8"/>
  <c r="BX458" i="8" s="1"/>
  <c r="BW62" i="8"/>
  <c r="BX62" i="8" s="1"/>
  <c r="BW312" i="8"/>
  <c r="BX312" i="8" s="1"/>
  <c r="BW486" i="8"/>
  <c r="BX486" i="8" s="1"/>
  <c r="BW438" i="8"/>
  <c r="BX438" i="8" s="1"/>
  <c r="BW185" i="8"/>
  <c r="BX185" i="8" s="1"/>
  <c r="BW464" i="8"/>
  <c r="BX464" i="8" s="1"/>
  <c r="BW201" i="8"/>
  <c r="BX201" i="8" s="1"/>
  <c r="BW342" i="8"/>
  <c r="BX342" i="8" s="1"/>
  <c r="BW212" i="8"/>
  <c r="BX212" i="8" s="1"/>
  <c r="BW146" i="8"/>
  <c r="BX146" i="8" s="1"/>
  <c r="BW215" i="8"/>
  <c r="BX215" i="8" s="1"/>
  <c r="BW367" i="8"/>
  <c r="BX367" i="8" s="1"/>
  <c r="BW275" i="8"/>
  <c r="BX275" i="8" s="1"/>
  <c r="BW247" i="8"/>
  <c r="BX247" i="8" s="1"/>
  <c r="BW460" i="8"/>
  <c r="BX460" i="8" s="1"/>
  <c r="BW289" i="8"/>
  <c r="BX289" i="8" s="1"/>
  <c r="BW239" i="8"/>
  <c r="BX239" i="8" s="1"/>
  <c r="BW507" i="8"/>
  <c r="BX507" i="8" s="1"/>
  <c r="BW269" i="8"/>
  <c r="BX269" i="8" s="1"/>
  <c r="BW242" i="8"/>
  <c r="BX242" i="8" s="1"/>
  <c r="BW425" i="8"/>
  <c r="BX425" i="8" s="1"/>
  <c r="BW198" i="8"/>
  <c r="BX198" i="8" s="1"/>
  <c r="BW434" i="8"/>
  <c r="BX434" i="8" s="1"/>
  <c r="BW469" i="8"/>
  <c r="BX469" i="8" s="1"/>
  <c r="BW428" i="8"/>
  <c r="BX428" i="8" s="1"/>
  <c r="BW448" i="8"/>
  <c r="BX448" i="8" s="1"/>
  <c r="BW77" i="8"/>
  <c r="BX77" i="8" s="1"/>
  <c r="BW86" i="8"/>
  <c r="BX86" i="8" s="1"/>
  <c r="BW228" i="8"/>
  <c r="BX228" i="8" s="1"/>
  <c r="BW435" i="8"/>
  <c r="BX435" i="8" s="1"/>
  <c r="BW439" i="8"/>
  <c r="BX439" i="8" s="1"/>
  <c r="BW485" i="8"/>
  <c r="BX485" i="8" s="1"/>
  <c r="BW349" i="8"/>
  <c r="BX349" i="8" s="1"/>
  <c r="BW276" i="8"/>
  <c r="BX276" i="8" s="1"/>
  <c r="BW424" i="8"/>
  <c r="BX424" i="8" s="1"/>
  <c r="BW231" i="8"/>
  <c r="BX231" i="8" s="1"/>
  <c r="BW190" i="8"/>
  <c r="BX190" i="8" s="1"/>
  <c r="BW516" i="8"/>
  <c r="BX516" i="8" s="1"/>
  <c r="BW452" i="8"/>
  <c r="BX452" i="8" s="1"/>
  <c r="BW299" i="8"/>
  <c r="BX299" i="8" s="1"/>
  <c r="BW121" i="8"/>
  <c r="BX121" i="8" s="1"/>
  <c r="BW393" i="8"/>
  <c r="BX393" i="8" s="1"/>
  <c r="BW158" i="8"/>
  <c r="BX158" i="8" s="1"/>
  <c r="BW76" i="8"/>
  <c r="BX76" i="8" s="1"/>
  <c r="BW518" i="8"/>
  <c r="BX518" i="8" s="1"/>
  <c r="BW480" i="8"/>
  <c r="BX480" i="8" s="1"/>
  <c r="BW33" i="8"/>
  <c r="BX33" i="8" s="1"/>
  <c r="BW394" i="8"/>
  <c r="BX394" i="8" s="1"/>
  <c r="BW444" i="8"/>
  <c r="BX444" i="8" s="1"/>
  <c r="BW58" i="8"/>
  <c r="BX58" i="8" s="1"/>
  <c r="BW256" i="8"/>
  <c r="BX256" i="8" s="1"/>
  <c r="BW143" i="8"/>
  <c r="BX143" i="8" s="1"/>
  <c r="BW115" i="8"/>
  <c r="BX115" i="8" s="1"/>
  <c r="BW368" i="8"/>
  <c r="BX368" i="8" s="1"/>
  <c r="BW18" i="8"/>
  <c r="BX18" i="8" s="1"/>
  <c r="BW31" i="8"/>
  <c r="BX31" i="8" s="1"/>
  <c r="BW423" i="8"/>
  <c r="BX423" i="8" s="1"/>
  <c r="BW22" i="8"/>
  <c r="BX22" i="8" s="1"/>
  <c r="BW358" i="8"/>
  <c r="BX358" i="8" s="1"/>
  <c r="BW388" i="8"/>
  <c r="BX388" i="8" s="1"/>
  <c r="BW362" i="8"/>
  <c r="BX362" i="8" s="1"/>
  <c r="BW15" i="8"/>
  <c r="BX15" i="8" s="1"/>
  <c r="BW513" i="8"/>
  <c r="BX513" i="8" s="1"/>
  <c r="BW278" i="8"/>
  <c r="BX278" i="8" s="1"/>
  <c r="BW171" i="8"/>
  <c r="BX171" i="8" s="1"/>
  <c r="BW81" i="8"/>
  <c r="BX81" i="8" s="1"/>
  <c r="BW55" i="8"/>
  <c r="BX55" i="8" s="1"/>
  <c r="BW16" i="8"/>
  <c r="BX16" i="8" s="1"/>
  <c r="BW344" i="8"/>
  <c r="BX344" i="8" s="1"/>
  <c r="BW517" i="8"/>
  <c r="BX517" i="8" s="1"/>
  <c r="BW204" i="8"/>
  <c r="BX204" i="8" s="1"/>
  <c r="BW169" i="8"/>
  <c r="BX169" i="8" s="1"/>
  <c r="BW248" i="8"/>
  <c r="BX248" i="8" s="1"/>
  <c r="BW291" i="8"/>
  <c r="BX291" i="8" s="1"/>
  <c r="BW483" i="8"/>
  <c r="BX483" i="8" s="1"/>
  <c r="BW161" i="8"/>
  <c r="BX161" i="8" s="1"/>
  <c r="BW125" i="8"/>
  <c r="BX125" i="8" s="1"/>
  <c r="BW38" i="8"/>
  <c r="BX38" i="8" s="1"/>
  <c r="BW44" i="8"/>
  <c r="BX44" i="8" s="1"/>
  <c r="BW238" i="8"/>
  <c r="BX238" i="8" s="1"/>
  <c r="BW166" i="8"/>
  <c r="BX166" i="8" s="1"/>
  <c r="BW326" i="8"/>
  <c r="BX326" i="8" s="1"/>
  <c r="BW142" i="8"/>
  <c r="BX142" i="8" s="1"/>
  <c r="BW347" i="8"/>
  <c r="BX347" i="8" s="1"/>
  <c r="BW153" i="8"/>
  <c r="BX153" i="8" s="1"/>
  <c r="BW371" i="8"/>
  <c r="BX371" i="8" s="1"/>
  <c r="BW328" i="8"/>
  <c r="BX328" i="8" s="1"/>
  <c r="BW178" i="8"/>
  <c r="BX178" i="8" s="1"/>
  <c r="BW345" i="8"/>
  <c r="BX345" i="8" s="1"/>
  <c r="BW126" i="8"/>
  <c r="BX126" i="8" s="1"/>
  <c r="BW403" i="8"/>
  <c r="BX403" i="8" s="1"/>
  <c r="BW397" i="8"/>
  <c r="BX397" i="8" s="1"/>
  <c r="BW474" i="8"/>
  <c r="BX474" i="8" s="1"/>
  <c r="BW203" i="8"/>
  <c r="BX203" i="8" s="1"/>
  <c r="BW205" i="8"/>
  <c r="BX205" i="8" s="1"/>
  <c r="BW70" i="8"/>
  <c r="BX70" i="8" s="1"/>
  <c r="BW257" i="8"/>
  <c r="BX257" i="8" s="1"/>
  <c r="BW453" i="8"/>
  <c r="BX453" i="8" s="1"/>
  <c r="BW200" i="8"/>
  <c r="BX200" i="8" s="1"/>
  <c r="BW73" i="8"/>
  <c r="BX73" i="8" s="1"/>
  <c r="BW177" i="8"/>
  <c r="BX177" i="8" s="1"/>
  <c r="BW216" i="8"/>
  <c r="BX216" i="8" s="1"/>
  <c r="BW467" i="8"/>
  <c r="BX467" i="8" s="1"/>
  <c r="BW264" i="8"/>
  <c r="BX264" i="8" s="1"/>
  <c r="BW21" i="8"/>
  <c r="BX21" i="8" s="1"/>
  <c r="BW82" i="8"/>
  <c r="BX82" i="8" s="1"/>
  <c r="BW487" i="8"/>
  <c r="BX487" i="8" s="1"/>
  <c r="BW436" i="8"/>
  <c r="BX436" i="8" s="1"/>
  <c r="BW50" i="8"/>
  <c r="BX50" i="8" s="1"/>
  <c r="BW306" i="8"/>
  <c r="BX306" i="8" s="1"/>
  <c r="BW440" i="8"/>
  <c r="BX440" i="8" s="1"/>
  <c r="BW7" i="8"/>
  <c r="BX7" i="8" s="1"/>
  <c r="BW463" i="8"/>
  <c r="BX463" i="8" s="1"/>
  <c r="BW164" i="8"/>
  <c r="BX164" i="8" s="1"/>
  <c r="BW337" i="8"/>
  <c r="BX337" i="8" s="1"/>
  <c r="BW266" i="8"/>
  <c r="BX266" i="8" s="1"/>
  <c r="BW235" i="8"/>
  <c r="BX235" i="8" s="1"/>
  <c r="BW219" i="8"/>
  <c r="BX219" i="8" s="1"/>
  <c r="BW288" i="8"/>
  <c r="BX288" i="8" s="1"/>
  <c r="BW95" i="8"/>
  <c r="BX95" i="8" s="1"/>
  <c r="BW6" i="8"/>
  <c r="BX6" i="8" s="1"/>
  <c r="BW265" i="8"/>
  <c r="BX265" i="8" s="1"/>
  <c r="BW8" i="8"/>
  <c r="BX8" i="8" s="1"/>
  <c r="BW94" i="8"/>
  <c r="BX94" i="8" s="1"/>
  <c r="BW181" i="8"/>
  <c r="BX181" i="8" s="1"/>
  <c r="BW414" i="8"/>
  <c r="BX414" i="8" s="1"/>
  <c r="BW287" i="8"/>
  <c r="BX287" i="8" s="1"/>
  <c r="BW84" i="8"/>
  <c r="BX84" i="8" s="1"/>
  <c r="BW92" i="8"/>
  <c r="BX92" i="8" s="1"/>
  <c r="BW253" i="8"/>
  <c r="BX253" i="8" s="1"/>
  <c r="BW338" i="8"/>
  <c r="BX338" i="8" s="1"/>
  <c r="BW455" i="8"/>
  <c r="BX455" i="8" s="1"/>
  <c r="BW381" i="8"/>
  <c r="BX381" i="8" s="1"/>
  <c r="BW168" i="8"/>
  <c r="BX168" i="8" s="1"/>
  <c r="BW165" i="8"/>
  <c r="BX165" i="8" s="1"/>
  <c r="BW196" i="8"/>
  <c r="BX196" i="8" s="1"/>
  <c r="BW426" i="8"/>
  <c r="BX426" i="8" s="1"/>
  <c r="BW251" i="8"/>
  <c r="BX251" i="8" s="1"/>
  <c r="BW20" i="8"/>
  <c r="BX20" i="8" s="1"/>
  <c r="BW320" i="8"/>
  <c r="BX320" i="8" s="1"/>
  <c r="BW176" i="8"/>
  <c r="BX176" i="8" s="1"/>
  <c r="BW179" i="8"/>
  <c r="BX179" i="8" s="1"/>
  <c r="BW52" i="8"/>
  <c r="BX52" i="8" s="1"/>
  <c r="BW341" i="8"/>
  <c r="BX341" i="8" s="1"/>
  <c r="BW429" i="8"/>
  <c r="BX429" i="8" s="1"/>
  <c r="BW133" i="8"/>
  <c r="BX133" i="8" s="1"/>
  <c r="BW154" i="8"/>
  <c r="BX154" i="8" s="1"/>
  <c r="BW110" i="8"/>
  <c r="BX110" i="8" s="1"/>
  <c r="BW138" i="8"/>
  <c r="BX138" i="8" s="1"/>
  <c r="BW150" i="8"/>
  <c r="BX150" i="8" s="1"/>
  <c r="BW510" i="8"/>
  <c r="BX510" i="8" s="1"/>
  <c r="BW380" i="8"/>
  <c r="BX380" i="8" s="1"/>
  <c r="BW472" i="8"/>
  <c r="BX472" i="8" s="1"/>
  <c r="BW402" i="8"/>
  <c r="BX402" i="8" s="1"/>
  <c r="BW352" i="8"/>
  <c r="BX352" i="8" s="1"/>
  <c r="BW301" i="8"/>
  <c r="BX301" i="8" s="1"/>
  <c r="BW370" i="8"/>
  <c r="BX370" i="8" s="1"/>
  <c r="BW214" i="8"/>
  <c r="BX214" i="8" s="1"/>
  <c r="BW413" i="8"/>
  <c r="BX413" i="8" s="1"/>
  <c r="BW246" i="8"/>
  <c r="BX246" i="8" s="1"/>
  <c r="BW67" i="8"/>
  <c r="BX67" i="8" s="1"/>
  <c r="BW193" i="8"/>
  <c r="BX193" i="8" s="1"/>
  <c r="BW451" i="8"/>
  <c r="BX451" i="8" s="1"/>
  <c r="BW383" i="8"/>
  <c r="BX383" i="8" s="1"/>
  <c r="BW318" i="8"/>
  <c r="BX318" i="8" s="1"/>
  <c r="BW11" i="8"/>
  <c r="BX11" i="8" s="1"/>
  <c r="BW468" i="8"/>
  <c r="BX468" i="8" s="1"/>
  <c r="BW374" i="8"/>
  <c r="BX374" i="8" s="1"/>
  <c r="BW308" i="8"/>
  <c r="BX308" i="8" s="1"/>
  <c r="BW447" i="8"/>
  <c r="BX447" i="8" s="1"/>
  <c r="BW124" i="8"/>
  <c r="BX124" i="8" s="1"/>
  <c r="BW255" i="8"/>
  <c r="BX255" i="8" s="1"/>
  <c r="BW357" i="8"/>
  <c r="BX357" i="8" s="1"/>
  <c r="BW34" i="8"/>
  <c r="BX34" i="8" s="1"/>
  <c r="BW24" i="8"/>
  <c r="BX24" i="8" s="1"/>
  <c r="BW13" i="8"/>
  <c r="BX13" i="8" s="1"/>
  <c r="BW87" i="8"/>
  <c r="BX87" i="8" s="1"/>
  <c r="BW152" i="8"/>
  <c r="BX152" i="8" s="1"/>
  <c r="BW441" i="8"/>
  <c r="BX441" i="8" s="1"/>
  <c r="BW382" i="8"/>
  <c r="BX382" i="8" s="1"/>
  <c r="BW419" i="8"/>
  <c r="BX419" i="8" s="1"/>
  <c r="BW293" i="8"/>
  <c r="BX293" i="8" s="1"/>
  <c r="BW25" i="8"/>
  <c r="BX25" i="8" s="1"/>
  <c r="BW173" i="8"/>
  <c r="BX173" i="8" s="1"/>
  <c r="BW415" i="8"/>
  <c r="BX415" i="8" s="1"/>
  <c r="BW188" i="8"/>
  <c r="BX188" i="8" s="1"/>
  <c r="BW37" i="8"/>
  <c r="BX37" i="8" s="1"/>
  <c r="BW174" i="8"/>
  <c r="BX174" i="8" s="1"/>
  <c r="BW509" i="8"/>
  <c r="BX509" i="8" s="1"/>
  <c r="BW54" i="8"/>
  <c r="BX54" i="8" s="1"/>
  <c r="BW112" i="8"/>
  <c r="BX112" i="8" s="1"/>
  <c r="BW280" i="8"/>
  <c r="BX280" i="8" s="1"/>
  <c r="BW361" i="8"/>
  <c r="BX361" i="8" s="1"/>
  <c r="BW279" i="8"/>
  <c r="BX279" i="8" s="1"/>
  <c r="BW141" i="8"/>
  <c r="BX141" i="8" s="1"/>
  <c r="BW404" i="8"/>
  <c r="BX404" i="8" s="1"/>
  <c r="BW217" i="8"/>
  <c r="BX217" i="8" s="1"/>
  <c r="BW100" i="8"/>
  <c r="BX100" i="8" s="1"/>
  <c r="BW63" i="8"/>
  <c r="BX63" i="8" s="1"/>
  <c r="BW506" i="8"/>
  <c r="BX506" i="8" s="1"/>
  <c r="BW333" i="8"/>
  <c r="BX333" i="8" s="1"/>
  <c r="BW300" i="8"/>
  <c r="BX300" i="8" s="1"/>
  <c r="BW322" i="8"/>
  <c r="BX322" i="8" s="1"/>
  <c r="BW416" i="8"/>
  <c r="BX416" i="8" s="1"/>
  <c r="BW65" i="8"/>
  <c r="BX65" i="8" s="1"/>
  <c r="BW123" i="8"/>
  <c r="BX123" i="8" s="1"/>
  <c r="BW5" i="8"/>
  <c r="BW254" i="8"/>
  <c r="BX254" i="8" s="1"/>
  <c r="BW208" i="8"/>
  <c r="BX208" i="8" s="1"/>
  <c r="BW282" i="8"/>
  <c r="BX282" i="8" s="1"/>
  <c r="BW28" i="8"/>
  <c r="BX28" i="8" s="1"/>
  <c r="BW159" i="8"/>
  <c r="BX159" i="8" s="1"/>
  <c r="BW109" i="8"/>
  <c r="BX109" i="8" s="1"/>
  <c r="BW223" i="8"/>
  <c r="BX223" i="8" s="1"/>
  <c r="BW23" i="8"/>
  <c r="BX23" i="8" s="1"/>
  <c r="BW496" i="8"/>
  <c r="BX496" i="8" s="1"/>
  <c r="BW139" i="8"/>
  <c r="BX139" i="8" s="1"/>
  <c r="BW130" i="8"/>
  <c r="BX130" i="8" s="1"/>
  <c r="BW68" i="8"/>
  <c r="BX68" i="8" s="1"/>
  <c r="BW315" i="8"/>
  <c r="BX315" i="8" s="1"/>
  <c r="BW113" i="8"/>
  <c r="BX113" i="8" s="1"/>
  <c r="BW375" i="8"/>
  <c r="BX375" i="8" s="1"/>
  <c r="BW14" i="8"/>
  <c r="BX14" i="8" s="1"/>
  <c r="BW207" i="8"/>
  <c r="BX207" i="8" s="1"/>
  <c r="BW302" i="8"/>
  <c r="BX302" i="8" s="1"/>
  <c r="BW499" i="8"/>
  <c r="BX499" i="8" s="1"/>
  <c r="BW323" i="8"/>
  <c r="BX323" i="8" s="1"/>
  <c r="BW111" i="8"/>
  <c r="BX111" i="8" s="1"/>
  <c r="BW42" i="8"/>
  <c r="BX42" i="8" s="1"/>
  <c r="BW494" i="8"/>
  <c r="BX494" i="8" s="1"/>
  <c r="BW277" i="8"/>
  <c r="BX277" i="8" s="1"/>
  <c r="BW132" i="8"/>
  <c r="BX132" i="8" s="1"/>
  <c r="BW88" i="8"/>
  <c r="BX88" i="8" s="1"/>
  <c r="BW398" i="8"/>
  <c r="BX398" i="8" s="1"/>
  <c r="BW442" i="8"/>
  <c r="BX442" i="8" s="1"/>
  <c r="BW309" i="8"/>
  <c r="BX309" i="8" s="1"/>
  <c r="BW104" i="8"/>
  <c r="BX104" i="8" s="1"/>
  <c r="BW103" i="8"/>
  <c r="BX103" i="8" s="1"/>
  <c r="BW500" i="8"/>
  <c r="BX500" i="8" s="1"/>
  <c r="BW183" i="8"/>
  <c r="BX183" i="8" s="1"/>
  <c r="BW503" i="8"/>
  <c r="BX503" i="8" s="1"/>
  <c r="BW118" i="8"/>
  <c r="BX118" i="8" s="1"/>
  <c r="BW369" i="8"/>
  <c r="BX369" i="8" s="1"/>
  <c r="BW313" i="8"/>
  <c r="BX313" i="8" s="1"/>
  <c r="BW307" i="8"/>
  <c r="BX307" i="8" s="1"/>
  <c r="BW78" i="8"/>
  <c r="BX78" i="8" s="1"/>
  <c r="BW292" i="8"/>
  <c r="BX292" i="8" s="1"/>
  <c r="BW418" i="8"/>
  <c r="BX418" i="8" s="1"/>
  <c r="BW470" i="8"/>
  <c r="BX470" i="8" s="1"/>
  <c r="BW378" i="8"/>
  <c r="BX378" i="8" s="1"/>
  <c r="BW46" i="8"/>
  <c r="BX46" i="8" s="1"/>
  <c r="BW450" i="8"/>
  <c r="BX450" i="8" s="1"/>
  <c r="BW222" i="8"/>
  <c r="BX222" i="8" s="1"/>
  <c r="BW281" i="8"/>
  <c r="BX281" i="8" s="1"/>
  <c r="BW136" i="8"/>
  <c r="BX136" i="8" s="1"/>
  <c r="BW17" i="8"/>
  <c r="BX17" i="8" s="1"/>
  <c r="BW273" i="8"/>
  <c r="BX273" i="8" s="1"/>
  <c r="BW471" i="8"/>
  <c r="BX471" i="8" s="1"/>
  <c r="BW377" i="8"/>
  <c r="BX377" i="8" s="1"/>
  <c r="BW360" i="8"/>
  <c r="BX360" i="8" s="1"/>
  <c r="BW105" i="8"/>
  <c r="BX105" i="8" s="1"/>
  <c r="BW85" i="8"/>
  <c r="BX85" i="8" s="1"/>
  <c r="BW182" i="8"/>
  <c r="BX182" i="8" s="1"/>
  <c r="BW325" i="8"/>
  <c r="BX325" i="8" s="1"/>
  <c r="BW305" i="8"/>
  <c r="BX305" i="8" s="1"/>
  <c r="BW396" i="8"/>
  <c r="BX396" i="8" s="1"/>
  <c r="BW359" i="8"/>
  <c r="BX359" i="8" s="1"/>
  <c r="BW390" i="8"/>
  <c r="BX390" i="8" s="1"/>
  <c r="BW274" i="8"/>
  <c r="BX274" i="8" s="1"/>
  <c r="BW515" i="8"/>
  <c r="BX515" i="8" s="1"/>
  <c r="BW96" i="8"/>
  <c r="BX96" i="8" s="1"/>
  <c r="BW457" i="8"/>
  <c r="BX457" i="8" s="1"/>
  <c r="BW412" i="8"/>
  <c r="BX412" i="8" s="1"/>
  <c r="BW36" i="8"/>
  <c r="BX36" i="8" s="1"/>
  <c r="BW250" i="8"/>
  <c r="BX250" i="8" s="1"/>
  <c r="BW297" i="8"/>
  <c r="BX297" i="8" s="1"/>
  <c r="BW224" i="8"/>
  <c r="BX224" i="8" s="1"/>
  <c r="BW240" i="8"/>
  <c r="BX240" i="8" s="1"/>
  <c r="BW491" i="8"/>
  <c r="BX491" i="8" s="1"/>
  <c r="BW145" i="8"/>
  <c r="BX145" i="8" s="1"/>
  <c r="BW35" i="8"/>
  <c r="BX35" i="8" s="1"/>
  <c r="BW372" i="8"/>
  <c r="BX372" i="8" s="1"/>
  <c r="BW432" i="8"/>
  <c r="BX432" i="8" s="1"/>
  <c r="BW355" i="8"/>
  <c r="BX355" i="8" s="1"/>
  <c r="BW332" i="8"/>
  <c r="BX332" i="8" s="1"/>
  <c r="BW401" i="8"/>
  <c r="BX401" i="8" s="1"/>
  <c r="BW30" i="8"/>
  <c r="BX30" i="8" s="1"/>
  <c r="BW384" i="8"/>
  <c r="BX384" i="8" s="1"/>
  <c r="BW47" i="8"/>
  <c r="BX47" i="8" s="1"/>
  <c r="BW481" i="8"/>
  <c r="BX481" i="8" s="1"/>
  <c r="BW353" i="8"/>
  <c r="BX353" i="8" s="1"/>
  <c r="BW356" i="8"/>
  <c r="BX356" i="8" s="1"/>
  <c r="BW385" i="8"/>
  <c r="BX385" i="8" s="1"/>
  <c r="BW218" i="8"/>
  <c r="BX218" i="8" s="1"/>
  <c r="BW61" i="8"/>
  <c r="BX61" i="8" s="1"/>
  <c r="BW400" i="8"/>
  <c r="BX400" i="8" s="1"/>
  <c r="BW184" i="8"/>
  <c r="BX184" i="8" s="1"/>
  <c r="BW75" i="8"/>
  <c r="BX75" i="8" s="1"/>
  <c r="BW489" i="8"/>
  <c r="BX489" i="8" s="1"/>
  <c r="BW162" i="8"/>
  <c r="BX162" i="8" s="1"/>
  <c r="BW391" i="8"/>
  <c r="BX391" i="8" s="1"/>
  <c r="BW408" i="8"/>
  <c r="BX408" i="8" s="1"/>
  <c r="BW195" i="8"/>
  <c r="BX195" i="8" s="1"/>
  <c r="BW144" i="8"/>
  <c r="BX144" i="8" s="1"/>
  <c r="BW409" i="8"/>
  <c r="BX409" i="8" s="1"/>
  <c r="BW59" i="8"/>
  <c r="BX59" i="8" s="1"/>
  <c r="BW10" i="8"/>
  <c r="BX10" i="8" s="1"/>
  <c r="BW437" i="8"/>
  <c r="BX437" i="8" s="1"/>
  <c r="BW74" i="8"/>
  <c r="BX74" i="8" s="1"/>
  <c r="BW66" i="8"/>
  <c r="BX66" i="8" s="1"/>
  <c r="BW395" i="8"/>
  <c r="BX395" i="8" s="1"/>
  <c r="BW330" i="8"/>
  <c r="BX330" i="8" s="1"/>
  <c r="BW175" i="8"/>
  <c r="BX175" i="8" s="1"/>
  <c r="BW304" i="8"/>
  <c r="BX304" i="8" s="1"/>
  <c r="BY330" i="8" l="1"/>
  <c r="CC330" i="8" s="1"/>
  <c r="CD330" i="8" s="1"/>
  <c r="CF330" i="8" s="1"/>
  <c r="CB330" i="8"/>
  <c r="CE330" i="8" s="1"/>
  <c r="BY395" i="8"/>
  <c r="CC395" i="8" s="1"/>
  <c r="CD395" i="8" s="1"/>
  <c r="CB395" i="8"/>
  <c r="CE395" i="8" s="1"/>
  <c r="BY96" i="8"/>
  <c r="CC96" i="8" s="1"/>
  <c r="CD96" i="8" s="1"/>
  <c r="CF96" i="8" s="1"/>
  <c r="CB96" i="8"/>
  <c r="CE96" i="8" s="1"/>
  <c r="BY292" i="8"/>
  <c r="CC292" i="8" s="1"/>
  <c r="CD292" i="8" s="1"/>
  <c r="CB292" i="8"/>
  <c r="CE292" i="8" s="1"/>
  <c r="BY14" i="8"/>
  <c r="CC14" i="8" s="1"/>
  <c r="CD14" i="8" s="1"/>
  <c r="CF14" i="8" s="1"/>
  <c r="CB14" i="8"/>
  <c r="CE14" i="8" s="1"/>
  <c r="BW519" i="8"/>
  <c r="BW3" i="8" s="1"/>
  <c r="BX5" i="8"/>
  <c r="BY25" i="8"/>
  <c r="CC25" i="8" s="1"/>
  <c r="CD25" i="8" s="1"/>
  <c r="CF25" i="8" s="1"/>
  <c r="CB25" i="8"/>
  <c r="CE25" i="8" s="1"/>
  <c r="BY413" i="8"/>
  <c r="CC413" i="8" s="1"/>
  <c r="CD413" i="8" s="1"/>
  <c r="CF413" i="8" s="1"/>
  <c r="CB413" i="8"/>
  <c r="CE413" i="8" s="1"/>
  <c r="BY165" i="8"/>
  <c r="CC165" i="8" s="1"/>
  <c r="CD165" i="8" s="1"/>
  <c r="CF165" i="8" s="1"/>
  <c r="CB165" i="8"/>
  <c r="CE165" i="8" s="1"/>
  <c r="BY288" i="8"/>
  <c r="CC288" i="8" s="1"/>
  <c r="CD288" i="8" s="1"/>
  <c r="CF288" i="8" s="1"/>
  <c r="CB288" i="8"/>
  <c r="CE288" i="8" s="1"/>
  <c r="BY328" i="8"/>
  <c r="CC328" i="8" s="1"/>
  <c r="CD328" i="8" s="1"/>
  <c r="CF328" i="8" s="1"/>
  <c r="CB328" i="8"/>
  <c r="CE328" i="8" s="1"/>
  <c r="BY408" i="8"/>
  <c r="CC408" i="8" s="1"/>
  <c r="CD408" i="8" s="1"/>
  <c r="CF408" i="8" s="1"/>
  <c r="CB408" i="8"/>
  <c r="CE408" i="8" s="1"/>
  <c r="BY401" i="8"/>
  <c r="CC401" i="8" s="1"/>
  <c r="CD401" i="8" s="1"/>
  <c r="CF401" i="8" s="1"/>
  <c r="CB401" i="8"/>
  <c r="CE401" i="8" s="1"/>
  <c r="BY515" i="8"/>
  <c r="CC515" i="8" s="1"/>
  <c r="CD515" i="8" s="1"/>
  <c r="CF515" i="8" s="1"/>
  <c r="CB515" i="8"/>
  <c r="CE515" i="8" s="1"/>
  <c r="BY281" i="8"/>
  <c r="CC281" i="8" s="1"/>
  <c r="CD281" i="8" s="1"/>
  <c r="CF281" i="8" s="1"/>
  <c r="CB281" i="8"/>
  <c r="CE281" i="8" s="1"/>
  <c r="BY78" i="8"/>
  <c r="CC78" i="8" s="1"/>
  <c r="CD78" i="8" s="1"/>
  <c r="CF78" i="8" s="1"/>
  <c r="CB78" i="8"/>
  <c r="CE78" i="8" s="1"/>
  <c r="BY103" i="8"/>
  <c r="CC103" i="8" s="1"/>
  <c r="CD103" i="8" s="1"/>
  <c r="CF103" i="8" s="1"/>
  <c r="CB103" i="8"/>
  <c r="CE103" i="8" s="1"/>
  <c r="BY494" i="8"/>
  <c r="CC494" i="8" s="1"/>
  <c r="CD494" i="8" s="1"/>
  <c r="CF494" i="8" s="1"/>
  <c r="CB494" i="8"/>
  <c r="CE494" i="8" s="1"/>
  <c r="BY375" i="8"/>
  <c r="CC375" i="8" s="1"/>
  <c r="CD375" i="8" s="1"/>
  <c r="CF375" i="8" s="1"/>
  <c r="CB375" i="8"/>
  <c r="CE375" i="8" s="1"/>
  <c r="BY223" i="8"/>
  <c r="CC223" i="8" s="1"/>
  <c r="CD223" i="8" s="1"/>
  <c r="CF223" i="8" s="1"/>
  <c r="CB223" i="8"/>
  <c r="CE223" i="8" s="1"/>
  <c r="BY123" i="8"/>
  <c r="CC123" i="8" s="1"/>
  <c r="CD123" i="8" s="1"/>
  <c r="CF123" i="8" s="1"/>
  <c r="CB123" i="8"/>
  <c r="CE123" i="8" s="1"/>
  <c r="BY100" i="8"/>
  <c r="CC100" i="8" s="1"/>
  <c r="CD100" i="8" s="1"/>
  <c r="CF100" i="8" s="1"/>
  <c r="CB100" i="8"/>
  <c r="CE100" i="8" s="1"/>
  <c r="BY54" i="8"/>
  <c r="CC54" i="8" s="1"/>
  <c r="CD54" i="8" s="1"/>
  <c r="CF54" i="8" s="1"/>
  <c r="CB54" i="8"/>
  <c r="CE54" i="8" s="1"/>
  <c r="BY293" i="8"/>
  <c r="CC293" i="8" s="1"/>
  <c r="CD293" i="8" s="1"/>
  <c r="CF293" i="8" s="1"/>
  <c r="CB293" i="8"/>
  <c r="CE293" i="8" s="1"/>
  <c r="BY34" i="8"/>
  <c r="CC34" i="8" s="1"/>
  <c r="CD34" i="8" s="1"/>
  <c r="CF34" i="8" s="1"/>
  <c r="CB34" i="8"/>
  <c r="CE34" i="8" s="1"/>
  <c r="BY11" i="8"/>
  <c r="CB11" i="8"/>
  <c r="CE11" i="8" s="1"/>
  <c r="CB214" i="8"/>
  <c r="CE214" i="8" s="1"/>
  <c r="BY214" i="8"/>
  <c r="CC214" i="8" s="1"/>
  <c r="CD214" i="8" s="1"/>
  <c r="BY150" i="8"/>
  <c r="CC150" i="8" s="1"/>
  <c r="CD150" i="8" s="1"/>
  <c r="CF150" i="8" s="1"/>
  <c r="CB150" i="8"/>
  <c r="CE150" i="8" s="1"/>
  <c r="CB179" i="8"/>
  <c r="CE179" i="8" s="1"/>
  <c r="BY179" i="8"/>
  <c r="CC179" i="8" s="1"/>
  <c r="CD179" i="8" s="1"/>
  <c r="CB168" i="8"/>
  <c r="CE168" i="8" s="1"/>
  <c r="BY168" i="8"/>
  <c r="CC168" i="8" s="1"/>
  <c r="CD168" i="8" s="1"/>
  <c r="CB414" i="8"/>
  <c r="CE414" i="8" s="1"/>
  <c r="BY414" i="8"/>
  <c r="CC414" i="8" s="1"/>
  <c r="CD414" i="8" s="1"/>
  <c r="BY219" i="8"/>
  <c r="CC219" i="8" s="1"/>
  <c r="CD219" i="8" s="1"/>
  <c r="CF219" i="8" s="1"/>
  <c r="CB219" i="8"/>
  <c r="CE219" i="8" s="1"/>
  <c r="CB306" i="8"/>
  <c r="CE306" i="8" s="1"/>
  <c r="BY306" i="8"/>
  <c r="CC306" i="8" s="1"/>
  <c r="CD306" i="8" s="1"/>
  <c r="CB216" i="8"/>
  <c r="CE216" i="8" s="1"/>
  <c r="BY216" i="8"/>
  <c r="CC216" i="8" s="1"/>
  <c r="CD216" i="8" s="1"/>
  <c r="CB203" i="8"/>
  <c r="CE203" i="8" s="1"/>
  <c r="BY203" i="8"/>
  <c r="CC203" i="8" s="1"/>
  <c r="CD203" i="8" s="1"/>
  <c r="BY371" i="8"/>
  <c r="CC371" i="8" s="1"/>
  <c r="CD371" i="8" s="1"/>
  <c r="CF371" i="8" s="1"/>
  <c r="CB371" i="8"/>
  <c r="CE371" i="8" s="1"/>
  <c r="BY38" i="8"/>
  <c r="CC38" i="8" s="1"/>
  <c r="CD38" i="8" s="1"/>
  <c r="CF38" i="8" s="1"/>
  <c r="CB38" i="8"/>
  <c r="CE38" i="8" s="1"/>
  <c r="BY517" i="8"/>
  <c r="CC517" i="8" s="1"/>
  <c r="CD517" i="8" s="1"/>
  <c r="CF517" i="8" s="1"/>
  <c r="CB517" i="8"/>
  <c r="CE517" i="8" s="1"/>
  <c r="BY15" i="8"/>
  <c r="CB15" i="8"/>
  <c r="CE15" i="8" s="1"/>
  <c r="BY368" i="8"/>
  <c r="CC368" i="8" s="1"/>
  <c r="CD368" i="8" s="1"/>
  <c r="CF368" i="8" s="1"/>
  <c r="CB368" i="8"/>
  <c r="CE368" i="8" s="1"/>
  <c r="BY480" i="8"/>
  <c r="CC480" i="8" s="1"/>
  <c r="CD480" i="8" s="1"/>
  <c r="CF480" i="8" s="1"/>
  <c r="CB480" i="8"/>
  <c r="CE480" i="8" s="1"/>
  <c r="BY516" i="8"/>
  <c r="CC516" i="8" s="1"/>
  <c r="CD516" i="8" s="1"/>
  <c r="CF516" i="8" s="1"/>
  <c r="CB516" i="8"/>
  <c r="CE516" i="8" s="1"/>
  <c r="CB435" i="8"/>
  <c r="CE435" i="8" s="1"/>
  <c r="BY435" i="8"/>
  <c r="CC435" i="8" s="1"/>
  <c r="CD435" i="8" s="1"/>
  <c r="CB198" i="8"/>
  <c r="CE198" i="8" s="1"/>
  <c r="BY198" i="8"/>
  <c r="CC198" i="8" s="1"/>
  <c r="CD198" i="8" s="1"/>
  <c r="BY247" i="8"/>
  <c r="CC247" i="8" s="1"/>
  <c r="CD247" i="8" s="1"/>
  <c r="CF247" i="8" s="1"/>
  <c r="CB247" i="8"/>
  <c r="CE247" i="8" s="1"/>
  <c r="BY464" i="8"/>
  <c r="CC464" i="8" s="1"/>
  <c r="CD464" i="8" s="1"/>
  <c r="CF464" i="8" s="1"/>
  <c r="CB464" i="8"/>
  <c r="CE464" i="8" s="1"/>
  <c r="CB64" i="8"/>
  <c r="CE64" i="8" s="1"/>
  <c r="BY64" i="8"/>
  <c r="CC64" i="8" s="1"/>
  <c r="CD64" i="8" s="1"/>
  <c r="CB340" i="8"/>
  <c r="CE340" i="8" s="1"/>
  <c r="BY340" i="8"/>
  <c r="CC340" i="8" s="1"/>
  <c r="CD340" i="8" s="1"/>
  <c r="BY319" i="8"/>
  <c r="CC319" i="8" s="1"/>
  <c r="CD319" i="8" s="1"/>
  <c r="CF319" i="8" s="1"/>
  <c r="CB319" i="8"/>
  <c r="CE319" i="8" s="1"/>
  <c r="BY505" i="8"/>
  <c r="CC505" i="8" s="1"/>
  <c r="CD505" i="8" s="1"/>
  <c r="CF505" i="8" s="1"/>
  <c r="CB505" i="8"/>
  <c r="CE505" i="8" s="1"/>
  <c r="BY461" i="8"/>
  <c r="CC461" i="8" s="1"/>
  <c r="CD461" i="8" s="1"/>
  <c r="CF461" i="8" s="1"/>
  <c r="CB461" i="8"/>
  <c r="CE461" i="8" s="1"/>
  <c r="CB9" i="8"/>
  <c r="CE9" i="8" s="1"/>
  <c r="BY9" i="8"/>
  <c r="CC9" i="8" s="1"/>
  <c r="CD9" i="8" s="1"/>
  <c r="BY189" i="8"/>
  <c r="CC189" i="8" s="1"/>
  <c r="CD189" i="8" s="1"/>
  <c r="CF189" i="8" s="1"/>
  <c r="CB189" i="8"/>
  <c r="CE189" i="8" s="1"/>
  <c r="BY501" i="8"/>
  <c r="CC501" i="8" s="1"/>
  <c r="CD501" i="8" s="1"/>
  <c r="CF501" i="8" s="1"/>
  <c r="CB501" i="8"/>
  <c r="CE501" i="8" s="1"/>
  <c r="CB321" i="8"/>
  <c r="CE321" i="8" s="1"/>
  <c r="BY321" i="8"/>
  <c r="CC321" i="8" s="1"/>
  <c r="CD321" i="8" s="1"/>
  <c r="CB243" i="8"/>
  <c r="CE243" i="8" s="1"/>
  <c r="BY243" i="8"/>
  <c r="CC243" i="8" s="1"/>
  <c r="CD243" i="8" s="1"/>
  <c r="BY298" i="8"/>
  <c r="CC298" i="8" s="1"/>
  <c r="CD298" i="8" s="1"/>
  <c r="CF298" i="8" s="1"/>
  <c r="CB298" i="8"/>
  <c r="CE298" i="8" s="1"/>
  <c r="BY220" i="8"/>
  <c r="CC220" i="8" s="1"/>
  <c r="CD220" i="8" s="1"/>
  <c r="CF220" i="8" s="1"/>
  <c r="CB220" i="8"/>
  <c r="CE220" i="8" s="1"/>
  <c r="BY120" i="8"/>
  <c r="CC120" i="8" s="1"/>
  <c r="CD120" i="8" s="1"/>
  <c r="CF120" i="8" s="1"/>
  <c r="CB120" i="8"/>
  <c r="CE120" i="8" s="1"/>
  <c r="CB411" i="8"/>
  <c r="CE411" i="8" s="1"/>
  <c r="BY411" i="8"/>
  <c r="CC411" i="8" s="1"/>
  <c r="CD411" i="8" s="1"/>
  <c r="BY456" i="8"/>
  <c r="CC456" i="8" s="1"/>
  <c r="CD456" i="8" s="1"/>
  <c r="CF456" i="8" s="1"/>
  <c r="CB456" i="8"/>
  <c r="CE456" i="8" s="1"/>
  <c r="CB83" i="8"/>
  <c r="CE83" i="8" s="1"/>
  <c r="BY83" i="8"/>
  <c r="CC83" i="8" s="1"/>
  <c r="CD83" i="8" s="1"/>
  <c r="BY310" i="8"/>
  <c r="CC310" i="8" s="1"/>
  <c r="CD310" i="8" s="1"/>
  <c r="CF310" i="8" s="1"/>
  <c r="CB310" i="8"/>
  <c r="CE310" i="8" s="1"/>
  <c r="BY131" i="8"/>
  <c r="CC131" i="8" s="1"/>
  <c r="CD131" i="8" s="1"/>
  <c r="CF131" i="8" s="1"/>
  <c r="CB131" i="8"/>
  <c r="CE131" i="8" s="1"/>
  <c r="BY170" i="8"/>
  <c r="CC170" i="8" s="1"/>
  <c r="CD170" i="8" s="1"/>
  <c r="CF170" i="8" s="1"/>
  <c r="CB170" i="8"/>
  <c r="CE170" i="8" s="1"/>
  <c r="CB229" i="8"/>
  <c r="CE229" i="8" s="1"/>
  <c r="BY229" i="8"/>
  <c r="CC229" i="8" s="1"/>
  <c r="CD229" i="8" s="1"/>
  <c r="BY167" i="8"/>
  <c r="CC167" i="8" s="1"/>
  <c r="CD167" i="8" s="1"/>
  <c r="CF167" i="8" s="1"/>
  <c r="CB167" i="8"/>
  <c r="CE167" i="8" s="1"/>
  <c r="CB443" i="8"/>
  <c r="CE443" i="8" s="1"/>
  <c r="BY443" i="8"/>
  <c r="CC443" i="8" s="1"/>
  <c r="CD443" i="8" s="1"/>
  <c r="BY490" i="8"/>
  <c r="CC490" i="8" s="1"/>
  <c r="CD490" i="8" s="1"/>
  <c r="CF490" i="8" s="1"/>
  <c r="CB490" i="8"/>
  <c r="CE490" i="8" s="1"/>
  <c r="BY60" i="8"/>
  <c r="CC60" i="8" s="1"/>
  <c r="CD60" i="8" s="1"/>
  <c r="CF60" i="8" s="1"/>
  <c r="CB60" i="8"/>
  <c r="CE60" i="8" s="1"/>
  <c r="BY329" i="8"/>
  <c r="CC329" i="8" s="1"/>
  <c r="CD329" i="8" s="1"/>
  <c r="CF329" i="8" s="1"/>
  <c r="CB329" i="8"/>
  <c r="CE329" i="8" s="1"/>
  <c r="BY384" i="8"/>
  <c r="CC384" i="8" s="1"/>
  <c r="CD384" i="8" s="1"/>
  <c r="CF384" i="8" s="1"/>
  <c r="CB384" i="8"/>
  <c r="CE384" i="8" s="1"/>
  <c r="BY195" i="8"/>
  <c r="CC195" i="8" s="1"/>
  <c r="CD195" i="8" s="1"/>
  <c r="CF195" i="8" s="1"/>
  <c r="CB195" i="8"/>
  <c r="CE195" i="8" s="1"/>
  <c r="BY182" i="8"/>
  <c r="CC182" i="8" s="1"/>
  <c r="CD182" i="8" s="1"/>
  <c r="CF182" i="8" s="1"/>
  <c r="CB182" i="8"/>
  <c r="CE182" i="8" s="1"/>
  <c r="BY500" i="8"/>
  <c r="CC500" i="8" s="1"/>
  <c r="CD500" i="8" s="1"/>
  <c r="CF500" i="8" s="1"/>
  <c r="CB500" i="8"/>
  <c r="CE500" i="8" s="1"/>
  <c r="BY23" i="8"/>
  <c r="CC23" i="8" s="1"/>
  <c r="CD23" i="8" s="1"/>
  <c r="CF23" i="8" s="1"/>
  <c r="CB23" i="8"/>
  <c r="CE23" i="8" s="1"/>
  <c r="BY112" i="8"/>
  <c r="CC112" i="8" s="1"/>
  <c r="CD112" i="8" s="1"/>
  <c r="CF112" i="8" s="1"/>
  <c r="CB112" i="8"/>
  <c r="CE112" i="8" s="1"/>
  <c r="BY468" i="8"/>
  <c r="CC468" i="8" s="1"/>
  <c r="CD468" i="8" s="1"/>
  <c r="CF468" i="8" s="1"/>
  <c r="CB468" i="8"/>
  <c r="CE468" i="8" s="1"/>
  <c r="BY52" i="8"/>
  <c r="CC52" i="8" s="1"/>
  <c r="CD52" i="8" s="1"/>
  <c r="CF52" i="8" s="1"/>
  <c r="CB52" i="8"/>
  <c r="CE52" i="8" s="1"/>
  <c r="CB440" i="8"/>
  <c r="CE440" i="8" s="1"/>
  <c r="BY440" i="8"/>
  <c r="CC440" i="8" s="1"/>
  <c r="CD440" i="8" s="1"/>
  <c r="BY204" i="8"/>
  <c r="CC204" i="8" s="1"/>
  <c r="CD204" i="8" s="1"/>
  <c r="CF204" i="8" s="1"/>
  <c r="CB204" i="8"/>
  <c r="CE204" i="8" s="1"/>
  <c r="BY66" i="8"/>
  <c r="CC66" i="8" s="1"/>
  <c r="CD66" i="8" s="1"/>
  <c r="CF66" i="8" s="1"/>
  <c r="CB66" i="8"/>
  <c r="CE66" i="8" s="1"/>
  <c r="BY218" i="8"/>
  <c r="CC218" i="8" s="1"/>
  <c r="CD218" i="8" s="1"/>
  <c r="CF218" i="8" s="1"/>
  <c r="CB218" i="8"/>
  <c r="CE218" i="8" s="1"/>
  <c r="BY240" i="8"/>
  <c r="CC240" i="8" s="1"/>
  <c r="CD240" i="8" s="1"/>
  <c r="CF240" i="8" s="1"/>
  <c r="CB240" i="8"/>
  <c r="CE240" i="8" s="1"/>
  <c r="BY85" i="8"/>
  <c r="CC85" i="8" s="1"/>
  <c r="CD85" i="8" s="1"/>
  <c r="CF85" i="8" s="1"/>
  <c r="CB85" i="8"/>
  <c r="CE85" i="8" s="1"/>
  <c r="BY74" i="8"/>
  <c r="CC74" i="8" s="1"/>
  <c r="CD74" i="8" s="1"/>
  <c r="CF74" i="8" s="1"/>
  <c r="CB74" i="8"/>
  <c r="CE74" i="8" s="1"/>
  <c r="BY391" i="8"/>
  <c r="CC391" i="8" s="1"/>
  <c r="CD391" i="8" s="1"/>
  <c r="CF391" i="8" s="1"/>
  <c r="CB391" i="8"/>
  <c r="CE391" i="8" s="1"/>
  <c r="BY385" i="8"/>
  <c r="CC385" i="8" s="1"/>
  <c r="CD385" i="8" s="1"/>
  <c r="CF385" i="8" s="1"/>
  <c r="CB385" i="8"/>
  <c r="CE385" i="8" s="1"/>
  <c r="BY332" i="8"/>
  <c r="CC332" i="8" s="1"/>
  <c r="CD332" i="8" s="1"/>
  <c r="CF332" i="8" s="1"/>
  <c r="CB332" i="8"/>
  <c r="CE332" i="8" s="1"/>
  <c r="BY224" i="8"/>
  <c r="CC224" i="8" s="1"/>
  <c r="CD224" i="8" s="1"/>
  <c r="CF224" i="8" s="1"/>
  <c r="CB224" i="8"/>
  <c r="CE224" i="8" s="1"/>
  <c r="BY274" i="8"/>
  <c r="CC274" i="8" s="1"/>
  <c r="CD274" i="8" s="1"/>
  <c r="CF274" i="8" s="1"/>
  <c r="CB274" i="8"/>
  <c r="CE274" i="8" s="1"/>
  <c r="BY105" i="8"/>
  <c r="CC105" i="8" s="1"/>
  <c r="CD105" i="8" s="1"/>
  <c r="CF105" i="8" s="1"/>
  <c r="CB105" i="8"/>
  <c r="CE105" i="8" s="1"/>
  <c r="BY222" i="8"/>
  <c r="CC222" i="8" s="1"/>
  <c r="CD222" i="8" s="1"/>
  <c r="CF222" i="8" s="1"/>
  <c r="CB222" i="8"/>
  <c r="CE222" i="8" s="1"/>
  <c r="BY307" i="8"/>
  <c r="CC307" i="8" s="1"/>
  <c r="CD307" i="8" s="1"/>
  <c r="CF307" i="8" s="1"/>
  <c r="CB307" i="8"/>
  <c r="CE307" i="8" s="1"/>
  <c r="BY104" i="8"/>
  <c r="CC104" i="8" s="1"/>
  <c r="CD104" i="8" s="1"/>
  <c r="CF104" i="8" s="1"/>
  <c r="CB104" i="8"/>
  <c r="CE104" i="8" s="1"/>
  <c r="BY42" i="8"/>
  <c r="CC42" i="8" s="1"/>
  <c r="CD42" i="8" s="1"/>
  <c r="CF42" i="8" s="1"/>
  <c r="CB42" i="8"/>
  <c r="CE42" i="8" s="1"/>
  <c r="BY113" i="8"/>
  <c r="CC113" i="8" s="1"/>
  <c r="CD113" i="8" s="1"/>
  <c r="CF113" i="8" s="1"/>
  <c r="CB113" i="8"/>
  <c r="CE113" i="8" s="1"/>
  <c r="BY109" i="8"/>
  <c r="CC109" i="8" s="1"/>
  <c r="CD109" i="8" s="1"/>
  <c r="CF109" i="8" s="1"/>
  <c r="CB109" i="8"/>
  <c r="CE109" i="8" s="1"/>
  <c r="BY65" i="8"/>
  <c r="CC65" i="8" s="1"/>
  <c r="CD65" i="8" s="1"/>
  <c r="CF65" i="8" s="1"/>
  <c r="CB65" i="8"/>
  <c r="CE65" i="8" s="1"/>
  <c r="BY217" i="8"/>
  <c r="CC217" i="8" s="1"/>
  <c r="CD217" i="8" s="1"/>
  <c r="CF217" i="8" s="1"/>
  <c r="CB217" i="8"/>
  <c r="CE217" i="8" s="1"/>
  <c r="BY509" i="8"/>
  <c r="CC509" i="8" s="1"/>
  <c r="CD509" i="8" s="1"/>
  <c r="CF509" i="8" s="1"/>
  <c r="CB509" i="8"/>
  <c r="CE509" i="8" s="1"/>
  <c r="BY419" i="8"/>
  <c r="CC419" i="8" s="1"/>
  <c r="CD419" i="8" s="1"/>
  <c r="CF419" i="8" s="1"/>
  <c r="CB419" i="8"/>
  <c r="CE419" i="8" s="1"/>
  <c r="BY357" i="8"/>
  <c r="CC357" i="8" s="1"/>
  <c r="CD357" i="8" s="1"/>
  <c r="CF357" i="8" s="1"/>
  <c r="CB357" i="8"/>
  <c r="CE357" i="8" s="1"/>
  <c r="BY318" i="8"/>
  <c r="CC318" i="8" s="1"/>
  <c r="CD318" i="8" s="1"/>
  <c r="CF318" i="8" s="1"/>
  <c r="CB318" i="8"/>
  <c r="CE318" i="8" s="1"/>
  <c r="CB370" i="8"/>
  <c r="CE370" i="8" s="1"/>
  <c r="BY370" i="8"/>
  <c r="CC370" i="8" s="1"/>
  <c r="CD370" i="8" s="1"/>
  <c r="CB138" i="8"/>
  <c r="CE138" i="8" s="1"/>
  <c r="BY138" i="8"/>
  <c r="CC138" i="8" s="1"/>
  <c r="CD138" i="8" s="1"/>
  <c r="BY176" i="8"/>
  <c r="CC176" i="8" s="1"/>
  <c r="CD176" i="8" s="1"/>
  <c r="CF176" i="8" s="1"/>
  <c r="CB176" i="8"/>
  <c r="CE176" i="8" s="1"/>
  <c r="BY381" i="8"/>
  <c r="CC381" i="8" s="1"/>
  <c r="CD381" i="8" s="1"/>
  <c r="CF381" i="8" s="1"/>
  <c r="CB381" i="8"/>
  <c r="CE381" i="8" s="1"/>
  <c r="BY181" i="8"/>
  <c r="CC181" i="8" s="1"/>
  <c r="CD181" i="8" s="1"/>
  <c r="CF181" i="8" s="1"/>
  <c r="CB181" i="8"/>
  <c r="CE181" i="8" s="1"/>
  <c r="BY235" i="8"/>
  <c r="CC235" i="8" s="1"/>
  <c r="CD235" i="8" s="1"/>
  <c r="CF235" i="8" s="1"/>
  <c r="CB235" i="8"/>
  <c r="CE235" i="8" s="1"/>
  <c r="BY50" i="8"/>
  <c r="CC50" i="8" s="1"/>
  <c r="CD50" i="8" s="1"/>
  <c r="CF50" i="8" s="1"/>
  <c r="CB50" i="8"/>
  <c r="CE50" i="8" s="1"/>
  <c r="BY177" i="8"/>
  <c r="CC177" i="8" s="1"/>
  <c r="CD177" i="8" s="1"/>
  <c r="CF177" i="8" s="1"/>
  <c r="CB177" i="8"/>
  <c r="CE177" i="8" s="1"/>
  <c r="BY474" i="8"/>
  <c r="CC474" i="8" s="1"/>
  <c r="CD474" i="8" s="1"/>
  <c r="CF474" i="8" s="1"/>
  <c r="CB474" i="8"/>
  <c r="CE474" i="8" s="1"/>
  <c r="CB153" i="8"/>
  <c r="CE153" i="8" s="1"/>
  <c r="BY153" i="8"/>
  <c r="CC153" i="8" s="1"/>
  <c r="CD153" i="8" s="1"/>
  <c r="BY125" i="8"/>
  <c r="CC125" i="8" s="1"/>
  <c r="CD125" i="8" s="1"/>
  <c r="CF125" i="8" s="1"/>
  <c r="CB125" i="8"/>
  <c r="CE125" i="8" s="1"/>
  <c r="BY344" i="8"/>
  <c r="CC344" i="8" s="1"/>
  <c r="CD344" i="8" s="1"/>
  <c r="CF344" i="8" s="1"/>
  <c r="CB344" i="8"/>
  <c r="CE344" i="8" s="1"/>
  <c r="BY362" i="8"/>
  <c r="CC362" i="8" s="1"/>
  <c r="CD362" i="8" s="1"/>
  <c r="CF362" i="8" s="1"/>
  <c r="CB362" i="8"/>
  <c r="CE362" i="8" s="1"/>
  <c r="CB115" i="8"/>
  <c r="CE115" i="8" s="1"/>
  <c r="BY115" i="8"/>
  <c r="CC115" i="8" s="1"/>
  <c r="CD115" i="8" s="1"/>
  <c r="CB518" i="8"/>
  <c r="CE518" i="8" s="1"/>
  <c r="BY518" i="8"/>
  <c r="CC518" i="8" s="1"/>
  <c r="CD518" i="8" s="1"/>
  <c r="CB190" i="8"/>
  <c r="CE190" i="8" s="1"/>
  <c r="BY190" i="8"/>
  <c r="CC190" i="8" s="1"/>
  <c r="CD190" i="8" s="1"/>
  <c r="BY228" i="8"/>
  <c r="CC228" i="8" s="1"/>
  <c r="CD228" i="8" s="1"/>
  <c r="CF228" i="8" s="1"/>
  <c r="CB228" i="8"/>
  <c r="CE228" i="8" s="1"/>
  <c r="BY425" i="8"/>
  <c r="CC425" i="8" s="1"/>
  <c r="CD425" i="8" s="1"/>
  <c r="CF425" i="8" s="1"/>
  <c r="CB425" i="8"/>
  <c r="CE425" i="8" s="1"/>
  <c r="BY275" i="8"/>
  <c r="CC275" i="8" s="1"/>
  <c r="CD275" i="8" s="1"/>
  <c r="CF275" i="8" s="1"/>
  <c r="CB275" i="8"/>
  <c r="CE275" i="8" s="1"/>
  <c r="CB185" i="8"/>
  <c r="CE185" i="8" s="1"/>
  <c r="BY185" i="8"/>
  <c r="CC185" i="8" s="1"/>
  <c r="CD185" i="8" s="1"/>
  <c r="CB285" i="8"/>
  <c r="CE285" i="8" s="1"/>
  <c r="BY285" i="8"/>
  <c r="CC285" i="8" s="1"/>
  <c r="CD285" i="8" s="1"/>
  <c r="BY180" i="8"/>
  <c r="CC180" i="8" s="1"/>
  <c r="CD180" i="8" s="1"/>
  <c r="CF180" i="8" s="1"/>
  <c r="CB180" i="8"/>
  <c r="CE180" i="8" s="1"/>
  <c r="CB511" i="8"/>
  <c r="CE511" i="8" s="1"/>
  <c r="BY511" i="8"/>
  <c r="CC511" i="8" s="1"/>
  <c r="CD511" i="8" s="1"/>
  <c r="CB89" i="8"/>
  <c r="CE89" i="8" s="1"/>
  <c r="BY89" i="8"/>
  <c r="CC89" i="8" s="1"/>
  <c r="CD89" i="8" s="1"/>
  <c r="CB270" i="8"/>
  <c r="CE270" i="8" s="1"/>
  <c r="BY270" i="8"/>
  <c r="CC270" i="8" s="1"/>
  <c r="CD270" i="8" s="1"/>
  <c r="BY117" i="8"/>
  <c r="CC117" i="8" s="1"/>
  <c r="CD117" i="8" s="1"/>
  <c r="CF117" i="8" s="1"/>
  <c r="CB117" i="8"/>
  <c r="CE117" i="8" s="1"/>
  <c r="BY389" i="8"/>
  <c r="CC389" i="8" s="1"/>
  <c r="CD389" i="8" s="1"/>
  <c r="CF389" i="8" s="1"/>
  <c r="CB389" i="8"/>
  <c r="CE389" i="8" s="1"/>
  <c r="BY482" i="8"/>
  <c r="CC482" i="8" s="1"/>
  <c r="CD482" i="8" s="1"/>
  <c r="CF482" i="8" s="1"/>
  <c r="CB482" i="8"/>
  <c r="CE482" i="8" s="1"/>
  <c r="CB431" i="8"/>
  <c r="CE431" i="8" s="1"/>
  <c r="BY431" i="8"/>
  <c r="CC431" i="8" s="1"/>
  <c r="CD431" i="8" s="1"/>
  <c r="CB405" i="8"/>
  <c r="CE405" i="8" s="1"/>
  <c r="BY405" i="8"/>
  <c r="CC405" i="8" s="1"/>
  <c r="CD405" i="8" s="1"/>
  <c r="BY475" i="8"/>
  <c r="CC475" i="8" s="1"/>
  <c r="CD475" i="8" s="1"/>
  <c r="CF475" i="8" s="1"/>
  <c r="CB475" i="8"/>
  <c r="CE475" i="8" s="1"/>
  <c r="BY331" i="8"/>
  <c r="CC331" i="8" s="1"/>
  <c r="CD331" i="8" s="1"/>
  <c r="CF331" i="8" s="1"/>
  <c r="CB331" i="8"/>
  <c r="CE331" i="8" s="1"/>
  <c r="BY56" i="8"/>
  <c r="CC56" i="8" s="1"/>
  <c r="CD56" i="8" s="1"/>
  <c r="CF56" i="8" s="1"/>
  <c r="CB56" i="8"/>
  <c r="CE56" i="8" s="1"/>
  <c r="BY149" i="8"/>
  <c r="CC149" i="8" s="1"/>
  <c r="CD149" i="8" s="1"/>
  <c r="CF149" i="8" s="1"/>
  <c r="CB149" i="8"/>
  <c r="CE149" i="8" s="1"/>
  <c r="CB127" i="8"/>
  <c r="CE127" i="8" s="1"/>
  <c r="BY127" i="8"/>
  <c r="CC127" i="8" s="1"/>
  <c r="CD127" i="8" s="1"/>
  <c r="BY135" i="8"/>
  <c r="CC135" i="8" s="1"/>
  <c r="CD135" i="8" s="1"/>
  <c r="CF135" i="8" s="1"/>
  <c r="CB135" i="8"/>
  <c r="CE135" i="8" s="1"/>
  <c r="CB459" i="8"/>
  <c r="CE459" i="8" s="1"/>
  <c r="BY459" i="8"/>
  <c r="CC459" i="8" s="1"/>
  <c r="CD459" i="8" s="1"/>
  <c r="CB210" i="8"/>
  <c r="CE210" i="8" s="1"/>
  <c r="BY210" i="8"/>
  <c r="CC210" i="8" s="1"/>
  <c r="CD210" i="8" s="1"/>
  <c r="BY230" i="8"/>
  <c r="CC230" i="8" s="1"/>
  <c r="CD230" i="8" s="1"/>
  <c r="CF230" i="8" s="1"/>
  <c r="CB230" i="8"/>
  <c r="CE230" i="8" s="1"/>
  <c r="CB399" i="8"/>
  <c r="CE399" i="8" s="1"/>
  <c r="BY399" i="8"/>
  <c r="CC399" i="8" s="1"/>
  <c r="CD399" i="8" s="1"/>
  <c r="BY163" i="8"/>
  <c r="CC163" i="8" s="1"/>
  <c r="CD163" i="8" s="1"/>
  <c r="CF163" i="8" s="1"/>
  <c r="CB163" i="8"/>
  <c r="CE163" i="8" s="1"/>
  <c r="CB32" i="8"/>
  <c r="CE32" i="8" s="1"/>
  <c r="BY32" i="8"/>
  <c r="CC32" i="8" s="1"/>
  <c r="CD32" i="8" s="1"/>
  <c r="CB350" i="8"/>
  <c r="CE350" i="8" s="1"/>
  <c r="BY350" i="8"/>
  <c r="CC350" i="8" s="1"/>
  <c r="CD350" i="8" s="1"/>
  <c r="CB317" i="8"/>
  <c r="CE317" i="8" s="1"/>
  <c r="BY317" i="8"/>
  <c r="CC317" i="8" s="1"/>
  <c r="CD317" i="8" s="1"/>
  <c r="BY114" i="8"/>
  <c r="CC114" i="8" s="1"/>
  <c r="CD114" i="8" s="1"/>
  <c r="CF114" i="8" s="1"/>
  <c r="CB114" i="8"/>
  <c r="CE114" i="8" s="1"/>
  <c r="BY17" i="8"/>
  <c r="CC17" i="8" s="1"/>
  <c r="CD17" i="8" s="1"/>
  <c r="CF17" i="8" s="1"/>
  <c r="CB17" i="8"/>
  <c r="CE17" i="8" s="1"/>
  <c r="BY297" i="8"/>
  <c r="CC297" i="8" s="1"/>
  <c r="CD297" i="8" s="1"/>
  <c r="CF297" i="8" s="1"/>
  <c r="CB297" i="8"/>
  <c r="CE297" i="8" s="1"/>
  <c r="BY309" i="8"/>
  <c r="CC309" i="8" s="1"/>
  <c r="CD309" i="8" s="1"/>
  <c r="CF309" i="8" s="1"/>
  <c r="CB309" i="8"/>
  <c r="CE309" i="8" s="1"/>
  <c r="BY416" i="8"/>
  <c r="CC416" i="8" s="1"/>
  <c r="CD416" i="8" s="1"/>
  <c r="CF416" i="8" s="1"/>
  <c r="CB416" i="8"/>
  <c r="CE416" i="8" s="1"/>
  <c r="BY382" i="8"/>
  <c r="CC382" i="8" s="1"/>
  <c r="CD382" i="8" s="1"/>
  <c r="CF382" i="8" s="1"/>
  <c r="CB382" i="8"/>
  <c r="CE382" i="8" s="1"/>
  <c r="BY255" i="8"/>
  <c r="CC255" i="8" s="1"/>
  <c r="CD255" i="8" s="1"/>
  <c r="CF255" i="8" s="1"/>
  <c r="CB255" i="8"/>
  <c r="CE255" i="8" s="1"/>
  <c r="CB383" i="8"/>
  <c r="CE383" i="8" s="1"/>
  <c r="BY383" i="8"/>
  <c r="CC383" i="8" s="1"/>
  <c r="CD383" i="8" s="1"/>
  <c r="CB301" i="8"/>
  <c r="CE301" i="8" s="1"/>
  <c r="BY301" i="8"/>
  <c r="CC301" i="8" s="1"/>
  <c r="CD301" i="8" s="1"/>
  <c r="BY110" i="8"/>
  <c r="CC110" i="8" s="1"/>
  <c r="CD110" i="8" s="1"/>
  <c r="CF110" i="8" s="1"/>
  <c r="CB110" i="8"/>
  <c r="CE110" i="8" s="1"/>
  <c r="CB320" i="8"/>
  <c r="CE320" i="8" s="1"/>
  <c r="BY320" i="8"/>
  <c r="CC320" i="8" s="1"/>
  <c r="CD320" i="8" s="1"/>
  <c r="CB455" i="8"/>
  <c r="CE455" i="8" s="1"/>
  <c r="BY455" i="8"/>
  <c r="CC455" i="8" s="1"/>
  <c r="CD455" i="8" s="1"/>
  <c r="CB94" i="8"/>
  <c r="CE94" i="8" s="1"/>
  <c r="BY94" i="8"/>
  <c r="CC94" i="8" s="1"/>
  <c r="CD94" i="8" s="1"/>
  <c r="BY266" i="8"/>
  <c r="CC266" i="8" s="1"/>
  <c r="CD266" i="8" s="1"/>
  <c r="CF266" i="8" s="1"/>
  <c r="CB266" i="8"/>
  <c r="CE266" i="8" s="1"/>
  <c r="BY436" i="8"/>
  <c r="CC436" i="8" s="1"/>
  <c r="CD436" i="8" s="1"/>
  <c r="CF436" i="8" s="1"/>
  <c r="CB436" i="8"/>
  <c r="CE436" i="8" s="1"/>
  <c r="CB73" i="8"/>
  <c r="CE73" i="8" s="1"/>
  <c r="BY73" i="8"/>
  <c r="CC73" i="8" s="1"/>
  <c r="CD73" i="8" s="1"/>
  <c r="BY397" i="8"/>
  <c r="CC397" i="8" s="1"/>
  <c r="CD397" i="8" s="1"/>
  <c r="CF397" i="8" s="1"/>
  <c r="CB397" i="8"/>
  <c r="CE397" i="8" s="1"/>
  <c r="BY347" i="8"/>
  <c r="CC347" i="8" s="1"/>
  <c r="CD347" i="8" s="1"/>
  <c r="CF347" i="8" s="1"/>
  <c r="CB347" i="8"/>
  <c r="CE347" i="8" s="1"/>
  <c r="BY161" i="8"/>
  <c r="CC161" i="8" s="1"/>
  <c r="CD161" i="8" s="1"/>
  <c r="CF161" i="8" s="1"/>
  <c r="CB161" i="8"/>
  <c r="CE161" i="8" s="1"/>
  <c r="CB16" i="8"/>
  <c r="CE16" i="8" s="1"/>
  <c r="BY16" i="8"/>
  <c r="CC16" i="8" s="1"/>
  <c r="CD16" i="8" s="1"/>
  <c r="CB388" i="8"/>
  <c r="CE388" i="8" s="1"/>
  <c r="BY388" i="8"/>
  <c r="CC388" i="8" s="1"/>
  <c r="CD388" i="8" s="1"/>
  <c r="CB143" i="8"/>
  <c r="CE143" i="8" s="1"/>
  <c r="BY143" i="8"/>
  <c r="CC143" i="8" s="1"/>
  <c r="CD143" i="8" s="1"/>
  <c r="CB76" i="8"/>
  <c r="CE76" i="8" s="1"/>
  <c r="BY76" i="8"/>
  <c r="CC76" i="8" s="1"/>
  <c r="CD76" i="8" s="1"/>
  <c r="BY231" i="8"/>
  <c r="CC231" i="8" s="1"/>
  <c r="CD231" i="8" s="1"/>
  <c r="CF231" i="8" s="1"/>
  <c r="CB231" i="8"/>
  <c r="CE231" i="8" s="1"/>
  <c r="CB86" i="8"/>
  <c r="CE86" i="8" s="1"/>
  <c r="BY86" i="8"/>
  <c r="CC86" i="8" s="1"/>
  <c r="CD86" i="8" s="1"/>
  <c r="CB242" i="8"/>
  <c r="CE242" i="8" s="1"/>
  <c r="BY242" i="8"/>
  <c r="CC242" i="8" s="1"/>
  <c r="CD242" i="8" s="1"/>
  <c r="BY367" i="8"/>
  <c r="CC367" i="8" s="1"/>
  <c r="CD367" i="8" s="1"/>
  <c r="CF367" i="8" s="1"/>
  <c r="CB367" i="8"/>
  <c r="CE367" i="8" s="1"/>
  <c r="BY438" i="8"/>
  <c r="CC438" i="8" s="1"/>
  <c r="CD438" i="8" s="1"/>
  <c r="CF438" i="8" s="1"/>
  <c r="CB438" i="8"/>
  <c r="CE438" i="8" s="1"/>
  <c r="CB51" i="8"/>
  <c r="CE51" i="8" s="1"/>
  <c r="BY51" i="8"/>
  <c r="CC51" i="8" s="1"/>
  <c r="CD51" i="8" s="1"/>
  <c r="BY343" i="8"/>
  <c r="CC343" i="8" s="1"/>
  <c r="CD343" i="8" s="1"/>
  <c r="CF343" i="8" s="1"/>
  <c r="CB343" i="8"/>
  <c r="CE343" i="8" s="1"/>
  <c r="CB421" i="8"/>
  <c r="CE421" i="8" s="1"/>
  <c r="BY421" i="8"/>
  <c r="CC421" i="8" s="1"/>
  <c r="CD421" i="8" s="1"/>
  <c r="BY410" i="8"/>
  <c r="CC410" i="8" s="1"/>
  <c r="CD410" i="8" s="1"/>
  <c r="CF410" i="8" s="1"/>
  <c r="CB410" i="8"/>
  <c r="CE410" i="8" s="1"/>
  <c r="BY476" i="8"/>
  <c r="CC476" i="8" s="1"/>
  <c r="CD476" i="8" s="1"/>
  <c r="CF476" i="8" s="1"/>
  <c r="CB476" i="8"/>
  <c r="CE476" i="8" s="1"/>
  <c r="BY80" i="8"/>
  <c r="CC80" i="8" s="1"/>
  <c r="CD80" i="8" s="1"/>
  <c r="CF80" i="8" s="1"/>
  <c r="CB80" i="8"/>
  <c r="CE80" i="8" s="1"/>
  <c r="BY48" i="8"/>
  <c r="CC48" i="8" s="1"/>
  <c r="CD48" i="8" s="1"/>
  <c r="CF48" i="8" s="1"/>
  <c r="CB48" i="8"/>
  <c r="CE48" i="8" s="1"/>
  <c r="CB71" i="8"/>
  <c r="CE71" i="8" s="1"/>
  <c r="BY71" i="8"/>
  <c r="CC71" i="8" s="1"/>
  <c r="CD71" i="8" s="1"/>
  <c r="CB512" i="8"/>
  <c r="CE512" i="8" s="1"/>
  <c r="BY512" i="8"/>
  <c r="CC512" i="8" s="1"/>
  <c r="CD512" i="8" s="1"/>
  <c r="BY249" i="8"/>
  <c r="CC249" i="8" s="1"/>
  <c r="CD249" i="8" s="1"/>
  <c r="CF249" i="8" s="1"/>
  <c r="CB249" i="8"/>
  <c r="CE249" i="8" s="1"/>
  <c r="CB99" i="8"/>
  <c r="CE99" i="8" s="1"/>
  <c r="BY99" i="8"/>
  <c r="CC99" i="8" s="1"/>
  <c r="CD99" i="8" s="1"/>
  <c r="BY192" i="8"/>
  <c r="CC192" i="8" s="1"/>
  <c r="CD192" i="8" s="1"/>
  <c r="CF192" i="8" s="1"/>
  <c r="CB192" i="8"/>
  <c r="CE192" i="8" s="1"/>
  <c r="BY348" i="8"/>
  <c r="CB348" i="8"/>
  <c r="CE348" i="8" s="1"/>
  <c r="CB157" i="8"/>
  <c r="CE157" i="8" s="1"/>
  <c r="BY157" i="8"/>
  <c r="CC157" i="8" s="1"/>
  <c r="CD157" i="8" s="1"/>
  <c r="BY213" i="8"/>
  <c r="CC213" i="8" s="1"/>
  <c r="CD213" i="8" s="1"/>
  <c r="CF213" i="8" s="1"/>
  <c r="CB213" i="8"/>
  <c r="CE213" i="8" s="1"/>
  <c r="CB284" i="8"/>
  <c r="CE284" i="8" s="1"/>
  <c r="BY284" i="8"/>
  <c r="CC284" i="8" s="1"/>
  <c r="CD284" i="8" s="1"/>
  <c r="BY294" i="8"/>
  <c r="CC294" i="8" s="1"/>
  <c r="CD294" i="8" s="1"/>
  <c r="CF294" i="8" s="1"/>
  <c r="CB294" i="8"/>
  <c r="CE294" i="8" s="1"/>
  <c r="BY93" i="8"/>
  <c r="CC93" i="8" s="1"/>
  <c r="CD93" i="8" s="1"/>
  <c r="CF93" i="8" s="1"/>
  <c r="CB93" i="8"/>
  <c r="CE93" i="8" s="1"/>
  <c r="CB244" i="8"/>
  <c r="CE244" i="8" s="1"/>
  <c r="BY244" i="8"/>
  <c r="CC244" i="8" s="1"/>
  <c r="CD244" i="8" s="1"/>
  <c r="CB245" i="8"/>
  <c r="CE245" i="8" s="1"/>
  <c r="BY245" i="8"/>
  <c r="CC245" i="8" s="1"/>
  <c r="CD245" i="8" s="1"/>
  <c r="BY233" i="8"/>
  <c r="CC233" i="8" s="1"/>
  <c r="CD233" i="8" s="1"/>
  <c r="CF233" i="8" s="1"/>
  <c r="CB233" i="8"/>
  <c r="CE233" i="8" s="1"/>
  <c r="CB102" i="8"/>
  <c r="CE102" i="8" s="1"/>
  <c r="BY102" i="8"/>
  <c r="CC102" i="8" s="1"/>
  <c r="CD102" i="8" s="1"/>
  <c r="BY346" i="8"/>
  <c r="CC346" i="8" s="1"/>
  <c r="CD346" i="8" s="1"/>
  <c r="CF346" i="8" s="1"/>
  <c r="CB346" i="8"/>
  <c r="CE346" i="8" s="1"/>
  <c r="CB234" i="8"/>
  <c r="CE234" i="8" s="1"/>
  <c r="BY234" i="8"/>
  <c r="CC234" i="8" s="1"/>
  <c r="CD234" i="8" s="1"/>
  <c r="BY407" i="8"/>
  <c r="CC407" i="8" s="1"/>
  <c r="CD407" i="8" s="1"/>
  <c r="CF407" i="8" s="1"/>
  <c r="CB407" i="8"/>
  <c r="CE407" i="8" s="1"/>
  <c r="BY457" i="8"/>
  <c r="CC457" i="8" s="1"/>
  <c r="CD457" i="8" s="1"/>
  <c r="CF457" i="8" s="1"/>
  <c r="CB457" i="8"/>
  <c r="CE457" i="8" s="1"/>
  <c r="BY61" i="8"/>
  <c r="CC61" i="8" s="1"/>
  <c r="CD61" i="8" s="1"/>
  <c r="CF61" i="8" s="1"/>
  <c r="CB61" i="8"/>
  <c r="CE61" i="8" s="1"/>
  <c r="BY162" i="8"/>
  <c r="CC162" i="8" s="1"/>
  <c r="CD162" i="8" s="1"/>
  <c r="CF162" i="8" s="1"/>
  <c r="CB162" i="8"/>
  <c r="CE162" i="8" s="1"/>
  <c r="BY390" i="8"/>
  <c r="CC390" i="8" s="1"/>
  <c r="CD390" i="8" s="1"/>
  <c r="CF390" i="8" s="1"/>
  <c r="CB390" i="8"/>
  <c r="CE390" i="8" s="1"/>
  <c r="BY313" i="8"/>
  <c r="CC313" i="8" s="1"/>
  <c r="CD313" i="8" s="1"/>
  <c r="CF313" i="8" s="1"/>
  <c r="CB313" i="8"/>
  <c r="CE313" i="8" s="1"/>
  <c r="BY159" i="8"/>
  <c r="CC159" i="8" s="1"/>
  <c r="CD159" i="8" s="1"/>
  <c r="CF159" i="8" s="1"/>
  <c r="CB159" i="8"/>
  <c r="CE159" i="8" s="1"/>
  <c r="BY489" i="8"/>
  <c r="CC489" i="8" s="1"/>
  <c r="CD489" i="8" s="1"/>
  <c r="CF489" i="8" s="1"/>
  <c r="CB489" i="8"/>
  <c r="CE489" i="8" s="1"/>
  <c r="BY377" i="8"/>
  <c r="CC377" i="8" s="1"/>
  <c r="CD377" i="8" s="1"/>
  <c r="CF377" i="8" s="1"/>
  <c r="CB377" i="8"/>
  <c r="CE377" i="8" s="1"/>
  <c r="BY442" i="8"/>
  <c r="CC442" i="8" s="1"/>
  <c r="CD442" i="8" s="1"/>
  <c r="CF442" i="8" s="1"/>
  <c r="CB442" i="8"/>
  <c r="CE442" i="8" s="1"/>
  <c r="BY68" i="8"/>
  <c r="CC68" i="8" s="1"/>
  <c r="CD68" i="8" s="1"/>
  <c r="CF68" i="8" s="1"/>
  <c r="CB68" i="8"/>
  <c r="CE68" i="8" s="1"/>
  <c r="BY322" i="8"/>
  <c r="CC322" i="8" s="1"/>
  <c r="CD322" i="8" s="1"/>
  <c r="CF322" i="8" s="1"/>
  <c r="CB322" i="8"/>
  <c r="CE322" i="8" s="1"/>
  <c r="BY37" i="8"/>
  <c r="CB37" i="8"/>
  <c r="CE37" i="8" s="1"/>
  <c r="BY441" i="8"/>
  <c r="CC441" i="8" s="1"/>
  <c r="CD441" i="8" s="1"/>
  <c r="CF441" i="8" s="1"/>
  <c r="CB441" i="8"/>
  <c r="CE441" i="8" s="1"/>
  <c r="BY124" i="8"/>
  <c r="CC124" i="8" s="1"/>
  <c r="CD124" i="8" s="1"/>
  <c r="CF124" i="8" s="1"/>
  <c r="CB124" i="8"/>
  <c r="CE124" i="8" s="1"/>
  <c r="CB451" i="8"/>
  <c r="CE451" i="8" s="1"/>
  <c r="BY451" i="8"/>
  <c r="CC451" i="8" s="1"/>
  <c r="CD451" i="8" s="1"/>
  <c r="BY352" i="8"/>
  <c r="CC352" i="8" s="1"/>
  <c r="CD352" i="8" s="1"/>
  <c r="CF352" i="8" s="1"/>
  <c r="CB352" i="8"/>
  <c r="CE352" i="8" s="1"/>
  <c r="BY154" i="8"/>
  <c r="CC154" i="8" s="1"/>
  <c r="CD154" i="8" s="1"/>
  <c r="CF154" i="8" s="1"/>
  <c r="CB154" i="8"/>
  <c r="CE154" i="8" s="1"/>
  <c r="BY20" i="8"/>
  <c r="CB20" i="8"/>
  <c r="CE20" i="8" s="1"/>
  <c r="CB338" i="8"/>
  <c r="CE338" i="8" s="1"/>
  <c r="BY338" i="8"/>
  <c r="CC338" i="8" s="1"/>
  <c r="CD338" i="8" s="1"/>
  <c r="BY8" i="8"/>
  <c r="CC8" i="8" s="1"/>
  <c r="CD8" i="8" s="1"/>
  <c r="CF8" i="8" s="1"/>
  <c r="CB8" i="8"/>
  <c r="CE8" i="8" s="1"/>
  <c r="CB337" i="8"/>
  <c r="CE337" i="8" s="1"/>
  <c r="BY337" i="8"/>
  <c r="CC337" i="8" s="1"/>
  <c r="CD337" i="8" s="1"/>
  <c r="CB487" i="8"/>
  <c r="CE487" i="8" s="1"/>
  <c r="BY487" i="8"/>
  <c r="CC487" i="8" s="1"/>
  <c r="CD487" i="8" s="1"/>
  <c r="CB200" i="8"/>
  <c r="CE200" i="8" s="1"/>
  <c r="BY200" i="8"/>
  <c r="CC200" i="8" s="1"/>
  <c r="CD200" i="8" s="1"/>
  <c r="BY403" i="8"/>
  <c r="CC403" i="8" s="1"/>
  <c r="CD403" i="8" s="1"/>
  <c r="CF403" i="8" s="1"/>
  <c r="CB403" i="8"/>
  <c r="CE403" i="8" s="1"/>
  <c r="BY142" i="8"/>
  <c r="CC142" i="8" s="1"/>
  <c r="CD142" i="8" s="1"/>
  <c r="CF142" i="8" s="1"/>
  <c r="CB142" i="8"/>
  <c r="CE142" i="8" s="1"/>
  <c r="BY483" i="8"/>
  <c r="CC483" i="8" s="1"/>
  <c r="CD483" i="8" s="1"/>
  <c r="CF483" i="8" s="1"/>
  <c r="CB483" i="8"/>
  <c r="CE483" i="8" s="1"/>
  <c r="CB55" i="8"/>
  <c r="CE55" i="8" s="1"/>
  <c r="BY55" i="8"/>
  <c r="CC55" i="8" s="1"/>
  <c r="CD55" i="8" s="1"/>
  <c r="CB358" i="8"/>
  <c r="CE358" i="8" s="1"/>
  <c r="BY358" i="8"/>
  <c r="CC358" i="8" s="1"/>
  <c r="CD358" i="8" s="1"/>
  <c r="CB256" i="8"/>
  <c r="CE256" i="8" s="1"/>
  <c r="BY256" i="8"/>
  <c r="CC256" i="8" s="1"/>
  <c r="CD256" i="8" s="1"/>
  <c r="BY158" i="8"/>
  <c r="CC158" i="8" s="1"/>
  <c r="CD158" i="8" s="1"/>
  <c r="CF158" i="8" s="1"/>
  <c r="CB158" i="8"/>
  <c r="CE158" i="8" s="1"/>
  <c r="CB424" i="8"/>
  <c r="CE424" i="8" s="1"/>
  <c r="BY424" i="8"/>
  <c r="CC424" i="8" s="1"/>
  <c r="CD424" i="8" s="1"/>
  <c r="BY77" i="8"/>
  <c r="CC77" i="8" s="1"/>
  <c r="CD77" i="8" s="1"/>
  <c r="CF77" i="8" s="1"/>
  <c r="CB77" i="8"/>
  <c r="CE77" i="8" s="1"/>
  <c r="BY269" i="8"/>
  <c r="CC269" i="8" s="1"/>
  <c r="CD269" i="8" s="1"/>
  <c r="CF269" i="8" s="1"/>
  <c r="CB269" i="8"/>
  <c r="CE269" i="8" s="1"/>
  <c r="BY215" i="8"/>
  <c r="CC215" i="8" s="1"/>
  <c r="CD215" i="8" s="1"/>
  <c r="CF215" i="8" s="1"/>
  <c r="CB215" i="8"/>
  <c r="CE215" i="8" s="1"/>
  <c r="BY486" i="8"/>
  <c r="CC486" i="8" s="1"/>
  <c r="CD486" i="8" s="1"/>
  <c r="CF486" i="8" s="1"/>
  <c r="CB486" i="8"/>
  <c r="CE486" i="8" s="1"/>
  <c r="BY316" i="8"/>
  <c r="CC316" i="8" s="1"/>
  <c r="CD316" i="8" s="1"/>
  <c r="CF316" i="8" s="1"/>
  <c r="CB316" i="8"/>
  <c r="CE316" i="8" s="1"/>
  <c r="BY267" i="8"/>
  <c r="CC267" i="8" s="1"/>
  <c r="CD267" i="8" s="1"/>
  <c r="CF267" i="8" s="1"/>
  <c r="CB267" i="8"/>
  <c r="CE267" i="8" s="1"/>
  <c r="BY514" i="8"/>
  <c r="CC514" i="8" s="1"/>
  <c r="CD514" i="8" s="1"/>
  <c r="CF514" i="8" s="1"/>
  <c r="CB514" i="8"/>
  <c r="CE514" i="8" s="1"/>
  <c r="BY155" i="8"/>
  <c r="CC155" i="8" s="1"/>
  <c r="CD155" i="8" s="1"/>
  <c r="CF155" i="8" s="1"/>
  <c r="CB155" i="8"/>
  <c r="CE155" i="8" s="1"/>
  <c r="BY225" i="8"/>
  <c r="CC225" i="8" s="1"/>
  <c r="CD225" i="8" s="1"/>
  <c r="CF225" i="8" s="1"/>
  <c r="CB225" i="8"/>
  <c r="CE225" i="8" s="1"/>
  <c r="BY272" i="8"/>
  <c r="CC272" i="8" s="1"/>
  <c r="CD272" i="8" s="1"/>
  <c r="CF272" i="8" s="1"/>
  <c r="CB272" i="8"/>
  <c r="CE272" i="8" s="1"/>
  <c r="CB116" i="8"/>
  <c r="CE116" i="8" s="1"/>
  <c r="BY116" i="8"/>
  <c r="CC116" i="8" s="1"/>
  <c r="CD116" i="8" s="1"/>
  <c r="BY354" i="8"/>
  <c r="CC354" i="8" s="1"/>
  <c r="CD354" i="8" s="1"/>
  <c r="CF354" i="8" s="1"/>
  <c r="CB354" i="8"/>
  <c r="CE354" i="8" s="1"/>
  <c r="CB209" i="8"/>
  <c r="CE209" i="8" s="1"/>
  <c r="BY209" i="8"/>
  <c r="CC209" i="8" s="1"/>
  <c r="CD209" i="8" s="1"/>
  <c r="BY430" i="8"/>
  <c r="CC430" i="8" s="1"/>
  <c r="CD430" i="8" s="1"/>
  <c r="CF430" i="8" s="1"/>
  <c r="CB430" i="8"/>
  <c r="CE430" i="8" s="1"/>
  <c r="BY417" i="8"/>
  <c r="CC417" i="8" s="1"/>
  <c r="CD417" i="8" s="1"/>
  <c r="CF417" i="8" s="1"/>
  <c r="CB417" i="8"/>
  <c r="CE417" i="8" s="1"/>
  <c r="BY462" i="8"/>
  <c r="CC462" i="8" s="1"/>
  <c r="CD462" i="8" s="1"/>
  <c r="CF462" i="8" s="1"/>
  <c r="CB462" i="8"/>
  <c r="CE462" i="8" s="1"/>
  <c r="CB445" i="8"/>
  <c r="CE445" i="8" s="1"/>
  <c r="BY445" i="8"/>
  <c r="CC445" i="8" s="1"/>
  <c r="CD445" i="8" s="1"/>
  <c r="BY335" i="8"/>
  <c r="CC335" i="8" s="1"/>
  <c r="CD335" i="8" s="1"/>
  <c r="CF335" i="8" s="1"/>
  <c r="CB335" i="8"/>
  <c r="CE335" i="8" s="1"/>
  <c r="BY221" i="8"/>
  <c r="CC221" i="8" s="1"/>
  <c r="CD221" i="8" s="1"/>
  <c r="CF221" i="8" s="1"/>
  <c r="CB221" i="8"/>
  <c r="CE221" i="8" s="1"/>
  <c r="BY26" i="8"/>
  <c r="CC26" i="8" s="1"/>
  <c r="CD26" i="8" s="1"/>
  <c r="CF26" i="8" s="1"/>
  <c r="CB26" i="8"/>
  <c r="CE26" i="8" s="1"/>
  <c r="BY29" i="8"/>
  <c r="CC29" i="8" s="1"/>
  <c r="CD29" i="8" s="1"/>
  <c r="CF29" i="8" s="1"/>
  <c r="CB29" i="8"/>
  <c r="CE29" i="8" s="1"/>
  <c r="BY194" i="8"/>
  <c r="CC194" i="8" s="1"/>
  <c r="CD194" i="8" s="1"/>
  <c r="CF194" i="8" s="1"/>
  <c r="CB194" i="8"/>
  <c r="CE194" i="8" s="1"/>
  <c r="BY90" i="8"/>
  <c r="CC90" i="8" s="1"/>
  <c r="CD90" i="8" s="1"/>
  <c r="CF90" i="8" s="1"/>
  <c r="CB90" i="8"/>
  <c r="CE90" i="8" s="1"/>
  <c r="BY106" i="8"/>
  <c r="CC106" i="8" s="1"/>
  <c r="CD106" i="8" s="1"/>
  <c r="CF106" i="8" s="1"/>
  <c r="CB106" i="8"/>
  <c r="CE106" i="8" s="1"/>
  <c r="CB191" i="8"/>
  <c r="CE191" i="8" s="1"/>
  <c r="BY191" i="8"/>
  <c r="CC191" i="8" s="1"/>
  <c r="CD191" i="8" s="1"/>
  <c r="BY108" i="8"/>
  <c r="CC108" i="8" s="1"/>
  <c r="CD108" i="8" s="1"/>
  <c r="CF108" i="8" s="1"/>
  <c r="CB108" i="8"/>
  <c r="CE108" i="8" s="1"/>
  <c r="BY334" i="8"/>
  <c r="CC334" i="8" s="1"/>
  <c r="CD334" i="8" s="1"/>
  <c r="CF334" i="8" s="1"/>
  <c r="CB334" i="8"/>
  <c r="CE334" i="8" s="1"/>
  <c r="BY147" i="8"/>
  <c r="CC147" i="8" s="1"/>
  <c r="CD147" i="8" s="1"/>
  <c r="CF147" i="8" s="1"/>
  <c r="CB147" i="8"/>
  <c r="CE147" i="8" s="1"/>
  <c r="BY45" i="8"/>
  <c r="CB45" i="8"/>
  <c r="CE45" i="8" s="1"/>
  <c r="BY144" i="8"/>
  <c r="CC144" i="8" s="1"/>
  <c r="CD144" i="8" s="1"/>
  <c r="CF144" i="8" s="1"/>
  <c r="CB144" i="8"/>
  <c r="CE144" i="8" s="1"/>
  <c r="BY418" i="8"/>
  <c r="CC418" i="8" s="1"/>
  <c r="CD418" i="8" s="1"/>
  <c r="CF418" i="8" s="1"/>
  <c r="CB418" i="8"/>
  <c r="CE418" i="8" s="1"/>
  <c r="BY437" i="8"/>
  <c r="CC437" i="8" s="1"/>
  <c r="CD437" i="8" s="1"/>
  <c r="CF437" i="8" s="1"/>
  <c r="CB437" i="8"/>
  <c r="CE437" i="8" s="1"/>
  <c r="BY356" i="8"/>
  <c r="CC356" i="8" s="1"/>
  <c r="CD356" i="8" s="1"/>
  <c r="CF356" i="8" s="1"/>
  <c r="CB356" i="8"/>
  <c r="CE356" i="8" s="1"/>
  <c r="BY360" i="8"/>
  <c r="CC360" i="8" s="1"/>
  <c r="CD360" i="8" s="1"/>
  <c r="CF360" i="8" s="1"/>
  <c r="CB360" i="8"/>
  <c r="CE360" i="8" s="1"/>
  <c r="BY111" i="8"/>
  <c r="CC111" i="8" s="1"/>
  <c r="CD111" i="8" s="1"/>
  <c r="CF111" i="8" s="1"/>
  <c r="CB111" i="8"/>
  <c r="CE111" i="8" s="1"/>
  <c r="BY404" i="8"/>
  <c r="CC404" i="8" s="1"/>
  <c r="CD404" i="8" s="1"/>
  <c r="CF404" i="8" s="1"/>
  <c r="CB404" i="8"/>
  <c r="CE404" i="8" s="1"/>
  <c r="BY10" i="8"/>
  <c r="CC10" i="8" s="1"/>
  <c r="CD10" i="8" s="1"/>
  <c r="CF10" i="8" s="1"/>
  <c r="CB10" i="8"/>
  <c r="CE10" i="8" s="1"/>
  <c r="BY432" i="8"/>
  <c r="CC432" i="8" s="1"/>
  <c r="CD432" i="8" s="1"/>
  <c r="CF432" i="8" s="1"/>
  <c r="CB432" i="8"/>
  <c r="CE432" i="8" s="1"/>
  <c r="BY359" i="8"/>
  <c r="CC359" i="8" s="1"/>
  <c r="CD359" i="8" s="1"/>
  <c r="CF359" i="8" s="1"/>
  <c r="CB359" i="8"/>
  <c r="CE359" i="8" s="1"/>
  <c r="BY369" i="8"/>
  <c r="CC369" i="8" s="1"/>
  <c r="CD369" i="8" s="1"/>
  <c r="CF369" i="8" s="1"/>
  <c r="CB369" i="8"/>
  <c r="CE369" i="8" s="1"/>
  <c r="BY28" i="8"/>
  <c r="CC28" i="8" s="1"/>
  <c r="CD28" i="8" s="1"/>
  <c r="CF28" i="8" s="1"/>
  <c r="CB28" i="8"/>
  <c r="CE28" i="8" s="1"/>
  <c r="BY59" i="8"/>
  <c r="CC59" i="8" s="1"/>
  <c r="CD59" i="8" s="1"/>
  <c r="CF59" i="8" s="1"/>
  <c r="CB59" i="8"/>
  <c r="CE59" i="8" s="1"/>
  <c r="BY481" i="8"/>
  <c r="CC481" i="8" s="1"/>
  <c r="CD481" i="8" s="1"/>
  <c r="CF481" i="8" s="1"/>
  <c r="CB481" i="8"/>
  <c r="CE481" i="8" s="1"/>
  <c r="BY36" i="8"/>
  <c r="CC36" i="8" s="1"/>
  <c r="CD36" i="8" s="1"/>
  <c r="CF36" i="8" s="1"/>
  <c r="CB36" i="8"/>
  <c r="CE36" i="8" s="1"/>
  <c r="BY471" i="8"/>
  <c r="CC471" i="8" s="1"/>
  <c r="CD471" i="8" s="1"/>
  <c r="CF471" i="8" s="1"/>
  <c r="CB471" i="8"/>
  <c r="CE471" i="8" s="1"/>
  <c r="BY378" i="8"/>
  <c r="CC378" i="8" s="1"/>
  <c r="CD378" i="8" s="1"/>
  <c r="CF378" i="8" s="1"/>
  <c r="CB378" i="8"/>
  <c r="CE378" i="8" s="1"/>
  <c r="BY118" i="8"/>
  <c r="CC118" i="8" s="1"/>
  <c r="CD118" i="8" s="1"/>
  <c r="CF118" i="8" s="1"/>
  <c r="CB118" i="8"/>
  <c r="CE118" i="8" s="1"/>
  <c r="BY398" i="8"/>
  <c r="CC398" i="8" s="1"/>
  <c r="CD398" i="8" s="1"/>
  <c r="CF398" i="8" s="1"/>
  <c r="CB398" i="8"/>
  <c r="CE398" i="8" s="1"/>
  <c r="BY499" i="8"/>
  <c r="CC499" i="8" s="1"/>
  <c r="CD499" i="8" s="1"/>
  <c r="CF499" i="8" s="1"/>
  <c r="CB499" i="8"/>
  <c r="CE499" i="8" s="1"/>
  <c r="BY130" i="8"/>
  <c r="CC130" i="8" s="1"/>
  <c r="CD130" i="8" s="1"/>
  <c r="CF130" i="8" s="1"/>
  <c r="CB130" i="8"/>
  <c r="CE130" i="8" s="1"/>
  <c r="BY282" i="8"/>
  <c r="CC282" i="8" s="1"/>
  <c r="CD282" i="8" s="1"/>
  <c r="CF282" i="8" s="1"/>
  <c r="CB282" i="8"/>
  <c r="CE282" i="8" s="1"/>
  <c r="BY300" i="8"/>
  <c r="CC300" i="8" s="1"/>
  <c r="CD300" i="8" s="1"/>
  <c r="CF300" i="8" s="1"/>
  <c r="CB300" i="8"/>
  <c r="CE300" i="8" s="1"/>
  <c r="BY279" i="8"/>
  <c r="CC279" i="8" s="1"/>
  <c r="CD279" i="8" s="1"/>
  <c r="CF279" i="8" s="1"/>
  <c r="CB279" i="8"/>
  <c r="CE279" i="8" s="1"/>
  <c r="BY188" i="8"/>
  <c r="CC188" i="8" s="1"/>
  <c r="CD188" i="8" s="1"/>
  <c r="CF188" i="8" s="1"/>
  <c r="CB188" i="8"/>
  <c r="CE188" i="8" s="1"/>
  <c r="BY152" i="8"/>
  <c r="CC152" i="8" s="1"/>
  <c r="CD152" i="8" s="1"/>
  <c r="CF152" i="8" s="1"/>
  <c r="CB152" i="8"/>
  <c r="CE152" i="8" s="1"/>
  <c r="BY447" i="8"/>
  <c r="CC447" i="8" s="1"/>
  <c r="CD447" i="8" s="1"/>
  <c r="CF447" i="8" s="1"/>
  <c r="CB447" i="8"/>
  <c r="CE447" i="8" s="1"/>
  <c r="CB193" i="8"/>
  <c r="CE193" i="8" s="1"/>
  <c r="BY193" i="8"/>
  <c r="CC193" i="8" s="1"/>
  <c r="CD193" i="8" s="1"/>
  <c r="BY402" i="8"/>
  <c r="CC402" i="8" s="1"/>
  <c r="CD402" i="8" s="1"/>
  <c r="CF402" i="8" s="1"/>
  <c r="CB402" i="8"/>
  <c r="CE402" i="8" s="1"/>
  <c r="BY133" i="8"/>
  <c r="CC133" i="8" s="1"/>
  <c r="CD133" i="8" s="1"/>
  <c r="CF133" i="8" s="1"/>
  <c r="CB133" i="8"/>
  <c r="CE133" i="8" s="1"/>
  <c r="BY251" i="8"/>
  <c r="CC251" i="8" s="1"/>
  <c r="CD251" i="8" s="1"/>
  <c r="CF251" i="8" s="1"/>
  <c r="CB251" i="8"/>
  <c r="CE251" i="8" s="1"/>
  <c r="CB253" i="8"/>
  <c r="CE253" i="8" s="1"/>
  <c r="BY253" i="8"/>
  <c r="CC253" i="8" s="1"/>
  <c r="CD253" i="8" s="1"/>
  <c r="CB265" i="8"/>
  <c r="CE265" i="8" s="1"/>
  <c r="BY265" i="8"/>
  <c r="CC265" i="8" s="1"/>
  <c r="CD265" i="8" s="1"/>
  <c r="BY164" i="8"/>
  <c r="CC164" i="8" s="1"/>
  <c r="CD164" i="8" s="1"/>
  <c r="CF164" i="8" s="1"/>
  <c r="CB164" i="8"/>
  <c r="CE164" i="8" s="1"/>
  <c r="CB82" i="8"/>
  <c r="CE82" i="8" s="1"/>
  <c r="BY82" i="8"/>
  <c r="CC82" i="8" s="1"/>
  <c r="CD82" i="8" s="1"/>
  <c r="BY453" i="8"/>
  <c r="CC453" i="8" s="1"/>
  <c r="CD453" i="8" s="1"/>
  <c r="CF453" i="8" s="1"/>
  <c r="CB453" i="8"/>
  <c r="CE453" i="8" s="1"/>
  <c r="BY126" i="8"/>
  <c r="CC126" i="8" s="1"/>
  <c r="CD126" i="8" s="1"/>
  <c r="CF126" i="8" s="1"/>
  <c r="CB126" i="8"/>
  <c r="CE126" i="8" s="1"/>
  <c r="BY326" i="8"/>
  <c r="CC326" i="8" s="1"/>
  <c r="CD326" i="8" s="1"/>
  <c r="CF326" i="8" s="1"/>
  <c r="CB326" i="8"/>
  <c r="CE326" i="8" s="1"/>
  <c r="BY291" i="8"/>
  <c r="CC291" i="8" s="1"/>
  <c r="CD291" i="8" s="1"/>
  <c r="CF291" i="8" s="1"/>
  <c r="CB291" i="8"/>
  <c r="CE291" i="8" s="1"/>
  <c r="CB81" i="8"/>
  <c r="CE81" i="8" s="1"/>
  <c r="BY81" i="8"/>
  <c r="CC81" i="8" s="1"/>
  <c r="CD81" i="8" s="1"/>
  <c r="CB22" i="8"/>
  <c r="CE22" i="8" s="1"/>
  <c r="BY22" i="8"/>
  <c r="CC22" i="8" s="1"/>
  <c r="CD22" i="8" s="1"/>
  <c r="BY58" i="8"/>
  <c r="CC58" i="8" s="1"/>
  <c r="CD58" i="8" s="1"/>
  <c r="CF58" i="8" s="1"/>
  <c r="CB58" i="8"/>
  <c r="CE58" i="8" s="1"/>
  <c r="BY393" i="8"/>
  <c r="CC393" i="8" s="1"/>
  <c r="CD393" i="8" s="1"/>
  <c r="CF393" i="8" s="1"/>
  <c r="CB393" i="8"/>
  <c r="CE393" i="8" s="1"/>
  <c r="CB276" i="8"/>
  <c r="CE276" i="8" s="1"/>
  <c r="BY276" i="8"/>
  <c r="CC276" i="8" s="1"/>
  <c r="CD276" i="8" s="1"/>
  <c r="CB448" i="8"/>
  <c r="CE448" i="8" s="1"/>
  <c r="BY448" i="8"/>
  <c r="CC448" i="8" s="1"/>
  <c r="CD448" i="8" s="1"/>
  <c r="BY507" i="8"/>
  <c r="CC507" i="8" s="1"/>
  <c r="CD507" i="8" s="1"/>
  <c r="CF507" i="8" s="1"/>
  <c r="CB507" i="8"/>
  <c r="CE507" i="8" s="1"/>
  <c r="CB146" i="8"/>
  <c r="CE146" i="8" s="1"/>
  <c r="BY146" i="8"/>
  <c r="CC146" i="8" s="1"/>
  <c r="CD146" i="8" s="1"/>
  <c r="BY312" i="8"/>
  <c r="CC312" i="8" s="1"/>
  <c r="CD312" i="8" s="1"/>
  <c r="CF312" i="8" s="1"/>
  <c r="CB312" i="8"/>
  <c r="CE312" i="8" s="1"/>
  <c r="BY160" i="8"/>
  <c r="CC160" i="8" s="1"/>
  <c r="CD160" i="8" s="1"/>
  <c r="CF160" i="8" s="1"/>
  <c r="CB160" i="8"/>
  <c r="CE160" i="8" s="1"/>
  <c r="CB187" i="8"/>
  <c r="CE187" i="8" s="1"/>
  <c r="BY187" i="8"/>
  <c r="CC187" i="8" s="1"/>
  <c r="CD187" i="8" s="1"/>
  <c r="BY40" i="8"/>
  <c r="CC40" i="8" s="1"/>
  <c r="CD40" i="8" s="1"/>
  <c r="CF40" i="8" s="1"/>
  <c r="CB40" i="8"/>
  <c r="CE40" i="8" s="1"/>
  <c r="CB211" i="8"/>
  <c r="CE211" i="8" s="1"/>
  <c r="BY211" i="8"/>
  <c r="CC211" i="8" s="1"/>
  <c r="CD211" i="8" s="1"/>
  <c r="BY477" i="8"/>
  <c r="CC477" i="8" s="1"/>
  <c r="CD477" i="8" s="1"/>
  <c r="CF477" i="8" s="1"/>
  <c r="CB477" i="8"/>
  <c r="CE477" i="8" s="1"/>
  <c r="BY27" i="8"/>
  <c r="CC27" i="8" s="1"/>
  <c r="CD27" i="8" s="1"/>
  <c r="CF27" i="8" s="1"/>
  <c r="CB27" i="8"/>
  <c r="CE27" i="8" s="1"/>
  <c r="BY137" i="8"/>
  <c r="CC137" i="8" s="1"/>
  <c r="CD137" i="8" s="1"/>
  <c r="CF137" i="8" s="1"/>
  <c r="CB137" i="8"/>
  <c r="CE137" i="8" s="1"/>
  <c r="CB156" i="8"/>
  <c r="CE156" i="8" s="1"/>
  <c r="BY156" i="8"/>
  <c r="CC156" i="8" s="1"/>
  <c r="CD156" i="8" s="1"/>
  <c r="CB128" i="8"/>
  <c r="CE128" i="8" s="1"/>
  <c r="BY128" i="8"/>
  <c r="CC128" i="8" s="1"/>
  <c r="CD128" i="8" s="1"/>
  <c r="CB303" i="8"/>
  <c r="CE303" i="8" s="1"/>
  <c r="BY303" i="8"/>
  <c r="CC303" i="8" s="1"/>
  <c r="CD303" i="8" s="1"/>
  <c r="CB295" i="8"/>
  <c r="CE295" i="8" s="1"/>
  <c r="BY295" i="8"/>
  <c r="CC295" i="8" s="1"/>
  <c r="CD295" i="8" s="1"/>
  <c r="BY91" i="8"/>
  <c r="CC91" i="8" s="1"/>
  <c r="CD91" i="8" s="1"/>
  <c r="CF91" i="8" s="1"/>
  <c r="CB91" i="8"/>
  <c r="CE91" i="8" s="1"/>
  <c r="CB365" i="8"/>
  <c r="CE365" i="8" s="1"/>
  <c r="BY365" i="8"/>
  <c r="CC365" i="8" s="1"/>
  <c r="CD365" i="8" s="1"/>
  <c r="CB261" i="8"/>
  <c r="CE261" i="8" s="1"/>
  <c r="BY261" i="8"/>
  <c r="CC261" i="8" s="1"/>
  <c r="CD261" i="8" s="1"/>
  <c r="CB226" i="8"/>
  <c r="CE226" i="8" s="1"/>
  <c r="BY226" i="8"/>
  <c r="CC226" i="8" s="1"/>
  <c r="CD226" i="8" s="1"/>
  <c r="BY232" i="8"/>
  <c r="CC232" i="8" s="1"/>
  <c r="CD232" i="8" s="1"/>
  <c r="CF232" i="8" s="1"/>
  <c r="CB232" i="8"/>
  <c r="CE232" i="8" s="1"/>
  <c r="CB129" i="8"/>
  <c r="CE129" i="8" s="1"/>
  <c r="BY129" i="8"/>
  <c r="CC129" i="8" s="1"/>
  <c r="CD129" i="8" s="1"/>
  <c r="BY262" i="8"/>
  <c r="CC262" i="8" s="1"/>
  <c r="CD262" i="8" s="1"/>
  <c r="CF262" i="8" s="1"/>
  <c r="CB262" i="8"/>
  <c r="CE262" i="8" s="1"/>
  <c r="CB406" i="8"/>
  <c r="CE406" i="8" s="1"/>
  <c r="BY406" i="8"/>
  <c r="CC406" i="8" s="1"/>
  <c r="CD406" i="8" s="1"/>
  <c r="BY508" i="8"/>
  <c r="CC508" i="8" s="1"/>
  <c r="CD508" i="8" s="1"/>
  <c r="CF508" i="8" s="1"/>
  <c r="CB508" i="8"/>
  <c r="CE508" i="8" s="1"/>
  <c r="BY202" i="8"/>
  <c r="CC202" i="8" s="1"/>
  <c r="CD202" i="8" s="1"/>
  <c r="CF202" i="8" s="1"/>
  <c r="CB202" i="8"/>
  <c r="CE202" i="8" s="1"/>
  <c r="BY336" i="8"/>
  <c r="CC336" i="8" s="1"/>
  <c r="CD336" i="8" s="1"/>
  <c r="CF336" i="8" s="1"/>
  <c r="CB336" i="8"/>
  <c r="CE336" i="8" s="1"/>
  <c r="BY366" i="8"/>
  <c r="CC366" i="8" s="1"/>
  <c r="CD366" i="8" s="1"/>
  <c r="CF366" i="8" s="1"/>
  <c r="CB366" i="8"/>
  <c r="CE366" i="8" s="1"/>
  <c r="BY122" i="8"/>
  <c r="CC122" i="8" s="1"/>
  <c r="CD122" i="8" s="1"/>
  <c r="CF122" i="8" s="1"/>
  <c r="CB122" i="8"/>
  <c r="CE122" i="8" s="1"/>
  <c r="BY260" i="8"/>
  <c r="CC260" i="8" s="1"/>
  <c r="CD260" i="8" s="1"/>
  <c r="CF260" i="8" s="1"/>
  <c r="CB260" i="8"/>
  <c r="CE260" i="8" s="1"/>
  <c r="BY325" i="8"/>
  <c r="CC325" i="8" s="1"/>
  <c r="CD325" i="8" s="1"/>
  <c r="CF325" i="8" s="1"/>
  <c r="CB325" i="8"/>
  <c r="CE325" i="8" s="1"/>
  <c r="BY491" i="8"/>
  <c r="CC491" i="8" s="1"/>
  <c r="CD491" i="8" s="1"/>
  <c r="CF491" i="8" s="1"/>
  <c r="CB491" i="8"/>
  <c r="CE491" i="8" s="1"/>
  <c r="BY355" i="8"/>
  <c r="CC355" i="8" s="1"/>
  <c r="CD355" i="8" s="1"/>
  <c r="CF355" i="8" s="1"/>
  <c r="CB355" i="8"/>
  <c r="CE355" i="8" s="1"/>
  <c r="BY450" i="8"/>
  <c r="CB450" i="8"/>
  <c r="CE450" i="8" s="1"/>
  <c r="BY315" i="8"/>
  <c r="CC315" i="8" s="1"/>
  <c r="CD315" i="8" s="1"/>
  <c r="CF315" i="8" s="1"/>
  <c r="CB315" i="8"/>
  <c r="CE315" i="8" s="1"/>
  <c r="BY174" i="8"/>
  <c r="CC174" i="8" s="1"/>
  <c r="CD174" i="8" s="1"/>
  <c r="CF174" i="8" s="1"/>
  <c r="CB174" i="8"/>
  <c r="CE174" i="8" s="1"/>
  <c r="BY353" i="8"/>
  <c r="CC353" i="8" s="1"/>
  <c r="CD353" i="8" s="1"/>
  <c r="CF353" i="8" s="1"/>
  <c r="CB353" i="8"/>
  <c r="CE353" i="8" s="1"/>
  <c r="BY250" i="8"/>
  <c r="CC250" i="8" s="1"/>
  <c r="CD250" i="8" s="1"/>
  <c r="CF250" i="8" s="1"/>
  <c r="CB250" i="8"/>
  <c r="CE250" i="8" s="1"/>
  <c r="BY46" i="8"/>
  <c r="CC46" i="8" s="1"/>
  <c r="CD46" i="8" s="1"/>
  <c r="CF46" i="8" s="1"/>
  <c r="CB46" i="8"/>
  <c r="CE46" i="8" s="1"/>
  <c r="BY323" i="8"/>
  <c r="CC323" i="8" s="1"/>
  <c r="CD323" i="8" s="1"/>
  <c r="CF323" i="8" s="1"/>
  <c r="CB323" i="8"/>
  <c r="CE323" i="8" s="1"/>
  <c r="BY141" i="8"/>
  <c r="CC141" i="8" s="1"/>
  <c r="CD141" i="8" s="1"/>
  <c r="CF141" i="8" s="1"/>
  <c r="CB141" i="8"/>
  <c r="CE141" i="8" s="1"/>
  <c r="BY304" i="8"/>
  <c r="CC304" i="8" s="1"/>
  <c r="CD304" i="8" s="1"/>
  <c r="CF304" i="8" s="1"/>
  <c r="CB304" i="8"/>
  <c r="CE304" i="8" s="1"/>
  <c r="BY75" i="8"/>
  <c r="CC75" i="8" s="1"/>
  <c r="CD75" i="8" s="1"/>
  <c r="CF75" i="8" s="1"/>
  <c r="CB75" i="8"/>
  <c r="CE75" i="8" s="1"/>
  <c r="BY372" i="8"/>
  <c r="CC372" i="8" s="1"/>
  <c r="CD372" i="8" s="1"/>
  <c r="CF372" i="8" s="1"/>
  <c r="CB372" i="8"/>
  <c r="CE372" i="8" s="1"/>
  <c r="BY396" i="8"/>
  <c r="CC396" i="8" s="1"/>
  <c r="CD396" i="8" s="1"/>
  <c r="CF396" i="8" s="1"/>
  <c r="CB396" i="8"/>
  <c r="CE396" i="8" s="1"/>
  <c r="BY175" i="8"/>
  <c r="CC175" i="8" s="1"/>
  <c r="CD175" i="8" s="1"/>
  <c r="CF175" i="8" s="1"/>
  <c r="CB175" i="8"/>
  <c r="CE175" i="8" s="1"/>
  <c r="BY409" i="8"/>
  <c r="CC409" i="8" s="1"/>
  <c r="CD409" i="8" s="1"/>
  <c r="CF409" i="8" s="1"/>
  <c r="CB409" i="8"/>
  <c r="CE409" i="8" s="1"/>
  <c r="BY184" i="8"/>
  <c r="CC184" i="8" s="1"/>
  <c r="CD184" i="8" s="1"/>
  <c r="CF184" i="8" s="1"/>
  <c r="CB184" i="8"/>
  <c r="CE184" i="8" s="1"/>
  <c r="BY47" i="8"/>
  <c r="CB47" i="8"/>
  <c r="CE47" i="8" s="1"/>
  <c r="BY35" i="8"/>
  <c r="CC35" i="8" s="1"/>
  <c r="CD35" i="8" s="1"/>
  <c r="CF35" i="8" s="1"/>
  <c r="CB35" i="8"/>
  <c r="CE35" i="8" s="1"/>
  <c r="BY412" i="8"/>
  <c r="CC412" i="8" s="1"/>
  <c r="CD412" i="8" s="1"/>
  <c r="CF412" i="8" s="1"/>
  <c r="CB412" i="8"/>
  <c r="CE412" i="8" s="1"/>
  <c r="BY305" i="8"/>
  <c r="CC305" i="8" s="1"/>
  <c r="CD305" i="8" s="1"/>
  <c r="CF305" i="8" s="1"/>
  <c r="CB305" i="8"/>
  <c r="CE305" i="8" s="1"/>
  <c r="BY273" i="8"/>
  <c r="CC273" i="8" s="1"/>
  <c r="CD273" i="8" s="1"/>
  <c r="CF273" i="8" s="1"/>
  <c r="CB273" i="8"/>
  <c r="CE273" i="8" s="1"/>
  <c r="BY470" i="8"/>
  <c r="CC470" i="8" s="1"/>
  <c r="CD470" i="8" s="1"/>
  <c r="CF470" i="8" s="1"/>
  <c r="CB470" i="8"/>
  <c r="CE470" i="8" s="1"/>
  <c r="BY503" i="8"/>
  <c r="CC503" i="8" s="1"/>
  <c r="CD503" i="8" s="1"/>
  <c r="CF503" i="8" s="1"/>
  <c r="CB503" i="8"/>
  <c r="CE503" i="8" s="1"/>
  <c r="BY88" i="8"/>
  <c r="CC88" i="8" s="1"/>
  <c r="CD88" i="8" s="1"/>
  <c r="CF88" i="8" s="1"/>
  <c r="CB88" i="8"/>
  <c r="CE88" i="8" s="1"/>
  <c r="BY302" i="8"/>
  <c r="CC302" i="8" s="1"/>
  <c r="CD302" i="8" s="1"/>
  <c r="CF302" i="8" s="1"/>
  <c r="CB302" i="8"/>
  <c r="CE302" i="8" s="1"/>
  <c r="BY139" i="8"/>
  <c r="CC139" i="8" s="1"/>
  <c r="CD139" i="8" s="1"/>
  <c r="CF139" i="8" s="1"/>
  <c r="CB139" i="8"/>
  <c r="CE139" i="8" s="1"/>
  <c r="BY208" i="8"/>
  <c r="CC208" i="8" s="1"/>
  <c r="CD208" i="8" s="1"/>
  <c r="CF208" i="8" s="1"/>
  <c r="CB208" i="8"/>
  <c r="CE208" i="8" s="1"/>
  <c r="BY333" i="8"/>
  <c r="CC333" i="8" s="1"/>
  <c r="CD333" i="8" s="1"/>
  <c r="CF333" i="8" s="1"/>
  <c r="CB333" i="8"/>
  <c r="CE333" i="8" s="1"/>
  <c r="BY361" i="8"/>
  <c r="CC361" i="8" s="1"/>
  <c r="CD361" i="8" s="1"/>
  <c r="CF361" i="8" s="1"/>
  <c r="CB361" i="8"/>
  <c r="CE361" i="8" s="1"/>
  <c r="BY415" i="8"/>
  <c r="CC415" i="8" s="1"/>
  <c r="CD415" i="8" s="1"/>
  <c r="CF415" i="8" s="1"/>
  <c r="CB415" i="8"/>
  <c r="CE415" i="8" s="1"/>
  <c r="BY87" i="8"/>
  <c r="CC87" i="8" s="1"/>
  <c r="CD87" i="8" s="1"/>
  <c r="CF87" i="8" s="1"/>
  <c r="CB87" i="8"/>
  <c r="CE87" i="8" s="1"/>
  <c r="BY308" i="8"/>
  <c r="CC308" i="8" s="1"/>
  <c r="CD308" i="8" s="1"/>
  <c r="CF308" i="8" s="1"/>
  <c r="CB308" i="8"/>
  <c r="CE308" i="8" s="1"/>
  <c r="CB67" i="8"/>
  <c r="CE67" i="8" s="1"/>
  <c r="BY67" i="8"/>
  <c r="CC67" i="8" s="1"/>
  <c r="CD67" i="8" s="1"/>
  <c r="CB472" i="8"/>
  <c r="CE472" i="8" s="1"/>
  <c r="BY472" i="8"/>
  <c r="CC472" i="8" s="1"/>
  <c r="CD472" i="8" s="1"/>
  <c r="BY429" i="8"/>
  <c r="CC429" i="8" s="1"/>
  <c r="CD429" i="8" s="1"/>
  <c r="CF429" i="8" s="1"/>
  <c r="CB429" i="8"/>
  <c r="CE429" i="8" s="1"/>
  <c r="BY426" i="8"/>
  <c r="CC426" i="8" s="1"/>
  <c r="CD426" i="8" s="1"/>
  <c r="CF426" i="8" s="1"/>
  <c r="CB426" i="8"/>
  <c r="CE426" i="8" s="1"/>
  <c r="BY92" i="8"/>
  <c r="CC92" i="8" s="1"/>
  <c r="CD92" i="8" s="1"/>
  <c r="CF92" i="8" s="1"/>
  <c r="CB92" i="8"/>
  <c r="CE92" i="8" s="1"/>
  <c r="BY6" i="8"/>
  <c r="CC6" i="8" s="1"/>
  <c r="CD6" i="8" s="1"/>
  <c r="CF6" i="8" s="1"/>
  <c r="CB6" i="8"/>
  <c r="CE6" i="8" s="1"/>
  <c r="CB463" i="8"/>
  <c r="CE463" i="8" s="1"/>
  <c r="BY463" i="8"/>
  <c r="CC463" i="8" s="1"/>
  <c r="CD463" i="8" s="1"/>
  <c r="BY21" i="8"/>
  <c r="CB21" i="8"/>
  <c r="CE21" i="8" s="1"/>
  <c r="BY257" i="8"/>
  <c r="CC257" i="8" s="1"/>
  <c r="CD257" i="8" s="1"/>
  <c r="CF257" i="8" s="1"/>
  <c r="CB257" i="8"/>
  <c r="CE257" i="8" s="1"/>
  <c r="BY345" i="8"/>
  <c r="CC345" i="8" s="1"/>
  <c r="CD345" i="8" s="1"/>
  <c r="CF345" i="8" s="1"/>
  <c r="CB345" i="8"/>
  <c r="CE345" i="8" s="1"/>
  <c r="BY166" i="8"/>
  <c r="CC166" i="8" s="1"/>
  <c r="CD166" i="8" s="1"/>
  <c r="CF166" i="8" s="1"/>
  <c r="CB166" i="8"/>
  <c r="CE166" i="8" s="1"/>
  <c r="BY248" i="8"/>
  <c r="CC248" i="8" s="1"/>
  <c r="CD248" i="8" s="1"/>
  <c r="CF248" i="8" s="1"/>
  <c r="CB248" i="8"/>
  <c r="CE248" i="8" s="1"/>
  <c r="CB171" i="8"/>
  <c r="CE171" i="8" s="1"/>
  <c r="BY171" i="8"/>
  <c r="CC171" i="8" s="1"/>
  <c r="CD171" i="8" s="1"/>
  <c r="BY423" i="8"/>
  <c r="CC423" i="8" s="1"/>
  <c r="CD423" i="8" s="1"/>
  <c r="CF423" i="8" s="1"/>
  <c r="CB423" i="8"/>
  <c r="CE423" i="8" s="1"/>
  <c r="BY444" i="8"/>
  <c r="CC444" i="8" s="1"/>
  <c r="CD444" i="8" s="1"/>
  <c r="CF444" i="8" s="1"/>
  <c r="CB444" i="8"/>
  <c r="CE444" i="8" s="1"/>
  <c r="CB121" i="8"/>
  <c r="CE121" i="8" s="1"/>
  <c r="BY121" i="8"/>
  <c r="CC121" i="8" s="1"/>
  <c r="CD121" i="8" s="1"/>
  <c r="CB349" i="8"/>
  <c r="CE349" i="8" s="1"/>
  <c r="BY349" i="8"/>
  <c r="CC349" i="8" s="1"/>
  <c r="CD349" i="8" s="1"/>
  <c r="BY428" i="8"/>
  <c r="CC428" i="8" s="1"/>
  <c r="CD428" i="8" s="1"/>
  <c r="CF428" i="8" s="1"/>
  <c r="CB428" i="8"/>
  <c r="CE428" i="8" s="1"/>
  <c r="BY239" i="8"/>
  <c r="CC239" i="8" s="1"/>
  <c r="CD239" i="8" s="1"/>
  <c r="CF239" i="8" s="1"/>
  <c r="CB239" i="8"/>
  <c r="CE239" i="8" s="1"/>
  <c r="BY212" i="8"/>
  <c r="CC212" i="8" s="1"/>
  <c r="CD212" i="8" s="1"/>
  <c r="CF212" i="8" s="1"/>
  <c r="CB212" i="8"/>
  <c r="CE212" i="8" s="1"/>
  <c r="BY62" i="8"/>
  <c r="CC62" i="8" s="1"/>
  <c r="CD62" i="8" s="1"/>
  <c r="CF62" i="8" s="1"/>
  <c r="CB62" i="8"/>
  <c r="CE62" i="8" s="1"/>
  <c r="BY97" i="8"/>
  <c r="CC97" i="8" s="1"/>
  <c r="CD97" i="8" s="1"/>
  <c r="CF97" i="8" s="1"/>
  <c r="CB97" i="8"/>
  <c r="CE97" i="8" s="1"/>
  <c r="BY186" i="8"/>
  <c r="CC186" i="8" s="1"/>
  <c r="CD186" i="8" s="1"/>
  <c r="CF186" i="8" s="1"/>
  <c r="CB186" i="8"/>
  <c r="CE186" i="8" s="1"/>
  <c r="CB206" i="8"/>
  <c r="CE206" i="8" s="1"/>
  <c r="BY206" i="8"/>
  <c r="CC206" i="8" s="1"/>
  <c r="CD206" i="8" s="1"/>
  <c r="CB504" i="8"/>
  <c r="CE504" i="8" s="1"/>
  <c r="BY504" i="8"/>
  <c r="CC504" i="8" s="1"/>
  <c r="CD504" i="8" s="1"/>
  <c r="BY387" i="8"/>
  <c r="CC387" i="8" s="1"/>
  <c r="CD387" i="8" s="1"/>
  <c r="CF387" i="8" s="1"/>
  <c r="CB387" i="8"/>
  <c r="CE387" i="8" s="1"/>
  <c r="BY324" i="8"/>
  <c r="CC324" i="8" s="1"/>
  <c r="CD324" i="8" s="1"/>
  <c r="CF324" i="8" s="1"/>
  <c r="CB324" i="8"/>
  <c r="CE324" i="8" s="1"/>
  <c r="CB259" i="8"/>
  <c r="CE259" i="8" s="1"/>
  <c r="BY259" i="8"/>
  <c r="CC259" i="8" s="1"/>
  <c r="CD259" i="8" s="1"/>
  <c r="CB373" i="8"/>
  <c r="CE373" i="8" s="1"/>
  <c r="BY373" i="8"/>
  <c r="CC373" i="8" s="1"/>
  <c r="CD373" i="8" s="1"/>
  <c r="CB241" i="8"/>
  <c r="CE241" i="8" s="1"/>
  <c r="BY241" i="8"/>
  <c r="CC241" i="8" s="1"/>
  <c r="CD241" i="8" s="1"/>
  <c r="BY268" i="8"/>
  <c r="CC268" i="8" s="1"/>
  <c r="CD268" i="8" s="1"/>
  <c r="CF268" i="8" s="1"/>
  <c r="CB268" i="8"/>
  <c r="CE268" i="8" s="1"/>
  <c r="BY271" i="8"/>
  <c r="CC271" i="8" s="1"/>
  <c r="CD271" i="8" s="1"/>
  <c r="CF271" i="8" s="1"/>
  <c r="CB271" i="8"/>
  <c r="CE271" i="8" s="1"/>
  <c r="CB314" i="8"/>
  <c r="CE314" i="8" s="1"/>
  <c r="BY314" i="8"/>
  <c r="CC314" i="8" s="1"/>
  <c r="CD314" i="8" s="1"/>
  <c r="CB199" i="8"/>
  <c r="CE199" i="8" s="1"/>
  <c r="BY199" i="8"/>
  <c r="CC199" i="8" s="1"/>
  <c r="CD199" i="8" s="1"/>
  <c r="CB495" i="8"/>
  <c r="CE495" i="8" s="1"/>
  <c r="BY495" i="8"/>
  <c r="CC495" i="8" s="1"/>
  <c r="CD495" i="8" s="1"/>
  <c r="CB49" i="8"/>
  <c r="CE49" i="8" s="1"/>
  <c r="BY49" i="8"/>
  <c r="CC49" i="8" s="1"/>
  <c r="CD49" i="8" s="1"/>
  <c r="BY140" i="8"/>
  <c r="CC140" i="8" s="1"/>
  <c r="CD140" i="8" s="1"/>
  <c r="CF140" i="8" s="1"/>
  <c r="CB140" i="8"/>
  <c r="CE140" i="8" s="1"/>
  <c r="CB493" i="8"/>
  <c r="CE493" i="8" s="1"/>
  <c r="BY493" i="8"/>
  <c r="CC493" i="8" s="1"/>
  <c r="CD493" i="8" s="1"/>
  <c r="BY107" i="8"/>
  <c r="CC107" i="8" s="1"/>
  <c r="CD107" i="8" s="1"/>
  <c r="CF107" i="8" s="1"/>
  <c r="CB107" i="8"/>
  <c r="CE107" i="8" s="1"/>
  <c r="CB227" i="8"/>
  <c r="CE227" i="8" s="1"/>
  <c r="BY227" i="8"/>
  <c r="CC227" i="8" s="1"/>
  <c r="CD227" i="8" s="1"/>
  <c r="CB502" i="8"/>
  <c r="CE502" i="8" s="1"/>
  <c r="BY502" i="8"/>
  <c r="CC502" i="8" s="1"/>
  <c r="CD502" i="8" s="1"/>
  <c r="CB478" i="8"/>
  <c r="CE478" i="8" s="1"/>
  <c r="BY478" i="8"/>
  <c r="CC478" i="8" s="1"/>
  <c r="CD478" i="8" s="1"/>
  <c r="BY172" i="8"/>
  <c r="CC172" i="8" s="1"/>
  <c r="CD172" i="8" s="1"/>
  <c r="CF172" i="8" s="1"/>
  <c r="CB172" i="8"/>
  <c r="CE172" i="8" s="1"/>
  <c r="CB339" i="8"/>
  <c r="CE339" i="8" s="1"/>
  <c r="BY339" i="8"/>
  <c r="CC339" i="8" s="1"/>
  <c r="CD339" i="8" s="1"/>
  <c r="BY498" i="8"/>
  <c r="CC498" i="8" s="1"/>
  <c r="CD498" i="8" s="1"/>
  <c r="CF498" i="8" s="1"/>
  <c r="CB498" i="8"/>
  <c r="CE498" i="8" s="1"/>
  <c r="BY98" i="8"/>
  <c r="CC98" i="8" s="1"/>
  <c r="CD98" i="8" s="1"/>
  <c r="CF98" i="8" s="1"/>
  <c r="CB98" i="8"/>
  <c r="CE98" i="8" s="1"/>
  <c r="BY145" i="8"/>
  <c r="CC145" i="8" s="1"/>
  <c r="CD145" i="8" s="1"/>
  <c r="CF145" i="8" s="1"/>
  <c r="CB145" i="8"/>
  <c r="CE145" i="8" s="1"/>
  <c r="BY183" i="8"/>
  <c r="CC183" i="8" s="1"/>
  <c r="CD183" i="8" s="1"/>
  <c r="CF183" i="8" s="1"/>
  <c r="CB183" i="8"/>
  <c r="CE183" i="8" s="1"/>
  <c r="BY132" i="8"/>
  <c r="CC132" i="8" s="1"/>
  <c r="CD132" i="8" s="1"/>
  <c r="CF132" i="8" s="1"/>
  <c r="CB132" i="8"/>
  <c r="CE132" i="8" s="1"/>
  <c r="BY207" i="8"/>
  <c r="CC207" i="8" s="1"/>
  <c r="CD207" i="8" s="1"/>
  <c r="CF207" i="8" s="1"/>
  <c r="CB207" i="8"/>
  <c r="CE207" i="8" s="1"/>
  <c r="BY496" i="8"/>
  <c r="CC496" i="8" s="1"/>
  <c r="CD496" i="8" s="1"/>
  <c r="CF496" i="8" s="1"/>
  <c r="CB496" i="8"/>
  <c r="CE496" i="8" s="1"/>
  <c r="BY254" i="8"/>
  <c r="CC254" i="8" s="1"/>
  <c r="CD254" i="8" s="1"/>
  <c r="CF254" i="8" s="1"/>
  <c r="CB254" i="8"/>
  <c r="CE254" i="8" s="1"/>
  <c r="BY506" i="8"/>
  <c r="CC506" i="8" s="1"/>
  <c r="CD506" i="8" s="1"/>
  <c r="CF506" i="8" s="1"/>
  <c r="CB506" i="8"/>
  <c r="CE506" i="8" s="1"/>
  <c r="BY280" i="8"/>
  <c r="CC280" i="8" s="1"/>
  <c r="CD280" i="8" s="1"/>
  <c r="CF280" i="8" s="1"/>
  <c r="CB280" i="8"/>
  <c r="CE280" i="8" s="1"/>
  <c r="BY173" i="8"/>
  <c r="CC173" i="8" s="1"/>
  <c r="CD173" i="8" s="1"/>
  <c r="CF173" i="8" s="1"/>
  <c r="CB173" i="8"/>
  <c r="CE173" i="8" s="1"/>
  <c r="BY13" i="8"/>
  <c r="CC13" i="8" s="1"/>
  <c r="CD13" i="8" s="1"/>
  <c r="CF13" i="8" s="1"/>
  <c r="CB13" i="8"/>
  <c r="CE13" i="8" s="1"/>
  <c r="CB374" i="8"/>
  <c r="CE374" i="8" s="1"/>
  <c r="BY374" i="8"/>
  <c r="CC374" i="8" s="1"/>
  <c r="CD374" i="8" s="1"/>
  <c r="BY246" i="8"/>
  <c r="CC246" i="8" s="1"/>
  <c r="CD246" i="8" s="1"/>
  <c r="CF246" i="8" s="1"/>
  <c r="CB246" i="8"/>
  <c r="CE246" i="8" s="1"/>
  <c r="CB380" i="8"/>
  <c r="CE380" i="8" s="1"/>
  <c r="BY380" i="8"/>
  <c r="CC380" i="8" s="1"/>
  <c r="CD380" i="8" s="1"/>
  <c r="CB341" i="8"/>
  <c r="CE341" i="8" s="1"/>
  <c r="BY341" i="8"/>
  <c r="CC341" i="8" s="1"/>
  <c r="CD341" i="8" s="1"/>
  <c r="BY196" i="8"/>
  <c r="CC196" i="8" s="1"/>
  <c r="CD196" i="8" s="1"/>
  <c r="CF196" i="8" s="1"/>
  <c r="CB196" i="8"/>
  <c r="CE196" i="8" s="1"/>
  <c r="CB84" i="8"/>
  <c r="CE84" i="8" s="1"/>
  <c r="BY84" i="8"/>
  <c r="CC84" i="8" s="1"/>
  <c r="CD84" i="8" s="1"/>
  <c r="BY95" i="8"/>
  <c r="CC95" i="8" s="1"/>
  <c r="CD95" i="8" s="1"/>
  <c r="CF95" i="8" s="1"/>
  <c r="CB95" i="8"/>
  <c r="CE95" i="8" s="1"/>
  <c r="BY7" i="8"/>
  <c r="CC7" i="8" s="1"/>
  <c r="CD7" i="8" s="1"/>
  <c r="CF7" i="8" s="1"/>
  <c r="CB7" i="8"/>
  <c r="CE7" i="8" s="1"/>
  <c r="BY264" i="8"/>
  <c r="CC264" i="8" s="1"/>
  <c r="CD264" i="8" s="1"/>
  <c r="CF264" i="8" s="1"/>
  <c r="CB264" i="8"/>
  <c r="CE264" i="8" s="1"/>
  <c r="CB70" i="8"/>
  <c r="CE70" i="8" s="1"/>
  <c r="BY70" i="8"/>
  <c r="CC70" i="8" s="1"/>
  <c r="CD70" i="8" s="1"/>
  <c r="BY178" i="8"/>
  <c r="CC178" i="8" s="1"/>
  <c r="CD178" i="8" s="1"/>
  <c r="CF178" i="8" s="1"/>
  <c r="CB178" i="8"/>
  <c r="CE178" i="8" s="1"/>
  <c r="BY238" i="8"/>
  <c r="CC238" i="8" s="1"/>
  <c r="CD238" i="8" s="1"/>
  <c r="CF238" i="8" s="1"/>
  <c r="CB238" i="8"/>
  <c r="CE238" i="8" s="1"/>
  <c r="BY169" i="8"/>
  <c r="CC169" i="8" s="1"/>
  <c r="CD169" i="8" s="1"/>
  <c r="CF169" i="8" s="1"/>
  <c r="CB169" i="8"/>
  <c r="CE169" i="8" s="1"/>
  <c r="CB278" i="8"/>
  <c r="CE278" i="8" s="1"/>
  <c r="BY278" i="8"/>
  <c r="CC278" i="8" s="1"/>
  <c r="CD278" i="8" s="1"/>
  <c r="BY31" i="8"/>
  <c r="CC31" i="8" s="1"/>
  <c r="CD31" i="8" s="1"/>
  <c r="CF31" i="8" s="1"/>
  <c r="CB31" i="8"/>
  <c r="CE31" i="8" s="1"/>
  <c r="BY394" i="8"/>
  <c r="CC394" i="8" s="1"/>
  <c r="CD394" i="8" s="1"/>
  <c r="CF394" i="8" s="1"/>
  <c r="CB394" i="8"/>
  <c r="CE394" i="8" s="1"/>
  <c r="BY299" i="8"/>
  <c r="CC299" i="8" s="1"/>
  <c r="CD299" i="8" s="1"/>
  <c r="CF299" i="8" s="1"/>
  <c r="CB299" i="8"/>
  <c r="CE299" i="8" s="1"/>
  <c r="CB485" i="8"/>
  <c r="CE485" i="8" s="1"/>
  <c r="BY485" i="8"/>
  <c r="CC485" i="8" s="1"/>
  <c r="CD485" i="8" s="1"/>
  <c r="BY469" i="8"/>
  <c r="CC469" i="8" s="1"/>
  <c r="CD469" i="8" s="1"/>
  <c r="CF469" i="8" s="1"/>
  <c r="CB469" i="8"/>
  <c r="CE469" i="8" s="1"/>
  <c r="CB289" i="8"/>
  <c r="CE289" i="8" s="1"/>
  <c r="BY289" i="8"/>
  <c r="CC289" i="8" s="1"/>
  <c r="CD289" i="8" s="1"/>
  <c r="CB342" i="8"/>
  <c r="CE342" i="8" s="1"/>
  <c r="BY342" i="8"/>
  <c r="CC342" i="8" s="1"/>
  <c r="CD342" i="8" s="1"/>
  <c r="BY458" i="8"/>
  <c r="CC458" i="8" s="1"/>
  <c r="CD458" i="8" s="1"/>
  <c r="CF458" i="8" s="1"/>
  <c r="CB458" i="8"/>
  <c r="CE458" i="8" s="1"/>
  <c r="BY101" i="8"/>
  <c r="CC101" i="8" s="1"/>
  <c r="CD101" i="8" s="1"/>
  <c r="CF101" i="8" s="1"/>
  <c r="CB101" i="8"/>
  <c r="CE101" i="8" s="1"/>
  <c r="BY237" i="8"/>
  <c r="CC237" i="8" s="1"/>
  <c r="CD237" i="8" s="1"/>
  <c r="CF237" i="8" s="1"/>
  <c r="CB237" i="8"/>
  <c r="CE237" i="8" s="1"/>
  <c r="CB72" i="8"/>
  <c r="CE72" i="8" s="1"/>
  <c r="BY72" i="8"/>
  <c r="CC72" i="8" s="1"/>
  <c r="CD72" i="8" s="1"/>
  <c r="CB327" i="8"/>
  <c r="CE327" i="8" s="1"/>
  <c r="BY327" i="8"/>
  <c r="CC327" i="8" s="1"/>
  <c r="CD327" i="8" s="1"/>
  <c r="CB379" i="8"/>
  <c r="CE379" i="8" s="1"/>
  <c r="BY379" i="8"/>
  <c r="CC379" i="8" s="1"/>
  <c r="CD379" i="8" s="1"/>
  <c r="CB492" i="8"/>
  <c r="CE492" i="8" s="1"/>
  <c r="BY492" i="8"/>
  <c r="CC492" i="8" s="1"/>
  <c r="CD492" i="8" s="1"/>
  <c r="CB427" i="8"/>
  <c r="CE427" i="8" s="1"/>
  <c r="BY427" i="8"/>
  <c r="CC427" i="8" s="1"/>
  <c r="CD427" i="8" s="1"/>
  <c r="BY433" i="8"/>
  <c r="CC433" i="8" s="1"/>
  <c r="CD433" i="8" s="1"/>
  <c r="CF433" i="8" s="1"/>
  <c r="CB433" i="8"/>
  <c r="CE433" i="8" s="1"/>
  <c r="BY296" i="8"/>
  <c r="CC296" i="8" s="1"/>
  <c r="CD296" i="8" s="1"/>
  <c r="CF296" i="8" s="1"/>
  <c r="CB296" i="8"/>
  <c r="CE296" i="8" s="1"/>
  <c r="CB286" i="8"/>
  <c r="CE286" i="8" s="1"/>
  <c r="BY286" i="8"/>
  <c r="CC286" i="8" s="1"/>
  <c r="CD286" i="8" s="1"/>
  <c r="BY53" i="8"/>
  <c r="CB53" i="8"/>
  <c r="CE53" i="8" s="1"/>
  <c r="BY363" i="8"/>
  <c r="CC363" i="8" s="1"/>
  <c r="CD363" i="8" s="1"/>
  <c r="CF363" i="8" s="1"/>
  <c r="CB363" i="8"/>
  <c r="CE363" i="8" s="1"/>
  <c r="CB39" i="8"/>
  <c r="CE39" i="8" s="1"/>
  <c r="BY39" i="8"/>
  <c r="CC39" i="8" s="1"/>
  <c r="CD39" i="8" s="1"/>
  <c r="BY488" i="8"/>
  <c r="CC488" i="8" s="1"/>
  <c r="CD488" i="8" s="1"/>
  <c r="CF488" i="8" s="1"/>
  <c r="CB488" i="8"/>
  <c r="CE488" i="8" s="1"/>
  <c r="BY386" i="8"/>
  <c r="CC386" i="8" s="1"/>
  <c r="CD386" i="8" s="1"/>
  <c r="CF386" i="8" s="1"/>
  <c r="CB386" i="8"/>
  <c r="CE386" i="8" s="1"/>
  <c r="CB119" i="8"/>
  <c r="CE119" i="8" s="1"/>
  <c r="BY119" i="8"/>
  <c r="CC119" i="8" s="1"/>
  <c r="CD119" i="8" s="1"/>
  <c r="CB252" i="8"/>
  <c r="CE252" i="8" s="1"/>
  <c r="BY252" i="8"/>
  <c r="CC252" i="8" s="1"/>
  <c r="CD252" i="8" s="1"/>
  <c r="CB19" i="8"/>
  <c r="CE19" i="8" s="1"/>
  <c r="BY19" i="8"/>
  <c r="CC19" i="8" s="1"/>
  <c r="CD19" i="8" s="1"/>
  <c r="BY79" i="8"/>
  <c r="CC79" i="8" s="1"/>
  <c r="CD79" i="8" s="1"/>
  <c r="CF79" i="8" s="1"/>
  <c r="CB79" i="8"/>
  <c r="CE79" i="8" s="1"/>
  <c r="CB497" i="8"/>
  <c r="CE497" i="8" s="1"/>
  <c r="BY497" i="8"/>
  <c r="CC497" i="8" s="1"/>
  <c r="CD497" i="8" s="1"/>
  <c r="BY465" i="8"/>
  <c r="CC465" i="8" s="1"/>
  <c r="CD465" i="8" s="1"/>
  <c r="CF465" i="8" s="1"/>
  <c r="CB465" i="8"/>
  <c r="CE465" i="8" s="1"/>
  <c r="BY454" i="8"/>
  <c r="CC454" i="8" s="1"/>
  <c r="CD454" i="8" s="1"/>
  <c r="CF454" i="8" s="1"/>
  <c r="CB454" i="8"/>
  <c r="CE454" i="8" s="1"/>
  <c r="CB392" i="8"/>
  <c r="CE392" i="8" s="1"/>
  <c r="BY392" i="8"/>
  <c r="CC392" i="8" s="1"/>
  <c r="CD392" i="8" s="1"/>
  <c r="BY422" i="8"/>
  <c r="CC422" i="8" s="1"/>
  <c r="CD422" i="8" s="1"/>
  <c r="CF422" i="8" s="1"/>
  <c r="CB422" i="8"/>
  <c r="CE422" i="8" s="1"/>
  <c r="BY400" i="8"/>
  <c r="CC400" i="8" s="1"/>
  <c r="CD400" i="8" s="1"/>
  <c r="CF400" i="8" s="1"/>
  <c r="CB400" i="8"/>
  <c r="CE400" i="8" s="1"/>
  <c r="BY30" i="8"/>
  <c r="CC30" i="8" s="1"/>
  <c r="CD30" i="8" s="1"/>
  <c r="CF30" i="8" s="1"/>
  <c r="CB30" i="8"/>
  <c r="CE30" i="8" s="1"/>
  <c r="BY136" i="8"/>
  <c r="CC136" i="8" s="1"/>
  <c r="CD136" i="8" s="1"/>
  <c r="CF136" i="8" s="1"/>
  <c r="CB136" i="8"/>
  <c r="CE136" i="8" s="1"/>
  <c r="BY277" i="8"/>
  <c r="CC277" i="8" s="1"/>
  <c r="CD277" i="8" s="1"/>
  <c r="CF277" i="8" s="1"/>
  <c r="CB277" i="8"/>
  <c r="CE277" i="8" s="1"/>
  <c r="BY63" i="8"/>
  <c r="CB63" i="8"/>
  <c r="CE63" i="8" s="1"/>
  <c r="BY24" i="8"/>
  <c r="CC24" i="8" s="1"/>
  <c r="CD24" i="8" s="1"/>
  <c r="CF24" i="8" s="1"/>
  <c r="CB24" i="8"/>
  <c r="CE24" i="8" s="1"/>
  <c r="CB510" i="8"/>
  <c r="CE510" i="8" s="1"/>
  <c r="BY510" i="8"/>
  <c r="CC510" i="8" s="1"/>
  <c r="CD510" i="8" s="1"/>
  <c r="BY287" i="8"/>
  <c r="CC287" i="8" s="1"/>
  <c r="CD287" i="8" s="1"/>
  <c r="CF287" i="8" s="1"/>
  <c r="CB287" i="8"/>
  <c r="CE287" i="8" s="1"/>
  <c r="BY467" i="8"/>
  <c r="CC467" i="8" s="1"/>
  <c r="CD467" i="8" s="1"/>
  <c r="CF467" i="8" s="1"/>
  <c r="CB467" i="8"/>
  <c r="CE467" i="8" s="1"/>
  <c r="BY205" i="8"/>
  <c r="CC205" i="8" s="1"/>
  <c r="CD205" i="8" s="1"/>
  <c r="CF205" i="8" s="1"/>
  <c r="CB205" i="8"/>
  <c r="CE205" i="8" s="1"/>
  <c r="CB44" i="8"/>
  <c r="CE44" i="8" s="1"/>
  <c r="BY44" i="8"/>
  <c r="CC44" i="8" s="1"/>
  <c r="CD44" i="8" s="1"/>
  <c r="BY513" i="8"/>
  <c r="CC513" i="8" s="1"/>
  <c r="CD513" i="8" s="1"/>
  <c r="CF513" i="8" s="1"/>
  <c r="CB513" i="8"/>
  <c r="CE513" i="8" s="1"/>
  <c r="CB18" i="8"/>
  <c r="CE18" i="8" s="1"/>
  <c r="BY18" i="8"/>
  <c r="CB33" i="8"/>
  <c r="CE33" i="8" s="1"/>
  <c r="BY33" i="8"/>
  <c r="CC33" i="8" s="1"/>
  <c r="CD33" i="8" s="1"/>
  <c r="BY452" i="8"/>
  <c r="CC452" i="8" s="1"/>
  <c r="CD452" i="8" s="1"/>
  <c r="CF452" i="8" s="1"/>
  <c r="CB452" i="8"/>
  <c r="CE452" i="8" s="1"/>
  <c r="BY439" i="8"/>
  <c r="CC439" i="8" s="1"/>
  <c r="CD439" i="8" s="1"/>
  <c r="CF439" i="8" s="1"/>
  <c r="CB439" i="8"/>
  <c r="CE439" i="8" s="1"/>
  <c r="BY434" i="8"/>
  <c r="CC434" i="8" s="1"/>
  <c r="CD434" i="8" s="1"/>
  <c r="CF434" i="8" s="1"/>
  <c r="CB434" i="8"/>
  <c r="CE434" i="8" s="1"/>
  <c r="BY460" i="8"/>
  <c r="CC460" i="8" s="1"/>
  <c r="CD460" i="8" s="1"/>
  <c r="CF460" i="8" s="1"/>
  <c r="CB460" i="8"/>
  <c r="CE460" i="8" s="1"/>
  <c r="CB201" i="8"/>
  <c r="CE201" i="8" s="1"/>
  <c r="BY201" i="8"/>
  <c r="CC201" i="8" s="1"/>
  <c r="CD201" i="8" s="1"/>
  <c r="BY263" i="8"/>
  <c r="CC263" i="8" s="1"/>
  <c r="CD263" i="8" s="1"/>
  <c r="CF263" i="8" s="1"/>
  <c r="CB263" i="8"/>
  <c r="CE263" i="8" s="1"/>
  <c r="CB148" i="8"/>
  <c r="CE148" i="8" s="1"/>
  <c r="BY148" i="8"/>
  <c r="CC148" i="8" s="1"/>
  <c r="CD148" i="8" s="1"/>
  <c r="BY420" i="8"/>
  <c r="CC420" i="8" s="1"/>
  <c r="CD420" i="8" s="1"/>
  <c r="CF420" i="8" s="1"/>
  <c r="CB420" i="8"/>
  <c r="CE420" i="8" s="1"/>
  <c r="CB69" i="8"/>
  <c r="CE69" i="8" s="1"/>
  <c r="BY69" i="8"/>
  <c r="CC69" i="8" s="1"/>
  <c r="CD69" i="8" s="1"/>
  <c r="CB197" i="8"/>
  <c r="CE197" i="8" s="1"/>
  <c r="BY197" i="8"/>
  <c r="CC197" i="8" s="1"/>
  <c r="CD197" i="8" s="1"/>
  <c r="BY449" i="8"/>
  <c r="CC449" i="8" s="1"/>
  <c r="CD449" i="8" s="1"/>
  <c r="CF449" i="8" s="1"/>
  <c r="CB449" i="8"/>
  <c r="CE449" i="8" s="1"/>
  <c r="BY376" i="8"/>
  <c r="CC376" i="8" s="1"/>
  <c r="CD376" i="8" s="1"/>
  <c r="CF376" i="8" s="1"/>
  <c r="CB376" i="8"/>
  <c r="CE376" i="8" s="1"/>
  <c r="CB484" i="8"/>
  <c r="CE484" i="8" s="1"/>
  <c r="BY484" i="8"/>
  <c r="CC484" i="8" s="1"/>
  <c r="CD484" i="8" s="1"/>
  <c r="BY466" i="8"/>
  <c r="CC466" i="8" s="1"/>
  <c r="CD466" i="8" s="1"/>
  <c r="CF466" i="8" s="1"/>
  <c r="CB466" i="8"/>
  <c r="CE466" i="8" s="1"/>
  <c r="BY351" i="8"/>
  <c r="CC351" i="8" s="1"/>
  <c r="CD351" i="8" s="1"/>
  <c r="CF351" i="8" s="1"/>
  <c r="CB351" i="8"/>
  <c r="CE351" i="8" s="1"/>
  <c r="CB57" i="8"/>
  <c r="CE57" i="8" s="1"/>
  <c r="BY57" i="8"/>
  <c r="CC57" i="8" s="1"/>
  <c r="CD57" i="8" s="1"/>
  <c r="BY258" i="8"/>
  <c r="CC258" i="8" s="1"/>
  <c r="CD258" i="8" s="1"/>
  <c r="CF258" i="8" s="1"/>
  <c r="CB258" i="8"/>
  <c r="CE258" i="8" s="1"/>
  <c r="CB41" i="8"/>
  <c r="CE41" i="8" s="1"/>
  <c r="BY41" i="8"/>
  <c r="CC41" i="8" s="1"/>
  <c r="CD41" i="8" s="1"/>
  <c r="BY479" i="8"/>
  <c r="CC479" i="8" s="1"/>
  <c r="CD479" i="8" s="1"/>
  <c r="CF479" i="8" s="1"/>
  <c r="CB479" i="8"/>
  <c r="CE479" i="8" s="1"/>
  <c r="BY290" i="8"/>
  <c r="CC290" i="8" s="1"/>
  <c r="CD290" i="8" s="1"/>
  <c r="CF290" i="8" s="1"/>
  <c r="CB290" i="8"/>
  <c r="CE290" i="8" s="1"/>
  <c r="CB43" i="8"/>
  <c r="CE43" i="8" s="1"/>
  <c r="BY43" i="8"/>
  <c r="CC43" i="8" s="1"/>
  <c r="CD43" i="8" s="1"/>
  <c r="BY283" i="8"/>
  <c r="CC283" i="8" s="1"/>
  <c r="CD283" i="8" s="1"/>
  <c r="CF283" i="8" s="1"/>
  <c r="CB283" i="8"/>
  <c r="CE283" i="8" s="1"/>
  <c r="CB236" i="8"/>
  <c r="CE236" i="8" s="1"/>
  <c r="BY236" i="8"/>
  <c r="CC236" i="8" s="1"/>
  <c r="CD236" i="8" s="1"/>
  <c r="BY151" i="8"/>
  <c r="CC151" i="8" s="1"/>
  <c r="CD151" i="8" s="1"/>
  <c r="CF151" i="8" s="1"/>
  <c r="CB151" i="8"/>
  <c r="CE151" i="8" s="1"/>
  <c r="BY12" i="8"/>
  <c r="CC12" i="8" s="1"/>
  <c r="CD12" i="8" s="1"/>
  <c r="CF12" i="8" s="1"/>
  <c r="CB12" i="8"/>
  <c r="CE12" i="8" s="1"/>
  <c r="BY134" i="8"/>
  <c r="CC134" i="8" s="1"/>
  <c r="CD134" i="8" s="1"/>
  <c r="CF134" i="8" s="1"/>
  <c r="CB134" i="8"/>
  <c r="CE134" i="8" s="1"/>
  <c r="BY311" i="8"/>
  <c r="CC311" i="8" s="1"/>
  <c r="CD311" i="8" s="1"/>
  <c r="CF311" i="8" s="1"/>
  <c r="CB311" i="8"/>
  <c r="CE311" i="8" s="1"/>
  <c r="BY446" i="8"/>
  <c r="CC446" i="8" s="1"/>
  <c r="CD446" i="8" s="1"/>
  <c r="CF446" i="8" s="1"/>
  <c r="CB446" i="8"/>
  <c r="CE446" i="8" s="1"/>
  <c r="BY473" i="8"/>
  <c r="CC473" i="8" s="1"/>
  <c r="CD473" i="8" s="1"/>
  <c r="CF473" i="8" s="1"/>
  <c r="CB473" i="8"/>
  <c r="CE473" i="8" s="1"/>
  <c r="CF364" i="8"/>
  <c r="AQ530" i="8" l="1"/>
  <c r="AR530" i="8" s="1"/>
  <c r="CC47" i="8"/>
  <c r="CD47" i="8" s="1"/>
  <c r="CF47" i="8" s="1"/>
  <c r="CF57" i="8"/>
  <c r="CF33" i="8"/>
  <c r="CF19" i="8"/>
  <c r="CF286" i="8"/>
  <c r="CF492" i="8"/>
  <c r="CF289" i="8"/>
  <c r="CF341" i="8"/>
  <c r="CF339" i="8"/>
  <c r="CF227" i="8"/>
  <c r="CF49" i="8"/>
  <c r="CF259" i="8"/>
  <c r="CF206" i="8"/>
  <c r="CF121" i="8"/>
  <c r="CF406" i="8"/>
  <c r="CF226" i="8"/>
  <c r="CF295" i="8"/>
  <c r="CF146" i="8"/>
  <c r="CF82" i="8"/>
  <c r="CF424" i="8"/>
  <c r="CF55" i="8"/>
  <c r="CF200" i="8"/>
  <c r="CF338" i="8"/>
  <c r="CF451" i="8"/>
  <c r="CF234" i="8"/>
  <c r="CF245" i="8"/>
  <c r="CF284" i="8"/>
  <c r="CF71" i="8"/>
  <c r="CF16" i="8"/>
  <c r="CF73" i="8"/>
  <c r="CF455" i="8"/>
  <c r="CF383" i="8"/>
  <c r="CF317" i="8"/>
  <c r="CF399" i="8"/>
  <c r="CF89" i="8"/>
  <c r="CF185" i="8"/>
  <c r="CF190" i="8"/>
  <c r="CF440" i="8"/>
  <c r="CF443" i="8"/>
  <c r="CF411" i="8"/>
  <c r="CF243" i="8"/>
  <c r="CF9" i="8"/>
  <c r="CF340" i="8"/>
  <c r="CF198" i="8"/>
  <c r="CC21" i="8"/>
  <c r="CD21" i="8" s="1"/>
  <c r="CF21" i="8" s="1"/>
  <c r="AQ525" i="8"/>
  <c r="AR525" i="8" s="1"/>
  <c r="CF292" i="8"/>
  <c r="CF236" i="8"/>
  <c r="CF148" i="8"/>
  <c r="AQ529" i="8"/>
  <c r="AR529" i="8" s="1"/>
  <c r="CC18" i="8"/>
  <c r="CD18" i="8" s="1"/>
  <c r="CF18" i="8" s="1"/>
  <c r="CF252" i="8"/>
  <c r="CF39" i="8"/>
  <c r="CF379" i="8"/>
  <c r="CF380" i="8"/>
  <c r="CF495" i="8"/>
  <c r="CF463" i="8"/>
  <c r="CF261" i="8"/>
  <c r="CF303" i="8"/>
  <c r="CF187" i="8"/>
  <c r="CF116" i="8"/>
  <c r="CF487" i="8"/>
  <c r="CF244" i="8"/>
  <c r="CF99" i="8"/>
  <c r="CF421" i="8"/>
  <c r="CF76" i="8"/>
  <c r="CF320" i="8"/>
  <c r="CF350" i="8"/>
  <c r="CF127" i="8"/>
  <c r="CF511" i="8"/>
  <c r="CF518" i="8"/>
  <c r="CF321" i="8"/>
  <c r="CF64" i="8"/>
  <c r="CF435" i="8"/>
  <c r="CF203" i="8"/>
  <c r="CF414" i="8"/>
  <c r="CF214" i="8"/>
  <c r="AQ523" i="8"/>
  <c r="AR523" i="8" s="1"/>
  <c r="CC63" i="8"/>
  <c r="CD63" i="8" s="1"/>
  <c r="CF63" i="8" s="1"/>
  <c r="CC20" i="8"/>
  <c r="CD20" i="8" s="1"/>
  <c r="CF20" i="8" s="1"/>
  <c r="AQ527" i="8"/>
  <c r="AR527" i="8" s="1"/>
  <c r="AQ528" i="8"/>
  <c r="AR528" i="8" s="1"/>
  <c r="CC15" i="8"/>
  <c r="CD15" i="8" s="1"/>
  <c r="CF15" i="8" s="1"/>
  <c r="CF41" i="8"/>
  <c r="CF197" i="8"/>
  <c r="CF497" i="8"/>
  <c r="CF119" i="8"/>
  <c r="CF327" i="8"/>
  <c r="CF485" i="8"/>
  <c r="CF278" i="8"/>
  <c r="CF70" i="8"/>
  <c r="CF84" i="8"/>
  <c r="CF478" i="8"/>
  <c r="CF493" i="8"/>
  <c r="CF199" i="8"/>
  <c r="CF241" i="8"/>
  <c r="CF472" i="8"/>
  <c r="CF129" i="8"/>
  <c r="CF365" i="8"/>
  <c r="CF128" i="8"/>
  <c r="CF448" i="8"/>
  <c r="CF22" i="8"/>
  <c r="CF265" i="8"/>
  <c r="CF256" i="8"/>
  <c r="CF337" i="8"/>
  <c r="CF102" i="8"/>
  <c r="CF157" i="8"/>
  <c r="CF242" i="8"/>
  <c r="CF143" i="8"/>
  <c r="CF32" i="8"/>
  <c r="CF210" i="8"/>
  <c r="CF405" i="8"/>
  <c r="CF115" i="8"/>
  <c r="CF153" i="8"/>
  <c r="CF138" i="8"/>
  <c r="CF229" i="8"/>
  <c r="CF83" i="8"/>
  <c r="CF216" i="8"/>
  <c r="CF168" i="8"/>
  <c r="BX519" i="8"/>
  <c r="BX3" i="8" s="1"/>
  <c r="BY5" i="8"/>
  <c r="CB5" i="8"/>
  <c r="CE5" i="8" s="1"/>
  <c r="AQ524" i="8"/>
  <c r="AR524" i="8" s="1"/>
  <c r="CC450" i="8"/>
  <c r="CD450" i="8" s="1"/>
  <c r="CF450" i="8" s="1"/>
  <c r="CC11" i="8"/>
  <c r="CD11" i="8" s="1"/>
  <c r="CF11" i="8" s="1"/>
  <c r="AQ522" i="8"/>
  <c r="CF395" i="8"/>
  <c r="CF43" i="8"/>
  <c r="CF484" i="8"/>
  <c r="CF69" i="8"/>
  <c r="CF201" i="8"/>
  <c r="CF44" i="8"/>
  <c r="CF510" i="8"/>
  <c r="CF392" i="8"/>
  <c r="CF427" i="8"/>
  <c r="CF72" i="8"/>
  <c r="CF342" i="8"/>
  <c r="CF374" i="8"/>
  <c r="CF502" i="8"/>
  <c r="CF314" i="8"/>
  <c r="CF373" i="8"/>
  <c r="CF504" i="8"/>
  <c r="CF349" i="8"/>
  <c r="CF171" i="8"/>
  <c r="CF67" i="8"/>
  <c r="CF156" i="8"/>
  <c r="CF211" i="8"/>
  <c r="CF276" i="8"/>
  <c r="CF81" i="8"/>
  <c r="CF253" i="8"/>
  <c r="CF193" i="8"/>
  <c r="CF191" i="8"/>
  <c r="CF445" i="8"/>
  <c r="CF209" i="8"/>
  <c r="CF358" i="8"/>
  <c r="CF512" i="8"/>
  <c r="CF51" i="8"/>
  <c r="CF86" i="8"/>
  <c r="CF388" i="8"/>
  <c r="CF94" i="8"/>
  <c r="CF301" i="8"/>
  <c r="CF459" i="8"/>
  <c r="CF431" i="8"/>
  <c r="CF270" i="8"/>
  <c r="CF285" i="8"/>
  <c r="CF370" i="8"/>
  <c r="CF306" i="8"/>
  <c r="CF179" i="8"/>
  <c r="CC53" i="8"/>
  <c r="CD53" i="8" s="1"/>
  <c r="CF53" i="8" s="1"/>
  <c r="AQ534" i="8"/>
  <c r="AR534" i="8" s="1"/>
  <c r="AQ533" i="8"/>
  <c r="AR533" i="8" s="1"/>
  <c r="CC45" i="8"/>
  <c r="CD45" i="8" s="1"/>
  <c r="CF45" i="8" s="1"/>
  <c r="AQ532" i="8"/>
  <c r="AR532" i="8" s="1"/>
  <c r="CC37" i="8"/>
  <c r="CD37" i="8" s="1"/>
  <c r="CF37" i="8" s="1"/>
  <c r="AQ526" i="8"/>
  <c r="AR526" i="8" s="1"/>
  <c r="CC348" i="8"/>
  <c r="CD348" i="8" s="1"/>
  <c r="CF348" i="8" s="1"/>
  <c r="AS528" i="8" l="1"/>
  <c r="AU528" i="8"/>
  <c r="AV528" i="8" s="1"/>
  <c r="AQ531" i="8"/>
  <c r="AR531" i="8" s="1"/>
  <c r="CC5" i="8"/>
  <c r="CD5" i="8" s="1"/>
  <c r="CF5" i="8" s="1"/>
  <c r="AU526" i="8"/>
  <c r="AV526" i="8" s="1"/>
  <c r="AS526" i="8"/>
  <c r="AR522" i="8"/>
  <c r="AS525" i="8"/>
  <c r="AU525" i="8"/>
  <c r="AV525" i="8" s="1"/>
  <c r="AS532" i="8"/>
  <c r="AU532" i="8"/>
  <c r="AV532" i="8" s="1"/>
  <c r="AS523" i="8"/>
  <c r="AU523" i="8"/>
  <c r="AV523" i="8" s="1"/>
  <c r="AS533" i="8"/>
  <c r="AU533" i="8"/>
  <c r="AV533" i="8" s="1"/>
  <c r="AU524" i="8"/>
  <c r="AV524" i="8" s="1"/>
  <c r="AS524" i="8"/>
  <c r="AS534" i="8"/>
  <c r="AU534" i="8"/>
  <c r="AV534" i="8" s="1"/>
  <c r="AS529" i="8"/>
  <c r="AU529" i="8"/>
  <c r="AV529" i="8" s="1"/>
  <c r="AS527" i="8"/>
  <c r="AU527" i="8"/>
  <c r="AV527" i="8" s="1"/>
  <c r="AS530" i="8"/>
  <c r="AU530" i="8"/>
  <c r="AV530" i="8" s="1"/>
  <c r="AQ535" i="8" l="1"/>
  <c r="AU522" i="8"/>
  <c r="AR535" i="8"/>
  <c r="AS522" i="8"/>
  <c r="AS531" i="8"/>
  <c r="AU531" i="8"/>
  <c r="AV531" i="8" s="1"/>
  <c r="AV522" i="8" l="1"/>
  <c r="AV535" i="8" s="1"/>
  <c r="AU535" i="8"/>
  <c r="AS535"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5" authorId="0" shapeId="0" xr:uid="{00000000-0006-0000-0000-000001000000}">
      <text>
        <r>
          <rPr>
            <b/>
            <sz val="9"/>
            <color indexed="81"/>
            <rFont val="Tahoma"/>
            <family val="2"/>
          </rPr>
          <t>Click value to make drop down button appear.  Select the a MCO to show payments from that MCO.</t>
        </r>
      </text>
    </comment>
    <comment ref="D10" authorId="0" shapeId="0" xr:uid="{00000000-0006-0000-0000-000002000000}">
      <text>
        <r>
          <rPr>
            <b/>
            <sz val="9"/>
            <color indexed="81"/>
            <rFont val="Tahoma"/>
            <family val="2"/>
          </rPr>
          <t>Click value to make drop down button appear.  Numbers are in numeric order, smallest to largest with alphanumeric at the end.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I79" authorId="0" shapeId="0" xr:uid="{00000000-0006-0000-0500-000001000000}">
      <text>
        <r>
          <rPr>
            <b/>
            <sz val="9"/>
            <color indexed="81"/>
            <rFont val="Tahoma"/>
            <family val="2"/>
          </rPr>
          <t>Author:</t>
        </r>
        <r>
          <rPr>
            <sz val="9"/>
            <color indexed="81"/>
            <rFont val="Tahoma"/>
            <family val="2"/>
          </rPr>
          <t xml:space="preserve">
Qualfies under old contract number 539201
</t>
        </r>
      </text>
    </comment>
    <comment ref="K79" authorId="0" shapeId="0" xr:uid="{00000000-0006-0000-0500-000002000000}">
      <text>
        <r>
          <rPr>
            <b/>
            <sz val="9"/>
            <color indexed="81"/>
            <rFont val="Tahoma"/>
            <family val="2"/>
          </rPr>
          <t>Author:</t>
        </r>
        <r>
          <rPr>
            <sz val="9"/>
            <color indexed="81"/>
            <rFont val="Tahoma"/>
            <family val="2"/>
          </rPr>
          <t xml:space="preserve">
Qualfies under old contract number 539201
</t>
        </r>
      </text>
    </comment>
    <comment ref="BT127" authorId="0" shapeId="0" xr:uid="{00000000-0006-0000-0500-000003000000}">
      <text>
        <r>
          <rPr>
            <b/>
            <sz val="9"/>
            <color indexed="81"/>
            <rFont val="Tahoma"/>
            <family val="2"/>
          </rPr>
          <t>Author:</t>
        </r>
        <r>
          <rPr>
            <sz val="9"/>
            <color indexed="81"/>
            <rFont val="Tahoma"/>
            <family val="2"/>
          </rPr>
          <t xml:space="preserve">
Possible recoupment of 2 months of comp 1 not included in lapse funds for this quarter incase recoupment does not occur.
</t>
        </r>
      </text>
    </comment>
    <comment ref="BU127" authorId="0" shapeId="0" xr:uid="{00000000-0006-0000-0500-000004000000}">
      <text>
        <r>
          <rPr>
            <b/>
            <sz val="9"/>
            <color indexed="81"/>
            <rFont val="Tahoma"/>
            <family val="2"/>
          </rPr>
          <t>Author:</t>
        </r>
        <r>
          <rPr>
            <sz val="9"/>
            <color indexed="81"/>
            <rFont val="Tahoma"/>
            <family val="2"/>
          </rPr>
          <t xml:space="preserve">
Allowed for 1 month of componet 1 payments to count.  Other 2 months worth are on hold until decision from upstairs is made.  Funds can be pushed to another time period for lapse funds if needed.</t>
        </r>
      </text>
    </comment>
    <comment ref="BT301" authorId="0" shapeId="0" xr:uid="{00000000-0006-0000-0500-000005000000}">
      <text>
        <r>
          <rPr>
            <b/>
            <sz val="9"/>
            <color indexed="81"/>
            <rFont val="Tahoma"/>
            <family val="2"/>
          </rPr>
          <t>Author:</t>
        </r>
        <r>
          <rPr>
            <sz val="9"/>
            <color indexed="81"/>
            <rFont val="Tahoma"/>
            <family val="2"/>
          </rPr>
          <t xml:space="preserve">
Possible recoupment of 2 months of comp 1 not included in lapse funds for this quarter incase recoupment does not occur.</t>
        </r>
      </text>
    </comment>
    <comment ref="BU301" authorId="0" shapeId="0" xr:uid="{00000000-0006-0000-0500-000006000000}">
      <text>
        <r>
          <rPr>
            <b/>
            <sz val="9"/>
            <color indexed="81"/>
            <rFont val="Tahoma"/>
            <family val="2"/>
          </rPr>
          <t>Author:</t>
        </r>
        <r>
          <rPr>
            <sz val="9"/>
            <color indexed="81"/>
            <rFont val="Tahoma"/>
            <family val="2"/>
          </rPr>
          <t xml:space="preserve">
Allowed for 1 month of componet 1 payments to count.  Other 2 months worth are on hold until decision from upstairs is made.  Funds can be pushed to another time period for lapse funds if needed.</t>
        </r>
      </text>
    </comment>
    <comment ref="A357" authorId="0" shapeId="0" xr:uid="{00000000-0006-0000-0500-000007000000}">
      <text>
        <r>
          <rPr>
            <b/>
            <sz val="9"/>
            <color indexed="81"/>
            <rFont val="Tahoma"/>
            <family val="2"/>
          </rPr>
          <t>Author:</t>
        </r>
        <r>
          <rPr>
            <sz val="9"/>
            <color indexed="81"/>
            <rFont val="Tahoma"/>
            <family val="2"/>
          </rPr>
          <t xml:space="preserve">
Applied as 675880
</t>
        </r>
      </text>
    </comment>
    <comment ref="BT385" authorId="0" shapeId="0" xr:uid="{00000000-0006-0000-0500-000008000000}">
      <text>
        <r>
          <rPr>
            <b/>
            <sz val="9"/>
            <color indexed="81"/>
            <rFont val="Tahoma"/>
            <family val="2"/>
          </rPr>
          <t>Author:</t>
        </r>
        <r>
          <rPr>
            <sz val="9"/>
            <color indexed="81"/>
            <rFont val="Tahoma"/>
            <family val="2"/>
          </rPr>
          <t xml:space="preserve">
Possible recoupment of 2 months of comp 1 not included in lapse funds for this quarter incase recoupment does not occur.</t>
        </r>
      </text>
    </comment>
    <comment ref="BU385" authorId="0" shapeId="0" xr:uid="{00000000-0006-0000-0500-000009000000}">
      <text>
        <r>
          <rPr>
            <b/>
            <sz val="9"/>
            <color indexed="81"/>
            <rFont val="Tahoma"/>
            <family val="2"/>
          </rPr>
          <t>Author:</t>
        </r>
        <r>
          <rPr>
            <sz val="9"/>
            <color indexed="81"/>
            <rFont val="Tahoma"/>
            <family val="2"/>
          </rPr>
          <t xml:space="preserve">
Allowed for 1 month of componet 1 payments to count.  Other 2 months worth are on hold until decision from upstairs is made.  Funds can be pushed to another time period for lapse funds if needed.</t>
        </r>
      </text>
    </comment>
    <comment ref="A478" authorId="0" shapeId="0" xr:uid="{00000000-0006-0000-0500-00000A000000}">
      <text>
        <r>
          <rPr>
            <b/>
            <sz val="9"/>
            <color indexed="81"/>
            <rFont val="Tahoma"/>
            <family val="2"/>
          </rPr>
          <t>Author:</t>
        </r>
        <r>
          <rPr>
            <sz val="9"/>
            <color indexed="81"/>
            <rFont val="Tahoma"/>
            <family val="2"/>
          </rPr>
          <t xml:space="preserve">
Qualifies under old contract 539201 and facility id 5392</t>
        </r>
      </text>
    </comment>
  </commentList>
</comments>
</file>

<file path=xl/sharedStrings.xml><?xml version="1.0" encoding="utf-8"?>
<sst xmlns="http://schemas.openxmlformats.org/spreadsheetml/2006/main" count="21445" uniqueCount="3380">
  <si>
    <t>Total</t>
  </si>
  <si>
    <t>Component 1</t>
  </si>
  <si>
    <t>Quarter 1</t>
  </si>
  <si>
    <t>Quarter 2</t>
  </si>
  <si>
    <t>Quarter 3</t>
  </si>
  <si>
    <t>Quarter 4</t>
  </si>
  <si>
    <t>September 2017</t>
  </si>
  <si>
    <t>October 2017</t>
  </si>
  <si>
    <t>November 2017</t>
  </si>
  <si>
    <t>December 2017</t>
  </si>
  <si>
    <t>January 2018</t>
  </si>
  <si>
    <t>February 2018</t>
  </si>
  <si>
    <t>March 2018</t>
  </si>
  <si>
    <t>April 2018</t>
  </si>
  <si>
    <t>May 2018</t>
  </si>
  <si>
    <t>June 2018</t>
  </si>
  <si>
    <t>July 2018</t>
  </si>
  <si>
    <t>August 2018</t>
  </si>
  <si>
    <t>Member Month Count</t>
  </si>
  <si>
    <t>Quality Incentive Payment Program</t>
  </si>
  <si>
    <t>Metric Performance Scorecard</t>
  </si>
  <si>
    <t>`</t>
  </si>
  <si>
    <t>MCO:</t>
  </si>
  <si>
    <t>Facility Name:</t>
  </si>
  <si>
    <t>Legal Entity Name:</t>
  </si>
  <si>
    <t>Facility ID:</t>
  </si>
  <si>
    <t>Percentage Of High Risk Long-Stay Residents With Pressure Ulcers</t>
  </si>
  <si>
    <t>Percentage Of Long-Stay Residents Experiencing One Or More Falls With Major Injury</t>
  </si>
  <si>
    <t>Percentage Of Long-Stay Residents Who Received An Antipsychotic Medication</t>
  </si>
  <si>
    <t>Percentage Of Long-Stay Residents Who Were Physically Restrained</t>
  </si>
  <si>
    <t>National Average</t>
  </si>
  <si>
    <t>Baseline</t>
  </si>
  <si>
    <t>Target</t>
  </si>
  <si>
    <t>Met</t>
  </si>
  <si>
    <t>Value</t>
  </si>
  <si>
    <t>Yes</t>
  </si>
  <si>
    <t>No</t>
  </si>
  <si>
    <t>Metric Target</t>
  </si>
  <si>
    <t>Q1</t>
  </si>
  <si>
    <t>Q2</t>
  </si>
  <si>
    <t>Q3</t>
  </si>
  <si>
    <t>Q4</t>
  </si>
  <si>
    <t>Actual Metric Score</t>
  </si>
  <si>
    <t>Achievement Level</t>
  </si>
  <si>
    <t>Component 2</t>
  </si>
  <si>
    <t>Component 3</t>
  </si>
  <si>
    <t>Lapse Funds</t>
  </si>
  <si>
    <t>Total Funds</t>
  </si>
  <si>
    <t>Payment Factor</t>
  </si>
  <si>
    <t>Component</t>
  </si>
  <si>
    <t>YTD</t>
  </si>
  <si>
    <t>Earned Income</t>
  </si>
  <si>
    <t>Quarter 1 Adjustment</t>
  </si>
  <si>
    <t>Quarter 2 Adjustment</t>
  </si>
  <si>
    <t>Quarter 3 Adjustment</t>
  </si>
  <si>
    <t>ID_FACILITY</t>
  </si>
  <si>
    <t>Provider Name</t>
  </si>
  <si>
    <t>Provider Street</t>
  </si>
  <si>
    <t>BL0674</t>
  </si>
  <si>
    <t>BL0679</t>
  </si>
  <si>
    <t>BL0687</t>
  </si>
  <si>
    <t>BLE5</t>
  </si>
  <si>
    <t>NBM0674</t>
  </si>
  <si>
    <t>NBM0679</t>
  </si>
  <si>
    <t>NBM0687</t>
  </si>
  <si>
    <t>NBME5</t>
  </si>
  <si>
    <t>C2Q1_0674_Target</t>
  </si>
  <si>
    <t>C2Q1_0679_Target</t>
  </si>
  <si>
    <t>C2Q1_0687_Target</t>
  </si>
  <si>
    <t>C2Q1_E5_Target</t>
  </si>
  <si>
    <t>C3Q1_0674_Target</t>
  </si>
  <si>
    <t>C3Q1_0679_Target</t>
  </si>
  <si>
    <t>C3Q1_0687_Target</t>
  </si>
  <si>
    <t>C3Q1_E5_Target</t>
  </si>
  <si>
    <t>C2Q2_0674_Target</t>
  </si>
  <si>
    <t>C2Q2_0679_Target</t>
  </si>
  <si>
    <t>C2Q2_0687_Target</t>
  </si>
  <si>
    <t>C2Q2_E5_Target</t>
  </si>
  <si>
    <t>C3Q2_0674_Target</t>
  </si>
  <si>
    <t>C3Q2_0679_Target</t>
  </si>
  <si>
    <t>C3Q2_0687_Target</t>
  </si>
  <si>
    <t>C3Q2_E5_Target</t>
  </si>
  <si>
    <t>C2Q3_0674_Target</t>
  </si>
  <si>
    <t>C2Q3_0679_Target</t>
  </si>
  <si>
    <t>C2Q3_0687_Target</t>
  </si>
  <si>
    <t>C2Q3_E5_Target</t>
  </si>
  <si>
    <t>C3Q3_0674_Target</t>
  </si>
  <si>
    <t>C3Q3_0679_Target</t>
  </si>
  <si>
    <t>C3Q3_0687_Target</t>
  </si>
  <si>
    <t>C3Q3_E5_Target</t>
  </si>
  <si>
    <t>C2Q4_0674_Target</t>
  </si>
  <si>
    <t>C2Q4_0679_Target</t>
  </si>
  <si>
    <t>C2Q4_0687_Target</t>
  </si>
  <si>
    <t>C2Q4_E5_Target</t>
  </si>
  <si>
    <t>C3Q4_0674_Target</t>
  </si>
  <si>
    <t>C3Q4_0679_Target</t>
  </si>
  <si>
    <t>C3Q4_0687_Target</t>
  </si>
  <si>
    <t>C3Q4_E5_Target</t>
  </si>
  <si>
    <t>Q1_0674_Actual</t>
  </si>
  <si>
    <t>Q1_0679_Actual</t>
  </si>
  <si>
    <t>Q1_0687_Actual</t>
  </si>
  <si>
    <t>Q1_E5_Actual</t>
  </si>
  <si>
    <t>Q2_0674_Actual</t>
  </si>
  <si>
    <t>Q2_0679_Actual</t>
  </si>
  <si>
    <t>Q2_0687_Actual</t>
  </si>
  <si>
    <t>Q2_E5_Actual</t>
  </si>
  <si>
    <t>Q3_0674_Actual</t>
  </si>
  <si>
    <t>Q3_0679_Actual</t>
  </si>
  <si>
    <t>Q3_0687_Actual</t>
  </si>
  <si>
    <t>Q3_E5_Actual</t>
  </si>
  <si>
    <t>Q4_0674_Actual</t>
  </si>
  <si>
    <t>Q4_0679_Actual</t>
  </si>
  <si>
    <t>Q4_0687_Actual</t>
  </si>
  <si>
    <t>Q4_E5_Actual</t>
  </si>
  <si>
    <t>QM_0674_Current</t>
  </si>
  <si>
    <t>QM_0679_Current</t>
  </si>
  <si>
    <t>QM_0687_Current</t>
  </si>
  <si>
    <t>QM_E5_Current</t>
  </si>
  <si>
    <t>C2_0674_Status</t>
  </si>
  <si>
    <t>C2_0679_Status</t>
  </si>
  <si>
    <t>C2_0687_Status</t>
  </si>
  <si>
    <t>C2_E5_Status</t>
  </si>
  <si>
    <t>C3_0674_Status</t>
  </si>
  <si>
    <t>C3_0679_Status</t>
  </si>
  <si>
    <t>C3_0687_Status</t>
  </si>
  <si>
    <t>C3_E5_Status</t>
  </si>
  <si>
    <t>The Meadows</t>
  </si>
  <si>
    <t>110 Chicktown Rd</t>
  </si>
  <si>
    <t>The Mildred &amp; Shirley L. Garrison Geriatric Education and Care Center</t>
  </si>
  <si>
    <t>3710 4th Street</t>
  </si>
  <si>
    <t>Hilltop Park Rehabilitation and Care Center</t>
  </si>
  <si>
    <t>970 Hilltop Park</t>
  </si>
  <si>
    <t>Golden Creek Healthcare and Rehabilitation Center</t>
  </si>
  <si>
    <t>2100 Dove Crossing Lane</t>
  </si>
  <si>
    <t>The Homestead of Sherman</t>
  </si>
  <si>
    <t>1000 Sara Swamy Drive</t>
  </si>
  <si>
    <t>The Heights of Gonzales</t>
  </si>
  <si>
    <t>701 N. Sarah Dewitt Dr.</t>
  </si>
  <si>
    <t>Prairie Estates</t>
  </si>
  <si>
    <t>1350 Main St.</t>
  </si>
  <si>
    <t>Green Valley Healthcare and Rehabilitation Center</t>
  </si>
  <si>
    <t>6850 Rufe Snow Drive</t>
  </si>
  <si>
    <t>College Park Rehabilitation and Care Center</t>
  </si>
  <si>
    <t>1715 Martin Drive</t>
  </si>
  <si>
    <t>Copperas Hollow Nursing &amp; Rehabilitation Center</t>
  </si>
  <si>
    <t>345 Country Club Dr</t>
  </si>
  <si>
    <t>The Belmont at Twin Creeks</t>
  </si>
  <si>
    <t>999 Raintree Circle</t>
  </si>
  <si>
    <t>Legend Oaks Healthcare and Rehabilitation - North/Willowbrooke</t>
  </si>
  <si>
    <t>12921 Misty Willow Drive</t>
  </si>
  <si>
    <t>Shinnery Oaks Community</t>
  </si>
  <si>
    <t>711 W. Broadway</t>
  </si>
  <si>
    <t>Legend Oaks Healthcare and Rehabilitation</t>
  </si>
  <si>
    <t>1400 Medical Center Drive</t>
  </si>
  <si>
    <t>Canton Oaks</t>
  </si>
  <si>
    <t>1901 S. Trade Days Blvd</t>
  </si>
  <si>
    <t>Coronado at Stone Oak</t>
  </si>
  <si>
    <t>19638 Stone Oak Pkwy.</t>
  </si>
  <si>
    <t>Alpine Terrace</t>
  </si>
  <si>
    <t>746 Alpine Drive</t>
  </si>
  <si>
    <t>Electra Healthcare Center</t>
  </si>
  <si>
    <t>511 S. Bailey St.</t>
  </si>
  <si>
    <t>Woodland Springs Nursing Center</t>
  </si>
  <si>
    <t>1010 Dallas Street</t>
  </si>
  <si>
    <t>Highland Park Care Center</t>
  </si>
  <si>
    <t>2714 Morrison Street</t>
  </si>
  <si>
    <t>Retama Manor Nursing Center / San Antonio North</t>
  </si>
  <si>
    <t>501 Ogden</t>
  </si>
  <si>
    <t>Coon Memorial Home</t>
  </si>
  <si>
    <t>210 E Texas Blvd</t>
  </si>
  <si>
    <t>GOLDEN YEARS NURSING AND REHABILITATION CENTER</t>
  </si>
  <si>
    <t>318 Chambers</t>
  </si>
  <si>
    <t>Robert Lee Care Center</t>
  </si>
  <si>
    <t>307 West 8th Street</t>
  </si>
  <si>
    <t>Renaissance Villa</t>
  </si>
  <si>
    <t>700 Dyer Street</t>
  </si>
  <si>
    <t>Courtyard Gardens</t>
  </si>
  <si>
    <t>1501 7th Street</t>
  </si>
  <si>
    <t>Mitchell County Nursing And Rehabilitation Center</t>
  </si>
  <si>
    <t>1941 Chestnut ST</t>
  </si>
  <si>
    <t>The Wesleyan at Scenic</t>
  </si>
  <si>
    <t>2001 Scenic Rd.</t>
  </si>
  <si>
    <t>San Rafael Nursing and Rehabilitation Center</t>
  </si>
  <si>
    <t>3050 Sunnybrook Rd.</t>
  </si>
  <si>
    <t>Stockdale Residence and Rehabilitation Center</t>
  </si>
  <si>
    <t>300 Salmon</t>
  </si>
  <si>
    <t>Brownfield Rehabilitation and Care Center</t>
  </si>
  <si>
    <t>510 S. First St.</t>
  </si>
  <si>
    <t>Advanced Health &amp; Rehab Center of Garland</t>
  </si>
  <si>
    <t>505 W. Centerville Rd</t>
  </si>
  <si>
    <t>Homestead Nursing and Rehabilitation of Itasca</t>
  </si>
  <si>
    <t>409 South Files St.</t>
  </si>
  <si>
    <t>Lindale Healthcare Center</t>
  </si>
  <si>
    <t>215 Margaret Street</t>
  </si>
  <si>
    <t>Rising Star Nursing Center</t>
  </si>
  <si>
    <t>411 S Miller</t>
  </si>
  <si>
    <t>PEACH TREE PLACE</t>
  </si>
  <si>
    <t>315 W Anderson Street</t>
  </si>
  <si>
    <t>Renaissance Care Center</t>
  </si>
  <si>
    <t>1400 Black Hill Drive</t>
  </si>
  <si>
    <t>LaDora Nursing and Rehabilitation Center</t>
  </si>
  <si>
    <t>1960 Bedford Road</t>
  </si>
  <si>
    <t>Legacy Rehabilitation Center</t>
  </si>
  <si>
    <t>4033 West 51st Avenue</t>
  </si>
  <si>
    <t>PAMPA NURSING CENTER</t>
  </si>
  <si>
    <t>1321 W Kentucky</t>
  </si>
  <si>
    <t>Jacksonville Healthcare Center</t>
  </si>
  <si>
    <t>305 Bonita St.</t>
  </si>
  <si>
    <t>Crosbyton Nursing and Rehabilitation Center</t>
  </si>
  <si>
    <t>222 N. Farmer</t>
  </si>
  <si>
    <t>PALO DURO NURSING HOME</t>
  </si>
  <si>
    <t>405 S COLLINS ST</t>
  </si>
  <si>
    <t>Evergreen Healthcare Center</t>
  </si>
  <si>
    <t>406 E. Seventh St.</t>
  </si>
  <si>
    <t>River City Care Center</t>
  </si>
  <si>
    <t>921 Nolan St.</t>
  </si>
  <si>
    <t>Fairview Healthcare Residence</t>
  </si>
  <si>
    <t>601 E Reunion St</t>
  </si>
  <si>
    <t>Edward Abraham Memorial Home</t>
  </si>
  <si>
    <t>803 Birch St</t>
  </si>
  <si>
    <t>Kenedy Health &amp; Rehabilitation</t>
  </si>
  <si>
    <t>7882 S Hwy 181</t>
  </si>
  <si>
    <t>Pecan Valley Healthcare Residence</t>
  </si>
  <si>
    <t>1405 W Storey St</t>
  </si>
  <si>
    <t>Premont Rehab and Nursing Center</t>
  </si>
  <si>
    <t>431 NW 3rd St.</t>
  </si>
  <si>
    <t>Hilltop Village Nursing and Rehabilitation Center</t>
  </si>
  <si>
    <t>1400 Hilltop Road</t>
  </si>
  <si>
    <t>COLONIAL MANOR NURSING CENTER</t>
  </si>
  <si>
    <t>2035 N GRANBURY ST</t>
  </si>
  <si>
    <t>Oaks Nursing Center</t>
  </si>
  <si>
    <t>507 W Jackson St</t>
  </si>
  <si>
    <t>Llano Nursing &amp; Rehabilitation Center</t>
  </si>
  <si>
    <t>800 W Haynie St</t>
  </si>
  <si>
    <t>Floresville Residence and rehabilitation Center</t>
  </si>
  <si>
    <t>1811 Sixth St</t>
  </si>
  <si>
    <t>Henderson Health &amp; Rehabilitation Center</t>
  </si>
  <si>
    <t>1010 W. Main Street</t>
  </si>
  <si>
    <t>TULIA HEALTH AND REHABILITATION CENTER</t>
  </si>
  <si>
    <t>714 S AUSTIN</t>
  </si>
  <si>
    <t>Alamo Heights Health and Rehabilitation Center</t>
  </si>
  <si>
    <t>8223 Broadway</t>
  </si>
  <si>
    <t>Snyder Healthcare Center</t>
  </si>
  <si>
    <t>5311 Big Spring Hwy.</t>
  </si>
  <si>
    <t>Kerens Care Center</t>
  </si>
  <si>
    <t>809 NE 4th St.</t>
  </si>
  <si>
    <t>Woodville Health and Rehabilitation Center</t>
  </si>
  <si>
    <t>102 North Beech Street</t>
  </si>
  <si>
    <t>Schleicher County Nursing  Home</t>
  </si>
  <si>
    <t>104 N. US Hwy 277</t>
  </si>
  <si>
    <t>Northern Oaks &amp; Living Rehabilitation Center</t>
  </si>
  <si>
    <t>2722 Old Anson Road</t>
  </si>
  <si>
    <t>Downtown Health and Rehabilitation Center</t>
  </si>
  <si>
    <t>424 South Adams</t>
  </si>
  <si>
    <t>Hearne Healthcare Center</t>
  </si>
  <si>
    <t>1101 W. Brown St.</t>
  </si>
  <si>
    <t>Marshall Manor West</t>
  </si>
  <si>
    <t>207 W Merritt St</t>
  </si>
  <si>
    <t>Country Club Nursing and Rehabilitation, LP</t>
  </si>
  <si>
    <t>9 Medical Drive</t>
  </si>
  <si>
    <t>Palo Pinto Nursing Center</t>
  </si>
  <si>
    <t>200 SW 25th Avenue</t>
  </si>
  <si>
    <t>Medina County Hospital District dba Town and Country Manor</t>
  </si>
  <si>
    <t>625 N. Main Street</t>
  </si>
  <si>
    <t>Retama Manor Nursing Center - Edinburg</t>
  </si>
  <si>
    <t>1505 South Closner</t>
  </si>
  <si>
    <t>Brazosview Healthcare Center</t>
  </si>
  <si>
    <t>2127 Preston</t>
  </si>
  <si>
    <t>Edgewater Care Center</t>
  </si>
  <si>
    <t>1213 Water Street</t>
  </si>
  <si>
    <t>Villa Haven Health and Rehabilitation Center</t>
  </si>
  <si>
    <t>300 South Jackson Street</t>
  </si>
  <si>
    <t>Autumn Winds Living &amp; Rehabilitation</t>
  </si>
  <si>
    <t>3301 FM 3009</t>
  </si>
  <si>
    <t>Rose Haven Retreat</t>
  </si>
  <si>
    <t>200 Live Oak St</t>
  </si>
  <si>
    <t>Park View Care Center</t>
  </si>
  <si>
    <t>3301 View Street</t>
  </si>
  <si>
    <t>Jacinto City Healthcare Center</t>
  </si>
  <si>
    <t>1405 Holland Avenue</t>
  </si>
  <si>
    <t>S.P.J.S.T. Rest Home 2</t>
  </si>
  <si>
    <t>8611 Main Street</t>
  </si>
  <si>
    <t>Canton Healthcare Center</t>
  </si>
  <si>
    <t>1661 S. Buffalo St.</t>
  </si>
  <si>
    <t>Kirkland Court Health and Rehabilitation Center</t>
  </si>
  <si>
    <t>1601 Kirkland Dr.</t>
  </si>
  <si>
    <t>Arlington Residence and Rehabilitation Center</t>
  </si>
  <si>
    <t>405 Duncan Perry Road</t>
  </si>
  <si>
    <t>WEATHERFORD HEALTHCARE CENTER</t>
  </si>
  <si>
    <t>521 W 7th Street</t>
  </si>
  <si>
    <t>GRACE CARE CENTER OF OLNEY</t>
  </si>
  <si>
    <t>1402 W ELM</t>
  </si>
  <si>
    <t>Garden Terrace Healthcare Center</t>
  </si>
  <si>
    <t>1224 Corvadura St.</t>
  </si>
  <si>
    <t>Bronte Health and Rehab Center</t>
  </si>
  <si>
    <t>900 S. State Street</t>
  </si>
  <si>
    <t>Regal Healthcare Residence</t>
  </si>
  <si>
    <t>1000 Ave J</t>
  </si>
  <si>
    <t>Centerville Healthcare Center</t>
  </si>
  <si>
    <t>103 Teakwood St.</t>
  </si>
  <si>
    <t>Carthage Healthcare Center</t>
  </si>
  <si>
    <t>701 Market Street</t>
  </si>
  <si>
    <t>Retama Manor Nursing Center/Victoria South</t>
  </si>
  <si>
    <t>3103 E Airline Drive</t>
  </si>
  <si>
    <t>Santa Fe Health &amp; Rehabilitation Center</t>
  </si>
  <si>
    <t>1205 Santa Fe Drive</t>
  </si>
  <si>
    <t>Windsor Nursing and Rehabilitation Center of Duval</t>
  </si>
  <si>
    <t>5301 West Duval Road</t>
  </si>
  <si>
    <t>Pearsall Nursing and Rehabilitation Center - North</t>
  </si>
  <si>
    <t>169 Medical Drive</t>
  </si>
  <si>
    <t>McCamey Convalescent Center</t>
  </si>
  <si>
    <t>2500 Hwy 305 South</t>
  </si>
  <si>
    <t>Elkhart Oaks Care Center</t>
  </si>
  <si>
    <t>214 Jones Road</t>
  </si>
  <si>
    <t>Retama Manor / Laredo South</t>
  </si>
  <si>
    <t>1100 Galveston Street</t>
  </si>
  <si>
    <t>Bonham Nursing and Rehabilitation, LP</t>
  </si>
  <si>
    <t>709 West 5th Street</t>
  </si>
  <si>
    <t>Borger Healthcare Center</t>
  </si>
  <si>
    <t>1316 S. Florida</t>
  </si>
  <si>
    <t>Coronado Healthcare Center</t>
  </si>
  <si>
    <t>1504 W. Kentucky Ave.</t>
  </si>
  <si>
    <t>Windsor Mission Oaks</t>
  </si>
  <si>
    <t>3030 S Roosevelt Avenue</t>
  </si>
  <si>
    <t>Carrollton Health and Rehabilitation Center</t>
  </si>
  <si>
    <t>1618 Kirby Road</t>
  </si>
  <si>
    <t>Crockett County Care Center</t>
  </si>
  <si>
    <t>103 N Avenue H, PO Box 640</t>
  </si>
  <si>
    <t>CROWELL NURSING CENTER</t>
  </si>
  <si>
    <t>200 SOUTH B AVE</t>
  </si>
  <si>
    <t>Prairie Acres</t>
  </si>
  <si>
    <t>201 E. 15th St.</t>
  </si>
  <si>
    <t>Good Samaritan Society-Denton Village</t>
  </si>
  <si>
    <t>2500 Hinkle Drive</t>
  </si>
  <si>
    <t>Balch Springs Nursing Home</t>
  </si>
  <si>
    <t>4200 Shepherd Lane</t>
  </si>
  <si>
    <t>Winfield Rehab &amp; Nursing</t>
  </si>
  <si>
    <t>1108 E Loop 304</t>
  </si>
  <si>
    <t>Post Nursing &amp; Rehab Center</t>
  </si>
  <si>
    <t>605 W. 7th St.</t>
  </si>
  <si>
    <t>Oak Manor Nursing Center</t>
  </si>
  <si>
    <t>624 N Converse Street</t>
  </si>
  <si>
    <t>Hansford Manor</t>
  </si>
  <si>
    <t>707 S. Roland</t>
  </si>
  <si>
    <t>Twin Lakes Rehabilitation and Care Center</t>
  </si>
  <si>
    <t>451 S. El Camino Crossing</t>
  </si>
  <si>
    <t>Monument Hill Rehabilitation &amp; Nursing Center</t>
  </si>
  <si>
    <t>120 State Loop 92</t>
  </si>
  <si>
    <t>Clairmont Beaumont</t>
  </si>
  <si>
    <t>1020 S 23rd Street</t>
  </si>
  <si>
    <t>Park Manor Health Care and Rehabilitation</t>
  </si>
  <si>
    <t>207 E Parkerville Rd</t>
  </si>
  <si>
    <t>Cedar Hills Geriatric Center</t>
  </si>
  <si>
    <t>710 Highway 55</t>
  </si>
  <si>
    <t>Bonner Street Plaza Healthcare &amp; Rehabilitation</t>
  </si>
  <si>
    <t>421 S. Bonner Street</t>
  </si>
  <si>
    <t>Medina County Hospital District dba Guadalupe Valley Nursing Center</t>
  </si>
  <si>
    <t>2110 Eastwood Drive</t>
  </si>
  <si>
    <t>Granbury Rehab &amp; Nursing</t>
  </si>
  <si>
    <t>2124 Paluxy Hwy</t>
  </si>
  <si>
    <t>Oakland Manor Nursing Center</t>
  </si>
  <si>
    <t>1400 N Main Street</t>
  </si>
  <si>
    <t>Cuero Nursing and Rehabilitation Center</t>
  </si>
  <si>
    <t>1310 East Broadway</t>
  </si>
  <si>
    <t>PRAIRIE HOUSE LIVING CENTER</t>
  </si>
  <si>
    <t>1301 MESA DR</t>
  </si>
  <si>
    <t>Memorial Health Care Center</t>
  </si>
  <si>
    <t>212 NW 10th St.</t>
  </si>
  <si>
    <t>Reunion Plaza Senior Care and Rehabilitation Center</t>
  </si>
  <si>
    <t>1401 Hampton Road</t>
  </si>
  <si>
    <t>Windcrest Health &amp; Rehabilitation</t>
  </si>
  <si>
    <t>6050 Hospital Drive</t>
  </si>
  <si>
    <t>GOODALL-WITHER NURSING FACILITY</t>
  </si>
  <si>
    <t>101 POSEY AVE, PO BOX 549</t>
  </si>
  <si>
    <t>Mesa Springs Healthcare Center</t>
  </si>
  <si>
    <t>7174 Buffalo Gap Road</t>
  </si>
  <si>
    <t>Trinity Nursing and Rehabilitation</t>
  </si>
  <si>
    <t>901 South Beech Street</t>
  </si>
  <si>
    <t>Sagecrest Alzheimers Care Center</t>
  </si>
  <si>
    <t>438 Houston-Harte</t>
  </si>
  <si>
    <t>Park Manor Conroe</t>
  </si>
  <si>
    <t>1600 Grand Lake Drive</t>
  </si>
  <si>
    <t>Permian Residential Care Center</t>
  </si>
  <si>
    <t>1601 NE Mustang Drive</t>
  </si>
  <si>
    <t>Stone Oak Care Center</t>
  </si>
  <si>
    <t>505 Madison Oak Drive</t>
  </si>
  <si>
    <t>Settlers Ridge Care Center</t>
  </si>
  <si>
    <t>1280 Settlers Ridge Road</t>
  </si>
  <si>
    <t>Park Manor Cypress Station</t>
  </si>
  <si>
    <t>420 Lantern Bend Drive</t>
  </si>
  <si>
    <t>Park Manor Humble</t>
  </si>
  <si>
    <t>19424 McKay Drive</t>
  </si>
  <si>
    <t>Wesley Woods Health &amp; Rehabilitation</t>
  </si>
  <si>
    <t>1700 Woodgate Drive</t>
  </si>
  <si>
    <t>Weslaco Nursing and Rehabilitation Center</t>
  </si>
  <si>
    <t>422 E 18th Street</t>
  </si>
  <si>
    <t>Park Manor Westchase</t>
  </si>
  <si>
    <t>11910 Richmond Avenue</t>
  </si>
  <si>
    <t>Legend Oaks Healthcare and Rehabilitation Center</t>
  </si>
  <si>
    <t>15880 Wallisville Road</t>
  </si>
  <si>
    <t>Park Manor Quail Valley</t>
  </si>
  <si>
    <t>2350 FM 1092</t>
  </si>
  <si>
    <t>Brownsville Nursing and Rehabilitation Center</t>
  </si>
  <si>
    <t>320 Lorenaly Drive</t>
  </si>
  <si>
    <t>The Plaza at Richardson</t>
  </si>
  <si>
    <t>1301 Richardson Drive</t>
  </si>
  <si>
    <t>Kindred Transitional Care and Rehabilitation-Ridgmar</t>
  </si>
  <si>
    <t>6600 Lands End Court</t>
  </si>
  <si>
    <t>Kindred Transitional Care and Rehabilitation-Grapevine</t>
  </si>
  <si>
    <t>1005 Ira E Woods Parkway</t>
  </si>
  <si>
    <t>Baybrooke Village Care and Rehab Center</t>
  </si>
  <si>
    <t>8300 W. Eldorado Pkwy.</t>
  </si>
  <si>
    <t>The Plaza at Lubbock</t>
  </si>
  <si>
    <t>4910 Emoryy</t>
  </si>
  <si>
    <t>Corpus Christi Nursing and Rehabilitation Center</t>
  </si>
  <si>
    <t>2735 Airline Road</t>
  </si>
  <si>
    <t>River Hills Health and Rehabilitation Center</t>
  </si>
  <si>
    <t>2091 Bandera Hwy</t>
  </si>
  <si>
    <t>Crestview Court</t>
  </si>
  <si>
    <t>224 W. Pleasant Run Road</t>
  </si>
  <si>
    <t>Legend Oaks Healthcare and Rehabilitation Center - San Antonio</t>
  </si>
  <si>
    <t>2003 West Hutchins Place</t>
  </si>
  <si>
    <t>Senior Care of Westwood</t>
  </si>
  <si>
    <t>8702 South Course Dr.</t>
  </si>
  <si>
    <t>Rio Grande City Nursing and Rehabilitation Center</t>
  </si>
  <si>
    <t>2530 Central Palm Drive</t>
  </si>
  <si>
    <t>Town East Rehabilitation and Healthcare Center</t>
  </si>
  <si>
    <t>3617 O'Hare Drive</t>
  </si>
  <si>
    <t>Kindred Transitional Care and Rehabilitation-Mansfield Plaza</t>
  </si>
  <si>
    <t>301 N Miller Road</t>
  </si>
  <si>
    <t>Emerald Hills Rehabilitation and Healthcare Center</t>
  </si>
  <si>
    <t>5600 Davis Blvd</t>
  </si>
  <si>
    <t>Trail Lake Nursing and Rehabilitation</t>
  </si>
  <si>
    <t>7100 Trail Lake Dr.</t>
  </si>
  <si>
    <t>The Madison on Marsh</t>
  </si>
  <si>
    <t>2245 Marsh Lane</t>
  </si>
  <si>
    <t>Founders Plaza Nursing and Rehabilitation</t>
  </si>
  <si>
    <t>721 S. Highway 78</t>
  </si>
  <si>
    <t>Legend Oaks Healthcare and Rehabilitation Center - Northwest Houston</t>
  </si>
  <si>
    <t>8902 West Road</t>
  </si>
  <si>
    <t>Maverick Nursing and Rehabilitation Center</t>
  </si>
  <si>
    <t>3106 Bob Rogers Drive</t>
  </si>
  <si>
    <t>The Courtyards at Pasadena</t>
  </si>
  <si>
    <t>4048 Red Bluff</t>
  </si>
  <si>
    <t>Senior Care Health &amp; Rehabilitation Center - Wichita Falls</t>
  </si>
  <si>
    <t>910 Midwestern Parkway</t>
  </si>
  <si>
    <t>Prestonwood Rehabiliation</t>
  </si>
  <si>
    <t>2460 Marsh Lane</t>
  </si>
  <si>
    <t>Sonterra Health Center</t>
  </si>
  <si>
    <t>18514 Sonterra Place</t>
  </si>
  <si>
    <t>Elgin Nursing and Rehabilitation Center</t>
  </si>
  <si>
    <t>1373 N Ave. C</t>
  </si>
  <si>
    <t>Duncanville Healthcare and Rehabilitation Center</t>
  </si>
  <si>
    <t>419 South Cockrell Hill Road</t>
  </si>
  <si>
    <t>The Heights</t>
  </si>
  <si>
    <t>1855 W Goodwin</t>
  </si>
  <si>
    <t>Heritage House of Marshall Health &amp; Rehabilitation Center</t>
  </si>
  <si>
    <t>5915 Elysian FIelds Rd</t>
  </si>
  <si>
    <t>Ridgeview Rehabilitation and Skilled Nursing</t>
  </si>
  <si>
    <t>206 Walls Drive</t>
  </si>
  <si>
    <t>Legend Oaks Healthcare and Rehabilitation - Katy</t>
  </si>
  <si>
    <t>21727 Provincial Boulevard</t>
  </si>
  <si>
    <t>Garnet Hill Rehabilitation and Skilled Care</t>
  </si>
  <si>
    <t>1420 McCreary Road</t>
  </si>
  <si>
    <t>The Colonnades at Reflection Bay</t>
  </si>
  <si>
    <t>12001 Shadow Creek Parkway</t>
  </si>
  <si>
    <t>Jefferson Nursing and Rehabilitation Center</t>
  </si>
  <si>
    <t>3840 Pointe Parkway</t>
  </si>
  <si>
    <t>Granite Mesa Health Center</t>
  </si>
  <si>
    <t>1401 Max Copeland Drive</t>
  </si>
  <si>
    <t>Villa Toscana at Cypress Woods</t>
  </si>
  <si>
    <t>15015 Cypress Woods Medical Dr.</t>
  </si>
  <si>
    <t>The Heights on Huebner</t>
  </si>
  <si>
    <t>10127 Huebner Road</t>
  </si>
  <si>
    <t>Legend Oaks Healthcare and Rehabilitation - West Houston</t>
  </si>
  <si>
    <t>7107 Queenston Boulevard</t>
  </si>
  <si>
    <t>Bastrop Lost Pines Nursing and Rehabilitation Center</t>
  </si>
  <si>
    <t>430 Old Austin HWY</t>
  </si>
  <si>
    <t>Legend Oaks Healthcare and Rehabilitation - North Austin</t>
  </si>
  <si>
    <t>11020 Dessau Road</t>
  </si>
  <si>
    <t>Pflugerville Nursing and Rehabilitation Center</t>
  </si>
  <si>
    <t>104 Rex Kerwin Court</t>
  </si>
  <si>
    <t>The Carlyle at Stonebridge Park</t>
  </si>
  <si>
    <t>170 Stonebridge Lane</t>
  </si>
  <si>
    <t>Sandy Lake Rehabilitation and Care Center</t>
  </si>
  <si>
    <t>1410 E. Sandy Lake Road</t>
  </si>
  <si>
    <t>Fort Worth Center of Rehabilitation</t>
  </si>
  <si>
    <t>850 12th Avenue</t>
  </si>
  <si>
    <t>San Remo</t>
  </si>
  <si>
    <t>3550 Shiloh Road</t>
  </si>
  <si>
    <t>Brentwood Place Four</t>
  </si>
  <si>
    <t>3505 S. Buckner Blvd Building 5</t>
  </si>
  <si>
    <t>The Heights of Tyler</t>
  </si>
  <si>
    <t>2659 Elkton Trail</t>
  </si>
  <si>
    <t>Ridgecrest Healthcare and Rehabilitation Center</t>
  </si>
  <si>
    <t>561 East Ridgecrest Road</t>
  </si>
  <si>
    <t>Legend Oaks Healthcare and Rehabilitation - Kyle</t>
  </si>
  <si>
    <t>1640 Fairway</t>
  </si>
  <si>
    <t>Las Palmas</t>
  </si>
  <si>
    <t>369 Mars Drive</t>
  </si>
  <si>
    <t>Lakewest Rehabilitation and Skilled Care</t>
  </si>
  <si>
    <t>2450 Bickers Street</t>
  </si>
  <si>
    <t>Estrella Oaks Rehabilitation and Care Center</t>
  </si>
  <si>
    <t>4011 Williams Dr.</t>
  </si>
  <si>
    <t>Monarch Pavilion Rehabilitation Suites</t>
  </si>
  <si>
    <t>6825 Harry Hines Blvd</t>
  </si>
  <si>
    <t>Southpark Meadows Nursing and Rehabilitation Center</t>
  </si>
  <si>
    <t>9801 S 1st St.</t>
  </si>
  <si>
    <t>Legend Oaks Healthcare and Rehabilitation Center - West San Antonio</t>
  </si>
  <si>
    <t>222 Bertetti Drive</t>
  </si>
  <si>
    <t>Solera at West Houston</t>
  </si>
  <si>
    <t>2101 Greenhouse Road</t>
  </si>
  <si>
    <t>San Gabriel Rehabilitation and Care Center</t>
  </si>
  <si>
    <t>4100 College Park Dr.</t>
  </si>
  <si>
    <t>The Hillcrest of North Dalls</t>
  </si>
  <si>
    <t>18648 Hillcrest Road</t>
  </si>
  <si>
    <t>Corinth Rehabilitation Suites on the Parkway</t>
  </si>
  <si>
    <t>3511 Corinth Parkway</t>
  </si>
  <si>
    <t>The Harrison at Heritage</t>
  </si>
  <si>
    <t>4600 Heritage Trace Parkway</t>
  </si>
  <si>
    <t>Laredo Nursing and Rehabiliation Center</t>
  </si>
  <si>
    <t>1701 Tournament Trail</t>
  </si>
  <si>
    <t>Edgewood Rehabilitation and Care Center</t>
  </si>
  <si>
    <t>1101 Windbell Drive</t>
  </si>
  <si>
    <t>The Crescent</t>
  </si>
  <si>
    <t>11353 Sugar Park Lane</t>
  </si>
  <si>
    <t>Medina County Hospital District dba Las Colinas of Westover</t>
  </si>
  <si>
    <t>9738 Westover Hills Blvd.</t>
  </si>
  <si>
    <t>Windsor Houston</t>
  </si>
  <si>
    <t>6920 TC Jester Blvd</t>
  </si>
  <si>
    <t>Bridgecrest Rehabilitation Suites</t>
  </si>
  <si>
    <t>14100 Karissa Court</t>
  </si>
  <si>
    <t>Bel Air at Teravista</t>
  </si>
  <si>
    <t>4105 Teravista Club Drive</t>
  </si>
  <si>
    <t>The Heights of Tomball</t>
  </si>
  <si>
    <t>27840 Johnson Rd.</t>
  </si>
  <si>
    <t>The Heights of North Houston</t>
  </si>
  <si>
    <t>303 Hollow Tree Lane</t>
  </si>
  <si>
    <t>Accel at Willow Bend</t>
  </si>
  <si>
    <t>2620 Communications Pkwy.</t>
  </si>
  <si>
    <t>The Villages on MacArthur</t>
  </si>
  <si>
    <t>3443 N. MacArthur Blvd.</t>
  </si>
  <si>
    <t>Windsor Quail Valley Post-Acute Healthcare</t>
  </si>
  <si>
    <t>3640 Hampton Drive</t>
  </si>
  <si>
    <t>Treviso Transitional Care</t>
  </si>
  <si>
    <t>1154 East Hawkins Parkway</t>
  </si>
  <si>
    <t>Traymore Nursing Center</t>
  </si>
  <si>
    <t>4315 Hopkins Ave.</t>
  </si>
  <si>
    <t>Cityview Care Center</t>
  </si>
  <si>
    <t>5801 Bryant Irvin Road</t>
  </si>
  <si>
    <t>DFW Nursing  &amp; Rehab</t>
  </si>
  <si>
    <t>900 W Leuda Street</t>
  </si>
  <si>
    <t>CareChoice of Boerne</t>
  </si>
  <si>
    <t>200 E RYAN STREET</t>
  </si>
  <si>
    <t>Crestview Healthcare Residence</t>
  </si>
  <si>
    <t>1400 Lake Shore Dr</t>
  </si>
  <si>
    <t>Coronado Nursing</t>
  </si>
  <si>
    <t>1751 N. 15th Street</t>
  </si>
  <si>
    <t>The Villa at Mountain View</t>
  </si>
  <si>
    <t>2918 Duncanville Road</t>
  </si>
  <si>
    <t>SUNSET HOME</t>
  </si>
  <si>
    <t>1800 W 9TH STREET</t>
  </si>
  <si>
    <t>PHP The Oaks at Beaumont</t>
  </si>
  <si>
    <t>4195 Milam Street</t>
  </si>
  <si>
    <t>Mira Vista Court</t>
  </si>
  <si>
    <t>7021 Bryant Irvin Road</t>
  </si>
  <si>
    <t>Colonial Care Center</t>
  </si>
  <si>
    <t>507 West Ave</t>
  </si>
  <si>
    <t>Rockwall Nursing Center</t>
  </si>
  <si>
    <t>206 Storrs Street</t>
  </si>
  <si>
    <t>Windsor Arbor View</t>
  </si>
  <si>
    <t>218 Baltic</t>
  </si>
  <si>
    <t>Windsor Gardens</t>
  </si>
  <si>
    <t>2535 West Pleasant Run</t>
  </si>
  <si>
    <t>Wharton Nursing and Rehabilitation Center</t>
  </si>
  <si>
    <t>1220 Sunny Lane</t>
  </si>
  <si>
    <t>Golden Acres Living and Rehabilitation Center</t>
  </si>
  <si>
    <t>2525 Centerville Road</t>
  </si>
  <si>
    <t>Retirement and Nursing Center Austin</t>
  </si>
  <si>
    <t>6909 Burnet Lane</t>
  </si>
  <si>
    <t>Elsie Gayer Health Care Center</t>
  </si>
  <si>
    <t>902 N Main St.</t>
  </si>
  <si>
    <t>LaPorte Healthcare Center</t>
  </si>
  <si>
    <t>208 South Utah</t>
  </si>
  <si>
    <t>Lytle Nursing Home</t>
  </si>
  <si>
    <t>15366 Oak Street</t>
  </si>
  <si>
    <t>Garrison Nursing Home &amp; Rehabilitation Center</t>
  </si>
  <si>
    <t>333 North FM 95</t>
  </si>
  <si>
    <t>Memorial Medical Nursing Center</t>
  </si>
  <si>
    <t>307 W Cypress</t>
  </si>
  <si>
    <t>Colonial Pines Healthcare Center</t>
  </si>
  <si>
    <t>1203 FM 1277</t>
  </si>
  <si>
    <t>Luling Care Center</t>
  </si>
  <si>
    <t>501 W Austin St</t>
  </si>
  <si>
    <t>Willow Springs Health &amp; Rehabilitation Center</t>
  </si>
  <si>
    <t>4934 South 7th Street</t>
  </si>
  <si>
    <t>ParkView Nursing Care Center</t>
  </si>
  <si>
    <t>1100 West Avenue J</t>
  </si>
  <si>
    <t>Amistad Nursing and Rehabilitation Center</t>
  </si>
  <si>
    <t>200 Riverside Drive</t>
  </si>
  <si>
    <t>The Manor at Seagoville</t>
  </si>
  <si>
    <t>2416 Elizabeth Lane</t>
  </si>
  <si>
    <t>Western Hills Healthcare Residence</t>
  </si>
  <si>
    <t>400 Old Sidney Rd</t>
  </si>
  <si>
    <t>Southern Specialty Rehab &amp; Nursing</t>
  </si>
  <si>
    <t>4320 W 19th St</t>
  </si>
  <si>
    <t>HOMESTEAD NURSING AND REHABILITATION OF BAIRD</t>
  </si>
  <si>
    <t>224 E 6TH ST</t>
  </si>
  <si>
    <t>Brazos Valley Care Home</t>
  </si>
  <si>
    <t>605 S. Ave. F</t>
  </si>
  <si>
    <t>Cisco Nursing &amp; Rehabilitation</t>
  </si>
  <si>
    <t>1404 Front Street</t>
  </si>
  <si>
    <t>Port Lavaca Nursing and Rehabilitation Center</t>
  </si>
  <si>
    <t>524 Village Road</t>
  </si>
  <si>
    <t>Wellington Rehabilitation and Healthcare</t>
  </si>
  <si>
    <t>1802 South 31st Street</t>
  </si>
  <si>
    <t>Cross Country Healthcare Center</t>
  </si>
  <si>
    <t>1514 Indian Creek Rd.</t>
  </si>
  <si>
    <t>Crane Nursing &amp; Rehabilitation Center</t>
  </si>
  <si>
    <t>699 Campus Dr</t>
  </si>
  <si>
    <t>Oakwood Nursing and Rehabilitation, LP</t>
  </si>
  <si>
    <t>301 West Randol Mill Rd</t>
  </si>
  <si>
    <t>Hogan Park Nursing and Rehabilitation</t>
  </si>
  <si>
    <t>3203 Sage Street</t>
  </si>
  <si>
    <t>Houston Nursing and Rehabilitation, LP</t>
  </si>
  <si>
    <t>4225 Denmark Street</t>
  </si>
  <si>
    <t>Stillhouse Rehabilitation and Healthcare Center</t>
  </si>
  <si>
    <t>2900 Stillhouse Road</t>
  </si>
  <si>
    <t>RALLS NURSING HOME</t>
  </si>
  <si>
    <t>1111 AVENUE P</t>
  </si>
  <si>
    <t>Beacon Hill</t>
  </si>
  <si>
    <t>3515 S Park Avenue</t>
  </si>
  <si>
    <t>Advanced Rehabilitation and Healthcare of Vernon</t>
  </si>
  <si>
    <t>4401 College Drive</t>
  </si>
  <si>
    <t>Texoma Healthcare Center</t>
  </si>
  <si>
    <t>1000 Hwy 82 East</t>
  </si>
  <si>
    <t>Lubbock Hospitality</t>
  </si>
  <si>
    <t>4710 Slide Road</t>
  </si>
  <si>
    <t>Advanced Rehabilitation and Healthcare of Live Oak</t>
  </si>
  <si>
    <t>8221 Palisades Dr.</t>
  </si>
  <si>
    <t>Faith Memorial Nursing Center</t>
  </si>
  <si>
    <t>811 Garner Road</t>
  </si>
  <si>
    <t>Woodridge Nursing and Rehabilitation</t>
  </si>
  <si>
    <t>8810 Long Point</t>
  </si>
  <si>
    <t>SARAH ROBERTS FRENCH HOME</t>
  </si>
  <si>
    <t>1315 TEXAS AVE.</t>
  </si>
  <si>
    <t>Golden Villa</t>
  </si>
  <si>
    <t>1104 S. William St</t>
  </si>
  <si>
    <t>Greenville Gardens</t>
  </si>
  <si>
    <t>3500 Park St.</t>
  </si>
  <si>
    <t>Hillside Heights Rehabilitation Suites</t>
  </si>
  <si>
    <t>6650 South Soncy Road</t>
  </si>
  <si>
    <t>Grace Care Center of Henrietta</t>
  </si>
  <si>
    <t>807 W Bois D Arc</t>
  </si>
  <si>
    <t>Iowa Park Healthcare Center</t>
  </si>
  <si>
    <t>1109 North Third Street</t>
  </si>
  <si>
    <t>LAKE SHORE VILLAGE  HEALTHCARE  CENTER</t>
  </si>
  <si>
    <t>2323 Lake Shore Drive</t>
  </si>
  <si>
    <t>Clyde Nursing Center</t>
  </si>
  <si>
    <t>806 Stephens Street</t>
  </si>
  <si>
    <t>Creekside Terrace Rehabilitation</t>
  </si>
  <si>
    <t>1555 Powell Ave.</t>
  </si>
  <si>
    <t>Pecan Manor Nursing and Rehabilitation</t>
  </si>
  <si>
    <t>413 Mansfield Cardinal Road</t>
  </si>
  <si>
    <t>Advanced Rehabilitation and Healthcare of Bowie</t>
  </si>
  <si>
    <t>700 W Highway 287 S</t>
  </si>
  <si>
    <t>Seymour Rehabilitation and Healthcare</t>
  </si>
  <si>
    <t>1110 Westview Drive</t>
  </si>
  <si>
    <t>Ashford Hall</t>
  </si>
  <si>
    <t>2021 Shoaf Drive</t>
  </si>
  <si>
    <t>Whitehall Rehab &amp; Nursing</t>
  </si>
  <si>
    <t>1150 E Loop 304</t>
  </si>
  <si>
    <t>Larkspur</t>
  </si>
  <si>
    <t>201 South John Redditt Drive</t>
  </si>
  <si>
    <t>Galleria Residence and Rehabilitation Center</t>
  </si>
  <si>
    <t>2808 Stoneybrook Drive</t>
  </si>
  <si>
    <t>Plainview Healthcare Center</t>
  </si>
  <si>
    <t>2510 W. 24th St.</t>
  </si>
  <si>
    <t>Texan Nursing and Rehabilitation of Gonzales</t>
  </si>
  <si>
    <t>3428 Moulton Rd.</t>
  </si>
  <si>
    <t>Park Manor Cyfair</t>
  </si>
  <si>
    <t>11001 Crescent Moon Drive</t>
  </si>
  <si>
    <t>Magnolia Manor</t>
  </si>
  <si>
    <t>4400 Gulf Street</t>
  </si>
  <si>
    <t>Towers Nursing Home</t>
  </si>
  <si>
    <t>907 Garwood</t>
  </si>
  <si>
    <t>Gilmer Nursing and Rehabilitation, LP</t>
  </si>
  <si>
    <t>703 Titus Street</t>
  </si>
  <si>
    <t>Spring Creek Nursing and Rehabilitation, LP</t>
  </si>
  <si>
    <t>2660 Brickyard Road</t>
  </si>
  <si>
    <t>Nesbit Living &amp; Recovery Center</t>
  </si>
  <si>
    <t>1215 Ashby</t>
  </si>
  <si>
    <t>Marshall Manor Nursing &amp; Rehabilitation Center</t>
  </si>
  <si>
    <t>1007 S Washington Ave</t>
  </si>
  <si>
    <t>Pine Shadow Retreat</t>
  </si>
  <si>
    <t>23450 Pine Shadow Lane</t>
  </si>
  <si>
    <t>Brookshire Residence and Rehabilitation Center</t>
  </si>
  <si>
    <t>710 HWY 359 S</t>
  </si>
  <si>
    <t>RETAMA MANOR NURSING CENTER - PLEASANTON NORTH</t>
  </si>
  <si>
    <t>404 W Goodwin St</t>
  </si>
  <si>
    <t>LOCKNEY HEALTH AND REHABILITATION CENTER</t>
  </si>
  <si>
    <t>401 N MAIN ST</t>
  </si>
  <si>
    <t>Richland Hills Rehabilitation and Healthcare Center</t>
  </si>
  <si>
    <t>3109 Kings Court</t>
  </si>
  <si>
    <t>Medina County Hospital District dba Community Care Center of Hondo</t>
  </si>
  <si>
    <t>2001 Avenue E</t>
  </si>
  <si>
    <t>Willowbend Nursing &amp; Rehabilitation Center</t>
  </si>
  <si>
    <t>2231 Highway 80 East</t>
  </si>
  <si>
    <t>Windsor Atrium</t>
  </si>
  <si>
    <t>1814 Atrium Place</t>
  </si>
  <si>
    <t>Val Verde Nursing and Rehabilitation Center</t>
  </si>
  <si>
    <t>100 Hermann Drive</t>
  </si>
  <si>
    <t>Poteet Manor</t>
  </si>
  <si>
    <t>329 School Drive</t>
  </si>
  <si>
    <t>Colonial Manor</t>
  </si>
  <si>
    <t>209 W. Hackberry Ave.</t>
  </si>
  <si>
    <t>The Lakes at Texas City</t>
  </si>
  <si>
    <t>424 N. Tarpay Road</t>
  </si>
  <si>
    <t>Refugio Nursing &amp; Rehab Center</t>
  </si>
  <si>
    <t>201 Swift St.</t>
  </si>
  <si>
    <t>Ponderosa Nursing and Rehabilitation Center</t>
  </si>
  <si>
    <t>12520 FM 1840</t>
  </si>
  <si>
    <t>High Hope Care Center of Brenham</t>
  </si>
  <si>
    <t>401 East Blue Bell Road</t>
  </si>
  <si>
    <t>Coleman Healthcare Center</t>
  </si>
  <si>
    <t>2713 S. Commercial Ave.</t>
  </si>
  <si>
    <t>Walnut Hills Nursing &amp; Rehabilitation</t>
  </si>
  <si>
    <t>3509 Rogge Lane</t>
  </si>
  <si>
    <t>Windsor Nursing and Rehabilitation Center of Seguin</t>
  </si>
  <si>
    <t>1219 Eastwood Drive</t>
  </si>
  <si>
    <t>Westview Manor &amp; Rehabilitation Center</t>
  </si>
  <si>
    <t>414 Johnson Dr</t>
  </si>
  <si>
    <t>Palestine Healthcare Center</t>
  </si>
  <si>
    <t>1816 Tile Factory Road</t>
  </si>
  <si>
    <t>Paris Healthcare Center</t>
  </si>
  <si>
    <t>610 DeShong Drive</t>
  </si>
  <si>
    <t>North Park Health and Rehabilitation Center</t>
  </si>
  <si>
    <t>1720 N. McDonald St.</t>
  </si>
  <si>
    <t>College Street Health Care Center</t>
  </si>
  <si>
    <t>4150 College Street</t>
  </si>
  <si>
    <t>LEVELLAND NURSING AND REHABILITATION CENTER</t>
  </si>
  <si>
    <t>210 West Avenue</t>
  </si>
  <si>
    <t>Benbrook Nursing &amp; Rehabilitation Center</t>
  </si>
  <si>
    <t>1000 McKinley Street</t>
  </si>
  <si>
    <t>Meadowbrook Care Center</t>
  </si>
  <si>
    <t>632 Windsor Way</t>
  </si>
  <si>
    <t>Briarwood Nursing and Rehabilitation</t>
  </si>
  <si>
    <t>7633 Bellfort</t>
  </si>
  <si>
    <t>Trinity Nursing and Rehabilitation of Diboll, LP</t>
  </si>
  <si>
    <t>900 S. Temple Dr</t>
  </si>
  <si>
    <t>Morningside Manor</t>
  </si>
  <si>
    <t>602 Babcock Rd.</t>
  </si>
  <si>
    <t>Lakeside Rehabilitation and Care Center</t>
  </si>
  <si>
    <t>4306 24th St.</t>
  </si>
  <si>
    <t>Haskell Healthcare Center</t>
  </si>
  <si>
    <t>1504 North First St.</t>
  </si>
  <si>
    <t>Shady Oak Nursing and Rehabilitation</t>
  </si>
  <si>
    <t>101 South Lancaster</t>
  </si>
  <si>
    <t>Fort Bend Healthcare Center</t>
  </si>
  <si>
    <t>3010 Bamore Road</t>
  </si>
  <si>
    <t>RETAMA MANOR NURSING CENTER - JOURDANTON</t>
  </si>
  <si>
    <t>1504 Oak Street</t>
  </si>
  <si>
    <t>Senior Rehabilitation &amp; Skilled Nursing Center</t>
  </si>
  <si>
    <t>88252 Lamplighter Ln.</t>
  </si>
  <si>
    <t>Colonial Tyler Care Center</t>
  </si>
  <si>
    <t>930 S Baxter</t>
  </si>
  <si>
    <t>Park Highlands Nursing and Rehabilitation Center</t>
  </si>
  <si>
    <t>711 Lucas Drive</t>
  </si>
  <si>
    <t>Sweetwater Healthcare Center</t>
  </si>
  <si>
    <t>1600 Josephine St.</t>
  </si>
  <si>
    <t>Navasota Nursing and Rehabilitation, LP</t>
  </si>
  <si>
    <t>1405 E. Washington Avenue</t>
  </si>
  <si>
    <t>Bay Villa Healthcare Center</t>
  </si>
  <si>
    <t>1800 13th Street</t>
  </si>
  <si>
    <t>Retama Manor Nursing Center - McAllen</t>
  </si>
  <si>
    <t>900 South 12th Street</t>
  </si>
  <si>
    <t>Silsbee Convalescent Center</t>
  </si>
  <si>
    <t>1105 West Highway 418</t>
  </si>
  <si>
    <t>The Bradford at Brookside</t>
  </si>
  <si>
    <t>301 W. Park Drive</t>
  </si>
  <si>
    <t>Farmersville Health and Rehabilitation</t>
  </si>
  <si>
    <t>205 Beech St.</t>
  </si>
  <si>
    <t>Sage Healthcare Center</t>
  </si>
  <si>
    <t>1201 N. 15th Street</t>
  </si>
  <si>
    <t>Kountze Nursing Center</t>
  </si>
  <si>
    <t>604 FM 1293</t>
  </si>
  <si>
    <t>Stevens Nursing and Rehabilitation Center of Hallettsville</t>
  </si>
  <si>
    <t>106 Kahn Street</t>
  </si>
  <si>
    <t>Laurel Court</t>
  </si>
  <si>
    <t>3830 Mustang Road</t>
  </si>
  <si>
    <t>Homestead Nursing and Rehabilitation of Hillsboro</t>
  </si>
  <si>
    <t>1725 Old Brandon Road</t>
  </si>
  <si>
    <t>White Settlement Nursing Center</t>
  </si>
  <si>
    <t>7820 Skyline Park Drive</t>
  </si>
  <si>
    <t>The Courtyard Rehabilitation and Healthcare Center</t>
  </si>
  <si>
    <t>3401 East Airline Road</t>
  </si>
  <si>
    <t>RETAMA MANOR NURSING CENTER - PLEASANTON SOUTH</t>
  </si>
  <si>
    <t>905 Oaklawn Rd</t>
  </si>
  <si>
    <t>Advanced Rehabilitation and Healthcare of Wichita Falls</t>
  </si>
  <si>
    <t>4810 Kemp Boulevard</t>
  </si>
  <si>
    <t>Del Rio Nursing and Rehabilitation Center</t>
  </si>
  <si>
    <t>301 W Martin St.</t>
  </si>
  <si>
    <t>Brady West Rehab &amp; Nursing</t>
  </si>
  <si>
    <t>2201 Menard Hwy</t>
  </si>
  <si>
    <t>The Manor Healthcare Residence</t>
  </si>
  <si>
    <t>831 Tehuacana Hwy</t>
  </si>
  <si>
    <t>Regency Manor Healthcare Center</t>
  </si>
  <si>
    <t>3011 W. Adams Ave.</t>
  </si>
  <si>
    <t>Oakwood Manor Nursing Home</t>
  </si>
  <si>
    <t>225 South Main St.</t>
  </si>
  <si>
    <t>Skyline Nursing Center</t>
  </si>
  <si>
    <t>3326 Burgoyne</t>
  </si>
  <si>
    <t>Munday Nursing Center</t>
  </si>
  <si>
    <t>421 West F Street</t>
  </si>
  <si>
    <t>Retama Manor Nursing Center / Laredo-West</t>
  </si>
  <si>
    <t>1200 Lane Street</t>
  </si>
  <si>
    <t>Carrizo Springs Nursing and Rehabilitation, LP</t>
  </si>
  <si>
    <t>506 S. 7th Street</t>
  </si>
  <si>
    <t>Giddings Residence and Rehabilitaion Center</t>
  </si>
  <si>
    <t>1181 N Williamson</t>
  </si>
  <si>
    <t>Jeffrey Place Healthcare Center</t>
  </si>
  <si>
    <t>820 Jeffrey Drive</t>
  </si>
  <si>
    <t>Heritage Park Rehabilitation &amp; Skilled Nursing Center</t>
  </si>
  <si>
    <t>2806 Real Street</t>
  </si>
  <si>
    <t>Denton Rehabilitation and Nursing Center</t>
  </si>
  <si>
    <t>2229 N. Carroll Blvd</t>
  </si>
  <si>
    <t>GREENVIEW MANOR</t>
  </si>
  <si>
    <t>401 Owen Lane</t>
  </si>
  <si>
    <t>Community Care Center of Crockett</t>
  </si>
  <si>
    <t>Seabreeze Nursing and Rehabilitation, LP</t>
  </si>
  <si>
    <t>6602 Memorial Drive</t>
  </si>
  <si>
    <t>Ashford Gardens</t>
  </si>
  <si>
    <t>7210 Northline Drive</t>
  </si>
  <si>
    <t>Arbor Terrace Healthcare Center</t>
  </si>
  <si>
    <t>609 Rio Concho Dr.</t>
  </si>
  <si>
    <t>Grace Care Center of Nocona</t>
  </si>
  <si>
    <t>306 Carolyn Rd</t>
  </si>
  <si>
    <t>Retama Manor Nursing Center- Robstown</t>
  </si>
  <si>
    <t>603 East Avenue J</t>
  </si>
  <si>
    <t>Care Inn of La Grange</t>
  </si>
  <si>
    <t>457 North Main</t>
  </si>
  <si>
    <t>Retama Manor Nursing Center/Alice</t>
  </si>
  <si>
    <t>606 Coyote Trail</t>
  </si>
  <si>
    <t>Quality Care of Waco</t>
  </si>
  <si>
    <t>2501 Maple Ave</t>
  </si>
  <si>
    <t>The Terrace at Denison</t>
  </si>
  <si>
    <t>1300 Memorial Drive</t>
  </si>
  <si>
    <t>River Valley Health</t>
  </si>
  <si>
    <t>1907 Refinery Road</t>
  </si>
  <si>
    <t>Birchwood Nursing and Rehabilitation, LP</t>
  </si>
  <si>
    <t>110 Highway 64 West</t>
  </si>
  <si>
    <t>Bastrop Nursing Center</t>
  </si>
  <si>
    <t>400 Old Austin Highway</t>
  </si>
  <si>
    <t>Brownwood Nursing and Rehabilitation, LP</t>
  </si>
  <si>
    <t>101 Miller Drive</t>
  </si>
  <si>
    <t>HALE CENTER HEALTH AND REHABILITATION</t>
  </si>
  <si>
    <t>202 W 3RD ST</t>
  </si>
  <si>
    <t>Ganado Nursing and Rehabilitation Center</t>
  </si>
  <si>
    <t>107 East Rogers</t>
  </si>
  <si>
    <t>Irving Nursing and Rehabilitation, LP</t>
  </si>
  <si>
    <t>619 N. Britain Road</t>
  </si>
  <si>
    <t>Legend Healthcare and Rehabilitation - Greenville</t>
  </si>
  <si>
    <t>2300 Jack Finney Blvd</t>
  </si>
  <si>
    <t>Jacksboro Healthcare Center</t>
  </si>
  <si>
    <t>211 E. Jasper St.</t>
  </si>
  <si>
    <t>Sterling County Nursing Home</t>
  </si>
  <si>
    <t>309 5th Street</t>
  </si>
  <si>
    <t>Grand Terrace Rehabilitation and Healthcare</t>
  </si>
  <si>
    <t>812 West Houston Avenue</t>
  </si>
  <si>
    <t>Hamilton Healthcare Center</t>
  </si>
  <si>
    <t>910 E. Pierson st.</t>
  </si>
  <si>
    <t>San Marcos Rehabilitation and Healthcare Center</t>
  </si>
  <si>
    <t>1600 North Interstate 35</t>
  </si>
  <si>
    <t>Eastland Nursing and Rehabilitation</t>
  </si>
  <si>
    <t>700 S. Ostrom</t>
  </si>
  <si>
    <t>Retama Manor Nursing Center - San Antonio West</t>
  </si>
  <si>
    <t>636 Cupples Road</t>
  </si>
  <si>
    <t>Wedgewood Nursing Home</t>
  </si>
  <si>
    <t>6621 Dan Danciger Road</t>
  </si>
  <si>
    <t>Mulberry Manor</t>
  </si>
  <si>
    <t>1670 Lingleville Rd.</t>
  </si>
  <si>
    <t>Twin Pines Nursing and Rehabilitation</t>
  </si>
  <si>
    <t>3301 East Mockingbird</t>
  </si>
  <si>
    <t>Country Meadows Nursing &amp; Rehabilitation Center</t>
  </si>
  <si>
    <t>3301 Park Row Blvd</t>
  </si>
  <si>
    <t>River Oaks Health and Rehabilitation Center</t>
  </si>
  <si>
    <t>2416 NW 18th Street</t>
  </si>
  <si>
    <t>Rockwood Manor</t>
  </si>
  <si>
    <t>2000 N. Main Street</t>
  </si>
  <si>
    <t>Franklin Heights Nursing &amp; Rehabilitation Center</t>
  </si>
  <si>
    <t>223 S Resler</t>
  </si>
  <si>
    <t>Gardendale Rehabilitation and Nursing Center</t>
  </si>
  <si>
    <t>1521 E Rusk</t>
  </si>
  <si>
    <t>Brentwood Place Three</t>
  </si>
  <si>
    <t>3505 S Buckner Bldg 4</t>
  </si>
  <si>
    <t>Retama Manor Nursing Center - Rio Grande City</t>
  </si>
  <si>
    <t>400 S. Pete Diaz Jr Avenue</t>
  </si>
  <si>
    <t>Overton Healthcare Center</t>
  </si>
  <si>
    <t>1110 Hwy 135 South</t>
  </si>
  <si>
    <t>Westridge Nursing and Rehabilitation, LP</t>
  </si>
  <si>
    <t>1241 Westridge Avenue</t>
  </si>
  <si>
    <t>Pennsylvania Nursing &amp; Rehabilitation Center</t>
  </si>
  <si>
    <t>901 Pennsylvania Ave</t>
  </si>
  <si>
    <t>SCC at Valley Grande</t>
  </si>
  <si>
    <t>901 Wildrose Lane</t>
  </si>
  <si>
    <t>The Courtyard Residence and Rehab</t>
  </si>
  <si>
    <t>7499 Stanwick Drive</t>
  </si>
  <si>
    <t>Seabury Living and Rehab</t>
  </si>
  <si>
    <t>2443 W 16th Street</t>
  </si>
  <si>
    <t>APEX SECURE CARE BROWNFIELD</t>
  </si>
  <si>
    <t>1101 E LAKE ST</t>
  </si>
  <si>
    <t>Sweeny House</t>
  </si>
  <si>
    <t>109 Mckinney</t>
  </si>
  <si>
    <t>Arlington Heights Health and Rehabilitation Center</t>
  </si>
  <si>
    <t>4825 Wellesley Street</t>
  </si>
  <si>
    <t>Interlochen Health and Rehabilitation Center</t>
  </si>
  <si>
    <t>2645 W. Randol Mill Road</t>
  </si>
  <si>
    <t>Retama Manor Nursing Center - Weslaco</t>
  </si>
  <si>
    <t>721 S. Airport Drive</t>
  </si>
  <si>
    <t>Winchester Lodge Healthcare Center</t>
  </si>
  <si>
    <t>1112 Smith Drive</t>
  </si>
  <si>
    <t>Windsor Nursing and Rehabilitation Center of Corpus Christi</t>
  </si>
  <si>
    <t>Childress Healthcare Center</t>
  </si>
  <si>
    <t>1200 7th St. NW</t>
  </si>
  <si>
    <t>Legend Healthcare and Rehabilitation - Euless</t>
  </si>
  <si>
    <t>900 Westpark Way</t>
  </si>
  <si>
    <t>Magnolia Living and Rehabilitation</t>
  </si>
  <si>
    <t>1105 N Magnolia Ave</t>
  </si>
  <si>
    <t>Mesquite Tree Nursing Center</t>
  </si>
  <si>
    <t>434 Paza Drive</t>
  </si>
  <si>
    <t>Westchase Health and Rehabilitation Center</t>
  </si>
  <si>
    <t>8820 Town Park Drive</t>
  </si>
  <si>
    <t>Meridian Care at Grayson Square</t>
  </si>
  <si>
    <t>815 East Grayson</t>
  </si>
  <si>
    <t>Sunny Springs Nursing &amp; Rehab</t>
  </si>
  <si>
    <t>1200 Jackson St N</t>
  </si>
  <si>
    <t>Willis Nursing and Rehabilitation, LP</t>
  </si>
  <si>
    <t>3000 N. Danville Street</t>
  </si>
  <si>
    <t>Gibson Care Center</t>
  </si>
  <si>
    <t>931 N. broadway ( PO BOX 567)</t>
  </si>
  <si>
    <t>Southeast Nursing &amp; Rehabilitation Center</t>
  </si>
  <si>
    <t>4302 E. Southcross Blvd</t>
  </si>
  <si>
    <t>Heritage House at Keller Rehab &amp; Nursing</t>
  </si>
  <si>
    <t>1150 Whitley Road</t>
  </si>
  <si>
    <t>Green Oaks Rehab &amp; Nursing</t>
  </si>
  <si>
    <t>500 Valle Vista Dr</t>
  </si>
  <si>
    <t>The Renaissance at Kessler Park</t>
  </si>
  <si>
    <t>2428 Bahama Drive</t>
  </si>
  <si>
    <t>Farwell Care and Rehabilitation Center</t>
  </si>
  <si>
    <t>305 5th Street</t>
  </si>
  <si>
    <t>Cedar Hill Healthcare Center</t>
  </si>
  <si>
    <t>230 S Clark Rd.</t>
  </si>
  <si>
    <t>Lake Village Nursing &amp; Rehabilitation Center</t>
  </si>
  <si>
    <t>169 Lake Park Road</t>
  </si>
  <si>
    <t>Coldwater Manor Nursing Center</t>
  </si>
  <si>
    <t>1111 Beaver Rd.</t>
  </si>
  <si>
    <t>Rosenberg Health &amp; Rehabilitation Center</t>
  </si>
  <si>
    <t>1419 Mahlman Street</t>
  </si>
  <si>
    <t>Senior Care Beltline</t>
  </si>
  <si>
    <t>106 North Beltline Rd</t>
  </si>
  <si>
    <t>Southwood Care Center</t>
  </si>
  <si>
    <t>3759 Valley View Rd.</t>
  </si>
  <si>
    <t>Heritage Gardens Rehabilitation and Healthcare</t>
  </si>
  <si>
    <t>2135 North Denton Drive</t>
  </si>
  <si>
    <t>Sienna Nursing and Rehabilitation, LP</t>
  </si>
  <si>
    <t>The Chandler Estate in Laurel Heights</t>
  </si>
  <si>
    <t>1502 Howard St.</t>
  </si>
  <si>
    <t>Brentwood Place One</t>
  </si>
  <si>
    <t>3505 S Buckner Blvd Bldg 2</t>
  </si>
  <si>
    <t>Heritage at Longview Healthcare Center</t>
  </si>
  <si>
    <t>112 Ruthlynn Dr</t>
  </si>
  <si>
    <t>The Park in Plano</t>
  </si>
  <si>
    <t>3208 Thunderbird Lane</t>
  </si>
  <si>
    <t>Snyder Oaks Care Center</t>
  </si>
  <si>
    <t>210 E 37th St.</t>
  </si>
  <si>
    <t>Northwest Health and Rehabilitation Center</t>
  </si>
  <si>
    <t>17600 Cali Drive</t>
  </si>
  <si>
    <t>Lake Jackson Healthcare Center</t>
  </si>
  <si>
    <t>413 Garland Dr.</t>
  </si>
  <si>
    <t>Northeast Rehabilitation and Healthcare Center</t>
  </si>
  <si>
    <t>603 Corinne Drive</t>
  </si>
  <si>
    <t>Brentwood Place Two</t>
  </si>
  <si>
    <t>3505 S Buckner Blvd Bldg 3</t>
  </si>
  <si>
    <t>Woodwind Lakes Health and Rehabilitation Center</t>
  </si>
  <si>
    <t>7215 Windfern Road</t>
  </si>
  <si>
    <t>The Village at Richardson</t>
  </si>
  <si>
    <t>1111 Rockingham Lane</t>
  </si>
  <si>
    <t>Midwestern Healthcare Center</t>
  </si>
  <si>
    <t>601 Midwestern Parkway East</t>
  </si>
  <si>
    <t>Terrell Healthcare Center</t>
  </si>
  <si>
    <t>204 West Nash Street</t>
  </si>
  <si>
    <t>Bremond Nursing and Rehabilitation Center</t>
  </si>
  <si>
    <t>211 N. Main St.</t>
  </si>
  <si>
    <t>Monahans Managed Care Center</t>
  </si>
  <si>
    <t>1200 W 15th Street</t>
  </si>
  <si>
    <t>Wisteria Place</t>
  </si>
  <si>
    <t>3202 South Willis Street</t>
  </si>
  <si>
    <t>Wells LTC Partners, Inc.</t>
  </si>
  <si>
    <t>46 May Street</t>
  </si>
  <si>
    <t>Texhoma Christian Care Center Inc.</t>
  </si>
  <si>
    <t>300 Loop 11</t>
  </si>
  <si>
    <t>McAllen Nursing Center</t>
  </si>
  <si>
    <t>600 N. Cynthia St.</t>
  </si>
  <si>
    <t>THE VILLA AT TEXARKANA</t>
  </si>
  <si>
    <t>4920 ELIZABETH STREET</t>
  </si>
  <si>
    <t>Windflower Health Center</t>
  </si>
  <si>
    <t>5500 SW 9th Ave</t>
  </si>
  <si>
    <t>The Clairmont Tyler</t>
  </si>
  <si>
    <t>900 S. Baxter Av</t>
  </si>
  <si>
    <t>Heritage at Turner Park Health &amp; Rehab</t>
  </si>
  <si>
    <t>820 Small St.</t>
  </si>
  <si>
    <t>Pleasant Springs Healthcare Center</t>
  </si>
  <si>
    <t>2300 N. Edwards Avenue</t>
  </si>
  <si>
    <t>Ft. Worth Southwest Nursing Center</t>
  </si>
  <si>
    <t>5300 Alta Mesa Blvd</t>
  </si>
  <si>
    <t>Avalon Place Trinity</t>
  </si>
  <si>
    <t>808 S. Robb</t>
  </si>
  <si>
    <t>Avalon Place Kirbyville</t>
  </si>
  <si>
    <t>700 N. Herndon</t>
  </si>
  <si>
    <t>The Woodlands Healthcare Center</t>
  </si>
  <si>
    <t>4650 S Panther Creek Dr</t>
  </si>
  <si>
    <t>West Side Campus of Care</t>
  </si>
  <si>
    <t>1950 S Las Vegas Trail</t>
  </si>
  <si>
    <t>Silver Creek Manor</t>
  </si>
  <si>
    <t>9014 Timber Path</t>
  </si>
  <si>
    <t>Northgate Health and Rehabilitation Center</t>
  </si>
  <si>
    <t>5757 North Knoll</t>
  </si>
  <si>
    <t>Victoria Residence and Rehabilitation Center</t>
  </si>
  <si>
    <t>114 Medical Dr</t>
  </si>
  <si>
    <t>San Pedro Manor</t>
  </si>
  <si>
    <t>515 W Ashby PL</t>
  </si>
  <si>
    <t>Colonial Nursing &amp; Rehabilitation Center</t>
  </si>
  <si>
    <t>508 Pierce St</t>
  </si>
  <si>
    <t>Clairmont Longview</t>
  </si>
  <si>
    <t>3201 N Fourth</t>
  </si>
  <si>
    <t>Good Samaritan Society-Lake Forest Village</t>
  </si>
  <si>
    <t>3901 Montecito Drive</t>
  </si>
  <si>
    <t>Pine Grove Nursing Center</t>
  </si>
  <si>
    <t>246 Haley Dr.</t>
  </si>
  <si>
    <t>First Colony Health and Rehabilitation Center</t>
  </si>
  <si>
    <t>4710 Lexington Boulevard</t>
  </si>
  <si>
    <t>Avalon Place Wharton</t>
  </si>
  <si>
    <t>1405 Valhalla Drive</t>
  </si>
  <si>
    <t>PLUM CREEK HEALTHCARE RESIDENCE</t>
  </si>
  <si>
    <t>5601 PLUM CREEK DR</t>
  </si>
  <si>
    <t>Deer Creek of Wimberley</t>
  </si>
  <si>
    <t>555 Ranch Rd 3237</t>
  </si>
  <si>
    <t>South Place Rehabilitation and Skilled Nursing</t>
  </si>
  <si>
    <t>150 Gibson Road</t>
  </si>
  <si>
    <t>Graham Oaks Care Center</t>
  </si>
  <si>
    <t>1325 First Street</t>
  </si>
  <si>
    <t>New Hope Manor</t>
  </si>
  <si>
    <t>1623 W New Hope Dr</t>
  </si>
  <si>
    <t>Kirkwood Manor</t>
  </si>
  <si>
    <t>2590 Loop 337 N</t>
  </si>
  <si>
    <t>Timberwood Nursing &amp; Rehabilitation Center</t>
  </si>
  <si>
    <t>4001 Highway 59 North</t>
  </si>
  <si>
    <t>Twin Oaks Manor</t>
  </si>
  <si>
    <t>122 N Pioneer Dr</t>
  </si>
  <si>
    <t>Memorial Nursing and Rehabilitation Center</t>
  </si>
  <si>
    <t>224 E. 2nd Street</t>
  </si>
  <si>
    <t>Southland Rehabilitation and Healthcare Center</t>
  </si>
  <si>
    <t>501 North Medford Drive</t>
  </si>
  <si>
    <t>Ebony Lake Nursing and Rehabilitation Center</t>
  </si>
  <si>
    <t>1001 Central Boulevard</t>
  </si>
  <si>
    <t>Windsor Healthcare Residence LTD</t>
  </si>
  <si>
    <t>1025 W Yeagua</t>
  </si>
  <si>
    <t>Palma Real</t>
  </si>
  <si>
    <t>1220 Loop 459</t>
  </si>
  <si>
    <t>Longmeadow Healthcare Center</t>
  </si>
  <si>
    <t>120 Meadow View Drive</t>
  </si>
  <si>
    <t>Village Creek Rehabilitation and Nursing Center</t>
  </si>
  <si>
    <t>705 North Main Street</t>
  </si>
  <si>
    <t>Oak Crest Nursing</t>
  </si>
  <si>
    <t>1025 Garner Field Rd</t>
  </si>
  <si>
    <t>Hallettsville Rehabilitation &amp; Nursing Center</t>
  </si>
  <si>
    <t>825 W Fairwinds St</t>
  </si>
  <si>
    <t>Country Care Manor</t>
  </si>
  <si>
    <t>2736 Farm to Market 775</t>
  </si>
  <si>
    <t>Pflugerville Care Center</t>
  </si>
  <si>
    <t>521 S. Heatherwilde Blvd.</t>
  </si>
  <si>
    <t>Southbrooke Manor Nursing and Rehabilitation Center</t>
  </si>
  <si>
    <t>1401 West Main Street</t>
  </si>
  <si>
    <t>Fort Stockton Living and Rehabilitation</t>
  </si>
  <si>
    <t>501 N Sycamore Street</t>
  </si>
  <si>
    <t>Medina County Hospital District dba Medina Valley Health and Rehabilitation</t>
  </si>
  <si>
    <t>1028 Country Lane</t>
  </si>
  <si>
    <t>Live Oak Nursing</t>
  </si>
  <si>
    <t>2951 Highway 281</t>
  </si>
  <si>
    <t>Briarcliff Nursing</t>
  </si>
  <si>
    <t>3201 N. Ware Road</t>
  </si>
  <si>
    <t>La Paloma Nursing Center</t>
  </si>
  <si>
    <t>138 S Fm 1329</t>
  </si>
  <si>
    <t>The Resort at Texas City</t>
  </si>
  <si>
    <t>1720 N. Logan St.</t>
  </si>
  <si>
    <t>Legend Oaks Healthcare and Rehabilitation Center - Gladewater</t>
  </si>
  <si>
    <t>1201 FM 2685</t>
  </si>
  <si>
    <t>Briarcliff Skilled Nursing Facility</t>
  </si>
  <si>
    <t>4054 Northwest Loop</t>
  </si>
  <si>
    <t>Cambridge Health &amp; Rehabilitation Center</t>
  </si>
  <si>
    <t>1106 Golfview Drive</t>
  </si>
  <si>
    <t>Matagorda Nursing and Rehabilitation</t>
  </si>
  <si>
    <t>4521 Avenue F</t>
  </si>
  <si>
    <t>Heritage Oaks</t>
  </si>
  <si>
    <t>5301 University</t>
  </si>
  <si>
    <t>Pine Arbor</t>
  </si>
  <si>
    <t>705 Highway 418 West</t>
  </si>
  <si>
    <t>Rosewood Rehabilitation and Care Center</t>
  </si>
  <si>
    <t>7700 Mesquite Pass</t>
  </si>
  <si>
    <t>Heritage Plaza Nursing Center</t>
  </si>
  <si>
    <t>600 West 52nd Street</t>
  </si>
  <si>
    <t>Cross Timbers Rehabilitation and Healthcare</t>
  </si>
  <si>
    <t>3315 Cross Timbers Rd</t>
  </si>
  <si>
    <t>Gracy Woods II Living Center</t>
  </si>
  <si>
    <t>12042 Bittern Hollow</t>
  </si>
  <si>
    <t>Harlingen Nursing and Rehabilitation Center</t>
  </si>
  <si>
    <t>3810 Hale Street</t>
  </si>
  <si>
    <t>The Meadows Health and Rehabilitation Center</t>
  </si>
  <si>
    <t>8383 Meadow Road</t>
  </si>
  <si>
    <t>Park Place Care Center</t>
  </si>
  <si>
    <t>121 FM 971</t>
  </si>
  <si>
    <t>Yoakum Nursing and Rehabilitation Center</t>
  </si>
  <si>
    <t>1300 Carl Ramert Drive</t>
  </si>
  <si>
    <t>The Westbury Place</t>
  </si>
  <si>
    <t>5201 South Willow Drive</t>
  </si>
  <si>
    <t>Oceanview Healthcare and Rehabilitation</t>
  </si>
  <si>
    <t>519 Ninth Avenue North</t>
  </si>
  <si>
    <t>Williamsburg Village Healthcare Campus</t>
  </si>
  <si>
    <t>940 York Drive</t>
  </si>
  <si>
    <t>Spring Branch Transitional Care Center</t>
  </si>
  <si>
    <t>1615 Hillendahl Rd</t>
  </si>
  <si>
    <t>Legend Healthcare and Rehabilitation - Paris</t>
  </si>
  <si>
    <t>520 SE 8th Street</t>
  </si>
  <si>
    <t>Marine Creek Nursing and Rehabilitation, LP</t>
  </si>
  <si>
    <t>3600 Angle Avenue</t>
  </si>
  <si>
    <t>Meridian Care of Hebbronville</t>
  </si>
  <si>
    <t>606 West Gruy St.</t>
  </si>
  <si>
    <t>Park Place Nursing &amp; Rehabilitation Center</t>
  </si>
  <si>
    <t>2450 E 5th St</t>
  </si>
  <si>
    <t>Edinburg Nursing and Rehabilitation Center</t>
  </si>
  <si>
    <t>5215 S Sugar Road</t>
  </si>
  <si>
    <t>St. Joseph Manor</t>
  </si>
  <si>
    <t>2333 Manor Drive</t>
  </si>
  <si>
    <t>Aboretum Nursing and Rehabilitation Center of Winnie</t>
  </si>
  <si>
    <t>1215 Highway 124</t>
  </si>
  <si>
    <t>Burleson St Joseph Manor</t>
  </si>
  <si>
    <t>1022 Presidential Corridor</t>
  </si>
  <si>
    <t>Brenham Nursing and Rehabilitation Center</t>
  </si>
  <si>
    <t>400 East Sayles Street</t>
  </si>
  <si>
    <t>Kingsville Nursing and Rehabilitation Center</t>
  </si>
  <si>
    <t>3130 S Brahma Blvd</t>
  </si>
  <si>
    <t>Pressure Ulcers - 0679</t>
  </si>
  <si>
    <t>Falls With Major Injury - 0674</t>
  </si>
  <si>
    <t>Antipsychotic Medication - E5</t>
  </si>
  <si>
    <t>Physical Restraints - 0687</t>
  </si>
  <si>
    <t>Adjustment Period 1</t>
  </si>
  <si>
    <t>Adjustment Period 3</t>
  </si>
  <si>
    <t>Adjustment Period 2</t>
  </si>
  <si>
    <t>September 2018</t>
  </si>
  <si>
    <t>November 2018</t>
  </si>
  <si>
    <t>December 2018</t>
  </si>
  <si>
    <t>July 2019</t>
  </si>
  <si>
    <t>Payment Period</t>
  </si>
  <si>
    <t xml:space="preserve">From Month </t>
  </si>
  <si>
    <t>To Month</t>
  </si>
  <si>
    <t>Quarter</t>
  </si>
  <si>
    <t>C1 Sept</t>
  </si>
  <si>
    <t>C1 Oct</t>
  </si>
  <si>
    <t>C1 Nov</t>
  </si>
  <si>
    <t>C1 Dec</t>
  </si>
  <si>
    <t>C1 Jan</t>
  </si>
  <si>
    <t>C1 Feb</t>
  </si>
  <si>
    <t>C1 March</t>
  </si>
  <si>
    <t>C1 April</t>
  </si>
  <si>
    <t>C1 May</t>
  </si>
  <si>
    <t>C1 June</t>
  </si>
  <si>
    <t>C1 July</t>
  </si>
  <si>
    <t>C1 August</t>
  </si>
  <si>
    <t>Ulcer</t>
  </si>
  <si>
    <t>Restraint</t>
  </si>
  <si>
    <t>Medication</t>
  </si>
  <si>
    <t>C2 Quarter 1 Falls</t>
  </si>
  <si>
    <t>C2 Quarter 1 Ulcers</t>
  </si>
  <si>
    <t>C2 Quarter 1 Restraint</t>
  </si>
  <si>
    <t>C2 Quarter 1 Medication</t>
  </si>
  <si>
    <t>C2 Quarter 2 Falls</t>
  </si>
  <si>
    <t>C2 Quarter 2 Ulcers</t>
  </si>
  <si>
    <t>C2 Quarter 2 Restraint</t>
  </si>
  <si>
    <t>C2 Quarter 2 Medication</t>
  </si>
  <si>
    <t>C2 Quarter 3 Falls</t>
  </si>
  <si>
    <t>C2 Quarter 3 Ulcers</t>
  </si>
  <si>
    <t>C2 Quarter 3 Restraint</t>
  </si>
  <si>
    <t>C2 Quarter 3 Medication</t>
  </si>
  <si>
    <t>C2 Quarter 4 Falls</t>
  </si>
  <si>
    <t>C2 Quarter 4 Ulcers</t>
  </si>
  <si>
    <t>C2 Quarter 4 Restraint</t>
  </si>
  <si>
    <t>C2 Quarter 4 Medication</t>
  </si>
  <si>
    <t>C3 Quarter 1 Falls</t>
  </si>
  <si>
    <t>C3 Quarter 1 Ulcers</t>
  </si>
  <si>
    <t>C3 Quarter 1 Restraint</t>
  </si>
  <si>
    <t>C3 Quarter 1 Medication</t>
  </si>
  <si>
    <t>C3 Quarter 2 Falls</t>
  </si>
  <si>
    <t>C3 Quarter 2 Ulcers</t>
  </si>
  <si>
    <t>C3 Quarter 2 Restraint</t>
  </si>
  <si>
    <t>C3 Quarter 2 Medication</t>
  </si>
  <si>
    <t>C3 Quarter 3 Falls</t>
  </si>
  <si>
    <t>C3 Quarter 3 Ulcers</t>
  </si>
  <si>
    <t>C3 Quarter 3 Restraint</t>
  </si>
  <si>
    <t>C3 Quarter 3 Medication</t>
  </si>
  <si>
    <t>C3 Quarter 4 Falls</t>
  </si>
  <si>
    <t>C3 Quarter 4 Ulcers</t>
  </si>
  <si>
    <t>C3 Quarter 4 Restraint</t>
  </si>
  <si>
    <t>C3 Quarter 4 Medication</t>
  </si>
  <si>
    <t>Fall</t>
  </si>
  <si>
    <r>
      <rPr>
        <b/>
        <sz val="11"/>
        <color theme="1"/>
        <rFont val="Calibri"/>
        <family val="2"/>
        <scheme val="minor"/>
      </rPr>
      <t>NOTE:</t>
    </r>
    <r>
      <rPr>
        <sz val="10"/>
        <color theme="1"/>
        <rFont val="Arial"/>
        <family val="2"/>
      </rPr>
      <t xml:space="preserve"> The estimated component values listed for each provider do not account for variation in the number of member months, the run-out of member month payments to the MCOs and missed metrics.  The value of each component and metric listed represent the allocation of the total funds available based on the annualized Medicaid + Star+Plus days for each facility.</t>
    </r>
  </si>
  <si>
    <t>Total NSGO Days</t>
  </si>
  <si>
    <t>Total All Days</t>
  </si>
  <si>
    <t>6 Month IGT Needed
Plus 10%</t>
  </si>
  <si>
    <t>6 Month IGT Received Plus 10%</t>
  </si>
  <si>
    <t>Component 1 Value</t>
  </si>
  <si>
    <t>Component 2 Value</t>
  </si>
  <si>
    <t>Component 3 Value</t>
  </si>
  <si>
    <t>Estimated Total Value of Components</t>
  </si>
  <si>
    <t>Medicaid Contract Number</t>
  </si>
  <si>
    <t>SDA</t>
  </si>
  <si>
    <t>Provider Legal Name</t>
  </si>
  <si>
    <t>Provider Type</t>
  </si>
  <si>
    <t>NSGO Provider Name</t>
  </si>
  <si>
    <t>Enrolled?</t>
  </si>
  <si>
    <t>MPAP Previous?
Facility ID</t>
  </si>
  <si>
    <t>RHP/150miles?</t>
  </si>
  <si>
    <t>Good Cause?</t>
  </si>
  <si>
    <t>77.89%?</t>
  </si>
  <si>
    <t>Medicaid Percent</t>
  </si>
  <si>
    <t>Contract Number for Reporting Period</t>
  </si>
  <si>
    <t>Reporting Period Medicaid + Star+Plus Days</t>
  </si>
  <si>
    <t>Reporting Period From Date</t>
  </si>
  <si>
    <t>Reporting Period 
To Date</t>
  </si>
  <si>
    <t>Annualized Medicaid + Star+Plus Days for Fund Distribution</t>
  </si>
  <si>
    <t>Report Used</t>
  </si>
  <si>
    <t>Component 1
Percent of Days</t>
  </si>
  <si>
    <t>Component 2 &amp; 3
Percent of Days</t>
  </si>
  <si>
    <t>IGT Amount Requested for 1st 6 Months</t>
  </si>
  <si>
    <t>IGT Received for 1st 6 Months (After refunds)</t>
  </si>
  <si>
    <t>Estimated Total Value of Component 1</t>
  </si>
  <si>
    <t>Estimated Total Value of Component 2
Metric 1</t>
  </si>
  <si>
    <t>Estimated Total Value of Component 2
Metric 2</t>
  </si>
  <si>
    <t>Estimated Total Value of Component 2
Metric 3</t>
  </si>
  <si>
    <t>Estimated Total Value of Component 2
Metric 4</t>
  </si>
  <si>
    <t>Estimated Total Value of Component 2
Total</t>
  </si>
  <si>
    <t>Estimated Total Value of Component 3
Metric 1</t>
  </si>
  <si>
    <t>Estimated Total Value of Component 3
Metric 2</t>
  </si>
  <si>
    <t>Estimated Total Value of Component 3
Metric 3</t>
  </si>
  <si>
    <t>Estimated Total Value of Component 3
Metric 4</t>
  </si>
  <si>
    <t>Estimated Total Value of Component 3
Total</t>
  </si>
  <si>
    <t>Estimated Maximum Value of QIPP Program to Provider</t>
  </si>
  <si>
    <t>Service Delivery Area
(SDA)</t>
  </si>
  <si>
    <t>Total Caseload by SDA</t>
  </si>
  <si>
    <t>MRSA West</t>
  </si>
  <si>
    <t>Andrews County Hospital District</t>
  </si>
  <si>
    <t>NSGO</t>
  </si>
  <si>
    <t>Permian Regional Medical Center</t>
  </si>
  <si>
    <t/>
  </si>
  <si>
    <t>FY14 CR</t>
  </si>
  <si>
    <t>Ballinger Memorial Hospital District</t>
  </si>
  <si>
    <t>FY14 AR</t>
  </si>
  <si>
    <t>Baylor County Hospital District</t>
  </si>
  <si>
    <t>Bexar</t>
  </si>
  <si>
    <t>Bexar County Hospital District</t>
  </si>
  <si>
    <t>University Health System</t>
  </si>
  <si>
    <t>FY13 CR</t>
  </si>
  <si>
    <t>FY12 CR</t>
  </si>
  <si>
    <t>Lubbock</t>
  </si>
  <si>
    <t>Booker Hospital District</t>
  </si>
  <si>
    <t>MRSA Central</t>
  </si>
  <si>
    <t>Burleson County Hospital District dba Burleson St. Joseph Manor</t>
  </si>
  <si>
    <t>Burleson County Hospital District dba St. Joseph Manor</t>
  </si>
  <si>
    <t>Jefferson</t>
  </si>
  <si>
    <t>Chambers County</t>
  </si>
  <si>
    <t>Harris</t>
  </si>
  <si>
    <t>Chambers County Public Hospital District No. 1</t>
  </si>
  <si>
    <t>Chambers Health</t>
  </si>
  <si>
    <t>Childress County Hospital District</t>
  </si>
  <si>
    <t>CHILDRESS COUNTY HOSPITAL DISTRICT</t>
  </si>
  <si>
    <t>Citizens Medical Center County of Victoria</t>
  </si>
  <si>
    <t>Citizens Medical Center</t>
  </si>
  <si>
    <t>Nueces</t>
  </si>
  <si>
    <t>Citizens Medical Center dba Cuero Nursing and Rehabilitation</t>
  </si>
  <si>
    <t>Citizens Medical Center dba Port Lavaca Nursing and Rehabilitation</t>
  </si>
  <si>
    <t>Citizens Medical Center dba Southbrooke Manor Nursing and Rehabilitation</t>
  </si>
  <si>
    <t>Citizens Medical Center dba Stevens Nursing and Rehabilitation of Hallettsville</t>
  </si>
  <si>
    <t>Citizens Medical Center dba Wharton Nursing and Rehabilitation</t>
  </si>
  <si>
    <t>Citizens Medical Center dba Yoakum Nursing and Rehabilitation</t>
  </si>
  <si>
    <t>Tarrant</t>
  </si>
  <si>
    <t>CORYELL COUNTY MEMORIAL HOSPITAL AUTHORITY</t>
  </si>
  <si>
    <t>Coryell County Memorial Hospital Authority</t>
  </si>
  <si>
    <t>MRSA Northeast</t>
  </si>
  <si>
    <t>Travis</t>
  </si>
  <si>
    <t>Dallas</t>
  </si>
  <si>
    <t>County of La Salle</t>
  </si>
  <si>
    <t>County of Throckmorton</t>
  </si>
  <si>
    <t>County of Yoakum</t>
  </si>
  <si>
    <t>Dallas County Hospital District</t>
  </si>
  <si>
    <t>Parkland Health and Hospital System</t>
  </si>
  <si>
    <t>Dallas County Hospital District dba Ashford Hall</t>
  </si>
  <si>
    <t>Dallas County Hospital District dba Brentwood Place Four</t>
  </si>
  <si>
    <t>Dallas County Hospital District dba Canton Oaks</t>
  </si>
  <si>
    <t>Dallas County Hospital District dba Corinth Rehabilitation</t>
  </si>
  <si>
    <t>Dallas County Hospital District dba Crestview Courts</t>
  </si>
  <si>
    <t>Dallas County Hospital District dba Denton Rehabilitation</t>
  </si>
  <si>
    <t>Dallas County Hospital District dba Duncanville Healthcare and Rehabilitaiton Center</t>
  </si>
  <si>
    <t>Dallas County Hospital District dba Emerald Hills</t>
  </si>
  <si>
    <t>Dallas County Hospital District dba Lakewest Rehabilitation</t>
  </si>
  <si>
    <t>Dallas County Hospital District dba Meadowbrook Care Center</t>
  </si>
  <si>
    <t>Dallas County Hospital District dba Mira Vista Court</t>
  </si>
  <si>
    <t>Dallas County Hospital District dba Monarch Pavilion</t>
  </si>
  <si>
    <t>Dallas County Hospital District dba Prairie Estates</t>
  </si>
  <si>
    <t>Dallas County Hospital District dba Prestonwood Rehabiliationa</t>
  </si>
  <si>
    <t>Dallas County Hospital District dba Ridgecrest Healthcare and Rehabilitation Center</t>
  </si>
  <si>
    <t>Dallas County Hospital District dba Ridgeview</t>
  </si>
  <si>
    <t>Dallas County Hospital District dba River Valley Health</t>
  </si>
  <si>
    <t>Dallas County Hospital District dba The Hillcrest</t>
  </si>
  <si>
    <t>Dallas County Hospital District dba The Homestead of Sherman</t>
  </si>
  <si>
    <t>Dallas County Hospital District dba The Madison on Marsh</t>
  </si>
  <si>
    <t>Parkland Health &amp; Hospital System</t>
  </si>
  <si>
    <t>Dallas County Hospital District dba The Manor at Sea</t>
  </si>
  <si>
    <t>Dallas County Hospital District dba The Plaza at Richardson</t>
  </si>
  <si>
    <t>Dallas County Hospital District dba The Terrace at Denison</t>
  </si>
  <si>
    <t>Dallas County Hospital District dba The Villa at Mountain View</t>
  </si>
  <si>
    <t>Dallas County Hospital District dba Town East Rehabilitation and Healthcare Center</t>
  </si>
  <si>
    <t>Dallas County Hospital District dba Williamsburg Village</t>
  </si>
  <si>
    <t>Dallas County Hospital District dba Windsor Gardens</t>
  </si>
  <si>
    <t>Decatur Hospital Authority dba Beacon Hill</t>
  </si>
  <si>
    <t>Wise Health System</t>
  </si>
  <si>
    <t>Decatur Hospital Authority dba Cityview Care Center</t>
  </si>
  <si>
    <t>01026056A</t>
  </si>
  <si>
    <t>Decatur Hospital Authority dba DFW Nursing &amp; Rehab</t>
  </si>
  <si>
    <t>Decatur Hospital Authority dba Fort Worth Center of Rehabilitation</t>
  </si>
  <si>
    <t>Decatur Hospital Authority dba Good Samaritan Society-Denton Village</t>
  </si>
  <si>
    <t>Decatur Hospital Authority dba Good Samaritan Society-Lake Forest Village</t>
  </si>
  <si>
    <t>Decatur Hospital Authority dba Kindred Transitional Care and Rehabilitation-Grapevine</t>
  </si>
  <si>
    <t>Decatur Hospital Authority dba Kindred Transitional Care and Rehabilitation-Mansfield Plaza</t>
  </si>
  <si>
    <t>Decatur Hospital Authority dba Kindred Transitional Care and Rehabilitation-Ridgmar</t>
  </si>
  <si>
    <t>Decatur Hospital Authority dba Midwestern Healthcare Center</t>
  </si>
  <si>
    <t>Decatur Hospital Authority dba Renaissance Care Center</t>
  </si>
  <si>
    <t>Decatur Hospital Authority dba San Remo</t>
  </si>
  <si>
    <t>Decatur Hospital Authority dba The Belmont at Twin Creeks</t>
  </si>
  <si>
    <t>Decatur Hospital Authority dba The Carlyle at Stonebridge Park</t>
  </si>
  <si>
    <t>Decatur Hospital Authority dba The Harrison at Heritage</t>
  </si>
  <si>
    <t>DeWitt Medical District</t>
  </si>
  <si>
    <t>Cuero Regional Hospital</t>
  </si>
  <si>
    <t>DIMMIT REGIONAL HOSPITAL DISTRICT</t>
  </si>
  <si>
    <t>Dimmit Reigonal Hospital District</t>
  </si>
  <si>
    <t>Dimmit Regional Hospital District</t>
  </si>
  <si>
    <t>East Coke County Hospital District</t>
  </si>
  <si>
    <t>Eastland Memorial Hospital District</t>
  </si>
  <si>
    <t>Fannin County Hospital Authority</t>
  </si>
  <si>
    <t>Arlington Heights Health &amp; Rehabilitation Center</t>
  </si>
  <si>
    <t>Farwell Hospital District</t>
  </si>
  <si>
    <t>Frio Hospital District</t>
  </si>
  <si>
    <t>Gonzales Healthcare System</t>
  </si>
  <si>
    <t>Gonzales Healthcare Systems</t>
  </si>
  <si>
    <t>Goodall-Witcher Hospital Authority</t>
  </si>
  <si>
    <t>GOODALL-WITCHER HOSPITAL AUTHORITY</t>
  </si>
  <si>
    <t>Guadalupe Regional Medical Center</t>
  </si>
  <si>
    <t>Hamilton County Hospital District</t>
  </si>
  <si>
    <t>YES</t>
  </si>
  <si>
    <t>Hansford County Hospital District</t>
  </si>
  <si>
    <t>Hemphill County Hospital District</t>
  </si>
  <si>
    <t>Hopkins County Hospital District</t>
  </si>
  <si>
    <t>Jack County Hospital District</t>
  </si>
  <si>
    <t>Liberty County Hospital District No. 1</t>
  </si>
  <si>
    <t>McCamey County Hospital District</t>
  </si>
  <si>
    <t>McCulloch County Hospital District</t>
  </si>
  <si>
    <t>Medina County Hospital District</t>
  </si>
  <si>
    <t>Memorial Medical Center</t>
  </si>
  <si>
    <t>Memorial Medical Center dba Ashford Gardens</t>
  </si>
  <si>
    <t>Memorial Medical Center dba Fort Bend Healthcare Center</t>
  </si>
  <si>
    <t>Memorial Medical Center dba Solera at West Houston</t>
  </si>
  <si>
    <t>Memorial Medical Center dba The Crescent</t>
  </si>
  <si>
    <t>Midland County Hospital District</t>
  </si>
  <si>
    <t>Midland Memorial Hospital</t>
  </si>
  <si>
    <t>Mitchell County Hospital</t>
  </si>
  <si>
    <t>Mitchell County Hospital District</t>
  </si>
  <si>
    <t>Moore County Hospital District</t>
  </si>
  <si>
    <t>Muleshoe Area Hospital District</t>
  </si>
  <si>
    <t>Knox County Hospital District</t>
  </si>
  <si>
    <t>Nacogdoches County Hospital District</t>
  </si>
  <si>
    <t>Nexion Health at Lumberton, Inc.</t>
  </si>
  <si>
    <t>Sweeny Hospital District</t>
  </si>
  <si>
    <t>Nocona Hospital District</t>
  </si>
  <si>
    <t>OakBend Medical Center</t>
  </si>
  <si>
    <t>Olney-Hamilton Hospital District</t>
  </si>
  <si>
    <t>GRACE CARE CENTER  OF  OLNEY</t>
  </si>
  <si>
    <t>Palo Pinto County Hospital District</t>
  </si>
  <si>
    <t>Palo Pinto General Hospital</t>
  </si>
  <si>
    <t>Parker County Hospital District</t>
  </si>
  <si>
    <t>Parmer County Hospital District</t>
  </si>
  <si>
    <t>Schleicher County Medical Center and Hospital District</t>
  </si>
  <si>
    <t>Schleicher County Hospital District</t>
  </si>
  <si>
    <t>Seminole Hospital District of Gaines County</t>
  </si>
  <si>
    <t>Seminole Hospital District of Gaines County, Texas</t>
  </si>
  <si>
    <t>Smithville Hospital Authority d/b/a Bastrop Lost Pines Nursing and Rehabilitation</t>
  </si>
  <si>
    <t>Smithville Hospital Authority</t>
  </si>
  <si>
    <t>Smithville Hospital Authority d/b/a Elgin Nursing and Rehabilitation</t>
  </si>
  <si>
    <t>Smithville Hospital Authority d/b/a Southpark Meadows Nursing and Rehabilitation</t>
  </si>
  <si>
    <t>Smithville Hospital Authority d/b/a Towers Nursing Home</t>
  </si>
  <si>
    <t>South Limestone Hospital District</t>
  </si>
  <si>
    <t>Hidalgo</t>
  </si>
  <si>
    <t>Starr County Hospital District dba Rio Grande City Nursing and Rehabilitation Center</t>
  </si>
  <si>
    <t>Starr County Memorial Hospital</t>
  </si>
  <si>
    <t>FY13 AR</t>
  </si>
  <si>
    <t>Starr County Hospital District dba Weslaco Nursing and Rehabilitation Center</t>
  </si>
  <si>
    <t>Starr County Hospital District dba Windsor Arbor View</t>
  </si>
  <si>
    <t>Starr County Hospital District dba Windsor Atrium</t>
  </si>
  <si>
    <t>STEPHENS MEMORIAL HOSPITAL DISTRICT</t>
  </si>
  <si>
    <t>Stephens Memorial Hospital</t>
  </si>
  <si>
    <t>Stephens Memorial Hospital District</t>
  </si>
  <si>
    <t>Stonewall memorial hospital Gibson Care Center</t>
  </si>
  <si>
    <t>Stonewall Memorial Hospital</t>
  </si>
  <si>
    <t>Stratford Hospital District</t>
  </si>
  <si>
    <t>Sweeny Hospital District d/b/a Laurel Court</t>
  </si>
  <si>
    <t>Sweeny Hospital District d/b/a The Colonnades at Reflection Bay</t>
  </si>
  <si>
    <t>Tyler County Hospital District dba Magnolia Manor</t>
  </si>
  <si>
    <t>Tyler County Hospital District</t>
  </si>
  <si>
    <t>Tyler County Hospital District dba Oakwood Manor Nursing Home</t>
  </si>
  <si>
    <t>Tyler County Hospital District dba Silsbee Convalescent Center</t>
  </si>
  <si>
    <t>Tyler County Hospital District dba Woodville Health and Rehabilitation Center</t>
  </si>
  <si>
    <t>Uvalde County Hospital Authority</t>
  </si>
  <si>
    <t>Uvalde Memorial Hospital</t>
  </si>
  <si>
    <t>Val Verde County Hospital District</t>
  </si>
  <si>
    <t>West Coke County Hospital District</t>
  </si>
  <si>
    <t>West Coke County hospital District</t>
  </si>
  <si>
    <t>Winnie-Stowell Hospital District</t>
  </si>
  <si>
    <t>Park Manor WestChase</t>
  </si>
  <si>
    <t>Alief SCC, LLC</t>
  </si>
  <si>
    <t>Privately Owned</t>
  </si>
  <si>
    <t>Balch Springs SNF LLC</t>
  </si>
  <si>
    <t>Bay Oaks SNF LLC</t>
  </si>
  <si>
    <t>Beltline SCC LLC</t>
  </si>
  <si>
    <t>Colonial Care Center, LLC</t>
  </si>
  <si>
    <t>Colonial Manor SNF LLC</t>
  </si>
  <si>
    <t>Corpus Christi Health Facilities, L.P.</t>
  </si>
  <si>
    <t>Corsicana Health Care LLC</t>
  </si>
  <si>
    <t>Courtyard SNF LLC</t>
  </si>
  <si>
    <t>D &amp; D Investments Inc.</t>
  </si>
  <si>
    <t>El Paso</t>
  </si>
  <si>
    <t>El Paso I Enterprises, LLC</t>
  </si>
  <si>
    <t>Garland SNF LLC</t>
  </si>
  <si>
    <t>GruenePointe 1 Kerens, LLC</t>
  </si>
  <si>
    <t>GruenePointe 1 River City, LLC</t>
  </si>
  <si>
    <t>Henderson SNF LLC</t>
  </si>
  <si>
    <t>Kenedy I Enterprises, LLC</t>
  </si>
  <si>
    <t>Labranjor Health Care LLC</t>
  </si>
  <si>
    <t>Lubbock I Enterprises, LLC</t>
  </si>
  <si>
    <t>McAllen Care Associates, Inc.</t>
  </si>
  <si>
    <t>McAllen SNF LLC</t>
  </si>
  <si>
    <t>McCaskill Health Care LLC</t>
  </si>
  <si>
    <t>McGregor Senior Care, LLC</t>
  </si>
  <si>
    <t>Mesquite NH SNF LLC</t>
  </si>
  <si>
    <t>Nexion Health at Terrell, Inc.</t>
  </si>
  <si>
    <t>Pinnacle Health Facilities of Texas VI, LP</t>
  </si>
  <si>
    <t>Pinnacle Health Facilities of Texas VIII, LP</t>
  </si>
  <si>
    <t>Pinnacle Health Facilities of Texas XI, LP</t>
  </si>
  <si>
    <t>Pinnacle Health Facilities XV, LP</t>
  </si>
  <si>
    <t>Plano Operating Company LLC</t>
  </si>
  <si>
    <t>Regency IHS of Brownsville LLC</t>
  </si>
  <si>
    <t>Regency IHS of Ebony Lake LLC</t>
  </si>
  <si>
    <t>Regency IHS of Edinburg LLC</t>
  </si>
  <si>
    <t>Regency IHS of Harlingen LLC</t>
  </si>
  <si>
    <t>Renaissance SNFLLC</t>
  </si>
  <si>
    <t>Retama Manor Nursing Center/Victoria South LLC</t>
  </si>
  <si>
    <t>RJ Meridian Care of San Antonio III LLC</t>
  </si>
  <si>
    <t>RJ Meridian of Hebbronville LTD</t>
  </si>
  <si>
    <t>Rockdale SNF LLC</t>
  </si>
  <si>
    <t>Rosenberg SNF LLC</t>
  </si>
  <si>
    <t>RW SCC LLC</t>
  </si>
  <si>
    <t>Salado Creek Senior Care, Inc.</t>
  </si>
  <si>
    <t>Senior Living Properties LLC</t>
  </si>
  <si>
    <t>Shady Shores of Poteet LLC</t>
  </si>
  <si>
    <t>Shady Shores of Premont LLC</t>
  </si>
  <si>
    <t>Shady Shores of Refugio LLC</t>
  </si>
  <si>
    <t>Southeast SNF LLC</t>
  </si>
  <si>
    <t>SSC Edinburg Operating Company LLC</t>
  </si>
  <si>
    <t>SSC Harris Jacinto City LLC</t>
  </si>
  <si>
    <t>SSC Houston Northwest Operating Company LLC</t>
  </si>
  <si>
    <t>SSC McAllen Retama Operating Company LLC</t>
  </si>
  <si>
    <t>SSC Pasadena Nursing Home</t>
  </si>
  <si>
    <t>SSC Rio Grande City Operating Company LLC</t>
  </si>
  <si>
    <t>SSC Robstown Operating Company LLC</t>
  </si>
  <si>
    <t>SSC San Antonio West Operating Company LLC</t>
  </si>
  <si>
    <t>SSC Sweeny Operating Company LLC</t>
  </si>
  <si>
    <t>SSC Weslaco Operating Company LLC</t>
  </si>
  <si>
    <t>Stonebrook Manor SNF LLC</t>
  </si>
  <si>
    <t>Summit LTC Kennedale, LLC</t>
  </si>
  <si>
    <t>Summit LTC San Augustine, LLC</t>
  </si>
  <si>
    <t>TEXARKANA SNF LLC</t>
  </si>
  <si>
    <t>THE SARAH ROBERTS FRENCH HOME, INC.</t>
  </si>
  <si>
    <t>THI of Texas at Richardson LLC</t>
  </si>
  <si>
    <t>Touchstone Strategies - MC1 LLC</t>
  </si>
  <si>
    <t>Valley Grande Manor LLC</t>
  </si>
  <si>
    <t>Row Labels</t>
  </si>
  <si>
    <t>Grand Total</t>
  </si>
  <si>
    <t>ID</t>
  </si>
  <si>
    <t>Superior Healthplan</t>
  </si>
  <si>
    <t>UnitedHealthcare - Texas</t>
  </si>
  <si>
    <t>AMERIGROUP Texas, Inc.</t>
  </si>
  <si>
    <t>Molina Healthcare of Texas, Inc.</t>
  </si>
  <si>
    <t>Cigna HealthSpring</t>
  </si>
  <si>
    <t>Achieved Payment Factor</t>
  </si>
  <si>
    <t>SDA:</t>
  </si>
  <si>
    <t>UPDATED Facility Identification Number</t>
  </si>
  <si>
    <t>Plan Code</t>
  </si>
  <si>
    <t>Base Line for Falls With Major Injury</t>
  </si>
  <si>
    <t>Lapse Funds Quarter 1</t>
  </si>
  <si>
    <t>Lapse Funds Quarter 2</t>
  </si>
  <si>
    <t>Lapse Funds Quarter 3</t>
  </si>
  <si>
    <t>Lapse Funds Quarter 4</t>
  </si>
  <si>
    <t>Base Line for Pressure Ulcers</t>
  </si>
  <si>
    <t>Base Line for Physical Restraints</t>
  </si>
  <si>
    <t>Base Line for Antipsychotic Medication</t>
  </si>
  <si>
    <t>National Average Bench Mark for Falls With Major Injury</t>
  </si>
  <si>
    <t>National Average Bench Mark for Pressure Ulcers</t>
  </si>
  <si>
    <t>National Average Bench Mark for Physical Restraints</t>
  </si>
  <si>
    <t>National Average Bench Mark for Antipsychotic Medication</t>
  </si>
  <si>
    <t>Component 2 - Quarter 1 - Falls With Major Injury Target</t>
  </si>
  <si>
    <t>Component 2 - Quarter 1 - Pressure Ulcers Target</t>
  </si>
  <si>
    <t>Component 2 - Quarter 1 - Physical Restraints Target</t>
  </si>
  <si>
    <t>Component 2 - Quarter 1 - Antipsychotic Medication Target</t>
  </si>
  <si>
    <t>Component 3 - Quarter 1 - Falls With Major Injury Target</t>
  </si>
  <si>
    <t>Component 3 - Quarter 1 - Pressure Ulcers Target</t>
  </si>
  <si>
    <t>Component 3 - Quarter 1 - Physical Restraints Target</t>
  </si>
  <si>
    <t>Component 3 - Quarter 1 - Antipsychotic Medication Target</t>
  </si>
  <si>
    <t>Component 2 - Quarter 2 - Falls With Major Injury Target</t>
  </si>
  <si>
    <t>Component 2 - Quarter 2 - Pressure Ulcers Target</t>
  </si>
  <si>
    <t>Component 2 - Quarter 2 - Physical Restraints Target</t>
  </si>
  <si>
    <t>Component 2 - Quarter 2 - Antipsychotic Medication Target</t>
  </si>
  <si>
    <t>Component 3 - Quarter 2 - Falls With Major Injury Target</t>
  </si>
  <si>
    <t>Component 3 - Quarter 2 - Pressure Ulcers Target</t>
  </si>
  <si>
    <t>Component 3 - Quarter 2 - Physical Restraints Target</t>
  </si>
  <si>
    <t>Component 3 - Quarter 2 - Antipsychotic Medication Target</t>
  </si>
  <si>
    <t>Component 2 - Quarter 3 - Falls With Major Injury Target</t>
  </si>
  <si>
    <t>Component 2 - Quarter 3 - Pressure Ulcers Target</t>
  </si>
  <si>
    <t>Component 2 - Quarter 3 - Physical Restraints Target</t>
  </si>
  <si>
    <t>Component 2 - Quarter 3 - Antipsychotic Medication Target</t>
  </si>
  <si>
    <t>Component 3 - Quarter 3 - Falls With Major Injury Target</t>
  </si>
  <si>
    <t>Component 3 - Quarter 3 - Pressure Ulcers Target</t>
  </si>
  <si>
    <t>Component 3 - Quarter 3 - Physical Restraints Target</t>
  </si>
  <si>
    <t>Component 3 - Quarter 3 - Antipsychotic Medication Target</t>
  </si>
  <si>
    <t>Component 2 - Quarter 4 - Falls With Major Injury Target</t>
  </si>
  <si>
    <t>Component 2 - Quarter 4 - Pressure Ulcers Target</t>
  </si>
  <si>
    <t>Component 2 - Quarter 4 - Physical Restraints Target</t>
  </si>
  <si>
    <t>Component 2 - Quarter 4 - Antipsychotic Medication Target</t>
  </si>
  <si>
    <t>Component 3 - Quarter 4 - Falls With Major Injury Target</t>
  </si>
  <si>
    <t>Component 3 - Quarter 4 - Pressure Ulcers Target</t>
  </si>
  <si>
    <t>Component 3 - Quarter 4 - Physical Restraints Target</t>
  </si>
  <si>
    <t>Component 3 - Quarter 4 - Antipsychotic Medication Target</t>
  </si>
  <si>
    <t>Quarter 1 - Falls With Major Injury - Actual Metric Score</t>
  </si>
  <si>
    <t>Quarter 1 - Pressure Ulcers - Actual Metric Score</t>
  </si>
  <si>
    <t>Quarter 1 - Physical Restraints - Actual Metric Score</t>
  </si>
  <si>
    <t>Quarter 1 - Antipsychotic Medication - Actual Metric Score</t>
  </si>
  <si>
    <t>Quarter 2 - Falls With Major Injury - Actual Metric Score</t>
  </si>
  <si>
    <t>Quarter 2 - Pressure Ulcers - Actual Metric Score</t>
  </si>
  <si>
    <t>Quarter 2 - Physical Restraints - Actual Metric Score</t>
  </si>
  <si>
    <t>Quarter 2 - Antipsychotic Medication - Actual Metric Score</t>
  </si>
  <si>
    <t>Quarter 3 - Falls With Major Injury - Actual Metric Score</t>
  </si>
  <si>
    <t>Quarter 3 - Pressure Ulcers - Actual Metric Score</t>
  </si>
  <si>
    <t>Quarter 3 - Physical Restraints - Actual Metric Score</t>
  </si>
  <si>
    <t>Quarter 3 - Antipsychotic Medication - Actual Metric Score</t>
  </si>
  <si>
    <t>Quarter 4 - Falls With Major Injury - Actual Metric Score</t>
  </si>
  <si>
    <t>Quarter 4 - Pressure Ulcers - Actual Metric Score</t>
  </si>
  <si>
    <t>Quarter 4 - Physical Restraints - Actual Metric Score</t>
  </si>
  <si>
    <t>Quarter 4 - Antipsychotic Medication - Actual Metric Score</t>
  </si>
  <si>
    <t>Current Quarter's Met Metric - Falls With Major Injury</t>
  </si>
  <si>
    <t>Current Quarter's Met Metric - Pressure Ulcers</t>
  </si>
  <si>
    <t>Current Quarter's Met Metric - Physical Restraints</t>
  </si>
  <si>
    <t>Current Quarter's Met Metric - Antipsychotic Medication</t>
  </si>
  <si>
    <t>Component 2 - Falls With Major Injury -  Met Status</t>
  </si>
  <si>
    <t xml:space="preserve">Component 2 - Pressure Ulcers - </t>
  </si>
  <si>
    <t xml:space="preserve">Component 2 - Physical Restraints - </t>
  </si>
  <si>
    <t xml:space="preserve">Component 2 - Antipsychotic Medication - </t>
  </si>
  <si>
    <t xml:space="preserve">Component 3 - Falls With Major Injury - </t>
  </si>
  <si>
    <t xml:space="preserve">Component 3 - Pressure Ulcers - </t>
  </si>
  <si>
    <t xml:space="preserve">Component 3 - Physical Restraints - </t>
  </si>
  <si>
    <t xml:space="preserve">Component 3 - Antipsychotic Medication - </t>
  </si>
  <si>
    <t>Component 1 - September - Metric Value</t>
  </si>
  <si>
    <t>Component 1 - October - Metric Value</t>
  </si>
  <si>
    <t>Component 1 - November - Metric Value</t>
  </si>
  <si>
    <t>Component 1 - December - Metric Value</t>
  </si>
  <si>
    <t>Component 1 - January - Metric Value</t>
  </si>
  <si>
    <t>Component 1 - February - Metric Value</t>
  </si>
  <si>
    <t>Component 1 - March - Metric Value</t>
  </si>
  <si>
    <t>Component 1 - April - Metric Value</t>
  </si>
  <si>
    <t>Component 1 - May - Metric Value</t>
  </si>
  <si>
    <t>Component 1 - June - Metric Value</t>
  </si>
  <si>
    <t>Component 1 - July - Metric Value</t>
  </si>
  <si>
    <t>Component 1 - August - Metric Value</t>
  </si>
  <si>
    <t>Component 2 - Quarter 1 - Falls With Major Injury - Metric Value</t>
  </si>
  <si>
    <t>Component 2 - Quarter 2 - Pressure Ulcers - Metric Value</t>
  </si>
  <si>
    <t>Component 2 - Quarter 3 - Physical Restraints - Metric Value</t>
  </si>
  <si>
    <t>Component 2 - Quarter 4 - Antipsychotic Medication - Metric Value</t>
  </si>
  <si>
    <t>Component 3 - Quarter 1 - Falls With Major Injury - Metric Value</t>
  </si>
  <si>
    <t>Component 3 - Quarter 2 - Pressure Ulcers - Metric Value</t>
  </si>
  <si>
    <t>Component 3 - Quarter 3 - Physical Restraints - Metric Value</t>
  </si>
  <si>
    <t>Component 3 - Quarter 4 - Antipsychotic Medication - Metric Value</t>
  </si>
  <si>
    <t>Lapse Funds - Quarter 1 - Value</t>
  </si>
  <si>
    <t>Lapse Funds - Quarter 2 - Value</t>
  </si>
  <si>
    <t>Lapse Funds - Quarter 3 - Value</t>
  </si>
  <si>
    <t>Lapse Funds - Quarter 4 - Value</t>
  </si>
  <si>
    <t>Facilty ID</t>
  </si>
  <si>
    <t>Provider Street Address</t>
  </si>
  <si>
    <t>Data Dictionary for FY2018_ALL_Targets</t>
  </si>
  <si>
    <t>Header Name</t>
  </si>
  <si>
    <t>Header Meaning</t>
  </si>
  <si>
    <t>NPI</t>
  </si>
  <si>
    <t>TIN</t>
  </si>
  <si>
    <t>National Provider Identifier</t>
  </si>
  <si>
    <t>Taxpayer Identification Number ( PENDING )</t>
  </si>
  <si>
    <t>Facility NPI:</t>
  </si>
  <si>
    <t>PROVNUM</t>
  </si>
  <si>
    <t>45F603</t>
  </si>
  <si>
    <t>45E631</t>
  </si>
  <si>
    <t>45E761</t>
  </si>
  <si>
    <t>45E852</t>
  </si>
  <si>
    <t>45F497</t>
  </si>
  <si>
    <t>45F411</t>
  </si>
  <si>
    <t>45E629</t>
  </si>
  <si>
    <t>45E358</t>
  </si>
  <si>
    <t>45E947</t>
  </si>
  <si>
    <t>45F197</t>
  </si>
  <si>
    <t>45F199</t>
  </si>
  <si>
    <t>45F414</t>
  </si>
  <si>
    <t>Comp 2 Missed</t>
  </si>
  <si>
    <t>Comp 3 Missed</t>
  </si>
  <si>
    <t>Legal Name</t>
  </si>
  <si>
    <t>Provider's Legal Name</t>
  </si>
  <si>
    <t>Data Dictionary for Member Months</t>
  </si>
  <si>
    <t>Payment record ID (internal use)</t>
  </si>
  <si>
    <t>MCO ID</t>
  </si>
  <si>
    <t>MCO identification number</t>
  </si>
  <si>
    <t>PAY MONTH ID</t>
  </si>
  <si>
    <t>Month in which member month is adjusted</t>
  </si>
  <si>
    <t>MONTH ID</t>
  </si>
  <si>
    <t>Month the member month occurred</t>
  </si>
  <si>
    <t>PLAN NAME</t>
  </si>
  <si>
    <t>MCO Name</t>
  </si>
  <si>
    <t>PLAN CD</t>
  </si>
  <si>
    <t>Service Delievery Area</t>
  </si>
  <si>
    <t>RISK GRP CD</t>
  </si>
  <si>
    <t>Risk Group Code</t>
  </si>
  <si>
    <t>Count of Member Months</t>
  </si>
  <si>
    <t>Adjustment</t>
  </si>
  <si>
    <t>September</t>
  </si>
  <si>
    <t>October</t>
  </si>
  <si>
    <t>November</t>
  </si>
  <si>
    <t>December</t>
  </si>
  <si>
    <t>January</t>
  </si>
  <si>
    <t>February</t>
  </si>
  <si>
    <t>March</t>
  </si>
  <si>
    <t>April</t>
  </si>
  <si>
    <t>May</t>
  </si>
  <si>
    <t>June</t>
  </si>
  <si>
    <t>July</t>
  </si>
  <si>
    <t>August</t>
  </si>
  <si>
    <t>C1 Sept Met</t>
  </si>
  <si>
    <t>C1 Oct Met</t>
  </si>
  <si>
    <t>C1 Nov Met</t>
  </si>
  <si>
    <t>C1 Dec Met</t>
  </si>
  <si>
    <t>C1 Jan Met</t>
  </si>
  <si>
    <t>C1 Feb Met</t>
  </si>
  <si>
    <t>C1 March Met</t>
  </si>
  <si>
    <t>C1 April Met</t>
  </si>
  <si>
    <t>C1 May Met</t>
  </si>
  <si>
    <t>C1 June Met</t>
  </si>
  <si>
    <t>C1 July Met</t>
  </si>
  <si>
    <t>C1 August Met</t>
  </si>
  <si>
    <t>Quarterly Report</t>
  </si>
  <si>
    <t>Total Monthly Payment</t>
  </si>
  <si>
    <t>All MCOs in Providers SDA</t>
  </si>
  <si>
    <t>Payment Month</t>
  </si>
  <si>
    <t>Component 1 Payments</t>
  </si>
  <si>
    <t>Total Quarterly Payment</t>
  </si>
  <si>
    <t>Component 1 Payment Amount</t>
  </si>
  <si>
    <t>Component 2 Payments</t>
  </si>
  <si>
    <t>Component 3 Payments</t>
  </si>
  <si>
    <t>Lapse Funds Payments</t>
  </si>
  <si>
    <t>Payments Through</t>
  </si>
  <si>
    <t>Adjustment   Month</t>
  </si>
  <si>
    <t>Adjustment Periods</t>
  </si>
  <si>
    <t>Sept. 2017</t>
  </si>
  <si>
    <t>Oct. 2017</t>
  </si>
  <si>
    <t>Nov. 2017</t>
  </si>
  <si>
    <t>Dec. 2017</t>
  </si>
  <si>
    <t>Aug. 2018</t>
  </si>
  <si>
    <t>Jan. 2018</t>
  </si>
  <si>
    <t>Feb. 2018</t>
  </si>
  <si>
    <t>Mar. 2018</t>
  </si>
  <si>
    <t>Apr. 2018</t>
  </si>
  <si>
    <t>Sept. 2018</t>
  </si>
  <si>
    <t>Oct. 2018</t>
  </si>
  <si>
    <t>Nov. 2018</t>
  </si>
  <si>
    <t>Dec. 2018</t>
  </si>
  <si>
    <t>Jan. 2019</t>
  </si>
  <si>
    <t>Feb. 2019</t>
  </si>
  <si>
    <t>Mar. 2019</t>
  </si>
  <si>
    <t>Apr. 2019</t>
  </si>
  <si>
    <t>May 2019</t>
  </si>
  <si>
    <t>June 2019</t>
  </si>
  <si>
    <t>Aug. 2019</t>
  </si>
  <si>
    <t>Sept. 2019</t>
  </si>
  <si>
    <t>Oct. 2019</t>
  </si>
  <si>
    <t>Nov. 2019</t>
  </si>
  <si>
    <t>Dec. 2019</t>
  </si>
  <si>
    <t>Jan. 2020</t>
  </si>
  <si>
    <t>Feb. 2020</t>
  </si>
  <si>
    <t>Mar. 2020</t>
  </si>
  <si>
    <t>Apr. 2020</t>
  </si>
  <si>
    <t>May 2020</t>
  </si>
  <si>
    <t>June 2020</t>
  </si>
  <si>
    <t>July 2020</t>
  </si>
  <si>
    <t>Adj. 1</t>
  </si>
  <si>
    <t>Adj. 2</t>
  </si>
  <si>
    <t>Adj. 3</t>
  </si>
  <si>
    <t>Payment Summary</t>
  </si>
  <si>
    <t>Quarter 4 Adjustment</t>
  </si>
  <si>
    <t>October 2018</t>
  </si>
  <si>
    <t>September 2019</t>
  </si>
  <si>
    <t>October 2019</t>
  </si>
  <si>
    <t>November 2019</t>
  </si>
  <si>
    <t>December 2019</t>
  </si>
  <si>
    <t>January 2019</t>
  </si>
  <si>
    <t>February 2019</t>
  </si>
  <si>
    <t>March 2019</t>
  </si>
  <si>
    <t>April 2019</t>
  </si>
  <si>
    <t>August 2019</t>
  </si>
  <si>
    <t>January 2020</t>
  </si>
  <si>
    <t>February 2020</t>
  </si>
  <si>
    <t>March 2020</t>
  </si>
  <si>
    <t>April 2020</t>
  </si>
  <si>
    <t>Medicare Number:</t>
  </si>
  <si>
    <t>Medicaid Number:</t>
  </si>
  <si>
    <t>Medicare Number</t>
  </si>
  <si>
    <t>Component
1
September 2017</t>
  </si>
  <si>
    <t>Component
1
October 2017</t>
  </si>
  <si>
    <t>Component
1
November 2017</t>
  </si>
  <si>
    <t>Component
1
December 2017</t>
  </si>
  <si>
    <t>Component
1
January 2018</t>
  </si>
  <si>
    <t>Component
1
February 2018</t>
  </si>
  <si>
    <t>Component
1
March
2018</t>
  </si>
  <si>
    <t>Component
1
April
2018</t>
  </si>
  <si>
    <t>Component
1
May
2018</t>
  </si>
  <si>
    <t>Component
1
June
2018</t>
  </si>
  <si>
    <t>Component
1
July
2018</t>
  </si>
  <si>
    <t>Component
1
August
2018</t>
  </si>
  <si>
    <t>3030 Fig Street</t>
  </si>
  <si>
    <t>2510 West 8th Street</t>
  </si>
  <si>
    <t>Earned Funds</t>
  </si>
  <si>
    <t>**Note: Enable Editing to use dropdowns**</t>
  </si>
  <si>
    <t>Program</t>
  </si>
  <si>
    <t>Plan Name</t>
  </si>
  <si>
    <t>MCO List</t>
  </si>
  <si>
    <t>4F</t>
  </si>
  <si>
    <t>Dual Demo</t>
  </si>
  <si>
    <t>STAR+PLUS</t>
  </si>
  <si>
    <t>4G</t>
  </si>
  <si>
    <t>4H</t>
  </si>
  <si>
    <t>9J</t>
  </si>
  <si>
    <t>9F</t>
  </si>
  <si>
    <t>9K</t>
  </si>
  <si>
    <t>9H</t>
  </si>
  <si>
    <t>3G</t>
  </si>
  <si>
    <t>3H</t>
  </si>
  <si>
    <t>7Z</t>
  </si>
  <si>
    <t>7P</t>
  </si>
  <si>
    <t>7V</t>
  </si>
  <si>
    <t>7S</t>
  </si>
  <si>
    <t>7Q</t>
  </si>
  <si>
    <t>7R</t>
  </si>
  <si>
    <t>H8</t>
  </si>
  <si>
    <t>H7</t>
  </si>
  <si>
    <t>H9</t>
  </si>
  <si>
    <t>H6</t>
  </si>
  <si>
    <t>HA</t>
  </si>
  <si>
    <t>H5</t>
  </si>
  <si>
    <t>8R</t>
  </si>
  <si>
    <t>8T</t>
  </si>
  <si>
    <t>8S</t>
  </si>
  <si>
    <t>5A</t>
  </si>
  <si>
    <t>5B</t>
  </si>
  <si>
    <t>C4</t>
  </si>
  <si>
    <t>C5</t>
  </si>
  <si>
    <t>N3</t>
  </si>
  <si>
    <t>N4</t>
  </si>
  <si>
    <t>W5</t>
  </si>
  <si>
    <t>W6</t>
  </si>
  <si>
    <t>6F</t>
  </si>
  <si>
    <t>6G</t>
  </si>
  <si>
    <t>6C</t>
  </si>
  <si>
    <t>Percent added for MCO</t>
  </si>
  <si>
    <t>Round To:</t>
  </si>
  <si>
    <t>Bump Amount to MCO's</t>
  </si>
  <si>
    <t>Bump Amount to Providers</t>
  </si>
  <si>
    <t>Value of Component 1
MCO Bump</t>
  </si>
  <si>
    <t>Value of Component 2
MCO Bump</t>
  </si>
  <si>
    <t>Value of Component 3
MCO Bump</t>
  </si>
  <si>
    <t>Component 1
MCO Bump</t>
  </si>
  <si>
    <t>Component 2
MCO Bump</t>
  </si>
  <si>
    <t>Component 3
MCO Bump</t>
  </si>
  <si>
    <t>Total MCO Bump</t>
  </si>
  <si>
    <t>Total Bump to Providers</t>
  </si>
  <si>
    <t>Number of Metrics</t>
  </si>
  <si>
    <t>Sum of Total MCO Bump</t>
  </si>
  <si>
    <t>Sum of Total Bump to Providers</t>
  </si>
  <si>
    <t>Left for MCO</t>
  </si>
  <si>
    <t>CCN</t>
  </si>
  <si>
    <t>Sep 2017</t>
  </si>
  <si>
    <t>Oct 2017</t>
  </si>
  <si>
    <t>Nov 2017</t>
  </si>
  <si>
    <t>Dec 2017</t>
  </si>
  <si>
    <t>Jan 2018</t>
  </si>
  <si>
    <t>Feb 2018</t>
  </si>
  <si>
    <t>Mar 2018</t>
  </si>
  <si>
    <t>Apr 2018</t>
  </si>
  <si>
    <t>Jun 2018</t>
  </si>
  <si>
    <t>Jul 2018</t>
  </si>
  <si>
    <t>Aug 2018</t>
  </si>
  <si>
    <t>Provider Street City</t>
  </si>
  <si>
    <t>Provider Street State</t>
  </si>
  <si>
    <t>Provider Street Zip</t>
  </si>
  <si>
    <t>Provider Mailing</t>
  </si>
  <si>
    <t>Provider Mail City</t>
  </si>
  <si>
    <t>Provider Mail State</t>
  </si>
  <si>
    <t>Provider Mail Zip</t>
  </si>
  <si>
    <t>Provider Telephone</t>
  </si>
  <si>
    <t>4095</t>
  </si>
  <si>
    <t>Robert Lee</t>
  </si>
  <si>
    <t>TX</t>
  </si>
  <si>
    <t>76945</t>
  </si>
  <si>
    <t>PO Box 1209</t>
  </si>
  <si>
    <t>325-453-2511</t>
  </si>
  <si>
    <t>4889</t>
  </si>
  <si>
    <t>Sterling City</t>
  </si>
  <si>
    <t>76951</t>
  </si>
  <si>
    <t>P.O. Box 46</t>
  </si>
  <si>
    <t>325-378-2134</t>
  </si>
  <si>
    <t>103892</t>
  </si>
  <si>
    <t>Bastrop</t>
  </si>
  <si>
    <t>78602</t>
  </si>
  <si>
    <t>512-321-3527</t>
  </si>
  <si>
    <t>4900</t>
  </si>
  <si>
    <t>Bronte</t>
  </si>
  <si>
    <t>Texas</t>
  </si>
  <si>
    <t>76933-0407</t>
  </si>
  <si>
    <t>PO Box M</t>
  </si>
  <si>
    <t>76933</t>
  </si>
  <si>
    <t>325-473-3621</t>
  </si>
  <si>
    <t>102525</t>
  </si>
  <si>
    <t>Grapevine</t>
  </si>
  <si>
    <t>76051</t>
  </si>
  <si>
    <t>817-421-1313</t>
  </si>
  <si>
    <t>102788</t>
  </si>
  <si>
    <t>Mansfield</t>
  </si>
  <si>
    <t>76063</t>
  </si>
  <si>
    <t>817-276-4800</t>
  </si>
  <si>
    <t>102497</t>
  </si>
  <si>
    <t>Fort Worth</t>
  </si>
  <si>
    <t>76116</t>
  </si>
  <si>
    <t>817-665-1971</t>
  </si>
  <si>
    <t>5024</t>
  </si>
  <si>
    <t>McCamey</t>
  </si>
  <si>
    <t>79752</t>
  </si>
  <si>
    <t>PO Box 1200</t>
  </si>
  <si>
    <t>432-652-8628</t>
  </si>
  <si>
    <t>4615</t>
  </si>
  <si>
    <t>San Antonio</t>
  </si>
  <si>
    <t>78201</t>
  </si>
  <si>
    <t>210-731-1000</t>
  </si>
  <si>
    <t>5390</t>
  </si>
  <si>
    <t>Tyler</t>
  </si>
  <si>
    <t>75701</t>
  </si>
  <si>
    <t>1500 Waters Ridge Drive</t>
  </si>
  <si>
    <t>Lewisville</t>
  </si>
  <si>
    <t>903-882-6169</t>
  </si>
  <si>
    <t>101351</t>
  </si>
  <si>
    <t>79714</t>
  </si>
  <si>
    <t>1601 N.E. Mustang Drive</t>
  </si>
  <si>
    <t>432-464-2107</t>
  </si>
  <si>
    <t>4553</t>
  </si>
  <si>
    <t>DeKalb</t>
  </si>
  <si>
    <t>75559</t>
  </si>
  <si>
    <t>903-667-2572</t>
  </si>
  <si>
    <t>104320</t>
  </si>
  <si>
    <t>Denver City</t>
  </si>
  <si>
    <t>79323</t>
  </si>
  <si>
    <t>806-592-2551</t>
  </si>
  <si>
    <t>5170</t>
  </si>
  <si>
    <t>Wichita Falls</t>
  </si>
  <si>
    <t>76306</t>
  </si>
  <si>
    <t>940-723-8420</t>
  </si>
  <si>
    <t>5124</t>
  </si>
  <si>
    <t>78212</t>
  </si>
  <si>
    <t>210-737-5100</t>
  </si>
  <si>
    <t>5195</t>
  </si>
  <si>
    <t>San Augustine</t>
  </si>
  <si>
    <t>75972</t>
  </si>
  <si>
    <t>936-275-2900</t>
  </si>
  <si>
    <t>5246</t>
  </si>
  <si>
    <t>Booker</t>
  </si>
  <si>
    <t>79005</t>
  </si>
  <si>
    <t>PO Box 369</t>
  </si>
  <si>
    <t>806-658-9786</t>
  </si>
  <si>
    <t>5394</t>
  </si>
  <si>
    <t>Winnie</t>
  </si>
  <si>
    <t>77665</t>
  </si>
  <si>
    <t>409-296-8200</t>
  </si>
  <si>
    <t>105697</t>
  </si>
  <si>
    <t>Plano</t>
  </si>
  <si>
    <t>75093</t>
  </si>
  <si>
    <t>75057</t>
  </si>
  <si>
    <t>214-501-4672</t>
  </si>
  <si>
    <t>4418</t>
  </si>
  <si>
    <t>Bowie</t>
  </si>
  <si>
    <t>76230</t>
  </si>
  <si>
    <t>940-872-2283</t>
  </si>
  <si>
    <t>4345</t>
  </si>
  <si>
    <t>Vernon</t>
  </si>
  <si>
    <t>76384</t>
  </si>
  <si>
    <t>940-552-9316</t>
  </si>
  <si>
    <t>4742</t>
  </si>
  <si>
    <t>76308</t>
  </si>
  <si>
    <t>940-766-0281</t>
  </si>
  <si>
    <t>4579</t>
  </si>
  <si>
    <t>78209</t>
  </si>
  <si>
    <t>210-828-0606</t>
  </si>
  <si>
    <t>127</t>
  </si>
  <si>
    <t>Kerrville</t>
  </si>
  <si>
    <t>78028</t>
  </si>
  <si>
    <t>830-896-2323</t>
  </si>
  <si>
    <t>4216</t>
  </si>
  <si>
    <t>Uvalde</t>
  </si>
  <si>
    <t>78801</t>
  </si>
  <si>
    <t>830-278-5641</t>
  </si>
  <si>
    <t>5014</t>
  </si>
  <si>
    <t>BROWNFIELD</t>
  </si>
  <si>
    <t>79316</t>
  </si>
  <si>
    <t>1119 TAHOKA HWY</t>
  </si>
  <si>
    <t>937-459-2297</t>
  </si>
  <si>
    <t>4815</t>
  </si>
  <si>
    <t>San Angelo</t>
  </si>
  <si>
    <t>76903</t>
  </si>
  <si>
    <t>325-653-1266</t>
  </si>
  <si>
    <t>5018</t>
  </si>
  <si>
    <t>76107</t>
  </si>
  <si>
    <t>817-732-6608</t>
  </si>
  <si>
    <t>4852</t>
  </si>
  <si>
    <t>Arlington</t>
  </si>
  <si>
    <t>76011</t>
  </si>
  <si>
    <t>817-649-3366</t>
  </si>
  <si>
    <t>4811</t>
  </si>
  <si>
    <t>Houston</t>
  </si>
  <si>
    <t>77076</t>
  </si>
  <si>
    <t>2537 Golden Bear Dr.</t>
  </si>
  <si>
    <t>Carrollton</t>
  </si>
  <si>
    <t>75006</t>
  </si>
  <si>
    <t>713-699-2882</t>
  </si>
  <si>
    <t>4426</t>
  </si>
  <si>
    <t>Irving</t>
  </si>
  <si>
    <t>75061</t>
  </si>
  <si>
    <t>972-579-1919</t>
  </si>
  <si>
    <t>4796</t>
  </si>
  <si>
    <t>Schertz</t>
  </si>
  <si>
    <t>78154</t>
  </si>
  <si>
    <t>210-658-6338</t>
  </si>
  <si>
    <t>5201</t>
  </si>
  <si>
    <t>Kirbyville</t>
  </si>
  <si>
    <t>75956</t>
  </si>
  <si>
    <t>409-423-6111</t>
  </si>
  <si>
    <t>5199</t>
  </si>
  <si>
    <t>Trinity</t>
  </si>
  <si>
    <t>75862</t>
  </si>
  <si>
    <t>1518 Legacy Drive, STE 110</t>
  </si>
  <si>
    <t>Frisco</t>
  </si>
  <si>
    <t>75034</t>
  </si>
  <si>
    <t>936-755-2152</t>
  </si>
  <si>
    <t>5227</t>
  </si>
  <si>
    <t>Wharton</t>
  </si>
  <si>
    <t>77488</t>
  </si>
  <si>
    <t>979-532-1244</t>
  </si>
  <si>
    <t>4874</t>
  </si>
  <si>
    <t>512-321-2529</t>
  </si>
  <si>
    <t>4650</t>
  </si>
  <si>
    <t>Bay City</t>
  </si>
  <si>
    <t>77414</t>
  </si>
  <si>
    <t>979-245-6327</t>
  </si>
  <si>
    <t>102533</t>
  </si>
  <si>
    <t>McKinney</t>
  </si>
  <si>
    <t>972-548-9339</t>
  </si>
  <si>
    <t>4344</t>
  </si>
  <si>
    <t>Denison</t>
  </si>
  <si>
    <t>75020</t>
  </si>
  <si>
    <t>2537 Golden Bear Drive</t>
  </si>
  <si>
    <t>903-327-8537</t>
  </si>
  <si>
    <t>105595</t>
  </si>
  <si>
    <t>Round Rock</t>
  </si>
  <si>
    <t>78665</t>
  </si>
  <si>
    <t>2537 Golden  Bear Drive</t>
  </si>
  <si>
    <t>512-310-300</t>
  </si>
  <si>
    <t>4606</t>
  </si>
  <si>
    <t>Benbrook</t>
  </si>
  <si>
    <t>76126</t>
  </si>
  <si>
    <t>6500 Horizon Circle</t>
  </si>
  <si>
    <t>Waco</t>
  </si>
  <si>
    <t>76712</t>
  </si>
  <si>
    <t>254-741-5929</t>
  </si>
  <si>
    <t>5275</t>
  </si>
  <si>
    <t>Jacksonville</t>
  </si>
  <si>
    <t>75766</t>
  </si>
  <si>
    <t>1518 Legacy Dr STE 110</t>
  </si>
  <si>
    <t>903-586-9871</t>
  </si>
  <si>
    <t>5044</t>
  </si>
  <si>
    <t>Borger</t>
  </si>
  <si>
    <t>79007</t>
  </si>
  <si>
    <t>806-273-3785</t>
  </si>
  <si>
    <t>4744</t>
  </si>
  <si>
    <t>Brady</t>
  </si>
  <si>
    <t>76825</t>
  </si>
  <si>
    <t>325-597-2906</t>
  </si>
  <si>
    <t>4751</t>
  </si>
  <si>
    <t>Richmond</t>
  </si>
  <si>
    <t>77469</t>
  </si>
  <si>
    <t>281-342-2801</t>
  </si>
  <si>
    <t>5161</t>
  </si>
  <si>
    <t>Bremond</t>
  </si>
  <si>
    <t>76629</t>
  </si>
  <si>
    <t>254-746-7666</t>
  </si>
  <si>
    <t>5397</t>
  </si>
  <si>
    <t>Brenham</t>
  </si>
  <si>
    <t>77833</t>
  </si>
  <si>
    <t>979-836-9770</t>
  </si>
  <si>
    <t>104549</t>
  </si>
  <si>
    <t>75227</t>
  </si>
  <si>
    <t>3505 S. Buckner Blvd</t>
  </si>
  <si>
    <t>214-237-3250</t>
  </si>
  <si>
    <t>5126</t>
  </si>
  <si>
    <t>4601 Wilshire Blvd, Ste 240</t>
  </si>
  <si>
    <t>Los Angeles</t>
  </si>
  <si>
    <t>90010</t>
  </si>
  <si>
    <t>214-381-1815</t>
  </si>
  <si>
    <t>4988</t>
  </si>
  <si>
    <t>5148</t>
  </si>
  <si>
    <t>5321</t>
  </si>
  <si>
    <t>McAllen</t>
  </si>
  <si>
    <t>78501</t>
  </si>
  <si>
    <t>956-631-5542</t>
  </si>
  <si>
    <t>5329</t>
  </si>
  <si>
    <t>Carthage</t>
  </si>
  <si>
    <t>75633</t>
  </si>
  <si>
    <t>903-693-8504</t>
  </si>
  <si>
    <t>105594</t>
  </si>
  <si>
    <t>77049</t>
  </si>
  <si>
    <t>713-340-5200</t>
  </si>
  <si>
    <t>4501</t>
  </si>
  <si>
    <t>Brookshire</t>
  </si>
  <si>
    <t>77423</t>
  </si>
  <si>
    <t>P.O. Box 638</t>
  </si>
  <si>
    <t>281-375-5272</t>
  </si>
  <si>
    <t>4283</t>
  </si>
  <si>
    <t>Brownfield</t>
  </si>
  <si>
    <t>806-637-4307</t>
  </si>
  <si>
    <t>5396</t>
  </si>
  <si>
    <t>Caldwell</t>
  </si>
  <si>
    <t>77836</t>
  </si>
  <si>
    <t>979-567-0920</t>
  </si>
  <si>
    <t>5333</t>
  </si>
  <si>
    <t>281-344-9191</t>
  </si>
  <si>
    <t>4836</t>
  </si>
  <si>
    <t>Canton</t>
  </si>
  <si>
    <t>75103</t>
  </si>
  <si>
    <t>903-567-4135</t>
  </si>
  <si>
    <t>104845</t>
  </si>
  <si>
    <t>903-567-0444</t>
  </si>
  <si>
    <t>4832</t>
  </si>
  <si>
    <t>LaGrange</t>
  </si>
  <si>
    <t>78945</t>
  </si>
  <si>
    <t>979-968-5865</t>
  </si>
  <si>
    <t>4008</t>
  </si>
  <si>
    <t>Boerne</t>
  </si>
  <si>
    <t>78006</t>
  </si>
  <si>
    <t>1 Lakeside Plaza, 127 W BROAD STREET, SUITE 800</t>
  </si>
  <si>
    <t>Lake Charles</t>
  </si>
  <si>
    <t>70601</t>
  </si>
  <si>
    <t>830-249-2594</t>
  </si>
  <si>
    <t>5062</t>
  </si>
  <si>
    <t>972-245-1573</t>
  </si>
  <si>
    <t>4927</t>
  </si>
  <si>
    <t>903-693-6671</t>
  </si>
  <si>
    <t>5101</t>
  </si>
  <si>
    <t>Cedar Hill</t>
  </si>
  <si>
    <t>75104</t>
  </si>
  <si>
    <t>972-291-7877</t>
  </si>
  <si>
    <t>5273</t>
  </si>
  <si>
    <t>Camp Wood</t>
  </si>
  <si>
    <t>78833</t>
  </si>
  <si>
    <t>P.O. Box 830</t>
  </si>
  <si>
    <t>Campwood</t>
  </si>
  <si>
    <t>78883</t>
  </si>
  <si>
    <t>830-297-5445</t>
  </si>
  <si>
    <t>4907</t>
  </si>
  <si>
    <t>Centerville</t>
  </si>
  <si>
    <t>75833</t>
  </si>
  <si>
    <t>903-536-2596</t>
  </si>
  <si>
    <t>5040</t>
  </si>
  <si>
    <t>Childress</t>
  </si>
  <si>
    <t>79201</t>
  </si>
  <si>
    <t>940-937-8668</t>
  </si>
  <si>
    <t>4250</t>
  </si>
  <si>
    <t>Cisco</t>
  </si>
  <si>
    <t>76437</t>
  </si>
  <si>
    <t>254-442-4202</t>
  </si>
  <si>
    <t>274</t>
  </si>
  <si>
    <t>76132</t>
  </si>
  <si>
    <t>817-346-3030</t>
  </si>
  <si>
    <t>5256</t>
  </si>
  <si>
    <t>Beaumont</t>
  </si>
  <si>
    <t>77707</t>
  </si>
  <si>
    <t>409-842-9700</t>
  </si>
  <si>
    <t>5218</t>
  </si>
  <si>
    <t>Longview</t>
  </si>
  <si>
    <t>75605</t>
  </si>
  <si>
    <t>903-236-4291</t>
  </si>
  <si>
    <t>4395</t>
  </si>
  <si>
    <t>Clyde</t>
  </si>
  <si>
    <t>79510</t>
  </si>
  <si>
    <t>325-893-4288</t>
  </si>
  <si>
    <t>5110</t>
  </si>
  <si>
    <t>Stratford</t>
  </si>
  <si>
    <t>79084</t>
  </si>
  <si>
    <t>806-396-5568</t>
  </si>
  <si>
    <t>4564</t>
  </si>
  <si>
    <t>Coleman</t>
  </si>
  <si>
    <t>76834</t>
  </si>
  <si>
    <t>325-625-4105</t>
  </si>
  <si>
    <t>103708</t>
  </si>
  <si>
    <t>Weatherford</t>
  </si>
  <si>
    <t>76086</t>
  </si>
  <si>
    <t>817-458-3100</t>
  </si>
  <si>
    <t>4593</t>
  </si>
  <si>
    <t>409-842-2224</t>
  </si>
  <si>
    <t>4525</t>
  </si>
  <si>
    <t>CLEBURNE</t>
  </si>
  <si>
    <t>76031</t>
  </si>
  <si>
    <t>817-645-9134</t>
  </si>
  <si>
    <t>5213</t>
  </si>
  <si>
    <t>Lindale</t>
  </si>
  <si>
    <t>75771</t>
  </si>
  <si>
    <t>4170</t>
  </si>
  <si>
    <t>936-275-3412</t>
  </si>
  <si>
    <t>4633</t>
  </si>
  <si>
    <t>903-591-2068</t>
  </si>
  <si>
    <t>4802</t>
  </si>
  <si>
    <t>Crockett</t>
  </si>
  <si>
    <t>75835</t>
  </si>
  <si>
    <t>936-544-2051</t>
  </si>
  <si>
    <t>4079</t>
  </si>
  <si>
    <t>Dallam Hartley Counties Hospital District</t>
  </si>
  <si>
    <t>Dalhart</t>
  </si>
  <si>
    <t>79022</t>
  </si>
  <si>
    <t>806-244-8555</t>
  </si>
  <si>
    <t>103889</t>
  </si>
  <si>
    <t>111 Clifton Ave</t>
  </si>
  <si>
    <t>Lakewood</t>
  </si>
  <si>
    <t>08701</t>
  </si>
  <si>
    <t>979-567-4300</t>
  </si>
  <si>
    <t>105150</t>
  </si>
  <si>
    <t>Corinth</t>
  </si>
  <si>
    <t>76208</t>
  </si>
  <si>
    <t>940-270-3400</t>
  </si>
  <si>
    <t>105727</t>
  </si>
  <si>
    <t>78258</t>
  </si>
  <si>
    <t>2537 Golden Bear Dr</t>
  </si>
  <si>
    <t>210-402-5750</t>
  </si>
  <si>
    <t>5049</t>
  </si>
  <si>
    <t>Pampa</t>
  </si>
  <si>
    <t>79065</t>
  </si>
  <si>
    <t>806-665-5746</t>
  </si>
  <si>
    <t>4028</t>
  </si>
  <si>
    <t>Abilene</t>
  </si>
  <si>
    <t>79603</t>
  </si>
  <si>
    <t>325-673-3531</t>
  </si>
  <si>
    <t>102639</t>
  </si>
  <si>
    <t>Corpus Christi</t>
  </si>
  <si>
    <t>78414</t>
  </si>
  <si>
    <t>361-992-0816</t>
  </si>
  <si>
    <t>5299</t>
  </si>
  <si>
    <t>La Vernia</t>
  </si>
  <si>
    <t>78121</t>
  </si>
  <si>
    <t>830-779-2355</t>
  </si>
  <si>
    <t>4272</t>
  </si>
  <si>
    <t>Crane</t>
  </si>
  <si>
    <t>79731</t>
  </si>
  <si>
    <t>306 West Seventh Street #430</t>
  </si>
  <si>
    <t>76102</t>
  </si>
  <si>
    <t>817-339-6177</t>
  </si>
  <si>
    <t>4401</t>
  </si>
  <si>
    <t>Belton</t>
  </si>
  <si>
    <t>76513</t>
  </si>
  <si>
    <t>254-831-6200</t>
  </si>
  <si>
    <t>102675</t>
  </si>
  <si>
    <t>2357 Golden Bear Drive</t>
  </si>
  <si>
    <t>972-291-5977</t>
  </si>
  <si>
    <t>4025</t>
  </si>
  <si>
    <t>76708</t>
  </si>
  <si>
    <t>254-753-0291</t>
  </si>
  <si>
    <t>5064</t>
  </si>
  <si>
    <t>Ozona</t>
  </si>
  <si>
    <t>76943</t>
  </si>
  <si>
    <t>325-392-2671</t>
  </si>
  <si>
    <t>4370</t>
  </si>
  <si>
    <t>Crosbyton</t>
  </si>
  <si>
    <t>79322</t>
  </si>
  <si>
    <t>806-675-2342</t>
  </si>
  <si>
    <t>4266</t>
  </si>
  <si>
    <t>Brownwood</t>
  </si>
  <si>
    <t>76801</t>
  </si>
  <si>
    <t>325-646-6529</t>
  </si>
  <si>
    <t>5349</t>
  </si>
  <si>
    <t>Flower Mound</t>
  </si>
  <si>
    <t>75028</t>
  </si>
  <si>
    <t>6937 Warfield Avenue</t>
  </si>
  <si>
    <t>Sykesville</t>
  </si>
  <si>
    <t>21784</t>
  </si>
  <si>
    <t>972-724-0996</t>
  </si>
  <si>
    <t>5069</t>
  </si>
  <si>
    <t>CROWELL</t>
  </si>
  <si>
    <t>79227</t>
  </si>
  <si>
    <t>940-684-1511</t>
  </si>
  <si>
    <t>5314</t>
  </si>
  <si>
    <t>Cuero</t>
  </si>
  <si>
    <t>77954</t>
  </si>
  <si>
    <t>361-275-9133</t>
  </si>
  <si>
    <t>5232</t>
  </si>
  <si>
    <t>Wimberley</t>
  </si>
  <si>
    <t>78676</t>
  </si>
  <si>
    <t>512-847-5540</t>
  </si>
  <si>
    <t>4743</t>
  </si>
  <si>
    <t>Del Rio</t>
  </si>
  <si>
    <t>78840</t>
  </si>
  <si>
    <t>830-775-2459</t>
  </si>
  <si>
    <t>4799</t>
  </si>
  <si>
    <t>Denton</t>
  </si>
  <si>
    <t>76201</t>
  </si>
  <si>
    <t>940-387-8508</t>
  </si>
  <si>
    <t>4002</t>
  </si>
  <si>
    <t>76104</t>
  </si>
  <si>
    <t>1 Lakeside Plaza, 127 Broad Street, Suite 700</t>
  </si>
  <si>
    <t>817-332-7003</t>
  </si>
  <si>
    <t>4688</t>
  </si>
  <si>
    <t>817-335-5781</t>
  </si>
  <si>
    <t>103341</t>
  </si>
  <si>
    <t>Duncanville</t>
  </si>
  <si>
    <t>75116</t>
  </si>
  <si>
    <t>972-708-8800</t>
  </si>
  <si>
    <t>4933</t>
  </si>
  <si>
    <t>Eastland</t>
  </si>
  <si>
    <t>76448</t>
  </si>
  <si>
    <t>254-629-1779</t>
  </si>
  <si>
    <t>4772</t>
  </si>
  <si>
    <t>830-896-2411</t>
  </si>
  <si>
    <t>105263</t>
  </si>
  <si>
    <t>Mesquite</t>
  </si>
  <si>
    <t>75149</t>
  </si>
  <si>
    <t>972-288-8800</t>
  </si>
  <si>
    <t>4437</t>
  </si>
  <si>
    <t>Canadian</t>
  </si>
  <si>
    <t>79014</t>
  </si>
  <si>
    <t>806-323-6453</t>
  </si>
  <si>
    <t>4026</t>
  </si>
  <si>
    <t>Electra</t>
  </si>
  <si>
    <t>76360</t>
  </si>
  <si>
    <t>940-495-2184</t>
  </si>
  <si>
    <t>103284</t>
  </si>
  <si>
    <t>Elgin</t>
  </si>
  <si>
    <t>78621</t>
  </si>
  <si>
    <t>512-285-2457</t>
  </si>
  <si>
    <t>4129</t>
  </si>
  <si>
    <t>325-481-7502</t>
  </si>
  <si>
    <t>102789</t>
  </si>
  <si>
    <t>North Richland Hills</t>
  </si>
  <si>
    <t>76180</t>
  </si>
  <si>
    <t>817-503-4700</t>
  </si>
  <si>
    <t>104710</t>
  </si>
  <si>
    <t>Georgetown</t>
  </si>
  <si>
    <t>78628</t>
  </si>
  <si>
    <t>512-868-2700</t>
  </si>
  <si>
    <t>4413</t>
  </si>
  <si>
    <t>Burkburnett</t>
  </si>
  <si>
    <t>76354</t>
  </si>
  <si>
    <t>940-569-2236</t>
  </si>
  <si>
    <t>4425</t>
  </si>
  <si>
    <t>Fairfield</t>
  </si>
  <si>
    <t>75840</t>
  </si>
  <si>
    <t>903-389-4121</t>
  </si>
  <si>
    <t>4668</t>
  </si>
  <si>
    <t>Farmersville</t>
  </si>
  <si>
    <t>75542</t>
  </si>
  <si>
    <t>972-784-6191</t>
  </si>
  <si>
    <t>5093</t>
  </si>
  <si>
    <t>Farwell</t>
  </si>
  <si>
    <t>79325</t>
  </si>
  <si>
    <t>P.O. Box 890</t>
  </si>
  <si>
    <t>806-481-9027</t>
  </si>
  <si>
    <t>5226</t>
  </si>
  <si>
    <t>Missouri City</t>
  </si>
  <si>
    <t>77459</t>
  </si>
  <si>
    <t>281-499-4710</t>
  </si>
  <si>
    <t>4552</t>
  </si>
  <si>
    <t>Floresville</t>
  </si>
  <si>
    <t>78114</t>
  </si>
  <si>
    <t>830-393-2561</t>
  </si>
  <si>
    <t>4628</t>
  </si>
  <si>
    <t>Rosenberg</t>
  </si>
  <si>
    <t>77471</t>
  </si>
  <si>
    <t>281-342-2142</t>
  </si>
  <si>
    <t>5310</t>
  </si>
  <si>
    <t>Fort Stockton</t>
  </si>
  <si>
    <t>79735</t>
  </si>
  <si>
    <t>Odessa</t>
  </si>
  <si>
    <t>79763</t>
  </si>
  <si>
    <t>432-333-2904</t>
  </si>
  <si>
    <t>104379</t>
  </si>
  <si>
    <t>817-882-8289</t>
  </si>
  <si>
    <t>102903</t>
  </si>
  <si>
    <t>Wylie</t>
  </si>
  <si>
    <t>75098</t>
  </si>
  <si>
    <t>972-303-8100</t>
  </si>
  <si>
    <t>5197</t>
  </si>
  <si>
    <t>Ft Worth</t>
  </si>
  <si>
    <t>76133</t>
  </si>
  <si>
    <t>817-346-1800</t>
  </si>
  <si>
    <t>4446</t>
  </si>
  <si>
    <t>77063</t>
  </si>
  <si>
    <t>713-782-4355</t>
  </si>
  <si>
    <t>4883</t>
  </si>
  <si>
    <t>Ganado</t>
  </si>
  <si>
    <t>77962</t>
  </si>
  <si>
    <t>361-771-3315</t>
  </si>
  <si>
    <t>4896</t>
  </si>
  <si>
    <t>Graham</t>
  </si>
  <si>
    <t>76450</t>
  </si>
  <si>
    <t>940-549-4646</t>
  </si>
  <si>
    <t>4986</t>
  </si>
  <si>
    <t>903-586-2766</t>
  </si>
  <si>
    <t>103476</t>
  </si>
  <si>
    <t>972-442-6776</t>
  </si>
  <si>
    <t>4154</t>
  </si>
  <si>
    <t>Garrison</t>
  </si>
  <si>
    <t>75946</t>
  </si>
  <si>
    <t>3119 Quentin Rd</t>
  </si>
  <si>
    <t>Brooklyn</t>
  </si>
  <si>
    <t>11234</t>
  </si>
  <si>
    <t>718-382-1313</t>
  </si>
  <si>
    <t>5066</t>
  </si>
  <si>
    <t>Aspermont</t>
  </si>
  <si>
    <t>79502</t>
  </si>
  <si>
    <t>940-989-3526</t>
  </si>
  <si>
    <t>4775</t>
  </si>
  <si>
    <t>Giddings</t>
  </si>
  <si>
    <t>78942</t>
  </si>
  <si>
    <t>979-542-3611</t>
  </si>
  <si>
    <t>4117</t>
  </si>
  <si>
    <t>75228</t>
  </si>
  <si>
    <t>214-327-4503</t>
  </si>
  <si>
    <t>102540</t>
  </si>
  <si>
    <t>Navasota</t>
  </si>
  <si>
    <t>77868</t>
  </si>
  <si>
    <t>936-825-4043</t>
  </si>
  <si>
    <t>4376</t>
  </si>
  <si>
    <t>Atlanta</t>
  </si>
  <si>
    <t>75551</t>
  </si>
  <si>
    <t>4094</t>
  </si>
  <si>
    <t>Marlin</t>
  </si>
  <si>
    <t>76661</t>
  </si>
  <si>
    <t>254-883-5508</t>
  </si>
  <si>
    <t>5098</t>
  </si>
  <si>
    <t>940-383-2651</t>
  </si>
  <si>
    <t>5219</t>
  </si>
  <si>
    <t>76205</t>
  </si>
  <si>
    <t>940-891-0856</t>
  </si>
  <si>
    <t>5355</t>
  </si>
  <si>
    <t>CLIFTON</t>
  </si>
  <si>
    <t>76634</t>
  </si>
  <si>
    <t>254-675-8322</t>
  </si>
  <si>
    <t>4384</t>
  </si>
  <si>
    <t>Henrietta</t>
  </si>
  <si>
    <t>76365</t>
  </si>
  <si>
    <t>940-538-4303</t>
  </si>
  <si>
    <t>4817</t>
  </si>
  <si>
    <t>Nocona</t>
  </si>
  <si>
    <t>76255</t>
  </si>
  <si>
    <t>940-825-3288</t>
  </si>
  <si>
    <t>4870</t>
  </si>
  <si>
    <t>OLNEY</t>
  </si>
  <si>
    <t>76374</t>
  </si>
  <si>
    <t>940-564-5631</t>
  </si>
  <si>
    <t>5356</t>
  </si>
  <si>
    <t>Austin</t>
  </si>
  <si>
    <t>78758</t>
  </si>
  <si>
    <t>5241</t>
  </si>
  <si>
    <t>940-549-8787</t>
  </si>
  <si>
    <t>5296</t>
  </si>
  <si>
    <t>Granbury</t>
  </si>
  <si>
    <t>76048</t>
  </si>
  <si>
    <t>817-279-7600</t>
  </si>
  <si>
    <t>103751</t>
  </si>
  <si>
    <t>Marble Falls</t>
  </si>
  <si>
    <t>78654</t>
  </si>
  <si>
    <t>830-693-0022</t>
  </si>
  <si>
    <t>5079</t>
  </si>
  <si>
    <t>Athens</t>
  </si>
  <si>
    <t>75751</t>
  </si>
  <si>
    <t>903-677-3434</t>
  </si>
  <si>
    <t>103112</t>
  </si>
  <si>
    <t>76148</t>
  </si>
  <si>
    <t>817-514-4940</t>
  </si>
  <si>
    <t>4800</t>
  </si>
  <si>
    <t>76710</t>
  </si>
  <si>
    <t>254-772-8900</t>
  </si>
  <si>
    <t>4381</t>
  </si>
  <si>
    <t>Greenville</t>
  </si>
  <si>
    <t>75401</t>
  </si>
  <si>
    <t>903-455-2220</t>
  </si>
  <si>
    <t>4882</t>
  </si>
  <si>
    <t>HALE CENTER</t>
  </si>
  <si>
    <t>79041</t>
  </si>
  <si>
    <t>PO BOX 177</t>
  </si>
  <si>
    <t>806-839-2102</t>
  </si>
  <si>
    <t>5297</t>
  </si>
  <si>
    <t>Hallettsville</t>
  </si>
  <si>
    <t>77964</t>
  </si>
  <si>
    <t>361-798-3268</t>
  </si>
  <si>
    <t>4910</t>
  </si>
  <si>
    <t>Hamilton</t>
  </si>
  <si>
    <t>76531</t>
  </si>
  <si>
    <t>254-386-8113</t>
  </si>
  <si>
    <t>5176</t>
  </si>
  <si>
    <t>Spearman</t>
  </si>
  <si>
    <t>79081</t>
  </si>
  <si>
    <t>806-659-2535</t>
  </si>
  <si>
    <t>4626</t>
  </si>
  <si>
    <t>Haskell</t>
  </si>
  <si>
    <t>79521</t>
  </si>
  <si>
    <t>940-864-8537</t>
  </si>
  <si>
    <t>5129</t>
  </si>
  <si>
    <t>903-753-8611</t>
  </si>
  <si>
    <t>5188</t>
  </si>
  <si>
    <t>Grand Prairie</t>
  </si>
  <si>
    <t>75050</t>
  </si>
  <si>
    <t>DeSoto</t>
  </si>
  <si>
    <t>75115</t>
  </si>
  <si>
    <t>972-230-1000</t>
  </si>
  <si>
    <t>5122</t>
  </si>
  <si>
    <t>972-242-0666</t>
  </si>
  <si>
    <t>5078</t>
  </si>
  <si>
    <t>Keller</t>
  </si>
  <si>
    <t>76248</t>
  </si>
  <si>
    <t>817-431-2518</t>
  </si>
  <si>
    <t>103421</t>
  </si>
  <si>
    <t>Marshall</t>
  </si>
  <si>
    <t>75672</t>
  </si>
  <si>
    <t>903-935-6700</t>
  </si>
  <si>
    <t>5338</t>
  </si>
  <si>
    <t>79412</t>
  </si>
  <si>
    <t>806-795-8792</t>
  </si>
  <si>
    <t>4781</t>
  </si>
  <si>
    <t>78733</t>
  </si>
  <si>
    <t>512-474-1411</t>
  </si>
  <si>
    <t>5345</t>
  </si>
  <si>
    <t>Texarkana</t>
  </si>
  <si>
    <t>75503</t>
  </si>
  <si>
    <t>903-792-6700</t>
  </si>
  <si>
    <t>4558</t>
  </si>
  <si>
    <t>1 Lakeside Plaza, 127 W. Broad Street, Suite 700</t>
  </si>
  <si>
    <t>979-836-6611</t>
  </si>
  <si>
    <t>4062</t>
  </si>
  <si>
    <t>77009</t>
  </si>
  <si>
    <t>4383</t>
  </si>
  <si>
    <t>Amarillo</t>
  </si>
  <si>
    <t>79119</t>
  </si>
  <si>
    <t>806-457-6700</t>
  </si>
  <si>
    <t>100950</t>
  </si>
  <si>
    <t>817-599-0000</t>
  </si>
  <si>
    <t>4493</t>
  </si>
  <si>
    <t>830-895-3200</t>
  </si>
  <si>
    <t>4280</t>
  </si>
  <si>
    <t>Midland</t>
  </si>
  <si>
    <t>79705</t>
  </si>
  <si>
    <t>4247</t>
  </si>
  <si>
    <t>BAIRD</t>
  </si>
  <si>
    <t>79504</t>
  </si>
  <si>
    <t>325-854-1429</t>
  </si>
  <si>
    <t>4714</t>
  </si>
  <si>
    <t>Hillsboro</t>
  </si>
  <si>
    <t>76645</t>
  </si>
  <si>
    <t>254-582-8416</t>
  </si>
  <si>
    <t>4294</t>
  </si>
  <si>
    <t>Itasca</t>
  </si>
  <si>
    <t>76055</t>
  </si>
  <si>
    <t>254-687-2383</t>
  </si>
  <si>
    <t>5031</t>
  </si>
  <si>
    <t>76012</t>
  </si>
  <si>
    <t>817-277-6789</t>
  </si>
  <si>
    <t>4386</t>
  </si>
  <si>
    <t>Iowa Park</t>
  </si>
  <si>
    <t>76367</t>
  </si>
  <si>
    <t>940-592-4139</t>
  </si>
  <si>
    <t>4888</t>
  </si>
  <si>
    <t>Jacksboro</t>
  </si>
  <si>
    <t>76458</t>
  </si>
  <si>
    <t>940-567-2686</t>
  </si>
  <si>
    <t>4369</t>
  </si>
  <si>
    <t>903-586-3616</t>
  </si>
  <si>
    <t>103739</t>
  </si>
  <si>
    <t>77706</t>
  </si>
  <si>
    <t>409-892-6811</t>
  </si>
  <si>
    <t>4776</t>
  </si>
  <si>
    <t>254-772-9480</t>
  </si>
  <si>
    <t>5398</t>
  </si>
  <si>
    <t>Kingsville</t>
  </si>
  <si>
    <t>78363</t>
  </si>
  <si>
    <t>361-592-8700</t>
  </si>
  <si>
    <t>4846</t>
  </si>
  <si>
    <t>79106</t>
  </si>
  <si>
    <t>806-335-8281</t>
  </si>
  <si>
    <t>5243</t>
  </si>
  <si>
    <t>New Braunfels</t>
  </si>
  <si>
    <t>78130</t>
  </si>
  <si>
    <t>830-620-0509</t>
  </si>
  <si>
    <t>4676</t>
  </si>
  <si>
    <t>Kountze</t>
  </si>
  <si>
    <t>77625</t>
  </si>
  <si>
    <t>409-246-3418</t>
  </si>
  <si>
    <t>5323</t>
  </si>
  <si>
    <t>San Diego</t>
  </si>
  <si>
    <t>78384</t>
  </si>
  <si>
    <t>361-279-8291</t>
  </si>
  <si>
    <t>4341</t>
  </si>
  <si>
    <t>Bedford</t>
  </si>
  <si>
    <t>76021</t>
  </si>
  <si>
    <t>817-996-3360</t>
  </si>
  <si>
    <t>5139</t>
  </si>
  <si>
    <t>Lake Jackson</t>
  </si>
  <si>
    <t>77566</t>
  </si>
  <si>
    <t>979-297-3266</t>
  </si>
  <si>
    <t>4390</t>
  </si>
  <si>
    <t>254-752-1075</t>
  </si>
  <si>
    <t>5103</t>
  </si>
  <si>
    <t>972-436-7571</t>
  </si>
  <si>
    <t>4622</t>
  </si>
  <si>
    <t>79410</t>
  </si>
  <si>
    <t>806-793-2555</t>
  </si>
  <si>
    <t>104696</t>
  </si>
  <si>
    <t>75212</t>
  </si>
  <si>
    <t>214-879-0888</t>
  </si>
  <si>
    <t>105179</t>
  </si>
  <si>
    <t>Laredo</t>
  </si>
  <si>
    <t>78041</t>
  </si>
  <si>
    <t>956-727-3422</t>
  </si>
  <si>
    <t>4441</t>
  </si>
  <si>
    <t>Lufkin</t>
  </si>
  <si>
    <t>75904</t>
  </si>
  <si>
    <t>936-632-3346</t>
  </si>
  <si>
    <t>104666</t>
  </si>
  <si>
    <t>Cotulla</t>
  </si>
  <si>
    <t>78014</t>
  </si>
  <si>
    <t>830-879-4430</t>
  </si>
  <si>
    <t>4705</t>
  </si>
  <si>
    <t>Alvin</t>
  </si>
  <si>
    <t>77511</t>
  </si>
  <si>
    <t>281-824-0700</t>
  </si>
  <si>
    <t>4348</t>
  </si>
  <si>
    <t>79109</t>
  </si>
  <si>
    <t>806-355-4488</t>
  </si>
  <si>
    <t>5041</t>
  </si>
  <si>
    <t>Euless</t>
  </si>
  <si>
    <t>76040</t>
  </si>
  <si>
    <t>817-545-4071</t>
  </si>
  <si>
    <t>4887</t>
  </si>
  <si>
    <t>75402</t>
  </si>
  <si>
    <t>903-455-7942</t>
  </si>
  <si>
    <t>5386</t>
  </si>
  <si>
    <t>Paris</t>
  </si>
  <si>
    <t>75460</t>
  </si>
  <si>
    <t>903-737-9820</t>
  </si>
  <si>
    <t>104339</t>
  </si>
  <si>
    <t>Ennis</t>
  </si>
  <si>
    <t>75119</t>
  </si>
  <si>
    <t>972-875-4800</t>
  </si>
  <si>
    <t>103471</t>
  </si>
  <si>
    <t>Katy</t>
  </si>
  <si>
    <t>77450</t>
  </si>
  <si>
    <t>281-717-1302</t>
  </si>
  <si>
    <t>104642</t>
  </si>
  <si>
    <t>Kyle</t>
  </si>
  <si>
    <t>78640</t>
  </si>
  <si>
    <t>512-268-1003</t>
  </si>
  <si>
    <t>104003</t>
  </si>
  <si>
    <t>78754</t>
  </si>
  <si>
    <t>512-873-2244</t>
  </si>
  <si>
    <t>104200</t>
  </si>
  <si>
    <t>77070</t>
  </si>
  <si>
    <t>281-469-7881</t>
  </si>
  <si>
    <t>103866</t>
  </si>
  <si>
    <t>77905</t>
  </si>
  <si>
    <t>281-463-7333</t>
  </si>
  <si>
    <t>102369</t>
  </si>
  <si>
    <t>281-457-6462</t>
  </si>
  <si>
    <t>5326</t>
  </si>
  <si>
    <t>Gladewater</t>
  </si>
  <si>
    <t>75647</t>
  </si>
  <si>
    <t>903-845-2175</t>
  </si>
  <si>
    <t>102907</t>
  </si>
  <si>
    <t>77064</t>
  </si>
  <si>
    <t>713-849-0990</t>
  </si>
  <si>
    <t>102734</t>
  </si>
  <si>
    <t>78224</t>
  </si>
  <si>
    <t>210-927-0800</t>
  </si>
  <si>
    <t>104955</t>
  </si>
  <si>
    <t>78227</t>
  </si>
  <si>
    <t>210-673-1700</t>
  </si>
  <si>
    <t>4594</t>
  </si>
  <si>
    <t>Levelland</t>
  </si>
  <si>
    <t>79336</t>
  </si>
  <si>
    <t>806-894-5053</t>
  </si>
  <si>
    <t>4319</t>
  </si>
  <si>
    <t>PO Box 188</t>
  </si>
  <si>
    <t>903-882-7561</t>
  </si>
  <si>
    <t>5315</t>
  </si>
  <si>
    <t>George West</t>
  </si>
  <si>
    <t>78022</t>
  </si>
  <si>
    <t>361-449-2532</t>
  </si>
  <si>
    <t>4545</t>
  </si>
  <si>
    <t>Llano</t>
  </si>
  <si>
    <t>78643</t>
  </si>
  <si>
    <t>1300 S University</t>
  </si>
  <si>
    <t>817-410-7300</t>
  </si>
  <si>
    <t>4514</t>
  </si>
  <si>
    <t>LOCKNEY</t>
  </si>
  <si>
    <t>79241</t>
  </si>
  <si>
    <t>PO BOX 1060</t>
  </si>
  <si>
    <t>806-652-3375</t>
  </si>
  <si>
    <t>5269</t>
  </si>
  <si>
    <t>Justin</t>
  </si>
  <si>
    <t>76247</t>
  </si>
  <si>
    <t>940-648-2731</t>
  </si>
  <si>
    <t>4347</t>
  </si>
  <si>
    <t>79414</t>
  </si>
  <si>
    <t>806-797-3481</t>
  </si>
  <si>
    <t>4177</t>
  </si>
  <si>
    <t>Luling</t>
  </si>
  <si>
    <t>78648</t>
  </si>
  <si>
    <t>830-875-5628</t>
  </si>
  <si>
    <t>5045</t>
  </si>
  <si>
    <t>830-875-5606</t>
  </si>
  <si>
    <t>4466</t>
  </si>
  <si>
    <t>Groves</t>
  </si>
  <si>
    <t>77619</t>
  </si>
  <si>
    <t>2357 Golden Bear Dr.</t>
  </si>
  <si>
    <t>409-962-5785</t>
  </si>
  <si>
    <t>4484</t>
  </si>
  <si>
    <t>75670</t>
  </si>
  <si>
    <t>4730</t>
  </si>
  <si>
    <t>5336</t>
  </si>
  <si>
    <t>979-245-7369</t>
  </si>
  <si>
    <t>102925</t>
  </si>
  <si>
    <t>Eagle Pass</t>
  </si>
  <si>
    <t>78852</t>
  </si>
  <si>
    <t>830-757-8566</t>
  </si>
  <si>
    <t>4608</t>
  </si>
  <si>
    <t>Van Alstyne</t>
  </si>
  <si>
    <t>75495</t>
  </si>
  <si>
    <t>903-482-6455</t>
  </si>
  <si>
    <t>4531</t>
  </si>
  <si>
    <t>Hondo</t>
  </si>
  <si>
    <t>78861</t>
  </si>
  <si>
    <t>830-426-3087</t>
  </si>
  <si>
    <t>5280</t>
  </si>
  <si>
    <t>Sequin</t>
  </si>
  <si>
    <t>78155</t>
  </si>
  <si>
    <t>512-422-1338</t>
  </si>
  <si>
    <t>105330</t>
  </si>
  <si>
    <t>78251</t>
  </si>
  <si>
    <t>610-925-1042</t>
  </si>
  <si>
    <t>5311</t>
  </si>
  <si>
    <t>Castroville</t>
  </si>
  <si>
    <t>78009</t>
  </si>
  <si>
    <t>936-634-6633</t>
  </si>
  <si>
    <t>4736</t>
  </si>
  <si>
    <t>5332</t>
  </si>
  <si>
    <t>Seminole</t>
  </si>
  <si>
    <t>79360</t>
  </si>
  <si>
    <t>432-758-4871</t>
  </si>
  <si>
    <t>4155</t>
  </si>
  <si>
    <t>78250</t>
  </si>
  <si>
    <t>210-223-5521</t>
  </si>
  <si>
    <t>5249</t>
  </si>
  <si>
    <t>Dumas</t>
  </si>
  <si>
    <t>79029</t>
  </si>
  <si>
    <t>806-934-7814</t>
  </si>
  <si>
    <t>5378</t>
  </si>
  <si>
    <t>79606</t>
  </si>
  <si>
    <t>325-692-8080</t>
  </si>
  <si>
    <t>5155</t>
  </si>
  <si>
    <t>76302</t>
  </si>
  <si>
    <t>940-723-0885</t>
  </si>
  <si>
    <t>4069</t>
  </si>
  <si>
    <t>817-361-1400</t>
  </si>
  <si>
    <t>4221</t>
  </si>
  <si>
    <t>Colorado City</t>
  </si>
  <si>
    <t>79512</t>
  </si>
  <si>
    <t>325-728-5247</t>
  </si>
  <si>
    <t>5164</t>
  </si>
  <si>
    <t>Monahans</t>
  </si>
  <si>
    <t>79756</t>
  </si>
  <si>
    <t>104749</t>
  </si>
  <si>
    <t>75235</t>
  </si>
  <si>
    <t>214-845-6200</t>
  </si>
  <si>
    <t>5234</t>
  </si>
  <si>
    <t>La Grange</t>
  </si>
  <si>
    <t>979-968-3144</t>
  </si>
  <si>
    <t>4962</t>
  </si>
  <si>
    <t>Stephenville</t>
  </si>
  <si>
    <t>76401</t>
  </si>
  <si>
    <t>254-968-2158</t>
  </si>
  <si>
    <t>4756</t>
  </si>
  <si>
    <t>Munday</t>
  </si>
  <si>
    <t>76371</t>
  </si>
  <si>
    <t>PO Box</t>
  </si>
  <si>
    <t>940-422-4541</t>
  </si>
  <si>
    <t>4481</t>
  </si>
  <si>
    <t>Seguin</t>
  </si>
  <si>
    <t>1215 E Court</t>
  </si>
  <si>
    <t>830-379-1606</t>
  </si>
  <si>
    <t>5242</t>
  </si>
  <si>
    <t>Cedar Park</t>
  </si>
  <si>
    <t>78613</t>
  </si>
  <si>
    <t>4589</t>
  </si>
  <si>
    <t>75069</t>
  </si>
  <si>
    <t>972-562-7969</t>
  </si>
  <si>
    <t>4681</t>
  </si>
  <si>
    <t>325-676-1677</t>
  </si>
  <si>
    <t>5207</t>
  </si>
  <si>
    <t>78240</t>
  </si>
  <si>
    <t>210-699-8535</t>
  </si>
  <si>
    <t>5295</t>
  </si>
  <si>
    <t>1902 FM 3036</t>
  </si>
  <si>
    <t>Rockport</t>
  </si>
  <si>
    <t>78382</t>
  </si>
  <si>
    <t>361-729-9971</t>
  </si>
  <si>
    <t>5166</t>
  </si>
  <si>
    <t>Flatonia</t>
  </si>
  <si>
    <t>78941</t>
  </si>
  <si>
    <t>361-865-3571</t>
  </si>
  <si>
    <t>5307</t>
  </si>
  <si>
    <t>979-542-1755</t>
  </si>
  <si>
    <t>4538</t>
  </si>
  <si>
    <t>Burnet</t>
  </si>
  <si>
    <t>78611</t>
  </si>
  <si>
    <t>6500 Horizon Cir</t>
  </si>
  <si>
    <t>4753</t>
  </si>
  <si>
    <t>Vidor</t>
  </si>
  <si>
    <t>77662</t>
  </si>
  <si>
    <t>409-769-3692</t>
  </si>
  <si>
    <t>5368</t>
  </si>
  <si>
    <t>Texas City</t>
  </si>
  <si>
    <t>77590</t>
  </si>
  <si>
    <t>409-949-9499</t>
  </si>
  <si>
    <t>4996</t>
  </si>
  <si>
    <t>Overton</t>
  </si>
  <si>
    <t>75684</t>
  </si>
  <si>
    <t>903-834-6166</t>
  </si>
  <si>
    <t>4584</t>
  </si>
  <si>
    <t>Palestine</t>
  </si>
  <si>
    <t>75803</t>
  </si>
  <si>
    <t>903-729-2261</t>
  </si>
  <si>
    <t>5267</t>
  </si>
  <si>
    <t>Mathis</t>
  </si>
  <si>
    <t>78368</t>
  </si>
  <si>
    <t>361-547-3318</t>
  </si>
  <si>
    <t>4412</t>
  </si>
  <si>
    <t>CLAUDE</t>
  </si>
  <si>
    <t>79019</t>
  </si>
  <si>
    <t>111 CLIFTON AVENUE</t>
  </si>
  <si>
    <t>LAKEWOOD</t>
  </si>
  <si>
    <t>806-226-5121</t>
  </si>
  <si>
    <t>4735</t>
  </si>
  <si>
    <t>Mineral Wells</t>
  </si>
  <si>
    <t>76067</t>
  </si>
  <si>
    <t>940-325-7813</t>
  </si>
  <si>
    <t>4361</t>
  </si>
  <si>
    <t>79605</t>
  </si>
  <si>
    <t>806-669-2551</t>
  </si>
  <si>
    <t>4586</t>
  </si>
  <si>
    <t>903-784-6638</t>
  </si>
  <si>
    <t>4634</t>
  </si>
  <si>
    <t>903-675-8538</t>
  </si>
  <si>
    <t>100790</t>
  </si>
  <si>
    <t>Conroe</t>
  </si>
  <si>
    <t>77304</t>
  </si>
  <si>
    <t>1780 Hughes Landing Blvd, Ste 500</t>
  </si>
  <si>
    <t>The Woodlands</t>
  </si>
  <si>
    <t>77380</t>
  </si>
  <si>
    <t>936-441-8266</t>
  </si>
  <si>
    <t>4456</t>
  </si>
  <si>
    <t>77382</t>
  </si>
  <si>
    <t>281-477-8877</t>
  </si>
  <si>
    <t>101489</t>
  </si>
  <si>
    <t>77090</t>
  </si>
  <si>
    <t>832-249-6500</t>
  </si>
  <si>
    <t>5257</t>
  </si>
  <si>
    <t>101633</t>
  </si>
  <si>
    <t>Humble</t>
  </si>
  <si>
    <t>77338</t>
  </si>
  <si>
    <t>281-319-4060</t>
  </si>
  <si>
    <t>102417</t>
  </si>
  <si>
    <t>281-449-9333</t>
  </si>
  <si>
    <t>102294</t>
  </si>
  <si>
    <t>77082</t>
  </si>
  <si>
    <t>281-497-2838</t>
  </si>
  <si>
    <t>5364</t>
  </si>
  <si>
    <t>78626</t>
  </si>
  <si>
    <t>512-868-6200</t>
  </si>
  <si>
    <t>4814</t>
  </si>
  <si>
    <t>76103</t>
  </si>
  <si>
    <t>817-531-3616</t>
  </si>
  <si>
    <t>4210</t>
  </si>
  <si>
    <t>Muleshoe</t>
  </si>
  <si>
    <t>79347</t>
  </si>
  <si>
    <t>806-272-4524</t>
  </si>
  <si>
    <t>4328</t>
  </si>
  <si>
    <t>817-599-4181</t>
  </si>
  <si>
    <t>5022</t>
  </si>
  <si>
    <t>Pearsall</t>
  </si>
  <si>
    <t>78061</t>
  </si>
  <si>
    <t>830-334-3371</t>
  </si>
  <si>
    <t>4476</t>
  </si>
  <si>
    <t>San Saba</t>
  </si>
  <si>
    <t>76877</t>
  </si>
  <si>
    <t>111 Clifton Avenue</t>
  </si>
  <si>
    <t>325-372-5112</t>
  </si>
  <si>
    <t>5300</t>
  </si>
  <si>
    <t>Pflugerville</t>
  </si>
  <si>
    <t>78660</t>
  </si>
  <si>
    <t>512-670-5800</t>
  </si>
  <si>
    <t>104157</t>
  </si>
  <si>
    <t>512-251-3915</t>
  </si>
  <si>
    <t>5340</t>
  </si>
  <si>
    <t>Silsbee</t>
  </si>
  <si>
    <t>77656</t>
  </si>
  <si>
    <t>409-385-0033</t>
  </si>
  <si>
    <t>5222</t>
  </si>
  <si>
    <t>Center</t>
  </si>
  <si>
    <t>75935</t>
  </si>
  <si>
    <t>936-598-6286</t>
  </si>
  <si>
    <t>4450</t>
  </si>
  <si>
    <t>Plainview</t>
  </si>
  <si>
    <t>79072</t>
  </si>
  <si>
    <t>806-296-5584</t>
  </si>
  <si>
    <t>5192</t>
  </si>
  <si>
    <t>Mt. Pleasant</t>
  </si>
  <si>
    <t>75455</t>
  </si>
  <si>
    <t>903-572-5511</t>
  </si>
  <si>
    <t>5231</t>
  </si>
  <si>
    <t>AMARILLO</t>
  </si>
  <si>
    <t>79124</t>
  </si>
  <si>
    <t>806-351-1000</t>
  </si>
  <si>
    <t>4259</t>
  </si>
  <si>
    <t>Port Lavaca</t>
  </si>
  <si>
    <t>77979</t>
  </si>
  <si>
    <t>361-552-3741</t>
  </si>
  <si>
    <t>5165</t>
  </si>
  <si>
    <t>Post</t>
  </si>
  <si>
    <t>79356</t>
  </si>
  <si>
    <t>806-495-3848</t>
  </si>
  <si>
    <t>5095</t>
  </si>
  <si>
    <t>Friona</t>
  </si>
  <si>
    <t>79035</t>
  </si>
  <si>
    <t>806-250-3922</t>
  </si>
  <si>
    <t>103103</t>
  </si>
  <si>
    <t>75033</t>
  </si>
  <si>
    <t>214-705-9108</t>
  </si>
  <si>
    <t>5328</t>
  </si>
  <si>
    <t>PLAINVIEW</t>
  </si>
  <si>
    <t>806-293-4855</t>
  </si>
  <si>
    <t>103093</t>
  </si>
  <si>
    <t>214-731-5955</t>
  </si>
  <si>
    <t>4837</t>
  </si>
  <si>
    <t>76707</t>
  </si>
  <si>
    <t>254-752-0311</t>
  </si>
  <si>
    <t>4332</t>
  </si>
  <si>
    <t>RALLS</t>
  </si>
  <si>
    <t>79357</t>
  </si>
  <si>
    <t>4906</t>
  </si>
  <si>
    <t>Lampasas</t>
  </si>
  <si>
    <t>76550</t>
  </si>
  <si>
    <t>512-556-6267</t>
  </si>
  <si>
    <t>4748</t>
  </si>
  <si>
    <t>Temple</t>
  </si>
  <si>
    <t>76504</t>
  </si>
  <si>
    <t>254-773-1626</t>
  </si>
  <si>
    <t>4335</t>
  </si>
  <si>
    <t>Gainesville</t>
  </si>
  <si>
    <t>76240</t>
  </si>
  <si>
    <t>940-665-5221</t>
  </si>
  <si>
    <t>5042</t>
  </si>
  <si>
    <t>78040</t>
  </si>
  <si>
    <t>956-723-2068</t>
  </si>
  <si>
    <t>4629</t>
  </si>
  <si>
    <t>Jourdaton</t>
  </si>
  <si>
    <t>78026</t>
  </si>
  <si>
    <t>830-769-3531</t>
  </si>
  <si>
    <t>4502</t>
  </si>
  <si>
    <t>Pleasanton</t>
  </si>
  <si>
    <t>78064</t>
  </si>
  <si>
    <t>830-569-2138</t>
  </si>
  <si>
    <t>4737</t>
  </si>
  <si>
    <t>830-569-3861</t>
  </si>
  <si>
    <t>4758</t>
  </si>
  <si>
    <t>956-722-0031</t>
  </si>
  <si>
    <t>4073</t>
  </si>
  <si>
    <t>210-225-4588</t>
  </si>
  <si>
    <t>4833</t>
  </si>
  <si>
    <t>Alice</t>
  </si>
  <si>
    <t>78332</t>
  </si>
  <si>
    <t>361-664-5479</t>
  </si>
  <si>
    <t>4118</t>
  </si>
  <si>
    <t>78757</t>
  </si>
  <si>
    <t>512-452-5719</t>
  </si>
  <si>
    <t>5346</t>
  </si>
  <si>
    <t>903-792-7994</t>
  </si>
  <si>
    <t>4530</t>
  </si>
  <si>
    <t>76118</t>
  </si>
  <si>
    <t>817-589-2431</t>
  </si>
  <si>
    <t>104623</t>
  </si>
  <si>
    <t>Forney</t>
  </si>
  <si>
    <t>75126</t>
  </si>
  <si>
    <t>972-552-2420</t>
  </si>
  <si>
    <t>103468</t>
  </si>
  <si>
    <t>Cleburne</t>
  </si>
  <si>
    <t>76033</t>
  </si>
  <si>
    <t>817-645-0668</t>
  </si>
  <si>
    <t>102773</t>
  </si>
  <si>
    <t>Rio Grande City</t>
  </si>
  <si>
    <t>78582</t>
  </si>
  <si>
    <t>956-487-3996</t>
  </si>
  <si>
    <t>4327</t>
  </si>
  <si>
    <t>Rising Star</t>
  </si>
  <si>
    <t>76471</t>
  </si>
  <si>
    <t>254-643-6700</t>
  </si>
  <si>
    <t>102667</t>
  </si>
  <si>
    <t>1518 Legacy Drive STE 110</t>
  </si>
  <si>
    <t>830-257-9900</t>
  </si>
  <si>
    <t>4863</t>
  </si>
  <si>
    <t>Gainsville</t>
  </si>
  <si>
    <t>940-665-0386</t>
  </si>
  <si>
    <t>4982</t>
  </si>
  <si>
    <t>4798</t>
  </si>
  <si>
    <t>5343</t>
  </si>
  <si>
    <t>Converse</t>
  </si>
  <si>
    <t>78109</t>
  </si>
  <si>
    <t>4831</t>
  </si>
  <si>
    <t>Needville</t>
  </si>
  <si>
    <t>77461</t>
  </si>
  <si>
    <t>903-793-4256</t>
  </si>
  <si>
    <t>4672</t>
  </si>
  <si>
    <t>Lamesa</t>
  </si>
  <si>
    <t>79331</t>
  </si>
  <si>
    <t>806-872-2141</t>
  </si>
  <si>
    <t>100313</t>
  </si>
  <si>
    <t>325-486-3703</t>
  </si>
  <si>
    <t>105009</t>
  </si>
  <si>
    <t>512-334-8000</t>
  </si>
  <si>
    <t>4914</t>
  </si>
  <si>
    <t>San Marcos</t>
  </si>
  <si>
    <t>78666</t>
  </si>
  <si>
    <t>512-353-5026</t>
  </si>
  <si>
    <t>5211</t>
  </si>
  <si>
    <t>210-732-5181</t>
  </si>
  <si>
    <t>104410</t>
  </si>
  <si>
    <t>Richardson</t>
  </si>
  <si>
    <t>75082</t>
  </si>
  <si>
    <t>972-231-4810</t>
  </si>
  <si>
    <t>104250</t>
  </si>
  <si>
    <t>Coppell</t>
  </si>
  <si>
    <t>75019</t>
  </si>
  <si>
    <t>972-304-4444</t>
  </si>
  <si>
    <t>4955</t>
  </si>
  <si>
    <t>76068</t>
  </si>
  <si>
    <t>817-594-2786</t>
  </si>
  <si>
    <t>4675</t>
  </si>
  <si>
    <t>Eldorado</t>
  </si>
  <si>
    <t>76936</t>
  </si>
  <si>
    <t>325-853-3931</t>
  </si>
  <si>
    <t>5012</t>
  </si>
  <si>
    <t>103091</t>
  </si>
  <si>
    <t>940-767-5500</t>
  </si>
  <si>
    <t>4630</t>
  </si>
  <si>
    <t>Port Arthur</t>
  </si>
  <si>
    <t>77642</t>
  </si>
  <si>
    <t>1518 Legacy Drive, Ste 110</t>
  </si>
  <si>
    <t>409-727-1651</t>
  </si>
  <si>
    <t>101456</t>
  </si>
  <si>
    <t>Celina</t>
  </si>
  <si>
    <t>75009</t>
  </si>
  <si>
    <t>972-382-8600</t>
  </si>
  <si>
    <t>4421</t>
  </si>
  <si>
    <t>Seymour</t>
  </si>
  <si>
    <t>76380</t>
  </si>
  <si>
    <t>940-889-3176</t>
  </si>
  <si>
    <t>4627</t>
  </si>
  <si>
    <t>Moulton</t>
  </si>
  <si>
    <t>77975</t>
  </si>
  <si>
    <t>361-596-7373</t>
  </si>
  <si>
    <t>4655</t>
  </si>
  <si>
    <t>409-385-3784</t>
  </si>
  <si>
    <t>5206</t>
  </si>
  <si>
    <t>210-523-2455</t>
  </si>
  <si>
    <t>4755</t>
  </si>
  <si>
    <t>75233</t>
  </si>
  <si>
    <t>4601 Wilshire Blvd</t>
  </si>
  <si>
    <t>214-330-9291</t>
  </si>
  <si>
    <t>4598</t>
  </si>
  <si>
    <t>Snyder</t>
  </si>
  <si>
    <t>79549</t>
  </si>
  <si>
    <t>325-573-6332</t>
  </si>
  <si>
    <t>5133</t>
  </si>
  <si>
    <t>325-573-9377</t>
  </si>
  <si>
    <t>105006</t>
  </si>
  <si>
    <t>77084</t>
  </si>
  <si>
    <t>281-599-5540</t>
  </si>
  <si>
    <t>103095</t>
  </si>
  <si>
    <t>210-545-4800</t>
  </si>
  <si>
    <t>5237</t>
  </si>
  <si>
    <t>903-677-5864</t>
  </si>
  <si>
    <t>5302</t>
  </si>
  <si>
    <t>Edna</t>
  </si>
  <si>
    <t>77957</t>
  </si>
  <si>
    <t>361-782-7614</t>
  </si>
  <si>
    <t>5253</t>
  </si>
  <si>
    <t>75901</t>
  </si>
  <si>
    <t>936-639-1252</t>
  </si>
  <si>
    <t>104778</t>
  </si>
  <si>
    <t>78748</t>
  </si>
  <si>
    <t>512-292-3071</t>
  </si>
  <si>
    <t>5117</t>
  </si>
  <si>
    <t>78704</t>
  </si>
  <si>
    <t>512-443-3436</t>
  </si>
  <si>
    <t>5383</t>
  </si>
  <si>
    <t>77055</t>
  </si>
  <si>
    <t>5393</t>
  </si>
  <si>
    <t>Bryan</t>
  </si>
  <si>
    <t>77802</t>
  </si>
  <si>
    <t>979-821-7300</t>
  </si>
  <si>
    <t>4701</t>
  </si>
  <si>
    <t>361-798-3606</t>
  </si>
  <si>
    <t>4308</t>
  </si>
  <si>
    <t>75462</t>
  </si>
  <si>
    <t>903-785-1601</t>
  </si>
  <si>
    <t>4277</t>
  </si>
  <si>
    <t>Stockdale</t>
  </si>
  <si>
    <t>78160</t>
  </si>
  <si>
    <t>P.O. Box 39</t>
  </si>
  <si>
    <t>830-996-3721</t>
  </si>
  <si>
    <t>101364</t>
  </si>
  <si>
    <t>210-481-9000</t>
  </si>
  <si>
    <t>5060</t>
  </si>
  <si>
    <t>Sulphur Springs</t>
  </si>
  <si>
    <t>75482</t>
  </si>
  <si>
    <t>903-885-6571</t>
  </si>
  <si>
    <t>4059</t>
  </si>
  <si>
    <t>PO BOX 71</t>
  </si>
  <si>
    <t>254-675-8637</t>
  </si>
  <si>
    <t>4645</t>
  </si>
  <si>
    <t>Sweetwater</t>
  </si>
  <si>
    <t>79556</t>
  </si>
  <si>
    <t>325-236-6653</t>
  </si>
  <si>
    <t>4455</t>
  </si>
  <si>
    <t>Gonzales</t>
  </si>
  <si>
    <t>78629</t>
  </si>
  <si>
    <t>830-672-2867</t>
  </si>
  <si>
    <t>4346</t>
  </si>
  <si>
    <t>Sherman</t>
  </si>
  <si>
    <t>75090</t>
  </si>
  <si>
    <t>903-893-9636</t>
  </si>
  <si>
    <t>103963</t>
  </si>
  <si>
    <t>Allen</t>
  </si>
  <si>
    <t>75013</t>
  </si>
  <si>
    <t>972-390-8088</t>
  </si>
  <si>
    <t>4658</t>
  </si>
  <si>
    <t>Livingston</t>
  </si>
  <si>
    <t>77351</t>
  </si>
  <si>
    <t>936-328-5021</t>
  </si>
  <si>
    <t>104244</t>
  </si>
  <si>
    <t>Southlake</t>
  </si>
  <si>
    <t>76092</t>
  </si>
  <si>
    <t>817-431-5778</t>
  </si>
  <si>
    <t>5186</t>
  </si>
  <si>
    <t>903-597-8192</t>
  </si>
  <si>
    <t>103557</t>
  </si>
  <si>
    <t>Pearland</t>
  </si>
  <si>
    <t>77584</t>
  </si>
  <si>
    <t>713-434-3800</t>
  </si>
  <si>
    <t>4733</t>
  </si>
  <si>
    <t>Victoria</t>
  </si>
  <si>
    <t>77901</t>
  </si>
  <si>
    <t>361-573-2467</t>
  </si>
  <si>
    <t>103086</t>
  </si>
  <si>
    <t>Pasadena</t>
  </si>
  <si>
    <t>77503</t>
  </si>
  <si>
    <t>713-477-7877</t>
  </si>
  <si>
    <t>105314</t>
  </si>
  <si>
    <t>Sugar Land</t>
  </si>
  <si>
    <t>77478</t>
  </si>
  <si>
    <t>281-276-2050</t>
  </si>
  <si>
    <t>105172</t>
  </si>
  <si>
    <t>76244</t>
  </si>
  <si>
    <t>817-741-9360</t>
  </si>
  <si>
    <t>103408</t>
  </si>
  <si>
    <t>830-569-4313</t>
  </si>
  <si>
    <t>102893</t>
  </si>
  <si>
    <t>830-672-4530</t>
  </si>
  <si>
    <t>105682</t>
  </si>
  <si>
    <t>832-705-8700</t>
  </si>
  <si>
    <t>105652</t>
  </si>
  <si>
    <t>Tomball</t>
  </si>
  <si>
    <t>77375</t>
  </si>
  <si>
    <t>832-843-7700</t>
  </si>
  <si>
    <t>104599</t>
  </si>
  <si>
    <t>75703</t>
  </si>
  <si>
    <t>903-266-7200</t>
  </si>
  <si>
    <t>103837</t>
  </si>
  <si>
    <t>210-828-0828</t>
  </si>
  <si>
    <t>105087</t>
  </si>
  <si>
    <t>The Hillcrest of North Dallas</t>
  </si>
  <si>
    <t>75292</t>
  </si>
  <si>
    <t>972-517-7779</t>
  </si>
  <si>
    <t>102588</t>
  </si>
  <si>
    <t>903-891-1730</t>
  </si>
  <si>
    <t>102861</t>
  </si>
  <si>
    <t>972-416-1764</t>
  </si>
  <si>
    <t>4223</t>
  </si>
  <si>
    <t>Seagoville</t>
  </si>
  <si>
    <t>75159</t>
  </si>
  <si>
    <t>972-287-2491</t>
  </si>
  <si>
    <t>4746</t>
  </si>
  <si>
    <t>Mexia</t>
  </si>
  <si>
    <t>76667</t>
  </si>
  <si>
    <t>254-562-3867</t>
  </si>
  <si>
    <t>100657</t>
  </si>
  <si>
    <t>Gatesville</t>
  </si>
  <si>
    <t>76528</t>
  </si>
  <si>
    <t>1507 West Main St</t>
  </si>
  <si>
    <t>254-404-2500</t>
  </si>
  <si>
    <t>5361</t>
  </si>
  <si>
    <t>75231</t>
  </si>
  <si>
    <t>214-239-6000</t>
  </si>
  <si>
    <t>100947</t>
  </si>
  <si>
    <t>79415</t>
  </si>
  <si>
    <t>806-763-4455</t>
  </si>
  <si>
    <t>102587</t>
  </si>
  <si>
    <t>79416</t>
  </si>
  <si>
    <t>806-740-0800</t>
  </si>
  <si>
    <t>102493</t>
  </si>
  <si>
    <t>75080</t>
  </si>
  <si>
    <t>972-759-2180</t>
  </si>
  <si>
    <t>5325</t>
  </si>
  <si>
    <t>409-943-4914</t>
  </si>
  <si>
    <t>4855</t>
  </si>
  <si>
    <t>903-465-7442</t>
  </si>
  <si>
    <t>4035</t>
  </si>
  <si>
    <t>75211</t>
  </si>
  <si>
    <t>Carrolton</t>
  </si>
  <si>
    <t>214-467-7090</t>
  </si>
  <si>
    <t>105761</t>
  </si>
  <si>
    <t>469-586-4424</t>
  </si>
  <si>
    <t>4236</t>
  </si>
  <si>
    <t>512-863-9511</t>
  </si>
  <si>
    <t>5367</t>
  </si>
  <si>
    <t>77035</t>
  </si>
  <si>
    <t>713-721-0297</t>
  </si>
  <si>
    <t>5203</t>
  </si>
  <si>
    <t>77381</t>
  </si>
  <si>
    <t>281-363-3535</t>
  </si>
  <si>
    <t>5245</t>
  </si>
  <si>
    <t>936-327-4446</t>
  </si>
  <si>
    <t>4468</t>
  </si>
  <si>
    <t>Smithville</t>
  </si>
  <si>
    <t>78957</t>
  </si>
  <si>
    <t>512-237-4606</t>
  </si>
  <si>
    <t>102783</t>
  </si>
  <si>
    <t>75150</t>
  </si>
  <si>
    <t>972-572-6200</t>
  </si>
  <si>
    <t>102791</t>
  </si>
  <si>
    <t>76123</t>
  </si>
  <si>
    <t>817-263-2224</t>
  </si>
  <si>
    <t>113</t>
  </si>
  <si>
    <t>75209</t>
  </si>
  <si>
    <t>214-358-3131</t>
  </si>
  <si>
    <t>105966</t>
  </si>
  <si>
    <t>903-663-2750</t>
  </si>
  <si>
    <t>4559</t>
  </si>
  <si>
    <t>TULIA</t>
  </si>
  <si>
    <t>79088</t>
  </si>
  <si>
    <t>806-995-4810</t>
  </si>
  <si>
    <t>4975</t>
  </si>
  <si>
    <t>77904</t>
  </si>
  <si>
    <t>361-573-3201</t>
  </si>
  <si>
    <t>4543</t>
  </si>
  <si>
    <t>830-775-7477</t>
  </si>
  <si>
    <t>5209</t>
  </si>
  <si>
    <t>361-576-6128</t>
  </si>
  <si>
    <t>4773</t>
  </si>
  <si>
    <t>Breckenridge</t>
  </si>
  <si>
    <t>76424</t>
  </si>
  <si>
    <t>254-559-3386</t>
  </si>
  <si>
    <t>103799</t>
  </si>
  <si>
    <t>77014</t>
  </si>
  <si>
    <t>281-586-6088</t>
  </si>
  <si>
    <t>5291</t>
  </si>
  <si>
    <t>Lumberton</t>
  </si>
  <si>
    <t>77657</t>
  </si>
  <si>
    <t>409-755-0100</t>
  </si>
  <si>
    <t>4570</t>
  </si>
  <si>
    <t>78723</t>
  </si>
  <si>
    <t>512-926-2070</t>
  </si>
  <si>
    <t>4865</t>
  </si>
  <si>
    <t>817-594-8713</t>
  </si>
  <si>
    <t>4960</t>
  </si>
  <si>
    <t>817-292-6330</t>
  </si>
  <si>
    <t>4260</t>
  </si>
  <si>
    <t>254-778-4231</t>
  </si>
  <si>
    <t>102010</t>
  </si>
  <si>
    <t>Weslaco</t>
  </si>
  <si>
    <t>78596</t>
  </si>
  <si>
    <t>956-973-8451</t>
  </si>
  <si>
    <t>101740</t>
  </si>
  <si>
    <t>254-666-5454</t>
  </si>
  <si>
    <t>5204</t>
  </si>
  <si>
    <t>White Settlement</t>
  </si>
  <si>
    <t>76108</t>
  </si>
  <si>
    <t>817-246-4996</t>
  </si>
  <si>
    <t>5056</t>
  </si>
  <si>
    <t>77036</t>
  </si>
  <si>
    <t>713-777-7241</t>
  </si>
  <si>
    <t>4230</t>
  </si>
  <si>
    <t>Comanche</t>
  </si>
  <si>
    <t>76442</t>
  </si>
  <si>
    <t>325-356-2571</t>
  </si>
  <si>
    <t>4574</t>
  </si>
  <si>
    <t>McGregor</t>
  </si>
  <si>
    <t>76657</t>
  </si>
  <si>
    <t>254-840-3281</t>
  </si>
  <si>
    <t>4115</t>
  </si>
  <si>
    <t>979-532-5020</t>
  </si>
  <si>
    <t>4726</t>
  </si>
  <si>
    <t>817-246-4671</t>
  </si>
  <si>
    <t>4428</t>
  </si>
  <si>
    <t>936-544-2163</t>
  </si>
  <si>
    <t>5373</t>
  </si>
  <si>
    <t>4205</t>
  </si>
  <si>
    <t>325-692-2172</t>
  </si>
  <si>
    <t>4532</t>
  </si>
  <si>
    <t>972-279-3601</t>
  </si>
  <si>
    <t>5035</t>
  </si>
  <si>
    <t>281-331-6125</t>
  </si>
  <si>
    <t>5347</t>
  </si>
  <si>
    <t>325-692-1533</t>
  </si>
  <si>
    <t>5183</t>
  </si>
  <si>
    <t>806-352-7244</t>
  </si>
  <si>
    <t>4097</t>
  </si>
  <si>
    <t>Edinburg</t>
  </si>
  <si>
    <t>78539</t>
  </si>
  <si>
    <t>956-316-2533</t>
  </si>
  <si>
    <t>4539</t>
  </si>
  <si>
    <t>Harlingen</t>
  </si>
  <si>
    <t>78550</t>
  </si>
  <si>
    <t>956-230-2300</t>
  </si>
  <si>
    <t>4098</t>
  </si>
  <si>
    <t>Lancaster</t>
  </si>
  <si>
    <t>75146</t>
  </si>
  <si>
    <t>972-228-8029</t>
  </si>
  <si>
    <t>5262</t>
  </si>
  <si>
    <t>Groesbeck</t>
  </si>
  <si>
    <t>76642</t>
  </si>
  <si>
    <t>254-729-3366</t>
  </si>
  <si>
    <t>105428</t>
  </si>
  <si>
    <t>77091</t>
  </si>
  <si>
    <t>713-681-0431</t>
  </si>
  <si>
    <t>5051</t>
  </si>
  <si>
    <t>78214</t>
  </si>
  <si>
    <t>210-924-8151</t>
  </si>
  <si>
    <t>5039</t>
  </si>
  <si>
    <t>78404</t>
  </si>
  <si>
    <t>361-888-5619</t>
  </si>
  <si>
    <t>4970</t>
  </si>
  <si>
    <t>78727</t>
  </si>
  <si>
    <t>512-345-1805</t>
  </si>
  <si>
    <t>4572</t>
  </si>
  <si>
    <t>830-379-7777</t>
  </si>
  <si>
    <t>105892</t>
  </si>
  <si>
    <t>281-778-5144</t>
  </si>
  <si>
    <t>5125</t>
  </si>
  <si>
    <t>936-544-0150</t>
  </si>
  <si>
    <t>5167</t>
  </si>
  <si>
    <t>325-695-6145</t>
  </si>
  <si>
    <t>4029</t>
  </si>
  <si>
    <t>76704</t>
  </si>
  <si>
    <t>254-752-9774</t>
  </si>
  <si>
    <t>4652</t>
  </si>
  <si>
    <t>Woodville</t>
  </si>
  <si>
    <t>75979</t>
  </si>
  <si>
    <t>409-283-2555</t>
  </si>
  <si>
    <t>5149</t>
  </si>
  <si>
    <t>77040</t>
  </si>
  <si>
    <t>713-466-8933</t>
  </si>
  <si>
    <t>5365</t>
  </si>
  <si>
    <t>Yoakum</t>
  </si>
  <si>
    <t>77995</t>
  </si>
  <si>
    <t>361-293-2801</t>
  </si>
  <si>
    <t>Focused Care at Lamesa</t>
  </si>
  <si>
    <t>FPACP Lamesa</t>
  </si>
  <si>
    <t>Focused Care at Monahans</t>
  </si>
  <si>
    <t>FPACP Monahans LLC</t>
  </si>
  <si>
    <t>Focused Care at Fort Stockton</t>
  </si>
  <si>
    <t>FPACP Fort Stockton LLC</t>
  </si>
  <si>
    <t>Focused Care at Odessa</t>
  </si>
  <si>
    <t>FPACP Odessa LLC</t>
  </si>
  <si>
    <t>Focused Care at Hogan Park</t>
  </si>
  <si>
    <t>FPACP Hogan Park LLC</t>
  </si>
  <si>
    <t>Focused Care at Crane</t>
  </si>
  <si>
    <t>FPACP Crane LLC</t>
  </si>
  <si>
    <t>Focused Care at Midland</t>
  </si>
  <si>
    <t>FPACP Midland LCC</t>
  </si>
  <si>
    <t>Ridgmar Medical Lodge</t>
  </si>
  <si>
    <t>Grapevine Medical Lodge</t>
  </si>
  <si>
    <t>Mansfield Medical Lodge</t>
  </si>
  <si>
    <t>Withheld</t>
  </si>
  <si>
    <t>Comp 2/3 Min Data</t>
  </si>
  <si>
    <t>Comp 2 Missed Metrics</t>
  </si>
  <si>
    <t>Comp 3 Missed Metrics</t>
  </si>
  <si>
    <t>Comp 2 Payment Factor Missed</t>
  </si>
  <si>
    <t>Comp 3 Payment Factor Missed</t>
  </si>
  <si>
    <t>Lapsed
(Not Actual Lapsed Dollar Amount)</t>
  </si>
  <si>
    <t>Earned Payment Factor to be Distrubted (Comp 1/2/3)</t>
  </si>
  <si>
    <t>Earned
(Not Actual Dollars Earned)</t>
  </si>
  <si>
    <t>Percent of Earned</t>
  </si>
  <si>
    <t>Lapse Funds Value
(Not Actual Earned Dollars)</t>
  </si>
  <si>
    <t>Lapse Funds Payment Factor</t>
  </si>
  <si>
    <t>Comp 1 Missed Metrics</t>
  </si>
  <si>
    <t>Check of Payment Factor totals in BQ/BR/BT minus Expected in Q1</t>
  </si>
  <si>
    <t>Estimated Total Starting Point</t>
  </si>
  <si>
    <t>Earned + Lapsed</t>
  </si>
  <si>
    <t>Earned + Lapse - Projected Payment Factor</t>
  </si>
  <si>
    <t>Payment Factor Change Percent * Estiamted Starting Point</t>
  </si>
  <si>
    <t>Test Difference</t>
  </si>
  <si>
    <t>Difference</t>
  </si>
  <si>
    <t>Count of Minimum Data</t>
  </si>
  <si>
    <t>Total Metrics</t>
  </si>
  <si>
    <t>Missed Percent</t>
  </si>
  <si>
    <t>Made Percent</t>
  </si>
  <si>
    <t>Total PMPM To Providers during Q1</t>
  </si>
  <si>
    <t>Bump to Providers Estimated minus Actual Q1</t>
  </si>
  <si>
    <t>Percent Change</t>
  </si>
  <si>
    <t>Caseload</t>
  </si>
  <si>
    <t>Converted PMPM to $ In Q1</t>
  </si>
  <si>
    <t>Converted PMPM to $ (If Trend Continued to Year End)</t>
  </si>
  <si>
    <r>
      <rPr>
        <b/>
        <sz val="10"/>
        <rFont val="Calibri"/>
        <family val="2"/>
        <scheme val="minor"/>
      </rPr>
      <t xml:space="preserve">Instructions: </t>
    </r>
    <r>
      <rPr>
        <sz val="10"/>
        <rFont val="Calibri"/>
        <family val="2"/>
        <scheme val="minor"/>
      </rPr>
      <t xml:space="preserve">Each quarter the scorecard will be updated with metric performance and achieved payment factor amounts.  The scorecard will also calculate the payment associated with the current quarter and adjustments made to past quarters in the current quarter. The table Member Month Count reflects the actual member months for the selected MCO in that providers service delivery area (SDA).  The table Achieved Payment Factor represents the values of the earned metrics by payment period.  If a zero is present in current or past time period, it means the facility did not meet that component's metric.
</t>
    </r>
    <r>
      <rPr>
        <sz val="8"/>
        <rFont val="Calibri"/>
        <family val="2"/>
        <scheme val="minor"/>
      </rPr>
      <t xml:space="preserve"> </t>
    </r>
    <r>
      <rPr>
        <sz val="10"/>
        <rFont val="Calibri"/>
        <family val="2"/>
        <scheme val="minor"/>
      </rPr>
      <t xml:space="preserve">
</t>
    </r>
    <r>
      <rPr>
        <b/>
        <sz val="10"/>
        <rFont val="Calibri"/>
        <family val="2"/>
        <scheme val="minor"/>
      </rPr>
      <t xml:space="preserve">Note: </t>
    </r>
    <r>
      <rPr>
        <sz val="10"/>
        <rFont val="Calibri"/>
        <family val="2"/>
        <scheme val="minor"/>
      </rPr>
      <t>For Metric target fields showing "Min Data" or "Withheld", please contact the QIPP mailbox QIPP@hhsc.state.tx.us to receive your facilities complete scorecard.  The metric value was redacted due to HIPAA compliance or not meeting the minmum data requirement to calculate a value.</t>
    </r>
  </si>
  <si>
    <t>NO</t>
  </si>
  <si>
    <t>Component 1 Payment Only</t>
  </si>
  <si>
    <t>Monthly Payment Amounts for</t>
  </si>
  <si>
    <t>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</si>
</sst>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43" formatCode="_(* #,##0.00_);_(* \(#,##0.00\);_(* &quot;-&quot;??_);_(@_)"/>
    <numFmt numFmtId="164" formatCode="&quot;$&quot;#,##0.00"/>
    <numFmt numFmtId="165" formatCode="_(* #,##0_);_(* \(#,##0\);_(* &quot;-&quot;??_);_(@_)"/>
    <numFmt numFmtId="166" formatCode="_(&quot;$&quot;* #,##0_);_(&quot;$&quot;* \(#,##0\);_(&quot;$&quot;* &quot;-&quot;??_);_(@_)"/>
    <numFmt numFmtId="167" formatCode="&quot;$&quot;#,##0"/>
    <numFmt numFmtId="168" formatCode="0.0000%"/>
    <numFmt numFmtId="169" formatCode="_(* #,##0.000_);_(* \(#,##0.000\);_(* &quot;-&quot;??_);_(@_)"/>
    <numFmt numFmtId="170" formatCode="0.0%"/>
    <numFmt numFmtId="171" formatCode="0.000%"/>
  </numFmts>
  <fonts count="53" x14ac:knownFonts="1">
    <font>
      <sz val="10"/>
      <color theme="1"/>
      <name val="Arial"/>
      <family val="2"/>
    </font>
    <font>
      <sz val="10"/>
      <color theme="1"/>
      <name val="Arial"/>
      <family val="2"/>
    </font>
    <font>
      <b/>
      <sz val="15"/>
      <color theme="3"/>
      <name val="Arial"/>
      <family val="2"/>
    </font>
    <font>
      <sz val="10"/>
      <color rgb="FF006100"/>
      <name val="Arial"/>
      <family val="2"/>
    </font>
    <font>
      <i/>
      <sz val="10"/>
      <color rgb="FF7F7F7F"/>
      <name val="Arial"/>
      <family val="2"/>
    </font>
    <font>
      <sz val="11"/>
      <color theme="1"/>
      <name val="Calibri"/>
      <family val="2"/>
      <scheme val="minor"/>
    </font>
    <font>
      <sz val="12"/>
      <name val="Calibri"/>
      <family val="2"/>
      <scheme val="minor"/>
    </font>
    <font>
      <sz val="12"/>
      <color theme="0" tint="-4.9989318521683403E-2"/>
      <name val="Calibri"/>
      <family val="2"/>
      <scheme val="minor"/>
    </font>
    <font>
      <sz val="20"/>
      <color theme="1"/>
      <name val="Calibri"/>
      <family val="2"/>
      <scheme val="minor"/>
    </font>
    <font>
      <b/>
      <sz val="20"/>
      <name val="Calibri"/>
      <family val="2"/>
      <scheme val="minor"/>
    </font>
    <font>
      <b/>
      <u/>
      <sz val="20"/>
      <name val="Calibri"/>
      <family val="2"/>
      <scheme val="minor"/>
    </font>
    <font>
      <sz val="20"/>
      <name val="Calibri"/>
      <family val="2"/>
      <scheme val="minor"/>
    </font>
    <font>
      <sz val="14"/>
      <name val="Calibri"/>
      <family val="2"/>
      <scheme val="minor"/>
    </font>
    <font>
      <b/>
      <sz val="14"/>
      <name val="Calibri"/>
      <family val="2"/>
      <scheme val="minor"/>
    </font>
    <font>
      <b/>
      <sz val="11"/>
      <color theme="0"/>
      <name val="Calibri"/>
      <family val="2"/>
      <scheme val="minor"/>
    </font>
    <font>
      <b/>
      <sz val="12"/>
      <color theme="0" tint="-4.9989318521683403E-2"/>
      <name val="Calibri"/>
      <family val="2"/>
      <scheme val="minor"/>
    </font>
    <font>
      <i/>
      <sz val="10"/>
      <color theme="1" tint="0.249977111117893"/>
      <name val="Calibri"/>
      <family val="2"/>
      <scheme val="minor"/>
    </font>
    <font>
      <b/>
      <sz val="12"/>
      <color theme="0"/>
      <name val="Calibri"/>
      <family val="2"/>
      <scheme val="minor"/>
    </font>
    <font>
      <b/>
      <sz val="10"/>
      <color theme="1"/>
      <name val="Arial"/>
      <family val="2"/>
    </font>
    <font>
      <b/>
      <sz val="11"/>
      <color theme="1"/>
      <name val="Calibri"/>
      <family val="2"/>
      <scheme val="minor"/>
    </font>
    <font>
      <b/>
      <sz val="11"/>
      <color rgb="FF000000"/>
      <name val="Calibri"/>
      <family val="2"/>
    </font>
    <font>
      <b/>
      <sz val="12"/>
      <color theme="1"/>
      <name val="Calibri"/>
      <family val="2"/>
      <scheme val="minor"/>
    </font>
    <font>
      <sz val="10"/>
      <color indexed="8"/>
      <name val="Arial"/>
      <family val="2"/>
    </font>
    <font>
      <sz val="11"/>
      <color indexed="8"/>
      <name val="Calibri"/>
      <family val="2"/>
    </font>
    <font>
      <sz val="11"/>
      <name val="Calibri"/>
      <family val="2"/>
      <scheme val="minor"/>
    </font>
    <font>
      <sz val="11"/>
      <color rgb="FF000000"/>
      <name val="Calibri"/>
      <family val="2"/>
    </font>
    <font>
      <sz val="12"/>
      <color theme="1"/>
      <name val="Verdana"/>
      <family val="2"/>
    </font>
    <font>
      <b/>
      <sz val="9"/>
      <color indexed="81"/>
      <name val="Tahoma"/>
      <family val="2"/>
    </font>
    <font>
      <sz val="9"/>
      <color indexed="81"/>
      <name val="Tahoma"/>
      <family val="2"/>
    </font>
    <font>
      <b/>
      <sz val="12"/>
      <color theme="1"/>
      <name val="Arial"/>
      <family val="2"/>
    </font>
    <font>
      <b/>
      <sz val="11"/>
      <color theme="0"/>
      <name val="Arial"/>
      <family val="2"/>
    </font>
    <font>
      <sz val="10"/>
      <color theme="1"/>
      <name val="Calibri"/>
      <family val="2"/>
      <scheme val="minor"/>
    </font>
    <font>
      <b/>
      <sz val="11"/>
      <color theme="1"/>
      <name val="Arial"/>
      <family val="2"/>
    </font>
    <font>
      <sz val="10"/>
      <name val="Calibri"/>
      <family val="2"/>
      <scheme val="minor"/>
    </font>
    <font>
      <sz val="10"/>
      <color theme="0"/>
      <name val="Calibri"/>
      <family val="2"/>
      <scheme val="minor"/>
    </font>
    <font>
      <b/>
      <sz val="10"/>
      <name val="Calibri"/>
      <family val="2"/>
      <scheme val="minor"/>
    </font>
    <font>
      <b/>
      <sz val="10"/>
      <color theme="0"/>
      <name val="Calibri"/>
      <family val="2"/>
      <scheme val="minor"/>
    </font>
    <font>
      <b/>
      <sz val="10"/>
      <color theme="1"/>
      <name val="Calibri"/>
      <family val="2"/>
      <scheme val="minor"/>
    </font>
    <font>
      <b/>
      <sz val="14"/>
      <color theme="1"/>
      <name val="Calibri"/>
      <family val="2"/>
      <scheme val="minor"/>
    </font>
    <font>
      <b/>
      <sz val="18"/>
      <color theme="1"/>
      <name val="Calibri"/>
      <family val="2"/>
      <scheme val="minor"/>
    </font>
    <font>
      <sz val="10"/>
      <color theme="0"/>
      <name val="Arial"/>
      <family val="2"/>
    </font>
    <font>
      <b/>
      <sz val="14"/>
      <color theme="0"/>
      <name val="Calibri"/>
      <family val="2"/>
      <scheme val="minor"/>
    </font>
    <font>
      <i/>
      <sz val="20"/>
      <name val="Calibri"/>
      <family val="2"/>
      <scheme val="minor"/>
    </font>
    <font>
      <sz val="12"/>
      <color theme="1"/>
      <name val="Calibri"/>
      <family val="2"/>
      <scheme val="minor"/>
    </font>
    <font>
      <sz val="11"/>
      <color theme="1"/>
      <name val="Calibri"/>
      <family val="2"/>
    </font>
    <font>
      <b/>
      <sz val="10"/>
      <name val="Arial"/>
      <family val="2"/>
    </font>
    <font>
      <sz val="10"/>
      <color rgb="FFFF0000"/>
      <name val="Arial"/>
      <family val="2"/>
    </font>
    <font>
      <sz val="11"/>
      <color rgb="FFFF0000"/>
      <name val="Calibri"/>
      <family val="2"/>
      <scheme val="minor"/>
    </font>
    <font>
      <sz val="11"/>
      <color theme="0"/>
      <name val="Calibri"/>
      <family val="2"/>
      <scheme val="minor"/>
    </font>
    <font>
      <sz val="8"/>
      <name val="Calibri"/>
      <family val="2"/>
      <scheme val="minor"/>
    </font>
    <font>
      <sz val="9.5"/>
      <color theme="1"/>
      <name val="Calibri"/>
      <family val="2"/>
      <scheme val="minor"/>
    </font>
    <font>
      <b/>
      <sz val="9.5"/>
      <color theme="0"/>
      <name val="Calibri"/>
      <family val="2"/>
      <scheme val="minor"/>
    </font>
    <font>
      <sz val="13.5"/>
      <name val="Calibri"/>
      <family val="2"/>
      <scheme val="minor"/>
    </font>
  </fonts>
  <fills count="48">
    <fill>
      <patternFill patternType="none"/>
    </fill>
    <fill>
      <patternFill patternType="gray125"/>
    </fill>
    <fill>
      <patternFill patternType="solid">
        <fgColor rgb="FFC6EFCE"/>
      </patternFill>
    </fill>
    <fill>
      <patternFill patternType="solid">
        <fgColor rgb="FF292929"/>
        <bgColor indexed="64"/>
      </patternFill>
    </fill>
    <fill>
      <patternFill patternType="solid">
        <fgColor theme="0"/>
        <bgColor indexed="64"/>
      </patternFill>
    </fill>
    <fill>
      <patternFill patternType="solid">
        <fgColor theme="2" tint="0.59999389629810485"/>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rgb="FFFFD9FF"/>
        <bgColor indexed="64"/>
      </patternFill>
    </fill>
    <fill>
      <patternFill patternType="solid">
        <fgColor theme="1"/>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CCECFF"/>
        <bgColor indexed="64"/>
      </patternFill>
    </fill>
    <fill>
      <patternFill patternType="solid">
        <fgColor rgb="FFD5FFD5"/>
        <bgColor indexed="64"/>
      </patternFill>
    </fill>
    <fill>
      <patternFill patternType="solid">
        <fgColor rgb="FFA7A7FF"/>
        <bgColor indexed="64"/>
      </patternFill>
    </fill>
    <fill>
      <patternFill patternType="solid">
        <fgColor rgb="FFCDECFF"/>
        <bgColor indexed="64"/>
      </patternFill>
    </fill>
    <fill>
      <patternFill patternType="solid">
        <fgColor rgb="FFD9D9FF"/>
        <bgColor indexed="64"/>
      </patternFill>
    </fill>
    <fill>
      <patternFill patternType="solid">
        <fgColor rgb="FFC5FFE2"/>
        <bgColor indexed="64"/>
      </patternFill>
    </fill>
    <fill>
      <patternFill patternType="solid">
        <fgColor rgb="FFFFFFCC"/>
        <bgColor indexed="64"/>
      </patternFill>
    </fill>
    <fill>
      <patternFill patternType="solid">
        <fgColor rgb="FFC0C0C0"/>
        <bgColor rgb="FFC0C0C0"/>
      </patternFill>
    </fill>
    <fill>
      <patternFill patternType="solid">
        <fgColor rgb="FFFFFFCC"/>
        <bgColor rgb="FFC0C0C0"/>
      </patternFill>
    </fill>
    <fill>
      <patternFill patternType="solid">
        <fgColor theme="0" tint="-4.9989318521683403E-2"/>
        <bgColor indexed="64"/>
      </patternFill>
    </fill>
    <fill>
      <patternFill patternType="solid">
        <fgColor rgb="FFCCFFCC"/>
        <bgColor rgb="FFC0C0C0"/>
      </patternFill>
    </fill>
    <fill>
      <patternFill patternType="solid">
        <fgColor rgb="FFEBF7FF"/>
        <bgColor rgb="FFC0C0C0"/>
      </patternFill>
    </fill>
    <fill>
      <patternFill patternType="solid">
        <fgColor rgb="FFCDECFF"/>
        <bgColor rgb="FFC0C0C0"/>
      </patternFill>
    </fill>
    <fill>
      <patternFill patternType="solid">
        <fgColor rgb="FFEFFFF7"/>
        <bgColor indexed="64"/>
      </patternFill>
    </fill>
    <fill>
      <patternFill patternType="solid">
        <fgColor rgb="FFFFFFE7"/>
        <bgColor indexed="64"/>
      </patternFill>
    </fill>
    <fill>
      <patternFill patternType="solid">
        <fgColor theme="4" tint="0.79998168889431442"/>
        <bgColor theme="4" tint="0.79998168889431442"/>
      </patternFill>
    </fill>
    <fill>
      <patternFill patternType="solid">
        <fgColor indexed="22"/>
        <bgColor indexed="0"/>
      </patternFill>
    </fill>
    <fill>
      <patternFill patternType="solid">
        <fgColor theme="4" tint="-0.249977111117893"/>
        <bgColor indexed="64"/>
      </patternFill>
    </fill>
    <fill>
      <patternFill patternType="solid">
        <fgColor rgb="FFE4C9FF"/>
        <bgColor indexed="64"/>
      </patternFill>
    </fill>
    <fill>
      <patternFill patternType="solid">
        <fgColor rgb="FFA7A7FF"/>
        <bgColor rgb="FFC0C0C0"/>
      </patternFill>
    </fill>
    <fill>
      <patternFill patternType="solid">
        <fgColor theme="0" tint="-0.499984740745262"/>
        <bgColor indexed="64"/>
      </patternFill>
    </fill>
    <fill>
      <patternFill patternType="solid">
        <fgColor rgb="FFC9C9FF"/>
        <bgColor indexed="64"/>
      </patternFill>
    </fill>
    <fill>
      <patternFill patternType="solid">
        <fgColor rgb="FF0066FF"/>
        <bgColor indexed="64"/>
      </patternFill>
    </fill>
    <fill>
      <patternFill patternType="solid">
        <fgColor rgb="FF9966FF"/>
        <bgColor indexed="64"/>
      </patternFill>
    </fill>
    <fill>
      <patternFill patternType="solid">
        <fgColor rgb="FF00CC99"/>
        <bgColor indexed="64"/>
      </patternFill>
    </fill>
    <fill>
      <patternFill patternType="solid">
        <fgColor rgb="FFFF3300"/>
        <bgColor indexed="64"/>
      </patternFill>
    </fill>
    <fill>
      <patternFill patternType="solid">
        <fgColor rgb="FFFFFF99"/>
        <bgColor indexed="64"/>
      </patternFill>
    </fill>
    <fill>
      <patternFill patternType="solid">
        <fgColor rgb="FFB3FFD9"/>
        <bgColor indexed="64"/>
      </patternFill>
    </fill>
    <fill>
      <patternFill patternType="solid">
        <fgColor rgb="FFE7E7FF"/>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E5FFE5"/>
        <bgColor indexed="64"/>
      </patternFill>
    </fill>
    <fill>
      <patternFill patternType="solid">
        <fgColor rgb="FFB3D2FF"/>
        <bgColor indexed="64"/>
      </patternFill>
    </fill>
    <fill>
      <patternFill patternType="solid">
        <fgColor rgb="FFE6D5FF"/>
        <bgColor indexed="64"/>
      </patternFill>
    </fill>
  </fills>
  <borders count="190">
    <border>
      <left/>
      <right/>
      <top/>
      <bottom/>
      <diagonal/>
    </border>
    <border>
      <left/>
      <right/>
      <top/>
      <bottom style="thick">
        <color theme="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double">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bottom style="thin">
        <color theme="0" tint="-0.249977111117893"/>
      </bottom>
      <diagonal/>
    </border>
    <border>
      <left style="thin">
        <color theme="0" tint="-0.249977111117893"/>
      </left>
      <right/>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right/>
      <top style="thin">
        <color theme="0" tint="-0.249977111117893"/>
      </top>
      <bottom style="thin">
        <color theme="0" tint="-0.249977111117893"/>
      </bottom>
      <diagonal/>
    </border>
    <border>
      <left/>
      <right/>
      <top/>
      <bottom style="medium">
        <color theme="0" tint="-0.24994659260841701"/>
      </bottom>
      <diagonal/>
    </border>
    <border>
      <left/>
      <right/>
      <top style="thin">
        <color theme="0" tint="-0.14996795556505021"/>
      </top>
      <bottom style="thin">
        <color theme="0" tint="-0.14996795556505021"/>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right/>
      <top/>
      <bottom style="thin">
        <color theme="0" tint="-0.14996795556505021"/>
      </bottom>
      <diagonal/>
    </border>
    <border>
      <left/>
      <right style="thin">
        <color theme="0" tint="-0.249977111117893"/>
      </right>
      <top style="thin">
        <color theme="0" tint="-0.249977111117893"/>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bottom style="thin">
        <color theme="0" tint="-0.499984740745262"/>
      </bottom>
      <diagonal/>
    </border>
    <border>
      <left/>
      <right style="thin">
        <color theme="0" tint="-0.249977111117893"/>
      </right>
      <top/>
      <bottom style="thin">
        <color theme="0" tint="-0.499984740745262"/>
      </bottom>
      <diagonal/>
    </border>
    <border>
      <left style="thin">
        <color theme="0" tint="-0.249977111117893"/>
      </left>
      <right style="thin">
        <color theme="0" tint="-0.249977111117893"/>
      </right>
      <top style="thin">
        <color theme="0" tint="-0.249977111117893"/>
      </top>
      <bottom style="thin">
        <color theme="0" tint="-0.499984740745262"/>
      </bottom>
      <diagonal/>
    </border>
    <border>
      <left style="thin">
        <color theme="0" tint="-0.249977111117893"/>
      </left>
      <right/>
      <top style="thin">
        <color theme="0" tint="-0.249977111117893"/>
      </top>
      <bottom style="thin">
        <color theme="0" tint="-0.4999847407452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style="thin">
        <color auto="1"/>
      </top>
      <bottom/>
      <diagonal/>
    </border>
    <border>
      <left style="thin">
        <color indexed="64"/>
      </left>
      <right/>
      <top/>
      <bottom/>
      <diagonal/>
    </border>
    <border>
      <left/>
      <right style="thin">
        <color indexed="64"/>
      </right>
      <top/>
      <bottom/>
      <diagonal/>
    </border>
    <border>
      <left style="thin">
        <color indexed="64"/>
      </left>
      <right style="thin">
        <color rgb="FFD0D7E5"/>
      </right>
      <top/>
      <bottom style="thin">
        <color rgb="FFD0D7E5"/>
      </bottom>
      <diagonal/>
    </border>
    <border>
      <left style="thin">
        <color rgb="FFD0D7E5"/>
      </left>
      <right style="thin">
        <color rgb="FFD0D7E5"/>
      </right>
      <top/>
      <bottom style="thin">
        <color rgb="FFD0D7E5"/>
      </bottom>
      <diagonal/>
    </border>
    <border>
      <left style="thin">
        <color indexed="64"/>
      </left>
      <right style="thin">
        <color rgb="FFD0D7E5"/>
      </right>
      <top style="thin">
        <color rgb="FFD0D7E5"/>
      </top>
      <bottom style="thin">
        <color rgb="FFD0D7E5"/>
      </bottom>
      <diagonal/>
    </border>
    <border>
      <left style="thin">
        <color rgb="FFD0D7E5"/>
      </left>
      <right style="thin">
        <color rgb="FFD0D7E5"/>
      </right>
      <top style="thin">
        <color rgb="FFD0D7E5"/>
      </top>
      <bottom style="thin">
        <color rgb="FFD0D7E5"/>
      </bottom>
      <diagonal/>
    </border>
    <border>
      <left style="thin">
        <color indexed="64"/>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
      <left style="thin">
        <color indexed="64"/>
      </left>
      <right style="thin">
        <color indexed="22"/>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theme="4" tint="0.39997558519241921"/>
      </top>
      <bottom/>
      <diagonal/>
    </border>
    <border>
      <left style="medium">
        <color theme="0" tint="-0.499984740745262"/>
      </left>
      <right style="thin">
        <color theme="0" tint="-0.249977111117893"/>
      </right>
      <top style="medium">
        <color theme="0" tint="-0.499984740745262"/>
      </top>
      <bottom/>
      <diagonal/>
    </border>
    <border>
      <left style="medium">
        <color theme="0" tint="-0.499984740745262"/>
      </left>
      <right style="thin">
        <color theme="0" tint="-0.249977111117893"/>
      </right>
      <top style="medium">
        <color theme="0" tint="-0.499984740745262"/>
      </top>
      <bottom style="thin">
        <color theme="0" tint="-0.249977111117893"/>
      </bottom>
      <diagonal/>
    </border>
    <border>
      <left style="medium">
        <color theme="0" tint="-0.499984740745262"/>
      </left>
      <right style="thin">
        <color theme="0" tint="-0.249977111117893"/>
      </right>
      <top style="medium">
        <color theme="0" tint="-0.499984740745262"/>
      </top>
      <bottom style="thin">
        <color theme="0" tint="-0.499984740745262"/>
      </bottom>
      <diagonal/>
    </border>
    <border>
      <left style="medium">
        <color theme="0" tint="-0.499984740745262"/>
      </left>
      <right/>
      <top style="medium">
        <color theme="0" tint="-0.499984740745262"/>
      </top>
      <bottom style="thin">
        <color theme="0" tint="-0.499984740745262"/>
      </bottom>
      <diagonal/>
    </border>
    <border>
      <left style="thin">
        <color theme="0" tint="-0.24994659260841701"/>
      </left>
      <right style="thin">
        <color theme="0" tint="-0.249977111117893"/>
      </right>
      <top style="thin">
        <color theme="0" tint="-0.24994659260841701"/>
      </top>
      <bottom style="thin">
        <color theme="0" tint="-0.499984740745262"/>
      </bottom>
      <diagonal/>
    </border>
    <border>
      <left style="medium">
        <color theme="0" tint="-0.499984740745262"/>
      </left>
      <right style="thin">
        <color theme="0" tint="-0.249977111117893"/>
      </right>
      <top/>
      <bottom style="thin">
        <color theme="0" tint="-0.249977111117893"/>
      </bottom>
      <diagonal/>
    </border>
    <border>
      <left style="thin">
        <color theme="0" tint="-0.24994659260841701"/>
      </left>
      <right style="thin">
        <color theme="0" tint="-0.249977111117893"/>
      </right>
      <top style="medium">
        <color theme="0" tint="-0.499984740745262"/>
      </top>
      <bottom style="thin">
        <color theme="0" tint="-0.249977111117893"/>
      </bottom>
      <diagonal/>
    </border>
    <border>
      <left/>
      <right/>
      <top/>
      <bottom style="thin">
        <color theme="4" tint="0.39997558519241921"/>
      </bottom>
      <diagonal/>
    </border>
    <border>
      <left/>
      <right style="thin">
        <color theme="0" tint="-0.249977111117893"/>
      </right>
      <top style="thin">
        <color theme="0" tint="-0.14996795556505021"/>
      </top>
      <bottom style="thin">
        <color theme="0" tint="-0.14996795556505021"/>
      </bottom>
      <diagonal/>
    </border>
    <border>
      <left style="thin">
        <color indexed="22"/>
      </left>
      <right/>
      <top style="thin">
        <color indexed="22"/>
      </top>
      <bottom style="thin">
        <color indexed="22"/>
      </bottom>
      <diagonal/>
    </border>
    <border>
      <left style="thin">
        <color indexed="64"/>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indexed="64"/>
      </right>
      <top style="thin">
        <color indexed="64"/>
      </top>
      <bottom style="thin">
        <color indexed="64"/>
      </bottom>
      <diagonal/>
    </border>
    <border>
      <left style="thin">
        <color indexed="64"/>
      </left>
      <right style="thin">
        <color theme="0"/>
      </right>
      <top style="thin">
        <color theme="0" tint="-0.14996795556505021"/>
      </top>
      <bottom style="thin">
        <color theme="0"/>
      </bottom>
      <diagonal/>
    </border>
    <border>
      <left style="thin">
        <color theme="0"/>
      </left>
      <right style="thin">
        <color theme="0"/>
      </right>
      <top style="thin">
        <color theme="0" tint="-0.14996795556505021"/>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theme="0"/>
      </left>
      <right/>
      <top style="thin">
        <color theme="0" tint="-0.14996795556505021"/>
      </top>
      <bottom style="thin">
        <color theme="0"/>
      </bottom>
      <diagonal/>
    </border>
    <border>
      <left style="thin">
        <color theme="0"/>
      </left>
      <right/>
      <top style="thin">
        <color theme="0"/>
      </top>
      <bottom style="thin">
        <color theme="0"/>
      </bottom>
      <diagonal/>
    </border>
    <border>
      <left style="thin">
        <color theme="0"/>
      </left>
      <right/>
      <top style="thin">
        <color theme="0"/>
      </top>
      <bottom style="thin">
        <color indexed="64"/>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left>
      <right/>
      <top/>
      <bottom style="thin">
        <color indexed="64"/>
      </bottom>
      <diagonal/>
    </border>
    <border>
      <left style="thin">
        <color theme="0"/>
      </left>
      <right/>
      <top/>
      <bottom style="thin">
        <color theme="0"/>
      </bottom>
      <diagonal/>
    </border>
    <border>
      <left style="thin">
        <color indexed="64"/>
      </left>
      <right/>
      <top/>
      <bottom style="thin">
        <color theme="0"/>
      </bottom>
      <diagonal/>
    </border>
    <border>
      <left style="thin">
        <color indexed="64"/>
      </left>
      <right/>
      <top/>
      <bottom style="double">
        <color indexed="64"/>
      </bottom>
      <diagonal/>
    </border>
    <border>
      <left style="thin">
        <color indexed="64"/>
      </left>
      <right style="thin">
        <color theme="0" tint="-0.14993743705557422"/>
      </right>
      <top style="thin">
        <color theme="0" tint="-0.14993743705557422"/>
      </top>
      <bottom style="thin">
        <color theme="0" tint="-0.14993743705557422"/>
      </bottom>
      <diagonal/>
    </border>
    <border>
      <left style="thin">
        <color theme="0" tint="-0.14993743705557422"/>
      </left>
      <right style="thin">
        <color indexed="64"/>
      </right>
      <top style="thin">
        <color theme="0" tint="-0.14993743705557422"/>
      </top>
      <bottom style="thin">
        <color theme="0" tint="-0.14993743705557422"/>
      </bottom>
      <diagonal/>
    </border>
    <border>
      <left style="thin">
        <color theme="0"/>
      </left>
      <right style="thin">
        <color indexed="64"/>
      </right>
      <top/>
      <bottom style="thin">
        <color theme="0"/>
      </bottom>
      <diagonal/>
    </border>
    <border>
      <left style="thin">
        <color indexed="64"/>
      </left>
      <right style="thin">
        <color theme="0" tint="-0.14993743705557422"/>
      </right>
      <top/>
      <bottom style="thin">
        <color theme="0" tint="-0.14993743705557422"/>
      </bottom>
      <diagonal/>
    </border>
    <border>
      <left style="thin">
        <color theme="0" tint="-0.14993743705557422"/>
      </left>
      <right style="thin">
        <color theme="0" tint="-0.14993743705557422"/>
      </right>
      <top/>
      <bottom style="thin">
        <color theme="0" tint="-0.14993743705557422"/>
      </bottom>
      <diagonal/>
    </border>
    <border>
      <left style="thin">
        <color theme="0" tint="-0.14993743705557422"/>
      </left>
      <right style="thin">
        <color indexed="64"/>
      </right>
      <top/>
      <bottom style="thin">
        <color theme="0" tint="-0.14993743705557422"/>
      </bottom>
      <diagonal/>
    </border>
    <border>
      <left style="thin">
        <color theme="0" tint="-0.14993743705557422"/>
      </left>
      <right style="thin">
        <color indexed="64"/>
      </right>
      <top style="thin">
        <color theme="0" tint="-0.14993743705557422"/>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0.14996795556505021"/>
      </right>
      <top style="thin">
        <color indexed="64"/>
      </top>
      <bottom style="double">
        <color indexed="64"/>
      </bottom>
      <diagonal/>
    </border>
    <border>
      <left style="thin">
        <color theme="0" tint="-4.9989318521683403E-2"/>
      </left>
      <right/>
      <top style="thin">
        <color indexed="64"/>
      </top>
      <bottom style="thin">
        <color theme="0" tint="-4.9989318521683403E-2"/>
      </bottom>
      <diagonal/>
    </border>
    <border>
      <left style="thin">
        <color theme="0" tint="-4.9989318521683403E-2"/>
      </left>
      <right/>
      <top style="thin">
        <color theme="0" tint="-4.9989318521683403E-2"/>
      </top>
      <bottom style="thin">
        <color indexed="64"/>
      </bottom>
      <diagonal/>
    </border>
    <border>
      <left style="thin">
        <color theme="0" tint="-0.14996795556505021"/>
      </left>
      <right/>
      <top style="thin">
        <color indexed="64"/>
      </top>
      <bottom style="double">
        <color indexed="64"/>
      </bottom>
      <diagonal/>
    </border>
    <border>
      <left style="thin">
        <color indexed="64"/>
      </left>
      <right style="thin">
        <color theme="0" tint="-4.9989318521683403E-2"/>
      </right>
      <top/>
      <bottom style="thin">
        <color theme="0" tint="-4.9989318521683403E-2"/>
      </bottom>
      <diagonal/>
    </border>
    <border>
      <left style="thin">
        <color theme="0"/>
      </left>
      <right style="thin">
        <color indexed="64"/>
      </right>
      <top style="thin">
        <color theme="0" tint="-0.14996795556505021"/>
      </top>
      <bottom style="thin">
        <color theme="0"/>
      </bottom>
      <diagonal/>
    </border>
    <border>
      <left/>
      <right style="thin">
        <color theme="0" tint="-0.14996795556505021"/>
      </right>
      <top style="thin">
        <color indexed="64"/>
      </top>
      <bottom/>
      <diagonal/>
    </border>
    <border>
      <left style="thin">
        <color indexed="64"/>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style="thin">
        <color indexed="64"/>
      </right>
      <top style="thin">
        <color indexed="64"/>
      </top>
      <bottom/>
      <diagonal/>
    </border>
    <border>
      <left style="thin">
        <color theme="0" tint="-0.14996795556505021"/>
      </left>
      <right style="thin">
        <color indexed="64"/>
      </right>
      <top/>
      <bottom style="thin">
        <color theme="0" tint="-0.14996795556505021"/>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theme="0" tint="-4.9989318521683403E-2"/>
      </left>
      <right style="thin">
        <color indexed="64"/>
      </right>
      <top/>
      <bottom style="thin">
        <color indexed="64"/>
      </bottom>
      <diagonal/>
    </border>
    <border>
      <left style="thin">
        <color theme="0" tint="-0.14996795556505021"/>
      </left>
      <right style="thin">
        <color indexed="64"/>
      </right>
      <top style="thin">
        <color theme="0" tint="-4.9989318521683403E-2"/>
      </top>
      <bottom style="thin">
        <color theme="0" tint="-0.14996795556505021"/>
      </bottom>
      <diagonal/>
    </border>
    <border>
      <left style="thin">
        <color theme="0" tint="-0.14996795556505021"/>
      </left>
      <right style="thin">
        <color theme="0" tint="-4.9989318521683403E-2"/>
      </right>
      <top style="thin">
        <color theme="0" tint="-4.9989318521683403E-2"/>
      </top>
      <bottom style="thin">
        <color theme="0" tint="-0.14996795556505021"/>
      </bottom>
      <diagonal/>
    </border>
    <border>
      <left style="thin">
        <color theme="0" tint="-0.14996795556505021"/>
      </left>
      <right style="thin">
        <color theme="0" tint="-4.9989318521683403E-2"/>
      </right>
      <top style="thin">
        <color indexed="64"/>
      </top>
      <bottom style="thin">
        <color theme="0" tint="-0.14996795556505021"/>
      </bottom>
      <diagonal/>
    </border>
    <border>
      <left/>
      <right style="thin">
        <color indexed="64"/>
      </right>
      <top style="thin">
        <color theme="0" tint="-4.9989318521683403E-2"/>
      </top>
      <bottom style="thin">
        <color theme="0" tint="-4.9989318521683403E-2"/>
      </bottom>
      <diagonal/>
    </border>
    <border>
      <left style="thin">
        <color theme="0"/>
      </left>
      <right style="thin">
        <color theme="0"/>
      </right>
      <top style="thin">
        <color indexed="64"/>
      </top>
      <bottom style="thin">
        <color theme="0"/>
      </bottom>
      <diagonal/>
    </border>
    <border>
      <left style="thin">
        <color theme="0" tint="-0.14996795556505021"/>
      </left>
      <right style="thin">
        <color theme="0"/>
      </right>
      <top style="thin">
        <color theme="0"/>
      </top>
      <bottom style="thin">
        <color theme="0" tint="-0.14996795556505021"/>
      </bottom>
      <diagonal/>
    </border>
    <border>
      <left style="thin">
        <color theme="0" tint="-0.14996795556505021"/>
      </left>
      <right style="thin">
        <color theme="0"/>
      </right>
      <top style="thin">
        <color indexed="64"/>
      </top>
      <bottom style="thin">
        <color theme="0" tint="-0.14996795556505021"/>
      </bottom>
      <diagonal/>
    </border>
    <border>
      <left style="thin">
        <color theme="0"/>
      </left>
      <right style="thin">
        <color indexed="64"/>
      </right>
      <top style="thin">
        <color indexed="64"/>
      </top>
      <bottom style="thin">
        <color theme="0"/>
      </bottom>
      <diagonal/>
    </border>
    <border>
      <left style="thin">
        <color theme="0" tint="-0.14996795556505021"/>
      </left>
      <right style="thin">
        <color indexed="64"/>
      </right>
      <top style="thin">
        <color theme="0"/>
      </top>
      <bottom style="thin">
        <color theme="0" tint="-0.14996795556505021"/>
      </bottom>
      <diagonal/>
    </border>
    <border>
      <left/>
      <right style="thin">
        <color indexed="64"/>
      </right>
      <top style="thin">
        <color theme="0" tint="-4.9989318521683403E-2"/>
      </top>
      <bottom style="thin">
        <color indexed="64"/>
      </bottom>
      <diagonal/>
    </border>
    <border>
      <left style="thin">
        <color indexed="64"/>
      </left>
      <right/>
      <top/>
      <bottom style="thin">
        <color theme="0" tint="-4.9989318521683403E-2"/>
      </bottom>
      <diagonal/>
    </border>
    <border>
      <left/>
      <right style="thin">
        <color indexed="64"/>
      </right>
      <top/>
      <bottom style="thin">
        <color theme="0" tint="-4.9989318521683403E-2"/>
      </bottom>
      <diagonal/>
    </border>
    <border>
      <left style="thin">
        <color indexed="64"/>
      </left>
      <right/>
      <top style="thin">
        <color theme="0" tint="-4.9989318521683403E-2"/>
      </top>
      <bottom style="thin">
        <color indexed="64"/>
      </bottom>
      <diagonal/>
    </border>
    <border>
      <left style="thin">
        <color indexed="64"/>
      </left>
      <right/>
      <top style="thin">
        <color theme="0" tint="-4.9989318521683403E-2"/>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style="thin">
        <color theme="0" tint="-4.9989318521683403E-2"/>
      </left>
      <right style="thin">
        <color indexed="64"/>
      </right>
      <top/>
      <bottom style="thin">
        <color theme="0" tint="-4.9989318521683403E-2"/>
      </bottom>
      <diagonal/>
    </border>
    <border>
      <left/>
      <right style="thin">
        <color theme="0"/>
      </right>
      <top style="thin">
        <color theme="0"/>
      </top>
      <bottom style="thin">
        <color indexed="64"/>
      </bottom>
      <diagonal/>
    </border>
    <border>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top style="thin">
        <color indexed="64"/>
      </top>
      <bottom style="thin">
        <color theme="0"/>
      </bottom>
      <diagonal/>
    </border>
    <border>
      <left/>
      <right style="thin">
        <color indexed="64"/>
      </right>
      <top style="thin">
        <color indexed="64"/>
      </top>
      <bottom style="thin">
        <color theme="0"/>
      </bottom>
      <diagonal/>
    </border>
    <border>
      <left style="thin">
        <color indexed="64"/>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style="thin">
        <color indexed="64"/>
      </right>
      <top style="thin">
        <color theme="0"/>
      </top>
      <bottom style="thin">
        <color indexed="64"/>
      </bottom>
      <diagonal/>
    </border>
    <border>
      <left style="thin">
        <color theme="0" tint="-0.34998626667073579"/>
      </left>
      <right/>
      <top style="thin">
        <color theme="0" tint="-0.34998626667073579"/>
      </top>
      <bottom style="thin">
        <color theme="0" tint="-0.34998626667073579"/>
      </bottom>
      <diagonal/>
    </border>
    <border>
      <left style="medium">
        <color theme="0" tint="-0.34998626667073579"/>
      </left>
      <right style="thin">
        <color theme="0" tint="-0.34998626667073579"/>
      </right>
      <top/>
      <bottom style="medium">
        <color theme="0" tint="-0.34998626667073579"/>
      </bottom>
      <diagonal/>
    </border>
    <border>
      <left style="thin">
        <color theme="0" tint="-0.34998626667073579"/>
      </left>
      <right style="thin">
        <color theme="0" tint="-0.34998626667073579"/>
      </right>
      <top/>
      <bottom style="medium">
        <color theme="0" tint="-0.34998626667073579"/>
      </bottom>
      <diagonal/>
    </border>
    <border>
      <left style="thin">
        <color theme="0" tint="-0.34998626667073579"/>
      </left>
      <right style="medium">
        <color theme="0" tint="-0.34998626667073579"/>
      </right>
      <top/>
      <bottom style="medium">
        <color theme="0" tint="-0.34998626667073579"/>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style="thin">
        <color theme="0" tint="-0.14996795556505021"/>
      </bottom>
      <diagonal/>
    </border>
    <border>
      <left style="medium">
        <color theme="0" tint="-0.499984740745262"/>
      </left>
      <right/>
      <top style="thin">
        <color theme="0" tint="-0.249977111117893"/>
      </top>
      <bottom style="thin">
        <color theme="0" tint="-0.249977111117893"/>
      </bottom>
      <diagonal/>
    </border>
    <border>
      <left style="thin">
        <color theme="0" tint="-0.249977111117893"/>
      </left>
      <right/>
      <top style="thin">
        <color theme="0" tint="-0.249977111117893"/>
      </top>
      <bottom style="medium">
        <color theme="0" tint="-0.499984740745262"/>
      </bottom>
      <diagonal/>
    </border>
    <border>
      <left style="medium">
        <color theme="0" tint="-0.499984740745262"/>
      </left>
      <right style="double">
        <color theme="0" tint="-0.249977111117893"/>
      </right>
      <top style="medium">
        <color theme="0" tint="-0.499984740745262"/>
      </top>
      <bottom style="thin">
        <color theme="0" tint="-0.249977111117893"/>
      </bottom>
      <diagonal/>
    </border>
    <border>
      <left style="thin">
        <color theme="0" tint="-0.249977111117893"/>
      </left>
      <right style="thin">
        <color theme="0" tint="-0.249977111117893"/>
      </right>
      <top/>
      <bottom style="thin">
        <color theme="0" tint="-0.499984740745262"/>
      </bottom>
      <diagonal/>
    </border>
    <border>
      <left style="thin">
        <color theme="0" tint="-0.249977111117893"/>
      </left>
      <right style="medium">
        <color theme="0" tint="-0.499984740745262"/>
      </right>
      <top style="thin">
        <color theme="0" tint="-0.249977111117893"/>
      </top>
      <bottom style="medium">
        <color theme="0" tint="-0.499984740745262"/>
      </bottom>
      <diagonal/>
    </border>
    <border>
      <left style="thin">
        <color theme="0" tint="-0.24994659260841701"/>
      </left>
      <right style="thin">
        <color theme="0" tint="-0.249977111117893"/>
      </right>
      <top/>
      <bottom style="thin">
        <color theme="0" tint="-0.249977111117893"/>
      </bottom>
      <diagonal/>
    </border>
    <border>
      <left style="thin">
        <color theme="0" tint="-0.249977111117893"/>
      </left>
      <right/>
      <top/>
      <bottom style="medium">
        <color theme="0" tint="-0.499984740745262"/>
      </bottom>
      <diagonal/>
    </border>
    <border>
      <left style="medium">
        <color theme="0" tint="-0.499984740745262"/>
      </left>
      <right/>
      <top/>
      <bottom style="thin">
        <color theme="0" tint="-0.249977111117893"/>
      </bottom>
      <diagonal/>
    </border>
    <border>
      <left style="thin">
        <color theme="0" tint="-0.249977111117893"/>
      </left>
      <right style="medium">
        <color theme="0" tint="-0.499984740745262"/>
      </right>
      <top/>
      <bottom style="medium">
        <color theme="0" tint="-0.499984740745262"/>
      </bottom>
      <diagonal/>
    </border>
    <border>
      <left/>
      <right style="thin">
        <color theme="0" tint="-0.249977111117893"/>
      </right>
      <top style="medium">
        <color theme="0" tint="-0.499984740745262"/>
      </top>
      <bottom style="thin">
        <color theme="0" tint="-0.249977111117893"/>
      </bottom>
      <diagonal/>
    </border>
    <border>
      <left style="thin">
        <color theme="0" tint="-0.249977111117893"/>
      </left>
      <right style="medium">
        <color theme="0" tint="-0.499984740745262"/>
      </right>
      <top style="thin">
        <color theme="0" tint="-0.249977111117893"/>
      </top>
      <bottom/>
      <diagonal/>
    </border>
    <border>
      <left style="thin">
        <color theme="0" tint="-0.249977111117893"/>
      </left>
      <right style="double">
        <color theme="0" tint="-0.249977111117893"/>
      </right>
      <top style="thin">
        <color theme="0" tint="-0.249977111117893"/>
      </top>
      <bottom style="thin">
        <color theme="0" tint="-0.499984740745262"/>
      </bottom>
      <diagonal/>
    </border>
    <border>
      <left style="thin">
        <color theme="0" tint="-0.249977111117893"/>
      </left>
      <right style="medium">
        <color theme="0" tint="-0.499984740745262"/>
      </right>
      <top style="thin">
        <color theme="0" tint="-0.499984740745262"/>
      </top>
      <bottom style="medium">
        <color theme="0" tint="-0.499984740745262"/>
      </bottom>
      <diagonal/>
    </border>
  </borders>
  <cellStyleXfs count="16">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1" applyNumberFormat="0" applyFill="0" applyAlignment="0" applyProtection="0"/>
    <xf numFmtId="0" fontId="3" fillId="2" borderId="0" applyNumberFormat="0" applyBorder="0" applyAlignment="0" applyProtection="0"/>
    <xf numFmtId="0" fontId="4" fillId="0" borderId="0" applyNumberFormat="0" applyFill="0" applyBorder="0" applyAlignment="0" applyProtection="0"/>
    <xf numFmtId="0" fontId="5" fillId="0" borderId="0"/>
    <xf numFmtId="9"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22" fillId="0" borderId="0"/>
    <xf numFmtId="0" fontId="22" fillId="0" borderId="0"/>
    <xf numFmtId="0" fontId="26" fillId="0" borderId="0"/>
    <xf numFmtId="0" fontId="22" fillId="0" borderId="0"/>
    <xf numFmtId="43" fontId="1" fillId="0" borderId="0" applyFont="0" applyFill="0" applyBorder="0" applyAlignment="0" applyProtection="0"/>
  </cellStyleXfs>
  <cellXfs count="843">
    <xf numFmtId="0" fontId="0" fillId="0" borderId="0" xfId="0"/>
    <xf numFmtId="0" fontId="8" fillId="4" borderId="0" xfId="0" applyFont="1" applyFill="1"/>
    <xf numFmtId="10" fontId="6" fillId="0" borderId="2" xfId="2" applyNumberFormat="1" applyFont="1" applyBorder="1" applyAlignment="1">
      <alignment horizontal="center"/>
    </xf>
    <xf numFmtId="0" fontId="17" fillId="3" borderId="2" xfId="0" applyFont="1" applyFill="1" applyBorder="1" applyAlignment="1">
      <alignment horizontal="center"/>
    </xf>
    <xf numFmtId="0" fontId="12" fillId="4" borderId="0" xfId="0" applyFont="1" applyFill="1"/>
    <xf numFmtId="0" fontId="13" fillId="4" borderId="0" xfId="3" applyFont="1" applyFill="1" applyBorder="1" applyAlignment="1">
      <alignment horizontal="center"/>
    </xf>
    <xf numFmtId="0" fontId="10" fillId="4" borderId="16" xfId="3" applyFont="1" applyFill="1" applyBorder="1" applyAlignment="1"/>
    <xf numFmtId="0" fontId="11" fillId="4" borderId="16" xfId="0" applyFont="1" applyFill="1" applyBorder="1"/>
    <xf numFmtId="0" fontId="15" fillId="3" borderId="3" xfId="0" applyFont="1" applyFill="1" applyBorder="1" applyAlignment="1">
      <alignment horizontal="center"/>
    </xf>
    <xf numFmtId="0" fontId="17" fillId="3" borderId="3" xfId="0" applyFont="1" applyFill="1" applyBorder="1" applyAlignment="1">
      <alignment horizontal="center"/>
    </xf>
    <xf numFmtId="10" fontId="6" fillId="0" borderId="12" xfId="4" applyNumberFormat="1" applyFont="1" applyFill="1" applyBorder="1" applyAlignment="1">
      <alignment horizontal="center"/>
    </xf>
    <xf numFmtId="10" fontId="6" fillId="0" borderId="12" xfId="2" applyNumberFormat="1" applyFont="1" applyBorder="1" applyAlignment="1">
      <alignment horizontal="center"/>
    </xf>
    <xf numFmtId="0" fontId="5" fillId="0" borderId="0" xfId="6"/>
    <xf numFmtId="10" fontId="0" fillId="0" borderId="0" xfId="7" applyNumberFormat="1" applyFont="1" applyAlignment="1">
      <alignment horizontal="center" vertical="center"/>
    </xf>
    <xf numFmtId="0" fontId="5" fillId="0" borderId="0" xfId="6" applyAlignment="1">
      <alignment horizontal="center" vertical="center"/>
    </xf>
    <xf numFmtId="0" fontId="5" fillId="7" borderId="22" xfId="6" applyFill="1" applyBorder="1" applyAlignment="1">
      <alignment horizontal="center" vertical="center" wrapText="1"/>
    </xf>
    <xf numFmtId="0" fontId="5" fillId="12" borderId="22" xfId="6" applyFill="1" applyBorder="1" applyAlignment="1">
      <alignment horizontal="center" vertical="center" wrapText="1"/>
    </xf>
    <xf numFmtId="0" fontId="5" fillId="8" borderId="22" xfId="6" applyFill="1" applyBorder="1" applyAlignment="1">
      <alignment horizontal="center" vertical="center" wrapText="1"/>
    </xf>
    <xf numFmtId="0" fontId="5" fillId="6" borderId="22" xfId="6" applyFill="1" applyBorder="1" applyAlignment="1">
      <alignment horizontal="center" vertical="center" wrapText="1"/>
    </xf>
    <xf numFmtId="0" fontId="5" fillId="13" borderId="22" xfId="6" applyFill="1" applyBorder="1" applyAlignment="1">
      <alignment horizontal="center" vertical="center" wrapText="1"/>
    </xf>
    <xf numFmtId="10" fontId="6" fillId="0" borderId="2" xfId="2" applyNumberFormat="1" applyFont="1" applyFill="1" applyBorder="1" applyAlignment="1">
      <alignment horizontal="center"/>
    </xf>
    <xf numFmtId="0" fontId="5" fillId="0" borderId="0" xfId="6" applyAlignment="1">
      <alignment horizontal="center"/>
    </xf>
    <xf numFmtId="165" fontId="0" fillId="15" borderId="32" xfId="9" applyNumberFormat="1" applyFont="1" applyFill="1" applyBorder="1" applyAlignment="1">
      <alignment horizontal="center" vertical="center" wrapText="1"/>
    </xf>
    <xf numFmtId="0" fontId="5" fillId="15" borderId="33" xfId="6" applyFill="1" applyBorder="1" applyAlignment="1">
      <alignment horizontal="center" vertical="center" wrapText="1"/>
    </xf>
    <xf numFmtId="0" fontId="5" fillId="15" borderId="34" xfId="6" applyFill="1" applyBorder="1" applyAlignment="1">
      <alignment horizontal="center" vertical="center" wrapText="1"/>
    </xf>
    <xf numFmtId="0" fontId="5" fillId="16" borderId="34" xfId="6" applyFill="1" applyBorder="1" applyAlignment="1">
      <alignment horizontal="center" vertical="center" wrapText="1"/>
    </xf>
    <xf numFmtId="0" fontId="5" fillId="10" borderId="33" xfId="6" applyFill="1" applyBorder="1" applyAlignment="1">
      <alignment horizontal="center" wrapText="1"/>
    </xf>
    <xf numFmtId="0" fontId="5" fillId="0" borderId="0" xfId="6" applyAlignment="1">
      <alignment vertical="center"/>
    </xf>
    <xf numFmtId="165" fontId="0" fillId="0" borderId="32" xfId="9" applyNumberFormat="1" applyFont="1" applyBorder="1"/>
    <xf numFmtId="165" fontId="5" fillId="0" borderId="33" xfId="6" applyNumberFormat="1" applyBorder="1"/>
    <xf numFmtId="166" fontId="0" fillId="0" borderId="41" xfId="10" applyNumberFormat="1" applyFont="1" applyFill="1" applyBorder="1"/>
    <xf numFmtId="167" fontId="5" fillId="0" borderId="33" xfId="6" applyNumberFormat="1" applyBorder="1"/>
    <xf numFmtId="165" fontId="0" fillId="0" borderId="0" xfId="9" applyNumberFormat="1" applyFont="1"/>
    <xf numFmtId="0" fontId="20" fillId="19" borderId="33" xfId="6" applyFont="1" applyFill="1" applyBorder="1" applyAlignment="1" applyProtection="1">
      <alignment horizontal="center" vertical="center" wrapText="1"/>
    </xf>
    <xf numFmtId="0" fontId="20" fillId="19" borderId="33" xfId="6" applyFont="1" applyFill="1" applyBorder="1" applyAlignment="1" applyProtection="1">
      <alignment horizontal="center" vertical="center"/>
    </xf>
    <xf numFmtId="0" fontId="20" fillId="20" borderId="33" xfId="6" applyFont="1" applyFill="1" applyBorder="1" applyAlignment="1" applyProtection="1">
      <alignment horizontal="center" vertical="center" wrapText="1"/>
    </xf>
    <xf numFmtId="0" fontId="21" fillId="21" borderId="33" xfId="6" applyFont="1" applyFill="1" applyBorder="1" applyAlignment="1">
      <alignment horizontal="center" vertical="center" textRotation="90" wrapText="1"/>
    </xf>
    <xf numFmtId="0" fontId="5" fillId="21" borderId="33" xfId="6" applyFill="1" applyBorder="1" applyAlignment="1">
      <alignment horizontal="center" vertical="center" textRotation="90" wrapText="1"/>
    </xf>
    <xf numFmtId="0" fontId="20" fillId="22" borderId="42" xfId="6" applyFont="1" applyFill="1" applyBorder="1" applyAlignment="1" applyProtection="1">
      <alignment horizontal="center" vertical="center" wrapText="1"/>
    </xf>
    <xf numFmtId="0" fontId="20" fillId="22" borderId="43" xfId="6" applyFont="1" applyFill="1" applyBorder="1" applyAlignment="1" applyProtection="1">
      <alignment horizontal="center" vertical="center" wrapText="1"/>
    </xf>
    <xf numFmtId="0" fontId="20" fillId="23" borderId="34" xfId="6" applyFont="1" applyFill="1" applyBorder="1" applyAlignment="1" applyProtection="1">
      <alignment horizontal="center" vertical="center" wrapText="1"/>
    </xf>
    <xf numFmtId="0" fontId="20" fillId="23" borderId="33" xfId="6" applyFont="1" applyFill="1" applyBorder="1" applyAlignment="1" applyProtection="1">
      <alignment horizontal="center" vertical="center" wrapText="1"/>
    </xf>
    <xf numFmtId="0" fontId="20" fillId="24" borderId="33" xfId="6" applyFont="1" applyFill="1" applyBorder="1" applyAlignment="1" applyProtection="1">
      <alignment horizontal="center" vertical="center" wrapText="1"/>
    </xf>
    <xf numFmtId="0" fontId="5" fillId="16" borderId="33" xfId="6" applyFill="1" applyBorder="1" applyAlignment="1">
      <alignment horizontal="center" vertical="center" wrapText="1"/>
    </xf>
    <xf numFmtId="0" fontId="5" fillId="25" borderId="33" xfId="6" applyFill="1" applyBorder="1" applyAlignment="1">
      <alignment horizontal="center" vertical="center" wrapText="1"/>
    </xf>
    <xf numFmtId="0" fontId="5" fillId="17" borderId="33" xfId="6" applyFill="1" applyBorder="1" applyAlignment="1">
      <alignment horizontal="center" vertical="center" wrapText="1"/>
    </xf>
    <xf numFmtId="0" fontId="5" fillId="26" borderId="33" xfId="6" applyFill="1" applyBorder="1" applyAlignment="1">
      <alignment horizontal="center" vertical="center" wrapText="1"/>
    </xf>
    <xf numFmtId="0" fontId="5" fillId="18" borderId="33" xfId="6" applyFill="1" applyBorder="1" applyAlignment="1">
      <alignment horizontal="center" vertical="center" wrapText="1"/>
    </xf>
    <xf numFmtId="0" fontId="5" fillId="10" borderId="44" xfId="6" applyFill="1" applyBorder="1" applyAlignment="1">
      <alignment horizontal="center" vertical="center" wrapText="1"/>
    </xf>
    <xf numFmtId="0" fontId="5" fillId="0" borderId="33" xfId="6" applyBorder="1" applyAlignment="1">
      <alignment horizontal="center" vertical="center" wrapText="1"/>
    </xf>
    <xf numFmtId="0" fontId="5" fillId="0" borderId="0" xfId="6" applyAlignment="1">
      <alignment horizontal="center" vertical="center" wrapText="1"/>
    </xf>
    <xf numFmtId="0" fontId="23" fillId="0" borderId="36" xfId="11" applyNumberFormat="1" applyFont="1" applyFill="1" applyBorder="1" applyAlignment="1">
      <alignment wrapText="1"/>
    </xf>
    <xf numFmtId="0" fontId="23" fillId="0" borderId="45" xfId="11" applyNumberFormat="1" applyFont="1" applyFill="1" applyBorder="1" applyAlignment="1">
      <alignment wrapText="1"/>
    </xf>
    <xf numFmtId="0" fontId="23" fillId="0" borderId="45" xfId="11" applyFont="1" applyFill="1" applyBorder="1" applyAlignment="1"/>
    <xf numFmtId="0" fontId="23" fillId="0" borderId="45" xfId="11" applyFont="1" applyFill="1" applyBorder="1" applyAlignment="1">
      <alignment horizontal="center" wrapText="1"/>
    </xf>
    <xf numFmtId="0" fontId="23" fillId="0" borderId="45" xfId="11" applyFont="1" applyFill="1" applyBorder="1" applyAlignment="1">
      <alignment wrapText="1"/>
    </xf>
    <xf numFmtId="0" fontId="5" fillId="0" borderId="45" xfId="6" applyFill="1" applyBorder="1" applyAlignment="1">
      <alignment horizontal="center"/>
    </xf>
    <xf numFmtId="10" fontId="0" fillId="0" borderId="45" xfId="7" applyNumberFormat="1" applyFont="1" applyFill="1" applyBorder="1" applyAlignment="1">
      <alignment horizontal="center"/>
    </xf>
    <xf numFmtId="165" fontId="0" fillId="0" borderId="45" xfId="9" applyNumberFormat="1" applyFont="1" applyFill="1" applyBorder="1" applyAlignment="1">
      <alignment horizontal="center"/>
    </xf>
    <xf numFmtId="14" fontId="0" fillId="0" borderId="45" xfId="9" applyNumberFormat="1" applyFont="1" applyFill="1" applyBorder="1" applyAlignment="1">
      <alignment horizontal="center"/>
    </xf>
    <xf numFmtId="165" fontId="0" fillId="0" borderId="37" xfId="9" applyNumberFormat="1" applyFont="1" applyFill="1" applyBorder="1" applyAlignment="1">
      <alignment horizontal="center"/>
    </xf>
    <xf numFmtId="168" fontId="0" fillId="0" borderId="46" xfId="7" applyNumberFormat="1" applyFont="1" applyFill="1" applyBorder="1"/>
    <xf numFmtId="168" fontId="0" fillId="0" borderId="41" xfId="7" applyNumberFormat="1" applyFont="1" applyFill="1" applyBorder="1"/>
    <xf numFmtId="165" fontId="0" fillId="0" borderId="41" xfId="9" applyNumberFormat="1" applyFont="1" applyFill="1" applyBorder="1"/>
    <xf numFmtId="167" fontId="5" fillId="0" borderId="36" xfId="6" applyNumberFormat="1" applyFill="1" applyBorder="1"/>
    <xf numFmtId="167" fontId="5" fillId="0" borderId="45" xfId="6" applyNumberFormat="1" applyFill="1" applyBorder="1"/>
    <xf numFmtId="167" fontId="5" fillId="0" borderId="47" xfId="6" applyNumberFormat="1" applyFill="1" applyBorder="1"/>
    <xf numFmtId="167" fontId="5" fillId="0" borderId="46" xfId="6" applyNumberFormat="1" applyFill="1" applyBorder="1"/>
    <xf numFmtId="167" fontId="5" fillId="0" borderId="0" xfId="6" applyNumberFormat="1" applyFill="1" applyBorder="1"/>
    <xf numFmtId="167" fontId="5" fillId="0" borderId="41" xfId="6" applyNumberFormat="1" applyFill="1" applyBorder="1"/>
    <xf numFmtId="0" fontId="5" fillId="0" borderId="0" xfId="6" applyFill="1" applyBorder="1" applyAlignment="1">
      <alignment horizontal="center"/>
    </xf>
    <xf numFmtId="0" fontId="5" fillId="0" borderId="0" xfId="6" applyFill="1"/>
    <xf numFmtId="0" fontId="23" fillId="0" borderId="46" xfId="11" applyNumberFormat="1" applyFont="1" applyFill="1" applyBorder="1" applyAlignment="1">
      <alignment wrapText="1"/>
    </xf>
    <xf numFmtId="0" fontId="23" fillId="0" borderId="0" xfId="11" applyNumberFormat="1" applyFont="1" applyFill="1" applyBorder="1" applyAlignment="1">
      <alignment wrapText="1"/>
    </xf>
    <xf numFmtId="0" fontId="23" fillId="0" borderId="0" xfId="11" applyFont="1" applyFill="1" applyBorder="1" applyAlignment="1"/>
    <xf numFmtId="0" fontId="23" fillId="0" borderId="0" xfId="11" applyFont="1" applyFill="1" applyBorder="1" applyAlignment="1">
      <alignment horizontal="center" wrapText="1"/>
    </xf>
    <xf numFmtId="0" fontId="23" fillId="0" borderId="0" xfId="11" applyFont="1" applyFill="1" applyBorder="1" applyAlignment="1">
      <alignment wrapText="1"/>
    </xf>
    <xf numFmtId="10" fontId="0" fillId="0" borderId="0" xfId="7" applyNumberFormat="1" applyFont="1" applyFill="1" applyBorder="1" applyAlignment="1">
      <alignment horizontal="center"/>
    </xf>
    <xf numFmtId="165" fontId="0" fillId="0" borderId="0" xfId="9" applyNumberFormat="1" applyFont="1" applyFill="1" applyBorder="1" applyAlignment="1">
      <alignment horizontal="center"/>
    </xf>
    <xf numFmtId="14" fontId="0" fillId="0" borderId="0" xfId="9" applyNumberFormat="1" applyFont="1" applyFill="1" applyBorder="1" applyAlignment="1">
      <alignment horizontal="center"/>
    </xf>
    <xf numFmtId="165" fontId="0" fillId="0" borderId="47" xfId="9" applyNumberFormat="1" applyFont="1" applyFill="1" applyBorder="1" applyAlignment="1">
      <alignment horizontal="center"/>
    </xf>
    <xf numFmtId="0" fontId="23" fillId="0" borderId="46" xfId="12" applyNumberFormat="1" applyFont="1" applyFill="1" applyBorder="1" applyAlignment="1">
      <alignment wrapText="1"/>
    </xf>
    <xf numFmtId="0" fontId="23" fillId="0" borderId="0" xfId="12" applyNumberFormat="1" applyFont="1" applyFill="1" applyBorder="1" applyAlignment="1">
      <alignment wrapText="1"/>
    </xf>
    <xf numFmtId="0" fontId="23" fillId="0" borderId="0" xfId="12" applyFont="1" applyFill="1" applyBorder="1" applyAlignment="1"/>
    <xf numFmtId="0" fontId="23" fillId="0" borderId="0" xfId="12" applyFont="1" applyFill="1" applyBorder="1" applyAlignment="1">
      <alignment horizontal="center" wrapText="1"/>
    </xf>
    <xf numFmtId="0" fontId="23" fillId="0" borderId="0" xfId="12" applyFont="1" applyFill="1" applyBorder="1" applyAlignment="1">
      <alignment wrapText="1"/>
    </xf>
    <xf numFmtId="0" fontId="24" fillId="0" borderId="0" xfId="6" applyFont="1" applyFill="1" applyBorder="1" applyAlignment="1">
      <alignment horizontal="center"/>
    </xf>
    <xf numFmtId="0" fontId="25" fillId="0" borderId="46" xfId="6" applyNumberFormat="1" applyFont="1" applyFill="1" applyBorder="1" applyAlignment="1" applyProtection="1">
      <alignment vertical="center" wrapText="1"/>
    </xf>
    <xf numFmtId="0" fontId="25" fillId="0" borderId="0" xfId="6" applyNumberFormat="1" applyFont="1" applyFill="1" applyBorder="1" applyAlignment="1" applyProtection="1">
      <alignment vertical="center" wrapText="1"/>
    </xf>
    <xf numFmtId="0" fontId="25" fillId="0" borderId="0" xfId="6" applyFont="1" applyFill="1" applyBorder="1" applyAlignment="1" applyProtection="1">
      <alignment vertical="center"/>
    </xf>
    <xf numFmtId="0" fontId="25" fillId="0" borderId="0" xfId="6" applyFont="1" applyFill="1" applyBorder="1" applyAlignment="1" applyProtection="1">
      <alignment horizontal="center" vertical="center" wrapText="1"/>
    </xf>
    <xf numFmtId="0" fontId="25" fillId="0" borderId="0" xfId="6" applyFont="1" applyFill="1" applyBorder="1" applyAlignment="1" applyProtection="1">
      <alignment vertical="center" wrapText="1"/>
    </xf>
    <xf numFmtId="0" fontId="5" fillId="0" borderId="46" xfId="6" applyFill="1" applyBorder="1"/>
    <xf numFmtId="0" fontId="5" fillId="0" borderId="0" xfId="6" applyFill="1" applyBorder="1"/>
    <xf numFmtId="0" fontId="5" fillId="0" borderId="0" xfId="6" applyFill="1" applyBorder="1" applyAlignment="1"/>
    <xf numFmtId="0" fontId="5" fillId="0" borderId="0" xfId="13" applyNumberFormat="1" applyFont="1" applyFill="1" applyBorder="1" applyAlignment="1">
      <alignment horizontal="center"/>
    </xf>
    <xf numFmtId="0" fontId="5" fillId="0" borderId="48" xfId="6" applyFill="1" applyBorder="1"/>
    <xf numFmtId="0" fontId="5" fillId="0" borderId="49" xfId="6" applyFill="1" applyBorder="1"/>
    <xf numFmtId="0" fontId="5" fillId="0" borderId="49" xfId="6" applyFill="1" applyBorder="1" applyAlignment="1">
      <alignment horizontal="center"/>
    </xf>
    <xf numFmtId="0" fontId="23" fillId="0" borderId="50" xfId="11" applyNumberFormat="1" applyFont="1" applyFill="1" applyBorder="1" applyAlignment="1">
      <alignment wrapText="1"/>
    </xf>
    <xf numFmtId="0" fontId="23" fillId="0" borderId="51" xfId="11" applyNumberFormat="1" applyFont="1" applyFill="1" applyBorder="1" applyAlignment="1">
      <alignment wrapText="1"/>
    </xf>
    <xf numFmtId="0" fontId="23" fillId="0" borderId="51" xfId="11" applyFont="1" applyFill="1" applyBorder="1" applyAlignment="1"/>
    <xf numFmtId="0" fontId="23" fillId="0" borderId="51" xfId="11" applyFont="1" applyFill="1" applyBorder="1" applyAlignment="1">
      <alignment horizontal="center" wrapText="1"/>
    </xf>
    <xf numFmtId="0" fontId="23" fillId="0" borderId="51" xfId="11" applyFont="1" applyFill="1" applyBorder="1" applyAlignment="1">
      <alignment wrapText="1"/>
    </xf>
    <xf numFmtId="0" fontId="25" fillId="0" borderId="50" xfId="6" applyNumberFormat="1" applyFont="1" applyFill="1" applyBorder="1" applyAlignment="1" applyProtection="1">
      <alignment vertical="center" wrapText="1"/>
    </xf>
    <xf numFmtId="0" fontId="25" fillId="0" borderId="51" xfId="6" applyNumberFormat="1" applyFont="1" applyFill="1" applyBorder="1" applyAlignment="1" applyProtection="1">
      <alignment vertical="center" wrapText="1"/>
    </xf>
    <xf numFmtId="0" fontId="25" fillId="0" borderId="51" xfId="6" applyFont="1" applyFill="1" applyBorder="1" applyAlignment="1" applyProtection="1">
      <alignment vertical="center"/>
    </xf>
    <xf numFmtId="0" fontId="25" fillId="0" borderId="51" xfId="6" applyFont="1" applyFill="1" applyBorder="1" applyAlignment="1" applyProtection="1">
      <alignment horizontal="center" vertical="center" wrapText="1"/>
    </xf>
    <xf numFmtId="0" fontId="25" fillId="0" borderId="51" xfId="6" applyFont="1" applyFill="1" applyBorder="1" applyAlignment="1" applyProtection="1">
      <alignment vertical="center" wrapText="1"/>
    </xf>
    <xf numFmtId="0" fontId="5" fillId="0" borderId="46" xfId="6" applyFill="1" applyBorder="1" applyAlignment="1">
      <alignment horizontal="center"/>
    </xf>
    <xf numFmtId="0" fontId="5" fillId="0" borderId="50" xfId="6" applyFill="1" applyBorder="1"/>
    <xf numFmtId="0" fontId="23" fillId="0" borderId="51" xfId="12" applyNumberFormat="1" applyFont="1" applyFill="1" applyBorder="1" applyAlignment="1">
      <alignment wrapText="1"/>
    </xf>
    <xf numFmtId="0" fontId="23" fillId="0" borderId="51" xfId="12" applyFont="1" applyFill="1" applyBorder="1" applyAlignment="1"/>
    <xf numFmtId="0" fontId="5" fillId="0" borderId="51" xfId="6" applyFill="1" applyBorder="1" applyAlignment="1">
      <alignment horizontal="center"/>
    </xf>
    <xf numFmtId="0" fontId="5" fillId="0" borderId="51" xfId="6" applyFill="1" applyBorder="1"/>
    <xf numFmtId="0" fontId="23" fillId="0" borderId="50" xfId="12" applyNumberFormat="1" applyFont="1" applyFill="1" applyBorder="1" applyAlignment="1">
      <alignment wrapText="1"/>
    </xf>
    <xf numFmtId="0" fontId="5" fillId="0" borderId="51" xfId="6" applyFill="1" applyBorder="1" applyAlignment="1"/>
    <xf numFmtId="0" fontId="23" fillId="0" borderId="51" xfId="12" applyFont="1" applyFill="1" applyBorder="1" applyAlignment="1">
      <alignment horizontal="center" wrapText="1"/>
    </xf>
    <xf numFmtId="0" fontId="23" fillId="0" borderId="51" xfId="12" applyFont="1" applyFill="1" applyBorder="1" applyAlignment="1">
      <alignment wrapText="1"/>
    </xf>
    <xf numFmtId="0" fontId="23" fillId="0" borderId="52" xfId="11" applyNumberFormat="1" applyFont="1" applyFill="1" applyBorder="1" applyAlignment="1">
      <alignment wrapText="1"/>
    </xf>
    <xf numFmtId="0" fontId="23" fillId="0" borderId="53" xfId="11" applyNumberFormat="1" applyFont="1" applyFill="1" applyBorder="1" applyAlignment="1">
      <alignment wrapText="1"/>
    </xf>
    <xf numFmtId="0" fontId="23" fillId="0" borderId="53" xfId="11" applyFont="1" applyFill="1" applyBorder="1" applyAlignment="1"/>
    <xf numFmtId="0" fontId="23" fillId="0" borderId="53" xfId="11" applyFont="1" applyFill="1" applyBorder="1" applyAlignment="1">
      <alignment horizontal="center" wrapText="1"/>
    </xf>
    <xf numFmtId="0" fontId="23" fillId="0" borderId="53" xfId="11" applyFont="1" applyFill="1" applyBorder="1" applyAlignment="1">
      <alignment wrapText="1"/>
    </xf>
    <xf numFmtId="0" fontId="25" fillId="0" borderId="52" xfId="6" applyNumberFormat="1" applyFont="1" applyFill="1" applyBorder="1" applyAlignment="1" applyProtection="1">
      <alignment vertical="center" wrapText="1"/>
    </xf>
    <xf numFmtId="0" fontId="25" fillId="0" borderId="53" xfId="6" applyNumberFormat="1" applyFont="1" applyFill="1" applyBorder="1" applyAlignment="1" applyProtection="1">
      <alignment vertical="center" wrapText="1"/>
    </xf>
    <xf numFmtId="0" fontId="25" fillId="0" borderId="53" xfId="6" applyFont="1" applyFill="1" applyBorder="1" applyAlignment="1" applyProtection="1">
      <alignment vertical="center"/>
    </xf>
    <xf numFmtId="0" fontId="25" fillId="0" borderId="53" xfId="6" applyFont="1" applyFill="1" applyBorder="1" applyAlignment="1" applyProtection="1">
      <alignment horizontal="center" vertical="center" wrapText="1"/>
    </xf>
    <xf numFmtId="0" fontId="25" fillId="0" borderId="53" xfId="6" applyFont="1" applyFill="1" applyBorder="1" applyAlignment="1" applyProtection="1">
      <alignment vertical="center" wrapText="1"/>
    </xf>
    <xf numFmtId="0" fontId="25" fillId="25" borderId="52" xfId="6" applyNumberFormat="1" applyFont="1" applyFill="1" applyBorder="1" applyAlignment="1" applyProtection="1">
      <alignment vertical="center" wrapText="1"/>
    </xf>
    <xf numFmtId="0" fontId="25" fillId="25" borderId="53" xfId="6" applyNumberFormat="1" applyFont="1" applyFill="1" applyBorder="1" applyAlignment="1" applyProtection="1">
      <alignment vertical="center" wrapText="1"/>
    </xf>
    <xf numFmtId="0" fontId="25" fillId="25" borderId="53" xfId="6" applyFont="1" applyFill="1" applyBorder="1" applyAlignment="1" applyProtection="1">
      <alignment vertical="center"/>
    </xf>
    <xf numFmtId="0" fontId="25" fillId="25" borderId="53" xfId="6" applyFont="1" applyFill="1" applyBorder="1" applyAlignment="1" applyProtection="1">
      <alignment horizontal="center" vertical="center" wrapText="1"/>
    </xf>
    <xf numFmtId="0" fontId="25" fillId="25" borderId="53" xfId="6" applyFont="1" applyFill="1" applyBorder="1" applyAlignment="1" applyProtection="1">
      <alignment vertical="center" wrapText="1"/>
    </xf>
    <xf numFmtId="0" fontId="5" fillId="25" borderId="0" xfId="6" applyFill="1" applyBorder="1" applyAlignment="1">
      <alignment horizontal="center"/>
    </xf>
    <xf numFmtId="10" fontId="0" fillId="25" borderId="0" xfId="7" applyNumberFormat="1" applyFont="1" applyFill="1" applyBorder="1" applyAlignment="1">
      <alignment horizontal="center"/>
    </xf>
    <xf numFmtId="165" fontId="0" fillId="25" borderId="0" xfId="9" applyNumberFormat="1" applyFont="1" applyFill="1" applyBorder="1" applyAlignment="1">
      <alignment horizontal="center"/>
    </xf>
    <xf numFmtId="14" fontId="0" fillId="25" borderId="0" xfId="9" applyNumberFormat="1" applyFont="1" applyFill="1" applyBorder="1" applyAlignment="1">
      <alignment horizontal="center"/>
    </xf>
    <xf numFmtId="165" fontId="0" fillId="25" borderId="47" xfId="9" applyNumberFormat="1" applyFont="1" applyFill="1" applyBorder="1" applyAlignment="1">
      <alignment horizontal="center"/>
    </xf>
    <xf numFmtId="168" fontId="0" fillId="25" borderId="46" xfId="7" applyNumberFormat="1" applyFont="1" applyFill="1" applyBorder="1"/>
    <xf numFmtId="168" fontId="0" fillId="25" borderId="41" xfId="7" applyNumberFormat="1" applyFont="1" applyFill="1" applyBorder="1"/>
    <xf numFmtId="167" fontId="5" fillId="25" borderId="46" xfId="6" applyNumberFormat="1" applyFill="1" applyBorder="1"/>
    <xf numFmtId="167" fontId="5" fillId="25" borderId="0" xfId="6" applyNumberFormat="1" applyFill="1" applyBorder="1"/>
    <xf numFmtId="167" fontId="5" fillId="25" borderId="41" xfId="6" applyNumberFormat="1" applyFill="1" applyBorder="1"/>
    <xf numFmtId="0" fontId="24" fillId="0" borderId="46" xfId="6" applyFont="1" applyFill="1" applyBorder="1" applyAlignment="1">
      <alignment horizontal="center"/>
    </xf>
    <xf numFmtId="0" fontId="5" fillId="0" borderId="52" xfId="6" applyFill="1" applyBorder="1"/>
    <xf numFmtId="0" fontId="5" fillId="0" borderId="53" xfId="6" applyFill="1" applyBorder="1"/>
    <xf numFmtId="0" fontId="5" fillId="0" borderId="53" xfId="6" applyFill="1" applyBorder="1" applyAlignment="1">
      <alignment horizontal="center"/>
    </xf>
    <xf numFmtId="0" fontId="23" fillId="0" borderId="52" xfId="12" applyNumberFormat="1" applyFont="1" applyFill="1" applyBorder="1" applyAlignment="1">
      <alignment wrapText="1"/>
    </xf>
    <xf numFmtId="0" fontId="23" fillId="0" borderId="53" xfId="12" applyNumberFormat="1" applyFont="1" applyFill="1" applyBorder="1" applyAlignment="1">
      <alignment wrapText="1"/>
    </xf>
    <xf numFmtId="0" fontId="23" fillId="0" borderId="53" xfId="12" applyFont="1" applyFill="1" applyBorder="1" applyAlignment="1"/>
    <xf numFmtId="0" fontId="23" fillId="0" borderId="53" xfId="12" applyFont="1" applyFill="1" applyBorder="1" applyAlignment="1">
      <alignment horizontal="center" wrapText="1"/>
    </xf>
    <xf numFmtId="0" fontId="23" fillId="0" borderId="53" xfId="12" applyFont="1" applyFill="1" applyBorder="1" applyAlignment="1">
      <alignment wrapText="1"/>
    </xf>
    <xf numFmtId="165" fontId="0" fillId="18" borderId="41" xfId="9" applyNumberFormat="1" applyFont="1" applyFill="1" applyBorder="1"/>
    <xf numFmtId="0" fontId="5" fillId="0" borderId="53" xfId="6" applyFill="1" applyBorder="1" applyAlignment="1"/>
    <xf numFmtId="0" fontId="23" fillId="0" borderId="54" xfId="12" applyNumberFormat="1" applyFont="1" applyFill="1" applyBorder="1" applyAlignment="1">
      <alignment wrapText="1"/>
    </xf>
    <xf numFmtId="0" fontId="23" fillId="0" borderId="54" xfId="12" applyFont="1" applyFill="1" applyBorder="1" applyAlignment="1"/>
    <xf numFmtId="0" fontId="25" fillId="0" borderId="55" xfId="6" applyNumberFormat="1" applyFont="1" applyFill="1" applyBorder="1" applyAlignment="1" applyProtection="1">
      <alignment vertical="center" wrapText="1"/>
    </xf>
    <xf numFmtId="0" fontId="25" fillId="0" borderId="54" xfId="6" applyNumberFormat="1" applyFont="1" applyFill="1" applyBorder="1" applyAlignment="1" applyProtection="1">
      <alignment vertical="center" wrapText="1"/>
    </xf>
    <xf numFmtId="0" fontId="25" fillId="0" borderId="43" xfId="6" applyNumberFormat="1" applyFont="1" applyFill="1" applyBorder="1" applyAlignment="1" applyProtection="1">
      <alignment vertical="center" wrapText="1"/>
    </xf>
    <xf numFmtId="0" fontId="25" fillId="0" borderId="56" xfId="6" applyNumberFormat="1" applyFont="1" applyFill="1" applyBorder="1" applyAlignment="1" applyProtection="1">
      <alignment vertical="center" wrapText="1"/>
    </xf>
    <xf numFmtId="0" fontId="25" fillId="0" borderId="56" xfId="6" applyFont="1" applyFill="1" applyBorder="1" applyAlignment="1" applyProtection="1">
      <alignment vertical="center"/>
    </xf>
    <xf numFmtId="0" fontId="25" fillId="0" borderId="56" xfId="6" applyFont="1" applyFill="1" applyBorder="1" applyAlignment="1" applyProtection="1">
      <alignment horizontal="center" vertical="center" wrapText="1"/>
    </xf>
    <xf numFmtId="0" fontId="25" fillId="0" borderId="56" xfId="6" applyFont="1" applyFill="1" applyBorder="1" applyAlignment="1" applyProtection="1">
      <alignment vertical="center" wrapText="1"/>
    </xf>
    <xf numFmtId="0" fontId="5" fillId="0" borderId="56" xfId="6" applyFill="1" applyBorder="1" applyAlignment="1">
      <alignment horizontal="center"/>
    </xf>
    <xf numFmtId="10" fontId="0" fillId="0" borderId="56" xfId="7" applyNumberFormat="1" applyFont="1" applyFill="1" applyBorder="1" applyAlignment="1">
      <alignment horizontal="center"/>
    </xf>
    <xf numFmtId="165" fontId="0" fillId="0" borderId="56" xfId="9" applyNumberFormat="1" applyFont="1" applyFill="1" applyBorder="1" applyAlignment="1">
      <alignment horizontal="center"/>
    </xf>
    <xf numFmtId="14" fontId="0" fillId="0" borderId="56" xfId="9" applyNumberFormat="1" applyFont="1" applyFill="1" applyBorder="1" applyAlignment="1">
      <alignment horizontal="center"/>
    </xf>
    <xf numFmtId="165" fontId="0" fillId="0" borderId="57" xfId="9" applyNumberFormat="1" applyFont="1" applyFill="1" applyBorder="1" applyAlignment="1">
      <alignment horizontal="center"/>
    </xf>
    <xf numFmtId="168" fontId="0" fillId="0" borderId="43" xfId="7" applyNumberFormat="1" applyFont="1" applyFill="1" applyBorder="1"/>
    <xf numFmtId="168" fontId="0" fillId="0" borderId="42" xfId="7" applyNumberFormat="1" applyFont="1" applyFill="1" applyBorder="1"/>
    <xf numFmtId="166" fontId="0" fillId="0" borderId="42" xfId="10" applyNumberFormat="1" applyFont="1" applyFill="1" applyBorder="1"/>
    <xf numFmtId="165" fontId="0" fillId="0" borderId="42" xfId="9" applyNumberFormat="1" applyFont="1" applyFill="1" applyBorder="1"/>
    <xf numFmtId="167" fontId="5" fillId="0" borderId="42" xfId="6" applyNumberFormat="1" applyFill="1" applyBorder="1"/>
    <xf numFmtId="165" fontId="0" fillId="0" borderId="0" xfId="9" applyNumberFormat="1" applyFont="1" applyAlignment="1">
      <alignment horizontal="center"/>
    </xf>
    <xf numFmtId="168" fontId="0" fillId="0" borderId="58" xfId="7" applyNumberFormat="1" applyFont="1" applyFill="1" applyBorder="1"/>
    <xf numFmtId="168" fontId="0" fillId="0" borderId="59" xfId="7" applyNumberFormat="1" applyFont="1" applyFill="1" applyBorder="1"/>
    <xf numFmtId="166" fontId="0" fillId="0" borderId="60" xfId="10" applyNumberFormat="1" applyFont="1" applyFill="1" applyBorder="1"/>
    <xf numFmtId="167" fontId="5" fillId="0" borderId="58" xfId="6" applyNumberFormat="1" applyFill="1" applyBorder="1"/>
    <xf numFmtId="167" fontId="5" fillId="0" borderId="61" xfId="6" applyNumberFormat="1" applyFill="1" applyBorder="1"/>
    <xf numFmtId="167" fontId="5" fillId="0" borderId="62" xfId="6" applyNumberFormat="1" applyFill="1" applyBorder="1"/>
    <xf numFmtId="167" fontId="5" fillId="0" borderId="59" xfId="6" applyNumberFormat="1" applyFill="1" applyBorder="1"/>
    <xf numFmtId="169" fontId="0" fillId="0" borderId="59" xfId="9" applyNumberFormat="1" applyFont="1" applyFill="1" applyBorder="1"/>
    <xf numFmtId="0" fontId="5" fillId="0" borderId="0" xfId="6" applyNumberFormat="1"/>
    <xf numFmtId="44" fontId="0" fillId="0" borderId="0" xfId="0" applyNumberFormat="1"/>
    <xf numFmtId="0" fontId="23" fillId="28" borderId="33" xfId="14" applyFont="1" applyFill="1" applyBorder="1" applyAlignment="1">
      <alignment horizontal="center" vertical="center" wrapText="1"/>
    </xf>
    <xf numFmtId="0" fontId="0" fillId="0" borderId="0" xfId="0" applyAlignment="1">
      <alignment vertical="center" wrapText="1"/>
    </xf>
    <xf numFmtId="0" fontId="23" fillId="0" borderId="53" xfId="14" applyFont="1" applyFill="1" applyBorder="1" applyAlignment="1">
      <alignment wrapText="1"/>
    </xf>
    <xf numFmtId="0" fontId="23" fillId="0" borderId="53" xfId="14" applyFont="1" applyFill="1" applyBorder="1" applyAlignment="1">
      <alignment horizontal="right" wrapText="1"/>
    </xf>
    <xf numFmtId="0" fontId="0" fillId="0" borderId="0" xfId="0" applyAlignment="1">
      <alignment horizontal="left"/>
    </xf>
    <xf numFmtId="0" fontId="18" fillId="27" borderId="63" xfId="0" applyFont="1" applyFill="1" applyBorder="1" applyAlignment="1">
      <alignment horizontal="left"/>
    </xf>
    <xf numFmtId="0" fontId="18" fillId="27" borderId="71" xfId="0" applyFont="1" applyFill="1" applyBorder="1"/>
    <xf numFmtId="0" fontId="0" fillId="0" borderId="0" xfId="0" applyNumberFormat="1"/>
    <xf numFmtId="0" fontId="18" fillId="27" borderId="63" xfId="0" applyNumberFormat="1" applyFont="1" applyFill="1" applyBorder="1"/>
    <xf numFmtId="0" fontId="23" fillId="0" borderId="53" xfId="14" applyNumberFormat="1" applyFont="1" applyFill="1" applyBorder="1" applyAlignment="1">
      <alignment wrapText="1"/>
    </xf>
    <xf numFmtId="0" fontId="0" fillId="0" borderId="0" xfId="0" applyFont="1"/>
    <xf numFmtId="0" fontId="0" fillId="0" borderId="0" xfId="0" applyFont="1" applyAlignment="1">
      <alignment horizontal="left"/>
    </xf>
    <xf numFmtId="0" fontId="0" fillId="7" borderId="22" xfId="6" applyFont="1" applyFill="1" applyBorder="1" applyAlignment="1">
      <alignment horizontal="left" vertical="center" wrapText="1"/>
    </xf>
    <xf numFmtId="0" fontId="0" fillId="12" borderId="22" xfId="6" applyFont="1" applyFill="1" applyBorder="1" applyAlignment="1">
      <alignment horizontal="left" vertical="center" wrapText="1"/>
    </xf>
    <xf numFmtId="0" fontId="0" fillId="8" borderId="22" xfId="6" applyFont="1" applyFill="1" applyBorder="1" applyAlignment="1">
      <alignment horizontal="left" vertical="center" wrapText="1"/>
    </xf>
    <xf numFmtId="0" fontId="0" fillId="6" borderId="22" xfId="6" applyFont="1" applyFill="1" applyBorder="1" applyAlignment="1">
      <alignment horizontal="left" vertical="center" wrapText="1"/>
    </xf>
    <xf numFmtId="0" fontId="0" fillId="13" borderId="22" xfId="6" applyFont="1" applyFill="1" applyBorder="1" applyAlignment="1">
      <alignment horizontal="left" vertical="center" wrapText="1"/>
    </xf>
    <xf numFmtId="0" fontId="29" fillId="0" borderId="0" xfId="0" applyFont="1" applyAlignment="1">
      <alignment horizontal="left"/>
    </xf>
    <xf numFmtId="0" fontId="30" fillId="29" borderId="0" xfId="0" applyFont="1" applyFill="1" applyAlignment="1">
      <alignment horizontal="center"/>
    </xf>
    <xf numFmtId="0" fontId="5" fillId="30" borderId="22" xfId="6" applyFill="1" applyBorder="1" applyAlignment="1">
      <alignment horizontal="center" vertical="center" wrapText="1"/>
    </xf>
    <xf numFmtId="0" fontId="0" fillId="30" borderId="22" xfId="6" applyFont="1" applyFill="1" applyBorder="1" applyAlignment="1">
      <alignment horizontal="left" vertical="center" wrapText="1"/>
    </xf>
    <xf numFmtId="0" fontId="9" fillId="0" borderId="16" xfId="3" applyFont="1" applyFill="1" applyBorder="1" applyAlignment="1"/>
    <xf numFmtId="0" fontId="9" fillId="4" borderId="16" xfId="3" applyFont="1" applyFill="1" applyBorder="1" applyAlignment="1">
      <alignment horizontal="center"/>
    </xf>
    <xf numFmtId="0" fontId="5" fillId="8" borderId="0" xfId="6" applyNumberFormat="1" applyFill="1"/>
    <xf numFmtId="0" fontId="5" fillId="8" borderId="0" xfId="6" applyFill="1"/>
    <xf numFmtId="0" fontId="23" fillId="8" borderId="52" xfId="12" applyNumberFormat="1" applyFont="1" applyFill="1" applyBorder="1" applyAlignment="1">
      <alignment wrapText="1"/>
    </xf>
    <xf numFmtId="10" fontId="5" fillId="7" borderId="22" xfId="2" applyNumberFormat="1" applyFont="1" applyFill="1" applyBorder="1" applyAlignment="1">
      <alignment horizontal="center" vertical="center" wrapText="1"/>
    </xf>
    <xf numFmtId="10" fontId="5" fillId="0" borderId="0" xfId="2" applyNumberFormat="1" applyFont="1" applyAlignment="1">
      <alignment horizontal="center" vertical="center"/>
    </xf>
    <xf numFmtId="10" fontId="6" fillId="4" borderId="12" xfId="4" applyNumberFormat="1" applyFont="1" applyFill="1" applyBorder="1" applyAlignment="1">
      <alignment horizontal="center"/>
    </xf>
    <xf numFmtId="0" fontId="5" fillId="8" borderId="0" xfId="6" applyFill="1" applyAlignment="1">
      <alignment vertical="center"/>
    </xf>
    <xf numFmtId="0" fontId="15" fillId="3" borderId="2" xfId="0" applyFont="1" applyFill="1" applyBorder="1" applyAlignment="1">
      <alignment horizontal="center" vertical="center" wrapText="1"/>
    </xf>
    <xf numFmtId="0" fontId="5" fillId="7" borderId="0" xfId="6" applyFill="1" applyAlignment="1">
      <alignment horizontal="center" vertical="center" wrapText="1"/>
    </xf>
    <xf numFmtId="0" fontId="18" fillId="27" borderId="0" xfId="0" applyFont="1" applyFill="1" applyBorder="1"/>
    <xf numFmtId="0" fontId="23" fillId="0" borderId="73" xfId="14" applyFont="1" applyFill="1" applyBorder="1" applyAlignment="1">
      <alignment horizontal="right" wrapText="1"/>
    </xf>
    <xf numFmtId="0" fontId="9" fillId="4" borderId="16" xfId="0" applyFont="1" applyFill="1" applyBorder="1" applyAlignment="1">
      <alignment horizontal="center"/>
    </xf>
    <xf numFmtId="0" fontId="31" fillId="4" borderId="0" xfId="0" applyFont="1" applyFill="1"/>
    <xf numFmtId="0" fontId="33" fillId="4" borderId="0" xfId="0" applyFont="1" applyFill="1"/>
    <xf numFmtId="0" fontId="34" fillId="4" borderId="0" xfId="0" applyFont="1" applyFill="1"/>
    <xf numFmtId="0" fontId="31" fillId="0" borderId="0" xfId="0" applyFont="1"/>
    <xf numFmtId="0" fontId="31" fillId="4" borderId="0" xfId="0" applyFont="1" applyFill="1" applyAlignment="1">
      <alignment horizontal="center" vertical="center"/>
    </xf>
    <xf numFmtId="0" fontId="31" fillId="0" borderId="0" xfId="0" applyFont="1" applyAlignment="1">
      <alignment horizontal="center" vertical="center"/>
    </xf>
    <xf numFmtId="165" fontId="31" fillId="4" borderId="24" xfId="8" applyNumberFormat="1" applyFont="1" applyFill="1" applyBorder="1"/>
    <xf numFmtId="165" fontId="31" fillId="4" borderId="7" xfId="8" applyNumberFormat="1" applyFont="1" applyFill="1" applyBorder="1"/>
    <xf numFmtId="165" fontId="31" fillId="6" borderId="69" xfId="8" applyNumberFormat="1" applyFont="1" applyFill="1" applyBorder="1"/>
    <xf numFmtId="165" fontId="31" fillId="6" borderId="24" xfId="8" applyNumberFormat="1" applyFont="1" applyFill="1" applyBorder="1"/>
    <xf numFmtId="165" fontId="31" fillId="6" borderId="7" xfId="8" applyNumberFormat="1" applyFont="1" applyFill="1" applyBorder="1"/>
    <xf numFmtId="165" fontId="31" fillId="13" borderId="69" xfId="8" applyNumberFormat="1" applyFont="1" applyFill="1" applyBorder="1"/>
    <xf numFmtId="165" fontId="31" fillId="13" borderId="24" xfId="8" applyNumberFormat="1" applyFont="1" applyFill="1" applyBorder="1"/>
    <xf numFmtId="165" fontId="31" fillId="13" borderId="7" xfId="8" applyNumberFormat="1" applyFont="1" applyFill="1" applyBorder="1"/>
    <xf numFmtId="165" fontId="31" fillId="12" borderId="69" xfId="8" applyNumberFormat="1" applyFont="1" applyFill="1" applyBorder="1"/>
    <xf numFmtId="165" fontId="31" fillId="12" borderId="24" xfId="8" applyNumberFormat="1" applyFont="1" applyFill="1" applyBorder="1"/>
    <xf numFmtId="165" fontId="31" fillId="12" borderId="7" xfId="8" applyNumberFormat="1" applyFont="1" applyFill="1" applyBorder="1"/>
    <xf numFmtId="165" fontId="31" fillId="14" borderId="69" xfId="8" applyNumberFormat="1" applyFont="1" applyFill="1" applyBorder="1"/>
    <xf numFmtId="165" fontId="31" fillId="14" borderId="24" xfId="8" applyNumberFormat="1" applyFont="1" applyFill="1" applyBorder="1"/>
    <xf numFmtId="165" fontId="31" fillId="14" borderId="7" xfId="8" applyNumberFormat="1" applyFont="1" applyFill="1" applyBorder="1"/>
    <xf numFmtId="165" fontId="31" fillId="8" borderId="69" xfId="8" applyNumberFormat="1" applyFont="1" applyFill="1" applyBorder="1"/>
    <xf numFmtId="165" fontId="31" fillId="8" borderId="24" xfId="8" applyNumberFormat="1" applyFont="1" applyFill="1" applyBorder="1"/>
    <xf numFmtId="165" fontId="31" fillId="10" borderId="24" xfId="8" applyNumberFormat="1" applyFont="1" applyFill="1" applyBorder="1"/>
    <xf numFmtId="165" fontId="31" fillId="4" borderId="4" xfId="8" applyNumberFormat="1" applyFont="1" applyFill="1" applyBorder="1"/>
    <xf numFmtId="165" fontId="31" fillId="4" borderId="2" xfId="8" applyNumberFormat="1" applyFont="1" applyFill="1" applyBorder="1"/>
    <xf numFmtId="165" fontId="31" fillId="4" borderId="9" xfId="8" applyNumberFormat="1" applyFont="1" applyFill="1" applyBorder="1"/>
    <xf numFmtId="165" fontId="31" fillId="6" borderId="65" xfId="8" applyNumberFormat="1" applyFont="1" applyFill="1" applyBorder="1"/>
    <xf numFmtId="165" fontId="31" fillId="6" borderId="2" xfId="8" applyNumberFormat="1" applyFont="1" applyFill="1" applyBorder="1"/>
    <xf numFmtId="165" fontId="31" fillId="6" borderId="9" xfId="8" applyNumberFormat="1" applyFont="1" applyFill="1" applyBorder="1"/>
    <xf numFmtId="165" fontId="31" fillId="13" borderId="64" xfId="8" applyNumberFormat="1" applyFont="1" applyFill="1" applyBorder="1"/>
    <xf numFmtId="165" fontId="31" fillId="13" borderId="2" xfId="8" applyNumberFormat="1" applyFont="1" applyFill="1" applyBorder="1"/>
    <xf numFmtId="165" fontId="31" fillId="13" borderId="9" xfId="8" applyNumberFormat="1" applyFont="1" applyFill="1" applyBorder="1"/>
    <xf numFmtId="165" fontId="31" fillId="12" borderId="65" xfId="8" applyNumberFormat="1" applyFont="1" applyFill="1" applyBorder="1"/>
    <xf numFmtId="165" fontId="31" fillId="12" borderId="2" xfId="8" applyNumberFormat="1" applyFont="1" applyFill="1" applyBorder="1"/>
    <xf numFmtId="165" fontId="31" fillId="12" borderId="9" xfId="8" applyNumberFormat="1" applyFont="1" applyFill="1" applyBorder="1"/>
    <xf numFmtId="165" fontId="31" fillId="14" borderId="65" xfId="8" applyNumberFormat="1" applyFont="1" applyFill="1" applyBorder="1"/>
    <xf numFmtId="165" fontId="31" fillId="14" borderId="2" xfId="8" applyNumberFormat="1" applyFont="1" applyFill="1" applyBorder="1"/>
    <xf numFmtId="165" fontId="31" fillId="14" borderId="9" xfId="8" applyNumberFormat="1" applyFont="1" applyFill="1" applyBorder="1"/>
    <xf numFmtId="165" fontId="31" fillId="8" borderId="65" xfId="8" applyNumberFormat="1" applyFont="1" applyFill="1" applyBorder="1"/>
    <xf numFmtId="165" fontId="31" fillId="8" borderId="2" xfId="8" applyNumberFormat="1" applyFont="1" applyFill="1" applyBorder="1"/>
    <xf numFmtId="165" fontId="31" fillId="10" borderId="2" xfId="8" applyNumberFormat="1" applyFont="1" applyFill="1" applyBorder="1"/>
    <xf numFmtId="165" fontId="31" fillId="10" borderId="5" xfId="8" applyNumberFormat="1" applyFont="1" applyFill="1" applyBorder="1"/>
    <xf numFmtId="165" fontId="31" fillId="6" borderId="66" xfId="8" applyNumberFormat="1" applyFont="1" applyFill="1" applyBorder="1"/>
    <xf numFmtId="165" fontId="31" fillId="6" borderId="27" xfId="8" applyNumberFormat="1" applyFont="1" applyFill="1" applyBorder="1"/>
    <xf numFmtId="165" fontId="31" fillId="13" borderId="67" xfId="8" applyNumberFormat="1" applyFont="1" applyFill="1" applyBorder="1"/>
    <xf numFmtId="165" fontId="31" fillId="13" borderId="68" xfId="8" applyNumberFormat="1" applyFont="1" applyFill="1" applyBorder="1"/>
    <xf numFmtId="165" fontId="31" fillId="12" borderId="66" xfId="8" applyNumberFormat="1" applyFont="1" applyFill="1" applyBorder="1"/>
    <xf numFmtId="165" fontId="31" fillId="12" borderId="27" xfId="8" applyNumberFormat="1" applyFont="1" applyFill="1" applyBorder="1"/>
    <xf numFmtId="165" fontId="31" fillId="14" borderId="66" xfId="8" applyNumberFormat="1" applyFont="1" applyFill="1" applyBorder="1"/>
    <xf numFmtId="165" fontId="31" fillId="14" borderId="27" xfId="8" applyNumberFormat="1" applyFont="1" applyFill="1" applyBorder="1"/>
    <xf numFmtId="165" fontId="31" fillId="8" borderId="66" xfId="8" applyNumberFormat="1" applyFont="1" applyFill="1" applyBorder="1"/>
    <xf numFmtId="165" fontId="31" fillId="8" borderId="27" xfId="8" applyNumberFormat="1" applyFont="1" applyFill="1" applyBorder="1"/>
    <xf numFmtId="165" fontId="31" fillId="10" borderId="66" xfId="8" applyNumberFormat="1" applyFont="1" applyFill="1" applyBorder="1"/>
    <xf numFmtId="165" fontId="31" fillId="10" borderId="27" xfId="8" applyNumberFormat="1" applyFont="1" applyFill="1" applyBorder="1"/>
    <xf numFmtId="165" fontId="31" fillId="10" borderId="28" xfId="8" applyNumberFormat="1" applyFont="1" applyFill="1" applyBorder="1"/>
    <xf numFmtId="165" fontId="31" fillId="13" borderId="65" xfId="8" applyNumberFormat="1" applyFont="1" applyFill="1" applyBorder="1"/>
    <xf numFmtId="165" fontId="31" fillId="10" borderId="18" xfId="8" applyNumberFormat="1" applyFont="1" applyFill="1" applyBorder="1"/>
    <xf numFmtId="165" fontId="31" fillId="13" borderId="66" xfId="8" applyNumberFormat="1" applyFont="1" applyFill="1" applyBorder="1"/>
    <xf numFmtId="165" fontId="31" fillId="13" borderId="27" xfId="8" applyNumberFormat="1" applyFont="1" applyFill="1" applyBorder="1"/>
    <xf numFmtId="165" fontId="31" fillId="12" borderId="70" xfId="8" applyNumberFormat="1" applyFont="1" applyFill="1" applyBorder="1"/>
    <xf numFmtId="165" fontId="31" fillId="12" borderId="5" xfId="8" applyNumberFormat="1" applyFont="1" applyFill="1" applyBorder="1"/>
    <xf numFmtId="165" fontId="31" fillId="14" borderId="5" xfId="8" applyNumberFormat="1" applyFont="1" applyFill="1" applyBorder="1"/>
    <xf numFmtId="165" fontId="31" fillId="8" borderId="5" xfId="8" applyNumberFormat="1" applyFont="1" applyFill="1" applyBorder="1"/>
    <xf numFmtId="0" fontId="31" fillId="4" borderId="0" xfId="0" applyFont="1" applyFill="1" applyBorder="1"/>
    <xf numFmtId="0" fontId="31" fillId="4" borderId="0" xfId="0" applyFont="1" applyFill="1" applyBorder="1" applyAlignment="1">
      <alignment vertical="top" wrapText="1"/>
    </xf>
    <xf numFmtId="0" fontId="33" fillId="4" borderId="0" xfId="0" applyFont="1" applyFill="1" applyAlignment="1">
      <alignment vertical="top" wrapText="1"/>
    </xf>
    <xf numFmtId="0" fontId="31" fillId="10" borderId="2" xfId="0" quotePrefix="1" applyFont="1" applyFill="1" applyBorder="1" applyAlignment="1">
      <alignment horizontal="center" vertical="center"/>
    </xf>
    <xf numFmtId="0" fontId="31" fillId="10" borderId="2" xfId="0" applyFont="1" applyFill="1" applyBorder="1" applyAlignment="1">
      <alignment horizontal="center" vertical="center"/>
    </xf>
    <xf numFmtId="0" fontId="33" fillId="4" borderId="0" xfId="0" applyFont="1" applyFill="1" applyAlignment="1">
      <alignment horizontal="left" vertical="top"/>
    </xf>
    <xf numFmtId="164" fontId="31" fillId="4" borderId="9" xfId="0" applyNumberFormat="1" applyFont="1" applyFill="1" applyBorder="1" applyAlignment="1">
      <alignment vertical="center"/>
    </xf>
    <xf numFmtId="164" fontId="31" fillId="4" borderId="21" xfId="0" applyNumberFormat="1" applyFont="1" applyFill="1" applyBorder="1" applyAlignment="1">
      <alignment vertical="center"/>
    </xf>
    <xf numFmtId="164" fontId="33" fillId="4" borderId="12" xfId="1" applyNumberFormat="1" applyFont="1" applyFill="1" applyBorder="1" applyAlignment="1"/>
    <xf numFmtId="0" fontId="20" fillId="31" borderId="33" xfId="6" applyFont="1" applyFill="1" applyBorder="1" applyAlignment="1" applyProtection="1">
      <alignment horizontal="center" vertical="center" wrapText="1"/>
    </xf>
    <xf numFmtId="0" fontId="5" fillId="0" borderId="0" xfId="6" applyNumberFormat="1" applyAlignment="1">
      <alignment horizontal="center"/>
    </xf>
    <xf numFmtId="0" fontId="5" fillId="8" borderId="0" xfId="6" applyNumberFormat="1" applyFill="1" applyAlignment="1">
      <alignment horizontal="center"/>
    </xf>
    <xf numFmtId="0" fontId="31" fillId="4" borderId="0" xfId="0" applyFont="1" applyFill="1" applyAlignment="1">
      <alignment vertical="center"/>
    </xf>
    <xf numFmtId="0" fontId="34" fillId="4" borderId="0" xfId="0" applyFont="1" applyFill="1" applyAlignment="1">
      <alignment vertical="center"/>
    </xf>
    <xf numFmtId="0" fontId="31" fillId="0" borderId="0" xfId="0" applyFont="1" applyAlignment="1">
      <alignment vertical="center"/>
    </xf>
    <xf numFmtId="0" fontId="31" fillId="10" borderId="85" xfId="0" applyFont="1" applyFill="1" applyBorder="1" applyAlignment="1">
      <alignment horizontal="center"/>
    </xf>
    <xf numFmtId="0" fontId="31" fillId="10" borderId="86" xfId="0" applyFont="1" applyFill="1" applyBorder="1" applyAlignment="1">
      <alignment horizontal="center"/>
    </xf>
    <xf numFmtId="0" fontId="31" fillId="10" borderId="87" xfId="0" applyFont="1" applyFill="1" applyBorder="1" applyAlignment="1">
      <alignment horizontal="center"/>
    </xf>
    <xf numFmtId="167" fontId="31" fillId="21" borderId="79" xfId="0" applyNumberFormat="1" applyFont="1" applyFill="1" applyBorder="1"/>
    <xf numFmtId="167" fontId="31" fillId="21" borderId="80" xfId="0" applyNumberFormat="1" applyFont="1" applyFill="1" applyBorder="1"/>
    <xf numFmtId="167" fontId="31" fillId="21" borderId="81" xfId="0" applyNumberFormat="1" applyFont="1" applyFill="1" applyBorder="1"/>
    <xf numFmtId="167" fontId="31" fillId="21" borderId="82" xfId="0" applyNumberFormat="1" applyFont="1" applyFill="1" applyBorder="1"/>
    <xf numFmtId="167" fontId="31" fillId="21" borderId="83" xfId="0" applyNumberFormat="1" applyFont="1" applyFill="1" applyBorder="1"/>
    <xf numFmtId="167" fontId="31" fillId="21" borderId="84" xfId="0" applyNumberFormat="1" applyFont="1" applyFill="1" applyBorder="1"/>
    <xf numFmtId="167" fontId="31" fillId="0" borderId="60" xfId="0" applyNumberFormat="1" applyFont="1" applyFill="1" applyBorder="1"/>
    <xf numFmtId="167" fontId="31" fillId="21" borderId="89" xfId="0" applyNumberFormat="1" applyFont="1" applyFill="1" applyBorder="1"/>
    <xf numFmtId="167" fontId="31" fillId="21" borderId="90" xfId="0" applyNumberFormat="1" applyFont="1" applyFill="1" applyBorder="1"/>
    <xf numFmtId="167" fontId="31" fillId="21" borderId="91" xfId="0" applyNumberFormat="1" applyFont="1" applyFill="1" applyBorder="1"/>
    <xf numFmtId="167" fontId="31" fillId="4" borderId="88" xfId="0" applyNumberFormat="1" applyFont="1" applyFill="1" applyBorder="1"/>
    <xf numFmtId="167" fontId="31" fillId="0" borderId="92" xfId="0" applyNumberFormat="1" applyFont="1" applyFill="1" applyBorder="1"/>
    <xf numFmtId="167" fontId="31" fillId="4" borderId="60" xfId="0" applyNumberFormat="1" applyFont="1" applyFill="1" applyBorder="1"/>
    <xf numFmtId="167" fontId="31" fillId="4" borderId="92" xfId="0" applyNumberFormat="1" applyFont="1" applyFill="1" applyBorder="1"/>
    <xf numFmtId="167" fontId="31" fillId="4" borderId="93" xfId="0" applyNumberFormat="1" applyFont="1" applyFill="1" applyBorder="1"/>
    <xf numFmtId="167" fontId="31" fillId="4" borderId="94" xfId="0" applyNumberFormat="1" applyFont="1" applyFill="1" applyBorder="1"/>
    <xf numFmtId="167" fontId="31" fillId="21" borderId="95" xfId="0" applyNumberFormat="1" applyFont="1" applyFill="1" applyBorder="1"/>
    <xf numFmtId="167" fontId="31" fillId="4" borderId="96" xfId="0" applyNumberFormat="1" applyFont="1" applyFill="1" applyBorder="1"/>
    <xf numFmtId="167" fontId="31" fillId="4" borderId="97" xfId="0" applyNumberFormat="1" applyFont="1" applyFill="1" applyBorder="1"/>
    <xf numFmtId="167" fontId="31" fillId="4" borderId="98" xfId="0" applyNumberFormat="1" applyFont="1" applyFill="1" applyBorder="1"/>
    <xf numFmtId="167" fontId="31" fillId="4" borderId="99" xfId="0" applyNumberFormat="1" applyFont="1" applyFill="1" applyBorder="1"/>
    <xf numFmtId="167" fontId="31" fillId="0" borderId="59" xfId="0" applyNumberFormat="1" applyFont="1" applyFill="1" applyBorder="1"/>
    <xf numFmtId="167" fontId="31" fillId="4" borderId="41" xfId="0" applyNumberFormat="1" applyFont="1" applyFill="1" applyBorder="1"/>
    <xf numFmtId="0" fontId="33" fillId="4" borderId="0" xfId="0" applyFont="1" applyFill="1" applyAlignment="1">
      <alignment horizontal="center"/>
    </xf>
    <xf numFmtId="0" fontId="33" fillId="4" borderId="0" xfId="0" applyFont="1" applyFill="1" applyAlignment="1">
      <alignment horizontal="right"/>
    </xf>
    <xf numFmtId="0" fontId="9" fillId="4" borderId="16" xfId="3" applyFont="1" applyFill="1" applyBorder="1" applyAlignment="1"/>
    <xf numFmtId="0" fontId="8" fillId="0" borderId="0" xfId="0" applyFont="1" applyFill="1"/>
    <xf numFmtId="0" fontId="31" fillId="0" borderId="0" xfId="0" applyFont="1" applyFill="1"/>
    <xf numFmtId="167" fontId="31" fillId="4" borderId="59" xfId="0" applyNumberFormat="1" applyFont="1" applyFill="1" applyBorder="1"/>
    <xf numFmtId="0" fontId="31" fillId="4" borderId="0" xfId="0" applyFont="1" applyFill="1" applyBorder="1" applyAlignment="1">
      <alignment horizontal="center"/>
    </xf>
    <xf numFmtId="167" fontId="31" fillId="4" borderId="0" xfId="0" applyNumberFormat="1" applyFont="1" applyFill="1" applyBorder="1" applyAlignment="1">
      <alignment horizontal="center"/>
    </xf>
    <xf numFmtId="167" fontId="31" fillId="4" borderId="0" xfId="0" applyNumberFormat="1" applyFont="1" applyFill="1"/>
    <xf numFmtId="0" fontId="37" fillId="21" borderId="33" xfId="0" applyFont="1" applyFill="1" applyBorder="1" applyAlignment="1">
      <alignment horizontal="center" vertical="center"/>
    </xf>
    <xf numFmtId="0" fontId="31" fillId="4" borderId="0" xfId="0" quotePrefix="1" applyFont="1" applyFill="1"/>
    <xf numFmtId="17" fontId="31" fillId="4" borderId="0" xfId="0" quotePrefix="1" applyNumberFormat="1" applyFont="1" applyFill="1"/>
    <xf numFmtId="167" fontId="31" fillId="4" borderId="103" xfId="0" applyNumberFormat="1" applyFont="1" applyFill="1" applyBorder="1"/>
    <xf numFmtId="167" fontId="31" fillId="4" borderId="104" xfId="0" applyNumberFormat="1" applyFont="1" applyFill="1" applyBorder="1"/>
    <xf numFmtId="167" fontId="31" fillId="4" borderId="105" xfId="0" applyNumberFormat="1" applyFont="1" applyFill="1" applyBorder="1"/>
    <xf numFmtId="167" fontId="31" fillId="4" borderId="106" xfId="0" applyNumberFormat="1" applyFont="1" applyFill="1" applyBorder="1"/>
    <xf numFmtId="167" fontId="31" fillId="4" borderId="100" xfId="0" applyNumberFormat="1" applyFont="1" applyFill="1" applyBorder="1"/>
    <xf numFmtId="167" fontId="31" fillId="4" borderId="107" xfId="0" applyNumberFormat="1" applyFont="1" applyFill="1" applyBorder="1"/>
    <xf numFmtId="167" fontId="31" fillId="4" borderId="108" xfId="0" applyNumberFormat="1" applyFont="1" applyFill="1" applyBorder="1"/>
    <xf numFmtId="167" fontId="31" fillId="4" borderId="109" xfId="0" applyNumberFormat="1" applyFont="1" applyFill="1" applyBorder="1"/>
    <xf numFmtId="167" fontId="31" fillId="4" borderId="110" xfId="0" applyNumberFormat="1" applyFont="1" applyFill="1" applyBorder="1"/>
    <xf numFmtId="167" fontId="31" fillId="4" borderId="112" xfId="0" applyNumberFormat="1" applyFont="1" applyFill="1" applyBorder="1"/>
    <xf numFmtId="167" fontId="31" fillId="4" borderId="125" xfId="0" applyNumberFormat="1" applyFont="1" applyFill="1" applyBorder="1"/>
    <xf numFmtId="167" fontId="31" fillId="4" borderId="101" xfId="0" applyNumberFormat="1" applyFont="1" applyFill="1" applyBorder="1"/>
    <xf numFmtId="167" fontId="31" fillId="21" borderId="130" xfId="0" applyNumberFormat="1" applyFont="1" applyFill="1" applyBorder="1"/>
    <xf numFmtId="167" fontId="31" fillId="21" borderId="131" xfId="0" applyNumberFormat="1" applyFont="1" applyFill="1" applyBorder="1"/>
    <xf numFmtId="167" fontId="31" fillId="21" borderId="132" xfId="0" applyNumberFormat="1" applyFont="1" applyFill="1" applyBorder="1"/>
    <xf numFmtId="167" fontId="31" fillId="21" borderId="133" xfId="0" applyNumberFormat="1" applyFont="1" applyFill="1" applyBorder="1"/>
    <xf numFmtId="167" fontId="31" fillId="21" borderId="134" xfId="0" applyNumberFormat="1" applyFont="1" applyFill="1" applyBorder="1"/>
    <xf numFmtId="0" fontId="35" fillId="4" borderId="33" xfId="0" applyFont="1" applyFill="1" applyBorder="1" applyAlignment="1">
      <alignment horizontal="center" vertical="center"/>
    </xf>
    <xf numFmtId="0" fontId="35" fillId="6" borderId="33" xfId="0" applyFont="1" applyFill="1" applyBorder="1" applyAlignment="1">
      <alignment horizontal="center" vertical="center"/>
    </xf>
    <xf numFmtId="0" fontId="35" fillId="13" borderId="33" xfId="0" applyFont="1" applyFill="1" applyBorder="1" applyAlignment="1">
      <alignment horizontal="center" vertical="center"/>
    </xf>
    <xf numFmtId="0" fontId="35" fillId="12" borderId="33" xfId="0" applyFont="1" applyFill="1" applyBorder="1" applyAlignment="1">
      <alignment horizontal="center" vertical="center"/>
    </xf>
    <xf numFmtId="0" fontId="35" fillId="33" borderId="33" xfId="0" applyFont="1" applyFill="1" applyBorder="1" applyAlignment="1">
      <alignment horizontal="center" vertical="center"/>
    </xf>
    <xf numFmtId="0" fontId="35" fillId="8" borderId="33" xfId="0" applyFont="1" applyFill="1" applyBorder="1" applyAlignment="1">
      <alignment horizontal="center" vertical="center"/>
    </xf>
    <xf numFmtId="0" fontId="35" fillId="10" borderId="33" xfId="0" applyFont="1" applyFill="1" applyBorder="1" applyAlignment="1">
      <alignment horizontal="center" vertical="center"/>
    </xf>
    <xf numFmtId="167" fontId="33" fillId="4" borderId="59" xfId="0" applyNumberFormat="1" applyFont="1" applyFill="1" applyBorder="1"/>
    <xf numFmtId="0" fontId="33" fillId="21" borderId="36" xfId="0" applyFont="1" applyFill="1" applyBorder="1" applyAlignment="1">
      <alignment horizontal="right" vertical="center"/>
    </xf>
    <xf numFmtId="167" fontId="33" fillId="4" borderId="128" xfId="0" applyNumberFormat="1" applyFont="1" applyFill="1" applyBorder="1" applyAlignment="1">
      <alignment horizontal="right" vertical="center"/>
    </xf>
    <xf numFmtId="167" fontId="33" fillId="4" borderId="104" xfId="0" applyNumberFormat="1" applyFont="1" applyFill="1" applyBorder="1" applyAlignment="1">
      <alignment horizontal="right" vertical="center"/>
    </xf>
    <xf numFmtId="167" fontId="33" fillId="4" borderId="105" xfId="0" applyNumberFormat="1" applyFont="1" applyFill="1" applyBorder="1" applyAlignment="1">
      <alignment horizontal="right" vertical="center"/>
    </xf>
    <xf numFmtId="167" fontId="33" fillId="4" borderId="112" xfId="0" applyNumberFormat="1" applyFont="1" applyFill="1" applyBorder="1" applyAlignment="1">
      <alignment horizontal="right" vertical="center"/>
    </xf>
    <xf numFmtId="0" fontId="33" fillId="21" borderId="79" xfId="0" applyFont="1" applyFill="1" applyBorder="1" applyAlignment="1">
      <alignment horizontal="right" vertical="center"/>
    </xf>
    <xf numFmtId="0" fontId="33" fillId="21" borderId="0" xfId="0" applyFont="1" applyFill="1" applyBorder="1" applyAlignment="1">
      <alignment horizontal="right" vertical="center"/>
    </xf>
    <xf numFmtId="167" fontId="33" fillId="4" borderId="127" xfId="0" applyNumberFormat="1" applyFont="1" applyFill="1" applyBorder="1" applyAlignment="1">
      <alignment horizontal="right" vertical="center"/>
    </xf>
    <xf numFmtId="167" fontId="33" fillId="4" borderId="107" xfId="0" applyNumberFormat="1" applyFont="1" applyFill="1" applyBorder="1" applyAlignment="1">
      <alignment horizontal="right" vertical="center"/>
    </xf>
    <xf numFmtId="167" fontId="33" fillId="4" borderId="102" xfId="0" applyNumberFormat="1" applyFont="1" applyFill="1" applyBorder="1" applyAlignment="1">
      <alignment horizontal="right" vertical="center"/>
    </xf>
    <xf numFmtId="0" fontId="33" fillId="21" borderId="143" xfId="0" applyFont="1" applyFill="1" applyBorder="1" applyAlignment="1">
      <alignment horizontal="right" vertical="center"/>
    </xf>
    <xf numFmtId="167" fontId="33" fillId="21" borderId="0" xfId="0" applyNumberFormat="1" applyFont="1" applyFill="1" applyBorder="1" applyAlignment="1">
      <alignment horizontal="right" vertical="center"/>
    </xf>
    <xf numFmtId="167" fontId="33" fillId="4" borderId="126" xfId="0" applyNumberFormat="1" applyFont="1" applyFill="1" applyBorder="1" applyAlignment="1">
      <alignment horizontal="right" vertical="center"/>
    </xf>
    <xf numFmtId="0" fontId="33" fillId="21" borderId="82" xfId="0" applyFont="1" applyFill="1" applyBorder="1" applyAlignment="1">
      <alignment horizontal="right" vertical="center"/>
    </xf>
    <xf numFmtId="0" fontId="33" fillId="21" borderId="142" xfId="0" applyFont="1" applyFill="1" applyBorder="1" applyAlignment="1">
      <alignment horizontal="right" vertical="center"/>
    </xf>
    <xf numFmtId="167" fontId="33" fillId="21" borderId="57" xfId="0" applyNumberFormat="1" applyFont="1" applyFill="1" applyBorder="1" applyAlignment="1">
      <alignment horizontal="right" vertical="center"/>
    </xf>
    <xf numFmtId="167" fontId="33" fillId="4" borderId="113" xfId="0" applyNumberFormat="1" applyFont="1" applyFill="1" applyBorder="1" applyAlignment="1">
      <alignment horizontal="right" vertical="center"/>
    </xf>
    <xf numFmtId="167" fontId="33" fillId="4" borderId="110" xfId="0" applyNumberFormat="1" applyFont="1" applyFill="1" applyBorder="1" applyAlignment="1">
      <alignment horizontal="right" vertical="center"/>
    </xf>
    <xf numFmtId="167" fontId="33" fillId="4" borderId="115" xfId="0" applyNumberFormat="1" applyFont="1" applyFill="1" applyBorder="1" applyAlignment="1">
      <alignment horizontal="right" vertical="center"/>
    </xf>
    <xf numFmtId="167" fontId="33" fillId="4" borderId="140" xfId="0" applyNumberFormat="1" applyFont="1" applyFill="1" applyBorder="1" applyAlignment="1">
      <alignment horizontal="right" vertical="center"/>
    </xf>
    <xf numFmtId="167" fontId="33" fillId="4" borderId="141" xfId="0" applyNumberFormat="1" applyFont="1" applyFill="1" applyBorder="1" applyAlignment="1">
      <alignment horizontal="right" vertical="center"/>
    </xf>
    <xf numFmtId="167" fontId="33" fillId="21" borderId="144" xfId="0" applyNumberFormat="1" applyFont="1" applyFill="1" applyBorder="1" applyAlignment="1">
      <alignment horizontal="right" vertical="center"/>
    </xf>
    <xf numFmtId="167" fontId="33" fillId="21" borderId="130" xfId="0" applyNumberFormat="1" applyFont="1" applyFill="1" applyBorder="1" applyAlignment="1">
      <alignment horizontal="right" vertical="center"/>
    </xf>
    <xf numFmtId="167" fontId="33" fillId="21" borderId="133" xfId="0" applyNumberFormat="1" applyFont="1" applyFill="1" applyBorder="1" applyAlignment="1">
      <alignment horizontal="right" vertical="center"/>
    </xf>
    <xf numFmtId="167" fontId="33" fillId="4" borderId="106" xfId="0" applyNumberFormat="1" applyFont="1" applyFill="1" applyBorder="1" applyAlignment="1">
      <alignment horizontal="right" vertical="center"/>
    </xf>
    <xf numFmtId="167" fontId="33" fillId="4" borderId="100" xfId="0" applyNumberFormat="1" applyFont="1" applyFill="1" applyBorder="1" applyAlignment="1">
      <alignment horizontal="right" vertical="center"/>
    </xf>
    <xf numFmtId="167" fontId="33" fillId="21" borderId="79" xfId="0" applyNumberFormat="1" applyFont="1" applyFill="1" applyBorder="1" applyAlignment="1">
      <alignment horizontal="right" vertical="center"/>
    </xf>
    <xf numFmtId="167" fontId="33" fillId="21" borderId="80" xfId="0" applyNumberFormat="1" applyFont="1" applyFill="1" applyBorder="1" applyAlignment="1">
      <alignment horizontal="right" vertical="center"/>
    </xf>
    <xf numFmtId="167" fontId="33" fillId="21" borderId="81" xfId="0" applyNumberFormat="1" applyFont="1" applyFill="1" applyBorder="1" applyAlignment="1">
      <alignment horizontal="right" vertical="center"/>
    </xf>
    <xf numFmtId="167" fontId="33" fillId="4" borderId="108" xfId="0" applyNumberFormat="1" applyFont="1" applyFill="1" applyBorder="1" applyAlignment="1">
      <alignment horizontal="right" vertical="center"/>
    </xf>
    <xf numFmtId="167" fontId="33" fillId="4" borderId="109" xfId="0" applyNumberFormat="1" applyFont="1" applyFill="1" applyBorder="1" applyAlignment="1">
      <alignment horizontal="right" vertical="center"/>
    </xf>
    <xf numFmtId="167" fontId="33" fillId="21" borderId="82" xfId="0" applyNumberFormat="1" applyFont="1" applyFill="1" applyBorder="1" applyAlignment="1">
      <alignment horizontal="right" vertical="center"/>
    </xf>
    <xf numFmtId="167" fontId="33" fillId="21" borderId="83" xfId="0" applyNumberFormat="1" applyFont="1" applyFill="1" applyBorder="1" applyAlignment="1">
      <alignment horizontal="right" vertical="center"/>
    </xf>
    <xf numFmtId="167" fontId="33" fillId="21" borderId="84" xfId="0" applyNumberFormat="1" applyFont="1" applyFill="1" applyBorder="1" applyAlignment="1">
      <alignment horizontal="right" vertical="center"/>
    </xf>
    <xf numFmtId="164" fontId="31" fillId="21" borderId="13" xfId="1" applyNumberFormat="1" applyFont="1" applyFill="1" applyBorder="1" applyAlignment="1">
      <alignment horizontal="center"/>
    </xf>
    <xf numFmtId="164" fontId="31" fillId="21" borderId="17" xfId="1" applyNumberFormat="1" applyFont="1" applyFill="1" applyBorder="1" applyAlignment="1">
      <alignment horizontal="center"/>
    </xf>
    <xf numFmtId="164" fontId="31" fillId="21" borderId="14" xfId="1" applyNumberFormat="1" applyFont="1" applyFill="1" applyBorder="1" applyAlignment="1">
      <alignment horizontal="center"/>
    </xf>
    <xf numFmtId="0" fontId="40" fillId="0" borderId="0" xfId="0" applyFont="1"/>
    <xf numFmtId="0" fontId="5" fillId="30" borderId="151" xfId="6" applyFill="1" applyBorder="1" applyAlignment="1">
      <alignment horizontal="center" vertical="center" wrapText="1"/>
    </xf>
    <xf numFmtId="0" fontId="5" fillId="12" borderId="152" xfId="6" applyFill="1" applyBorder="1" applyAlignment="1">
      <alignment horizontal="center" vertical="center" wrapText="1"/>
    </xf>
    <xf numFmtId="0" fontId="5" fillId="12" borderId="153" xfId="6" applyFill="1" applyBorder="1" applyAlignment="1">
      <alignment horizontal="center" vertical="center" wrapText="1"/>
    </xf>
    <xf numFmtId="0" fontId="5" fillId="8" borderId="153" xfId="6" applyFill="1" applyBorder="1" applyAlignment="1">
      <alignment horizontal="center" vertical="center" wrapText="1"/>
    </xf>
    <xf numFmtId="0" fontId="5" fillId="8" borderId="154" xfId="6" applyFill="1" applyBorder="1" applyAlignment="1">
      <alignment horizontal="center" vertical="center" wrapText="1"/>
    </xf>
    <xf numFmtId="164" fontId="5" fillId="0" borderId="0" xfId="6" applyNumberFormat="1" applyAlignment="1">
      <alignment horizontal="right"/>
    </xf>
    <xf numFmtId="10" fontId="31" fillId="0" borderId="0" xfId="0" applyNumberFormat="1" applyFont="1"/>
    <xf numFmtId="43" fontId="5" fillId="0" borderId="41" xfId="6" applyNumberFormat="1" applyFill="1" applyBorder="1"/>
    <xf numFmtId="165" fontId="5" fillId="0" borderId="41" xfId="6" applyNumberFormat="1" applyFill="1" applyBorder="1"/>
    <xf numFmtId="0" fontId="5" fillId="30" borderId="0" xfId="6" applyFill="1" applyBorder="1" applyAlignment="1">
      <alignment horizontal="center" vertical="center" wrapText="1"/>
    </xf>
    <xf numFmtId="0" fontId="39" fillId="4" borderId="0" xfId="0" applyFont="1" applyFill="1" applyAlignment="1">
      <alignment vertical="center"/>
    </xf>
    <xf numFmtId="0" fontId="0" fillId="0" borderId="0" xfId="0" applyNumberFormat="1" applyAlignment="1">
      <alignment horizontal="center"/>
    </xf>
    <xf numFmtId="0" fontId="0" fillId="0" borderId="0" xfId="0" applyFill="1"/>
    <xf numFmtId="0" fontId="0" fillId="0" borderId="0" xfId="0" applyNumberFormat="1" applyFill="1"/>
    <xf numFmtId="2" fontId="5" fillId="0" borderId="0" xfId="6" applyNumberFormat="1" applyAlignment="1">
      <alignment horizontal="center"/>
    </xf>
    <xf numFmtId="10" fontId="43" fillId="0" borderId="2" xfId="0" applyNumberFormat="1" applyFont="1" applyBorder="1" applyAlignment="1">
      <alignment horizontal="center"/>
    </xf>
    <xf numFmtId="0" fontId="5" fillId="6" borderId="0" xfId="6" applyFill="1" applyAlignment="1">
      <alignment horizontal="center" vertical="center"/>
    </xf>
    <xf numFmtId="0" fontId="44" fillId="6" borderId="0" xfId="0" applyFont="1" applyFill="1" applyAlignment="1">
      <alignment horizontal="center"/>
    </xf>
    <xf numFmtId="0" fontId="5" fillId="18" borderId="33" xfId="6" applyFill="1" applyBorder="1" applyAlignment="1">
      <alignment horizontal="center" vertical="center" wrapText="1"/>
    </xf>
    <xf numFmtId="0" fontId="18" fillId="0" borderId="0" xfId="0" applyFont="1" applyAlignment="1">
      <alignment horizontal="center"/>
    </xf>
    <xf numFmtId="0" fontId="18" fillId="0" borderId="0" xfId="0" applyFont="1"/>
    <xf numFmtId="0" fontId="0" fillId="0" borderId="0" xfId="0" applyAlignment="1">
      <alignment horizontal="center"/>
    </xf>
    <xf numFmtId="0" fontId="0" fillId="0" borderId="0" xfId="0" quotePrefix="1" applyNumberFormat="1"/>
    <xf numFmtId="0" fontId="5" fillId="0" borderId="34" xfId="6" applyBorder="1" applyAlignment="1">
      <alignment horizontal="center" vertical="center" wrapText="1"/>
    </xf>
    <xf numFmtId="10" fontId="5" fillId="0" borderId="32" xfId="6" applyNumberFormat="1" applyBorder="1" applyAlignment="1">
      <alignment horizontal="center" vertical="center"/>
    </xf>
    <xf numFmtId="0" fontId="5" fillId="0" borderId="34" xfId="6" applyBorder="1" applyAlignment="1">
      <alignment horizontal="center" vertical="center"/>
    </xf>
    <xf numFmtId="0" fontId="5" fillId="0" borderId="32" xfId="6" applyBorder="1" applyAlignment="1">
      <alignment horizontal="center" vertical="center"/>
    </xf>
    <xf numFmtId="0" fontId="5" fillId="0" borderId="36" xfId="6" applyBorder="1" applyAlignment="1">
      <alignment horizontal="center" vertical="center"/>
    </xf>
    <xf numFmtId="0" fontId="5" fillId="0" borderId="37" xfId="6" applyBorder="1" applyAlignment="1">
      <alignment horizontal="center" vertical="center"/>
    </xf>
    <xf numFmtId="0" fontId="5" fillId="40" borderId="33" xfId="6" applyFill="1" applyBorder="1" applyAlignment="1">
      <alignment horizontal="center" vertical="center" wrapText="1"/>
    </xf>
    <xf numFmtId="0" fontId="5" fillId="10" borderId="36" xfId="6" applyFill="1" applyBorder="1" applyAlignment="1">
      <alignment horizontal="center" vertical="center" wrapText="1"/>
    </xf>
    <xf numFmtId="0" fontId="5" fillId="16" borderId="162" xfId="6" applyFill="1" applyBorder="1" applyAlignment="1">
      <alignment horizontal="center" vertical="center" wrapText="1"/>
    </xf>
    <xf numFmtId="0" fontId="5" fillId="8" borderId="33" xfId="6" applyFill="1" applyBorder="1" applyAlignment="1">
      <alignment horizontal="center" vertical="center" wrapText="1"/>
    </xf>
    <xf numFmtId="0" fontId="5" fillId="18" borderId="163" xfId="6" applyFill="1" applyBorder="1" applyAlignment="1">
      <alignment horizontal="center" vertical="center" wrapText="1"/>
    </xf>
    <xf numFmtId="0" fontId="5" fillId="16" borderId="32" xfId="6" applyFill="1" applyBorder="1" applyAlignment="1">
      <alignment horizontal="center" vertical="center" wrapText="1"/>
    </xf>
    <xf numFmtId="165" fontId="5" fillId="0" borderId="46" xfId="6" applyNumberFormat="1" applyFill="1" applyBorder="1"/>
    <xf numFmtId="165" fontId="5" fillId="0" borderId="0" xfId="6" applyNumberFormat="1" applyFill="1" applyBorder="1"/>
    <xf numFmtId="165" fontId="5" fillId="0" borderId="47" xfId="6" applyNumberFormat="1" applyFill="1" applyBorder="1"/>
    <xf numFmtId="43" fontId="5" fillId="0" borderId="46" xfId="6" applyNumberFormat="1" applyFill="1" applyBorder="1"/>
    <xf numFmtId="43" fontId="5" fillId="0" borderId="0" xfId="6" applyNumberFormat="1" applyFill="1" applyBorder="1"/>
    <xf numFmtId="43" fontId="5" fillId="21" borderId="164" xfId="6" applyNumberFormat="1" applyFill="1" applyBorder="1"/>
    <xf numFmtId="43" fontId="5" fillId="21" borderId="165" xfId="6" applyNumberFormat="1" applyFill="1" applyBorder="1"/>
    <xf numFmtId="43" fontId="5" fillId="0" borderId="166" xfId="6" applyNumberFormat="1" applyFill="1" applyBorder="1"/>
    <xf numFmtId="43" fontId="5" fillId="0" borderId="167" xfId="6" applyNumberFormat="1" applyFill="1" applyBorder="1"/>
    <xf numFmtId="43" fontId="5" fillId="21" borderId="168" xfId="6" applyNumberFormat="1" applyFill="1" applyBorder="1"/>
    <xf numFmtId="43" fontId="5" fillId="21" borderId="169" xfId="6" applyNumberFormat="1" applyFill="1" applyBorder="1"/>
    <xf numFmtId="43" fontId="5" fillId="21" borderId="170" xfId="6" applyNumberFormat="1" applyFill="1" applyBorder="1"/>
    <xf numFmtId="43" fontId="5" fillId="21" borderId="171" xfId="6" applyNumberFormat="1" applyFill="1" applyBorder="1"/>
    <xf numFmtId="43" fontId="5" fillId="0" borderId="39" xfId="6" applyNumberFormat="1" applyFill="1" applyBorder="1"/>
    <xf numFmtId="43" fontId="5" fillId="0" borderId="40" xfId="6" applyNumberFormat="1" applyFill="1" applyBorder="1"/>
    <xf numFmtId="165" fontId="0" fillId="0" borderId="58" xfId="9" applyNumberFormat="1" applyFont="1" applyFill="1" applyBorder="1"/>
    <xf numFmtId="165" fontId="0" fillId="0" borderId="61" xfId="9" applyNumberFormat="1" applyFont="1" applyFill="1" applyBorder="1"/>
    <xf numFmtId="165" fontId="0" fillId="0" borderId="59" xfId="9" applyNumberFormat="1" applyFont="1" applyFill="1" applyBorder="1"/>
    <xf numFmtId="0" fontId="19" fillId="27" borderId="33" xfId="6" applyFont="1" applyFill="1" applyBorder="1" applyAlignment="1">
      <alignment horizontal="center" vertical="center" wrapText="1"/>
    </xf>
    <xf numFmtId="165" fontId="5" fillId="0" borderId="0" xfId="6" applyNumberFormat="1"/>
    <xf numFmtId="0" fontId="5" fillId="0" borderId="0" xfId="6" applyAlignment="1">
      <alignment horizontal="left"/>
    </xf>
    <xf numFmtId="2" fontId="5" fillId="0" borderId="0" xfId="6" applyNumberFormat="1"/>
    <xf numFmtId="165" fontId="5" fillId="0" borderId="0" xfId="8" applyNumberFormat="1" applyFont="1"/>
    <xf numFmtId="0" fontId="19" fillId="27" borderId="63" xfId="6" applyFont="1" applyFill="1" applyBorder="1" applyAlignment="1">
      <alignment horizontal="left"/>
    </xf>
    <xf numFmtId="2" fontId="19" fillId="27" borderId="63" xfId="6" applyNumberFormat="1" applyFont="1" applyFill="1" applyBorder="1"/>
    <xf numFmtId="0" fontId="5" fillId="7" borderId="33" xfId="6" applyFill="1" applyBorder="1"/>
    <xf numFmtId="49" fontId="5" fillId="7" borderId="33" xfId="6" applyNumberFormat="1" applyFill="1" applyBorder="1" applyAlignment="1">
      <alignment horizontal="left"/>
    </xf>
    <xf numFmtId="0" fontId="5" fillId="41" borderId="0" xfId="6" applyFill="1"/>
    <xf numFmtId="0" fontId="5" fillId="7" borderId="0" xfId="6" applyFill="1"/>
    <xf numFmtId="0" fontId="5" fillId="0" borderId="0" xfId="6" quotePrefix="1"/>
    <xf numFmtId="2" fontId="5" fillId="0" borderId="0" xfId="6" applyNumberFormat="1" applyAlignment="1">
      <alignment horizontal="center" vertical="center"/>
    </xf>
    <xf numFmtId="164" fontId="0" fillId="0" borderId="0" xfId="0" applyNumberFormat="1"/>
    <xf numFmtId="164" fontId="5" fillId="0" borderId="0" xfId="6" applyNumberFormat="1"/>
    <xf numFmtId="165" fontId="47" fillId="4" borderId="16" xfId="8" applyNumberFormat="1" applyFont="1" applyFill="1" applyBorder="1" applyAlignment="1"/>
    <xf numFmtId="0" fontId="46" fillId="0" borderId="0" xfId="0" applyFont="1"/>
    <xf numFmtId="167" fontId="0" fillId="0" borderId="0" xfId="0" applyNumberFormat="1"/>
    <xf numFmtId="10" fontId="0" fillId="42" borderId="0" xfId="7" applyNumberFormat="1" applyFont="1" applyFill="1" applyAlignment="1">
      <alignment horizontal="center" vertical="center"/>
    </xf>
    <xf numFmtId="43" fontId="5" fillId="0" borderId="0" xfId="6" applyNumberFormat="1" applyFill="1"/>
    <xf numFmtId="165" fontId="5" fillId="0" borderId="0" xfId="6" applyNumberFormat="1" applyFill="1"/>
    <xf numFmtId="9" fontId="5" fillId="0" borderId="0" xfId="2" applyFont="1" applyFill="1"/>
    <xf numFmtId="165" fontId="5" fillId="0" borderId="0" xfId="8" applyNumberFormat="1" applyFont="1" applyFill="1"/>
    <xf numFmtId="0" fontId="48" fillId="29" borderId="172" xfId="6" applyFont="1" applyFill="1" applyBorder="1" applyAlignment="1">
      <alignment horizontal="center" vertical="center" wrapText="1"/>
    </xf>
    <xf numFmtId="0" fontId="48" fillId="29" borderId="173" xfId="6" applyFont="1" applyFill="1" applyBorder="1" applyAlignment="1">
      <alignment horizontal="center" vertical="center" wrapText="1"/>
    </xf>
    <xf numFmtId="165" fontId="48" fillId="29" borderId="173" xfId="8" applyNumberFormat="1" applyFont="1" applyFill="1" applyBorder="1" applyAlignment="1">
      <alignment horizontal="center" vertical="center" wrapText="1"/>
    </xf>
    <xf numFmtId="0" fontId="48" fillId="29" borderId="174" xfId="6" applyFont="1" applyFill="1" applyBorder="1" applyAlignment="1">
      <alignment horizontal="center" vertical="center" wrapText="1"/>
    </xf>
    <xf numFmtId="0" fontId="5" fillId="43" borderId="0" xfId="6" applyNumberFormat="1" applyFill="1" applyAlignment="1">
      <alignment horizontal="center"/>
    </xf>
    <xf numFmtId="0" fontId="5" fillId="43" borderId="0" xfId="6" applyFill="1" applyAlignment="1">
      <alignment horizontal="center" vertical="center"/>
    </xf>
    <xf numFmtId="0" fontId="5" fillId="43" borderId="0" xfId="6" applyFill="1" applyAlignment="1">
      <alignment vertical="center"/>
    </xf>
    <xf numFmtId="0" fontId="5" fillId="43" borderId="0" xfId="6" applyFill="1"/>
    <xf numFmtId="10" fontId="0" fillId="43" borderId="0" xfId="7" applyNumberFormat="1" applyFont="1" applyFill="1" applyAlignment="1">
      <alignment horizontal="center" vertical="center"/>
    </xf>
    <xf numFmtId="0" fontId="5" fillId="0" borderId="0" xfId="6" applyFill="1" applyAlignment="1">
      <alignment vertical="center"/>
    </xf>
    <xf numFmtId="0" fontId="5" fillId="44" borderId="0" xfId="6" applyFill="1" applyAlignment="1">
      <alignment vertical="center"/>
    </xf>
    <xf numFmtId="0" fontId="5" fillId="44" borderId="0" xfId="6" applyFill="1" applyAlignment="1">
      <alignment horizontal="center" vertical="center"/>
    </xf>
    <xf numFmtId="10" fontId="0" fillId="7" borderId="0" xfId="7" applyNumberFormat="1" applyFont="1" applyFill="1" applyAlignment="1">
      <alignment horizontal="center" vertical="center"/>
    </xf>
    <xf numFmtId="170" fontId="5" fillId="0" borderId="0" xfId="2" applyNumberFormat="1" applyFont="1"/>
    <xf numFmtId="10" fontId="5" fillId="0" borderId="0" xfId="2" applyNumberFormat="1" applyFont="1"/>
    <xf numFmtId="0" fontId="25" fillId="8" borderId="52" xfId="6" applyNumberFormat="1" applyFont="1" applyFill="1" applyBorder="1" applyAlignment="1" applyProtection="1">
      <alignment vertical="center" wrapText="1"/>
    </xf>
    <xf numFmtId="0" fontId="25" fillId="8" borderId="53" xfId="6" applyNumberFormat="1" applyFont="1" applyFill="1" applyBorder="1" applyAlignment="1" applyProtection="1">
      <alignment vertical="center" wrapText="1"/>
    </xf>
    <xf numFmtId="0" fontId="25" fillId="8" borderId="53" xfId="6" applyFont="1" applyFill="1" applyBorder="1" applyAlignment="1" applyProtection="1">
      <alignment vertical="center"/>
    </xf>
    <xf numFmtId="0" fontId="25" fillId="8" borderId="53" xfId="6" applyFont="1" applyFill="1" applyBorder="1" applyAlignment="1" applyProtection="1">
      <alignment horizontal="center" vertical="center" wrapText="1"/>
    </xf>
    <xf numFmtId="0" fontId="25" fillId="8" borderId="53" xfId="6" applyFont="1" applyFill="1" applyBorder="1" applyAlignment="1" applyProtection="1">
      <alignment vertical="center" wrapText="1"/>
    </xf>
    <xf numFmtId="0" fontId="5" fillId="8" borderId="0" xfId="6" applyFill="1" applyBorder="1" applyAlignment="1">
      <alignment horizontal="center"/>
    </xf>
    <xf numFmtId="10" fontId="0" fillId="8" borderId="0" xfId="7" applyNumberFormat="1" applyFont="1" applyFill="1" applyBorder="1" applyAlignment="1">
      <alignment horizontal="center"/>
    </xf>
    <xf numFmtId="165" fontId="0" fillId="8" borderId="0" xfId="9" applyNumberFormat="1" applyFont="1" applyFill="1" applyBorder="1" applyAlignment="1">
      <alignment horizontal="center"/>
    </xf>
    <xf numFmtId="14" fontId="0" fillId="8" borderId="0" xfId="9" applyNumberFormat="1" applyFont="1" applyFill="1" applyBorder="1" applyAlignment="1">
      <alignment horizontal="center"/>
    </xf>
    <xf numFmtId="165" fontId="0" fillId="8" borderId="47" xfId="9" applyNumberFormat="1" applyFont="1" applyFill="1" applyBorder="1" applyAlignment="1">
      <alignment horizontal="center"/>
    </xf>
    <xf numFmtId="168" fontId="0" fillId="8" borderId="46" xfId="7" applyNumberFormat="1" applyFont="1" applyFill="1" applyBorder="1"/>
    <xf numFmtId="168" fontId="0" fillId="8" borderId="41" xfId="7" applyNumberFormat="1" applyFont="1" applyFill="1" applyBorder="1"/>
    <xf numFmtId="166" fontId="0" fillId="8" borderId="41" xfId="10" applyNumberFormat="1" applyFont="1" applyFill="1" applyBorder="1"/>
    <xf numFmtId="165" fontId="0" fillId="8" borderId="41" xfId="9" applyNumberFormat="1" applyFont="1" applyFill="1" applyBorder="1"/>
    <xf numFmtId="167" fontId="5" fillId="8" borderId="46" xfId="6" applyNumberFormat="1" applyFill="1" applyBorder="1"/>
    <xf numFmtId="167" fontId="5" fillId="8" borderId="0" xfId="6" applyNumberFormat="1" applyFill="1" applyBorder="1"/>
    <xf numFmtId="167" fontId="5" fillId="8" borderId="47" xfId="6" applyNumberFormat="1" applyFill="1" applyBorder="1"/>
    <xf numFmtId="167" fontId="5" fillId="8" borderId="41" xfId="6" applyNumberFormat="1" applyFill="1" applyBorder="1"/>
    <xf numFmtId="43" fontId="5" fillId="8" borderId="41" xfId="6" applyNumberFormat="1" applyFill="1" applyBorder="1"/>
    <xf numFmtId="165" fontId="5" fillId="8" borderId="41" xfId="6" applyNumberFormat="1" applyFill="1" applyBorder="1"/>
    <xf numFmtId="165" fontId="5" fillId="8" borderId="46" xfId="6" applyNumberFormat="1" applyFill="1" applyBorder="1"/>
    <xf numFmtId="165" fontId="5" fillId="8" borderId="0" xfId="6" applyNumberFormat="1" applyFill="1" applyBorder="1"/>
    <xf numFmtId="165" fontId="5" fillId="8" borderId="47" xfId="6" applyNumberFormat="1" applyFill="1" applyBorder="1"/>
    <xf numFmtId="43" fontId="5" fillId="8" borderId="46" xfId="6" applyNumberFormat="1" applyFill="1" applyBorder="1"/>
    <xf numFmtId="43" fontId="5" fillId="8" borderId="0" xfId="6" applyNumberFormat="1" applyFill="1" applyBorder="1"/>
    <xf numFmtId="43" fontId="5" fillId="8" borderId="168" xfId="6" applyNumberFormat="1" applyFill="1" applyBorder="1"/>
    <xf numFmtId="43" fontId="5" fillId="8" borderId="169" xfId="6" applyNumberFormat="1" applyFill="1" applyBorder="1"/>
    <xf numFmtId="43" fontId="5" fillId="8" borderId="166" xfId="6" applyNumberFormat="1" applyFill="1" applyBorder="1"/>
    <xf numFmtId="43" fontId="5" fillId="8" borderId="167" xfId="6" applyNumberFormat="1" applyFill="1" applyBorder="1"/>
    <xf numFmtId="43" fontId="5" fillId="8" borderId="0" xfId="6" applyNumberFormat="1" applyFill="1"/>
    <xf numFmtId="167" fontId="0" fillId="8" borderId="0" xfId="0" applyNumberFormat="1" applyFill="1"/>
    <xf numFmtId="165" fontId="5" fillId="8" borderId="0" xfId="8" applyNumberFormat="1" applyFont="1" applyFill="1"/>
    <xf numFmtId="165" fontId="5" fillId="8" borderId="0" xfId="6" applyNumberFormat="1" applyFill="1"/>
    <xf numFmtId="0" fontId="23" fillId="8" borderId="52" xfId="11" applyNumberFormat="1" applyFont="1" applyFill="1" applyBorder="1" applyAlignment="1">
      <alignment wrapText="1"/>
    </xf>
    <xf numFmtId="0" fontId="23" fillId="8" borderId="53" xfId="11" applyNumberFormat="1" applyFont="1" applyFill="1" applyBorder="1" applyAlignment="1">
      <alignment wrapText="1"/>
    </xf>
    <xf numFmtId="0" fontId="23" fillId="8" borderId="53" xfId="11" applyFont="1" applyFill="1" applyBorder="1" applyAlignment="1"/>
    <xf numFmtId="0" fontId="23" fillId="8" borderId="53" xfId="11" applyFont="1" applyFill="1" applyBorder="1" applyAlignment="1">
      <alignment horizontal="center" wrapText="1"/>
    </xf>
    <xf numFmtId="0" fontId="23" fillId="8" borderId="53" xfId="11" applyFont="1" applyFill="1" applyBorder="1" applyAlignment="1">
      <alignment wrapText="1"/>
    </xf>
    <xf numFmtId="0" fontId="25" fillId="8" borderId="46" xfId="6" applyNumberFormat="1" applyFont="1" applyFill="1" applyBorder="1" applyAlignment="1" applyProtection="1">
      <alignment vertical="center" wrapText="1"/>
    </xf>
    <xf numFmtId="0" fontId="25" fillId="8" borderId="0" xfId="6" applyNumberFormat="1" applyFont="1" applyFill="1" applyBorder="1" applyAlignment="1" applyProtection="1">
      <alignment vertical="center" wrapText="1"/>
    </xf>
    <xf numFmtId="0" fontId="25" fillId="8" borderId="0" xfId="6" applyFont="1" applyFill="1" applyBorder="1" applyAlignment="1" applyProtection="1">
      <alignment vertical="center"/>
    </xf>
    <xf numFmtId="0" fontId="25" fillId="8" borderId="0" xfId="6" applyFont="1" applyFill="1" applyBorder="1" applyAlignment="1" applyProtection="1">
      <alignment horizontal="center" vertical="center" wrapText="1"/>
    </xf>
    <xf numFmtId="0" fontId="25" fillId="8" borderId="0" xfId="6" applyFont="1" applyFill="1" applyBorder="1" applyAlignment="1" applyProtection="1">
      <alignment vertical="center" wrapText="1"/>
    </xf>
    <xf numFmtId="0" fontId="5" fillId="0" borderId="0" xfId="6" applyAlignment="1">
      <alignment horizontal="right"/>
    </xf>
    <xf numFmtId="0" fontId="5" fillId="18" borderId="34" xfId="6" applyFill="1" applyBorder="1" applyAlignment="1">
      <alignment horizontal="center" vertical="center" wrapText="1"/>
    </xf>
    <xf numFmtId="0" fontId="5" fillId="45" borderId="33" xfId="6" applyFill="1" applyBorder="1" applyAlignment="1">
      <alignment horizontal="center" vertical="center" wrapText="1"/>
    </xf>
    <xf numFmtId="0" fontId="5" fillId="42" borderId="33" xfId="6" applyFill="1" applyBorder="1" applyAlignment="1">
      <alignment horizontal="center" vertical="center" wrapText="1"/>
    </xf>
    <xf numFmtId="0" fontId="5" fillId="46" borderId="33" xfId="6" applyFill="1" applyBorder="1" applyAlignment="1">
      <alignment horizontal="center" vertical="center" wrapText="1"/>
    </xf>
    <xf numFmtId="0" fontId="5" fillId="47" borderId="33" xfId="6" applyFill="1" applyBorder="1" applyAlignment="1">
      <alignment horizontal="center" vertical="center" wrapText="1"/>
    </xf>
    <xf numFmtId="0" fontId="5" fillId="0" borderId="47" xfId="6" applyFill="1" applyBorder="1"/>
    <xf numFmtId="0" fontId="5" fillId="8" borderId="0" xfId="6" applyFill="1" applyBorder="1"/>
    <xf numFmtId="0" fontId="5" fillId="0" borderId="56" xfId="6" applyFill="1" applyBorder="1"/>
    <xf numFmtId="0" fontId="5" fillId="0" borderId="57" xfId="6" applyFill="1" applyBorder="1"/>
    <xf numFmtId="43" fontId="5" fillId="0" borderId="47" xfId="6" applyNumberFormat="1" applyFill="1" applyBorder="1"/>
    <xf numFmtId="43" fontId="5" fillId="8" borderId="47" xfId="6" applyNumberFormat="1" applyFill="1" applyBorder="1"/>
    <xf numFmtId="43" fontId="5" fillId="0" borderId="43" xfId="6" applyNumberFormat="1" applyFill="1" applyBorder="1"/>
    <xf numFmtId="43" fontId="5" fillId="0" borderId="56" xfId="6" applyNumberFormat="1" applyFill="1" applyBorder="1"/>
    <xf numFmtId="43" fontId="5" fillId="0" borderId="57" xfId="6" applyNumberFormat="1" applyFill="1" applyBorder="1"/>
    <xf numFmtId="171" fontId="5" fillId="0" borderId="47" xfId="2" applyNumberFormat="1" applyFont="1" applyFill="1" applyBorder="1"/>
    <xf numFmtId="171" fontId="5" fillId="8" borderId="47" xfId="2" applyNumberFormat="1" applyFont="1" applyFill="1" applyBorder="1"/>
    <xf numFmtId="171" fontId="5" fillId="0" borderId="57" xfId="2" applyNumberFormat="1" applyFont="1" applyFill="1" applyBorder="1"/>
    <xf numFmtId="2" fontId="5" fillId="0" borderId="47" xfId="6" applyNumberFormat="1" applyFill="1" applyBorder="1"/>
    <xf numFmtId="2" fontId="5" fillId="8" borderId="47" xfId="6" applyNumberFormat="1" applyFill="1" applyBorder="1"/>
    <xf numFmtId="2" fontId="5" fillId="0" borderId="57" xfId="6" applyNumberFormat="1" applyFill="1" applyBorder="1"/>
    <xf numFmtId="0" fontId="5" fillId="0" borderId="58" xfId="6" applyBorder="1"/>
    <xf numFmtId="0" fontId="5" fillId="0" borderId="61" xfId="6" applyBorder="1"/>
    <xf numFmtId="165" fontId="5" fillId="0" borderId="61" xfId="6" applyNumberFormat="1" applyBorder="1"/>
    <xf numFmtId="0" fontId="5" fillId="0" borderId="62" xfId="6" applyBorder="1"/>
    <xf numFmtId="165" fontId="5" fillId="0" borderId="62" xfId="6" applyNumberFormat="1" applyBorder="1"/>
    <xf numFmtId="171" fontId="5" fillId="0" borderId="62" xfId="2" applyNumberFormat="1" applyFont="1" applyFill="1" applyBorder="1"/>
    <xf numFmtId="0" fontId="5" fillId="8" borderId="47" xfId="6" applyFill="1" applyBorder="1"/>
    <xf numFmtId="171" fontId="5" fillId="0" borderId="0" xfId="2" applyNumberFormat="1" applyFont="1"/>
    <xf numFmtId="2" fontId="5" fillId="0" borderId="0" xfId="6" applyNumberFormat="1" applyAlignment="1">
      <alignment horizontal="left"/>
    </xf>
    <xf numFmtId="43" fontId="0" fillId="0" borderId="0" xfId="9" applyNumberFormat="1" applyFont="1" applyAlignment="1">
      <alignment horizontal="left"/>
    </xf>
    <xf numFmtId="165" fontId="19" fillId="27" borderId="63" xfId="8" applyNumberFormat="1" applyFont="1" applyFill="1" applyBorder="1"/>
    <xf numFmtId="9" fontId="19" fillId="27" borderId="63" xfId="2" applyFont="1" applyFill="1" applyBorder="1"/>
    <xf numFmtId="43" fontId="19" fillId="27" borderId="63" xfId="8" applyNumberFormat="1" applyFont="1" applyFill="1" applyBorder="1"/>
    <xf numFmtId="0" fontId="5" fillId="8" borderId="0" xfId="6" applyFill="1" applyAlignment="1">
      <alignment horizontal="center"/>
    </xf>
    <xf numFmtId="0" fontId="31" fillId="0" borderId="12" xfId="0" applyFont="1" applyBorder="1" applyAlignment="1">
      <alignment horizontal="center"/>
    </xf>
    <xf numFmtId="0" fontId="36" fillId="9" borderId="12" xfId="0" applyFont="1" applyFill="1" applyBorder="1" applyAlignment="1">
      <alignment horizontal="center" vertical="center" wrapText="1"/>
    </xf>
    <xf numFmtId="164" fontId="50" fillId="0" borderId="12" xfId="0" applyNumberFormat="1" applyFont="1" applyBorder="1"/>
    <xf numFmtId="164" fontId="51" fillId="9" borderId="12" xfId="0" applyNumberFormat="1" applyFont="1" applyFill="1" applyBorder="1"/>
    <xf numFmtId="0" fontId="52" fillId="8" borderId="16" xfId="0" applyFont="1" applyFill="1" applyBorder="1"/>
    <xf numFmtId="0" fontId="52" fillId="8" borderId="16" xfId="0" applyFont="1" applyFill="1" applyBorder="1" applyAlignment="1">
      <alignment horizontal="right"/>
    </xf>
    <xf numFmtId="165" fontId="31" fillId="8" borderId="177" xfId="15" applyNumberFormat="1" applyFont="1" applyFill="1" applyBorder="1"/>
    <xf numFmtId="165" fontId="31" fillId="8" borderId="2" xfId="15" applyNumberFormat="1" applyFont="1" applyFill="1" applyBorder="1"/>
    <xf numFmtId="165" fontId="31" fillId="8" borderId="24" xfId="15" applyNumberFormat="1" applyFont="1" applyFill="1" applyBorder="1"/>
    <xf numFmtId="165" fontId="31" fillId="8" borderId="23" xfId="15" applyNumberFormat="1" applyFont="1" applyFill="1" applyBorder="1"/>
    <xf numFmtId="165" fontId="31" fillId="8" borderId="19" xfId="15" applyNumberFormat="1" applyFont="1" applyFill="1" applyBorder="1"/>
    <xf numFmtId="165" fontId="31" fillId="8" borderId="178" xfId="15" applyNumberFormat="1" applyFont="1" applyFill="1" applyBorder="1"/>
    <xf numFmtId="165" fontId="31" fillId="10" borderId="179" xfId="8" applyNumberFormat="1" applyFont="1" applyFill="1" applyBorder="1"/>
    <xf numFmtId="165" fontId="31" fillId="4" borderId="28" xfId="8" applyNumberFormat="1" applyFont="1" applyFill="1" applyBorder="1"/>
    <xf numFmtId="165" fontId="31" fillId="6" borderId="28" xfId="8" applyNumberFormat="1" applyFont="1" applyFill="1" applyBorder="1"/>
    <xf numFmtId="165" fontId="31" fillId="13" borderId="28" xfId="8" applyNumberFormat="1" applyFont="1" applyFill="1" applyBorder="1"/>
    <xf numFmtId="165" fontId="31" fillId="12" borderId="28" xfId="8" applyNumberFormat="1" applyFont="1" applyFill="1" applyBorder="1"/>
    <xf numFmtId="165" fontId="31" fillId="14" borderId="28" xfId="8" applyNumberFormat="1" applyFont="1" applyFill="1" applyBorder="1"/>
    <xf numFmtId="165" fontId="31" fillId="8" borderId="180" xfId="15" applyNumberFormat="1" applyFont="1" applyFill="1" applyBorder="1"/>
    <xf numFmtId="165" fontId="31" fillId="8" borderId="181" xfId="15" applyNumberFormat="1" applyFont="1" applyFill="1" applyBorder="1"/>
    <xf numFmtId="165" fontId="31" fillId="6" borderId="182" xfId="8" applyNumberFormat="1" applyFont="1" applyFill="1" applyBorder="1"/>
    <xf numFmtId="165" fontId="31" fillId="8" borderId="183" xfId="15" applyNumberFormat="1" applyFont="1" applyFill="1" applyBorder="1"/>
    <xf numFmtId="165" fontId="31" fillId="10" borderId="69" xfId="15" applyNumberFormat="1" applyFont="1" applyFill="1" applyBorder="1"/>
    <xf numFmtId="165" fontId="31" fillId="8" borderId="9" xfId="15" applyNumberFormat="1" applyFont="1" applyFill="1" applyBorder="1"/>
    <xf numFmtId="165" fontId="31" fillId="10" borderId="2" xfId="15" applyNumberFormat="1" applyFont="1" applyFill="1" applyBorder="1"/>
    <xf numFmtId="165" fontId="31" fillId="10" borderId="66" xfId="15" applyNumberFormat="1" applyFont="1" applyFill="1" applyBorder="1"/>
    <xf numFmtId="165" fontId="31" fillId="10" borderId="27" xfId="15" applyNumberFormat="1" applyFont="1" applyFill="1" applyBorder="1"/>
    <xf numFmtId="165" fontId="31" fillId="13" borderId="182" xfId="8" applyNumberFormat="1" applyFont="1" applyFill="1" applyBorder="1"/>
    <xf numFmtId="165" fontId="31" fillId="8" borderId="184" xfId="8" applyNumberFormat="1" applyFont="1" applyFill="1" applyBorder="1"/>
    <xf numFmtId="165" fontId="31" fillId="8" borderId="185" xfId="15" applyNumberFormat="1" applyFont="1" applyFill="1" applyBorder="1"/>
    <xf numFmtId="165" fontId="31" fillId="10" borderId="19" xfId="15" applyNumberFormat="1" applyFont="1" applyFill="1" applyBorder="1"/>
    <xf numFmtId="165" fontId="31" fillId="10" borderId="24" xfId="15" applyNumberFormat="1" applyFont="1" applyFill="1" applyBorder="1"/>
    <xf numFmtId="165" fontId="31" fillId="10" borderId="186" xfId="15" applyNumberFormat="1" applyFont="1" applyFill="1" applyBorder="1"/>
    <xf numFmtId="165" fontId="31" fillId="8" borderId="27" xfId="15" applyNumberFormat="1" applyFont="1" applyFill="1" applyBorder="1"/>
    <xf numFmtId="165" fontId="31" fillId="8" borderId="28" xfId="15" applyNumberFormat="1" applyFont="1" applyFill="1" applyBorder="1"/>
    <xf numFmtId="165" fontId="31" fillId="8" borderId="187" xfId="15" applyNumberFormat="1" applyFont="1" applyFill="1" applyBorder="1"/>
    <xf numFmtId="165" fontId="31" fillId="10" borderId="26" xfId="15" applyNumberFormat="1" applyFont="1" applyFill="1" applyBorder="1"/>
    <xf numFmtId="165" fontId="31" fillId="10" borderId="188" xfId="8" applyNumberFormat="1" applyFont="1" applyFill="1" applyBorder="1"/>
    <xf numFmtId="165" fontId="31" fillId="8" borderId="189" xfId="15" applyNumberFormat="1" applyFont="1" applyFill="1" applyBorder="1"/>
    <xf numFmtId="165" fontId="31" fillId="10" borderId="65" xfId="15" applyNumberFormat="1" applyFont="1" applyFill="1" applyBorder="1"/>
    <xf numFmtId="165" fontId="31" fillId="8" borderId="5" xfId="15" applyNumberFormat="1" applyFont="1" applyFill="1" applyBorder="1"/>
    <xf numFmtId="0" fontId="36" fillId="3" borderId="0" xfId="0" applyFont="1" applyFill="1" applyAlignment="1">
      <alignment horizontal="center" vertical="center" wrapText="1"/>
    </xf>
    <xf numFmtId="0" fontId="36" fillId="3" borderId="20" xfId="0" applyFont="1" applyFill="1" applyBorder="1" applyAlignment="1">
      <alignment horizontal="center" vertical="center" wrapText="1"/>
    </xf>
    <xf numFmtId="0" fontId="31" fillId="21" borderId="12" xfId="0" applyFont="1" applyFill="1" applyBorder="1" applyAlignment="1">
      <alignment horizontal="center"/>
    </xf>
    <xf numFmtId="164" fontId="31" fillId="21" borderId="12" xfId="1" applyNumberFormat="1" applyFont="1" applyFill="1" applyBorder="1" applyAlignment="1">
      <alignment horizontal="center"/>
    </xf>
    <xf numFmtId="0" fontId="21" fillId="5" borderId="5" xfId="0" applyFont="1" applyFill="1" applyBorder="1" applyAlignment="1">
      <alignment horizontal="left"/>
    </xf>
    <xf numFmtId="0" fontId="21" fillId="5" borderId="15" xfId="0" applyFont="1" applyFill="1" applyBorder="1" applyAlignment="1">
      <alignment horizontal="left"/>
    </xf>
    <xf numFmtId="0" fontId="21" fillId="5" borderId="8" xfId="0" applyFont="1" applyFill="1" applyBorder="1" applyAlignment="1">
      <alignment horizontal="left"/>
    </xf>
    <xf numFmtId="0" fontId="14" fillId="3" borderId="13" xfId="0" applyFont="1" applyFill="1" applyBorder="1" applyAlignment="1">
      <alignment horizontal="right"/>
    </xf>
    <xf numFmtId="0" fontId="14" fillId="3" borderId="72" xfId="0" applyFont="1" applyFill="1" applyBorder="1" applyAlignment="1">
      <alignment horizontal="right"/>
    </xf>
    <xf numFmtId="0" fontId="31" fillId="4" borderId="12" xfId="0" applyFont="1" applyFill="1" applyBorder="1" applyAlignment="1">
      <alignment horizontal="center"/>
    </xf>
    <xf numFmtId="164" fontId="31" fillId="4" borderId="12" xfId="1" applyNumberFormat="1" applyFont="1" applyFill="1" applyBorder="1" applyAlignment="1">
      <alignment horizontal="center"/>
    </xf>
    <xf numFmtId="164" fontId="31" fillId="0" borderId="12" xfId="1" applyNumberFormat="1" applyFont="1" applyFill="1" applyBorder="1" applyAlignment="1">
      <alignment horizontal="center"/>
    </xf>
    <xf numFmtId="0" fontId="14" fillId="3" borderId="14" xfId="0" applyFont="1" applyFill="1" applyBorder="1" applyAlignment="1">
      <alignment horizontal="right"/>
    </xf>
    <xf numFmtId="0" fontId="31" fillId="4" borderId="13" xfId="0" applyFont="1" applyFill="1" applyBorder="1" applyAlignment="1">
      <alignment horizontal="center"/>
    </xf>
    <xf numFmtId="0" fontId="31" fillId="4" borderId="14" xfId="0" applyFont="1" applyFill="1" applyBorder="1" applyAlignment="1">
      <alignment horizontal="center"/>
    </xf>
    <xf numFmtId="0" fontId="31" fillId="21" borderId="12" xfId="0" applyFont="1" applyFill="1" applyBorder="1" applyAlignment="1">
      <alignment horizontal="center" vertical="center" wrapText="1"/>
    </xf>
    <xf numFmtId="0" fontId="9" fillId="0" borderId="16" xfId="3" applyFont="1" applyFill="1" applyBorder="1" applyAlignment="1">
      <alignment horizontal="right"/>
    </xf>
    <xf numFmtId="164" fontId="36" fillId="3" borderId="13" xfId="1" applyNumberFormat="1" applyFont="1" applyFill="1" applyBorder="1" applyAlignment="1">
      <alignment horizontal="center"/>
    </xf>
    <xf numFmtId="164" fontId="36" fillId="3" borderId="17" xfId="1" applyNumberFormat="1" applyFont="1" applyFill="1" applyBorder="1" applyAlignment="1">
      <alignment horizontal="center"/>
    </xf>
    <xf numFmtId="164" fontId="36" fillId="3" borderId="14" xfId="1" applyNumberFormat="1" applyFont="1" applyFill="1" applyBorder="1" applyAlignment="1">
      <alignment horizontal="center"/>
    </xf>
    <xf numFmtId="0" fontId="21" fillId="38" borderId="5" xfId="0" applyFont="1" applyFill="1" applyBorder="1" applyAlignment="1">
      <alignment horizontal="left"/>
    </xf>
    <xf numFmtId="0" fontId="21" fillId="38" borderId="15" xfId="0" applyFont="1" applyFill="1" applyBorder="1" applyAlignment="1">
      <alignment horizontal="left"/>
    </xf>
    <xf numFmtId="0" fontId="21" fillId="38" borderId="8" xfId="0" applyFont="1" applyFill="1" applyBorder="1" applyAlignment="1">
      <alignment horizontal="left"/>
    </xf>
    <xf numFmtId="0" fontId="13" fillId="0" borderId="0" xfId="0" applyFont="1" applyFill="1" applyAlignment="1">
      <alignment horizontal="center" vertical="center"/>
    </xf>
    <xf numFmtId="0" fontId="12" fillId="4" borderId="0" xfId="5" applyFont="1" applyFill="1" applyAlignment="1">
      <alignment horizontal="left" vertical="center"/>
    </xf>
    <xf numFmtId="0" fontId="15" fillId="3" borderId="5" xfId="0" applyFont="1" applyFill="1" applyBorder="1" applyAlignment="1">
      <alignment horizontal="center" vertical="center" wrapText="1"/>
    </xf>
    <xf numFmtId="0" fontId="15" fillId="3" borderId="15" xfId="0" applyFont="1" applyFill="1" applyBorder="1" applyAlignment="1">
      <alignment horizontal="center" vertical="center" wrapText="1"/>
    </xf>
    <xf numFmtId="0" fontId="15" fillId="3" borderId="8" xfId="0" applyFont="1" applyFill="1" applyBorder="1" applyAlignment="1">
      <alignment horizontal="center" vertical="center" wrapText="1"/>
    </xf>
    <xf numFmtId="0" fontId="16" fillId="4" borderId="5" xfId="0" applyFont="1" applyFill="1" applyBorder="1" applyAlignment="1">
      <alignment horizontal="center" vertical="top" wrapText="1"/>
    </xf>
    <xf numFmtId="0" fontId="16" fillId="4" borderId="15" xfId="0" applyFont="1" applyFill="1" applyBorder="1" applyAlignment="1">
      <alignment horizontal="center" vertical="top" wrapText="1"/>
    </xf>
    <xf numFmtId="0" fontId="16" fillId="4" borderId="8" xfId="0" applyFont="1" applyFill="1" applyBorder="1" applyAlignment="1">
      <alignment horizontal="center" vertical="top" wrapText="1"/>
    </xf>
    <xf numFmtId="0" fontId="16" fillId="4" borderId="9" xfId="0" applyFont="1" applyFill="1" applyBorder="1" applyAlignment="1">
      <alignment horizontal="center" vertical="top" wrapText="1"/>
    </xf>
    <xf numFmtId="0" fontId="16" fillId="4" borderId="10" xfId="0" applyFont="1" applyFill="1" applyBorder="1" applyAlignment="1">
      <alignment horizontal="center" vertical="top" wrapText="1"/>
    </xf>
    <xf numFmtId="0" fontId="16" fillId="4" borderId="21" xfId="0" applyFont="1" applyFill="1" applyBorder="1" applyAlignment="1">
      <alignment horizontal="center" vertical="top" wrapText="1"/>
    </xf>
    <xf numFmtId="0" fontId="9" fillId="4" borderId="16" xfId="3" applyFont="1" applyFill="1" applyBorder="1" applyAlignment="1">
      <alignment horizontal="left"/>
    </xf>
    <xf numFmtId="164" fontId="31" fillId="21" borderId="13" xfId="1" applyNumberFormat="1" applyFont="1" applyFill="1" applyBorder="1" applyAlignment="1">
      <alignment horizontal="center"/>
    </xf>
    <xf numFmtId="164" fontId="31" fillId="21" borderId="14" xfId="1" applyNumberFormat="1" applyFont="1" applyFill="1" applyBorder="1" applyAlignment="1">
      <alignment horizontal="center"/>
    </xf>
    <xf numFmtId="0" fontId="42" fillId="38" borderId="16" xfId="3" applyFont="1" applyFill="1" applyBorder="1" applyAlignment="1">
      <alignment horizontal="center"/>
    </xf>
    <xf numFmtId="0" fontId="36" fillId="9" borderId="175" xfId="0" applyFont="1" applyFill="1" applyBorder="1" applyAlignment="1">
      <alignment horizontal="center" vertical="center" wrapText="1"/>
    </xf>
    <xf numFmtId="0" fontId="36" fillId="9" borderId="176" xfId="0" applyFont="1" applyFill="1" applyBorder="1" applyAlignment="1">
      <alignment horizontal="center" vertical="center" wrapText="1"/>
    </xf>
    <xf numFmtId="0" fontId="43" fillId="4" borderId="0" xfId="0" applyFont="1" applyFill="1" applyBorder="1" applyAlignment="1">
      <alignment horizontal="center" vertical="center" wrapText="1"/>
    </xf>
    <xf numFmtId="164" fontId="43" fillId="4" borderId="0" xfId="1" applyNumberFormat="1" applyFont="1" applyFill="1" applyBorder="1" applyAlignment="1">
      <alignment horizontal="center" vertical="center" wrapText="1"/>
    </xf>
    <xf numFmtId="10" fontId="9" fillId="4" borderId="18" xfId="2" applyNumberFormat="1" applyFont="1" applyFill="1" applyBorder="1" applyAlignment="1">
      <alignment horizontal="center" vertical="center"/>
    </xf>
    <xf numFmtId="10" fontId="9" fillId="4" borderId="6" xfId="2" applyNumberFormat="1" applyFont="1" applyFill="1" applyBorder="1" applyAlignment="1">
      <alignment horizontal="center" vertical="center"/>
    </xf>
    <xf numFmtId="10" fontId="9" fillId="4" borderId="19" xfId="2" applyNumberFormat="1" applyFont="1" applyFill="1" applyBorder="1" applyAlignment="1">
      <alignment horizontal="center" vertical="center"/>
    </xf>
    <xf numFmtId="10" fontId="9" fillId="4" borderId="5" xfId="2" applyNumberFormat="1" applyFont="1" applyFill="1" applyBorder="1" applyAlignment="1">
      <alignment horizontal="center" vertical="center"/>
    </xf>
    <xf numFmtId="10" fontId="9" fillId="4" borderId="15" xfId="2" applyNumberFormat="1" applyFont="1" applyFill="1" applyBorder="1" applyAlignment="1">
      <alignment horizontal="center" vertical="center"/>
    </xf>
    <xf numFmtId="10" fontId="9" fillId="4" borderId="8" xfId="2" applyNumberFormat="1" applyFont="1" applyFill="1" applyBorder="1" applyAlignment="1">
      <alignment horizontal="center" vertical="center"/>
    </xf>
    <xf numFmtId="0" fontId="15" fillId="3" borderId="2" xfId="0" applyFont="1" applyFill="1" applyBorder="1" applyAlignment="1">
      <alignment horizontal="center" wrapText="1"/>
    </xf>
    <xf numFmtId="0" fontId="15" fillId="3" borderId="2" xfId="0" applyFont="1" applyFill="1" applyBorder="1" applyAlignment="1">
      <alignment horizontal="center"/>
    </xf>
    <xf numFmtId="0" fontId="15" fillId="3" borderId="7" xfId="0" applyFont="1" applyFill="1" applyBorder="1" applyAlignment="1">
      <alignment horizontal="center"/>
    </xf>
    <xf numFmtId="0" fontId="15" fillId="3" borderId="11" xfId="0" applyFont="1" applyFill="1" applyBorder="1" applyAlignment="1">
      <alignment horizontal="center"/>
    </xf>
    <xf numFmtId="0" fontId="15" fillId="3" borderId="0" xfId="0" applyFont="1" applyFill="1" applyBorder="1" applyAlignment="1">
      <alignment horizontal="center"/>
    </xf>
    <xf numFmtId="0" fontId="6" fillId="4" borderId="12" xfId="4" applyFont="1" applyFill="1" applyBorder="1" applyAlignment="1">
      <alignment horizontal="center" wrapText="1"/>
    </xf>
    <xf numFmtId="44" fontId="6" fillId="4" borderId="12" xfId="4" applyNumberFormat="1" applyFont="1" applyFill="1" applyBorder="1" applyAlignment="1">
      <alignment horizontal="center"/>
    </xf>
    <xf numFmtId="0" fontId="31" fillId="11" borderId="7" xfId="0" applyFont="1" applyFill="1" applyBorder="1" applyAlignment="1">
      <alignment horizontal="right"/>
    </xf>
    <xf numFmtId="0" fontId="31" fillId="11" borderId="11" xfId="0" applyFont="1" applyFill="1" applyBorder="1" applyAlignment="1">
      <alignment horizontal="right"/>
    </xf>
    <xf numFmtId="0" fontId="31" fillId="11" borderId="18" xfId="0" applyFont="1" applyFill="1" applyBorder="1" applyAlignment="1">
      <alignment horizontal="right"/>
    </xf>
    <xf numFmtId="0" fontId="31" fillId="11" borderId="19" xfId="0" applyFont="1" applyFill="1" applyBorder="1" applyAlignment="1">
      <alignment horizontal="right"/>
    </xf>
    <xf numFmtId="164" fontId="31" fillId="4" borderId="3" xfId="0" applyNumberFormat="1" applyFont="1" applyFill="1" applyBorder="1" applyAlignment="1">
      <alignment horizontal="center" vertical="center" wrapText="1"/>
    </xf>
    <xf numFmtId="164" fontId="31" fillId="4" borderId="23" xfId="0" applyNumberFormat="1" applyFont="1" applyFill="1" applyBorder="1" applyAlignment="1">
      <alignment horizontal="center" vertical="center" wrapText="1"/>
    </xf>
    <xf numFmtId="164" fontId="31" fillId="4" borderId="24" xfId="0" applyNumberFormat="1" applyFont="1" applyFill="1" applyBorder="1" applyAlignment="1">
      <alignment horizontal="center" vertical="center" wrapText="1"/>
    </xf>
    <xf numFmtId="164" fontId="31" fillId="4" borderId="5" xfId="0" applyNumberFormat="1" applyFont="1" applyFill="1" applyBorder="1" applyAlignment="1">
      <alignment horizontal="center"/>
    </xf>
    <xf numFmtId="164" fontId="31" fillId="4" borderId="8" xfId="0" applyNumberFormat="1" applyFont="1" applyFill="1" applyBorder="1" applyAlignment="1">
      <alignment horizontal="center"/>
    </xf>
    <xf numFmtId="164" fontId="31" fillId="4" borderId="18" xfId="0" applyNumberFormat="1" applyFont="1" applyFill="1" applyBorder="1" applyAlignment="1">
      <alignment horizontal="center"/>
    </xf>
    <xf numFmtId="164" fontId="31" fillId="4" borderId="19" xfId="0" applyNumberFormat="1" applyFont="1" applyFill="1" applyBorder="1" applyAlignment="1">
      <alignment horizontal="center"/>
    </xf>
    <xf numFmtId="0" fontId="7" fillId="3" borderId="2" xfId="0" applyFont="1" applyFill="1" applyBorder="1" applyAlignment="1">
      <alignment horizontal="center" vertical="center" wrapText="1"/>
    </xf>
    <xf numFmtId="0" fontId="31" fillId="14" borderId="12" xfId="0" applyFont="1" applyFill="1" applyBorder="1" applyAlignment="1">
      <alignment horizontal="center"/>
    </xf>
    <xf numFmtId="164" fontId="31" fillId="4" borderId="23" xfId="0" applyNumberFormat="1" applyFont="1" applyFill="1" applyBorder="1" applyAlignment="1">
      <alignment horizontal="center" vertical="center"/>
    </xf>
    <xf numFmtId="164" fontId="31" fillId="4" borderId="24" xfId="0" applyNumberFormat="1" applyFont="1" applyFill="1" applyBorder="1" applyAlignment="1">
      <alignment horizontal="center" vertical="center"/>
    </xf>
    <xf numFmtId="164" fontId="31" fillId="4" borderId="3" xfId="0" applyNumberFormat="1" applyFont="1" applyFill="1" applyBorder="1" applyAlignment="1">
      <alignment horizontal="center" vertical="center"/>
    </xf>
    <xf numFmtId="0" fontId="31" fillId="8" borderId="12" xfId="0" applyFont="1" applyFill="1" applyBorder="1" applyAlignment="1">
      <alignment horizontal="left"/>
    </xf>
    <xf numFmtId="49" fontId="31" fillId="8" borderId="12" xfId="0" applyNumberFormat="1" applyFont="1" applyFill="1" applyBorder="1" applyAlignment="1">
      <alignment horizontal="center"/>
    </xf>
    <xf numFmtId="0" fontId="31" fillId="10" borderId="12" xfId="0" applyFont="1" applyFill="1" applyBorder="1" applyAlignment="1">
      <alignment horizontal="left"/>
    </xf>
    <xf numFmtId="49" fontId="31" fillId="10" borderId="12" xfId="0" applyNumberFormat="1" applyFont="1" applyFill="1" applyBorder="1" applyAlignment="1">
      <alignment horizontal="center"/>
    </xf>
    <xf numFmtId="0" fontId="31" fillId="14" borderId="12" xfId="0" applyFont="1" applyFill="1" applyBorder="1" applyAlignment="1">
      <alignment horizontal="left"/>
    </xf>
    <xf numFmtId="0" fontId="31" fillId="13" borderId="12" xfId="0" applyFont="1" applyFill="1" applyBorder="1" applyAlignment="1">
      <alignment horizontal="center"/>
    </xf>
    <xf numFmtId="0" fontId="31" fillId="12" borderId="12" xfId="0" applyFont="1" applyFill="1" applyBorder="1" applyAlignment="1">
      <alignment horizontal="center"/>
    </xf>
    <xf numFmtId="0" fontId="31" fillId="12" borderId="12" xfId="0" applyFont="1" applyFill="1" applyBorder="1" applyAlignment="1">
      <alignment horizontal="left"/>
    </xf>
    <xf numFmtId="0" fontId="15" fillId="3" borderId="2" xfId="0" applyFont="1" applyFill="1" applyBorder="1" applyAlignment="1">
      <alignment horizontal="center" vertical="center" wrapText="1"/>
    </xf>
    <xf numFmtId="0" fontId="31" fillId="4" borderId="7" xfId="0" applyFont="1" applyFill="1" applyBorder="1" applyAlignment="1">
      <alignment horizontal="right"/>
    </xf>
    <xf numFmtId="0" fontId="31" fillId="4" borderId="11" xfId="0" applyFont="1" applyFill="1" applyBorder="1" applyAlignment="1">
      <alignment horizontal="right"/>
    </xf>
    <xf numFmtId="0" fontId="31" fillId="11" borderId="25" xfId="0" applyFont="1" applyFill="1" applyBorder="1" applyAlignment="1">
      <alignment horizontal="right"/>
    </xf>
    <xf numFmtId="0" fontId="31" fillId="11" borderId="26" xfId="0" applyFont="1" applyFill="1" applyBorder="1" applyAlignment="1">
      <alignment horizontal="right"/>
    </xf>
    <xf numFmtId="0" fontId="31" fillId="11" borderId="0" xfId="0" applyFont="1" applyFill="1" applyBorder="1" applyAlignment="1">
      <alignment horizontal="right"/>
    </xf>
    <xf numFmtId="0" fontId="17" fillId="3" borderId="0" xfId="0" applyFont="1" applyFill="1" applyBorder="1" applyAlignment="1">
      <alignment horizontal="center"/>
    </xf>
    <xf numFmtId="0" fontId="17" fillId="3" borderId="11" xfId="0" applyFont="1" applyFill="1" applyBorder="1" applyAlignment="1">
      <alignment horizontal="center"/>
    </xf>
    <xf numFmtId="0" fontId="15" fillId="3" borderId="0" xfId="0" applyFont="1" applyFill="1" applyBorder="1" applyAlignment="1">
      <alignment horizontal="center" vertical="center" wrapText="1"/>
    </xf>
    <xf numFmtId="0" fontId="31" fillId="4" borderId="25" xfId="0" applyFont="1" applyFill="1" applyBorder="1" applyAlignment="1">
      <alignment horizontal="right"/>
    </xf>
    <xf numFmtId="0" fontId="31" fillId="4" borderId="26" xfId="0" applyFont="1" applyFill="1" applyBorder="1" applyAlignment="1">
      <alignment horizontal="right"/>
    </xf>
    <xf numFmtId="0" fontId="6" fillId="0" borderId="7" xfId="4" applyFont="1" applyFill="1" applyBorder="1" applyAlignment="1">
      <alignment horizontal="center" wrapText="1"/>
    </xf>
    <xf numFmtId="0" fontId="6" fillId="0" borderId="11" xfId="4" applyFont="1" applyFill="1" applyBorder="1" applyAlignment="1">
      <alignment horizontal="center" wrapText="1"/>
    </xf>
    <xf numFmtId="0" fontId="6" fillId="0" borderId="12" xfId="4" applyFont="1" applyFill="1" applyBorder="1" applyAlignment="1">
      <alignment horizontal="center" wrapText="1"/>
    </xf>
    <xf numFmtId="0" fontId="6" fillId="0" borderId="5" xfId="0" applyFont="1" applyBorder="1" applyAlignment="1">
      <alignment horizontal="center"/>
    </xf>
    <xf numFmtId="0" fontId="6" fillId="0" borderId="8" xfId="0" applyFont="1" applyBorder="1" applyAlignment="1">
      <alignment horizontal="center"/>
    </xf>
    <xf numFmtId="0" fontId="6" fillId="0" borderId="12" xfId="0" applyFont="1" applyBorder="1" applyAlignment="1">
      <alignment horizontal="center"/>
    </xf>
    <xf numFmtId="0" fontId="33" fillId="4" borderId="0" xfId="0" applyFont="1" applyFill="1" applyAlignment="1">
      <alignment horizontal="left" vertical="top" wrapText="1"/>
    </xf>
    <xf numFmtId="164" fontId="31" fillId="4" borderId="13" xfId="0" applyNumberFormat="1" applyFont="1" applyFill="1" applyBorder="1" applyAlignment="1">
      <alignment horizontal="center"/>
    </xf>
    <xf numFmtId="164" fontId="31" fillId="4" borderId="14" xfId="0" applyNumberFormat="1" applyFont="1" applyFill="1" applyBorder="1" applyAlignment="1">
      <alignment horizontal="center"/>
    </xf>
    <xf numFmtId="164" fontId="31" fillId="21" borderId="13" xfId="0" applyNumberFormat="1" applyFont="1" applyFill="1" applyBorder="1" applyAlignment="1">
      <alignment horizontal="center"/>
    </xf>
    <xf numFmtId="164" fontId="31" fillId="21" borderId="14" xfId="0" applyNumberFormat="1" applyFont="1" applyFill="1" applyBorder="1" applyAlignment="1">
      <alignment horizontal="center"/>
    </xf>
    <xf numFmtId="164" fontId="36" fillId="9" borderId="13" xfId="0" applyNumberFormat="1" applyFont="1" applyFill="1" applyBorder="1" applyAlignment="1">
      <alignment horizontal="center"/>
    </xf>
    <xf numFmtId="164" fontId="36" fillId="9" borderId="14" xfId="0" applyNumberFormat="1" applyFont="1" applyFill="1" applyBorder="1" applyAlignment="1">
      <alignment horizontal="center"/>
    </xf>
    <xf numFmtId="0" fontId="31" fillId="21" borderId="13" xfId="0" applyFont="1" applyFill="1" applyBorder="1" applyAlignment="1">
      <alignment horizontal="center"/>
    </xf>
    <xf numFmtId="0" fontId="31" fillId="21" borderId="14" xfId="0" applyFont="1" applyFill="1" applyBorder="1" applyAlignment="1">
      <alignment horizontal="center"/>
    </xf>
    <xf numFmtId="0" fontId="36" fillId="9" borderId="13" xfId="0" applyFont="1" applyFill="1" applyBorder="1" applyAlignment="1">
      <alignment horizontal="center"/>
    </xf>
    <xf numFmtId="0" fontId="36" fillId="9" borderId="14" xfId="0" applyFont="1" applyFill="1" applyBorder="1" applyAlignment="1">
      <alignment horizontal="center"/>
    </xf>
    <xf numFmtId="0" fontId="31" fillId="0" borderId="12" xfId="0" applyFont="1" applyBorder="1" applyAlignment="1">
      <alignment horizontal="left"/>
    </xf>
    <xf numFmtId="0" fontId="31" fillId="0" borderId="12" xfId="0" applyFont="1" applyBorder="1" applyAlignment="1">
      <alignment horizontal="center"/>
    </xf>
    <xf numFmtId="0" fontId="31" fillId="6" borderId="12" xfId="0" applyFont="1" applyFill="1" applyBorder="1" applyAlignment="1">
      <alignment horizontal="left"/>
    </xf>
    <xf numFmtId="0" fontId="31" fillId="6" borderId="12" xfId="0" applyFont="1" applyFill="1" applyBorder="1" applyAlignment="1">
      <alignment horizontal="center"/>
    </xf>
    <xf numFmtId="0" fontId="31" fillId="13" borderId="12" xfId="0" applyFont="1" applyFill="1" applyBorder="1" applyAlignment="1">
      <alignment horizontal="left"/>
    </xf>
    <xf numFmtId="0" fontId="36" fillId="9" borderId="12" xfId="0" applyFont="1" applyFill="1" applyBorder="1" applyAlignment="1">
      <alignment horizontal="center" vertical="center"/>
    </xf>
    <xf numFmtId="44" fontId="6" fillId="0" borderId="12" xfId="4" applyNumberFormat="1" applyFont="1" applyFill="1" applyBorder="1" applyAlignment="1">
      <alignment horizontal="center"/>
    </xf>
    <xf numFmtId="0" fontId="17" fillId="9" borderId="36" xfId="0" applyFont="1" applyFill="1" applyBorder="1" applyAlignment="1">
      <alignment horizontal="center" vertical="center" wrapText="1"/>
    </xf>
    <xf numFmtId="0" fontId="17" fillId="9" borderId="117" xfId="0" applyFont="1" applyFill="1" applyBorder="1" applyAlignment="1">
      <alignment horizontal="center" vertical="center" wrapText="1"/>
    </xf>
    <xf numFmtId="0" fontId="17" fillId="9" borderId="118" xfId="0" applyFont="1" applyFill="1" applyBorder="1" applyAlignment="1">
      <alignment horizontal="center" vertical="center" wrapText="1"/>
    </xf>
    <xf numFmtId="0" fontId="17" fillId="9" borderId="119" xfId="0" applyFont="1" applyFill="1" applyBorder="1" applyAlignment="1">
      <alignment horizontal="center" vertical="center" wrapText="1"/>
    </xf>
    <xf numFmtId="0" fontId="36" fillId="9" borderId="120" xfId="0" applyFont="1" applyFill="1" applyBorder="1" applyAlignment="1">
      <alignment horizontal="center" vertical="center"/>
    </xf>
    <xf numFmtId="0" fontId="36" fillId="9" borderId="121" xfId="0" applyFont="1" applyFill="1" applyBorder="1" applyAlignment="1">
      <alignment horizontal="center" vertical="center"/>
    </xf>
    <xf numFmtId="0" fontId="21" fillId="33" borderId="34" xfId="0" applyFont="1" applyFill="1" applyBorder="1" applyAlignment="1">
      <alignment horizontal="center" vertical="center"/>
    </xf>
    <xf numFmtId="0" fontId="21" fillId="33" borderId="35" xfId="0" applyFont="1" applyFill="1" applyBorder="1" applyAlignment="1">
      <alignment horizontal="center" vertical="center"/>
    </xf>
    <xf numFmtId="0" fontId="21" fillId="33" borderId="32" xfId="0" applyFont="1" applyFill="1" applyBorder="1" applyAlignment="1">
      <alignment horizontal="center" vertical="center"/>
    </xf>
    <xf numFmtId="0" fontId="21" fillId="8" borderId="34" xfId="0" applyFont="1" applyFill="1" applyBorder="1" applyAlignment="1">
      <alignment horizontal="center" vertical="center"/>
    </xf>
    <xf numFmtId="0" fontId="21" fillId="8" borderId="35" xfId="0" applyFont="1" applyFill="1" applyBorder="1" applyAlignment="1">
      <alignment horizontal="center" vertical="center"/>
    </xf>
    <xf numFmtId="0" fontId="21" fillId="8" borderId="32" xfId="0" applyFont="1" applyFill="1" applyBorder="1" applyAlignment="1">
      <alignment horizontal="center" vertical="center"/>
    </xf>
    <xf numFmtId="0" fontId="21" fillId="21" borderId="34" xfId="0" applyFont="1" applyFill="1" applyBorder="1" applyAlignment="1">
      <alignment horizontal="center" vertical="center"/>
    </xf>
    <xf numFmtId="0" fontId="21" fillId="21" borderId="35" xfId="0" applyFont="1" applyFill="1" applyBorder="1" applyAlignment="1">
      <alignment horizontal="center" vertical="center"/>
    </xf>
    <xf numFmtId="0" fontId="21" fillId="21" borderId="32" xfId="0" applyFont="1" applyFill="1" applyBorder="1" applyAlignment="1">
      <alignment horizontal="center" vertical="center"/>
    </xf>
    <xf numFmtId="0" fontId="21" fillId="12" borderId="34" xfId="0" applyFont="1" applyFill="1" applyBorder="1" applyAlignment="1">
      <alignment horizontal="center" vertical="center"/>
    </xf>
    <xf numFmtId="0" fontId="21" fillId="12" borderId="35" xfId="0" applyFont="1" applyFill="1" applyBorder="1" applyAlignment="1">
      <alignment horizontal="center" vertical="center"/>
    </xf>
    <xf numFmtId="0" fontId="21" fillId="12" borderId="32" xfId="0" applyFont="1" applyFill="1" applyBorder="1" applyAlignment="1">
      <alignment horizontal="center" vertical="center"/>
    </xf>
    <xf numFmtId="167" fontId="31" fillId="0" borderId="42" xfId="0" applyNumberFormat="1" applyFont="1" applyFill="1" applyBorder="1" applyAlignment="1">
      <alignment horizontal="center"/>
    </xf>
    <xf numFmtId="0" fontId="35" fillId="10" borderId="79" xfId="0" applyFont="1" applyFill="1" applyBorder="1" applyAlignment="1">
      <alignment horizontal="right"/>
    </xf>
    <xf numFmtId="0" fontId="35" fillId="10" borderId="80" xfId="0" applyFont="1" applyFill="1" applyBorder="1" applyAlignment="1">
      <alignment horizontal="right"/>
    </xf>
    <xf numFmtId="0" fontId="35" fillId="10" borderId="82" xfId="0" applyFont="1" applyFill="1" applyBorder="1" applyAlignment="1">
      <alignment horizontal="right"/>
    </xf>
    <xf numFmtId="0" fontId="35" fillId="10" borderId="83" xfId="0" applyFont="1" applyFill="1" applyBorder="1" applyAlignment="1">
      <alignment horizontal="right"/>
    </xf>
    <xf numFmtId="0" fontId="31" fillId="0" borderId="59" xfId="0" applyFont="1" applyBorder="1" applyAlignment="1">
      <alignment horizontal="center"/>
    </xf>
    <xf numFmtId="0" fontId="31" fillId="0" borderId="58" xfId="0" applyFont="1" applyBorder="1" applyAlignment="1">
      <alignment horizontal="center"/>
    </xf>
    <xf numFmtId="0" fontId="21" fillId="0" borderId="34" xfId="0" applyFont="1" applyFill="1" applyBorder="1" applyAlignment="1">
      <alignment horizontal="center" vertical="center"/>
    </xf>
    <xf numFmtId="0" fontId="21" fillId="0" borderId="35" xfId="0" applyFont="1" applyFill="1" applyBorder="1" applyAlignment="1">
      <alignment horizontal="center" vertical="center"/>
    </xf>
    <xf numFmtId="0" fontId="21" fillId="0" borderId="32" xfId="0" applyFont="1" applyFill="1" applyBorder="1" applyAlignment="1">
      <alignment horizontal="center" vertical="center"/>
    </xf>
    <xf numFmtId="165" fontId="21" fillId="6" borderId="34" xfId="8" applyNumberFormat="1" applyFont="1" applyFill="1" applyBorder="1" applyAlignment="1">
      <alignment horizontal="center"/>
    </xf>
    <xf numFmtId="165" fontId="21" fillId="6" borderId="35" xfId="8" applyNumberFormat="1" applyFont="1" applyFill="1" applyBorder="1" applyAlignment="1">
      <alignment horizontal="center"/>
    </xf>
    <xf numFmtId="165" fontId="21" fillId="6" borderId="32" xfId="8" applyNumberFormat="1" applyFont="1" applyFill="1" applyBorder="1" applyAlignment="1">
      <alignment horizontal="center"/>
    </xf>
    <xf numFmtId="0" fontId="21" fillId="13" borderId="34" xfId="0" applyFont="1" applyFill="1" applyBorder="1" applyAlignment="1">
      <alignment horizontal="center" vertical="center"/>
    </xf>
    <xf numFmtId="0" fontId="21" fillId="13" borderId="35" xfId="0" applyFont="1" applyFill="1" applyBorder="1" applyAlignment="1">
      <alignment horizontal="center" vertical="center"/>
    </xf>
    <xf numFmtId="0" fontId="21" fillId="13" borderId="32" xfId="0" applyFont="1" applyFill="1" applyBorder="1" applyAlignment="1">
      <alignment horizontal="center" vertical="center"/>
    </xf>
    <xf numFmtId="0" fontId="31" fillId="4" borderId="111" xfId="0" applyFont="1" applyFill="1" applyBorder="1" applyAlignment="1">
      <alignment horizontal="right"/>
    </xf>
    <xf numFmtId="0" fontId="31" fillId="4" borderId="114" xfId="0" applyFont="1" applyFill="1" applyBorder="1" applyAlignment="1">
      <alignment horizontal="right"/>
    </xf>
    <xf numFmtId="0" fontId="17" fillId="32" borderId="33" xfId="0" applyFont="1" applyFill="1" applyBorder="1" applyAlignment="1">
      <alignment horizontal="center" vertical="center"/>
    </xf>
    <xf numFmtId="0" fontId="37" fillId="10" borderId="136" xfId="0" applyFont="1" applyFill="1" applyBorder="1" applyAlignment="1">
      <alignment horizontal="right" vertical="center"/>
    </xf>
    <xf numFmtId="0" fontId="37" fillId="10" borderId="137" xfId="0" applyFont="1" applyFill="1" applyBorder="1" applyAlignment="1">
      <alignment horizontal="right" vertical="center"/>
    </xf>
    <xf numFmtId="0" fontId="37" fillId="10" borderId="139" xfId="0" applyFont="1" applyFill="1" applyBorder="1" applyAlignment="1">
      <alignment horizontal="right" vertical="center"/>
    </xf>
    <xf numFmtId="0" fontId="37" fillId="10" borderId="129" xfId="0" applyFont="1" applyFill="1" applyBorder="1" applyAlignment="1">
      <alignment horizontal="right" vertical="center"/>
    </xf>
    <xf numFmtId="0" fontId="37" fillId="10" borderId="138" xfId="0" applyFont="1" applyFill="1" applyBorder="1" applyAlignment="1">
      <alignment horizontal="right" vertical="center"/>
    </xf>
    <xf numFmtId="0" fontId="37" fillId="10" borderId="135" xfId="0" applyFont="1" applyFill="1" applyBorder="1" applyAlignment="1">
      <alignment horizontal="right" vertical="center"/>
    </xf>
    <xf numFmtId="167" fontId="31" fillId="4" borderId="42" xfId="0" applyNumberFormat="1" applyFont="1" applyFill="1" applyBorder="1" applyAlignment="1">
      <alignment horizontal="center"/>
    </xf>
    <xf numFmtId="167" fontId="31" fillId="4" borderId="122" xfId="0" applyNumberFormat="1" applyFont="1" applyFill="1" applyBorder="1" applyAlignment="1">
      <alignment horizontal="center"/>
    </xf>
    <xf numFmtId="167" fontId="31" fillId="4" borderId="123" xfId="0" applyNumberFormat="1" applyFont="1" applyFill="1" applyBorder="1" applyAlignment="1">
      <alignment horizontal="center"/>
    </xf>
    <xf numFmtId="167" fontId="31" fillId="4" borderId="124" xfId="0" applyNumberFormat="1" applyFont="1" applyFill="1" applyBorder="1" applyAlignment="1">
      <alignment horizontal="center"/>
    </xf>
    <xf numFmtId="0" fontId="21" fillId="10" borderId="34" xfId="0" applyFont="1" applyFill="1" applyBorder="1" applyAlignment="1">
      <alignment horizontal="center" vertical="center"/>
    </xf>
    <xf numFmtId="0" fontId="21" fillId="10" borderId="35" xfId="0" applyFont="1" applyFill="1" applyBorder="1" applyAlignment="1">
      <alignment horizontal="center" vertical="center"/>
    </xf>
    <xf numFmtId="0" fontId="21" fillId="10" borderId="32" xfId="0" applyFont="1" applyFill="1" applyBorder="1" applyAlignment="1">
      <alignment horizontal="center" vertical="center"/>
    </xf>
    <xf numFmtId="0" fontId="31" fillId="10" borderId="81" xfId="0" applyFont="1" applyFill="1" applyBorder="1" applyAlignment="1">
      <alignment horizontal="center" vertical="center"/>
    </xf>
    <xf numFmtId="0" fontId="31" fillId="10" borderId="84" xfId="0" applyFont="1" applyFill="1" applyBorder="1" applyAlignment="1">
      <alignment horizontal="center" vertical="center"/>
    </xf>
    <xf numFmtId="0" fontId="31" fillId="10" borderId="116" xfId="0" applyFont="1" applyFill="1" applyBorder="1" applyAlignment="1">
      <alignment horizontal="center" vertical="center"/>
    </xf>
    <xf numFmtId="0" fontId="31" fillId="0" borderId="42" xfId="0" applyFont="1" applyBorder="1" applyAlignment="1">
      <alignment horizontal="center"/>
    </xf>
    <xf numFmtId="0" fontId="31" fillId="0" borderId="43" xfId="0" applyFont="1" applyBorder="1" applyAlignment="1">
      <alignment horizontal="center"/>
    </xf>
    <xf numFmtId="167" fontId="31" fillId="4" borderId="43" xfId="0" applyNumberFormat="1" applyFont="1" applyFill="1" applyBorder="1" applyAlignment="1">
      <alignment horizontal="center"/>
    </xf>
    <xf numFmtId="0" fontId="38" fillId="4" borderId="74" xfId="0" applyFont="1" applyFill="1" applyBorder="1" applyAlignment="1">
      <alignment horizontal="center" vertical="center"/>
    </xf>
    <xf numFmtId="0" fontId="38" fillId="4" borderId="75" xfId="0" applyFont="1" applyFill="1" applyBorder="1" applyAlignment="1">
      <alignment horizontal="center" vertical="center"/>
    </xf>
    <xf numFmtId="0" fontId="21" fillId="21" borderId="75" xfId="0" applyFont="1" applyFill="1" applyBorder="1" applyAlignment="1">
      <alignment horizontal="center" vertical="center"/>
    </xf>
    <xf numFmtId="0" fontId="21" fillId="21" borderId="76" xfId="0" applyFont="1" applyFill="1" applyBorder="1" applyAlignment="1">
      <alignment horizontal="center" vertical="center"/>
    </xf>
    <xf numFmtId="0" fontId="35" fillId="10" borderId="77" xfId="0" applyFont="1" applyFill="1" applyBorder="1" applyAlignment="1">
      <alignment horizontal="right"/>
    </xf>
    <xf numFmtId="0" fontId="35" fillId="10" borderId="78" xfId="0" applyFont="1" applyFill="1" applyBorder="1" applyAlignment="1">
      <alignment horizontal="right"/>
    </xf>
    <xf numFmtId="0" fontId="31" fillId="4" borderId="59" xfId="0" applyFont="1" applyFill="1" applyBorder="1" applyAlignment="1">
      <alignment horizontal="center"/>
    </xf>
    <xf numFmtId="0" fontId="31" fillId="4" borderId="58" xfId="0" applyFont="1" applyFill="1" applyBorder="1" applyAlignment="1">
      <alignment horizontal="center"/>
    </xf>
    <xf numFmtId="0" fontId="31" fillId="4" borderId="42" xfId="0" applyFont="1" applyFill="1" applyBorder="1" applyAlignment="1">
      <alignment horizontal="center"/>
    </xf>
    <xf numFmtId="0" fontId="31" fillId="4" borderId="43" xfId="0" applyFont="1" applyFill="1" applyBorder="1" applyAlignment="1">
      <alignment horizontal="center"/>
    </xf>
    <xf numFmtId="0" fontId="21" fillId="5" borderId="5" xfId="0" applyFont="1" applyFill="1" applyBorder="1" applyAlignment="1">
      <alignment horizontal="left" vertical="center"/>
    </xf>
    <xf numFmtId="0" fontId="21" fillId="5" borderId="15" xfId="0" applyFont="1" applyFill="1" applyBorder="1" applyAlignment="1">
      <alignment horizontal="left" vertical="center"/>
    </xf>
    <xf numFmtId="0" fontId="21" fillId="5" borderId="8" xfId="0" applyFont="1" applyFill="1" applyBorder="1" applyAlignment="1">
      <alignment horizontal="left" vertical="center"/>
    </xf>
    <xf numFmtId="0" fontId="39" fillId="4" borderId="0" xfId="0" applyFont="1" applyFill="1" applyAlignment="1">
      <alignment horizontal="left" vertical="top"/>
    </xf>
    <xf numFmtId="0" fontId="39" fillId="4" borderId="56" xfId="0" applyFont="1" applyFill="1" applyBorder="1" applyAlignment="1">
      <alignment horizontal="left" vertical="top"/>
    </xf>
    <xf numFmtId="0" fontId="9" fillId="4" borderId="16" xfId="3" applyFont="1" applyFill="1" applyBorder="1" applyAlignment="1">
      <alignment horizontal="center"/>
    </xf>
    <xf numFmtId="0" fontId="13" fillId="4" borderId="0" xfId="0" applyFont="1" applyFill="1" applyAlignment="1">
      <alignment horizontal="center" vertical="center"/>
    </xf>
    <xf numFmtId="0" fontId="14" fillId="3" borderId="13" xfId="0" applyFont="1" applyFill="1" applyBorder="1" applyAlignment="1">
      <alignment horizontal="right" vertical="center"/>
    </xf>
    <xf numFmtId="0" fontId="14" fillId="3" borderId="14" xfId="0" applyFont="1" applyFill="1" applyBorder="1" applyAlignment="1">
      <alignment horizontal="right" vertical="center"/>
    </xf>
    <xf numFmtId="0" fontId="37" fillId="21" borderId="145" xfId="0" applyFont="1" applyFill="1" applyBorder="1" applyAlignment="1">
      <alignment horizontal="right" vertical="center"/>
    </xf>
    <xf numFmtId="0" fontId="37" fillId="21" borderId="146" xfId="0" applyFont="1" applyFill="1" applyBorder="1" applyAlignment="1">
      <alignment horizontal="right" vertical="center"/>
    </xf>
    <xf numFmtId="0" fontId="37" fillId="21" borderId="147" xfId="0" applyFont="1" applyFill="1" applyBorder="1" applyAlignment="1">
      <alignment horizontal="right" vertical="center"/>
    </xf>
    <xf numFmtId="0" fontId="37" fillId="21" borderId="148" xfId="0" applyFont="1" applyFill="1" applyBorder="1" applyAlignment="1">
      <alignment horizontal="right" vertical="center"/>
    </xf>
    <xf numFmtId="0" fontId="37" fillId="21" borderId="149" xfId="0" applyFont="1" applyFill="1" applyBorder="1" applyAlignment="1">
      <alignment horizontal="right" vertical="center"/>
    </xf>
    <xf numFmtId="0" fontId="37" fillId="21" borderId="150" xfId="0" applyFont="1" applyFill="1" applyBorder="1" applyAlignment="1">
      <alignment horizontal="right" vertical="center"/>
    </xf>
    <xf numFmtId="0" fontId="9" fillId="4" borderId="16" xfId="3" applyFont="1" applyFill="1" applyBorder="1" applyAlignment="1">
      <alignment horizontal="right"/>
    </xf>
    <xf numFmtId="0" fontId="39" fillId="4" borderId="0" xfId="0" applyFont="1" applyFill="1" applyAlignment="1">
      <alignment horizontal="right" vertical="top"/>
    </xf>
    <xf numFmtId="0" fontId="39" fillId="4" borderId="56" xfId="0" applyFont="1" applyFill="1" applyBorder="1" applyAlignment="1">
      <alignment horizontal="right" vertical="top"/>
    </xf>
    <xf numFmtId="0" fontId="41" fillId="34" borderId="155" xfId="6" applyFont="1" applyFill="1" applyBorder="1" applyAlignment="1">
      <alignment horizontal="center" vertical="center" wrapText="1"/>
    </xf>
    <xf numFmtId="0" fontId="41" fillId="34" borderId="156" xfId="6" applyFont="1" applyFill="1" applyBorder="1" applyAlignment="1">
      <alignment horizontal="center" vertical="center" wrapText="1"/>
    </xf>
    <xf numFmtId="0" fontId="41" fillId="35" borderId="156" xfId="6" applyFont="1" applyFill="1" applyBorder="1" applyAlignment="1">
      <alignment horizontal="center" vertical="center" wrapText="1"/>
    </xf>
    <xf numFmtId="0" fontId="41" fillId="36" borderId="156" xfId="6" applyFont="1" applyFill="1" applyBorder="1" applyAlignment="1">
      <alignment horizontal="center" vertical="center" wrapText="1"/>
    </xf>
    <xf numFmtId="0" fontId="41" fillId="37" borderId="156" xfId="6" applyFont="1" applyFill="1" applyBorder="1" applyAlignment="1">
      <alignment horizontal="center" vertical="center" wrapText="1"/>
    </xf>
    <xf numFmtId="0" fontId="13" fillId="38" borderId="156" xfId="6" applyFont="1" applyFill="1" applyBorder="1" applyAlignment="1">
      <alignment horizontal="center" vertical="center" wrapText="1"/>
    </xf>
    <xf numFmtId="0" fontId="13" fillId="38" borderId="157" xfId="6" applyFont="1" applyFill="1" applyBorder="1" applyAlignment="1">
      <alignment horizontal="center" vertical="center" wrapText="1"/>
    </xf>
    <xf numFmtId="0" fontId="5" fillId="0" borderId="29" xfId="6" applyBorder="1" applyAlignment="1">
      <alignment horizontal="left" wrapText="1"/>
    </xf>
    <xf numFmtId="0" fontId="5" fillId="0" borderId="30" xfId="6" applyBorder="1" applyAlignment="1">
      <alignment horizontal="left" wrapText="1"/>
    </xf>
    <xf numFmtId="0" fontId="5" fillId="0" borderId="31" xfId="6" applyBorder="1" applyAlignment="1">
      <alignment horizontal="left" wrapText="1"/>
    </xf>
    <xf numFmtId="0" fontId="5" fillId="0" borderId="38" xfId="6" applyBorder="1" applyAlignment="1">
      <alignment horizontal="left" wrapText="1"/>
    </xf>
    <xf numFmtId="0" fontId="5" fillId="0" borderId="39" xfId="6" applyBorder="1" applyAlignment="1">
      <alignment horizontal="left" wrapText="1"/>
    </xf>
    <xf numFmtId="0" fontId="5" fillId="0" borderId="40" xfId="6" applyBorder="1" applyAlignment="1">
      <alignment horizontal="left" wrapText="1"/>
    </xf>
    <xf numFmtId="0" fontId="5" fillId="17" borderId="34" xfId="6" applyFill="1" applyBorder="1" applyAlignment="1">
      <alignment horizontal="center" vertical="center" wrapText="1"/>
    </xf>
    <xf numFmtId="0" fontId="5" fillId="17" borderId="35" xfId="6" applyFill="1" applyBorder="1" applyAlignment="1">
      <alignment horizontal="center" vertical="center" wrapText="1"/>
    </xf>
    <xf numFmtId="0" fontId="5" fillId="17" borderId="32" xfId="6" applyFill="1" applyBorder="1" applyAlignment="1">
      <alignment horizontal="center" vertical="center" wrapText="1"/>
    </xf>
    <xf numFmtId="0" fontId="5" fillId="18" borderId="33" xfId="6" applyFill="1" applyBorder="1" applyAlignment="1">
      <alignment horizontal="center" vertical="center" wrapText="1"/>
    </xf>
    <xf numFmtId="167" fontId="0" fillId="0" borderId="33" xfId="9" applyNumberFormat="1" applyFont="1" applyBorder="1" applyAlignment="1">
      <alignment horizontal="center"/>
    </xf>
    <xf numFmtId="0" fontId="45" fillId="18" borderId="161" xfId="6" applyFont="1" applyFill="1" applyBorder="1" applyAlignment="1">
      <alignment horizontal="center" vertical="center"/>
    </xf>
    <xf numFmtId="0" fontId="45" fillId="18" borderId="159" xfId="6" applyFont="1" applyFill="1" applyBorder="1" applyAlignment="1">
      <alignment horizontal="center" vertical="center"/>
    </xf>
    <xf numFmtId="0" fontId="45" fillId="18" borderId="160" xfId="6" applyFont="1" applyFill="1" applyBorder="1" applyAlignment="1">
      <alignment horizontal="center" vertical="center"/>
    </xf>
    <xf numFmtId="0" fontId="5" fillId="8" borderId="33" xfId="6" applyFill="1" applyBorder="1" applyAlignment="1">
      <alignment horizontal="center"/>
    </xf>
    <xf numFmtId="0" fontId="45" fillId="39" borderId="33" xfId="6" applyFont="1" applyFill="1" applyBorder="1" applyAlignment="1">
      <alignment horizontal="center" vertical="center"/>
    </xf>
    <xf numFmtId="0" fontId="45" fillId="39" borderId="34" xfId="6" applyFont="1" applyFill="1" applyBorder="1" applyAlignment="1">
      <alignment horizontal="center" vertical="center"/>
    </xf>
    <xf numFmtId="0" fontId="45" fillId="16" borderId="158" xfId="6" applyFont="1" applyFill="1" applyBorder="1" applyAlignment="1">
      <alignment horizontal="center" vertical="center"/>
    </xf>
    <xf numFmtId="0" fontId="45" fillId="16" borderId="159" xfId="6" applyFont="1" applyFill="1" applyBorder="1" applyAlignment="1">
      <alignment horizontal="center" vertical="center"/>
    </xf>
    <xf numFmtId="0" fontId="45" fillId="16" borderId="160" xfId="6" applyFont="1" applyFill="1" applyBorder="1" applyAlignment="1">
      <alignment horizontal="center" vertical="center"/>
    </xf>
    <xf numFmtId="0" fontId="45" fillId="8" borderId="161" xfId="6" applyFont="1" applyFill="1" applyBorder="1" applyAlignment="1">
      <alignment horizontal="center" vertical="center"/>
    </xf>
    <xf numFmtId="0" fontId="45" fillId="8" borderId="159" xfId="6" applyFont="1" applyFill="1" applyBorder="1" applyAlignment="1">
      <alignment horizontal="center" vertical="center"/>
    </xf>
    <xf numFmtId="0" fontId="45" fillId="8" borderId="160" xfId="6" applyFont="1" applyFill="1" applyBorder="1" applyAlignment="1">
      <alignment horizontal="center" vertical="center"/>
    </xf>
    <xf numFmtId="0" fontId="45" fillId="17" borderId="161" xfId="6" applyFont="1" applyFill="1" applyBorder="1" applyAlignment="1">
      <alignment horizontal="center" vertical="center"/>
    </xf>
    <xf numFmtId="0" fontId="45" fillId="17" borderId="159" xfId="6" applyFont="1" applyFill="1" applyBorder="1" applyAlignment="1">
      <alignment horizontal="center" vertical="center"/>
    </xf>
    <xf numFmtId="0" fontId="45" fillId="17" borderId="160" xfId="6" applyFont="1" applyFill="1" applyBorder="1" applyAlignment="1">
      <alignment horizontal="center" vertical="center"/>
    </xf>
    <xf numFmtId="0" fontId="32" fillId="13" borderId="34" xfId="0" applyFont="1" applyFill="1" applyBorder="1" applyAlignment="1">
      <alignment horizontal="center"/>
    </xf>
    <xf numFmtId="0" fontId="32" fillId="13" borderId="35" xfId="0" applyFont="1" applyFill="1" applyBorder="1" applyAlignment="1">
      <alignment horizontal="center"/>
    </xf>
    <xf numFmtId="0" fontId="32" fillId="13" borderId="32" xfId="0" applyFont="1" applyFill="1" applyBorder="1" applyAlignment="1">
      <alignment horizontal="center"/>
    </xf>
  </cellXfs>
  <cellStyles count="16">
    <cellStyle name="Comma" xfId="8" builtinId="3"/>
    <cellStyle name="Comma 2" xfId="9" xr:uid="{00000000-0005-0000-0000-000001000000}"/>
    <cellStyle name="Comma 3" xfId="15" xr:uid="{C9B7ED9C-945D-4681-898C-0A8A7D8D0DC7}"/>
    <cellStyle name="Currency" xfId="1" builtinId="4"/>
    <cellStyle name="Currency 2" xfId="10" xr:uid="{00000000-0005-0000-0000-000003000000}"/>
    <cellStyle name="Explanatory Text" xfId="5" builtinId="53"/>
    <cellStyle name="Good" xfId="4" builtinId="26"/>
    <cellStyle name="Heading 1" xfId="3" builtinId="16"/>
    <cellStyle name="Normal" xfId="0" builtinId="0"/>
    <cellStyle name="Normal 2" xfId="6" xr:uid="{00000000-0005-0000-0000-000008000000}"/>
    <cellStyle name="Normal 3" xfId="13" xr:uid="{00000000-0005-0000-0000-000009000000}"/>
    <cellStyle name="Normal_Sheet2" xfId="14" xr:uid="{00000000-0005-0000-0000-00000A000000}"/>
    <cellStyle name="Normal_tblQippApplicationData" xfId="11" xr:uid="{00000000-0005-0000-0000-00000B000000}"/>
    <cellStyle name="Normal_tblQippApplicationData_1" xfId="12" xr:uid="{00000000-0005-0000-0000-00000C000000}"/>
    <cellStyle name="Percent" xfId="2" builtinId="5"/>
    <cellStyle name="Percent 2" xfId="7" xr:uid="{00000000-0005-0000-0000-00000E000000}"/>
  </cellStyles>
  <dxfs count="2">
    <dxf>
      <fill>
        <patternFill>
          <bgColor rgb="FFCCFFCC"/>
        </patternFill>
      </fill>
    </dxf>
    <dxf>
      <fill>
        <patternFill>
          <bgColor rgb="FFCCFFCC"/>
        </patternFill>
      </fill>
    </dxf>
  </dxfs>
  <tableStyles count="0" defaultTableStyle="TableStyleMedium2" defaultPivotStyle="PivotStyleLight16"/>
  <colors>
    <mruColors>
      <color rgb="FFFFD9FF"/>
      <color rgb="FFE5FFE5"/>
      <color rgb="FFE6D5FF"/>
      <color rgb="FFB3D2FF"/>
      <color rgb="FFFFFF99"/>
      <color rgb="FFFF3300"/>
      <color rgb="FF00CC99"/>
      <color rgb="FF9966FF"/>
      <color rgb="FF0066FF"/>
      <color rgb="FFC9C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wolfe02/AppData/Local/Microsoft/Windows/Temporary%20Internet%20Files/Content.Outlook/911ECPKA/20170605%20Funding%20for%20PMPM%20for%20A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xding/Desktop/Report%20Docs/TylerFiles/Model%20Template_Draft_Compa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load"/>
      <sheetName val="For AA"/>
      <sheetName val="PlanCode"/>
      <sheetName val="Funding"/>
      <sheetName val="NSGO IGT 1st 6 Months"/>
      <sheetName val="List Plus Days"/>
    </sheetNames>
    <sheetDataSet>
      <sheetData sheetId="0">
        <row r="2">
          <cell r="I2" t="str">
            <v>Bexar</v>
          </cell>
        </row>
      </sheetData>
      <sheetData sheetId="1"/>
      <sheetData sheetId="2"/>
      <sheetData sheetId="3">
        <row r="13">
          <cell r="B13">
            <v>0.43179999999999996</v>
          </cell>
        </row>
        <row r="14">
          <cell r="B14">
            <v>2.5000000000000001E-3</v>
          </cell>
        </row>
        <row r="15">
          <cell r="B15">
            <v>0.05</v>
          </cell>
        </row>
        <row r="16">
          <cell r="B16">
            <v>1.7500000000000002E-2</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sheetName val="Claims Data"/>
      <sheetName val="Enrollment Data"/>
      <sheetName val="Assumptions"/>
      <sheetName val="Exhibit 1"/>
      <sheetName val="Exhibit 2"/>
      <sheetName val="Exhibit 3"/>
      <sheetName val="Exhibit 4.1"/>
      <sheetName val="Exhibit 4.2"/>
    </sheetNames>
    <sheetDataSet>
      <sheetData sheetId="0" refreshError="1"/>
      <sheetData sheetId="1" refreshError="1"/>
      <sheetData sheetId="2" refreshError="1"/>
      <sheetData sheetId="3">
        <row r="14">
          <cell r="A14" t="str">
            <v>IP Hospital</v>
          </cell>
          <cell r="C14">
            <v>0.05</v>
          </cell>
          <cell r="D14">
            <v>1.1766058325577948</v>
          </cell>
        </row>
        <row r="15">
          <cell r="A15" t="str">
            <v>OP Hospital</v>
          </cell>
          <cell r="C15">
            <v>0.05</v>
          </cell>
          <cell r="D15">
            <v>1.1766058325577948</v>
          </cell>
        </row>
        <row r="16">
          <cell r="A16" t="str">
            <v>Physician</v>
          </cell>
          <cell r="C16">
            <v>0.05</v>
          </cell>
          <cell r="D16">
            <v>1.1766058325577948</v>
          </cell>
        </row>
        <row r="17">
          <cell r="A17" t="str">
            <v>LTC</v>
          </cell>
          <cell r="C17">
            <v>0.05</v>
          </cell>
          <cell r="D17">
            <v>1.1766058325577948</v>
          </cell>
        </row>
        <row r="18">
          <cell r="A18" t="str">
            <v>Physician Supplier</v>
          </cell>
          <cell r="C18">
            <v>0.05</v>
          </cell>
          <cell r="D18">
            <v>1.1766058325577948</v>
          </cell>
        </row>
        <row r="19">
          <cell r="A19" t="str">
            <v>Dental</v>
          </cell>
          <cell r="C19">
            <v>0.05</v>
          </cell>
          <cell r="D19">
            <v>1.1766058325577948</v>
          </cell>
        </row>
        <row r="25">
          <cell r="L25">
            <v>0.2</v>
          </cell>
        </row>
      </sheetData>
      <sheetData sheetId="4" refreshError="1"/>
      <sheetData sheetId="5"/>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4" tint="0.59999389629810485"/>
    <pageSetUpPr fitToPage="1"/>
  </sheetPr>
  <dimension ref="A1:AF61"/>
  <sheetViews>
    <sheetView tabSelected="1" zoomScale="95" zoomScaleNormal="95" workbookViewId="0">
      <selection activeCell="D34" sqref="D34:AA45"/>
    </sheetView>
  </sheetViews>
  <sheetFormatPr defaultColWidth="0" defaultRowHeight="12.75" zeroHeight="1" x14ac:dyDescent="0.2"/>
  <cols>
    <col min="1" max="1" width="1.140625" style="223" customWidth="1"/>
    <col min="2" max="2" width="9.5703125" style="223" customWidth="1"/>
    <col min="3" max="28" width="10" style="223" customWidth="1"/>
    <col min="29" max="29" width="1.42578125" style="223" customWidth="1"/>
    <col min="30" max="32" width="0" style="223" hidden="1" customWidth="1"/>
    <col min="33" max="16384" width="9.140625" style="223" hidden="1"/>
  </cols>
  <sheetData>
    <row r="1" spans="1:29" s="1" customFormat="1" ht="22.5" customHeight="1" thickBot="1" x14ac:dyDescent="0.45">
      <c r="B1" s="643" t="s">
        <v>19</v>
      </c>
      <c r="C1" s="643"/>
      <c r="D1" s="643"/>
      <c r="E1" s="643"/>
      <c r="F1" s="643"/>
      <c r="G1" s="643"/>
      <c r="H1" s="643"/>
      <c r="I1" s="643"/>
      <c r="J1" s="643"/>
      <c r="K1" s="6"/>
      <c r="L1" s="646" t="s">
        <v>1757</v>
      </c>
      <c r="M1" s="646"/>
      <c r="N1" s="646"/>
      <c r="O1" s="646"/>
      <c r="P1" s="646"/>
      <c r="Q1" s="646"/>
      <c r="R1" s="646"/>
      <c r="S1" s="7"/>
      <c r="T1" s="467"/>
      <c r="U1" s="572"/>
      <c r="V1" s="572"/>
      <c r="W1" s="573" t="s">
        <v>3377</v>
      </c>
      <c r="X1" s="7"/>
      <c r="Y1" s="625" t="s">
        <v>1165</v>
      </c>
      <c r="Z1" s="625"/>
      <c r="AA1" s="207">
        <v>2</v>
      </c>
      <c r="AB1" s="206"/>
    </row>
    <row r="2" spans="1:29" s="220" customFormat="1" ht="6" customHeight="1" x14ac:dyDescent="0.3">
      <c r="C2" s="4"/>
      <c r="D2" s="4"/>
      <c r="E2" s="4"/>
      <c r="F2" s="4"/>
      <c r="G2" s="4"/>
      <c r="H2" s="5"/>
      <c r="I2" s="5"/>
      <c r="J2" s="5"/>
      <c r="K2" s="5"/>
      <c r="L2" s="5"/>
      <c r="M2" s="5"/>
      <c r="N2" s="4"/>
      <c r="O2" s="221"/>
      <c r="P2" s="221"/>
      <c r="Q2" s="221"/>
      <c r="R2" s="221"/>
      <c r="S2" s="221"/>
      <c r="T2" s="4"/>
      <c r="U2" s="221"/>
      <c r="V2" s="221"/>
      <c r="W2" s="221"/>
      <c r="X2" s="632" t="str">
        <f>+IF(AND(Y1="Quarter",AA1=1),"September 2017 - November 2017",IF(AND(Y1="Quarter",AA1=2),"December 2017 - February 2018",IF(AND(Y1="Quarter",AA1=3),"March 2018 - May 2018",IF(AND(Y1="Quarter",AA1=4),"June 2018 - August 2018",IF(AND(Y1="Adjustment",AA1=1),"September 2018 - November 2018",IF(AND(Y1="Adjustment",AA1=2),"December 2018 - May 2018",IF(AND(Y1="Adjustment",AA1=3),"June 2018 - July 2019",)))))))</f>
        <v>December 2017 - February 2018</v>
      </c>
      <c r="Y2" s="632"/>
      <c r="Z2" s="632"/>
      <c r="AA2" s="632"/>
      <c r="AB2" s="632"/>
    </row>
    <row r="3" spans="1:29" s="220" customFormat="1" ht="13.5" customHeight="1" x14ac:dyDescent="0.3">
      <c r="B3" s="633" t="s">
        <v>20</v>
      </c>
      <c r="C3" s="633"/>
      <c r="D3" s="633"/>
      <c r="E3" s="633"/>
      <c r="F3" s="633"/>
      <c r="G3" s="633"/>
      <c r="H3" s="4"/>
      <c r="I3" s="4"/>
      <c r="J3" s="4"/>
      <c r="K3" s="4"/>
      <c r="L3" s="4"/>
      <c r="M3" s="4"/>
      <c r="N3" s="4"/>
      <c r="O3" s="221"/>
      <c r="P3" s="221"/>
      <c r="Q3" s="221"/>
      <c r="R3" s="221"/>
      <c r="S3" s="221"/>
      <c r="T3" s="4"/>
      <c r="U3" s="221"/>
      <c r="V3" s="221"/>
      <c r="W3" s="221"/>
      <c r="X3" s="632"/>
      <c r="Y3" s="632"/>
      <c r="Z3" s="632"/>
      <c r="AA3" s="632"/>
      <c r="AB3" s="632"/>
    </row>
    <row r="4" spans="1:29" s="220" customFormat="1" ht="6" customHeight="1" x14ac:dyDescent="0.2">
      <c r="S4" s="222"/>
      <c r="T4" s="222"/>
      <c r="U4" s="222"/>
    </row>
    <row r="5" spans="1:29" ht="15" customHeight="1" x14ac:dyDescent="0.25">
      <c r="A5" s="220"/>
      <c r="B5" s="616" t="s">
        <v>22</v>
      </c>
      <c r="C5" s="621"/>
      <c r="D5" s="629" t="s">
        <v>1678</v>
      </c>
      <c r="E5" s="630"/>
      <c r="F5" s="630"/>
      <c r="G5" s="630"/>
      <c r="H5" s="630"/>
      <c r="I5" s="630"/>
      <c r="J5" s="631"/>
      <c r="K5" s="220"/>
      <c r="L5" s="609" t="s">
        <v>43</v>
      </c>
      <c r="M5" s="609"/>
      <c r="N5" s="609" t="s">
        <v>48</v>
      </c>
      <c r="O5" s="609"/>
      <c r="P5" s="609"/>
      <c r="Q5" s="609" t="str">
        <f>+"Quarter "&amp;AA1&amp;" Payment"</f>
        <v>Quarter 2 Payment</v>
      </c>
      <c r="R5" s="609"/>
      <c r="S5" s="222"/>
      <c r="T5" s="647" t="s">
        <v>3378</v>
      </c>
      <c r="U5" s="647"/>
      <c r="V5" s="647"/>
      <c r="W5" s="647"/>
      <c r="X5" s="220"/>
      <c r="Y5" s="609" t="s">
        <v>50</v>
      </c>
      <c r="Z5" s="609"/>
      <c r="AA5" s="609" t="s">
        <v>51</v>
      </c>
      <c r="AB5" s="609"/>
      <c r="AC5" s="220"/>
    </row>
    <row r="6" spans="1:29" ht="15" customHeight="1" x14ac:dyDescent="0.25">
      <c r="A6" s="220"/>
      <c r="B6" s="616" t="s">
        <v>1510</v>
      </c>
      <c r="C6" s="621"/>
      <c r="D6" s="613" t="str">
        <f>+INDEX(FY2018_ALL_Targets!F:F,MATCH('QIPP Scorecard'!$D$9:$J$9,FY2018_ALL_Targets!A:A,0))</f>
        <v>MRSA West</v>
      </c>
      <c r="E6" s="614"/>
      <c r="F6" s="614"/>
      <c r="G6" s="614"/>
      <c r="H6" s="614"/>
      <c r="I6" s="614"/>
      <c r="J6" s="615"/>
      <c r="K6" s="220"/>
      <c r="L6" s="618" t="s">
        <v>1</v>
      </c>
      <c r="M6" s="618"/>
      <c r="N6" s="291">
        <f>IF($AA$1=1,D49,IF($AA$1=2,D52,IF($AA$1=3,D55,IF($AA$1=4,D58,"ISSUE"))))</f>
        <v>4.17</v>
      </c>
      <c r="O6" s="291">
        <f>+IF($AA$1=1,D50,IF($AA$1=2,D53,IF($AA$1=3,D56,IF($AA$1=4,D59,"ISSUE"))))</f>
        <v>4.17</v>
      </c>
      <c r="P6" s="291">
        <f>+IF($AA$1=1,D51,IF($AA$1=2,D54,IF($AA$1=3,D57,IF($AA$1=4,D60,"ISSUE"))))</f>
        <v>0</v>
      </c>
      <c r="Q6" s="620">
        <f>+IF(Y1="Adjustment","",IF($AA$1=1,(D49*(D34+E34+F34))+(D50*(D35+E35))+(D51*D36),IF($AA$1=2,D52*(D37+E37+F37)+D53*(D38+E38)+D54*D39,IF($AA$1=3,D55*(D40+E40+F40)+D56*(D41+E41)+D57*D42,+IF($AA$1=4,D58*(D43+E43+F43)+D59*(D44+E44)+D60*D45,"Issue")))))</f>
        <v>40394.789999999994</v>
      </c>
      <c r="R6" s="620"/>
      <c r="S6" s="221"/>
      <c r="T6" s="648" t="str">
        <f>+Y1&amp;" "&amp;AA1</f>
        <v>Quarter 2</v>
      </c>
      <c r="U6" s="648"/>
      <c r="V6" s="648"/>
      <c r="W6" s="648"/>
      <c r="X6" s="220"/>
      <c r="Y6" s="610"/>
      <c r="Z6" s="610"/>
      <c r="AA6" s="610"/>
      <c r="AB6" s="610"/>
      <c r="AC6" s="220"/>
    </row>
    <row r="7" spans="1:29" ht="15" customHeight="1" x14ac:dyDescent="0.25">
      <c r="A7" s="220"/>
      <c r="B7" s="616" t="s">
        <v>23</v>
      </c>
      <c r="C7" s="617"/>
      <c r="D7" s="613" t="str">
        <f>+INDEX(FY2018_ALL_Targets!G:G,MATCH('QIPP Scorecard'!$D$9:$J$9,FY2018_ALL_Targets!A:A,0))</f>
        <v>Elsie Gayer Health Care Center</v>
      </c>
      <c r="E7" s="614"/>
      <c r="F7" s="614"/>
      <c r="G7" s="614"/>
      <c r="H7" s="614"/>
      <c r="I7" s="614"/>
      <c r="J7" s="615"/>
      <c r="K7" s="220"/>
      <c r="L7" s="618" t="s">
        <v>44</v>
      </c>
      <c r="M7" s="618"/>
      <c r="N7" s="619">
        <f>IF(AA1=1,F49+G49+H49+I49,IF(AA1=2,F52+G52+H52+I52,IF(AA1=3,F55+G55+H55+I55,IF(AA1=4,F58+G58+H58+I58,"Issue"))))</f>
        <v>0</v>
      </c>
      <c r="O7" s="619"/>
      <c r="P7" s="619"/>
      <c r="Q7" s="620">
        <f>IF(Y1="Adjustment","",IF($AA$1=1,SUM(F49:I51)*SUM(D34:F34,D35:E35,D36),IF($AA$1=2,SUM(F52:I54)*SUM(D37:F37,D38:E38,D39),IF($AA$1=3,SUM(F55:I57)*SUM(D40:F40,D41:E41,D42),IF($AA$1=4,SUM(F58:I60)*SUM(D43:F43,D44:E44,D45),"Issue")))))</f>
        <v>0</v>
      </c>
      <c r="R7" s="620"/>
      <c r="S7" s="220"/>
      <c r="T7" s="624" t="s">
        <v>3379</v>
      </c>
      <c r="U7" s="624" t="s">
        <v>1</v>
      </c>
      <c r="V7" s="624" t="s">
        <v>52</v>
      </c>
      <c r="W7" s="624" t="s">
        <v>0</v>
      </c>
      <c r="X7" s="220"/>
      <c r="Y7" s="622" t="s">
        <v>2</v>
      </c>
      <c r="Z7" s="623"/>
      <c r="AA7" s="706">
        <f>+SUM(D34:AA34)*D49+SUM(D35:AA35)*D50+SUM(D36:AA36)*D51+SUM(F49:O51)*SUM(D34:AA36)</f>
        <v>110569.43000000001</v>
      </c>
      <c r="AB7" s="707"/>
      <c r="AC7" s="220"/>
    </row>
    <row r="8" spans="1:29" ht="15" customHeight="1" x14ac:dyDescent="0.25">
      <c r="A8" s="220"/>
      <c r="B8" s="616" t="s">
        <v>24</v>
      </c>
      <c r="C8" s="617"/>
      <c r="D8" s="613" t="str">
        <f>+INDEX(FY2018_ALL_Targets!H:H,MATCH('QIPP Scorecard'!$D$9:$J$9,FY2018_ALL_Targets!A:A,0))</f>
        <v>Seminole Hospital District of Gaines County, Texas</v>
      </c>
      <c r="E8" s="614"/>
      <c r="F8" s="614"/>
      <c r="G8" s="614"/>
      <c r="H8" s="614"/>
      <c r="I8" s="614"/>
      <c r="J8" s="615"/>
      <c r="K8" s="220"/>
      <c r="L8" s="618" t="s">
        <v>45</v>
      </c>
      <c r="M8" s="618"/>
      <c r="N8" s="619">
        <f>+IF(AA1=1,J49+K49+L49+M49,IF(AA1=2,J52+K52+L52+M52,IF(AA1=3,J55+K55+L55+M55,IF(AA1=4,J58+K58+L58+M58,"Issue"))))</f>
        <v>0</v>
      </c>
      <c r="O8" s="619"/>
      <c r="P8" s="619"/>
      <c r="Q8" s="620">
        <f>IF(Y1="Adjustment","",IF($AA$1=1,SUM(J49:M51)*SUM(D34:F34,D35:E35,D36),IF($AA$1=2,SUM(J52:M54)*SUM(D37:F37,D38:E38,D39),IF($AA$1=3,SUM(J55:M57)*SUM(D40:F40,D41:E41,D42),IF($AA$1=4,SUM(J58:M60)*SUM(D43:F43,D44:E44,D45),"Issue")))))</f>
        <v>0</v>
      </c>
      <c r="R8" s="620"/>
      <c r="S8" s="220"/>
      <c r="T8" s="624"/>
      <c r="U8" s="624"/>
      <c r="V8" s="624"/>
      <c r="W8" s="624"/>
      <c r="X8" s="220"/>
      <c r="Y8" s="622" t="s">
        <v>3</v>
      </c>
      <c r="Z8" s="623"/>
      <c r="AA8" s="706">
        <f>++SUM(D37:AA37)*D52+SUM(D38:AA38)*D53+SUM(D39:AA39)*D54+SUM(F52:O54)*SUM(D37:AA39)</f>
        <v>40394.789999999994</v>
      </c>
      <c r="AB8" s="707"/>
      <c r="AC8" s="220"/>
    </row>
    <row r="9" spans="1:29" ht="15" customHeight="1" x14ac:dyDescent="0.25">
      <c r="A9" s="220"/>
      <c r="B9" s="616" t="s">
        <v>25</v>
      </c>
      <c r="C9" s="617"/>
      <c r="D9" s="613">
        <f>+INDEX(FY2018_ALL_Targets!A:A,MATCH('QIPP Scorecard'!$D$10:$J$10,FY2018_ALL_Targets!B:B,0))</f>
        <v>4129</v>
      </c>
      <c r="E9" s="614"/>
      <c r="F9" s="614"/>
      <c r="G9" s="614"/>
      <c r="H9" s="614"/>
      <c r="I9" s="614"/>
      <c r="J9" s="615"/>
      <c r="K9" s="220"/>
      <c r="L9" s="618" t="s">
        <v>46</v>
      </c>
      <c r="M9" s="618"/>
      <c r="N9" s="619">
        <f>+IF(AA1=1,N49,IF(AA1=2,N52,IF(AA1=3,N55,IF(AA1=4,N58,"Issue"))))</f>
        <v>0</v>
      </c>
      <c r="O9" s="619"/>
      <c r="P9" s="619"/>
      <c r="Q9" s="620">
        <f>+IF(Y1="Adjustment","",IF($AA$1=1,SUM(N49:N51)*SUM(D34:F34,D35:E35,D36),IF($AA$1=2,SUM(N52:N54)*SUM(D37:F37,D38:E38,D39),IF($AA$1=3,SUM(N55:N57)*SUM(D40:F40,D41:E41,D42),IF($AA$1=4,SUM(N58:N60)*SUM(D43:F43,D44:E44,D45),"Issue")))))</f>
        <v>0</v>
      </c>
      <c r="R9" s="620"/>
      <c r="S9" s="220"/>
      <c r="T9" s="568" t="s">
        <v>1655</v>
      </c>
      <c r="U9" s="570">
        <f>+'QIPP Breakout'!H22</f>
        <v>19965.96</v>
      </c>
      <c r="V9" s="570">
        <f>+SUM('QIPP Breakout'!H19:H21)</f>
        <v>1225.98</v>
      </c>
      <c r="W9" s="570">
        <f>+V9+U9</f>
        <v>21191.94</v>
      </c>
      <c r="X9" s="220"/>
      <c r="Y9" s="712" t="s">
        <v>4</v>
      </c>
      <c r="Z9" s="713"/>
      <c r="AA9" s="708">
        <f>++SUM(D40:AA40)*D55+SUM(D41:AA41)*D56+SUM(D42:AA42)*D57+SUM(F55:O57)*SUM(D40:AA42)</f>
        <v>0</v>
      </c>
      <c r="AB9" s="709"/>
      <c r="AC9" s="220"/>
    </row>
    <row r="10" spans="1:29" ht="15" customHeight="1" x14ac:dyDescent="0.25">
      <c r="A10" s="220"/>
      <c r="B10" s="616" t="s">
        <v>1739</v>
      </c>
      <c r="C10" s="617"/>
      <c r="D10" s="629">
        <v>455061</v>
      </c>
      <c r="E10" s="630"/>
      <c r="F10" s="630"/>
      <c r="G10" s="630"/>
      <c r="H10" s="630"/>
      <c r="I10" s="630"/>
      <c r="J10" s="631"/>
      <c r="K10" s="220"/>
      <c r="L10" s="611" t="s">
        <v>52</v>
      </c>
      <c r="M10" s="611"/>
      <c r="N10" s="612"/>
      <c r="O10" s="612"/>
      <c r="P10" s="612"/>
      <c r="Q10" s="612">
        <f>IF(AND(Y1="Quarter",AA1=2, W1=""),D49*SUM(G34:I34)+D50*SUM(F35:H35)+D51*SUM(E36:G36)+SUM(F49:I51)*SUM(E36:G36,F35:H35,G34:I34)+SUM(J49:M51)*SUM(E36:G36,F35:H35,G34:I34)+N49*SUM(E36:G36,F35:H35,G34:I34),IF(AND(Y1="Quarter",AA1=3, W1=""),D49*SUM(J34:L34)+D50*SUM(I35:K35)+D51*SUM(H36:J36)+SUM(F49:I51)*SUM(H36:J36,I35:K35,J34:L34)+SUM(J49:M51)*SUM(H36:J36,I35:K35,J34:L34)+N49*SUM(H36:J36,I35:K35,J34:L34),IF(AND(Y1="Quarter",AA1=4, W1=""),D49*SUM(M34:O34)+D50*SUM(L35:N35)+D51*SUM(K36:M36)+SUM(F49:I51)*SUM(K36:M36,L35:N35,M34:O34)+SUM(J49:M51)*SUM(K36:M36,L35:N35,M34:O34)+N49*SUM(K36:M36,L35:N35,M34:O34),IF(AND(Y1="Adjustment",AA1=1, W1=""),D49*SUM(P34:R34)+D50*SUM(O35:Q35)+D51*SUM(N36:P36)+SUM(F49:I51)*SUM(N36:P36,O35:Q35,P34:R34)+SUM(J49:M51)*SUM(N36:P36,O35:Q35,P34:R34)+N49*SUM(N36:P36,O35:Q35,P34:R34),IF(AND(Y1="Adjustment",AA1=2, W1=""),D49*SUM(S34:X34)+D50*SUM(R35:W35)+D51*SUM(Q36:V36)+SUM(F49:I51)*SUM(Q36:V36,R35:W35,S34:X34)+SUM(J49:M51)*SUM(Q36:V36,R35:W35,S34:X34)+N49*SUM(Q36:V36,R35:W35,S34:X34),IF(AND(Y1="Adjustment",AA1=3, W1=""),D49*SUM(Y34:AA34)+D50*SUM(X35:AA35)+D51*SUM(W36:AA36)+SUM(F49:I51)*SUM(W36:AA36,X35:AA35,Y34:AA34)+SUM(J49:M51)*SUM(W36:AA36,X35:AA35,Y34:AA34)+N49*SUM(W36:AA36,X35:AA35,Y34:AA34),+IF(AND(Y1="Quarter",AA1=2, W1="Component 1 Payment Only"),D49*SUM(G34:I34)+D50*SUM(F35:H35)+D51*SUM(E36:G36),"")))))))</f>
        <v>1884.84</v>
      </c>
      <c r="R10" s="612"/>
      <c r="S10" s="220"/>
      <c r="T10" s="568" t="s">
        <v>1656</v>
      </c>
      <c r="U10" s="570">
        <f>+'QIPP Breakout'!I23+'QIPP Breakout'!I22</f>
        <v>20428.829999999998</v>
      </c>
      <c r="V10" s="570">
        <f>+SUM('QIPP Breakout'!I19:I21)</f>
        <v>658.86</v>
      </c>
      <c r="W10" s="570">
        <f t="shared" ref="W10:W11" si="0">+V10+U10</f>
        <v>21087.69</v>
      </c>
      <c r="X10" s="220"/>
      <c r="Y10" s="712" t="s">
        <v>5</v>
      </c>
      <c r="Z10" s="713"/>
      <c r="AA10" s="708">
        <f>+SUM(D43:AA43)*D58+SUM(D44:AA44)*D59+SUM(D45:AA45)*D60+SUM(F58:O60)*SUM(D43:AA45)</f>
        <v>0</v>
      </c>
      <c r="AB10" s="709"/>
      <c r="AC10" s="220"/>
    </row>
    <row r="11" spans="1:29" ht="15" customHeight="1" x14ac:dyDescent="0.25">
      <c r="A11" s="220"/>
      <c r="B11" s="616" t="s">
        <v>1618</v>
      </c>
      <c r="C11" s="617"/>
      <c r="D11" s="613">
        <f>+INDEX(FY2018_ALL_Targets!D:D,MATCH('QIPP Scorecard'!$D$9:$J$9,FY2018_ALL_Targets!A:A,0))</f>
        <v>1306875281</v>
      </c>
      <c r="E11" s="614"/>
      <c r="F11" s="614"/>
      <c r="G11" s="614"/>
      <c r="H11" s="614"/>
      <c r="I11" s="614"/>
      <c r="J11" s="615"/>
      <c r="K11" s="220"/>
      <c r="L11" s="611" t="s">
        <v>53</v>
      </c>
      <c r="M11" s="611"/>
      <c r="N11" s="612"/>
      <c r="O11" s="612"/>
      <c r="P11" s="612"/>
      <c r="Q11" s="612" t="str">
        <f>+IF(AND(Y1="Quarter",AA1=3),D52*SUM(G37:I37)+D53*SUM(F38:H38)+D54*SUM(E39:G39)+SUM(F52:I54)*SUM(E39:G39,F38:H38,G37:I37)+SUM(J52:M54)*SUM(E39:G39,F38:H38,G37:I37)+N52*SUM(E39:G39,F38:H38,G37:I37),IF(AND(Y1="Quarter",AA1=4),D52*SUM(J37:L37)+D53*SUM(I38:K38)+D54*SUM(H39:J39)+SUM(F52:I54)*SUM(H39:J39,I38:K38,J37:L37)+SUM(J52:M54)*SUM(H39:J39,I38:K38,J37:L37)+N52*SUM(H39:J39,I38:K38,J37:L37),IF(AND(Y1="Adjustment",AA1=1),D52*SUM(M37:O37)+D53*SUM(L38:N38)+D54*SUM(K39:M39)+SUM(F52:I54)*SUM(K39:M39,L38:N38,M37:O37)+SUM(J52:M54)*SUM(K39:M39,L38:N38,M37:O37)+N52*SUM(K39:M39,L38:N38,M37:O37),IF(AND(Y1="Adjustment",AA1=2),D52*SUM(P37:U37)+D53*SUM(O38:T38)+D54*SUM(N39:S39)+SUM(F52:I54)*SUM(N39:S39,O38:T38,P37:U37)+SUM(J52:M54)*SUM(N39:S39,O38:T38,P37:U37)+N52*SUM(N39:S39,O38:T38,P37:U37),IF(AND(Y1="Adjustment",AA1=3),D52*SUM(V37:AA37)+D53*SUM(U38:AA38)+D54*SUM(T39:AA39)+SUM(F52:I54)*SUM(T39:AA39,U38:AA38,V37:AA37)+SUM(J52:M54)*SUM(T39:AA39,U38:AA38,V37:AA37)+N52*SUM(T39:AA39,U38:AA38,V37:AA37),"")))))</f>
        <v/>
      </c>
      <c r="R11" s="612"/>
      <c r="S11" s="220"/>
      <c r="T11" s="568" t="s">
        <v>1657</v>
      </c>
      <c r="U11" s="570">
        <f>+'QIPP Breakout'!J24</f>
        <v>0</v>
      </c>
      <c r="V11" s="570">
        <f>+SUM('QIPP Breakout'!J19:J23)</f>
        <v>0</v>
      </c>
      <c r="W11" s="570">
        <f t="shared" si="0"/>
        <v>0</v>
      </c>
      <c r="X11" s="220"/>
      <c r="Y11" s="714" t="s">
        <v>0</v>
      </c>
      <c r="Z11" s="715"/>
      <c r="AA11" s="710">
        <f>+SUM(AA7:AB10)</f>
        <v>150964.22</v>
      </c>
      <c r="AB11" s="711"/>
      <c r="AC11" s="220"/>
    </row>
    <row r="12" spans="1:29" ht="15.75" x14ac:dyDescent="0.25">
      <c r="A12" s="220"/>
      <c r="B12" s="616" t="s">
        <v>1740</v>
      </c>
      <c r="C12" s="617"/>
      <c r="D12" s="613">
        <f>+INDEX(FY2018_ALL_Targets!C:C,MATCH('QIPP Scorecard'!$D$10:$J$10,FY2018_ALL_Targets!B:B,0))</f>
        <v>1026085</v>
      </c>
      <c r="E12" s="614"/>
      <c r="F12" s="614" t="s">
        <v>21</v>
      </c>
      <c r="G12" s="614"/>
      <c r="H12" s="614"/>
      <c r="I12" s="614"/>
      <c r="J12" s="615"/>
      <c r="K12" s="220"/>
      <c r="L12" s="611" t="s">
        <v>54</v>
      </c>
      <c r="M12" s="611"/>
      <c r="N12" s="612"/>
      <c r="O12" s="612"/>
      <c r="P12" s="612"/>
      <c r="Q12" s="612" t="str">
        <f>+IF(AND(Y1="Quarter",AA1=4),D55*SUM(G40:I40)+D56*SUM(F41:H41)+D57*SUM(E42:G42)+SUM(F55:I57)*SUM(E42:G42,F41:H41,G40:I40)+SUM(J55:M57)*SUM(E42:G42,F41:H41,G40:I40)+N55*SUM(E42:G42,F41:H41,G40:I40),IF(AND(Y1="Adjustment",AA1=1),D55*SUM(J40:L40)+D56*SUM(I41:K41)+D57*SUM(H42:J42)+SUM(F55:I57)*SUM(H42:J42,I41:K41,J40:L40)+SUM(J55:M57)*SUM(H42:J42,I41:K41,J40:L40)+N55*SUM(H42:J42,I41:K41,J40:L40),IF(AND(Y1="Adjustment",AA1=2),D55*SUM(M40:R40)+D56*SUM(L41:Q41)+D57*SUM(K42:P42)+SUM(F55:I57)*SUM(K42:P42,L41:Q41,M40:R40)+SUM(J55:M57)*SUM(K42:P42,L41:Q41,M40:R40)+N55*SUM(K42:P42,L41:Q41,M40:R40),IF(AND(Y1="Adjustment",AA1=3),D55*SUM(S40:AA40)+D56*SUM(R41:AA41)+D57*SUM(Q42:AA42)+SUM(F55:I57)*SUM(Q42:AA42,R41:AA41,S40:AA40)+SUM(J55:M57)*SUM(Q42:AA42,R41:AA41,S40:AA40)+N55*SUM(Q42:AA42,R41:AA41,S40:AA40),""))))</f>
        <v/>
      </c>
      <c r="R12" s="612"/>
      <c r="S12" s="220"/>
      <c r="T12" s="569" t="s">
        <v>0</v>
      </c>
      <c r="U12" s="571">
        <f>+SUM(U9:U11)</f>
        <v>40394.789999999994</v>
      </c>
      <c r="V12" s="571">
        <f t="shared" ref="V12:W12" si="1">+SUM(V9:V11)</f>
        <v>1884.8400000000001</v>
      </c>
      <c r="W12" s="571">
        <f t="shared" si="1"/>
        <v>42279.63</v>
      </c>
      <c r="X12" s="220"/>
      <c r="Y12" s="220"/>
      <c r="Z12" s="220"/>
      <c r="AA12" s="220"/>
      <c r="AB12" s="220"/>
      <c r="AC12" s="220"/>
    </row>
    <row r="13" spans="1:29" ht="15.75" x14ac:dyDescent="0.2">
      <c r="A13" s="220"/>
      <c r="B13" s="220"/>
      <c r="C13" s="220"/>
      <c r="D13" s="220"/>
      <c r="E13" s="220"/>
      <c r="F13" s="220"/>
      <c r="G13" s="220"/>
      <c r="H13" s="220"/>
      <c r="I13" s="220"/>
      <c r="J13" s="220"/>
      <c r="K13" s="220"/>
      <c r="L13" s="611" t="s">
        <v>1724</v>
      </c>
      <c r="M13" s="611"/>
      <c r="N13" s="395"/>
      <c r="O13" s="396"/>
      <c r="P13" s="397"/>
      <c r="Q13" s="644" t="str">
        <f>IF(AND(Y1="Adjustment",AA1=1),D58*SUM(G43:I43)+D59*SUM(F44:H44)+D60*SUM(E45:G45)+SUM(F58:I60)*SUM(E45:G45,F44:H44,G43:I43)+SUM(J58:M60)*SUM(E45:G45,F44:H44,G43:I43)+N58*SUM(E45:G45,F44:H44,G43:I43),IF(AND(Y1="Adjustment",AA1=2),D58*SUM(J43:O43)+D59*SUM(I44:N44)+D60*SUM(H45:M45)+SUM(F58:I60)*SUM(H45:M45,I44:N44,J43:O43)+SUM(J58:M60)*SUM(H45:M45,I44:N44,J43:O43)+N58*SUM(H45:M45,I44:N44,J43:O43),IF(AND(Y1="Adjustment",AA1=3),D58*SUM(P43:AA43)+D59*SUM(O44:AA44)+D60*SUM(N45:AA45)+SUM(F58:I60)*SUM(N45:AA45,O44:AA44,P43:AA43)+SUM(J58:M60)*SUM(N45:AA45,O44:AA44,P43:AA43)+N58*SUM(N45:AA45,O44:AA44,P43:AA43),"")))</f>
        <v/>
      </c>
      <c r="R13" s="645"/>
      <c r="T13" s="649"/>
      <c r="U13" s="649"/>
      <c r="V13" s="650"/>
      <c r="W13" s="650"/>
      <c r="X13" s="220"/>
      <c r="Y13" s="220"/>
      <c r="Z13" s="220"/>
      <c r="AA13" s="220"/>
      <c r="AB13" s="220"/>
      <c r="AC13" s="220"/>
    </row>
    <row r="14" spans="1:29" ht="15.75" x14ac:dyDescent="0.2">
      <c r="A14" s="220"/>
      <c r="B14" s="220"/>
      <c r="C14" s="220"/>
      <c r="D14" s="220"/>
      <c r="E14" s="220"/>
      <c r="F14" s="220"/>
      <c r="G14" s="220"/>
      <c r="H14" s="220"/>
      <c r="I14" s="220"/>
      <c r="J14" s="220"/>
      <c r="K14" s="220"/>
      <c r="L14" s="609" t="s">
        <v>47</v>
      </c>
      <c r="M14" s="609"/>
      <c r="N14" s="626"/>
      <c r="O14" s="627"/>
      <c r="P14" s="628"/>
      <c r="Q14" s="626">
        <f>+SUM(Q6:R13)</f>
        <v>42279.62999999999</v>
      </c>
      <c r="R14" s="628"/>
      <c r="S14" s="220"/>
      <c r="T14" s="649"/>
      <c r="U14" s="649"/>
      <c r="V14" s="650"/>
      <c r="W14" s="650"/>
      <c r="X14" s="220"/>
      <c r="Y14" s="220"/>
      <c r="Z14" s="220"/>
      <c r="AA14" s="220"/>
      <c r="AB14" s="220"/>
      <c r="AC14" s="220"/>
    </row>
    <row r="15" spans="1:29" ht="6" customHeight="1" x14ac:dyDescent="0.2">
      <c r="A15" s="220"/>
      <c r="B15" s="220"/>
      <c r="C15" s="220"/>
      <c r="D15" s="220"/>
      <c r="E15" s="220"/>
      <c r="F15" s="220"/>
      <c r="G15" s="220"/>
      <c r="H15" s="220"/>
      <c r="I15" s="220"/>
      <c r="J15" s="220"/>
      <c r="K15" s="220"/>
      <c r="L15" s="220"/>
      <c r="M15" s="220"/>
      <c r="N15" s="220"/>
      <c r="O15" s="220"/>
      <c r="P15" s="220"/>
      <c r="Q15" s="220"/>
      <c r="R15" s="220"/>
      <c r="S15" s="220"/>
      <c r="T15" s="220"/>
      <c r="U15" s="220"/>
      <c r="V15" s="220"/>
      <c r="W15" s="220"/>
      <c r="X15" s="220"/>
      <c r="Y15" s="220"/>
      <c r="Z15" s="220"/>
      <c r="AA15" s="220"/>
      <c r="AB15" s="220"/>
      <c r="AC15" s="220"/>
    </row>
    <row r="16" spans="1:29" ht="15.75" customHeight="1" x14ac:dyDescent="0.2">
      <c r="A16" s="220"/>
      <c r="B16" s="634" t="s">
        <v>1152</v>
      </c>
      <c r="C16" s="635"/>
      <c r="D16" s="635"/>
      <c r="E16" s="635"/>
      <c r="F16" s="635"/>
      <c r="G16" s="636"/>
      <c r="H16" s="220"/>
      <c r="I16" s="634" t="s">
        <v>1151</v>
      </c>
      <c r="J16" s="635"/>
      <c r="K16" s="635"/>
      <c r="L16" s="635"/>
      <c r="M16" s="635"/>
      <c r="N16" s="636"/>
      <c r="O16" s="220"/>
      <c r="P16" s="634" t="s">
        <v>1154</v>
      </c>
      <c r="Q16" s="635"/>
      <c r="R16" s="635"/>
      <c r="S16" s="635"/>
      <c r="T16" s="635"/>
      <c r="U16" s="636"/>
      <c r="V16" s="220"/>
      <c r="W16" s="634" t="s">
        <v>1153</v>
      </c>
      <c r="X16" s="635"/>
      <c r="Y16" s="635"/>
      <c r="Z16" s="635"/>
      <c r="AA16" s="635"/>
      <c r="AB16" s="636"/>
      <c r="AC16" s="220"/>
    </row>
    <row r="17" spans="1:31" ht="12.75" customHeight="1" x14ac:dyDescent="0.2">
      <c r="A17" s="220"/>
      <c r="B17" s="637" t="s">
        <v>27</v>
      </c>
      <c r="C17" s="638"/>
      <c r="D17" s="638"/>
      <c r="E17" s="638"/>
      <c r="F17" s="638"/>
      <c r="G17" s="639"/>
      <c r="H17" s="220"/>
      <c r="I17" s="637" t="s">
        <v>26</v>
      </c>
      <c r="J17" s="638"/>
      <c r="K17" s="638"/>
      <c r="L17" s="638"/>
      <c r="M17" s="638"/>
      <c r="N17" s="639"/>
      <c r="O17" s="220"/>
      <c r="P17" s="637" t="s">
        <v>29</v>
      </c>
      <c r="Q17" s="638"/>
      <c r="R17" s="638"/>
      <c r="S17" s="638"/>
      <c r="T17" s="638"/>
      <c r="U17" s="639"/>
      <c r="V17" s="220"/>
      <c r="W17" s="637" t="s">
        <v>28</v>
      </c>
      <c r="X17" s="638"/>
      <c r="Y17" s="638"/>
      <c r="Z17" s="638"/>
      <c r="AA17" s="638"/>
      <c r="AB17" s="639"/>
      <c r="AC17" s="220"/>
    </row>
    <row r="18" spans="1:31" x14ac:dyDescent="0.2">
      <c r="A18" s="220"/>
      <c r="B18" s="640"/>
      <c r="C18" s="641"/>
      <c r="D18" s="641"/>
      <c r="E18" s="641"/>
      <c r="F18" s="641"/>
      <c r="G18" s="642"/>
      <c r="H18" s="220"/>
      <c r="I18" s="640"/>
      <c r="J18" s="641"/>
      <c r="K18" s="641"/>
      <c r="L18" s="641"/>
      <c r="M18" s="641"/>
      <c r="N18" s="642"/>
      <c r="O18" s="220"/>
      <c r="P18" s="640"/>
      <c r="Q18" s="641"/>
      <c r="R18" s="641"/>
      <c r="S18" s="641"/>
      <c r="T18" s="641"/>
      <c r="U18" s="642"/>
      <c r="V18" s="220"/>
      <c r="W18" s="640"/>
      <c r="X18" s="641"/>
      <c r="Y18" s="641"/>
      <c r="Z18" s="641"/>
      <c r="AA18" s="641"/>
      <c r="AB18" s="642"/>
      <c r="AC18" s="220"/>
    </row>
    <row r="19" spans="1:31" ht="12.75" customHeight="1" x14ac:dyDescent="0.2">
      <c r="A19" s="220"/>
      <c r="B19" s="651">
        <f>++INDEX(FY2018_ALL_Targets!BN:BN,MATCH('QIPP Scorecard'!$D$9,FY2018_ALL_Targets!A:A,0))</f>
        <v>0</v>
      </c>
      <c r="C19" s="652"/>
      <c r="D19" s="652"/>
      <c r="E19" s="652"/>
      <c r="F19" s="652"/>
      <c r="G19" s="653"/>
      <c r="H19" s="220"/>
      <c r="I19" s="651">
        <f>+INDEX(FY2018_ALL_Targets!BO:BO,MATCH('QIPP Scorecard'!$D$9,FY2018_ALL_Targets!A:A,0))</f>
        <v>0</v>
      </c>
      <c r="J19" s="652"/>
      <c r="K19" s="652"/>
      <c r="L19" s="652"/>
      <c r="M19" s="652"/>
      <c r="N19" s="653"/>
      <c r="O19" s="220"/>
      <c r="P19" s="651">
        <f>+INDEX(FY2018_ALL_Targets!BP:BP,MATCH('QIPP Scorecard'!$D$9,FY2018_ALL_Targets!A:A,0))</f>
        <v>0</v>
      </c>
      <c r="Q19" s="652"/>
      <c r="R19" s="652"/>
      <c r="S19" s="652"/>
      <c r="T19" s="652"/>
      <c r="U19" s="653"/>
      <c r="V19" s="220"/>
      <c r="W19" s="651">
        <f>+INDEX(FY2018_ALL_Targets!BQ:BQ,MATCH('QIPP Scorecard'!$D$9,FY2018_ALL_Targets!A:A,0))</f>
        <v>0</v>
      </c>
      <c r="X19" s="652"/>
      <c r="Y19" s="652"/>
      <c r="Z19" s="652"/>
      <c r="AA19" s="652"/>
      <c r="AB19" s="653"/>
      <c r="AC19" s="220"/>
    </row>
    <row r="20" spans="1:31" ht="12.75" customHeight="1" x14ac:dyDescent="0.2">
      <c r="A20" s="220"/>
      <c r="B20" s="654"/>
      <c r="C20" s="655"/>
      <c r="D20" s="655"/>
      <c r="E20" s="655"/>
      <c r="F20" s="655"/>
      <c r="G20" s="656"/>
      <c r="H20" s="220"/>
      <c r="I20" s="654"/>
      <c r="J20" s="655"/>
      <c r="K20" s="655"/>
      <c r="L20" s="655"/>
      <c r="M20" s="655"/>
      <c r="N20" s="656"/>
      <c r="O20" s="220"/>
      <c r="P20" s="654"/>
      <c r="Q20" s="655"/>
      <c r="R20" s="655"/>
      <c r="S20" s="655"/>
      <c r="T20" s="655"/>
      <c r="U20" s="656"/>
      <c r="V20" s="220"/>
      <c r="W20" s="654"/>
      <c r="X20" s="655"/>
      <c r="Y20" s="655"/>
      <c r="Z20" s="655"/>
      <c r="AA20" s="655"/>
      <c r="AB20" s="656"/>
      <c r="AC20" s="220"/>
    </row>
    <row r="21" spans="1:31" ht="6" customHeight="1" x14ac:dyDescent="0.2">
      <c r="A21" s="220"/>
      <c r="B21" s="220"/>
      <c r="C21" s="220"/>
      <c r="D21" s="220"/>
      <c r="E21" s="220"/>
      <c r="F21" s="220"/>
      <c r="G21" s="220"/>
      <c r="H21" s="220"/>
      <c r="I21" s="220"/>
      <c r="J21" s="220"/>
      <c r="K21" s="220"/>
      <c r="L21" s="220"/>
      <c r="M21" s="220"/>
      <c r="N21" s="220"/>
      <c r="O21" s="220"/>
      <c r="P21" s="220"/>
      <c r="Q21" s="220"/>
      <c r="R21" s="220"/>
      <c r="S21" s="220"/>
      <c r="T21" s="220"/>
      <c r="U21" s="220"/>
      <c r="V21" s="220"/>
      <c r="W21" s="220"/>
      <c r="X21" s="220"/>
      <c r="Y21" s="220"/>
      <c r="Z21" s="220"/>
      <c r="AA21" s="220"/>
      <c r="AB21" s="220"/>
      <c r="AC21" s="220"/>
    </row>
    <row r="22" spans="1:31" ht="15.75" customHeight="1" x14ac:dyDescent="0.25">
      <c r="A22" s="220"/>
      <c r="B22" s="657" t="s">
        <v>30</v>
      </c>
      <c r="C22" s="657"/>
      <c r="D22" s="414">
        <f>+INDEX(FY2018_ALL_Targets!N:N,MATCH('QIPP Scorecard'!$D$9,FY2018_ALL_Targets!A:A,0))</f>
        <v>3.3538610000000003E-2</v>
      </c>
      <c r="E22" s="658" t="s">
        <v>31</v>
      </c>
      <c r="F22" s="658"/>
      <c r="G22" s="414">
        <f>+INDEX(FY2018_ALL_Targets!J:J,MATCH('QIPP Scorecard'!$D$9,FY2018_ALL_Targets!A:A,0))</f>
        <v>2.18978102189781E-2</v>
      </c>
      <c r="H22" s="220"/>
      <c r="I22" s="657" t="s">
        <v>30</v>
      </c>
      <c r="J22" s="657"/>
      <c r="K22" s="414">
        <f>+INDEX(FY2018_ALL_Targets!O:O,MATCH('QIPP Scorecard'!$D$9,FY2018_ALL_Targets!A:A,0))</f>
        <v>5.6668459999999997E-2</v>
      </c>
      <c r="L22" s="658" t="s">
        <v>31</v>
      </c>
      <c r="M22" s="658"/>
      <c r="N22" s="414">
        <f>+INDEX(FY2018_ALL_Targets!K:K,MATCH('QIPP Scorecard'!$D$9,FY2018_ALL_Targets!A:A,0))</f>
        <v>3.1914893617021302E-2</v>
      </c>
      <c r="O22" s="220"/>
      <c r="P22" s="657" t="s">
        <v>30</v>
      </c>
      <c r="Q22" s="657"/>
      <c r="R22" s="414">
        <f>+INDEX(FY2018_ALL_Targets!P:P,MATCH('QIPP Scorecard'!$D$9,FY2018_ALL_Targets!A:A,0))</f>
        <v>5.2596600000000002E-3</v>
      </c>
      <c r="S22" s="658" t="s">
        <v>31</v>
      </c>
      <c r="T22" s="658"/>
      <c r="U22" s="414">
        <f>+INDEX(FY2018_ALL_Targets!L:L,MATCH('QIPP Scorecard'!$D$9,FY2018_ALL_Targets!A:A,0))</f>
        <v>0</v>
      </c>
      <c r="V22" s="220"/>
      <c r="W22" s="657" t="s">
        <v>30</v>
      </c>
      <c r="X22" s="657"/>
      <c r="Y22" s="414">
        <f>+INDEX(FY2018_ALL_Targets!Q:Q,MATCH('QIPP Scorecard'!$D$9,FY2018_ALL_Targets!A:A,0))</f>
        <v>0.16064707</v>
      </c>
      <c r="Z22" s="658" t="s">
        <v>31</v>
      </c>
      <c r="AA22" s="658"/>
      <c r="AB22" s="414">
        <f>+INDEX(FY2018_ALL_Targets!M:M,MATCH('QIPP Scorecard'!$D$9,FY2018_ALL_Targets!A:A,0))</f>
        <v>0.13868613138686101</v>
      </c>
      <c r="AC22" s="220"/>
    </row>
    <row r="23" spans="1:31" ht="6" customHeight="1" x14ac:dyDescent="0.2">
      <c r="A23" s="220"/>
      <c r="B23" s="220"/>
      <c r="C23" s="220"/>
      <c r="D23" s="220"/>
      <c r="E23" s="220"/>
      <c r="F23" s="220"/>
      <c r="G23" s="220"/>
      <c r="H23" s="220"/>
      <c r="I23" s="220"/>
      <c r="J23" s="220"/>
      <c r="K23" s="220"/>
      <c r="L23" s="220"/>
      <c r="M23" s="220"/>
      <c r="N23" s="220"/>
      <c r="O23" s="220"/>
      <c r="P23" s="220"/>
      <c r="Q23" s="220"/>
      <c r="R23" s="220"/>
      <c r="S23" s="220"/>
      <c r="T23" s="220"/>
      <c r="U23" s="220"/>
      <c r="V23" s="220"/>
      <c r="W23" s="220"/>
      <c r="X23" s="220"/>
      <c r="Y23" s="220"/>
      <c r="Z23" s="220"/>
      <c r="AA23" s="220"/>
      <c r="AB23" s="220"/>
      <c r="AC23" s="220"/>
    </row>
    <row r="24" spans="1:31" ht="15.75" x14ac:dyDescent="0.25">
      <c r="A24" s="220"/>
      <c r="B24" s="659" t="s">
        <v>49</v>
      </c>
      <c r="C24" s="660"/>
      <c r="D24" s="8" t="s">
        <v>32</v>
      </c>
      <c r="E24" s="8" t="s">
        <v>33</v>
      </c>
      <c r="F24" s="659" t="s">
        <v>34</v>
      </c>
      <c r="G24" s="661"/>
      <c r="H24" s="220"/>
      <c r="I24" s="659" t="s">
        <v>49</v>
      </c>
      <c r="J24" s="660"/>
      <c r="K24" s="8" t="s">
        <v>32</v>
      </c>
      <c r="L24" s="8" t="s">
        <v>33</v>
      </c>
      <c r="M24" s="659" t="s">
        <v>34</v>
      </c>
      <c r="N24" s="661"/>
      <c r="O24" s="220"/>
      <c r="P24" s="659" t="s">
        <v>49</v>
      </c>
      <c r="Q24" s="660"/>
      <c r="R24" s="8" t="s">
        <v>32</v>
      </c>
      <c r="S24" s="8" t="s">
        <v>33</v>
      </c>
      <c r="T24" s="659" t="s">
        <v>34</v>
      </c>
      <c r="U24" s="661"/>
      <c r="V24" s="220"/>
      <c r="W24" s="659" t="s">
        <v>49</v>
      </c>
      <c r="X24" s="660"/>
      <c r="Y24" s="8" t="s">
        <v>32</v>
      </c>
      <c r="Z24" s="8" t="s">
        <v>33</v>
      </c>
      <c r="AA24" s="659" t="s">
        <v>34</v>
      </c>
      <c r="AB24" s="661"/>
      <c r="AC24" s="220"/>
    </row>
    <row r="25" spans="1:31" ht="15.75" customHeight="1" x14ac:dyDescent="0.25">
      <c r="A25" s="220"/>
      <c r="B25" s="662" t="s">
        <v>44</v>
      </c>
      <c r="C25" s="662"/>
      <c r="D25" s="213">
        <f>+IF($AA$1=1,D29,IF($AA$1=2,E29,IF($AA$1=3,F29,IF($AA$1=4,G29,"ISSUE"))))</f>
        <v>3.3538610000000003E-2</v>
      </c>
      <c r="E25" s="213">
        <f>+INDEX(FY2018_ALL_Targets!BR:BR,MATCH('QIPP Scorecard'!$D$9,FY2018_ALL_Targets!A:A,0))</f>
        <v>0</v>
      </c>
      <c r="F25" s="663" t="str">
        <f>+IF(E25="yes",IF($AA$1=1,$F$49,IF($AA$1=2,$F$52,IF($AA$1=3,$F$55,IF($AA$1=4,$F$58,"issue")))),IF(E25="no",0,""))</f>
        <v/>
      </c>
      <c r="G25" s="663"/>
      <c r="H25" s="220"/>
      <c r="I25" s="662" t="s">
        <v>44</v>
      </c>
      <c r="J25" s="662"/>
      <c r="K25" s="213">
        <f>+IF($AA$1=1,K29,IF($AA$1=2,L29,IF($AA$1=3,M29,IF($AA$1=4,N29,"ISSUE"))))</f>
        <v>5.6668459999999997E-2</v>
      </c>
      <c r="L25" s="213">
        <f>+INDEX(FY2018_ALL_Targets!BS:BS,MATCH('QIPP Scorecard'!$D$9,FY2018_ALL_Targets!A:A,0))</f>
        <v>0</v>
      </c>
      <c r="M25" s="663" t="str">
        <f>+IF(L25="yes",IF($AA$1=1,$G$49,IF($AA$1=2,$G$52,IF($AA$1=3,$G$55,IF($AA$1=4,$G$58,"issue")))),IF(L25="no",0,""))</f>
        <v/>
      </c>
      <c r="N25" s="663"/>
      <c r="O25" s="220"/>
      <c r="P25" s="662" t="s">
        <v>44</v>
      </c>
      <c r="Q25" s="662"/>
      <c r="R25" s="213">
        <f>+IF($AA$1=1,R29,IF($AA$1=2,S29,IF($AA$1=3,T29,IF($AA$1=4,U29,"ISSUE"))))</f>
        <v>5.2596600000000002E-3</v>
      </c>
      <c r="S25" s="213">
        <f>+INDEX(FY2018_ALL_Targets!BT:BT,MATCH('QIPP Scorecard'!$D$9,FY2018_ALL_Targets!A:A,0))</f>
        <v>0</v>
      </c>
      <c r="T25" s="663" t="str">
        <f>+IF(S25="yes",IF($AA$1=1,$H$49,IF($AA$1=2,$H$52,IF($AA$1=3,$H$55,IF($AA$1=4,$H$58,"issue")))),IF(S25="no",0,""))</f>
        <v/>
      </c>
      <c r="U25" s="663"/>
      <c r="V25" s="220"/>
      <c r="W25" s="701" t="s">
        <v>44</v>
      </c>
      <c r="X25" s="701"/>
      <c r="Y25" s="10">
        <f>+IF($AA$1=1,Y29,IF($AA$1=2,Z29,IF($AA$1=3,AA29,IF($AA$1=4,AB29,"ISSUE"))))</f>
        <v>0.16064707</v>
      </c>
      <c r="Z25" s="213">
        <f>+INDEX(FY2018_ALL_Targets!BU:BU,MATCH('QIPP Scorecard'!$D$9,FY2018_ALL_Targets!A:A,0))</f>
        <v>0</v>
      </c>
      <c r="AA25" s="722" t="str">
        <f>+IF(Z25="yes",IF($AA$1=1,$I$49,IF($AA$1=2,$I$52,IF($AA$1=3,$I$55,IF($AA$1=4,$I$58,"issue")))),IF(Z25="no",0,""))</f>
        <v/>
      </c>
      <c r="AB25" s="722"/>
      <c r="AC25" s="220"/>
    </row>
    <row r="26" spans="1:31" ht="15.75" customHeight="1" x14ac:dyDescent="0.25">
      <c r="A26" s="220"/>
      <c r="B26" s="662" t="s">
        <v>45</v>
      </c>
      <c r="C26" s="662"/>
      <c r="D26" s="213">
        <f>+IF($AA$1=1,D30,IF($AA$1=2,E30,IF($AA$1=3,F30,IF($AA$1=4,G30,"ISSUE"))))</f>
        <v>3.3538610000000003E-2</v>
      </c>
      <c r="E26" s="213">
        <f>+INDEX(FY2018_ALL_Targets!BV:BV,MATCH('QIPP Scorecard'!$D$9,FY2018_ALL_Targets!A:A,0))</f>
        <v>0</v>
      </c>
      <c r="F26" s="663" t="str">
        <f>+IF(E26="yes",IF($AA$1=1,$J$49,IF($AA$1=2,$J$52,IF($AA$1=3,$J$55,IF($AA$1=4,$J$58,"issue")))),IF(E26="no",0,""))</f>
        <v/>
      </c>
      <c r="G26" s="663"/>
      <c r="H26" s="220"/>
      <c r="I26" s="662" t="s">
        <v>45</v>
      </c>
      <c r="J26" s="662"/>
      <c r="K26" s="213">
        <f>+IF($AA$1=1,K30,IF($AA$1=2,L30,IF($AA$1=3,M30,IF($AA$1=4,N30,"ISSUE"))))</f>
        <v>5.6668459999999997E-2</v>
      </c>
      <c r="L26" s="213">
        <f>+INDEX(FY2018_ALL_Targets!BW:BW,MATCH('QIPP Scorecard'!$D$9,FY2018_ALL_Targets!A:A,0))</f>
        <v>0</v>
      </c>
      <c r="M26" s="663" t="str">
        <f>+IF(L26="yes",IF($AA$1=1,$K$49,IF($AA$1=2,$K$52,IF($AA$1=3,$K$55,IF($AA$1=4,$K$58,"issue")))),IF(L26="no",0,""))</f>
        <v/>
      </c>
      <c r="N26" s="663"/>
      <c r="O26" s="220"/>
      <c r="P26" s="662" t="s">
        <v>45</v>
      </c>
      <c r="Q26" s="662"/>
      <c r="R26" s="213">
        <f>+IF($AA$1=1,R30,IF($AA$1=2,S30,IF($AA$1=3,T30,IF($AA$1=4,U30,"ISSUE"))))</f>
        <v>5.2596600000000002E-3</v>
      </c>
      <c r="S26" s="213">
        <f>+INDEX(FY2018_ALL_Targets!BX:BX,MATCH('QIPP Scorecard'!$D$9,FY2018_ALL_Targets!A:A,0))</f>
        <v>0</v>
      </c>
      <c r="T26" s="663" t="str">
        <f>+IF(S26="yes",IF($AA$1=1,$L$49,IF($AA$1=2,$L$52,IF($AA$1=3,$L$55,IF($AA$1=4,$L$58,"issue")))),IF(S26="no",0,""))</f>
        <v/>
      </c>
      <c r="U26" s="663"/>
      <c r="V26" s="220"/>
      <c r="W26" s="701" t="s">
        <v>45</v>
      </c>
      <c r="X26" s="701"/>
      <c r="Y26" s="10">
        <f>+IF($AA$1=1,Y30,IF($AA$1=2,Z30,IF($AA$1=3,AA30,IF($AA$1=4,AB30,"ISSUE"))))</f>
        <v>0.16064707</v>
      </c>
      <c r="Z26" s="213">
        <f>+INDEX(FY2018_ALL_Targets!BY:BY,MATCH('QIPP Scorecard'!$D$9,FY2018_ALL_Targets!A:A,0))</f>
        <v>0</v>
      </c>
      <c r="AA26" s="722" t="str">
        <f>+IF(Z26="yes",IF($AA$1=1,$M$49,IF($AA$1=2,$M$52,IF($AA$1=3,$M$55,IF($AA$1=4,$M$58,"issue")))),IF(Z26="no",0,""))</f>
        <v/>
      </c>
      <c r="AB26" s="722"/>
      <c r="AC26" s="220"/>
    </row>
    <row r="27" spans="1:31" ht="6" customHeight="1" x14ac:dyDescent="0.2">
      <c r="A27" s="220"/>
      <c r="B27" s="220"/>
      <c r="C27" s="220"/>
      <c r="D27" s="220"/>
      <c r="E27" s="220"/>
      <c r="F27" s="220"/>
      <c r="G27" s="220"/>
      <c r="H27" s="220"/>
      <c r="I27" s="220"/>
      <c r="J27" s="220"/>
      <c r="K27" s="220"/>
      <c r="L27" s="220"/>
      <c r="M27" s="220"/>
      <c r="N27" s="220"/>
      <c r="O27" s="220"/>
      <c r="P27" s="220"/>
      <c r="Q27" s="220"/>
      <c r="R27" s="220"/>
      <c r="S27" s="220"/>
      <c r="T27" s="220"/>
      <c r="U27" s="220"/>
      <c r="V27" s="220"/>
      <c r="W27" s="220"/>
      <c r="X27" s="220"/>
      <c r="Y27" s="220"/>
      <c r="Z27" s="220"/>
      <c r="AA27" s="220"/>
      <c r="AB27" s="220"/>
      <c r="AC27" s="220"/>
    </row>
    <row r="28" spans="1:31" ht="15.75" x14ac:dyDescent="0.25">
      <c r="A28" s="220"/>
      <c r="B28" s="694" t="s">
        <v>37</v>
      </c>
      <c r="C28" s="695"/>
      <c r="D28" s="9" t="s">
        <v>38</v>
      </c>
      <c r="E28" s="9" t="s">
        <v>39</v>
      </c>
      <c r="F28" s="9" t="s">
        <v>40</v>
      </c>
      <c r="G28" s="9" t="s">
        <v>41</v>
      </c>
      <c r="H28" s="220"/>
      <c r="I28" s="694" t="s">
        <v>37</v>
      </c>
      <c r="J28" s="695"/>
      <c r="K28" s="3" t="s">
        <v>38</v>
      </c>
      <c r="L28" s="3" t="s">
        <v>39</v>
      </c>
      <c r="M28" s="3" t="s">
        <v>40</v>
      </c>
      <c r="N28" s="3" t="s">
        <v>41</v>
      </c>
      <c r="O28" s="220"/>
      <c r="P28" s="694" t="s">
        <v>37</v>
      </c>
      <c r="Q28" s="695"/>
      <c r="R28" s="9" t="s">
        <v>38</v>
      </c>
      <c r="S28" s="9" t="s">
        <v>39</v>
      </c>
      <c r="T28" s="9" t="s">
        <v>40</v>
      </c>
      <c r="U28" s="9" t="s">
        <v>41</v>
      </c>
      <c r="V28" s="220"/>
      <c r="W28" s="694" t="s">
        <v>37</v>
      </c>
      <c r="X28" s="695"/>
      <c r="Y28" s="9" t="s">
        <v>38</v>
      </c>
      <c r="Z28" s="9" t="s">
        <v>39</v>
      </c>
      <c r="AA28" s="9" t="s">
        <v>40</v>
      </c>
      <c r="AB28" s="9" t="s">
        <v>41</v>
      </c>
      <c r="AC28" s="220"/>
    </row>
    <row r="29" spans="1:31" ht="15.75" customHeight="1" x14ac:dyDescent="0.25">
      <c r="A29" s="220"/>
      <c r="B29" s="701" t="s">
        <v>44</v>
      </c>
      <c r="C29" s="701"/>
      <c r="D29" s="11">
        <f>+INDEX(FY2018_ALL_Targets!R:R,MATCH('QIPP Scorecard'!$D$9,FY2018_ALL_Targets!A:A,0))</f>
        <v>3.3538610000000003E-2</v>
      </c>
      <c r="E29" s="11">
        <f>+INDEX(FY2018_ALL_Targets!Z:Z,MATCH('QIPP Scorecard'!$D$9,FY2018_ALL_Targets!A:A,0))</f>
        <v>3.3538610000000003E-2</v>
      </c>
      <c r="F29" s="11">
        <f>+INDEX(FY2018_ALL_Targets!AH:AH,MATCH('QIPP Scorecard'!$D$9,FY2018_ALL_Targets!A:A,0))</f>
        <v>3.3538610000000003E-2</v>
      </c>
      <c r="G29" s="11">
        <f>+INDEX(FY2018_ALL_Targets!AP:AP,MATCH('QIPP Scorecard'!$D$9,FY2018_ALL_Targets!A:A,0))</f>
        <v>3.3538610000000003E-2</v>
      </c>
      <c r="H29" s="220"/>
      <c r="I29" s="699" t="s">
        <v>44</v>
      </c>
      <c r="J29" s="700"/>
      <c r="K29" s="2">
        <f>+INDEX(FY2018_ALL_Targets!S:S,MATCH('QIPP Scorecard'!$D$9,FY2018_ALL_Targets!A:A,0))</f>
        <v>5.6668459999999997E-2</v>
      </c>
      <c r="L29" s="2">
        <f>+INDEX(FY2018_ALL_Targets!AA:AA,MATCH('QIPP Scorecard'!$D$9,FY2018_ALL_Targets!A:A,0))</f>
        <v>5.6668459999999997E-2</v>
      </c>
      <c r="M29" s="20">
        <f>+INDEX(FY2018_ALL_Targets!AI:AI,MATCH('QIPP Scorecard'!$D$9,FY2018_ALL_Targets!A:A,0))</f>
        <v>5.6668459999999997E-2</v>
      </c>
      <c r="N29" s="2">
        <f>+INDEX(FY2018_ALL_Targets!AQ:AQ,MATCH('QIPP Scorecard'!$D$9,FY2018_ALL_Targets!A:A,0))</f>
        <v>5.6668459999999997E-2</v>
      </c>
      <c r="O29" s="220"/>
      <c r="P29" s="701" t="s">
        <v>44</v>
      </c>
      <c r="Q29" s="701"/>
      <c r="R29" s="11">
        <f>+INDEX(FY2018_ALL_Targets!T:T,MATCH('QIPP Scorecard'!$D$9,FY2018_ALL_Targets!A:A,0))</f>
        <v>5.2596600000000002E-3</v>
      </c>
      <c r="S29" s="11">
        <f>+INDEX(FY2018_ALL_Targets!AB:AB,MATCH('QIPP Scorecard'!$D$9,FY2018_ALL_Targets!A:A,0))</f>
        <v>5.2596600000000002E-3</v>
      </c>
      <c r="T29" s="11">
        <f>+INDEX(FY2018_ALL_Targets!AJ:AJ,MATCH('QIPP Scorecard'!$D$9,FY2018_ALL_Targets!A:A,0))</f>
        <v>5.2596600000000002E-3</v>
      </c>
      <c r="U29" s="11">
        <f>+INDEX(FY2018_ALL_Targets!AR:AR,MATCH('QIPP Scorecard'!$D$9,FY2018_ALL_Targets!A:A,0))</f>
        <v>5.2596600000000002E-3</v>
      </c>
      <c r="V29" s="220"/>
      <c r="W29" s="701" t="s">
        <v>44</v>
      </c>
      <c r="X29" s="701"/>
      <c r="Y29" s="11">
        <f>+INDEX(FY2018_ALL_Targets!U:U,MATCH('QIPP Scorecard'!$D$9,FY2018_ALL_Targets!A:A,0))</f>
        <v>0.16064707</v>
      </c>
      <c r="Z29" s="11">
        <f>+INDEX(FY2018_ALL_Targets!AC:AC,MATCH('QIPP Scorecard'!$D$9,FY2018_ALL_Targets!A:A,0))</f>
        <v>0.16064707</v>
      </c>
      <c r="AA29" s="11">
        <f>+INDEX(FY2018_ALL_Targets!AK:AK,MATCH('QIPP Scorecard'!$D$9,FY2018_ALL_Targets!A:A,0))</f>
        <v>0.16064707</v>
      </c>
      <c r="AB29" s="11">
        <f>+INDEX(FY2018_ALL_Targets!AS:AS,MATCH('QIPP Scorecard'!$D$9,FY2018_ALL_Targets!A:A,0))</f>
        <v>0.16064707</v>
      </c>
      <c r="AC29" s="220"/>
      <c r="AE29" s="405"/>
    </row>
    <row r="30" spans="1:31" ht="15.75" customHeight="1" x14ac:dyDescent="0.25">
      <c r="A30" s="220"/>
      <c r="B30" s="701" t="s">
        <v>45</v>
      </c>
      <c r="C30" s="701"/>
      <c r="D30" s="11">
        <f>+INDEX(FY2018_ALL_Targets!V:V,MATCH('QIPP Scorecard'!$D$9,FY2018_ALL_Targets!A:A,0))</f>
        <v>3.3538610000000003E-2</v>
      </c>
      <c r="E30" s="11">
        <f>+INDEX(FY2018_ALL_Targets!AD:AD,MATCH('QIPP Scorecard'!$D$9,FY2018_ALL_Targets!A:A,0))</f>
        <v>3.3538610000000003E-2</v>
      </c>
      <c r="F30" s="11">
        <f>+INDEX(FY2018_ALL_Targets!AL:AL,MATCH('QIPP Scorecard'!$D$9,FY2018_ALL_Targets!A:A,0))</f>
        <v>3.3538610000000003E-2</v>
      </c>
      <c r="G30" s="11">
        <f>+INDEX(FY2018_ALL_Targets!AT:AT,MATCH('QIPP Scorecard'!$D$9,FY2018_ALL_Targets!A:A,0))</f>
        <v>3.3538610000000003E-2</v>
      </c>
      <c r="H30" s="220"/>
      <c r="I30" s="699" t="s">
        <v>45</v>
      </c>
      <c r="J30" s="700"/>
      <c r="K30" s="2">
        <f>+INDEX(FY2018_ALL_Targets!W:W,MATCH('QIPP Scorecard'!$D$9,FY2018_ALL_Targets!A:A,0))</f>
        <v>5.6668459999999997E-2</v>
      </c>
      <c r="L30" s="2">
        <f>+INDEX(FY2018_ALL_Targets!AE:AE,MATCH('QIPP Scorecard'!$D$9,FY2018_ALL_Targets!A:A,0))</f>
        <v>5.6668459999999997E-2</v>
      </c>
      <c r="M30" s="2">
        <f>+INDEX(FY2018_ALL_Targets!AM:AM,MATCH('QIPP Scorecard'!$D$9,FY2018_ALL_Targets!A:A,0))</f>
        <v>5.6668459999999997E-2</v>
      </c>
      <c r="N30" s="2">
        <f>+INDEX(FY2018_ALL_Targets!AU:AU,MATCH('QIPP Scorecard'!$D$9,FY2018_ALL_Targets!A:A,0))</f>
        <v>5.6668459999999997E-2</v>
      </c>
      <c r="O30" s="220"/>
      <c r="P30" s="701" t="s">
        <v>45</v>
      </c>
      <c r="Q30" s="701"/>
      <c r="R30" s="11">
        <f>+INDEX(FY2018_ALL_Targets!X:X,MATCH('QIPP Scorecard'!$D$9,FY2018_ALL_Targets!A:A,0))</f>
        <v>5.2596600000000002E-3</v>
      </c>
      <c r="S30" s="11">
        <f>+INDEX(FY2018_ALL_Targets!AF:AF,MATCH('QIPP Scorecard'!$D$9,FY2018_ALL_Targets!A:A,0))</f>
        <v>5.2596600000000002E-3</v>
      </c>
      <c r="T30" s="11">
        <f>+INDEX(FY2018_ALL_Targets!AN:AN,MATCH('QIPP Scorecard'!$D$9,FY2018_ALL_Targets!A:A,0))</f>
        <v>5.2596600000000002E-3</v>
      </c>
      <c r="U30" s="11">
        <f>+INDEX(FY2018_ALL_Targets!AV:AV,MATCH('QIPP Scorecard'!$D$9,FY2018_ALL_Targets!A:A,0))</f>
        <v>5.2596600000000002E-3</v>
      </c>
      <c r="V30" s="220"/>
      <c r="W30" s="701" t="s">
        <v>45</v>
      </c>
      <c r="X30" s="701"/>
      <c r="Y30" s="11">
        <f>+INDEX(FY2018_ALL_Targets!Y:Y,MATCH('QIPP Scorecard'!$D$9,FY2018_ALL_Targets!A:A,0))</f>
        <v>0.16064707</v>
      </c>
      <c r="Z30" s="11">
        <f>+INDEX(FY2018_ALL_Targets!AG:AG,MATCH('QIPP Scorecard'!$D$9,FY2018_ALL_Targets!A:A,0))</f>
        <v>0.16064707</v>
      </c>
      <c r="AA30" s="11">
        <f>+INDEX(FY2018_ALL_Targets!AO:AO,MATCH('QIPP Scorecard'!$D$9,FY2018_ALL_Targets!A:A,0))</f>
        <v>0.16064707</v>
      </c>
      <c r="AB30" s="11">
        <f>+INDEX(FY2018_ALL_Targets!AW:AW,MATCH('QIPP Scorecard'!$D$9,FY2018_ALL_Targets!A:A,0))</f>
        <v>0.16064707</v>
      </c>
      <c r="AC30" s="220"/>
    </row>
    <row r="31" spans="1:31" ht="15.75" x14ac:dyDescent="0.25">
      <c r="A31" s="220"/>
      <c r="B31" s="704" t="s">
        <v>42</v>
      </c>
      <c r="C31" s="704"/>
      <c r="D31" s="11">
        <f>+INDEX(FY2018_ALL_Targets!AX:AX,MATCH('QIPP Scorecard'!$D$9,FY2018_ALL_Targets!A:A,0))</f>
        <v>5.7142857142857099E-2</v>
      </c>
      <c r="E31" s="2">
        <f>+INDEX(FY2018_ALL_Targets!BB:BB,MATCH('QIPP Scorecard'!$D$9,FY2018_ALL_Targets!A:A,0))</f>
        <v>0</v>
      </c>
      <c r="F31" s="2">
        <f>+INDEX(FY2018_ALL_Targets!BF:BF,MATCH('QIPP Scorecard'!$D$9,FY2018_ALL_Targets!A:A,0))</f>
        <v>0</v>
      </c>
      <c r="G31" s="2">
        <f>+INDEX(FY2018_ALL_Targets!BJ:BJ,MATCH('QIPP Scorecard'!$D$9,FY2018_ALL_Targets!A:A,0))</f>
        <v>0</v>
      </c>
      <c r="H31" s="220"/>
      <c r="I31" s="702" t="s">
        <v>42</v>
      </c>
      <c r="J31" s="703"/>
      <c r="K31" s="2">
        <f>+INDEX(FY2018_ALL_Targets!AY:AY,MATCH('QIPP Scorecard'!$D$9,FY2018_ALL_Targets!A:A,0))</f>
        <v>4.3478260869565202E-2</v>
      </c>
      <c r="L31" s="2">
        <f>+INDEX(FY2018_ALL_Targets!BC:BC,MATCH('QIPP Scorecard'!$D$9,FY2018_ALL_Targets!A:A,0))</f>
        <v>0</v>
      </c>
      <c r="M31" s="2">
        <f>+INDEX(FY2018_ALL_Targets!BG:BG,MATCH('QIPP Scorecard'!$D$9,FY2018_ALL_Targets!A:A,0))</f>
        <v>0</v>
      </c>
      <c r="N31" s="2">
        <f>+INDEX(FY2018_ALL_Targets!BK:BK,MATCH('QIPP Scorecard'!$D$9,FY2018_ALL_Targets!A:A,0))</f>
        <v>0</v>
      </c>
      <c r="O31" s="220"/>
      <c r="P31" s="704" t="s">
        <v>42</v>
      </c>
      <c r="Q31" s="704"/>
      <c r="R31" s="11">
        <f>+INDEX(FY2018_ALL_Targets!AZ:AZ,MATCH('QIPP Scorecard'!$D$9,FY2018_ALL_Targets!A:A,0))</f>
        <v>0</v>
      </c>
      <c r="S31" s="11">
        <f>+INDEX(FY2018_ALL_Targets!BD:BD,MATCH('QIPP Scorecard'!$D$9,FY2018_ALL_Targets!A:A,0))</f>
        <v>0</v>
      </c>
      <c r="T31" s="11">
        <f>+INDEX(FY2018_ALL_Targets!BH:BH,MATCH('QIPP Scorecard'!$D$9,FY2018_ALL_Targets!A:A,0))</f>
        <v>0</v>
      </c>
      <c r="U31" s="11">
        <f>+INDEX(FY2018_ALL_Targets!BL:BL,MATCH('QIPP Scorecard'!$D$9,FY2018_ALL_Targets!A:A,0))</f>
        <v>0</v>
      </c>
      <c r="V31" s="220"/>
      <c r="W31" s="704" t="s">
        <v>42</v>
      </c>
      <c r="X31" s="704"/>
      <c r="Y31" s="11">
        <f>+INDEX(FY2018_ALL_Targets!BA:BA,MATCH('QIPP Scorecard'!$D$9,FY2018_ALL_Targets!A:A,0))</f>
        <v>0.14285714285714299</v>
      </c>
      <c r="Z31" s="11">
        <f>+INDEX(FY2018_ALL_Targets!BE:BE,MATCH('QIPP Scorecard'!$D$9,FY2018_ALL_Targets!A:A,0))</f>
        <v>0</v>
      </c>
      <c r="AA31" s="11">
        <f>+INDEX(FY2018_ALL_Targets!BI:BI,MATCH('QIPP Scorecard'!$D$9,FY2018_ALL_Targets!A:A,0))</f>
        <v>0</v>
      </c>
      <c r="AB31" s="11">
        <f>+INDEX(FY2018_ALL_Targets!BM:BM,MATCH('QIPP Scorecard'!$D$9,FY2018_ALL_Targets!A:A,0))</f>
        <v>0</v>
      </c>
      <c r="AC31" s="220"/>
    </row>
    <row r="32" spans="1:31" ht="6" customHeight="1" x14ac:dyDescent="0.2">
      <c r="A32" s="220"/>
      <c r="B32" s="220"/>
      <c r="C32" s="220"/>
      <c r="D32" s="220"/>
      <c r="E32" s="220"/>
      <c r="F32" s="220"/>
      <c r="G32" s="220"/>
      <c r="H32" s="220"/>
      <c r="I32" s="220"/>
      <c r="J32" s="220"/>
      <c r="K32" s="220"/>
      <c r="L32" s="220"/>
      <c r="M32" s="220"/>
      <c r="N32" s="220"/>
      <c r="O32" s="220"/>
      <c r="P32" s="220"/>
      <c r="Q32" s="220"/>
      <c r="R32" s="220"/>
      <c r="S32" s="220"/>
      <c r="T32" s="220"/>
      <c r="U32" s="220"/>
      <c r="V32" s="220"/>
      <c r="W32" s="220"/>
      <c r="X32" s="220"/>
      <c r="Y32" s="220"/>
      <c r="Z32" s="220"/>
      <c r="AA32" s="220"/>
      <c r="AB32" s="220"/>
      <c r="AC32" s="220"/>
    </row>
    <row r="33" spans="1:29" s="225" customFormat="1" ht="32.25" customHeight="1" x14ac:dyDescent="0.2">
      <c r="A33" s="224"/>
      <c r="B33" s="696" t="s">
        <v>18</v>
      </c>
      <c r="C33" s="696"/>
      <c r="D33" s="215">
        <v>1</v>
      </c>
      <c r="E33" s="215">
        <v>2</v>
      </c>
      <c r="F33" s="215">
        <v>3</v>
      </c>
      <c r="G33" s="215">
        <v>4</v>
      </c>
      <c r="H33" s="215">
        <v>5</v>
      </c>
      <c r="I33" s="215">
        <v>6</v>
      </c>
      <c r="J33" s="215">
        <v>7</v>
      </c>
      <c r="K33" s="215">
        <v>8</v>
      </c>
      <c r="L33" s="215">
        <v>9</v>
      </c>
      <c r="M33" s="215">
        <v>10</v>
      </c>
      <c r="N33" s="215">
        <v>11</v>
      </c>
      <c r="O33" s="215">
        <v>12</v>
      </c>
      <c r="P33" s="215">
        <v>13</v>
      </c>
      <c r="Q33" s="215">
        <v>14</v>
      </c>
      <c r="R33" s="215">
        <v>15</v>
      </c>
      <c r="S33" s="215">
        <v>16</v>
      </c>
      <c r="T33" s="215">
        <v>17</v>
      </c>
      <c r="U33" s="215">
        <v>18</v>
      </c>
      <c r="V33" s="215">
        <v>19</v>
      </c>
      <c r="W33" s="215">
        <v>20</v>
      </c>
      <c r="X33" s="215">
        <v>21</v>
      </c>
      <c r="Y33" s="215">
        <v>22</v>
      </c>
      <c r="Z33" s="215">
        <v>23</v>
      </c>
      <c r="AA33" s="215">
        <v>24</v>
      </c>
      <c r="AB33" s="215" t="s">
        <v>0</v>
      </c>
      <c r="AC33" s="224"/>
    </row>
    <row r="34" spans="1:29" ht="13.5" thickBot="1" x14ac:dyDescent="0.25">
      <c r="A34" s="220"/>
      <c r="B34" s="689" t="s">
        <v>6</v>
      </c>
      <c r="C34" s="690"/>
      <c r="D34" s="226">
        <f>+'Member Months'!L11</f>
        <v>4725</v>
      </c>
      <c r="E34" s="226">
        <f>+'Member Months'!M11</f>
        <v>109</v>
      </c>
      <c r="F34" s="227">
        <f>+'Member Months'!N11</f>
        <v>186</v>
      </c>
      <c r="G34" s="228">
        <f>+'Member Months'!O11</f>
        <v>48</v>
      </c>
      <c r="H34" s="229">
        <f>+'Member Months'!P11</f>
        <v>20</v>
      </c>
      <c r="I34" s="230">
        <f>+'Member Months'!Q11</f>
        <v>0</v>
      </c>
      <c r="J34" s="231">
        <f>+'Member Months'!R11</f>
        <v>0</v>
      </c>
      <c r="K34" s="232">
        <f>+'Member Months'!S11</f>
        <v>0</v>
      </c>
      <c r="L34" s="233">
        <f>+'Member Months'!T11</f>
        <v>0</v>
      </c>
      <c r="M34" s="234">
        <f>+'Member Months'!U11</f>
        <v>0</v>
      </c>
      <c r="N34" s="235">
        <f>+'Member Months'!V11</f>
        <v>0</v>
      </c>
      <c r="O34" s="236">
        <f>+'Member Months'!W11</f>
        <v>0</v>
      </c>
      <c r="P34" s="237">
        <f>+'Member Months'!X11</f>
        <v>0</v>
      </c>
      <c r="Q34" s="238">
        <f>+'Member Months'!Y11</f>
        <v>0</v>
      </c>
      <c r="R34" s="239">
        <f>+'Member Months'!Z11</f>
        <v>0</v>
      </c>
      <c r="S34" s="574">
        <f>+'Member Months'!AA11</f>
        <v>0</v>
      </c>
      <c r="T34" s="575">
        <f>+'Member Months'!AB11</f>
        <v>0</v>
      </c>
      <c r="U34" s="576">
        <f>+'Member Months'!AC11</f>
        <v>0</v>
      </c>
      <c r="V34" s="576">
        <f>+'Member Months'!AD11</f>
        <v>0</v>
      </c>
      <c r="W34" s="576">
        <f>+'Member Months'!AE11</f>
        <v>0</v>
      </c>
      <c r="X34" s="576">
        <f>+'Member Months'!AF11</f>
        <v>0</v>
      </c>
      <c r="Y34" s="576">
        <f>+'Member Months'!AG11</f>
        <v>0</v>
      </c>
      <c r="Z34" s="576">
        <f>+'Member Months'!AH11</f>
        <v>0</v>
      </c>
      <c r="AA34" s="577">
        <f>+'Member Months'!AI11</f>
        <v>0</v>
      </c>
      <c r="AB34" s="243">
        <f>+SUM(D34:AA34)</f>
        <v>5088</v>
      </c>
      <c r="AC34" s="220"/>
    </row>
    <row r="35" spans="1:29" ht="13.5" thickBot="1" x14ac:dyDescent="0.25">
      <c r="A35" s="220"/>
      <c r="B35" s="689" t="s">
        <v>7</v>
      </c>
      <c r="C35" s="690"/>
      <c r="D35" s="244">
        <f>+'Member Months'!M12</f>
        <v>4763</v>
      </c>
      <c r="E35" s="245">
        <f>+'Member Months'!N12</f>
        <v>136</v>
      </c>
      <c r="F35" s="246">
        <f>+'Member Months'!O12</f>
        <v>139</v>
      </c>
      <c r="G35" s="247">
        <f>+'Member Months'!P12</f>
        <v>30</v>
      </c>
      <c r="H35" s="248">
        <f>+'Member Months'!Q12</f>
        <v>0</v>
      </c>
      <c r="I35" s="249">
        <f>+'Member Months'!R12</f>
        <v>0</v>
      </c>
      <c r="J35" s="250">
        <f>+'Member Months'!S12</f>
        <v>0</v>
      </c>
      <c r="K35" s="251">
        <f>+'Member Months'!T12</f>
        <v>0</v>
      </c>
      <c r="L35" s="252">
        <f>+'Member Months'!U12</f>
        <v>0</v>
      </c>
      <c r="M35" s="253">
        <f>+'Member Months'!V12</f>
        <v>0</v>
      </c>
      <c r="N35" s="254">
        <f>+'Member Months'!W12</f>
        <v>0</v>
      </c>
      <c r="O35" s="255">
        <f>+'Member Months'!X12</f>
        <v>0</v>
      </c>
      <c r="P35" s="256">
        <f>+'Member Months'!Y12</f>
        <v>0</v>
      </c>
      <c r="Q35" s="257">
        <f>+'Member Months'!Z12</f>
        <v>0</v>
      </c>
      <c r="R35" s="258">
        <f>+'Member Months'!AA12</f>
        <v>0</v>
      </c>
      <c r="S35" s="578">
        <f>+'Member Months'!AB12</f>
        <v>0</v>
      </c>
      <c r="T35" s="576">
        <f>+'Member Months'!AC12</f>
        <v>0</v>
      </c>
      <c r="U35" s="576">
        <f>+'Member Months'!AD12</f>
        <v>0</v>
      </c>
      <c r="V35" s="576">
        <f>+'Member Months'!AE12</f>
        <v>0</v>
      </c>
      <c r="W35" s="576">
        <f>+'Member Months'!AF12</f>
        <v>0</v>
      </c>
      <c r="X35" s="576">
        <f>+'Member Months'!AG12</f>
        <v>0</v>
      </c>
      <c r="Y35" s="576">
        <f>+'Member Months'!AH12</f>
        <v>0</v>
      </c>
      <c r="Z35" s="579">
        <f>+'Member Months'!AI12</f>
        <v>0</v>
      </c>
      <c r="AA35" s="580">
        <f>+'Member Months'!AJ12</f>
        <v>0</v>
      </c>
      <c r="AB35" s="243">
        <f t="shared" ref="AB35:AB45" si="2">+SUM(D35:AA35)</f>
        <v>5068</v>
      </c>
      <c r="AC35" s="220"/>
    </row>
    <row r="36" spans="1:29" ht="13.5" thickBot="1" x14ac:dyDescent="0.25">
      <c r="A36" s="220"/>
      <c r="B36" s="697" t="s">
        <v>8</v>
      </c>
      <c r="C36" s="698"/>
      <c r="D36" s="581">
        <f>+'Member Months'!N13</f>
        <v>4838</v>
      </c>
      <c r="E36" s="262">
        <f>+'Member Months'!O13</f>
        <v>107</v>
      </c>
      <c r="F36" s="263">
        <f>+'Member Months'!P13</f>
        <v>108</v>
      </c>
      <c r="G36" s="582">
        <f>+'Member Months'!Q13</f>
        <v>0</v>
      </c>
      <c r="H36" s="264">
        <f>+'Member Months'!R13</f>
        <v>0</v>
      </c>
      <c r="I36" s="265">
        <f>+'Member Months'!S13</f>
        <v>0</v>
      </c>
      <c r="J36" s="583">
        <f>+'Member Months'!T13</f>
        <v>0</v>
      </c>
      <c r="K36" s="266">
        <f>+'Member Months'!U13</f>
        <v>0</v>
      </c>
      <c r="L36" s="267">
        <f>+'Member Months'!V13</f>
        <v>0</v>
      </c>
      <c r="M36" s="584">
        <f>+'Member Months'!W13</f>
        <v>0</v>
      </c>
      <c r="N36" s="268">
        <f>+'Member Months'!X13</f>
        <v>0</v>
      </c>
      <c r="O36" s="269">
        <f>+'Member Months'!Y13</f>
        <v>0</v>
      </c>
      <c r="P36" s="585">
        <f>+'Member Months'!Z13</f>
        <v>0</v>
      </c>
      <c r="Q36" s="270">
        <f>+'Member Months'!AA13</f>
        <v>0</v>
      </c>
      <c r="R36" s="271">
        <f>+'Member Months'!AB13</f>
        <v>0</v>
      </c>
      <c r="S36" s="586">
        <f>+'Member Months'!AC13</f>
        <v>0</v>
      </c>
      <c r="T36" s="586">
        <f>+'Member Months'!AD13</f>
        <v>0</v>
      </c>
      <c r="U36" s="586">
        <f>+'Member Months'!AE13</f>
        <v>0</v>
      </c>
      <c r="V36" s="586">
        <f>+'Member Months'!AF13</f>
        <v>0</v>
      </c>
      <c r="W36" s="586">
        <f>+'Member Months'!AG13</f>
        <v>0</v>
      </c>
      <c r="X36" s="586">
        <f>+'Member Months'!AH13</f>
        <v>0</v>
      </c>
      <c r="Y36" s="587">
        <f>+'Member Months'!AI13</f>
        <v>0</v>
      </c>
      <c r="Z36" s="272">
        <f>+'Member Months'!AJ13</f>
        <v>0</v>
      </c>
      <c r="AA36" s="274">
        <f>+'Member Months'!AK13</f>
        <v>0</v>
      </c>
      <c r="AB36" s="243">
        <f t="shared" si="2"/>
        <v>5053</v>
      </c>
      <c r="AC36" s="220"/>
    </row>
    <row r="37" spans="1:29" ht="13.5" thickBot="1" x14ac:dyDescent="0.25">
      <c r="A37" s="220"/>
      <c r="B37" s="664" t="s">
        <v>9</v>
      </c>
      <c r="C37" s="693"/>
      <c r="D37" s="588">
        <f>+'Member Months'!O14</f>
        <v>4788</v>
      </c>
      <c r="E37" s="229">
        <f>+'Member Months'!P14</f>
        <v>113</v>
      </c>
      <c r="F37" s="230">
        <f>+'Member Months'!Q14</f>
        <v>0</v>
      </c>
      <c r="G37" s="231">
        <f>+'Member Months'!R14</f>
        <v>0</v>
      </c>
      <c r="H37" s="232">
        <f>+'Member Months'!S14</f>
        <v>0</v>
      </c>
      <c r="I37" s="233">
        <f>+'Member Months'!T14</f>
        <v>0</v>
      </c>
      <c r="J37" s="234">
        <f>+'Member Months'!U14</f>
        <v>0</v>
      </c>
      <c r="K37" s="235">
        <f>+'Member Months'!V14</f>
        <v>0</v>
      </c>
      <c r="L37" s="236">
        <f>+'Member Months'!W14</f>
        <v>0</v>
      </c>
      <c r="M37" s="237">
        <f>+'Member Months'!X14</f>
        <v>0</v>
      </c>
      <c r="N37" s="238">
        <f>+'Member Months'!Y14</f>
        <v>0</v>
      </c>
      <c r="O37" s="239">
        <f>+'Member Months'!Z14</f>
        <v>0</v>
      </c>
      <c r="P37" s="240">
        <f>+'Member Months'!AA14</f>
        <v>0</v>
      </c>
      <c r="Q37" s="241">
        <f>+'Member Months'!AB14</f>
        <v>0</v>
      </c>
      <c r="R37" s="241">
        <f>+'Member Months'!AC14</f>
        <v>0</v>
      </c>
      <c r="S37" s="576">
        <f>+'Member Months'!AD14</f>
        <v>0</v>
      </c>
      <c r="T37" s="576">
        <f>+'Member Months'!AE14</f>
        <v>0</v>
      </c>
      <c r="U37" s="576">
        <f>+'Member Months'!AF14</f>
        <v>0</v>
      </c>
      <c r="V37" s="576">
        <f>+'Member Months'!AG14</f>
        <v>0</v>
      </c>
      <c r="W37" s="576">
        <f>+'Member Months'!AH14</f>
        <v>0</v>
      </c>
      <c r="X37" s="589">
        <f>+'Member Months'!AI14</f>
        <v>0</v>
      </c>
      <c r="Y37" s="590">
        <f>+'Member Months'!AJ14</f>
        <v>0</v>
      </c>
      <c r="Z37" s="242">
        <f>+'Member Months'!AK14</f>
        <v>0</v>
      </c>
      <c r="AA37" s="276">
        <f>+'Member Months'!AL14</f>
        <v>0</v>
      </c>
      <c r="AB37" s="243">
        <f t="shared" si="2"/>
        <v>4901</v>
      </c>
      <c r="AC37" s="220"/>
    </row>
    <row r="38" spans="1:29" ht="13.5" thickBot="1" x14ac:dyDescent="0.25">
      <c r="A38" s="220"/>
      <c r="B38" s="664" t="s">
        <v>10</v>
      </c>
      <c r="C38" s="665"/>
      <c r="D38" s="247">
        <f>+'Member Months'!P15</f>
        <v>4786</v>
      </c>
      <c r="E38" s="248">
        <f>+'Member Months'!Q15</f>
        <v>0</v>
      </c>
      <c r="F38" s="275">
        <f>+'Member Months'!R15</f>
        <v>0</v>
      </c>
      <c r="G38" s="250">
        <f>+'Member Months'!S15</f>
        <v>0</v>
      </c>
      <c r="H38" s="251">
        <f>+'Member Months'!T15</f>
        <v>0</v>
      </c>
      <c r="I38" s="252">
        <f>+'Member Months'!U15</f>
        <v>0</v>
      </c>
      <c r="J38" s="253">
        <f>+'Member Months'!V15</f>
        <v>0</v>
      </c>
      <c r="K38" s="254">
        <f>+'Member Months'!W15</f>
        <v>0</v>
      </c>
      <c r="L38" s="255">
        <f>+'Member Months'!X15</f>
        <v>0</v>
      </c>
      <c r="M38" s="256">
        <f>+'Member Months'!Y15</f>
        <v>0</v>
      </c>
      <c r="N38" s="257">
        <f>+'Member Months'!Z15</f>
        <v>0</v>
      </c>
      <c r="O38" s="258">
        <f>+'Member Months'!AA15</f>
        <v>0</v>
      </c>
      <c r="P38" s="259">
        <f>+'Member Months'!AB15</f>
        <v>0</v>
      </c>
      <c r="Q38" s="259">
        <f>+'Member Months'!AC15</f>
        <v>0</v>
      </c>
      <c r="R38" s="259">
        <f>+'Member Months'!AD15</f>
        <v>0</v>
      </c>
      <c r="S38" s="575">
        <f>+'Member Months'!AE15</f>
        <v>0</v>
      </c>
      <c r="T38" s="576">
        <f>+'Member Months'!AF15</f>
        <v>0</v>
      </c>
      <c r="U38" s="576">
        <f>+'Member Months'!AG15</f>
        <v>0</v>
      </c>
      <c r="V38" s="576">
        <f>+'Member Months'!AH15</f>
        <v>0</v>
      </c>
      <c r="W38" s="591">
        <f>+'Member Months'!AI15</f>
        <v>0</v>
      </c>
      <c r="X38" s="590">
        <f>+'Member Months'!AJ15</f>
        <v>0</v>
      </c>
      <c r="Y38" s="592">
        <f>+'Member Months'!AK15</f>
        <v>0</v>
      </c>
      <c r="Z38" s="260">
        <f>+'Member Months'!AL15</f>
        <v>0</v>
      </c>
      <c r="AA38" s="261">
        <f>+'Member Months'!AM15</f>
        <v>0</v>
      </c>
      <c r="AB38" s="243">
        <f t="shared" si="2"/>
        <v>4786</v>
      </c>
      <c r="AC38" s="220"/>
    </row>
    <row r="39" spans="1:29" ht="13.5" thickBot="1" x14ac:dyDescent="0.25">
      <c r="A39" s="220"/>
      <c r="B39" s="691" t="s">
        <v>11</v>
      </c>
      <c r="C39" s="692"/>
      <c r="D39" s="582">
        <f>+'Member Months'!Q16</f>
        <v>0</v>
      </c>
      <c r="E39" s="277">
        <f>+'Member Months'!R16</f>
        <v>0</v>
      </c>
      <c r="F39" s="278">
        <f>+'Member Months'!S16</f>
        <v>0</v>
      </c>
      <c r="G39" s="583">
        <f>+'Member Months'!T16</f>
        <v>0</v>
      </c>
      <c r="H39" s="266">
        <f>+'Member Months'!U16</f>
        <v>0</v>
      </c>
      <c r="I39" s="267">
        <f>+'Member Months'!V16</f>
        <v>0</v>
      </c>
      <c r="J39" s="584">
        <f>+'Member Months'!W16</f>
        <v>0</v>
      </c>
      <c r="K39" s="268">
        <f>+'Member Months'!X16</f>
        <v>0</v>
      </c>
      <c r="L39" s="269">
        <f>+'Member Months'!Y16</f>
        <v>0</v>
      </c>
      <c r="M39" s="585">
        <f>+'Member Months'!Z16</f>
        <v>0</v>
      </c>
      <c r="N39" s="270">
        <f>+'Member Months'!AA16</f>
        <v>0</v>
      </c>
      <c r="O39" s="271">
        <f>+'Member Months'!AB16</f>
        <v>0</v>
      </c>
      <c r="P39" s="271">
        <f>+'Member Months'!AC16</f>
        <v>0</v>
      </c>
      <c r="Q39" s="271">
        <f>+'Member Months'!AD16</f>
        <v>0</v>
      </c>
      <c r="R39" s="271">
        <f>+'Member Months'!AE16</f>
        <v>0</v>
      </c>
      <c r="S39" s="586">
        <f>+'Member Months'!AF16</f>
        <v>0</v>
      </c>
      <c r="T39" s="586">
        <f>+'Member Months'!AG16</f>
        <v>0</v>
      </c>
      <c r="U39" s="586">
        <f>+'Member Months'!AH16</f>
        <v>0</v>
      </c>
      <c r="V39" s="587">
        <f>+'Member Months'!AI16</f>
        <v>0</v>
      </c>
      <c r="W39" s="593">
        <f>+'Member Months'!AJ16</f>
        <v>0</v>
      </c>
      <c r="X39" s="594">
        <f>+'Member Months'!AK16</f>
        <v>0</v>
      </c>
      <c r="Y39" s="594">
        <f>+'Member Months'!AL16</f>
        <v>0</v>
      </c>
      <c r="Z39" s="273">
        <f>+'Member Months'!AM16</f>
        <v>0</v>
      </c>
      <c r="AA39" s="273">
        <f>+'Member Months'!AN16</f>
        <v>0</v>
      </c>
      <c r="AB39" s="243">
        <f t="shared" si="2"/>
        <v>0</v>
      </c>
      <c r="AC39" s="220"/>
    </row>
    <row r="40" spans="1:29" ht="13.5" thickBot="1" x14ac:dyDescent="0.25">
      <c r="A40" s="220"/>
      <c r="B40" s="664" t="s">
        <v>12</v>
      </c>
      <c r="C40" s="693"/>
      <c r="D40" s="595">
        <f>+'Member Months'!R17</f>
        <v>0</v>
      </c>
      <c r="E40" s="232">
        <f>+'Member Months'!S17</f>
        <v>0</v>
      </c>
      <c r="F40" s="233">
        <f>+'Member Months'!T17</f>
        <v>0</v>
      </c>
      <c r="G40" s="234">
        <f>+'Member Months'!U17</f>
        <v>0</v>
      </c>
      <c r="H40" s="235">
        <f>+'Member Months'!V17</f>
        <v>0</v>
      </c>
      <c r="I40" s="236">
        <f>+'Member Months'!W17</f>
        <v>0</v>
      </c>
      <c r="J40" s="237">
        <f>+'Member Months'!X17</f>
        <v>0</v>
      </c>
      <c r="K40" s="238">
        <f>+'Member Months'!Y17</f>
        <v>0</v>
      </c>
      <c r="L40" s="239">
        <f>+'Member Months'!Z17</f>
        <v>0</v>
      </c>
      <c r="M40" s="596">
        <f>+'Member Months'!AA17</f>
        <v>0</v>
      </c>
      <c r="N40" s="578">
        <f>+'Member Months'!AB17</f>
        <v>0</v>
      </c>
      <c r="O40" s="576">
        <f>+'Member Months'!AC17</f>
        <v>0</v>
      </c>
      <c r="P40" s="576">
        <f>+'Member Months'!AD17</f>
        <v>0</v>
      </c>
      <c r="Q40" s="576">
        <f>+'Member Months'!AE17</f>
        <v>0</v>
      </c>
      <c r="R40" s="576">
        <f>+'Member Months'!AF17</f>
        <v>0</v>
      </c>
      <c r="S40" s="576">
        <f>+'Member Months'!AG17</f>
        <v>0</v>
      </c>
      <c r="T40" s="576">
        <f>+'Member Months'!AH17</f>
        <v>0</v>
      </c>
      <c r="U40" s="597">
        <f>+'Member Months'!AI17</f>
        <v>0</v>
      </c>
      <c r="V40" s="598">
        <f>+'Member Months'!AJ17</f>
        <v>0</v>
      </c>
      <c r="W40" s="599">
        <f>+'Member Months'!AK17</f>
        <v>0</v>
      </c>
      <c r="X40" s="599">
        <f>+'Member Months'!AL17</f>
        <v>0</v>
      </c>
      <c r="Y40" s="599">
        <f>+'Member Months'!AM17</f>
        <v>0</v>
      </c>
      <c r="Z40" s="242">
        <f>+'Member Months'!AN17</f>
        <v>0</v>
      </c>
      <c r="AA40" s="242">
        <f>+'Member Months'!AO17</f>
        <v>0</v>
      </c>
      <c r="AB40" s="243">
        <f t="shared" si="2"/>
        <v>0</v>
      </c>
      <c r="AC40" s="220"/>
    </row>
    <row r="41" spans="1:29" ht="13.5" thickBot="1" x14ac:dyDescent="0.25">
      <c r="A41" s="220"/>
      <c r="B41" s="664" t="s">
        <v>13</v>
      </c>
      <c r="C41" s="665"/>
      <c r="D41" s="250">
        <f>+'Member Months'!S18</f>
        <v>0</v>
      </c>
      <c r="E41" s="251">
        <f>+'Member Months'!T18</f>
        <v>0</v>
      </c>
      <c r="F41" s="252">
        <f>+'Member Months'!U18</f>
        <v>0</v>
      </c>
      <c r="G41" s="253">
        <f>+'Member Months'!V18</f>
        <v>0</v>
      </c>
      <c r="H41" s="254">
        <f>+'Member Months'!W18</f>
        <v>0</v>
      </c>
      <c r="I41" s="255">
        <f>+'Member Months'!X18</f>
        <v>0</v>
      </c>
      <c r="J41" s="256">
        <f>+'Member Months'!Y18</f>
        <v>0</v>
      </c>
      <c r="K41" s="257">
        <f>+'Member Months'!Z18</f>
        <v>0</v>
      </c>
      <c r="L41" s="258">
        <f>+'Member Months'!AA18</f>
        <v>0</v>
      </c>
      <c r="M41" s="259">
        <f>+'Member Months'!AB18</f>
        <v>0</v>
      </c>
      <c r="N41" s="575">
        <f>+'Member Months'!AC18</f>
        <v>0</v>
      </c>
      <c r="O41" s="575">
        <f>+'Member Months'!AD18</f>
        <v>0</v>
      </c>
      <c r="P41" s="575">
        <f>+'Member Months'!AE18</f>
        <v>0</v>
      </c>
      <c r="Q41" s="575">
        <f>+'Member Months'!AF18</f>
        <v>0</v>
      </c>
      <c r="R41" s="575">
        <f>+'Member Months'!AG18</f>
        <v>0</v>
      </c>
      <c r="S41" s="576">
        <f>+'Member Months'!AH18</f>
        <v>0</v>
      </c>
      <c r="T41" s="587">
        <f>+'Member Months'!AI18</f>
        <v>0</v>
      </c>
      <c r="U41" s="600">
        <f>+'Member Months'!AJ18</f>
        <v>0</v>
      </c>
      <c r="V41" s="592">
        <f>+'Member Months'!AK18</f>
        <v>0</v>
      </c>
      <c r="W41" s="592">
        <f>+'Member Months'!AL18</f>
        <v>0</v>
      </c>
      <c r="X41" s="592">
        <f>+'Member Months'!AM18</f>
        <v>0</v>
      </c>
      <c r="Y41" s="592">
        <f>+'Member Months'!AN18</f>
        <v>0</v>
      </c>
      <c r="Z41" s="260">
        <f>+'Member Months'!AO18</f>
        <v>0</v>
      </c>
      <c r="AA41" s="260">
        <f>+'Member Months'!AP18</f>
        <v>0</v>
      </c>
      <c r="AB41" s="243">
        <f t="shared" si="2"/>
        <v>0</v>
      </c>
      <c r="AC41" s="220"/>
    </row>
    <row r="42" spans="1:29" ht="13.5" thickBot="1" x14ac:dyDescent="0.25">
      <c r="A42" s="220"/>
      <c r="B42" s="691" t="s">
        <v>14</v>
      </c>
      <c r="C42" s="692"/>
      <c r="D42" s="251">
        <f>+'Member Months'!T19</f>
        <v>0</v>
      </c>
      <c r="E42" s="266">
        <f>+'Member Months'!U19</f>
        <v>0</v>
      </c>
      <c r="F42" s="267">
        <f>+'Member Months'!V19</f>
        <v>0</v>
      </c>
      <c r="G42" s="254">
        <f>+'Member Months'!W19</f>
        <v>0</v>
      </c>
      <c r="H42" s="268">
        <f>+'Member Months'!X19</f>
        <v>0</v>
      </c>
      <c r="I42" s="269">
        <f>+'Member Months'!Y19</f>
        <v>0</v>
      </c>
      <c r="J42" s="257">
        <f>+'Member Months'!Z19</f>
        <v>0</v>
      </c>
      <c r="K42" s="270">
        <f>+'Member Months'!AA19</f>
        <v>0</v>
      </c>
      <c r="L42" s="271">
        <f>+'Member Months'!AB19</f>
        <v>0</v>
      </c>
      <c r="M42" s="271">
        <f>+'Member Months'!AC19</f>
        <v>0</v>
      </c>
      <c r="N42" s="601">
        <f>+'Member Months'!AD19</f>
        <v>0</v>
      </c>
      <c r="O42" s="601">
        <f>+'Member Months'!AE19</f>
        <v>0</v>
      </c>
      <c r="P42" s="602">
        <f>+'Member Months'!AF19</f>
        <v>0</v>
      </c>
      <c r="Q42" s="601">
        <f>+'Member Months'!AG19</f>
        <v>0</v>
      </c>
      <c r="R42" s="601">
        <f>+'Member Months'!AH19</f>
        <v>0</v>
      </c>
      <c r="S42" s="603">
        <f>+'Member Months'!AI19</f>
        <v>0</v>
      </c>
      <c r="T42" s="604">
        <f>+'Member Months'!AJ19</f>
        <v>0</v>
      </c>
      <c r="U42" s="594">
        <f>+'Member Months'!AK19</f>
        <v>0</v>
      </c>
      <c r="V42" s="594">
        <f>+'Member Months'!AL19</f>
        <v>0</v>
      </c>
      <c r="W42" s="594">
        <f>+'Member Months'!AM19</f>
        <v>0</v>
      </c>
      <c r="X42" s="594">
        <f>+'Member Months'!AN19</f>
        <v>0</v>
      </c>
      <c r="Y42" s="594">
        <f>+'Member Months'!AO19</f>
        <v>0</v>
      </c>
      <c r="Z42" s="273">
        <f>+'Member Months'!AP19</f>
        <v>0</v>
      </c>
      <c r="AA42" s="605">
        <f>+'Member Months'!AQ19</f>
        <v>0</v>
      </c>
      <c r="AB42" s="243">
        <f t="shared" si="2"/>
        <v>0</v>
      </c>
      <c r="AC42" s="220"/>
    </row>
    <row r="43" spans="1:29" ht="13.5" thickBot="1" x14ac:dyDescent="0.25">
      <c r="A43" s="220"/>
      <c r="B43" s="664" t="s">
        <v>15</v>
      </c>
      <c r="C43" s="693"/>
      <c r="D43" s="279">
        <f>+'Member Months'!U20</f>
        <v>0</v>
      </c>
      <c r="E43" s="235">
        <f>+'Member Months'!V20</f>
        <v>0</v>
      </c>
      <c r="F43" s="236">
        <f>+'Member Months'!W20</f>
        <v>0</v>
      </c>
      <c r="G43" s="255">
        <f>+'Member Months'!X20</f>
        <v>0</v>
      </c>
      <c r="H43" s="238">
        <f>+'Member Months'!Y20</f>
        <v>0</v>
      </c>
      <c r="I43" s="239">
        <f>+'Member Months'!Z20</f>
        <v>0</v>
      </c>
      <c r="J43" s="258">
        <f>+'Member Months'!AA20</f>
        <v>0</v>
      </c>
      <c r="K43" s="241">
        <f>+'Member Months'!AB20</f>
        <v>0</v>
      </c>
      <c r="L43" s="241">
        <f>+'Member Months'!AC20</f>
        <v>0</v>
      </c>
      <c r="M43" s="241">
        <f>+'Member Months'!AD20</f>
        <v>0</v>
      </c>
      <c r="N43" s="576">
        <f>+'Member Months'!AE20</f>
        <v>0</v>
      </c>
      <c r="O43" s="576">
        <f>+'Member Months'!AF20</f>
        <v>0</v>
      </c>
      <c r="P43" s="576">
        <f>+'Member Months'!AG20</f>
        <v>0</v>
      </c>
      <c r="Q43" s="577">
        <f>+'Member Months'!AH20</f>
        <v>0</v>
      </c>
      <c r="R43" s="606">
        <f>+'Member Months'!AI20</f>
        <v>0</v>
      </c>
      <c r="S43" s="607">
        <f>+'Member Months'!AJ20</f>
        <v>0</v>
      </c>
      <c r="T43" s="599">
        <f>+'Member Months'!AK20</f>
        <v>0</v>
      </c>
      <c r="U43" s="599">
        <f>+'Member Months'!AL20</f>
        <v>0</v>
      </c>
      <c r="V43" s="599">
        <f>+'Member Months'!AM20</f>
        <v>0</v>
      </c>
      <c r="W43" s="599">
        <f>+'Member Months'!AN20</f>
        <v>0</v>
      </c>
      <c r="X43" s="599">
        <f>+'Member Months'!AO20</f>
        <v>0</v>
      </c>
      <c r="Y43" s="599">
        <f>+'Member Months'!AP20</f>
        <v>0</v>
      </c>
      <c r="Z43" s="242">
        <f>+'Member Months'!AQ20</f>
        <v>0</v>
      </c>
      <c r="AA43" s="242">
        <f>+'Member Months'!AR20</f>
        <v>0</v>
      </c>
      <c r="AB43" s="243">
        <f t="shared" si="2"/>
        <v>0</v>
      </c>
      <c r="AC43" s="220"/>
    </row>
    <row r="44" spans="1:29" ht="13.5" thickBot="1" x14ac:dyDescent="0.25">
      <c r="A44" s="220"/>
      <c r="B44" s="664" t="s">
        <v>16</v>
      </c>
      <c r="C44" s="665"/>
      <c r="D44" s="253">
        <f>+'Member Months'!V21</f>
        <v>0</v>
      </c>
      <c r="E44" s="254">
        <f>+'Member Months'!W21</f>
        <v>0</v>
      </c>
      <c r="F44" s="255">
        <f>+'Member Months'!X21</f>
        <v>0</v>
      </c>
      <c r="G44" s="256">
        <f>+'Member Months'!Y21</f>
        <v>0</v>
      </c>
      <c r="H44" s="257">
        <f>+'Member Months'!Z21</f>
        <v>0</v>
      </c>
      <c r="I44" s="258">
        <f>+'Member Months'!AA21</f>
        <v>0</v>
      </c>
      <c r="J44" s="259">
        <f>+'Member Months'!AB21</f>
        <v>0</v>
      </c>
      <c r="K44" s="259">
        <f>+'Member Months'!AC21</f>
        <v>0</v>
      </c>
      <c r="L44" s="259">
        <f>+'Member Months'!AD21</f>
        <v>0</v>
      </c>
      <c r="M44" s="259">
        <f>+'Member Months'!AE21</f>
        <v>0</v>
      </c>
      <c r="N44" s="575">
        <f>+'Member Months'!AF21</f>
        <v>0</v>
      </c>
      <c r="O44" s="575">
        <f>+'Member Months'!AG21</f>
        <v>0</v>
      </c>
      <c r="P44" s="575">
        <f>+'Member Months'!AH21</f>
        <v>0</v>
      </c>
      <c r="Q44" s="597">
        <f>+'Member Months'!AI21</f>
        <v>0</v>
      </c>
      <c r="R44" s="598">
        <f>+'Member Months'!AJ21</f>
        <v>0</v>
      </c>
      <c r="S44" s="592">
        <f>+'Member Months'!AK21</f>
        <v>0</v>
      </c>
      <c r="T44" s="592">
        <f>+'Member Months'!AL21</f>
        <v>0</v>
      </c>
      <c r="U44" s="592">
        <f>+'Member Months'!AM21</f>
        <v>0</v>
      </c>
      <c r="V44" s="592">
        <f>+'Member Months'!AN21</f>
        <v>0</v>
      </c>
      <c r="W44" s="592">
        <f>+'Member Months'!AO21</f>
        <v>0</v>
      </c>
      <c r="X44" s="592">
        <f>+'Member Months'!AP21</f>
        <v>0</v>
      </c>
      <c r="Y44" s="592">
        <f>+'Member Months'!AQ21</f>
        <v>0</v>
      </c>
      <c r="Z44" s="260">
        <f>+'Member Months'!AR21</f>
        <v>0</v>
      </c>
      <c r="AA44" s="260">
        <f>+'Member Months'!AS21</f>
        <v>0</v>
      </c>
      <c r="AB44" s="243">
        <f t="shared" si="2"/>
        <v>0</v>
      </c>
      <c r="AC44" s="220"/>
    </row>
    <row r="45" spans="1:29" x14ac:dyDescent="0.2">
      <c r="A45" s="220"/>
      <c r="B45" s="666" t="s">
        <v>17</v>
      </c>
      <c r="C45" s="667"/>
      <c r="D45" s="280">
        <f>+'Member Months'!W22</f>
        <v>0</v>
      </c>
      <c r="E45" s="255">
        <f>+'Member Months'!X22</f>
        <v>0</v>
      </c>
      <c r="F45" s="256">
        <f>+'Member Months'!Y22</f>
        <v>0</v>
      </c>
      <c r="G45" s="281">
        <f>+'Member Months'!Z22</f>
        <v>0</v>
      </c>
      <c r="H45" s="258">
        <f>+'Member Months'!AA22</f>
        <v>0</v>
      </c>
      <c r="I45" s="259">
        <f>+'Member Months'!AB22</f>
        <v>0</v>
      </c>
      <c r="J45" s="259">
        <f>+'Member Months'!AC22</f>
        <v>0</v>
      </c>
      <c r="K45" s="259">
        <f>+'Member Months'!AD22</f>
        <v>0</v>
      </c>
      <c r="L45" s="259">
        <f>+'Member Months'!AE22</f>
        <v>0</v>
      </c>
      <c r="M45" s="282">
        <f>+'Member Months'!AF22</f>
        <v>0</v>
      </c>
      <c r="N45" s="575">
        <f>+'Member Months'!AG22</f>
        <v>0</v>
      </c>
      <c r="O45" s="575">
        <f>+'Member Months'!AH22</f>
        <v>0</v>
      </c>
      <c r="P45" s="608">
        <f>+'Member Months'!AI22</f>
        <v>0</v>
      </c>
      <c r="Q45" s="590">
        <f>+'Member Months'!AJ22</f>
        <v>0</v>
      </c>
      <c r="R45" s="592">
        <f>+'Member Months'!AK22</f>
        <v>0</v>
      </c>
      <c r="S45" s="592">
        <f>+'Member Months'!AL22</f>
        <v>0</v>
      </c>
      <c r="T45" s="592">
        <f>+'Member Months'!AM22</f>
        <v>0</v>
      </c>
      <c r="U45" s="592">
        <f>+'Member Months'!AN22</f>
        <v>0</v>
      </c>
      <c r="V45" s="592">
        <f>+'Member Months'!AO22</f>
        <v>0</v>
      </c>
      <c r="W45" s="592">
        <f>+'Member Months'!AP22</f>
        <v>0</v>
      </c>
      <c r="X45" s="592">
        <f>+'Member Months'!AQ22</f>
        <v>0</v>
      </c>
      <c r="Y45" s="592">
        <f>+'Member Months'!AR22</f>
        <v>0</v>
      </c>
      <c r="Z45" s="260">
        <f>+'Member Months'!AS22</f>
        <v>0</v>
      </c>
      <c r="AA45" s="260">
        <f>+'Member Months'!AT22</f>
        <v>0</v>
      </c>
      <c r="AB45" s="243">
        <f t="shared" si="2"/>
        <v>0</v>
      </c>
      <c r="AC45" s="220"/>
    </row>
    <row r="46" spans="1:29" ht="6" customHeight="1" x14ac:dyDescent="0.2">
      <c r="A46" s="220"/>
      <c r="B46" s="220"/>
      <c r="C46" s="220"/>
      <c r="D46" s="220"/>
      <c r="E46" s="220"/>
      <c r="F46" s="220"/>
      <c r="G46" s="220"/>
      <c r="H46" s="220"/>
      <c r="I46" s="220"/>
      <c r="J46" s="220"/>
      <c r="K46" s="220"/>
      <c r="L46" s="283"/>
      <c r="M46" s="283"/>
      <c r="N46" s="283"/>
      <c r="O46" s="283"/>
      <c r="P46" s="283"/>
      <c r="Q46" s="283"/>
      <c r="R46" s="283"/>
      <c r="S46" s="283"/>
      <c r="T46" s="283"/>
      <c r="U46" s="283"/>
      <c r="V46" s="283"/>
      <c r="W46" s="283"/>
      <c r="X46" s="283"/>
      <c r="Y46" s="283"/>
      <c r="Z46" s="283"/>
      <c r="AA46" s="283"/>
      <c r="AB46" s="283"/>
      <c r="AC46" s="220"/>
    </row>
    <row r="47" spans="1:29" ht="24" customHeight="1" x14ac:dyDescent="0.2">
      <c r="A47" s="220"/>
      <c r="B47" s="688" t="s">
        <v>1509</v>
      </c>
      <c r="C47" s="688"/>
      <c r="D47" s="675" t="s">
        <v>1</v>
      </c>
      <c r="E47" s="675"/>
      <c r="F47" s="675" t="s">
        <v>44</v>
      </c>
      <c r="G47" s="675"/>
      <c r="H47" s="675"/>
      <c r="I47" s="675"/>
      <c r="J47" s="675" t="s">
        <v>45</v>
      </c>
      <c r="K47" s="675"/>
      <c r="L47" s="675"/>
      <c r="M47" s="675"/>
      <c r="N47" s="675" t="s">
        <v>46</v>
      </c>
      <c r="O47" s="284"/>
      <c r="P47" s="705" t="s">
        <v>3375</v>
      </c>
      <c r="Q47" s="705"/>
      <c r="R47" s="705"/>
      <c r="S47" s="705"/>
      <c r="T47" s="705"/>
      <c r="U47" s="705"/>
      <c r="V47" s="285"/>
      <c r="W47" s="721" t="s">
        <v>1162</v>
      </c>
      <c r="X47" s="721"/>
      <c r="Y47" s="721" t="s">
        <v>1163</v>
      </c>
      <c r="Z47" s="721"/>
      <c r="AA47" s="721" t="s">
        <v>1164</v>
      </c>
      <c r="AB47" s="721"/>
      <c r="AC47" s="220"/>
    </row>
    <row r="48" spans="1:29" ht="15.75" customHeight="1" x14ac:dyDescent="0.2">
      <c r="A48" s="220"/>
      <c r="B48" s="688"/>
      <c r="C48" s="688"/>
      <c r="D48" s="675"/>
      <c r="E48" s="675"/>
      <c r="F48" s="286" t="s">
        <v>1213</v>
      </c>
      <c r="G48" s="286" t="s">
        <v>1178</v>
      </c>
      <c r="H48" s="286" t="s">
        <v>1179</v>
      </c>
      <c r="I48" s="287" t="s">
        <v>1180</v>
      </c>
      <c r="J48" s="286" t="s">
        <v>1213</v>
      </c>
      <c r="K48" s="286" t="s">
        <v>1178</v>
      </c>
      <c r="L48" s="286" t="s">
        <v>1179</v>
      </c>
      <c r="M48" s="287" t="s">
        <v>1180</v>
      </c>
      <c r="N48" s="675"/>
      <c r="O48" s="284"/>
      <c r="P48" s="705"/>
      <c r="Q48" s="705"/>
      <c r="R48" s="705"/>
      <c r="S48" s="705"/>
      <c r="T48" s="705"/>
      <c r="U48" s="705"/>
      <c r="V48" s="285"/>
      <c r="W48" s="716" t="s">
        <v>2</v>
      </c>
      <c r="X48" s="716" t="s">
        <v>2</v>
      </c>
      <c r="Y48" s="717" t="s">
        <v>6</v>
      </c>
      <c r="Z48" s="717"/>
      <c r="AA48" s="717" t="s">
        <v>8</v>
      </c>
      <c r="AB48" s="717"/>
      <c r="AC48" s="288"/>
    </row>
    <row r="49" spans="1:29" x14ac:dyDescent="0.2">
      <c r="A49" s="220"/>
      <c r="B49" s="689" t="s">
        <v>6</v>
      </c>
      <c r="C49" s="690"/>
      <c r="D49" s="673">
        <f>+INDEX(FY2018_ALL_Targets!BZ:BZ,MATCH('QIPP Scorecard'!$D$9,FY2018_ALL_Targets!$A:$A,0))</f>
        <v>4.17</v>
      </c>
      <c r="E49" s="674"/>
      <c r="F49" s="669">
        <f>+INDEX(FY2018_ALL_Targets!CL:CL,MATCH('QIPP Scorecard'!$D$9,FY2018_ALL_Targets!$A:$A,0))</f>
        <v>0</v>
      </c>
      <c r="G49" s="669">
        <f>+INDEX(FY2018_ALL_Targets!CM:CM,MATCH('QIPP Scorecard'!$D$9,FY2018_ALL_Targets!$A:$A,0))</f>
        <v>0.28000000000000003</v>
      </c>
      <c r="H49" s="669">
        <f>+INDEX(FY2018_ALL_Targets!CN:CN,MATCH('QIPP Scorecard'!$D$9,FY2018_ALL_Targets!$A:$A,0))</f>
        <v>0.28000000000000003</v>
      </c>
      <c r="I49" s="669">
        <f>+INDEX(FY2018_ALL_Targets!CO:CO,MATCH('QIPP Scorecard'!$D$9,FY2018_ALL_Targets!$A:$A,0))</f>
        <v>0.28000000000000003</v>
      </c>
      <c r="J49" s="669">
        <f>+INDEX(FY2018_ALL_Targets!DB:DB,MATCH('QIPP Scorecard'!$D$9,FY2018_ALL_Targets!$A:$A,0))</f>
        <v>0</v>
      </c>
      <c r="K49" s="669">
        <f>+INDEX(FY2018_ALL_Targets!DC:DC,MATCH('QIPP Scorecard'!$D$9,FY2018_ALL_Targets!$A:$A,0))</f>
        <v>0.52</v>
      </c>
      <c r="L49" s="669">
        <f>+INDEX(FY2018_ALL_Targets!DD:DD,MATCH('QIPP Scorecard'!$D$9,FY2018_ALL_Targets!$A:$A,0))</f>
        <v>0.52</v>
      </c>
      <c r="M49" s="669">
        <f>+INDEX(FY2018_ALL_Targets!DE:DE,MATCH('QIPP Scorecard'!$D$9,FY2018_ALL_Targets!$A:$A,0))</f>
        <v>0.52</v>
      </c>
      <c r="N49" s="677">
        <f>+INDEX(FY2018_ALL_Targets!DR:DR,MATCH('QIPP Scorecard'!$D$9,FY2018_ALL_Targets!$A:$A,0))</f>
        <v>0.7</v>
      </c>
      <c r="O49" s="284"/>
      <c r="P49" s="705"/>
      <c r="Q49" s="705"/>
      <c r="R49" s="705"/>
      <c r="S49" s="705"/>
      <c r="T49" s="705"/>
      <c r="U49" s="705"/>
      <c r="V49" s="285"/>
      <c r="W49" s="718" t="s">
        <v>3</v>
      </c>
      <c r="X49" s="718"/>
      <c r="Y49" s="719" t="s">
        <v>9</v>
      </c>
      <c r="Z49" s="719"/>
      <c r="AA49" s="719" t="s">
        <v>11</v>
      </c>
      <c r="AB49" s="719"/>
      <c r="AC49" s="288"/>
    </row>
    <row r="50" spans="1:29" x14ac:dyDescent="0.2">
      <c r="A50" s="220"/>
      <c r="B50" s="689" t="s">
        <v>7</v>
      </c>
      <c r="C50" s="690"/>
      <c r="D50" s="671">
        <f>+INDEX(FY2018_ALL_Targets!CA:CA,MATCH('QIPP Scorecard'!$D$9,FY2018_ALL_Targets!$A:$A,0))</f>
        <v>4.17</v>
      </c>
      <c r="E50" s="672"/>
      <c r="F50" s="669"/>
      <c r="G50" s="669"/>
      <c r="H50" s="669"/>
      <c r="I50" s="669"/>
      <c r="J50" s="669"/>
      <c r="K50" s="669"/>
      <c r="L50" s="669"/>
      <c r="M50" s="669"/>
      <c r="N50" s="677"/>
      <c r="O50" s="284"/>
      <c r="P50" s="705"/>
      <c r="Q50" s="705"/>
      <c r="R50" s="705"/>
      <c r="S50" s="705"/>
      <c r="T50" s="705"/>
      <c r="U50" s="705"/>
      <c r="V50" s="285"/>
      <c r="W50" s="720" t="s">
        <v>4</v>
      </c>
      <c r="X50" s="720"/>
      <c r="Y50" s="685" t="s">
        <v>12</v>
      </c>
      <c r="Z50" s="685"/>
      <c r="AA50" s="685" t="s">
        <v>14</v>
      </c>
      <c r="AB50" s="685"/>
      <c r="AC50" s="288"/>
    </row>
    <row r="51" spans="1:29" x14ac:dyDescent="0.2">
      <c r="A51" s="220"/>
      <c r="B51" s="689" t="s">
        <v>8</v>
      </c>
      <c r="C51" s="690"/>
      <c r="D51" s="671">
        <f>+INDEX(FY2018_ALL_Targets!CB:CB,MATCH('QIPP Scorecard'!$D$9,FY2018_ALL_Targets!$A:$A,0))</f>
        <v>4.17</v>
      </c>
      <c r="E51" s="672"/>
      <c r="F51" s="670"/>
      <c r="G51" s="670"/>
      <c r="H51" s="670"/>
      <c r="I51" s="670"/>
      <c r="J51" s="670"/>
      <c r="K51" s="670"/>
      <c r="L51" s="670"/>
      <c r="M51" s="670"/>
      <c r="N51" s="678"/>
      <c r="O51" s="284"/>
      <c r="P51" s="705"/>
      <c r="Q51" s="705"/>
      <c r="R51" s="705"/>
      <c r="S51" s="705"/>
      <c r="T51" s="705"/>
      <c r="U51" s="705"/>
      <c r="V51" s="285"/>
      <c r="W51" s="687" t="s">
        <v>5</v>
      </c>
      <c r="X51" s="687"/>
      <c r="Y51" s="686" t="s">
        <v>15</v>
      </c>
      <c r="Z51" s="686"/>
      <c r="AA51" s="686" t="s">
        <v>17</v>
      </c>
      <c r="AB51" s="686"/>
      <c r="AC51" s="288"/>
    </row>
    <row r="52" spans="1:29" x14ac:dyDescent="0.2">
      <c r="A52" s="220"/>
      <c r="B52" s="664" t="s">
        <v>9</v>
      </c>
      <c r="C52" s="665"/>
      <c r="D52" s="671">
        <f>+INDEX(FY2018_ALL_Targets!CC:CC,MATCH('QIPP Scorecard'!$D$9,FY2018_ALL_Targets!$A:$A,0))</f>
        <v>4.17</v>
      </c>
      <c r="E52" s="672"/>
      <c r="F52" s="668">
        <f>+INDEX(FY2018_ALL_Targets!CP:CP,MATCH('QIPP Scorecard'!$D$9,FY2018_ALL_Targets!$A:$A,0))</f>
        <v>0</v>
      </c>
      <c r="G52" s="668">
        <f>+INDEX(FY2018_ALL_Targets!CQ:CQ,MATCH('QIPP Scorecard'!$D$9,FY2018_ALL_Targets!$A:$A,0))</f>
        <v>0</v>
      </c>
      <c r="H52" s="668">
        <f>+INDEX(FY2018_ALL_Targets!CR:CR,MATCH('QIPP Scorecard'!$D$9,FY2018_ALL_Targets!$A:$A,0))</f>
        <v>0</v>
      </c>
      <c r="I52" s="668">
        <f>+INDEX(FY2018_ALL_Targets!CS:CS,MATCH('QIPP Scorecard'!$D$9,FY2018_ALL_Targets!$A:$A,0))</f>
        <v>0</v>
      </c>
      <c r="J52" s="668">
        <f>+INDEX(FY2018_ALL_Targets!DF:DF,MATCH('QIPP Scorecard'!$D$9,FY2018_ALL_Targets!$A:$A,0))</f>
        <v>0</v>
      </c>
      <c r="K52" s="668">
        <f>+INDEX(FY2018_ALL_Targets!DG:DG,MATCH('QIPP Scorecard'!$D$9,FY2018_ALL_Targets!$A:$A,0))</f>
        <v>0</v>
      </c>
      <c r="L52" s="668">
        <f>+INDEX(FY2018_ALL_Targets!DH:DH,MATCH('QIPP Scorecard'!$D$9,FY2018_ALL_Targets!$A:$A,0))</f>
        <v>0</v>
      </c>
      <c r="M52" s="668">
        <f>+INDEX(FY2018_ALL_Targets!DI:DI,MATCH('QIPP Scorecard'!$D$9,FY2018_ALL_Targets!$A:$A,0))</f>
        <v>0</v>
      </c>
      <c r="N52" s="679">
        <f>+INDEX(FY2018_ALL_Targets!DS:DS,MATCH('QIPP Scorecard'!$D$9,FY2018_ALL_Targets!$A:$A,0))</f>
        <v>0</v>
      </c>
      <c r="O52" s="284"/>
      <c r="P52" s="705"/>
      <c r="Q52" s="705"/>
      <c r="R52" s="705"/>
      <c r="S52" s="705"/>
      <c r="T52" s="705"/>
      <c r="U52" s="705"/>
      <c r="V52" s="285"/>
      <c r="W52" s="684" t="s">
        <v>1155</v>
      </c>
      <c r="X52" s="684"/>
      <c r="Y52" s="676" t="s">
        <v>1158</v>
      </c>
      <c r="Z52" s="676"/>
      <c r="AA52" s="676" t="s">
        <v>1159</v>
      </c>
      <c r="AB52" s="676"/>
      <c r="AC52" s="288"/>
    </row>
    <row r="53" spans="1:29" x14ac:dyDescent="0.2">
      <c r="A53" s="220"/>
      <c r="B53" s="664" t="s">
        <v>10</v>
      </c>
      <c r="C53" s="665"/>
      <c r="D53" s="671">
        <f>+INDEX(FY2018_ALL_Targets!CD:CD,MATCH('QIPP Scorecard'!$D$9,FY2018_ALL_Targets!$A:$A,0))</f>
        <v>4.17</v>
      </c>
      <c r="E53" s="672"/>
      <c r="F53" s="669"/>
      <c r="G53" s="669"/>
      <c r="H53" s="669"/>
      <c r="I53" s="669"/>
      <c r="J53" s="669"/>
      <c r="K53" s="669"/>
      <c r="L53" s="669"/>
      <c r="M53" s="669"/>
      <c r="N53" s="677"/>
      <c r="O53" s="284"/>
      <c r="P53" s="705"/>
      <c r="Q53" s="705"/>
      <c r="R53" s="705"/>
      <c r="S53" s="705"/>
      <c r="T53" s="705"/>
      <c r="U53" s="705"/>
      <c r="V53" s="285"/>
      <c r="W53" s="680" t="s">
        <v>1157</v>
      </c>
      <c r="X53" s="680"/>
      <c r="Y53" s="681" t="s">
        <v>1160</v>
      </c>
      <c r="Z53" s="681"/>
      <c r="AA53" s="681" t="s">
        <v>1734</v>
      </c>
      <c r="AB53" s="681"/>
      <c r="AC53" s="288"/>
    </row>
    <row r="54" spans="1:29" x14ac:dyDescent="0.2">
      <c r="A54" s="220"/>
      <c r="B54" s="664" t="s">
        <v>11</v>
      </c>
      <c r="C54" s="665"/>
      <c r="D54" s="671">
        <f>+INDEX(FY2018_ALL_Targets!CE:CE,MATCH('QIPP Scorecard'!$D$9,FY2018_ALL_Targets!$A:$A,0))</f>
        <v>0</v>
      </c>
      <c r="E54" s="672"/>
      <c r="F54" s="670"/>
      <c r="G54" s="670"/>
      <c r="H54" s="670"/>
      <c r="I54" s="670"/>
      <c r="J54" s="670"/>
      <c r="K54" s="670"/>
      <c r="L54" s="670"/>
      <c r="M54" s="670"/>
      <c r="N54" s="678"/>
      <c r="O54" s="284"/>
      <c r="P54" s="705"/>
      <c r="Q54" s="705"/>
      <c r="R54" s="705"/>
      <c r="S54" s="705"/>
      <c r="T54" s="705"/>
      <c r="U54" s="705"/>
      <c r="V54" s="285"/>
      <c r="W54" s="682" t="s">
        <v>1156</v>
      </c>
      <c r="X54" s="682"/>
      <c r="Y54" s="683" t="s">
        <v>1726</v>
      </c>
      <c r="Z54" s="683"/>
      <c r="AA54" s="683" t="s">
        <v>1719</v>
      </c>
      <c r="AB54" s="683"/>
      <c r="AC54" s="288"/>
    </row>
    <row r="55" spans="1:29" x14ac:dyDescent="0.2">
      <c r="A55" s="220"/>
      <c r="B55" s="664" t="s">
        <v>12</v>
      </c>
      <c r="C55" s="665"/>
      <c r="D55" s="671">
        <f>+INDEX(FY2018_ALL_Targets!CF:CF,MATCH('QIPP Scorecard'!$D$9,FY2018_ALL_Targets!$A:$A,0))</f>
        <v>0</v>
      </c>
      <c r="E55" s="672"/>
      <c r="F55" s="668">
        <f>+INDEX(FY2018_ALL_Targets!CT:CT,MATCH('QIPP Scorecard'!$D$9,FY2018_ALL_Targets!$A:$A,0))</f>
        <v>0</v>
      </c>
      <c r="G55" s="668">
        <f>+INDEX(FY2018_ALL_Targets!CU:CU,MATCH('QIPP Scorecard'!$D$9,FY2018_ALL_Targets!$A:$A,0))</f>
        <v>0</v>
      </c>
      <c r="H55" s="668">
        <f>+INDEX(FY2018_ALL_Targets!CV:CV,MATCH('QIPP Scorecard'!$D$9,FY2018_ALL_Targets!$A:$A,0))</f>
        <v>0</v>
      </c>
      <c r="I55" s="668">
        <f>+INDEX(FY2018_ALL_Targets!CW:CW,MATCH('QIPP Scorecard'!$D$9,FY2018_ALL_Targets!$A:$A,0))</f>
        <v>0</v>
      </c>
      <c r="J55" s="668">
        <f>+INDEX(FY2018_ALL_Targets!DJ:DJ,MATCH('QIPP Scorecard'!$D$9,FY2018_ALL_Targets!$A:$A,0))</f>
        <v>0</v>
      </c>
      <c r="K55" s="668">
        <f>+INDEX(FY2018_ALL_Targets!DK:DK,MATCH('QIPP Scorecard'!$D$9,FY2018_ALL_Targets!$A:$A,0))</f>
        <v>0</v>
      </c>
      <c r="L55" s="668">
        <f>+INDEX(FY2018_ALL_Targets!DL:DL,MATCH('QIPP Scorecard'!$D$9,FY2018_ALL_Targets!$A:$A,0))</f>
        <v>0</v>
      </c>
      <c r="M55" s="668">
        <f>+INDEX(FY2018_ALL_Targets!DM:DM,MATCH('QIPP Scorecard'!$D$9,FY2018_ALL_Targets!$A:$A,0))</f>
        <v>0</v>
      </c>
      <c r="N55" s="679">
        <f>+INDEX(FY2018_ALL_Targets!DT:DT,MATCH('QIPP Scorecard'!$D$9,FY2018_ALL_Targets!$A:$A,0))</f>
        <v>0</v>
      </c>
      <c r="O55" s="284"/>
      <c r="P55" s="705"/>
      <c r="Q55" s="705"/>
      <c r="R55" s="705"/>
      <c r="S55" s="705"/>
      <c r="T55" s="705"/>
      <c r="U55" s="705"/>
      <c r="V55" s="284"/>
      <c r="W55" s="220"/>
      <c r="X55" s="220"/>
      <c r="Y55" s="220"/>
      <c r="Z55" s="220"/>
      <c r="AA55" s="220"/>
      <c r="AB55" s="220"/>
      <c r="AC55" s="220"/>
    </row>
    <row r="56" spans="1:29" x14ac:dyDescent="0.2">
      <c r="A56" s="220"/>
      <c r="B56" s="664" t="s">
        <v>13</v>
      </c>
      <c r="C56" s="665"/>
      <c r="D56" s="671">
        <f>+INDEX(FY2018_ALL_Targets!CG:CG,MATCH('QIPP Scorecard'!$D$9,FY2018_ALL_Targets!$A:$A,0))</f>
        <v>0</v>
      </c>
      <c r="E56" s="672"/>
      <c r="F56" s="669"/>
      <c r="G56" s="669"/>
      <c r="H56" s="669"/>
      <c r="I56" s="669"/>
      <c r="J56" s="669"/>
      <c r="K56" s="669"/>
      <c r="L56" s="669"/>
      <c r="M56" s="669"/>
      <c r="N56" s="677"/>
      <c r="O56" s="284"/>
      <c r="P56" s="705"/>
      <c r="Q56" s="705"/>
      <c r="R56" s="705"/>
      <c r="S56" s="705"/>
      <c r="T56" s="705"/>
      <c r="U56" s="705"/>
      <c r="V56" s="284"/>
      <c r="W56" s="220"/>
      <c r="X56" s="220"/>
      <c r="Y56" s="220"/>
      <c r="Z56" s="220"/>
      <c r="AA56" s="220"/>
      <c r="AB56" s="220"/>
      <c r="AC56" s="220"/>
    </row>
    <row r="57" spans="1:29" x14ac:dyDescent="0.2">
      <c r="A57" s="220"/>
      <c r="B57" s="664" t="s">
        <v>14</v>
      </c>
      <c r="C57" s="665"/>
      <c r="D57" s="671">
        <f>+INDEX(FY2018_ALL_Targets!CH:CH,MATCH('QIPP Scorecard'!$D$9,FY2018_ALL_Targets!$A:$A,0))</f>
        <v>0</v>
      </c>
      <c r="E57" s="672"/>
      <c r="F57" s="670"/>
      <c r="G57" s="670"/>
      <c r="H57" s="670"/>
      <c r="I57" s="670"/>
      <c r="J57" s="670"/>
      <c r="K57" s="670"/>
      <c r="L57" s="670"/>
      <c r="M57" s="670"/>
      <c r="N57" s="678"/>
      <c r="O57" s="284"/>
      <c r="P57" s="705"/>
      <c r="Q57" s="705"/>
      <c r="R57" s="705"/>
      <c r="S57" s="705"/>
      <c r="T57" s="705"/>
      <c r="U57" s="705"/>
      <c r="V57" s="284"/>
      <c r="W57" s="220"/>
      <c r="X57" s="220"/>
      <c r="Y57" s="220"/>
      <c r="Z57" s="220"/>
      <c r="AA57" s="220"/>
      <c r="AB57" s="220"/>
      <c r="AC57" s="220"/>
    </row>
    <row r="58" spans="1:29" x14ac:dyDescent="0.2">
      <c r="A58" s="220"/>
      <c r="B58" s="664" t="s">
        <v>15</v>
      </c>
      <c r="C58" s="665"/>
      <c r="D58" s="671">
        <f>+INDEX(FY2018_ALL_Targets!CI:CI,MATCH('QIPP Scorecard'!$D$9,FY2018_ALL_Targets!$A:$A,0))</f>
        <v>0</v>
      </c>
      <c r="E58" s="672"/>
      <c r="F58" s="668">
        <f>+INDEX(FY2018_ALL_Targets!CX:CX,MATCH('QIPP Scorecard'!$D$9,FY2018_ALL_Targets!$A:$A,0))</f>
        <v>0</v>
      </c>
      <c r="G58" s="668">
        <f>+INDEX(FY2018_ALL_Targets!CY:CY,MATCH('QIPP Scorecard'!$D$9,FY2018_ALL_Targets!$A:$A,0))</f>
        <v>0</v>
      </c>
      <c r="H58" s="668">
        <f>+INDEX(FY2018_ALL_Targets!CZ:CZ,MATCH('QIPP Scorecard'!$D$9,FY2018_ALL_Targets!$A:$A,0))</f>
        <v>0</v>
      </c>
      <c r="I58" s="668">
        <f>+INDEX(FY2018_ALL_Targets!DA:DA,MATCH('QIPP Scorecard'!$D$9,FY2018_ALL_Targets!$A:$A,0))</f>
        <v>0</v>
      </c>
      <c r="J58" s="668">
        <f>+INDEX(FY2018_ALL_Targets!DN:DN,MATCH('QIPP Scorecard'!$D$9,FY2018_ALL_Targets!$A:$A,0))</f>
        <v>0</v>
      </c>
      <c r="K58" s="668">
        <f>+INDEX(FY2018_ALL_Targets!DO:DO,MATCH('QIPP Scorecard'!$D$9,FY2018_ALL_Targets!$A:$A,0))</f>
        <v>0</v>
      </c>
      <c r="L58" s="668">
        <f>+INDEX(FY2018_ALL_Targets!DP:DP,MATCH('QIPP Scorecard'!$D$9,FY2018_ALL_Targets!$A:$A,0))</f>
        <v>0</v>
      </c>
      <c r="M58" s="668">
        <f>+INDEX(FY2018_ALL_Targets!DQ:DQ,MATCH('QIPP Scorecard'!$D$9,FY2018_ALL_Targets!$A:$A,0))</f>
        <v>0</v>
      </c>
      <c r="N58" s="679">
        <f>+INDEX(FY2018_ALL_Targets!DU:DU,MATCH('QIPP Scorecard'!$D$9,FY2018_ALL_Targets!$A:$A,0))</f>
        <v>0</v>
      </c>
      <c r="O58" s="284"/>
      <c r="P58" s="705"/>
      <c r="Q58" s="705"/>
      <c r="R58" s="705"/>
      <c r="S58" s="705"/>
      <c r="T58" s="705"/>
      <c r="U58" s="705"/>
      <c r="V58" s="284"/>
      <c r="W58" s="220"/>
      <c r="X58" s="220"/>
      <c r="Y58" s="220"/>
      <c r="Z58" s="220"/>
      <c r="AA58" s="220"/>
      <c r="AB58" s="220"/>
      <c r="AC58" s="220"/>
    </row>
    <row r="59" spans="1:29" x14ac:dyDescent="0.2">
      <c r="A59" s="220"/>
      <c r="B59" s="664" t="s">
        <v>16</v>
      </c>
      <c r="C59" s="665"/>
      <c r="D59" s="671">
        <f>+INDEX(FY2018_ALL_Targets!CJ:CJ,MATCH('QIPP Scorecard'!$D$9,FY2018_ALL_Targets!$A:$A,0))</f>
        <v>0</v>
      </c>
      <c r="E59" s="672"/>
      <c r="F59" s="669"/>
      <c r="G59" s="669"/>
      <c r="H59" s="669"/>
      <c r="I59" s="669"/>
      <c r="J59" s="669"/>
      <c r="K59" s="669"/>
      <c r="L59" s="669"/>
      <c r="M59" s="669"/>
      <c r="N59" s="677"/>
      <c r="O59" s="284"/>
      <c r="P59" s="705"/>
      <c r="Q59" s="705"/>
      <c r="R59" s="705"/>
      <c r="S59" s="705"/>
      <c r="T59" s="705"/>
      <c r="U59" s="705"/>
      <c r="V59" s="284"/>
      <c r="W59" s="220"/>
      <c r="X59" s="220"/>
      <c r="Y59" s="220"/>
      <c r="Z59" s="220"/>
      <c r="AA59" s="220"/>
      <c r="AB59" s="220"/>
      <c r="AC59" s="220"/>
    </row>
    <row r="60" spans="1:29" x14ac:dyDescent="0.2">
      <c r="A60" s="220"/>
      <c r="B60" s="666" t="s">
        <v>17</v>
      </c>
      <c r="C60" s="667"/>
      <c r="D60" s="671">
        <f>+INDEX(FY2018_ALL_Targets!CK:CK,MATCH('QIPP Scorecard'!$D$9,FY2018_ALL_Targets!$A:$A,0))</f>
        <v>0</v>
      </c>
      <c r="E60" s="672"/>
      <c r="F60" s="670"/>
      <c r="G60" s="670"/>
      <c r="H60" s="670"/>
      <c r="I60" s="670"/>
      <c r="J60" s="670"/>
      <c r="K60" s="670"/>
      <c r="L60" s="670"/>
      <c r="M60" s="670"/>
      <c r="N60" s="678"/>
      <c r="O60" s="284"/>
      <c r="P60" s="705"/>
      <c r="Q60" s="705"/>
      <c r="R60" s="705"/>
      <c r="S60" s="705"/>
      <c r="T60" s="705"/>
      <c r="U60" s="705"/>
      <c r="V60" s="284"/>
      <c r="W60" s="220"/>
      <c r="X60" s="220"/>
      <c r="Y60" s="220"/>
      <c r="Z60" s="220"/>
      <c r="AA60" s="220"/>
      <c r="AB60" s="220"/>
      <c r="AC60" s="220"/>
    </row>
    <row r="61" spans="1:29" ht="8.25" customHeight="1" x14ac:dyDescent="0.2">
      <c r="A61" s="220"/>
      <c r="B61" s="220"/>
      <c r="C61" s="220"/>
      <c r="D61" s="220"/>
      <c r="E61" s="220"/>
      <c r="F61" s="220"/>
      <c r="G61" s="220"/>
      <c r="H61" s="220"/>
      <c r="I61" s="220"/>
      <c r="J61" s="289"/>
      <c r="K61" s="290"/>
      <c r="L61" s="283"/>
      <c r="M61" s="283"/>
      <c r="N61" s="283"/>
      <c r="O61" s="283"/>
      <c r="P61" s="283"/>
      <c r="Q61" s="283"/>
      <c r="R61" s="283"/>
      <c r="S61" s="283"/>
      <c r="T61" s="283"/>
      <c r="U61" s="283"/>
      <c r="V61" s="283"/>
      <c r="W61" s="283"/>
      <c r="X61" s="283"/>
      <c r="Y61" s="283"/>
      <c r="Z61" s="283"/>
      <c r="AA61" s="283"/>
      <c r="AB61" s="283"/>
      <c r="AC61" s="220"/>
    </row>
  </sheetData>
  <dataConsolidate/>
  <mergeCells count="234">
    <mergeCell ref="AA26:AB26"/>
    <mergeCell ref="D47:E48"/>
    <mergeCell ref="I28:J28"/>
    <mergeCell ref="P17:U18"/>
    <mergeCell ref="I25:J25"/>
    <mergeCell ref="M25:N25"/>
    <mergeCell ref="W29:X29"/>
    <mergeCell ref="W47:X47"/>
    <mergeCell ref="I26:J26"/>
    <mergeCell ref="M26:N26"/>
    <mergeCell ref="F26:G26"/>
    <mergeCell ref="W26:X26"/>
    <mergeCell ref="P26:Q26"/>
    <mergeCell ref="T26:U26"/>
    <mergeCell ref="W28:X28"/>
    <mergeCell ref="P28:Q28"/>
    <mergeCell ref="F25:G25"/>
    <mergeCell ref="W25:X25"/>
    <mergeCell ref="P29:Q29"/>
    <mergeCell ref="W30:X30"/>
    <mergeCell ref="P30:Q30"/>
    <mergeCell ref="W31:X31"/>
    <mergeCell ref="P31:Q31"/>
    <mergeCell ref="AA25:AB25"/>
    <mergeCell ref="N55:N57"/>
    <mergeCell ref="N58:N60"/>
    <mergeCell ref="N47:N48"/>
    <mergeCell ref="P47:U60"/>
    <mergeCell ref="AA7:AB7"/>
    <mergeCell ref="AA9:AB9"/>
    <mergeCell ref="AA10:AB10"/>
    <mergeCell ref="AA11:AB11"/>
    <mergeCell ref="Y9:Z9"/>
    <mergeCell ref="Y10:Z10"/>
    <mergeCell ref="Y11:Z11"/>
    <mergeCell ref="W48:X48"/>
    <mergeCell ref="Y48:Z48"/>
    <mergeCell ref="AA48:AB48"/>
    <mergeCell ref="W49:X49"/>
    <mergeCell ref="Y49:Z49"/>
    <mergeCell ref="AA49:AB49"/>
    <mergeCell ref="W50:X50"/>
    <mergeCell ref="Y8:Z8"/>
    <mergeCell ref="AA8:AB8"/>
    <mergeCell ref="W16:AB16"/>
    <mergeCell ref="Y47:Z47"/>
    <mergeCell ref="AA47:AB47"/>
    <mergeCell ref="W17:AB18"/>
    <mergeCell ref="B26:C26"/>
    <mergeCell ref="B28:C28"/>
    <mergeCell ref="B33:C33"/>
    <mergeCell ref="B34:C34"/>
    <mergeCell ref="B35:C35"/>
    <mergeCell ref="B36:C36"/>
    <mergeCell ref="B37:C37"/>
    <mergeCell ref="B38:C38"/>
    <mergeCell ref="I30:J30"/>
    <mergeCell ref="B30:C30"/>
    <mergeCell ref="I31:J31"/>
    <mergeCell ref="B31:C31"/>
    <mergeCell ref="I29:J29"/>
    <mergeCell ref="B29:C29"/>
    <mergeCell ref="B47:C48"/>
    <mergeCell ref="B50:C50"/>
    <mergeCell ref="B51:C51"/>
    <mergeCell ref="B45:C45"/>
    <mergeCell ref="B39:C39"/>
    <mergeCell ref="B40:C40"/>
    <mergeCell ref="B41:C41"/>
    <mergeCell ref="B42:C42"/>
    <mergeCell ref="B43:C43"/>
    <mergeCell ref="B44:C44"/>
    <mergeCell ref="B49:C49"/>
    <mergeCell ref="AA52:AB52"/>
    <mergeCell ref="M49:M51"/>
    <mergeCell ref="N49:N51"/>
    <mergeCell ref="N52:N54"/>
    <mergeCell ref="W53:X53"/>
    <mergeCell ref="Y53:Z53"/>
    <mergeCell ref="AA53:AB53"/>
    <mergeCell ref="K52:K54"/>
    <mergeCell ref="W54:X54"/>
    <mergeCell ref="Y54:Z54"/>
    <mergeCell ref="L52:L54"/>
    <mergeCell ref="AA54:AB54"/>
    <mergeCell ref="W52:X52"/>
    <mergeCell ref="AA50:AB50"/>
    <mergeCell ref="AA51:AB51"/>
    <mergeCell ref="Y52:Z52"/>
    <mergeCell ref="Y50:Z50"/>
    <mergeCell ref="W51:X51"/>
    <mergeCell ref="Y51:Z51"/>
    <mergeCell ref="J58:J60"/>
    <mergeCell ref="K58:K60"/>
    <mergeCell ref="L58:L60"/>
    <mergeCell ref="M58:M60"/>
    <mergeCell ref="F47:I47"/>
    <mergeCell ref="J47:M47"/>
    <mergeCell ref="M52:M54"/>
    <mergeCell ref="G55:G57"/>
    <mergeCell ref="H55:H57"/>
    <mergeCell ref="I55:I57"/>
    <mergeCell ref="J55:J57"/>
    <mergeCell ref="K55:K57"/>
    <mergeCell ref="L55:L57"/>
    <mergeCell ref="M55:M57"/>
    <mergeCell ref="J49:J51"/>
    <mergeCell ref="K49:K51"/>
    <mergeCell ref="L49:L51"/>
    <mergeCell ref="G58:G60"/>
    <mergeCell ref="H58:H60"/>
    <mergeCell ref="I58:I60"/>
    <mergeCell ref="J52:J54"/>
    <mergeCell ref="F49:F51"/>
    <mergeCell ref="F52:F54"/>
    <mergeCell ref="F55:F57"/>
    <mergeCell ref="F58:F60"/>
    <mergeCell ref="G49:G51"/>
    <mergeCell ref="H49:H51"/>
    <mergeCell ref="I49:I51"/>
    <mergeCell ref="I52:I54"/>
    <mergeCell ref="G52:G54"/>
    <mergeCell ref="H52:H54"/>
    <mergeCell ref="D55:E55"/>
    <mergeCell ref="D56:E56"/>
    <mergeCell ref="D57:E57"/>
    <mergeCell ref="D58:E58"/>
    <mergeCell ref="D59:E59"/>
    <mergeCell ref="D60:E60"/>
    <mergeCell ref="D49:E49"/>
    <mergeCell ref="D50:E50"/>
    <mergeCell ref="D51:E51"/>
    <mergeCell ref="D52:E52"/>
    <mergeCell ref="D53:E53"/>
    <mergeCell ref="D54:E54"/>
    <mergeCell ref="B58:C58"/>
    <mergeCell ref="B59:C59"/>
    <mergeCell ref="B60:C60"/>
    <mergeCell ref="B55:C55"/>
    <mergeCell ref="B56:C56"/>
    <mergeCell ref="B57:C57"/>
    <mergeCell ref="B52:C52"/>
    <mergeCell ref="B53:C53"/>
    <mergeCell ref="B54:C54"/>
    <mergeCell ref="I24:J24"/>
    <mergeCell ref="M24:N24"/>
    <mergeCell ref="B24:C24"/>
    <mergeCell ref="F24:G24"/>
    <mergeCell ref="W24:X24"/>
    <mergeCell ref="AA24:AB24"/>
    <mergeCell ref="P24:Q24"/>
    <mergeCell ref="T24:U24"/>
    <mergeCell ref="P25:Q25"/>
    <mergeCell ref="T25:U25"/>
    <mergeCell ref="B25:C25"/>
    <mergeCell ref="W19:AB20"/>
    <mergeCell ref="P19:U20"/>
    <mergeCell ref="I22:J22"/>
    <mergeCell ref="L22:M22"/>
    <mergeCell ref="B22:C22"/>
    <mergeCell ref="E22:F22"/>
    <mergeCell ref="W22:X22"/>
    <mergeCell ref="Z22:AA22"/>
    <mergeCell ref="P22:Q22"/>
    <mergeCell ref="S22:T22"/>
    <mergeCell ref="I19:N20"/>
    <mergeCell ref="B19:G20"/>
    <mergeCell ref="I16:N16"/>
    <mergeCell ref="B16:G16"/>
    <mergeCell ref="B17:G18"/>
    <mergeCell ref="B10:C10"/>
    <mergeCell ref="B11:C11"/>
    <mergeCell ref="P16:U16"/>
    <mergeCell ref="I17:N18"/>
    <mergeCell ref="B1:J1"/>
    <mergeCell ref="B5:C5"/>
    <mergeCell ref="D5:J5"/>
    <mergeCell ref="L5:M5"/>
    <mergeCell ref="N5:P5"/>
    <mergeCell ref="Q5:R5"/>
    <mergeCell ref="L13:M13"/>
    <mergeCell ref="Q13:R13"/>
    <mergeCell ref="L1:R1"/>
    <mergeCell ref="T5:W5"/>
    <mergeCell ref="T6:W6"/>
    <mergeCell ref="T13:U13"/>
    <mergeCell ref="T14:U14"/>
    <mergeCell ref="V13:W13"/>
    <mergeCell ref="V14:W14"/>
    <mergeCell ref="T7:T8"/>
    <mergeCell ref="U7:U8"/>
    <mergeCell ref="Y1:Z1"/>
    <mergeCell ref="B9:C9"/>
    <mergeCell ref="D9:J9"/>
    <mergeCell ref="L9:M9"/>
    <mergeCell ref="N9:P9"/>
    <mergeCell ref="Q9:R9"/>
    <mergeCell ref="N14:P14"/>
    <mergeCell ref="Q14:R14"/>
    <mergeCell ref="D10:J10"/>
    <mergeCell ref="L14:M14"/>
    <mergeCell ref="B8:C8"/>
    <mergeCell ref="D8:J8"/>
    <mergeCell ref="L8:M8"/>
    <mergeCell ref="N8:P8"/>
    <mergeCell ref="Q8:R8"/>
    <mergeCell ref="L11:M11"/>
    <mergeCell ref="N11:P11"/>
    <mergeCell ref="Q11:R11"/>
    <mergeCell ref="L10:M10"/>
    <mergeCell ref="N10:P10"/>
    <mergeCell ref="Q10:R10"/>
    <mergeCell ref="X2:AB3"/>
    <mergeCell ref="B3:G3"/>
    <mergeCell ref="D11:J11"/>
    <mergeCell ref="Y5:Z6"/>
    <mergeCell ref="L12:M12"/>
    <mergeCell ref="N12:P12"/>
    <mergeCell ref="Q12:R12"/>
    <mergeCell ref="D6:J6"/>
    <mergeCell ref="AA5:AB6"/>
    <mergeCell ref="B7:C7"/>
    <mergeCell ref="L7:M7"/>
    <mergeCell ref="N7:P7"/>
    <mergeCell ref="Q7:R7"/>
    <mergeCell ref="D7:J7"/>
    <mergeCell ref="B6:C6"/>
    <mergeCell ref="L6:M6"/>
    <mergeCell ref="Q6:R6"/>
    <mergeCell ref="Y7:Z7"/>
    <mergeCell ref="B12:C12"/>
    <mergeCell ref="D12:J12"/>
    <mergeCell ref="V7:V8"/>
    <mergeCell ref="W7:W8"/>
  </mergeCells>
  <pageMargins left="0.1" right="0.1" top="0.1" bottom="0.25" header="0" footer="0.1"/>
  <pageSetup paperSize="5" scale="65" orientation="landscape"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0000000}">
          <x14:formula1>
            <xm:f>'Data Dictionary'!$M$4:$M$9</xm:f>
          </x14:formula1>
          <xm:sqref>D5:J5</xm:sqref>
        </x14:dataValidation>
        <x14:dataValidation type="list" allowBlank="1" showInputMessage="1" showErrorMessage="1" xr:uid="{00000000-0002-0000-0000-000001000000}">
          <x14:formula1>
            <xm:f>'Data Dictionary'!$J$4:$J$5</xm:f>
          </x14:formula1>
          <xm:sqref>Y1</xm:sqref>
        </x14:dataValidation>
        <x14:dataValidation type="list" allowBlank="1" showInputMessage="1" showErrorMessage="1" xr:uid="{00000000-0002-0000-0000-000002000000}">
          <x14:formula1>
            <xm:f>'Data Dictionary'!$K$4:$K$7</xm:f>
          </x14:formula1>
          <xm:sqref>AA1</xm:sqref>
        </x14:dataValidation>
        <x14:dataValidation type="list" allowBlank="1" showInputMessage="1" showErrorMessage="1" xr:uid="{00000000-0002-0000-0000-000003000000}">
          <x14:formula1>
            <xm:f>FY2018_ALL_Targets!$B:$B</xm:f>
          </x14:formula1>
          <xm:sqref>D10:J10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dimension ref="A1:Y431"/>
  <sheetViews>
    <sheetView topLeftCell="A241" workbookViewId="0">
      <selection activeCell="A241" sqref="A1:XFD1048576"/>
    </sheetView>
  </sheetViews>
  <sheetFormatPr defaultColWidth="8.85546875" defaultRowHeight="15" x14ac:dyDescent="0.25"/>
  <cols>
    <col min="1" max="2" width="8.85546875" style="12"/>
    <col min="3" max="3" width="70.7109375" style="12" bestFit="1" customWidth="1"/>
    <col min="4" max="15" width="9.7109375" style="12" customWidth="1"/>
    <col min="16" max="16" width="60.28515625" style="12" customWidth="1"/>
    <col min="17" max="17" width="31" style="12" bestFit="1" customWidth="1"/>
    <col min="18" max="18" width="20.85546875" style="12" bestFit="1" customWidth="1"/>
    <col min="19" max="19" width="22" style="12" bestFit="1" customWidth="1"/>
    <col min="20" max="20" width="20.140625" style="12" bestFit="1" customWidth="1"/>
    <col min="21" max="21" width="45.140625" style="12" bestFit="1" customWidth="1"/>
    <col min="22" max="22" width="19.140625" style="12" bestFit="1" customWidth="1"/>
    <col min="23" max="23" width="20.42578125" style="12" bestFit="1" customWidth="1"/>
    <col min="24" max="24" width="18.42578125" style="12" bestFit="1" customWidth="1"/>
    <col min="25" max="25" width="21.140625" style="12" bestFit="1" customWidth="1"/>
    <col min="26" max="16384" width="8.85546875" style="12"/>
  </cols>
  <sheetData>
    <row r="1" spans="1:25" x14ac:dyDescent="0.25">
      <c r="A1" s="459" t="s">
        <v>55</v>
      </c>
      <c r="B1" s="459" t="s">
        <v>1814</v>
      </c>
      <c r="C1" s="459" t="s">
        <v>56</v>
      </c>
      <c r="D1" s="460" t="s">
        <v>1815</v>
      </c>
      <c r="E1" s="460" t="s">
        <v>1816</v>
      </c>
      <c r="F1" s="460" t="s">
        <v>1817</v>
      </c>
      <c r="G1" s="460" t="s">
        <v>1818</v>
      </c>
      <c r="H1" s="460" t="s">
        <v>1819</v>
      </c>
      <c r="I1" s="460" t="s">
        <v>1820</v>
      </c>
      <c r="J1" s="460" t="s">
        <v>1821</v>
      </c>
      <c r="K1" s="460" t="s">
        <v>1822</v>
      </c>
      <c r="L1" s="460" t="s">
        <v>14</v>
      </c>
      <c r="M1" s="460" t="s">
        <v>1823</v>
      </c>
      <c r="N1" s="460" t="s">
        <v>1824</v>
      </c>
      <c r="O1" s="460" t="s">
        <v>1825</v>
      </c>
      <c r="P1" s="459" t="s">
        <v>1225</v>
      </c>
      <c r="Q1" s="459" t="s">
        <v>57</v>
      </c>
      <c r="R1" s="459" t="s">
        <v>1826</v>
      </c>
      <c r="S1" s="459" t="s">
        <v>1827</v>
      </c>
      <c r="T1" s="459" t="s">
        <v>1828</v>
      </c>
      <c r="U1" s="459" t="s">
        <v>1829</v>
      </c>
      <c r="V1" s="459" t="s">
        <v>1830</v>
      </c>
      <c r="W1" s="459" t="s">
        <v>1831</v>
      </c>
      <c r="X1" s="459" t="s">
        <v>1832</v>
      </c>
      <c r="Y1" s="459" t="s">
        <v>1833</v>
      </c>
    </row>
    <row r="2" spans="1:25" x14ac:dyDescent="0.25">
      <c r="A2" s="12" t="s">
        <v>1834</v>
      </c>
      <c r="B2" s="183">
        <v>675599</v>
      </c>
      <c r="C2" s="12" t="s">
        <v>172</v>
      </c>
      <c r="D2" s="461" t="s">
        <v>36</v>
      </c>
      <c r="E2" s="461" t="s">
        <v>36</v>
      </c>
      <c r="F2" s="461" t="s">
        <v>36</v>
      </c>
      <c r="G2" s="461" t="s">
        <v>36</v>
      </c>
      <c r="H2" s="461" t="s">
        <v>36</v>
      </c>
      <c r="P2" s="12" t="s">
        <v>1431</v>
      </c>
      <c r="Q2" s="12" t="s">
        <v>173</v>
      </c>
      <c r="R2" s="12" t="s">
        <v>1835</v>
      </c>
      <c r="S2" s="12" t="s">
        <v>1836</v>
      </c>
      <c r="T2" s="12" t="s">
        <v>1837</v>
      </c>
      <c r="U2" s="12" t="s">
        <v>1838</v>
      </c>
      <c r="V2" s="12" t="s">
        <v>1835</v>
      </c>
      <c r="W2" s="12" t="s">
        <v>1836</v>
      </c>
      <c r="X2" s="12" t="s">
        <v>1837</v>
      </c>
      <c r="Y2" s="12" t="s">
        <v>1839</v>
      </c>
    </row>
    <row r="3" spans="1:25" x14ac:dyDescent="0.25">
      <c r="A3" s="12" t="s">
        <v>1840</v>
      </c>
      <c r="B3" s="183">
        <v>675880</v>
      </c>
      <c r="C3" s="12" t="s">
        <v>865</v>
      </c>
      <c r="D3" s="461" t="s">
        <v>36</v>
      </c>
      <c r="E3" s="461" t="s">
        <v>36</v>
      </c>
      <c r="F3" s="461" t="s">
        <v>36</v>
      </c>
      <c r="G3" s="461" t="s">
        <v>36</v>
      </c>
      <c r="H3" s="461" t="s">
        <v>36</v>
      </c>
      <c r="P3" s="12" t="s">
        <v>865</v>
      </c>
      <c r="Q3" s="12" t="s">
        <v>866</v>
      </c>
      <c r="R3" s="12" t="s">
        <v>1841</v>
      </c>
      <c r="S3" s="12" t="s">
        <v>1836</v>
      </c>
      <c r="T3" s="12" t="s">
        <v>1842</v>
      </c>
      <c r="U3" s="12" t="s">
        <v>1843</v>
      </c>
      <c r="V3" s="12" t="s">
        <v>1841</v>
      </c>
      <c r="W3" s="12" t="s">
        <v>1836</v>
      </c>
      <c r="X3" s="12" t="s">
        <v>1842</v>
      </c>
      <c r="Y3" s="12" t="s">
        <v>1844</v>
      </c>
    </row>
    <row r="4" spans="1:25" x14ac:dyDescent="0.25">
      <c r="A4" s="12" t="s">
        <v>1845</v>
      </c>
      <c r="B4" s="183">
        <v>676222</v>
      </c>
      <c r="C4" s="12" t="s">
        <v>476</v>
      </c>
      <c r="D4" s="462" t="s">
        <v>35</v>
      </c>
      <c r="E4" s="462" t="s">
        <v>35</v>
      </c>
      <c r="F4" s="462" t="s">
        <v>35</v>
      </c>
      <c r="G4" s="462" t="s">
        <v>35</v>
      </c>
      <c r="H4" s="462" t="s">
        <v>35</v>
      </c>
      <c r="P4" s="12" t="s">
        <v>1402</v>
      </c>
      <c r="Q4" s="12" t="s">
        <v>477</v>
      </c>
      <c r="R4" s="12" t="s">
        <v>1846</v>
      </c>
      <c r="S4" s="12" t="s">
        <v>1836</v>
      </c>
      <c r="T4" s="12" t="s">
        <v>1847</v>
      </c>
      <c r="U4" s="12" t="s">
        <v>477</v>
      </c>
      <c r="V4" s="12" t="s">
        <v>1846</v>
      </c>
      <c r="W4" s="12" t="s">
        <v>1836</v>
      </c>
      <c r="X4" s="12" t="s">
        <v>1847</v>
      </c>
      <c r="Y4" s="12" t="s">
        <v>1848</v>
      </c>
    </row>
    <row r="5" spans="1:25" x14ac:dyDescent="0.25">
      <c r="A5" s="12" t="s">
        <v>1849</v>
      </c>
      <c r="B5" s="183">
        <v>675681</v>
      </c>
      <c r="C5" s="12" t="s">
        <v>294</v>
      </c>
      <c r="D5" s="462" t="s">
        <v>35</v>
      </c>
      <c r="E5" s="462" t="s">
        <v>35</v>
      </c>
      <c r="F5" s="462" t="s">
        <v>35</v>
      </c>
      <c r="G5" s="462" t="s">
        <v>35</v>
      </c>
      <c r="H5" s="462" t="s">
        <v>35</v>
      </c>
      <c r="P5" s="12" t="s">
        <v>1354</v>
      </c>
      <c r="Q5" s="12" t="s">
        <v>295</v>
      </c>
      <c r="R5" s="12" t="s">
        <v>1850</v>
      </c>
      <c r="S5" s="12" t="s">
        <v>1851</v>
      </c>
      <c r="T5" s="12" t="s">
        <v>1852</v>
      </c>
      <c r="U5" s="12" t="s">
        <v>1853</v>
      </c>
      <c r="V5" s="12" t="s">
        <v>1850</v>
      </c>
      <c r="W5" s="12" t="s">
        <v>1851</v>
      </c>
      <c r="X5" s="12" t="s">
        <v>1854</v>
      </c>
      <c r="Y5" s="12" t="s">
        <v>1855</v>
      </c>
    </row>
    <row r="6" spans="1:25" x14ac:dyDescent="0.25">
      <c r="A6" s="12" t="s">
        <v>1856</v>
      </c>
      <c r="B6" s="183">
        <v>676104</v>
      </c>
      <c r="C6" s="12" t="s">
        <v>408</v>
      </c>
      <c r="D6" s="462" t="s">
        <v>35</v>
      </c>
      <c r="E6" s="462" t="s">
        <v>35</v>
      </c>
      <c r="F6" s="462" t="s">
        <v>35</v>
      </c>
      <c r="G6" s="462" t="s">
        <v>35</v>
      </c>
      <c r="H6" s="462" t="s">
        <v>35</v>
      </c>
      <c r="P6" s="12" t="s">
        <v>1340</v>
      </c>
      <c r="Q6" s="12" t="s">
        <v>409</v>
      </c>
      <c r="R6" s="12" t="s">
        <v>1857</v>
      </c>
      <c r="S6" s="12" t="s">
        <v>1836</v>
      </c>
      <c r="T6" s="12" t="s">
        <v>1858</v>
      </c>
      <c r="U6" s="12" t="s">
        <v>409</v>
      </c>
      <c r="V6" s="12" t="s">
        <v>1857</v>
      </c>
      <c r="W6" s="12" t="s">
        <v>1836</v>
      </c>
      <c r="X6" s="12" t="s">
        <v>1858</v>
      </c>
      <c r="Y6" s="12" t="s">
        <v>1859</v>
      </c>
    </row>
    <row r="7" spans="1:25" x14ac:dyDescent="0.25">
      <c r="A7" s="12" t="s">
        <v>1860</v>
      </c>
      <c r="B7" s="183">
        <v>676143</v>
      </c>
      <c r="C7" s="12" t="s">
        <v>428</v>
      </c>
      <c r="D7" s="462" t="s">
        <v>35</v>
      </c>
      <c r="E7" s="462" t="s">
        <v>35</v>
      </c>
      <c r="F7" s="462" t="s">
        <v>35</v>
      </c>
      <c r="G7" s="462" t="s">
        <v>35</v>
      </c>
      <c r="H7" s="462" t="s">
        <v>35</v>
      </c>
      <c r="P7" s="12" t="s">
        <v>1341</v>
      </c>
      <c r="Q7" s="12" t="s">
        <v>429</v>
      </c>
      <c r="R7" s="12" t="s">
        <v>1861</v>
      </c>
      <c r="S7" s="12" t="s">
        <v>1836</v>
      </c>
      <c r="T7" s="12" t="s">
        <v>1862</v>
      </c>
      <c r="U7" s="12" t="s">
        <v>429</v>
      </c>
      <c r="V7" s="12" t="s">
        <v>1861</v>
      </c>
      <c r="W7" s="12" t="s">
        <v>1836</v>
      </c>
      <c r="X7" s="12" t="s">
        <v>1862</v>
      </c>
      <c r="Y7" s="12" t="s">
        <v>1863</v>
      </c>
    </row>
    <row r="8" spans="1:25" x14ac:dyDescent="0.25">
      <c r="A8" s="12" t="s">
        <v>1864</v>
      </c>
      <c r="B8" s="183">
        <v>676101</v>
      </c>
      <c r="C8" s="12" t="s">
        <v>406</v>
      </c>
      <c r="D8" s="462" t="s">
        <v>35</v>
      </c>
      <c r="E8" s="462" t="s">
        <v>35</v>
      </c>
      <c r="F8" s="462" t="s">
        <v>35</v>
      </c>
      <c r="G8" s="462" t="s">
        <v>35</v>
      </c>
      <c r="H8" s="462" t="s">
        <v>35</v>
      </c>
      <c r="P8" s="12" t="s">
        <v>1342</v>
      </c>
      <c r="Q8" s="12" t="s">
        <v>407</v>
      </c>
      <c r="R8" s="12" t="s">
        <v>1865</v>
      </c>
      <c r="S8" s="12" t="s">
        <v>1836</v>
      </c>
      <c r="T8" s="12" t="s">
        <v>1866</v>
      </c>
      <c r="U8" s="12" t="s">
        <v>407</v>
      </c>
      <c r="V8" s="12" t="s">
        <v>1865</v>
      </c>
      <c r="W8" s="12" t="s">
        <v>1836</v>
      </c>
      <c r="X8" s="12" t="s">
        <v>1866</v>
      </c>
      <c r="Y8" s="12" t="s">
        <v>1867</v>
      </c>
    </row>
    <row r="9" spans="1:25" x14ac:dyDescent="0.25">
      <c r="A9" s="12" t="s">
        <v>1868</v>
      </c>
      <c r="B9" s="12" t="s">
        <v>1622</v>
      </c>
      <c r="C9" s="12" t="s">
        <v>310</v>
      </c>
      <c r="D9" s="462" t="s">
        <v>35</v>
      </c>
      <c r="E9" s="462" t="s">
        <v>35</v>
      </c>
      <c r="F9" s="462" t="s">
        <v>35</v>
      </c>
      <c r="G9" s="462" t="s">
        <v>35</v>
      </c>
      <c r="H9" s="462" t="s">
        <v>35</v>
      </c>
      <c r="P9" s="12" t="s">
        <v>1372</v>
      </c>
      <c r="Q9" s="12" t="s">
        <v>311</v>
      </c>
      <c r="R9" s="12" t="s">
        <v>1869</v>
      </c>
      <c r="S9" s="12" t="s">
        <v>1836</v>
      </c>
      <c r="T9" s="12" t="s">
        <v>1870</v>
      </c>
      <c r="U9" s="12" t="s">
        <v>1871</v>
      </c>
      <c r="V9" s="12" t="s">
        <v>1869</v>
      </c>
      <c r="W9" s="12" t="s">
        <v>1836</v>
      </c>
      <c r="X9" s="12" t="s">
        <v>1870</v>
      </c>
      <c r="Y9" s="12" t="s">
        <v>1872</v>
      </c>
    </row>
    <row r="10" spans="1:25" x14ac:dyDescent="0.25">
      <c r="A10" s="12" t="s">
        <v>1873</v>
      </c>
      <c r="B10" s="183">
        <v>455523</v>
      </c>
      <c r="C10" s="12" t="s">
        <v>750</v>
      </c>
      <c r="D10" s="462" t="s">
        <v>35</v>
      </c>
      <c r="E10" s="462" t="s">
        <v>35</v>
      </c>
      <c r="F10" s="462" t="s">
        <v>35</v>
      </c>
      <c r="G10" s="462" t="s">
        <v>35</v>
      </c>
      <c r="H10" s="462" t="s">
        <v>35</v>
      </c>
      <c r="P10" s="12" t="s">
        <v>1364</v>
      </c>
      <c r="Q10" s="12" t="s">
        <v>751</v>
      </c>
      <c r="R10" s="12" t="s">
        <v>1874</v>
      </c>
      <c r="S10" s="12" t="s">
        <v>1836</v>
      </c>
      <c r="T10" s="12" t="s">
        <v>1875</v>
      </c>
      <c r="U10" s="12" t="s">
        <v>751</v>
      </c>
      <c r="V10" s="12" t="s">
        <v>1874</v>
      </c>
      <c r="W10" s="12" t="s">
        <v>1836</v>
      </c>
      <c r="X10" s="12" t="s">
        <v>1875</v>
      </c>
      <c r="Y10" s="12" t="s">
        <v>1876</v>
      </c>
    </row>
    <row r="11" spans="1:25" x14ac:dyDescent="0.25">
      <c r="A11" s="12" t="s">
        <v>1877</v>
      </c>
      <c r="B11" s="183">
        <v>676005</v>
      </c>
      <c r="C11" s="12" t="s">
        <v>1137</v>
      </c>
      <c r="D11" s="462" t="s">
        <v>35</v>
      </c>
      <c r="E11" s="462" t="s">
        <v>35</v>
      </c>
      <c r="F11" s="462" t="s">
        <v>35</v>
      </c>
      <c r="G11" s="462" t="s">
        <v>35</v>
      </c>
      <c r="H11" s="462" t="s">
        <v>35</v>
      </c>
      <c r="P11" s="12" t="s">
        <v>1369</v>
      </c>
      <c r="Q11" s="12" t="s">
        <v>1138</v>
      </c>
      <c r="R11" s="12" t="s">
        <v>1878</v>
      </c>
      <c r="S11" s="12" t="s">
        <v>1836</v>
      </c>
      <c r="T11" s="12" t="s">
        <v>1879</v>
      </c>
      <c r="U11" s="12" t="s">
        <v>1880</v>
      </c>
      <c r="V11" s="12" t="s">
        <v>1881</v>
      </c>
      <c r="W11" s="12" t="s">
        <v>1836</v>
      </c>
      <c r="X11" s="12" t="s">
        <v>1879</v>
      </c>
      <c r="Y11" s="12" t="s">
        <v>1882</v>
      </c>
    </row>
    <row r="12" spans="1:25" x14ac:dyDescent="0.25">
      <c r="A12" s="12" t="s">
        <v>1883</v>
      </c>
      <c r="B12" s="183">
        <v>676175</v>
      </c>
      <c r="C12" s="12" t="s">
        <v>382</v>
      </c>
      <c r="D12" s="462" t="s">
        <v>35</v>
      </c>
      <c r="E12" s="462" t="s">
        <v>35</v>
      </c>
      <c r="F12" s="462" t="s">
        <v>35</v>
      </c>
      <c r="G12" s="462" t="s">
        <v>35</v>
      </c>
      <c r="H12" s="462" t="s">
        <v>35</v>
      </c>
      <c r="P12" s="12" t="s">
        <v>1259</v>
      </c>
      <c r="Q12" s="12" t="s">
        <v>383</v>
      </c>
      <c r="R12" s="12" t="s">
        <v>1884</v>
      </c>
      <c r="S12" s="12" t="s">
        <v>1836</v>
      </c>
      <c r="T12" s="12" t="s">
        <v>1884</v>
      </c>
      <c r="U12" s="12" t="s">
        <v>1885</v>
      </c>
      <c r="V12" s="12" t="s">
        <v>1884</v>
      </c>
      <c r="W12" s="12" t="s">
        <v>1836</v>
      </c>
      <c r="X12" s="12" t="s">
        <v>1884</v>
      </c>
      <c r="Y12" s="12" t="s">
        <v>1886</v>
      </c>
    </row>
    <row r="13" spans="1:25" x14ac:dyDescent="0.25">
      <c r="A13" s="12" t="s">
        <v>1887</v>
      </c>
      <c r="B13" s="183">
        <v>675936</v>
      </c>
      <c r="C13" s="12" t="s">
        <v>720</v>
      </c>
      <c r="D13" s="462" t="s">
        <v>35</v>
      </c>
      <c r="E13" s="462" t="s">
        <v>35</v>
      </c>
      <c r="F13" s="462" t="s">
        <v>35</v>
      </c>
      <c r="G13" s="462" t="s">
        <v>35</v>
      </c>
      <c r="H13" s="462" t="s">
        <v>35</v>
      </c>
      <c r="P13" s="12" t="s">
        <v>1387</v>
      </c>
      <c r="Q13" s="12" t="s">
        <v>721</v>
      </c>
      <c r="R13" s="12" t="s">
        <v>1888</v>
      </c>
      <c r="S13" s="12" t="s">
        <v>1836</v>
      </c>
      <c r="T13" s="12" t="s">
        <v>1889</v>
      </c>
      <c r="U13" s="12" t="s">
        <v>721</v>
      </c>
      <c r="V13" s="12" t="s">
        <v>1888</v>
      </c>
      <c r="W13" s="12" t="s">
        <v>1836</v>
      </c>
      <c r="X13" s="12" t="s">
        <v>1889</v>
      </c>
      <c r="Y13" s="12" t="s">
        <v>1890</v>
      </c>
    </row>
    <row r="14" spans="1:25" x14ac:dyDescent="0.25">
      <c r="A14" s="12" t="s">
        <v>1891</v>
      </c>
      <c r="B14" s="183">
        <v>676259</v>
      </c>
      <c r="C14" s="12" t="s">
        <v>150</v>
      </c>
      <c r="D14" s="462" t="s">
        <v>35</v>
      </c>
      <c r="E14" s="462" t="s">
        <v>35</v>
      </c>
      <c r="F14" s="462" t="s">
        <v>35</v>
      </c>
      <c r="G14" s="462" t="s">
        <v>35</v>
      </c>
      <c r="H14" s="462" t="s">
        <v>35</v>
      </c>
      <c r="P14" s="12" t="s">
        <v>1301</v>
      </c>
      <c r="Q14" s="12" t="s">
        <v>151</v>
      </c>
      <c r="R14" s="12" t="s">
        <v>1892</v>
      </c>
      <c r="S14" s="12" t="s">
        <v>1836</v>
      </c>
      <c r="T14" s="12" t="s">
        <v>1893</v>
      </c>
      <c r="U14" s="12" t="s">
        <v>151</v>
      </c>
      <c r="V14" s="12" t="s">
        <v>1892</v>
      </c>
      <c r="W14" s="12" t="s">
        <v>1836</v>
      </c>
      <c r="X14" s="12" t="s">
        <v>1893</v>
      </c>
      <c r="Y14" s="12" t="s">
        <v>1894</v>
      </c>
    </row>
    <row r="15" spans="1:25" x14ac:dyDescent="0.25">
      <c r="A15" s="12" t="s">
        <v>1895</v>
      </c>
      <c r="B15" s="183">
        <v>455965</v>
      </c>
      <c r="C15" s="12" t="s">
        <v>999</v>
      </c>
      <c r="D15" s="462" t="s">
        <v>35</v>
      </c>
      <c r="E15" s="462" t="s">
        <v>35</v>
      </c>
      <c r="F15" s="462" t="s">
        <v>35</v>
      </c>
      <c r="G15" s="462" t="s">
        <v>35</v>
      </c>
      <c r="H15" s="462" t="s">
        <v>35</v>
      </c>
      <c r="P15" s="12" t="s">
        <v>1392</v>
      </c>
      <c r="Q15" s="12" t="s">
        <v>1000</v>
      </c>
      <c r="R15" s="12" t="s">
        <v>1896</v>
      </c>
      <c r="S15" s="12" t="s">
        <v>1836</v>
      </c>
      <c r="T15" s="12" t="s">
        <v>1897</v>
      </c>
      <c r="U15" s="12" t="s">
        <v>1000</v>
      </c>
      <c r="V15" s="12" t="s">
        <v>1896</v>
      </c>
      <c r="W15" s="12" t="s">
        <v>1836</v>
      </c>
      <c r="X15" s="12" t="s">
        <v>1897</v>
      </c>
      <c r="Y15" s="12" t="s">
        <v>1898</v>
      </c>
    </row>
    <row r="16" spans="1:25" x14ac:dyDescent="0.25">
      <c r="A16" s="12" t="s">
        <v>1899</v>
      </c>
      <c r="B16" s="183">
        <v>675795</v>
      </c>
      <c r="C16" s="12" t="s">
        <v>965</v>
      </c>
      <c r="D16" s="462" t="s">
        <v>35</v>
      </c>
      <c r="E16" s="462" t="s">
        <v>35</v>
      </c>
      <c r="F16" s="462" t="s">
        <v>35</v>
      </c>
      <c r="G16" s="462" t="s">
        <v>35</v>
      </c>
      <c r="H16" s="462" t="s">
        <v>35</v>
      </c>
      <c r="P16" s="12" t="s">
        <v>1364</v>
      </c>
      <c r="Q16" s="12" t="s">
        <v>966</v>
      </c>
      <c r="R16" s="12" t="s">
        <v>1874</v>
      </c>
      <c r="S16" s="12" t="s">
        <v>1836</v>
      </c>
      <c r="T16" s="12" t="s">
        <v>1900</v>
      </c>
      <c r="U16" s="12" t="s">
        <v>966</v>
      </c>
      <c r="V16" s="12" t="s">
        <v>1874</v>
      </c>
      <c r="W16" s="12" t="s">
        <v>1836</v>
      </c>
      <c r="X16" s="12" t="s">
        <v>1900</v>
      </c>
      <c r="Y16" s="12" t="s">
        <v>1901</v>
      </c>
    </row>
    <row r="17" spans="1:25" x14ac:dyDescent="0.25">
      <c r="A17" s="12" t="s">
        <v>1902</v>
      </c>
      <c r="B17" s="183">
        <v>675729</v>
      </c>
      <c r="C17" s="12" t="s">
        <v>344</v>
      </c>
      <c r="D17" s="462" t="s">
        <v>35</v>
      </c>
      <c r="E17" s="462" t="s">
        <v>35</v>
      </c>
      <c r="F17" s="462" t="s">
        <v>35</v>
      </c>
      <c r="G17" s="462" t="s">
        <v>35</v>
      </c>
      <c r="H17" s="462" t="s">
        <v>35</v>
      </c>
      <c r="P17" s="12" t="s">
        <v>1387</v>
      </c>
      <c r="Q17" s="12" t="s">
        <v>345</v>
      </c>
      <c r="R17" s="12" t="s">
        <v>1903</v>
      </c>
      <c r="S17" s="12" t="s">
        <v>1836</v>
      </c>
      <c r="T17" s="12" t="s">
        <v>1904</v>
      </c>
      <c r="U17" s="12" t="s">
        <v>345</v>
      </c>
      <c r="V17" s="12" t="s">
        <v>1903</v>
      </c>
      <c r="W17" s="12" t="s">
        <v>1836</v>
      </c>
      <c r="X17" s="12" t="s">
        <v>1904</v>
      </c>
      <c r="Y17" s="12" t="s">
        <v>1905</v>
      </c>
    </row>
    <row r="18" spans="1:25" x14ac:dyDescent="0.25">
      <c r="A18" s="12" t="s">
        <v>1906</v>
      </c>
      <c r="B18" s="12" t="s">
        <v>1629</v>
      </c>
      <c r="C18" s="12" t="s">
        <v>1057</v>
      </c>
      <c r="D18" s="462" t="s">
        <v>35</v>
      </c>
      <c r="E18" s="462" t="s">
        <v>35</v>
      </c>
      <c r="F18" s="462" t="s">
        <v>35</v>
      </c>
      <c r="G18" s="462" t="s">
        <v>35</v>
      </c>
      <c r="H18" s="462" t="s">
        <v>35</v>
      </c>
      <c r="P18" s="12" t="s">
        <v>1273</v>
      </c>
      <c r="Q18" s="12" t="s">
        <v>1058</v>
      </c>
      <c r="R18" s="12" t="s">
        <v>1907</v>
      </c>
      <c r="S18" s="12" t="s">
        <v>1836</v>
      </c>
      <c r="T18" s="12" t="s">
        <v>1908</v>
      </c>
      <c r="U18" s="12" t="s">
        <v>1909</v>
      </c>
      <c r="V18" s="12" t="s">
        <v>1907</v>
      </c>
      <c r="W18" s="12" t="s">
        <v>1836</v>
      </c>
      <c r="X18" s="12" t="s">
        <v>1908</v>
      </c>
      <c r="Y18" s="12" t="s">
        <v>1910</v>
      </c>
    </row>
    <row r="19" spans="1:25" x14ac:dyDescent="0.25">
      <c r="A19" s="12" t="s">
        <v>1911</v>
      </c>
      <c r="B19" s="183">
        <v>675798</v>
      </c>
      <c r="C19" s="12" t="s">
        <v>1143</v>
      </c>
      <c r="D19" s="462" t="s">
        <v>35</v>
      </c>
      <c r="E19" s="462" t="s">
        <v>35</v>
      </c>
      <c r="F19" s="462" t="s">
        <v>35</v>
      </c>
      <c r="G19" s="462" t="s">
        <v>35</v>
      </c>
      <c r="H19" s="462" t="s">
        <v>35</v>
      </c>
      <c r="P19" s="12" t="s">
        <v>1278</v>
      </c>
      <c r="Q19" s="12" t="s">
        <v>1144</v>
      </c>
      <c r="R19" s="12" t="s">
        <v>1912</v>
      </c>
      <c r="S19" s="12" t="s">
        <v>1836</v>
      </c>
      <c r="T19" s="12" t="s">
        <v>1913</v>
      </c>
      <c r="U19" s="12" t="s">
        <v>1144</v>
      </c>
      <c r="V19" s="12" t="s">
        <v>1912</v>
      </c>
      <c r="W19" s="12" t="s">
        <v>1836</v>
      </c>
      <c r="X19" s="12" t="s">
        <v>1913</v>
      </c>
      <c r="Y19" s="12" t="s">
        <v>1914</v>
      </c>
    </row>
    <row r="20" spans="1:25" x14ac:dyDescent="0.25">
      <c r="A20" s="12" t="s">
        <v>1915</v>
      </c>
      <c r="B20" s="183">
        <v>676349</v>
      </c>
      <c r="C20" s="12" t="s">
        <v>538</v>
      </c>
      <c r="D20" s="462" t="s">
        <v>35</v>
      </c>
      <c r="E20" s="462" t="s">
        <v>35</v>
      </c>
      <c r="F20" s="462" t="s">
        <v>35</v>
      </c>
      <c r="G20" s="462" t="s">
        <v>35</v>
      </c>
      <c r="H20" s="462" t="s">
        <v>35</v>
      </c>
      <c r="P20" s="12" t="s">
        <v>1407</v>
      </c>
      <c r="Q20" s="12" t="s">
        <v>539</v>
      </c>
      <c r="R20" s="12" t="s">
        <v>1916</v>
      </c>
      <c r="S20" s="12" t="s">
        <v>1836</v>
      </c>
      <c r="T20" s="12" t="s">
        <v>1917</v>
      </c>
      <c r="U20" s="12" t="s">
        <v>1880</v>
      </c>
      <c r="V20" s="12" t="s">
        <v>1881</v>
      </c>
      <c r="W20" s="12" t="s">
        <v>1836</v>
      </c>
      <c r="X20" s="12" t="s">
        <v>1918</v>
      </c>
      <c r="Y20" s="12" t="s">
        <v>1919</v>
      </c>
    </row>
    <row r="21" spans="1:25" x14ac:dyDescent="0.25">
      <c r="A21" s="12" t="s">
        <v>1920</v>
      </c>
      <c r="B21" s="183">
        <v>455849</v>
      </c>
      <c r="C21" s="12" t="s">
        <v>664</v>
      </c>
      <c r="D21" s="462" t="s">
        <v>35</v>
      </c>
      <c r="E21" s="462" t="s">
        <v>35</v>
      </c>
      <c r="F21" s="462" t="s">
        <v>35</v>
      </c>
      <c r="G21" s="462" t="s">
        <v>35</v>
      </c>
      <c r="H21" s="462" t="s">
        <v>35</v>
      </c>
      <c r="P21" s="12" t="s">
        <v>1390</v>
      </c>
      <c r="Q21" s="12" t="s">
        <v>665</v>
      </c>
      <c r="R21" s="12" t="s">
        <v>1921</v>
      </c>
      <c r="S21" s="12" t="s">
        <v>1836</v>
      </c>
      <c r="T21" s="12" t="s">
        <v>1922</v>
      </c>
      <c r="U21" s="12" t="s">
        <v>665</v>
      </c>
      <c r="V21" s="12" t="s">
        <v>1921</v>
      </c>
      <c r="W21" s="12" t="s">
        <v>1836</v>
      </c>
      <c r="X21" s="12" t="s">
        <v>1922</v>
      </c>
      <c r="Y21" s="12" t="s">
        <v>1923</v>
      </c>
    </row>
    <row r="22" spans="1:25" x14ac:dyDescent="0.25">
      <c r="A22" s="12" t="s">
        <v>1924</v>
      </c>
      <c r="B22" s="183">
        <v>455931</v>
      </c>
      <c r="C22" s="12" t="s">
        <v>632</v>
      </c>
      <c r="D22" s="462" t="s">
        <v>35</v>
      </c>
      <c r="E22" s="462" t="s">
        <v>35</v>
      </c>
      <c r="F22" s="462" t="s">
        <v>35</v>
      </c>
      <c r="G22" s="462" t="s">
        <v>35</v>
      </c>
      <c r="H22" s="462" t="s">
        <v>35</v>
      </c>
      <c r="P22" s="12" t="s">
        <v>1266</v>
      </c>
      <c r="Q22" s="12" t="s">
        <v>633</v>
      </c>
      <c r="R22" s="12" t="s">
        <v>1925</v>
      </c>
      <c r="S22" s="12" t="s">
        <v>1836</v>
      </c>
      <c r="T22" s="12" t="s">
        <v>1926</v>
      </c>
      <c r="U22" s="12" t="s">
        <v>633</v>
      </c>
      <c r="V22" s="12" t="s">
        <v>1925</v>
      </c>
      <c r="W22" s="12" t="s">
        <v>1836</v>
      </c>
      <c r="X22" s="12" t="s">
        <v>1926</v>
      </c>
      <c r="Y22" s="12" t="s">
        <v>1927</v>
      </c>
    </row>
    <row r="23" spans="1:25" x14ac:dyDescent="0.25">
      <c r="A23" s="12" t="s">
        <v>1928</v>
      </c>
      <c r="B23" s="183">
        <v>675852</v>
      </c>
      <c r="C23" s="12" t="s">
        <v>798</v>
      </c>
      <c r="D23" s="462" t="s">
        <v>35</v>
      </c>
      <c r="E23" s="462" t="s">
        <v>35</v>
      </c>
      <c r="F23" s="462" t="s">
        <v>35</v>
      </c>
      <c r="G23" s="462" t="s">
        <v>35</v>
      </c>
      <c r="H23" s="462" t="s">
        <v>35</v>
      </c>
      <c r="P23" s="12" t="s">
        <v>1266</v>
      </c>
      <c r="Q23" s="12" t="s">
        <v>799</v>
      </c>
      <c r="R23" s="12" t="s">
        <v>1896</v>
      </c>
      <c r="S23" s="12" t="s">
        <v>1836</v>
      </c>
      <c r="T23" s="12" t="s">
        <v>1929</v>
      </c>
      <c r="U23" s="12" t="s">
        <v>799</v>
      </c>
      <c r="V23" s="12" t="s">
        <v>1896</v>
      </c>
      <c r="W23" s="12" t="s">
        <v>1836</v>
      </c>
      <c r="X23" s="12" t="s">
        <v>1929</v>
      </c>
      <c r="Y23" s="12" t="s">
        <v>1930</v>
      </c>
    </row>
    <row r="24" spans="1:25" x14ac:dyDescent="0.25">
      <c r="A24" s="12" t="s">
        <v>1931</v>
      </c>
      <c r="B24" s="183">
        <v>455467</v>
      </c>
      <c r="C24" s="12" t="s">
        <v>240</v>
      </c>
      <c r="D24" s="462" t="s">
        <v>35</v>
      </c>
      <c r="E24" s="462" t="s">
        <v>35</v>
      </c>
      <c r="F24" s="462" t="s">
        <v>35</v>
      </c>
      <c r="G24" s="462" t="s">
        <v>35</v>
      </c>
      <c r="H24" s="462" t="s">
        <v>35</v>
      </c>
      <c r="P24" s="12" t="s">
        <v>1359</v>
      </c>
      <c r="Q24" s="12" t="s">
        <v>241</v>
      </c>
      <c r="R24" s="12" t="s">
        <v>1874</v>
      </c>
      <c r="S24" s="12" t="s">
        <v>1836</v>
      </c>
      <c r="T24" s="12" t="s">
        <v>1932</v>
      </c>
      <c r="U24" s="12" t="s">
        <v>241</v>
      </c>
      <c r="V24" s="12" t="s">
        <v>1874</v>
      </c>
      <c r="W24" s="12" t="s">
        <v>1836</v>
      </c>
      <c r="X24" s="12" t="s">
        <v>1932</v>
      </c>
      <c r="Y24" s="12" t="s">
        <v>1933</v>
      </c>
    </row>
    <row r="25" spans="1:25" x14ac:dyDescent="0.25">
      <c r="A25" s="12" t="s">
        <v>1934</v>
      </c>
      <c r="B25" s="183">
        <v>675506</v>
      </c>
      <c r="C25" s="12" t="s">
        <v>158</v>
      </c>
      <c r="D25" s="462" t="s">
        <v>35</v>
      </c>
      <c r="E25" s="462" t="s">
        <v>35</v>
      </c>
      <c r="F25" s="462" t="s">
        <v>35</v>
      </c>
      <c r="G25" s="462" t="s">
        <v>35</v>
      </c>
      <c r="H25" s="462" t="s">
        <v>35</v>
      </c>
      <c r="P25" s="12" t="s">
        <v>1428</v>
      </c>
      <c r="Q25" s="12" t="s">
        <v>159</v>
      </c>
      <c r="R25" s="12" t="s">
        <v>1935</v>
      </c>
      <c r="S25" s="12" t="s">
        <v>1836</v>
      </c>
      <c r="T25" s="12" t="s">
        <v>1936</v>
      </c>
      <c r="U25" s="12" t="s">
        <v>159</v>
      </c>
      <c r="V25" s="12" t="s">
        <v>1935</v>
      </c>
      <c r="W25" s="12" t="s">
        <v>1836</v>
      </c>
      <c r="X25" s="12" t="s">
        <v>1936</v>
      </c>
      <c r="Y25" s="12" t="s">
        <v>1937</v>
      </c>
    </row>
    <row r="26" spans="1:25" x14ac:dyDescent="0.25">
      <c r="A26" s="12" t="s">
        <v>1938</v>
      </c>
      <c r="B26" s="183">
        <v>455536</v>
      </c>
      <c r="C26" s="12" t="s">
        <v>598</v>
      </c>
      <c r="D26" s="462" t="s">
        <v>35</v>
      </c>
      <c r="E26" s="462" t="s">
        <v>35</v>
      </c>
      <c r="F26" s="462" t="s">
        <v>35</v>
      </c>
      <c r="G26" s="462" t="s">
        <v>35</v>
      </c>
      <c r="H26" s="462" t="s">
        <v>35</v>
      </c>
      <c r="P26" s="12" t="s">
        <v>1430</v>
      </c>
      <c r="Q26" s="12" t="s">
        <v>599</v>
      </c>
      <c r="R26" s="12" t="s">
        <v>1939</v>
      </c>
      <c r="S26" s="12" t="s">
        <v>1836</v>
      </c>
      <c r="T26" s="12" t="s">
        <v>1940</v>
      </c>
      <c r="U26" s="12" t="s">
        <v>599</v>
      </c>
      <c r="V26" s="12" t="s">
        <v>1939</v>
      </c>
      <c r="W26" s="12" t="s">
        <v>1836</v>
      </c>
      <c r="X26" s="12" t="s">
        <v>1940</v>
      </c>
      <c r="Y26" s="12" t="s">
        <v>1941</v>
      </c>
    </row>
    <row r="27" spans="1:25" x14ac:dyDescent="0.25">
      <c r="A27" s="12" t="s">
        <v>1942</v>
      </c>
      <c r="B27" s="183">
        <v>675019</v>
      </c>
      <c r="C27" s="12" t="s">
        <v>909</v>
      </c>
      <c r="D27" s="462" t="s">
        <v>35</v>
      </c>
      <c r="E27" s="462" t="s">
        <v>35</v>
      </c>
      <c r="F27" s="462" t="s">
        <v>35</v>
      </c>
      <c r="G27" s="462" t="s">
        <v>35</v>
      </c>
      <c r="H27" s="462" t="s">
        <v>35</v>
      </c>
      <c r="P27" s="12" t="s">
        <v>1283</v>
      </c>
      <c r="Q27" s="12" t="s">
        <v>910</v>
      </c>
      <c r="R27" s="12" t="s">
        <v>1943</v>
      </c>
      <c r="S27" s="12" t="s">
        <v>1836</v>
      </c>
      <c r="T27" s="12" t="s">
        <v>1944</v>
      </c>
      <c r="U27" s="12" t="s">
        <v>1945</v>
      </c>
      <c r="V27" s="12" t="s">
        <v>1943</v>
      </c>
      <c r="W27" s="12" t="s">
        <v>1836</v>
      </c>
      <c r="X27" s="12" t="s">
        <v>1944</v>
      </c>
      <c r="Y27" s="12" t="s">
        <v>1946</v>
      </c>
    </row>
    <row r="28" spans="1:25" x14ac:dyDescent="0.25">
      <c r="A28" s="12" t="s">
        <v>1947</v>
      </c>
      <c r="B28" s="183">
        <v>675932</v>
      </c>
      <c r="C28" s="12" t="s">
        <v>833</v>
      </c>
      <c r="D28" s="462" t="s">
        <v>35</v>
      </c>
      <c r="E28" s="462" t="s">
        <v>35</v>
      </c>
      <c r="F28" s="462" t="s">
        <v>35</v>
      </c>
      <c r="G28" s="462" t="s">
        <v>35</v>
      </c>
      <c r="H28" s="462" t="s">
        <v>35</v>
      </c>
      <c r="P28" s="12" t="s">
        <v>1420</v>
      </c>
      <c r="Q28" s="12" t="s">
        <v>834</v>
      </c>
      <c r="R28" s="12" t="s">
        <v>1948</v>
      </c>
      <c r="S28" s="12" t="s">
        <v>1836</v>
      </c>
      <c r="T28" s="12" t="s">
        <v>1949</v>
      </c>
      <c r="U28" s="12" t="s">
        <v>834</v>
      </c>
      <c r="V28" s="12" t="s">
        <v>1948</v>
      </c>
      <c r="W28" s="12" t="s">
        <v>1836</v>
      </c>
      <c r="X28" s="12" t="s">
        <v>1949</v>
      </c>
      <c r="Y28" s="12" t="s">
        <v>1950</v>
      </c>
    </row>
    <row r="29" spans="1:25" x14ac:dyDescent="0.25">
      <c r="A29" s="12" t="s">
        <v>1951</v>
      </c>
      <c r="B29" s="183">
        <v>455819</v>
      </c>
      <c r="C29" s="12" t="s">
        <v>913</v>
      </c>
      <c r="D29" s="462" t="s">
        <v>35</v>
      </c>
      <c r="E29" s="462" t="s">
        <v>35</v>
      </c>
      <c r="F29" s="462" t="s">
        <v>35</v>
      </c>
      <c r="G29" s="462" t="s">
        <v>35</v>
      </c>
      <c r="H29" s="462" t="s">
        <v>35</v>
      </c>
      <c r="P29" s="12" t="s">
        <v>1356</v>
      </c>
      <c r="Q29" s="12" t="s">
        <v>914</v>
      </c>
      <c r="R29" s="12" t="s">
        <v>1865</v>
      </c>
      <c r="S29" s="12" t="s">
        <v>1836</v>
      </c>
      <c r="T29" s="12" t="s">
        <v>1952</v>
      </c>
      <c r="U29" s="12" t="s">
        <v>914</v>
      </c>
      <c r="V29" s="12" t="s">
        <v>1865</v>
      </c>
      <c r="W29" s="12" t="s">
        <v>1836</v>
      </c>
      <c r="X29" s="12" t="s">
        <v>1952</v>
      </c>
      <c r="Y29" s="12" t="s">
        <v>1953</v>
      </c>
    </row>
    <row r="30" spans="1:25" x14ac:dyDescent="0.25">
      <c r="A30" s="12" t="s">
        <v>1954</v>
      </c>
      <c r="B30" s="183">
        <v>455872</v>
      </c>
      <c r="C30" s="12" t="s">
        <v>286</v>
      </c>
      <c r="D30" s="462" t="s">
        <v>35</v>
      </c>
      <c r="E30" s="462" t="s">
        <v>35</v>
      </c>
      <c r="F30" s="462" t="s">
        <v>35</v>
      </c>
      <c r="G30" s="462" t="s">
        <v>35</v>
      </c>
      <c r="H30" s="462" t="s">
        <v>35</v>
      </c>
      <c r="P30" s="12" t="s">
        <v>1370</v>
      </c>
      <c r="Q30" s="12" t="s">
        <v>287</v>
      </c>
      <c r="R30" s="12" t="s">
        <v>1955</v>
      </c>
      <c r="S30" s="12" t="s">
        <v>1836</v>
      </c>
      <c r="T30" s="12" t="s">
        <v>1956</v>
      </c>
      <c r="U30" s="12" t="s">
        <v>287</v>
      </c>
      <c r="V30" s="12" t="s">
        <v>1955</v>
      </c>
      <c r="W30" s="12" t="s">
        <v>1836</v>
      </c>
      <c r="X30" s="12" t="s">
        <v>1956</v>
      </c>
      <c r="Y30" s="12" t="s">
        <v>1957</v>
      </c>
    </row>
    <row r="31" spans="1:25" x14ac:dyDescent="0.25">
      <c r="A31" s="12" t="s">
        <v>1958</v>
      </c>
      <c r="B31" s="183">
        <v>675423</v>
      </c>
      <c r="C31" s="12" t="s">
        <v>831</v>
      </c>
      <c r="D31" s="462" t="s">
        <v>35</v>
      </c>
      <c r="E31" s="462" t="s">
        <v>35</v>
      </c>
      <c r="F31" s="462" t="s">
        <v>35</v>
      </c>
      <c r="G31" s="462" t="s">
        <v>35</v>
      </c>
      <c r="H31" s="462" t="s">
        <v>35</v>
      </c>
      <c r="P31" s="12" t="s">
        <v>1376</v>
      </c>
      <c r="Q31" s="12" t="s">
        <v>832</v>
      </c>
      <c r="R31" s="12" t="s">
        <v>1959</v>
      </c>
      <c r="S31" s="12" t="s">
        <v>1836</v>
      </c>
      <c r="T31" s="12" t="s">
        <v>1960</v>
      </c>
      <c r="U31" s="12" t="s">
        <v>1961</v>
      </c>
      <c r="V31" s="12" t="s">
        <v>1962</v>
      </c>
      <c r="W31" s="12" t="s">
        <v>1836</v>
      </c>
      <c r="X31" s="12" t="s">
        <v>1963</v>
      </c>
      <c r="Y31" s="12" t="s">
        <v>1964</v>
      </c>
    </row>
    <row r="32" spans="1:25" x14ac:dyDescent="0.25">
      <c r="A32" s="12" t="s">
        <v>1965</v>
      </c>
      <c r="B32" s="183">
        <v>455748</v>
      </c>
      <c r="C32" s="12" t="s">
        <v>668</v>
      </c>
      <c r="D32" s="462" t="s">
        <v>35</v>
      </c>
      <c r="E32" s="462" t="s">
        <v>35</v>
      </c>
      <c r="F32" s="462" t="s">
        <v>35</v>
      </c>
      <c r="G32" s="462" t="s">
        <v>35</v>
      </c>
      <c r="H32" s="462" t="s">
        <v>35</v>
      </c>
      <c r="P32" s="12" t="s">
        <v>1304</v>
      </c>
      <c r="Q32" s="12" t="s">
        <v>669</v>
      </c>
      <c r="R32" s="12" t="s">
        <v>1966</v>
      </c>
      <c r="S32" s="12" t="s">
        <v>1836</v>
      </c>
      <c r="T32" s="12" t="s">
        <v>1967</v>
      </c>
      <c r="U32" s="12" t="s">
        <v>669</v>
      </c>
      <c r="V32" s="12" t="s">
        <v>1966</v>
      </c>
      <c r="W32" s="12" t="s">
        <v>1836</v>
      </c>
      <c r="X32" s="12" t="s">
        <v>1967</v>
      </c>
      <c r="Y32" s="12" t="s">
        <v>1968</v>
      </c>
    </row>
    <row r="33" spans="1:25" x14ac:dyDescent="0.25">
      <c r="A33" s="12" t="s">
        <v>1969</v>
      </c>
      <c r="B33" s="183">
        <v>676301</v>
      </c>
      <c r="C33" s="12" t="s">
        <v>272</v>
      </c>
      <c r="D33" s="462" t="s">
        <v>35</v>
      </c>
      <c r="E33" s="462" t="s">
        <v>35</v>
      </c>
      <c r="F33" s="462" t="s">
        <v>35</v>
      </c>
      <c r="G33" s="462" t="s">
        <v>35</v>
      </c>
      <c r="H33" s="462" t="s">
        <v>35</v>
      </c>
      <c r="P33" s="12" t="s">
        <v>1364</v>
      </c>
      <c r="Q33" s="12" t="s">
        <v>273</v>
      </c>
      <c r="R33" s="12" t="s">
        <v>1970</v>
      </c>
      <c r="S33" s="12" t="s">
        <v>1836</v>
      </c>
      <c r="T33" s="12" t="s">
        <v>1971</v>
      </c>
      <c r="U33" s="12" t="s">
        <v>273</v>
      </c>
      <c r="V33" s="12" t="s">
        <v>1970</v>
      </c>
      <c r="W33" s="12" t="s">
        <v>1836</v>
      </c>
      <c r="X33" s="12" t="s">
        <v>1971</v>
      </c>
      <c r="Y33" s="12" t="s">
        <v>1972</v>
      </c>
    </row>
    <row r="34" spans="1:25" x14ac:dyDescent="0.25">
      <c r="A34" s="12" t="s">
        <v>1973</v>
      </c>
      <c r="B34" s="183">
        <v>675220</v>
      </c>
      <c r="C34" s="12" t="s">
        <v>1017</v>
      </c>
      <c r="D34" s="462" t="s">
        <v>35</v>
      </c>
      <c r="E34" s="462" t="s">
        <v>35</v>
      </c>
      <c r="F34" s="462" t="s">
        <v>35</v>
      </c>
      <c r="G34" s="462" t="s">
        <v>35</v>
      </c>
      <c r="H34" s="462" t="s">
        <v>35</v>
      </c>
      <c r="P34" s="12" t="s">
        <v>1371</v>
      </c>
      <c r="Q34" s="12" t="s">
        <v>1018</v>
      </c>
      <c r="R34" s="12" t="s">
        <v>1974</v>
      </c>
      <c r="S34" s="12" t="s">
        <v>1836</v>
      </c>
      <c r="T34" s="12" t="s">
        <v>1975</v>
      </c>
      <c r="U34" s="12" t="s">
        <v>1018</v>
      </c>
      <c r="V34" s="12" t="s">
        <v>1974</v>
      </c>
      <c r="W34" s="12" t="s">
        <v>1836</v>
      </c>
      <c r="X34" s="12" t="s">
        <v>1975</v>
      </c>
      <c r="Y34" s="12" t="s">
        <v>1976</v>
      </c>
    </row>
    <row r="35" spans="1:25" x14ac:dyDescent="0.25">
      <c r="A35" s="12" t="s">
        <v>1977</v>
      </c>
      <c r="B35" s="183">
        <v>675900</v>
      </c>
      <c r="C35" s="12" t="s">
        <v>1015</v>
      </c>
      <c r="D35" s="462" t="s">
        <v>35</v>
      </c>
      <c r="E35" s="462" t="s">
        <v>35</v>
      </c>
      <c r="F35" s="462" t="s">
        <v>35</v>
      </c>
      <c r="G35" s="462" t="s">
        <v>35</v>
      </c>
      <c r="H35" s="462" t="s">
        <v>35</v>
      </c>
      <c r="P35" s="12" t="s">
        <v>1371</v>
      </c>
      <c r="Q35" s="12" t="s">
        <v>1016</v>
      </c>
      <c r="R35" s="12" t="s">
        <v>1978</v>
      </c>
      <c r="S35" s="12" t="s">
        <v>1836</v>
      </c>
      <c r="T35" s="12" t="s">
        <v>1979</v>
      </c>
      <c r="U35" s="12" t="s">
        <v>1980</v>
      </c>
      <c r="V35" s="12" t="s">
        <v>1981</v>
      </c>
      <c r="W35" s="12" t="s">
        <v>1836</v>
      </c>
      <c r="X35" s="12" t="s">
        <v>1982</v>
      </c>
      <c r="Y35" s="12" t="s">
        <v>1983</v>
      </c>
    </row>
    <row r="36" spans="1:25" x14ac:dyDescent="0.25">
      <c r="A36" s="12" t="s">
        <v>1984</v>
      </c>
      <c r="B36" s="183">
        <v>455699</v>
      </c>
      <c r="C36" s="12" t="s">
        <v>1041</v>
      </c>
      <c r="D36" s="462" t="s">
        <v>35</v>
      </c>
      <c r="E36" s="462" t="s">
        <v>35</v>
      </c>
      <c r="F36" s="462" t="s">
        <v>35</v>
      </c>
      <c r="G36" s="462" t="s">
        <v>35</v>
      </c>
      <c r="H36" s="462" t="s">
        <v>35</v>
      </c>
      <c r="P36" s="12" t="s">
        <v>1391</v>
      </c>
      <c r="Q36" s="12" t="s">
        <v>1042</v>
      </c>
      <c r="R36" s="12" t="s">
        <v>1985</v>
      </c>
      <c r="S36" s="12" t="s">
        <v>1836</v>
      </c>
      <c r="T36" s="12" t="s">
        <v>1986</v>
      </c>
      <c r="U36" s="12" t="s">
        <v>1042</v>
      </c>
      <c r="V36" s="12" t="s">
        <v>1985</v>
      </c>
      <c r="W36" s="12" t="s">
        <v>1836</v>
      </c>
      <c r="X36" s="12" t="s">
        <v>1986</v>
      </c>
      <c r="Y36" s="12" t="s">
        <v>1987</v>
      </c>
    </row>
    <row r="37" spans="1:25" x14ac:dyDescent="0.25">
      <c r="A37" s="12" t="s">
        <v>1988</v>
      </c>
      <c r="B37" s="183">
        <v>675356</v>
      </c>
      <c r="C37" s="12" t="s">
        <v>851</v>
      </c>
      <c r="D37" s="462" t="s">
        <v>35</v>
      </c>
      <c r="E37" s="462" t="s">
        <v>35</v>
      </c>
      <c r="F37" s="462" t="s">
        <v>35</v>
      </c>
      <c r="G37" s="462" t="s">
        <v>35</v>
      </c>
      <c r="H37" s="462" t="s">
        <v>35</v>
      </c>
      <c r="P37" s="12" t="s">
        <v>1391</v>
      </c>
      <c r="Q37" s="12" t="s">
        <v>852</v>
      </c>
      <c r="R37" s="12" t="s">
        <v>1846</v>
      </c>
      <c r="S37" s="12" t="s">
        <v>1836</v>
      </c>
      <c r="T37" s="12" t="s">
        <v>1847</v>
      </c>
      <c r="U37" s="12" t="s">
        <v>852</v>
      </c>
      <c r="V37" s="12" t="s">
        <v>1846</v>
      </c>
      <c r="W37" s="12" t="s">
        <v>1836</v>
      </c>
      <c r="X37" s="12" t="s">
        <v>1847</v>
      </c>
      <c r="Y37" s="12" t="s">
        <v>1989</v>
      </c>
    </row>
    <row r="38" spans="1:25" x14ac:dyDescent="0.25">
      <c r="A38" s="12" t="s">
        <v>1990</v>
      </c>
      <c r="B38" s="183">
        <v>455582</v>
      </c>
      <c r="C38" s="12" t="s">
        <v>772</v>
      </c>
      <c r="D38" s="462" t="s">
        <v>35</v>
      </c>
      <c r="E38" s="462" t="s">
        <v>35</v>
      </c>
      <c r="F38" s="462" t="s">
        <v>35</v>
      </c>
      <c r="G38" s="462" t="s">
        <v>35</v>
      </c>
      <c r="H38" s="462" t="s">
        <v>35</v>
      </c>
      <c r="P38" s="12" t="s">
        <v>1391</v>
      </c>
      <c r="Q38" s="12" t="s">
        <v>773</v>
      </c>
      <c r="R38" s="12" t="s">
        <v>1991</v>
      </c>
      <c r="S38" s="12" t="s">
        <v>1836</v>
      </c>
      <c r="T38" s="12" t="s">
        <v>1992</v>
      </c>
      <c r="U38" s="12" t="s">
        <v>773</v>
      </c>
      <c r="V38" s="12" t="s">
        <v>1991</v>
      </c>
      <c r="W38" s="12" t="s">
        <v>1836</v>
      </c>
      <c r="X38" s="12" t="s">
        <v>1992</v>
      </c>
      <c r="Y38" s="12" t="s">
        <v>1993</v>
      </c>
    </row>
    <row r="39" spans="1:25" x14ac:dyDescent="0.25">
      <c r="A39" s="12" t="s">
        <v>1994</v>
      </c>
      <c r="B39" s="183">
        <v>676096</v>
      </c>
      <c r="C39" s="12" t="s">
        <v>410</v>
      </c>
      <c r="D39" s="462" t="s">
        <v>35</v>
      </c>
      <c r="E39" s="462" t="s">
        <v>35</v>
      </c>
      <c r="F39" s="462" t="s">
        <v>35</v>
      </c>
      <c r="G39" s="462" t="s">
        <v>35</v>
      </c>
      <c r="H39" s="462" t="s">
        <v>35</v>
      </c>
      <c r="P39" s="12" t="s">
        <v>1407</v>
      </c>
      <c r="Q39" s="12" t="s">
        <v>411</v>
      </c>
      <c r="R39" s="12" t="s">
        <v>1995</v>
      </c>
      <c r="S39" s="12" t="s">
        <v>1836</v>
      </c>
      <c r="T39" s="12" t="s">
        <v>1918</v>
      </c>
      <c r="U39" s="12" t="s">
        <v>1880</v>
      </c>
      <c r="V39" s="12" t="s">
        <v>1881</v>
      </c>
      <c r="W39" s="12" t="s">
        <v>1836</v>
      </c>
      <c r="X39" s="12" t="s">
        <v>1918</v>
      </c>
      <c r="Y39" s="12" t="s">
        <v>1996</v>
      </c>
    </row>
    <row r="40" spans="1:25" x14ac:dyDescent="0.25">
      <c r="A40" s="12" t="s">
        <v>1997</v>
      </c>
      <c r="B40" s="183">
        <v>675503</v>
      </c>
      <c r="C40" s="12" t="s">
        <v>630</v>
      </c>
      <c r="D40" s="462" t="s">
        <v>35</v>
      </c>
      <c r="E40" s="462" t="s">
        <v>35</v>
      </c>
      <c r="F40" s="462" t="s">
        <v>35</v>
      </c>
      <c r="G40" s="462" t="s">
        <v>35</v>
      </c>
      <c r="H40" s="462" t="s">
        <v>35</v>
      </c>
      <c r="P40" s="12" t="s">
        <v>1332</v>
      </c>
      <c r="Q40" s="12" t="s">
        <v>631</v>
      </c>
      <c r="R40" s="12" t="s">
        <v>1998</v>
      </c>
      <c r="S40" s="12" t="s">
        <v>1836</v>
      </c>
      <c r="T40" s="12" t="s">
        <v>1999</v>
      </c>
      <c r="U40" s="12" t="s">
        <v>2000</v>
      </c>
      <c r="V40" s="12" t="s">
        <v>1962</v>
      </c>
      <c r="W40" s="12" t="s">
        <v>1836</v>
      </c>
      <c r="X40" s="12" t="s">
        <v>1963</v>
      </c>
      <c r="Y40" s="12" t="s">
        <v>2001</v>
      </c>
    </row>
    <row r="41" spans="1:25" x14ac:dyDescent="0.25">
      <c r="A41" s="12" t="s">
        <v>2002</v>
      </c>
      <c r="B41" s="183">
        <v>676345</v>
      </c>
      <c r="C41" s="12" t="s">
        <v>532</v>
      </c>
      <c r="D41" s="462" t="s">
        <v>35</v>
      </c>
      <c r="E41" s="462" t="s">
        <v>35</v>
      </c>
      <c r="F41" s="462" t="s">
        <v>35</v>
      </c>
      <c r="G41" s="462" t="s">
        <v>35</v>
      </c>
      <c r="H41" s="462" t="s">
        <v>35</v>
      </c>
      <c r="P41" s="12" t="s">
        <v>1365</v>
      </c>
      <c r="Q41" s="12" t="s">
        <v>533</v>
      </c>
      <c r="R41" s="12" t="s">
        <v>2003</v>
      </c>
      <c r="S41" s="12" t="s">
        <v>1836</v>
      </c>
      <c r="T41" s="12" t="s">
        <v>2004</v>
      </c>
      <c r="U41" s="12" t="s">
        <v>2005</v>
      </c>
      <c r="V41" s="12" t="s">
        <v>1962</v>
      </c>
      <c r="W41" s="12" t="s">
        <v>1836</v>
      </c>
      <c r="X41" s="12" t="s">
        <v>1963</v>
      </c>
      <c r="Y41" s="12" t="s">
        <v>2006</v>
      </c>
    </row>
    <row r="42" spans="1:25" x14ac:dyDescent="0.25">
      <c r="A42" s="12" t="s">
        <v>2007</v>
      </c>
      <c r="B42" s="183">
        <v>675906</v>
      </c>
      <c r="C42" s="12" t="s">
        <v>742</v>
      </c>
      <c r="D42" s="462" t="s">
        <v>35</v>
      </c>
      <c r="E42" s="462" t="s">
        <v>35</v>
      </c>
      <c r="F42" s="462" t="s">
        <v>35</v>
      </c>
      <c r="G42" s="462" t="s">
        <v>35</v>
      </c>
      <c r="H42" s="462" t="s">
        <v>35</v>
      </c>
      <c r="P42" s="12" t="s">
        <v>1394</v>
      </c>
      <c r="Q42" s="12" t="s">
        <v>743</v>
      </c>
      <c r="R42" s="12" t="s">
        <v>2008</v>
      </c>
      <c r="S42" s="12" t="s">
        <v>1836</v>
      </c>
      <c r="T42" s="12" t="s">
        <v>2009</v>
      </c>
      <c r="U42" s="12" t="s">
        <v>2010</v>
      </c>
      <c r="V42" s="12" t="s">
        <v>2011</v>
      </c>
      <c r="W42" s="12" t="s">
        <v>1836</v>
      </c>
      <c r="X42" s="12" t="s">
        <v>2012</v>
      </c>
      <c r="Y42" s="12" t="s">
        <v>2013</v>
      </c>
    </row>
    <row r="43" spans="1:25" x14ac:dyDescent="0.25">
      <c r="A43" s="12" t="s">
        <v>2014</v>
      </c>
      <c r="B43" s="183">
        <v>676092</v>
      </c>
      <c r="C43" s="12" t="s">
        <v>354</v>
      </c>
      <c r="D43" s="462" t="s">
        <v>35</v>
      </c>
      <c r="E43" s="462" t="s">
        <v>35</v>
      </c>
      <c r="F43" s="462" t="s">
        <v>35</v>
      </c>
      <c r="G43" s="462" t="s">
        <v>35</v>
      </c>
      <c r="H43" s="462" t="s">
        <v>35</v>
      </c>
      <c r="P43" s="12" t="s">
        <v>1387</v>
      </c>
      <c r="Q43" s="12" t="s">
        <v>355</v>
      </c>
      <c r="R43" s="12" t="s">
        <v>2015</v>
      </c>
      <c r="S43" s="12" t="s">
        <v>1836</v>
      </c>
      <c r="T43" s="12" t="s">
        <v>2016</v>
      </c>
      <c r="U43" s="12" t="s">
        <v>2017</v>
      </c>
      <c r="V43" s="12" t="s">
        <v>1981</v>
      </c>
      <c r="W43" s="12" t="s">
        <v>1836</v>
      </c>
      <c r="X43" s="12" t="s">
        <v>1982</v>
      </c>
      <c r="Y43" s="12" t="s">
        <v>2018</v>
      </c>
    </row>
    <row r="44" spans="1:25" x14ac:dyDescent="0.25">
      <c r="A44" s="12" t="s">
        <v>2019</v>
      </c>
      <c r="B44" s="183">
        <v>455989</v>
      </c>
      <c r="C44" s="12" t="s">
        <v>318</v>
      </c>
      <c r="D44" s="462" t="s">
        <v>35</v>
      </c>
      <c r="E44" s="462" t="s">
        <v>35</v>
      </c>
      <c r="F44" s="462" t="s">
        <v>35</v>
      </c>
      <c r="G44" s="462" t="s">
        <v>35</v>
      </c>
      <c r="H44" s="462" t="s">
        <v>35</v>
      </c>
      <c r="P44" s="12" t="s">
        <v>1420</v>
      </c>
      <c r="Q44" s="12" t="s">
        <v>319</v>
      </c>
      <c r="R44" s="12" t="s">
        <v>2020</v>
      </c>
      <c r="S44" s="12" t="s">
        <v>1836</v>
      </c>
      <c r="T44" s="12" t="s">
        <v>2021</v>
      </c>
      <c r="U44" s="12" t="s">
        <v>319</v>
      </c>
      <c r="V44" s="12" t="s">
        <v>2020</v>
      </c>
      <c r="W44" s="12" t="s">
        <v>1836</v>
      </c>
      <c r="X44" s="12" t="s">
        <v>2021</v>
      </c>
      <c r="Y44" s="12" t="s">
        <v>2022</v>
      </c>
    </row>
    <row r="45" spans="1:25" x14ac:dyDescent="0.25">
      <c r="A45" s="12" t="s">
        <v>2023</v>
      </c>
      <c r="B45" s="183">
        <v>676034</v>
      </c>
      <c r="C45" s="12" t="s">
        <v>802</v>
      </c>
      <c r="D45" s="462" t="s">
        <v>35</v>
      </c>
      <c r="E45" s="462" t="s">
        <v>35</v>
      </c>
      <c r="F45" s="462" t="s">
        <v>35</v>
      </c>
      <c r="G45" s="462" t="s">
        <v>35</v>
      </c>
      <c r="H45" s="462" t="s">
        <v>35</v>
      </c>
      <c r="P45" s="12" t="s">
        <v>1373</v>
      </c>
      <c r="Q45" s="12" t="s">
        <v>803</v>
      </c>
      <c r="R45" s="12" t="s">
        <v>2024</v>
      </c>
      <c r="S45" s="12" t="s">
        <v>1836</v>
      </c>
      <c r="T45" s="12" t="s">
        <v>2025</v>
      </c>
      <c r="U45" s="12" t="s">
        <v>803</v>
      </c>
      <c r="V45" s="12" t="s">
        <v>2024</v>
      </c>
      <c r="W45" s="12" t="s">
        <v>1836</v>
      </c>
      <c r="X45" s="12" t="s">
        <v>2025</v>
      </c>
      <c r="Y45" s="12" t="s">
        <v>2026</v>
      </c>
    </row>
    <row r="46" spans="1:25" x14ac:dyDescent="0.25">
      <c r="A46" s="12" t="s">
        <v>2027</v>
      </c>
      <c r="B46" s="183">
        <v>675420</v>
      </c>
      <c r="C46" s="12" t="s">
        <v>266</v>
      </c>
      <c r="D46" s="462" t="s">
        <v>35</v>
      </c>
      <c r="E46" s="462" t="s">
        <v>35</v>
      </c>
      <c r="F46" s="462" t="s">
        <v>35</v>
      </c>
      <c r="G46" s="462" t="s">
        <v>35</v>
      </c>
      <c r="H46" s="462" t="s">
        <v>35</v>
      </c>
      <c r="P46" s="12" t="s">
        <v>1391</v>
      </c>
      <c r="Q46" s="12" t="s">
        <v>267</v>
      </c>
      <c r="R46" s="12" t="s">
        <v>2028</v>
      </c>
      <c r="S46" s="12" t="s">
        <v>1836</v>
      </c>
      <c r="T46" s="12" t="s">
        <v>2029</v>
      </c>
      <c r="U46" s="12" t="s">
        <v>267</v>
      </c>
      <c r="V46" s="12" t="s">
        <v>2028</v>
      </c>
      <c r="W46" s="12" t="s">
        <v>1836</v>
      </c>
      <c r="X46" s="12" t="s">
        <v>2029</v>
      </c>
      <c r="Y46" s="12" t="s">
        <v>2030</v>
      </c>
    </row>
    <row r="47" spans="1:25" x14ac:dyDescent="0.25">
      <c r="A47" s="12" t="s">
        <v>2031</v>
      </c>
      <c r="B47" s="183">
        <v>675132</v>
      </c>
      <c r="C47" s="12" t="s">
        <v>991</v>
      </c>
      <c r="D47" s="462" t="s">
        <v>35</v>
      </c>
      <c r="E47" s="462" t="s">
        <v>35</v>
      </c>
      <c r="F47" s="462" t="s">
        <v>35</v>
      </c>
      <c r="G47" s="462" t="s">
        <v>35</v>
      </c>
      <c r="H47" s="462" t="s">
        <v>35</v>
      </c>
      <c r="P47" s="12" t="s">
        <v>1371</v>
      </c>
      <c r="Q47" s="12" t="s">
        <v>992</v>
      </c>
      <c r="R47" s="12" t="s">
        <v>2032</v>
      </c>
      <c r="S47" s="12" t="s">
        <v>1836</v>
      </c>
      <c r="T47" s="12" t="s">
        <v>2033</v>
      </c>
      <c r="U47" s="12" t="s">
        <v>992</v>
      </c>
      <c r="V47" s="12" t="s">
        <v>2032</v>
      </c>
      <c r="W47" s="12" t="s">
        <v>1836</v>
      </c>
      <c r="X47" s="12" t="s">
        <v>2033</v>
      </c>
      <c r="Y47" s="12" t="s">
        <v>2034</v>
      </c>
    </row>
    <row r="48" spans="1:25" x14ac:dyDescent="0.25">
      <c r="A48" s="12" t="s">
        <v>2035</v>
      </c>
      <c r="B48" s="183">
        <v>675799</v>
      </c>
      <c r="C48" s="12" t="s">
        <v>1147</v>
      </c>
      <c r="D48" s="462" t="s">
        <v>35</v>
      </c>
      <c r="E48" s="462" t="s">
        <v>35</v>
      </c>
      <c r="F48" s="462" t="s">
        <v>35</v>
      </c>
      <c r="G48" s="462" t="s">
        <v>35</v>
      </c>
      <c r="H48" s="462" t="s">
        <v>35</v>
      </c>
      <c r="P48" s="12" t="s">
        <v>1391</v>
      </c>
      <c r="Q48" s="12" t="s">
        <v>1148</v>
      </c>
      <c r="R48" s="12" t="s">
        <v>2036</v>
      </c>
      <c r="S48" s="12" t="s">
        <v>1836</v>
      </c>
      <c r="T48" s="12" t="s">
        <v>2037</v>
      </c>
      <c r="U48" s="12" t="s">
        <v>1148</v>
      </c>
      <c r="V48" s="12" t="s">
        <v>2036</v>
      </c>
      <c r="W48" s="12" t="s">
        <v>1836</v>
      </c>
      <c r="X48" s="12" t="s">
        <v>2037</v>
      </c>
      <c r="Y48" s="12" t="s">
        <v>2038</v>
      </c>
    </row>
    <row r="49" spans="1:25" x14ac:dyDescent="0.25">
      <c r="A49" s="12" t="s">
        <v>2039</v>
      </c>
      <c r="B49" s="183">
        <v>676270</v>
      </c>
      <c r="C49" s="12" t="s">
        <v>490</v>
      </c>
      <c r="D49" s="462" t="s">
        <v>35</v>
      </c>
      <c r="E49" s="462" t="s">
        <v>35</v>
      </c>
      <c r="F49" s="462" t="s">
        <v>35</v>
      </c>
      <c r="G49" s="462" t="s">
        <v>35</v>
      </c>
      <c r="H49" s="462" t="s">
        <v>35</v>
      </c>
      <c r="P49" s="12" t="s">
        <v>1305</v>
      </c>
      <c r="Q49" s="12" t="s">
        <v>491</v>
      </c>
      <c r="R49" s="12" t="s">
        <v>1298</v>
      </c>
      <c r="S49" s="12" t="s">
        <v>1836</v>
      </c>
      <c r="T49" s="12" t="s">
        <v>2040</v>
      </c>
      <c r="U49" s="12" t="s">
        <v>2041</v>
      </c>
      <c r="V49" s="12" t="s">
        <v>1298</v>
      </c>
      <c r="W49" s="12" t="s">
        <v>1836</v>
      </c>
      <c r="X49" s="12" t="s">
        <v>2040</v>
      </c>
      <c r="Y49" s="12" t="s">
        <v>2042</v>
      </c>
    </row>
    <row r="50" spans="1:25" x14ac:dyDescent="0.25">
      <c r="A50" s="12" t="s">
        <v>2043</v>
      </c>
      <c r="B50" s="183">
        <v>675680</v>
      </c>
      <c r="C50" s="12" t="s">
        <v>967</v>
      </c>
      <c r="D50" s="462" t="s">
        <v>35</v>
      </c>
      <c r="E50" s="462" t="s">
        <v>35</v>
      </c>
      <c r="F50" s="462" t="s">
        <v>35</v>
      </c>
      <c r="G50" s="462" t="s">
        <v>35</v>
      </c>
      <c r="H50" s="462" t="s">
        <v>35</v>
      </c>
      <c r="P50" s="12" t="s">
        <v>1295</v>
      </c>
      <c r="Q50" s="12" t="s">
        <v>968</v>
      </c>
      <c r="R50" s="12" t="s">
        <v>1298</v>
      </c>
      <c r="S50" s="12" t="s">
        <v>1836</v>
      </c>
      <c r="T50" s="12" t="s">
        <v>2040</v>
      </c>
      <c r="U50" s="12" t="s">
        <v>2044</v>
      </c>
      <c r="V50" s="12" t="s">
        <v>2045</v>
      </c>
      <c r="W50" s="12" t="s">
        <v>1836</v>
      </c>
      <c r="X50" s="12" t="s">
        <v>2046</v>
      </c>
      <c r="Y50" s="12" t="s">
        <v>2047</v>
      </c>
    </row>
    <row r="51" spans="1:25" x14ac:dyDescent="0.25">
      <c r="A51" s="12" t="s">
        <v>2048</v>
      </c>
      <c r="B51" s="183">
        <v>675352</v>
      </c>
      <c r="C51" s="12" t="s">
        <v>893</v>
      </c>
      <c r="D51" s="462" t="s">
        <v>35</v>
      </c>
      <c r="E51" s="462" t="s">
        <v>35</v>
      </c>
      <c r="F51" s="462" t="s">
        <v>35</v>
      </c>
      <c r="G51" s="462" t="s">
        <v>35</v>
      </c>
      <c r="H51" s="462" t="s">
        <v>35</v>
      </c>
      <c r="P51" s="12" t="s">
        <v>1295</v>
      </c>
      <c r="Q51" s="12" t="s">
        <v>894</v>
      </c>
      <c r="R51" s="12" t="s">
        <v>1298</v>
      </c>
      <c r="S51" s="12" t="s">
        <v>1836</v>
      </c>
      <c r="T51" s="12" t="s">
        <v>2040</v>
      </c>
      <c r="U51" s="12" t="s">
        <v>2044</v>
      </c>
      <c r="V51" s="12" t="s">
        <v>2045</v>
      </c>
      <c r="W51" s="12" t="s">
        <v>1836</v>
      </c>
      <c r="X51" s="12" t="s">
        <v>2046</v>
      </c>
      <c r="Y51" s="12" t="s">
        <v>2047</v>
      </c>
    </row>
    <row r="52" spans="1:25" x14ac:dyDescent="0.25">
      <c r="A52" s="12" t="s">
        <v>2049</v>
      </c>
      <c r="B52" s="183">
        <v>675702</v>
      </c>
      <c r="C52" s="12" t="s">
        <v>981</v>
      </c>
      <c r="D52" s="462" t="s">
        <v>35</v>
      </c>
      <c r="E52" s="462" t="s">
        <v>35</v>
      </c>
      <c r="F52" s="462" t="s">
        <v>35</v>
      </c>
      <c r="G52" s="462" t="s">
        <v>35</v>
      </c>
      <c r="H52" s="462" t="s">
        <v>35</v>
      </c>
      <c r="P52" s="12" t="s">
        <v>1295</v>
      </c>
      <c r="Q52" s="12" t="s">
        <v>982</v>
      </c>
      <c r="R52" s="12" t="s">
        <v>1298</v>
      </c>
      <c r="S52" s="12" t="s">
        <v>1836</v>
      </c>
      <c r="T52" s="12" t="s">
        <v>2040</v>
      </c>
      <c r="U52" s="12" t="s">
        <v>2044</v>
      </c>
      <c r="V52" s="12" t="s">
        <v>2045</v>
      </c>
      <c r="W52" s="12" t="s">
        <v>1836</v>
      </c>
      <c r="X52" s="12" t="s">
        <v>2046</v>
      </c>
      <c r="Y52" s="12" t="s">
        <v>2047</v>
      </c>
    </row>
    <row r="53" spans="1:25" x14ac:dyDescent="0.25">
      <c r="A53" s="12" t="s">
        <v>2050</v>
      </c>
      <c r="B53" s="183">
        <v>675162</v>
      </c>
      <c r="C53" s="12" t="s">
        <v>1089</v>
      </c>
      <c r="D53" s="462" t="s">
        <v>35</v>
      </c>
      <c r="E53" s="462" t="s">
        <v>35</v>
      </c>
      <c r="F53" s="462" t="s">
        <v>35</v>
      </c>
      <c r="G53" s="462" t="s">
        <v>35</v>
      </c>
      <c r="H53" s="462" t="s">
        <v>35</v>
      </c>
      <c r="P53" s="12" t="s">
        <v>1428</v>
      </c>
      <c r="Q53" s="12" t="s">
        <v>1090</v>
      </c>
      <c r="R53" s="12" t="s">
        <v>2051</v>
      </c>
      <c r="S53" s="12" t="s">
        <v>1836</v>
      </c>
      <c r="T53" s="12" t="s">
        <v>2052</v>
      </c>
      <c r="U53" s="12" t="s">
        <v>1090</v>
      </c>
      <c r="V53" s="12" t="s">
        <v>2051</v>
      </c>
      <c r="W53" s="12" t="s">
        <v>1836</v>
      </c>
      <c r="X53" s="12" t="s">
        <v>2052</v>
      </c>
      <c r="Y53" s="12" t="s">
        <v>2053</v>
      </c>
    </row>
    <row r="54" spans="1:25" x14ac:dyDescent="0.25">
      <c r="A54" s="12" t="s">
        <v>2054</v>
      </c>
      <c r="B54" s="183">
        <v>676051</v>
      </c>
      <c r="C54" s="12" t="s">
        <v>1097</v>
      </c>
      <c r="D54" s="462" t="s">
        <v>35</v>
      </c>
      <c r="E54" s="462" t="s">
        <v>35</v>
      </c>
      <c r="F54" s="462" t="s">
        <v>35</v>
      </c>
      <c r="G54" s="462" t="s">
        <v>35</v>
      </c>
      <c r="H54" s="462" t="s">
        <v>35</v>
      </c>
      <c r="P54" s="12" t="s">
        <v>1371</v>
      </c>
      <c r="Q54" s="12" t="s">
        <v>1098</v>
      </c>
      <c r="R54" s="12" t="s">
        <v>2055</v>
      </c>
      <c r="S54" s="12" t="s">
        <v>1836</v>
      </c>
      <c r="T54" s="12" t="s">
        <v>2056</v>
      </c>
      <c r="U54" s="12" t="s">
        <v>1880</v>
      </c>
      <c r="V54" s="12" t="s">
        <v>1881</v>
      </c>
      <c r="W54" s="12" t="s">
        <v>1836</v>
      </c>
      <c r="X54" s="12" t="s">
        <v>1918</v>
      </c>
      <c r="Y54" s="12" t="s">
        <v>2057</v>
      </c>
    </row>
    <row r="55" spans="1:25" x14ac:dyDescent="0.25">
      <c r="A55" s="12" t="s">
        <v>2058</v>
      </c>
      <c r="B55" s="183">
        <v>676362</v>
      </c>
      <c r="C55" s="12" t="s">
        <v>530</v>
      </c>
      <c r="D55" s="462" t="s">
        <v>35</v>
      </c>
      <c r="E55" s="462" t="s">
        <v>35</v>
      </c>
      <c r="F55" s="462" t="s">
        <v>35</v>
      </c>
      <c r="G55" s="462" t="s">
        <v>35</v>
      </c>
      <c r="H55" s="462" t="s">
        <v>35</v>
      </c>
      <c r="P55" s="12" t="s">
        <v>1371</v>
      </c>
      <c r="Q55" s="12" t="s">
        <v>531</v>
      </c>
      <c r="R55" s="12" t="s">
        <v>1959</v>
      </c>
      <c r="S55" s="12" t="s">
        <v>1836</v>
      </c>
      <c r="T55" s="12" t="s">
        <v>2059</v>
      </c>
      <c r="U55" s="12" t="s">
        <v>531</v>
      </c>
      <c r="V55" s="12" t="s">
        <v>1959</v>
      </c>
      <c r="W55" s="12" t="s">
        <v>1836</v>
      </c>
      <c r="X55" s="12" t="s">
        <v>2059</v>
      </c>
      <c r="Y55" s="12" t="s">
        <v>2060</v>
      </c>
    </row>
    <row r="56" spans="1:25" x14ac:dyDescent="0.25">
      <c r="A56" s="12" t="s">
        <v>2061</v>
      </c>
      <c r="B56" s="183">
        <v>675700</v>
      </c>
      <c r="C56" s="12" t="s">
        <v>696</v>
      </c>
      <c r="D56" s="462" t="s">
        <v>35</v>
      </c>
      <c r="E56" s="462" t="s">
        <v>35</v>
      </c>
      <c r="F56" s="462" t="s">
        <v>35</v>
      </c>
      <c r="G56" s="462" t="s">
        <v>35</v>
      </c>
      <c r="H56" s="462" t="s">
        <v>35</v>
      </c>
      <c r="P56" s="12" t="s">
        <v>1349</v>
      </c>
      <c r="Q56" s="12" t="s">
        <v>697</v>
      </c>
      <c r="R56" s="12" t="s">
        <v>2062</v>
      </c>
      <c r="S56" s="12" t="s">
        <v>1836</v>
      </c>
      <c r="T56" s="12" t="s">
        <v>2063</v>
      </c>
      <c r="U56" s="12" t="s">
        <v>2064</v>
      </c>
      <c r="V56" s="12" t="s">
        <v>2062</v>
      </c>
      <c r="W56" s="12" t="s">
        <v>1836</v>
      </c>
      <c r="X56" s="12" t="s">
        <v>2063</v>
      </c>
      <c r="Y56" s="12" t="s">
        <v>2065</v>
      </c>
    </row>
    <row r="57" spans="1:25" x14ac:dyDescent="0.25">
      <c r="A57" s="12" t="s">
        <v>2066</v>
      </c>
      <c r="B57" s="183">
        <v>675182</v>
      </c>
      <c r="C57" s="12" t="s">
        <v>186</v>
      </c>
      <c r="D57" s="462" t="s">
        <v>35</v>
      </c>
      <c r="E57" s="462" t="s">
        <v>35</v>
      </c>
      <c r="F57" s="462" t="s">
        <v>35</v>
      </c>
      <c r="G57" s="462" t="s">
        <v>35</v>
      </c>
      <c r="H57" s="462" t="s">
        <v>35</v>
      </c>
      <c r="P57" s="12" t="s">
        <v>1420</v>
      </c>
      <c r="Q57" s="12" t="s">
        <v>187</v>
      </c>
      <c r="R57" s="12" t="s">
        <v>2067</v>
      </c>
      <c r="S57" s="12" t="s">
        <v>1836</v>
      </c>
      <c r="T57" s="12" t="s">
        <v>1944</v>
      </c>
      <c r="U57" s="12" t="s">
        <v>187</v>
      </c>
      <c r="V57" s="12" t="s">
        <v>2067</v>
      </c>
      <c r="W57" s="12" t="s">
        <v>1836</v>
      </c>
      <c r="X57" s="12" t="s">
        <v>1944</v>
      </c>
      <c r="Y57" s="12" t="s">
        <v>2068</v>
      </c>
    </row>
    <row r="58" spans="1:25" x14ac:dyDescent="0.25">
      <c r="A58" s="12" t="s">
        <v>2069</v>
      </c>
      <c r="B58" s="183">
        <v>675885</v>
      </c>
      <c r="C58" s="12" t="s">
        <v>1145</v>
      </c>
      <c r="D58" s="462" t="s">
        <v>35</v>
      </c>
      <c r="E58" s="462" t="s">
        <v>35</v>
      </c>
      <c r="F58" s="462" t="s">
        <v>35</v>
      </c>
      <c r="G58" s="462" t="s">
        <v>35</v>
      </c>
      <c r="H58" s="462" t="s">
        <v>35</v>
      </c>
      <c r="P58" s="12" t="s">
        <v>1275</v>
      </c>
      <c r="Q58" s="12" t="s">
        <v>1146</v>
      </c>
      <c r="R58" s="12" t="s">
        <v>2070</v>
      </c>
      <c r="S58" s="12" t="s">
        <v>1836</v>
      </c>
      <c r="T58" s="12" t="s">
        <v>2071</v>
      </c>
      <c r="U58" s="12" t="s">
        <v>1146</v>
      </c>
      <c r="V58" s="12" t="s">
        <v>2070</v>
      </c>
      <c r="W58" s="12" t="s">
        <v>1836</v>
      </c>
      <c r="X58" s="12" t="s">
        <v>2071</v>
      </c>
      <c r="Y58" s="12" t="s">
        <v>2072</v>
      </c>
    </row>
    <row r="59" spans="1:25" x14ac:dyDescent="0.25">
      <c r="A59" s="12" t="s">
        <v>2073</v>
      </c>
      <c r="B59" s="183">
        <v>675901</v>
      </c>
      <c r="C59" s="12" t="s">
        <v>1099</v>
      </c>
      <c r="D59" s="462" t="s">
        <v>35</v>
      </c>
      <c r="E59" s="462" t="s">
        <v>35</v>
      </c>
      <c r="F59" s="462" t="s">
        <v>35</v>
      </c>
      <c r="G59" s="462" t="s">
        <v>35</v>
      </c>
      <c r="H59" s="462" t="s">
        <v>35</v>
      </c>
      <c r="P59" s="12" t="s">
        <v>1391</v>
      </c>
      <c r="Q59" s="12" t="s">
        <v>1100</v>
      </c>
      <c r="R59" s="12" t="s">
        <v>2028</v>
      </c>
      <c r="S59" s="12" t="s">
        <v>1836</v>
      </c>
      <c r="T59" s="12" t="s">
        <v>2029</v>
      </c>
      <c r="U59" s="12" t="s">
        <v>1100</v>
      </c>
      <c r="V59" s="12" t="s">
        <v>2028</v>
      </c>
      <c r="W59" s="12" t="s">
        <v>1836</v>
      </c>
      <c r="X59" s="12" t="s">
        <v>2029</v>
      </c>
      <c r="Y59" s="12" t="s">
        <v>2074</v>
      </c>
    </row>
    <row r="60" spans="1:25" x14ac:dyDescent="0.25">
      <c r="A60" s="12" t="s">
        <v>2075</v>
      </c>
      <c r="B60" s="183">
        <v>455987</v>
      </c>
      <c r="C60" s="12" t="s">
        <v>282</v>
      </c>
      <c r="D60" s="462" t="s">
        <v>35</v>
      </c>
      <c r="E60" s="462" t="s">
        <v>35</v>
      </c>
      <c r="F60" s="462" t="s">
        <v>35</v>
      </c>
      <c r="G60" s="462" t="s">
        <v>35</v>
      </c>
      <c r="H60" s="462" t="s">
        <v>35</v>
      </c>
      <c r="P60" s="12" t="s">
        <v>1356</v>
      </c>
      <c r="Q60" s="12" t="s">
        <v>283</v>
      </c>
      <c r="R60" s="12" t="s">
        <v>2076</v>
      </c>
      <c r="S60" s="12" t="s">
        <v>1836</v>
      </c>
      <c r="T60" s="12" t="s">
        <v>2077</v>
      </c>
      <c r="U60" s="12" t="s">
        <v>283</v>
      </c>
      <c r="V60" s="12" t="s">
        <v>2076</v>
      </c>
      <c r="W60" s="12" t="s">
        <v>1836</v>
      </c>
      <c r="X60" s="12" t="s">
        <v>2077</v>
      </c>
      <c r="Y60" s="12" t="s">
        <v>2078</v>
      </c>
    </row>
    <row r="61" spans="1:25" x14ac:dyDescent="0.25">
      <c r="A61" s="12" t="s">
        <v>2079</v>
      </c>
      <c r="B61" s="183">
        <v>676300</v>
      </c>
      <c r="C61" s="12" t="s">
        <v>154</v>
      </c>
      <c r="D61" s="462" t="s">
        <v>35</v>
      </c>
      <c r="E61" s="462" t="s">
        <v>35</v>
      </c>
      <c r="F61" s="462" t="s">
        <v>35</v>
      </c>
      <c r="G61" s="462" t="s">
        <v>35</v>
      </c>
      <c r="H61" s="462" t="s">
        <v>35</v>
      </c>
      <c r="P61" s="12" t="s">
        <v>1306</v>
      </c>
      <c r="Q61" s="12" t="s">
        <v>155</v>
      </c>
      <c r="R61" s="12" t="s">
        <v>2076</v>
      </c>
      <c r="S61" s="12" t="s">
        <v>1836</v>
      </c>
      <c r="T61" s="12" t="s">
        <v>2077</v>
      </c>
      <c r="U61" s="12" t="s">
        <v>155</v>
      </c>
      <c r="V61" s="12" t="s">
        <v>2076</v>
      </c>
      <c r="W61" s="12" t="s">
        <v>1836</v>
      </c>
      <c r="X61" s="12" t="s">
        <v>2077</v>
      </c>
      <c r="Y61" s="12" t="s">
        <v>2080</v>
      </c>
    </row>
    <row r="62" spans="1:25" x14ac:dyDescent="0.25">
      <c r="A62" s="12" t="s">
        <v>2081</v>
      </c>
      <c r="B62" s="183">
        <v>675277</v>
      </c>
      <c r="C62" s="12" t="s">
        <v>839</v>
      </c>
      <c r="D62" s="462" t="s">
        <v>35</v>
      </c>
      <c r="E62" s="462" t="s">
        <v>35</v>
      </c>
      <c r="F62" s="462" t="s">
        <v>35</v>
      </c>
      <c r="G62" s="567" t="s">
        <v>3376</v>
      </c>
      <c r="H62" s="567" t="s">
        <v>3376</v>
      </c>
      <c r="P62" s="12" t="s">
        <v>1391</v>
      </c>
      <c r="Q62" s="12" t="s">
        <v>840</v>
      </c>
      <c r="R62" s="12" t="s">
        <v>2082</v>
      </c>
      <c r="S62" s="12" t="s">
        <v>1836</v>
      </c>
      <c r="T62" s="12" t="s">
        <v>2083</v>
      </c>
      <c r="U62" s="12" t="s">
        <v>840</v>
      </c>
      <c r="V62" s="12" t="s">
        <v>2082</v>
      </c>
      <c r="W62" s="12" t="s">
        <v>1836</v>
      </c>
      <c r="X62" s="12" t="s">
        <v>2083</v>
      </c>
      <c r="Y62" s="12" t="s">
        <v>2084</v>
      </c>
    </row>
    <row r="63" spans="1:25" x14ac:dyDescent="0.25">
      <c r="A63" s="12" t="s">
        <v>2085</v>
      </c>
      <c r="B63" s="183">
        <v>675678</v>
      </c>
      <c r="C63" s="12" t="s">
        <v>552</v>
      </c>
      <c r="D63" s="462" t="s">
        <v>35</v>
      </c>
      <c r="E63" s="462" t="s">
        <v>35</v>
      </c>
      <c r="F63" s="462" t="s">
        <v>35</v>
      </c>
      <c r="G63" s="462" t="s">
        <v>35</v>
      </c>
      <c r="H63" s="462" t="s">
        <v>35</v>
      </c>
      <c r="P63" s="12" t="s">
        <v>1428</v>
      </c>
      <c r="Q63" s="12" t="s">
        <v>553</v>
      </c>
      <c r="R63" s="12" t="s">
        <v>2086</v>
      </c>
      <c r="S63" s="12" t="s">
        <v>1836</v>
      </c>
      <c r="T63" s="12" t="s">
        <v>2087</v>
      </c>
      <c r="U63" s="12" t="s">
        <v>2088</v>
      </c>
      <c r="V63" s="12" t="s">
        <v>2089</v>
      </c>
      <c r="W63" s="12" t="s">
        <v>1836</v>
      </c>
      <c r="X63" s="12" t="s">
        <v>2090</v>
      </c>
      <c r="Y63" s="12" t="s">
        <v>2091</v>
      </c>
    </row>
    <row r="64" spans="1:25" x14ac:dyDescent="0.25">
      <c r="A64" s="12" t="s">
        <v>2092</v>
      </c>
      <c r="B64" s="183">
        <v>675972</v>
      </c>
      <c r="C64" s="12" t="s">
        <v>324</v>
      </c>
      <c r="D64" s="462" t="s">
        <v>35</v>
      </c>
      <c r="E64" s="462" t="s">
        <v>35</v>
      </c>
      <c r="F64" s="462" t="s">
        <v>35</v>
      </c>
      <c r="G64" s="462" t="s">
        <v>35</v>
      </c>
      <c r="H64" s="462" t="s">
        <v>35</v>
      </c>
      <c r="P64" s="12" t="s">
        <v>1355</v>
      </c>
      <c r="Q64" s="12" t="s">
        <v>325</v>
      </c>
      <c r="R64" s="12" t="s">
        <v>1962</v>
      </c>
      <c r="S64" s="12" t="s">
        <v>1836</v>
      </c>
      <c r="T64" s="12" t="s">
        <v>1963</v>
      </c>
      <c r="U64" s="12" t="s">
        <v>325</v>
      </c>
      <c r="V64" s="12" t="s">
        <v>1962</v>
      </c>
      <c r="W64" s="12" t="s">
        <v>1836</v>
      </c>
      <c r="X64" s="12" t="s">
        <v>1963</v>
      </c>
      <c r="Y64" s="12" t="s">
        <v>2093</v>
      </c>
    </row>
    <row r="65" spans="1:25" x14ac:dyDescent="0.25">
      <c r="A65" s="12" t="s">
        <v>2094</v>
      </c>
      <c r="B65" s="183">
        <v>455963</v>
      </c>
      <c r="C65" s="12" t="s">
        <v>300</v>
      </c>
      <c r="D65" s="462" t="s">
        <v>35</v>
      </c>
      <c r="E65" s="462" t="s">
        <v>35</v>
      </c>
      <c r="F65" s="462" t="s">
        <v>35</v>
      </c>
      <c r="G65" s="462" t="s">
        <v>35</v>
      </c>
      <c r="H65" s="462" t="s">
        <v>35</v>
      </c>
      <c r="P65" s="12" t="s">
        <v>1356</v>
      </c>
      <c r="Q65" s="12" t="s">
        <v>301</v>
      </c>
      <c r="R65" s="12" t="s">
        <v>2055</v>
      </c>
      <c r="S65" s="12" t="s">
        <v>1836</v>
      </c>
      <c r="T65" s="12" t="s">
        <v>2056</v>
      </c>
      <c r="U65" s="12" t="s">
        <v>301</v>
      </c>
      <c r="V65" s="12" t="s">
        <v>2055</v>
      </c>
      <c r="W65" s="12" t="s">
        <v>1836</v>
      </c>
      <c r="X65" s="12" t="s">
        <v>2056</v>
      </c>
      <c r="Y65" s="12" t="s">
        <v>2095</v>
      </c>
    </row>
    <row r="66" spans="1:25" x14ac:dyDescent="0.25">
      <c r="A66" s="12" t="s">
        <v>2096</v>
      </c>
      <c r="B66" s="183">
        <v>675032</v>
      </c>
      <c r="C66" s="12" t="s">
        <v>950</v>
      </c>
      <c r="D66" s="462" t="s">
        <v>35</v>
      </c>
      <c r="E66" s="462" t="s">
        <v>35</v>
      </c>
      <c r="F66" s="462" t="s">
        <v>35</v>
      </c>
      <c r="G66" s="462" t="s">
        <v>35</v>
      </c>
      <c r="H66" s="462" t="s">
        <v>35</v>
      </c>
      <c r="P66" s="12" t="s">
        <v>1417</v>
      </c>
      <c r="Q66" s="12" t="s">
        <v>951</v>
      </c>
      <c r="R66" s="12" t="s">
        <v>2097</v>
      </c>
      <c r="S66" s="12" t="s">
        <v>1836</v>
      </c>
      <c r="T66" s="12" t="s">
        <v>2098</v>
      </c>
      <c r="U66" s="12" t="s">
        <v>951</v>
      </c>
      <c r="V66" s="12" t="s">
        <v>2097</v>
      </c>
      <c r="W66" s="12" t="s">
        <v>1836</v>
      </c>
      <c r="X66" s="12" t="s">
        <v>2098</v>
      </c>
      <c r="Y66" s="12" t="s">
        <v>2099</v>
      </c>
    </row>
    <row r="67" spans="1:25" x14ac:dyDescent="0.25">
      <c r="A67" s="12" t="s">
        <v>2100</v>
      </c>
      <c r="B67" s="183">
        <v>675931</v>
      </c>
      <c r="C67" s="12" t="s">
        <v>352</v>
      </c>
      <c r="D67" s="462" t="s">
        <v>35</v>
      </c>
      <c r="E67" s="462" t="s">
        <v>35</v>
      </c>
      <c r="F67" s="462" t="s">
        <v>35</v>
      </c>
      <c r="G67" s="462" t="s">
        <v>35</v>
      </c>
      <c r="H67" s="462" t="s">
        <v>35</v>
      </c>
      <c r="P67" s="12" t="s">
        <v>1428</v>
      </c>
      <c r="Q67" s="12" t="s">
        <v>353</v>
      </c>
      <c r="R67" s="12" t="s">
        <v>2101</v>
      </c>
      <c r="S67" s="12" t="s">
        <v>1836</v>
      </c>
      <c r="T67" s="12" t="s">
        <v>2102</v>
      </c>
      <c r="U67" s="12" t="s">
        <v>2103</v>
      </c>
      <c r="V67" s="12" t="s">
        <v>2104</v>
      </c>
      <c r="W67" s="12" t="s">
        <v>1836</v>
      </c>
      <c r="X67" s="12" t="s">
        <v>2105</v>
      </c>
      <c r="Y67" s="12" t="s">
        <v>2106</v>
      </c>
    </row>
    <row r="68" spans="1:25" x14ac:dyDescent="0.25">
      <c r="A68" s="12" t="s">
        <v>2107</v>
      </c>
      <c r="B68" s="183">
        <v>675065</v>
      </c>
      <c r="C68" s="12" t="s">
        <v>298</v>
      </c>
      <c r="D68" s="462" t="s">
        <v>35</v>
      </c>
      <c r="E68" s="462" t="s">
        <v>35</v>
      </c>
      <c r="F68" s="462" t="s">
        <v>35</v>
      </c>
      <c r="G68" s="462" t="s">
        <v>35</v>
      </c>
      <c r="H68" s="462" t="s">
        <v>35</v>
      </c>
      <c r="P68" s="12" t="s">
        <v>1371</v>
      </c>
      <c r="Q68" s="12" t="s">
        <v>299</v>
      </c>
      <c r="R68" s="12" t="s">
        <v>2108</v>
      </c>
      <c r="S68" s="12" t="s">
        <v>1836</v>
      </c>
      <c r="T68" s="12" t="s">
        <v>2109</v>
      </c>
      <c r="U68" s="12" t="s">
        <v>299</v>
      </c>
      <c r="V68" s="12" t="s">
        <v>2108</v>
      </c>
      <c r="W68" s="12" t="s">
        <v>1836</v>
      </c>
      <c r="X68" s="12" t="s">
        <v>2109</v>
      </c>
      <c r="Y68" s="12" t="s">
        <v>2110</v>
      </c>
    </row>
    <row r="69" spans="1:25" x14ac:dyDescent="0.25">
      <c r="A69" s="12" t="s">
        <v>2111</v>
      </c>
      <c r="B69" s="183">
        <v>675055</v>
      </c>
      <c r="C69" s="12" t="s">
        <v>922</v>
      </c>
      <c r="D69" s="462" t="s">
        <v>35</v>
      </c>
      <c r="E69" s="462" t="s">
        <v>35</v>
      </c>
      <c r="F69" s="462" t="s">
        <v>35</v>
      </c>
      <c r="G69" s="462" t="s">
        <v>35</v>
      </c>
      <c r="H69" s="462" t="s">
        <v>35</v>
      </c>
      <c r="P69" s="12" t="s">
        <v>1282</v>
      </c>
      <c r="Q69" s="12" t="s">
        <v>923</v>
      </c>
      <c r="R69" s="12" t="s">
        <v>2112</v>
      </c>
      <c r="S69" s="12" t="s">
        <v>1836</v>
      </c>
      <c r="T69" s="12" t="s">
        <v>2113</v>
      </c>
      <c r="U69" s="12" t="s">
        <v>923</v>
      </c>
      <c r="V69" s="12" t="s">
        <v>2112</v>
      </c>
      <c r="W69" s="12" t="s">
        <v>1836</v>
      </c>
      <c r="X69" s="12" t="s">
        <v>2113</v>
      </c>
      <c r="Y69" s="12" t="s">
        <v>2114</v>
      </c>
    </row>
    <row r="70" spans="1:25" x14ac:dyDescent="0.25">
      <c r="A70" s="12" t="s">
        <v>2115</v>
      </c>
      <c r="B70" s="183">
        <v>675259</v>
      </c>
      <c r="C70" s="12" t="s">
        <v>610</v>
      </c>
      <c r="D70" s="462" t="s">
        <v>35</v>
      </c>
      <c r="E70" s="462" t="s">
        <v>35</v>
      </c>
      <c r="F70" s="462" t="s">
        <v>35</v>
      </c>
      <c r="G70" s="462" t="s">
        <v>35</v>
      </c>
      <c r="H70" s="462" t="s">
        <v>35</v>
      </c>
      <c r="P70" s="12" t="s">
        <v>1355</v>
      </c>
      <c r="Q70" s="12" t="s">
        <v>611</v>
      </c>
      <c r="R70" s="12" t="s">
        <v>2116</v>
      </c>
      <c r="S70" s="12" t="s">
        <v>1836</v>
      </c>
      <c r="T70" s="12" t="s">
        <v>2117</v>
      </c>
      <c r="U70" s="12" t="s">
        <v>611</v>
      </c>
      <c r="V70" s="12" t="s">
        <v>2116</v>
      </c>
      <c r="W70" s="12" t="s">
        <v>1836</v>
      </c>
      <c r="X70" s="12" t="s">
        <v>2117</v>
      </c>
      <c r="Y70" s="12" t="s">
        <v>2118</v>
      </c>
    </row>
    <row r="71" spans="1:25" x14ac:dyDescent="0.25">
      <c r="A71" s="12" t="s">
        <v>2119</v>
      </c>
      <c r="B71" s="183">
        <v>675622</v>
      </c>
      <c r="C71" s="12" t="s">
        <v>548</v>
      </c>
      <c r="D71" s="462" t="s">
        <v>35</v>
      </c>
      <c r="E71" s="462" t="s">
        <v>35</v>
      </c>
      <c r="F71" s="462" t="s">
        <v>35</v>
      </c>
      <c r="G71" s="462" t="s">
        <v>35</v>
      </c>
      <c r="H71" s="462" t="s">
        <v>35</v>
      </c>
      <c r="P71" s="12" t="s">
        <v>1334</v>
      </c>
      <c r="Q71" s="12" t="s">
        <v>549</v>
      </c>
      <c r="R71" s="12" t="s">
        <v>1865</v>
      </c>
      <c r="S71" s="12" t="s">
        <v>1836</v>
      </c>
      <c r="T71" s="12" t="s">
        <v>2120</v>
      </c>
      <c r="U71" s="12" t="s">
        <v>549</v>
      </c>
      <c r="V71" s="12" t="s">
        <v>1865</v>
      </c>
      <c r="W71" s="12" t="s">
        <v>1836</v>
      </c>
      <c r="X71" s="12" t="s">
        <v>2120</v>
      </c>
      <c r="Y71" s="12" t="s">
        <v>2121</v>
      </c>
    </row>
    <row r="72" spans="1:25" x14ac:dyDescent="0.25">
      <c r="A72" s="12" t="s">
        <v>2122</v>
      </c>
      <c r="B72" s="183">
        <v>455757</v>
      </c>
      <c r="C72" s="12" t="s">
        <v>348</v>
      </c>
      <c r="D72" s="462" t="s">
        <v>35</v>
      </c>
      <c r="E72" s="462" t="s">
        <v>35</v>
      </c>
      <c r="F72" s="462" t="s">
        <v>35</v>
      </c>
      <c r="G72" s="462" t="s">
        <v>35</v>
      </c>
      <c r="H72" s="462" t="s">
        <v>35</v>
      </c>
      <c r="P72" s="12" t="s">
        <v>1433</v>
      </c>
      <c r="Q72" s="12" t="s">
        <v>349</v>
      </c>
      <c r="R72" s="12" t="s">
        <v>2123</v>
      </c>
      <c r="S72" s="12" t="s">
        <v>1836</v>
      </c>
      <c r="T72" s="12" t="s">
        <v>2124</v>
      </c>
      <c r="U72" s="12" t="s">
        <v>349</v>
      </c>
      <c r="V72" s="12" t="s">
        <v>2123</v>
      </c>
      <c r="W72" s="12" t="s">
        <v>1836</v>
      </c>
      <c r="X72" s="12" t="s">
        <v>2124</v>
      </c>
      <c r="Y72" s="12" t="s">
        <v>2125</v>
      </c>
    </row>
    <row r="73" spans="1:25" x14ac:dyDescent="0.25">
      <c r="A73" s="12" t="s">
        <v>2126</v>
      </c>
      <c r="B73" s="183">
        <v>455684</v>
      </c>
      <c r="C73" s="12" t="s">
        <v>1033</v>
      </c>
      <c r="D73" s="462" t="s">
        <v>35</v>
      </c>
      <c r="E73" s="462" t="s">
        <v>35</v>
      </c>
      <c r="F73" s="462" t="s">
        <v>35</v>
      </c>
      <c r="G73" s="462" t="s">
        <v>35</v>
      </c>
      <c r="H73" s="462" t="s">
        <v>35</v>
      </c>
      <c r="P73" s="12" t="s">
        <v>1369</v>
      </c>
      <c r="Q73" s="12" t="s">
        <v>1034</v>
      </c>
      <c r="R73" s="12" t="s">
        <v>2127</v>
      </c>
      <c r="S73" s="12" t="s">
        <v>1836</v>
      </c>
      <c r="T73" s="12" t="s">
        <v>2128</v>
      </c>
      <c r="U73" s="12" t="s">
        <v>1034</v>
      </c>
      <c r="V73" s="12" t="s">
        <v>2127</v>
      </c>
      <c r="W73" s="12" t="s">
        <v>1836</v>
      </c>
      <c r="X73" s="12" t="s">
        <v>2128</v>
      </c>
      <c r="Y73" s="12" t="s">
        <v>2129</v>
      </c>
    </row>
    <row r="74" spans="1:25" x14ac:dyDescent="0.25">
      <c r="A74" s="12" t="s">
        <v>2130</v>
      </c>
      <c r="B74" s="183">
        <v>675038</v>
      </c>
      <c r="C74" s="12" t="s">
        <v>658</v>
      </c>
      <c r="D74" s="462" t="s">
        <v>35</v>
      </c>
      <c r="E74" s="462" t="s">
        <v>35</v>
      </c>
      <c r="F74" s="462" t="s">
        <v>35</v>
      </c>
      <c r="G74" s="462" t="s">
        <v>35</v>
      </c>
      <c r="H74" s="462" t="s">
        <v>35</v>
      </c>
      <c r="P74" s="12" t="s">
        <v>1394</v>
      </c>
      <c r="Q74" s="12" t="s">
        <v>659</v>
      </c>
      <c r="R74" s="12" t="s">
        <v>2131</v>
      </c>
      <c r="S74" s="12" t="s">
        <v>1836</v>
      </c>
      <c r="T74" s="12" t="s">
        <v>2132</v>
      </c>
      <c r="U74" s="12" t="s">
        <v>659</v>
      </c>
      <c r="V74" s="12" t="s">
        <v>2131</v>
      </c>
      <c r="W74" s="12" t="s">
        <v>1836</v>
      </c>
      <c r="X74" s="12" t="s">
        <v>2132</v>
      </c>
      <c r="Y74" s="12" t="s">
        <v>2133</v>
      </c>
    </row>
    <row r="75" spans="1:25" x14ac:dyDescent="0.25">
      <c r="A75" s="12" t="s">
        <v>2134</v>
      </c>
      <c r="B75" s="12" t="s">
        <v>1628</v>
      </c>
      <c r="C75" s="12" t="s">
        <v>954</v>
      </c>
      <c r="D75" s="462" t="s">
        <v>35</v>
      </c>
      <c r="E75" s="462" t="s">
        <v>35</v>
      </c>
      <c r="F75" s="462" t="s">
        <v>35</v>
      </c>
      <c r="G75" s="462" t="s">
        <v>35</v>
      </c>
      <c r="H75" s="462" t="s">
        <v>35</v>
      </c>
      <c r="P75" s="12" t="s">
        <v>1420</v>
      </c>
      <c r="Q75" s="12" t="s">
        <v>955</v>
      </c>
      <c r="R75" s="12" t="s">
        <v>2135</v>
      </c>
      <c r="S75" s="12" t="s">
        <v>1836</v>
      </c>
      <c r="T75" s="12" t="s">
        <v>2136</v>
      </c>
      <c r="U75" s="12" t="s">
        <v>955</v>
      </c>
      <c r="V75" s="12" t="s">
        <v>2135</v>
      </c>
      <c r="W75" s="12" t="s">
        <v>1836</v>
      </c>
      <c r="X75" s="12" t="s">
        <v>2136</v>
      </c>
      <c r="Y75" s="12" t="s">
        <v>2137</v>
      </c>
    </row>
    <row r="76" spans="1:25" x14ac:dyDescent="0.25">
      <c r="A76" s="12" t="s">
        <v>2138</v>
      </c>
      <c r="B76" s="183">
        <v>675009</v>
      </c>
      <c r="C76" s="12" t="s">
        <v>724</v>
      </c>
      <c r="D76" s="462" t="s">
        <v>35</v>
      </c>
      <c r="E76" s="462" t="s">
        <v>35</v>
      </c>
      <c r="F76" s="462" t="s">
        <v>35</v>
      </c>
      <c r="G76" s="462" t="s">
        <v>35</v>
      </c>
      <c r="H76" s="462" t="s">
        <v>35</v>
      </c>
      <c r="P76" s="12" t="s">
        <v>1264</v>
      </c>
      <c r="Q76" s="12" t="s">
        <v>725</v>
      </c>
      <c r="R76" s="12" t="s">
        <v>2139</v>
      </c>
      <c r="S76" s="12" t="s">
        <v>1836</v>
      </c>
      <c r="T76" s="12" t="s">
        <v>2140</v>
      </c>
      <c r="U76" s="12" t="s">
        <v>725</v>
      </c>
      <c r="V76" s="12" t="s">
        <v>2139</v>
      </c>
      <c r="W76" s="12" t="s">
        <v>1836</v>
      </c>
      <c r="X76" s="12" t="s">
        <v>2140</v>
      </c>
      <c r="Y76" s="12" t="s">
        <v>2141</v>
      </c>
    </row>
    <row r="77" spans="1:25" x14ac:dyDescent="0.25">
      <c r="A77" s="12" t="s">
        <v>2142</v>
      </c>
      <c r="B77" s="183">
        <v>676212</v>
      </c>
      <c r="C77" s="12" t="s">
        <v>142</v>
      </c>
      <c r="D77" s="462" t="s">
        <v>35</v>
      </c>
      <c r="E77" s="462" t="s">
        <v>35</v>
      </c>
      <c r="F77" s="462" t="s">
        <v>35</v>
      </c>
      <c r="G77" s="462" t="s">
        <v>35</v>
      </c>
      <c r="H77" s="462" t="s">
        <v>35</v>
      </c>
      <c r="P77" s="12" t="s">
        <v>1396</v>
      </c>
      <c r="Q77" s="12" t="s">
        <v>143</v>
      </c>
      <c r="R77" s="12" t="s">
        <v>2143</v>
      </c>
      <c r="S77" s="12" t="s">
        <v>1836</v>
      </c>
      <c r="T77" s="12" t="s">
        <v>2144</v>
      </c>
      <c r="U77" s="12" t="s">
        <v>143</v>
      </c>
      <c r="V77" s="12" t="s">
        <v>2143</v>
      </c>
      <c r="W77" s="12" t="s">
        <v>1836</v>
      </c>
      <c r="X77" s="12" t="s">
        <v>2144</v>
      </c>
      <c r="Y77" s="12" t="s">
        <v>2145</v>
      </c>
    </row>
    <row r="78" spans="1:25" x14ac:dyDescent="0.25">
      <c r="A78" s="12" t="s">
        <v>2146</v>
      </c>
      <c r="B78" s="183">
        <v>675695</v>
      </c>
      <c r="C78" s="12" t="s">
        <v>738</v>
      </c>
      <c r="D78" s="462" t="s">
        <v>35</v>
      </c>
      <c r="E78" s="462" t="s">
        <v>35</v>
      </c>
      <c r="F78" s="462" t="s">
        <v>35</v>
      </c>
      <c r="G78" s="462" t="s">
        <v>35</v>
      </c>
      <c r="H78" s="462" t="s">
        <v>35</v>
      </c>
      <c r="P78" s="12" t="s">
        <v>1371</v>
      </c>
      <c r="Q78" s="12" t="s">
        <v>739</v>
      </c>
      <c r="R78" s="12" t="s">
        <v>2123</v>
      </c>
      <c r="S78" s="12" t="s">
        <v>1836</v>
      </c>
      <c r="T78" s="12" t="s">
        <v>2124</v>
      </c>
      <c r="U78" s="12" t="s">
        <v>739</v>
      </c>
      <c r="V78" s="12" t="s">
        <v>2123</v>
      </c>
      <c r="W78" s="12" t="s">
        <v>1836</v>
      </c>
      <c r="X78" s="12" t="s">
        <v>2124</v>
      </c>
      <c r="Y78" s="12" t="s">
        <v>2147</v>
      </c>
    </row>
    <row r="79" spans="1:25" x14ac:dyDescent="0.25">
      <c r="A79" s="12" t="s">
        <v>2148</v>
      </c>
      <c r="B79" s="183">
        <v>455631</v>
      </c>
      <c r="C79" s="12" t="s">
        <v>228</v>
      </c>
      <c r="D79" s="462" t="s">
        <v>35</v>
      </c>
      <c r="E79" s="462" t="s">
        <v>35</v>
      </c>
      <c r="F79" s="462" t="s">
        <v>35</v>
      </c>
      <c r="G79" s="462" t="s">
        <v>35</v>
      </c>
      <c r="H79" s="462" t="s">
        <v>35</v>
      </c>
      <c r="P79" s="12" t="s">
        <v>1294</v>
      </c>
      <c r="Q79" s="12" t="s">
        <v>229</v>
      </c>
      <c r="R79" s="12" t="s">
        <v>2149</v>
      </c>
      <c r="S79" s="12" t="s">
        <v>1836</v>
      </c>
      <c r="T79" s="12" t="s">
        <v>2150</v>
      </c>
      <c r="U79" s="12" t="s">
        <v>229</v>
      </c>
      <c r="V79" s="12" t="s">
        <v>2149</v>
      </c>
      <c r="W79" s="12" t="s">
        <v>1836</v>
      </c>
      <c r="X79" s="12" t="s">
        <v>2150</v>
      </c>
      <c r="Y79" s="12" t="s">
        <v>2151</v>
      </c>
    </row>
    <row r="80" spans="1:25" x14ac:dyDescent="0.25">
      <c r="A80" s="12" t="s">
        <v>2152</v>
      </c>
      <c r="B80" s="183">
        <v>675563</v>
      </c>
      <c r="C80" s="12" t="s">
        <v>1031</v>
      </c>
      <c r="D80" s="462" t="s">
        <v>35</v>
      </c>
      <c r="E80" s="462" t="s">
        <v>35</v>
      </c>
      <c r="F80" s="462" t="s">
        <v>35</v>
      </c>
      <c r="G80" s="462" t="s">
        <v>35</v>
      </c>
      <c r="H80" s="462" t="s">
        <v>35</v>
      </c>
      <c r="P80" s="12" t="s">
        <v>1369</v>
      </c>
      <c r="Q80" s="12" t="s">
        <v>1032</v>
      </c>
      <c r="R80" s="12" t="s">
        <v>2153</v>
      </c>
      <c r="S80" s="12" t="s">
        <v>1836</v>
      </c>
      <c r="T80" s="12" t="s">
        <v>2154</v>
      </c>
      <c r="U80" s="12" t="s">
        <v>1880</v>
      </c>
      <c r="V80" s="12" t="s">
        <v>1881</v>
      </c>
      <c r="W80" s="12" t="s">
        <v>1836</v>
      </c>
      <c r="X80" s="12" t="s">
        <v>1879</v>
      </c>
      <c r="Y80" s="12" t="s">
        <v>1882</v>
      </c>
    </row>
    <row r="81" spans="1:25" x14ac:dyDescent="0.25">
      <c r="A81" s="12" t="s">
        <v>2155</v>
      </c>
      <c r="B81" s="183">
        <v>675358</v>
      </c>
      <c r="C81" s="12" t="s">
        <v>590</v>
      </c>
      <c r="D81" s="462" t="s">
        <v>35</v>
      </c>
      <c r="E81" s="462" t="s">
        <v>35</v>
      </c>
      <c r="F81" s="462" t="s">
        <v>35</v>
      </c>
      <c r="G81" s="462" t="s">
        <v>35</v>
      </c>
      <c r="H81" s="462" t="s">
        <v>35</v>
      </c>
      <c r="P81" s="12" t="s">
        <v>1371</v>
      </c>
      <c r="Q81" s="12" t="s">
        <v>591</v>
      </c>
      <c r="R81" s="12" t="s">
        <v>1903</v>
      </c>
      <c r="S81" s="12" t="s">
        <v>1836</v>
      </c>
      <c r="T81" s="12" t="s">
        <v>1904</v>
      </c>
      <c r="U81" s="12" t="s">
        <v>1880</v>
      </c>
      <c r="V81" s="12" t="s">
        <v>1881</v>
      </c>
      <c r="W81" s="12" t="s">
        <v>1836</v>
      </c>
      <c r="X81" s="12" t="s">
        <v>1918</v>
      </c>
      <c r="Y81" s="12" t="s">
        <v>2156</v>
      </c>
    </row>
    <row r="82" spans="1:25" x14ac:dyDescent="0.25">
      <c r="A82" s="12" t="s">
        <v>2157</v>
      </c>
      <c r="B82" s="183">
        <v>455429</v>
      </c>
      <c r="C82" s="12" t="s">
        <v>764</v>
      </c>
      <c r="D82" s="462" t="s">
        <v>35</v>
      </c>
      <c r="E82" s="462" t="s">
        <v>35</v>
      </c>
      <c r="F82" s="462" t="s">
        <v>35</v>
      </c>
      <c r="G82" s="462" t="s">
        <v>35</v>
      </c>
      <c r="H82" s="462" t="s">
        <v>35</v>
      </c>
      <c r="P82" s="12" t="s">
        <v>1369</v>
      </c>
      <c r="Q82" s="12" t="s">
        <v>765</v>
      </c>
      <c r="R82" s="12" t="s">
        <v>1878</v>
      </c>
      <c r="S82" s="12" t="s">
        <v>1836</v>
      </c>
      <c r="T82" s="12" t="s">
        <v>1879</v>
      </c>
      <c r="U82" s="12" t="s">
        <v>765</v>
      </c>
      <c r="V82" s="12" t="s">
        <v>1878</v>
      </c>
      <c r="W82" s="12" t="s">
        <v>1836</v>
      </c>
      <c r="X82" s="12" t="s">
        <v>1879</v>
      </c>
      <c r="Y82" s="12" t="s">
        <v>2158</v>
      </c>
    </row>
    <row r="83" spans="1:25" x14ac:dyDescent="0.25">
      <c r="A83" s="12" t="s">
        <v>2159</v>
      </c>
      <c r="B83" s="183">
        <v>455577</v>
      </c>
      <c r="C83" s="12" t="s">
        <v>828</v>
      </c>
      <c r="D83" s="462" t="s">
        <v>35</v>
      </c>
      <c r="E83" s="462" t="s">
        <v>35</v>
      </c>
      <c r="F83" s="462" t="s">
        <v>35</v>
      </c>
      <c r="G83" s="462" t="s">
        <v>35</v>
      </c>
      <c r="H83" s="462" t="s">
        <v>35</v>
      </c>
      <c r="P83" s="12" t="s">
        <v>1295</v>
      </c>
      <c r="Q83" s="12" t="s">
        <v>671</v>
      </c>
      <c r="R83" s="12" t="s">
        <v>2160</v>
      </c>
      <c r="S83" s="12" t="s">
        <v>1836</v>
      </c>
      <c r="T83" s="12" t="s">
        <v>2161</v>
      </c>
      <c r="U83" s="12" t="s">
        <v>671</v>
      </c>
      <c r="V83" s="12" t="s">
        <v>2160</v>
      </c>
      <c r="W83" s="12" t="s">
        <v>1836</v>
      </c>
      <c r="X83" s="12" t="s">
        <v>2161</v>
      </c>
      <c r="Y83" s="12" t="s">
        <v>2162</v>
      </c>
    </row>
    <row r="84" spans="1:25" x14ac:dyDescent="0.25">
      <c r="A84" s="12" t="s">
        <v>2163</v>
      </c>
      <c r="B84" s="183">
        <v>676338</v>
      </c>
      <c r="C84" s="12" t="s">
        <v>168</v>
      </c>
      <c r="D84" s="462" t="s">
        <v>35</v>
      </c>
      <c r="E84" s="462" t="s">
        <v>35</v>
      </c>
      <c r="F84" s="462" t="s">
        <v>35</v>
      </c>
      <c r="G84" s="462" t="s">
        <v>35</v>
      </c>
      <c r="H84" s="462" t="s">
        <v>35</v>
      </c>
      <c r="P84" s="12" t="s">
        <v>2164</v>
      </c>
      <c r="Q84" s="12" t="s">
        <v>169</v>
      </c>
      <c r="R84" s="12" t="s">
        <v>2165</v>
      </c>
      <c r="S84" s="12" t="s">
        <v>1836</v>
      </c>
      <c r="T84" s="12" t="s">
        <v>2166</v>
      </c>
      <c r="U84" s="12" t="s">
        <v>169</v>
      </c>
      <c r="V84" s="12" t="s">
        <v>2165</v>
      </c>
      <c r="W84" s="12" t="s">
        <v>1836</v>
      </c>
      <c r="X84" s="12" t="s">
        <v>2166</v>
      </c>
      <c r="Y84" s="12" t="s">
        <v>2167</v>
      </c>
    </row>
    <row r="85" spans="1:25" x14ac:dyDescent="0.25">
      <c r="A85" s="12" t="s">
        <v>2168</v>
      </c>
      <c r="B85" s="183">
        <v>676227</v>
      </c>
      <c r="C85" s="12" t="s">
        <v>144</v>
      </c>
      <c r="D85" s="462" t="s">
        <v>35</v>
      </c>
      <c r="E85" s="462" t="s">
        <v>35</v>
      </c>
      <c r="F85" s="462" t="s">
        <v>35</v>
      </c>
      <c r="G85" s="462" t="s">
        <v>35</v>
      </c>
      <c r="H85" s="462" t="s">
        <v>35</v>
      </c>
      <c r="P85" s="12" t="s">
        <v>1295</v>
      </c>
      <c r="Q85" s="12" t="s">
        <v>145</v>
      </c>
      <c r="R85" s="12" t="s">
        <v>2070</v>
      </c>
      <c r="S85" s="12" t="s">
        <v>1836</v>
      </c>
      <c r="T85" s="12" t="s">
        <v>2071</v>
      </c>
      <c r="U85" s="12" t="s">
        <v>2169</v>
      </c>
      <c r="V85" s="12" t="s">
        <v>2170</v>
      </c>
      <c r="W85" s="12" t="s">
        <v>1836</v>
      </c>
      <c r="X85" s="12" t="s">
        <v>2171</v>
      </c>
      <c r="Y85" s="12" t="s">
        <v>2172</v>
      </c>
    </row>
    <row r="86" spans="1:25" x14ac:dyDescent="0.25">
      <c r="A86" s="12" t="s">
        <v>2173</v>
      </c>
      <c r="B86" s="183">
        <v>676319</v>
      </c>
      <c r="C86" s="12" t="s">
        <v>516</v>
      </c>
      <c r="D86" s="462" t="s">
        <v>35</v>
      </c>
      <c r="E86" s="462" t="s">
        <v>35</v>
      </c>
      <c r="F86" s="462" t="s">
        <v>35</v>
      </c>
      <c r="G86" s="462" t="s">
        <v>35</v>
      </c>
      <c r="H86" s="462" t="s">
        <v>35</v>
      </c>
      <c r="P86" s="12" t="s">
        <v>1307</v>
      </c>
      <c r="Q86" s="12" t="s">
        <v>517</v>
      </c>
      <c r="R86" s="12" t="s">
        <v>2174</v>
      </c>
      <c r="S86" s="12" t="s">
        <v>1836</v>
      </c>
      <c r="T86" s="12" t="s">
        <v>2175</v>
      </c>
      <c r="U86" s="12" t="s">
        <v>517</v>
      </c>
      <c r="V86" s="12" t="s">
        <v>2174</v>
      </c>
      <c r="W86" s="12" t="s">
        <v>1836</v>
      </c>
      <c r="X86" s="12" t="s">
        <v>2175</v>
      </c>
      <c r="Y86" s="12" t="s">
        <v>2176</v>
      </c>
    </row>
    <row r="87" spans="1:25" x14ac:dyDescent="0.25">
      <c r="A87" s="12" t="s">
        <v>2177</v>
      </c>
      <c r="B87" s="183">
        <v>676353</v>
      </c>
      <c r="C87" s="12" t="s">
        <v>156</v>
      </c>
      <c r="D87" s="462" t="s">
        <v>35</v>
      </c>
      <c r="E87" s="462" t="s">
        <v>35</v>
      </c>
      <c r="F87" s="462" t="s">
        <v>35</v>
      </c>
      <c r="G87" s="462" t="s">
        <v>35</v>
      </c>
      <c r="H87" s="462" t="s">
        <v>35</v>
      </c>
      <c r="P87" s="12" t="s">
        <v>1428</v>
      </c>
      <c r="Q87" s="12" t="s">
        <v>157</v>
      </c>
      <c r="R87" s="12" t="s">
        <v>1874</v>
      </c>
      <c r="S87" s="12" t="s">
        <v>1836</v>
      </c>
      <c r="T87" s="12" t="s">
        <v>2178</v>
      </c>
      <c r="U87" s="12" t="s">
        <v>2179</v>
      </c>
      <c r="V87" s="12" t="s">
        <v>1962</v>
      </c>
      <c r="W87" s="12" t="s">
        <v>1836</v>
      </c>
      <c r="X87" s="12" t="s">
        <v>1963</v>
      </c>
      <c r="Y87" s="12" t="s">
        <v>2180</v>
      </c>
    </row>
    <row r="88" spans="1:25" x14ac:dyDescent="0.25">
      <c r="A88" s="12" t="s">
        <v>2181</v>
      </c>
      <c r="B88" s="183">
        <v>675049</v>
      </c>
      <c r="C88" s="12" t="s">
        <v>320</v>
      </c>
      <c r="D88" s="462" t="s">
        <v>35</v>
      </c>
      <c r="E88" s="462" t="s">
        <v>35</v>
      </c>
      <c r="F88" s="462" t="s">
        <v>35</v>
      </c>
      <c r="G88" s="462" t="s">
        <v>35</v>
      </c>
      <c r="H88" s="462" t="s">
        <v>35</v>
      </c>
      <c r="P88" s="12" t="s">
        <v>1420</v>
      </c>
      <c r="Q88" s="12" t="s">
        <v>321</v>
      </c>
      <c r="R88" s="12" t="s">
        <v>2182</v>
      </c>
      <c r="S88" s="12" t="s">
        <v>1836</v>
      </c>
      <c r="T88" s="12" t="s">
        <v>2183</v>
      </c>
      <c r="U88" s="12" t="s">
        <v>321</v>
      </c>
      <c r="V88" s="12" t="s">
        <v>2182</v>
      </c>
      <c r="W88" s="12" t="s">
        <v>1836</v>
      </c>
      <c r="X88" s="12" t="s">
        <v>2183</v>
      </c>
      <c r="Y88" s="12" t="s">
        <v>2184</v>
      </c>
    </row>
    <row r="89" spans="1:25" x14ac:dyDescent="0.25">
      <c r="A89" s="12" t="s">
        <v>2185</v>
      </c>
      <c r="B89" s="183">
        <v>675746</v>
      </c>
      <c r="C89" s="12" t="s">
        <v>556</v>
      </c>
      <c r="D89" s="462" t="s">
        <v>35</v>
      </c>
      <c r="E89" s="462" t="s">
        <v>35</v>
      </c>
      <c r="F89" s="462" t="s">
        <v>35</v>
      </c>
      <c r="G89" s="462" t="s">
        <v>35</v>
      </c>
      <c r="H89" s="462" t="s">
        <v>35</v>
      </c>
      <c r="P89" s="12" t="s">
        <v>1355</v>
      </c>
      <c r="Q89" s="12" t="s">
        <v>557</v>
      </c>
      <c r="R89" s="12" t="s">
        <v>2186</v>
      </c>
      <c r="S89" s="12" t="s">
        <v>1836</v>
      </c>
      <c r="T89" s="12" t="s">
        <v>2187</v>
      </c>
      <c r="U89" s="12" t="s">
        <v>557</v>
      </c>
      <c r="V89" s="12" t="s">
        <v>2186</v>
      </c>
      <c r="W89" s="12" t="s">
        <v>1836</v>
      </c>
      <c r="X89" s="12" t="s">
        <v>2187</v>
      </c>
      <c r="Y89" s="12" t="s">
        <v>2188</v>
      </c>
    </row>
    <row r="90" spans="1:25" x14ac:dyDescent="0.25">
      <c r="A90" s="12" t="s">
        <v>2189</v>
      </c>
      <c r="B90" s="183">
        <v>676107</v>
      </c>
      <c r="C90" s="12" t="s">
        <v>414</v>
      </c>
      <c r="D90" s="462" t="s">
        <v>35</v>
      </c>
      <c r="E90" s="462" t="s">
        <v>35</v>
      </c>
      <c r="F90" s="462" t="s">
        <v>35</v>
      </c>
      <c r="G90" s="462" t="s">
        <v>35</v>
      </c>
      <c r="H90" s="462" t="s">
        <v>35</v>
      </c>
      <c r="P90" s="12" t="s">
        <v>1349</v>
      </c>
      <c r="Q90" s="12" t="s">
        <v>415</v>
      </c>
      <c r="R90" s="12" t="s">
        <v>2190</v>
      </c>
      <c r="S90" s="12" t="s">
        <v>1836</v>
      </c>
      <c r="T90" s="12" t="s">
        <v>2191</v>
      </c>
      <c r="U90" s="12" t="s">
        <v>415</v>
      </c>
      <c r="V90" s="12" t="s">
        <v>2190</v>
      </c>
      <c r="W90" s="12" t="s">
        <v>1836</v>
      </c>
      <c r="X90" s="12" t="s">
        <v>2191</v>
      </c>
      <c r="Y90" s="12" t="s">
        <v>2192</v>
      </c>
    </row>
    <row r="91" spans="1:25" x14ac:dyDescent="0.25">
      <c r="A91" s="12" t="s">
        <v>2193</v>
      </c>
      <c r="B91" s="183">
        <v>675947</v>
      </c>
      <c r="C91" s="12" t="s">
        <v>1077</v>
      </c>
      <c r="D91" s="462" t="s">
        <v>35</v>
      </c>
      <c r="E91" s="462" t="s">
        <v>35</v>
      </c>
      <c r="F91" s="462" t="s">
        <v>35</v>
      </c>
      <c r="G91" s="462" t="s">
        <v>35</v>
      </c>
      <c r="H91" s="462" t="s">
        <v>35</v>
      </c>
      <c r="P91" s="12" t="s">
        <v>1268</v>
      </c>
      <c r="Q91" s="12" t="s">
        <v>1078</v>
      </c>
      <c r="R91" s="12" t="s">
        <v>2194</v>
      </c>
      <c r="S91" s="12" t="s">
        <v>1836</v>
      </c>
      <c r="T91" s="12" t="s">
        <v>2195</v>
      </c>
      <c r="U91" s="12" t="s">
        <v>1078</v>
      </c>
      <c r="V91" s="12" t="s">
        <v>2194</v>
      </c>
      <c r="W91" s="12" t="s">
        <v>1836</v>
      </c>
      <c r="X91" s="12" t="s">
        <v>2195</v>
      </c>
      <c r="Y91" s="12" t="s">
        <v>2196</v>
      </c>
    </row>
    <row r="92" spans="1:25" x14ac:dyDescent="0.25">
      <c r="A92" s="12" t="s">
        <v>2197</v>
      </c>
      <c r="B92" s="183">
        <v>675927</v>
      </c>
      <c r="C92" s="12" t="s">
        <v>618</v>
      </c>
      <c r="D92" s="462" t="s">
        <v>35</v>
      </c>
      <c r="E92" s="462" t="s">
        <v>35</v>
      </c>
      <c r="F92" s="462" t="s">
        <v>35</v>
      </c>
      <c r="G92" s="462" t="s">
        <v>35</v>
      </c>
      <c r="H92" s="462" t="s">
        <v>35</v>
      </c>
      <c r="P92" s="12" t="s">
        <v>1373</v>
      </c>
      <c r="Q92" s="12" t="s">
        <v>619</v>
      </c>
      <c r="R92" s="12" t="s">
        <v>2198</v>
      </c>
      <c r="S92" s="12" t="s">
        <v>1836</v>
      </c>
      <c r="T92" s="12" t="s">
        <v>2199</v>
      </c>
      <c r="U92" s="12" t="s">
        <v>2200</v>
      </c>
      <c r="V92" s="12" t="s">
        <v>1865</v>
      </c>
      <c r="W92" s="12" t="s">
        <v>1836</v>
      </c>
      <c r="X92" s="12" t="s">
        <v>2201</v>
      </c>
      <c r="Y92" s="12" t="s">
        <v>2202</v>
      </c>
    </row>
    <row r="93" spans="1:25" x14ac:dyDescent="0.25">
      <c r="A93" s="12" t="s">
        <v>2203</v>
      </c>
      <c r="B93" s="183">
        <v>455497</v>
      </c>
      <c r="C93" s="12" t="s">
        <v>660</v>
      </c>
      <c r="D93" s="462" t="s">
        <v>35</v>
      </c>
      <c r="E93" s="462" t="s">
        <v>35</v>
      </c>
      <c r="F93" s="462" t="s">
        <v>35</v>
      </c>
      <c r="G93" s="462" t="s">
        <v>35</v>
      </c>
      <c r="H93" s="462" t="s">
        <v>35</v>
      </c>
      <c r="P93" s="12" t="s">
        <v>1407</v>
      </c>
      <c r="Q93" s="12" t="s">
        <v>661</v>
      </c>
      <c r="R93" s="12" t="s">
        <v>2204</v>
      </c>
      <c r="S93" s="12" t="s">
        <v>1836</v>
      </c>
      <c r="T93" s="12" t="s">
        <v>2205</v>
      </c>
      <c r="U93" s="12" t="s">
        <v>661</v>
      </c>
      <c r="V93" s="12" t="s">
        <v>2204</v>
      </c>
      <c r="W93" s="12" t="s">
        <v>1836</v>
      </c>
      <c r="X93" s="12" t="s">
        <v>2205</v>
      </c>
      <c r="Y93" s="12" t="s">
        <v>2206</v>
      </c>
    </row>
    <row r="94" spans="1:25" x14ac:dyDescent="0.25">
      <c r="A94" s="12" t="s">
        <v>2207</v>
      </c>
      <c r="B94" s="183">
        <v>676112</v>
      </c>
      <c r="C94" s="12" t="s">
        <v>418</v>
      </c>
      <c r="D94" s="462" t="s">
        <v>35</v>
      </c>
      <c r="E94" s="462" t="s">
        <v>35</v>
      </c>
      <c r="F94" s="462" t="s">
        <v>35</v>
      </c>
      <c r="G94" s="462" t="s">
        <v>35</v>
      </c>
      <c r="H94" s="462" t="s">
        <v>35</v>
      </c>
      <c r="P94" s="12" t="s">
        <v>1308</v>
      </c>
      <c r="Q94" s="12" t="s">
        <v>419</v>
      </c>
      <c r="R94" s="12" t="s">
        <v>2097</v>
      </c>
      <c r="S94" s="12" t="s">
        <v>1836</v>
      </c>
      <c r="T94" s="12" t="s">
        <v>2098</v>
      </c>
      <c r="U94" s="12" t="s">
        <v>2208</v>
      </c>
      <c r="V94" s="12" t="s">
        <v>1962</v>
      </c>
      <c r="W94" s="12" t="s">
        <v>1836</v>
      </c>
      <c r="X94" s="12" t="s">
        <v>1963</v>
      </c>
      <c r="Y94" s="12" t="s">
        <v>2209</v>
      </c>
    </row>
    <row r="95" spans="1:25" x14ac:dyDescent="0.25">
      <c r="A95" s="12" t="s">
        <v>2210</v>
      </c>
      <c r="B95" s="183">
        <v>675141</v>
      </c>
      <c r="C95" s="12" t="s">
        <v>554</v>
      </c>
      <c r="D95" s="462" t="s">
        <v>35</v>
      </c>
      <c r="E95" s="462" t="s">
        <v>35</v>
      </c>
      <c r="F95" s="462" t="s">
        <v>35</v>
      </c>
      <c r="G95" s="462" t="s">
        <v>35</v>
      </c>
      <c r="H95" s="462" t="s">
        <v>35</v>
      </c>
      <c r="P95" s="12" t="s">
        <v>1295</v>
      </c>
      <c r="Q95" s="12" t="s">
        <v>555</v>
      </c>
      <c r="R95" s="12" t="s">
        <v>2011</v>
      </c>
      <c r="S95" s="12" t="s">
        <v>1836</v>
      </c>
      <c r="T95" s="12" t="s">
        <v>2211</v>
      </c>
      <c r="U95" s="12" t="s">
        <v>2169</v>
      </c>
      <c r="V95" s="12" t="s">
        <v>2170</v>
      </c>
      <c r="W95" s="12" t="s">
        <v>1836</v>
      </c>
      <c r="X95" s="12" t="s">
        <v>2171</v>
      </c>
      <c r="Y95" s="12" t="s">
        <v>2212</v>
      </c>
    </row>
    <row r="96" spans="1:25" x14ac:dyDescent="0.25">
      <c r="A96" s="12" t="s">
        <v>2213</v>
      </c>
      <c r="B96" s="12" t="s">
        <v>1623</v>
      </c>
      <c r="C96" s="12" t="s">
        <v>326</v>
      </c>
      <c r="D96" s="462" t="s">
        <v>35</v>
      </c>
      <c r="E96" s="462" t="s">
        <v>35</v>
      </c>
      <c r="F96" s="462" t="s">
        <v>35</v>
      </c>
      <c r="G96" s="462" t="s">
        <v>35</v>
      </c>
      <c r="H96" s="462" t="s">
        <v>35</v>
      </c>
      <c r="P96" s="12" t="s">
        <v>326</v>
      </c>
      <c r="Q96" s="12" t="s">
        <v>327</v>
      </c>
      <c r="R96" s="12" t="s">
        <v>2214</v>
      </c>
      <c r="S96" s="12" t="s">
        <v>1836</v>
      </c>
      <c r="T96" s="12" t="s">
        <v>2215</v>
      </c>
      <c r="U96" s="12" t="s">
        <v>327</v>
      </c>
      <c r="V96" s="12" t="s">
        <v>2214</v>
      </c>
      <c r="W96" s="12" t="s">
        <v>1836</v>
      </c>
      <c r="X96" s="12" t="s">
        <v>2215</v>
      </c>
      <c r="Y96" s="12" t="s">
        <v>2216</v>
      </c>
    </row>
    <row r="97" spans="1:25" x14ac:dyDescent="0.25">
      <c r="A97" s="12" t="s">
        <v>2217</v>
      </c>
      <c r="B97" s="183">
        <v>675291</v>
      </c>
      <c r="C97" s="12" t="s">
        <v>208</v>
      </c>
      <c r="D97" s="462" t="s">
        <v>35</v>
      </c>
      <c r="E97" s="462" t="s">
        <v>35</v>
      </c>
      <c r="F97" s="462" t="s">
        <v>35</v>
      </c>
      <c r="G97" s="462" t="s">
        <v>35</v>
      </c>
      <c r="H97" s="462" t="s">
        <v>35</v>
      </c>
      <c r="P97" s="12" t="s">
        <v>1273</v>
      </c>
      <c r="Q97" s="12" t="s">
        <v>209</v>
      </c>
      <c r="R97" s="12" t="s">
        <v>2218</v>
      </c>
      <c r="S97" s="12" t="s">
        <v>1836</v>
      </c>
      <c r="T97" s="12" t="s">
        <v>2219</v>
      </c>
      <c r="U97" s="12" t="s">
        <v>209</v>
      </c>
      <c r="V97" s="12" t="s">
        <v>2218</v>
      </c>
      <c r="W97" s="12" t="s">
        <v>1836</v>
      </c>
      <c r="X97" s="12" t="s">
        <v>2219</v>
      </c>
      <c r="Y97" s="12" t="s">
        <v>2220</v>
      </c>
    </row>
    <row r="98" spans="1:25" x14ac:dyDescent="0.25">
      <c r="A98" s="12" t="s">
        <v>2221</v>
      </c>
      <c r="B98" s="183">
        <v>675017</v>
      </c>
      <c r="C98" s="12" t="s">
        <v>616</v>
      </c>
      <c r="D98" s="462" t="s">
        <v>35</v>
      </c>
      <c r="E98" s="462" t="s">
        <v>35</v>
      </c>
      <c r="F98" s="462" t="s">
        <v>35</v>
      </c>
      <c r="G98" s="462" t="s">
        <v>35</v>
      </c>
      <c r="H98" s="462" t="s">
        <v>35</v>
      </c>
      <c r="P98" s="12" t="s">
        <v>1264</v>
      </c>
      <c r="Q98" s="12" t="s">
        <v>617</v>
      </c>
      <c r="R98" s="12" t="s">
        <v>2222</v>
      </c>
      <c r="S98" s="12" t="s">
        <v>1836</v>
      </c>
      <c r="T98" s="12" t="s">
        <v>2223</v>
      </c>
      <c r="U98" s="12" t="s">
        <v>617</v>
      </c>
      <c r="V98" s="12" t="s">
        <v>2222</v>
      </c>
      <c r="W98" s="12" t="s">
        <v>1836</v>
      </c>
      <c r="X98" s="12" t="s">
        <v>2223</v>
      </c>
      <c r="Y98" s="12" t="s">
        <v>2224</v>
      </c>
    </row>
    <row r="99" spans="1:25" x14ac:dyDescent="0.25">
      <c r="A99" s="12" t="s">
        <v>2225</v>
      </c>
      <c r="B99" s="183">
        <v>675703</v>
      </c>
      <c r="C99" s="12" t="s">
        <v>1111</v>
      </c>
      <c r="D99" s="462" t="s">
        <v>35</v>
      </c>
      <c r="E99" s="462" t="s">
        <v>35</v>
      </c>
      <c r="F99" s="462" t="s">
        <v>35</v>
      </c>
      <c r="G99" s="462" t="s">
        <v>35</v>
      </c>
      <c r="H99" s="462" t="s">
        <v>35</v>
      </c>
      <c r="P99" s="12" t="s">
        <v>1355</v>
      </c>
      <c r="Q99" s="12" t="s">
        <v>1112</v>
      </c>
      <c r="R99" s="12" t="s">
        <v>2226</v>
      </c>
      <c r="S99" s="12" t="s">
        <v>1836</v>
      </c>
      <c r="T99" s="12" t="s">
        <v>2227</v>
      </c>
      <c r="U99" s="12" t="s">
        <v>2228</v>
      </c>
      <c r="V99" s="12" t="s">
        <v>2229</v>
      </c>
      <c r="W99" s="12" t="s">
        <v>1836</v>
      </c>
      <c r="X99" s="12" t="s">
        <v>2230</v>
      </c>
      <c r="Y99" s="12" t="s">
        <v>2231</v>
      </c>
    </row>
    <row r="100" spans="1:25" x14ac:dyDescent="0.25">
      <c r="A100" s="12" t="s">
        <v>2232</v>
      </c>
      <c r="B100" s="183">
        <v>675013</v>
      </c>
      <c r="C100" s="12" t="s">
        <v>328</v>
      </c>
      <c r="D100" s="462" t="s">
        <v>35</v>
      </c>
      <c r="E100" s="462" t="s">
        <v>35</v>
      </c>
      <c r="F100" s="462" t="s">
        <v>35</v>
      </c>
      <c r="G100" s="462" t="s">
        <v>35</v>
      </c>
      <c r="H100" s="462" t="s">
        <v>35</v>
      </c>
      <c r="P100" s="12" t="s">
        <v>1283</v>
      </c>
      <c r="Q100" s="12" t="s">
        <v>329</v>
      </c>
      <c r="R100" s="12" t="s">
        <v>2233</v>
      </c>
      <c r="S100" s="12" t="s">
        <v>1836</v>
      </c>
      <c r="T100" s="12" t="s">
        <v>2234</v>
      </c>
      <c r="U100" s="12" t="s">
        <v>329</v>
      </c>
      <c r="V100" s="12" t="s">
        <v>2233</v>
      </c>
      <c r="W100" s="12" t="s">
        <v>1836</v>
      </c>
      <c r="X100" s="12" t="s">
        <v>2234</v>
      </c>
      <c r="Y100" s="12" t="s">
        <v>2235</v>
      </c>
    </row>
    <row r="101" spans="1:25" x14ac:dyDescent="0.25">
      <c r="A101" s="12" t="s">
        <v>2236</v>
      </c>
      <c r="B101" s="183">
        <v>675110</v>
      </c>
      <c r="C101" s="12" t="s">
        <v>362</v>
      </c>
      <c r="D101" s="462" t="s">
        <v>35</v>
      </c>
      <c r="E101" s="462" t="s">
        <v>35</v>
      </c>
      <c r="F101" s="462" t="s">
        <v>35</v>
      </c>
      <c r="G101" s="462" t="s">
        <v>35</v>
      </c>
      <c r="H101" s="462" t="s">
        <v>35</v>
      </c>
      <c r="P101" s="12" t="s">
        <v>1287</v>
      </c>
      <c r="Q101" s="12" t="s">
        <v>363</v>
      </c>
      <c r="R101" s="12" t="s">
        <v>2237</v>
      </c>
      <c r="S101" s="12" t="s">
        <v>1836</v>
      </c>
      <c r="T101" s="12" t="s">
        <v>2238</v>
      </c>
      <c r="U101" s="12" t="s">
        <v>363</v>
      </c>
      <c r="V101" s="12" t="s">
        <v>2237</v>
      </c>
      <c r="W101" s="12" t="s">
        <v>1836</v>
      </c>
      <c r="X101" s="12" t="s">
        <v>2238</v>
      </c>
      <c r="Y101" s="12" t="s">
        <v>2239</v>
      </c>
    </row>
    <row r="102" spans="1:25" x14ac:dyDescent="0.25">
      <c r="A102" s="12" t="s">
        <v>2240</v>
      </c>
      <c r="B102" s="183">
        <v>455917</v>
      </c>
      <c r="C102" s="12" t="s">
        <v>1045</v>
      </c>
      <c r="D102" s="462" t="s">
        <v>35</v>
      </c>
      <c r="E102" s="462" t="s">
        <v>35</v>
      </c>
      <c r="F102" s="462" t="s">
        <v>35</v>
      </c>
      <c r="G102" s="462" t="s">
        <v>35</v>
      </c>
      <c r="H102" s="462" t="s">
        <v>35</v>
      </c>
      <c r="P102" s="12" t="s">
        <v>1428</v>
      </c>
      <c r="Q102" s="12" t="s">
        <v>1046</v>
      </c>
      <c r="R102" s="12" t="s">
        <v>2241</v>
      </c>
      <c r="S102" s="12" t="s">
        <v>1836</v>
      </c>
      <c r="T102" s="12" t="s">
        <v>2242</v>
      </c>
      <c r="U102" s="12" t="s">
        <v>1046</v>
      </c>
      <c r="V102" s="12" t="s">
        <v>2241</v>
      </c>
      <c r="W102" s="12" t="s">
        <v>1836</v>
      </c>
      <c r="X102" s="12" t="s">
        <v>2242</v>
      </c>
      <c r="Y102" s="12" t="s">
        <v>2243</v>
      </c>
    </row>
    <row r="103" spans="1:25" x14ac:dyDescent="0.25">
      <c r="A103" s="12" t="s">
        <v>2244</v>
      </c>
      <c r="B103" s="183">
        <v>675677</v>
      </c>
      <c r="C103" s="12" t="s">
        <v>800</v>
      </c>
      <c r="D103" s="462" t="s">
        <v>35</v>
      </c>
      <c r="E103" s="462" t="s">
        <v>35</v>
      </c>
      <c r="F103" s="462" t="s">
        <v>35</v>
      </c>
      <c r="G103" s="462" t="s">
        <v>35</v>
      </c>
      <c r="H103" s="462" t="s">
        <v>35</v>
      </c>
      <c r="P103" s="12" t="s">
        <v>1430</v>
      </c>
      <c r="Q103" s="12" t="s">
        <v>801</v>
      </c>
      <c r="R103" s="12" t="s">
        <v>2245</v>
      </c>
      <c r="S103" s="12" t="s">
        <v>1836</v>
      </c>
      <c r="T103" s="12" t="s">
        <v>2246</v>
      </c>
      <c r="U103" s="12" t="s">
        <v>801</v>
      </c>
      <c r="V103" s="12" t="s">
        <v>2245</v>
      </c>
      <c r="W103" s="12" t="s">
        <v>1836</v>
      </c>
      <c r="X103" s="12" t="s">
        <v>2246</v>
      </c>
      <c r="Y103" s="12" t="s">
        <v>2247</v>
      </c>
    </row>
    <row r="104" spans="1:25" x14ac:dyDescent="0.25">
      <c r="A104" s="12" t="s">
        <v>2248</v>
      </c>
      <c r="B104" s="183">
        <v>675136</v>
      </c>
      <c r="C104" s="12" t="s">
        <v>824</v>
      </c>
      <c r="D104" s="462" t="s">
        <v>35</v>
      </c>
      <c r="E104" s="462" t="s">
        <v>35</v>
      </c>
      <c r="F104" s="462" t="s">
        <v>35</v>
      </c>
      <c r="G104" s="462" t="s">
        <v>35</v>
      </c>
      <c r="H104" s="462" t="s">
        <v>35</v>
      </c>
      <c r="P104" s="12" t="s">
        <v>1309</v>
      </c>
      <c r="Q104" s="12" t="s">
        <v>825</v>
      </c>
      <c r="R104" s="12" t="s">
        <v>2249</v>
      </c>
      <c r="S104" s="12" t="s">
        <v>1836</v>
      </c>
      <c r="T104" s="12" t="s">
        <v>2250</v>
      </c>
      <c r="U104" s="12" t="s">
        <v>825</v>
      </c>
      <c r="V104" s="12" t="s">
        <v>2249</v>
      </c>
      <c r="W104" s="12" t="s">
        <v>1836</v>
      </c>
      <c r="X104" s="12" t="s">
        <v>2250</v>
      </c>
      <c r="Y104" s="12" t="s">
        <v>2251</v>
      </c>
    </row>
    <row r="105" spans="1:25" x14ac:dyDescent="0.25">
      <c r="A105" s="12" t="s">
        <v>2252</v>
      </c>
      <c r="B105" s="183">
        <v>455881</v>
      </c>
      <c r="C105" s="12" t="s">
        <v>550</v>
      </c>
      <c r="D105" s="462" t="s">
        <v>35</v>
      </c>
      <c r="E105" s="462" t="s">
        <v>35</v>
      </c>
      <c r="F105" s="462" t="s">
        <v>35</v>
      </c>
      <c r="G105" s="462" t="s">
        <v>35</v>
      </c>
      <c r="H105" s="462" t="s">
        <v>35</v>
      </c>
      <c r="P105" s="12" t="s">
        <v>1336</v>
      </c>
      <c r="Q105" s="12" t="s">
        <v>551</v>
      </c>
      <c r="R105" s="12" t="s">
        <v>1865</v>
      </c>
      <c r="S105" s="12" t="s">
        <v>1836</v>
      </c>
      <c r="T105" s="12" t="s">
        <v>2253</v>
      </c>
      <c r="U105" s="12" t="s">
        <v>2254</v>
      </c>
      <c r="V105" s="12" t="s">
        <v>2089</v>
      </c>
      <c r="W105" s="12" t="s">
        <v>1836</v>
      </c>
      <c r="X105" s="12" t="s">
        <v>2090</v>
      </c>
      <c r="Y105" s="12" t="s">
        <v>2255</v>
      </c>
    </row>
    <row r="106" spans="1:25" x14ac:dyDescent="0.25">
      <c r="A106" s="12" t="s">
        <v>2256</v>
      </c>
      <c r="B106" s="183">
        <v>455651</v>
      </c>
      <c r="C106" s="12" t="s">
        <v>252</v>
      </c>
      <c r="D106" s="462" t="s">
        <v>35</v>
      </c>
      <c r="E106" s="462" t="s">
        <v>35</v>
      </c>
      <c r="F106" s="462" t="s">
        <v>35</v>
      </c>
      <c r="G106" s="462" t="s">
        <v>35</v>
      </c>
      <c r="H106" s="462" t="s">
        <v>35</v>
      </c>
      <c r="P106" s="12" t="s">
        <v>1356</v>
      </c>
      <c r="Q106" s="12" t="s">
        <v>253</v>
      </c>
      <c r="R106" s="12" t="s">
        <v>1865</v>
      </c>
      <c r="S106" s="12" t="s">
        <v>1836</v>
      </c>
      <c r="T106" s="12" t="s">
        <v>2253</v>
      </c>
      <c r="U106" s="12" t="s">
        <v>253</v>
      </c>
      <c r="V106" s="12" t="s">
        <v>1865</v>
      </c>
      <c r="W106" s="12" t="s">
        <v>1836</v>
      </c>
      <c r="X106" s="12" t="s">
        <v>2253</v>
      </c>
      <c r="Y106" s="12" t="s">
        <v>2257</v>
      </c>
    </row>
    <row r="107" spans="1:25" x14ac:dyDescent="0.25">
      <c r="A107" s="12" t="s">
        <v>2258</v>
      </c>
      <c r="B107" s="183">
        <v>676178</v>
      </c>
      <c r="C107" s="12" t="s">
        <v>452</v>
      </c>
      <c r="D107" s="462" t="s">
        <v>35</v>
      </c>
      <c r="E107" s="462" t="s">
        <v>35</v>
      </c>
      <c r="F107" s="462" t="s">
        <v>35</v>
      </c>
      <c r="G107" s="462" t="s">
        <v>35</v>
      </c>
      <c r="H107" s="462" t="s">
        <v>35</v>
      </c>
      <c r="P107" s="12" t="s">
        <v>1310</v>
      </c>
      <c r="Q107" s="12" t="s">
        <v>453</v>
      </c>
      <c r="R107" s="12" t="s">
        <v>2259</v>
      </c>
      <c r="S107" s="12" t="s">
        <v>1836</v>
      </c>
      <c r="T107" s="12" t="s">
        <v>2260</v>
      </c>
      <c r="U107" s="12" t="s">
        <v>2228</v>
      </c>
      <c r="V107" s="12" t="s">
        <v>2229</v>
      </c>
      <c r="W107" s="12" t="s">
        <v>1836</v>
      </c>
      <c r="X107" s="12" t="s">
        <v>2230</v>
      </c>
      <c r="Y107" s="12" t="s">
        <v>2261</v>
      </c>
    </row>
    <row r="108" spans="1:25" x14ac:dyDescent="0.25">
      <c r="A108" s="12" t="s">
        <v>2262</v>
      </c>
      <c r="B108" s="183">
        <v>675001</v>
      </c>
      <c r="C108" s="12" t="s">
        <v>873</v>
      </c>
      <c r="D108" s="462" t="s">
        <v>35</v>
      </c>
      <c r="E108" s="462" t="s">
        <v>35</v>
      </c>
      <c r="F108" s="462" t="s">
        <v>35</v>
      </c>
      <c r="G108" s="462" t="s">
        <v>35</v>
      </c>
      <c r="H108" s="462" t="s">
        <v>35</v>
      </c>
      <c r="P108" s="12" t="s">
        <v>1355</v>
      </c>
      <c r="Q108" s="12" t="s">
        <v>874</v>
      </c>
      <c r="R108" s="12" t="s">
        <v>2263</v>
      </c>
      <c r="S108" s="12" t="s">
        <v>1836</v>
      </c>
      <c r="T108" s="12" t="s">
        <v>2264</v>
      </c>
      <c r="U108" s="12" t="s">
        <v>874</v>
      </c>
      <c r="V108" s="12" t="s">
        <v>2263</v>
      </c>
      <c r="W108" s="12" t="s">
        <v>1836</v>
      </c>
      <c r="X108" s="12" t="s">
        <v>2264</v>
      </c>
      <c r="Y108" s="12" t="s">
        <v>2265</v>
      </c>
    </row>
    <row r="109" spans="1:25" x14ac:dyDescent="0.25">
      <c r="A109" s="12" t="s">
        <v>2266</v>
      </c>
      <c r="B109" s="183">
        <v>455724</v>
      </c>
      <c r="C109" s="12" t="s">
        <v>268</v>
      </c>
      <c r="D109" s="462" t="s">
        <v>35</v>
      </c>
      <c r="E109" s="462" t="s">
        <v>35</v>
      </c>
      <c r="F109" s="462" t="s">
        <v>35</v>
      </c>
      <c r="G109" s="462" t="s">
        <v>35</v>
      </c>
      <c r="H109" s="462" t="s">
        <v>35</v>
      </c>
      <c r="P109" s="12" t="s">
        <v>1428</v>
      </c>
      <c r="Q109" s="12" t="s">
        <v>269</v>
      </c>
      <c r="R109" s="12" t="s">
        <v>1935</v>
      </c>
      <c r="S109" s="12" t="s">
        <v>1836</v>
      </c>
      <c r="T109" s="12" t="s">
        <v>1936</v>
      </c>
      <c r="U109" s="12" t="s">
        <v>269</v>
      </c>
      <c r="V109" s="12" t="s">
        <v>1935</v>
      </c>
      <c r="W109" s="12" t="s">
        <v>1836</v>
      </c>
      <c r="X109" s="12" t="s">
        <v>1936</v>
      </c>
      <c r="Y109" s="12" t="s">
        <v>2267</v>
      </c>
    </row>
    <row r="110" spans="1:25" x14ac:dyDescent="0.25">
      <c r="A110" s="12" t="s">
        <v>2268</v>
      </c>
      <c r="B110" s="183">
        <v>676326</v>
      </c>
      <c r="C110" s="12" t="s">
        <v>522</v>
      </c>
      <c r="D110" s="462" t="s">
        <v>35</v>
      </c>
      <c r="E110" s="462" t="s">
        <v>35</v>
      </c>
      <c r="F110" s="462" t="s">
        <v>35</v>
      </c>
      <c r="G110" s="462" t="s">
        <v>35</v>
      </c>
      <c r="H110" s="462" t="s">
        <v>35</v>
      </c>
      <c r="P110" s="12" t="s">
        <v>1302</v>
      </c>
      <c r="Q110" s="12" t="s">
        <v>523</v>
      </c>
      <c r="R110" s="12" t="s">
        <v>2269</v>
      </c>
      <c r="S110" s="12" t="s">
        <v>1836</v>
      </c>
      <c r="T110" s="12" t="s">
        <v>2270</v>
      </c>
      <c r="U110" s="12" t="s">
        <v>523</v>
      </c>
      <c r="V110" s="12" t="s">
        <v>2269</v>
      </c>
      <c r="W110" s="12" t="s">
        <v>1836</v>
      </c>
      <c r="X110" s="12" t="s">
        <v>2270</v>
      </c>
      <c r="Y110" s="12" t="s">
        <v>2271</v>
      </c>
    </row>
    <row r="111" spans="1:25" x14ac:dyDescent="0.25">
      <c r="A111" s="12" t="s">
        <v>2272</v>
      </c>
      <c r="B111" s="12" t="s">
        <v>1620</v>
      </c>
      <c r="C111" s="12" t="s">
        <v>218</v>
      </c>
      <c r="D111" s="462" t="s">
        <v>35</v>
      </c>
      <c r="E111" s="462" t="s">
        <v>35</v>
      </c>
      <c r="F111" s="462" t="s">
        <v>35</v>
      </c>
      <c r="G111" s="462" t="s">
        <v>35</v>
      </c>
      <c r="H111" s="462" t="s">
        <v>35</v>
      </c>
      <c r="P111" s="12" t="s">
        <v>1368</v>
      </c>
      <c r="Q111" s="12" t="s">
        <v>219</v>
      </c>
      <c r="R111" s="12" t="s">
        <v>2273</v>
      </c>
      <c r="S111" s="12" t="s">
        <v>1836</v>
      </c>
      <c r="T111" s="12" t="s">
        <v>2274</v>
      </c>
      <c r="U111" s="12" t="s">
        <v>219</v>
      </c>
      <c r="V111" s="12" t="s">
        <v>2273</v>
      </c>
      <c r="W111" s="12" t="s">
        <v>1836</v>
      </c>
      <c r="X111" s="12" t="s">
        <v>2274</v>
      </c>
      <c r="Y111" s="12" t="s">
        <v>2275</v>
      </c>
    </row>
    <row r="112" spans="1:25" x14ac:dyDescent="0.25">
      <c r="A112" s="12" t="s">
        <v>2276</v>
      </c>
      <c r="B112" s="183">
        <v>675021</v>
      </c>
      <c r="C112" s="12" t="s">
        <v>160</v>
      </c>
      <c r="D112" s="462" t="s">
        <v>35</v>
      </c>
      <c r="E112" s="462" t="s">
        <v>35</v>
      </c>
      <c r="F112" s="462" t="s">
        <v>35</v>
      </c>
      <c r="G112" s="462" t="s">
        <v>35</v>
      </c>
      <c r="H112" s="462" t="s">
        <v>35</v>
      </c>
      <c r="P112" s="12" t="s">
        <v>1390</v>
      </c>
      <c r="Q112" s="12" t="s">
        <v>161</v>
      </c>
      <c r="R112" s="12" t="s">
        <v>2277</v>
      </c>
      <c r="S112" s="12" t="s">
        <v>1836</v>
      </c>
      <c r="T112" s="12" t="s">
        <v>2278</v>
      </c>
      <c r="U112" s="12" t="s">
        <v>161</v>
      </c>
      <c r="V112" s="12" t="s">
        <v>2277</v>
      </c>
      <c r="W112" s="12" t="s">
        <v>1836</v>
      </c>
      <c r="X112" s="12" t="s">
        <v>2278</v>
      </c>
      <c r="Y112" s="12" t="s">
        <v>2279</v>
      </c>
    </row>
    <row r="113" spans="1:25" x14ac:dyDescent="0.25">
      <c r="A113" s="12" t="s">
        <v>2280</v>
      </c>
      <c r="B113" s="183">
        <v>676180</v>
      </c>
      <c r="C113" s="12" t="s">
        <v>450</v>
      </c>
      <c r="D113" s="462" t="s">
        <v>35</v>
      </c>
      <c r="E113" s="462" t="s">
        <v>35</v>
      </c>
      <c r="F113" s="462" t="s">
        <v>35</v>
      </c>
      <c r="G113" s="462" t="s">
        <v>35</v>
      </c>
      <c r="H113" s="462" t="s">
        <v>35</v>
      </c>
      <c r="P113" s="12" t="s">
        <v>1404</v>
      </c>
      <c r="Q113" s="12" t="s">
        <v>451</v>
      </c>
      <c r="R113" s="12" t="s">
        <v>2281</v>
      </c>
      <c r="S113" s="12" t="s">
        <v>1836</v>
      </c>
      <c r="T113" s="12" t="s">
        <v>2282</v>
      </c>
      <c r="U113" s="12" t="s">
        <v>451</v>
      </c>
      <c r="V113" s="12" t="s">
        <v>2281</v>
      </c>
      <c r="W113" s="12" t="s">
        <v>1836</v>
      </c>
      <c r="X113" s="12" t="s">
        <v>2282</v>
      </c>
      <c r="Y113" s="12" t="s">
        <v>2283</v>
      </c>
    </row>
    <row r="114" spans="1:25" x14ac:dyDescent="0.25">
      <c r="A114" s="12" t="s">
        <v>2284</v>
      </c>
      <c r="B114" s="183">
        <v>455061</v>
      </c>
      <c r="C114" s="12" t="s">
        <v>580</v>
      </c>
      <c r="D114" s="462" t="s">
        <v>35</v>
      </c>
      <c r="E114" s="462" t="s">
        <v>35</v>
      </c>
      <c r="F114" s="462" t="s">
        <v>35</v>
      </c>
      <c r="G114" s="462" t="s">
        <v>35</v>
      </c>
      <c r="H114" s="462" t="s">
        <v>35</v>
      </c>
      <c r="P114" s="12" t="s">
        <v>1401</v>
      </c>
      <c r="Q114" s="12" t="s">
        <v>581</v>
      </c>
      <c r="R114" s="12" t="s">
        <v>1948</v>
      </c>
      <c r="S114" s="12" t="s">
        <v>1836</v>
      </c>
      <c r="T114" s="12" t="s">
        <v>1949</v>
      </c>
      <c r="U114" s="12" t="s">
        <v>581</v>
      </c>
      <c r="V114" s="12" t="s">
        <v>1948</v>
      </c>
      <c r="W114" s="12" t="s">
        <v>1836</v>
      </c>
      <c r="X114" s="12" t="s">
        <v>1949</v>
      </c>
      <c r="Y114" s="12" t="s">
        <v>2285</v>
      </c>
    </row>
    <row r="115" spans="1:25" x14ac:dyDescent="0.25">
      <c r="A115" s="12" t="s">
        <v>2286</v>
      </c>
      <c r="B115" s="183">
        <v>676127</v>
      </c>
      <c r="C115" s="12" t="s">
        <v>430</v>
      </c>
      <c r="D115" s="462" t="s">
        <v>35</v>
      </c>
      <c r="E115" s="462" t="s">
        <v>35</v>
      </c>
      <c r="F115" s="462" t="s">
        <v>35</v>
      </c>
      <c r="G115" s="462" t="s">
        <v>35</v>
      </c>
      <c r="H115" s="462" t="s">
        <v>35</v>
      </c>
      <c r="P115" s="12" t="s">
        <v>1311</v>
      </c>
      <c r="Q115" s="12" t="s">
        <v>431</v>
      </c>
      <c r="R115" s="12" t="s">
        <v>2287</v>
      </c>
      <c r="S115" s="12" t="s">
        <v>1836</v>
      </c>
      <c r="T115" s="12" t="s">
        <v>2288</v>
      </c>
      <c r="U115" s="12" t="s">
        <v>1880</v>
      </c>
      <c r="V115" s="12" t="s">
        <v>1881</v>
      </c>
      <c r="W115" s="12" t="s">
        <v>1836</v>
      </c>
      <c r="X115" s="12" t="s">
        <v>1918</v>
      </c>
      <c r="Y115" s="12" t="s">
        <v>2289</v>
      </c>
    </row>
    <row r="116" spans="1:25" x14ac:dyDescent="0.25">
      <c r="A116" s="12" t="s">
        <v>2290</v>
      </c>
      <c r="B116" s="183">
        <v>676280</v>
      </c>
      <c r="C116" s="12" t="s">
        <v>502</v>
      </c>
      <c r="D116" s="462" t="s">
        <v>35</v>
      </c>
      <c r="E116" s="462" t="s">
        <v>35</v>
      </c>
      <c r="F116" s="462" t="s">
        <v>35</v>
      </c>
      <c r="G116" s="462" t="s">
        <v>35</v>
      </c>
      <c r="H116" s="462" t="s">
        <v>35</v>
      </c>
      <c r="P116" s="12" t="s">
        <v>1407</v>
      </c>
      <c r="Q116" s="12" t="s">
        <v>503</v>
      </c>
      <c r="R116" s="12" t="s">
        <v>2291</v>
      </c>
      <c r="S116" s="12" t="s">
        <v>1836</v>
      </c>
      <c r="T116" s="12" t="s">
        <v>2292</v>
      </c>
      <c r="U116" s="12" t="s">
        <v>503</v>
      </c>
      <c r="V116" s="12" t="s">
        <v>2291</v>
      </c>
      <c r="W116" s="12" t="s">
        <v>1836</v>
      </c>
      <c r="X116" s="12" t="s">
        <v>2292</v>
      </c>
      <c r="Y116" s="12" t="s">
        <v>2293</v>
      </c>
    </row>
    <row r="117" spans="1:25" x14ac:dyDescent="0.25">
      <c r="A117" s="12" t="s">
        <v>2294</v>
      </c>
      <c r="B117" s="183">
        <v>675035</v>
      </c>
      <c r="C117" s="12" t="s">
        <v>212</v>
      </c>
      <c r="D117" s="462" t="s">
        <v>35</v>
      </c>
      <c r="E117" s="462" t="s">
        <v>35</v>
      </c>
      <c r="F117" s="462" t="s">
        <v>35</v>
      </c>
      <c r="G117" s="462" t="s">
        <v>35</v>
      </c>
      <c r="H117" s="462" t="s">
        <v>35</v>
      </c>
      <c r="P117" s="12" t="s">
        <v>1390</v>
      </c>
      <c r="Q117" s="12" t="s">
        <v>213</v>
      </c>
      <c r="R117" s="12" t="s">
        <v>2295</v>
      </c>
      <c r="S117" s="12" t="s">
        <v>1836</v>
      </c>
      <c r="T117" s="12" t="s">
        <v>2296</v>
      </c>
      <c r="U117" s="12" t="s">
        <v>213</v>
      </c>
      <c r="V117" s="12" t="s">
        <v>2295</v>
      </c>
      <c r="W117" s="12" t="s">
        <v>1836</v>
      </c>
      <c r="X117" s="12" t="s">
        <v>2296</v>
      </c>
      <c r="Y117" s="12" t="s">
        <v>2297</v>
      </c>
    </row>
    <row r="118" spans="1:25" x14ac:dyDescent="0.25">
      <c r="A118" s="12" t="s">
        <v>2298</v>
      </c>
      <c r="B118" s="183">
        <v>675311</v>
      </c>
      <c r="C118" s="12" t="s">
        <v>216</v>
      </c>
      <c r="D118" s="462" t="s">
        <v>35</v>
      </c>
      <c r="E118" s="462" t="s">
        <v>35</v>
      </c>
      <c r="F118" s="462" t="s">
        <v>35</v>
      </c>
      <c r="G118" s="462" t="s">
        <v>35</v>
      </c>
      <c r="H118" s="462" t="s">
        <v>35</v>
      </c>
      <c r="P118" s="12" t="s">
        <v>1295</v>
      </c>
      <c r="Q118" s="12" t="s">
        <v>217</v>
      </c>
      <c r="R118" s="12" t="s">
        <v>2299</v>
      </c>
      <c r="S118" s="12" t="s">
        <v>1836</v>
      </c>
      <c r="T118" s="12" t="s">
        <v>2300</v>
      </c>
      <c r="U118" s="12" t="s">
        <v>2169</v>
      </c>
      <c r="V118" s="12" t="s">
        <v>2170</v>
      </c>
      <c r="W118" s="12" t="s">
        <v>1836</v>
      </c>
      <c r="X118" s="12" t="s">
        <v>2171</v>
      </c>
      <c r="Y118" s="12" t="s">
        <v>2301</v>
      </c>
    </row>
    <row r="119" spans="1:25" x14ac:dyDescent="0.25">
      <c r="A119" s="12" t="s">
        <v>2302</v>
      </c>
      <c r="B119" s="12" t="s">
        <v>1627</v>
      </c>
      <c r="C119" s="12" t="s">
        <v>780</v>
      </c>
      <c r="D119" s="462" t="s">
        <v>35</v>
      </c>
      <c r="E119" s="462" t="s">
        <v>35</v>
      </c>
      <c r="F119" s="462" t="s">
        <v>35</v>
      </c>
      <c r="G119" s="462" t="s">
        <v>35</v>
      </c>
      <c r="H119" s="462" t="s">
        <v>35</v>
      </c>
      <c r="P119" s="12" t="s">
        <v>1390</v>
      </c>
      <c r="Q119" s="12" t="s">
        <v>781</v>
      </c>
      <c r="R119" s="12" t="s">
        <v>2303</v>
      </c>
      <c r="S119" s="12" t="s">
        <v>1836</v>
      </c>
      <c r="T119" s="12" t="s">
        <v>2304</v>
      </c>
      <c r="U119" s="12" t="s">
        <v>781</v>
      </c>
      <c r="V119" s="12" t="s">
        <v>2303</v>
      </c>
      <c r="W119" s="12" t="s">
        <v>1836</v>
      </c>
      <c r="X119" s="12" t="s">
        <v>2304</v>
      </c>
      <c r="Y119" s="12" t="s">
        <v>2305</v>
      </c>
    </row>
    <row r="120" spans="1:25" x14ac:dyDescent="0.25">
      <c r="A120" s="12" t="s">
        <v>2306</v>
      </c>
      <c r="B120" s="183">
        <v>675098</v>
      </c>
      <c r="C120" s="12" t="s">
        <v>948</v>
      </c>
      <c r="D120" s="462" t="s">
        <v>35</v>
      </c>
      <c r="E120" s="462" t="s">
        <v>35</v>
      </c>
      <c r="F120" s="462" t="s">
        <v>35</v>
      </c>
      <c r="G120" s="462" t="s">
        <v>35</v>
      </c>
      <c r="H120" s="462" t="s">
        <v>35</v>
      </c>
      <c r="P120" s="12" t="s">
        <v>1358</v>
      </c>
      <c r="Q120" s="12" t="s">
        <v>949</v>
      </c>
      <c r="R120" s="12" t="s">
        <v>2307</v>
      </c>
      <c r="S120" s="12" t="s">
        <v>1836</v>
      </c>
      <c r="T120" s="12" t="s">
        <v>2308</v>
      </c>
      <c r="U120" s="12" t="s">
        <v>2309</v>
      </c>
      <c r="V120" s="12" t="s">
        <v>2307</v>
      </c>
      <c r="W120" s="12" t="s">
        <v>1836</v>
      </c>
      <c r="X120" s="12" t="s">
        <v>2308</v>
      </c>
      <c r="Y120" s="12" t="s">
        <v>2310</v>
      </c>
    </row>
    <row r="121" spans="1:25" x14ac:dyDescent="0.25">
      <c r="A121" s="12" t="s">
        <v>2311</v>
      </c>
      <c r="B121" s="183">
        <v>455812</v>
      </c>
      <c r="C121" s="12" t="s">
        <v>1039</v>
      </c>
      <c r="D121" s="462" t="s">
        <v>35</v>
      </c>
      <c r="E121" s="462" t="s">
        <v>35</v>
      </c>
      <c r="F121" s="462" t="s">
        <v>35</v>
      </c>
      <c r="G121" s="462" t="s">
        <v>35</v>
      </c>
      <c r="H121" s="462" t="s">
        <v>35</v>
      </c>
      <c r="P121" s="12" t="s">
        <v>1391</v>
      </c>
      <c r="Q121" s="12" t="s">
        <v>1040</v>
      </c>
      <c r="R121" s="12" t="s">
        <v>2312</v>
      </c>
      <c r="S121" s="12" t="s">
        <v>1836</v>
      </c>
      <c r="T121" s="12" t="s">
        <v>2313</v>
      </c>
      <c r="U121" s="12" t="s">
        <v>1040</v>
      </c>
      <c r="V121" s="12" t="s">
        <v>2312</v>
      </c>
      <c r="W121" s="12" t="s">
        <v>1836</v>
      </c>
      <c r="X121" s="12" t="s">
        <v>2313</v>
      </c>
      <c r="Y121" s="12" t="s">
        <v>2314</v>
      </c>
    </row>
    <row r="122" spans="1:25" x14ac:dyDescent="0.25">
      <c r="A122" s="12" t="s">
        <v>2315</v>
      </c>
      <c r="B122" s="183">
        <v>675469</v>
      </c>
      <c r="C122" s="12" t="s">
        <v>234</v>
      </c>
      <c r="D122" s="462" t="s">
        <v>35</v>
      </c>
      <c r="E122" s="462" t="s">
        <v>35</v>
      </c>
      <c r="F122" s="462" t="s">
        <v>35</v>
      </c>
      <c r="G122" s="462" t="s">
        <v>35</v>
      </c>
      <c r="H122" s="462" t="s">
        <v>35</v>
      </c>
      <c r="P122" s="12" t="s">
        <v>1349</v>
      </c>
      <c r="Q122" s="12" t="s">
        <v>235</v>
      </c>
      <c r="R122" s="12" t="s">
        <v>2316</v>
      </c>
      <c r="S122" s="12" t="s">
        <v>1836</v>
      </c>
      <c r="T122" s="12" t="s">
        <v>2317</v>
      </c>
      <c r="U122" s="12" t="s">
        <v>235</v>
      </c>
      <c r="V122" s="12" t="s">
        <v>2316</v>
      </c>
      <c r="W122" s="12" t="s">
        <v>1836</v>
      </c>
      <c r="X122" s="12" t="s">
        <v>2317</v>
      </c>
      <c r="Y122" s="12" t="s">
        <v>2318</v>
      </c>
    </row>
    <row r="123" spans="1:25" x14ac:dyDescent="0.25">
      <c r="A123" s="12" t="s">
        <v>2319</v>
      </c>
      <c r="B123" s="183">
        <v>675663</v>
      </c>
      <c r="C123" s="12" t="s">
        <v>758</v>
      </c>
      <c r="D123" s="462" t="s">
        <v>35</v>
      </c>
      <c r="E123" s="462" t="s">
        <v>35</v>
      </c>
      <c r="F123" s="462" t="s">
        <v>35</v>
      </c>
      <c r="G123" s="462" t="s">
        <v>35</v>
      </c>
      <c r="H123" s="462" t="s">
        <v>35</v>
      </c>
      <c r="P123" s="12" t="s">
        <v>1377</v>
      </c>
      <c r="Q123" s="12" t="s">
        <v>759</v>
      </c>
      <c r="R123" s="12" t="s">
        <v>2320</v>
      </c>
      <c r="S123" s="12" t="s">
        <v>1836</v>
      </c>
      <c r="T123" s="12" t="s">
        <v>2321</v>
      </c>
      <c r="U123" s="12" t="s">
        <v>1961</v>
      </c>
      <c r="V123" s="12" t="s">
        <v>1962</v>
      </c>
      <c r="W123" s="12" t="s">
        <v>1836</v>
      </c>
      <c r="X123" s="12" t="s">
        <v>1963</v>
      </c>
      <c r="Y123" s="12" t="s">
        <v>2322</v>
      </c>
    </row>
    <row r="124" spans="1:25" x14ac:dyDescent="0.25">
      <c r="A124" s="12" t="s">
        <v>2323</v>
      </c>
      <c r="B124" s="183">
        <v>675722</v>
      </c>
      <c r="C124" s="12" t="s">
        <v>1083</v>
      </c>
      <c r="D124" s="462" t="s">
        <v>35</v>
      </c>
      <c r="E124" s="462" t="s">
        <v>35</v>
      </c>
      <c r="F124" s="462" t="s">
        <v>35</v>
      </c>
      <c r="G124" s="462" t="s">
        <v>35</v>
      </c>
      <c r="H124" s="462" t="s">
        <v>35</v>
      </c>
      <c r="P124" s="12" t="s">
        <v>1380</v>
      </c>
      <c r="Q124" s="12" t="s">
        <v>1084</v>
      </c>
      <c r="R124" s="12" t="s">
        <v>2324</v>
      </c>
      <c r="S124" s="12" t="s">
        <v>1836</v>
      </c>
      <c r="T124" s="12" t="s">
        <v>2325</v>
      </c>
      <c r="U124" s="12" t="s">
        <v>908</v>
      </c>
      <c r="V124" s="12" t="s">
        <v>2326</v>
      </c>
      <c r="W124" s="12" t="s">
        <v>1836</v>
      </c>
      <c r="X124" s="12" t="s">
        <v>2327</v>
      </c>
      <c r="Y124" s="12" t="s">
        <v>2328</v>
      </c>
    </row>
    <row r="125" spans="1:25" x14ac:dyDescent="0.25">
      <c r="A125" s="12" t="s">
        <v>2329</v>
      </c>
      <c r="B125" s="183">
        <v>676255</v>
      </c>
      <c r="C125" s="12" t="s">
        <v>486</v>
      </c>
      <c r="D125" s="462" t="s">
        <v>35</v>
      </c>
      <c r="E125" s="462" t="s">
        <v>35</v>
      </c>
      <c r="F125" s="462" t="s">
        <v>35</v>
      </c>
      <c r="G125" s="462" t="s">
        <v>35</v>
      </c>
      <c r="H125" s="462" t="s">
        <v>35</v>
      </c>
      <c r="P125" s="12" t="s">
        <v>1337</v>
      </c>
      <c r="Q125" s="12" t="s">
        <v>487</v>
      </c>
      <c r="R125" s="12" t="s">
        <v>1865</v>
      </c>
      <c r="S125" s="12" t="s">
        <v>1836</v>
      </c>
      <c r="T125" s="12" t="s">
        <v>2253</v>
      </c>
      <c r="U125" s="12" t="s">
        <v>487</v>
      </c>
      <c r="V125" s="12" t="s">
        <v>1865</v>
      </c>
      <c r="W125" s="12" t="s">
        <v>1836</v>
      </c>
      <c r="X125" s="12" t="s">
        <v>2253</v>
      </c>
      <c r="Y125" s="12" t="s">
        <v>2330</v>
      </c>
    </row>
    <row r="126" spans="1:25" x14ac:dyDescent="0.25">
      <c r="A126" s="12" t="s">
        <v>2331</v>
      </c>
      <c r="B126" s="183">
        <v>676248</v>
      </c>
      <c r="C126" s="12" t="s">
        <v>436</v>
      </c>
      <c r="D126" s="462" t="s">
        <v>35</v>
      </c>
      <c r="E126" s="462" t="s">
        <v>35</v>
      </c>
      <c r="F126" s="462" t="s">
        <v>35</v>
      </c>
      <c r="G126" s="462" t="s">
        <v>35</v>
      </c>
      <c r="H126" s="462" t="s">
        <v>35</v>
      </c>
      <c r="P126" s="12" t="s">
        <v>1356</v>
      </c>
      <c r="Q126" s="12" t="s">
        <v>437</v>
      </c>
      <c r="R126" s="12" t="s">
        <v>2332</v>
      </c>
      <c r="S126" s="12" t="s">
        <v>1836</v>
      </c>
      <c r="T126" s="12" t="s">
        <v>2333</v>
      </c>
      <c r="U126" s="12" t="s">
        <v>437</v>
      </c>
      <c r="V126" s="12" t="s">
        <v>2332</v>
      </c>
      <c r="W126" s="12" t="s">
        <v>1836</v>
      </c>
      <c r="X126" s="12" t="s">
        <v>2333</v>
      </c>
      <c r="Y126" s="12" t="s">
        <v>2334</v>
      </c>
    </row>
    <row r="127" spans="1:25" x14ac:dyDescent="0.25">
      <c r="A127" s="12" t="s">
        <v>2335</v>
      </c>
      <c r="B127" s="183">
        <v>675817</v>
      </c>
      <c r="C127" s="12" t="s">
        <v>1013</v>
      </c>
      <c r="D127" s="462" t="s">
        <v>35</v>
      </c>
      <c r="E127" s="462" t="s">
        <v>35</v>
      </c>
      <c r="F127" s="462" t="s">
        <v>35</v>
      </c>
      <c r="G127" s="462" t="s">
        <v>35</v>
      </c>
      <c r="H127" s="462" t="s">
        <v>35</v>
      </c>
      <c r="P127" s="12" t="s">
        <v>1295</v>
      </c>
      <c r="Q127" s="12" t="s">
        <v>1014</v>
      </c>
      <c r="R127" s="12" t="s">
        <v>2336</v>
      </c>
      <c r="S127" s="12" t="s">
        <v>1836</v>
      </c>
      <c r="T127" s="12" t="s">
        <v>2337</v>
      </c>
      <c r="U127" s="12" t="s">
        <v>2044</v>
      </c>
      <c r="V127" s="12" t="s">
        <v>2045</v>
      </c>
      <c r="W127" s="12" t="s">
        <v>1836</v>
      </c>
      <c r="X127" s="12" t="s">
        <v>2046</v>
      </c>
      <c r="Y127" s="12" t="s">
        <v>2338</v>
      </c>
    </row>
    <row r="128" spans="1:25" x14ac:dyDescent="0.25">
      <c r="A128" s="12" t="s">
        <v>2339</v>
      </c>
      <c r="B128" s="183">
        <v>675078</v>
      </c>
      <c r="C128" s="12" t="s">
        <v>674</v>
      </c>
      <c r="D128" s="462" t="s">
        <v>35</v>
      </c>
      <c r="E128" s="462" t="s">
        <v>35</v>
      </c>
      <c r="F128" s="462" t="s">
        <v>35</v>
      </c>
      <c r="G128" s="462" t="s">
        <v>35</v>
      </c>
      <c r="H128" s="462" t="s">
        <v>35</v>
      </c>
      <c r="P128" s="12" t="s">
        <v>1280</v>
      </c>
      <c r="Q128" s="12" t="s">
        <v>675</v>
      </c>
      <c r="R128" s="12" t="s">
        <v>1959</v>
      </c>
      <c r="S128" s="12" t="s">
        <v>1836</v>
      </c>
      <c r="T128" s="12" t="s">
        <v>2340</v>
      </c>
      <c r="U128" s="12" t="s">
        <v>675</v>
      </c>
      <c r="V128" s="12" t="s">
        <v>1959</v>
      </c>
      <c r="W128" s="12" t="s">
        <v>1836</v>
      </c>
      <c r="X128" s="12" t="s">
        <v>2340</v>
      </c>
      <c r="Y128" s="12" t="s">
        <v>2341</v>
      </c>
    </row>
    <row r="129" spans="1:25" x14ac:dyDescent="0.25">
      <c r="A129" s="12" t="s">
        <v>2342</v>
      </c>
      <c r="B129" s="183">
        <v>676242</v>
      </c>
      <c r="C129" s="12" t="s">
        <v>857</v>
      </c>
      <c r="D129" s="462" t="s">
        <v>35</v>
      </c>
      <c r="E129" s="462" t="s">
        <v>35</v>
      </c>
      <c r="F129" s="462" t="s">
        <v>35</v>
      </c>
      <c r="G129" s="462" t="s">
        <v>35</v>
      </c>
      <c r="H129" s="462" t="s">
        <v>35</v>
      </c>
      <c r="P129" s="12" t="s">
        <v>1284</v>
      </c>
      <c r="Q129" s="12" t="s">
        <v>858</v>
      </c>
      <c r="R129" s="12" t="s">
        <v>2343</v>
      </c>
      <c r="S129" s="12" t="s">
        <v>1836</v>
      </c>
      <c r="T129" s="12" t="s">
        <v>2344</v>
      </c>
      <c r="U129" s="12" t="s">
        <v>858</v>
      </c>
      <c r="V129" s="12" t="s">
        <v>2343</v>
      </c>
      <c r="W129" s="12" t="s">
        <v>1836</v>
      </c>
      <c r="X129" s="12" t="s">
        <v>2344</v>
      </c>
      <c r="Y129" s="12" t="s">
        <v>2345</v>
      </c>
    </row>
    <row r="130" spans="1:25" x14ac:dyDescent="0.25">
      <c r="A130" s="12" t="s">
        <v>2346</v>
      </c>
      <c r="B130" s="183">
        <v>455555</v>
      </c>
      <c r="C130" s="12" t="s">
        <v>292</v>
      </c>
      <c r="D130" s="462" t="s">
        <v>35</v>
      </c>
      <c r="E130" s="462" t="s">
        <v>35</v>
      </c>
      <c r="F130" s="462" t="s">
        <v>35</v>
      </c>
      <c r="G130" s="462" t="s">
        <v>35</v>
      </c>
      <c r="H130" s="462" t="s">
        <v>35</v>
      </c>
      <c r="P130" s="12" t="s">
        <v>1300</v>
      </c>
      <c r="Q130" s="12" t="s">
        <v>293</v>
      </c>
      <c r="R130" s="12" t="s">
        <v>2347</v>
      </c>
      <c r="S130" s="12" t="s">
        <v>1836</v>
      </c>
      <c r="T130" s="12" t="s">
        <v>2348</v>
      </c>
      <c r="U130" s="12" t="s">
        <v>293</v>
      </c>
      <c r="V130" s="12" t="s">
        <v>2347</v>
      </c>
      <c r="W130" s="12" t="s">
        <v>1836</v>
      </c>
      <c r="X130" s="12" t="s">
        <v>2348</v>
      </c>
      <c r="Y130" s="12" t="s">
        <v>2349</v>
      </c>
    </row>
    <row r="131" spans="1:25" x14ac:dyDescent="0.25">
      <c r="A131" s="12" t="s">
        <v>2350</v>
      </c>
      <c r="B131" s="183">
        <v>455517</v>
      </c>
      <c r="C131" s="12" t="s">
        <v>891</v>
      </c>
      <c r="D131" s="462" t="s">
        <v>35</v>
      </c>
      <c r="E131" s="462" t="s">
        <v>35</v>
      </c>
      <c r="F131" s="462" t="s">
        <v>35</v>
      </c>
      <c r="G131" s="462" t="s">
        <v>35</v>
      </c>
      <c r="H131" s="462" t="s">
        <v>35</v>
      </c>
      <c r="P131" s="12" t="s">
        <v>1295</v>
      </c>
      <c r="Q131" s="12" t="s">
        <v>892</v>
      </c>
      <c r="R131" s="12" t="s">
        <v>2015</v>
      </c>
      <c r="S131" s="12" t="s">
        <v>1836</v>
      </c>
      <c r="T131" s="12" t="s">
        <v>2016</v>
      </c>
      <c r="U131" s="12" t="s">
        <v>2169</v>
      </c>
      <c r="V131" s="12" t="s">
        <v>2170</v>
      </c>
      <c r="W131" s="12" t="s">
        <v>1836</v>
      </c>
      <c r="X131" s="12" t="s">
        <v>2171</v>
      </c>
      <c r="Y131" s="12" t="s">
        <v>2351</v>
      </c>
    </row>
    <row r="132" spans="1:25" x14ac:dyDescent="0.25">
      <c r="A132" s="12" t="s">
        <v>2352</v>
      </c>
      <c r="B132" s="183">
        <v>676192</v>
      </c>
      <c r="C132" s="12" t="s">
        <v>462</v>
      </c>
      <c r="D132" s="462" t="s">
        <v>35</v>
      </c>
      <c r="E132" s="462" t="s">
        <v>35</v>
      </c>
      <c r="F132" s="462" t="s">
        <v>35</v>
      </c>
      <c r="G132" s="462" t="s">
        <v>35</v>
      </c>
      <c r="H132" s="462" t="s">
        <v>35</v>
      </c>
      <c r="P132" s="12" t="s">
        <v>1407</v>
      </c>
      <c r="Q132" s="12" t="s">
        <v>463</v>
      </c>
      <c r="R132" s="12" t="s">
        <v>2332</v>
      </c>
      <c r="S132" s="12" t="s">
        <v>1836</v>
      </c>
      <c r="T132" s="12" t="s">
        <v>2333</v>
      </c>
      <c r="U132" s="12" t="s">
        <v>1880</v>
      </c>
      <c r="V132" s="12" t="s">
        <v>1881</v>
      </c>
      <c r="W132" s="12" t="s">
        <v>1836</v>
      </c>
      <c r="X132" s="12" t="s">
        <v>1918</v>
      </c>
      <c r="Y132" s="12" t="s">
        <v>2353</v>
      </c>
    </row>
    <row r="133" spans="1:25" x14ac:dyDescent="0.25">
      <c r="A133" s="12" t="s">
        <v>2354</v>
      </c>
      <c r="B133" s="183">
        <v>676177</v>
      </c>
      <c r="C133" s="12" t="s">
        <v>586</v>
      </c>
      <c r="D133" s="462" t="s">
        <v>35</v>
      </c>
      <c r="E133" s="462" t="s">
        <v>35</v>
      </c>
      <c r="F133" s="462" t="s">
        <v>35</v>
      </c>
      <c r="G133" s="462" t="s">
        <v>35</v>
      </c>
      <c r="H133" s="462" t="s">
        <v>35</v>
      </c>
      <c r="P133" s="12" t="s">
        <v>1433</v>
      </c>
      <c r="Q133" s="12" t="s">
        <v>587</v>
      </c>
      <c r="R133" s="12" t="s">
        <v>2355</v>
      </c>
      <c r="S133" s="12" t="s">
        <v>1836</v>
      </c>
      <c r="T133" s="12" t="s">
        <v>2356</v>
      </c>
      <c r="U133" s="12" t="s">
        <v>2357</v>
      </c>
      <c r="V133" s="12" t="s">
        <v>2358</v>
      </c>
      <c r="W133" s="12" t="s">
        <v>1836</v>
      </c>
      <c r="X133" s="12" t="s">
        <v>2359</v>
      </c>
      <c r="Y133" s="12" t="s">
        <v>2360</v>
      </c>
    </row>
    <row r="134" spans="1:25" x14ac:dyDescent="0.25">
      <c r="A134" s="12" t="s">
        <v>2361</v>
      </c>
      <c r="B134" s="183">
        <v>676077</v>
      </c>
      <c r="C134" s="12" t="s">
        <v>938</v>
      </c>
      <c r="D134" s="462" t="s">
        <v>35</v>
      </c>
      <c r="E134" s="462" t="s">
        <v>35</v>
      </c>
      <c r="F134" s="462" t="s">
        <v>35</v>
      </c>
      <c r="G134" s="462" t="s">
        <v>35</v>
      </c>
      <c r="H134" s="462" t="s">
        <v>35</v>
      </c>
      <c r="P134" s="12" t="s">
        <v>1418</v>
      </c>
      <c r="Q134" s="12" t="s">
        <v>939</v>
      </c>
      <c r="R134" s="12" t="s">
        <v>2362</v>
      </c>
      <c r="S134" s="12" t="s">
        <v>1836</v>
      </c>
      <c r="T134" s="12" t="s">
        <v>2363</v>
      </c>
      <c r="U134" s="12" t="s">
        <v>939</v>
      </c>
      <c r="V134" s="12" t="s">
        <v>2362</v>
      </c>
      <c r="W134" s="12" t="s">
        <v>1836</v>
      </c>
      <c r="X134" s="12" t="s">
        <v>2363</v>
      </c>
      <c r="Y134" s="12" t="s">
        <v>2364</v>
      </c>
    </row>
    <row r="135" spans="1:25" x14ac:dyDescent="0.25">
      <c r="A135" s="12" t="s">
        <v>2365</v>
      </c>
      <c r="B135" s="183">
        <v>675564</v>
      </c>
      <c r="C135" s="12" t="s">
        <v>818</v>
      </c>
      <c r="D135" s="462" t="s">
        <v>35</v>
      </c>
      <c r="E135" s="462" t="s">
        <v>35</v>
      </c>
      <c r="F135" s="462" t="s">
        <v>35</v>
      </c>
      <c r="G135" s="462" t="s">
        <v>35</v>
      </c>
      <c r="H135" s="462" t="s">
        <v>35</v>
      </c>
      <c r="P135" s="12" t="s">
        <v>1295</v>
      </c>
      <c r="Q135" s="12" t="s">
        <v>819</v>
      </c>
      <c r="R135" s="12" t="s">
        <v>2366</v>
      </c>
      <c r="S135" s="12" t="s">
        <v>1836</v>
      </c>
      <c r="T135" s="12" t="s">
        <v>2367</v>
      </c>
      <c r="U135" s="12" t="s">
        <v>819</v>
      </c>
      <c r="V135" s="12" t="s">
        <v>2366</v>
      </c>
      <c r="W135" s="12" t="s">
        <v>1836</v>
      </c>
      <c r="X135" s="12" t="s">
        <v>2367</v>
      </c>
      <c r="Y135" s="12" t="s">
        <v>2368</v>
      </c>
    </row>
    <row r="136" spans="1:25" x14ac:dyDescent="0.25">
      <c r="A136" s="12" t="s">
        <v>2369</v>
      </c>
      <c r="B136" s="183">
        <v>675081</v>
      </c>
      <c r="C136" s="12" t="s">
        <v>576</v>
      </c>
      <c r="D136" s="462" t="s">
        <v>35</v>
      </c>
      <c r="E136" s="462" t="s">
        <v>35</v>
      </c>
      <c r="F136" s="462" t="s">
        <v>35</v>
      </c>
      <c r="G136" s="462" t="s">
        <v>35</v>
      </c>
      <c r="H136" s="462" t="s">
        <v>35</v>
      </c>
      <c r="P136" s="12" t="s">
        <v>1355</v>
      </c>
      <c r="Q136" s="12" t="s">
        <v>577</v>
      </c>
      <c r="R136" s="12" t="s">
        <v>1298</v>
      </c>
      <c r="S136" s="12" t="s">
        <v>1836</v>
      </c>
      <c r="T136" s="12" t="s">
        <v>2370</v>
      </c>
      <c r="U136" s="12" t="s">
        <v>577</v>
      </c>
      <c r="V136" s="12" t="s">
        <v>1298</v>
      </c>
      <c r="W136" s="12" t="s">
        <v>1836</v>
      </c>
      <c r="X136" s="12" t="s">
        <v>2370</v>
      </c>
      <c r="Y136" s="12" t="s">
        <v>2371</v>
      </c>
    </row>
    <row r="137" spans="1:25" x14ac:dyDescent="0.25">
      <c r="A137" s="12" t="s">
        <v>2372</v>
      </c>
      <c r="B137" s="183">
        <v>676097</v>
      </c>
      <c r="C137" s="12" t="s">
        <v>132</v>
      </c>
      <c r="D137" s="462" t="s">
        <v>35</v>
      </c>
      <c r="E137" s="462" t="s">
        <v>35</v>
      </c>
      <c r="F137" s="462" t="s">
        <v>35</v>
      </c>
      <c r="G137" s="462" t="s">
        <v>35</v>
      </c>
      <c r="H137" s="462" t="s">
        <v>35</v>
      </c>
      <c r="P137" s="12" t="s">
        <v>1375</v>
      </c>
      <c r="Q137" s="12" t="s">
        <v>133</v>
      </c>
      <c r="R137" s="12" t="s">
        <v>2373</v>
      </c>
      <c r="S137" s="12" t="s">
        <v>1836</v>
      </c>
      <c r="T137" s="12" t="s">
        <v>2374</v>
      </c>
      <c r="U137" s="12" t="s">
        <v>2228</v>
      </c>
      <c r="V137" s="12" t="s">
        <v>2229</v>
      </c>
      <c r="W137" s="12" t="s">
        <v>1836</v>
      </c>
      <c r="X137" s="12" t="s">
        <v>2230</v>
      </c>
      <c r="Y137" s="12" t="s">
        <v>2375</v>
      </c>
    </row>
    <row r="138" spans="1:25" x14ac:dyDescent="0.25">
      <c r="A138" s="12" t="s">
        <v>2376</v>
      </c>
      <c r="B138" s="183">
        <v>675490</v>
      </c>
      <c r="C138" s="12" t="s">
        <v>646</v>
      </c>
      <c r="D138" s="462" t="s">
        <v>35</v>
      </c>
      <c r="E138" s="462" t="s">
        <v>35</v>
      </c>
      <c r="F138" s="462" t="s">
        <v>35</v>
      </c>
      <c r="G138" s="462" t="s">
        <v>35</v>
      </c>
      <c r="H138" s="462" t="s">
        <v>35</v>
      </c>
      <c r="P138" s="12" t="s">
        <v>1433</v>
      </c>
      <c r="Q138" s="12" t="s">
        <v>647</v>
      </c>
      <c r="R138" s="12" t="s">
        <v>2377</v>
      </c>
      <c r="S138" s="12" t="s">
        <v>1836</v>
      </c>
      <c r="T138" s="12" t="s">
        <v>2378</v>
      </c>
      <c r="U138" s="12" t="s">
        <v>2357</v>
      </c>
      <c r="V138" s="12" t="s">
        <v>2358</v>
      </c>
      <c r="W138" s="12" t="s">
        <v>1836</v>
      </c>
      <c r="X138" s="12" t="s">
        <v>2359</v>
      </c>
      <c r="Y138" s="12" t="s">
        <v>2360</v>
      </c>
    </row>
    <row r="139" spans="1:25" x14ac:dyDescent="0.25">
      <c r="A139" s="12" t="s">
        <v>2379</v>
      </c>
      <c r="B139" s="183">
        <v>675406</v>
      </c>
      <c r="C139" s="12" t="s">
        <v>170</v>
      </c>
      <c r="D139" s="462" t="s">
        <v>35</v>
      </c>
      <c r="E139" s="462" t="s">
        <v>35</v>
      </c>
      <c r="F139" s="462" t="s">
        <v>35</v>
      </c>
      <c r="G139" s="462" t="s">
        <v>35</v>
      </c>
      <c r="H139" s="462" t="s">
        <v>35</v>
      </c>
      <c r="P139" s="12" t="s">
        <v>1400</v>
      </c>
      <c r="Q139" s="12" t="s">
        <v>171</v>
      </c>
      <c r="R139" s="12" t="s">
        <v>2380</v>
      </c>
      <c r="S139" s="12" t="s">
        <v>1836</v>
      </c>
      <c r="T139" s="12" t="s">
        <v>2381</v>
      </c>
      <c r="U139" s="12" t="s">
        <v>171</v>
      </c>
      <c r="V139" s="12" t="s">
        <v>2380</v>
      </c>
      <c r="W139" s="12" t="s">
        <v>1836</v>
      </c>
      <c r="X139" s="12" t="s">
        <v>2381</v>
      </c>
      <c r="Y139" s="12" t="s">
        <v>2382</v>
      </c>
    </row>
    <row r="140" spans="1:25" x14ac:dyDescent="0.25">
      <c r="A140" s="12" t="s">
        <v>2383</v>
      </c>
      <c r="B140" s="183">
        <v>455627</v>
      </c>
      <c r="C140" s="12" t="s">
        <v>332</v>
      </c>
      <c r="D140" s="462" t="s">
        <v>35</v>
      </c>
      <c r="E140" s="462" t="s">
        <v>35</v>
      </c>
      <c r="F140" s="462" t="s">
        <v>35</v>
      </c>
      <c r="G140" s="462" t="s">
        <v>35</v>
      </c>
      <c r="H140" s="462" t="s">
        <v>35</v>
      </c>
      <c r="P140" s="12" t="s">
        <v>1338</v>
      </c>
      <c r="Q140" s="12" t="s">
        <v>333</v>
      </c>
      <c r="R140" s="12" t="s">
        <v>2249</v>
      </c>
      <c r="S140" s="12" t="s">
        <v>1836</v>
      </c>
      <c r="T140" s="12" t="s">
        <v>2250</v>
      </c>
      <c r="U140" s="12" t="s">
        <v>333</v>
      </c>
      <c r="V140" s="12" t="s">
        <v>2249</v>
      </c>
      <c r="W140" s="12" t="s">
        <v>1836</v>
      </c>
      <c r="X140" s="12" t="s">
        <v>2250</v>
      </c>
      <c r="Y140" s="12" t="s">
        <v>2384</v>
      </c>
    </row>
    <row r="141" spans="1:25" x14ac:dyDescent="0.25">
      <c r="A141" s="12" t="s">
        <v>2385</v>
      </c>
      <c r="B141" s="183">
        <v>455685</v>
      </c>
      <c r="C141" s="12" t="s">
        <v>1035</v>
      </c>
      <c r="D141" s="462" t="s">
        <v>35</v>
      </c>
      <c r="E141" s="462" t="s">
        <v>35</v>
      </c>
      <c r="F141" s="462" t="s">
        <v>35</v>
      </c>
      <c r="G141" s="462" t="s">
        <v>35</v>
      </c>
      <c r="H141" s="462" t="s">
        <v>35</v>
      </c>
      <c r="P141" s="12" t="s">
        <v>1339</v>
      </c>
      <c r="Q141" s="12" t="s">
        <v>1036</v>
      </c>
      <c r="R141" s="12" t="s">
        <v>2249</v>
      </c>
      <c r="S141" s="12" t="s">
        <v>1836</v>
      </c>
      <c r="T141" s="12" t="s">
        <v>2386</v>
      </c>
      <c r="U141" s="12" t="s">
        <v>1036</v>
      </c>
      <c r="V141" s="12" t="s">
        <v>2249</v>
      </c>
      <c r="W141" s="12" t="s">
        <v>1836</v>
      </c>
      <c r="X141" s="12" t="s">
        <v>2386</v>
      </c>
      <c r="Y141" s="12" t="s">
        <v>2387</v>
      </c>
    </row>
    <row r="142" spans="1:25" x14ac:dyDescent="0.25">
      <c r="A142" s="12" t="s">
        <v>2388</v>
      </c>
      <c r="B142" s="12" t="s">
        <v>1625</v>
      </c>
      <c r="C142" s="12" t="s">
        <v>372</v>
      </c>
      <c r="D142" s="462" t="s">
        <v>35</v>
      </c>
      <c r="E142" s="462" t="s">
        <v>35</v>
      </c>
      <c r="F142" s="462" t="s">
        <v>35</v>
      </c>
      <c r="G142" s="462" t="s">
        <v>35</v>
      </c>
      <c r="H142" s="462" t="s">
        <v>35</v>
      </c>
      <c r="P142" s="12" t="s">
        <v>1363</v>
      </c>
      <c r="Q142" s="12" t="s">
        <v>373</v>
      </c>
      <c r="R142" s="12" t="s">
        <v>2389</v>
      </c>
      <c r="S142" s="12" t="s">
        <v>1836</v>
      </c>
      <c r="T142" s="12" t="s">
        <v>2390</v>
      </c>
      <c r="U142" s="12" t="s">
        <v>373</v>
      </c>
      <c r="V142" s="12" t="s">
        <v>2389</v>
      </c>
      <c r="W142" s="12" t="s">
        <v>1836</v>
      </c>
      <c r="X142" s="12" t="s">
        <v>2390</v>
      </c>
      <c r="Y142" s="12" t="s">
        <v>2391</v>
      </c>
    </row>
    <row r="143" spans="1:25" x14ac:dyDescent="0.25">
      <c r="A143" s="12" t="s">
        <v>2392</v>
      </c>
      <c r="B143" s="183">
        <v>455893</v>
      </c>
      <c r="C143" s="12" t="s">
        <v>652</v>
      </c>
      <c r="D143" s="462" t="s">
        <v>35</v>
      </c>
      <c r="E143" s="462" t="s">
        <v>35</v>
      </c>
      <c r="F143" s="462" t="s">
        <v>35</v>
      </c>
      <c r="G143" s="462" t="s">
        <v>35</v>
      </c>
      <c r="H143" s="462" t="s">
        <v>35</v>
      </c>
      <c r="P143" s="12" t="s">
        <v>1390</v>
      </c>
      <c r="Q143" s="12" t="s">
        <v>653</v>
      </c>
      <c r="R143" s="12" t="s">
        <v>2393</v>
      </c>
      <c r="S143" s="12" t="s">
        <v>1836</v>
      </c>
      <c r="T143" s="12" t="s">
        <v>2394</v>
      </c>
      <c r="U143" s="12" t="s">
        <v>653</v>
      </c>
      <c r="V143" s="12" t="s">
        <v>2393</v>
      </c>
      <c r="W143" s="12" t="s">
        <v>1836</v>
      </c>
      <c r="X143" s="12" t="s">
        <v>2394</v>
      </c>
      <c r="Y143" s="12" t="s">
        <v>2395</v>
      </c>
    </row>
    <row r="144" spans="1:25" x14ac:dyDescent="0.25">
      <c r="A144" s="12" t="s">
        <v>2396</v>
      </c>
      <c r="B144" s="183">
        <v>675554</v>
      </c>
      <c r="C144" s="12" t="s">
        <v>835</v>
      </c>
      <c r="D144" s="462" t="s">
        <v>35</v>
      </c>
      <c r="E144" s="462" t="s">
        <v>35</v>
      </c>
      <c r="F144" s="462" t="s">
        <v>35</v>
      </c>
      <c r="G144" s="462" t="s">
        <v>35</v>
      </c>
      <c r="H144" s="462" t="s">
        <v>35</v>
      </c>
      <c r="P144" s="12" t="s">
        <v>1390</v>
      </c>
      <c r="Q144" s="12" t="s">
        <v>836</v>
      </c>
      <c r="R144" s="12" t="s">
        <v>2397</v>
      </c>
      <c r="S144" s="12" t="s">
        <v>1836</v>
      </c>
      <c r="T144" s="12" t="s">
        <v>2398</v>
      </c>
      <c r="U144" s="12" t="s">
        <v>836</v>
      </c>
      <c r="V144" s="12" t="s">
        <v>2397</v>
      </c>
      <c r="W144" s="12" t="s">
        <v>1836</v>
      </c>
      <c r="X144" s="12" t="s">
        <v>2398</v>
      </c>
      <c r="Y144" s="12" t="s">
        <v>2399</v>
      </c>
    </row>
    <row r="145" spans="1:25" x14ac:dyDescent="0.25">
      <c r="A145" s="12" t="s">
        <v>2400</v>
      </c>
      <c r="B145" s="183">
        <v>455611</v>
      </c>
      <c r="C145" s="12" t="s">
        <v>290</v>
      </c>
      <c r="D145" s="462" t="s">
        <v>35</v>
      </c>
      <c r="E145" s="462" t="s">
        <v>35</v>
      </c>
      <c r="F145" s="462" t="s">
        <v>35</v>
      </c>
      <c r="G145" s="462" t="s">
        <v>35</v>
      </c>
      <c r="H145" s="462" t="s">
        <v>35</v>
      </c>
      <c r="P145" s="12" t="s">
        <v>1392</v>
      </c>
      <c r="Q145" s="12" t="s">
        <v>291</v>
      </c>
      <c r="R145" s="12" t="s">
        <v>2401</v>
      </c>
      <c r="S145" s="12" t="s">
        <v>1836</v>
      </c>
      <c r="T145" s="12" t="s">
        <v>2402</v>
      </c>
      <c r="U145" s="12" t="s">
        <v>291</v>
      </c>
      <c r="V145" s="12" t="s">
        <v>2401</v>
      </c>
      <c r="W145" s="12" t="s">
        <v>1836</v>
      </c>
      <c r="X145" s="12" t="s">
        <v>2402</v>
      </c>
      <c r="Y145" s="12" t="s">
        <v>2403</v>
      </c>
    </row>
    <row r="146" spans="1:25" x14ac:dyDescent="0.25">
      <c r="A146" s="12" t="s">
        <v>2404</v>
      </c>
      <c r="B146" s="183">
        <v>675914</v>
      </c>
      <c r="C146" s="12" t="s">
        <v>1113</v>
      </c>
      <c r="D146" s="462" t="s">
        <v>35</v>
      </c>
      <c r="E146" s="462" t="s">
        <v>35</v>
      </c>
      <c r="F146" s="462" t="s">
        <v>35</v>
      </c>
      <c r="G146" s="462" t="s">
        <v>35</v>
      </c>
      <c r="H146" s="462" t="s">
        <v>35</v>
      </c>
      <c r="P146" s="12" t="s">
        <v>1295</v>
      </c>
      <c r="Q146" s="12" t="s">
        <v>1114</v>
      </c>
      <c r="R146" s="12" t="s">
        <v>2405</v>
      </c>
      <c r="S146" s="12" t="s">
        <v>1836</v>
      </c>
      <c r="T146" s="12" t="s">
        <v>2406</v>
      </c>
      <c r="U146" s="12" t="s">
        <v>2357</v>
      </c>
      <c r="V146" s="12" t="s">
        <v>2358</v>
      </c>
      <c r="W146" s="12" t="s">
        <v>1836</v>
      </c>
      <c r="X146" s="12" t="s">
        <v>2359</v>
      </c>
      <c r="Y146" s="12" t="s">
        <v>2360</v>
      </c>
    </row>
    <row r="147" spans="1:25" x14ac:dyDescent="0.25">
      <c r="A147" s="12" t="s">
        <v>2407</v>
      </c>
      <c r="B147" s="183">
        <v>455968</v>
      </c>
      <c r="C147" s="12" t="s">
        <v>1049</v>
      </c>
      <c r="D147" s="462" t="s">
        <v>35</v>
      </c>
      <c r="E147" s="462" t="s">
        <v>35</v>
      </c>
      <c r="F147" s="462" t="s">
        <v>35</v>
      </c>
      <c r="G147" s="462" t="s">
        <v>35</v>
      </c>
      <c r="H147" s="462" t="s">
        <v>35</v>
      </c>
      <c r="P147" s="12" t="s">
        <v>1300</v>
      </c>
      <c r="Q147" s="12" t="s">
        <v>1050</v>
      </c>
      <c r="R147" s="12" t="s">
        <v>2347</v>
      </c>
      <c r="S147" s="12" t="s">
        <v>1836</v>
      </c>
      <c r="T147" s="12" t="s">
        <v>2348</v>
      </c>
      <c r="U147" s="12" t="s">
        <v>1050</v>
      </c>
      <c r="V147" s="12" t="s">
        <v>2347</v>
      </c>
      <c r="W147" s="12" t="s">
        <v>1836</v>
      </c>
      <c r="X147" s="12" t="s">
        <v>2348</v>
      </c>
      <c r="Y147" s="12" t="s">
        <v>2408</v>
      </c>
    </row>
    <row r="148" spans="1:25" x14ac:dyDescent="0.25">
      <c r="A148" s="12" t="s">
        <v>2409</v>
      </c>
      <c r="B148" s="183">
        <v>455929</v>
      </c>
      <c r="C148" s="12" t="s">
        <v>358</v>
      </c>
      <c r="D148" s="462" t="s">
        <v>35</v>
      </c>
      <c r="E148" s="462" t="s">
        <v>35</v>
      </c>
      <c r="F148" s="462" t="s">
        <v>35</v>
      </c>
      <c r="G148" s="462" t="s">
        <v>35</v>
      </c>
      <c r="H148" s="462" t="s">
        <v>35</v>
      </c>
      <c r="P148" s="12" t="s">
        <v>1295</v>
      </c>
      <c r="Q148" s="12" t="s">
        <v>359</v>
      </c>
      <c r="R148" s="12" t="s">
        <v>2410</v>
      </c>
      <c r="S148" s="12" t="s">
        <v>1836</v>
      </c>
      <c r="T148" s="12" t="s">
        <v>2411</v>
      </c>
      <c r="U148" s="12" t="s">
        <v>359</v>
      </c>
      <c r="V148" s="12" t="s">
        <v>2410</v>
      </c>
      <c r="W148" s="12" t="s">
        <v>1836</v>
      </c>
      <c r="X148" s="12" t="s">
        <v>2411</v>
      </c>
      <c r="Y148" s="12" t="s">
        <v>2412</v>
      </c>
    </row>
    <row r="149" spans="1:25" x14ac:dyDescent="0.25">
      <c r="A149" s="12" t="s">
        <v>2413</v>
      </c>
      <c r="B149" s="183">
        <v>676220</v>
      </c>
      <c r="C149" s="12" t="s">
        <v>468</v>
      </c>
      <c r="D149" s="462" t="s">
        <v>35</v>
      </c>
      <c r="E149" s="462" t="s">
        <v>35</v>
      </c>
      <c r="F149" s="462" t="s">
        <v>35</v>
      </c>
      <c r="G149" s="462" t="s">
        <v>35</v>
      </c>
      <c r="H149" s="462" t="s">
        <v>35</v>
      </c>
      <c r="P149" s="12" t="s">
        <v>1364</v>
      </c>
      <c r="Q149" s="12" t="s">
        <v>469</v>
      </c>
      <c r="R149" s="12" t="s">
        <v>2414</v>
      </c>
      <c r="S149" s="12" t="s">
        <v>1836</v>
      </c>
      <c r="T149" s="12" t="s">
        <v>2415</v>
      </c>
      <c r="U149" s="12" t="s">
        <v>469</v>
      </c>
      <c r="V149" s="12" t="s">
        <v>2414</v>
      </c>
      <c r="W149" s="12" t="s">
        <v>1836</v>
      </c>
      <c r="X149" s="12" t="s">
        <v>2415</v>
      </c>
      <c r="Y149" s="12" t="s">
        <v>2416</v>
      </c>
    </row>
    <row r="150" spans="1:25" x14ac:dyDescent="0.25">
      <c r="A150" s="12" t="s">
        <v>2417</v>
      </c>
      <c r="B150" s="183">
        <v>675424</v>
      </c>
      <c r="C150" s="12" t="s">
        <v>944</v>
      </c>
      <c r="D150" s="462" t="s">
        <v>35</v>
      </c>
      <c r="E150" s="462" t="s">
        <v>35</v>
      </c>
      <c r="F150" s="462" t="s">
        <v>35</v>
      </c>
      <c r="G150" s="462" t="s">
        <v>35</v>
      </c>
      <c r="H150" s="462" t="s">
        <v>35</v>
      </c>
      <c r="P150" s="12" t="s">
        <v>1295</v>
      </c>
      <c r="Q150" s="12" t="s">
        <v>945</v>
      </c>
      <c r="R150" s="12" t="s">
        <v>2418</v>
      </c>
      <c r="S150" s="12" t="s">
        <v>1836</v>
      </c>
      <c r="T150" s="12" t="s">
        <v>2419</v>
      </c>
      <c r="U150" s="12" t="s">
        <v>945</v>
      </c>
      <c r="V150" s="12" t="s">
        <v>2418</v>
      </c>
      <c r="W150" s="12" t="s">
        <v>1836</v>
      </c>
      <c r="X150" s="12" t="s">
        <v>2419</v>
      </c>
      <c r="Y150" s="12" t="s">
        <v>2420</v>
      </c>
    </row>
    <row r="151" spans="1:25" x14ac:dyDescent="0.25">
      <c r="A151" s="12" t="s">
        <v>2421</v>
      </c>
      <c r="B151" s="183">
        <v>676161</v>
      </c>
      <c r="C151" s="12" t="s">
        <v>140</v>
      </c>
      <c r="D151" s="462" t="s">
        <v>35</v>
      </c>
      <c r="E151" s="462" t="s">
        <v>35</v>
      </c>
      <c r="F151" s="462" t="s">
        <v>35</v>
      </c>
      <c r="G151" s="462" t="s">
        <v>35</v>
      </c>
      <c r="H151" s="462" t="s">
        <v>35</v>
      </c>
      <c r="P151" s="12" t="s">
        <v>1355</v>
      </c>
      <c r="Q151" s="12" t="s">
        <v>141</v>
      </c>
      <c r="R151" s="12" t="s">
        <v>2287</v>
      </c>
      <c r="S151" s="12" t="s">
        <v>1836</v>
      </c>
      <c r="T151" s="12" t="s">
        <v>2422</v>
      </c>
      <c r="U151" s="12" t="s">
        <v>2228</v>
      </c>
      <c r="V151" s="12" t="s">
        <v>2229</v>
      </c>
      <c r="W151" s="12" t="s">
        <v>1836</v>
      </c>
      <c r="X151" s="12" t="s">
        <v>2230</v>
      </c>
      <c r="Y151" s="12" t="s">
        <v>2423</v>
      </c>
    </row>
    <row r="152" spans="1:25" x14ac:dyDescent="0.25">
      <c r="A152" s="12" t="s">
        <v>2424</v>
      </c>
      <c r="B152" s="183">
        <v>455638</v>
      </c>
      <c r="C152" s="12" t="s">
        <v>826</v>
      </c>
      <c r="D152" s="462" t="s">
        <v>35</v>
      </c>
      <c r="E152" s="462" t="s">
        <v>35</v>
      </c>
      <c r="F152" s="462" t="s">
        <v>35</v>
      </c>
      <c r="G152" s="462" t="s">
        <v>35</v>
      </c>
      <c r="H152" s="462" t="s">
        <v>35</v>
      </c>
      <c r="P152" s="12" t="s">
        <v>1401</v>
      </c>
      <c r="Q152" s="12" t="s">
        <v>827</v>
      </c>
      <c r="R152" s="12" t="s">
        <v>2011</v>
      </c>
      <c r="S152" s="12" t="s">
        <v>1836</v>
      </c>
      <c r="T152" s="12" t="s">
        <v>2425</v>
      </c>
      <c r="U152" s="12" t="s">
        <v>827</v>
      </c>
      <c r="V152" s="12" t="s">
        <v>2011</v>
      </c>
      <c r="W152" s="12" t="s">
        <v>1836</v>
      </c>
      <c r="X152" s="12" t="s">
        <v>2425</v>
      </c>
      <c r="Y152" s="12" t="s">
        <v>2426</v>
      </c>
    </row>
    <row r="153" spans="1:25" x14ac:dyDescent="0.25">
      <c r="A153" s="12" t="s">
        <v>2427</v>
      </c>
      <c r="B153" s="183">
        <v>675367</v>
      </c>
      <c r="C153" s="12" t="s">
        <v>648</v>
      </c>
      <c r="D153" s="462" t="s">
        <v>35</v>
      </c>
      <c r="E153" s="462" t="s">
        <v>35</v>
      </c>
      <c r="F153" s="462" t="s">
        <v>35</v>
      </c>
      <c r="G153" s="462" t="s">
        <v>35</v>
      </c>
      <c r="H153" s="462" t="s">
        <v>35</v>
      </c>
      <c r="P153" s="12" t="s">
        <v>1390</v>
      </c>
      <c r="Q153" s="12" t="s">
        <v>649</v>
      </c>
      <c r="R153" s="12" t="s">
        <v>2428</v>
      </c>
      <c r="S153" s="12" t="s">
        <v>1836</v>
      </c>
      <c r="T153" s="12" t="s">
        <v>2429</v>
      </c>
      <c r="U153" s="12" t="s">
        <v>2044</v>
      </c>
      <c r="V153" s="12" t="s">
        <v>2045</v>
      </c>
      <c r="W153" s="12" t="s">
        <v>1836</v>
      </c>
      <c r="X153" s="12" t="s">
        <v>2046</v>
      </c>
      <c r="Y153" s="12" t="s">
        <v>2430</v>
      </c>
    </row>
    <row r="154" spans="1:25" x14ac:dyDescent="0.25">
      <c r="A154" s="12" t="s">
        <v>2431</v>
      </c>
      <c r="B154" s="183">
        <v>676024</v>
      </c>
      <c r="C154" s="12" t="s">
        <v>855</v>
      </c>
      <c r="D154" s="462" t="s">
        <v>35</v>
      </c>
      <c r="E154" s="462" t="s">
        <v>35</v>
      </c>
      <c r="F154" s="462" t="s">
        <v>35</v>
      </c>
      <c r="G154" s="462" t="s">
        <v>35</v>
      </c>
      <c r="H154" s="462" t="s">
        <v>35</v>
      </c>
      <c r="P154" s="12" t="s">
        <v>1283</v>
      </c>
      <c r="Q154" s="12" t="s">
        <v>856</v>
      </c>
      <c r="R154" s="12" t="s">
        <v>2432</v>
      </c>
      <c r="S154" s="12" t="s">
        <v>1836</v>
      </c>
      <c r="T154" s="12" t="s">
        <v>2433</v>
      </c>
      <c r="U154" s="12" t="s">
        <v>2434</v>
      </c>
      <c r="V154" s="12" t="s">
        <v>2432</v>
      </c>
      <c r="W154" s="12" t="s">
        <v>1836</v>
      </c>
      <c r="X154" s="12" t="s">
        <v>2433</v>
      </c>
      <c r="Y154" s="12" t="s">
        <v>2435</v>
      </c>
    </row>
    <row r="155" spans="1:25" x14ac:dyDescent="0.25">
      <c r="A155" s="12" t="s">
        <v>2436</v>
      </c>
      <c r="B155" s="183">
        <v>675095</v>
      </c>
      <c r="C155" s="12" t="s">
        <v>1075</v>
      </c>
      <c r="D155" s="462" t="s">
        <v>35</v>
      </c>
      <c r="E155" s="462" t="s">
        <v>35</v>
      </c>
      <c r="F155" s="462" t="s">
        <v>35</v>
      </c>
      <c r="G155" s="462" t="s">
        <v>35</v>
      </c>
      <c r="H155" s="462" t="s">
        <v>35</v>
      </c>
      <c r="P155" s="12" t="s">
        <v>1433</v>
      </c>
      <c r="Q155" s="12" t="s">
        <v>1076</v>
      </c>
      <c r="R155" s="12" t="s">
        <v>2437</v>
      </c>
      <c r="S155" s="12" t="s">
        <v>1836</v>
      </c>
      <c r="T155" s="12" t="s">
        <v>2438</v>
      </c>
      <c r="U155" s="12" t="s">
        <v>1076</v>
      </c>
      <c r="V155" s="12" t="s">
        <v>2437</v>
      </c>
      <c r="W155" s="12" t="s">
        <v>1836</v>
      </c>
      <c r="X155" s="12" t="s">
        <v>2438</v>
      </c>
      <c r="Y155" s="12" t="s">
        <v>2439</v>
      </c>
    </row>
    <row r="156" spans="1:25" x14ac:dyDescent="0.25">
      <c r="A156" s="12" t="s">
        <v>2440</v>
      </c>
      <c r="B156" s="183">
        <v>455954</v>
      </c>
      <c r="C156" s="12" t="s">
        <v>869</v>
      </c>
      <c r="D156" s="462" t="s">
        <v>35</v>
      </c>
      <c r="E156" s="462" t="s">
        <v>35</v>
      </c>
      <c r="F156" s="462" t="s">
        <v>35</v>
      </c>
      <c r="G156" s="462" t="s">
        <v>35</v>
      </c>
      <c r="H156" s="462" t="s">
        <v>35</v>
      </c>
      <c r="P156" s="12" t="s">
        <v>1365</v>
      </c>
      <c r="Q156" s="12" t="s">
        <v>870</v>
      </c>
      <c r="R156" s="12" t="s">
        <v>2441</v>
      </c>
      <c r="S156" s="12" t="s">
        <v>1836</v>
      </c>
      <c r="T156" s="12" t="s">
        <v>2442</v>
      </c>
      <c r="U156" s="12" t="s">
        <v>870</v>
      </c>
      <c r="V156" s="12" t="s">
        <v>2441</v>
      </c>
      <c r="W156" s="12" t="s">
        <v>1836</v>
      </c>
      <c r="X156" s="12" t="s">
        <v>2442</v>
      </c>
      <c r="Y156" s="12" t="s">
        <v>2443</v>
      </c>
    </row>
    <row r="157" spans="1:25" x14ac:dyDescent="0.25">
      <c r="A157" s="12" t="s">
        <v>2444</v>
      </c>
      <c r="B157" s="12" t="s">
        <v>1624</v>
      </c>
      <c r="C157" s="12" t="s">
        <v>342</v>
      </c>
      <c r="D157" s="462" t="s">
        <v>35</v>
      </c>
      <c r="E157" s="462" t="s">
        <v>35</v>
      </c>
      <c r="F157" s="462" t="s">
        <v>35</v>
      </c>
      <c r="G157" s="462" t="s">
        <v>35</v>
      </c>
      <c r="H157" s="462" t="s">
        <v>35</v>
      </c>
      <c r="P157" s="12" t="s">
        <v>1367</v>
      </c>
      <c r="Q157" s="12" t="s">
        <v>343</v>
      </c>
      <c r="R157" s="12" t="s">
        <v>2445</v>
      </c>
      <c r="S157" s="12" t="s">
        <v>1836</v>
      </c>
      <c r="T157" s="12" t="s">
        <v>2446</v>
      </c>
      <c r="U157" s="12" t="s">
        <v>343</v>
      </c>
      <c r="V157" s="12" t="s">
        <v>2445</v>
      </c>
      <c r="W157" s="12" t="s">
        <v>1836</v>
      </c>
      <c r="X157" s="12" t="s">
        <v>2446</v>
      </c>
      <c r="Y157" s="12" t="s">
        <v>2447</v>
      </c>
    </row>
    <row r="158" spans="1:25" x14ac:dyDescent="0.25">
      <c r="A158" s="12" t="s">
        <v>2448</v>
      </c>
      <c r="B158" s="183">
        <v>675014</v>
      </c>
      <c r="C158" s="12" t="s">
        <v>754</v>
      </c>
      <c r="D158" s="462" t="s">
        <v>35</v>
      </c>
      <c r="E158" s="462" t="s">
        <v>35</v>
      </c>
      <c r="F158" s="462" t="s">
        <v>35</v>
      </c>
      <c r="G158" s="462" t="s">
        <v>35</v>
      </c>
      <c r="H158" s="462" t="s">
        <v>35</v>
      </c>
      <c r="P158" s="12" t="s">
        <v>1300</v>
      </c>
      <c r="Q158" s="12" t="s">
        <v>755</v>
      </c>
      <c r="R158" s="12" t="s">
        <v>2449</v>
      </c>
      <c r="S158" s="12" t="s">
        <v>1836</v>
      </c>
      <c r="T158" s="12" t="s">
        <v>2450</v>
      </c>
      <c r="U158" s="12" t="s">
        <v>755</v>
      </c>
      <c r="V158" s="12" t="s">
        <v>2449</v>
      </c>
      <c r="W158" s="12" t="s">
        <v>1836</v>
      </c>
      <c r="X158" s="12" t="s">
        <v>2450</v>
      </c>
      <c r="Y158" s="12" t="s">
        <v>2451</v>
      </c>
    </row>
    <row r="159" spans="1:25" x14ac:dyDescent="0.25">
      <c r="A159" s="12" t="s">
        <v>2452</v>
      </c>
      <c r="B159" s="183">
        <v>455569</v>
      </c>
      <c r="C159" s="12" t="s">
        <v>969</v>
      </c>
      <c r="D159" s="462" t="s">
        <v>35</v>
      </c>
      <c r="E159" s="462" t="s">
        <v>35</v>
      </c>
      <c r="F159" s="462" t="s">
        <v>35</v>
      </c>
      <c r="G159" s="462" t="s">
        <v>35</v>
      </c>
      <c r="H159" s="462" t="s">
        <v>35</v>
      </c>
      <c r="P159" s="12" t="s">
        <v>1387</v>
      </c>
      <c r="Q159" s="12" t="s">
        <v>970</v>
      </c>
      <c r="R159" s="12" t="s">
        <v>2127</v>
      </c>
      <c r="S159" s="12" t="s">
        <v>1836</v>
      </c>
      <c r="T159" s="12" t="s">
        <v>2128</v>
      </c>
      <c r="U159" s="12" t="s">
        <v>2017</v>
      </c>
      <c r="V159" s="12" t="s">
        <v>1981</v>
      </c>
      <c r="W159" s="12" t="s">
        <v>1836</v>
      </c>
      <c r="X159" s="12" t="s">
        <v>1982</v>
      </c>
      <c r="Y159" s="12" t="s">
        <v>2453</v>
      </c>
    </row>
    <row r="160" spans="1:25" x14ac:dyDescent="0.25">
      <c r="A160" s="12" t="s">
        <v>2454</v>
      </c>
      <c r="B160" s="183">
        <v>455733</v>
      </c>
      <c r="C160" s="12" t="s">
        <v>1009</v>
      </c>
      <c r="D160" s="462" t="s">
        <v>35</v>
      </c>
      <c r="E160" s="462" t="s">
        <v>35</v>
      </c>
      <c r="F160" s="462" t="s">
        <v>35</v>
      </c>
      <c r="G160" s="462" t="s">
        <v>35</v>
      </c>
      <c r="H160" s="462" t="s">
        <v>35</v>
      </c>
      <c r="P160" s="12" t="s">
        <v>1417</v>
      </c>
      <c r="Q160" s="12" t="s">
        <v>1010</v>
      </c>
      <c r="R160" s="12" t="s">
        <v>2455</v>
      </c>
      <c r="S160" s="12" t="s">
        <v>1836</v>
      </c>
      <c r="T160" s="12" t="s">
        <v>2456</v>
      </c>
      <c r="U160" s="12" t="s">
        <v>351</v>
      </c>
      <c r="V160" s="12" t="s">
        <v>2457</v>
      </c>
      <c r="W160" s="12" t="s">
        <v>1836</v>
      </c>
      <c r="X160" s="12" t="s">
        <v>2458</v>
      </c>
      <c r="Y160" s="12" t="s">
        <v>2459</v>
      </c>
    </row>
    <row r="161" spans="1:25" x14ac:dyDescent="0.25">
      <c r="A161" s="12" t="s">
        <v>2460</v>
      </c>
      <c r="B161" s="183">
        <v>675111</v>
      </c>
      <c r="C161" s="12" t="s">
        <v>962</v>
      </c>
      <c r="D161" s="462" t="s">
        <v>35</v>
      </c>
      <c r="E161" s="462" t="s">
        <v>35</v>
      </c>
      <c r="F161" s="462" t="s">
        <v>35</v>
      </c>
      <c r="G161" s="462" t="s">
        <v>35</v>
      </c>
      <c r="H161" s="462" t="s">
        <v>35</v>
      </c>
      <c r="P161" s="12" t="s">
        <v>1355</v>
      </c>
      <c r="Q161" s="12" t="s">
        <v>963</v>
      </c>
      <c r="R161" s="12" t="s">
        <v>1962</v>
      </c>
      <c r="S161" s="12" t="s">
        <v>1836</v>
      </c>
      <c r="T161" s="12" t="s">
        <v>1963</v>
      </c>
      <c r="U161" s="12" t="s">
        <v>963</v>
      </c>
      <c r="V161" s="12" t="s">
        <v>1962</v>
      </c>
      <c r="W161" s="12" t="s">
        <v>1836</v>
      </c>
      <c r="X161" s="12" t="s">
        <v>1963</v>
      </c>
      <c r="Y161" s="12" t="s">
        <v>2461</v>
      </c>
    </row>
    <row r="162" spans="1:25" x14ac:dyDescent="0.25">
      <c r="A162" s="12" t="s">
        <v>2462</v>
      </c>
      <c r="B162" s="183">
        <v>675153</v>
      </c>
      <c r="C162" s="12" t="s">
        <v>942</v>
      </c>
      <c r="D162" s="462" t="s">
        <v>35</v>
      </c>
      <c r="E162" s="462" t="s">
        <v>35</v>
      </c>
      <c r="F162" s="462" t="s">
        <v>35</v>
      </c>
      <c r="G162" s="462" t="s">
        <v>35</v>
      </c>
      <c r="H162" s="462" t="s">
        <v>35</v>
      </c>
      <c r="P162" s="12" t="s">
        <v>1394</v>
      </c>
      <c r="Q162" s="12" t="s">
        <v>943</v>
      </c>
      <c r="R162" s="12" t="s">
        <v>2463</v>
      </c>
      <c r="S162" s="12" t="s">
        <v>1836</v>
      </c>
      <c r="T162" s="12" t="s">
        <v>2464</v>
      </c>
      <c r="U162" s="12" t="s">
        <v>943</v>
      </c>
      <c r="V162" s="12" t="s">
        <v>2463</v>
      </c>
      <c r="W162" s="12" t="s">
        <v>1836</v>
      </c>
      <c r="X162" s="12" t="s">
        <v>2464</v>
      </c>
      <c r="Y162" s="12" t="s">
        <v>2465</v>
      </c>
    </row>
    <row r="163" spans="1:25" x14ac:dyDescent="0.25">
      <c r="A163" s="12" t="s">
        <v>2466</v>
      </c>
      <c r="B163" s="183">
        <v>676187</v>
      </c>
      <c r="C163" s="12" t="s">
        <v>456</v>
      </c>
      <c r="D163" s="462" t="s">
        <v>35</v>
      </c>
      <c r="E163" s="462" t="s">
        <v>35</v>
      </c>
      <c r="F163" s="462" t="s">
        <v>35</v>
      </c>
      <c r="G163" s="462" t="s">
        <v>35</v>
      </c>
      <c r="H163" s="462" t="s">
        <v>35</v>
      </c>
      <c r="P163" s="12" t="s">
        <v>1387</v>
      </c>
      <c r="Q163" s="12" t="s">
        <v>457</v>
      </c>
      <c r="R163" s="12" t="s">
        <v>2467</v>
      </c>
      <c r="S163" s="12" t="s">
        <v>1836</v>
      </c>
      <c r="T163" s="12" t="s">
        <v>2468</v>
      </c>
      <c r="U163" s="12" t="s">
        <v>2017</v>
      </c>
      <c r="V163" s="12" t="s">
        <v>1981</v>
      </c>
      <c r="W163" s="12" t="s">
        <v>1836</v>
      </c>
      <c r="X163" s="12" t="s">
        <v>1982</v>
      </c>
      <c r="Y163" s="12" t="s">
        <v>2469</v>
      </c>
    </row>
    <row r="164" spans="1:25" x14ac:dyDescent="0.25">
      <c r="A164" s="12" t="s">
        <v>2470</v>
      </c>
      <c r="B164" s="183">
        <v>675346</v>
      </c>
      <c r="C164" s="12" t="s">
        <v>1103</v>
      </c>
      <c r="D164" s="462" t="s">
        <v>35</v>
      </c>
      <c r="E164" s="462" t="s">
        <v>35</v>
      </c>
      <c r="F164" s="462" t="s">
        <v>35</v>
      </c>
      <c r="G164" s="462" t="s">
        <v>35</v>
      </c>
      <c r="H164" s="462" t="s">
        <v>35</v>
      </c>
      <c r="P164" s="12" t="s">
        <v>1420</v>
      </c>
      <c r="Q164" s="12" t="s">
        <v>1104</v>
      </c>
      <c r="R164" s="12" t="s">
        <v>1272</v>
      </c>
      <c r="S164" s="12" t="s">
        <v>1836</v>
      </c>
      <c r="T164" s="12" t="s">
        <v>2471</v>
      </c>
      <c r="U164" s="12" t="s">
        <v>1104</v>
      </c>
      <c r="V164" s="12" t="s">
        <v>1272</v>
      </c>
      <c r="W164" s="12" t="s">
        <v>1836</v>
      </c>
      <c r="X164" s="12" t="s">
        <v>2471</v>
      </c>
      <c r="Y164" s="12" t="s">
        <v>2472</v>
      </c>
    </row>
    <row r="165" spans="1:25" x14ac:dyDescent="0.25">
      <c r="A165" s="12" t="s">
        <v>2473</v>
      </c>
      <c r="B165" s="183">
        <v>455599</v>
      </c>
      <c r="C165" s="12" t="s">
        <v>822</v>
      </c>
      <c r="D165" s="462" t="s">
        <v>35</v>
      </c>
      <c r="E165" s="462" t="s">
        <v>35</v>
      </c>
      <c r="F165" s="462" t="s">
        <v>35</v>
      </c>
      <c r="G165" s="462" t="s">
        <v>35</v>
      </c>
      <c r="H165" s="462" t="s">
        <v>35</v>
      </c>
      <c r="P165" s="12" t="s">
        <v>1391</v>
      </c>
      <c r="Q165" s="12" t="s">
        <v>823</v>
      </c>
      <c r="R165" s="12" t="s">
        <v>2405</v>
      </c>
      <c r="S165" s="12" t="s">
        <v>1836</v>
      </c>
      <c r="T165" s="12" t="s">
        <v>2474</v>
      </c>
      <c r="U165" s="12" t="s">
        <v>823</v>
      </c>
      <c r="V165" s="12" t="s">
        <v>2405</v>
      </c>
      <c r="W165" s="12" t="s">
        <v>1836</v>
      </c>
      <c r="X165" s="12" t="s">
        <v>2474</v>
      </c>
      <c r="Y165" s="12" t="s">
        <v>2475</v>
      </c>
    </row>
    <row r="166" spans="1:25" x14ac:dyDescent="0.25">
      <c r="A166" s="12" t="s">
        <v>2476</v>
      </c>
      <c r="B166" s="183">
        <v>675561</v>
      </c>
      <c r="C166" s="12" t="s">
        <v>1109</v>
      </c>
      <c r="D166" s="462" t="s">
        <v>35</v>
      </c>
      <c r="E166" s="462" t="s">
        <v>35</v>
      </c>
      <c r="F166" s="462" t="s">
        <v>35</v>
      </c>
      <c r="G166" s="462" t="s">
        <v>35</v>
      </c>
      <c r="H166" s="462" t="s">
        <v>35</v>
      </c>
      <c r="P166" s="12" t="s">
        <v>1356</v>
      </c>
      <c r="Q166" s="12" t="s">
        <v>1110</v>
      </c>
      <c r="R166" s="12" t="s">
        <v>2477</v>
      </c>
      <c r="S166" s="12" t="s">
        <v>1836</v>
      </c>
      <c r="T166" s="12" t="s">
        <v>2478</v>
      </c>
      <c r="U166" s="12" t="s">
        <v>1880</v>
      </c>
      <c r="V166" s="12" t="s">
        <v>1881</v>
      </c>
      <c r="W166" s="12" t="s">
        <v>1836</v>
      </c>
      <c r="X166" s="12" t="s">
        <v>1918</v>
      </c>
      <c r="Y166" s="12" t="s">
        <v>2479</v>
      </c>
    </row>
    <row r="167" spans="1:25" x14ac:dyDescent="0.25">
      <c r="A167" s="12" t="s">
        <v>2480</v>
      </c>
      <c r="B167" s="183">
        <v>676316</v>
      </c>
      <c r="C167" s="12" t="s">
        <v>722</v>
      </c>
      <c r="D167" s="462" t="s">
        <v>35</v>
      </c>
      <c r="E167" s="462" t="s">
        <v>35</v>
      </c>
      <c r="F167" s="462" t="s">
        <v>35</v>
      </c>
      <c r="G167" s="462" t="s">
        <v>35</v>
      </c>
      <c r="H167" s="462" t="s">
        <v>35</v>
      </c>
      <c r="P167" s="12" t="s">
        <v>1407</v>
      </c>
      <c r="Q167" s="12" t="s">
        <v>723</v>
      </c>
      <c r="R167" s="12" t="s">
        <v>2036</v>
      </c>
      <c r="S167" s="12" t="s">
        <v>1836</v>
      </c>
      <c r="T167" s="12" t="s">
        <v>2037</v>
      </c>
      <c r="U167" s="12" t="s">
        <v>2481</v>
      </c>
      <c r="V167" s="12" t="s">
        <v>2089</v>
      </c>
      <c r="W167" s="12" t="s">
        <v>1836</v>
      </c>
      <c r="X167" s="12" t="s">
        <v>2090</v>
      </c>
      <c r="Y167" s="12" t="s">
        <v>2482</v>
      </c>
    </row>
    <row r="168" spans="1:25" x14ac:dyDescent="0.25">
      <c r="A168" s="12" t="s">
        <v>2483</v>
      </c>
      <c r="B168" s="183">
        <v>675493</v>
      </c>
      <c r="C168" s="12" t="s">
        <v>164</v>
      </c>
      <c r="D168" s="462" t="s">
        <v>35</v>
      </c>
      <c r="E168" s="462" t="s">
        <v>35</v>
      </c>
      <c r="F168" s="462" t="s">
        <v>35</v>
      </c>
      <c r="G168" s="462" t="s">
        <v>35</v>
      </c>
      <c r="H168" s="462" t="s">
        <v>35</v>
      </c>
      <c r="P168" s="12" t="s">
        <v>1433</v>
      </c>
      <c r="Q168" s="12" t="s">
        <v>165</v>
      </c>
      <c r="R168" s="12" t="s">
        <v>1959</v>
      </c>
      <c r="S168" s="12" t="s">
        <v>1836</v>
      </c>
      <c r="T168" s="12" t="s">
        <v>2484</v>
      </c>
      <c r="U168" s="12" t="s">
        <v>2357</v>
      </c>
      <c r="V168" s="12" t="s">
        <v>2358</v>
      </c>
      <c r="W168" s="12" t="s">
        <v>1836</v>
      </c>
      <c r="X168" s="12" t="s">
        <v>2359</v>
      </c>
      <c r="Y168" s="12" t="s">
        <v>2360</v>
      </c>
    </row>
    <row r="169" spans="1:25" x14ac:dyDescent="0.25">
      <c r="A169" s="12" t="s">
        <v>2485</v>
      </c>
      <c r="B169" s="183">
        <v>675498</v>
      </c>
      <c r="C169" s="12" t="s">
        <v>650</v>
      </c>
      <c r="D169" s="462" t="s">
        <v>35</v>
      </c>
      <c r="E169" s="462" t="s">
        <v>35</v>
      </c>
      <c r="F169" s="462" t="s">
        <v>35</v>
      </c>
      <c r="G169" s="462" t="s">
        <v>35</v>
      </c>
      <c r="H169" s="462" t="s">
        <v>35</v>
      </c>
      <c r="P169" s="12" t="s">
        <v>1420</v>
      </c>
      <c r="Q169" s="12" t="s">
        <v>651</v>
      </c>
      <c r="R169" s="12" t="s">
        <v>2486</v>
      </c>
      <c r="S169" s="12" t="s">
        <v>1836</v>
      </c>
      <c r="T169" s="12" t="s">
        <v>2487</v>
      </c>
      <c r="U169" s="12" t="s">
        <v>651</v>
      </c>
      <c r="V169" s="12" t="s">
        <v>2486</v>
      </c>
      <c r="W169" s="12" t="s">
        <v>1836</v>
      </c>
      <c r="X169" s="12" t="s">
        <v>2487</v>
      </c>
      <c r="Y169" s="12" t="s">
        <v>2488</v>
      </c>
    </row>
    <row r="170" spans="1:25" x14ac:dyDescent="0.25">
      <c r="A170" s="12" t="s">
        <v>2489</v>
      </c>
      <c r="B170" s="183">
        <v>675988</v>
      </c>
      <c r="C170" s="12" t="s">
        <v>130</v>
      </c>
      <c r="D170" s="462" t="s">
        <v>35</v>
      </c>
      <c r="E170" s="462" t="s">
        <v>35</v>
      </c>
      <c r="F170" s="462" t="s">
        <v>35</v>
      </c>
      <c r="G170" s="462" t="s">
        <v>35</v>
      </c>
      <c r="H170" s="462" t="s">
        <v>35</v>
      </c>
      <c r="P170" s="12" t="s">
        <v>1396</v>
      </c>
      <c r="Q170" s="12" t="s">
        <v>131</v>
      </c>
      <c r="R170" s="12" t="s">
        <v>2143</v>
      </c>
      <c r="S170" s="12" t="s">
        <v>1836</v>
      </c>
      <c r="T170" s="12" t="s">
        <v>2144</v>
      </c>
      <c r="U170" s="12" t="s">
        <v>131</v>
      </c>
      <c r="V170" s="12" t="s">
        <v>2143</v>
      </c>
      <c r="W170" s="12" t="s">
        <v>1836</v>
      </c>
      <c r="X170" s="12" t="s">
        <v>2144</v>
      </c>
      <c r="Y170" s="12" t="s">
        <v>2490</v>
      </c>
    </row>
    <row r="171" spans="1:25" x14ac:dyDescent="0.25">
      <c r="A171" s="12" t="s">
        <v>2491</v>
      </c>
      <c r="B171" s="183">
        <v>455628</v>
      </c>
      <c r="C171" s="12" t="s">
        <v>226</v>
      </c>
      <c r="D171" s="462" t="s">
        <v>35</v>
      </c>
      <c r="E171" s="462" t="s">
        <v>35</v>
      </c>
      <c r="F171" s="462" t="s">
        <v>35</v>
      </c>
      <c r="G171" s="462" t="s">
        <v>35</v>
      </c>
      <c r="H171" s="462" t="s">
        <v>35</v>
      </c>
      <c r="P171" s="12" t="s">
        <v>1428</v>
      </c>
      <c r="Q171" s="12" t="s">
        <v>227</v>
      </c>
      <c r="R171" s="12" t="s">
        <v>1935</v>
      </c>
      <c r="S171" s="12" t="s">
        <v>1836</v>
      </c>
      <c r="T171" s="12" t="s">
        <v>1936</v>
      </c>
      <c r="U171" s="12" t="s">
        <v>227</v>
      </c>
      <c r="V171" s="12" t="s">
        <v>1935</v>
      </c>
      <c r="W171" s="12" t="s">
        <v>1836</v>
      </c>
      <c r="X171" s="12" t="s">
        <v>1936</v>
      </c>
      <c r="Y171" s="12" t="s">
        <v>2492</v>
      </c>
    </row>
    <row r="172" spans="1:25" x14ac:dyDescent="0.25">
      <c r="A172" s="12" t="s">
        <v>2493</v>
      </c>
      <c r="B172" s="183">
        <v>675910</v>
      </c>
      <c r="C172" s="12" t="s">
        <v>622</v>
      </c>
      <c r="D172" s="462" t="s">
        <v>35</v>
      </c>
      <c r="E172" s="462" t="s">
        <v>35</v>
      </c>
      <c r="F172" s="462" t="s">
        <v>35</v>
      </c>
      <c r="G172" s="462" t="s">
        <v>35</v>
      </c>
      <c r="H172" s="462" t="s">
        <v>35</v>
      </c>
      <c r="P172" s="12" t="s">
        <v>1380</v>
      </c>
      <c r="Q172" s="12" t="s">
        <v>623</v>
      </c>
      <c r="R172" s="12" t="s">
        <v>2494</v>
      </c>
      <c r="S172" s="12" t="s">
        <v>1836</v>
      </c>
      <c r="T172" s="12" t="s">
        <v>2495</v>
      </c>
      <c r="U172" s="12" t="s">
        <v>908</v>
      </c>
      <c r="V172" s="12" t="s">
        <v>2326</v>
      </c>
      <c r="W172" s="12" t="s">
        <v>1836</v>
      </c>
      <c r="X172" s="12" t="s">
        <v>2327</v>
      </c>
      <c r="Y172" s="12" t="s">
        <v>2328</v>
      </c>
    </row>
    <row r="173" spans="1:25" x14ac:dyDescent="0.25">
      <c r="A173" s="12" t="s">
        <v>2496</v>
      </c>
      <c r="B173" s="183">
        <v>675364</v>
      </c>
      <c r="C173" s="12" t="s">
        <v>606</v>
      </c>
      <c r="D173" s="462" t="s">
        <v>35</v>
      </c>
      <c r="E173" s="462" t="s">
        <v>35</v>
      </c>
      <c r="F173" s="462" t="s">
        <v>35</v>
      </c>
      <c r="G173" s="462" t="s">
        <v>35</v>
      </c>
      <c r="H173" s="462" t="s">
        <v>35</v>
      </c>
      <c r="P173" s="12" t="s">
        <v>1415</v>
      </c>
      <c r="Q173" s="12" t="s">
        <v>607</v>
      </c>
      <c r="R173" s="12" t="s">
        <v>2497</v>
      </c>
      <c r="S173" s="12" t="s">
        <v>1836</v>
      </c>
      <c r="T173" s="12" t="s">
        <v>2498</v>
      </c>
      <c r="U173" s="12" t="s">
        <v>607</v>
      </c>
      <c r="V173" s="12" t="s">
        <v>2497</v>
      </c>
      <c r="W173" s="12" t="s">
        <v>1836</v>
      </c>
      <c r="X173" s="12" t="s">
        <v>2498</v>
      </c>
      <c r="Y173" s="12" t="s">
        <v>2499</v>
      </c>
    </row>
    <row r="174" spans="1:25" x14ac:dyDescent="0.25">
      <c r="A174" s="12" t="s">
        <v>2500</v>
      </c>
      <c r="B174" s="183">
        <v>675096</v>
      </c>
      <c r="C174" s="12" t="s">
        <v>790</v>
      </c>
      <c r="D174" s="462" t="s">
        <v>35</v>
      </c>
      <c r="E174" s="462" t="s">
        <v>35</v>
      </c>
      <c r="F174" s="462" t="s">
        <v>35</v>
      </c>
      <c r="G174" s="462" t="s">
        <v>35</v>
      </c>
      <c r="H174" s="462" t="s">
        <v>35</v>
      </c>
      <c r="P174" s="12" t="s">
        <v>1355</v>
      </c>
      <c r="Q174" s="12" t="s">
        <v>791</v>
      </c>
      <c r="R174" s="12" t="s">
        <v>2501</v>
      </c>
      <c r="S174" s="12" t="s">
        <v>1836</v>
      </c>
      <c r="T174" s="12" t="s">
        <v>2502</v>
      </c>
      <c r="U174" s="12" t="s">
        <v>791</v>
      </c>
      <c r="V174" s="12" t="s">
        <v>2501</v>
      </c>
      <c r="W174" s="12" t="s">
        <v>1836</v>
      </c>
      <c r="X174" s="12" t="s">
        <v>2502</v>
      </c>
      <c r="Y174" s="12" t="s">
        <v>2503</v>
      </c>
    </row>
    <row r="175" spans="1:25" x14ac:dyDescent="0.25">
      <c r="A175" s="12" t="s">
        <v>2504</v>
      </c>
      <c r="B175" s="183">
        <v>675712</v>
      </c>
      <c r="C175" s="12" t="s">
        <v>190</v>
      </c>
      <c r="D175" s="462" t="s">
        <v>35</v>
      </c>
      <c r="E175" s="462" t="s">
        <v>35</v>
      </c>
      <c r="F175" s="462" t="s">
        <v>35</v>
      </c>
      <c r="G175" s="462" t="s">
        <v>35</v>
      </c>
      <c r="H175" s="462" t="s">
        <v>35</v>
      </c>
      <c r="P175" s="12" t="s">
        <v>1355</v>
      </c>
      <c r="Q175" s="12" t="s">
        <v>191</v>
      </c>
      <c r="R175" s="12" t="s">
        <v>2505</v>
      </c>
      <c r="S175" s="12" t="s">
        <v>1836</v>
      </c>
      <c r="T175" s="12" t="s">
        <v>2506</v>
      </c>
      <c r="U175" s="12" t="s">
        <v>191</v>
      </c>
      <c r="V175" s="12" t="s">
        <v>2505</v>
      </c>
      <c r="W175" s="12" t="s">
        <v>1836</v>
      </c>
      <c r="X175" s="12" t="s">
        <v>2506</v>
      </c>
      <c r="Y175" s="12" t="s">
        <v>2507</v>
      </c>
    </row>
    <row r="176" spans="1:25" x14ac:dyDescent="0.25">
      <c r="A176" s="12" t="s">
        <v>2508</v>
      </c>
      <c r="B176" s="183">
        <v>455835</v>
      </c>
      <c r="C176" s="12" t="s">
        <v>915</v>
      </c>
      <c r="D176" s="462" t="s">
        <v>35</v>
      </c>
      <c r="E176" s="462" t="s">
        <v>35</v>
      </c>
      <c r="F176" s="462" t="s">
        <v>35</v>
      </c>
      <c r="G176" s="462" t="s">
        <v>35</v>
      </c>
      <c r="H176" s="462" t="s">
        <v>35</v>
      </c>
      <c r="P176" s="12" t="s">
        <v>1356</v>
      </c>
      <c r="Q176" s="12" t="s">
        <v>916</v>
      </c>
      <c r="R176" s="12" t="s">
        <v>1955</v>
      </c>
      <c r="S176" s="12" t="s">
        <v>1836</v>
      </c>
      <c r="T176" s="12" t="s">
        <v>2509</v>
      </c>
      <c r="U176" s="12" t="s">
        <v>916</v>
      </c>
      <c r="V176" s="12" t="s">
        <v>1955</v>
      </c>
      <c r="W176" s="12" t="s">
        <v>1836</v>
      </c>
      <c r="X176" s="12" t="s">
        <v>2509</v>
      </c>
      <c r="Y176" s="12" t="s">
        <v>2510</v>
      </c>
    </row>
    <row r="177" spans="1:25" x14ac:dyDescent="0.25">
      <c r="A177" s="12" t="s">
        <v>2511</v>
      </c>
      <c r="B177" s="183">
        <v>675483</v>
      </c>
      <c r="C177" s="12" t="s">
        <v>654</v>
      </c>
      <c r="D177" s="462" t="s">
        <v>35</v>
      </c>
      <c r="E177" s="462" t="s">
        <v>35</v>
      </c>
      <c r="F177" s="462" t="s">
        <v>35</v>
      </c>
      <c r="G177" s="462" t="s">
        <v>35</v>
      </c>
      <c r="H177" s="462" t="s">
        <v>35</v>
      </c>
      <c r="P177" s="12" t="s">
        <v>1282</v>
      </c>
      <c r="Q177" s="12" t="s">
        <v>655</v>
      </c>
      <c r="R177" s="12" t="s">
        <v>2512</v>
      </c>
      <c r="S177" s="12" t="s">
        <v>1836</v>
      </c>
      <c r="T177" s="12" t="s">
        <v>2513</v>
      </c>
      <c r="U177" s="12" t="s">
        <v>655</v>
      </c>
      <c r="V177" s="12" t="s">
        <v>2512</v>
      </c>
      <c r="W177" s="12" t="s">
        <v>1836</v>
      </c>
      <c r="X177" s="12" t="s">
        <v>2513</v>
      </c>
      <c r="Y177" s="12" t="s">
        <v>2514</v>
      </c>
    </row>
    <row r="178" spans="1:25" x14ac:dyDescent="0.25">
      <c r="A178" s="12" t="s">
        <v>2515</v>
      </c>
      <c r="B178" s="183">
        <v>455808</v>
      </c>
      <c r="C178" s="12" t="s">
        <v>863</v>
      </c>
      <c r="D178" s="462" t="s">
        <v>35</v>
      </c>
      <c r="E178" s="462" t="s">
        <v>35</v>
      </c>
      <c r="F178" s="462" t="s">
        <v>35</v>
      </c>
      <c r="G178" s="462" t="s">
        <v>35</v>
      </c>
      <c r="H178" s="462" t="s">
        <v>35</v>
      </c>
      <c r="P178" s="12" t="s">
        <v>1370</v>
      </c>
      <c r="Q178" s="12" t="s">
        <v>864</v>
      </c>
      <c r="R178" s="12" t="s">
        <v>2516</v>
      </c>
      <c r="S178" s="12" t="s">
        <v>1836</v>
      </c>
      <c r="T178" s="12" t="s">
        <v>2517</v>
      </c>
      <c r="U178" s="12" t="s">
        <v>864</v>
      </c>
      <c r="V178" s="12" t="s">
        <v>2516</v>
      </c>
      <c r="W178" s="12" t="s">
        <v>1836</v>
      </c>
      <c r="X178" s="12" t="s">
        <v>2517</v>
      </c>
      <c r="Y178" s="12" t="s">
        <v>2518</v>
      </c>
    </row>
    <row r="179" spans="1:25" x14ac:dyDescent="0.25">
      <c r="A179" s="12" t="s">
        <v>2519</v>
      </c>
      <c r="B179" s="183">
        <v>675011</v>
      </c>
      <c r="C179" s="12" t="s">
        <v>206</v>
      </c>
      <c r="D179" s="462" t="s">
        <v>35</v>
      </c>
      <c r="E179" s="462" t="s">
        <v>35</v>
      </c>
      <c r="F179" s="462" t="s">
        <v>35</v>
      </c>
      <c r="G179" s="462" t="s">
        <v>35</v>
      </c>
      <c r="H179" s="462" t="s">
        <v>35</v>
      </c>
      <c r="P179" s="12" t="s">
        <v>1356</v>
      </c>
      <c r="Q179" s="12" t="s">
        <v>207</v>
      </c>
      <c r="R179" s="12" t="s">
        <v>2015</v>
      </c>
      <c r="S179" s="12" t="s">
        <v>1836</v>
      </c>
      <c r="T179" s="12" t="s">
        <v>2016</v>
      </c>
      <c r="U179" s="12" t="s">
        <v>207</v>
      </c>
      <c r="V179" s="12" t="s">
        <v>2015</v>
      </c>
      <c r="W179" s="12" t="s">
        <v>1836</v>
      </c>
      <c r="X179" s="12" t="s">
        <v>2016</v>
      </c>
      <c r="Y179" s="12" t="s">
        <v>2520</v>
      </c>
    </row>
    <row r="180" spans="1:25" x14ac:dyDescent="0.25">
      <c r="A180" s="12" t="s">
        <v>2521</v>
      </c>
      <c r="B180" s="183">
        <v>676218</v>
      </c>
      <c r="C180" s="12" t="s">
        <v>466</v>
      </c>
      <c r="D180" s="462" t="s">
        <v>35</v>
      </c>
      <c r="E180" s="462" t="s">
        <v>35</v>
      </c>
      <c r="F180" s="462" t="s">
        <v>35</v>
      </c>
      <c r="G180" s="462" t="s">
        <v>35</v>
      </c>
      <c r="H180" s="462" t="s">
        <v>35</v>
      </c>
      <c r="P180" s="12" t="s">
        <v>1371</v>
      </c>
      <c r="Q180" s="12" t="s">
        <v>467</v>
      </c>
      <c r="R180" s="12" t="s">
        <v>2123</v>
      </c>
      <c r="S180" s="12" t="s">
        <v>1836</v>
      </c>
      <c r="T180" s="12" t="s">
        <v>2522</v>
      </c>
      <c r="U180" s="12" t="s">
        <v>467</v>
      </c>
      <c r="V180" s="12" t="s">
        <v>2123</v>
      </c>
      <c r="W180" s="12" t="s">
        <v>1836</v>
      </c>
      <c r="X180" s="12" t="s">
        <v>2522</v>
      </c>
      <c r="Y180" s="12" t="s">
        <v>2523</v>
      </c>
    </row>
    <row r="181" spans="1:25" x14ac:dyDescent="0.25">
      <c r="A181" s="12" t="s">
        <v>2524</v>
      </c>
      <c r="B181" s="183">
        <v>455489</v>
      </c>
      <c r="C181" s="12" t="s">
        <v>820</v>
      </c>
      <c r="D181" s="462" t="s">
        <v>35</v>
      </c>
      <c r="E181" s="462" t="s">
        <v>35</v>
      </c>
      <c r="F181" s="462" t="s">
        <v>35</v>
      </c>
      <c r="G181" s="462" t="s">
        <v>35</v>
      </c>
      <c r="H181" s="462" t="s">
        <v>35</v>
      </c>
      <c r="P181" s="12" t="s">
        <v>1362</v>
      </c>
      <c r="Q181" s="12" t="s">
        <v>821</v>
      </c>
      <c r="R181" s="12" t="s">
        <v>2011</v>
      </c>
      <c r="S181" s="12" t="s">
        <v>1836</v>
      </c>
      <c r="T181" s="12" t="s">
        <v>2425</v>
      </c>
      <c r="U181" s="12" t="s">
        <v>821</v>
      </c>
      <c r="V181" s="12" t="s">
        <v>2011</v>
      </c>
      <c r="W181" s="12" t="s">
        <v>1836</v>
      </c>
      <c r="X181" s="12" t="s">
        <v>2425</v>
      </c>
      <c r="Y181" s="12" t="s">
        <v>2525</v>
      </c>
    </row>
    <row r="182" spans="1:25" x14ac:dyDescent="0.25">
      <c r="A182" s="12" t="s">
        <v>2526</v>
      </c>
      <c r="B182" s="183">
        <v>675815</v>
      </c>
      <c r="C182" s="12" t="s">
        <v>1149</v>
      </c>
      <c r="D182" s="462" t="s">
        <v>35</v>
      </c>
      <c r="E182" s="462" t="s">
        <v>35</v>
      </c>
      <c r="F182" s="462" t="s">
        <v>35</v>
      </c>
      <c r="G182" s="462" t="s">
        <v>35</v>
      </c>
      <c r="H182" s="462" t="s">
        <v>35</v>
      </c>
      <c r="P182" s="12" t="s">
        <v>1349</v>
      </c>
      <c r="Q182" s="12" t="s">
        <v>1150</v>
      </c>
      <c r="R182" s="12" t="s">
        <v>2527</v>
      </c>
      <c r="S182" s="12" t="s">
        <v>1836</v>
      </c>
      <c r="T182" s="12" t="s">
        <v>2528</v>
      </c>
      <c r="U182" s="12" t="s">
        <v>1150</v>
      </c>
      <c r="V182" s="12" t="s">
        <v>2527</v>
      </c>
      <c r="W182" s="12" t="s">
        <v>1836</v>
      </c>
      <c r="X182" s="12" t="s">
        <v>2528</v>
      </c>
      <c r="Y182" s="12" t="s">
        <v>2529</v>
      </c>
    </row>
    <row r="183" spans="1:25" x14ac:dyDescent="0.25">
      <c r="A183" s="12" t="s">
        <v>2530</v>
      </c>
      <c r="B183" s="183">
        <v>675336</v>
      </c>
      <c r="C183" s="12" t="s">
        <v>284</v>
      </c>
      <c r="D183" s="462" t="s">
        <v>35</v>
      </c>
      <c r="E183" s="462" t="s">
        <v>35</v>
      </c>
      <c r="F183" s="462" t="s">
        <v>35</v>
      </c>
      <c r="G183" s="462" t="s">
        <v>35</v>
      </c>
      <c r="H183" s="462" t="s">
        <v>35</v>
      </c>
      <c r="P183" s="12" t="s">
        <v>1420</v>
      </c>
      <c r="Q183" s="12" t="s">
        <v>285</v>
      </c>
      <c r="R183" s="12" t="s">
        <v>2486</v>
      </c>
      <c r="S183" s="12" t="s">
        <v>1836</v>
      </c>
      <c r="T183" s="12" t="s">
        <v>2531</v>
      </c>
      <c r="U183" s="12" t="s">
        <v>285</v>
      </c>
      <c r="V183" s="12" t="s">
        <v>2486</v>
      </c>
      <c r="W183" s="12" t="s">
        <v>1836</v>
      </c>
      <c r="X183" s="12" t="s">
        <v>2531</v>
      </c>
      <c r="Y183" s="12" t="s">
        <v>2532</v>
      </c>
    </row>
    <row r="184" spans="1:25" x14ac:dyDescent="0.25">
      <c r="A184" s="12" t="s">
        <v>2533</v>
      </c>
      <c r="B184" s="183">
        <v>455732</v>
      </c>
      <c r="C184" s="12" t="s">
        <v>1053</v>
      </c>
      <c r="D184" s="462" t="s">
        <v>35</v>
      </c>
      <c r="E184" s="462" t="s">
        <v>35</v>
      </c>
      <c r="F184" s="462" t="s">
        <v>35</v>
      </c>
      <c r="G184" s="462" t="s">
        <v>35</v>
      </c>
      <c r="H184" s="462" t="s">
        <v>35</v>
      </c>
      <c r="P184" s="12" t="s">
        <v>1428</v>
      </c>
      <c r="Q184" s="12" t="s">
        <v>1054</v>
      </c>
      <c r="R184" s="12" t="s">
        <v>2534</v>
      </c>
      <c r="S184" s="12" t="s">
        <v>1836</v>
      </c>
      <c r="T184" s="12" t="s">
        <v>2535</v>
      </c>
      <c r="U184" s="12" t="s">
        <v>1054</v>
      </c>
      <c r="V184" s="12" t="s">
        <v>2534</v>
      </c>
      <c r="W184" s="12" t="s">
        <v>1836</v>
      </c>
      <c r="X184" s="12" t="s">
        <v>2535</v>
      </c>
      <c r="Y184" s="12" t="s">
        <v>2536</v>
      </c>
    </row>
    <row r="185" spans="1:25" x14ac:dyDescent="0.25">
      <c r="A185" s="12" t="s">
        <v>2537</v>
      </c>
      <c r="B185" s="183">
        <v>455594</v>
      </c>
      <c r="C185" s="12" t="s">
        <v>784</v>
      </c>
      <c r="D185" s="462" t="s">
        <v>35</v>
      </c>
      <c r="E185" s="462" t="s">
        <v>35</v>
      </c>
      <c r="F185" s="462" t="s">
        <v>35</v>
      </c>
      <c r="G185" s="462" t="s">
        <v>35</v>
      </c>
      <c r="H185" s="462" t="s">
        <v>35</v>
      </c>
      <c r="P185" s="12" t="s">
        <v>1391</v>
      </c>
      <c r="Q185" s="12" t="s">
        <v>785</v>
      </c>
      <c r="R185" s="12" t="s">
        <v>2538</v>
      </c>
      <c r="S185" s="12" t="s">
        <v>1836</v>
      </c>
      <c r="T185" s="12" t="s">
        <v>2539</v>
      </c>
      <c r="U185" s="12" t="s">
        <v>785</v>
      </c>
      <c r="V185" s="12" t="s">
        <v>2538</v>
      </c>
      <c r="W185" s="12" t="s">
        <v>1836</v>
      </c>
      <c r="X185" s="12" t="s">
        <v>2539</v>
      </c>
      <c r="Y185" s="12" t="s">
        <v>2540</v>
      </c>
    </row>
    <row r="186" spans="1:25" x14ac:dyDescent="0.25">
      <c r="A186" s="12" t="s">
        <v>2541</v>
      </c>
      <c r="B186" s="183">
        <v>675170</v>
      </c>
      <c r="C186" s="12" t="s">
        <v>1091</v>
      </c>
      <c r="D186" s="462" t="s">
        <v>35</v>
      </c>
      <c r="E186" s="462" t="s">
        <v>35</v>
      </c>
      <c r="F186" s="462" t="s">
        <v>35</v>
      </c>
      <c r="G186" s="462" t="s">
        <v>35</v>
      </c>
      <c r="H186" s="462" t="s">
        <v>35</v>
      </c>
      <c r="P186" s="12" t="s">
        <v>1428</v>
      </c>
      <c r="Q186" s="12" t="s">
        <v>1092</v>
      </c>
      <c r="R186" s="12" t="s">
        <v>2542</v>
      </c>
      <c r="S186" s="12" t="s">
        <v>1836</v>
      </c>
      <c r="T186" s="12" t="s">
        <v>2543</v>
      </c>
      <c r="U186" s="12" t="s">
        <v>1092</v>
      </c>
      <c r="V186" s="12" t="s">
        <v>2542</v>
      </c>
      <c r="W186" s="12" t="s">
        <v>1836</v>
      </c>
      <c r="X186" s="12" t="s">
        <v>2543</v>
      </c>
      <c r="Y186" s="12" t="s">
        <v>2544</v>
      </c>
    </row>
    <row r="187" spans="1:25" x14ac:dyDescent="0.25">
      <c r="A187" s="12" t="s">
        <v>2545</v>
      </c>
      <c r="B187" s="183">
        <v>675934</v>
      </c>
      <c r="C187" s="12" t="s">
        <v>200</v>
      </c>
      <c r="D187" s="462" t="s">
        <v>35</v>
      </c>
      <c r="E187" s="462" t="s">
        <v>35</v>
      </c>
      <c r="F187" s="462" t="s">
        <v>35</v>
      </c>
      <c r="G187" s="462" t="s">
        <v>35</v>
      </c>
      <c r="H187" s="462" t="s">
        <v>35</v>
      </c>
      <c r="P187" s="12" t="s">
        <v>1356</v>
      </c>
      <c r="Q187" s="12" t="s">
        <v>201</v>
      </c>
      <c r="R187" s="12" t="s">
        <v>2546</v>
      </c>
      <c r="S187" s="12" t="s">
        <v>1836</v>
      </c>
      <c r="T187" s="12" t="s">
        <v>2547</v>
      </c>
      <c r="U187" s="12" t="s">
        <v>201</v>
      </c>
      <c r="V187" s="12" t="s">
        <v>2546</v>
      </c>
      <c r="W187" s="12" t="s">
        <v>1836</v>
      </c>
      <c r="X187" s="12" t="s">
        <v>2547</v>
      </c>
      <c r="Y187" s="12" t="s">
        <v>2548</v>
      </c>
    </row>
    <row r="188" spans="1:25" x14ac:dyDescent="0.25">
      <c r="A188" s="12" t="s">
        <v>2549</v>
      </c>
      <c r="B188" s="183">
        <v>455477</v>
      </c>
      <c r="C188" s="12" t="s">
        <v>977</v>
      </c>
      <c r="D188" s="462" t="s">
        <v>35</v>
      </c>
      <c r="E188" s="462" t="s">
        <v>35</v>
      </c>
      <c r="F188" s="462" t="s">
        <v>35</v>
      </c>
      <c r="G188" s="462" t="s">
        <v>35</v>
      </c>
      <c r="H188" s="462" t="s">
        <v>35</v>
      </c>
      <c r="P188" s="12" t="s">
        <v>1389</v>
      </c>
      <c r="Q188" s="12" t="s">
        <v>978</v>
      </c>
      <c r="R188" s="12" t="s">
        <v>2550</v>
      </c>
      <c r="S188" s="12" t="s">
        <v>1836</v>
      </c>
      <c r="T188" s="12" t="s">
        <v>2551</v>
      </c>
      <c r="U188" s="12" t="s">
        <v>978</v>
      </c>
      <c r="V188" s="12" t="s">
        <v>2550</v>
      </c>
      <c r="W188" s="12" t="s">
        <v>1836</v>
      </c>
      <c r="X188" s="12" t="s">
        <v>2551</v>
      </c>
      <c r="Y188" s="12" t="s">
        <v>2552</v>
      </c>
    </row>
    <row r="189" spans="1:25" x14ac:dyDescent="0.25">
      <c r="A189" s="12" t="s">
        <v>2553</v>
      </c>
      <c r="B189" s="183">
        <v>675438</v>
      </c>
      <c r="C189" s="12" t="s">
        <v>656</v>
      </c>
      <c r="D189" s="462" t="s">
        <v>35</v>
      </c>
      <c r="E189" s="462" t="s">
        <v>35</v>
      </c>
      <c r="F189" s="462" t="s">
        <v>35</v>
      </c>
      <c r="G189" s="462" t="s">
        <v>35</v>
      </c>
      <c r="H189" s="462" t="s">
        <v>35</v>
      </c>
      <c r="P189" s="12" t="s">
        <v>1401</v>
      </c>
      <c r="Q189" s="12" t="s">
        <v>657</v>
      </c>
      <c r="R189" s="12" t="s">
        <v>2011</v>
      </c>
      <c r="S189" s="12" t="s">
        <v>1836</v>
      </c>
      <c r="T189" s="12" t="s">
        <v>2211</v>
      </c>
      <c r="U189" s="12" t="s">
        <v>657</v>
      </c>
      <c r="V189" s="12" t="s">
        <v>2011</v>
      </c>
      <c r="W189" s="12" t="s">
        <v>1836</v>
      </c>
      <c r="X189" s="12" t="s">
        <v>2211</v>
      </c>
      <c r="Y189" s="12" t="s">
        <v>2554</v>
      </c>
    </row>
    <row r="190" spans="1:25" x14ac:dyDescent="0.25">
      <c r="A190" s="12" t="s">
        <v>2555</v>
      </c>
      <c r="B190" s="183">
        <v>675560</v>
      </c>
      <c r="C190" s="12" t="s">
        <v>952</v>
      </c>
      <c r="D190" s="462" t="s">
        <v>35</v>
      </c>
      <c r="E190" s="462" t="s">
        <v>35</v>
      </c>
      <c r="F190" s="462" t="s">
        <v>35</v>
      </c>
      <c r="G190" s="462" t="s">
        <v>35</v>
      </c>
      <c r="H190" s="462" t="s">
        <v>35</v>
      </c>
      <c r="P190" s="12" t="s">
        <v>1355</v>
      </c>
      <c r="Q190" s="12" t="s">
        <v>953</v>
      </c>
      <c r="R190" s="12" t="s">
        <v>1881</v>
      </c>
      <c r="S190" s="12" t="s">
        <v>1836</v>
      </c>
      <c r="T190" s="12" t="s">
        <v>1918</v>
      </c>
      <c r="U190" s="12" t="s">
        <v>953</v>
      </c>
      <c r="V190" s="12" t="s">
        <v>1881</v>
      </c>
      <c r="W190" s="12" t="s">
        <v>1836</v>
      </c>
      <c r="X190" s="12" t="s">
        <v>1918</v>
      </c>
      <c r="Y190" s="12" t="s">
        <v>2556</v>
      </c>
    </row>
    <row r="191" spans="1:25" x14ac:dyDescent="0.25">
      <c r="A191" s="12" t="s">
        <v>2557</v>
      </c>
      <c r="B191" s="183">
        <v>675093</v>
      </c>
      <c r="C191" s="12" t="s">
        <v>752</v>
      </c>
      <c r="D191" s="462" t="s">
        <v>35</v>
      </c>
      <c r="E191" s="462" t="s">
        <v>35</v>
      </c>
      <c r="F191" s="462" t="s">
        <v>35</v>
      </c>
      <c r="G191" s="462" t="s">
        <v>35</v>
      </c>
      <c r="H191" s="462" t="s">
        <v>35</v>
      </c>
      <c r="P191" s="12" t="s">
        <v>1420</v>
      </c>
      <c r="Q191" s="12" t="s">
        <v>753</v>
      </c>
      <c r="R191" s="12" t="s">
        <v>1272</v>
      </c>
      <c r="S191" s="12" t="s">
        <v>1836</v>
      </c>
      <c r="T191" s="12" t="s">
        <v>2558</v>
      </c>
      <c r="U191" s="12" t="s">
        <v>753</v>
      </c>
      <c r="V191" s="12" t="s">
        <v>1272</v>
      </c>
      <c r="W191" s="12" t="s">
        <v>1836</v>
      </c>
      <c r="X191" s="12" t="s">
        <v>2558</v>
      </c>
      <c r="Y191" s="12" t="s">
        <v>2559</v>
      </c>
    </row>
    <row r="192" spans="1:25" x14ac:dyDescent="0.25">
      <c r="A192" s="12" t="s">
        <v>2560</v>
      </c>
      <c r="B192" s="183">
        <v>676276</v>
      </c>
      <c r="C192" s="12" t="s">
        <v>500</v>
      </c>
      <c r="D192" s="462" t="s">
        <v>35</v>
      </c>
      <c r="E192" s="462" t="s">
        <v>35</v>
      </c>
      <c r="F192" s="462" t="s">
        <v>35</v>
      </c>
      <c r="G192" s="462" t="s">
        <v>35</v>
      </c>
      <c r="H192" s="462" t="s">
        <v>35</v>
      </c>
      <c r="P192" s="12" t="s">
        <v>1312</v>
      </c>
      <c r="Q192" s="12" t="s">
        <v>501</v>
      </c>
      <c r="R192" s="12" t="s">
        <v>1298</v>
      </c>
      <c r="S192" s="12" t="s">
        <v>1836</v>
      </c>
      <c r="T192" s="12" t="s">
        <v>2561</v>
      </c>
      <c r="U192" s="12" t="s">
        <v>1880</v>
      </c>
      <c r="V192" s="12" t="s">
        <v>1881</v>
      </c>
      <c r="W192" s="12" t="s">
        <v>1836</v>
      </c>
      <c r="X192" s="12" t="s">
        <v>1918</v>
      </c>
      <c r="Y192" s="12" t="s">
        <v>2562</v>
      </c>
    </row>
    <row r="193" spans="1:25" x14ac:dyDescent="0.25">
      <c r="A193" s="12" t="s">
        <v>2563</v>
      </c>
      <c r="B193" s="183">
        <v>676313</v>
      </c>
      <c r="C193" s="12" t="s">
        <v>520</v>
      </c>
      <c r="D193" s="462" t="s">
        <v>35</v>
      </c>
      <c r="E193" s="462" t="s">
        <v>35</v>
      </c>
      <c r="F193" s="462" t="s">
        <v>35</v>
      </c>
      <c r="G193" s="462" t="s">
        <v>35</v>
      </c>
      <c r="H193" s="462" t="s">
        <v>35</v>
      </c>
      <c r="P193" s="12" t="s">
        <v>1428</v>
      </c>
      <c r="Q193" s="12" t="s">
        <v>521</v>
      </c>
      <c r="R193" s="12" t="s">
        <v>2564</v>
      </c>
      <c r="S193" s="12" t="s">
        <v>1836</v>
      </c>
      <c r="T193" s="12" t="s">
        <v>2565</v>
      </c>
      <c r="U193" s="12" t="s">
        <v>521</v>
      </c>
      <c r="V193" s="12" t="s">
        <v>2564</v>
      </c>
      <c r="W193" s="12" t="s">
        <v>1836</v>
      </c>
      <c r="X193" s="12" t="s">
        <v>2565</v>
      </c>
      <c r="Y193" s="12" t="s">
        <v>2566</v>
      </c>
    </row>
    <row r="194" spans="1:25" x14ac:dyDescent="0.25">
      <c r="A194" s="12" t="s">
        <v>2567</v>
      </c>
      <c r="B194" s="183">
        <v>675519</v>
      </c>
      <c r="C194" s="12" t="s">
        <v>672</v>
      </c>
      <c r="D194" s="462" t="s">
        <v>35</v>
      </c>
      <c r="E194" s="462" t="s">
        <v>35</v>
      </c>
      <c r="F194" s="462" t="s">
        <v>35</v>
      </c>
      <c r="G194" s="462" t="s">
        <v>35</v>
      </c>
      <c r="H194" s="462" t="s">
        <v>35</v>
      </c>
      <c r="P194" s="12" t="s">
        <v>1391</v>
      </c>
      <c r="Q194" s="12" t="s">
        <v>673</v>
      </c>
      <c r="R194" s="12" t="s">
        <v>2568</v>
      </c>
      <c r="S194" s="12" t="s">
        <v>1836</v>
      </c>
      <c r="T194" s="12" t="s">
        <v>2569</v>
      </c>
      <c r="U194" s="12" t="s">
        <v>673</v>
      </c>
      <c r="V194" s="12" t="s">
        <v>2568</v>
      </c>
      <c r="W194" s="12" t="s">
        <v>1836</v>
      </c>
      <c r="X194" s="12" t="s">
        <v>2569</v>
      </c>
      <c r="Y194" s="12" t="s">
        <v>2570</v>
      </c>
    </row>
    <row r="195" spans="1:25" x14ac:dyDescent="0.25">
      <c r="A195" s="12" t="s">
        <v>2571</v>
      </c>
      <c r="B195" s="183">
        <v>676288</v>
      </c>
      <c r="C195" s="12" t="s">
        <v>498</v>
      </c>
      <c r="D195" s="462" t="s">
        <v>35</v>
      </c>
      <c r="E195" s="462" t="s">
        <v>35</v>
      </c>
      <c r="F195" s="462" t="s">
        <v>35</v>
      </c>
      <c r="G195" s="462" t="s">
        <v>35</v>
      </c>
      <c r="H195" s="462" t="s">
        <v>35</v>
      </c>
      <c r="P195" s="12" t="s">
        <v>1299</v>
      </c>
      <c r="Q195" s="12" t="s">
        <v>499</v>
      </c>
      <c r="R195" s="12" t="s">
        <v>2572</v>
      </c>
      <c r="S195" s="12" t="s">
        <v>1836</v>
      </c>
      <c r="T195" s="12" t="s">
        <v>2573</v>
      </c>
      <c r="U195" s="12" t="s">
        <v>499</v>
      </c>
      <c r="V195" s="12" t="s">
        <v>2572</v>
      </c>
      <c r="W195" s="12" t="s">
        <v>1836</v>
      </c>
      <c r="X195" s="12" t="s">
        <v>2573</v>
      </c>
      <c r="Y195" s="12" t="s">
        <v>2574</v>
      </c>
    </row>
    <row r="196" spans="1:25" x14ac:dyDescent="0.25">
      <c r="A196" s="12" t="s">
        <v>2575</v>
      </c>
      <c r="B196" s="183">
        <v>675495</v>
      </c>
      <c r="C196" s="12" t="s">
        <v>788</v>
      </c>
      <c r="D196" s="462" t="s">
        <v>35</v>
      </c>
      <c r="E196" s="462" t="s">
        <v>35</v>
      </c>
      <c r="F196" s="462" t="s">
        <v>35</v>
      </c>
      <c r="G196" s="462" t="s">
        <v>35</v>
      </c>
      <c r="H196" s="462" t="s">
        <v>35</v>
      </c>
      <c r="P196" s="12" t="s">
        <v>1421</v>
      </c>
      <c r="Q196" s="12" t="s">
        <v>789</v>
      </c>
      <c r="R196" s="12" t="s">
        <v>2576</v>
      </c>
      <c r="S196" s="12" t="s">
        <v>1836</v>
      </c>
      <c r="T196" s="12" t="s">
        <v>2577</v>
      </c>
      <c r="U196" s="12" t="s">
        <v>2000</v>
      </c>
      <c r="V196" s="12" t="s">
        <v>1962</v>
      </c>
      <c r="W196" s="12" t="s">
        <v>1836</v>
      </c>
      <c r="X196" s="12" t="s">
        <v>1963</v>
      </c>
      <c r="Y196" s="12" t="s">
        <v>2578</v>
      </c>
    </row>
    <row r="197" spans="1:25" x14ac:dyDescent="0.25">
      <c r="A197" s="12" t="s">
        <v>2579</v>
      </c>
      <c r="B197" s="183">
        <v>676010</v>
      </c>
      <c r="C197" s="12" t="s">
        <v>202</v>
      </c>
      <c r="D197" s="462" t="s">
        <v>35</v>
      </c>
      <c r="E197" s="462" t="s">
        <v>35</v>
      </c>
      <c r="F197" s="462" t="s">
        <v>35</v>
      </c>
      <c r="G197" s="462" t="s">
        <v>35</v>
      </c>
      <c r="H197" s="462" t="s">
        <v>35</v>
      </c>
      <c r="P197" s="12" t="s">
        <v>1420</v>
      </c>
      <c r="Q197" s="12" t="s">
        <v>203</v>
      </c>
      <c r="R197" s="12" t="s">
        <v>2486</v>
      </c>
      <c r="S197" s="12" t="s">
        <v>1836</v>
      </c>
      <c r="T197" s="12" t="s">
        <v>2580</v>
      </c>
      <c r="U197" s="12" t="s">
        <v>203</v>
      </c>
      <c r="V197" s="12" t="s">
        <v>2486</v>
      </c>
      <c r="W197" s="12" t="s">
        <v>1836</v>
      </c>
      <c r="X197" s="12" t="s">
        <v>2580</v>
      </c>
      <c r="Y197" s="12" t="s">
        <v>2581</v>
      </c>
    </row>
    <row r="198" spans="1:25" x14ac:dyDescent="0.25">
      <c r="A198" s="12" t="s">
        <v>2582</v>
      </c>
      <c r="B198" s="183">
        <v>676029</v>
      </c>
      <c r="C198" s="12" t="s">
        <v>924</v>
      </c>
      <c r="D198" s="462" t="s">
        <v>35</v>
      </c>
      <c r="E198" s="462" t="s">
        <v>35</v>
      </c>
      <c r="F198" s="462" t="s">
        <v>35</v>
      </c>
      <c r="G198" s="462" t="s">
        <v>35</v>
      </c>
      <c r="H198" s="462" t="s">
        <v>35</v>
      </c>
      <c r="P198" s="12" t="s">
        <v>1355</v>
      </c>
      <c r="Q198" s="12" t="s">
        <v>925</v>
      </c>
      <c r="R198" s="12" t="s">
        <v>2583</v>
      </c>
      <c r="S198" s="12" t="s">
        <v>1836</v>
      </c>
      <c r="T198" s="12" t="s">
        <v>2584</v>
      </c>
      <c r="U198" s="12" t="s">
        <v>925</v>
      </c>
      <c r="V198" s="12" t="s">
        <v>2583</v>
      </c>
      <c r="W198" s="12" t="s">
        <v>1836</v>
      </c>
      <c r="X198" s="12" t="s">
        <v>2584</v>
      </c>
      <c r="Y198" s="12" t="s">
        <v>2585</v>
      </c>
    </row>
    <row r="199" spans="1:25" x14ac:dyDescent="0.25">
      <c r="A199" s="12" t="s">
        <v>2586</v>
      </c>
      <c r="B199" s="183">
        <v>675774</v>
      </c>
      <c r="C199" s="12" t="s">
        <v>861</v>
      </c>
      <c r="D199" s="462" t="s">
        <v>35</v>
      </c>
      <c r="E199" s="462" t="s">
        <v>35</v>
      </c>
      <c r="F199" s="462" t="s">
        <v>35</v>
      </c>
      <c r="G199" s="462" t="s">
        <v>35</v>
      </c>
      <c r="H199" s="462" t="s">
        <v>35</v>
      </c>
      <c r="P199" s="12" t="s">
        <v>1356</v>
      </c>
      <c r="Q199" s="12" t="s">
        <v>862</v>
      </c>
      <c r="R199" s="12" t="s">
        <v>2428</v>
      </c>
      <c r="S199" s="12" t="s">
        <v>1836</v>
      </c>
      <c r="T199" s="12" t="s">
        <v>2587</v>
      </c>
      <c r="U199" s="12" t="s">
        <v>862</v>
      </c>
      <c r="V199" s="12" t="s">
        <v>2428</v>
      </c>
      <c r="W199" s="12" t="s">
        <v>1836</v>
      </c>
      <c r="X199" s="12" t="s">
        <v>2587</v>
      </c>
      <c r="Y199" s="12" t="s">
        <v>2588</v>
      </c>
    </row>
    <row r="200" spans="1:25" x14ac:dyDescent="0.25">
      <c r="A200" s="12" t="s">
        <v>2589</v>
      </c>
      <c r="B200" s="183">
        <v>676049</v>
      </c>
      <c r="C200" s="12" t="s">
        <v>1131</v>
      </c>
      <c r="D200" s="462" t="s">
        <v>35</v>
      </c>
      <c r="E200" s="462" t="s">
        <v>35</v>
      </c>
      <c r="F200" s="462" t="s">
        <v>35</v>
      </c>
      <c r="G200" s="462" t="s">
        <v>35</v>
      </c>
      <c r="H200" s="462" t="s">
        <v>35</v>
      </c>
      <c r="P200" s="12" t="s">
        <v>1356</v>
      </c>
      <c r="Q200" s="12" t="s">
        <v>1132</v>
      </c>
      <c r="R200" s="12" t="s">
        <v>2590</v>
      </c>
      <c r="S200" s="12" t="s">
        <v>1836</v>
      </c>
      <c r="T200" s="12" t="s">
        <v>2591</v>
      </c>
      <c r="U200" s="12" t="s">
        <v>1132</v>
      </c>
      <c r="V200" s="12" t="s">
        <v>2590</v>
      </c>
      <c r="W200" s="12" t="s">
        <v>1836</v>
      </c>
      <c r="X200" s="12" t="s">
        <v>2591</v>
      </c>
      <c r="Y200" s="12" t="s">
        <v>2592</v>
      </c>
    </row>
    <row r="201" spans="1:25" x14ac:dyDescent="0.25">
      <c r="A201" s="12" t="s">
        <v>2593</v>
      </c>
      <c r="B201" s="183">
        <v>676253</v>
      </c>
      <c r="C201" s="12" t="s">
        <v>152</v>
      </c>
      <c r="D201" s="462" t="s">
        <v>35</v>
      </c>
      <c r="E201" s="462" t="s">
        <v>35</v>
      </c>
      <c r="F201" s="462" t="s">
        <v>35</v>
      </c>
      <c r="G201" s="462" t="s">
        <v>35</v>
      </c>
      <c r="H201" s="462" t="s">
        <v>35</v>
      </c>
      <c r="P201" s="12" t="s">
        <v>1355</v>
      </c>
      <c r="Q201" s="12" t="s">
        <v>153</v>
      </c>
      <c r="R201" s="12" t="s">
        <v>2594</v>
      </c>
      <c r="S201" s="12" t="s">
        <v>1836</v>
      </c>
      <c r="T201" s="12" t="s">
        <v>2595</v>
      </c>
      <c r="U201" s="12" t="s">
        <v>153</v>
      </c>
      <c r="V201" s="12" t="s">
        <v>2594</v>
      </c>
      <c r="W201" s="12" t="s">
        <v>1836</v>
      </c>
      <c r="X201" s="12" t="s">
        <v>2595</v>
      </c>
      <c r="Y201" s="12" t="s">
        <v>2596</v>
      </c>
    </row>
    <row r="202" spans="1:25" x14ac:dyDescent="0.25">
      <c r="A202" s="12" t="s">
        <v>2597</v>
      </c>
      <c r="B202" s="183">
        <v>676194</v>
      </c>
      <c r="C202" s="12" t="s">
        <v>460</v>
      </c>
      <c r="D202" s="462" t="s">
        <v>35</v>
      </c>
      <c r="E202" s="462" t="s">
        <v>35</v>
      </c>
      <c r="F202" s="462" t="s">
        <v>35</v>
      </c>
      <c r="G202" s="462" t="s">
        <v>35</v>
      </c>
      <c r="H202" s="462" t="s">
        <v>35</v>
      </c>
      <c r="P202" s="12" t="s">
        <v>1371</v>
      </c>
      <c r="Q202" s="12" t="s">
        <v>461</v>
      </c>
      <c r="R202" s="12" t="s">
        <v>2598</v>
      </c>
      <c r="S202" s="12" t="s">
        <v>1836</v>
      </c>
      <c r="T202" s="12" t="s">
        <v>2599</v>
      </c>
      <c r="U202" s="12" t="s">
        <v>461</v>
      </c>
      <c r="V202" s="12" t="s">
        <v>2598</v>
      </c>
      <c r="W202" s="12" t="s">
        <v>1836</v>
      </c>
      <c r="X202" s="12" t="s">
        <v>2599</v>
      </c>
      <c r="Y202" s="12" t="s">
        <v>2600</v>
      </c>
    </row>
    <row r="203" spans="1:25" x14ac:dyDescent="0.25">
      <c r="A203" s="12" t="s">
        <v>2601</v>
      </c>
      <c r="B203" s="183">
        <v>676272</v>
      </c>
      <c r="C203" s="12" t="s">
        <v>496</v>
      </c>
      <c r="D203" s="462" t="s">
        <v>35</v>
      </c>
      <c r="E203" s="462" t="s">
        <v>35</v>
      </c>
      <c r="F203" s="462" t="s">
        <v>35</v>
      </c>
      <c r="G203" s="462" t="s">
        <v>35</v>
      </c>
      <c r="H203" s="462" t="s">
        <v>35</v>
      </c>
      <c r="P203" s="12" t="s">
        <v>1364</v>
      </c>
      <c r="Q203" s="12" t="s">
        <v>497</v>
      </c>
      <c r="R203" s="12" t="s">
        <v>2602</v>
      </c>
      <c r="S203" s="12" t="s">
        <v>1836</v>
      </c>
      <c r="T203" s="12" t="s">
        <v>2603</v>
      </c>
      <c r="U203" s="12" t="s">
        <v>497</v>
      </c>
      <c r="V203" s="12" t="s">
        <v>2602</v>
      </c>
      <c r="W203" s="12" t="s">
        <v>1836</v>
      </c>
      <c r="X203" s="12" t="s">
        <v>2603</v>
      </c>
      <c r="Y203" s="12" t="s">
        <v>2604</v>
      </c>
    </row>
    <row r="204" spans="1:25" x14ac:dyDescent="0.25">
      <c r="A204" s="12" t="s">
        <v>2605</v>
      </c>
      <c r="B204" s="183">
        <v>676238</v>
      </c>
      <c r="C204" s="12" t="s">
        <v>478</v>
      </c>
      <c r="D204" s="462" t="s">
        <v>35</v>
      </c>
      <c r="E204" s="462" t="s">
        <v>35</v>
      </c>
      <c r="F204" s="462" t="s">
        <v>35</v>
      </c>
      <c r="G204" s="462" t="s">
        <v>35</v>
      </c>
      <c r="H204" s="462" t="s">
        <v>35</v>
      </c>
      <c r="P204" s="12" t="s">
        <v>1364</v>
      </c>
      <c r="Q204" s="12" t="s">
        <v>479</v>
      </c>
      <c r="R204" s="12" t="s">
        <v>2405</v>
      </c>
      <c r="S204" s="12" t="s">
        <v>1836</v>
      </c>
      <c r="T204" s="12" t="s">
        <v>2606</v>
      </c>
      <c r="U204" s="12" t="s">
        <v>479</v>
      </c>
      <c r="V204" s="12" t="s">
        <v>2405</v>
      </c>
      <c r="W204" s="12" t="s">
        <v>1836</v>
      </c>
      <c r="X204" s="12" t="s">
        <v>2606</v>
      </c>
      <c r="Y204" s="12" t="s">
        <v>2607</v>
      </c>
    </row>
    <row r="205" spans="1:25" x14ac:dyDescent="0.25">
      <c r="A205" s="12" t="s">
        <v>2608</v>
      </c>
      <c r="B205" s="183">
        <v>676251</v>
      </c>
      <c r="C205" s="12" t="s">
        <v>148</v>
      </c>
      <c r="D205" s="462" t="s">
        <v>35</v>
      </c>
      <c r="E205" s="462" t="s">
        <v>35</v>
      </c>
      <c r="F205" s="462" t="s">
        <v>35</v>
      </c>
      <c r="G205" s="462" t="s">
        <v>35</v>
      </c>
      <c r="H205" s="462" t="s">
        <v>35</v>
      </c>
      <c r="P205" s="12" t="s">
        <v>1371</v>
      </c>
      <c r="Q205" s="12" t="s">
        <v>149</v>
      </c>
      <c r="R205" s="12" t="s">
        <v>1959</v>
      </c>
      <c r="S205" s="12" t="s">
        <v>1836</v>
      </c>
      <c r="T205" s="12" t="s">
        <v>2609</v>
      </c>
      <c r="U205" s="12" t="s">
        <v>149</v>
      </c>
      <c r="V205" s="12" t="s">
        <v>1959</v>
      </c>
      <c r="W205" s="12" t="s">
        <v>1836</v>
      </c>
      <c r="X205" s="12" t="s">
        <v>2609</v>
      </c>
      <c r="Y205" s="12" t="s">
        <v>2610</v>
      </c>
    </row>
    <row r="206" spans="1:25" x14ac:dyDescent="0.25">
      <c r="A206" s="12" t="s">
        <v>2611</v>
      </c>
      <c r="B206" s="183">
        <v>676230</v>
      </c>
      <c r="C206" s="12" t="s">
        <v>474</v>
      </c>
      <c r="D206" s="462" t="s">
        <v>35</v>
      </c>
      <c r="E206" s="462" t="s">
        <v>35</v>
      </c>
      <c r="F206" s="462" t="s">
        <v>35</v>
      </c>
      <c r="G206" s="462" t="s">
        <v>35</v>
      </c>
      <c r="H206" s="462" t="s">
        <v>35</v>
      </c>
      <c r="P206" s="12" t="s">
        <v>1371</v>
      </c>
      <c r="Q206" s="12" t="s">
        <v>475</v>
      </c>
      <c r="R206" s="12" t="s">
        <v>1959</v>
      </c>
      <c r="S206" s="12" t="s">
        <v>1836</v>
      </c>
      <c r="T206" s="12" t="s">
        <v>2612</v>
      </c>
      <c r="U206" s="12" t="s">
        <v>475</v>
      </c>
      <c r="V206" s="12" t="s">
        <v>1959</v>
      </c>
      <c r="W206" s="12" t="s">
        <v>1836</v>
      </c>
      <c r="X206" s="12" t="s">
        <v>2612</v>
      </c>
      <c r="Y206" s="12" t="s">
        <v>2613</v>
      </c>
    </row>
    <row r="207" spans="1:25" x14ac:dyDescent="0.25">
      <c r="A207" s="12" t="s">
        <v>2614</v>
      </c>
      <c r="B207" s="183">
        <v>676081</v>
      </c>
      <c r="C207" s="12" t="s">
        <v>398</v>
      </c>
      <c r="D207" s="462" t="s">
        <v>35</v>
      </c>
      <c r="E207" s="462" t="s">
        <v>35</v>
      </c>
      <c r="F207" s="462" t="s">
        <v>35</v>
      </c>
      <c r="G207" s="462" t="s">
        <v>35</v>
      </c>
      <c r="H207" s="462" t="s">
        <v>35</v>
      </c>
      <c r="P207" s="12" t="s">
        <v>1371</v>
      </c>
      <c r="Q207" s="12" t="s">
        <v>399</v>
      </c>
      <c r="R207" s="12" t="s">
        <v>1959</v>
      </c>
      <c r="S207" s="12" t="s">
        <v>1836</v>
      </c>
      <c r="T207" s="12" t="s">
        <v>2059</v>
      </c>
      <c r="U207" s="12" t="s">
        <v>399</v>
      </c>
      <c r="V207" s="12" t="s">
        <v>1959</v>
      </c>
      <c r="W207" s="12" t="s">
        <v>1836</v>
      </c>
      <c r="X207" s="12" t="s">
        <v>2059</v>
      </c>
      <c r="Y207" s="12" t="s">
        <v>2615</v>
      </c>
    </row>
    <row r="208" spans="1:25" x14ac:dyDescent="0.25">
      <c r="A208" s="12" t="s">
        <v>2616</v>
      </c>
      <c r="B208" s="183">
        <v>676048</v>
      </c>
      <c r="C208" s="12" t="s">
        <v>1095</v>
      </c>
      <c r="D208" s="462" t="s">
        <v>35</v>
      </c>
      <c r="E208" s="462" t="s">
        <v>35</v>
      </c>
      <c r="F208" s="462" t="s">
        <v>35</v>
      </c>
      <c r="G208" s="462" t="s">
        <v>35</v>
      </c>
      <c r="H208" s="462" t="s">
        <v>35</v>
      </c>
      <c r="P208" s="12" t="s">
        <v>1356</v>
      </c>
      <c r="Q208" s="12" t="s">
        <v>1096</v>
      </c>
      <c r="R208" s="12" t="s">
        <v>2617</v>
      </c>
      <c r="S208" s="12" t="s">
        <v>1836</v>
      </c>
      <c r="T208" s="12" t="s">
        <v>2618</v>
      </c>
      <c r="U208" s="12" t="s">
        <v>1096</v>
      </c>
      <c r="V208" s="12" t="s">
        <v>2617</v>
      </c>
      <c r="W208" s="12" t="s">
        <v>1836</v>
      </c>
      <c r="X208" s="12" t="s">
        <v>2618</v>
      </c>
      <c r="Y208" s="12" t="s">
        <v>2619</v>
      </c>
    </row>
    <row r="209" spans="1:25" x14ac:dyDescent="0.25">
      <c r="A209" s="12" t="s">
        <v>2620</v>
      </c>
      <c r="B209" s="183">
        <v>676137</v>
      </c>
      <c r="C209" s="12" t="s">
        <v>438</v>
      </c>
      <c r="D209" s="462" t="s">
        <v>35</v>
      </c>
      <c r="E209" s="462" t="s">
        <v>35</v>
      </c>
      <c r="F209" s="462" t="s">
        <v>35</v>
      </c>
      <c r="G209" s="462" t="s">
        <v>35</v>
      </c>
      <c r="H209" s="462" t="s">
        <v>35</v>
      </c>
      <c r="P209" s="12" t="s">
        <v>1371</v>
      </c>
      <c r="Q209" s="12" t="s">
        <v>439</v>
      </c>
      <c r="R209" s="12" t="s">
        <v>1959</v>
      </c>
      <c r="S209" s="12" t="s">
        <v>1836</v>
      </c>
      <c r="T209" s="12" t="s">
        <v>2621</v>
      </c>
      <c r="U209" s="12" t="s">
        <v>439</v>
      </c>
      <c r="V209" s="12" t="s">
        <v>1959</v>
      </c>
      <c r="W209" s="12" t="s">
        <v>1836</v>
      </c>
      <c r="X209" s="12" t="s">
        <v>2621</v>
      </c>
      <c r="Y209" s="12" t="s">
        <v>2622</v>
      </c>
    </row>
    <row r="210" spans="1:25" x14ac:dyDescent="0.25">
      <c r="A210" s="12" t="s">
        <v>2623</v>
      </c>
      <c r="B210" s="183">
        <v>676113</v>
      </c>
      <c r="C210" s="12" t="s">
        <v>420</v>
      </c>
      <c r="D210" s="462" t="s">
        <v>35</v>
      </c>
      <c r="E210" s="462" t="s">
        <v>35</v>
      </c>
      <c r="F210" s="462" t="s">
        <v>35</v>
      </c>
      <c r="G210" s="462" t="s">
        <v>35</v>
      </c>
      <c r="H210" s="462" t="s">
        <v>35</v>
      </c>
      <c r="P210" s="12" t="s">
        <v>1349</v>
      </c>
      <c r="Q210" s="12" t="s">
        <v>421</v>
      </c>
      <c r="R210" s="12" t="s">
        <v>1874</v>
      </c>
      <c r="S210" s="12" t="s">
        <v>1836</v>
      </c>
      <c r="T210" s="12" t="s">
        <v>2624</v>
      </c>
      <c r="U210" s="12" t="s">
        <v>421</v>
      </c>
      <c r="V210" s="12" t="s">
        <v>1874</v>
      </c>
      <c r="W210" s="12" t="s">
        <v>1836</v>
      </c>
      <c r="X210" s="12" t="s">
        <v>2624</v>
      </c>
      <c r="Y210" s="12" t="s">
        <v>2625</v>
      </c>
    </row>
    <row r="211" spans="1:25" x14ac:dyDescent="0.25">
      <c r="A211" s="12" t="s">
        <v>2626</v>
      </c>
      <c r="B211" s="183">
        <v>676312</v>
      </c>
      <c r="C211" s="12" t="s">
        <v>508</v>
      </c>
      <c r="D211" s="462" t="s">
        <v>35</v>
      </c>
      <c r="E211" s="462" t="s">
        <v>35</v>
      </c>
      <c r="F211" s="462" t="s">
        <v>35</v>
      </c>
      <c r="G211" s="462" t="s">
        <v>35</v>
      </c>
      <c r="H211" s="462" t="s">
        <v>35</v>
      </c>
      <c r="P211" s="12" t="s">
        <v>1349</v>
      </c>
      <c r="Q211" s="12" t="s">
        <v>509</v>
      </c>
      <c r="R211" s="12" t="s">
        <v>1874</v>
      </c>
      <c r="S211" s="12" t="s">
        <v>1836</v>
      </c>
      <c r="T211" s="12" t="s">
        <v>2627</v>
      </c>
      <c r="U211" s="12" t="s">
        <v>509</v>
      </c>
      <c r="V211" s="12" t="s">
        <v>1874</v>
      </c>
      <c r="W211" s="12" t="s">
        <v>1836</v>
      </c>
      <c r="X211" s="12" t="s">
        <v>2627</v>
      </c>
      <c r="Y211" s="12" t="s">
        <v>2628</v>
      </c>
    </row>
    <row r="212" spans="1:25" x14ac:dyDescent="0.25">
      <c r="A212" s="12" t="s">
        <v>2629</v>
      </c>
      <c r="B212" s="183">
        <v>675329</v>
      </c>
      <c r="C212" s="12" t="s">
        <v>740</v>
      </c>
      <c r="D212" s="462" t="s">
        <v>35</v>
      </c>
      <c r="E212" s="462" t="s">
        <v>35</v>
      </c>
      <c r="F212" s="462" t="s">
        <v>35</v>
      </c>
      <c r="G212" s="462" t="s">
        <v>35</v>
      </c>
      <c r="H212" s="462" t="s">
        <v>35</v>
      </c>
      <c r="P212" s="12" t="s">
        <v>1401</v>
      </c>
      <c r="Q212" s="12" t="s">
        <v>741</v>
      </c>
      <c r="R212" s="12" t="s">
        <v>2630</v>
      </c>
      <c r="S212" s="12" t="s">
        <v>1836</v>
      </c>
      <c r="T212" s="12" t="s">
        <v>2631</v>
      </c>
      <c r="U212" s="12" t="s">
        <v>741</v>
      </c>
      <c r="V212" s="12" t="s">
        <v>2630</v>
      </c>
      <c r="W212" s="12" t="s">
        <v>1836</v>
      </c>
      <c r="X212" s="12" t="s">
        <v>2631</v>
      </c>
      <c r="Y212" s="12" t="s">
        <v>2632</v>
      </c>
    </row>
    <row r="213" spans="1:25" x14ac:dyDescent="0.25">
      <c r="A213" s="12" t="s">
        <v>2633</v>
      </c>
      <c r="B213" s="183">
        <v>455972</v>
      </c>
      <c r="C213" s="12" t="s">
        <v>192</v>
      </c>
      <c r="D213" s="462" t="s">
        <v>35</v>
      </c>
      <c r="E213" s="462" t="s">
        <v>35</v>
      </c>
      <c r="F213" s="462" t="s">
        <v>35</v>
      </c>
      <c r="G213" s="462" t="s">
        <v>35</v>
      </c>
      <c r="H213" s="462" t="s">
        <v>35</v>
      </c>
      <c r="P213" s="12" t="s">
        <v>1356</v>
      </c>
      <c r="Q213" s="12" t="s">
        <v>193</v>
      </c>
      <c r="R213" s="12" t="s">
        <v>2153</v>
      </c>
      <c r="S213" s="12" t="s">
        <v>1836</v>
      </c>
      <c r="T213" s="12" t="s">
        <v>2154</v>
      </c>
      <c r="U213" s="12" t="s">
        <v>2634</v>
      </c>
      <c r="V213" s="12" t="s">
        <v>2153</v>
      </c>
      <c r="W213" s="12" t="s">
        <v>1836</v>
      </c>
      <c r="X213" s="12" t="s">
        <v>2154</v>
      </c>
      <c r="Y213" s="12" t="s">
        <v>2635</v>
      </c>
    </row>
    <row r="214" spans="1:25" x14ac:dyDescent="0.25">
      <c r="A214" s="12" t="s">
        <v>2636</v>
      </c>
      <c r="B214" s="183">
        <v>675104</v>
      </c>
      <c r="C214" s="12" t="s">
        <v>1087</v>
      </c>
      <c r="D214" s="462" t="s">
        <v>35</v>
      </c>
      <c r="E214" s="462" t="s">
        <v>35</v>
      </c>
      <c r="F214" s="462" t="s">
        <v>35</v>
      </c>
      <c r="G214" s="462" t="s">
        <v>35</v>
      </c>
      <c r="H214" s="462" t="s">
        <v>35</v>
      </c>
      <c r="P214" s="12" t="s">
        <v>1428</v>
      </c>
      <c r="Q214" s="12" t="s">
        <v>1088</v>
      </c>
      <c r="R214" s="12" t="s">
        <v>2637</v>
      </c>
      <c r="S214" s="12" t="s">
        <v>1836</v>
      </c>
      <c r="T214" s="12" t="s">
        <v>2638</v>
      </c>
      <c r="U214" s="12" t="s">
        <v>1088</v>
      </c>
      <c r="V214" s="12" t="s">
        <v>2637</v>
      </c>
      <c r="W214" s="12" t="s">
        <v>1836</v>
      </c>
      <c r="X214" s="12" t="s">
        <v>2638</v>
      </c>
      <c r="Y214" s="12" t="s">
        <v>2639</v>
      </c>
    </row>
    <row r="215" spans="1:25" x14ac:dyDescent="0.25">
      <c r="A215" s="12" t="s">
        <v>2640</v>
      </c>
      <c r="B215" s="183">
        <v>675076</v>
      </c>
      <c r="C215" s="12" t="s">
        <v>232</v>
      </c>
      <c r="D215" s="462" t="s">
        <v>35</v>
      </c>
      <c r="E215" s="462" t="s">
        <v>35</v>
      </c>
      <c r="F215" s="462" t="s">
        <v>35</v>
      </c>
      <c r="G215" s="462" t="s">
        <v>35</v>
      </c>
      <c r="H215" s="462" t="s">
        <v>35</v>
      </c>
      <c r="P215" s="12" t="s">
        <v>1428</v>
      </c>
      <c r="Q215" s="12" t="s">
        <v>233</v>
      </c>
      <c r="R215" s="12" t="s">
        <v>2641</v>
      </c>
      <c r="S215" s="12" t="s">
        <v>1836</v>
      </c>
      <c r="T215" s="12" t="s">
        <v>2642</v>
      </c>
      <c r="U215" s="12" t="s">
        <v>2643</v>
      </c>
      <c r="V215" s="12" t="s">
        <v>1865</v>
      </c>
      <c r="W215" s="12" t="s">
        <v>1836</v>
      </c>
      <c r="X215" s="12" t="s">
        <v>1952</v>
      </c>
      <c r="Y215" s="12" t="s">
        <v>2644</v>
      </c>
    </row>
    <row r="216" spans="1:25" x14ac:dyDescent="0.25">
      <c r="A216" s="12" t="s">
        <v>2645</v>
      </c>
      <c r="B216" s="183">
        <v>675485</v>
      </c>
      <c r="C216" s="12" t="s">
        <v>700</v>
      </c>
      <c r="D216" s="462" t="s">
        <v>35</v>
      </c>
      <c r="E216" s="462" t="s">
        <v>35</v>
      </c>
      <c r="F216" s="462" t="s">
        <v>35</v>
      </c>
      <c r="G216" s="462" t="s">
        <v>35</v>
      </c>
      <c r="H216" s="462" t="s">
        <v>35</v>
      </c>
      <c r="P216" s="12" t="s">
        <v>1283</v>
      </c>
      <c r="Q216" s="12" t="s">
        <v>701</v>
      </c>
      <c r="R216" s="12" t="s">
        <v>2646</v>
      </c>
      <c r="S216" s="12" t="s">
        <v>1836</v>
      </c>
      <c r="T216" s="12" t="s">
        <v>2647</v>
      </c>
      <c r="U216" s="12" t="s">
        <v>2648</v>
      </c>
      <c r="V216" s="12" t="s">
        <v>2646</v>
      </c>
      <c r="W216" s="12" t="s">
        <v>1836</v>
      </c>
      <c r="X216" s="12" t="s">
        <v>2647</v>
      </c>
      <c r="Y216" s="12" t="s">
        <v>2649</v>
      </c>
    </row>
    <row r="217" spans="1:25" x14ac:dyDescent="0.25">
      <c r="A217" s="12" t="s">
        <v>2650</v>
      </c>
      <c r="B217" s="183">
        <v>675185</v>
      </c>
      <c r="C217" s="12" t="s">
        <v>1069</v>
      </c>
      <c r="D217" s="462" t="s">
        <v>35</v>
      </c>
      <c r="E217" s="462" t="s">
        <v>35</v>
      </c>
      <c r="F217" s="462" t="s">
        <v>35</v>
      </c>
      <c r="G217" s="462" t="s">
        <v>35</v>
      </c>
      <c r="H217" s="462" t="s">
        <v>35</v>
      </c>
      <c r="P217" s="12" t="s">
        <v>1356</v>
      </c>
      <c r="Q217" s="12" t="s">
        <v>1070</v>
      </c>
      <c r="R217" s="12" t="s">
        <v>2651</v>
      </c>
      <c r="S217" s="12" t="s">
        <v>1836</v>
      </c>
      <c r="T217" s="12" t="s">
        <v>2652</v>
      </c>
      <c r="U217" s="12" t="s">
        <v>1070</v>
      </c>
      <c r="V217" s="12" t="s">
        <v>2651</v>
      </c>
      <c r="W217" s="12" t="s">
        <v>1836</v>
      </c>
      <c r="X217" s="12" t="s">
        <v>2652</v>
      </c>
      <c r="Y217" s="12" t="s">
        <v>2653</v>
      </c>
    </row>
    <row r="218" spans="1:25" x14ac:dyDescent="0.25">
      <c r="A218" s="12" t="s">
        <v>2654</v>
      </c>
      <c r="B218" s="183">
        <v>455940</v>
      </c>
      <c r="C218" s="12" t="s">
        <v>636</v>
      </c>
      <c r="D218" s="462" t="s">
        <v>35</v>
      </c>
      <c r="E218" s="462" t="s">
        <v>35</v>
      </c>
      <c r="F218" s="462" t="s">
        <v>35</v>
      </c>
      <c r="G218" s="462" t="s">
        <v>35</v>
      </c>
      <c r="H218" s="462" t="s">
        <v>35</v>
      </c>
      <c r="P218" s="12" t="s">
        <v>1420</v>
      </c>
      <c r="Q218" s="12" t="s">
        <v>637</v>
      </c>
      <c r="R218" s="12" t="s">
        <v>1272</v>
      </c>
      <c r="S218" s="12" t="s">
        <v>1836</v>
      </c>
      <c r="T218" s="12" t="s">
        <v>2655</v>
      </c>
      <c r="U218" s="12" t="s">
        <v>637</v>
      </c>
      <c r="V218" s="12" t="s">
        <v>1272</v>
      </c>
      <c r="W218" s="12" t="s">
        <v>1836</v>
      </c>
      <c r="X218" s="12" t="s">
        <v>2655</v>
      </c>
      <c r="Y218" s="12" t="s">
        <v>2656</v>
      </c>
    </row>
    <row r="219" spans="1:25" x14ac:dyDescent="0.25">
      <c r="A219" s="12" t="s">
        <v>2657</v>
      </c>
      <c r="B219" s="183">
        <v>676292</v>
      </c>
      <c r="C219" s="12" t="s">
        <v>592</v>
      </c>
      <c r="D219" s="462" t="s">
        <v>35</v>
      </c>
      <c r="E219" s="462" t="s">
        <v>35</v>
      </c>
      <c r="F219" s="462" t="s">
        <v>35</v>
      </c>
      <c r="G219" s="462" t="s">
        <v>35</v>
      </c>
      <c r="H219" s="462" t="s">
        <v>35</v>
      </c>
      <c r="P219" s="12" t="s">
        <v>1364</v>
      </c>
      <c r="Q219" s="12" t="s">
        <v>593</v>
      </c>
      <c r="R219" s="12" t="s">
        <v>2658</v>
      </c>
      <c r="S219" s="12" t="s">
        <v>1836</v>
      </c>
      <c r="T219" s="12" t="s">
        <v>2659</v>
      </c>
      <c r="U219" s="12" t="s">
        <v>593</v>
      </c>
      <c r="V219" s="12" t="s">
        <v>2658</v>
      </c>
      <c r="W219" s="12" t="s">
        <v>1836</v>
      </c>
      <c r="X219" s="12" t="s">
        <v>2659</v>
      </c>
      <c r="Y219" s="12" t="s">
        <v>2660</v>
      </c>
    </row>
    <row r="220" spans="1:25" x14ac:dyDescent="0.25">
      <c r="A220" s="12" t="s">
        <v>2661</v>
      </c>
      <c r="B220" s="183">
        <v>676044</v>
      </c>
      <c r="C220" s="12" t="s">
        <v>926</v>
      </c>
      <c r="D220" s="462" t="s">
        <v>35</v>
      </c>
      <c r="E220" s="462" t="s">
        <v>35</v>
      </c>
      <c r="F220" s="462" t="s">
        <v>35</v>
      </c>
      <c r="G220" s="462" t="s">
        <v>35</v>
      </c>
      <c r="H220" s="462" t="s">
        <v>35</v>
      </c>
      <c r="P220" s="12" t="s">
        <v>1360</v>
      </c>
      <c r="Q220" s="12" t="s">
        <v>927</v>
      </c>
      <c r="R220" s="12" t="s">
        <v>2658</v>
      </c>
      <c r="S220" s="12" t="s">
        <v>1836</v>
      </c>
      <c r="T220" s="12" t="s">
        <v>2659</v>
      </c>
      <c r="U220" s="12" t="s">
        <v>927</v>
      </c>
      <c r="V220" s="12" t="s">
        <v>2658</v>
      </c>
      <c r="W220" s="12" t="s">
        <v>1836</v>
      </c>
      <c r="X220" s="12" t="s">
        <v>2659</v>
      </c>
      <c r="Y220" s="12" t="s">
        <v>2662</v>
      </c>
    </row>
    <row r="221" spans="1:25" x14ac:dyDescent="0.25">
      <c r="A221" s="12" t="s">
        <v>2663</v>
      </c>
      <c r="B221" s="183">
        <v>455538</v>
      </c>
      <c r="C221" s="12" t="s">
        <v>682</v>
      </c>
      <c r="D221" s="462" t="s">
        <v>35</v>
      </c>
      <c r="E221" s="462" t="s">
        <v>35</v>
      </c>
      <c r="F221" s="462" t="s">
        <v>35</v>
      </c>
      <c r="G221" s="462" t="s">
        <v>35</v>
      </c>
      <c r="H221" s="462" t="s">
        <v>35</v>
      </c>
      <c r="P221" s="12" t="s">
        <v>1423</v>
      </c>
      <c r="Q221" s="12" t="s">
        <v>683</v>
      </c>
      <c r="R221" s="12" t="s">
        <v>2664</v>
      </c>
      <c r="S221" s="12" t="s">
        <v>1836</v>
      </c>
      <c r="T221" s="12" t="s">
        <v>2665</v>
      </c>
      <c r="U221" s="12" t="s">
        <v>2666</v>
      </c>
      <c r="V221" s="12" t="s">
        <v>1962</v>
      </c>
      <c r="W221" s="12" t="s">
        <v>1836</v>
      </c>
      <c r="X221" s="12" t="s">
        <v>1963</v>
      </c>
      <c r="Y221" s="12" t="s">
        <v>2667</v>
      </c>
    </row>
    <row r="222" spans="1:25" x14ac:dyDescent="0.25">
      <c r="A222" s="12" t="s">
        <v>2668</v>
      </c>
      <c r="B222" s="183">
        <v>455646</v>
      </c>
      <c r="C222" s="12" t="s">
        <v>692</v>
      </c>
      <c r="D222" s="462" t="s">
        <v>35</v>
      </c>
      <c r="E222" s="462" t="s">
        <v>35</v>
      </c>
      <c r="F222" s="462" t="s">
        <v>35</v>
      </c>
      <c r="G222" s="462" t="s">
        <v>35</v>
      </c>
      <c r="H222" s="462" t="s">
        <v>35</v>
      </c>
      <c r="P222" s="12" t="s">
        <v>1433</v>
      </c>
      <c r="Q222" s="12" t="s">
        <v>693</v>
      </c>
      <c r="R222" s="12" t="s">
        <v>2467</v>
      </c>
      <c r="S222" s="12" t="s">
        <v>1836</v>
      </c>
      <c r="T222" s="12" t="s">
        <v>2669</v>
      </c>
      <c r="U222" s="12" t="s">
        <v>2357</v>
      </c>
      <c r="V222" s="12" t="s">
        <v>2358</v>
      </c>
      <c r="W222" s="12" t="s">
        <v>1836</v>
      </c>
      <c r="X222" s="12" t="s">
        <v>2359</v>
      </c>
      <c r="Y222" s="12" t="s">
        <v>2360</v>
      </c>
    </row>
    <row r="223" spans="1:25" x14ac:dyDescent="0.25">
      <c r="A223" s="12" t="s">
        <v>2670</v>
      </c>
      <c r="B223" s="183">
        <v>455879</v>
      </c>
      <c r="C223" s="12" t="s">
        <v>256</v>
      </c>
      <c r="D223" s="462" t="s">
        <v>35</v>
      </c>
      <c r="E223" s="462" t="s">
        <v>35</v>
      </c>
      <c r="F223" s="462" t="s">
        <v>35</v>
      </c>
      <c r="G223" s="462" t="s">
        <v>35</v>
      </c>
      <c r="H223" s="462" t="s">
        <v>35</v>
      </c>
      <c r="P223" s="12" t="s">
        <v>1433</v>
      </c>
      <c r="Q223" s="12" t="s">
        <v>257</v>
      </c>
      <c r="R223" s="12" t="s">
        <v>2467</v>
      </c>
      <c r="S223" s="12" t="s">
        <v>1836</v>
      </c>
      <c r="T223" s="12" t="s">
        <v>2669</v>
      </c>
      <c r="U223" s="12" t="s">
        <v>2357</v>
      </c>
      <c r="V223" s="12" t="s">
        <v>2358</v>
      </c>
      <c r="W223" s="12" t="s">
        <v>1836</v>
      </c>
      <c r="X223" s="12" t="s">
        <v>2359</v>
      </c>
      <c r="Y223" s="12" t="s">
        <v>2360</v>
      </c>
    </row>
    <row r="224" spans="1:25" x14ac:dyDescent="0.25">
      <c r="A224" s="12" t="s">
        <v>2671</v>
      </c>
      <c r="B224" s="183">
        <v>675899</v>
      </c>
      <c r="C224" s="12" t="s">
        <v>1101</v>
      </c>
      <c r="D224" s="462" t="s">
        <v>35</v>
      </c>
      <c r="E224" s="462" t="s">
        <v>35</v>
      </c>
      <c r="F224" s="462" t="s">
        <v>35</v>
      </c>
      <c r="G224" s="462" t="s">
        <v>35</v>
      </c>
      <c r="H224" s="462" t="s">
        <v>35</v>
      </c>
      <c r="P224" s="12" t="s">
        <v>1284</v>
      </c>
      <c r="Q224" s="12" t="s">
        <v>1102</v>
      </c>
      <c r="R224" s="12" t="s">
        <v>1991</v>
      </c>
      <c r="S224" s="12" t="s">
        <v>1836</v>
      </c>
      <c r="T224" s="12" t="s">
        <v>1992</v>
      </c>
      <c r="U224" s="12" t="s">
        <v>1102</v>
      </c>
      <c r="V224" s="12" t="s">
        <v>1991</v>
      </c>
      <c r="W224" s="12" t="s">
        <v>1836</v>
      </c>
      <c r="X224" s="12" t="s">
        <v>1992</v>
      </c>
      <c r="Y224" s="12" t="s">
        <v>2672</v>
      </c>
    </row>
    <row r="225" spans="1:25" x14ac:dyDescent="0.25">
      <c r="A225" s="12" t="s">
        <v>2673</v>
      </c>
      <c r="B225" s="183">
        <v>676133</v>
      </c>
      <c r="C225" s="12" t="s">
        <v>440</v>
      </c>
      <c r="D225" s="462" t="s">
        <v>35</v>
      </c>
      <c r="E225" s="462" t="s">
        <v>35</v>
      </c>
      <c r="F225" s="462" t="s">
        <v>35</v>
      </c>
      <c r="G225" s="462" t="s">
        <v>35</v>
      </c>
      <c r="H225" s="462" t="s">
        <v>35</v>
      </c>
      <c r="P225" s="12" t="s">
        <v>1430</v>
      </c>
      <c r="Q225" s="12" t="s">
        <v>441</v>
      </c>
      <c r="R225" s="12" t="s">
        <v>2674</v>
      </c>
      <c r="S225" s="12" t="s">
        <v>1836</v>
      </c>
      <c r="T225" s="12" t="s">
        <v>2675</v>
      </c>
      <c r="U225" s="12" t="s">
        <v>441</v>
      </c>
      <c r="V225" s="12" t="s">
        <v>2674</v>
      </c>
      <c r="W225" s="12" t="s">
        <v>1836</v>
      </c>
      <c r="X225" s="12" t="s">
        <v>2675</v>
      </c>
      <c r="Y225" s="12" t="s">
        <v>2676</v>
      </c>
    </row>
    <row r="226" spans="1:25" x14ac:dyDescent="0.25">
      <c r="A226" s="12" t="s">
        <v>2677</v>
      </c>
      <c r="B226" s="183">
        <v>675151</v>
      </c>
      <c r="C226" s="12" t="s">
        <v>744</v>
      </c>
      <c r="D226" s="462" t="s">
        <v>35</v>
      </c>
      <c r="E226" s="462" t="s">
        <v>35</v>
      </c>
      <c r="F226" s="462" t="s">
        <v>35</v>
      </c>
      <c r="G226" s="462" t="s">
        <v>35</v>
      </c>
      <c r="H226" s="462" t="s">
        <v>35</v>
      </c>
      <c r="P226" s="12" t="s">
        <v>1313</v>
      </c>
      <c r="Q226" s="12" t="s">
        <v>745</v>
      </c>
      <c r="R226" s="12" t="s">
        <v>2678</v>
      </c>
      <c r="S226" s="12" t="s">
        <v>1836</v>
      </c>
      <c r="T226" s="12" t="s">
        <v>2679</v>
      </c>
      <c r="U226" s="12" t="s">
        <v>745</v>
      </c>
      <c r="V226" s="12" t="s">
        <v>2678</v>
      </c>
      <c r="W226" s="12" t="s">
        <v>1836</v>
      </c>
      <c r="X226" s="12" t="s">
        <v>2679</v>
      </c>
      <c r="Y226" s="12" t="s">
        <v>2680</v>
      </c>
    </row>
    <row r="227" spans="1:25" x14ac:dyDescent="0.25">
      <c r="A227" s="12" t="s">
        <v>2681</v>
      </c>
      <c r="B227" s="183">
        <v>455676</v>
      </c>
      <c r="C227" s="12" t="s">
        <v>704</v>
      </c>
      <c r="D227" s="462" t="s">
        <v>35</v>
      </c>
      <c r="E227" s="462" t="s">
        <v>35</v>
      </c>
      <c r="F227" s="462" t="s">
        <v>35</v>
      </c>
      <c r="G227" s="462" t="s">
        <v>35</v>
      </c>
      <c r="H227" s="462" t="s">
        <v>35</v>
      </c>
      <c r="P227" s="12" t="s">
        <v>704</v>
      </c>
      <c r="Q227" s="12" t="s">
        <v>705</v>
      </c>
      <c r="R227" s="12" t="s">
        <v>2682</v>
      </c>
      <c r="S227" s="12" t="s">
        <v>1836</v>
      </c>
      <c r="T227" s="12" t="s">
        <v>2683</v>
      </c>
      <c r="U227" s="12" t="s">
        <v>705</v>
      </c>
      <c r="V227" s="12" t="s">
        <v>2682</v>
      </c>
      <c r="W227" s="12" t="s">
        <v>1836</v>
      </c>
      <c r="X227" s="12" t="s">
        <v>2683</v>
      </c>
      <c r="Y227" s="12" t="s">
        <v>2684</v>
      </c>
    </row>
    <row r="228" spans="1:25" x14ac:dyDescent="0.25">
      <c r="A228" s="12" t="s">
        <v>2685</v>
      </c>
      <c r="B228" s="183">
        <v>455869</v>
      </c>
      <c r="C228" s="12" t="s">
        <v>356</v>
      </c>
      <c r="D228" s="462" t="s">
        <v>35</v>
      </c>
      <c r="E228" s="462" t="s">
        <v>35</v>
      </c>
      <c r="F228" s="462" t="s">
        <v>35</v>
      </c>
      <c r="G228" s="462" t="s">
        <v>35</v>
      </c>
      <c r="H228" s="462" t="s">
        <v>35</v>
      </c>
      <c r="P228" s="12" t="s">
        <v>356</v>
      </c>
      <c r="Q228" s="12" t="s">
        <v>357</v>
      </c>
      <c r="R228" s="12" t="s">
        <v>2686</v>
      </c>
      <c r="S228" s="12" t="s">
        <v>1836</v>
      </c>
      <c r="T228" s="12" t="s">
        <v>2687</v>
      </c>
      <c r="U228" s="12" t="s">
        <v>357</v>
      </c>
      <c r="V228" s="12" t="s">
        <v>2686</v>
      </c>
      <c r="W228" s="12" t="s">
        <v>1836</v>
      </c>
      <c r="X228" s="12" t="s">
        <v>2687</v>
      </c>
      <c r="Y228" s="12" t="s">
        <v>2688</v>
      </c>
    </row>
    <row r="229" spans="1:25" x14ac:dyDescent="0.25">
      <c r="A229" s="12" t="s">
        <v>2689</v>
      </c>
      <c r="B229" s="183">
        <v>676328</v>
      </c>
      <c r="C229" s="12" t="s">
        <v>526</v>
      </c>
      <c r="D229" s="462" t="s">
        <v>35</v>
      </c>
      <c r="E229" s="462" t="s">
        <v>35</v>
      </c>
      <c r="F229" s="462" t="s">
        <v>35</v>
      </c>
      <c r="G229" s="462" t="s">
        <v>35</v>
      </c>
      <c r="H229" s="462" t="s">
        <v>35</v>
      </c>
      <c r="P229" s="12" t="s">
        <v>526</v>
      </c>
      <c r="Q229" s="12" t="s">
        <v>527</v>
      </c>
      <c r="R229" s="12" t="s">
        <v>1874</v>
      </c>
      <c r="S229" s="12" t="s">
        <v>1836</v>
      </c>
      <c r="T229" s="12" t="s">
        <v>2690</v>
      </c>
      <c r="U229" s="12" t="s">
        <v>527</v>
      </c>
      <c r="V229" s="12" t="s">
        <v>1874</v>
      </c>
      <c r="W229" s="12" t="s">
        <v>1836</v>
      </c>
      <c r="X229" s="12" t="s">
        <v>2690</v>
      </c>
      <c r="Y229" s="12" t="s">
        <v>2691</v>
      </c>
    </row>
    <row r="230" spans="1:25" x14ac:dyDescent="0.25">
      <c r="A230" s="12" t="s">
        <v>2692</v>
      </c>
      <c r="B230" s="183">
        <v>675974</v>
      </c>
      <c r="C230" s="12" t="s">
        <v>1085</v>
      </c>
      <c r="D230" s="462" t="s">
        <v>35</v>
      </c>
      <c r="E230" s="462" t="s">
        <v>35</v>
      </c>
      <c r="F230" s="462" t="s">
        <v>35</v>
      </c>
      <c r="G230" s="462" t="s">
        <v>35</v>
      </c>
      <c r="H230" s="462" t="s">
        <v>35</v>
      </c>
      <c r="P230" s="12" t="s">
        <v>1085</v>
      </c>
      <c r="Q230" s="12" t="s">
        <v>1086</v>
      </c>
      <c r="R230" s="12" t="s">
        <v>2693</v>
      </c>
      <c r="S230" s="12" t="s">
        <v>1836</v>
      </c>
      <c r="T230" s="12" t="s">
        <v>2694</v>
      </c>
      <c r="U230" s="12" t="s">
        <v>1086</v>
      </c>
      <c r="V230" s="12" t="s">
        <v>2693</v>
      </c>
      <c r="W230" s="12" t="s">
        <v>1836</v>
      </c>
      <c r="X230" s="12" t="s">
        <v>2694</v>
      </c>
      <c r="Y230" s="12" t="s">
        <v>2695</v>
      </c>
    </row>
    <row r="231" spans="1:25" x14ac:dyDescent="0.25">
      <c r="A231" s="12" t="s">
        <v>2696</v>
      </c>
      <c r="B231" s="183">
        <v>455796</v>
      </c>
      <c r="C231" s="12" t="s">
        <v>262</v>
      </c>
      <c r="D231" s="462" t="s">
        <v>35</v>
      </c>
      <c r="E231" s="462" t="s">
        <v>35</v>
      </c>
      <c r="F231" s="462" t="s">
        <v>35</v>
      </c>
      <c r="G231" s="462" t="s">
        <v>35</v>
      </c>
      <c r="H231" s="462" t="s">
        <v>35</v>
      </c>
      <c r="P231" s="12" t="s">
        <v>262</v>
      </c>
      <c r="Q231" s="12" t="s">
        <v>263</v>
      </c>
      <c r="R231" s="12" t="s">
        <v>2086</v>
      </c>
      <c r="S231" s="12" t="s">
        <v>1836</v>
      </c>
      <c r="T231" s="12" t="s">
        <v>2087</v>
      </c>
      <c r="U231" s="12" t="s">
        <v>263</v>
      </c>
      <c r="V231" s="12" t="s">
        <v>2086</v>
      </c>
      <c r="W231" s="12" t="s">
        <v>1836</v>
      </c>
      <c r="X231" s="12" t="s">
        <v>2087</v>
      </c>
      <c r="Y231" s="12" t="s">
        <v>2688</v>
      </c>
    </row>
    <row r="232" spans="1:25" x14ac:dyDescent="0.25">
      <c r="A232" s="12" t="s">
        <v>2697</v>
      </c>
      <c r="B232" s="12" t="s">
        <v>1631</v>
      </c>
      <c r="C232" s="12" t="s">
        <v>366</v>
      </c>
      <c r="D232" s="462" t="s">
        <v>35</v>
      </c>
      <c r="E232" s="462" t="s">
        <v>35</v>
      </c>
      <c r="F232" s="462" t="s">
        <v>35</v>
      </c>
      <c r="G232" s="462" t="s">
        <v>35</v>
      </c>
      <c r="H232" s="462" t="s">
        <v>35</v>
      </c>
      <c r="P232" s="12" t="s">
        <v>1401</v>
      </c>
      <c r="Q232" s="12" t="s">
        <v>367</v>
      </c>
      <c r="R232" s="12" t="s">
        <v>2698</v>
      </c>
      <c r="S232" s="12" t="s">
        <v>1836</v>
      </c>
      <c r="T232" s="12" t="s">
        <v>2699</v>
      </c>
      <c r="U232" s="12" t="s">
        <v>367</v>
      </c>
      <c r="V232" s="12" t="s">
        <v>2698</v>
      </c>
      <c r="W232" s="12" t="s">
        <v>1836</v>
      </c>
      <c r="X232" s="12" t="s">
        <v>2699</v>
      </c>
      <c r="Y232" s="12" t="s">
        <v>2700</v>
      </c>
    </row>
    <row r="233" spans="1:25" x14ac:dyDescent="0.25">
      <c r="A233" s="12" t="s">
        <v>2701</v>
      </c>
      <c r="B233" s="183">
        <v>455597</v>
      </c>
      <c r="C233" s="12" t="s">
        <v>588</v>
      </c>
      <c r="D233" s="462" t="s">
        <v>35</v>
      </c>
      <c r="E233" s="462" t="s">
        <v>35</v>
      </c>
      <c r="F233" s="462" t="s">
        <v>35</v>
      </c>
      <c r="G233" s="462" t="s">
        <v>35</v>
      </c>
      <c r="H233" s="462" t="s">
        <v>35</v>
      </c>
      <c r="P233" s="12" t="s">
        <v>1428</v>
      </c>
      <c r="Q233" s="12" t="s">
        <v>589</v>
      </c>
      <c r="R233" s="12" t="s">
        <v>1874</v>
      </c>
      <c r="S233" s="12" t="s">
        <v>1836</v>
      </c>
      <c r="T233" s="12" t="s">
        <v>2702</v>
      </c>
      <c r="U233" s="12" t="s">
        <v>589</v>
      </c>
      <c r="V233" s="12" t="s">
        <v>1874</v>
      </c>
      <c r="W233" s="12" t="s">
        <v>1836</v>
      </c>
      <c r="X233" s="12" t="s">
        <v>2702</v>
      </c>
      <c r="Y233" s="12" t="s">
        <v>2703</v>
      </c>
    </row>
    <row r="234" spans="1:25" x14ac:dyDescent="0.25">
      <c r="A234" s="12" t="s">
        <v>2704</v>
      </c>
      <c r="B234" s="12" t="s">
        <v>1630</v>
      </c>
      <c r="C234" s="12" t="s">
        <v>1059</v>
      </c>
      <c r="D234" s="462" t="s">
        <v>35</v>
      </c>
      <c r="E234" s="462" t="s">
        <v>35</v>
      </c>
      <c r="F234" s="462" t="s">
        <v>35</v>
      </c>
      <c r="G234" s="462" t="s">
        <v>35</v>
      </c>
      <c r="H234" s="462" t="s">
        <v>35</v>
      </c>
      <c r="P234" s="12" t="s">
        <v>1384</v>
      </c>
      <c r="Q234" s="12" t="s">
        <v>1060</v>
      </c>
      <c r="R234" s="12" t="s">
        <v>2705</v>
      </c>
      <c r="S234" s="12" t="s">
        <v>1836</v>
      </c>
      <c r="T234" s="12" t="s">
        <v>2706</v>
      </c>
      <c r="U234" s="12" t="s">
        <v>1060</v>
      </c>
      <c r="V234" s="12" t="s">
        <v>2705</v>
      </c>
      <c r="W234" s="12" t="s">
        <v>1836</v>
      </c>
      <c r="X234" s="12" t="s">
        <v>2706</v>
      </c>
      <c r="Y234" s="12" t="s">
        <v>2707</v>
      </c>
    </row>
    <row r="235" spans="1:25" x14ac:dyDescent="0.25">
      <c r="A235" s="12" t="s">
        <v>2708</v>
      </c>
      <c r="B235" s="183">
        <v>675645</v>
      </c>
      <c r="C235" s="12" t="s">
        <v>374</v>
      </c>
      <c r="D235" s="462" t="s">
        <v>35</v>
      </c>
      <c r="E235" s="462" t="s">
        <v>35</v>
      </c>
      <c r="F235" s="462" t="s">
        <v>35</v>
      </c>
      <c r="G235" s="462" t="s">
        <v>35</v>
      </c>
      <c r="H235" s="462" t="s">
        <v>35</v>
      </c>
      <c r="P235" s="12" t="s">
        <v>1355</v>
      </c>
      <c r="Q235" s="12" t="s">
        <v>375</v>
      </c>
      <c r="R235" s="12" t="s">
        <v>2186</v>
      </c>
      <c r="S235" s="12" t="s">
        <v>1836</v>
      </c>
      <c r="T235" s="12" t="s">
        <v>2709</v>
      </c>
      <c r="U235" s="12" t="s">
        <v>375</v>
      </c>
      <c r="V235" s="12" t="s">
        <v>2186</v>
      </c>
      <c r="W235" s="12" t="s">
        <v>1836</v>
      </c>
      <c r="X235" s="12" t="s">
        <v>2709</v>
      </c>
      <c r="Y235" s="12" t="s">
        <v>2710</v>
      </c>
    </row>
    <row r="236" spans="1:25" x14ac:dyDescent="0.25">
      <c r="A236" s="12" t="s">
        <v>2711</v>
      </c>
      <c r="B236" s="183">
        <v>675128</v>
      </c>
      <c r="C236" s="12" t="s">
        <v>987</v>
      </c>
      <c r="D236" s="462" t="s">
        <v>35</v>
      </c>
      <c r="E236" s="462" t="s">
        <v>35</v>
      </c>
      <c r="F236" s="462" t="s">
        <v>35</v>
      </c>
      <c r="G236" s="462" t="s">
        <v>35</v>
      </c>
      <c r="H236" s="462" t="s">
        <v>35</v>
      </c>
      <c r="P236" s="12" t="s">
        <v>1343</v>
      </c>
      <c r="Q236" s="12" t="s">
        <v>988</v>
      </c>
      <c r="R236" s="12" t="s">
        <v>1896</v>
      </c>
      <c r="S236" s="12" t="s">
        <v>1836</v>
      </c>
      <c r="T236" s="12" t="s">
        <v>2712</v>
      </c>
      <c r="U236" s="12" t="s">
        <v>2228</v>
      </c>
      <c r="V236" s="12" t="s">
        <v>2229</v>
      </c>
      <c r="W236" s="12" t="s">
        <v>1836</v>
      </c>
      <c r="X236" s="12" t="s">
        <v>2230</v>
      </c>
      <c r="Y236" s="12" t="s">
        <v>2713</v>
      </c>
    </row>
    <row r="237" spans="1:25" x14ac:dyDescent="0.25">
      <c r="A237" s="12" t="s">
        <v>2714</v>
      </c>
      <c r="B237" s="183">
        <v>676067</v>
      </c>
      <c r="C237" s="12" t="s">
        <v>564</v>
      </c>
      <c r="D237" s="462" t="s">
        <v>35</v>
      </c>
      <c r="E237" s="462" t="s">
        <v>35</v>
      </c>
      <c r="F237" s="462" t="s">
        <v>35</v>
      </c>
      <c r="G237" s="462" t="s">
        <v>35</v>
      </c>
      <c r="H237" s="462" t="s">
        <v>35</v>
      </c>
      <c r="P237" s="12" t="s">
        <v>1314</v>
      </c>
      <c r="Q237" s="12" t="s">
        <v>565</v>
      </c>
      <c r="R237" s="12" t="s">
        <v>1865</v>
      </c>
      <c r="S237" s="12" t="s">
        <v>1836</v>
      </c>
      <c r="T237" s="12" t="s">
        <v>2120</v>
      </c>
      <c r="U237" s="12" t="s">
        <v>565</v>
      </c>
      <c r="V237" s="12" t="s">
        <v>1865</v>
      </c>
      <c r="W237" s="12" t="s">
        <v>1836</v>
      </c>
      <c r="X237" s="12" t="s">
        <v>2120</v>
      </c>
      <c r="Y237" s="12" t="s">
        <v>2715</v>
      </c>
    </row>
    <row r="238" spans="1:25" x14ac:dyDescent="0.25">
      <c r="A238" s="12" t="s">
        <v>2716</v>
      </c>
      <c r="B238" s="183">
        <v>676225</v>
      </c>
      <c r="C238" s="12" t="s">
        <v>178</v>
      </c>
      <c r="D238" s="462" t="s">
        <v>35</v>
      </c>
      <c r="E238" s="462" t="s">
        <v>35</v>
      </c>
      <c r="F238" s="462" t="s">
        <v>35</v>
      </c>
      <c r="G238" s="462" t="s">
        <v>35</v>
      </c>
      <c r="H238" s="462" t="s">
        <v>35</v>
      </c>
      <c r="P238" s="12" t="s">
        <v>1382</v>
      </c>
      <c r="Q238" s="12" t="s">
        <v>179</v>
      </c>
      <c r="R238" s="12" t="s">
        <v>2717</v>
      </c>
      <c r="S238" s="12" t="s">
        <v>1836</v>
      </c>
      <c r="T238" s="12" t="s">
        <v>2718</v>
      </c>
      <c r="U238" s="12" t="s">
        <v>179</v>
      </c>
      <c r="V238" s="12" t="s">
        <v>2717</v>
      </c>
      <c r="W238" s="12" t="s">
        <v>1836</v>
      </c>
      <c r="X238" s="12" t="s">
        <v>2718</v>
      </c>
      <c r="Y238" s="12" t="s">
        <v>2719</v>
      </c>
    </row>
    <row r="239" spans="1:25" x14ac:dyDescent="0.25">
      <c r="A239" s="12" t="s">
        <v>2720</v>
      </c>
      <c r="B239" s="183">
        <v>675522</v>
      </c>
      <c r="C239" s="12" t="s">
        <v>993</v>
      </c>
      <c r="D239" s="462" t="s">
        <v>35</v>
      </c>
      <c r="E239" s="462" t="s">
        <v>35</v>
      </c>
      <c r="F239" s="462" t="s">
        <v>35</v>
      </c>
      <c r="G239" s="462" t="s">
        <v>35</v>
      </c>
      <c r="H239" s="462" t="s">
        <v>35</v>
      </c>
      <c r="P239" s="12" t="s">
        <v>1380</v>
      </c>
      <c r="Q239" s="12" t="s">
        <v>994</v>
      </c>
      <c r="R239" s="12" t="s">
        <v>2721</v>
      </c>
      <c r="S239" s="12" t="s">
        <v>1836</v>
      </c>
      <c r="T239" s="12" t="s">
        <v>2722</v>
      </c>
      <c r="U239" s="12" t="s">
        <v>908</v>
      </c>
      <c r="V239" s="12" t="s">
        <v>2326</v>
      </c>
      <c r="W239" s="12" t="s">
        <v>1836</v>
      </c>
      <c r="X239" s="12" t="s">
        <v>2327</v>
      </c>
      <c r="Y239" s="12" t="s">
        <v>2328</v>
      </c>
    </row>
    <row r="240" spans="1:25" x14ac:dyDescent="0.25">
      <c r="A240" s="12" t="s">
        <v>2723</v>
      </c>
      <c r="B240" s="183">
        <v>676293</v>
      </c>
      <c r="C240" s="12" t="s">
        <v>504</v>
      </c>
      <c r="D240" s="462" t="s">
        <v>35</v>
      </c>
      <c r="E240" s="462" t="s">
        <v>35</v>
      </c>
      <c r="F240" s="462" t="s">
        <v>35</v>
      </c>
      <c r="G240" s="462" t="s">
        <v>35</v>
      </c>
      <c r="H240" s="462" t="s">
        <v>35</v>
      </c>
      <c r="P240" s="12" t="s">
        <v>1315</v>
      </c>
      <c r="Q240" s="12" t="s">
        <v>505</v>
      </c>
      <c r="R240" s="12" t="s">
        <v>1298</v>
      </c>
      <c r="S240" s="12" t="s">
        <v>1836</v>
      </c>
      <c r="T240" s="12" t="s">
        <v>2724</v>
      </c>
      <c r="U240" s="12" t="s">
        <v>505</v>
      </c>
      <c r="V240" s="12" t="s">
        <v>1298</v>
      </c>
      <c r="W240" s="12" t="s">
        <v>1836</v>
      </c>
      <c r="X240" s="12" t="s">
        <v>2724</v>
      </c>
      <c r="Y240" s="12" t="s">
        <v>2725</v>
      </c>
    </row>
    <row r="241" spans="1:25" x14ac:dyDescent="0.25">
      <c r="A241" s="12" t="s">
        <v>2726</v>
      </c>
      <c r="B241" s="183">
        <v>455715</v>
      </c>
      <c r="C241" s="12" t="s">
        <v>346</v>
      </c>
      <c r="D241" s="462" t="s">
        <v>35</v>
      </c>
      <c r="E241" s="462" t="s">
        <v>35</v>
      </c>
      <c r="F241" s="462" t="s">
        <v>35</v>
      </c>
      <c r="G241" s="462" t="s">
        <v>35</v>
      </c>
      <c r="H241" s="462" t="s">
        <v>35</v>
      </c>
      <c r="P241" s="12" t="s">
        <v>1433</v>
      </c>
      <c r="Q241" s="12" t="s">
        <v>347</v>
      </c>
      <c r="R241" s="12" t="s">
        <v>2727</v>
      </c>
      <c r="S241" s="12" t="s">
        <v>1836</v>
      </c>
      <c r="T241" s="12" t="s">
        <v>1913</v>
      </c>
      <c r="U241" s="12" t="s">
        <v>347</v>
      </c>
      <c r="V241" s="12" t="s">
        <v>2727</v>
      </c>
      <c r="W241" s="12" t="s">
        <v>1836</v>
      </c>
      <c r="X241" s="12" t="s">
        <v>1913</v>
      </c>
      <c r="Y241" s="12" t="s">
        <v>2728</v>
      </c>
    </row>
    <row r="242" spans="1:25" x14ac:dyDescent="0.25">
      <c r="A242" s="12" t="s">
        <v>2729</v>
      </c>
      <c r="B242" s="183">
        <v>455744</v>
      </c>
      <c r="C242" s="12" t="s">
        <v>879</v>
      </c>
      <c r="D242" s="462" t="s">
        <v>35</v>
      </c>
      <c r="E242" s="462" t="s">
        <v>35</v>
      </c>
      <c r="F242" s="462" t="s">
        <v>35</v>
      </c>
      <c r="G242" s="462" t="s">
        <v>35</v>
      </c>
      <c r="H242" s="462" t="s">
        <v>35</v>
      </c>
      <c r="P242" s="12" t="s">
        <v>1417</v>
      </c>
      <c r="Q242" s="12" t="s">
        <v>880</v>
      </c>
      <c r="R242" s="12" t="s">
        <v>2730</v>
      </c>
      <c r="S242" s="12" t="s">
        <v>1836</v>
      </c>
      <c r="T242" s="12" t="s">
        <v>2731</v>
      </c>
      <c r="U242" s="12" t="s">
        <v>880</v>
      </c>
      <c r="V242" s="12" t="s">
        <v>2730</v>
      </c>
      <c r="W242" s="12" t="s">
        <v>1836</v>
      </c>
      <c r="X242" s="12" t="s">
        <v>2731</v>
      </c>
      <c r="Y242" s="12" t="s">
        <v>2732</v>
      </c>
    </row>
    <row r="243" spans="1:25" x14ac:dyDescent="0.25">
      <c r="A243" s="12" t="s">
        <v>2733</v>
      </c>
      <c r="B243" s="183">
        <v>675061</v>
      </c>
      <c r="C243" s="12" t="s">
        <v>812</v>
      </c>
      <c r="D243" s="462" t="s">
        <v>35</v>
      </c>
      <c r="E243" s="462" t="s">
        <v>35</v>
      </c>
      <c r="F243" s="462" t="s">
        <v>35</v>
      </c>
      <c r="G243" s="462" t="s">
        <v>35</v>
      </c>
      <c r="H243" s="462" t="s">
        <v>35</v>
      </c>
      <c r="P243" s="12" t="s">
        <v>812</v>
      </c>
      <c r="Q243" s="12" t="s">
        <v>813</v>
      </c>
      <c r="R243" s="12" t="s">
        <v>2734</v>
      </c>
      <c r="S243" s="12" t="s">
        <v>1836</v>
      </c>
      <c r="T243" s="12" t="s">
        <v>2735</v>
      </c>
      <c r="U243" s="12" t="s">
        <v>2736</v>
      </c>
      <c r="V243" s="12" t="s">
        <v>2734</v>
      </c>
      <c r="W243" s="12" t="s">
        <v>1836</v>
      </c>
      <c r="X243" s="12" t="s">
        <v>2735</v>
      </c>
      <c r="Y243" s="12" t="s">
        <v>2737</v>
      </c>
    </row>
    <row r="244" spans="1:25" x14ac:dyDescent="0.25">
      <c r="A244" s="12" t="s">
        <v>2738</v>
      </c>
      <c r="B244" s="183">
        <v>675641</v>
      </c>
      <c r="C244" s="12" t="s">
        <v>690</v>
      </c>
      <c r="D244" s="462" t="s">
        <v>35</v>
      </c>
      <c r="E244" s="462" t="s">
        <v>35</v>
      </c>
      <c r="F244" s="462" t="s">
        <v>35</v>
      </c>
      <c r="G244" s="462" t="s">
        <v>35</v>
      </c>
      <c r="H244" s="462" t="s">
        <v>35</v>
      </c>
      <c r="P244" s="12" t="s">
        <v>1364</v>
      </c>
      <c r="Q244" s="12" t="s">
        <v>691</v>
      </c>
      <c r="R244" s="12" t="s">
        <v>2739</v>
      </c>
      <c r="S244" s="12" t="s">
        <v>1836</v>
      </c>
      <c r="T244" s="12" t="s">
        <v>2687</v>
      </c>
      <c r="U244" s="12" t="s">
        <v>2740</v>
      </c>
      <c r="V244" s="12" t="s">
        <v>2739</v>
      </c>
      <c r="W244" s="12" t="s">
        <v>1836</v>
      </c>
      <c r="X244" s="12" t="s">
        <v>2687</v>
      </c>
      <c r="Y244" s="12" t="s">
        <v>2741</v>
      </c>
    </row>
    <row r="245" spans="1:25" x14ac:dyDescent="0.25">
      <c r="A245" s="12" t="s">
        <v>2742</v>
      </c>
      <c r="B245" s="183">
        <v>675943</v>
      </c>
      <c r="C245" s="12" t="s">
        <v>1051</v>
      </c>
      <c r="D245" s="462" t="s">
        <v>35</v>
      </c>
      <c r="E245" s="462" t="s">
        <v>35</v>
      </c>
      <c r="F245" s="462" t="s">
        <v>35</v>
      </c>
      <c r="G245" s="462" t="s">
        <v>35</v>
      </c>
      <c r="H245" s="462" t="s">
        <v>35</v>
      </c>
      <c r="P245" s="12" t="s">
        <v>1295</v>
      </c>
      <c r="Q245" s="12" t="s">
        <v>1052</v>
      </c>
      <c r="R245" s="12" t="s">
        <v>2743</v>
      </c>
      <c r="S245" s="12" t="s">
        <v>1836</v>
      </c>
      <c r="T245" s="12" t="s">
        <v>2744</v>
      </c>
      <c r="U245" s="12" t="s">
        <v>2357</v>
      </c>
      <c r="V245" s="12" t="s">
        <v>2358</v>
      </c>
      <c r="W245" s="12" t="s">
        <v>1836</v>
      </c>
      <c r="X245" s="12" t="s">
        <v>2359</v>
      </c>
      <c r="Y245" s="12" t="s">
        <v>2360</v>
      </c>
    </row>
    <row r="246" spans="1:25" x14ac:dyDescent="0.25">
      <c r="A246" s="12" t="s">
        <v>2745</v>
      </c>
      <c r="B246" s="183">
        <v>675196</v>
      </c>
      <c r="C246" s="12" t="s">
        <v>736</v>
      </c>
      <c r="D246" s="462" t="s">
        <v>35</v>
      </c>
      <c r="E246" s="462" t="s">
        <v>35</v>
      </c>
      <c r="F246" s="462" t="s">
        <v>35</v>
      </c>
      <c r="G246" s="462" t="s">
        <v>35</v>
      </c>
      <c r="H246" s="462" t="s">
        <v>35</v>
      </c>
      <c r="P246" s="12" t="s">
        <v>1356</v>
      </c>
      <c r="Q246" s="12" t="s">
        <v>737</v>
      </c>
      <c r="R246" s="12" t="s">
        <v>1995</v>
      </c>
      <c r="S246" s="12" t="s">
        <v>1836</v>
      </c>
      <c r="T246" s="12" t="s">
        <v>2746</v>
      </c>
      <c r="U246" s="12" t="s">
        <v>737</v>
      </c>
      <c r="V246" s="12" t="s">
        <v>1995</v>
      </c>
      <c r="W246" s="12" t="s">
        <v>1836</v>
      </c>
      <c r="X246" s="12" t="s">
        <v>2746</v>
      </c>
      <c r="Y246" s="12" t="s">
        <v>2747</v>
      </c>
    </row>
    <row r="247" spans="1:25" x14ac:dyDescent="0.25">
      <c r="A247" s="12" t="s">
        <v>2748</v>
      </c>
      <c r="B247" s="183">
        <v>455934</v>
      </c>
      <c r="C247" s="12" t="s">
        <v>250</v>
      </c>
      <c r="D247" s="462" t="s">
        <v>35</v>
      </c>
      <c r="E247" s="462" t="s">
        <v>35</v>
      </c>
      <c r="F247" s="462" t="s">
        <v>35</v>
      </c>
      <c r="G247" s="462" t="s">
        <v>35</v>
      </c>
      <c r="H247" s="462" t="s">
        <v>35</v>
      </c>
      <c r="P247" s="12" t="s">
        <v>1355</v>
      </c>
      <c r="Q247" s="12" t="s">
        <v>251</v>
      </c>
      <c r="R247" s="12" t="s">
        <v>2186</v>
      </c>
      <c r="S247" s="12" t="s">
        <v>1836</v>
      </c>
      <c r="T247" s="12" t="s">
        <v>2264</v>
      </c>
      <c r="U247" s="12" t="s">
        <v>251</v>
      </c>
      <c r="V247" s="12" t="s">
        <v>2186</v>
      </c>
      <c r="W247" s="12" t="s">
        <v>1836</v>
      </c>
      <c r="X247" s="12" t="s">
        <v>2264</v>
      </c>
      <c r="Y247" s="12" t="s">
        <v>2749</v>
      </c>
    </row>
    <row r="248" spans="1:25" x14ac:dyDescent="0.25">
      <c r="A248" s="12" t="s">
        <v>2750</v>
      </c>
      <c r="B248" s="183">
        <v>455804</v>
      </c>
      <c r="C248" s="12" t="s">
        <v>1025</v>
      </c>
      <c r="D248" s="462" t="s">
        <v>35</v>
      </c>
      <c r="E248" s="462" t="s">
        <v>35</v>
      </c>
      <c r="F248" s="462" t="s">
        <v>35</v>
      </c>
      <c r="G248" s="462" t="s">
        <v>35</v>
      </c>
      <c r="H248" s="462" t="s">
        <v>35</v>
      </c>
      <c r="P248" s="12" t="s">
        <v>1428</v>
      </c>
      <c r="Q248" s="12" t="s">
        <v>1026</v>
      </c>
      <c r="R248" s="12" t="s">
        <v>1874</v>
      </c>
      <c r="S248" s="12" t="s">
        <v>1836</v>
      </c>
      <c r="T248" s="12" t="s">
        <v>2751</v>
      </c>
      <c r="U248" s="12" t="s">
        <v>1026</v>
      </c>
      <c r="V248" s="12" t="s">
        <v>1874</v>
      </c>
      <c r="W248" s="12" t="s">
        <v>1836</v>
      </c>
      <c r="X248" s="12" t="s">
        <v>2751</v>
      </c>
      <c r="Y248" s="12" t="s">
        <v>2752</v>
      </c>
    </row>
    <row r="249" spans="1:25" x14ac:dyDescent="0.25">
      <c r="A249" s="12" t="s">
        <v>2753</v>
      </c>
      <c r="B249" s="183">
        <v>455974</v>
      </c>
      <c r="C249" s="12" t="s">
        <v>1073</v>
      </c>
      <c r="D249" s="462" t="s">
        <v>35</v>
      </c>
      <c r="E249" s="462" t="s">
        <v>35</v>
      </c>
      <c r="F249" s="462" t="s">
        <v>35</v>
      </c>
      <c r="G249" s="567" t="s">
        <v>3376</v>
      </c>
      <c r="H249" s="567" t="s">
        <v>3376</v>
      </c>
      <c r="P249" s="12" t="s">
        <v>1428</v>
      </c>
      <c r="Q249" s="12" t="s">
        <v>1074</v>
      </c>
      <c r="R249" s="12" t="s">
        <v>1939</v>
      </c>
      <c r="S249" s="12" t="s">
        <v>1836</v>
      </c>
      <c r="T249" s="12" t="s">
        <v>1940</v>
      </c>
      <c r="U249" s="12" t="s">
        <v>2754</v>
      </c>
      <c r="V249" s="12" t="s">
        <v>2755</v>
      </c>
      <c r="W249" s="12" t="s">
        <v>1836</v>
      </c>
      <c r="X249" s="12" t="s">
        <v>2756</v>
      </c>
      <c r="Y249" s="12" t="s">
        <v>2757</v>
      </c>
    </row>
    <row r="250" spans="1:25" x14ac:dyDescent="0.25">
      <c r="A250" s="12" t="s">
        <v>2758</v>
      </c>
      <c r="B250" s="183">
        <v>675445</v>
      </c>
      <c r="C250" s="12" t="s">
        <v>340</v>
      </c>
      <c r="D250" s="462" t="s">
        <v>35</v>
      </c>
      <c r="E250" s="462" t="s">
        <v>35</v>
      </c>
      <c r="F250" s="462" t="s">
        <v>35</v>
      </c>
      <c r="G250" s="462" t="s">
        <v>35</v>
      </c>
      <c r="H250" s="462" t="s">
        <v>35</v>
      </c>
      <c r="P250" s="12" t="s">
        <v>1433</v>
      </c>
      <c r="Q250" s="12" t="s">
        <v>341</v>
      </c>
      <c r="R250" s="12" t="s">
        <v>2759</v>
      </c>
      <c r="S250" s="12" t="s">
        <v>1836</v>
      </c>
      <c r="T250" s="12" t="s">
        <v>2760</v>
      </c>
      <c r="U250" s="12" t="s">
        <v>341</v>
      </c>
      <c r="V250" s="12" t="s">
        <v>2759</v>
      </c>
      <c r="W250" s="12" t="s">
        <v>1836</v>
      </c>
      <c r="X250" s="12" t="s">
        <v>2760</v>
      </c>
      <c r="Y250" s="12" t="s">
        <v>2761</v>
      </c>
    </row>
    <row r="251" spans="1:25" x14ac:dyDescent="0.25">
      <c r="A251" s="12" t="s">
        <v>2762</v>
      </c>
      <c r="B251" s="183">
        <v>675101</v>
      </c>
      <c r="C251" s="12" t="s">
        <v>360</v>
      </c>
      <c r="D251" s="462" t="s">
        <v>35</v>
      </c>
      <c r="E251" s="462" t="s">
        <v>35</v>
      </c>
      <c r="F251" s="462" t="s">
        <v>35</v>
      </c>
      <c r="G251" s="462" t="s">
        <v>35</v>
      </c>
      <c r="H251" s="462" t="s">
        <v>35</v>
      </c>
      <c r="P251" s="12" t="s">
        <v>1433</v>
      </c>
      <c r="Q251" s="12" t="s">
        <v>361</v>
      </c>
      <c r="R251" s="12" t="s">
        <v>2366</v>
      </c>
      <c r="S251" s="12" t="s">
        <v>1836</v>
      </c>
      <c r="T251" s="12" t="s">
        <v>2367</v>
      </c>
      <c r="U251" s="12" t="s">
        <v>361</v>
      </c>
      <c r="V251" s="12" t="s">
        <v>2366</v>
      </c>
      <c r="W251" s="12" t="s">
        <v>1836</v>
      </c>
      <c r="X251" s="12" t="s">
        <v>2367</v>
      </c>
      <c r="Y251" s="12" t="s">
        <v>2763</v>
      </c>
    </row>
    <row r="252" spans="1:25" x14ac:dyDescent="0.25">
      <c r="A252" s="12" t="s">
        <v>2764</v>
      </c>
      <c r="B252" s="183">
        <v>675619</v>
      </c>
      <c r="C252" s="12" t="s">
        <v>230</v>
      </c>
      <c r="D252" s="462" t="s">
        <v>35</v>
      </c>
      <c r="E252" s="462" t="s">
        <v>35</v>
      </c>
      <c r="F252" s="462" t="s">
        <v>35</v>
      </c>
      <c r="G252" s="462" t="s">
        <v>35</v>
      </c>
      <c r="H252" s="462" t="s">
        <v>35</v>
      </c>
      <c r="P252" s="12" t="s">
        <v>1373</v>
      </c>
      <c r="Q252" s="12" t="s">
        <v>231</v>
      </c>
      <c r="R252" s="12" t="s">
        <v>2765</v>
      </c>
      <c r="S252" s="12" t="s">
        <v>1836</v>
      </c>
      <c r="T252" s="12" t="s">
        <v>2766</v>
      </c>
      <c r="U252" s="12" t="s">
        <v>2767</v>
      </c>
      <c r="V252" s="12" t="s">
        <v>2011</v>
      </c>
      <c r="W252" s="12" t="s">
        <v>1836</v>
      </c>
      <c r="X252" s="12" t="s">
        <v>2012</v>
      </c>
      <c r="Y252" s="12" t="s">
        <v>2013</v>
      </c>
    </row>
    <row r="253" spans="1:25" x14ac:dyDescent="0.25">
      <c r="A253" s="12" t="s">
        <v>2768</v>
      </c>
      <c r="B253" s="183">
        <v>675394</v>
      </c>
      <c r="C253" s="12" t="s">
        <v>808</v>
      </c>
      <c r="D253" s="462" t="s">
        <v>35</v>
      </c>
      <c r="E253" s="462" t="s">
        <v>35</v>
      </c>
      <c r="F253" s="462" t="s">
        <v>35</v>
      </c>
      <c r="G253" s="462" t="s">
        <v>35</v>
      </c>
      <c r="H253" s="462" t="s">
        <v>35</v>
      </c>
      <c r="P253" s="12" t="s">
        <v>1425</v>
      </c>
      <c r="Q253" s="12" t="s">
        <v>809</v>
      </c>
      <c r="R253" s="12" t="s">
        <v>2769</v>
      </c>
      <c r="S253" s="12" t="s">
        <v>1836</v>
      </c>
      <c r="T253" s="12" t="s">
        <v>2770</v>
      </c>
      <c r="U253" s="12" t="s">
        <v>2000</v>
      </c>
      <c r="V253" s="12" t="s">
        <v>1962</v>
      </c>
      <c r="W253" s="12" t="s">
        <v>1836</v>
      </c>
      <c r="X253" s="12" t="s">
        <v>1963</v>
      </c>
      <c r="Y253" s="12" t="s">
        <v>2771</v>
      </c>
    </row>
    <row r="254" spans="1:25" x14ac:dyDescent="0.25">
      <c r="A254" s="12" t="s">
        <v>2772</v>
      </c>
      <c r="B254" s="183">
        <v>675743</v>
      </c>
      <c r="C254" s="12" t="s">
        <v>1125</v>
      </c>
      <c r="D254" s="462" t="s">
        <v>35</v>
      </c>
      <c r="E254" s="462" t="s">
        <v>35</v>
      </c>
      <c r="F254" s="462" t="s">
        <v>35</v>
      </c>
      <c r="G254" s="462" t="s">
        <v>35</v>
      </c>
      <c r="H254" s="462" t="s">
        <v>35</v>
      </c>
      <c r="P254" s="12" t="s">
        <v>1371</v>
      </c>
      <c r="Q254" s="12" t="s">
        <v>1126</v>
      </c>
      <c r="R254" s="12" t="s">
        <v>2773</v>
      </c>
      <c r="S254" s="12" t="s">
        <v>1836</v>
      </c>
      <c r="T254" s="12" t="s">
        <v>2774</v>
      </c>
      <c r="U254" s="12" t="s">
        <v>1126</v>
      </c>
      <c r="V254" s="12" t="s">
        <v>2773</v>
      </c>
      <c r="W254" s="12" t="s">
        <v>1836</v>
      </c>
      <c r="X254" s="12" t="s">
        <v>2774</v>
      </c>
      <c r="Y254" s="12" t="s">
        <v>2775</v>
      </c>
    </row>
    <row r="255" spans="1:25" x14ac:dyDescent="0.25">
      <c r="A255" s="12" t="s">
        <v>2776</v>
      </c>
      <c r="B255" s="183">
        <v>675408</v>
      </c>
      <c r="C255" s="12" t="s">
        <v>897</v>
      </c>
      <c r="D255" s="462" t="s">
        <v>35</v>
      </c>
      <c r="E255" s="462" t="s">
        <v>35</v>
      </c>
      <c r="F255" s="462" t="s">
        <v>35</v>
      </c>
      <c r="G255" s="462" t="s">
        <v>35</v>
      </c>
      <c r="H255" s="462" t="s">
        <v>35</v>
      </c>
      <c r="P255" s="12" t="s">
        <v>1356</v>
      </c>
      <c r="Q255" s="12" t="s">
        <v>898</v>
      </c>
      <c r="R255" s="12" t="s">
        <v>2777</v>
      </c>
      <c r="S255" s="12" t="s">
        <v>1836</v>
      </c>
      <c r="T255" s="12" t="s">
        <v>2778</v>
      </c>
      <c r="U255" s="12" t="s">
        <v>898</v>
      </c>
      <c r="V255" s="12" t="s">
        <v>2777</v>
      </c>
      <c r="W255" s="12" t="s">
        <v>1836</v>
      </c>
      <c r="X255" s="12" t="s">
        <v>2778</v>
      </c>
      <c r="Y255" s="12" t="s">
        <v>2779</v>
      </c>
    </row>
    <row r="256" spans="1:25" x14ac:dyDescent="0.25">
      <c r="A256" s="12" t="s">
        <v>2780</v>
      </c>
      <c r="B256" s="183">
        <v>455565</v>
      </c>
      <c r="C256" s="12" t="s">
        <v>732</v>
      </c>
      <c r="D256" s="462" t="s">
        <v>35</v>
      </c>
      <c r="E256" s="462" t="s">
        <v>35</v>
      </c>
      <c r="F256" s="462" t="s">
        <v>35</v>
      </c>
      <c r="G256" s="462" t="s">
        <v>35</v>
      </c>
      <c r="H256" s="462" t="s">
        <v>35</v>
      </c>
      <c r="P256" s="12" t="s">
        <v>1356</v>
      </c>
      <c r="Q256" s="12" t="s">
        <v>733</v>
      </c>
      <c r="R256" s="12" t="s">
        <v>2781</v>
      </c>
      <c r="S256" s="12" t="s">
        <v>1836</v>
      </c>
      <c r="T256" s="12" t="s">
        <v>2782</v>
      </c>
      <c r="U256" s="12" t="s">
        <v>733</v>
      </c>
      <c r="V256" s="12" t="s">
        <v>2781</v>
      </c>
      <c r="W256" s="12" t="s">
        <v>1836</v>
      </c>
      <c r="X256" s="12" t="s">
        <v>2782</v>
      </c>
      <c r="Y256" s="12" t="s">
        <v>2783</v>
      </c>
    </row>
    <row r="257" spans="1:25" x14ac:dyDescent="0.25">
      <c r="A257" s="12" t="s">
        <v>2784</v>
      </c>
      <c r="B257" s="183">
        <v>675312</v>
      </c>
      <c r="C257" s="12" t="s">
        <v>1067</v>
      </c>
      <c r="D257" s="462" t="s">
        <v>35</v>
      </c>
      <c r="E257" s="462" t="s">
        <v>35</v>
      </c>
      <c r="F257" s="462" t="s">
        <v>35</v>
      </c>
      <c r="G257" s="462" t="s">
        <v>35</v>
      </c>
      <c r="H257" s="462" t="s">
        <v>35</v>
      </c>
      <c r="P257" s="12" t="s">
        <v>1428</v>
      </c>
      <c r="Q257" s="12" t="s">
        <v>1068</v>
      </c>
      <c r="R257" s="12" t="s">
        <v>2785</v>
      </c>
      <c r="S257" s="12" t="s">
        <v>1836</v>
      </c>
      <c r="T257" s="12" t="s">
        <v>2786</v>
      </c>
      <c r="U257" s="12" t="s">
        <v>1961</v>
      </c>
      <c r="V257" s="12" t="s">
        <v>1962</v>
      </c>
      <c r="W257" s="12" t="s">
        <v>1836</v>
      </c>
      <c r="X257" s="12" t="s">
        <v>1963</v>
      </c>
      <c r="Y257" s="12" t="s">
        <v>2787</v>
      </c>
    </row>
    <row r="258" spans="1:25" x14ac:dyDescent="0.25">
      <c r="A258" s="12" t="s">
        <v>2788</v>
      </c>
      <c r="B258" s="183">
        <v>455641</v>
      </c>
      <c r="C258" s="12" t="s">
        <v>210</v>
      </c>
      <c r="D258" s="462" t="s">
        <v>35</v>
      </c>
      <c r="E258" s="462" t="s">
        <v>35</v>
      </c>
      <c r="F258" s="462" t="s">
        <v>35</v>
      </c>
      <c r="G258" s="462" t="s">
        <v>35</v>
      </c>
      <c r="H258" s="462" t="s">
        <v>35</v>
      </c>
      <c r="P258" s="12" t="s">
        <v>1283</v>
      </c>
      <c r="Q258" s="12" t="s">
        <v>211</v>
      </c>
      <c r="R258" s="12" t="s">
        <v>2789</v>
      </c>
      <c r="S258" s="12" t="s">
        <v>1836</v>
      </c>
      <c r="T258" s="12" t="s">
        <v>2790</v>
      </c>
      <c r="U258" s="12" t="s">
        <v>2791</v>
      </c>
      <c r="V258" s="12" t="s">
        <v>2792</v>
      </c>
      <c r="W258" s="12" t="s">
        <v>1836</v>
      </c>
      <c r="X258" s="12" t="s">
        <v>2171</v>
      </c>
      <c r="Y258" s="12" t="s">
        <v>2793</v>
      </c>
    </row>
    <row r="259" spans="1:25" x14ac:dyDescent="0.25">
      <c r="A259" s="12" t="s">
        <v>2794</v>
      </c>
      <c r="B259" s="183">
        <v>455961</v>
      </c>
      <c r="C259" s="12" t="s">
        <v>260</v>
      </c>
      <c r="D259" s="462" t="s">
        <v>35</v>
      </c>
      <c r="E259" s="462" t="s">
        <v>35</v>
      </c>
      <c r="F259" s="462" t="s">
        <v>35</v>
      </c>
      <c r="G259" s="462" t="s">
        <v>35</v>
      </c>
      <c r="H259" s="462" t="s">
        <v>35</v>
      </c>
      <c r="P259" s="12" t="s">
        <v>1394</v>
      </c>
      <c r="Q259" s="12" t="s">
        <v>261</v>
      </c>
      <c r="R259" s="12" t="s">
        <v>2795</v>
      </c>
      <c r="S259" s="12" t="s">
        <v>1836</v>
      </c>
      <c r="T259" s="12" t="s">
        <v>2796</v>
      </c>
      <c r="U259" s="12" t="s">
        <v>261</v>
      </c>
      <c r="V259" s="12" t="s">
        <v>2795</v>
      </c>
      <c r="W259" s="12" t="s">
        <v>1836</v>
      </c>
      <c r="X259" s="12" t="s">
        <v>2796</v>
      </c>
      <c r="Y259" s="12" t="s">
        <v>2797</v>
      </c>
    </row>
    <row r="260" spans="1:25" x14ac:dyDescent="0.25">
      <c r="A260" s="12" t="s">
        <v>2798</v>
      </c>
      <c r="B260" s="183">
        <v>675327</v>
      </c>
      <c r="C260" s="12" t="s">
        <v>204</v>
      </c>
      <c r="D260" s="462" t="s">
        <v>35</v>
      </c>
      <c r="E260" s="462" t="s">
        <v>35</v>
      </c>
      <c r="F260" s="462" t="s">
        <v>35</v>
      </c>
      <c r="G260" s="462" t="s">
        <v>35</v>
      </c>
      <c r="H260" s="462" t="s">
        <v>35</v>
      </c>
      <c r="P260" s="12" t="s">
        <v>1401</v>
      </c>
      <c r="Q260" s="12" t="s">
        <v>205</v>
      </c>
      <c r="R260" s="12" t="s">
        <v>2182</v>
      </c>
      <c r="S260" s="12" t="s">
        <v>1836</v>
      </c>
      <c r="T260" s="12" t="s">
        <v>2799</v>
      </c>
      <c r="U260" s="12" t="s">
        <v>205</v>
      </c>
      <c r="V260" s="12" t="s">
        <v>2182</v>
      </c>
      <c r="W260" s="12" t="s">
        <v>1836</v>
      </c>
      <c r="X260" s="12" t="s">
        <v>2799</v>
      </c>
      <c r="Y260" s="12" t="s">
        <v>2800</v>
      </c>
    </row>
    <row r="261" spans="1:25" x14ac:dyDescent="0.25">
      <c r="A261" s="12" t="s">
        <v>2801</v>
      </c>
      <c r="B261" s="183">
        <v>455831</v>
      </c>
      <c r="C261" s="12" t="s">
        <v>734</v>
      </c>
      <c r="D261" s="462" t="s">
        <v>35</v>
      </c>
      <c r="E261" s="462" t="s">
        <v>35</v>
      </c>
      <c r="F261" s="462" t="s">
        <v>35</v>
      </c>
      <c r="G261" s="462" t="s">
        <v>35</v>
      </c>
      <c r="H261" s="462" t="s">
        <v>35</v>
      </c>
      <c r="P261" s="12" t="s">
        <v>1356</v>
      </c>
      <c r="Q261" s="12" t="s">
        <v>735</v>
      </c>
      <c r="R261" s="12" t="s">
        <v>2590</v>
      </c>
      <c r="S261" s="12" t="s">
        <v>1836</v>
      </c>
      <c r="T261" s="12" t="s">
        <v>2591</v>
      </c>
      <c r="U261" s="12" t="s">
        <v>735</v>
      </c>
      <c r="V261" s="12" t="s">
        <v>2590</v>
      </c>
      <c r="W261" s="12" t="s">
        <v>1836</v>
      </c>
      <c r="X261" s="12" t="s">
        <v>2591</v>
      </c>
      <c r="Y261" s="12" t="s">
        <v>2802</v>
      </c>
    </row>
    <row r="262" spans="1:25" x14ac:dyDescent="0.25">
      <c r="A262" s="12" t="s">
        <v>2803</v>
      </c>
      <c r="B262" s="183">
        <v>675460</v>
      </c>
      <c r="C262" s="12" t="s">
        <v>766</v>
      </c>
      <c r="D262" s="462" t="s">
        <v>35</v>
      </c>
      <c r="E262" s="462" t="s">
        <v>35</v>
      </c>
      <c r="F262" s="462" t="s">
        <v>35</v>
      </c>
      <c r="G262" s="462" t="s">
        <v>35</v>
      </c>
      <c r="H262" s="462" t="s">
        <v>35</v>
      </c>
      <c r="P262" s="12" t="s">
        <v>1356</v>
      </c>
      <c r="Q262" s="12" t="s">
        <v>767</v>
      </c>
      <c r="R262" s="12" t="s">
        <v>2418</v>
      </c>
      <c r="S262" s="12" t="s">
        <v>1836</v>
      </c>
      <c r="T262" s="12" t="s">
        <v>2419</v>
      </c>
      <c r="U262" s="12" t="s">
        <v>767</v>
      </c>
      <c r="V262" s="12" t="s">
        <v>2418</v>
      </c>
      <c r="W262" s="12" t="s">
        <v>1836</v>
      </c>
      <c r="X262" s="12" t="s">
        <v>2419</v>
      </c>
      <c r="Y262" s="12" t="s">
        <v>2804</v>
      </c>
    </row>
    <row r="263" spans="1:25" x14ac:dyDescent="0.25">
      <c r="A263" s="12" t="s">
        <v>2805</v>
      </c>
      <c r="B263" s="183">
        <v>675894</v>
      </c>
      <c r="C263" s="12" t="s">
        <v>380</v>
      </c>
      <c r="D263" s="462" t="s">
        <v>35</v>
      </c>
      <c r="E263" s="462" t="s">
        <v>35</v>
      </c>
      <c r="F263" s="462" t="s">
        <v>35</v>
      </c>
      <c r="G263" s="462" t="s">
        <v>35</v>
      </c>
      <c r="H263" s="462" t="s">
        <v>35</v>
      </c>
      <c r="P263" s="12" t="s">
        <v>1433</v>
      </c>
      <c r="Q263" s="12" t="s">
        <v>381</v>
      </c>
      <c r="R263" s="12" t="s">
        <v>2806</v>
      </c>
      <c r="S263" s="12" t="s">
        <v>1836</v>
      </c>
      <c r="T263" s="12" t="s">
        <v>2807</v>
      </c>
      <c r="U263" s="12" t="s">
        <v>2808</v>
      </c>
      <c r="V263" s="12" t="s">
        <v>2809</v>
      </c>
      <c r="W263" s="12" t="s">
        <v>1836</v>
      </c>
      <c r="X263" s="12" t="s">
        <v>2810</v>
      </c>
      <c r="Y263" s="12" t="s">
        <v>2811</v>
      </c>
    </row>
    <row r="264" spans="1:25" x14ac:dyDescent="0.25">
      <c r="A264" s="12" t="s">
        <v>2812</v>
      </c>
      <c r="B264" s="183">
        <v>675818</v>
      </c>
      <c r="C264" s="12" t="s">
        <v>680</v>
      </c>
      <c r="D264" s="462" t="s">
        <v>35</v>
      </c>
      <c r="E264" s="462" t="s">
        <v>35</v>
      </c>
      <c r="F264" s="462" t="s">
        <v>35</v>
      </c>
      <c r="G264" s="462" t="s">
        <v>35</v>
      </c>
      <c r="H264" s="462" t="s">
        <v>35</v>
      </c>
      <c r="P264" s="12" t="s">
        <v>1433</v>
      </c>
      <c r="Q264" s="12" t="s">
        <v>681</v>
      </c>
      <c r="R264" s="12" t="s">
        <v>1959</v>
      </c>
      <c r="S264" s="12" t="s">
        <v>1836</v>
      </c>
      <c r="T264" s="12" t="s">
        <v>2621</v>
      </c>
      <c r="U264" s="12" t="s">
        <v>2808</v>
      </c>
      <c r="V264" s="12" t="s">
        <v>2809</v>
      </c>
      <c r="W264" s="12" t="s">
        <v>1836</v>
      </c>
      <c r="X264" s="12" t="s">
        <v>2813</v>
      </c>
      <c r="Y264" s="12" t="s">
        <v>2814</v>
      </c>
    </row>
    <row r="265" spans="1:25" x14ac:dyDescent="0.25">
      <c r="A265" s="12" t="s">
        <v>2815</v>
      </c>
      <c r="B265" s="183">
        <v>675986</v>
      </c>
      <c r="C265" s="12" t="s">
        <v>388</v>
      </c>
      <c r="D265" s="462" t="s">
        <v>35</v>
      </c>
      <c r="E265" s="462" t="s">
        <v>35</v>
      </c>
      <c r="F265" s="462" t="s">
        <v>35</v>
      </c>
      <c r="G265" s="462" t="s">
        <v>35</v>
      </c>
      <c r="H265" s="462" t="s">
        <v>35</v>
      </c>
      <c r="P265" s="12" t="s">
        <v>1433</v>
      </c>
      <c r="Q265" s="12" t="s">
        <v>389</v>
      </c>
      <c r="R265" s="12" t="s">
        <v>1959</v>
      </c>
      <c r="S265" s="12" t="s">
        <v>1836</v>
      </c>
      <c r="T265" s="12" t="s">
        <v>2816</v>
      </c>
      <c r="U265" s="12" t="s">
        <v>2808</v>
      </c>
      <c r="V265" s="12" t="s">
        <v>2809</v>
      </c>
      <c r="W265" s="12" t="s">
        <v>1836</v>
      </c>
      <c r="X265" s="12" t="s">
        <v>2810</v>
      </c>
      <c r="Y265" s="12" t="s">
        <v>2817</v>
      </c>
    </row>
    <row r="266" spans="1:25" x14ac:dyDescent="0.25">
      <c r="A266" s="12" t="s">
        <v>2818</v>
      </c>
      <c r="B266" s="183">
        <v>455727</v>
      </c>
      <c r="C266" s="12" t="s">
        <v>350</v>
      </c>
      <c r="D266" s="462" t="s">
        <v>35</v>
      </c>
      <c r="E266" s="462" t="s">
        <v>35</v>
      </c>
      <c r="F266" s="462" t="s">
        <v>35</v>
      </c>
      <c r="G266" s="462" t="s">
        <v>35</v>
      </c>
      <c r="H266" s="462" t="s">
        <v>35</v>
      </c>
      <c r="P266" s="12" t="s">
        <v>1417</v>
      </c>
      <c r="Q266" s="12" t="s">
        <v>351</v>
      </c>
      <c r="R266" s="12" t="s">
        <v>2457</v>
      </c>
      <c r="S266" s="12" t="s">
        <v>1836</v>
      </c>
      <c r="T266" s="12" t="s">
        <v>2458</v>
      </c>
      <c r="U266" s="12" t="s">
        <v>351</v>
      </c>
      <c r="V266" s="12" t="s">
        <v>2457</v>
      </c>
      <c r="W266" s="12" t="s">
        <v>1836</v>
      </c>
      <c r="X266" s="12" t="s">
        <v>2458</v>
      </c>
      <c r="Y266" s="12" t="s">
        <v>2459</v>
      </c>
    </row>
    <row r="267" spans="1:25" x14ac:dyDescent="0.25">
      <c r="A267" s="12" t="s">
        <v>2819</v>
      </c>
      <c r="B267" s="183">
        <v>675991</v>
      </c>
      <c r="C267" s="12" t="s">
        <v>390</v>
      </c>
      <c r="D267" s="462" t="s">
        <v>35</v>
      </c>
      <c r="E267" s="462" t="s">
        <v>35</v>
      </c>
      <c r="F267" s="462" t="s">
        <v>35</v>
      </c>
      <c r="G267" s="462" t="s">
        <v>35</v>
      </c>
      <c r="H267" s="462" t="s">
        <v>35</v>
      </c>
      <c r="P267" s="12" t="s">
        <v>1433</v>
      </c>
      <c r="Q267" s="12" t="s">
        <v>391</v>
      </c>
      <c r="R267" s="12" t="s">
        <v>2820</v>
      </c>
      <c r="S267" s="12" t="s">
        <v>1836</v>
      </c>
      <c r="T267" s="12" t="s">
        <v>2821</v>
      </c>
      <c r="U267" s="12" t="s">
        <v>2808</v>
      </c>
      <c r="V267" s="12" t="s">
        <v>2809</v>
      </c>
      <c r="W267" s="12" t="s">
        <v>1836</v>
      </c>
      <c r="X267" s="12" t="s">
        <v>2810</v>
      </c>
      <c r="Y267" s="12" t="s">
        <v>2822</v>
      </c>
    </row>
    <row r="268" spans="1:25" x14ac:dyDescent="0.25">
      <c r="A268" s="12" t="s">
        <v>2823</v>
      </c>
      <c r="B268" s="183">
        <v>676073</v>
      </c>
      <c r="C268" s="12" t="s">
        <v>400</v>
      </c>
      <c r="D268" s="462" t="s">
        <v>35</v>
      </c>
      <c r="E268" s="462" t="s">
        <v>35</v>
      </c>
      <c r="F268" s="462" t="s">
        <v>35</v>
      </c>
      <c r="G268" s="462" t="s">
        <v>35</v>
      </c>
      <c r="H268" s="462" t="s">
        <v>35</v>
      </c>
      <c r="P268" s="12" t="s">
        <v>1433</v>
      </c>
      <c r="Q268" s="12" t="s">
        <v>401</v>
      </c>
      <c r="R268" s="12" t="s">
        <v>2312</v>
      </c>
      <c r="S268" s="12" t="s">
        <v>1836</v>
      </c>
      <c r="T268" s="12" t="s">
        <v>2313</v>
      </c>
      <c r="U268" s="12" t="s">
        <v>2808</v>
      </c>
      <c r="V268" s="12" t="s">
        <v>2809</v>
      </c>
      <c r="W268" s="12" t="s">
        <v>1836</v>
      </c>
      <c r="X268" s="12" t="s">
        <v>2810</v>
      </c>
      <c r="Y268" s="12" t="s">
        <v>2824</v>
      </c>
    </row>
    <row r="269" spans="1:25" x14ac:dyDescent="0.25">
      <c r="A269" s="12" t="s">
        <v>2825</v>
      </c>
      <c r="B269" s="183">
        <v>676059</v>
      </c>
      <c r="C269" s="12" t="s">
        <v>396</v>
      </c>
      <c r="D269" s="462" t="s">
        <v>35</v>
      </c>
      <c r="E269" s="462" t="s">
        <v>35</v>
      </c>
      <c r="F269" s="462" t="s">
        <v>35</v>
      </c>
      <c r="G269" s="462" t="s">
        <v>35</v>
      </c>
      <c r="H269" s="462" t="s">
        <v>35</v>
      </c>
      <c r="P269" s="12" t="s">
        <v>1433</v>
      </c>
      <c r="Q269" s="12" t="s">
        <v>397</v>
      </c>
      <c r="R269" s="12" t="s">
        <v>1959</v>
      </c>
      <c r="S269" s="12" t="s">
        <v>1836</v>
      </c>
      <c r="T269" s="12" t="s">
        <v>2826</v>
      </c>
      <c r="U269" s="12" t="s">
        <v>2808</v>
      </c>
      <c r="V269" s="12" t="s">
        <v>2809</v>
      </c>
      <c r="W269" s="12" t="s">
        <v>1836</v>
      </c>
      <c r="X269" s="12" t="s">
        <v>2810</v>
      </c>
      <c r="Y269" s="12" t="s">
        <v>2827</v>
      </c>
    </row>
    <row r="270" spans="1:25" x14ac:dyDescent="0.25">
      <c r="A270" s="12" t="s">
        <v>2828</v>
      </c>
      <c r="B270" s="183">
        <v>675915</v>
      </c>
      <c r="C270" s="12" t="s">
        <v>1119</v>
      </c>
      <c r="D270" s="462" t="s">
        <v>35</v>
      </c>
      <c r="E270" s="462" t="s">
        <v>35</v>
      </c>
      <c r="F270" s="462" t="s">
        <v>35</v>
      </c>
      <c r="G270" s="462" t="s">
        <v>35</v>
      </c>
      <c r="H270" s="462" t="s">
        <v>35</v>
      </c>
      <c r="P270" s="12" t="s">
        <v>1364</v>
      </c>
      <c r="Q270" s="12" t="s">
        <v>1120</v>
      </c>
      <c r="R270" s="12" t="s">
        <v>2291</v>
      </c>
      <c r="S270" s="12" t="s">
        <v>1836</v>
      </c>
      <c r="T270" s="12" t="s">
        <v>2829</v>
      </c>
      <c r="U270" s="12" t="s">
        <v>1120</v>
      </c>
      <c r="V270" s="12" t="s">
        <v>2291</v>
      </c>
      <c r="W270" s="12" t="s">
        <v>1836</v>
      </c>
      <c r="X270" s="12" t="s">
        <v>2829</v>
      </c>
      <c r="Y270" s="12" t="s">
        <v>2830</v>
      </c>
    </row>
    <row r="271" spans="1:25" x14ac:dyDescent="0.25">
      <c r="A271" s="12" t="s">
        <v>2831</v>
      </c>
      <c r="B271" s="183">
        <v>455606</v>
      </c>
      <c r="C271" s="12" t="s">
        <v>276</v>
      </c>
      <c r="D271" s="462" t="s">
        <v>35</v>
      </c>
      <c r="E271" s="462" t="s">
        <v>35</v>
      </c>
      <c r="F271" s="462" t="s">
        <v>35</v>
      </c>
      <c r="G271" s="462" t="s">
        <v>35</v>
      </c>
      <c r="H271" s="462" t="s">
        <v>35</v>
      </c>
      <c r="P271" s="12" t="s">
        <v>1370</v>
      </c>
      <c r="Q271" s="12" t="s">
        <v>277</v>
      </c>
      <c r="R271" s="12" t="s">
        <v>1865</v>
      </c>
      <c r="S271" s="12" t="s">
        <v>1836</v>
      </c>
      <c r="T271" s="12" t="s">
        <v>2832</v>
      </c>
      <c r="U271" s="12" t="s">
        <v>277</v>
      </c>
      <c r="V271" s="12" t="s">
        <v>1865</v>
      </c>
      <c r="W271" s="12" t="s">
        <v>1836</v>
      </c>
      <c r="X271" s="12" t="s">
        <v>2832</v>
      </c>
      <c r="Y271" s="12" t="s">
        <v>2833</v>
      </c>
    </row>
    <row r="272" spans="1:25" x14ac:dyDescent="0.25">
      <c r="A272" s="12" t="s">
        <v>2834</v>
      </c>
      <c r="B272" s="183">
        <v>676079</v>
      </c>
      <c r="C272" s="12" t="s">
        <v>596</v>
      </c>
      <c r="D272" s="462" t="s">
        <v>35</v>
      </c>
      <c r="E272" s="462" t="s">
        <v>35</v>
      </c>
      <c r="F272" s="462" t="s">
        <v>35</v>
      </c>
      <c r="G272" s="462" t="s">
        <v>35</v>
      </c>
      <c r="H272" s="462" t="s">
        <v>35</v>
      </c>
      <c r="P272" s="12" t="s">
        <v>1385</v>
      </c>
      <c r="Q272" s="12" t="s">
        <v>597</v>
      </c>
      <c r="R272" s="12" t="s">
        <v>2835</v>
      </c>
      <c r="S272" s="12" t="s">
        <v>1836</v>
      </c>
      <c r="T272" s="12" t="s">
        <v>2836</v>
      </c>
      <c r="U272" s="12" t="s">
        <v>597</v>
      </c>
      <c r="V272" s="12" t="s">
        <v>2835</v>
      </c>
      <c r="W272" s="12" t="s">
        <v>1836</v>
      </c>
      <c r="X272" s="12" t="s">
        <v>2836</v>
      </c>
      <c r="Y272" s="12" t="s">
        <v>2837</v>
      </c>
    </row>
    <row r="273" spans="1:25" x14ac:dyDescent="0.25">
      <c r="A273" s="12" t="s">
        <v>2838</v>
      </c>
      <c r="B273" s="183">
        <v>676148</v>
      </c>
      <c r="C273" s="12" t="s">
        <v>196</v>
      </c>
      <c r="D273" s="462" t="s">
        <v>35</v>
      </c>
      <c r="E273" s="462" t="s">
        <v>35</v>
      </c>
      <c r="F273" s="462" t="s">
        <v>35</v>
      </c>
      <c r="G273" s="462" t="s">
        <v>35</v>
      </c>
      <c r="H273" s="462" t="s">
        <v>35</v>
      </c>
      <c r="P273" s="12" t="s">
        <v>1401</v>
      </c>
      <c r="Q273" s="12" t="s">
        <v>197</v>
      </c>
      <c r="R273" s="12" t="s">
        <v>2143</v>
      </c>
      <c r="S273" s="12" t="s">
        <v>1836</v>
      </c>
      <c r="T273" s="12" t="s">
        <v>2144</v>
      </c>
      <c r="U273" s="12" t="s">
        <v>197</v>
      </c>
      <c r="V273" s="12" t="s">
        <v>2143</v>
      </c>
      <c r="W273" s="12" t="s">
        <v>1836</v>
      </c>
      <c r="X273" s="12" t="s">
        <v>2144</v>
      </c>
      <c r="Y273" s="12" t="s">
        <v>2839</v>
      </c>
    </row>
    <row r="274" spans="1:25" x14ac:dyDescent="0.25">
      <c r="A274" s="12" t="s">
        <v>2840</v>
      </c>
      <c r="B274" s="183">
        <v>455797</v>
      </c>
      <c r="C274" s="12" t="s">
        <v>308</v>
      </c>
      <c r="D274" s="462" t="s">
        <v>35</v>
      </c>
      <c r="E274" s="462" t="s">
        <v>35</v>
      </c>
      <c r="F274" s="462" t="s">
        <v>35</v>
      </c>
      <c r="G274" s="462" t="s">
        <v>35</v>
      </c>
      <c r="H274" s="462" t="s">
        <v>35</v>
      </c>
      <c r="P274" s="12" t="s">
        <v>1430</v>
      </c>
      <c r="Q274" s="12" t="s">
        <v>309</v>
      </c>
      <c r="R274" s="12" t="s">
        <v>2841</v>
      </c>
      <c r="S274" s="12" t="s">
        <v>1836</v>
      </c>
      <c r="T274" s="12" t="s">
        <v>2842</v>
      </c>
      <c r="U274" s="12" t="s">
        <v>309</v>
      </c>
      <c r="V274" s="12" t="s">
        <v>2841</v>
      </c>
      <c r="W274" s="12" t="s">
        <v>1836</v>
      </c>
      <c r="X274" s="12" t="s">
        <v>2842</v>
      </c>
      <c r="Y274" s="12" t="s">
        <v>2843</v>
      </c>
    </row>
    <row r="275" spans="1:25" x14ac:dyDescent="0.25">
      <c r="A275" s="12" t="s">
        <v>2844</v>
      </c>
      <c r="B275" s="183">
        <v>675715</v>
      </c>
      <c r="C275" s="12" t="s">
        <v>222</v>
      </c>
      <c r="D275" s="462" t="s">
        <v>35</v>
      </c>
      <c r="E275" s="462" t="s">
        <v>35</v>
      </c>
      <c r="F275" s="462" t="s">
        <v>35</v>
      </c>
      <c r="G275" s="462" t="s">
        <v>35</v>
      </c>
      <c r="H275" s="462" t="s">
        <v>35</v>
      </c>
      <c r="P275" s="12" t="s">
        <v>1373</v>
      </c>
      <c r="Q275" s="12" t="s">
        <v>223</v>
      </c>
      <c r="R275" s="12" t="s">
        <v>2845</v>
      </c>
      <c r="S275" s="12" t="s">
        <v>1836</v>
      </c>
      <c r="T275" s="12" t="s">
        <v>2846</v>
      </c>
      <c r="U275" s="12" t="s">
        <v>2847</v>
      </c>
      <c r="V275" s="12" t="s">
        <v>2170</v>
      </c>
      <c r="W275" s="12" t="s">
        <v>1836</v>
      </c>
      <c r="X275" s="12" t="s">
        <v>2171</v>
      </c>
      <c r="Y275" s="12" t="s">
        <v>2848</v>
      </c>
    </row>
    <row r="276" spans="1:25" x14ac:dyDescent="0.25">
      <c r="A276" s="12" t="s">
        <v>2849</v>
      </c>
      <c r="B276" s="183">
        <v>675913</v>
      </c>
      <c r="C276" s="12" t="s">
        <v>1079</v>
      </c>
      <c r="D276" s="462" t="s">
        <v>35</v>
      </c>
      <c r="E276" s="462" t="s">
        <v>35</v>
      </c>
      <c r="F276" s="462" t="s">
        <v>35</v>
      </c>
      <c r="G276" s="462" t="s">
        <v>35</v>
      </c>
      <c r="H276" s="462" t="s">
        <v>35</v>
      </c>
      <c r="P276" s="12" t="s">
        <v>1364</v>
      </c>
      <c r="Q276" s="12" t="s">
        <v>1080</v>
      </c>
      <c r="R276" s="12" t="s">
        <v>2850</v>
      </c>
      <c r="S276" s="12" t="s">
        <v>1836</v>
      </c>
      <c r="T276" s="12" t="s">
        <v>2851</v>
      </c>
      <c r="U276" s="12" t="s">
        <v>1080</v>
      </c>
      <c r="V276" s="12" t="s">
        <v>2850</v>
      </c>
      <c r="W276" s="12" t="s">
        <v>1836</v>
      </c>
      <c r="X276" s="12" t="s">
        <v>2851</v>
      </c>
      <c r="Y276" s="12" t="s">
        <v>2852</v>
      </c>
    </row>
    <row r="277" spans="1:25" x14ac:dyDescent="0.25">
      <c r="A277" s="12" t="s">
        <v>2853</v>
      </c>
      <c r="B277" s="183">
        <v>676245</v>
      </c>
      <c r="C277" s="12" t="s">
        <v>480</v>
      </c>
      <c r="D277" s="462" t="s">
        <v>35</v>
      </c>
      <c r="E277" s="462" t="s">
        <v>35</v>
      </c>
      <c r="F277" s="462" t="s">
        <v>35</v>
      </c>
      <c r="G277" s="462" t="s">
        <v>35</v>
      </c>
      <c r="H277" s="462" t="s">
        <v>35</v>
      </c>
      <c r="P277" s="12" t="s">
        <v>1349</v>
      </c>
      <c r="Q277" s="12" t="s">
        <v>481</v>
      </c>
      <c r="R277" s="12" t="s">
        <v>2850</v>
      </c>
      <c r="S277" s="12" t="s">
        <v>1836</v>
      </c>
      <c r="T277" s="12" t="s">
        <v>2851</v>
      </c>
      <c r="U277" s="12" t="s">
        <v>481</v>
      </c>
      <c r="V277" s="12" t="s">
        <v>2850</v>
      </c>
      <c r="W277" s="12" t="s">
        <v>1836</v>
      </c>
      <c r="X277" s="12" t="s">
        <v>2851</v>
      </c>
      <c r="Y277" s="12" t="s">
        <v>2854</v>
      </c>
    </row>
    <row r="278" spans="1:25" x14ac:dyDescent="0.25">
      <c r="A278" s="12" t="s">
        <v>2855</v>
      </c>
      <c r="B278" s="183">
        <v>675391</v>
      </c>
      <c r="C278" s="12" t="s">
        <v>1105</v>
      </c>
      <c r="D278" s="462" t="s">
        <v>35</v>
      </c>
      <c r="E278" s="462" t="s">
        <v>35</v>
      </c>
      <c r="F278" s="462" t="s">
        <v>35</v>
      </c>
      <c r="G278" s="462" t="s">
        <v>35</v>
      </c>
      <c r="H278" s="462" t="s">
        <v>35</v>
      </c>
      <c r="P278" s="12" t="s">
        <v>1391</v>
      </c>
      <c r="Q278" s="12" t="s">
        <v>1106</v>
      </c>
      <c r="R278" s="12" t="s">
        <v>2856</v>
      </c>
      <c r="S278" s="12" t="s">
        <v>1836</v>
      </c>
      <c r="T278" s="12" t="s">
        <v>2857</v>
      </c>
      <c r="U278" s="12" t="s">
        <v>1106</v>
      </c>
      <c r="V278" s="12" t="s">
        <v>2856</v>
      </c>
      <c r="W278" s="12" t="s">
        <v>1836</v>
      </c>
      <c r="X278" s="12" t="s">
        <v>2857</v>
      </c>
      <c r="Y278" s="12" t="s">
        <v>2858</v>
      </c>
    </row>
    <row r="279" spans="1:25" x14ac:dyDescent="0.25">
      <c r="A279" s="12" t="s">
        <v>2859</v>
      </c>
      <c r="B279" s="183">
        <v>675230</v>
      </c>
      <c r="C279" s="12" t="s">
        <v>1037</v>
      </c>
      <c r="D279" s="462" t="s">
        <v>35</v>
      </c>
      <c r="E279" s="462" t="s">
        <v>35</v>
      </c>
      <c r="F279" s="462" t="s">
        <v>35</v>
      </c>
      <c r="G279" s="462" t="s">
        <v>35</v>
      </c>
      <c r="H279" s="462" t="s">
        <v>35</v>
      </c>
      <c r="P279" s="12" t="s">
        <v>1371</v>
      </c>
      <c r="Q279" s="12" t="s">
        <v>1038</v>
      </c>
      <c r="R279" s="12" t="s">
        <v>2860</v>
      </c>
      <c r="S279" s="12" t="s">
        <v>1836</v>
      </c>
      <c r="T279" s="12" t="s">
        <v>2861</v>
      </c>
      <c r="U279" s="12" t="s">
        <v>1880</v>
      </c>
      <c r="V279" s="12" t="s">
        <v>1881</v>
      </c>
      <c r="W279" s="12" t="s">
        <v>1836</v>
      </c>
      <c r="X279" s="12" t="s">
        <v>1918</v>
      </c>
      <c r="Y279" s="12" t="s">
        <v>2862</v>
      </c>
    </row>
    <row r="280" spans="1:25" x14ac:dyDescent="0.25">
      <c r="A280" s="12" t="s">
        <v>2863</v>
      </c>
      <c r="B280" s="183">
        <v>455551</v>
      </c>
      <c r="C280" s="12" t="s">
        <v>676</v>
      </c>
      <c r="D280" s="462" t="s">
        <v>35</v>
      </c>
      <c r="E280" s="462" t="s">
        <v>35</v>
      </c>
      <c r="F280" s="462" t="s">
        <v>35</v>
      </c>
      <c r="G280" s="462" t="s">
        <v>35</v>
      </c>
      <c r="H280" s="462" t="s">
        <v>35</v>
      </c>
      <c r="P280" s="12" t="s">
        <v>1420</v>
      </c>
      <c r="Q280" s="12" t="s">
        <v>677</v>
      </c>
      <c r="R280" s="12" t="s">
        <v>2864</v>
      </c>
      <c r="S280" s="12" t="s">
        <v>1836</v>
      </c>
      <c r="T280" s="12" t="s">
        <v>2865</v>
      </c>
      <c r="U280" s="12" t="s">
        <v>677</v>
      </c>
      <c r="V280" s="12" t="s">
        <v>2864</v>
      </c>
      <c r="W280" s="12" t="s">
        <v>1836</v>
      </c>
      <c r="X280" s="12" t="s">
        <v>2865</v>
      </c>
      <c r="Y280" s="12" t="s">
        <v>2866</v>
      </c>
    </row>
    <row r="281" spans="1:25" x14ac:dyDescent="0.25">
      <c r="A281" s="12" t="s">
        <v>2867</v>
      </c>
      <c r="B281" s="183">
        <v>455532</v>
      </c>
      <c r="C281" s="12" t="s">
        <v>1011</v>
      </c>
      <c r="D281" s="462" t="s">
        <v>35</v>
      </c>
      <c r="E281" s="462" t="s">
        <v>35</v>
      </c>
      <c r="F281" s="462" t="s">
        <v>35</v>
      </c>
      <c r="G281" s="462" t="s">
        <v>35</v>
      </c>
      <c r="H281" s="462" t="s">
        <v>35</v>
      </c>
      <c r="P281" s="12" t="s">
        <v>1356</v>
      </c>
      <c r="Q281" s="12" t="s">
        <v>1012</v>
      </c>
      <c r="R281" s="12" t="s">
        <v>2868</v>
      </c>
      <c r="S281" s="12" t="s">
        <v>1836</v>
      </c>
      <c r="T281" s="12" t="s">
        <v>2869</v>
      </c>
      <c r="U281" s="12" t="s">
        <v>1012</v>
      </c>
      <c r="V281" s="12" t="s">
        <v>2868</v>
      </c>
      <c r="W281" s="12" t="s">
        <v>1836</v>
      </c>
      <c r="X281" s="12" t="s">
        <v>2869</v>
      </c>
      <c r="Y281" s="12" t="s">
        <v>2870</v>
      </c>
    </row>
    <row r="282" spans="1:25" x14ac:dyDescent="0.25">
      <c r="A282" s="12" t="s">
        <v>2871</v>
      </c>
      <c r="B282" s="183">
        <v>455675</v>
      </c>
      <c r="C282" s="12" t="s">
        <v>1043</v>
      </c>
      <c r="D282" s="462" t="s">
        <v>35</v>
      </c>
      <c r="E282" s="462" t="s">
        <v>35</v>
      </c>
      <c r="F282" s="462" t="s">
        <v>35</v>
      </c>
      <c r="G282" s="462" t="s">
        <v>35</v>
      </c>
      <c r="H282" s="462" t="s">
        <v>35</v>
      </c>
      <c r="P282" s="12" t="s">
        <v>1283</v>
      </c>
      <c r="Q282" s="12" t="s">
        <v>1044</v>
      </c>
      <c r="R282" s="12" t="s">
        <v>2872</v>
      </c>
      <c r="S282" s="12" t="s">
        <v>1836</v>
      </c>
      <c r="T282" s="12" t="s">
        <v>2873</v>
      </c>
      <c r="U282" s="12" t="s">
        <v>1044</v>
      </c>
      <c r="V282" s="12" t="s">
        <v>2872</v>
      </c>
      <c r="W282" s="12" t="s">
        <v>1836</v>
      </c>
      <c r="X282" s="12" t="s">
        <v>2873</v>
      </c>
      <c r="Y282" s="12" t="s">
        <v>2874</v>
      </c>
    </row>
    <row r="283" spans="1:25" x14ac:dyDescent="0.25">
      <c r="A283" s="12" t="s">
        <v>2875</v>
      </c>
      <c r="B283" s="183">
        <v>455999</v>
      </c>
      <c r="C283" s="12" t="s">
        <v>612</v>
      </c>
      <c r="D283" s="462" t="s">
        <v>35</v>
      </c>
      <c r="E283" s="462" t="s">
        <v>35</v>
      </c>
      <c r="F283" s="462" t="s">
        <v>35</v>
      </c>
      <c r="G283" s="462" t="s">
        <v>35</v>
      </c>
      <c r="H283" s="462" t="s">
        <v>35</v>
      </c>
      <c r="P283" s="12" t="s">
        <v>1288</v>
      </c>
      <c r="Q283" s="12" t="s">
        <v>613</v>
      </c>
      <c r="R283" s="12" t="s">
        <v>2876</v>
      </c>
      <c r="S283" s="12" t="s">
        <v>1836</v>
      </c>
      <c r="T283" s="12" t="s">
        <v>2877</v>
      </c>
      <c r="U283" s="12" t="s">
        <v>613</v>
      </c>
      <c r="V283" s="12" t="s">
        <v>2876</v>
      </c>
      <c r="W283" s="12" t="s">
        <v>1836</v>
      </c>
      <c r="X283" s="12" t="s">
        <v>2877</v>
      </c>
      <c r="Y283" s="12" t="s">
        <v>2878</v>
      </c>
    </row>
    <row r="284" spans="1:25" x14ac:dyDescent="0.25">
      <c r="A284" s="12" t="s">
        <v>2879</v>
      </c>
      <c r="B284" s="183">
        <v>675716</v>
      </c>
      <c r="C284" s="12" t="s">
        <v>338</v>
      </c>
      <c r="D284" s="462" t="s">
        <v>35</v>
      </c>
      <c r="E284" s="462" t="s">
        <v>35</v>
      </c>
      <c r="F284" s="462" t="s">
        <v>35</v>
      </c>
      <c r="G284" s="462" t="s">
        <v>35</v>
      </c>
      <c r="H284" s="462" t="s">
        <v>35</v>
      </c>
      <c r="P284" s="12" t="s">
        <v>1420</v>
      </c>
      <c r="Q284" s="12" t="s">
        <v>339</v>
      </c>
      <c r="R284" s="12" t="s">
        <v>2880</v>
      </c>
      <c r="S284" s="12" t="s">
        <v>1836</v>
      </c>
      <c r="T284" s="12" t="s">
        <v>2881</v>
      </c>
      <c r="U284" s="12" t="s">
        <v>339</v>
      </c>
      <c r="V284" s="12" t="s">
        <v>2880</v>
      </c>
      <c r="W284" s="12" t="s">
        <v>1836</v>
      </c>
      <c r="X284" s="12" t="s">
        <v>2881</v>
      </c>
      <c r="Y284" s="12" t="s">
        <v>2882</v>
      </c>
    </row>
    <row r="285" spans="1:25" x14ac:dyDescent="0.25">
      <c r="A285" s="12" t="s">
        <v>2883</v>
      </c>
      <c r="B285" s="183">
        <v>675443</v>
      </c>
      <c r="C285" s="12" t="s">
        <v>330</v>
      </c>
      <c r="D285" s="462" t="s">
        <v>35</v>
      </c>
      <c r="E285" s="462" t="s">
        <v>35</v>
      </c>
      <c r="F285" s="462" t="s">
        <v>35</v>
      </c>
      <c r="G285" s="462" t="s">
        <v>35</v>
      </c>
      <c r="H285" s="462" t="s">
        <v>35</v>
      </c>
      <c r="P285" s="12" t="s">
        <v>1397</v>
      </c>
      <c r="Q285" s="12" t="s">
        <v>331</v>
      </c>
      <c r="R285" s="12" t="s">
        <v>2884</v>
      </c>
      <c r="S285" s="12" t="s">
        <v>1836</v>
      </c>
      <c r="T285" s="12" t="s">
        <v>2885</v>
      </c>
      <c r="U285" s="12" t="s">
        <v>331</v>
      </c>
      <c r="V285" s="12" t="s">
        <v>2884</v>
      </c>
      <c r="W285" s="12" t="s">
        <v>1836</v>
      </c>
      <c r="X285" s="12" t="s">
        <v>2885</v>
      </c>
      <c r="Y285" s="12" t="s">
        <v>2886</v>
      </c>
    </row>
    <row r="286" spans="1:25" x14ac:dyDescent="0.25">
      <c r="A286" s="12" t="s">
        <v>2887</v>
      </c>
      <c r="B286" s="183">
        <v>676145</v>
      </c>
      <c r="C286" s="12" t="s">
        <v>138</v>
      </c>
      <c r="D286" s="462" t="s">
        <v>35</v>
      </c>
      <c r="E286" s="462" t="s">
        <v>35</v>
      </c>
      <c r="F286" s="462" t="s">
        <v>35</v>
      </c>
      <c r="G286" s="462" t="s">
        <v>35</v>
      </c>
      <c r="H286" s="462" t="s">
        <v>35</v>
      </c>
      <c r="P286" s="12" t="s">
        <v>1316</v>
      </c>
      <c r="Q286" s="12" t="s">
        <v>139</v>
      </c>
      <c r="R286" s="12" t="s">
        <v>1981</v>
      </c>
      <c r="S286" s="12" t="s">
        <v>1836</v>
      </c>
      <c r="T286" s="12" t="s">
        <v>2888</v>
      </c>
      <c r="U286" s="12" t="s">
        <v>2000</v>
      </c>
      <c r="V286" s="12" t="s">
        <v>1962</v>
      </c>
      <c r="W286" s="12" t="s">
        <v>1836</v>
      </c>
      <c r="X286" s="12" t="s">
        <v>1963</v>
      </c>
      <c r="Y286" s="12" t="s">
        <v>2889</v>
      </c>
    </row>
    <row r="287" spans="1:25" x14ac:dyDescent="0.25">
      <c r="A287" s="12" t="s">
        <v>2890</v>
      </c>
      <c r="B287" s="183">
        <v>675478</v>
      </c>
      <c r="C287" s="12" t="s">
        <v>364</v>
      </c>
      <c r="D287" s="462" t="s">
        <v>35</v>
      </c>
      <c r="E287" s="462" t="s">
        <v>35</v>
      </c>
      <c r="F287" s="462" t="s">
        <v>35</v>
      </c>
      <c r="G287" s="462" t="s">
        <v>35</v>
      </c>
      <c r="H287" s="462" t="s">
        <v>35</v>
      </c>
      <c r="P287" s="12" t="s">
        <v>1283</v>
      </c>
      <c r="Q287" s="12" t="s">
        <v>365</v>
      </c>
      <c r="R287" s="12" t="s">
        <v>2891</v>
      </c>
      <c r="S287" s="12" t="s">
        <v>1836</v>
      </c>
      <c r="T287" s="12" t="s">
        <v>2865</v>
      </c>
      <c r="U287" s="12" t="s">
        <v>365</v>
      </c>
      <c r="V287" s="12" t="s">
        <v>2891</v>
      </c>
      <c r="W287" s="12" t="s">
        <v>1836</v>
      </c>
      <c r="X287" s="12" t="s">
        <v>2865</v>
      </c>
      <c r="Y287" s="12" t="s">
        <v>2892</v>
      </c>
    </row>
    <row r="288" spans="1:25" x14ac:dyDescent="0.25">
      <c r="A288" s="12" t="s">
        <v>2893</v>
      </c>
      <c r="B288" s="183">
        <v>676156</v>
      </c>
      <c r="C288" s="12" t="s">
        <v>446</v>
      </c>
      <c r="D288" s="462" t="s">
        <v>35</v>
      </c>
      <c r="E288" s="462" t="s">
        <v>35</v>
      </c>
      <c r="F288" s="462" t="s">
        <v>35</v>
      </c>
      <c r="G288" s="462" t="s">
        <v>35</v>
      </c>
      <c r="H288" s="462" t="s">
        <v>35</v>
      </c>
      <c r="P288" s="12" t="s">
        <v>1317</v>
      </c>
      <c r="Q288" s="12" t="s">
        <v>447</v>
      </c>
      <c r="R288" s="12" t="s">
        <v>1916</v>
      </c>
      <c r="S288" s="12" t="s">
        <v>1836</v>
      </c>
      <c r="T288" s="12" t="s">
        <v>1917</v>
      </c>
      <c r="U288" s="12" t="s">
        <v>447</v>
      </c>
      <c r="V288" s="12" t="s">
        <v>1916</v>
      </c>
      <c r="W288" s="12" t="s">
        <v>1836</v>
      </c>
      <c r="X288" s="12" t="s">
        <v>1917</v>
      </c>
      <c r="Y288" s="12" t="s">
        <v>2894</v>
      </c>
    </row>
    <row r="289" spans="1:25" x14ac:dyDescent="0.25">
      <c r="A289" s="12" t="s">
        <v>2895</v>
      </c>
      <c r="B289" s="183">
        <v>455478</v>
      </c>
      <c r="C289" s="12" t="s">
        <v>843</v>
      </c>
      <c r="D289" s="462" t="s">
        <v>35</v>
      </c>
      <c r="E289" s="462" t="s">
        <v>35</v>
      </c>
      <c r="F289" s="462" t="s">
        <v>35</v>
      </c>
      <c r="G289" s="462" t="s">
        <v>35</v>
      </c>
      <c r="H289" s="462" t="s">
        <v>35</v>
      </c>
      <c r="P289" s="12" t="s">
        <v>1295</v>
      </c>
      <c r="Q289" s="12" t="s">
        <v>844</v>
      </c>
      <c r="R289" s="12" t="s">
        <v>2011</v>
      </c>
      <c r="S289" s="12" t="s">
        <v>1836</v>
      </c>
      <c r="T289" s="12" t="s">
        <v>2896</v>
      </c>
      <c r="U289" s="12" t="s">
        <v>844</v>
      </c>
      <c r="V289" s="12" t="s">
        <v>2011</v>
      </c>
      <c r="W289" s="12" t="s">
        <v>1836</v>
      </c>
      <c r="X289" s="12" t="s">
        <v>2896</v>
      </c>
      <c r="Y289" s="12" t="s">
        <v>2897</v>
      </c>
    </row>
    <row r="290" spans="1:25" x14ac:dyDescent="0.25">
      <c r="A290" s="12" t="s">
        <v>2898</v>
      </c>
      <c r="B290" s="183">
        <v>675407</v>
      </c>
      <c r="C290" s="12" t="s">
        <v>628</v>
      </c>
      <c r="D290" s="462" t="s">
        <v>35</v>
      </c>
      <c r="E290" s="462" t="s">
        <v>35</v>
      </c>
      <c r="F290" s="462" t="s">
        <v>35</v>
      </c>
      <c r="G290" s="462" t="s">
        <v>35</v>
      </c>
      <c r="H290" s="462" t="s">
        <v>35</v>
      </c>
      <c r="P290" s="12" t="s">
        <v>1283</v>
      </c>
      <c r="Q290" s="12" t="s">
        <v>629</v>
      </c>
      <c r="R290" s="12" t="s">
        <v>2899</v>
      </c>
      <c r="S290" s="12" t="s">
        <v>1836</v>
      </c>
      <c r="T290" s="12" t="s">
        <v>2900</v>
      </c>
      <c r="U290" s="12" t="s">
        <v>1945</v>
      </c>
      <c r="V290" s="12" t="s">
        <v>1943</v>
      </c>
      <c r="W290" s="12" t="s">
        <v>1836</v>
      </c>
      <c r="X290" s="12" t="s">
        <v>1944</v>
      </c>
      <c r="Y290" s="12" t="s">
        <v>1946</v>
      </c>
    </row>
    <row r="291" spans="1:25" x14ac:dyDescent="0.25">
      <c r="A291" s="12" t="s">
        <v>2901</v>
      </c>
      <c r="B291" s="183">
        <v>455951</v>
      </c>
      <c r="C291" s="12" t="s">
        <v>296</v>
      </c>
      <c r="D291" s="462" t="s">
        <v>35</v>
      </c>
      <c r="E291" s="462" t="s">
        <v>35</v>
      </c>
      <c r="F291" s="462" t="s">
        <v>35</v>
      </c>
      <c r="G291" s="462" t="s">
        <v>35</v>
      </c>
      <c r="H291" s="462" t="s">
        <v>35</v>
      </c>
      <c r="P291" s="12" t="s">
        <v>1295</v>
      </c>
      <c r="Q291" s="12" t="s">
        <v>297</v>
      </c>
      <c r="R291" s="12" t="s">
        <v>2902</v>
      </c>
      <c r="S291" s="12" t="s">
        <v>1836</v>
      </c>
      <c r="T291" s="12" t="s">
        <v>2903</v>
      </c>
      <c r="U291" s="12" t="s">
        <v>2169</v>
      </c>
      <c r="V291" s="12" t="s">
        <v>2170</v>
      </c>
      <c r="W291" s="12" t="s">
        <v>1836</v>
      </c>
      <c r="X291" s="12" t="s">
        <v>2171</v>
      </c>
      <c r="Y291" s="12" t="s">
        <v>2904</v>
      </c>
    </row>
    <row r="292" spans="1:25" x14ac:dyDescent="0.25">
      <c r="A292" s="12" t="s">
        <v>2905</v>
      </c>
      <c r="B292" s="183">
        <v>675587</v>
      </c>
      <c r="C292" s="12" t="s">
        <v>806</v>
      </c>
      <c r="D292" s="462" t="s">
        <v>35</v>
      </c>
      <c r="E292" s="462" t="s">
        <v>35</v>
      </c>
      <c r="F292" s="462" t="s">
        <v>35</v>
      </c>
      <c r="G292" s="462" t="s">
        <v>35</v>
      </c>
      <c r="H292" s="462" t="s">
        <v>35</v>
      </c>
      <c r="P292" s="12" t="s">
        <v>1362</v>
      </c>
      <c r="Q292" s="12" t="s">
        <v>807</v>
      </c>
      <c r="R292" s="12" t="s">
        <v>2906</v>
      </c>
      <c r="S292" s="12" t="s">
        <v>1836</v>
      </c>
      <c r="T292" s="12" t="s">
        <v>2907</v>
      </c>
      <c r="U292" s="12" t="s">
        <v>807</v>
      </c>
      <c r="V292" s="12" t="s">
        <v>2906</v>
      </c>
      <c r="W292" s="12" t="s">
        <v>1836</v>
      </c>
      <c r="X292" s="12" t="s">
        <v>2907</v>
      </c>
      <c r="Y292" s="12" t="s">
        <v>2908</v>
      </c>
    </row>
    <row r="293" spans="1:25" x14ac:dyDescent="0.25">
      <c r="A293" s="12" t="s">
        <v>2909</v>
      </c>
      <c r="B293" s="183">
        <v>675441</v>
      </c>
      <c r="C293" s="12" t="s">
        <v>198</v>
      </c>
      <c r="D293" s="462" t="s">
        <v>35</v>
      </c>
      <c r="E293" s="462" t="s">
        <v>35</v>
      </c>
      <c r="F293" s="462" t="s">
        <v>35</v>
      </c>
      <c r="G293" s="462" t="s">
        <v>35</v>
      </c>
      <c r="H293" s="462" t="s">
        <v>35</v>
      </c>
      <c r="P293" s="12" t="s">
        <v>1344</v>
      </c>
      <c r="Q293" s="12" t="s">
        <v>199</v>
      </c>
      <c r="R293" s="12" t="s">
        <v>2910</v>
      </c>
      <c r="S293" s="12" t="s">
        <v>1836</v>
      </c>
      <c r="T293" s="12" t="s">
        <v>2911</v>
      </c>
      <c r="U293" s="12" t="s">
        <v>2000</v>
      </c>
      <c r="V293" s="12" t="s">
        <v>1962</v>
      </c>
      <c r="W293" s="12" t="s">
        <v>1836</v>
      </c>
      <c r="X293" s="12" t="s">
        <v>1963</v>
      </c>
      <c r="Y293" s="12" t="s">
        <v>2912</v>
      </c>
    </row>
    <row r="294" spans="1:25" x14ac:dyDescent="0.25">
      <c r="A294" s="12" t="s">
        <v>2913</v>
      </c>
      <c r="B294" s="183">
        <v>675396</v>
      </c>
      <c r="C294" s="12" t="s">
        <v>314</v>
      </c>
      <c r="D294" s="462" t="s">
        <v>35</v>
      </c>
      <c r="E294" s="462" t="s">
        <v>35</v>
      </c>
      <c r="F294" s="462" t="s">
        <v>35</v>
      </c>
      <c r="G294" s="462" t="s">
        <v>35</v>
      </c>
      <c r="H294" s="462" t="s">
        <v>35</v>
      </c>
      <c r="P294" s="12" t="s">
        <v>1428</v>
      </c>
      <c r="Q294" s="12" t="s">
        <v>315</v>
      </c>
      <c r="R294" s="12" t="s">
        <v>2564</v>
      </c>
      <c r="S294" s="12" t="s">
        <v>1836</v>
      </c>
      <c r="T294" s="12" t="s">
        <v>2914</v>
      </c>
      <c r="U294" s="12" t="s">
        <v>315</v>
      </c>
      <c r="V294" s="12" t="s">
        <v>2564</v>
      </c>
      <c r="W294" s="12" t="s">
        <v>1836</v>
      </c>
      <c r="X294" s="12" t="s">
        <v>2914</v>
      </c>
      <c r="Y294" s="12" t="s">
        <v>2915</v>
      </c>
    </row>
    <row r="295" spans="1:25" x14ac:dyDescent="0.25">
      <c r="A295" s="12" t="s">
        <v>2916</v>
      </c>
      <c r="B295" s="183">
        <v>455549</v>
      </c>
      <c r="C295" s="12" t="s">
        <v>760</v>
      </c>
      <c r="D295" s="462" t="s">
        <v>35</v>
      </c>
      <c r="E295" s="462" t="s">
        <v>35</v>
      </c>
      <c r="F295" s="462" t="s">
        <v>35</v>
      </c>
      <c r="G295" s="462" t="s">
        <v>35</v>
      </c>
      <c r="H295" s="462" t="s">
        <v>35</v>
      </c>
      <c r="P295" s="12" t="s">
        <v>1351</v>
      </c>
      <c r="Q295" s="12" t="s">
        <v>761</v>
      </c>
      <c r="R295" s="12" t="s">
        <v>2917</v>
      </c>
      <c r="S295" s="12" t="s">
        <v>1836</v>
      </c>
      <c r="T295" s="12" t="s">
        <v>2918</v>
      </c>
      <c r="U295" s="12" t="s">
        <v>761</v>
      </c>
      <c r="V295" s="12" t="s">
        <v>2917</v>
      </c>
      <c r="W295" s="12" t="s">
        <v>1836</v>
      </c>
      <c r="X295" s="12" t="s">
        <v>2918</v>
      </c>
      <c r="Y295" s="12" t="s">
        <v>2919</v>
      </c>
    </row>
    <row r="296" spans="1:25" x14ac:dyDescent="0.25">
      <c r="A296" s="12" t="s">
        <v>2920</v>
      </c>
      <c r="B296" s="183">
        <v>675502</v>
      </c>
      <c r="C296" s="12" t="s">
        <v>698</v>
      </c>
      <c r="D296" s="462" t="s">
        <v>35</v>
      </c>
      <c r="E296" s="462" t="s">
        <v>35</v>
      </c>
      <c r="F296" s="462" t="s">
        <v>35</v>
      </c>
      <c r="G296" s="462" t="s">
        <v>35</v>
      </c>
      <c r="H296" s="462" t="s">
        <v>35</v>
      </c>
      <c r="P296" s="12" t="s">
        <v>1351</v>
      </c>
      <c r="Q296" s="12" t="s">
        <v>699</v>
      </c>
      <c r="R296" s="12" t="s">
        <v>2921</v>
      </c>
      <c r="S296" s="12" t="s">
        <v>1836</v>
      </c>
      <c r="T296" s="12" t="s">
        <v>2922</v>
      </c>
      <c r="U296" s="12" t="s">
        <v>699</v>
      </c>
      <c r="V296" s="12" t="s">
        <v>2921</v>
      </c>
      <c r="W296" s="12" t="s">
        <v>1836</v>
      </c>
      <c r="X296" s="12" t="s">
        <v>2922</v>
      </c>
      <c r="Y296" s="12" t="s">
        <v>2923</v>
      </c>
    </row>
    <row r="297" spans="1:25" x14ac:dyDescent="0.25">
      <c r="A297" s="12" t="s">
        <v>2924</v>
      </c>
      <c r="B297" s="183">
        <v>675428</v>
      </c>
      <c r="C297" s="12" t="s">
        <v>796</v>
      </c>
      <c r="D297" s="462" t="s">
        <v>35</v>
      </c>
      <c r="E297" s="462" t="s">
        <v>35</v>
      </c>
      <c r="F297" s="462" t="s">
        <v>35</v>
      </c>
      <c r="G297" s="462" t="s">
        <v>35</v>
      </c>
      <c r="H297" s="462" t="s">
        <v>35</v>
      </c>
      <c r="P297" s="12" t="s">
        <v>1351</v>
      </c>
      <c r="Q297" s="12" t="s">
        <v>797</v>
      </c>
      <c r="R297" s="12" t="s">
        <v>2921</v>
      </c>
      <c r="S297" s="12" t="s">
        <v>1836</v>
      </c>
      <c r="T297" s="12" t="s">
        <v>2922</v>
      </c>
      <c r="U297" s="12" t="s">
        <v>797</v>
      </c>
      <c r="V297" s="12" t="s">
        <v>2921</v>
      </c>
      <c r="W297" s="12" t="s">
        <v>1836</v>
      </c>
      <c r="X297" s="12" t="s">
        <v>2922</v>
      </c>
      <c r="Y297" s="12" t="s">
        <v>2925</v>
      </c>
    </row>
    <row r="298" spans="1:25" x14ac:dyDescent="0.25">
      <c r="A298" s="12" t="s">
        <v>2926</v>
      </c>
      <c r="B298" s="183">
        <v>455528</v>
      </c>
      <c r="C298" s="12" t="s">
        <v>814</v>
      </c>
      <c r="D298" s="462" t="s">
        <v>35</v>
      </c>
      <c r="E298" s="462" t="s">
        <v>35</v>
      </c>
      <c r="F298" s="462" t="s">
        <v>35</v>
      </c>
      <c r="G298" s="462" t="s">
        <v>35</v>
      </c>
      <c r="H298" s="462" t="s">
        <v>35</v>
      </c>
      <c r="P298" s="12" t="s">
        <v>1428</v>
      </c>
      <c r="Q298" s="12" t="s">
        <v>815</v>
      </c>
      <c r="R298" s="12" t="s">
        <v>2564</v>
      </c>
      <c r="S298" s="12" t="s">
        <v>1836</v>
      </c>
      <c r="T298" s="12" t="s">
        <v>2914</v>
      </c>
      <c r="U298" s="12" t="s">
        <v>815</v>
      </c>
      <c r="V298" s="12" t="s">
        <v>2564</v>
      </c>
      <c r="W298" s="12" t="s">
        <v>1836</v>
      </c>
      <c r="X298" s="12" t="s">
        <v>2914</v>
      </c>
      <c r="Y298" s="12" t="s">
        <v>2927</v>
      </c>
    </row>
    <row r="299" spans="1:25" x14ac:dyDescent="0.25">
      <c r="A299" s="12" t="s">
        <v>2928</v>
      </c>
      <c r="B299" s="183">
        <v>455817</v>
      </c>
      <c r="C299" s="12" t="s">
        <v>166</v>
      </c>
      <c r="D299" s="462" t="s">
        <v>35</v>
      </c>
      <c r="E299" s="462" t="s">
        <v>35</v>
      </c>
      <c r="F299" s="462" t="s">
        <v>35</v>
      </c>
      <c r="G299" s="462" t="s">
        <v>35</v>
      </c>
      <c r="H299" s="462" t="s">
        <v>35</v>
      </c>
      <c r="P299" s="12" t="s">
        <v>1428</v>
      </c>
      <c r="Q299" s="12" t="s">
        <v>167</v>
      </c>
      <c r="R299" s="12" t="s">
        <v>1874</v>
      </c>
      <c r="S299" s="12" t="s">
        <v>1836</v>
      </c>
      <c r="T299" s="12" t="s">
        <v>1900</v>
      </c>
      <c r="U299" s="12" t="s">
        <v>167</v>
      </c>
      <c r="V299" s="12" t="s">
        <v>1874</v>
      </c>
      <c r="W299" s="12" t="s">
        <v>1836</v>
      </c>
      <c r="X299" s="12" t="s">
        <v>1900</v>
      </c>
      <c r="Y299" s="12" t="s">
        <v>2929</v>
      </c>
    </row>
    <row r="300" spans="1:25" x14ac:dyDescent="0.25">
      <c r="A300" s="12" t="s">
        <v>2930</v>
      </c>
      <c r="B300" s="183">
        <v>675309</v>
      </c>
      <c r="C300" s="12" t="s">
        <v>841</v>
      </c>
      <c r="D300" s="462" t="s">
        <v>35</v>
      </c>
      <c r="E300" s="462" t="s">
        <v>35</v>
      </c>
      <c r="F300" s="462" t="s">
        <v>35</v>
      </c>
      <c r="G300" s="462" t="s">
        <v>35</v>
      </c>
      <c r="H300" s="462" t="s">
        <v>35</v>
      </c>
      <c r="P300" s="12" t="s">
        <v>1428</v>
      </c>
      <c r="Q300" s="12" t="s">
        <v>842</v>
      </c>
      <c r="R300" s="12" t="s">
        <v>2931</v>
      </c>
      <c r="S300" s="12" t="s">
        <v>1836</v>
      </c>
      <c r="T300" s="12" t="s">
        <v>2932</v>
      </c>
      <c r="U300" s="12" t="s">
        <v>842</v>
      </c>
      <c r="V300" s="12" t="s">
        <v>2931</v>
      </c>
      <c r="W300" s="12" t="s">
        <v>1836</v>
      </c>
      <c r="X300" s="12" t="s">
        <v>2932</v>
      </c>
      <c r="Y300" s="12" t="s">
        <v>2933</v>
      </c>
    </row>
    <row r="301" spans="1:25" x14ac:dyDescent="0.25">
      <c r="A301" s="12" t="s">
        <v>2934</v>
      </c>
      <c r="B301" s="183">
        <v>455862</v>
      </c>
      <c r="C301" s="12" t="s">
        <v>578</v>
      </c>
      <c r="D301" s="462" t="s">
        <v>35</v>
      </c>
      <c r="E301" s="462" t="s">
        <v>35</v>
      </c>
      <c r="F301" s="462" t="s">
        <v>35</v>
      </c>
      <c r="G301" s="462" t="s">
        <v>35</v>
      </c>
      <c r="H301" s="462" t="s">
        <v>35</v>
      </c>
      <c r="P301" s="12" t="s">
        <v>1295</v>
      </c>
      <c r="Q301" s="12" t="s">
        <v>579</v>
      </c>
      <c r="R301" s="12" t="s">
        <v>2405</v>
      </c>
      <c r="S301" s="12" t="s">
        <v>1836</v>
      </c>
      <c r="T301" s="12" t="s">
        <v>2935</v>
      </c>
      <c r="U301" s="12" t="s">
        <v>2044</v>
      </c>
      <c r="V301" s="12" t="s">
        <v>2045</v>
      </c>
      <c r="W301" s="12" t="s">
        <v>1836</v>
      </c>
      <c r="X301" s="12" t="s">
        <v>2046</v>
      </c>
      <c r="Y301" s="12" t="s">
        <v>2936</v>
      </c>
    </row>
    <row r="302" spans="1:25" x14ac:dyDescent="0.25">
      <c r="A302" s="12" t="s">
        <v>2937</v>
      </c>
      <c r="B302" s="183">
        <v>675444</v>
      </c>
      <c r="C302" s="12" t="s">
        <v>368</v>
      </c>
      <c r="D302" s="462" t="s">
        <v>35</v>
      </c>
      <c r="E302" s="462" t="s">
        <v>35</v>
      </c>
      <c r="F302" s="462" t="s">
        <v>35</v>
      </c>
      <c r="G302" s="462" t="s">
        <v>35</v>
      </c>
      <c r="H302" s="462" t="s">
        <v>35</v>
      </c>
      <c r="P302" s="12" t="s">
        <v>1356</v>
      </c>
      <c r="Q302" s="12" t="s">
        <v>369</v>
      </c>
      <c r="R302" s="12" t="s">
        <v>2477</v>
      </c>
      <c r="S302" s="12" t="s">
        <v>1836</v>
      </c>
      <c r="T302" s="12" t="s">
        <v>2478</v>
      </c>
      <c r="U302" s="12" t="s">
        <v>1880</v>
      </c>
      <c r="V302" s="12" t="s">
        <v>1881</v>
      </c>
      <c r="W302" s="12" t="s">
        <v>1836</v>
      </c>
      <c r="X302" s="12" t="s">
        <v>1918</v>
      </c>
      <c r="Y302" s="12" t="s">
        <v>2938</v>
      </c>
    </row>
    <row r="303" spans="1:25" x14ac:dyDescent="0.25">
      <c r="A303" s="12" t="s">
        <v>2939</v>
      </c>
      <c r="B303" s="183">
        <v>455576</v>
      </c>
      <c r="C303" s="12" t="s">
        <v>702</v>
      </c>
      <c r="D303" s="462" t="s">
        <v>35</v>
      </c>
      <c r="E303" s="462" t="s">
        <v>35</v>
      </c>
      <c r="F303" s="462" t="s">
        <v>35</v>
      </c>
      <c r="G303" s="462" t="s">
        <v>35</v>
      </c>
      <c r="H303" s="462" t="s">
        <v>35</v>
      </c>
      <c r="P303" s="12" t="s">
        <v>1355</v>
      </c>
      <c r="Q303" s="12" t="s">
        <v>703</v>
      </c>
      <c r="R303" s="12" t="s">
        <v>1865</v>
      </c>
      <c r="S303" s="12" t="s">
        <v>1836</v>
      </c>
      <c r="T303" s="12" t="s">
        <v>2940</v>
      </c>
      <c r="U303" s="12" t="s">
        <v>703</v>
      </c>
      <c r="V303" s="12" t="s">
        <v>1865</v>
      </c>
      <c r="W303" s="12" t="s">
        <v>1836</v>
      </c>
      <c r="X303" s="12" t="s">
        <v>2940</v>
      </c>
      <c r="Y303" s="12" t="s">
        <v>2941</v>
      </c>
    </row>
    <row r="304" spans="1:25" x14ac:dyDescent="0.25">
      <c r="A304" s="12" t="s">
        <v>2942</v>
      </c>
      <c r="B304" s="183">
        <v>676275</v>
      </c>
      <c r="C304" s="12" t="s">
        <v>494</v>
      </c>
      <c r="D304" s="462" t="s">
        <v>35</v>
      </c>
      <c r="E304" s="462" t="s">
        <v>35</v>
      </c>
      <c r="F304" s="462" t="s">
        <v>35</v>
      </c>
      <c r="G304" s="462" t="s">
        <v>35</v>
      </c>
      <c r="H304" s="462" t="s">
        <v>35</v>
      </c>
      <c r="P304" s="12" t="s">
        <v>1318</v>
      </c>
      <c r="Q304" s="12" t="s">
        <v>495</v>
      </c>
      <c r="R304" s="12" t="s">
        <v>2943</v>
      </c>
      <c r="S304" s="12" t="s">
        <v>1836</v>
      </c>
      <c r="T304" s="12" t="s">
        <v>2944</v>
      </c>
      <c r="U304" s="12" t="s">
        <v>2228</v>
      </c>
      <c r="V304" s="12" t="s">
        <v>2229</v>
      </c>
      <c r="W304" s="12" t="s">
        <v>1836</v>
      </c>
      <c r="X304" s="12" t="s">
        <v>2230</v>
      </c>
      <c r="Y304" s="12" t="s">
        <v>2945</v>
      </c>
    </row>
    <row r="305" spans="1:25" x14ac:dyDescent="0.25">
      <c r="A305" s="12" t="s">
        <v>2946</v>
      </c>
      <c r="B305" s="183">
        <v>676197</v>
      </c>
      <c r="C305" s="12" t="s">
        <v>458</v>
      </c>
      <c r="D305" s="462" t="s">
        <v>35</v>
      </c>
      <c r="E305" s="462" t="s">
        <v>35</v>
      </c>
      <c r="F305" s="462" t="s">
        <v>35</v>
      </c>
      <c r="G305" s="462" t="s">
        <v>35</v>
      </c>
      <c r="H305" s="462" t="s">
        <v>35</v>
      </c>
      <c r="P305" s="12" t="s">
        <v>1319</v>
      </c>
      <c r="Q305" s="12" t="s">
        <v>459</v>
      </c>
      <c r="R305" s="12" t="s">
        <v>2947</v>
      </c>
      <c r="S305" s="12" t="s">
        <v>1836</v>
      </c>
      <c r="T305" s="12" t="s">
        <v>2948</v>
      </c>
      <c r="U305" s="12" t="s">
        <v>1880</v>
      </c>
      <c r="V305" s="12" t="s">
        <v>1881</v>
      </c>
      <c r="W305" s="12" t="s">
        <v>1836</v>
      </c>
      <c r="X305" s="12" t="s">
        <v>1918</v>
      </c>
      <c r="Y305" s="12" t="s">
        <v>2949</v>
      </c>
    </row>
    <row r="306" spans="1:25" x14ac:dyDescent="0.25">
      <c r="A306" s="12" t="s">
        <v>2950</v>
      </c>
      <c r="B306" s="183">
        <v>676119</v>
      </c>
      <c r="C306" s="12" t="s">
        <v>424</v>
      </c>
      <c r="D306" s="462" t="s">
        <v>35</v>
      </c>
      <c r="E306" s="462" t="s">
        <v>35</v>
      </c>
      <c r="F306" s="462" t="s">
        <v>35</v>
      </c>
      <c r="G306" s="462" t="s">
        <v>35</v>
      </c>
      <c r="H306" s="462" t="s">
        <v>35</v>
      </c>
      <c r="P306" s="12" t="s">
        <v>1409</v>
      </c>
      <c r="Q306" s="12" t="s">
        <v>425</v>
      </c>
      <c r="R306" s="12" t="s">
        <v>2951</v>
      </c>
      <c r="S306" s="12" t="s">
        <v>1836</v>
      </c>
      <c r="T306" s="12" t="s">
        <v>2952</v>
      </c>
      <c r="U306" s="12" t="s">
        <v>425</v>
      </c>
      <c r="V306" s="12" t="s">
        <v>2951</v>
      </c>
      <c r="W306" s="12" t="s">
        <v>1836</v>
      </c>
      <c r="X306" s="12" t="s">
        <v>2952</v>
      </c>
      <c r="Y306" s="12" t="s">
        <v>2953</v>
      </c>
    </row>
    <row r="307" spans="1:25" x14ac:dyDescent="0.25">
      <c r="A307" s="12" t="s">
        <v>2954</v>
      </c>
      <c r="B307" s="183">
        <v>675832</v>
      </c>
      <c r="C307" s="12" t="s">
        <v>194</v>
      </c>
      <c r="D307" s="462" t="s">
        <v>35</v>
      </c>
      <c r="E307" s="462" t="s">
        <v>35</v>
      </c>
      <c r="F307" s="462" t="s">
        <v>35</v>
      </c>
      <c r="G307" s="462" t="s">
        <v>35</v>
      </c>
      <c r="H307" s="462" t="s">
        <v>35</v>
      </c>
      <c r="P307" s="12" t="s">
        <v>1373</v>
      </c>
      <c r="Q307" s="12" t="s">
        <v>195</v>
      </c>
      <c r="R307" s="12" t="s">
        <v>2955</v>
      </c>
      <c r="S307" s="12" t="s">
        <v>1836</v>
      </c>
      <c r="T307" s="12" t="s">
        <v>2956</v>
      </c>
      <c r="U307" s="12" t="s">
        <v>195</v>
      </c>
      <c r="V307" s="12" t="s">
        <v>2955</v>
      </c>
      <c r="W307" s="12" t="s">
        <v>1836</v>
      </c>
      <c r="X307" s="12" t="s">
        <v>2956</v>
      </c>
      <c r="Y307" s="12" t="s">
        <v>2957</v>
      </c>
    </row>
    <row r="308" spans="1:25" x14ac:dyDescent="0.25">
      <c r="A308" s="12" t="s">
        <v>2958</v>
      </c>
      <c r="B308" s="183">
        <v>676114</v>
      </c>
      <c r="C308" s="12" t="s">
        <v>416</v>
      </c>
      <c r="D308" s="462" t="s">
        <v>35</v>
      </c>
      <c r="E308" s="462" t="s">
        <v>35</v>
      </c>
      <c r="F308" s="462" t="s">
        <v>35</v>
      </c>
      <c r="G308" s="462" t="s">
        <v>35</v>
      </c>
      <c r="H308" s="462" t="s">
        <v>35</v>
      </c>
      <c r="P308" s="12" t="s">
        <v>1428</v>
      </c>
      <c r="Q308" s="12" t="s">
        <v>417</v>
      </c>
      <c r="R308" s="12" t="s">
        <v>1935</v>
      </c>
      <c r="S308" s="12" t="s">
        <v>1836</v>
      </c>
      <c r="T308" s="12" t="s">
        <v>1936</v>
      </c>
      <c r="U308" s="12" t="s">
        <v>2959</v>
      </c>
      <c r="V308" s="12" t="s">
        <v>1981</v>
      </c>
      <c r="W308" s="12" t="s">
        <v>1836</v>
      </c>
      <c r="X308" s="12" t="s">
        <v>1982</v>
      </c>
      <c r="Y308" s="12" t="s">
        <v>2960</v>
      </c>
    </row>
    <row r="309" spans="1:25" x14ac:dyDescent="0.25">
      <c r="A309" s="12" t="s">
        <v>2961</v>
      </c>
      <c r="B309" s="183">
        <v>455970</v>
      </c>
      <c r="C309" s="12" t="s">
        <v>847</v>
      </c>
      <c r="D309" s="462" t="s">
        <v>35</v>
      </c>
      <c r="E309" s="462" t="s">
        <v>35</v>
      </c>
      <c r="F309" s="462" t="s">
        <v>35</v>
      </c>
      <c r="G309" s="462" t="s">
        <v>35</v>
      </c>
      <c r="H309" s="462" t="s">
        <v>35</v>
      </c>
      <c r="P309" s="12" t="s">
        <v>1320</v>
      </c>
      <c r="Q309" s="12" t="s">
        <v>848</v>
      </c>
      <c r="R309" s="12" t="s">
        <v>2962</v>
      </c>
      <c r="S309" s="12" t="s">
        <v>1836</v>
      </c>
      <c r="T309" s="12" t="s">
        <v>2911</v>
      </c>
      <c r="U309" s="12" t="s">
        <v>848</v>
      </c>
      <c r="V309" s="12" t="s">
        <v>2962</v>
      </c>
      <c r="W309" s="12" t="s">
        <v>1836</v>
      </c>
      <c r="X309" s="12" t="s">
        <v>2911</v>
      </c>
      <c r="Y309" s="12" t="s">
        <v>2963</v>
      </c>
    </row>
    <row r="310" spans="1:25" x14ac:dyDescent="0.25">
      <c r="A310" s="12" t="s">
        <v>2964</v>
      </c>
      <c r="B310" s="183">
        <v>675985</v>
      </c>
      <c r="C310" s="12" t="s">
        <v>887</v>
      </c>
      <c r="D310" s="462" t="s">
        <v>35</v>
      </c>
      <c r="E310" s="462" t="s">
        <v>35</v>
      </c>
      <c r="F310" s="462" t="s">
        <v>35</v>
      </c>
      <c r="G310" s="462" t="s">
        <v>35</v>
      </c>
      <c r="H310" s="462" t="s">
        <v>35</v>
      </c>
      <c r="P310" s="12" t="s">
        <v>1380</v>
      </c>
      <c r="Q310" s="12" t="s">
        <v>888</v>
      </c>
      <c r="R310" s="12" t="s">
        <v>2494</v>
      </c>
      <c r="S310" s="12" t="s">
        <v>1836</v>
      </c>
      <c r="T310" s="12" t="s">
        <v>2495</v>
      </c>
      <c r="U310" s="12" t="s">
        <v>908</v>
      </c>
      <c r="V310" s="12" t="s">
        <v>2326</v>
      </c>
      <c r="W310" s="12" t="s">
        <v>1836</v>
      </c>
      <c r="X310" s="12" t="s">
        <v>2327</v>
      </c>
      <c r="Y310" s="12" t="s">
        <v>2328</v>
      </c>
    </row>
    <row r="311" spans="1:25" x14ac:dyDescent="0.25">
      <c r="A311" s="12" t="s">
        <v>2965</v>
      </c>
      <c r="B311" s="183">
        <v>675603</v>
      </c>
      <c r="C311" s="12" t="s">
        <v>274</v>
      </c>
      <c r="D311" s="462" t="s">
        <v>35</v>
      </c>
      <c r="E311" s="462" t="s">
        <v>35</v>
      </c>
      <c r="F311" s="462" t="s">
        <v>35</v>
      </c>
      <c r="G311" s="462" t="s">
        <v>35</v>
      </c>
      <c r="H311" s="462" t="s">
        <v>35</v>
      </c>
      <c r="P311" s="12" t="s">
        <v>1433</v>
      </c>
      <c r="Q311" s="12" t="s">
        <v>275</v>
      </c>
      <c r="R311" s="12" t="s">
        <v>2377</v>
      </c>
      <c r="S311" s="12" t="s">
        <v>1836</v>
      </c>
      <c r="T311" s="12" t="s">
        <v>2378</v>
      </c>
      <c r="U311" s="12" t="s">
        <v>2357</v>
      </c>
      <c r="V311" s="12" t="s">
        <v>2358</v>
      </c>
      <c r="W311" s="12" t="s">
        <v>1836</v>
      </c>
      <c r="X311" s="12" t="s">
        <v>2359</v>
      </c>
      <c r="Y311" s="12" t="s">
        <v>2360</v>
      </c>
    </row>
    <row r="312" spans="1:25" x14ac:dyDescent="0.25">
      <c r="A312" s="12" t="s">
        <v>2966</v>
      </c>
      <c r="B312" s="183">
        <v>675452</v>
      </c>
      <c r="C312" s="12" t="s">
        <v>1107</v>
      </c>
      <c r="D312" s="462" t="s">
        <v>35</v>
      </c>
      <c r="E312" s="462" t="s">
        <v>35</v>
      </c>
      <c r="F312" s="462" t="s">
        <v>35</v>
      </c>
      <c r="G312" s="462" t="s">
        <v>35</v>
      </c>
      <c r="H312" s="462" t="s">
        <v>35</v>
      </c>
      <c r="P312" s="12" t="s">
        <v>1373</v>
      </c>
      <c r="Q312" s="12" t="s">
        <v>1108</v>
      </c>
      <c r="R312" s="12" t="s">
        <v>2967</v>
      </c>
      <c r="S312" s="12" t="s">
        <v>1836</v>
      </c>
      <c r="T312" s="12" t="s">
        <v>2968</v>
      </c>
      <c r="U312" s="12" t="s">
        <v>2767</v>
      </c>
      <c r="V312" s="12" t="s">
        <v>2011</v>
      </c>
      <c r="W312" s="12" t="s">
        <v>1836</v>
      </c>
      <c r="X312" s="12" t="s">
        <v>2012</v>
      </c>
      <c r="Y312" s="12" t="s">
        <v>2013</v>
      </c>
    </row>
    <row r="313" spans="1:25" x14ac:dyDescent="0.25">
      <c r="A313" s="12" t="s">
        <v>2969</v>
      </c>
      <c r="B313" s="183">
        <v>676298</v>
      </c>
      <c r="C313" s="12" t="s">
        <v>280</v>
      </c>
      <c r="D313" s="462" t="s">
        <v>35</v>
      </c>
      <c r="E313" s="462" t="s">
        <v>35</v>
      </c>
      <c r="F313" s="462" t="s">
        <v>35</v>
      </c>
      <c r="G313" s="462" t="s">
        <v>35</v>
      </c>
      <c r="H313" s="462" t="s">
        <v>35</v>
      </c>
      <c r="P313" s="12" t="s">
        <v>1391</v>
      </c>
      <c r="Q313" s="12" t="s">
        <v>281</v>
      </c>
      <c r="R313" s="12" t="s">
        <v>2970</v>
      </c>
      <c r="S313" s="12" t="s">
        <v>1836</v>
      </c>
      <c r="T313" s="12" t="s">
        <v>2971</v>
      </c>
      <c r="U313" s="12" t="s">
        <v>281</v>
      </c>
      <c r="V313" s="12" t="s">
        <v>2970</v>
      </c>
      <c r="W313" s="12" t="s">
        <v>1836</v>
      </c>
      <c r="X313" s="12" t="s">
        <v>2971</v>
      </c>
      <c r="Y313" s="12" t="s">
        <v>2972</v>
      </c>
    </row>
    <row r="314" spans="1:25" x14ac:dyDescent="0.25">
      <c r="A314" s="12" t="s">
        <v>2973</v>
      </c>
      <c r="B314" s="183">
        <v>455936</v>
      </c>
      <c r="C314" s="12" t="s">
        <v>782</v>
      </c>
      <c r="D314" s="462" t="s">
        <v>35</v>
      </c>
      <c r="E314" s="462" t="s">
        <v>35</v>
      </c>
      <c r="F314" s="462" t="s">
        <v>35</v>
      </c>
      <c r="G314" s="462" t="s">
        <v>35</v>
      </c>
      <c r="H314" s="462" t="s">
        <v>35</v>
      </c>
      <c r="P314" s="12" t="s">
        <v>1420</v>
      </c>
      <c r="Q314" s="12" t="s">
        <v>783</v>
      </c>
      <c r="R314" s="12" t="s">
        <v>2974</v>
      </c>
      <c r="S314" s="12" t="s">
        <v>1836</v>
      </c>
      <c r="T314" s="12" t="s">
        <v>2975</v>
      </c>
      <c r="U314" s="12" t="s">
        <v>783</v>
      </c>
      <c r="V314" s="12" t="s">
        <v>2974</v>
      </c>
      <c r="W314" s="12" t="s">
        <v>1836</v>
      </c>
      <c r="X314" s="12" t="s">
        <v>2975</v>
      </c>
      <c r="Y314" s="12" t="s">
        <v>2976</v>
      </c>
    </row>
    <row r="315" spans="1:25" x14ac:dyDescent="0.25">
      <c r="A315" s="12" t="s">
        <v>2977</v>
      </c>
      <c r="B315" s="183">
        <v>676091</v>
      </c>
      <c r="C315" s="12" t="s">
        <v>378</v>
      </c>
      <c r="D315" s="462" t="s">
        <v>35</v>
      </c>
      <c r="E315" s="462" t="s">
        <v>35</v>
      </c>
      <c r="F315" s="462" t="s">
        <v>35</v>
      </c>
      <c r="G315" s="462" t="s">
        <v>35</v>
      </c>
      <c r="H315" s="462" t="s">
        <v>35</v>
      </c>
      <c r="P315" s="12" t="s">
        <v>1401</v>
      </c>
      <c r="Q315" s="12" t="s">
        <v>379</v>
      </c>
      <c r="R315" s="12" t="s">
        <v>1948</v>
      </c>
      <c r="S315" s="12" t="s">
        <v>1836</v>
      </c>
      <c r="T315" s="12" t="s">
        <v>1949</v>
      </c>
      <c r="U315" s="12" t="s">
        <v>379</v>
      </c>
      <c r="V315" s="12" t="s">
        <v>1948</v>
      </c>
      <c r="W315" s="12" t="s">
        <v>1836</v>
      </c>
      <c r="X315" s="12" t="s">
        <v>1949</v>
      </c>
      <c r="Y315" s="12" t="s">
        <v>2978</v>
      </c>
    </row>
    <row r="316" spans="1:25" x14ac:dyDescent="0.25">
      <c r="A316" s="12" t="s">
        <v>2979</v>
      </c>
      <c r="B316" s="183">
        <v>676308</v>
      </c>
      <c r="C316" s="12" t="s">
        <v>512</v>
      </c>
      <c r="D316" s="462" t="s">
        <v>35</v>
      </c>
      <c r="E316" s="462" t="s">
        <v>35</v>
      </c>
      <c r="F316" s="462" t="s">
        <v>35</v>
      </c>
      <c r="G316" s="462" t="s">
        <v>35</v>
      </c>
      <c r="H316" s="462" t="s">
        <v>35</v>
      </c>
      <c r="P316" s="12" t="s">
        <v>1407</v>
      </c>
      <c r="Q316" s="12" t="s">
        <v>513</v>
      </c>
      <c r="R316" s="12" t="s">
        <v>2291</v>
      </c>
      <c r="S316" s="12" t="s">
        <v>1836</v>
      </c>
      <c r="T316" s="12" t="s">
        <v>2292</v>
      </c>
      <c r="U316" s="12" t="s">
        <v>513</v>
      </c>
      <c r="V316" s="12" t="s">
        <v>2291</v>
      </c>
      <c r="W316" s="12" t="s">
        <v>1836</v>
      </c>
      <c r="X316" s="12" t="s">
        <v>2292</v>
      </c>
      <c r="Y316" s="12" t="s">
        <v>2980</v>
      </c>
    </row>
    <row r="317" spans="1:25" x14ac:dyDescent="0.25">
      <c r="A317" s="12" t="s">
        <v>2981</v>
      </c>
      <c r="B317" s="183">
        <v>675651</v>
      </c>
      <c r="C317" s="12" t="s">
        <v>871</v>
      </c>
      <c r="D317" s="462" t="s">
        <v>35</v>
      </c>
      <c r="E317" s="462" t="s">
        <v>35</v>
      </c>
      <c r="F317" s="462" t="s">
        <v>35</v>
      </c>
      <c r="G317" s="462" t="s">
        <v>35</v>
      </c>
      <c r="H317" s="462" t="s">
        <v>35</v>
      </c>
      <c r="P317" s="12" t="s">
        <v>1364</v>
      </c>
      <c r="Q317" s="12" t="s">
        <v>872</v>
      </c>
      <c r="R317" s="12" t="s">
        <v>2982</v>
      </c>
      <c r="S317" s="12" t="s">
        <v>1836</v>
      </c>
      <c r="T317" s="12" t="s">
        <v>2983</v>
      </c>
      <c r="U317" s="12" t="s">
        <v>872</v>
      </c>
      <c r="V317" s="12" t="s">
        <v>2982</v>
      </c>
      <c r="W317" s="12" t="s">
        <v>1836</v>
      </c>
      <c r="X317" s="12" t="s">
        <v>2983</v>
      </c>
      <c r="Y317" s="12" t="s">
        <v>2984</v>
      </c>
    </row>
    <row r="318" spans="1:25" x14ac:dyDescent="0.25">
      <c r="A318" s="12" t="s">
        <v>2985</v>
      </c>
      <c r="B318" s="183">
        <v>455689</v>
      </c>
      <c r="C318" s="12" t="s">
        <v>1029</v>
      </c>
      <c r="D318" s="462" t="s">
        <v>35</v>
      </c>
      <c r="E318" s="462" t="s">
        <v>35</v>
      </c>
      <c r="F318" s="462" t="s">
        <v>35</v>
      </c>
      <c r="G318" s="462" t="s">
        <v>35</v>
      </c>
      <c r="H318" s="462" t="s">
        <v>35</v>
      </c>
      <c r="P318" s="12" t="s">
        <v>1428</v>
      </c>
      <c r="Q318" s="12" t="s">
        <v>1030</v>
      </c>
      <c r="R318" s="12" t="s">
        <v>1874</v>
      </c>
      <c r="S318" s="12" t="s">
        <v>1836</v>
      </c>
      <c r="T318" s="12" t="s">
        <v>2195</v>
      </c>
      <c r="U318" s="12" t="s">
        <v>2959</v>
      </c>
      <c r="V318" s="12" t="s">
        <v>1981</v>
      </c>
      <c r="W318" s="12" t="s">
        <v>1836</v>
      </c>
      <c r="X318" s="12" t="s">
        <v>1982</v>
      </c>
      <c r="Y318" s="12" t="s">
        <v>2986</v>
      </c>
    </row>
    <row r="319" spans="1:25" x14ac:dyDescent="0.25">
      <c r="A319" s="12" t="s">
        <v>2987</v>
      </c>
      <c r="B319" s="183">
        <v>676256</v>
      </c>
      <c r="C319" s="12" t="s">
        <v>488</v>
      </c>
      <c r="D319" s="462" t="s">
        <v>35</v>
      </c>
      <c r="E319" s="462" t="s">
        <v>35</v>
      </c>
      <c r="F319" s="462" t="s">
        <v>35</v>
      </c>
      <c r="G319" s="462" t="s">
        <v>35</v>
      </c>
      <c r="H319" s="462" t="s">
        <v>35</v>
      </c>
      <c r="P319" s="12" t="s">
        <v>1345</v>
      </c>
      <c r="Q319" s="12" t="s">
        <v>489</v>
      </c>
      <c r="R319" s="12" t="s">
        <v>2988</v>
      </c>
      <c r="S319" s="12" t="s">
        <v>1836</v>
      </c>
      <c r="T319" s="12" t="s">
        <v>2989</v>
      </c>
      <c r="U319" s="12" t="s">
        <v>2000</v>
      </c>
      <c r="V319" s="12" t="s">
        <v>1962</v>
      </c>
      <c r="W319" s="12" t="s">
        <v>1836</v>
      </c>
      <c r="X319" s="12" t="s">
        <v>1963</v>
      </c>
      <c r="Y319" s="12" t="s">
        <v>2990</v>
      </c>
    </row>
    <row r="320" spans="1:25" x14ac:dyDescent="0.25">
      <c r="A320" s="12" t="s">
        <v>2991</v>
      </c>
      <c r="B320" s="183">
        <v>676247</v>
      </c>
      <c r="C320" s="12" t="s">
        <v>484</v>
      </c>
      <c r="D320" s="462" t="s">
        <v>35</v>
      </c>
      <c r="E320" s="462" t="s">
        <v>35</v>
      </c>
      <c r="F320" s="462" t="s">
        <v>35</v>
      </c>
      <c r="G320" s="462" t="s">
        <v>35</v>
      </c>
      <c r="H320" s="462" t="s">
        <v>35</v>
      </c>
      <c r="P320" s="12" t="s">
        <v>1302</v>
      </c>
      <c r="Q320" s="12" t="s">
        <v>485</v>
      </c>
      <c r="R320" s="12" t="s">
        <v>2992</v>
      </c>
      <c r="S320" s="12" t="s">
        <v>1836</v>
      </c>
      <c r="T320" s="12" t="s">
        <v>2993</v>
      </c>
      <c r="U320" s="12" t="s">
        <v>485</v>
      </c>
      <c r="V320" s="12" t="s">
        <v>2992</v>
      </c>
      <c r="W320" s="12" t="s">
        <v>1836</v>
      </c>
      <c r="X320" s="12" t="s">
        <v>2993</v>
      </c>
      <c r="Y320" s="12" t="s">
        <v>2994</v>
      </c>
    </row>
    <row r="321" spans="1:25" x14ac:dyDescent="0.25">
      <c r="A321" s="12" t="s">
        <v>2995</v>
      </c>
      <c r="B321" s="183">
        <v>455957</v>
      </c>
      <c r="C321" s="12" t="s">
        <v>304</v>
      </c>
      <c r="D321" s="462" t="s">
        <v>35</v>
      </c>
      <c r="E321" s="462" t="s">
        <v>35</v>
      </c>
      <c r="F321" s="462" t="s">
        <v>35</v>
      </c>
      <c r="G321" s="462" t="s">
        <v>35</v>
      </c>
      <c r="H321" s="462" t="s">
        <v>35</v>
      </c>
      <c r="P321" s="12" t="s">
        <v>1394</v>
      </c>
      <c r="Q321" s="12" t="s">
        <v>305</v>
      </c>
      <c r="R321" s="12" t="s">
        <v>2143</v>
      </c>
      <c r="S321" s="12" t="s">
        <v>1836</v>
      </c>
      <c r="T321" s="12" t="s">
        <v>2996</v>
      </c>
      <c r="U321" s="12" t="s">
        <v>305</v>
      </c>
      <c r="V321" s="12" t="s">
        <v>2143</v>
      </c>
      <c r="W321" s="12" t="s">
        <v>1836</v>
      </c>
      <c r="X321" s="12" t="s">
        <v>2996</v>
      </c>
      <c r="Y321" s="12" t="s">
        <v>2997</v>
      </c>
    </row>
    <row r="322" spans="1:25" x14ac:dyDescent="0.25">
      <c r="A322" s="12" t="s">
        <v>2998</v>
      </c>
      <c r="B322" s="12" t="s">
        <v>1621</v>
      </c>
      <c r="C322" s="12" t="s">
        <v>248</v>
      </c>
      <c r="D322" s="462" t="s">
        <v>35</v>
      </c>
      <c r="E322" s="462" t="s">
        <v>35</v>
      </c>
      <c r="F322" s="462" t="s">
        <v>35</v>
      </c>
      <c r="G322" s="462" t="s">
        <v>35</v>
      </c>
      <c r="H322" s="462" t="s">
        <v>35</v>
      </c>
      <c r="P322" s="12" t="s">
        <v>1398</v>
      </c>
      <c r="Q322" s="12" t="s">
        <v>249</v>
      </c>
      <c r="R322" s="12" t="s">
        <v>2999</v>
      </c>
      <c r="S322" s="12" t="s">
        <v>1836</v>
      </c>
      <c r="T322" s="12" t="s">
        <v>3000</v>
      </c>
      <c r="U322" s="12" t="s">
        <v>249</v>
      </c>
      <c r="V322" s="12" t="s">
        <v>2999</v>
      </c>
      <c r="W322" s="12" t="s">
        <v>1836</v>
      </c>
      <c r="X322" s="12" t="s">
        <v>3000</v>
      </c>
      <c r="Y322" s="12" t="s">
        <v>3001</v>
      </c>
    </row>
    <row r="323" spans="1:25" x14ac:dyDescent="0.25">
      <c r="A323" s="12" t="s">
        <v>3002</v>
      </c>
      <c r="B323" s="183">
        <v>675751</v>
      </c>
      <c r="C323" s="12" t="s">
        <v>907</v>
      </c>
      <c r="D323" s="462" t="s">
        <v>35</v>
      </c>
      <c r="E323" s="462" t="s">
        <v>35</v>
      </c>
      <c r="F323" s="462" t="s">
        <v>35</v>
      </c>
      <c r="G323" s="462" t="s">
        <v>35</v>
      </c>
      <c r="H323" s="462" t="s">
        <v>35</v>
      </c>
      <c r="P323" s="12" t="s">
        <v>1380</v>
      </c>
      <c r="Q323" s="12" t="s">
        <v>908</v>
      </c>
      <c r="R323" s="12" t="s">
        <v>2326</v>
      </c>
      <c r="S323" s="12" t="s">
        <v>1836</v>
      </c>
      <c r="T323" s="12" t="s">
        <v>2327</v>
      </c>
      <c r="U323" s="12" t="s">
        <v>908</v>
      </c>
      <c r="V323" s="12" t="s">
        <v>2326</v>
      </c>
      <c r="W323" s="12" t="s">
        <v>1836</v>
      </c>
      <c r="X323" s="12" t="s">
        <v>2327</v>
      </c>
      <c r="Y323" s="12" t="s">
        <v>2328</v>
      </c>
    </row>
    <row r="324" spans="1:25" x14ac:dyDescent="0.25">
      <c r="A324" s="12" t="s">
        <v>3003</v>
      </c>
      <c r="B324" s="183">
        <v>676144</v>
      </c>
      <c r="C324" s="12" t="s">
        <v>444</v>
      </c>
      <c r="D324" s="462" t="s">
        <v>35</v>
      </c>
      <c r="E324" s="462" t="s">
        <v>35</v>
      </c>
      <c r="F324" s="462" t="s">
        <v>35</v>
      </c>
      <c r="G324" s="462" t="s">
        <v>35</v>
      </c>
      <c r="H324" s="462" t="s">
        <v>35</v>
      </c>
      <c r="P324" s="12" t="s">
        <v>1390</v>
      </c>
      <c r="Q324" s="12" t="s">
        <v>445</v>
      </c>
      <c r="R324" s="12" t="s">
        <v>1896</v>
      </c>
      <c r="S324" s="12" t="s">
        <v>1836</v>
      </c>
      <c r="T324" s="12" t="s">
        <v>2712</v>
      </c>
      <c r="U324" s="12" t="s">
        <v>445</v>
      </c>
      <c r="V324" s="12" t="s">
        <v>1896</v>
      </c>
      <c r="W324" s="12" t="s">
        <v>1836</v>
      </c>
      <c r="X324" s="12" t="s">
        <v>2712</v>
      </c>
      <c r="Y324" s="12" t="s">
        <v>3004</v>
      </c>
    </row>
    <row r="325" spans="1:25" x14ac:dyDescent="0.25">
      <c r="A325" s="12" t="s">
        <v>3005</v>
      </c>
      <c r="B325" s="183">
        <v>675541</v>
      </c>
      <c r="C325" s="12" t="s">
        <v>762</v>
      </c>
      <c r="D325" s="462" t="s">
        <v>35</v>
      </c>
      <c r="E325" s="462" t="s">
        <v>35</v>
      </c>
      <c r="F325" s="462" t="s">
        <v>35</v>
      </c>
      <c r="G325" s="462" t="s">
        <v>35</v>
      </c>
      <c r="H325" s="462" t="s">
        <v>35</v>
      </c>
      <c r="P325" s="12" t="s">
        <v>1371</v>
      </c>
      <c r="Q325" s="12" t="s">
        <v>763</v>
      </c>
      <c r="R325" s="12" t="s">
        <v>3006</v>
      </c>
      <c r="S325" s="12" t="s">
        <v>1836</v>
      </c>
      <c r="T325" s="12" t="s">
        <v>3007</v>
      </c>
      <c r="U325" s="12" t="s">
        <v>3008</v>
      </c>
      <c r="V325" s="12" t="s">
        <v>1981</v>
      </c>
      <c r="W325" s="12" t="s">
        <v>1836</v>
      </c>
      <c r="X325" s="12" t="s">
        <v>1982</v>
      </c>
      <c r="Y325" s="12" t="s">
        <v>3009</v>
      </c>
    </row>
    <row r="326" spans="1:25" x14ac:dyDescent="0.25">
      <c r="A326" s="12" t="s">
        <v>3010</v>
      </c>
      <c r="B326" s="183">
        <v>675969</v>
      </c>
      <c r="C326" s="12" t="s">
        <v>386</v>
      </c>
      <c r="D326" s="462" t="s">
        <v>35</v>
      </c>
      <c r="E326" s="462" t="s">
        <v>35</v>
      </c>
      <c r="F326" s="462" t="s">
        <v>35</v>
      </c>
      <c r="G326" s="462" t="s">
        <v>35</v>
      </c>
      <c r="H326" s="462" t="s">
        <v>35</v>
      </c>
      <c r="P326" s="12" t="s">
        <v>1407</v>
      </c>
      <c r="Q326" s="12" t="s">
        <v>387</v>
      </c>
      <c r="R326" s="12" t="s">
        <v>3011</v>
      </c>
      <c r="S326" s="12" t="s">
        <v>1836</v>
      </c>
      <c r="T326" s="12" t="s">
        <v>3012</v>
      </c>
      <c r="U326" s="12" t="s">
        <v>1880</v>
      </c>
      <c r="V326" s="12" t="s">
        <v>1881</v>
      </c>
      <c r="W326" s="12" t="s">
        <v>1836</v>
      </c>
      <c r="X326" s="12" t="s">
        <v>1918</v>
      </c>
      <c r="Y326" s="12" t="s">
        <v>3013</v>
      </c>
    </row>
    <row r="327" spans="1:25" x14ac:dyDescent="0.25">
      <c r="A327" s="12" t="s">
        <v>3014</v>
      </c>
      <c r="B327" s="183">
        <v>675042</v>
      </c>
      <c r="C327" s="12" t="s">
        <v>666</v>
      </c>
      <c r="D327" s="462" t="s">
        <v>35</v>
      </c>
      <c r="E327" s="462" t="s">
        <v>35</v>
      </c>
      <c r="F327" s="462" t="s">
        <v>35</v>
      </c>
      <c r="G327" s="462" t="s">
        <v>35</v>
      </c>
      <c r="H327" s="462" t="s">
        <v>35</v>
      </c>
      <c r="P327" s="12" t="s">
        <v>1266</v>
      </c>
      <c r="Q327" s="12" t="s">
        <v>667</v>
      </c>
      <c r="R327" s="12" t="s">
        <v>3015</v>
      </c>
      <c r="S327" s="12" t="s">
        <v>1836</v>
      </c>
      <c r="T327" s="12" t="s">
        <v>3016</v>
      </c>
      <c r="U327" s="12" t="s">
        <v>667</v>
      </c>
      <c r="V327" s="12" t="s">
        <v>3015</v>
      </c>
      <c r="W327" s="12" t="s">
        <v>1836</v>
      </c>
      <c r="X327" s="12" t="s">
        <v>3016</v>
      </c>
      <c r="Y327" s="12" t="s">
        <v>3017</v>
      </c>
    </row>
    <row r="328" spans="1:25" x14ac:dyDescent="0.25">
      <c r="A328" s="12" t="s">
        <v>3018</v>
      </c>
      <c r="B328" s="183">
        <v>676030</v>
      </c>
      <c r="C328" s="12" t="s">
        <v>756</v>
      </c>
      <c r="D328" s="462" t="s">
        <v>35</v>
      </c>
      <c r="E328" s="462" t="s">
        <v>35</v>
      </c>
      <c r="F328" s="462" t="s">
        <v>35</v>
      </c>
      <c r="G328" s="462" t="s">
        <v>35</v>
      </c>
      <c r="H328" s="462" t="s">
        <v>35</v>
      </c>
      <c r="P328" s="12" t="s">
        <v>1284</v>
      </c>
      <c r="Q328" s="12" t="s">
        <v>757</v>
      </c>
      <c r="R328" s="12" t="s">
        <v>3019</v>
      </c>
      <c r="S328" s="12" t="s">
        <v>1836</v>
      </c>
      <c r="T328" s="12" t="s">
        <v>3020</v>
      </c>
      <c r="U328" s="12" t="s">
        <v>757</v>
      </c>
      <c r="V328" s="12" t="s">
        <v>3019</v>
      </c>
      <c r="W328" s="12" t="s">
        <v>1836</v>
      </c>
      <c r="X328" s="12" t="s">
        <v>3020</v>
      </c>
      <c r="Y328" s="12" t="s">
        <v>3021</v>
      </c>
    </row>
    <row r="329" spans="1:25" x14ac:dyDescent="0.25">
      <c r="A329" s="12" t="s">
        <v>3022</v>
      </c>
      <c r="B329" s="183">
        <v>675338</v>
      </c>
      <c r="C329" s="12" t="s">
        <v>776</v>
      </c>
      <c r="D329" s="462" t="s">
        <v>35</v>
      </c>
      <c r="E329" s="462" t="s">
        <v>35</v>
      </c>
      <c r="F329" s="462" t="s">
        <v>35</v>
      </c>
      <c r="G329" s="462" t="s">
        <v>35</v>
      </c>
      <c r="H329" s="462" t="s">
        <v>35</v>
      </c>
      <c r="P329" s="12" t="s">
        <v>1426</v>
      </c>
      <c r="Q329" s="12" t="s">
        <v>777</v>
      </c>
      <c r="R329" s="12" t="s">
        <v>2856</v>
      </c>
      <c r="S329" s="12" t="s">
        <v>1836</v>
      </c>
      <c r="T329" s="12" t="s">
        <v>2857</v>
      </c>
      <c r="U329" s="12" t="s">
        <v>2666</v>
      </c>
      <c r="V329" s="12" t="s">
        <v>1962</v>
      </c>
      <c r="W329" s="12" t="s">
        <v>1836</v>
      </c>
      <c r="X329" s="12" t="s">
        <v>1963</v>
      </c>
      <c r="Y329" s="12" t="s">
        <v>3023</v>
      </c>
    </row>
    <row r="330" spans="1:25" x14ac:dyDescent="0.25">
      <c r="A330" s="12" t="s">
        <v>3024</v>
      </c>
      <c r="B330" s="183">
        <v>455652</v>
      </c>
      <c r="C330" s="12" t="s">
        <v>1023</v>
      </c>
      <c r="D330" s="462" t="s">
        <v>35</v>
      </c>
      <c r="E330" s="462" t="s">
        <v>35</v>
      </c>
      <c r="F330" s="462" t="s">
        <v>35</v>
      </c>
      <c r="G330" s="462" t="s">
        <v>35</v>
      </c>
      <c r="H330" s="462" t="s">
        <v>35</v>
      </c>
      <c r="P330" s="12" t="s">
        <v>1428</v>
      </c>
      <c r="Q330" s="12" t="s">
        <v>1024</v>
      </c>
      <c r="R330" s="12" t="s">
        <v>1874</v>
      </c>
      <c r="S330" s="12" t="s">
        <v>1836</v>
      </c>
      <c r="T330" s="12" t="s">
        <v>2702</v>
      </c>
      <c r="U330" s="12" t="s">
        <v>1024</v>
      </c>
      <c r="V330" s="12" t="s">
        <v>1874</v>
      </c>
      <c r="W330" s="12" t="s">
        <v>1836</v>
      </c>
      <c r="X330" s="12" t="s">
        <v>2702</v>
      </c>
      <c r="Y330" s="12" t="s">
        <v>3025</v>
      </c>
    </row>
    <row r="331" spans="1:25" x14ac:dyDescent="0.25">
      <c r="A331" s="12" t="s">
        <v>3026</v>
      </c>
      <c r="B331" s="183">
        <v>455653</v>
      </c>
      <c r="C331" s="12" t="s">
        <v>810</v>
      </c>
      <c r="D331" s="462" t="s">
        <v>35</v>
      </c>
      <c r="E331" s="462" t="s">
        <v>35</v>
      </c>
      <c r="F331" s="462" t="s">
        <v>35</v>
      </c>
      <c r="G331" s="462" t="s">
        <v>35</v>
      </c>
      <c r="H331" s="462" t="s">
        <v>35</v>
      </c>
      <c r="P331" s="12" t="s">
        <v>1390</v>
      </c>
      <c r="Q331" s="12" t="s">
        <v>811</v>
      </c>
      <c r="R331" s="12" t="s">
        <v>1298</v>
      </c>
      <c r="S331" s="12" t="s">
        <v>1836</v>
      </c>
      <c r="T331" s="12" t="s">
        <v>3027</v>
      </c>
      <c r="U331" s="12" t="s">
        <v>3028</v>
      </c>
      <c r="V331" s="12" t="s">
        <v>2045</v>
      </c>
      <c r="W331" s="12" t="s">
        <v>1836</v>
      </c>
      <c r="X331" s="12" t="s">
        <v>2046</v>
      </c>
      <c r="Y331" s="12" t="s">
        <v>3029</v>
      </c>
    </row>
    <row r="332" spans="1:25" x14ac:dyDescent="0.25">
      <c r="A332" s="12" t="s">
        <v>3030</v>
      </c>
      <c r="B332" s="183">
        <v>675920</v>
      </c>
      <c r="C332" s="12" t="s">
        <v>242</v>
      </c>
      <c r="D332" s="462" t="s">
        <v>35</v>
      </c>
      <c r="E332" s="462" t="s">
        <v>35</v>
      </c>
      <c r="F332" s="462" t="s">
        <v>35</v>
      </c>
      <c r="G332" s="462" t="s">
        <v>35</v>
      </c>
      <c r="H332" s="462" t="s">
        <v>35</v>
      </c>
      <c r="P332" s="12" t="s">
        <v>1420</v>
      </c>
      <c r="Q332" s="12" t="s">
        <v>243</v>
      </c>
      <c r="R332" s="12" t="s">
        <v>3031</v>
      </c>
      <c r="S332" s="12" t="s">
        <v>1836</v>
      </c>
      <c r="T332" s="12" t="s">
        <v>3032</v>
      </c>
      <c r="U332" s="12" t="s">
        <v>243</v>
      </c>
      <c r="V332" s="12" t="s">
        <v>3031</v>
      </c>
      <c r="W332" s="12" t="s">
        <v>1836</v>
      </c>
      <c r="X332" s="12" t="s">
        <v>3032</v>
      </c>
      <c r="Y332" s="12" t="s">
        <v>3033</v>
      </c>
    </row>
    <row r="333" spans="1:25" x14ac:dyDescent="0.25">
      <c r="A333" s="12" t="s">
        <v>3034</v>
      </c>
      <c r="B333" s="183">
        <v>675646</v>
      </c>
      <c r="C333" s="12" t="s">
        <v>973</v>
      </c>
      <c r="D333" s="462" t="s">
        <v>35</v>
      </c>
      <c r="E333" s="462" t="s">
        <v>35</v>
      </c>
      <c r="F333" s="462" t="s">
        <v>35</v>
      </c>
      <c r="G333" s="462" t="s">
        <v>35</v>
      </c>
      <c r="H333" s="462" t="s">
        <v>35</v>
      </c>
      <c r="P333" s="12" t="s">
        <v>1428</v>
      </c>
      <c r="Q333" s="12" t="s">
        <v>974</v>
      </c>
      <c r="R333" s="12" t="s">
        <v>3031</v>
      </c>
      <c r="S333" s="12" t="s">
        <v>1836</v>
      </c>
      <c r="T333" s="12" t="s">
        <v>3032</v>
      </c>
      <c r="U333" s="12" t="s">
        <v>2643</v>
      </c>
      <c r="V333" s="12" t="s">
        <v>1865</v>
      </c>
      <c r="W333" s="12" t="s">
        <v>1836</v>
      </c>
      <c r="X333" s="12" t="s">
        <v>1952</v>
      </c>
      <c r="Y333" s="12" t="s">
        <v>3035</v>
      </c>
    </row>
    <row r="334" spans="1:25" x14ac:dyDescent="0.25">
      <c r="A334" s="12" t="s">
        <v>3036</v>
      </c>
      <c r="B334" s="183">
        <v>676310</v>
      </c>
      <c r="C334" s="12" t="s">
        <v>510</v>
      </c>
      <c r="D334" s="462" t="s">
        <v>35</v>
      </c>
      <c r="E334" s="462" t="s">
        <v>35</v>
      </c>
      <c r="F334" s="462" t="s">
        <v>35</v>
      </c>
      <c r="G334" s="462" t="s">
        <v>35</v>
      </c>
      <c r="H334" s="462" t="s">
        <v>35</v>
      </c>
      <c r="P334" s="12" t="s">
        <v>1378</v>
      </c>
      <c r="Q334" s="12" t="s">
        <v>511</v>
      </c>
      <c r="R334" s="12" t="s">
        <v>1959</v>
      </c>
      <c r="S334" s="12" t="s">
        <v>1836</v>
      </c>
      <c r="T334" s="12" t="s">
        <v>3037</v>
      </c>
      <c r="U334" s="12" t="s">
        <v>1961</v>
      </c>
      <c r="V334" s="12" t="s">
        <v>1962</v>
      </c>
      <c r="W334" s="12" t="s">
        <v>1836</v>
      </c>
      <c r="X334" s="12" t="s">
        <v>1963</v>
      </c>
      <c r="Y334" s="12" t="s">
        <v>3038</v>
      </c>
    </row>
    <row r="335" spans="1:25" x14ac:dyDescent="0.25">
      <c r="A335" s="12" t="s">
        <v>3039</v>
      </c>
      <c r="B335" s="183">
        <v>676158</v>
      </c>
      <c r="C335" s="12" t="s">
        <v>448</v>
      </c>
      <c r="D335" s="462" t="s">
        <v>35</v>
      </c>
      <c r="E335" s="462" t="s">
        <v>35</v>
      </c>
      <c r="F335" s="462" t="s">
        <v>35</v>
      </c>
      <c r="G335" s="462" t="s">
        <v>35</v>
      </c>
      <c r="H335" s="462" t="s">
        <v>35</v>
      </c>
      <c r="P335" s="12" t="s">
        <v>1349</v>
      </c>
      <c r="Q335" s="12" t="s">
        <v>449</v>
      </c>
      <c r="R335" s="12" t="s">
        <v>1874</v>
      </c>
      <c r="S335" s="12" t="s">
        <v>1836</v>
      </c>
      <c r="T335" s="12" t="s">
        <v>2178</v>
      </c>
      <c r="U335" s="12" t="s">
        <v>449</v>
      </c>
      <c r="V335" s="12" t="s">
        <v>1874</v>
      </c>
      <c r="W335" s="12" t="s">
        <v>1836</v>
      </c>
      <c r="X335" s="12" t="s">
        <v>2178</v>
      </c>
      <c r="Y335" s="12" t="s">
        <v>3040</v>
      </c>
    </row>
    <row r="336" spans="1:25" x14ac:dyDescent="0.25">
      <c r="A336" s="12" t="s">
        <v>3041</v>
      </c>
      <c r="B336" s="183">
        <v>455834</v>
      </c>
      <c r="C336" s="12" t="s">
        <v>1047</v>
      </c>
      <c r="D336" s="462" t="s">
        <v>35</v>
      </c>
      <c r="E336" s="462" t="s">
        <v>35</v>
      </c>
      <c r="F336" s="462" t="s">
        <v>35</v>
      </c>
      <c r="G336" s="462" t="s">
        <v>35</v>
      </c>
      <c r="H336" s="462" t="s">
        <v>35</v>
      </c>
      <c r="P336" s="12" t="s">
        <v>1356</v>
      </c>
      <c r="Q336" s="12" t="s">
        <v>1048</v>
      </c>
      <c r="R336" s="12" t="s">
        <v>2418</v>
      </c>
      <c r="S336" s="12" t="s">
        <v>1836</v>
      </c>
      <c r="T336" s="12" t="s">
        <v>2419</v>
      </c>
      <c r="U336" s="12" t="s">
        <v>1880</v>
      </c>
      <c r="V336" s="12" t="s">
        <v>1881</v>
      </c>
      <c r="W336" s="12" t="s">
        <v>1836</v>
      </c>
      <c r="X336" s="12" t="s">
        <v>1918</v>
      </c>
      <c r="Y336" s="12" t="s">
        <v>3042</v>
      </c>
    </row>
    <row r="337" spans="1:25" x14ac:dyDescent="0.25">
      <c r="A337" s="12" t="s">
        <v>3043</v>
      </c>
      <c r="B337" s="183">
        <v>675159</v>
      </c>
      <c r="C337" s="12" t="s">
        <v>1081</v>
      </c>
      <c r="D337" s="462" t="s">
        <v>35</v>
      </c>
      <c r="E337" s="462" t="s">
        <v>35</v>
      </c>
      <c r="F337" s="462" t="s">
        <v>35</v>
      </c>
      <c r="G337" s="462" t="s">
        <v>35</v>
      </c>
      <c r="H337" s="462" t="s">
        <v>35</v>
      </c>
      <c r="P337" s="12" t="s">
        <v>1289</v>
      </c>
      <c r="Q337" s="12" t="s">
        <v>1082</v>
      </c>
      <c r="R337" s="12" t="s">
        <v>3044</v>
      </c>
      <c r="S337" s="12" t="s">
        <v>1836</v>
      </c>
      <c r="T337" s="12" t="s">
        <v>3045</v>
      </c>
      <c r="U337" s="12" t="s">
        <v>1082</v>
      </c>
      <c r="V337" s="12" t="s">
        <v>3044</v>
      </c>
      <c r="W337" s="12" t="s">
        <v>1836</v>
      </c>
      <c r="X337" s="12" t="s">
        <v>3045</v>
      </c>
      <c r="Y337" s="12" t="s">
        <v>3046</v>
      </c>
    </row>
    <row r="338" spans="1:25" x14ac:dyDescent="0.25">
      <c r="A338" s="12" t="s">
        <v>3047</v>
      </c>
      <c r="B338" s="183">
        <v>675962</v>
      </c>
      <c r="C338" s="12" t="s">
        <v>1061</v>
      </c>
      <c r="D338" s="462" t="s">
        <v>35</v>
      </c>
      <c r="E338" s="462" t="s">
        <v>35</v>
      </c>
      <c r="F338" s="462" t="s">
        <v>35</v>
      </c>
      <c r="G338" s="462" t="s">
        <v>35</v>
      </c>
      <c r="H338" s="462" t="s">
        <v>35</v>
      </c>
      <c r="P338" s="12" t="s">
        <v>1371</v>
      </c>
      <c r="Q338" s="12" t="s">
        <v>1062</v>
      </c>
      <c r="R338" s="12" t="s">
        <v>2568</v>
      </c>
      <c r="S338" s="12" t="s">
        <v>1836</v>
      </c>
      <c r="T338" s="12" t="s">
        <v>3048</v>
      </c>
      <c r="U338" s="12" t="s">
        <v>1062</v>
      </c>
      <c r="V338" s="12" t="s">
        <v>2568</v>
      </c>
      <c r="W338" s="12" t="s">
        <v>1836</v>
      </c>
      <c r="X338" s="12" t="s">
        <v>3048</v>
      </c>
      <c r="Y338" s="12" t="s">
        <v>3049</v>
      </c>
    </row>
    <row r="339" spans="1:25" x14ac:dyDescent="0.25">
      <c r="A339" s="12" t="s">
        <v>3050</v>
      </c>
      <c r="B339" s="183">
        <v>676299</v>
      </c>
      <c r="C339" s="12" t="s">
        <v>506</v>
      </c>
      <c r="D339" s="462" t="s">
        <v>35</v>
      </c>
      <c r="E339" s="462" t="s">
        <v>35</v>
      </c>
      <c r="F339" s="462" t="s">
        <v>35</v>
      </c>
      <c r="G339" s="462" t="s">
        <v>35</v>
      </c>
      <c r="H339" s="462" t="s">
        <v>35</v>
      </c>
      <c r="P339" s="12" t="s">
        <v>1405</v>
      </c>
      <c r="Q339" s="12" t="s">
        <v>507</v>
      </c>
      <c r="R339" s="12" t="s">
        <v>2405</v>
      </c>
      <c r="S339" s="12" t="s">
        <v>1836</v>
      </c>
      <c r="T339" s="12" t="s">
        <v>3051</v>
      </c>
      <c r="U339" s="12" t="s">
        <v>507</v>
      </c>
      <c r="V339" s="12" t="s">
        <v>2405</v>
      </c>
      <c r="W339" s="12" t="s">
        <v>1836</v>
      </c>
      <c r="X339" s="12" t="s">
        <v>3051</v>
      </c>
      <c r="Y339" s="12" t="s">
        <v>3052</v>
      </c>
    </row>
    <row r="340" spans="1:25" x14ac:dyDescent="0.25">
      <c r="A340" s="12" t="s">
        <v>3053</v>
      </c>
      <c r="B340" s="183">
        <v>455887</v>
      </c>
      <c r="C340" s="12" t="s">
        <v>960</v>
      </c>
      <c r="D340" s="462" t="s">
        <v>35</v>
      </c>
      <c r="E340" s="462" t="s">
        <v>35</v>
      </c>
      <c r="F340" s="462" t="s">
        <v>35</v>
      </c>
      <c r="G340" s="462" t="s">
        <v>35</v>
      </c>
      <c r="H340" s="462" t="s">
        <v>35</v>
      </c>
      <c r="P340" s="12" t="s">
        <v>1428</v>
      </c>
      <c r="Q340" s="12" t="s">
        <v>961</v>
      </c>
      <c r="R340" s="12" t="s">
        <v>2405</v>
      </c>
      <c r="S340" s="12" t="s">
        <v>1836</v>
      </c>
      <c r="T340" s="12" t="s">
        <v>3054</v>
      </c>
      <c r="U340" s="12" t="s">
        <v>961</v>
      </c>
      <c r="V340" s="12" t="s">
        <v>2405</v>
      </c>
      <c r="W340" s="12" t="s">
        <v>1836</v>
      </c>
      <c r="X340" s="12" t="s">
        <v>3054</v>
      </c>
      <c r="Y340" s="12" t="s">
        <v>3055</v>
      </c>
    </row>
    <row r="341" spans="1:25" x14ac:dyDescent="0.25">
      <c r="A341" s="12" t="s">
        <v>3056</v>
      </c>
      <c r="B341" s="183">
        <v>675764</v>
      </c>
      <c r="C341" s="12" t="s">
        <v>1129</v>
      </c>
      <c r="D341" s="462" t="s">
        <v>35</v>
      </c>
      <c r="E341" s="462" t="s">
        <v>35</v>
      </c>
      <c r="F341" s="462" t="s">
        <v>35</v>
      </c>
      <c r="G341" s="462" t="s">
        <v>35</v>
      </c>
      <c r="H341" s="462" t="s">
        <v>35</v>
      </c>
      <c r="P341" s="12" t="s">
        <v>1433</v>
      </c>
      <c r="Q341" s="12" t="s">
        <v>1130</v>
      </c>
      <c r="R341" s="12" t="s">
        <v>1959</v>
      </c>
      <c r="S341" s="12" t="s">
        <v>1836</v>
      </c>
      <c r="T341" s="12" t="s">
        <v>3057</v>
      </c>
      <c r="U341" s="12" t="s">
        <v>2357</v>
      </c>
      <c r="V341" s="12" t="s">
        <v>2358</v>
      </c>
      <c r="W341" s="12" t="s">
        <v>1836</v>
      </c>
      <c r="X341" s="12" t="s">
        <v>2359</v>
      </c>
      <c r="Y341" s="12" t="s">
        <v>2360</v>
      </c>
    </row>
    <row r="342" spans="1:25" x14ac:dyDescent="0.25">
      <c r="A342" s="12" t="s">
        <v>3058</v>
      </c>
      <c r="B342" s="183">
        <v>675887</v>
      </c>
      <c r="C342" s="12" t="s">
        <v>1141</v>
      </c>
      <c r="D342" s="462" t="s">
        <v>35</v>
      </c>
      <c r="E342" s="462" t="s">
        <v>35</v>
      </c>
      <c r="F342" s="462" t="s">
        <v>35</v>
      </c>
      <c r="G342" s="462" t="s">
        <v>35</v>
      </c>
      <c r="H342" s="462" t="s">
        <v>35</v>
      </c>
      <c r="P342" s="12" t="s">
        <v>1276</v>
      </c>
      <c r="Q342" s="12" t="s">
        <v>1142</v>
      </c>
      <c r="R342" s="12" t="s">
        <v>3059</v>
      </c>
      <c r="S342" s="12" t="s">
        <v>1836</v>
      </c>
      <c r="T342" s="12" t="s">
        <v>3060</v>
      </c>
      <c r="U342" s="12" t="s">
        <v>1142</v>
      </c>
      <c r="V342" s="12" t="s">
        <v>3059</v>
      </c>
      <c r="W342" s="12" t="s">
        <v>1836</v>
      </c>
      <c r="X342" s="12" t="s">
        <v>3060</v>
      </c>
      <c r="Y342" s="12" t="s">
        <v>3061</v>
      </c>
    </row>
    <row r="343" spans="1:25" x14ac:dyDescent="0.25">
      <c r="A343" s="12" t="s">
        <v>3062</v>
      </c>
      <c r="B343" s="183">
        <v>675226</v>
      </c>
      <c r="C343" s="12" t="s">
        <v>786</v>
      </c>
      <c r="D343" s="462" t="s">
        <v>35</v>
      </c>
      <c r="E343" s="462" t="s">
        <v>35</v>
      </c>
      <c r="F343" s="462" t="s">
        <v>35</v>
      </c>
      <c r="G343" s="462" t="s">
        <v>35</v>
      </c>
      <c r="H343" s="462" t="s">
        <v>35</v>
      </c>
      <c r="P343" s="12" t="s">
        <v>1290</v>
      </c>
      <c r="Q343" s="12" t="s">
        <v>787</v>
      </c>
      <c r="R343" s="12" t="s">
        <v>2437</v>
      </c>
      <c r="S343" s="12" t="s">
        <v>1836</v>
      </c>
      <c r="T343" s="12" t="s">
        <v>2438</v>
      </c>
      <c r="U343" s="12" t="s">
        <v>787</v>
      </c>
      <c r="V343" s="12" t="s">
        <v>2437</v>
      </c>
      <c r="W343" s="12" t="s">
        <v>1836</v>
      </c>
      <c r="X343" s="12" t="s">
        <v>2438</v>
      </c>
      <c r="Y343" s="12" t="s">
        <v>3063</v>
      </c>
    </row>
    <row r="344" spans="1:25" x14ac:dyDescent="0.25">
      <c r="A344" s="12" t="s">
        <v>3064</v>
      </c>
      <c r="B344" s="183">
        <v>676190</v>
      </c>
      <c r="C344" s="12" t="s">
        <v>626</v>
      </c>
      <c r="D344" s="462" t="s">
        <v>35</v>
      </c>
      <c r="E344" s="462" t="s">
        <v>35</v>
      </c>
      <c r="F344" s="462" t="s">
        <v>35</v>
      </c>
      <c r="G344" s="462" t="s">
        <v>35</v>
      </c>
      <c r="H344" s="462" t="s">
        <v>35</v>
      </c>
      <c r="P344" s="12" t="s">
        <v>1356</v>
      </c>
      <c r="Q344" s="12" t="s">
        <v>627</v>
      </c>
      <c r="R344" s="12" t="s">
        <v>2590</v>
      </c>
      <c r="S344" s="12" t="s">
        <v>1836</v>
      </c>
      <c r="T344" s="12" t="s">
        <v>3065</v>
      </c>
      <c r="U344" s="12" t="s">
        <v>627</v>
      </c>
      <c r="V344" s="12" t="s">
        <v>2590</v>
      </c>
      <c r="W344" s="12" t="s">
        <v>1836</v>
      </c>
      <c r="X344" s="12" t="s">
        <v>3065</v>
      </c>
      <c r="Y344" s="12" t="s">
        <v>3066</v>
      </c>
    </row>
    <row r="345" spans="1:25" x14ac:dyDescent="0.25">
      <c r="A345" s="12" t="s">
        <v>3067</v>
      </c>
      <c r="B345" s="183">
        <v>675477</v>
      </c>
      <c r="C345" s="12" t="s">
        <v>184</v>
      </c>
      <c r="D345" s="462" t="s">
        <v>35</v>
      </c>
      <c r="E345" s="462" t="s">
        <v>35</v>
      </c>
      <c r="F345" s="462" t="s">
        <v>35</v>
      </c>
      <c r="G345" s="462" t="s">
        <v>35</v>
      </c>
      <c r="H345" s="462" t="s">
        <v>35</v>
      </c>
      <c r="P345" s="12" t="s">
        <v>1349</v>
      </c>
      <c r="Q345" s="12" t="s">
        <v>185</v>
      </c>
      <c r="R345" s="12" t="s">
        <v>3068</v>
      </c>
      <c r="S345" s="12" t="s">
        <v>1836</v>
      </c>
      <c r="T345" s="12" t="s">
        <v>3069</v>
      </c>
      <c r="U345" s="12" t="s">
        <v>3070</v>
      </c>
      <c r="V345" s="12" t="s">
        <v>3068</v>
      </c>
      <c r="W345" s="12" t="s">
        <v>1836</v>
      </c>
      <c r="X345" s="12" t="s">
        <v>3069</v>
      </c>
      <c r="Y345" s="12" t="s">
        <v>3071</v>
      </c>
    </row>
    <row r="346" spans="1:25" x14ac:dyDescent="0.25">
      <c r="A346" s="12" t="s">
        <v>3072</v>
      </c>
      <c r="B346" s="183">
        <v>675968</v>
      </c>
      <c r="C346" s="12" t="s">
        <v>384</v>
      </c>
      <c r="D346" s="462" t="s">
        <v>35</v>
      </c>
      <c r="E346" s="462" t="s">
        <v>35</v>
      </c>
      <c r="F346" s="462" t="s">
        <v>35</v>
      </c>
      <c r="G346" s="462" t="s">
        <v>35</v>
      </c>
      <c r="H346" s="462" t="s">
        <v>35</v>
      </c>
      <c r="P346" s="12" t="s">
        <v>1268</v>
      </c>
      <c r="Q346" s="12" t="s">
        <v>385</v>
      </c>
      <c r="R346" s="12" t="s">
        <v>1874</v>
      </c>
      <c r="S346" s="12" t="s">
        <v>1836</v>
      </c>
      <c r="T346" s="12" t="s">
        <v>2178</v>
      </c>
      <c r="U346" s="12" t="s">
        <v>385</v>
      </c>
      <c r="V346" s="12" t="s">
        <v>1874</v>
      </c>
      <c r="W346" s="12" t="s">
        <v>1836</v>
      </c>
      <c r="X346" s="12" t="s">
        <v>2178</v>
      </c>
      <c r="Y346" s="12" t="s">
        <v>3073</v>
      </c>
    </row>
    <row r="347" spans="1:25" x14ac:dyDescent="0.25">
      <c r="A347" s="12" t="s">
        <v>3074</v>
      </c>
      <c r="B347" s="183">
        <v>675664</v>
      </c>
      <c r="C347" s="12" t="s">
        <v>934</v>
      </c>
      <c r="D347" s="462" t="s">
        <v>35</v>
      </c>
      <c r="E347" s="462" t="s">
        <v>35</v>
      </c>
      <c r="F347" s="462" t="s">
        <v>35</v>
      </c>
      <c r="G347" s="462" t="s">
        <v>35</v>
      </c>
      <c r="H347" s="462" t="s">
        <v>35</v>
      </c>
      <c r="P347" s="12" t="s">
        <v>1390</v>
      </c>
      <c r="Q347" s="12" t="s">
        <v>935</v>
      </c>
      <c r="R347" s="12" t="s">
        <v>3075</v>
      </c>
      <c r="S347" s="12" t="s">
        <v>1836</v>
      </c>
      <c r="T347" s="12" t="s">
        <v>3076</v>
      </c>
      <c r="U347" s="12" t="s">
        <v>2044</v>
      </c>
      <c r="V347" s="12" t="s">
        <v>2045</v>
      </c>
      <c r="W347" s="12" t="s">
        <v>1836</v>
      </c>
      <c r="X347" s="12" t="s">
        <v>2046</v>
      </c>
      <c r="Y347" s="12" t="s">
        <v>3077</v>
      </c>
    </row>
    <row r="348" spans="1:25" x14ac:dyDescent="0.25">
      <c r="A348" s="12" t="s">
        <v>3078</v>
      </c>
      <c r="B348" s="183">
        <v>675826</v>
      </c>
      <c r="C348" s="12" t="s">
        <v>560</v>
      </c>
      <c r="D348" s="462" t="s">
        <v>35</v>
      </c>
      <c r="E348" s="462" t="s">
        <v>35</v>
      </c>
      <c r="F348" s="462" t="s">
        <v>35</v>
      </c>
      <c r="G348" s="462" t="s">
        <v>35</v>
      </c>
      <c r="H348" s="462" t="s">
        <v>35</v>
      </c>
      <c r="P348" s="12" t="s">
        <v>1363</v>
      </c>
      <c r="Q348" s="12" t="s">
        <v>561</v>
      </c>
      <c r="R348" s="12" t="s">
        <v>2389</v>
      </c>
      <c r="S348" s="12" t="s">
        <v>1836</v>
      </c>
      <c r="T348" s="12" t="s">
        <v>2390</v>
      </c>
      <c r="U348" s="12" t="s">
        <v>3079</v>
      </c>
      <c r="V348" s="12" t="s">
        <v>2389</v>
      </c>
      <c r="W348" s="12" t="s">
        <v>1836</v>
      </c>
      <c r="X348" s="12" t="s">
        <v>2390</v>
      </c>
      <c r="Y348" s="12" t="s">
        <v>3080</v>
      </c>
    </row>
    <row r="349" spans="1:25" x14ac:dyDescent="0.25">
      <c r="A349" s="12" t="s">
        <v>3081</v>
      </c>
      <c r="B349" s="183">
        <v>455946</v>
      </c>
      <c r="C349" s="12" t="s">
        <v>768</v>
      </c>
      <c r="D349" s="462" t="s">
        <v>35</v>
      </c>
      <c r="E349" s="462" t="s">
        <v>35</v>
      </c>
      <c r="F349" s="462" t="s">
        <v>35</v>
      </c>
      <c r="G349" s="462" t="s">
        <v>35</v>
      </c>
      <c r="H349" s="462" t="s">
        <v>35</v>
      </c>
      <c r="P349" s="12" t="s">
        <v>1420</v>
      </c>
      <c r="Q349" s="12" t="s">
        <v>769</v>
      </c>
      <c r="R349" s="12" t="s">
        <v>3082</v>
      </c>
      <c r="S349" s="12" t="s">
        <v>1836</v>
      </c>
      <c r="T349" s="12" t="s">
        <v>3083</v>
      </c>
      <c r="U349" s="12" t="s">
        <v>769</v>
      </c>
      <c r="V349" s="12" t="s">
        <v>3082</v>
      </c>
      <c r="W349" s="12" t="s">
        <v>1836</v>
      </c>
      <c r="X349" s="12" t="s">
        <v>3083</v>
      </c>
      <c r="Y349" s="12" t="s">
        <v>3084</v>
      </c>
    </row>
    <row r="350" spans="1:25" x14ac:dyDescent="0.25">
      <c r="A350" s="12" t="s">
        <v>3085</v>
      </c>
      <c r="B350" s="183">
        <v>675124</v>
      </c>
      <c r="C350" s="12" t="s">
        <v>678</v>
      </c>
      <c r="D350" s="462" t="s">
        <v>35</v>
      </c>
      <c r="E350" s="462" t="s">
        <v>35</v>
      </c>
      <c r="F350" s="462" t="s">
        <v>35</v>
      </c>
      <c r="G350" s="462" t="s">
        <v>35</v>
      </c>
      <c r="H350" s="462" t="s">
        <v>35</v>
      </c>
      <c r="P350" s="12" t="s">
        <v>1360</v>
      </c>
      <c r="Q350" s="12" t="s">
        <v>679</v>
      </c>
      <c r="R350" s="12" t="s">
        <v>3086</v>
      </c>
      <c r="S350" s="12" t="s">
        <v>1836</v>
      </c>
      <c r="T350" s="12" t="s">
        <v>3087</v>
      </c>
      <c r="U350" s="12" t="s">
        <v>679</v>
      </c>
      <c r="V350" s="12" t="s">
        <v>3086</v>
      </c>
      <c r="W350" s="12" t="s">
        <v>1836</v>
      </c>
      <c r="X350" s="12" t="s">
        <v>3087</v>
      </c>
      <c r="Y350" s="12" t="s">
        <v>3088</v>
      </c>
    </row>
    <row r="351" spans="1:25" x14ac:dyDescent="0.25">
      <c r="A351" s="12" t="s">
        <v>3089</v>
      </c>
      <c r="B351" s="183">
        <v>455573</v>
      </c>
      <c r="C351" s="12" t="s">
        <v>634</v>
      </c>
      <c r="D351" s="462" t="s">
        <v>35</v>
      </c>
      <c r="E351" s="462" t="s">
        <v>35</v>
      </c>
      <c r="F351" s="462" t="s">
        <v>35</v>
      </c>
      <c r="G351" s="462" t="s">
        <v>35</v>
      </c>
      <c r="H351" s="462" t="s">
        <v>35</v>
      </c>
      <c r="P351" s="12" t="s">
        <v>1356</v>
      </c>
      <c r="Q351" s="12" t="s">
        <v>635</v>
      </c>
      <c r="R351" s="12" t="s">
        <v>3090</v>
      </c>
      <c r="S351" s="12" t="s">
        <v>1836</v>
      </c>
      <c r="T351" s="12" t="s">
        <v>3091</v>
      </c>
      <c r="U351" s="12" t="s">
        <v>635</v>
      </c>
      <c r="V351" s="12" t="s">
        <v>3090</v>
      </c>
      <c r="W351" s="12" t="s">
        <v>1836</v>
      </c>
      <c r="X351" s="12" t="s">
        <v>3091</v>
      </c>
      <c r="Y351" s="12" t="s">
        <v>3092</v>
      </c>
    </row>
    <row r="352" spans="1:25" x14ac:dyDescent="0.25">
      <c r="A352" s="12" t="s">
        <v>3093</v>
      </c>
      <c r="B352" s="183">
        <v>676237</v>
      </c>
      <c r="C352" s="12" t="s">
        <v>146</v>
      </c>
      <c r="D352" s="462" t="s">
        <v>35</v>
      </c>
      <c r="E352" s="462" t="s">
        <v>35</v>
      </c>
      <c r="F352" s="462" t="s">
        <v>35</v>
      </c>
      <c r="G352" s="462" t="s">
        <v>35</v>
      </c>
      <c r="H352" s="462" t="s">
        <v>35</v>
      </c>
      <c r="P352" s="12" t="s">
        <v>1346</v>
      </c>
      <c r="Q352" s="12" t="s">
        <v>147</v>
      </c>
      <c r="R352" s="12" t="s">
        <v>3094</v>
      </c>
      <c r="S352" s="12" t="s">
        <v>1836</v>
      </c>
      <c r="T352" s="12" t="s">
        <v>3095</v>
      </c>
      <c r="U352" s="12" t="s">
        <v>2000</v>
      </c>
      <c r="V352" s="12" t="s">
        <v>1962</v>
      </c>
      <c r="W352" s="12" t="s">
        <v>1836</v>
      </c>
      <c r="X352" s="12" t="s">
        <v>1963</v>
      </c>
      <c r="Y352" s="12" t="s">
        <v>3096</v>
      </c>
    </row>
    <row r="353" spans="1:25" x14ac:dyDescent="0.25">
      <c r="A353" s="12" t="s">
        <v>3097</v>
      </c>
      <c r="B353" s="183">
        <v>675539</v>
      </c>
      <c r="C353" s="12" t="s">
        <v>778</v>
      </c>
      <c r="D353" s="462" t="s">
        <v>35</v>
      </c>
      <c r="E353" s="462" t="s">
        <v>35</v>
      </c>
      <c r="F353" s="462" t="s">
        <v>35</v>
      </c>
      <c r="G353" s="462" t="s">
        <v>35</v>
      </c>
      <c r="H353" s="462" t="s">
        <v>35</v>
      </c>
      <c r="P353" s="12" t="s">
        <v>1391</v>
      </c>
      <c r="Q353" s="12" t="s">
        <v>779</v>
      </c>
      <c r="R353" s="12" t="s">
        <v>3098</v>
      </c>
      <c r="S353" s="12" t="s">
        <v>1836</v>
      </c>
      <c r="T353" s="12" t="s">
        <v>3099</v>
      </c>
      <c r="U353" s="12" t="s">
        <v>779</v>
      </c>
      <c r="V353" s="12" t="s">
        <v>3098</v>
      </c>
      <c r="W353" s="12" t="s">
        <v>1836</v>
      </c>
      <c r="X353" s="12" t="s">
        <v>3099</v>
      </c>
      <c r="Y353" s="12" t="s">
        <v>3100</v>
      </c>
    </row>
    <row r="354" spans="1:25" x14ac:dyDescent="0.25">
      <c r="A354" s="12" t="s">
        <v>3101</v>
      </c>
      <c r="B354" s="183">
        <v>676249</v>
      </c>
      <c r="C354" s="12" t="s">
        <v>482</v>
      </c>
      <c r="D354" s="462" t="s">
        <v>35</v>
      </c>
      <c r="E354" s="462" t="s">
        <v>35</v>
      </c>
      <c r="F354" s="462" t="s">
        <v>35</v>
      </c>
      <c r="G354" s="462" t="s">
        <v>35</v>
      </c>
      <c r="H354" s="462" t="s">
        <v>35</v>
      </c>
      <c r="P354" s="12" t="s">
        <v>1347</v>
      </c>
      <c r="Q354" s="12" t="s">
        <v>483</v>
      </c>
      <c r="R354" s="12" t="s">
        <v>3102</v>
      </c>
      <c r="S354" s="12" t="s">
        <v>1836</v>
      </c>
      <c r="T354" s="12" t="s">
        <v>3103</v>
      </c>
      <c r="U354" s="12" t="s">
        <v>2000</v>
      </c>
      <c r="V354" s="12" t="s">
        <v>1962</v>
      </c>
      <c r="W354" s="12" t="s">
        <v>1836</v>
      </c>
      <c r="X354" s="12" t="s">
        <v>1963</v>
      </c>
      <c r="Y354" s="12" t="s">
        <v>3104</v>
      </c>
    </row>
    <row r="355" spans="1:25" x14ac:dyDescent="0.25">
      <c r="A355" s="12" t="s">
        <v>3105</v>
      </c>
      <c r="B355" s="183">
        <v>455485</v>
      </c>
      <c r="C355" s="12" t="s">
        <v>1007</v>
      </c>
      <c r="D355" s="462" t="s">
        <v>35</v>
      </c>
      <c r="E355" s="462" t="s">
        <v>35</v>
      </c>
      <c r="F355" s="462" t="s">
        <v>35</v>
      </c>
      <c r="G355" s="462" t="s">
        <v>35</v>
      </c>
      <c r="H355" s="462" t="s">
        <v>35</v>
      </c>
      <c r="P355" s="12" t="s">
        <v>1369</v>
      </c>
      <c r="Q355" s="12" t="s">
        <v>1008</v>
      </c>
      <c r="R355" s="12" t="s">
        <v>1878</v>
      </c>
      <c r="S355" s="12" t="s">
        <v>1836</v>
      </c>
      <c r="T355" s="12" t="s">
        <v>1879</v>
      </c>
      <c r="U355" s="12" t="s">
        <v>1008</v>
      </c>
      <c r="V355" s="12" t="s">
        <v>1878</v>
      </c>
      <c r="W355" s="12" t="s">
        <v>1836</v>
      </c>
      <c r="X355" s="12" t="s">
        <v>1879</v>
      </c>
      <c r="Y355" s="12" t="s">
        <v>3106</v>
      </c>
    </row>
    <row r="356" spans="1:25" x14ac:dyDescent="0.25">
      <c r="A356" s="12" t="s">
        <v>3107</v>
      </c>
      <c r="B356" s="183">
        <v>676207</v>
      </c>
      <c r="C356" s="12" t="s">
        <v>464</v>
      </c>
      <c r="D356" s="462" t="s">
        <v>35</v>
      </c>
      <c r="E356" s="462" t="s">
        <v>35</v>
      </c>
      <c r="F356" s="462" t="s">
        <v>35</v>
      </c>
      <c r="G356" s="462" t="s">
        <v>35</v>
      </c>
      <c r="H356" s="462" t="s">
        <v>35</v>
      </c>
      <c r="P356" s="12" t="s">
        <v>1422</v>
      </c>
      <c r="Q356" s="12" t="s">
        <v>465</v>
      </c>
      <c r="R356" s="12" t="s">
        <v>3108</v>
      </c>
      <c r="S356" s="12" t="s">
        <v>1836</v>
      </c>
      <c r="T356" s="12" t="s">
        <v>3109</v>
      </c>
      <c r="U356" s="12" t="s">
        <v>2000</v>
      </c>
      <c r="V356" s="12" t="s">
        <v>1962</v>
      </c>
      <c r="W356" s="12" t="s">
        <v>1836</v>
      </c>
      <c r="X356" s="12" t="s">
        <v>1963</v>
      </c>
      <c r="Y356" s="12" t="s">
        <v>3110</v>
      </c>
    </row>
    <row r="357" spans="1:25" x14ac:dyDescent="0.25">
      <c r="A357" s="12" t="s">
        <v>3111</v>
      </c>
      <c r="B357" s="183">
        <v>675766</v>
      </c>
      <c r="C357" s="12" t="s">
        <v>794</v>
      </c>
      <c r="D357" s="462" t="s">
        <v>35</v>
      </c>
      <c r="E357" s="462" t="s">
        <v>35</v>
      </c>
      <c r="F357" s="462" t="s">
        <v>35</v>
      </c>
      <c r="G357" s="462" t="s">
        <v>35</v>
      </c>
      <c r="H357" s="462" t="s">
        <v>35</v>
      </c>
      <c r="P357" s="12" t="s">
        <v>1364</v>
      </c>
      <c r="Q357" s="12" t="s">
        <v>795</v>
      </c>
      <c r="R357" s="12" t="s">
        <v>3112</v>
      </c>
      <c r="S357" s="12" t="s">
        <v>1836</v>
      </c>
      <c r="T357" s="12" t="s">
        <v>3113</v>
      </c>
      <c r="U357" s="12" t="s">
        <v>795</v>
      </c>
      <c r="V357" s="12" t="s">
        <v>3112</v>
      </c>
      <c r="W357" s="12" t="s">
        <v>1836</v>
      </c>
      <c r="X357" s="12" t="s">
        <v>3113</v>
      </c>
      <c r="Y357" s="12" t="s">
        <v>3114</v>
      </c>
    </row>
    <row r="358" spans="1:25" x14ac:dyDescent="0.25">
      <c r="A358" s="12" t="s">
        <v>3115</v>
      </c>
      <c r="B358" s="183">
        <v>676155</v>
      </c>
      <c r="C358" s="12" t="s">
        <v>442</v>
      </c>
      <c r="D358" s="462" t="s">
        <v>35</v>
      </c>
      <c r="E358" s="462" t="s">
        <v>35</v>
      </c>
      <c r="F358" s="462" t="s">
        <v>35</v>
      </c>
      <c r="G358" s="462" t="s">
        <v>35</v>
      </c>
      <c r="H358" s="462" t="s">
        <v>35</v>
      </c>
      <c r="P358" s="12" t="s">
        <v>1371</v>
      </c>
      <c r="Q358" s="12" t="s">
        <v>443</v>
      </c>
      <c r="R358" s="12" t="s">
        <v>3116</v>
      </c>
      <c r="S358" s="12" t="s">
        <v>1836</v>
      </c>
      <c r="T358" s="12" t="s">
        <v>3117</v>
      </c>
      <c r="U358" s="12" t="s">
        <v>443</v>
      </c>
      <c r="V358" s="12" t="s">
        <v>3116</v>
      </c>
      <c r="W358" s="12" t="s">
        <v>1836</v>
      </c>
      <c r="X358" s="12" t="s">
        <v>3117</v>
      </c>
      <c r="Y358" s="12" t="s">
        <v>3118</v>
      </c>
    </row>
    <row r="359" spans="1:25" x14ac:dyDescent="0.25">
      <c r="A359" s="12" t="s">
        <v>3119</v>
      </c>
      <c r="B359" s="183">
        <v>676323</v>
      </c>
      <c r="C359" s="12" t="s">
        <v>524</v>
      </c>
      <c r="D359" s="462" t="s">
        <v>35</v>
      </c>
      <c r="E359" s="462" t="s">
        <v>35</v>
      </c>
      <c r="F359" s="462" t="s">
        <v>35</v>
      </c>
      <c r="G359" s="462" t="s">
        <v>35</v>
      </c>
      <c r="H359" s="462" t="s">
        <v>35</v>
      </c>
      <c r="P359" s="12" t="s">
        <v>1379</v>
      </c>
      <c r="Q359" s="12" t="s">
        <v>525</v>
      </c>
      <c r="R359" s="12" t="s">
        <v>3120</v>
      </c>
      <c r="S359" s="12" t="s">
        <v>1836</v>
      </c>
      <c r="T359" s="12" t="s">
        <v>3121</v>
      </c>
      <c r="U359" s="12" t="s">
        <v>1961</v>
      </c>
      <c r="V359" s="12" t="s">
        <v>1962</v>
      </c>
      <c r="W359" s="12" t="s">
        <v>1836</v>
      </c>
      <c r="X359" s="12" t="s">
        <v>1963</v>
      </c>
      <c r="Y359" s="12" t="s">
        <v>3122</v>
      </c>
    </row>
    <row r="360" spans="1:25" x14ac:dyDescent="0.25">
      <c r="A360" s="12" t="s">
        <v>3123</v>
      </c>
      <c r="B360" s="183">
        <v>676317</v>
      </c>
      <c r="C360" s="12" t="s">
        <v>518</v>
      </c>
      <c r="D360" s="462" t="s">
        <v>35</v>
      </c>
      <c r="E360" s="462" t="s">
        <v>35</v>
      </c>
      <c r="F360" s="462" t="s">
        <v>35</v>
      </c>
      <c r="G360" s="462" t="s">
        <v>35</v>
      </c>
      <c r="H360" s="462" t="s">
        <v>35</v>
      </c>
      <c r="P360" s="12" t="s">
        <v>1348</v>
      </c>
      <c r="Q360" s="12" t="s">
        <v>519</v>
      </c>
      <c r="R360" s="12" t="s">
        <v>1865</v>
      </c>
      <c r="S360" s="12" t="s">
        <v>1836</v>
      </c>
      <c r="T360" s="12" t="s">
        <v>3124</v>
      </c>
      <c r="U360" s="12" t="s">
        <v>2000</v>
      </c>
      <c r="V360" s="12" t="s">
        <v>1962</v>
      </c>
      <c r="W360" s="12" t="s">
        <v>1836</v>
      </c>
      <c r="X360" s="12" t="s">
        <v>1963</v>
      </c>
      <c r="Y360" s="12" t="s">
        <v>3125</v>
      </c>
    </row>
    <row r="361" spans="1:25" x14ac:dyDescent="0.25">
      <c r="A361" s="12" t="s">
        <v>3126</v>
      </c>
      <c r="B361" s="183">
        <v>676181</v>
      </c>
      <c r="C361" s="12" t="s">
        <v>454</v>
      </c>
      <c r="D361" s="462" t="s">
        <v>35</v>
      </c>
      <c r="E361" s="462" t="s">
        <v>35</v>
      </c>
      <c r="F361" s="462" t="s">
        <v>35</v>
      </c>
      <c r="G361" s="462" t="s">
        <v>35</v>
      </c>
      <c r="H361" s="462" t="s">
        <v>35</v>
      </c>
      <c r="P361" s="12" t="s">
        <v>1268</v>
      </c>
      <c r="Q361" s="12" t="s">
        <v>455</v>
      </c>
      <c r="R361" s="12" t="s">
        <v>2921</v>
      </c>
      <c r="S361" s="12" t="s">
        <v>1836</v>
      </c>
      <c r="T361" s="12" t="s">
        <v>2922</v>
      </c>
      <c r="U361" s="12" t="s">
        <v>455</v>
      </c>
      <c r="V361" s="12" t="s">
        <v>2921</v>
      </c>
      <c r="W361" s="12" t="s">
        <v>1836</v>
      </c>
      <c r="X361" s="12" t="s">
        <v>2922</v>
      </c>
      <c r="Y361" s="12" t="s">
        <v>3127</v>
      </c>
    </row>
    <row r="362" spans="1:25" x14ac:dyDescent="0.25">
      <c r="A362" s="12" t="s">
        <v>3128</v>
      </c>
      <c r="B362" s="183">
        <v>676138</v>
      </c>
      <c r="C362" s="12" t="s">
        <v>136</v>
      </c>
      <c r="D362" s="462" t="s">
        <v>35</v>
      </c>
      <c r="E362" s="462" t="s">
        <v>35</v>
      </c>
      <c r="F362" s="462" t="s">
        <v>35</v>
      </c>
      <c r="G362" s="462" t="s">
        <v>35</v>
      </c>
      <c r="H362" s="462" t="s">
        <v>35</v>
      </c>
      <c r="P362" s="12" t="s">
        <v>1361</v>
      </c>
      <c r="Q362" s="12" t="s">
        <v>137</v>
      </c>
      <c r="R362" s="12" t="s">
        <v>3086</v>
      </c>
      <c r="S362" s="12" t="s">
        <v>1836</v>
      </c>
      <c r="T362" s="12" t="s">
        <v>3087</v>
      </c>
      <c r="U362" s="12" t="s">
        <v>137</v>
      </c>
      <c r="V362" s="12" t="s">
        <v>3086</v>
      </c>
      <c r="W362" s="12" t="s">
        <v>1836</v>
      </c>
      <c r="X362" s="12" t="s">
        <v>3087</v>
      </c>
      <c r="Y362" s="12" t="s">
        <v>3129</v>
      </c>
    </row>
    <row r="363" spans="1:25" x14ac:dyDescent="0.25">
      <c r="A363" s="12" t="s">
        <v>3130</v>
      </c>
      <c r="B363" s="183">
        <v>676356</v>
      </c>
      <c r="C363" s="12" t="s">
        <v>536</v>
      </c>
      <c r="D363" s="462" t="s">
        <v>35</v>
      </c>
      <c r="E363" s="462" t="s">
        <v>35</v>
      </c>
      <c r="F363" s="462" t="s">
        <v>35</v>
      </c>
      <c r="G363" s="462" t="s">
        <v>35</v>
      </c>
      <c r="H363" s="462" t="s">
        <v>35</v>
      </c>
      <c r="P363" s="12" t="s">
        <v>1371</v>
      </c>
      <c r="Q363" s="12" t="s">
        <v>537</v>
      </c>
      <c r="R363" s="12" t="s">
        <v>1959</v>
      </c>
      <c r="S363" s="12" t="s">
        <v>1836</v>
      </c>
      <c r="T363" s="12" t="s">
        <v>2816</v>
      </c>
      <c r="U363" s="12" t="s">
        <v>537</v>
      </c>
      <c r="V363" s="12" t="s">
        <v>1959</v>
      </c>
      <c r="W363" s="12" t="s">
        <v>1836</v>
      </c>
      <c r="X363" s="12" t="s">
        <v>2816</v>
      </c>
      <c r="Y363" s="12" t="s">
        <v>3131</v>
      </c>
    </row>
    <row r="364" spans="1:25" x14ac:dyDescent="0.25">
      <c r="A364" s="12" t="s">
        <v>3132</v>
      </c>
      <c r="B364" s="183">
        <v>676350</v>
      </c>
      <c r="C364" s="12" t="s">
        <v>534</v>
      </c>
      <c r="D364" s="462" t="s">
        <v>35</v>
      </c>
      <c r="E364" s="462" t="s">
        <v>35</v>
      </c>
      <c r="F364" s="462" t="s">
        <v>35</v>
      </c>
      <c r="G364" s="462" t="s">
        <v>35</v>
      </c>
      <c r="H364" s="462" t="s">
        <v>35</v>
      </c>
      <c r="P364" s="12" t="s">
        <v>1371</v>
      </c>
      <c r="Q364" s="12" t="s">
        <v>535</v>
      </c>
      <c r="R364" s="12" t="s">
        <v>3133</v>
      </c>
      <c r="S364" s="12" t="s">
        <v>1836</v>
      </c>
      <c r="T364" s="12" t="s">
        <v>3134</v>
      </c>
      <c r="U364" s="12" t="s">
        <v>535</v>
      </c>
      <c r="V364" s="12" t="s">
        <v>3133</v>
      </c>
      <c r="W364" s="12" t="s">
        <v>1836</v>
      </c>
      <c r="X364" s="12" t="s">
        <v>3134</v>
      </c>
      <c r="Y364" s="12" t="s">
        <v>3135</v>
      </c>
    </row>
    <row r="365" spans="1:25" x14ac:dyDescent="0.25">
      <c r="A365" s="12" t="s">
        <v>3136</v>
      </c>
      <c r="B365" s="183">
        <v>676262</v>
      </c>
      <c r="C365" s="12" t="s">
        <v>492</v>
      </c>
      <c r="D365" s="462" t="s">
        <v>35</v>
      </c>
      <c r="E365" s="462" t="s">
        <v>35</v>
      </c>
      <c r="F365" s="462" t="s">
        <v>35</v>
      </c>
      <c r="G365" s="462" t="s">
        <v>35</v>
      </c>
      <c r="H365" s="462" t="s">
        <v>35</v>
      </c>
      <c r="P365" s="12" t="s">
        <v>1371</v>
      </c>
      <c r="Q365" s="12" t="s">
        <v>493</v>
      </c>
      <c r="R365" s="12" t="s">
        <v>1878</v>
      </c>
      <c r="S365" s="12" t="s">
        <v>1836</v>
      </c>
      <c r="T365" s="12" t="s">
        <v>3137</v>
      </c>
      <c r="U365" s="12" t="s">
        <v>493</v>
      </c>
      <c r="V365" s="12" t="s">
        <v>1878</v>
      </c>
      <c r="W365" s="12" t="s">
        <v>1836</v>
      </c>
      <c r="X365" s="12" t="s">
        <v>3137</v>
      </c>
      <c r="Y365" s="12" t="s">
        <v>3138</v>
      </c>
    </row>
    <row r="366" spans="1:25" x14ac:dyDescent="0.25">
      <c r="A366" s="12" t="s">
        <v>3139</v>
      </c>
      <c r="B366" s="183">
        <v>676224</v>
      </c>
      <c r="C366" s="12" t="s">
        <v>472</v>
      </c>
      <c r="D366" s="462" t="s">
        <v>35</v>
      </c>
      <c r="E366" s="462" t="s">
        <v>35</v>
      </c>
      <c r="F366" s="462" t="s">
        <v>35</v>
      </c>
      <c r="G366" s="462" t="s">
        <v>35</v>
      </c>
      <c r="H366" s="462" t="s">
        <v>35</v>
      </c>
      <c r="P366" s="12" t="s">
        <v>1268</v>
      </c>
      <c r="Q366" s="12" t="s">
        <v>473</v>
      </c>
      <c r="R366" s="12" t="s">
        <v>1874</v>
      </c>
      <c r="S366" s="12" t="s">
        <v>1836</v>
      </c>
      <c r="T366" s="12" t="s">
        <v>2751</v>
      </c>
      <c r="U366" s="12" t="s">
        <v>473</v>
      </c>
      <c r="V366" s="12" t="s">
        <v>1874</v>
      </c>
      <c r="W366" s="12" t="s">
        <v>1836</v>
      </c>
      <c r="X366" s="12" t="s">
        <v>2751</v>
      </c>
      <c r="Y366" s="12" t="s">
        <v>3140</v>
      </c>
    </row>
    <row r="367" spans="1:25" x14ac:dyDescent="0.25">
      <c r="A367" s="12" t="s">
        <v>3141</v>
      </c>
      <c r="B367" s="183">
        <v>676315</v>
      </c>
      <c r="C367" s="12" t="s">
        <v>3142</v>
      </c>
      <c r="D367" s="462" t="s">
        <v>35</v>
      </c>
      <c r="E367" s="462" t="s">
        <v>35</v>
      </c>
      <c r="F367" s="462" t="s">
        <v>35</v>
      </c>
      <c r="G367" s="462" t="s">
        <v>35</v>
      </c>
      <c r="H367" s="462" t="s">
        <v>35</v>
      </c>
      <c r="P367" s="12" t="s">
        <v>1321</v>
      </c>
      <c r="Q367" s="12" t="s">
        <v>515</v>
      </c>
      <c r="R367" s="12" t="s">
        <v>1298</v>
      </c>
      <c r="S367" s="12" t="s">
        <v>1836</v>
      </c>
      <c r="T367" s="12" t="s">
        <v>3143</v>
      </c>
      <c r="U367" s="12" t="s">
        <v>515</v>
      </c>
      <c r="V367" s="12" t="s">
        <v>1298</v>
      </c>
      <c r="W367" s="12" t="s">
        <v>1836</v>
      </c>
      <c r="X367" s="12" t="s">
        <v>3143</v>
      </c>
      <c r="Y367" s="12" t="s">
        <v>3144</v>
      </c>
    </row>
    <row r="368" spans="1:25" x14ac:dyDescent="0.25">
      <c r="A368" s="12" t="s">
        <v>3145</v>
      </c>
      <c r="B368" s="183">
        <v>676120</v>
      </c>
      <c r="C368" s="12" t="s">
        <v>134</v>
      </c>
      <c r="D368" s="462" t="s">
        <v>35</v>
      </c>
      <c r="E368" s="462" t="s">
        <v>35</v>
      </c>
      <c r="F368" s="462" t="s">
        <v>35</v>
      </c>
      <c r="G368" s="462" t="s">
        <v>35</v>
      </c>
      <c r="H368" s="462" t="s">
        <v>35</v>
      </c>
      <c r="P368" s="12" t="s">
        <v>1322</v>
      </c>
      <c r="Q368" s="12" t="s">
        <v>135</v>
      </c>
      <c r="R368" s="12" t="s">
        <v>3090</v>
      </c>
      <c r="S368" s="12" t="s">
        <v>1836</v>
      </c>
      <c r="T368" s="12" t="s">
        <v>3091</v>
      </c>
      <c r="U368" s="12" t="s">
        <v>1880</v>
      </c>
      <c r="V368" s="12" t="s">
        <v>1881</v>
      </c>
      <c r="W368" s="12" t="s">
        <v>1836</v>
      </c>
      <c r="X368" s="12" t="s">
        <v>1918</v>
      </c>
      <c r="Y368" s="12" t="s">
        <v>3146</v>
      </c>
    </row>
    <row r="369" spans="1:25" x14ac:dyDescent="0.25">
      <c r="A369" s="12" t="s">
        <v>3147</v>
      </c>
      <c r="B369" s="183">
        <v>676128</v>
      </c>
      <c r="C369" s="12" t="s">
        <v>434</v>
      </c>
      <c r="D369" s="462" t="s">
        <v>35</v>
      </c>
      <c r="E369" s="462" t="s">
        <v>35</v>
      </c>
      <c r="F369" s="462" t="s">
        <v>35</v>
      </c>
      <c r="G369" s="462" t="s">
        <v>35</v>
      </c>
      <c r="H369" s="462" t="s">
        <v>35</v>
      </c>
      <c r="P369" s="12" t="s">
        <v>1323</v>
      </c>
      <c r="Q369" s="12" t="s">
        <v>435</v>
      </c>
      <c r="R369" s="12" t="s">
        <v>1962</v>
      </c>
      <c r="S369" s="12" t="s">
        <v>1836</v>
      </c>
      <c r="T369" s="12" t="s">
        <v>1963</v>
      </c>
      <c r="U369" s="12" t="s">
        <v>2000</v>
      </c>
      <c r="V369" s="12" t="s">
        <v>1962</v>
      </c>
      <c r="W369" s="12" t="s">
        <v>1836</v>
      </c>
      <c r="X369" s="12" t="s">
        <v>1963</v>
      </c>
      <c r="Y369" s="12" t="s">
        <v>3148</v>
      </c>
    </row>
    <row r="370" spans="1:25" x14ac:dyDescent="0.25">
      <c r="A370" s="12" t="s">
        <v>3149</v>
      </c>
      <c r="B370" s="183">
        <v>675418</v>
      </c>
      <c r="C370" s="12" t="s">
        <v>600</v>
      </c>
      <c r="D370" s="462" t="s">
        <v>35</v>
      </c>
      <c r="E370" s="462" t="s">
        <v>35</v>
      </c>
      <c r="F370" s="462" t="s">
        <v>35</v>
      </c>
      <c r="G370" s="462" t="s">
        <v>35</v>
      </c>
      <c r="H370" s="462" t="s">
        <v>35</v>
      </c>
      <c r="P370" s="12" t="s">
        <v>1325</v>
      </c>
      <c r="Q370" s="12" t="s">
        <v>601</v>
      </c>
      <c r="R370" s="12" t="s">
        <v>3150</v>
      </c>
      <c r="S370" s="12" t="s">
        <v>1836</v>
      </c>
      <c r="T370" s="12" t="s">
        <v>3151</v>
      </c>
      <c r="U370" s="12" t="s">
        <v>2000</v>
      </c>
      <c r="V370" s="12" t="s">
        <v>1962</v>
      </c>
      <c r="W370" s="12" t="s">
        <v>1836</v>
      </c>
      <c r="X370" s="12" t="s">
        <v>1963</v>
      </c>
      <c r="Y370" s="12" t="s">
        <v>3152</v>
      </c>
    </row>
    <row r="371" spans="1:25" x14ac:dyDescent="0.25">
      <c r="A371" s="12" t="s">
        <v>3153</v>
      </c>
      <c r="B371" s="183">
        <v>675307</v>
      </c>
      <c r="C371" s="12" t="s">
        <v>804</v>
      </c>
      <c r="D371" s="462" t="s">
        <v>35</v>
      </c>
      <c r="E371" s="462" t="s">
        <v>35</v>
      </c>
      <c r="F371" s="462" t="s">
        <v>35</v>
      </c>
      <c r="G371" s="462" t="s">
        <v>35</v>
      </c>
      <c r="H371" s="462" t="s">
        <v>35</v>
      </c>
      <c r="P371" s="12" t="s">
        <v>1295</v>
      </c>
      <c r="Q371" s="12" t="s">
        <v>805</v>
      </c>
      <c r="R371" s="12" t="s">
        <v>3154</v>
      </c>
      <c r="S371" s="12" t="s">
        <v>1836</v>
      </c>
      <c r="T371" s="12" t="s">
        <v>3155</v>
      </c>
      <c r="U371" s="12" t="s">
        <v>2169</v>
      </c>
      <c r="V371" s="12" t="s">
        <v>2170</v>
      </c>
      <c r="W371" s="12" t="s">
        <v>1836</v>
      </c>
      <c r="X371" s="12" t="s">
        <v>2171</v>
      </c>
      <c r="Y371" s="12" t="s">
        <v>3156</v>
      </c>
    </row>
    <row r="372" spans="1:25" x14ac:dyDescent="0.25">
      <c r="A372" s="12" t="s">
        <v>3157</v>
      </c>
      <c r="B372" s="183">
        <v>675886</v>
      </c>
      <c r="C372" s="12" t="s">
        <v>126</v>
      </c>
      <c r="D372" s="462" t="s">
        <v>35</v>
      </c>
      <c r="E372" s="462" t="s">
        <v>35</v>
      </c>
      <c r="F372" s="462" t="s">
        <v>35</v>
      </c>
      <c r="G372" s="462" t="s">
        <v>35</v>
      </c>
      <c r="H372" s="462" t="s">
        <v>35</v>
      </c>
      <c r="P372" s="12" t="s">
        <v>1295</v>
      </c>
      <c r="Q372" s="12" t="s">
        <v>127</v>
      </c>
      <c r="R372" s="12" t="s">
        <v>3158</v>
      </c>
      <c r="S372" s="12" t="s">
        <v>1836</v>
      </c>
      <c r="T372" s="12" t="s">
        <v>3159</v>
      </c>
      <c r="U372" s="12" t="s">
        <v>3160</v>
      </c>
      <c r="V372" s="12" t="s">
        <v>3158</v>
      </c>
      <c r="W372" s="12" t="s">
        <v>1836</v>
      </c>
      <c r="X372" s="12" t="s">
        <v>3159</v>
      </c>
      <c r="Y372" s="12" t="s">
        <v>3161</v>
      </c>
    </row>
    <row r="373" spans="1:25" x14ac:dyDescent="0.25">
      <c r="A373" s="12" t="s">
        <v>3162</v>
      </c>
      <c r="B373" s="183">
        <v>455463</v>
      </c>
      <c r="C373" s="12" t="s">
        <v>1117</v>
      </c>
      <c r="D373" s="462" t="s">
        <v>35</v>
      </c>
      <c r="E373" s="462" t="s">
        <v>35</v>
      </c>
      <c r="F373" s="462" t="s">
        <v>35</v>
      </c>
      <c r="G373" s="462" t="s">
        <v>35</v>
      </c>
      <c r="H373" s="462" t="s">
        <v>35</v>
      </c>
      <c r="P373" s="12" t="s">
        <v>1356</v>
      </c>
      <c r="Q373" s="12" t="s">
        <v>1118</v>
      </c>
      <c r="R373" s="12" t="s">
        <v>1298</v>
      </c>
      <c r="S373" s="12" t="s">
        <v>1836</v>
      </c>
      <c r="T373" s="12" t="s">
        <v>3163</v>
      </c>
      <c r="U373" s="12" t="s">
        <v>1118</v>
      </c>
      <c r="V373" s="12" t="s">
        <v>1298</v>
      </c>
      <c r="W373" s="12" t="s">
        <v>1836</v>
      </c>
      <c r="X373" s="12" t="s">
        <v>3163</v>
      </c>
      <c r="Y373" s="12" t="s">
        <v>3164</v>
      </c>
    </row>
    <row r="374" spans="1:25" x14ac:dyDescent="0.25">
      <c r="A374" s="12" t="s">
        <v>3165</v>
      </c>
      <c r="B374" s="183">
        <v>675925</v>
      </c>
      <c r="C374" s="12" t="s">
        <v>128</v>
      </c>
      <c r="D374" s="462" t="s">
        <v>35</v>
      </c>
      <c r="E374" s="462" t="s">
        <v>35</v>
      </c>
      <c r="F374" s="462" t="s">
        <v>35</v>
      </c>
      <c r="G374" s="462" t="s">
        <v>35</v>
      </c>
      <c r="H374" s="462" t="s">
        <v>35</v>
      </c>
      <c r="P374" s="12" t="s">
        <v>1273</v>
      </c>
      <c r="Q374" s="12" t="s">
        <v>129</v>
      </c>
      <c r="R374" s="12" t="s">
        <v>1272</v>
      </c>
      <c r="S374" s="12" t="s">
        <v>1836</v>
      </c>
      <c r="T374" s="12" t="s">
        <v>3166</v>
      </c>
      <c r="U374" s="12" t="s">
        <v>129</v>
      </c>
      <c r="V374" s="12" t="s">
        <v>1272</v>
      </c>
      <c r="W374" s="12" t="s">
        <v>1836</v>
      </c>
      <c r="X374" s="12" t="s">
        <v>3166</v>
      </c>
      <c r="Y374" s="12" t="s">
        <v>3167</v>
      </c>
    </row>
    <row r="375" spans="1:25" x14ac:dyDescent="0.25">
      <c r="A375" s="12" t="s">
        <v>3168</v>
      </c>
      <c r="B375" s="183">
        <v>676105</v>
      </c>
      <c r="C375" s="12" t="s">
        <v>412</v>
      </c>
      <c r="D375" s="462" t="s">
        <v>35</v>
      </c>
      <c r="E375" s="462" t="s">
        <v>35</v>
      </c>
      <c r="F375" s="462" t="s">
        <v>35</v>
      </c>
      <c r="G375" s="462" t="s">
        <v>35</v>
      </c>
      <c r="H375" s="462" t="s">
        <v>35</v>
      </c>
      <c r="P375" s="12" t="s">
        <v>1367</v>
      </c>
      <c r="Q375" s="12" t="s">
        <v>413</v>
      </c>
      <c r="R375" s="12" t="s">
        <v>1272</v>
      </c>
      <c r="S375" s="12" t="s">
        <v>1836</v>
      </c>
      <c r="T375" s="12" t="s">
        <v>3169</v>
      </c>
      <c r="U375" s="12" t="s">
        <v>1880</v>
      </c>
      <c r="V375" s="12" t="s">
        <v>1881</v>
      </c>
      <c r="W375" s="12" t="s">
        <v>1836</v>
      </c>
      <c r="X375" s="12" t="s">
        <v>1918</v>
      </c>
      <c r="Y375" s="12" t="s">
        <v>3170</v>
      </c>
    </row>
    <row r="376" spans="1:25" x14ac:dyDescent="0.25">
      <c r="A376" s="12" t="s">
        <v>3171</v>
      </c>
      <c r="B376" s="183">
        <v>676098</v>
      </c>
      <c r="C376" s="12" t="s">
        <v>404</v>
      </c>
      <c r="D376" s="462" t="s">
        <v>35</v>
      </c>
      <c r="E376" s="462" t="s">
        <v>35</v>
      </c>
      <c r="F376" s="462" t="s">
        <v>35</v>
      </c>
      <c r="G376" s="462" t="s">
        <v>35</v>
      </c>
      <c r="H376" s="462" t="s">
        <v>35</v>
      </c>
      <c r="P376" s="12" t="s">
        <v>1326</v>
      </c>
      <c r="Q376" s="12" t="s">
        <v>405</v>
      </c>
      <c r="R376" s="12" t="s">
        <v>2988</v>
      </c>
      <c r="S376" s="12" t="s">
        <v>1836</v>
      </c>
      <c r="T376" s="12" t="s">
        <v>3172</v>
      </c>
      <c r="U376" s="12" t="s">
        <v>1880</v>
      </c>
      <c r="V376" s="12" t="s">
        <v>1881</v>
      </c>
      <c r="W376" s="12" t="s">
        <v>1836</v>
      </c>
      <c r="X376" s="12" t="s">
        <v>1918</v>
      </c>
      <c r="Y376" s="12" t="s">
        <v>3173</v>
      </c>
    </row>
    <row r="377" spans="1:25" x14ac:dyDescent="0.25">
      <c r="A377" s="12" t="s">
        <v>3174</v>
      </c>
      <c r="B377" s="183">
        <v>675214</v>
      </c>
      <c r="C377" s="12" t="s">
        <v>1093</v>
      </c>
      <c r="D377" s="462" t="s">
        <v>35</v>
      </c>
      <c r="E377" s="462" t="s">
        <v>35</v>
      </c>
      <c r="F377" s="462" t="s">
        <v>35</v>
      </c>
      <c r="G377" s="462" t="s">
        <v>35</v>
      </c>
      <c r="H377" s="462" t="s">
        <v>35</v>
      </c>
      <c r="P377" s="12" t="s">
        <v>1371</v>
      </c>
      <c r="Q377" s="12" t="s">
        <v>1094</v>
      </c>
      <c r="R377" s="12" t="s">
        <v>2773</v>
      </c>
      <c r="S377" s="12" t="s">
        <v>1836</v>
      </c>
      <c r="T377" s="12" t="s">
        <v>2774</v>
      </c>
      <c r="U377" s="12" t="s">
        <v>1094</v>
      </c>
      <c r="V377" s="12" t="s">
        <v>2773</v>
      </c>
      <c r="W377" s="12" t="s">
        <v>1836</v>
      </c>
      <c r="X377" s="12" t="s">
        <v>2774</v>
      </c>
      <c r="Y377" s="12" t="s">
        <v>3175</v>
      </c>
    </row>
    <row r="378" spans="1:25" x14ac:dyDescent="0.25">
      <c r="A378" s="12" t="s">
        <v>3176</v>
      </c>
      <c r="B378" s="183">
        <v>455806</v>
      </c>
      <c r="C378" s="12" t="s">
        <v>845</v>
      </c>
      <c r="D378" s="462" t="s">
        <v>35</v>
      </c>
      <c r="E378" s="462" t="s">
        <v>35</v>
      </c>
      <c r="F378" s="462" t="s">
        <v>35</v>
      </c>
      <c r="G378" s="462" t="s">
        <v>35</v>
      </c>
      <c r="H378" s="462" t="s">
        <v>35</v>
      </c>
      <c r="P378" s="12" t="s">
        <v>1327</v>
      </c>
      <c r="Q378" s="12" t="s">
        <v>846</v>
      </c>
      <c r="R378" s="12" t="s">
        <v>1998</v>
      </c>
      <c r="S378" s="12" t="s">
        <v>1836</v>
      </c>
      <c r="T378" s="12" t="s">
        <v>1999</v>
      </c>
      <c r="U378" s="12" t="s">
        <v>846</v>
      </c>
      <c r="V378" s="12" t="s">
        <v>1998</v>
      </c>
      <c r="W378" s="12" t="s">
        <v>1836</v>
      </c>
      <c r="X378" s="12" t="s">
        <v>1999</v>
      </c>
      <c r="Y378" s="12" t="s">
        <v>3177</v>
      </c>
    </row>
    <row r="379" spans="1:25" x14ac:dyDescent="0.25">
      <c r="A379" s="12" t="s">
        <v>3178</v>
      </c>
      <c r="B379" s="183">
        <v>675783</v>
      </c>
      <c r="C379" s="12" t="s">
        <v>558</v>
      </c>
      <c r="D379" s="462" t="s">
        <v>35</v>
      </c>
      <c r="E379" s="462" t="s">
        <v>35</v>
      </c>
      <c r="F379" s="462" t="s">
        <v>35</v>
      </c>
      <c r="G379" s="462" t="s">
        <v>35</v>
      </c>
      <c r="H379" s="462" t="s">
        <v>35</v>
      </c>
      <c r="P379" s="12" t="s">
        <v>1328</v>
      </c>
      <c r="Q379" s="12" t="s">
        <v>559</v>
      </c>
      <c r="R379" s="12" t="s">
        <v>1298</v>
      </c>
      <c r="S379" s="12" t="s">
        <v>1836</v>
      </c>
      <c r="T379" s="12" t="s">
        <v>3179</v>
      </c>
      <c r="U379" s="12" t="s">
        <v>2000</v>
      </c>
      <c r="V379" s="12" t="s">
        <v>3180</v>
      </c>
      <c r="W379" s="12" t="s">
        <v>1836</v>
      </c>
      <c r="X379" s="12" t="s">
        <v>1963</v>
      </c>
      <c r="Y379" s="12" t="s">
        <v>3181</v>
      </c>
    </row>
    <row r="380" spans="1:25" x14ac:dyDescent="0.25">
      <c r="A380" s="12" t="s">
        <v>3182</v>
      </c>
      <c r="B380" s="183">
        <v>676358</v>
      </c>
      <c r="C380" s="12" t="s">
        <v>540</v>
      </c>
      <c r="D380" s="462" t="s">
        <v>35</v>
      </c>
      <c r="E380" s="462" t="s">
        <v>35</v>
      </c>
      <c r="F380" s="462" t="s">
        <v>35</v>
      </c>
      <c r="G380" s="462" t="s">
        <v>35</v>
      </c>
      <c r="H380" s="462" t="s">
        <v>35</v>
      </c>
      <c r="P380" s="12" t="s">
        <v>1407</v>
      </c>
      <c r="Q380" s="12" t="s">
        <v>541</v>
      </c>
      <c r="R380" s="12" t="s">
        <v>1966</v>
      </c>
      <c r="S380" s="12" t="s">
        <v>1836</v>
      </c>
      <c r="T380" s="12" t="s">
        <v>1918</v>
      </c>
      <c r="U380" s="12" t="s">
        <v>1880</v>
      </c>
      <c r="V380" s="12" t="s">
        <v>1881</v>
      </c>
      <c r="W380" s="12" t="s">
        <v>1836</v>
      </c>
      <c r="X380" s="12" t="s">
        <v>1918</v>
      </c>
      <c r="Y380" s="12" t="s">
        <v>3183</v>
      </c>
    </row>
    <row r="381" spans="1:25" x14ac:dyDescent="0.25">
      <c r="A381" s="12" t="s">
        <v>3184</v>
      </c>
      <c r="B381" s="183">
        <v>675727</v>
      </c>
      <c r="C381" s="12" t="s">
        <v>180</v>
      </c>
      <c r="D381" s="462" t="s">
        <v>35</v>
      </c>
      <c r="E381" s="462" t="s">
        <v>35</v>
      </c>
      <c r="F381" s="462" t="s">
        <v>35</v>
      </c>
      <c r="G381" s="462" t="s">
        <v>35</v>
      </c>
      <c r="H381" s="462" t="s">
        <v>35</v>
      </c>
      <c r="P381" s="12" t="s">
        <v>1364</v>
      </c>
      <c r="Q381" s="12" t="s">
        <v>181</v>
      </c>
      <c r="R381" s="12" t="s">
        <v>2291</v>
      </c>
      <c r="S381" s="12" t="s">
        <v>1836</v>
      </c>
      <c r="T381" s="12" t="s">
        <v>2829</v>
      </c>
      <c r="U381" s="12" t="s">
        <v>181</v>
      </c>
      <c r="V381" s="12" t="s">
        <v>2291</v>
      </c>
      <c r="W381" s="12" t="s">
        <v>1836</v>
      </c>
      <c r="X381" s="12" t="s">
        <v>2829</v>
      </c>
      <c r="Y381" s="12" t="s">
        <v>3185</v>
      </c>
    </row>
    <row r="382" spans="1:25" x14ac:dyDescent="0.25">
      <c r="A382" s="12" t="s">
        <v>3186</v>
      </c>
      <c r="B382" s="183">
        <v>675612</v>
      </c>
      <c r="C382" s="12" t="s">
        <v>1123</v>
      </c>
      <c r="D382" s="462" t="s">
        <v>35</v>
      </c>
      <c r="E382" s="462" t="s">
        <v>35</v>
      </c>
      <c r="F382" s="462" t="s">
        <v>35</v>
      </c>
      <c r="G382" s="462" t="s">
        <v>35</v>
      </c>
      <c r="H382" s="462" t="s">
        <v>35</v>
      </c>
      <c r="P382" s="12" t="s">
        <v>1391</v>
      </c>
      <c r="Q382" s="12" t="s">
        <v>1124</v>
      </c>
      <c r="R382" s="12" t="s">
        <v>1959</v>
      </c>
      <c r="S382" s="12" t="s">
        <v>1836</v>
      </c>
      <c r="T382" s="12" t="s">
        <v>3187</v>
      </c>
      <c r="U382" s="12" t="s">
        <v>1124</v>
      </c>
      <c r="V382" s="12" t="s">
        <v>1959</v>
      </c>
      <c r="W382" s="12" t="s">
        <v>1836</v>
      </c>
      <c r="X382" s="12" t="s">
        <v>3187</v>
      </c>
      <c r="Y382" s="12" t="s">
        <v>3188</v>
      </c>
    </row>
    <row r="383" spans="1:25" x14ac:dyDescent="0.25">
      <c r="A383" s="12" t="s">
        <v>3189</v>
      </c>
      <c r="B383" s="183">
        <v>455876</v>
      </c>
      <c r="C383" s="12" t="s">
        <v>1019</v>
      </c>
      <c r="D383" s="462" t="s">
        <v>35</v>
      </c>
      <c r="E383" s="462" t="s">
        <v>35</v>
      </c>
      <c r="F383" s="462" t="s">
        <v>35</v>
      </c>
      <c r="G383" s="462" t="s">
        <v>35</v>
      </c>
      <c r="H383" s="462" t="s">
        <v>35</v>
      </c>
      <c r="P383" s="12" t="s">
        <v>1433</v>
      </c>
      <c r="Q383" s="12" t="s">
        <v>1020</v>
      </c>
      <c r="R383" s="12" t="s">
        <v>2809</v>
      </c>
      <c r="S383" s="12" t="s">
        <v>1836</v>
      </c>
      <c r="T383" s="12" t="s">
        <v>3190</v>
      </c>
      <c r="U383" s="12" t="s">
        <v>1020</v>
      </c>
      <c r="V383" s="12" t="s">
        <v>2809</v>
      </c>
      <c r="W383" s="12" t="s">
        <v>1836</v>
      </c>
      <c r="X383" s="12" t="s">
        <v>3190</v>
      </c>
      <c r="Y383" s="12" t="s">
        <v>3191</v>
      </c>
    </row>
    <row r="384" spans="1:25" x14ac:dyDescent="0.25">
      <c r="A384" s="12" t="s">
        <v>3192</v>
      </c>
      <c r="B384" s="183">
        <v>455745</v>
      </c>
      <c r="C384" s="12" t="s">
        <v>1055</v>
      </c>
      <c r="D384" s="462" t="s">
        <v>35</v>
      </c>
      <c r="E384" s="462" t="s">
        <v>35</v>
      </c>
      <c r="F384" s="462" t="s">
        <v>35</v>
      </c>
      <c r="G384" s="462" t="s">
        <v>35</v>
      </c>
      <c r="H384" s="462" t="s">
        <v>35</v>
      </c>
      <c r="P384" s="12" t="s">
        <v>1371</v>
      </c>
      <c r="Q384" s="12" t="s">
        <v>1056</v>
      </c>
      <c r="R384" s="12" t="s">
        <v>3098</v>
      </c>
      <c r="S384" s="12" t="s">
        <v>1836</v>
      </c>
      <c r="T384" s="12" t="s">
        <v>3099</v>
      </c>
      <c r="U384" s="12" t="s">
        <v>1056</v>
      </c>
      <c r="V384" s="12" t="s">
        <v>3098</v>
      </c>
      <c r="W384" s="12" t="s">
        <v>1836</v>
      </c>
      <c r="X384" s="12" t="s">
        <v>3099</v>
      </c>
      <c r="Y384" s="12" t="s">
        <v>3193</v>
      </c>
    </row>
    <row r="385" spans="1:25" x14ac:dyDescent="0.25">
      <c r="A385" s="12" t="s">
        <v>3194</v>
      </c>
      <c r="B385" s="183">
        <v>675942</v>
      </c>
      <c r="C385" s="12" t="s">
        <v>684</v>
      </c>
      <c r="D385" s="462" t="s">
        <v>35</v>
      </c>
      <c r="E385" s="462" t="s">
        <v>35</v>
      </c>
      <c r="F385" s="462" t="s">
        <v>35</v>
      </c>
      <c r="G385" s="462" t="s">
        <v>35</v>
      </c>
      <c r="H385" s="462" t="s">
        <v>35</v>
      </c>
      <c r="P385" s="12" t="s">
        <v>1406</v>
      </c>
      <c r="Q385" s="12" t="s">
        <v>685</v>
      </c>
      <c r="R385" s="12" t="s">
        <v>3195</v>
      </c>
      <c r="S385" s="12" t="s">
        <v>1836</v>
      </c>
      <c r="T385" s="12" t="s">
        <v>3196</v>
      </c>
      <c r="U385" s="12" t="s">
        <v>685</v>
      </c>
      <c r="V385" s="12" t="s">
        <v>3195</v>
      </c>
      <c r="W385" s="12" t="s">
        <v>1836</v>
      </c>
      <c r="X385" s="12" t="s">
        <v>3196</v>
      </c>
      <c r="Y385" s="12" t="s">
        <v>3197</v>
      </c>
    </row>
    <row r="386" spans="1:25" x14ac:dyDescent="0.25">
      <c r="A386" s="12" t="s">
        <v>3198</v>
      </c>
      <c r="B386" s="183">
        <v>676146</v>
      </c>
      <c r="C386" s="12" t="s">
        <v>426</v>
      </c>
      <c r="D386" s="462" t="s">
        <v>35</v>
      </c>
      <c r="E386" s="462" t="s">
        <v>35</v>
      </c>
      <c r="F386" s="462" t="s">
        <v>35</v>
      </c>
      <c r="G386" s="462" t="s">
        <v>35</v>
      </c>
      <c r="H386" s="462" t="s">
        <v>35</v>
      </c>
      <c r="P386" s="12" t="s">
        <v>1329</v>
      </c>
      <c r="Q386" s="12" t="s">
        <v>427</v>
      </c>
      <c r="R386" s="12" t="s">
        <v>2269</v>
      </c>
      <c r="S386" s="12" t="s">
        <v>1836</v>
      </c>
      <c r="T386" s="12" t="s">
        <v>3199</v>
      </c>
      <c r="U386" s="12" t="s">
        <v>1880</v>
      </c>
      <c r="V386" s="12" t="s">
        <v>1881</v>
      </c>
      <c r="W386" s="12" t="s">
        <v>1836</v>
      </c>
      <c r="X386" s="12" t="s">
        <v>1918</v>
      </c>
      <c r="Y386" s="12" t="s">
        <v>3200</v>
      </c>
    </row>
    <row r="387" spans="1:25" x14ac:dyDescent="0.25">
      <c r="A387" s="12" t="s">
        <v>3201</v>
      </c>
      <c r="B387" s="183">
        <v>676132</v>
      </c>
      <c r="C387" s="12" t="s">
        <v>432</v>
      </c>
      <c r="D387" s="462" t="s">
        <v>35</v>
      </c>
      <c r="E387" s="462" t="s">
        <v>35</v>
      </c>
      <c r="F387" s="462" t="s">
        <v>35</v>
      </c>
      <c r="G387" s="462" t="s">
        <v>35</v>
      </c>
      <c r="H387" s="462" t="s">
        <v>35</v>
      </c>
      <c r="P387" s="12" t="s">
        <v>1355</v>
      </c>
      <c r="Q387" s="12" t="s">
        <v>433</v>
      </c>
      <c r="R387" s="12" t="s">
        <v>1865</v>
      </c>
      <c r="S387" s="12" t="s">
        <v>1836</v>
      </c>
      <c r="T387" s="12" t="s">
        <v>3202</v>
      </c>
      <c r="U387" s="12" t="s">
        <v>433</v>
      </c>
      <c r="V387" s="12" t="s">
        <v>1865</v>
      </c>
      <c r="W387" s="12" t="s">
        <v>1836</v>
      </c>
      <c r="X387" s="12" t="s">
        <v>3202</v>
      </c>
      <c r="Y387" s="12" t="s">
        <v>3203</v>
      </c>
    </row>
    <row r="388" spans="1:25" x14ac:dyDescent="0.25">
      <c r="A388" s="12" t="s">
        <v>3204</v>
      </c>
      <c r="B388" s="183">
        <v>675754</v>
      </c>
      <c r="C388" s="12" t="s">
        <v>546</v>
      </c>
      <c r="D388" s="462" t="s">
        <v>35</v>
      </c>
      <c r="E388" s="462" t="s">
        <v>35</v>
      </c>
      <c r="F388" s="462" t="s">
        <v>35</v>
      </c>
      <c r="G388" s="462" t="s">
        <v>35</v>
      </c>
      <c r="H388" s="462" t="s">
        <v>35</v>
      </c>
      <c r="P388" s="12" t="s">
        <v>1390</v>
      </c>
      <c r="Q388" s="12" t="s">
        <v>547</v>
      </c>
      <c r="R388" s="12" t="s">
        <v>1298</v>
      </c>
      <c r="S388" s="12" t="s">
        <v>1836</v>
      </c>
      <c r="T388" s="12" t="s">
        <v>3205</v>
      </c>
      <c r="U388" s="12" t="s">
        <v>547</v>
      </c>
      <c r="V388" s="12" t="s">
        <v>1298</v>
      </c>
      <c r="W388" s="12" t="s">
        <v>1836</v>
      </c>
      <c r="X388" s="12" t="s">
        <v>3205</v>
      </c>
      <c r="Y388" s="12" t="s">
        <v>3206</v>
      </c>
    </row>
    <row r="389" spans="1:25" x14ac:dyDescent="0.25">
      <c r="A389" s="12" t="s">
        <v>3207</v>
      </c>
      <c r="B389" s="183">
        <v>676368</v>
      </c>
      <c r="C389" s="12" t="s">
        <v>544</v>
      </c>
      <c r="D389" s="462" t="s">
        <v>35</v>
      </c>
      <c r="E389" s="462" t="s">
        <v>35</v>
      </c>
      <c r="F389" s="462" t="s">
        <v>35</v>
      </c>
      <c r="G389" s="462" t="s">
        <v>35</v>
      </c>
      <c r="H389" s="462" t="s">
        <v>35</v>
      </c>
      <c r="P389" s="12" t="s">
        <v>1369</v>
      </c>
      <c r="Q389" s="12" t="s">
        <v>545</v>
      </c>
      <c r="R389" s="12" t="s">
        <v>2127</v>
      </c>
      <c r="S389" s="12" t="s">
        <v>1836</v>
      </c>
      <c r="T389" s="12" t="s">
        <v>2128</v>
      </c>
      <c r="U389" s="12" t="s">
        <v>1880</v>
      </c>
      <c r="V389" s="12" t="s">
        <v>1881</v>
      </c>
      <c r="W389" s="12" t="s">
        <v>1836</v>
      </c>
      <c r="X389" s="12" t="s">
        <v>1918</v>
      </c>
      <c r="Y389" s="12" t="s">
        <v>3208</v>
      </c>
    </row>
    <row r="390" spans="1:25" x14ac:dyDescent="0.25">
      <c r="A390" s="12" t="s">
        <v>3209</v>
      </c>
      <c r="B390" s="183">
        <v>675256</v>
      </c>
      <c r="C390" s="12" t="s">
        <v>238</v>
      </c>
      <c r="D390" s="462" t="s">
        <v>35</v>
      </c>
      <c r="E390" s="462" t="s">
        <v>35</v>
      </c>
      <c r="F390" s="462" t="s">
        <v>35</v>
      </c>
      <c r="G390" s="462" t="s">
        <v>35</v>
      </c>
      <c r="H390" s="462" t="s">
        <v>35</v>
      </c>
      <c r="P390" s="12" t="s">
        <v>1283</v>
      </c>
      <c r="Q390" s="12" t="s">
        <v>239</v>
      </c>
      <c r="R390" s="12" t="s">
        <v>3210</v>
      </c>
      <c r="S390" s="12" t="s">
        <v>1836</v>
      </c>
      <c r="T390" s="12" t="s">
        <v>3211</v>
      </c>
      <c r="U390" s="12" t="s">
        <v>239</v>
      </c>
      <c r="V390" s="12" t="s">
        <v>3210</v>
      </c>
      <c r="W390" s="12" t="s">
        <v>1836</v>
      </c>
      <c r="X390" s="12" t="s">
        <v>3211</v>
      </c>
      <c r="Y390" s="12" t="s">
        <v>3212</v>
      </c>
    </row>
    <row r="391" spans="1:25" x14ac:dyDescent="0.25">
      <c r="A391" s="12" t="s">
        <v>3213</v>
      </c>
      <c r="B391" s="183">
        <v>675638</v>
      </c>
      <c r="C391" s="12" t="s">
        <v>881</v>
      </c>
      <c r="D391" s="462" t="s">
        <v>35</v>
      </c>
      <c r="E391" s="462" t="s">
        <v>35</v>
      </c>
      <c r="F391" s="462" t="s">
        <v>35</v>
      </c>
      <c r="G391" s="462" t="s">
        <v>35</v>
      </c>
      <c r="H391" s="462" t="s">
        <v>35</v>
      </c>
      <c r="P391" s="12" t="s">
        <v>1284</v>
      </c>
      <c r="Q391" s="12" t="s">
        <v>882</v>
      </c>
      <c r="R391" s="12" t="s">
        <v>3112</v>
      </c>
      <c r="S391" s="12" t="s">
        <v>1836</v>
      </c>
      <c r="T391" s="12" t="s">
        <v>3214</v>
      </c>
      <c r="U391" s="12" t="s">
        <v>882</v>
      </c>
      <c r="V391" s="12" t="s">
        <v>3112</v>
      </c>
      <c r="W391" s="12" t="s">
        <v>1836</v>
      </c>
      <c r="X391" s="12" t="s">
        <v>3214</v>
      </c>
      <c r="Y391" s="12" t="s">
        <v>3215</v>
      </c>
    </row>
    <row r="392" spans="1:25" x14ac:dyDescent="0.25">
      <c r="A392" s="12" t="s">
        <v>3216</v>
      </c>
      <c r="B392" s="183">
        <v>675395</v>
      </c>
      <c r="C392" s="12" t="s">
        <v>710</v>
      </c>
      <c r="D392" s="462" t="s">
        <v>35</v>
      </c>
      <c r="E392" s="462" t="s">
        <v>35</v>
      </c>
      <c r="F392" s="462" t="s">
        <v>35</v>
      </c>
      <c r="G392" s="462" t="s">
        <v>35</v>
      </c>
      <c r="H392" s="462" t="s">
        <v>35</v>
      </c>
      <c r="P392" s="12" t="s">
        <v>1430</v>
      </c>
      <c r="Q392" s="12" t="s">
        <v>711</v>
      </c>
      <c r="R392" s="12" t="s">
        <v>2245</v>
      </c>
      <c r="S392" s="12" t="s">
        <v>1836</v>
      </c>
      <c r="T392" s="12" t="s">
        <v>2246</v>
      </c>
      <c r="U392" s="12" t="s">
        <v>711</v>
      </c>
      <c r="V392" s="12" t="s">
        <v>2245</v>
      </c>
      <c r="W392" s="12" t="s">
        <v>1836</v>
      </c>
      <c r="X392" s="12" t="s">
        <v>2246</v>
      </c>
      <c r="Y392" s="12" t="s">
        <v>3217</v>
      </c>
    </row>
    <row r="393" spans="1:25" x14ac:dyDescent="0.25">
      <c r="A393" s="12" t="s">
        <v>3218</v>
      </c>
      <c r="B393" s="183">
        <v>675480</v>
      </c>
      <c r="C393" s="12" t="s">
        <v>1027</v>
      </c>
      <c r="D393" s="462" t="s">
        <v>35</v>
      </c>
      <c r="E393" s="462" t="s">
        <v>35</v>
      </c>
      <c r="F393" s="462" t="s">
        <v>35</v>
      </c>
      <c r="G393" s="567" t="s">
        <v>3376</v>
      </c>
      <c r="H393" s="567" t="s">
        <v>3376</v>
      </c>
      <c r="P393" s="12" t="s">
        <v>1349</v>
      </c>
      <c r="Q393" s="12" t="s">
        <v>1028</v>
      </c>
      <c r="R393" s="12" t="s">
        <v>3112</v>
      </c>
      <c r="S393" s="12" t="s">
        <v>1836</v>
      </c>
      <c r="T393" s="12" t="s">
        <v>3214</v>
      </c>
      <c r="U393" s="12" t="s">
        <v>1028</v>
      </c>
      <c r="V393" s="12" t="s">
        <v>3112</v>
      </c>
      <c r="W393" s="12" t="s">
        <v>1836</v>
      </c>
      <c r="X393" s="12" t="s">
        <v>3214</v>
      </c>
      <c r="Y393" s="12" t="s">
        <v>3219</v>
      </c>
    </row>
    <row r="394" spans="1:25" x14ac:dyDescent="0.25">
      <c r="A394" s="12" t="s">
        <v>3220</v>
      </c>
      <c r="B394" s="183">
        <v>675279</v>
      </c>
      <c r="C394" s="12" t="s">
        <v>270</v>
      </c>
      <c r="D394" s="462" t="s">
        <v>35</v>
      </c>
      <c r="E394" s="462" t="s">
        <v>35</v>
      </c>
      <c r="F394" s="462" t="s">
        <v>35</v>
      </c>
      <c r="G394" s="462" t="s">
        <v>35</v>
      </c>
      <c r="H394" s="462" t="s">
        <v>35</v>
      </c>
      <c r="P394" s="12" t="s">
        <v>1282</v>
      </c>
      <c r="Q394" s="12" t="s">
        <v>271</v>
      </c>
      <c r="R394" s="12" t="s">
        <v>3221</v>
      </c>
      <c r="S394" s="12" t="s">
        <v>1836</v>
      </c>
      <c r="T394" s="12" t="s">
        <v>3222</v>
      </c>
      <c r="U394" s="12" t="s">
        <v>271</v>
      </c>
      <c r="V394" s="12" t="s">
        <v>3221</v>
      </c>
      <c r="W394" s="12" t="s">
        <v>1836</v>
      </c>
      <c r="X394" s="12" t="s">
        <v>3222</v>
      </c>
      <c r="Y394" s="12" t="s">
        <v>3223</v>
      </c>
    </row>
    <row r="395" spans="1:25" x14ac:dyDescent="0.25">
      <c r="A395" s="12" t="s">
        <v>3224</v>
      </c>
      <c r="B395" s="183">
        <v>676239</v>
      </c>
      <c r="C395" s="12" t="s">
        <v>470</v>
      </c>
      <c r="D395" s="462" t="s">
        <v>35</v>
      </c>
      <c r="E395" s="462" t="s">
        <v>35</v>
      </c>
      <c r="F395" s="462" t="s">
        <v>35</v>
      </c>
      <c r="G395" s="462" t="s">
        <v>35</v>
      </c>
      <c r="H395" s="462" t="s">
        <v>35</v>
      </c>
      <c r="P395" s="12" t="s">
        <v>1407</v>
      </c>
      <c r="Q395" s="12" t="s">
        <v>471</v>
      </c>
      <c r="R395" s="12" t="s">
        <v>1959</v>
      </c>
      <c r="S395" s="12" t="s">
        <v>1836</v>
      </c>
      <c r="T395" s="12" t="s">
        <v>3225</v>
      </c>
      <c r="U395" s="12" t="s">
        <v>1880</v>
      </c>
      <c r="V395" s="12" t="s">
        <v>1881</v>
      </c>
      <c r="W395" s="12" t="s">
        <v>1836</v>
      </c>
      <c r="X395" s="12" t="s">
        <v>1918</v>
      </c>
      <c r="Y395" s="12" t="s">
        <v>3226</v>
      </c>
    </row>
    <row r="396" spans="1:25" x14ac:dyDescent="0.25">
      <c r="A396" s="12" t="s">
        <v>3227</v>
      </c>
      <c r="B396" s="183">
        <v>675975</v>
      </c>
      <c r="C396" s="12" t="s">
        <v>1071</v>
      </c>
      <c r="D396" s="462" t="s">
        <v>35</v>
      </c>
      <c r="E396" s="462" t="s">
        <v>35</v>
      </c>
      <c r="F396" s="462" t="s">
        <v>35</v>
      </c>
      <c r="G396" s="462" t="s">
        <v>35</v>
      </c>
      <c r="H396" s="462" t="s">
        <v>35</v>
      </c>
      <c r="P396" s="12" t="s">
        <v>1388</v>
      </c>
      <c r="Q396" s="12" t="s">
        <v>1072</v>
      </c>
      <c r="R396" s="12" t="s">
        <v>3228</v>
      </c>
      <c r="S396" s="12" t="s">
        <v>1836</v>
      </c>
      <c r="T396" s="12" t="s">
        <v>3229</v>
      </c>
      <c r="U396" s="12" t="s">
        <v>2228</v>
      </c>
      <c r="V396" s="12" t="s">
        <v>2229</v>
      </c>
      <c r="W396" s="12" t="s">
        <v>1836</v>
      </c>
      <c r="X396" s="12" t="s">
        <v>2230</v>
      </c>
      <c r="Y396" s="12" t="s">
        <v>3230</v>
      </c>
    </row>
    <row r="397" spans="1:25" x14ac:dyDescent="0.25">
      <c r="A397" s="12" t="s">
        <v>3231</v>
      </c>
      <c r="B397" s="183">
        <v>675459</v>
      </c>
      <c r="C397" s="12" t="s">
        <v>726</v>
      </c>
      <c r="D397" s="462" t="s">
        <v>35</v>
      </c>
      <c r="E397" s="462" t="s">
        <v>35</v>
      </c>
      <c r="F397" s="462" t="s">
        <v>35</v>
      </c>
      <c r="G397" s="462" t="s">
        <v>35</v>
      </c>
      <c r="H397" s="462" t="s">
        <v>35</v>
      </c>
      <c r="P397" s="12" t="s">
        <v>1295</v>
      </c>
      <c r="Q397" s="12" t="s">
        <v>727</v>
      </c>
      <c r="R397" s="12" t="s">
        <v>2405</v>
      </c>
      <c r="S397" s="12" t="s">
        <v>1836</v>
      </c>
      <c r="T397" s="12" t="s">
        <v>3232</v>
      </c>
      <c r="U397" s="12" t="s">
        <v>727</v>
      </c>
      <c r="V397" s="12" t="s">
        <v>2405</v>
      </c>
      <c r="W397" s="12" t="s">
        <v>1836</v>
      </c>
      <c r="X397" s="12" t="s">
        <v>3232</v>
      </c>
      <c r="Y397" s="12" t="s">
        <v>3233</v>
      </c>
    </row>
    <row r="398" spans="1:25" x14ac:dyDescent="0.25">
      <c r="A398" s="12" t="s">
        <v>3234</v>
      </c>
      <c r="B398" s="183">
        <v>455574</v>
      </c>
      <c r="C398" s="12" t="s">
        <v>288</v>
      </c>
      <c r="D398" s="462" t="s">
        <v>35</v>
      </c>
      <c r="E398" s="462" t="s">
        <v>35</v>
      </c>
      <c r="F398" s="462" t="s">
        <v>35</v>
      </c>
      <c r="G398" s="462" t="s">
        <v>35</v>
      </c>
      <c r="H398" s="462" t="s">
        <v>35</v>
      </c>
      <c r="P398" s="12" t="s">
        <v>1401</v>
      </c>
      <c r="Q398" s="12" t="s">
        <v>289</v>
      </c>
      <c r="R398" s="12" t="s">
        <v>2143</v>
      </c>
      <c r="S398" s="12" t="s">
        <v>1836</v>
      </c>
      <c r="T398" s="12" t="s">
        <v>2144</v>
      </c>
      <c r="U398" s="12" t="s">
        <v>289</v>
      </c>
      <c r="V398" s="12" t="s">
        <v>2143</v>
      </c>
      <c r="W398" s="12" t="s">
        <v>1836</v>
      </c>
      <c r="X398" s="12" t="s">
        <v>2144</v>
      </c>
      <c r="Y398" s="12" t="s">
        <v>3235</v>
      </c>
    </row>
    <row r="399" spans="1:25" x14ac:dyDescent="0.25">
      <c r="A399" s="12" t="s">
        <v>3236</v>
      </c>
      <c r="B399" s="183">
        <v>455572</v>
      </c>
      <c r="C399" s="12" t="s">
        <v>877</v>
      </c>
      <c r="D399" s="462" t="s">
        <v>35</v>
      </c>
      <c r="E399" s="462" t="s">
        <v>35</v>
      </c>
      <c r="F399" s="462" t="s">
        <v>35</v>
      </c>
      <c r="G399" s="462" t="s">
        <v>35</v>
      </c>
      <c r="H399" s="462" t="s">
        <v>35</v>
      </c>
      <c r="P399" s="12" t="s">
        <v>1394</v>
      </c>
      <c r="Q399" s="12" t="s">
        <v>878</v>
      </c>
      <c r="R399" s="12" t="s">
        <v>1865</v>
      </c>
      <c r="S399" s="12" t="s">
        <v>1836</v>
      </c>
      <c r="T399" s="12" t="s">
        <v>2337</v>
      </c>
      <c r="U399" s="12" t="s">
        <v>878</v>
      </c>
      <c r="V399" s="12" t="s">
        <v>1865</v>
      </c>
      <c r="W399" s="12" t="s">
        <v>1836</v>
      </c>
      <c r="X399" s="12" t="s">
        <v>2337</v>
      </c>
      <c r="Y399" s="12" t="s">
        <v>3237</v>
      </c>
    </row>
    <row r="400" spans="1:25" x14ac:dyDescent="0.25">
      <c r="A400" s="12" t="s">
        <v>3238</v>
      </c>
      <c r="B400" s="183">
        <v>455637</v>
      </c>
      <c r="C400" s="12" t="s">
        <v>614</v>
      </c>
      <c r="D400" s="462" t="s">
        <v>35</v>
      </c>
      <c r="E400" s="462" t="s">
        <v>35</v>
      </c>
      <c r="F400" s="462" t="s">
        <v>35</v>
      </c>
      <c r="G400" s="462" t="s">
        <v>35</v>
      </c>
      <c r="H400" s="462" t="s">
        <v>35</v>
      </c>
      <c r="P400" s="12" t="s">
        <v>1355</v>
      </c>
      <c r="Q400" s="12" t="s">
        <v>615</v>
      </c>
      <c r="R400" s="12" t="s">
        <v>2263</v>
      </c>
      <c r="S400" s="12" t="s">
        <v>1836</v>
      </c>
      <c r="T400" s="12" t="s">
        <v>2907</v>
      </c>
      <c r="U400" s="12" t="s">
        <v>615</v>
      </c>
      <c r="V400" s="12" t="s">
        <v>2263</v>
      </c>
      <c r="W400" s="12" t="s">
        <v>1836</v>
      </c>
      <c r="X400" s="12" t="s">
        <v>2907</v>
      </c>
      <c r="Y400" s="12" t="s">
        <v>3239</v>
      </c>
    </row>
    <row r="401" spans="1:25" x14ac:dyDescent="0.25">
      <c r="A401" s="12" t="s">
        <v>3240</v>
      </c>
      <c r="B401" s="183">
        <v>676037</v>
      </c>
      <c r="C401" s="12" t="s">
        <v>394</v>
      </c>
      <c r="D401" s="462" t="s">
        <v>35</v>
      </c>
      <c r="E401" s="462" t="s">
        <v>35</v>
      </c>
      <c r="F401" s="462" t="s">
        <v>35</v>
      </c>
      <c r="G401" s="462" t="s">
        <v>35</v>
      </c>
      <c r="H401" s="462" t="s">
        <v>35</v>
      </c>
      <c r="P401" s="12" t="s">
        <v>1412</v>
      </c>
      <c r="Q401" s="12" t="s">
        <v>395</v>
      </c>
      <c r="R401" s="12" t="s">
        <v>3241</v>
      </c>
      <c r="S401" s="12" t="s">
        <v>1836</v>
      </c>
      <c r="T401" s="12" t="s">
        <v>3242</v>
      </c>
      <c r="U401" s="12" t="s">
        <v>395</v>
      </c>
      <c r="V401" s="12" t="s">
        <v>3241</v>
      </c>
      <c r="W401" s="12" t="s">
        <v>1836</v>
      </c>
      <c r="X401" s="12" t="s">
        <v>3242</v>
      </c>
      <c r="Y401" s="12" t="s">
        <v>3243</v>
      </c>
    </row>
    <row r="402" spans="1:25" x14ac:dyDescent="0.25">
      <c r="A402" s="12" t="s">
        <v>3244</v>
      </c>
      <c r="B402" s="183">
        <v>676211</v>
      </c>
      <c r="C402" s="12" t="s">
        <v>392</v>
      </c>
      <c r="D402" s="462" t="s">
        <v>35</v>
      </c>
      <c r="E402" s="462" t="s">
        <v>35</v>
      </c>
      <c r="F402" s="462" t="s">
        <v>35</v>
      </c>
      <c r="G402" s="462" t="s">
        <v>35</v>
      </c>
      <c r="H402" s="462" t="s">
        <v>35</v>
      </c>
      <c r="P402" s="12" t="s">
        <v>1295</v>
      </c>
      <c r="Q402" s="12" t="s">
        <v>393</v>
      </c>
      <c r="R402" s="12" t="s">
        <v>2011</v>
      </c>
      <c r="S402" s="12" t="s">
        <v>1836</v>
      </c>
      <c r="T402" s="12" t="s">
        <v>2012</v>
      </c>
      <c r="U402" s="12" t="s">
        <v>393</v>
      </c>
      <c r="V402" s="12" t="s">
        <v>2011</v>
      </c>
      <c r="W402" s="12" t="s">
        <v>1836</v>
      </c>
      <c r="X402" s="12" t="s">
        <v>2012</v>
      </c>
      <c r="Y402" s="12" t="s">
        <v>3245</v>
      </c>
    </row>
    <row r="403" spans="1:25" x14ac:dyDescent="0.25">
      <c r="A403" s="12" t="s">
        <v>3246</v>
      </c>
      <c r="B403" s="183">
        <v>455592</v>
      </c>
      <c r="C403" s="12" t="s">
        <v>1021</v>
      </c>
      <c r="D403" s="462" t="s">
        <v>35</v>
      </c>
      <c r="E403" s="462" t="s">
        <v>35</v>
      </c>
      <c r="F403" s="462" t="s">
        <v>35</v>
      </c>
      <c r="G403" s="462" t="s">
        <v>35</v>
      </c>
      <c r="H403" s="462" t="s">
        <v>35</v>
      </c>
      <c r="P403" s="12" t="s">
        <v>1295</v>
      </c>
      <c r="Q403" s="12" t="s">
        <v>1022</v>
      </c>
      <c r="R403" s="12" t="s">
        <v>3247</v>
      </c>
      <c r="S403" s="12" t="s">
        <v>1836</v>
      </c>
      <c r="T403" s="12" t="s">
        <v>3248</v>
      </c>
      <c r="U403" s="12" t="s">
        <v>2044</v>
      </c>
      <c r="V403" s="12" t="s">
        <v>2045</v>
      </c>
      <c r="W403" s="12" t="s">
        <v>1836</v>
      </c>
      <c r="X403" s="12" t="s">
        <v>2046</v>
      </c>
      <c r="Y403" s="12" t="s">
        <v>3249</v>
      </c>
    </row>
    <row r="404" spans="1:25" x14ac:dyDescent="0.25">
      <c r="A404" s="12" t="s">
        <v>3250</v>
      </c>
      <c r="B404" s="183">
        <v>455800</v>
      </c>
      <c r="C404" s="12" t="s">
        <v>930</v>
      </c>
      <c r="D404" s="462" t="s">
        <v>35</v>
      </c>
      <c r="E404" s="462" t="s">
        <v>35</v>
      </c>
      <c r="F404" s="462" t="s">
        <v>35</v>
      </c>
      <c r="G404" s="462" t="s">
        <v>35</v>
      </c>
      <c r="H404" s="462" t="s">
        <v>35</v>
      </c>
      <c r="P404" s="12" t="s">
        <v>1391</v>
      </c>
      <c r="Q404" s="12" t="s">
        <v>931</v>
      </c>
      <c r="R404" s="12" t="s">
        <v>1959</v>
      </c>
      <c r="S404" s="12" t="s">
        <v>1836</v>
      </c>
      <c r="T404" s="12" t="s">
        <v>3251</v>
      </c>
      <c r="U404" s="12" t="s">
        <v>931</v>
      </c>
      <c r="V404" s="12" t="s">
        <v>1959</v>
      </c>
      <c r="W404" s="12" t="s">
        <v>1836</v>
      </c>
      <c r="X404" s="12" t="s">
        <v>3251</v>
      </c>
      <c r="Y404" s="12" t="s">
        <v>3252</v>
      </c>
    </row>
    <row r="405" spans="1:25" x14ac:dyDescent="0.25">
      <c r="A405" s="12" t="s">
        <v>3253</v>
      </c>
      <c r="B405" s="183">
        <v>455602</v>
      </c>
      <c r="C405" s="12" t="s">
        <v>602</v>
      </c>
      <c r="D405" s="462" t="s">
        <v>35</v>
      </c>
      <c r="E405" s="462" t="s">
        <v>35</v>
      </c>
      <c r="F405" s="462" t="s">
        <v>35</v>
      </c>
      <c r="G405" s="462" t="s">
        <v>35</v>
      </c>
      <c r="H405" s="462" t="s">
        <v>35</v>
      </c>
      <c r="P405" s="12" t="s">
        <v>1295</v>
      </c>
      <c r="Q405" s="12" t="s">
        <v>603</v>
      </c>
      <c r="R405" s="12" t="s">
        <v>3254</v>
      </c>
      <c r="S405" s="12" t="s">
        <v>1836</v>
      </c>
      <c r="T405" s="12" t="s">
        <v>3255</v>
      </c>
      <c r="U405" s="12" t="s">
        <v>2169</v>
      </c>
      <c r="V405" s="12" t="s">
        <v>2170</v>
      </c>
      <c r="W405" s="12" t="s">
        <v>1836</v>
      </c>
      <c r="X405" s="12" t="s">
        <v>2171</v>
      </c>
      <c r="Y405" s="12" t="s">
        <v>3256</v>
      </c>
    </row>
    <row r="406" spans="1:25" x14ac:dyDescent="0.25">
      <c r="A406" s="12" t="s">
        <v>3257</v>
      </c>
      <c r="B406" s="183">
        <v>455554</v>
      </c>
      <c r="C406" s="12" t="s">
        <v>730</v>
      </c>
      <c r="D406" s="462" t="s">
        <v>35</v>
      </c>
      <c r="E406" s="462" t="s">
        <v>35</v>
      </c>
      <c r="F406" s="462" t="s">
        <v>35</v>
      </c>
      <c r="G406" s="462" t="s">
        <v>35</v>
      </c>
      <c r="H406" s="462" t="s">
        <v>35</v>
      </c>
      <c r="P406" s="12" t="s">
        <v>1295</v>
      </c>
      <c r="Q406" s="12" t="s">
        <v>731</v>
      </c>
      <c r="R406" s="12" t="s">
        <v>3258</v>
      </c>
      <c r="S406" s="12" t="s">
        <v>1836</v>
      </c>
      <c r="T406" s="12" t="s">
        <v>3259</v>
      </c>
      <c r="U406" s="12" t="s">
        <v>731</v>
      </c>
      <c r="V406" s="12" t="s">
        <v>3258</v>
      </c>
      <c r="W406" s="12" t="s">
        <v>1836</v>
      </c>
      <c r="X406" s="12" t="s">
        <v>3259</v>
      </c>
      <c r="Y406" s="12" t="s">
        <v>3260</v>
      </c>
    </row>
    <row r="407" spans="1:25" x14ac:dyDescent="0.25">
      <c r="A407" s="12" t="s">
        <v>3261</v>
      </c>
      <c r="B407" s="183">
        <v>675361</v>
      </c>
      <c r="C407" s="12" t="s">
        <v>574</v>
      </c>
      <c r="D407" s="462" t="s">
        <v>35</v>
      </c>
      <c r="E407" s="462" t="s">
        <v>35</v>
      </c>
      <c r="F407" s="462" t="s">
        <v>35</v>
      </c>
      <c r="G407" s="462" t="s">
        <v>35</v>
      </c>
      <c r="H407" s="462" t="s">
        <v>35</v>
      </c>
      <c r="P407" s="12" t="s">
        <v>1291</v>
      </c>
      <c r="Q407" s="12" t="s">
        <v>575</v>
      </c>
      <c r="R407" s="12" t="s">
        <v>1985</v>
      </c>
      <c r="S407" s="12" t="s">
        <v>1836</v>
      </c>
      <c r="T407" s="12" t="s">
        <v>1986</v>
      </c>
      <c r="U407" s="12" t="s">
        <v>575</v>
      </c>
      <c r="V407" s="12" t="s">
        <v>1985</v>
      </c>
      <c r="W407" s="12" t="s">
        <v>1836</v>
      </c>
      <c r="X407" s="12" t="s">
        <v>1986</v>
      </c>
      <c r="Y407" s="12" t="s">
        <v>3262</v>
      </c>
    </row>
    <row r="408" spans="1:25" x14ac:dyDescent="0.25">
      <c r="A408" s="12" t="s">
        <v>3263</v>
      </c>
      <c r="B408" s="183">
        <v>455475</v>
      </c>
      <c r="C408" s="12" t="s">
        <v>792</v>
      </c>
      <c r="D408" s="462" t="s">
        <v>35</v>
      </c>
      <c r="E408" s="462" t="s">
        <v>35</v>
      </c>
      <c r="F408" s="462" t="s">
        <v>35</v>
      </c>
      <c r="G408" s="462" t="s">
        <v>35</v>
      </c>
      <c r="H408" s="462" t="s">
        <v>35</v>
      </c>
      <c r="P408" s="12" t="s">
        <v>1394</v>
      </c>
      <c r="Q408" s="12" t="s">
        <v>793</v>
      </c>
      <c r="R408" s="12" t="s">
        <v>3247</v>
      </c>
      <c r="S408" s="12" t="s">
        <v>1836</v>
      </c>
      <c r="T408" s="12" t="s">
        <v>3248</v>
      </c>
      <c r="U408" s="12" t="s">
        <v>793</v>
      </c>
      <c r="V408" s="12" t="s">
        <v>3247</v>
      </c>
      <c r="W408" s="12" t="s">
        <v>1836</v>
      </c>
      <c r="X408" s="12" t="s">
        <v>3248</v>
      </c>
      <c r="Y408" s="12" t="s">
        <v>3264</v>
      </c>
    </row>
    <row r="409" spans="1:25" x14ac:dyDescent="0.25">
      <c r="A409" s="12" t="s">
        <v>3265</v>
      </c>
      <c r="B409" s="183">
        <v>675624</v>
      </c>
      <c r="C409" s="12" t="s">
        <v>670</v>
      </c>
      <c r="D409" s="462" t="s">
        <v>35</v>
      </c>
      <c r="E409" s="462" t="s">
        <v>35</v>
      </c>
      <c r="F409" s="462" t="s">
        <v>35</v>
      </c>
      <c r="G409" s="462" t="s">
        <v>35</v>
      </c>
      <c r="H409" s="462" t="s">
        <v>35</v>
      </c>
      <c r="P409" s="12" t="s">
        <v>1295</v>
      </c>
      <c r="Q409" s="12" t="s">
        <v>671</v>
      </c>
      <c r="R409" s="12" t="s">
        <v>2160</v>
      </c>
      <c r="S409" s="12" t="s">
        <v>1836</v>
      </c>
      <c r="T409" s="12" t="s">
        <v>2161</v>
      </c>
      <c r="U409" s="12" t="s">
        <v>671</v>
      </c>
      <c r="V409" s="12" t="s">
        <v>2160</v>
      </c>
      <c r="W409" s="12" t="s">
        <v>1836</v>
      </c>
      <c r="X409" s="12" t="s">
        <v>2161</v>
      </c>
      <c r="Y409" s="12" t="s">
        <v>3266</v>
      </c>
    </row>
    <row r="410" spans="1:25" x14ac:dyDescent="0.25">
      <c r="A410" s="12" t="s">
        <v>3267</v>
      </c>
      <c r="B410" s="183">
        <v>675756</v>
      </c>
      <c r="C410" s="12" t="s">
        <v>1127</v>
      </c>
      <c r="D410" s="462" t="s">
        <v>35</v>
      </c>
      <c r="E410" s="462" t="s">
        <v>35</v>
      </c>
      <c r="F410" s="462" t="s">
        <v>35</v>
      </c>
      <c r="G410" s="462" t="s">
        <v>35</v>
      </c>
      <c r="H410" s="462" t="s">
        <v>35</v>
      </c>
      <c r="P410" s="12" t="s">
        <v>1330</v>
      </c>
      <c r="Q410" s="12" t="s">
        <v>1128</v>
      </c>
      <c r="R410" s="12" t="s">
        <v>2988</v>
      </c>
      <c r="S410" s="12" t="s">
        <v>1836</v>
      </c>
      <c r="T410" s="12" t="s">
        <v>2458</v>
      </c>
      <c r="U410" s="12" t="s">
        <v>1880</v>
      </c>
      <c r="V410" s="12" t="s">
        <v>1881</v>
      </c>
      <c r="W410" s="12" t="s">
        <v>1836</v>
      </c>
      <c r="X410" s="12" t="s">
        <v>1918</v>
      </c>
      <c r="Y410" s="12" t="s">
        <v>3200</v>
      </c>
    </row>
    <row r="411" spans="1:25" x14ac:dyDescent="0.25">
      <c r="A411" s="12" t="s">
        <v>3268</v>
      </c>
      <c r="B411" s="183">
        <v>675350</v>
      </c>
      <c r="C411" s="12" t="s">
        <v>594</v>
      </c>
      <c r="D411" s="462" t="s">
        <v>35</v>
      </c>
      <c r="E411" s="462" t="s">
        <v>35</v>
      </c>
      <c r="F411" s="462" t="s">
        <v>35</v>
      </c>
      <c r="G411" s="462" t="s">
        <v>35</v>
      </c>
      <c r="H411" s="462" t="s">
        <v>35</v>
      </c>
      <c r="P411" s="12" t="s">
        <v>1282</v>
      </c>
      <c r="Q411" s="12" t="s">
        <v>595</v>
      </c>
      <c r="R411" s="12" t="s">
        <v>2186</v>
      </c>
      <c r="S411" s="12" t="s">
        <v>1836</v>
      </c>
      <c r="T411" s="12" t="s">
        <v>2113</v>
      </c>
      <c r="U411" s="12" t="s">
        <v>595</v>
      </c>
      <c r="V411" s="12" t="s">
        <v>2186</v>
      </c>
      <c r="W411" s="12" t="s">
        <v>1836</v>
      </c>
      <c r="X411" s="12" t="s">
        <v>2113</v>
      </c>
      <c r="Y411" s="12" t="s">
        <v>3269</v>
      </c>
    </row>
    <row r="412" spans="1:25" x14ac:dyDescent="0.25">
      <c r="A412" s="12" t="s">
        <v>3270</v>
      </c>
      <c r="B412" s="183">
        <v>675272</v>
      </c>
      <c r="C412" s="12" t="s">
        <v>706</v>
      </c>
      <c r="D412" s="462" t="s">
        <v>35</v>
      </c>
      <c r="E412" s="462" t="s">
        <v>35</v>
      </c>
      <c r="F412" s="462" t="s">
        <v>35</v>
      </c>
      <c r="G412" s="462" t="s">
        <v>35</v>
      </c>
      <c r="H412" s="462" t="s">
        <v>35</v>
      </c>
      <c r="P412" s="12" t="s">
        <v>1355</v>
      </c>
      <c r="Q412" s="12" t="s">
        <v>707</v>
      </c>
      <c r="R412" s="12" t="s">
        <v>2269</v>
      </c>
      <c r="S412" s="12" t="s">
        <v>1836</v>
      </c>
      <c r="T412" s="12" t="s">
        <v>3199</v>
      </c>
      <c r="U412" s="12" t="s">
        <v>707</v>
      </c>
      <c r="V412" s="12" t="s">
        <v>2269</v>
      </c>
      <c r="W412" s="12" t="s">
        <v>1836</v>
      </c>
      <c r="X412" s="12" t="s">
        <v>3199</v>
      </c>
      <c r="Y412" s="12" t="s">
        <v>3271</v>
      </c>
    </row>
    <row r="413" spans="1:25" x14ac:dyDescent="0.25">
      <c r="A413" s="12" t="s">
        <v>3272</v>
      </c>
      <c r="B413" s="183">
        <v>676264</v>
      </c>
      <c r="C413" s="12" t="s">
        <v>919</v>
      </c>
      <c r="D413" s="462" t="s">
        <v>35</v>
      </c>
      <c r="E413" s="462" t="s">
        <v>35</v>
      </c>
      <c r="F413" s="462" t="s">
        <v>35</v>
      </c>
      <c r="G413" s="462" t="s">
        <v>35</v>
      </c>
      <c r="H413" s="462" t="s">
        <v>35</v>
      </c>
      <c r="P413" s="12" t="s">
        <v>1391</v>
      </c>
      <c r="Q413" s="12" t="s">
        <v>920</v>
      </c>
      <c r="R413" s="12" t="s">
        <v>2576</v>
      </c>
      <c r="S413" s="12" t="s">
        <v>1836</v>
      </c>
      <c r="T413" s="12" t="s">
        <v>2577</v>
      </c>
      <c r="U413" s="12" t="s">
        <v>920</v>
      </c>
      <c r="V413" s="12" t="s">
        <v>2576</v>
      </c>
      <c r="W413" s="12" t="s">
        <v>1836</v>
      </c>
      <c r="X413" s="12" t="s">
        <v>2577</v>
      </c>
      <c r="Y413" s="12" t="s">
        <v>3273</v>
      </c>
    </row>
    <row r="414" spans="1:25" x14ac:dyDescent="0.25">
      <c r="A414" s="12" t="s">
        <v>3274</v>
      </c>
      <c r="B414" s="183">
        <v>676219</v>
      </c>
      <c r="C414" s="12" t="s">
        <v>370</v>
      </c>
      <c r="D414" s="462" t="s">
        <v>35</v>
      </c>
      <c r="E414" s="462" t="s">
        <v>35</v>
      </c>
      <c r="F414" s="462" t="s">
        <v>35</v>
      </c>
      <c r="G414" s="462" t="s">
        <v>35</v>
      </c>
      <c r="H414" s="462" t="s">
        <v>35</v>
      </c>
      <c r="P414" s="12" t="s">
        <v>1394</v>
      </c>
      <c r="Q414" s="12" t="s">
        <v>371</v>
      </c>
      <c r="R414" s="12" t="s">
        <v>2186</v>
      </c>
      <c r="S414" s="12" t="s">
        <v>1836</v>
      </c>
      <c r="T414" s="12" t="s">
        <v>2709</v>
      </c>
      <c r="U414" s="12" t="s">
        <v>371</v>
      </c>
      <c r="V414" s="12" t="s">
        <v>2186</v>
      </c>
      <c r="W414" s="12" t="s">
        <v>1836</v>
      </c>
      <c r="X414" s="12" t="s">
        <v>2709</v>
      </c>
      <c r="Y414" s="12" t="s">
        <v>3275</v>
      </c>
    </row>
    <row r="415" spans="1:25" x14ac:dyDescent="0.25">
      <c r="A415" s="12" t="s">
        <v>3276</v>
      </c>
      <c r="B415" s="183">
        <v>675904</v>
      </c>
      <c r="C415" s="12" t="s">
        <v>1005</v>
      </c>
      <c r="D415" s="462" t="s">
        <v>35</v>
      </c>
      <c r="E415" s="462" t="s">
        <v>35</v>
      </c>
      <c r="F415" s="462" t="s">
        <v>35</v>
      </c>
      <c r="G415" s="462" t="s">
        <v>35</v>
      </c>
      <c r="H415" s="462" t="s">
        <v>35</v>
      </c>
      <c r="P415" s="12" t="s">
        <v>1368</v>
      </c>
      <c r="Q415" s="12" t="s">
        <v>1006</v>
      </c>
      <c r="R415" s="12" t="s">
        <v>2486</v>
      </c>
      <c r="S415" s="12" t="s">
        <v>1836</v>
      </c>
      <c r="T415" s="12" t="s">
        <v>2531</v>
      </c>
      <c r="U415" s="12" t="s">
        <v>1006</v>
      </c>
      <c r="V415" s="12" t="s">
        <v>2486</v>
      </c>
      <c r="W415" s="12" t="s">
        <v>1836</v>
      </c>
      <c r="X415" s="12" t="s">
        <v>2531</v>
      </c>
      <c r="Y415" s="12" t="s">
        <v>3277</v>
      </c>
    </row>
    <row r="416" spans="1:25" x14ac:dyDescent="0.25">
      <c r="A416" s="12" t="s">
        <v>3278</v>
      </c>
      <c r="B416" s="183">
        <v>676206</v>
      </c>
      <c r="C416" s="12" t="s">
        <v>570</v>
      </c>
      <c r="D416" s="462" t="s">
        <v>35</v>
      </c>
      <c r="E416" s="462" t="s">
        <v>35</v>
      </c>
      <c r="F416" s="462" t="s">
        <v>35</v>
      </c>
      <c r="G416" s="462" t="s">
        <v>35</v>
      </c>
      <c r="H416" s="462" t="s">
        <v>35</v>
      </c>
      <c r="P416" s="12" t="s">
        <v>1413</v>
      </c>
      <c r="Q416" s="12" t="s">
        <v>571</v>
      </c>
      <c r="R416" s="12" t="s">
        <v>3279</v>
      </c>
      <c r="S416" s="12" t="s">
        <v>1836</v>
      </c>
      <c r="T416" s="12" t="s">
        <v>3280</v>
      </c>
      <c r="U416" s="12" t="s">
        <v>571</v>
      </c>
      <c r="V416" s="12" t="s">
        <v>3279</v>
      </c>
      <c r="W416" s="12" t="s">
        <v>1836</v>
      </c>
      <c r="X416" s="12" t="s">
        <v>3280</v>
      </c>
      <c r="Y416" s="12" t="s">
        <v>3281</v>
      </c>
    </row>
    <row r="417" spans="1:25" x14ac:dyDescent="0.25">
      <c r="A417" s="12" t="s">
        <v>3282</v>
      </c>
      <c r="B417" s="183">
        <v>676125</v>
      </c>
      <c r="C417" s="12" t="s">
        <v>708</v>
      </c>
      <c r="D417" s="462" t="s">
        <v>35</v>
      </c>
      <c r="E417" s="462" t="s">
        <v>35</v>
      </c>
      <c r="F417" s="462" t="s">
        <v>35</v>
      </c>
      <c r="G417" s="462" t="s">
        <v>35</v>
      </c>
      <c r="H417" s="462" t="s">
        <v>35</v>
      </c>
      <c r="P417" s="12" t="s">
        <v>1414</v>
      </c>
      <c r="Q417" s="12" t="s">
        <v>709</v>
      </c>
      <c r="R417" s="12" t="s">
        <v>3283</v>
      </c>
      <c r="S417" s="12" t="s">
        <v>1836</v>
      </c>
      <c r="T417" s="12" t="s">
        <v>3284</v>
      </c>
      <c r="U417" s="12" t="s">
        <v>709</v>
      </c>
      <c r="V417" s="12" t="s">
        <v>3283</v>
      </c>
      <c r="W417" s="12" t="s">
        <v>1836</v>
      </c>
      <c r="X417" s="12" t="s">
        <v>3284</v>
      </c>
      <c r="Y417" s="12" t="s">
        <v>3285</v>
      </c>
    </row>
    <row r="418" spans="1:25" x14ac:dyDescent="0.25">
      <c r="A418" s="12" t="s">
        <v>3286</v>
      </c>
      <c r="B418" s="183">
        <v>455832</v>
      </c>
      <c r="C418" s="12" t="s">
        <v>572</v>
      </c>
      <c r="D418" s="462" t="s">
        <v>35</v>
      </c>
      <c r="E418" s="462" t="s">
        <v>35</v>
      </c>
      <c r="F418" s="462" t="s">
        <v>35</v>
      </c>
      <c r="G418" s="462" t="s">
        <v>35</v>
      </c>
      <c r="H418" s="462" t="s">
        <v>35</v>
      </c>
      <c r="P418" s="12" t="s">
        <v>1331</v>
      </c>
      <c r="Q418" s="12" t="s">
        <v>573</v>
      </c>
      <c r="R418" s="12" t="s">
        <v>3287</v>
      </c>
      <c r="S418" s="12" t="s">
        <v>1836</v>
      </c>
      <c r="T418" s="12" t="s">
        <v>3288</v>
      </c>
      <c r="U418" s="12" t="s">
        <v>2000</v>
      </c>
      <c r="V418" s="12" t="s">
        <v>1962</v>
      </c>
      <c r="W418" s="12" t="s">
        <v>1836</v>
      </c>
      <c r="X418" s="12" t="s">
        <v>1963</v>
      </c>
      <c r="Y418" s="12" t="s">
        <v>3289</v>
      </c>
    </row>
    <row r="419" spans="1:25" x14ac:dyDescent="0.25">
      <c r="A419" s="12" t="s">
        <v>3290</v>
      </c>
      <c r="B419" s="183">
        <v>675139</v>
      </c>
      <c r="C419" s="12" t="s">
        <v>1065</v>
      </c>
      <c r="D419" s="462" t="s">
        <v>35</v>
      </c>
      <c r="E419" s="462" t="s">
        <v>35</v>
      </c>
      <c r="F419" s="462" t="s">
        <v>35</v>
      </c>
      <c r="G419" s="462" t="s">
        <v>35</v>
      </c>
      <c r="H419" s="462" t="s">
        <v>35</v>
      </c>
      <c r="P419" s="12" t="s">
        <v>1295</v>
      </c>
      <c r="Q419" s="12" t="s">
        <v>1066</v>
      </c>
      <c r="R419" s="12" t="s">
        <v>3291</v>
      </c>
      <c r="S419" s="12" t="s">
        <v>1836</v>
      </c>
      <c r="T419" s="12" t="s">
        <v>3292</v>
      </c>
      <c r="U419" s="12" t="s">
        <v>2169</v>
      </c>
      <c r="V419" s="12" t="s">
        <v>2170</v>
      </c>
      <c r="W419" s="12" t="s">
        <v>1836</v>
      </c>
      <c r="X419" s="12" t="s">
        <v>2171</v>
      </c>
      <c r="Y419" s="12" t="s">
        <v>3293</v>
      </c>
    </row>
    <row r="420" spans="1:25" x14ac:dyDescent="0.25">
      <c r="A420" s="12" t="s">
        <v>3294</v>
      </c>
      <c r="B420" s="183">
        <v>676337</v>
      </c>
      <c r="C420" s="12" t="s">
        <v>528</v>
      </c>
      <c r="D420" s="462" t="s">
        <v>35</v>
      </c>
      <c r="E420" s="462" t="s">
        <v>35</v>
      </c>
      <c r="F420" s="462" t="s">
        <v>35</v>
      </c>
      <c r="G420" s="462" t="s">
        <v>35</v>
      </c>
      <c r="H420" s="462" t="s">
        <v>35</v>
      </c>
      <c r="P420" s="12" t="s">
        <v>1391</v>
      </c>
      <c r="Q420" s="12" t="s">
        <v>529</v>
      </c>
      <c r="R420" s="12" t="s">
        <v>1959</v>
      </c>
      <c r="S420" s="12" t="s">
        <v>1836</v>
      </c>
      <c r="T420" s="12" t="s">
        <v>3295</v>
      </c>
      <c r="U420" s="12" t="s">
        <v>529</v>
      </c>
      <c r="V420" s="12" t="s">
        <v>1959</v>
      </c>
      <c r="W420" s="12" t="s">
        <v>1836</v>
      </c>
      <c r="X420" s="12" t="s">
        <v>3295</v>
      </c>
      <c r="Y420" s="12" t="s">
        <v>3296</v>
      </c>
    </row>
    <row r="421" spans="1:25" x14ac:dyDescent="0.25">
      <c r="A421" s="12" t="s">
        <v>3297</v>
      </c>
      <c r="B421" s="183">
        <v>675409</v>
      </c>
      <c r="C421" s="12" t="s">
        <v>322</v>
      </c>
      <c r="D421" s="462" t="s">
        <v>35</v>
      </c>
      <c r="E421" s="462" t="s">
        <v>35</v>
      </c>
      <c r="F421" s="462" t="s">
        <v>35</v>
      </c>
      <c r="G421" s="462" t="s">
        <v>35</v>
      </c>
      <c r="H421" s="462" t="s">
        <v>35</v>
      </c>
      <c r="P421" s="12" t="s">
        <v>1430</v>
      </c>
      <c r="Q421" s="12" t="s">
        <v>323</v>
      </c>
      <c r="R421" s="12" t="s">
        <v>1874</v>
      </c>
      <c r="S421" s="12" t="s">
        <v>1836</v>
      </c>
      <c r="T421" s="12" t="s">
        <v>3298</v>
      </c>
      <c r="U421" s="12" t="s">
        <v>323</v>
      </c>
      <c r="V421" s="12" t="s">
        <v>1874</v>
      </c>
      <c r="W421" s="12" t="s">
        <v>1836</v>
      </c>
      <c r="X421" s="12" t="s">
        <v>3298</v>
      </c>
      <c r="Y421" s="12" t="s">
        <v>3299</v>
      </c>
    </row>
    <row r="422" spans="1:25" x14ac:dyDescent="0.25">
      <c r="A422" s="12" t="s">
        <v>3300</v>
      </c>
      <c r="B422" s="183">
        <v>676321</v>
      </c>
      <c r="C422" s="12" t="s">
        <v>921</v>
      </c>
      <c r="D422" s="462" t="s">
        <v>35</v>
      </c>
      <c r="E422" s="462" t="s">
        <v>35</v>
      </c>
      <c r="F422" s="462" t="s">
        <v>35</v>
      </c>
      <c r="G422" s="462" t="s">
        <v>35</v>
      </c>
      <c r="H422" s="462" t="s">
        <v>35</v>
      </c>
      <c r="P422" s="12" t="s">
        <v>1349</v>
      </c>
      <c r="Q422" s="12" t="s">
        <v>1754</v>
      </c>
      <c r="R422" s="12" t="s">
        <v>2190</v>
      </c>
      <c r="S422" s="12" t="s">
        <v>1836</v>
      </c>
      <c r="T422" s="12" t="s">
        <v>3301</v>
      </c>
      <c r="U422" s="12" t="s">
        <v>1754</v>
      </c>
      <c r="V422" s="12" t="s">
        <v>2190</v>
      </c>
      <c r="W422" s="12" t="s">
        <v>1836</v>
      </c>
      <c r="X422" s="12" t="s">
        <v>3301</v>
      </c>
      <c r="Y422" s="12" t="s">
        <v>3302</v>
      </c>
    </row>
    <row r="423" spans="1:25" x14ac:dyDescent="0.25">
      <c r="A423" s="12" t="s">
        <v>3303</v>
      </c>
      <c r="B423" s="183">
        <v>675956</v>
      </c>
      <c r="C423" s="12" t="s">
        <v>306</v>
      </c>
      <c r="D423" s="462" t="s">
        <v>35</v>
      </c>
      <c r="E423" s="462" t="s">
        <v>35</v>
      </c>
      <c r="F423" s="462" t="s">
        <v>35</v>
      </c>
      <c r="G423" s="462" t="s">
        <v>35</v>
      </c>
      <c r="H423" s="462" t="s">
        <v>35</v>
      </c>
      <c r="P423" s="12" t="s">
        <v>1349</v>
      </c>
      <c r="Q423" s="12" t="s">
        <v>307</v>
      </c>
      <c r="R423" s="12" t="s">
        <v>2405</v>
      </c>
      <c r="S423" s="12" t="s">
        <v>1836</v>
      </c>
      <c r="T423" s="12" t="s">
        <v>3304</v>
      </c>
      <c r="U423" s="12" t="s">
        <v>307</v>
      </c>
      <c r="V423" s="12" t="s">
        <v>2405</v>
      </c>
      <c r="W423" s="12" t="s">
        <v>1836</v>
      </c>
      <c r="X423" s="12" t="s">
        <v>3304</v>
      </c>
      <c r="Y423" s="12" t="s">
        <v>3305</v>
      </c>
    </row>
    <row r="424" spans="1:25" x14ac:dyDescent="0.25">
      <c r="A424" s="12" t="s">
        <v>3306</v>
      </c>
      <c r="B424" s="183">
        <v>675380</v>
      </c>
      <c r="C424" s="12" t="s">
        <v>728</v>
      </c>
      <c r="D424" s="462" t="s">
        <v>35</v>
      </c>
      <c r="E424" s="462" t="s">
        <v>35</v>
      </c>
      <c r="F424" s="462" t="s">
        <v>35</v>
      </c>
      <c r="G424" s="462" t="s">
        <v>35</v>
      </c>
      <c r="H424" s="462" t="s">
        <v>35</v>
      </c>
      <c r="P424" s="12" t="s">
        <v>1430</v>
      </c>
      <c r="Q424" s="12" t="s">
        <v>729</v>
      </c>
      <c r="R424" s="12" t="s">
        <v>2739</v>
      </c>
      <c r="S424" s="12" t="s">
        <v>1836</v>
      </c>
      <c r="T424" s="12" t="s">
        <v>2687</v>
      </c>
      <c r="U424" s="12" t="s">
        <v>729</v>
      </c>
      <c r="V424" s="12" t="s">
        <v>2739</v>
      </c>
      <c r="W424" s="12" t="s">
        <v>1836</v>
      </c>
      <c r="X424" s="12" t="s">
        <v>2687</v>
      </c>
      <c r="Y424" s="12" t="s">
        <v>3307</v>
      </c>
    </row>
    <row r="425" spans="1:25" x14ac:dyDescent="0.25">
      <c r="A425" s="12" t="s">
        <v>3308</v>
      </c>
      <c r="B425" s="183">
        <v>676371</v>
      </c>
      <c r="C425" s="12" t="s">
        <v>542</v>
      </c>
      <c r="D425" s="462" t="s">
        <v>35</v>
      </c>
      <c r="E425" s="462" t="s">
        <v>35</v>
      </c>
      <c r="F425" s="462" t="s">
        <v>35</v>
      </c>
      <c r="G425" s="462" t="s">
        <v>35</v>
      </c>
      <c r="H425" s="462" t="s">
        <v>35</v>
      </c>
      <c r="P425" s="12" t="s">
        <v>1391</v>
      </c>
      <c r="Q425" s="12" t="s">
        <v>543</v>
      </c>
      <c r="R425" s="12" t="s">
        <v>2312</v>
      </c>
      <c r="S425" s="12" t="s">
        <v>1836</v>
      </c>
      <c r="T425" s="12" t="s">
        <v>2313</v>
      </c>
      <c r="U425" s="12" t="s">
        <v>543</v>
      </c>
      <c r="V425" s="12" t="s">
        <v>2312</v>
      </c>
      <c r="W425" s="12" t="s">
        <v>1836</v>
      </c>
      <c r="X425" s="12" t="s">
        <v>2313</v>
      </c>
      <c r="Y425" s="12" t="s">
        <v>3309</v>
      </c>
    </row>
    <row r="426" spans="1:25" x14ac:dyDescent="0.25">
      <c r="A426" s="12" t="s">
        <v>3310</v>
      </c>
      <c r="B426" s="183">
        <v>675976</v>
      </c>
      <c r="C426" s="12" t="s">
        <v>336</v>
      </c>
      <c r="D426" s="462" t="s">
        <v>35</v>
      </c>
      <c r="E426" s="462" t="s">
        <v>35</v>
      </c>
      <c r="F426" s="462" t="s">
        <v>35</v>
      </c>
      <c r="G426" s="462" t="s">
        <v>35</v>
      </c>
      <c r="H426" s="462" t="s">
        <v>35</v>
      </c>
      <c r="P426" s="12" t="s">
        <v>1295</v>
      </c>
      <c r="Q426" s="12" t="s">
        <v>337</v>
      </c>
      <c r="R426" s="12" t="s">
        <v>2160</v>
      </c>
      <c r="S426" s="12" t="s">
        <v>1836</v>
      </c>
      <c r="T426" s="12" t="s">
        <v>2161</v>
      </c>
      <c r="U426" s="12" t="s">
        <v>337</v>
      </c>
      <c r="V426" s="12" t="s">
        <v>2160</v>
      </c>
      <c r="W426" s="12" t="s">
        <v>1836</v>
      </c>
      <c r="X426" s="12" t="s">
        <v>2161</v>
      </c>
      <c r="Y426" s="12" t="s">
        <v>3311</v>
      </c>
    </row>
    <row r="427" spans="1:25" x14ac:dyDescent="0.25">
      <c r="A427" s="12" t="s">
        <v>3312</v>
      </c>
      <c r="B427" s="183">
        <v>675593</v>
      </c>
      <c r="C427" s="12" t="s">
        <v>995</v>
      </c>
      <c r="D427" s="462" t="s">
        <v>35</v>
      </c>
      <c r="E427" s="462" t="s">
        <v>35</v>
      </c>
      <c r="F427" s="462" t="s">
        <v>35</v>
      </c>
      <c r="G427" s="462" t="s">
        <v>35</v>
      </c>
      <c r="H427" s="462" t="s">
        <v>35</v>
      </c>
      <c r="P427" s="12" t="s">
        <v>1355</v>
      </c>
      <c r="Q427" s="12" t="s">
        <v>996</v>
      </c>
      <c r="R427" s="12" t="s">
        <v>2186</v>
      </c>
      <c r="S427" s="12" t="s">
        <v>1836</v>
      </c>
      <c r="T427" s="12" t="s">
        <v>2799</v>
      </c>
      <c r="U427" s="12" t="s">
        <v>996</v>
      </c>
      <c r="V427" s="12" t="s">
        <v>2186</v>
      </c>
      <c r="W427" s="12" t="s">
        <v>1836</v>
      </c>
      <c r="X427" s="12" t="s">
        <v>2799</v>
      </c>
      <c r="Y427" s="12" t="s">
        <v>3313</v>
      </c>
    </row>
    <row r="428" spans="1:25" x14ac:dyDescent="0.25">
      <c r="A428" s="12" t="s">
        <v>3314</v>
      </c>
      <c r="B428" s="183">
        <v>675360</v>
      </c>
      <c r="C428" s="12" t="s">
        <v>162</v>
      </c>
      <c r="D428" s="462" t="s">
        <v>35</v>
      </c>
      <c r="E428" s="462" t="s">
        <v>35</v>
      </c>
      <c r="F428" s="462" t="s">
        <v>35</v>
      </c>
      <c r="G428" s="462" t="s">
        <v>35</v>
      </c>
      <c r="H428" s="462" t="s">
        <v>35</v>
      </c>
      <c r="P428" s="12" t="s">
        <v>1407</v>
      </c>
      <c r="Q428" s="12" t="s">
        <v>163</v>
      </c>
      <c r="R428" s="12" t="s">
        <v>2011</v>
      </c>
      <c r="S428" s="12" t="s">
        <v>1836</v>
      </c>
      <c r="T428" s="12" t="s">
        <v>3315</v>
      </c>
      <c r="U428" s="12" t="s">
        <v>2481</v>
      </c>
      <c r="V428" s="12" t="s">
        <v>2089</v>
      </c>
      <c r="W428" s="12" t="s">
        <v>1836</v>
      </c>
      <c r="X428" s="12" t="s">
        <v>2090</v>
      </c>
      <c r="Y428" s="12" t="s">
        <v>3316</v>
      </c>
    </row>
    <row r="429" spans="1:25" x14ac:dyDescent="0.25">
      <c r="A429" s="12" t="s">
        <v>3317</v>
      </c>
      <c r="B429" s="183">
        <v>675120</v>
      </c>
      <c r="C429" s="12" t="s">
        <v>246</v>
      </c>
      <c r="D429" s="462" t="s">
        <v>35</v>
      </c>
      <c r="E429" s="462" t="s">
        <v>35</v>
      </c>
      <c r="F429" s="462" t="s">
        <v>35</v>
      </c>
      <c r="G429" s="462" t="s">
        <v>35</v>
      </c>
      <c r="H429" s="462" t="s">
        <v>35</v>
      </c>
      <c r="P429" s="12" t="s">
        <v>1427</v>
      </c>
      <c r="Q429" s="12" t="s">
        <v>247</v>
      </c>
      <c r="R429" s="12" t="s">
        <v>3318</v>
      </c>
      <c r="S429" s="12" t="s">
        <v>1836</v>
      </c>
      <c r="T429" s="12" t="s">
        <v>3319</v>
      </c>
      <c r="U429" s="12" t="s">
        <v>2666</v>
      </c>
      <c r="V429" s="12" t="s">
        <v>1962</v>
      </c>
      <c r="W429" s="12" t="s">
        <v>1836</v>
      </c>
      <c r="X429" s="12" t="s">
        <v>1963</v>
      </c>
      <c r="Y429" s="12" t="s">
        <v>3320</v>
      </c>
    </row>
    <row r="430" spans="1:25" x14ac:dyDescent="0.25">
      <c r="A430" s="463" t="s">
        <v>3321</v>
      </c>
      <c r="B430" s="183">
        <v>675085</v>
      </c>
      <c r="C430" s="12" t="s">
        <v>983</v>
      </c>
      <c r="D430" s="462" t="s">
        <v>35</v>
      </c>
      <c r="E430" s="462" t="s">
        <v>35</v>
      </c>
      <c r="F430" s="462" t="s">
        <v>35</v>
      </c>
      <c r="G430" s="462" t="s">
        <v>35</v>
      </c>
      <c r="H430" s="462" t="s">
        <v>35</v>
      </c>
      <c r="P430" s="12" t="s">
        <v>1391</v>
      </c>
      <c r="Q430" s="12" t="s">
        <v>984</v>
      </c>
      <c r="R430" s="12" t="s">
        <v>1959</v>
      </c>
      <c r="S430" s="12" t="s">
        <v>1836</v>
      </c>
      <c r="T430" s="12" t="s">
        <v>3322</v>
      </c>
      <c r="U430" s="12" t="s">
        <v>984</v>
      </c>
      <c r="V430" s="12" t="s">
        <v>1959</v>
      </c>
      <c r="W430" s="12" t="s">
        <v>1836</v>
      </c>
      <c r="X430" s="12" t="s">
        <v>3322</v>
      </c>
      <c r="Y430" s="12" t="s">
        <v>3323</v>
      </c>
    </row>
    <row r="431" spans="1:25" x14ac:dyDescent="0.25">
      <c r="A431" s="12" t="s">
        <v>3324</v>
      </c>
      <c r="B431" s="183">
        <v>675736</v>
      </c>
      <c r="C431" s="12" t="s">
        <v>1121</v>
      </c>
      <c r="D431" s="462" t="s">
        <v>35</v>
      </c>
      <c r="E431" s="462" t="s">
        <v>35</v>
      </c>
      <c r="F431" s="462" t="s">
        <v>35</v>
      </c>
      <c r="G431" s="462" t="s">
        <v>35</v>
      </c>
      <c r="H431" s="462" t="s">
        <v>35</v>
      </c>
      <c r="P431" s="12" t="s">
        <v>1292</v>
      </c>
      <c r="Q431" s="12" t="s">
        <v>1122</v>
      </c>
      <c r="R431" s="12" t="s">
        <v>3325</v>
      </c>
      <c r="S431" s="12" t="s">
        <v>1836</v>
      </c>
      <c r="T431" s="12" t="s">
        <v>3326</v>
      </c>
      <c r="U431" s="12" t="s">
        <v>1122</v>
      </c>
      <c r="V431" s="12" t="s">
        <v>3325</v>
      </c>
      <c r="W431" s="12" t="s">
        <v>1836</v>
      </c>
      <c r="X431" s="12" t="s">
        <v>3326</v>
      </c>
      <c r="Y431" s="12" t="s">
        <v>3327</v>
      </c>
    </row>
  </sheetData>
  <autoFilter ref="A1:BI431" xr:uid="{00000000-0009-0000-0000-000009000000}">
    <sortState ref="A2:Y431">
      <sortCondition ref="D1:D431"/>
    </sortState>
  </autoFilter>
  <dataValidations count="1">
    <dataValidation type="list" allowBlank="1" showInputMessage="1" showErrorMessage="1" sqref="D2:E431" xr:uid="{00000000-0002-0000-0900-000000000000}">
      <formula1>$D$2:$D$431</formula1>
    </dataValidation>
  </dataValidation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theme="4" tint="0.59999389629810485"/>
    <pageSetUpPr fitToPage="1"/>
  </sheetPr>
  <dimension ref="A1:AN87"/>
  <sheetViews>
    <sheetView zoomScaleNormal="100" workbookViewId="0">
      <selection activeCell="N10" activeCellId="1" sqref="M6:M9 N10"/>
    </sheetView>
  </sheetViews>
  <sheetFormatPr defaultColWidth="0" defaultRowHeight="12.75" zeroHeight="1" x14ac:dyDescent="0.2"/>
  <cols>
    <col min="1" max="1" width="1.140625" style="223" customWidth="1"/>
    <col min="2" max="2" width="9.5703125" style="223" customWidth="1"/>
    <col min="3" max="15" width="10" style="223" customWidth="1"/>
    <col min="16" max="16" width="10.85546875" style="223" customWidth="1"/>
    <col min="17" max="27" width="10" style="223" customWidth="1"/>
    <col min="28" max="39" width="9.140625" style="223" customWidth="1"/>
    <col min="40" max="40" width="1.5703125" style="223" customWidth="1"/>
    <col min="41" max="16384" width="9.140625" style="223" hidden="1"/>
  </cols>
  <sheetData>
    <row r="1" spans="1:40" s="327" customFormat="1" ht="22.5" customHeight="1" thickBot="1" x14ac:dyDescent="0.45">
      <c r="A1" s="1"/>
      <c r="B1" s="794" t="s">
        <v>19</v>
      </c>
      <c r="C1" s="794"/>
      <c r="D1" s="794"/>
      <c r="E1" s="794"/>
      <c r="F1" s="794"/>
      <c r="G1" s="794"/>
      <c r="H1" s="326"/>
      <c r="I1" s="804"/>
      <c r="J1" s="804"/>
      <c r="K1" s="804"/>
      <c r="L1" s="219"/>
      <c r="M1" s="794" t="s">
        <v>1165</v>
      </c>
      <c r="N1" s="794"/>
      <c r="O1" s="207">
        <v>2</v>
      </c>
      <c r="P1" s="326"/>
      <c r="Q1" s="326"/>
      <c r="R1" s="326"/>
      <c r="S1" s="326"/>
      <c r="T1" s="326"/>
      <c r="U1" s="326"/>
      <c r="V1" s="326"/>
      <c r="W1" s="326"/>
      <c r="X1" s="326"/>
      <c r="Y1" s="326"/>
      <c r="Z1" s="326"/>
      <c r="AA1" s="326"/>
      <c r="AB1" s="326"/>
      <c r="AC1" s="326"/>
      <c r="AD1" s="326"/>
      <c r="AE1" s="326"/>
      <c r="AF1" s="326"/>
      <c r="AG1" s="326"/>
      <c r="AH1" s="326"/>
      <c r="AI1" s="326"/>
      <c r="AJ1" s="326"/>
      <c r="AK1" s="326"/>
      <c r="AL1" s="326"/>
      <c r="AM1" s="326"/>
      <c r="AN1" s="1"/>
    </row>
    <row r="2" spans="1:40" s="328" customFormat="1" ht="6" customHeight="1" x14ac:dyDescent="0.3">
      <c r="A2" s="220"/>
      <c r="B2" s="220"/>
      <c r="C2" s="4"/>
      <c r="D2" s="4"/>
      <c r="E2" s="4"/>
      <c r="F2" s="4"/>
      <c r="G2" s="4"/>
      <c r="H2" s="5"/>
      <c r="I2" s="221"/>
      <c r="J2" s="221"/>
      <c r="K2" s="221"/>
      <c r="L2" s="795" t="str">
        <f>IF(AND(M1="Quarter",O1=1),"September 2017 - November 2017",IF(AND(M1="Quarter",O1=2),"December 2017 - February 2018",IF(AND(M1="Quarter",O1=3),"March 2018 - May 2018",IF(AND(M1="Quarter",O1=4),"June 2018 - August 2018",IF(AND(M1="Adjustment",O1=1),"September 2018 - November 2018",IF(AND(M1="Adjustment",O1=2),"December 2018 - May 2018",IF(AND(M1="Adjustment",O1=3),"June 2018 - July 2019",)))))))</f>
        <v>December 2017 - February 2018</v>
      </c>
      <c r="M2" s="795"/>
      <c r="N2" s="795"/>
      <c r="O2" s="795"/>
      <c r="P2" s="795"/>
      <c r="Q2" s="220"/>
      <c r="R2" s="220"/>
      <c r="S2" s="220"/>
      <c r="T2" s="220"/>
      <c r="U2" s="220"/>
      <c r="V2" s="220"/>
      <c r="W2" s="220"/>
      <c r="X2" s="220"/>
      <c r="Y2" s="220"/>
      <c r="Z2" s="220"/>
      <c r="AA2" s="220"/>
      <c r="AB2" s="220"/>
      <c r="AC2" s="220"/>
      <c r="AD2" s="220"/>
      <c r="AE2" s="220"/>
      <c r="AF2" s="220"/>
      <c r="AG2" s="220"/>
      <c r="AH2" s="220"/>
      <c r="AI2" s="220"/>
      <c r="AJ2" s="220"/>
      <c r="AK2" s="220"/>
      <c r="AL2" s="220"/>
      <c r="AM2" s="220"/>
      <c r="AN2" s="220"/>
    </row>
    <row r="3" spans="1:40" s="328" customFormat="1" ht="13.5" customHeight="1" x14ac:dyDescent="0.3">
      <c r="A3" s="220"/>
      <c r="B3" s="633" t="s">
        <v>1682</v>
      </c>
      <c r="C3" s="633"/>
      <c r="D3" s="633"/>
      <c r="E3" s="633"/>
      <c r="F3" s="633"/>
      <c r="G3" s="633"/>
      <c r="H3" s="4"/>
      <c r="I3" s="221"/>
      <c r="J3" s="221"/>
      <c r="K3" s="221"/>
      <c r="L3" s="795"/>
      <c r="M3" s="795"/>
      <c r="N3" s="795"/>
      <c r="O3" s="795"/>
      <c r="P3" s="795"/>
      <c r="Q3" s="220"/>
      <c r="R3" s="220"/>
      <c r="S3" s="220"/>
      <c r="T3" s="220"/>
      <c r="U3" s="220"/>
      <c r="V3" s="220"/>
      <c r="W3" s="220"/>
      <c r="X3" s="220"/>
      <c r="Y3" s="220"/>
      <c r="Z3" s="220"/>
      <c r="AA3" s="220"/>
      <c r="AB3" s="220"/>
      <c r="AC3" s="220"/>
      <c r="AD3" s="220"/>
      <c r="AE3" s="220"/>
      <c r="AF3" s="220"/>
      <c r="AG3" s="220"/>
      <c r="AH3" s="220"/>
      <c r="AI3" s="220"/>
      <c r="AJ3" s="220"/>
      <c r="AK3" s="220"/>
      <c r="AL3" s="220"/>
      <c r="AM3" s="220"/>
      <c r="AN3" s="220"/>
    </row>
    <row r="4" spans="1:40" s="328" customFormat="1" ht="6" customHeight="1" x14ac:dyDescent="0.2">
      <c r="A4" s="220"/>
      <c r="B4" s="220"/>
      <c r="C4" s="220"/>
      <c r="D4" s="220"/>
      <c r="E4" s="220"/>
      <c r="F4" s="220"/>
      <c r="G4" s="220"/>
      <c r="H4" s="220"/>
      <c r="I4" s="220"/>
      <c r="J4" s="220"/>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0"/>
    </row>
    <row r="5" spans="1:40" s="297" customFormat="1" ht="18" customHeight="1" x14ac:dyDescent="0.2">
      <c r="A5" s="295"/>
      <c r="B5" s="796" t="s">
        <v>22</v>
      </c>
      <c r="C5" s="797"/>
      <c r="D5" s="789" t="str">
        <f>+'QIPP Scorecard'!D5</f>
        <v>All MCOs in Providers SDA</v>
      </c>
      <c r="E5" s="790"/>
      <c r="F5" s="790"/>
      <c r="G5" s="790"/>
      <c r="H5" s="790"/>
      <c r="I5" s="791"/>
      <c r="J5" s="296"/>
      <c r="K5" s="759" t="s">
        <v>1723</v>
      </c>
      <c r="L5" s="759"/>
      <c r="M5" s="353" t="s">
        <v>38</v>
      </c>
      <c r="N5" s="354" t="s">
        <v>39</v>
      </c>
      <c r="O5" s="355" t="s">
        <v>40</v>
      </c>
      <c r="P5" s="356" t="s">
        <v>41</v>
      </c>
      <c r="Q5" s="357" t="s">
        <v>1720</v>
      </c>
      <c r="R5" s="358" t="s">
        <v>1721</v>
      </c>
      <c r="S5" s="359" t="s">
        <v>1722</v>
      </c>
      <c r="T5" s="359" t="s">
        <v>0</v>
      </c>
      <c r="V5" s="759" t="s">
        <v>1756</v>
      </c>
      <c r="W5" s="759"/>
      <c r="X5" s="353" t="s">
        <v>38</v>
      </c>
      <c r="Y5" s="354" t="s">
        <v>39</v>
      </c>
      <c r="Z5" s="355" t="s">
        <v>40</v>
      </c>
      <c r="AA5" s="356" t="s">
        <v>41</v>
      </c>
      <c r="AB5" s="357" t="s">
        <v>1720</v>
      </c>
      <c r="AC5" s="358" t="s">
        <v>1721</v>
      </c>
      <c r="AD5" s="359" t="s">
        <v>1722</v>
      </c>
      <c r="AE5" s="295"/>
      <c r="AF5" s="295"/>
      <c r="AG5" s="295"/>
      <c r="AH5" s="295"/>
      <c r="AI5" s="295"/>
      <c r="AJ5" s="295"/>
      <c r="AK5" s="295"/>
      <c r="AL5" s="295"/>
      <c r="AM5" s="295"/>
      <c r="AN5" s="295"/>
    </row>
    <row r="6" spans="1:40" ht="15" customHeight="1" x14ac:dyDescent="0.25">
      <c r="A6" s="220"/>
      <c r="B6" s="616" t="s">
        <v>1510</v>
      </c>
      <c r="C6" s="621"/>
      <c r="D6" s="789" t="str">
        <f>+'QIPP Scorecard'!D6</f>
        <v>MRSA West</v>
      </c>
      <c r="E6" s="790"/>
      <c r="F6" s="790"/>
      <c r="G6" s="790"/>
      <c r="H6" s="790"/>
      <c r="I6" s="791"/>
      <c r="J6" s="296"/>
      <c r="K6" s="760" t="s">
        <v>1</v>
      </c>
      <c r="L6" s="761"/>
      <c r="M6" s="379">
        <f>+SUM(E19:G19,F20:G20,G21)</f>
        <v>61536.69</v>
      </c>
      <c r="N6" s="380">
        <f>+SUM(H22:J22,I23:J23,J24)</f>
        <v>40394.789999999994</v>
      </c>
      <c r="O6" s="380">
        <f>+SUM(K25:M25,L26:M26,M27)</f>
        <v>0</v>
      </c>
      <c r="P6" s="381">
        <f>SUM(N28:P28,O29:P29,P30)</f>
        <v>0</v>
      </c>
      <c r="Q6" s="382"/>
      <c r="R6" s="383"/>
      <c r="S6" s="384"/>
      <c r="T6" s="364">
        <f>+SUM(M6:S6)</f>
        <v>101931.48</v>
      </c>
      <c r="U6" s="220"/>
      <c r="V6" s="760" t="s">
        <v>1</v>
      </c>
      <c r="W6" s="761"/>
      <c r="X6" s="323">
        <f>+SUM(E19:G30)</f>
        <v>61536.69</v>
      </c>
      <c r="Y6" s="323">
        <f>+SUM(H19:J30)</f>
        <v>42279.63</v>
      </c>
      <c r="Z6" s="323">
        <f>+SUM(K19:M30)</f>
        <v>0</v>
      </c>
      <c r="AA6" s="323">
        <f>+SUM(N19:P30)</f>
        <v>0</v>
      </c>
      <c r="AB6" s="323">
        <f>+SUM(Q19:S30)</f>
        <v>0</v>
      </c>
      <c r="AC6" s="323">
        <f>+SUM(T19:Y30)</f>
        <v>0</v>
      </c>
      <c r="AD6" s="323">
        <f>+SUM(Z19:AM30)</f>
        <v>0</v>
      </c>
      <c r="AE6" s="220"/>
      <c r="AF6" s="220"/>
      <c r="AG6" s="220"/>
      <c r="AH6" s="220"/>
      <c r="AI6" s="220"/>
      <c r="AJ6" s="220"/>
      <c r="AK6" s="220"/>
      <c r="AL6" s="220"/>
      <c r="AM6" s="220"/>
      <c r="AN6" s="220"/>
    </row>
    <row r="7" spans="1:40" ht="15" customHeight="1" x14ac:dyDescent="0.25">
      <c r="A7" s="220"/>
      <c r="B7" s="616" t="s">
        <v>23</v>
      </c>
      <c r="C7" s="617"/>
      <c r="D7" s="789" t="str">
        <f>+'QIPP Scorecard'!D7</f>
        <v>Elsie Gayer Health Care Center</v>
      </c>
      <c r="E7" s="790"/>
      <c r="F7" s="790"/>
      <c r="G7" s="790"/>
      <c r="H7" s="790"/>
      <c r="I7" s="791"/>
      <c r="J7" s="296"/>
      <c r="K7" s="762" t="s">
        <v>44</v>
      </c>
      <c r="L7" s="763"/>
      <c r="M7" s="385">
        <f>+SUM(E37:G37,F38:G38,G39)</f>
        <v>12395.880000000001</v>
      </c>
      <c r="N7" s="386">
        <f>+SUM(H40:J40,I41:J41,J42)</f>
        <v>0</v>
      </c>
      <c r="O7" s="386">
        <f>SUM(K43:M43,L44:M44,M45)</f>
        <v>0</v>
      </c>
      <c r="P7" s="369">
        <f>+SUM(N46:P46,O47:P47,P48)</f>
        <v>0</v>
      </c>
      <c r="Q7" s="387"/>
      <c r="R7" s="388"/>
      <c r="S7" s="389"/>
      <c r="T7" s="369">
        <f t="shared" ref="T7:T14" si="0">+SUM(M7:S7)</f>
        <v>12395.880000000001</v>
      </c>
      <c r="U7" s="220"/>
      <c r="V7" s="762" t="s">
        <v>44</v>
      </c>
      <c r="W7" s="763"/>
      <c r="X7" s="323">
        <f>+SUM(E37:G48)</f>
        <v>12395.880000000001</v>
      </c>
      <c r="Y7" s="323">
        <f>+SUM(H37:J48)</f>
        <v>379.68</v>
      </c>
      <c r="Z7" s="323">
        <f>+SUM(K37:M48)</f>
        <v>0</v>
      </c>
      <c r="AA7" s="323">
        <f>+SUM(N37:P48)</f>
        <v>0</v>
      </c>
      <c r="AB7" s="323">
        <f>+SUM(Q37:S48)</f>
        <v>0</v>
      </c>
      <c r="AC7" s="323">
        <f>+SUM(T37:Y48)</f>
        <v>0</v>
      </c>
      <c r="AD7" s="323">
        <f>+SUM(Z37:AM48)</f>
        <v>0</v>
      </c>
      <c r="AE7" s="220"/>
      <c r="AF7" s="220"/>
      <c r="AG7" s="220"/>
      <c r="AH7" s="220"/>
      <c r="AI7" s="220"/>
      <c r="AJ7" s="220"/>
      <c r="AK7" s="220"/>
      <c r="AL7" s="220"/>
      <c r="AM7" s="220"/>
      <c r="AN7" s="220"/>
    </row>
    <row r="8" spans="1:40" ht="15" customHeight="1" x14ac:dyDescent="0.25">
      <c r="A8" s="220"/>
      <c r="B8" s="616" t="s">
        <v>24</v>
      </c>
      <c r="C8" s="617"/>
      <c r="D8" s="789" t="str">
        <f>+'QIPP Scorecard'!D8</f>
        <v>Seminole Hospital District of Gaines County, Texas</v>
      </c>
      <c r="E8" s="790"/>
      <c r="F8" s="790"/>
      <c r="G8" s="790"/>
      <c r="H8" s="790"/>
      <c r="I8" s="791"/>
      <c r="J8" s="296"/>
      <c r="K8" s="762" t="s">
        <v>45</v>
      </c>
      <c r="L8" s="763"/>
      <c r="M8" s="385">
        <f>+SUM(E55:G55,F56:G56,G57)</f>
        <v>23020.92</v>
      </c>
      <c r="N8" s="386">
        <f>+SUM(H58:J58,I59:J59,J60)</f>
        <v>0</v>
      </c>
      <c r="O8" s="386">
        <f>+SUM(K61:M61,L62:M62,M63)</f>
        <v>0</v>
      </c>
      <c r="P8" s="369">
        <f>SUM(N64:P64,O65:P65,P66)</f>
        <v>0</v>
      </c>
      <c r="Q8" s="387"/>
      <c r="R8" s="388"/>
      <c r="S8" s="389"/>
      <c r="T8" s="369">
        <f t="shared" si="0"/>
        <v>23020.92</v>
      </c>
      <c r="U8" s="220"/>
      <c r="V8" s="762" t="s">
        <v>45</v>
      </c>
      <c r="W8" s="763"/>
      <c r="X8" s="323">
        <f>+SUM(E55:G66)</f>
        <v>23020.92</v>
      </c>
      <c r="Y8" s="323">
        <f>+SUM(H55:J66)</f>
        <v>705.12000000000012</v>
      </c>
      <c r="Z8" s="323">
        <f>+SUM(K55:M66)</f>
        <v>0</v>
      </c>
      <c r="AA8" s="323">
        <f>+SUM(N55:P66)</f>
        <v>0</v>
      </c>
      <c r="AB8" s="323">
        <f>+SUM(Q55:S66)</f>
        <v>0</v>
      </c>
      <c r="AC8" s="323">
        <f>+SUM(T55:Y66)</f>
        <v>0</v>
      </c>
      <c r="AD8" s="323">
        <f>+SUM(Z55:AM66)</f>
        <v>0</v>
      </c>
      <c r="AE8" s="220"/>
      <c r="AF8" s="220"/>
      <c r="AG8" s="220"/>
      <c r="AH8" s="220"/>
      <c r="AI8" s="220"/>
      <c r="AJ8" s="220"/>
      <c r="AK8" s="220"/>
      <c r="AL8" s="220"/>
      <c r="AM8" s="220"/>
      <c r="AN8" s="220"/>
    </row>
    <row r="9" spans="1:40" ht="15" customHeight="1" x14ac:dyDescent="0.25">
      <c r="A9" s="220"/>
      <c r="B9" s="616" t="s">
        <v>25</v>
      </c>
      <c r="C9" s="617"/>
      <c r="D9" s="789">
        <f>+'QIPP Scorecard'!D9</f>
        <v>4129</v>
      </c>
      <c r="E9" s="790"/>
      <c r="F9" s="790"/>
      <c r="G9" s="790"/>
      <c r="H9" s="790"/>
      <c r="I9" s="791"/>
      <c r="J9" s="296"/>
      <c r="K9" s="764" t="s">
        <v>46</v>
      </c>
      <c r="L9" s="765"/>
      <c r="M9" s="390">
        <f>SUM(E73:G73,F74:G74,G75)</f>
        <v>10329.9</v>
      </c>
      <c r="N9" s="391">
        <f>SUM(H76:J76,I77:J77,J78)</f>
        <v>0</v>
      </c>
      <c r="O9" s="391">
        <f>SUM(K79:M79,L80:M80,M81)</f>
        <v>0</v>
      </c>
      <c r="P9" s="378">
        <f>SUM(N82:P82,O83:P83,P84)</f>
        <v>0</v>
      </c>
      <c r="Q9" s="392"/>
      <c r="R9" s="393"/>
      <c r="S9" s="394"/>
      <c r="T9" s="378">
        <f t="shared" si="0"/>
        <v>10329.9</v>
      </c>
      <c r="U9" s="220"/>
      <c r="V9" s="764" t="s">
        <v>46</v>
      </c>
      <c r="W9" s="765"/>
      <c r="X9" s="323">
        <f>+SUM(E73:G84)</f>
        <v>10329.9</v>
      </c>
      <c r="Y9" s="323">
        <f>+SUM(H73:J84)</f>
        <v>316.39999999999998</v>
      </c>
      <c r="Z9" s="323">
        <f>+SUM(K73:M84)</f>
        <v>0</v>
      </c>
      <c r="AA9" s="323">
        <f>+SUM(N73:P84)</f>
        <v>0</v>
      </c>
      <c r="AB9" s="323">
        <f>+SUM(Q73:S84)</f>
        <v>0</v>
      </c>
      <c r="AC9" s="323">
        <f>+SUM(T73:Y84)</f>
        <v>0</v>
      </c>
      <c r="AD9" s="323">
        <f>+SUM(Z73:AM84)</f>
        <v>0</v>
      </c>
      <c r="AE9" s="220"/>
      <c r="AF9" s="220"/>
      <c r="AG9" s="220"/>
      <c r="AH9" s="220"/>
      <c r="AI9" s="220"/>
      <c r="AJ9" s="220"/>
      <c r="AK9" s="220"/>
      <c r="AL9" s="220"/>
      <c r="AM9" s="220"/>
      <c r="AN9" s="220"/>
    </row>
    <row r="10" spans="1:40" ht="15" customHeight="1" thickBot="1" x14ac:dyDescent="0.3">
      <c r="A10" s="220"/>
      <c r="B10" s="616" t="s">
        <v>1739</v>
      </c>
      <c r="C10" s="617"/>
      <c r="D10" s="789">
        <f>+'QIPP Scorecard'!D10</f>
        <v>455061</v>
      </c>
      <c r="E10" s="790"/>
      <c r="F10" s="790"/>
      <c r="G10" s="790"/>
      <c r="H10" s="790"/>
      <c r="I10" s="791"/>
      <c r="J10" s="296"/>
      <c r="K10" s="798" t="s">
        <v>52</v>
      </c>
      <c r="L10" s="799"/>
      <c r="M10" s="361"/>
      <c r="N10" s="362">
        <f>+SUM(H19:J21,H37:J39,H55:J57,H73:J75)</f>
        <v>3286.0400000000004</v>
      </c>
      <c r="O10" s="363">
        <f>+SUM(K19:M21,K37:M39,K55:M57,K73:M75)</f>
        <v>0</v>
      </c>
      <c r="P10" s="364">
        <f>+SUM(N19:P21,N37:P39,N55:P57,N73:P75)</f>
        <v>0</v>
      </c>
      <c r="Q10" s="365">
        <f>+SUM(Q19:S21,Q37:S39,Q55:S57,Q73:S75)</f>
        <v>0</v>
      </c>
      <c r="R10" s="365">
        <f>+SUM(T19:Y21,T37:Y39,T55:Y57,T73:Y75)</f>
        <v>0</v>
      </c>
      <c r="S10" s="364">
        <f>+SUM(Z19:AM21,Z37:AM39,Z55:AM57,Z73:AM75)</f>
        <v>0</v>
      </c>
      <c r="T10" s="364">
        <f t="shared" si="0"/>
        <v>3286.0400000000004</v>
      </c>
      <c r="U10" s="220"/>
      <c r="V10" s="757" t="s">
        <v>0</v>
      </c>
      <c r="W10" s="758"/>
      <c r="X10" s="360">
        <f>SUM(X6:X9)</f>
        <v>107283.39</v>
      </c>
      <c r="Y10" s="360">
        <f>SUM(Y6:Y9)</f>
        <v>43680.83</v>
      </c>
      <c r="Z10" s="360">
        <f>SUM(Z6:Z9)</f>
        <v>0</v>
      </c>
      <c r="AA10" s="360">
        <f>SUM(AA6:AA9)</f>
        <v>0</v>
      </c>
      <c r="AB10" s="360">
        <f>SUM(AB6:AB9)</f>
        <v>0</v>
      </c>
      <c r="AC10" s="360">
        <f t="shared" ref="AC10:AD10" si="1">SUM(AC6:AC9)</f>
        <v>0</v>
      </c>
      <c r="AD10" s="360">
        <f t="shared" si="1"/>
        <v>0</v>
      </c>
      <c r="AE10" s="220"/>
      <c r="AF10" s="220"/>
      <c r="AG10" s="220"/>
      <c r="AH10" s="220"/>
      <c r="AI10" s="220"/>
      <c r="AJ10" s="220"/>
      <c r="AK10" s="220"/>
      <c r="AL10" s="220"/>
      <c r="AM10" s="220"/>
      <c r="AN10" s="220"/>
    </row>
    <row r="11" spans="1:40" ht="15" customHeight="1" thickTop="1" x14ac:dyDescent="0.25">
      <c r="A11" s="220"/>
      <c r="B11" s="616" t="s">
        <v>1618</v>
      </c>
      <c r="C11" s="617"/>
      <c r="D11" s="789">
        <f>+'QIPP Scorecard'!D11</f>
        <v>1306875281</v>
      </c>
      <c r="E11" s="790"/>
      <c r="F11" s="790"/>
      <c r="G11" s="790"/>
      <c r="H11" s="790"/>
      <c r="I11" s="791"/>
      <c r="J11" s="296"/>
      <c r="K11" s="800" t="s">
        <v>53</v>
      </c>
      <c r="L11" s="801"/>
      <c r="M11" s="366"/>
      <c r="N11" s="367"/>
      <c r="O11" s="368">
        <f>+SUM(K22:M24,K40:M42,K58:M60,K76:M78)</f>
        <v>0</v>
      </c>
      <c r="P11" s="369">
        <f>+SUM(N22:P24,N40:P42,N58:P60,N76:P78)</f>
        <v>0</v>
      </c>
      <c r="Q11" s="370">
        <f>+SUM(Q22:S24,Q40:S42,Q58:S60,Q76:S78)</f>
        <v>0</v>
      </c>
      <c r="R11" s="370">
        <f>+SUM(T22:Y24,T40:Y42,T58:Y60,T76:Y78)</f>
        <v>0</v>
      </c>
      <c r="S11" s="369">
        <f>+SUM(Z22:AM24,Z40:AM42,Z58:AM60,Z76:AM78)</f>
        <v>0</v>
      </c>
      <c r="T11" s="369">
        <f t="shared" si="0"/>
        <v>0</v>
      </c>
      <c r="U11" s="332"/>
      <c r="V11" s="332"/>
      <c r="W11" s="332"/>
      <c r="X11" s="332"/>
      <c r="Y11" s="332"/>
      <c r="Z11" s="332"/>
      <c r="AA11" s="332"/>
      <c r="AB11" s="332"/>
      <c r="AC11" s="332"/>
      <c r="AD11" s="220"/>
      <c r="AE11" s="220"/>
      <c r="AF11" s="220"/>
      <c r="AG11" s="220"/>
      <c r="AH11" s="220"/>
      <c r="AI11" s="220"/>
      <c r="AJ11" s="220"/>
      <c r="AK11" s="220"/>
      <c r="AL11" s="220"/>
      <c r="AM11" s="220"/>
      <c r="AN11" s="220"/>
    </row>
    <row r="12" spans="1:40" ht="15" customHeight="1" x14ac:dyDescent="0.25">
      <c r="A12" s="222"/>
      <c r="B12" s="616" t="s">
        <v>1740</v>
      </c>
      <c r="C12" s="617"/>
      <c r="D12" s="789">
        <f>+'QIPP Scorecard'!D12:J12</f>
        <v>1026085</v>
      </c>
      <c r="E12" s="790"/>
      <c r="F12" s="790"/>
      <c r="G12" s="790"/>
      <c r="H12" s="790"/>
      <c r="I12" s="791"/>
      <c r="J12" s="221"/>
      <c r="K12" s="800" t="s">
        <v>54</v>
      </c>
      <c r="L12" s="801"/>
      <c r="M12" s="366"/>
      <c r="N12" s="371"/>
      <c r="O12" s="372"/>
      <c r="P12" s="373">
        <f>+SUM(N25:P27,N43:P45,N61:P63,N79:P81,)</f>
        <v>0</v>
      </c>
      <c r="Q12" s="370">
        <f>+SUM(Q25:S27,Q43:S45,Q61:S63,Q79:S81,)</f>
        <v>0</v>
      </c>
      <c r="R12" s="370">
        <f>+SUM(T25:Y27,T43:Y45,T61:Y63,T79:Y81,)</f>
        <v>0</v>
      </c>
      <c r="S12" s="369">
        <f>+SUM(Z25:AM27,Z43:AM45,Z61:AM63,Z79:AM81,)</f>
        <v>0</v>
      </c>
      <c r="T12" s="369">
        <f t="shared" si="0"/>
        <v>0</v>
      </c>
      <c r="U12" s="220"/>
      <c r="V12" s="220"/>
      <c r="W12" s="220"/>
      <c r="X12" s="332"/>
      <c r="Y12" s="332"/>
      <c r="Z12" s="332"/>
      <c r="AA12" s="332"/>
      <c r="AB12" s="332"/>
      <c r="AC12" s="332"/>
      <c r="AD12" s="220"/>
      <c r="AE12" s="220"/>
      <c r="AF12" s="220"/>
      <c r="AG12" s="220"/>
      <c r="AH12" s="220"/>
      <c r="AI12" s="220"/>
      <c r="AJ12" s="220"/>
      <c r="AK12" s="220"/>
      <c r="AL12" s="220"/>
      <c r="AM12" s="220"/>
      <c r="AN12" s="220"/>
    </row>
    <row r="13" spans="1:40" ht="15" customHeight="1" x14ac:dyDescent="0.2">
      <c r="A13" s="222"/>
      <c r="C13" s="409"/>
      <c r="D13" s="409"/>
      <c r="E13" s="409"/>
      <c r="F13" s="409"/>
      <c r="G13" s="409"/>
      <c r="H13" s="409"/>
      <c r="J13" s="324"/>
      <c r="K13" s="802" t="s">
        <v>1724</v>
      </c>
      <c r="L13" s="803"/>
      <c r="M13" s="374"/>
      <c r="N13" s="375"/>
      <c r="O13" s="375"/>
      <c r="P13" s="376"/>
      <c r="Q13" s="377">
        <f>+SUM(Q28:S30,Q46:S48,Q64:S66,Q82:S84,)</f>
        <v>0</v>
      </c>
      <c r="R13" s="377">
        <f>+SUM(T28:Y30,T46:Y48,T64:Y66,T82:Y84,)</f>
        <v>0</v>
      </c>
      <c r="S13" s="378">
        <f>+SUM(Z28:AM30,Z46:AM48,Z64:AM66,Z82:AM84,)</f>
        <v>0</v>
      </c>
      <c r="T13" s="378">
        <f t="shared" si="0"/>
        <v>0</v>
      </c>
      <c r="U13" s="220"/>
      <c r="V13" s="220"/>
      <c r="W13" s="220"/>
      <c r="X13" s="332"/>
      <c r="Y13" s="332"/>
      <c r="Z13" s="332"/>
      <c r="AA13" s="332"/>
      <c r="AB13" s="332"/>
      <c r="AC13" s="332"/>
      <c r="AD13" s="220"/>
      <c r="AE13" s="220"/>
      <c r="AF13" s="220"/>
      <c r="AG13" s="220"/>
      <c r="AH13" s="220"/>
      <c r="AI13" s="220"/>
      <c r="AJ13" s="220"/>
      <c r="AK13" s="220"/>
      <c r="AL13" s="220"/>
      <c r="AM13" s="220"/>
      <c r="AN13" s="220"/>
    </row>
    <row r="14" spans="1:40" ht="15" customHeight="1" thickBot="1" x14ac:dyDescent="0.25">
      <c r="A14" s="222"/>
      <c r="B14" s="805" t="s">
        <v>1686</v>
      </c>
      <c r="C14" s="805"/>
      <c r="D14" s="805"/>
      <c r="E14" s="805"/>
      <c r="F14" s="805"/>
      <c r="G14" s="792" t="s">
        <v>10</v>
      </c>
      <c r="H14" s="792"/>
      <c r="I14" s="792"/>
      <c r="J14" s="325"/>
      <c r="K14" s="757" t="s">
        <v>0</v>
      </c>
      <c r="L14" s="758"/>
      <c r="M14" s="360">
        <f>+SUM(M6:M13)</f>
        <v>107283.39</v>
      </c>
      <c r="N14" s="360">
        <f t="shared" ref="N14:R14" si="2">+SUM(N6:N13)</f>
        <v>43680.829999999994</v>
      </c>
      <c r="O14" s="360">
        <f t="shared" si="2"/>
        <v>0</v>
      </c>
      <c r="P14" s="360">
        <f t="shared" si="2"/>
        <v>0</v>
      </c>
      <c r="Q14" s="360">
        <f t="shared" si="2"/>
        <v>0</v>
      </c>
      <c r="R14" s="360">
        <f t="shared" si="2"/>
        <v>0</v>
      </c>
      <c r="S14" s="360">
        <f>+SUM(S6:S13)</f>
        <v>0</v>
      </c>
      <c r="T14" s="360">
        <f t="shared" si="0"/>
        <v>150964.22</v>
      </c>
      <c r="U14" s="332"/>
      <c r="V14" s="220"/>
      <c r="W14" s="220"/>
      <c r="X14" s="332"/>
      <c r="Y14" s="332"/>
      <c r="Z14" s="332"/>
      <c r="AA14" s="332"/>
      <c r="AB14" s="332"/>
      <c r="AC14" s="332"/>
      <c r="AD14" s="220"/>
      <c r="AE14" s="220"/>
      <c r="AF14" s="220"/>
      <c r="AG14" s="220"/>
      <c r="AH14" s="220"/>
      <c r="AI14" s="220"/>
      <c r="AJ14" s="220"/>
      <c r="AK14" s="220"/>
      <c r="AL14" s="220"/>
      <c r="AM14" s="220"/>
      <c r="AN14" s="220"/>
    </row>
    <row r="15" spans="1:40" ht="13.5" thickTop="1" x14ac:dyDescent="0.2">
      <c r="A15" s="220"/>
      <c r="B15" s="806"/>
      <c r="C15" s="806"/>
      <c r="D15" s="806"/>
      <c r="E15" s="806"/>
      <c r="F15" s="806"/>
      <c r="G15" s="793"/>
      <c r="H15" s="793"/>
      <c r="I15" s="793"/>
      <c r="J15" s="220"/>
      <c r="K15" s="220"/>
      <c r="L15" s="220"/>
      <c r="M15" s="334"/>
      <c r="N15" s="335"/>
      <c r="O15" s="334"/>
      <c r="P15" s="220"/>
      <c r="Q15" s="221"/>
      <c r="R15" s="221"/>
      <c r="S15" s="221"/>
      <c r="T15" s="220"/>
      <c r="U15" s="220"/>
      <c r="V15" s="220"/>
      <c r="W15" s="220"/>
      <c r="X15" s="220"/>
      <c r="Y15" s="334"/>
      <c r="Z15" s="335"/>
      <c r="AA15" s="334"/>
      <c r="AB15" s="220"/>
      <c r="AC15" s="221"/>
      <c r="AD15" s="221"/>
      <c r="AE15" s="221"/>
      <c r="AF15" s="220"/>
      <c r="AG15" s="220"/>
      <c r="AH15" s="220"/>
      <c r="AI15" s="220"/>
      <c r="AJ15" s="220"/>
      <c r="AK15" s="334"/>
      <c r="AL15" s="335"/>
      <c r="AM15" s="334"/>
      <c r="AN15" s="220"/>
    </row>
    <row r="16" spans="1:40" ht="18.75" x14ac:dyDescent="0.2">
      <c r="A16" s="220"/>
      <c r="B16" s="779" t="s">
        <v>1680</v>
      </c>
      <c r="C16" s="780"/>
      <c r="D16" s="780"/>
      <c r="E16" s="781" t="s">
        <v>1679</v>
      </c>
      <c r="F16" s="781"/>
      <c r="G16" s="781"/>
      <c r="H16" s="781"/>
      <c r="I16" s="781"/>
      <c r="J16" s="781"/>
      <c r="K16" s="781"/>
      <c r="L16" s="781"/>
      <c r="M16" s="781"/>
      <c r="N16" s="781"/>
      <c r="O16" s="781"/>
      <c r="P16" s="782"/>
      <c r="Q16" s="735" t="s">
        <v>1688</v>
      </c>
      <c r="R16" s="736"/>
      <c r="S16" s="736"/>
      <c r="T16" s="736"/>
      <c r="U16" s="736"/>
      <c r="V16" s="736"/>
      <c r="W16" s="736"/>
      <c r="X16" s="736"/>
      <c r="Y16" s="736"/>
      <c r="Z16" s="736"/>
      <c r="AA16" s="736"/>
      <c r="AB16" s="736"/>
      <c r="AC16" s="736"/>
      <c r="AD16" s="736"/>
      <c r="AE16" s="736"/>
      <c r="AF16" s="736"/>
      <c r="AG16" s="736"/>
      <c r="AH16" s="736"/>
      <c r="AI16" s="736"/>
      <c r="AJ16" s="736"/>
      <c r="AK16" s="736"/>
      <c r="AL16" s="736"/>
      <c r="AM16" s="737"/>
      <c r="AN16" s="220"/>
    </row>
    <row r="17" spans="1:40" ht="15.75" customHeight="1" x14ac:dyDescent="0.25">
      <c r="A17" s="220"/>
      <c r="B17" s="723" t="s">
        <v>1687</v>
      </c>
      <c r="C17" s="724"/>
      <c r="D17" s="727" t="s">
        <v>33</v>
      </c>
      <c r="E17" s="748" t="s">
        <v>2</v>
      </c>
      <c r="F17" s="749"/>
      <c r="G17" s="750"/>
      <c r="H17" s="751" t="s">
        <v>3</v>
      </c>
      <c r="I17" s="752"/>
      <c r="J17" s="753"/>
      <c r="K17" s="754" t="s">
        <v>4</v>
      </c>
      <c r="L17" s="755"/>
      <c r="M17" s="756"/>
      <c r="N17" s="738" t="s">
        <v>5</v>
      </c>
      <c r="O17" s="739"/>
      <c r="P17" s="740"/>
      <c r="Q17" s="729" t="s">
        <v>1155</v>
      </c>
      <c r="R17" s="730"/>
      <c r="S17" s="731"/>
      <c r="T17" s="732" t="s">
        <v>1157</v>
      </c>
      <c r="U17" s="733"/>
      <c r="V17" s="733"/>
      <c r="W17" s="733"/>
      <c r="X17" s="733"/>
      <c r="Y17" s="734"/>
      <c r="Z17" s="770" t="s">
        <v>1156</v>
      </c>
      <c r="AA17" s="771"/>
      <c r="AB17" s="771"/>
      <c r="AC17" s="771"/>
      <c r="AD17" s="771"/>
      <c r="AE17" s="771"/>
      <c r="AF17" s="771"/>
      <c r="AG17" s="771"/>
      <c r="AH17" s="771"/>
      <c r="AI17" s="771"/>
      <c r="AJ17" s="771"/>
      <c r="AK17" s="771"/>
      <c r="AL17" s="771"/>
      <c r="AM17" s="772"/>
      <c r="AN17" s="220"/>
    </row>
    <row r="18" spans="1:40" ht="15.75" customHeight="1" x14ac:dyDescent="0.2">
      <c r="A18" s="220"/>
      <c r="B18" s="725"/>
      <c r="C18" s="726"/>
      <c r="D18" s="728"/>
      <c r="E18" s="333" t="s">
        <v>1689</v>
      </c>
      <c r="F18" s="333" t="s">
        <v>1690</v>
      </c>
      <c r="G18" s="333" t="s">
        <v>1691</v>
      </c>
      <c r="H18" s="333" t="s">
        <v>1692</v>
      </c>
      <c r="I18" s="333" t="s">
        <v>1694</v>
      </c>
      <c r="J18" s="333" t="s">
        <v>1695</v>
      </c>
      <c r="K18" s="333" t="s">
        <v>1696</v>
      </c>
      <c r="L18" s="333" t="s">
        <v>1697</v>
      </c>
      <c r="M18" s="333" t="s">
        <v>14</v>
      </c>
      <c r="N18" s="333" t="s">
        <v>15</v>
      </c>
      <c r="O18" s="333" t="s">
        <v>16</v>
      </c>
      <c r="P18" s="333" t="s">
        <v>1693</v>
      </c>
      <c r="Q18" s="333" t="s">
        <v>1698</v>
      </c>
      <c r="R18" s="333" t="s">
        <v>1699</v>
      </c>
      <c r="S18" s="333" t="s">
        <v>1700</v>
      </c>
      <c r="T18" s="333" t="s">
        <v>1701</v>
      </c>
      <c r="U18" s="333" t="s">
        <v>1702</v>
      </c>
      <c r="V18" s="333" t="s">
        <v>1703</v>
      </c>
      <c r="W18" s="333" t="s">
        <v>1704</v>
      </c>
      <c r="X18" s="333" t="s">
        <v>1705</v>
      </c>
      <c r="Y18" s="333" t="s">
        <v>1706</v>
      </c>
      <c r="Z18" s="333" t="s">
        <v>1707</v>
      </c>
      <c r="AA18" s="333" t="s">
        <v>1161</v>
      </c>
      <c r="AB18" s="333" t="s">
        <v>1708</v>
      </c>
      <c r="AC18" s="333" t="s">
        <v>1709</v>
      </c>
      <c r="AD18" s="333" t="s">
        <v>1710</v>
      </c>
      <c r="AE18" s="333" t="s">
        <v>1711</v>
      </c>
      <c r="AF18" s="333" t="s">
        <v>1712</v>
      </c>
      <c r="AG18" s="333" t="s">
        <v>1713</v>
      </c>
      <c r="AH18" s="333" t="s">
        <v>1714</v>
      </c>
      <c r="AI18" s="333" t="s">
        <v>1715</v>
      </c>
      <c r="AJ18" s="333" t="s">
        <v>1716</v>
      </c>
      <c r="AK18" s="333" t="s">
        <v>1717</v>
      </c>
      <c r="AL18" s="333" t="s">
        <v>1718</v>
      </c>
      <c r="AM18" s="333" t="s">
        <v>1719</v>
      </c>
      <c r="AN18" s="220"/>
    </row>
    <row r="19" spans="1:40" x14ac:dyDescent="0.2">
      <c r="A19" s="220"/>
      <c r="B19" s="783" t="s">
        <v>1652</v>
      </c>
      <c r="C19" s="784"/>
      <c r="D19" s="298" t="str">
        <f>IF('QIPP Scorecard'!$D49&gt;0,"Yes","No")</f>
        <v>Yes</v>
      </c>
      <c r="E19" s="318">
        <f>'QIPP Scorecard'!$D$49*'QIPP Scorecard'!D34</f>
        <v>19703.25</v>
      </c>
      <c r="F19" s="319">
        <f>'QIPP Scorecard'!$D49*'QIPP Scorecard'!E34</f>
        <v>454.53</v>
      </c>
      <c r="G19" s="320">
        <f>'QIPP Scorecard'!$D49*'QIPP Scorecard'!F34</f>
        <v>775.62</v>
      </c>
      <c r="H19" s="318">
        <f>'QIPP Scorecard'!$D49*'QIPP Scorecard'!G34</f>
        <v>200.16</v>
      </c>
      <c r="I19" s="319">
        <f>'QIPP Scorecard'!$D49*'QIPP Scorecard'!H34</f>
        <v>83.4</v>
      </c>
      <c r="J19" s="320">
        <f>'QIPP Scorecard'!$D49*'QIPP Scorecard'!I34</f>
        <v>0</v>
      </c>
      <c r="K19" s="318">
        <f>'QIPP Scorecard'!$D49*'QIPP Scorecard'!J34</f>
        <v>0</v>
      </c>
      <c r="L19" s="319">
        <f>'QIPP Scorecard'!$D49*'QIPP Scorecard'!K34</f>
        <v>0</v>
      </c>
      <c r="M19" s="320">
        <f>'QIPP Scorecard'!$D49*'QIPP Scorecard'!L34</f>
        <v>0</v>
      </c>
      <c r="N19" s="318">
        <f>'QIPP Scorecard'!$D49*'QIPP Scorecard'!M34</f>
        <v>0</v>
      </c>
      <c r="O19" s="319">
        <f>'QIPP Scorecard'!$D49*'QIPP Scorecard'!N34</f>
        <v>0</v>
      </c>
      <c r="P19" s="320">
        <f>'QIPP Scorecard'!$D49*'QIPP Scorecard'!O34</f>
        <v>0</v>
      </c>
      <c r="Q19" s="336">
        <f>'QIPP Scorecard'!$D49*'QIPP Scorecard'!P34</f>
        <v>0</v>
      </c>
      <c r="R19" s="337">
        <f>'QIPP Scorecard'!$D49*'QIPP Scorecard'!Q34</f>
        <v>0</v>
      </c>
      <c r="S19" s="338">
        <f>'QIPP Scorecard'!$D49*'QIPP Scorecard'!R34</f>
        <v>0</v>
      </c>
      <c r="T19" s="336">
        <f>'QIPP Scorecard'!$D49*'QIPP Scorecard'!S34</f>
        <v>0</v>
      </c>
      <c r="U19" s="337">
        <f>'QIPP Scorecard'!$D49*'QIPP Scorecard'!T34</f>
        <v>0</v>
      </c>
      <c r="V19" s="337">
        <f>'QIPP Scorecard'!$D49*'QIPP Scorecard'!U34</f>
        <v>0</v>
      </c>
      <c r="W19" s="337">
        <f>'QIPP Scorecard'!$D49*'QIPP Scorecard'!V34</f>
        <v>0</v>
      </c>
      <c r="X19" s="337">
        <f>'QIPP Scorecard'!$D49*'QIPP Scorecard'!W34</f>
        <v>0</v>
      </c>
      <c r="Y19" s="338">
        <f>'QIPP Scorecard'!$D49*'QIPP Scorecard'!X34</f>
        <v>0</v>
      </c>
      <c r="Z19" s="336">
        <f>'QIPP Scorecard'!$D49*'QIPP Scorecard'!Y34</f>
        <v>0</v>
      </c>
      <c r="AA19" s="337">
        <f>'QIPP Scorecard'!$D49*'QIPP Scorecard'!Z34</f>
        <v>0</v>
      </c>
      <c r="AB19" s="345">
        <f>'QIPP Scorecard'!$D49*'QIPP Scorecard'!AA34</f>
        <v>0</v>
      </c>
      <c r="AC19" s="350"/>
      <c r="AD19" s="348"/>
      <c r="AE19" s="348"/>
      <c r="AF19" s="348"/>
      <c r="AG19" s="348"/>
      <c r="AH19" s="348"/>
      <c r="AI19" s="348"/>
      <c r="AJ19" s="348"/>
      <c r="AK19" s="348"/>
      <c r="AL19" s="348"/>
      <c r="AM19" s="351"/>
      <c r="AN19" s="220"/>
    </row>
    <row r="20" spans="1:40" x14ac:dyDescent="0.2">
      <c r="A20" s="220"/>
      <c r="B20" s="742" t="s">
        <v>1653</v>
      </c>
      <c r="C20" s="743"/>
      <c r="D20" s="299" t="str">
        <f>IF('QIPP Scorecard'!$D50&gt;0,"Yes","No")</f>
        <v>Yes</v>
      </c>
      <c r="E20" s="310"/>
      <c r="F20" s="319">
        <f>'QIPP Scorecard'!$D50*'QIPP Scorecard'!D35</f>
        <v>19861.71</v>
      </c>
      <c r="G20" s="316">
        <f>'QIPP Scorecard'!$D50*'QIPP Scorecard'!E35</f>
        <v>567.12</v>
      </c>
      <c r="H20" s="315">
        <f>'QIPP Scorecard'!$D50*'QIPP Scorecard'!F35</f>
        <v>579.63</v>
      </c>
      <c r="I20" s="311">
        <f>'QIPP Scorecard'!$D50*'QIPP Scorecard'!G35</f>
        <v>125.1</v>
      </c>
      <c r="J20" s="316">
        <f>'QIPP Scorecard'!$D50*'QIPP Scorecard'!H35</f>
        <v>0</v>
      </c>
      <c r="K20" s="315">
        <f>'QIPP Scorecard'!$D50*'QIPP Scorecard'!I35</f>
        <v>0</v>
      </c>
      <c r="L20" s="311">
        <f>'QIPP Scorecard'!$D50*'QIPP Scorecard'!J35</f>
        <v>0</v>
      </c>
      <c r="M20" s="316">
        <f>'QIPP Scorecard'!$D50*'QIPP Scorecard'!K35</f>
        <v>0</v>
      </c>
      <c r="N20" s="315">
        <f>'QIPP Scorecard'!$D50*'QIPP Scorecard'!L35</f>
        <v>0</v>
      </c>
      <c r="O20" s="311">
        <f>'QIPP Scorecard'!$D50*'QIPP Scorecard'!M35</f>
        <v>0</v>
      </c>
      <c r="P20" s="316">
        <f>'QIPP Scorecard'!$D50*'QIPP Scorecard'!N35</f>
        <v>0</v>
      </c>
      <c r="Q20" s="339">
        <f>'QIPP Scorecard'!$D50*'QIPP Scorecard'!O35</f>
        <v>0</v>
      </c>
      <c r="R20" s="340">
        <f>'QIPP Scorecard'!$D50*'QIPP Scorecard'!P35</f>
        <v>0</v>
      </c>
      <c r="S20" s="341">
        <f>'QIPP Scorecard'!$D50*'QIPP Scorecard'!Q35</f>
        <v>0</v>
      </c>
      <c r="T20" s="339">
        <f>'QIPP Scorecard'!$D50*'QIPP Scorecard'!R35</f>
        <v>0</v>
      </c>
      <c r="U20" s="340">
        <f>'QIPP Scorecard'!$D50*'QIPP Scorecard'!S35</f>
        <v>0</v>
      </c>
      <c r="V20" s="340">
        <f>'QIPP Scorecard'!$D50*'QIPP Scorecard'!T35</f>
        <v>0</v>
      </c>
      <c r="W20" s="340">
        <f>'QIPP Scorecard'!$D50*'QIPP Scorecard'!U35</f>
        <v>0</v>
      </c>
      <c r="X20" s="340">
        <f>'QIPP Scorecard'!$D50*'QIPP Scorecard'!V35</f>
        <v>0</v>
      </c>
      <c r="Y20" s="341">
        <f>'QIPP Scorecard'!$D50*'QIPP Scorecard'!W35</f>
        <v>0</v>
      </c>
      <c r="Z20" s="339">
        <f>'QIPP Scorecard'!$D50*'QIPP Scorecard'!X35</f>
        <v>0</v>
      </c>
      <c r="AA20" s="340">
        <f>'QIPP Scorecard'!$D50*'QIPP Scorecard'!Y35</f>
        <v>0</v>
      </c>
      <c r="AB20" s="340">
        <f>'QIPP Scorecard'!$D50*'QIPP Scorecard'!Z35</f>
        <v>0</v>
      </c>
      <c r="AC20" s="347">
        <f>'QIPP Scorecard'!$D50*'QIPP Scorecard'!AA35</f>
        <v>0</v>
      </c>
      <c r="AD20" s="349"/>
      <c r="AE20" s="302"/>
      <c r="AF20" s="302"/>
      <c r="AG20" s="302"/>
      <c r="AH20" s="302"/>
      <c r="AI20" s="302"/>
      <c r="AJ20" s="302"/>
      <c r="AK20" s="302"/>
      <c r="AL20" s="302"/>
      <c r="AM20" s="303"/>
      <c r="AN20" s="220"/>
    </row>
    <row r="21" spans="1:40" x14ac:dyDescent="0.2">
      <c r="A21" s="220"/>
      <c r="B21" s="742" t="s">
        <v>1654</v>
      </c>
      <c r="C21" s="743"/>
      <c r="D21" s="299" t="str">
        <f>IF('QIPP Scorecard'!$D51&gt;0,"Yes","No")</f>
        <v>Yes</v>
      </c>
      <c r="E21" s="301"/>
      <c r="F21" s="309"/>
      <c r="G21" s="316">
        <f>'QIPP Scorecard'!$D51*'QIPP Scorecard'!D36</f>
        <v>20174.46</v>
      </c>
      <c r="H21" s="315">
        <f>'QIPP Scorecard'!$D51*'QIPP Scorecard'!E36</f>
        <v>446.19</v>
      </c>
      <c r="I21" s="311">
        <f>'QIPP Scorecard'!$D51*'QIPP Scorecard'!F36</f>
        <v>450.36</v>
      </c>
      <c r="J21" s="316">
        <f>'QIPP Scorecard'!$D51*'QIPP Scorecard'!G36</f>
        <v>0</v>
      </c>
      <c r="K21" s="315">
        <f>'QIPP Scorecard'!$D51*'QIPP Scorecard'!H36</f>
        <v>0</v>
      </c>
      <c r="L21" s="311">
        <f>'QIPP Scorecard'!$D51*'QIPP Scorecard'!I36</f>
        <v>0</v>
      </c>
      <c r="M21" s="316">
        <f>'QIPP Scorecard'!$D51*'QIPP Scorecard'!J36</f>
        <v>0</v>
      </c>
      <c r="N21" s="315">
        <f>'QIPP Scorecard'!$D51*'QIPP Scorecard'!K36</f>
        <v>0</v>
      </c>
      <c r="O21" s="311">
        <f>'QIPP Scorecard'!$D51*'QIPP Scorecard'!L36</f>
        <v>0</v>
      </c>
      <c r="P21" s="316">
        <f>'QIPP Scorecard'!$D51*'QIPP Scorecard'!M36</f>
        <v>0</v>
      </c>
      <c r="Q21" s="339">
        <f>'QIPP Scorecard'!$D51*'QIPP Scorecard'!N36</f>
        <v>0</v>
      </c>
      <c r="R21" s="340">
        <f>'QIPP Scorecard'!$D51*'QIPP Scorecard'!O36</f>
        <v>0</v>
      </c>
      <c r="S21" s="341">
        <f>'QIPP Scorecard'!$D51*'QIPP Scorecard'!P36</f>
        <v>0</v>
      </c>
      <c r="T21" s="339">
        <f>'QIPP Scorecard'!$D51*'QIPP Scorecard'!Q36</f>
        <v>0</v>
      </c>
      <c r="U21" s="340">
        <f>'QIPP Scorecard'!$D51*'QIPP Scorecard'!R36</f>
        <v>0</v>
      </c>
      <c r="V21" s="340">
        <f>'QIPP Scorecard'!$D51*'QIPP Scorecard'!S36</f>
        <v>0</v>
      </c>
      <c r="W21" s="340">
        <f>'QIPP Scorecard'!$D51*'QIPP Scorecard'!T36</f>
        <v>0</v>
      </c>
      <c r="X21" s="340">
        <f>'QIPP Scorecard'!$D51*'QIPP Scorecard'!U36</f>
        <v>0</v>
      </c>
      <c r="Y21" s="341">
        <f>'QIPP Scorecard'!$D51*'QIPP Scorecard'!V36</f>
        <v>0</v>
      </c>
      <c r="Z21" s="339">
        <f>'QIPP Scorecard'!$D51*'QIPP Scorecard'!W36</f>
        <v>0</v>
      </c>
      <c r="AA21" s="340">
        <f>'QIPP Scorecard'!$D51*'QIPP Scorecard'!X36</f>
        <v>0</v>
      </c>
      <c r="AB21" s="340">
        <f>'QIPP Scorecard'!$D51*'QIPP Scorecard'!Y36</f>
        <v>0</v>
      </c>
      <c r="AC21" s="340">
        <f>'QIPP Scorecard'!$D51*'QIPP Scorecard'!Z36</f>
        <v>0</v>
      </c>
      <c r="AD21" s="347">
        <f>'QIPP Scorecard'!$D51*'QIPP Scorecard'!AA36</f>
        <v>0</v>
      </c>
      <c r="AE21" s="349"/>
      <c r="AF21" s="302"/>
      <c r="AG21" s="302"/>
      <c r="AH21" s="302"/>
      <c r="AI21" s="302"/>
      <c r="AJ21" s="302"/>
      <c r="AK21" s="302"/>
      <c r="AL21" s="302"/>
      <c r="AM21" s="303"/>
      <c r="AN21" s="220"/>
    </row>
    <row r="22" spans="1:40" x14ac:dyDescent="0.2">
      <c r="A22" s="220"/>
      <c r="B22" s="742" t="s">
        <v>1655</v>
      </c>
      <c r="C22" s="743"/>
      <c r="D22" s="299" t="str">
        <f>IF('QIPP Scorecard'!$D52&gt;0,"Yes","No")</f>
        <v>Yes</v>
      </c>
      <c r="E22" s="301"/>
      <c r="F22" s="302"/>
      <c r="G22" s="317"/>
      <c r="H22" s="315">
        <f>'QIPP Scorecard'!$D52*'QIPP Scorecard'!D37</f>
        <v>19965.96</v>
      </c>
      <c r="I22" s="311">
        <f>'QIPP Scorecard'!$D52*'QIPP Scorecard'!E37</f>
        <v>471.21</v>
      </c>
      <c r="J22" s="316">
        <f>'QIPP Scorecard'!$D52*'QIPP Scorecard'!F37</f>
        <v>0</v>
      </c>
      <c r="K22" s="315">
        <f>'QIPP Scorecard'!$D52*'QIPP Scorecard'!G37</f>
        <v>0</v>
      </c>
      <c r="L22" s="311">
        <f>'QIPP Scorecard'!$D52*'QIPP Scorecard'!H37</f>
        <v>0</v>
      </c>
      <c r="M22" s="316">
        <f>'QIPP Scorecard'!$D52*'QIPP Scorecard'!I37</f>
        <v>0</v>
      </c>
      <c r="N22" s="315">
        <f>'QIPP Scorecard'!$D52*'QIPP Scorecard'!J37</f>
        <v>0</v>
      </c>
      <c r="O22" s="311">
        <f>'QIPP Scorecard'!$D52*'QIPP Scorecard'!K37</f>
        <v>0</v>
      </c>
      <c r="P22" s="316">
        <f>'QIPP Scorecard'!$D52*'QIPP Scorecard'!L37</f>
        <v>0</v>
      </c>
      <c r="Q22" s="339">
        <f>'QIPP Scorecard'!$D52*'QIPP Scorecard'!M37</f>
        <v>0</v>
      </c>
      <c r="R22" s="340">
        <f>'QIPP Scorecard'!$D52*'QIPP Scorecard'!N37</f>
        <v>0</v>
      </c>
      <c r="S22" s="341">
        <f>'QIPP Scorecard'!$D52*'QIPP Scorecard'!O37</f>
        <v>0</v>
      </c>
      <c r="T22" s="339">
        <f>'QIPP Scorecard'!$D52*'QIPP Scorecard'!P37</f>
        <v>0</v>
      </c>
      <c r="U22" s="340">
        <f>'QIPP Scorecard'!$D52*'QIPP Scorecard'!Q37</f>
        <v>0</v>
      </c>
      <c r="V22" s="340">
        <f>'QIPP Scorecard'!$D52*'QIPP Scorecard'!R37</f>
        <v>0</v>
      </c>
      <c r="W22" s="340">
        <f>'QIPP Scorecard'!$D52*'QIPP Scorecard'!S37</f>
        <v>0</v>
      </c>
      <c r="X22" s="340">
        <f>'QIPP Scorecard'!$D52*'QIPP Scorecard'!T37</f>
        <v>0</v>
      </c>
      <c r="Y22" s="341">
        <f>'QIPP Scorecard'!$D52*'QIPP Scorecard'!U37</f>
        <v>0</v>
      </c>
      <c r="Z22" s="339">
        <f>'QIPP Scorecard'!$D52*'QIPP Scorecard'!V37</f>
        <v>0</v>
      </c>
      <c r="AA22" s="340">
        <f>'QIPP Scorecard'!$D52*'QIPP Scorecard'!W37</f>
        <v>0</v>
      </c>
      <c r="AB22" s="340">
        <f>'QIPP Scorecard'!$D52*'QIPP Scorecard'!X37</f>
        <v>0</v>
      </c>
      <c r="AC22" s="340">
        <f>'QIPP Scorecard'!$D52*'QIPP Scorecard'!Y37</f>
        <v>0</v>
      </c>
      <c r="AD22" s="340">
        <f>'QIPP Scorecard'!$D52*'QIPP Scorecard'!Z37</f>
        <v>0</v>
      </c>
      <c r="AE22" s="347">
        <f>'QIPP Scorecard'!$D52*'QIPP Scorecard'!AA37</f>
        <v>0</v>
      </c>
      <c r="AF22" s="349"/>
      <c r="AG22" s="302"/>
      <c r="AH22" s="302"/>
      <c r="AI22" s="302"/>
      <c r="AJ22" s="302"/>
      <c r="AK22" s="302"/>
      <c r="AL22" s="302"/>
      <c r="AM22" s="303"/>
      <c r="AN22" s="220"/>
    </row>
    <row r="23" spans="1:40" x14ac:dyDescent="0.2">
      <c r="A23" s="220"/>
      <c r="B23" s="742" t="s">
        <v>1656</v>
      </c>
      <c r="C23" s="743"/>
      <c r="D23" s="299" t="str">
        <f>IF('QIPP Scorecard'!$D53&gt;0,"Yes","No")</f>
        <v>Yes</v>
      </c>
      <c r="E23" s="301"/>
      <c r="F23" s="302"/>
      <c r="G23" s="303"/>
      <c r="H23" s="310"/>
      <c r="I23" s="311">
        <f>'QIPP Scorecard'!$D53*'QIPP Scorecard'!D38</f>
        <v>19957.62</v>
      </c>
      <c r="J23" s="316">
        <f>'QIPP Scorecard'!$D53*'QIPP Scorecard'!E38</f>
        <v>0</v>
      </c>
      <c r="K23" s="315">
        <f>'QIPP Scorecard'!$D53*'QIPP Scorecard'!F38</f>
        <v>0</v>
      </c>
      <c r="L23" s="311">
        <f>'QIPP Scorecard'!$D53*'QIPP Scorecard'!G38</f>
        <v>0</v>
      </c>
      <c r="M23" s="316">
        <f>'QIPP Scorecard'!$D53*'QIPP Scorecard'!H38</f>
        <v>0</v>
      </c>
      <c r="N23" s="315">
        <f>'QIPP Scorecard'!$D53*'QIPP Scorecard'!I38</f>
        <v>0</v>
      </c>
      <c r="O23" s="311">
        <f>'QIPP Scorecard'!$D53*'QIPP Scorecard'!J38</f>
        <v>0</v>
      </c>
      <c r="P23" s="316">
        <f>'QIPP Scorecard'!$D53*'QIPP Scorecard'!K38</f>
        <v>0</v>
      </c>
      <c r="Q23" s="339">
        <f>'QIPP Scorecard'!$D53*'QIPP Scorecard'!L38</f>
        <v>0</v>
      </c>
      <c r="R23" s="340">
        <f>'QIPP Scorecard'!$D53*'QIPP Scorecard'!M38</f>
        <v>0</v>
      </c>
      <c r="S23" s="341">
        <f>'QIPP Scorecard'!$D53*'QIPP Scorecard'!N38</f>
        <v>0</v>
      </c>
      <c r="T23" s="339">
        <f>'QIPP Scorecard'!$D53*'QIPP Scorecard'!O38</f>
        <v>0</v>
      </c>
      <c r="U23" s="340">
        <f>'QIPP Scorecard'!$D53*'QIPP Scorecard'!P38</f>
        <v>0</v>
      </c>
      <c r="V23" s="340">
        <f>'QIPP Scorecard'!$D53*'QIPP Scorecard'!Q38</f>
        <v>0</v>
      </c>
      <c r="W23" s="340">
        <f>'QIPP Scorecard'!$D53*'QIPP Scorecard'!R38</f>
        <v>0</v>
      </c>
      <c r="X23" s="340">
        <f>'QIPP Scorecard'!$D53*'QIPP Scorecard'!S38</f>
        <v>0</v>
      </c>
      <c r="Y23" s="341">
        <f>'QIPP Scorecard'!$D53*'QIPP Scorecard'!T38</f>
        <v>0</v>
      </c>
      <c r="Z23" s="339">
        <f>'QIPP Scorecard'!$D53*'QIPP Scorecard'!U38</f>
        <v>0</v>
      </c>
      <c r="AA23" s="340">
        <f>'QIPP Scorecard'!$D53*'QIPP Scorecard'!V38</f>
        <v>0</v>
      </c>
      <c r="AB23" s="340">
        <f>'QIPP Scorecard'!$D53*'QIPP Scorecard'!W38</f>
        <v>0</v>
      </c>
      <c r="AC23" s="340">
        <f>'QIPP Scorecard'!$D53*'QIPP Scorecard'!X38</f>
        <v>0</v>
      </c>
      <c r="AD23" s="340">
        <f>'QIPP Scorecard'!$D53*'QIPP Scorecard'!Y38</f>
        <v>0</v>
      </c>
      <c r="AE23" s="340">
        <f>'QIPP Scorecard'!$D53*'QIPP Scorecard'!Z38</f>
        <v>0</v>
      </c>
      <c r="AF23" s="347">
        <f>'QIPP Scorecard'!$D53*'QIPP Scorecard'!AA38</f>
        <v>0</v>
      </c>
      <c r="AG23" s="349"/>
      <c r="AH23" s="302"/>
      <c r="AI23" s="302"/>
      <c r="AJ23" s="302"/>
      <c r="AK23" s="302"/>
      <c r="AL23" s="302"/>
      <c r="AM23" s="303"/>
      <c r="AN23" s="220"/>
    </row>
    <row r="24" spans="1:40" x14ac:dyDescent="0.2">
      <c r="A24" s="220"/>
      <c r="B24" s="742" t="s">
        <v>1657</v>
      </c>
      <c r="C24" s="743"/>
      <c r="D24" s="299" t="str">
        <f>IF('QIPP Scorecard'!$D54&gt;0,"Yes","No")</f>
        <v>No</v>
      </c>
      <c r="E24" s="301"/>
      <c r="F24" s="302"/>
      <c r="G24" s="303"/>
      <c r="H24" s="301"/>
      <c r="I24" s="309"/>
      <c r="J24" s="316">
        <f>+'QIPP Scorecard'!$D54*'QIPP Scorecard'!D39</f>
        <v>0</v>
      </c>
      <c r="K24" s="315">
        <f>+'QIPP Scorecard'!$D54*'QIPP Scorecard'!E39</f>
        <v>0</v>
      </c>
      <c r="L24" s="311">
        <f>+'QIPP Scorecard'!$D54*'QIPP Scorecard'!F39</f>
        <v>0</v>
      </c>
      <c r="M24" s="316">
        <f>+'QIPP Scorecard'!$D54*'QIPP Scorecard'!G39</f>
        <v>0</v>
      </c>
      <c r="N24" s="315">
        <f>+'QIPP Scorecard'!$D54*'QIPP Scorecard'!H39</f>
        <v>0</v>
      </c>
      <c r="O24" s="311">
        <f>+'QIPP Scorecard'!$D54*'QIPP Scorecard'!I39</f>
        <v>0</v>
      </c>
      <c r="P24" s="316">
        <f>+'QIPP Scorecard'!$D54*'QIPP Scorecard'!J39</f>
        <v>0</v>
      </c>
      <c r="Q24" s="339">
        <f>+'QIPP Scorecard'!$D54*'QIPP Scorecard'!K39</f>
        <v>0</v>
      </c>
      <c r="R24" s="340">
        <f>+'QIPP Scorecard'!$D54*'QIPP Scorecard'!L39</f>
        <v>0</v>
      </c>
      <c r="S24" s="341">
        <f>+'QIPP Scorecard'!$D54*'QIPP Scorecard'!M39</f>
        <v>0</v>
      </c>
      <c r="T24" s="339">
        <f>+'QIPP Scorecard'!$D54*'QIPP Scorecard'!N39</f>
        <v>0</v>
      </c>
      <c r="U24" s="340">
        <f>+'QIPP Scorecard'!$D54*'QIPP Scorecard'!O39</f>
        <v>0</v>
      </c>
      <c r="V24" s="340">
        <f>+'QIPP Scorecard'!$D54*'QIPP Scorecard'!P39</f>
        <v>0</v>
      </c>
      <c r="W24" s="340">
        <f>+'QIPP Scorecard'!$D54*'QIPP Scorecard'!Q39</f>
        <v>0</v>
      </c>
      <c r="X24" s="340">
        <f>+'QIPP Scorecard'!$D54*'QIPP Scorecard'!R39</f>
        <v>0</v>
      </c>
      <c r="Y24" s="341">
        <f>+'QIPP Scorecard'!$D54*'QIPP Scorecard'!S39</f>
        <v>0</v>
      </c>
      <c r="Z24" s="339">
        <f>+'QIPP Scorecard'!$D54*'QIPP Scorecard'!T39</f>
        <v>0</v>
      </c>
      <c r="AA24" s="340">
        <f>+'QIPP Scorecard'!$D54*'QIPP Scorecard'!U39</f>
        <v>0</v>
      </c>
      <c r="AB24" s="340">
        <f>+'QIPP Scorecard'!$D54*'QIPP Scorecard'!V39</f>
        <v>0</v>
      </c>
      <c r="AC24" s="340">
        <f>+'QIPP Scorecard'!$D54*'QIPP Scorecard'!W39</f>
        <v>0</v>
      </c>
      <c r="AD24" s="340">
        <f>+'QIPP Scorecard'!$D54*'QIPP Scorecard'!X39</f>
        <v>0</v>
      </c>
      <c r="AE24" s="340">
        <f>+'QIPP Scorecard'!$D54*'QIPP Scorecard'!Y39</f>
        <v>0</v>
      </c>
      <c r="AF24" s="340">
        <f>+'QIPP Scorecard'!$D54*'QIPP Scorecard'!Z39</f>
        <v>0</v>
      </c>
      <c r="AG24" s="347">
        <f>+'QIPP Scorecard'!$D54*'QIPP Scorecard'!AA39</f>
        <v>0</v>
      </c>
      <c r="AH24" s="349"/>
      <c r="AI24" s="302"/>
      <c r="AJ24" s="302"/>
      <c r="AK24" s="302"/>
      <c r="AL24" s="302"/>
      <c r="AM24" s="303"/>
      <c r="AN24" s="220"/>
    </row>
    <row r="25" spans="1:40" x14ac:dyDescent="0.2">
      <c r="A25" s="220"/>
      <c r="B25" s="742" t="s">
        <v>1658</v>
      </c>
      <c r="C25" s="743"/>
      <c r="D25" s="299" t="str">
        <f>IF('QIPP Scorecard'!$D55&gt;0,"Yes","No")</f>
        <v>No</v>
      </c>
      <c r="E25" s="301"/>
      <c r="F25" s="302"/>
      <c r="G25" s="303"/>
      <c r="H25" s="301"/>
      <c r="I25" s="302"/>
      <c r="J25" s="317"/>
      <c r="K25" s="315">
        <f>+'QIPP Scorecard'!$D55*'QIPP Scorecard'!D40</f>
        <v>0</v>
      </c>
      <c r="L25" s="311">
        <f>+'QIPP Scorecard'!$D55*'QIPP Scorecard'!E40</f>
        <v>0</v>
      </c>
      <c r="M25" s="316">
        <f>+'QIPP Scorecard'!$D55*'QIPP Scorecard'!F40</f>
        <v>0</v>
      </c>
      <c r="N25" s="315">
        <f>+'QIPP Scorecard'!$D55*'QIPP Scorecard'!G40</f>
        <v>0</v>
      </c>
      <c r="O25" s="311">
        <f>+'QIPP Scorecard'!$D55*'QIPP Scorecard'!H40</f>
        <v>0</v>
      </c>
      <c r="P25" s="316">
        <f>+'QIPP Scorecard'!$D55*'QIPP Scorecard'!I40</f>
        <v>0</v>
      </c>
      <c r="Q25" s="339">
        <f>+'QIPP Scorecard'!$D55*'QIPP Scorecard'!J40</f>
        <v>0</v>
      </c>
      <c r="R25" s="340">
        <f>+'QIPP Scorecard'!$D55*'QIPP Scorecard'!K40</f>
        <v>0</v>
      </c>
      <c r="S25" s="341">
        <f>+'QIPP Scorecard'!$D55*'QIPP Scorecard'!L40</f>
        <v>0</v>
      </c>
      <c r="T25" s="339">
        <f>+'QIPP Scorecard'!$D55*'QIPP Scorecard'!M40</f>
        <v>0</v>
      </c>
      <c r="U25" s="340">
        <f>+'QIPP Scorecard'!$D55*'QIPP Scorecard'!N40</f>
        <v>0</v>
      </c>
      <c r="V25" s="340">
        <f>+'QIPP Scorecard'!$D55*'QIPP Scorecard'!O40</f>
        <v>0</v>
      </c>
      <c r="W25" s="340">
        <f>+'QIPP Scorecard'!$D55*'QIPP Scorecard'!P40</f>
        <v>0</v>
      </c>
      <c r="X25" s="340">
        <f>+'QIPP Scorecard'!$D55*'QIPP Scorecard'!Q40</f>
        <v>0</v>
      </c>
      <c r="Y25" s="341">
        <f>+'QIPP Scorecard'!$D55*'QIPP Scorecard'!R40</f>
        <v>0</v>
      </c>
      <c r="Z25" s="339">
        <f>+'QIPP Scorecard'!$D55*'QIPP Scorecard'!S40</f>
        <v>0</v>
      </c>
      <c r="AA25" s="340">
        <f>+'QIPP Scorecard'!$D55*'QIPP Scorecard'!T40</f>
        <v>0</v>
      </c>
      <c r="AB25" s="340">
        <f>+'QIPP Scorecard'!$D55*'QIPP Scorecard'!U40</f>
        <v>0</v>
      </c>
      <c r="AC25" s="340">
        <f>+'QIPP Scorecard'!$D55*'QIPP Scorecard'!V40</f>
        <v>0</v>
      </c>
      <c r="AD25" s="340">
        <f>+'QIPP Scorecard'!$D55*'QIPP Scorecard'!W40</f>
        <v>0</v>
      </c>
      <c r="AE25" s="340">
        <f>+'QIPP Scorecard'!$D55*'QIPP Scorecard'!X40</f>
        <v>0</v>
      </c>
      <c r="AF25" s="340">
        <f>+'QIPP Scorecard'!$D55*'QIPP Scorecard'!Y40</f>
        <v>0</v>
      </c>
      <c r="AG25" s="340">
        <f>+'QIPP Scorecard'!$D55*'QIPP Scorecard'!Z40</f>
        <v>0</v>
      </c>
      <c r="AH25" s="347">
        <f>+'QIPP Scorecard'!$D55*'QIPP Scorecard'!AA40</f>
        <v>0</v>
      </c>
      <c r="AI25" s="349"/>
      <c r="AJ25" s="302"/>
      <c r="AK25" s="302"/>
      <c r="AL25" s="302"/>
      <c r="AM25" s="303"/>
      <c r="AN25" s="220"/>
    </row>
    <row r="26" spans="1:40" x14ac:dyDescent="0.2">
      <c r="A26" s="220"/>
      <c r="B26" s="742" t="s">
        <v>1659</v>
      </c>
      <c r="C26" s="743"/>
      <c r="D26" s="299" t="str">
        <f>IF('QIPP Scorecard'!$D56&gt;0,"Yes","No")</f>
        <v>No</v>
      </c>
      <c r="E26" s="301"/>
      <c r="F26" s="302"/>
      <c r="G26" s="303"/>
      <c r="H26" s="301"/>
      <c r="I26" s="302"/>
      <c r="J26" s="303"/>
      <c r="K26" s="310"/>
      <c r="L26" s="311">
        <f>+'QIPP Scorecard'!$D56*'QIPP Scorecard'!D41</f>
        <v>0</v>
      </c>
      <c r="M26" s="316">
        <f>+'QIPP Scorecard'!$D56*'QIPP Scorecard'!E41</f>
        <v>0</v>
      </c>
      <c r="N26" s="315">
        <f>+'QIPP Scorecard'!$D56*'QIPP Scorecard'!F41</f>
        <v>0</v>
      </c>
      <c r="O26" s="311">
        <f>+'QIPP Scorecard'!$D56*'QIPP Scorecard'!G41</f>
        <v>0</v>
      </c>
      <c r="P26" s="316">
        <f>+'QIPP Scorecard'!$D56*'QIPP Scorecard'!H41</f>
        <v>0</v>
      </c>
      <c r="Q26" s="339">
        <f>+'QIPP Scorecard'!$D56*'QIPP Scorecard'!I41</f>
        <v>0</v>
      </c>
      <c r="R26" s="340">
        <f>+'QIPP Scorecard'!$D56*'QIPP Scorecard'!J41</f>
        <v>0</v>
      </c>
      <c r="S26" s="341">
        <f>+'QIPP Scorecard'!$D56*'QIPP Scorecard'!K41</f>
        <v>0</v>
      </c>
      <c r="T26" s="339">
        <f>+'QIPP Scorecard'!$D56*'QIPP Scorecard'!L41</f>
        <v>0</v>
      </c>
      <c r="U26" s="340">
        <f>+'QIPP Scorecard'!$D56*'QIPP Scorecard'!M41</f>
        <v>0</v>
      </c>
      <c r="V26" s="340">
        <f>+'QIPP Scorecard'!$D56*'QIPP Scorecard'!N41</f>
        <v>0</v>
      </c>
      <c r="W26" s="340">
        <f>+'QIPP Scorecard'!$D56*'QIPP Scorecard'!O41</f>
        <v>0</v>
      </c>
      <c r="X26" s="340">
        <f>+'QIPP Scorecard'!$D56*'QIPP Scorecard'!P41</f>
        <v>0</v>
      </c>
      <c r="Y26" s="341">
        <f>+'QIPP Scorecard'!$D56*'QIPP Scorecard'!Q41</f>
        <v>0</v>
      </c>
      <c r="Z26" s="339">
        <f>+'QIPP Scorecard'!$D56*'QIPP Scorecard'!R41</f>
        <v>0</v>
      </c>
      <c r="AA26" s="340">
        <f>+'QIPP Scorecard'!$D56*'QIPP Scorecard'!S41</f>
        <v>0</v>
      </c>
      <c r="AB26" s="340">
        <f>+'QIPP Scorecard'!$D56*'QIPP Scorecard'!T41</f>
        <v>0</v>
      </c>
      <c r="AC26" s="340">
        <f>+'QIPP Scorecard'!$D56*'QIPP Scorecard'!U41</f>
        <v>0</v>
      </c>
      <c r="AD26" s="340">
        <f>+'QIPP Scorecard'!$D56*'QIPP Scorecard'!V41</f>
        <v>0</v>
      </c>
      <c r="AE26" s="340">
        <f>+'QIPP Scorecard'!$D56*'QIPP Scorecard'!W41</f>
        <v>0</v>
      </c>
      <c r="AF26" s="340">
        <f>+'QIPP Scorecard'!$D56*'QIPP Scorecard'!X41</f>
        <v>0</v>
      </c>
      <c r="AG26" s="340">
        <f>+'QIPP Scorecard'!$D56*'QIPP Scorecard'!Y41</f>
        <v>0</v>
      </c>
      <c r="AH26" s="340">
        <f>+'QIPP Scorecard'!$D56*'QIPP Scorecard'!Z41</f>
        <v>0</v>
      </c>
      <c r="AI26" s="347">
        <f>+'QIPP Scorecard'!$D56*'QIPP Scorecard'!AA41</f>
        <v>0</v>
      </c>
      <c r="AJ26" s="349"/>
      <c r="AK26" s="302"/>
      <c r="AL26" s="302"/>
      <c r="AM26" s="303"/>
      <c r="AN26" s="220"/>
    </row>
    <row r="27" spans="1:40" x14ac:dyDescent="0.2">
      <c r="A27" s="220"/>
      <c r="B27" s="742" t="s">
        <v>1660</v>
      </c>
      <c r="C27" s="743"/>
      <c r="D27" s="299" t="str">
        <f>IF('QIPP Scorecard'!$D57&gt;0,"Yes","No")</f>
        <v>No</v>
      </c>
      <c r="E27" s="301"/>
      <c r="F27" s="302"/>
      <c r="G27" s="303"/>
      <c r="H27" s="301"/>
      <c r="I27" s="302"/>
      <c r="J27" s="303"/>
      <c r="K27" s="301"/>
      <c r="L27" s="309"/>
      <c r="M27" s="316">
        <f>+'QIPP Scorecard'!$D57*'QIPP Scorecard'!D42</f>
        <v>0</v>
      </c>
      <c r="N27" s="315">
        <f>+'QIPP Scorecard'!$D57*'QIPP Scorecard'!E42</f>
        <v>0</v>
      </c>
      <c r="O27" s="311">
        <f>+'QIPP Scorecard'!$D57*'QIPP Scorecard'!F42</f>
        <v>0</v>
      </c>
      <c r="P27" s="316">
        <f>+'QIPP Scorecard'!$D57*'QIPP Scorecard'!G42</f>
        <v>0</v>
      </c>
      <c r="Q27" s="339">
        <f>+'QIPP Scorecard'!$D57*'QIPP Scorecard'!H42</f>
        <v>0</v>
      </c>
      <c r="R27" s="340">
        <f>+'QIPP Scorecard'!$D57*'QIPP Scorecard'!I42</f>
        <v>0</v>
      </c>
      <c r="S27" s="341">
        <f>+'QIPP Scorecard'!$D57*'QIPP Scorecard'!J42</f>
        <v>0</v>
      </c>
      <c r="T27" s="339">
        <f>+'QIPP Scorecard'!$D57*'QIPP Scorecard'!K42</f>
        <v>0</v>
      </c>
      <c r="U27" s="340">
        <f>+'QIPP Scorecard'!$D57*'QIPP Scorecard'!L42</f>
        <v>0</v>
      </c>
      <c r="V27" s="340">
        <f>+'QIPP Scorecard'!$D57*'QIPP Scorecard'!M42</f>
        <v>0</v>
      </c>
      <c r="W27" s="340">
        <f>+'QIPP Scorecard'!$D57*'QIPP Scorecard'!N42</f>
        <v>0</v>
      </c>
      <c r="X27" s="340">
        <f>+'QIPP Scorecard'!$D57*'QIPP Scorecard'!O42</f>
        <v>0</v>
      </c>
      <c r="Y27" s="341">
        <f>+'QIPP Scorecard'!$D57*'QIPP Scorecard'!P42</f>
        <v>0</v>
      </c>
      <c r="Z27" s="339">
        <f>+'QIPP Scorecard'!$D57*'QIPP Scorecard'!Q42</f>
        <v>0</v>
      </c>
      <c r="AA27" s="340">
        <f>+'QIPP Scorecard'!$D57*'QIPP Scorecard'!R42</f>
        <v>0</v>
      </c>
      <c r="AB27" s="340">
        <f>+'QIPP Scorecard'!$D57*'QIPP Scorecard'!S42</f>
        <v>0</v>
      </c>
      <c r="AC27" s="340">
        <f>+'QIPP Scorecard'!$D57*'QIPP Scorecard'!T42</f>
        <v>0</v>
      </c>
      <c r="AD27" s="340">
        <f>+'QIPP Scorecard'!$D57*'QIPP Scorecard'!U42</f>
        <v>0</v>
      </c>
      <c r="AE27" s="340">
        <f>+'QIPP Scorecard'!$D57*'QIPP Scorecard'!V42</f>
        <v>0</v>
      </c>
      <c r="AF27" s="340">
        <f>+'QIPP Scorecard'!$D57*'QIPP Scorecard'!W42</f>
        <v>0</v>
      </c>
      <c r="AG27" s="340">
        <f>+'QIPP Scorecard'!$D57*'QIPP Scorecard'!X42</f>
        <v>0</v>
      </c>
      <c r="AH27" s="340">
        <f>+'QIPP Scorecard'!$D57*'QIPP Scorecard'!Y42</f>
        <v>0</v>
      </c>
      <c r="AI27" s="340">
        <f>+'QIPP Scorecard'!$D57*'QIPP Scorecard'!Z42</f>
        <v>0</v>
      </c>
      <c r="AJ27" s="347">
        <f>+'QIPP Scorecard'!$D57*'QIPP Scorecard'!AA42</f>
        <v>0</v>
      </c>
      <c r="AK27" s="349"/>
      <c r="AL27" s="302"/>
      <c r="AM27" s="303"/>
      <c r="AN27" s="220"/>
    </row>
    <row r="28" spans="1:40" x14ac:dyDescent="0.2">
      <c r="A28" s="220"/>
      <c r="B28" s="742" t="s">
        <v>1661</v>
      </c>
      <c r="C28" s="743"/>
      <c r="D28" s="299" t="str">
        <f>IF('QIPP Scorecard'!$D58&gt;0,"Yes","No")</f>
        <v>No</v>
      </c>
      <c r="E28" s="301"/>
      <c r="F28" s="302"/>
      <c r="G28" s="303"/>
      <c r="H28" s="301"/>
      <c r="I28" s="302"/>
      <c r="J28" s="303"/>
      <c r="K28" s="301"/>
      <c r="L28" s="302"/>
      <c r="M28" s="317"/>
      <c r="N28" s="315">
        <f>+'QIPP Scorecard'!$D58*'QIPP Scorecard'!D43</f>
        <v>0</v>
      </c>
      <c r="O28" s="311">
        <f>+'QIPP Scorecard'!$D58*'QIPP Scorecard'!E43</f>
        <v>0</v>
      </c>
      <c r="P28" s="316">
        <f>+'QIPP Scorecard'!$D58*'QIPP Scorecard'!F43</f>
        <v>0</v>
      </c>
      <c r="Q28" s="339">
        <f>+'QIPP Scorecard'!$D58*'QIPP Scorecard'!G43</f>
        <v>0</v>
      </c>
      <c r="R28" s="340">
        <f>+'QIPP Scorecard'!$D58*'QIPP Scorecard'!H43</f>
        <v>0</v>
      </c>
      <c r="S28" s="341">
        <f>+'QIPP Scorecard'!$D58*'QIPP Scorecard'!I43</f>
        <v>0</v>
      </c>
      <c r="T28" s="339">
        <f>+'QIPP Scorecard'!$D58*'QIPP Scorecard'!J43</f>
        <v>0</v>
      </c>
      <c r="U28" s="340">
        <f>+'QIPP Scorecard'!$D58*'QIPP Scorecard'!K43</f>
        <v>0</v>
      </c>
      <c r="V28" s="340">
        <f>+'QIPP Scorecard'!$D58*'QIPP Scorecard'!L43</f>
        <v>0</v>
      </c>
      <c r="W28" s="340">
        <f>+'QIPP Scorecard'!$D58*'QIPP Scorecard'!M43</f>
        <v>0</v>
      </c>
      <c r="X28" s="340">
        <f>+'QIPP Scorecard'!$D58*'QIPP Scorecard'!N43</f>
        <v>0</v>
      </c>
      <c r="Y28" s="341">
        <f>+'QIPP Scorecard'!$D58*'QIPP Scorecard'!O43</f>
        <v>0</v>
      </c>
      <c r="Z28" s="339">
        <f>+'QIPP Scorecard'!$D58*'QIPP Scorecard'!P43</f>
        <v>0</v>
      </c>
      <c r="AA28" s="340">
        <f>+'QIPP Scorecard'!$D58*'QIPP Scorecard'!Q43</f>
        <v>0</v>
      </c>
      <c r="AB28" s="340">
        <f>+'QIPP Scorecard'!$D58*'QIPP Scorecard'!R43</f>
        <v>0</v>
      </c>
      <c r="AC28" s="340">
        <f>+'QIPP Scorecard'!$D58*'QIPP Scorecard'!S43</f>
        <v>0</v>
      </c>
      <c r="AD28" s="340">
        <f>+'QIPP Scorecard'!$D58*'QIPP Scorecard'!T43</f>
        <v>0</v>
      </c>
      <c r="AE28" s="340">
        <f>+'QIPP Scorecard'!$D58*'QIPP Scorecard'!U43</f>
        <v>0</v>
      </c>
      <c r="AF28" s="340">
        <f>+'QIPP Scorecard'!$D58*'QIPP Scorecard'!V43</f>
        <v>0</v>
      </c>
      <c r="AG28" s="340">
        <f>+'QIPP Scorecard'!$D58*'QIPP Scorecard'!W43</f>
        <v>0</v>
      </c>
      <c r="AH28" s="340">
        <f>+'QIPP Scorecard'!$D58*'QIPP Scorecard'!X43</f>
        <v>0</v>
      </c>
      <c r="AI28" s="340">
        <f>+'QIPP Scorecard'!$D58*'QIPP Scorecard'!Y43</f>
        <v>0</v>
      </c>
      <c r="AJ28" s="340">
        <f>+'QIPP Scorecard'!$D58*'QIPP Scorecard'!Z43</f>
        <v>0</v>
      </c>
      <c r="AK28" s="347">
        <f>+'QIPP Scorecard'!$D58*'QIPP Scorecard'!AA43</f>
        <v>0</v>
      </c>
      <c r="AL28" s="349"/>
      <c r="AM28" s="303"/>
      <c r="AN28" s="220"/>
    </row>
    <row r="29" spans="1:40" x14ac:dyDescent="0.2">
      <c r="A29" s="220"/>
      <c r="B29" s="742" t="s">
        <v>1662</v>
      </c>
      <c r="C29" s="743"/>
      <c r="D29" s="299" t="str">
        <f>IF('QIPP Scorecard'!$D59&gt;0,"Yes","No")</f>
        <v>No</v>
      </c>
      <c r="E29" s="301"/>
      <c r="F29" s="302"/>
      <c r="G29" s="303"/>
      <c r="H29" s="301"/>
      <c r="I29" s="302"/>
      <c r="J29" s="303"/>
      <c r="K29" s="301"/>
      <c r="L29" s="302"/>
      <c r="M29" s="303"/>
      <c r="N29" s="310"/>
      <c r="O29" s="311">
        <f>'QIPP Scorecard'!$D59*'QIPP Scorecard'!D44</f>
        <v>0</v>
      </c>
      <c r="P29" s="316">
        <f>'QIPP Scorecard'!$D59*'QIPP Scorecard'!E44</f>
        <v>0</v>
      </c>
      <c r="Q29" s="339">
        <f>'QIPP Scorecard'!$D59*'QIPP Scorecard'!F44</f>
        <v>0</v>
      </c>
      <c r="R29" s="340">
        <f>'QIPP Scorecard'!$D59*'QIPP Scorecard'!G44</f>
        <v>0</v>
      </c>
      <c r="S29" s="341">
        <f>'QIPP Scorecard'!$D59*'QIPP Scorecard'!H44</f>
        <v>0</v>
      </c>
      <c r="T29" s="339">
        <f>'QIPP Scorecard'!$D59*'QIPP Scorecard'!I44</f>
        <v>0</v>
      </c>
      <c r="U29" s="340">
        <f>'QIPP Scorecard'!$D59*'QIPP Scorecard'!J44</f>
        <v>0</v>
      </c>
      <c r="V29" s="340">
        <f>'QIPP Scorecard'!$D59*'QIPP Scorecard'!K44</f>
        <v>0</v>
      </c>
      <c r="W29" s="340">
        <f>'QIPP Scorecard'!$D59*'QIPP Scorecard'!L44</f>
        <v>0</v>
      </c>
      <c r="X29" s="340">
        <f>'QIPP Scorecard'!$D59*'QIPP Scorecard'!M44</f>
        <v>0</v>
      </c>
      <c r="Y29" s="341">
        <f>'QIPP Scorecard'!$D59*'QIPP Scorecard'!N44</f>
        <v>0</v>
      </c>
      <c r="Z29" s="339">
        <f>'QIPP Scorecard'!$D59*'QIPP Scorecard'!O44</f>
        <v>0</v>
      </c>
      <c r="AA29" s="340">
        <f>'QIPP Scorecard'!$D59*'QIPP Scorecard'!P44</f>
        <v>0</v>
      </c>
      <c r="AB29" s="340">
        <f>'QIPP Scorecard'!$D59*'QIPP Scorecard'!Q44</f>
        <v>0</v>
      </c>
      <c r="AC29" s="340">
        <f>'QIPP Scorecard'!$D59*'QIPP Scorecard'!R44</f>
        <v>0</v>
      </c>
      <c r="AD29" s="340">
        <f>'QIPP Scorecard'!$D59*'QIPP Scorecard'!S44</f>
        <v>0</v>
      </c>
      <c r="AE29" s="340">
        <f>'QIPP Scorecard'!$D59*'QIPP Scorecard'!T44</f>
        <v>0</v>
      </c>
      <c r="AF29" s="340">
        <f>'QIPP Scorecard'!$D59*'QIPP Scorecard'!U44</f>
        <v>0</v>
      </c>
      <c r="AG29" s="340">
        <f>'QIPP Scorecard'!$D59*'QIPP Scorecard'!V44</f>
        <v>0</v>
      </c>
      <c r="AH29" s="340">
        <f>'QIPP Scorecard'!$D59*'QIPP Scorecard'!W44</f>
        <v>0</v>
      </c>
      <c r="AI29" s="340">
        <f>'QIPP Scorecard'!$D59*'QIPP Scorecard'!X44</f>
        <v>0</v>
      </c>
      <c r="AJ29" s="340">
        <f>'QIPP Scorecard'!$D59*'QIPP Scorecard'!Y44</f>
        <v>0</v>
      </c>
      <c r="AK29" s="340">
        <f>'QIPP Scorecard'!$D59*'QIPP Scorecard'!Z44</f>
        <v>0</v>
      </c>
      <c r="AL29" s="347">
        <f>'QIPP Scorecard'!$D59*'QIPP Scorecard'!AA44</f>
        <v>0</v>
      </c>
      <c r="AM29" s="352"/>
      <c r="AN29" s="220"/>
    </row>
    <row r="30" spans="1:40" x14ac:dyDescent="0.2">
      <c r="A30" s="220"/>
      <c r="B30" s="744" t="s">
        <v>1663</v>
      </c>
      <c r="C30" s="745"/>
      <c r="D30" s="300" t="str">
        <f>IF('QIPP Scorecard'!$D60&gt;0,"Yes","No")</f>
        <v>No</v>
      </c>
      <c r="E30" s="304"/>
      <c r="F30" s="305"/>
      <c r="G30" s="306"/>
      <c r="H30" s="304"/>
      <c r="I30" s="305"/>
      <c r="J30" s="306"/>
      <c r="K30" s="304"/>
      <c r="L30" s="305"/>
      <c r="M30" s="306"/>
      <c r="N30" s="304"/>
      <c r="O30" s="308"/>
      <c r="P30" s="321">
        <f>+'QIPP Scorecard'!$D60*'QIPP Scorecard'!D45</f>
        <v>0</v>
      </c>
      <c r="Q30" s="342">
        <f>+'QIPP Scorecard'!$D60*'QIPP Scorecard'!E45</f>
        <v>0</v>
      </c>
      <c r="R30" s="343">
        <f>+'QIPP Scorecard'!$D60*'QIPP Scorecard'!F45</f>
        <v>0</v>
      </c>
      <c r="S30" s="344">
        <f>+'QIPP Scorecard'!$D60*'QIPP Scorecard'!G45</f>
        <v>0</v>
      </c>
      <c r="T30" s="342">
        <f>+'QIPP Scorecard'!$D60*'QIPP Scorecard'!H45</f>
        <v>0</v>
      </c>
      <c r="U30" s="343">
        <f>+'QIPP Scorecard'!$D60*'QIPP Scorecard'!I45</f>
        <v>0</v>
      </c>
      <c r="V30" s="343">
        <f>+'QIPP Scorecard'!$D60*'QIPP Scorecard'!J45</f>
        <v>0</v>
      </c>
      <c r="W30" s="343">
        <f>+'QIPP Scorecard'!$D60*'QIPP Scorecard'!K45</f>
        <v>0</v>
      </c>
      <c r="X30" s="343">
        <f>+'QIPP Scorecard'!$D60*'QIPP Scorecard'!L45</f>
        <v>0</v>
      </c>
      <c r="Y30" s="344">
        <f>+'QIPP Scorecard'!$D60*'QIPP Scorecard'!M45</f>
        <v>0</v>
      </c>
      <c r="Z30" s="342">
        <f>+'QIPP Scorecard'!$D60*'QIPP Scorecard'!N45</f>
        <v>0</v>
      </c>
      <c r="AA30" s="343">
        <f>+'QIPP Scorecard'!$D60*'QIPP Scorecard'!O45</f>
        <v>0</v>
      </c>
      <c r="AB30" s="343">
        <f>+'QIPP Scorecard'!$D60*'QIPP Scorecard'!P45</f>
        <v>0</v>
      </c>
      <c r="AC30" s="343">
        <f>+'QIPP Scorecard'!$D60*'QIPP Scorecard'!Q45</f>
        <v>0</v>
      </c>
      <c r="AD30" s="343">
        <f>+'QIPP Scorecard'!$D60*'QIPP Scorecard'!R45</f>
        <v>0</v>
      </c>
      <c r="AE30" s="343">
        <f>+'QIPP Scorecard'!$D60*'QIPP Scorecard'!S45</f>
        <v>0</v>
      </c>
      <c r="AF30" s="343">
        <f>+'QIPP Scorecard'!$D60*'QIPP Scorecard'!T45</f>
        <v>0</v>
      </c>
      <c r="AG30" s="343">
        <f>+'QIPP Scorecard'!$D60*'QIPP Scorecard'!U45</f>
        <v>0</v>
      </c>
      <c r="AH30" s="343">
        <f>+'QIPP Scorecard'!$D60*'QIPP Scorecard'!V45</f>
        <v>0</v>
      </c>
      <c r="AI30" s="343">
        <f>+'QIPP Scorecard'!$D60*'QIPP Scorecard'!W45</f>
        <v>0</v>
      </c>
      <c r="AJ30" s="343">
        <f>+'QIPP Scorecard'!$D60*'QIPP Scorecard'!X45</f>
        <v>0</v>
      </c>
      <c r="AK30" s="343">
        <f>+'QIPP Scorecard'!$D60*'QIPP Scorecard'!Y45</f>
        <v>0</v>
      </c>
      <c r="AL30" s="343">
        <f>+'QIPP Scorecard'!$D60*'QIPP Scorecard'!Z45</f>
        <v>0</v>
      </c>
      <c r="AM30" s="346">
        <f>+'QIPP Scorecard'!$D60*'QIPP Scorecard'!AA45</f>
        <v>0</v>
      </c>
      <c r="AN30" s="220"/>
    </row>
    <row r="31" spans="1:40" ht="13.5" thickBot="1" x14ac:dyDescent="0.25">
      <c r="A31" s="220"/>
      <c r="B31" s="785" t="s">
        <v>1677</v>
      </c>
      <c r="C31" s="785"/>
      <c r="D31" s="786"/>
      <c r="E31" s="313">
        <f t="shared" ref="E31:P31" si="3">SUM(E19:E30)</f>
        <v>19703.25</v>
      </c>
      <c r="F31" s="313">
        <f t="shared" si="3"/>
        <v>20316.239999999998</v>
      </c>
      <c r="G31" s="314">
        <f t="shared" si="3"/>
        <v>21517.200000000001</v>
      </c>
      <c r="H31" s="313">
        <f t="shared" si="3"/>
        <v>21191.94</v>
      </c>
      <c r="I31" s="313">
        <f t="shared" si="3"/>
        <v>21087.69</v>
      </c>
      <c r="J31" s="313">
        <f t="shared" si="3"/>
        <v>0</v>
      </c>
      <c r="K31" s="313">
        <f t="shared" si="3"/>
        <v>0</v>
      </c>
      <c r="L31" s="313">
        <f t="shared" si="3"/>
        <v>0</v>
      </c>
      <c r="M31" s="314">
        <f t="shared" si="3"/>
        <v>0</v>
      </c>
      <c r="N31" s="313">
        <f t="shared" si="3"/>
        <v>0</v>
      </c>
      <c r="O31" s="313">
        <f t="shared" si="3"/>
        <v>0</v>
      </c>
      <c r="P31" s="329">
        <f t="shared" si="3"/>
        <v>0</v>
      </c>
      <c r="Q31" s="329">
        <f t="shared" ref="Q31:V31" si="4">SUM(Q19:Q30)</f>
        <v>0</v>
      </c>
      <c r="R31" s="329">
        <f t="shared" si="4"/>
        <v>0</v>
      </c>
      <c r="S31" s="329">
        <f t="shared" si="4"/>
        <v>0</v>
      </c>
      <c r="T31" s="329">
        <f t="shared" si="4"/>
        <v>0</v>
      </c>
      <c r="U31" s="329">
        <f t="shared" si="4"/>
        <v>0</v>
      </c>
      <c r="V31" s="329">
        <f t="shared" si="4"/>
        <v>0</v>
      </c>
      <c r="W31" s="329">
        <f t="shared" ref="W31:AK31" si="5">SUM(W19:W30)</f>
        <v>0</v>
      </c>
      <c r="X31" s="329">
        <f t="shared" si="5"/>
        <v>0</v>
      </c>
      <c r="Y31" s="329">
        <f t="shared" si="5"/>
        <v>0</v>
      </c>
      <c r="Z31" s="329">
        <f t="shared" si="5"/>
        <v>0</v>
      </c>
      <c r="AA31" s="329">
        <f t="shared" si="5"/>
        <v>0</v>
      </c>
      <c r="AB31" s="329">
        <f t="shared" si="5"/>
        <v>0</v>
      </c>
      <c r="AC31" s="329">
        <f t="shared" si="5"/>
        <v>0</v>
      </c>
      <c r="AD31" s="329">
        <f t="shared" si="5"/>
        <v>0</v>
      </c>
      <c r="AE31" s="329">
        <f t="shared" si="5"/>
        <v>0</v>
      </c>
      <c r="AF31" s="329">
        <f t="shared" si="5"/>
        <v>0</v>
      </c>
      <c r="AG31" s="329">
        <f t="shared" si="5"/>
        <v>0</v>
      </c>
      <c r="AH31" s="329">
        <f t="shared" si="5"/>
        <v>0</v>
      </c>
      <c r="AI31" s="329">
        <f t="shared" si="5"/>
        <v>0</v>
      </c>
      <c r="AJ31" s="329">
        <f t="shared" si="5"/>
        <v>0</v>
      </c>
      <c r="AK31" s="329">
        <f t="shared" si="5"/>
        <v>0</v>
      </c>
      <c r="AL31" s="329">
        <f t="shared" ref="AL31:AM31" si="6">SUM(AL19:AL30)</f>
        <v>0</v>
      </c>
      <c r="AM31" s="329">
        <f t="shared" si="6"/>
        <v>0</v>
      </c>
      <c r="AN31" s="220"/>
    </row>
    <row r="32" spans="1:40" ht="13.5" thickTop="1" x14ac:dyDescent="0.2">
      <c r="A32" s="220"/>
      <c r="B32" s="787" t="s">
        <v>1681</v>
      </c>
      <c r="C32" s="787"/>
      <c r="D32" s="788"/>
      <c r="E32" s="766">
        <f>E31+F31+G31</f>
        <v>61536.69</v>
      </c>
      <c r="F32" s="766"/>
      <c r="G32" s="778"/>
      <c r="H32" s="766">
        <f>H31+I31+J31</f>
        <v>42279.63</v>
      </c>
      <c r="I32" s="766"/>
      <c r="J32" s="766"/>
      <c r="K32" s="766">
        <f>K31+L31+M31</f>
        <v>0</v>
      </c>
      <c r="L32" s="766"/>
      <c r="M32" s="766"/>
      <c r="N32" s="766">
        <f t="shared" ref="N32" si="7">N31+O31+P31</f>
        <v>0</v>
      </c>
      <c r="O32" s="766"/>
      <c r="P32" s="766"/>
      <c r="Q32" s="766">
        <f t="shared" ref="Q32" si="8">Q31+R31+S31</f>
        <v>0</v>
      </c>
      <c r="R32" s="766"/>
      <c r="S32" s="766"/>
      <c r="T32" s="767">
        <f>SUM(T31:Y31)</f>
        <v>0</v>
      </c>
      <c r="U32" s="768"/>
      <c r="V32" s="768"/>
      <c r="W32" s="768"/>
      <c r="X32" s="768"/>
      <c r="Y32" s="769"/>
      <c r="Z32" s="767">
        <f>+SUM(Z31:AM31)</f>
        <v>0</v>
      </c>
      <c r="AA32" s="768"/>
      <c r="AB32" s="768"/>
      <c r="AC32" s="768"/>
      <c r="AD32" s="768"/>
      <c r="AE32" s="768"/>
      <c r="AF32" s="768"/>
      <c r="AG32" s="768"/>
      <c r="AH32" s="768"/>
      <c r="AI32" s="768"/>
      <c r="AJ32" s="768"/>
      <c r="AK32" s="768"/>
      <c r="AL32" s="768"/>
      <c r="AM32" s="769"/>
      <c r="AN32" s="220"/>
    </row>
    <row r="33" spans="1:40" x14ac:dyDescent="0.2">
      <c r="A33" s="220"/>
      <c r="B33" s="330"/>
      <c r="C33" s="330"/>
      <c r="D33" s="330"/>
      <c r="E33" s="331"/>
      <c r="F33" s="331"/>
      <c r="G33" s="331"/>
      <c r="H33" s="331"/>
      <c r="I33" s="331"/>
      <c r="J33" s="331"/>
      <c r="K33" s="331"/>
      <c r="L33" s="331"/>
      <c r="M33" s="331"/>
      <c r="N33" s="331"/>
      <c r="O33" s="331"/>
      <c r="P33" s="331"/>
      <c r="Q33" s="295"/>
      <c r="R33" s="220"/>
      <c r="S33" s="220"/>
      <c r="T33" s="220"/>
      <c r="U33" s="220"/>
      <c r="V33" s="220"/>
      <c r="W33" s="220"/>
      <c r="X33" s="220"/>
      <c r="Y33" s="220"/>
      <c r="Z33" s="220"/>
      <c r="AA33" s="220"/>
      <c r="AB33" s="220"/>
      <c r="AC33" s="220"/>
      <c r="AD33" s="220"/>
      <c r="AE33" s="220"/>
      <c r="AF33" s="220"/>
      <c r="AG33" s="220"/>
      <c r="AH33" s="220"/>
      <c r="AI33" s="220"/>
      <c r="AJ33" s="220"/>
      <c r="AK33" s="220"/>
      <c r="AL33" s="220"/>
      <c r="AM33" s="220"/>
      <c r="AN33" s="220"/>
    </row>
    <row r="34" spans="1:40" ht="18.75" x14ac:dyDescent="0.2">
      <c r="A34" s="220"/>
      <c r="B34" s="779" t="s">
        <v>1683</v>
      </c>
      <c r="C34" s="780"/>
      <c r="D34" s="780"/>
      <c r="E34" s="781" t="s">
        <v>1679</v>
      </c>
      <c r="F34" s="781"/>
      <c r="G34" s="781"/>
      <c r="H34" s="781"/>
      <c r="I34" s="781"/>
      <c r="J34" s="781"/>
      <c r="K34" s="781"/>
      <c r="L34" s="781"/>
      <c r="M34" s="781"/>
      <c r="N34" s="781"/>
      <c r="O34" s="781"/>
      <c r="P34" s="782"/>
      <c r="Q34" s="735" t="s">
        <v>1688</v>
      </c>
      <c r="R34" s="736"/>
      <c r="S34" s="736"/>
      <c r="T34" s="736"/>
      <c r="U34" s="736"/>
      <c r="V34" s="736"/>
      <c r="W34" s="736"/>
      <c r="X34" s="736"/>
      <c r="Y34" s="736"/>
      <c r="Z34" s="736"/>
      <c r="AA34" s="736"/>
      <c r="AB34" s="736"/>
      <c r="AC34" s="736"/>
      <c r="AD34" s="736"/>
      <c r="AE34" s="736"/>
      <c r="AF34" s="736"/>
      <c r="AG34" s="736"/>
      <c r="AH34" s="736"/>
      <c r="AI34" s="736"/>
      <c r="AJ34" s="736"/>
      <c r="AK34" s="736"/>
      <c r="AL34" s="736"/>
      <c r="AM34" s="737"/>
      <c r="AN34" s="220"/>
    </row>
    <row r="35" spans="1:40" ht="15.75" customHeight="1" x14ac:dyDescent="0.25">
      <c r="A35" s="220"/>
      <c r="B35" s="723" t="s">
        <v>1687</v>
      </c>
      <c r="C35" s="724"/>
      <c r="D35" s="727" t="s">
        <v>33</v>
      </c>
      <c r="E35" s="748" t="s">
        <v>2</v>
      </c>
      <c r="F35" s="749"/>
      <c r="G35" s="750"/>
      <c r="H35" s="751" t="s">
        <v>3</v>
      </c>
      <c r="I35" s="752"/>
      <c r="J35" s="753"/>
      <c r="K35" s="754" t="s">
        <v>4</v>
      </c>
      <c r="L35" s="755"/>
      <c r="M35" s="756"/>
      <c r="N35" s="738" t="s">
        <v>5</v>
      </c>
      <c r="O35" s="739"/>
      <c r="P35" s="740"/>
      <c r="Q35" s="729" t="s">
        <v>1155</v>
      </c>
      <c r="R35" s="730"/>
      <c r="S35" s="731"/>
      <c r="T35" s="732" t="s">
        <v>1157</v>
      </c>
      <c r="U35" s="733"/>
      <c r="V35" s="733"/>
      <c r="W35" s="733"/>
      <c r="X35" s="733"/>
      <c r="Y35" s="734"/>
      <c r="Z35" s="770" t="s">
        <v>1156</v>
      </c>
      <c r="AA35" s="771"/>
      <c r="AB35" s="771"/>
      <c r="AC35" s="771"/>
      <c r="AD35" s="771"/>
      <c r="AE35" s="771"/>
      <c r="AF35" s="771"/>
      <c r="AG35" s="771"/>
      <c r="AH35" s="771"/>
      <c r="AI35" s="771"/>
      <c r="AJ35" s="771"/>
      <c r="AK35" s="771"/>
      <c r="AL35" s="771"/>
      <c r="AM35" s="772"/>
      <c r="AN35" s="220"/>
    </row>
    <row r="36" spans="1:40" ht="15.75" customHeight="1" x14ac:dyDescent="0.2">
      <c r="A36" s="220"/>
      <c r="B36" s="725"/>
      <c r="C36" s="726"/>
      <c r="D36" s="728"/>
      <c r="E36" s="333" t="s">
        <v>1689</v>
      </c>
      <c r="F36" s="333" t="s">
        <v>1690</v>
      </c>
      <c r="G36" s="333" t="s">
        <v>1691</v>
      </c>
      <c r="H36" s="333" t="s">
        <v>1692</v>
      </c>
      <c r="I36" s="333" t="s">
        <v>1694</v>
      </c>
      <c r="J36" s="333" t="s">
        <v>1695</v>
      </c>
      <c r="K36" s="333" t="s">
        <v>1696</v>
      </c>
      <c r="L36" s="333" t="s">
        <v>1697</v>
      </c>
      <c r="M36" s="333" t="s">
        <v>14</v>
      </c>
      <c r="N36" s="333" t="s">
        <v>15</v>
      </c>
      <c r="O36" s="333" t="s">
        <v>16</v>
      </c>
      <c r="P36" s="333" t="s">
        <v>1693</v>
      </c>
      <c r="Q36" s="333" t="s">
        <v>1698</v>
      </c>
      <c r="R36" s="333" t="s">
        <v>1699</v>
      </c>
      <c r="S36" s="333" t="s">
        <v>1700</v>
      </c>
      <c r="T36" s="333" t="s">
        <v>1701</v>
      </c>
      <c r="U36" s="333" t="s">
        <v>1702</v>
      </c>
      <c r="V36" s="333" t="s">
        <v>1703</v>
      </c>
      <c r="W36" s="333" t="s">
        <v>1704</v>
      </c>
      <c r="X36" s="333" t="s">
        <v>1705</v>
      </c>
      <c r="Y36" s="333" t="s">
        <v>1706</v>
      </c>
      <c r="Z36" s="333" t="s">
        <v>1707</v>
      </c>
      <c r="AA36" s="333" t="s">
        <v>1161</v>
      </c>
      <c r="AB36" s="333" t="s">
        <v>1708</v>
      </c>
      <c r="AC36" s="333" t="s">
        <v>1709</v>
      </c>
      <c r="AD36" s="333" t="s">
        <v>1710</v>
      </c>
      <c r="AE36" s="333" t="s">
        <v>1711</v>
      </c>
      <c r="AF36" s="333" t="s">
        <v>1712</v>
      </c>
      <c r="AG36" s="333" t="s">
        <v>1713</v>
      </c>
      <c r="AH36" s="333" t="s">
        <v>1714</v>
      </c>
      <c r="AI36" s="333" t="s">
        <v>1715</v>
      </c>
      <c r="AJ36" s="333" t="s">
        <v>1716</v>
      </c>
      <c r="AK36" s="333" t="s">
        <v>1717</v>
      </c>
      <c r="AL36" s="333" t="s">
        <v>1718</v>
      </c>
      <c r="AM36" s="333" t="s">
        <v>1719</v>
      </c>
      <c r="AN36" s="220"/>
    </row>
    <row r="37" spans="1:40" x14ac:dyDescent="0.2">
      <c r="A37" s="220"/>
      <c r="B37" s="783" t="s">
        <v>1652</v>
      </c>
      <c r="C37" s="784"/>
      <c r="D37" s="775" t="str">
        <f>COUNTIF('QIPP Scorecard'!F49:I51,"&gt;0")&amp;" of 4"</f>
        <v>3 of 4</v>
      </c>
      <c r="E37" s="318">
        <f>SUM('QIPP Scorecard'!$F$49:$I$51)*'QIPP Scorecard'!D34</f>
        <v>3969.0000000000005</v>
      </c>
      <c r="F37" s="319">
        <f>SUM('QIPP Scorecard'!$F$49:$I$51)*'QIPP Scorecard'!E34</f>
        <v>91.56</v>
      </c>
      <c r="G37" s="320">
        <f>SUM('QIPP Scorecard'!$F$49:$I$51)*'QIPP Scorecard'!F34</f>
        <v>156.24</v>
      </c>
      <c r="H37" s="318">
        <f>SUM('QIPP Scorecard'!$F$49:$I$51)*'QIPP Scorecard'!G34</f>
        <v>40.320000000000007</v>
      </c>
      <c r="I37" s="319">
        <f>SUM('QIPP Scorecard'!$F$49:$I$51)*'QIPP Scorecard'!H34</f>
        <v>16.8</v>
      </c>
      <c r="J37" s="320">
        <f>SUM('QIPP Scorecard'!$F$49:$I$51)*'QIPP Scorecard'!I34</f>
        <v>0</v>
      </c>
      <c r="K37" s="318">
        <f>SUM('QIPP Scorecard'!$F$49:$I$51)*'QIPP Scorecard'!J34</f>
        <v>0</v>
      </c>
      <c r="L37" s="319">
        <f>SUM('QIPP Scorecard'!$F$49:$I$51)*'QIPP Scorecard'!K34</f>
        <v>0</v>
      </c>
      <c r="M37" s="320">
        <f>SUM('QIPP Scorecard'!$F$49:$I$51)*'QIPP Scorecard'!L34</f>
        <v>0</v>
      </c>
      <c r="N37" s="318">
        <f>SUM('QIPP Scorecard'!$F$49:$I$51)*'QIPP Scorecard'!M34</f>
        <v>0</v>
      </c>
      <c r="O37" s="319">
        <f>SUM('QIPP Scorecard'!$F$49:$I$51)*'QIPP Scorecard'!N34</f>
        <v>0</v>
      </c>
      <c r="P37" s="320">
        <f>SUM('QIPP Scorecard'!$F$49:$I$51)*'QIPP Scorecard'!O34</f>
        <v>0</v>
      </c>
      <c r="Q37" s="320">
        <f>SUM('QIPP Scorecard'!$F$49:$I$51)*'QIPP Scorecard'!P34</f>
        <v>0</v>
      </c>
      <c r="R37" s="320">
        <f>SUM('QIPP Scorecard'!$F$49:$I$51)*'QIPP Scorecard'!Q34</f>
        <v>0</v>
      </c>
      <c r="S37" s="320">
        <f>SUM('QIPP Scorecard'!$F$49:$I$51)*'QIPP Scorecard'!R34</f>
        <v>0</v>
      </c>
      <c r="T37" s="320">
        <f>SUM('QIPP Scorecard'!$F$49:$I$51)*'QIPP Scorecard'!S34</f>
        <v>0</v>
      </c>
      <c r="U37" s="320">
        <f>SUM('QIPP Scorecard'!$F$49:$I$51)*'QIPP Scorecard'!T34</f>
        <v>0</v>
      </c>
      <c r="V37" s="320">
        <f>SUM('QIPP Scorecard'!$F$49:$I$51)*'QIPP Scorecard'!U34</f>
        <v>0</v>
      </c>
      <c r="W37" s="320">
        <f>SUM('QIPP Scorecard'!$F$49:$I$51)*'QIPP Scorecard'!V34</f>
        <v>0</v>
      </c>
      <c r="X37" s="320">
        <f>SUM('QIPP Scorecard'!$F$49:$I$51)*'QIPP Scorecard'!W34</f>
        <v>0</v>
      </c>
      <c r="Y37" s="320">
        <f>SUM('QIPP Scorecard'!$F$49:$I$51)*'QIPP Scorecard'!X34</f>
        <v>0</v>
      </c>
      <c r="Z37" s="336">
        <f>SUM('QIPP Scorecard'!$F$49:$I$51)*'QIPP Scorecard'!Y34</f>
        <v>0</v>
      </c>
      <c r="AA37" s="337">
        <f>SUM('QIPP Scorecard'!$F$49:$I$51)*'QIPP Scorecard'!Z34</f>
        <v>0</v>
      </c>
      <c r="AB37" s="345">
        <f>SUM('QIPP Scorecard'!$F$49:$I$51)*'QIPP Scorecard'!AA34</f>
        <v>0</v>
      </c>
      <c r="AC37" s="350"/>
      <c r="AD37" s="348"/>
      <c r="AE37" s="348"/>
      <c r="AF37" s="348"/>
      <c r="AG37" s="348"/>
      <c r="AH37" s="348"/>
      <c r="AI37" s="348"/>
      <c r="AJ37" s="348"/>
      <c r="AK37" s="348"/>
      <c r="AL37" s="348"/>
      <c r="AM37" s="351"/>
      <c r="AN37" s="220"/>
    </row>
    <row r="38" spans="1:40" x14ac:dyDescent="0.2">
      <c r="A38" s="220"/>
      <c r="B38" s="742" t="s">
        <v>1653</v>
      </c>
      <c r="C38" s="743"/>
      <c r="D38" s="773"/>
      <c r="E38" s="310"/>
      <c r="F38" s="319">
        <f>SUM('QIPP Scorecard'!$F$49:$I$51)*'QIPP Scorecard'!D35</f>
        <v>4000.9200000000005</v>
      </c>
      <c r="G38" s="316">
        <f>SUM('QIPP Scorecard'!$F$49:$I$51)*'QIPP Scorecard'!E35</f>
        <v>114.24000000000001</v>
      </c>
      <c r="H38" s="315">
        <f>SUM('QIPP Scorecard'!$F$49:$I$51)*'QIPP Scorecard'!F35</f>
        <v>116.76</v>
      </c>
      <c r="I38" s="311">
        <f>SUM('QIPP Scorecard'!$F$49:$I$51)*'QIPP Scorecard'!G35</f>
        <v>25.200000000000003</v>
      </c>
      <c r="J38" s="316">
        <f>SUM('QIPP Scorecard'!$F$49:$I$51)*'QIPP Scorecard'!H35</f>
        <v>0</v>
      </c>
      <c r="K38" s="315">
        <f>SUM('QIPP Scorecard'!$F$49:$I$51)*'QIPP Scorecard'!I35</f>
        <v>0</v>
      </c>
      <c r="L38" s="311">
        <f>SUM('QIPP Scorecard'!$F$49:$I$51)*'QIPP Scorecard'!J35</f>
        <v>0</v>
      </c>
      <c r="M38" s="316">
        <f>SUM('QIPP Scorecard'!$F$49:$I$51)*'QIPP Scorecard'!K35</f>
        <v>0</v>
      </c>
      <c r="N38" s="315">
        <f>SUM('QIPP Scorecard'!$F$49:$I$51)*'QIPP Scorecard'!L35</f>
        <v>0</v>
      </c>
      <c r="O38" s="311">
        <f>SUM('QIPP Scorecard'!$F$49:$I$51)*'QIPP Scorecard'!M35</f>
        <v>0</v>
      </c>
      <c r="P38" s="316">
        <f>SUM('QIPP Scorecard'!$F$49:$I$51)*'QIPP Scorecard'!N35</f>
        <v>0</v>
      </c>
      <c r="Q38" s="316">
        <f>SUM('QIPP Scorecard'!$F$49:$I$51)*'QIPP Scorecard'!O35</f>
        <v>0</v>
      </c>
      <c r="R38" s="316">
        <f>SUM('QIPP Scorecard'!$F$49:$I$51)*'QIPP Scorecard'!P35</f>
        <v>0</v>
      </c>
      <c r="S38" s="316">
        <f>SUM('QIPP Scorecard'!$F$49:$I$51)*'QIPP Scorecard'!Q35</f>
        <v>0</v>
      </c>
      <c r="T38" s="316">
        <f>SUM('QIPP Scorecard'!$F$49:$I$51)*'QIPP Scorecard'!R35</f>
        <v>0</v>
      </c>
      <c r="U38" s="316">
        <f>SUM('QIPP Scorecard'!$F$49:$I$51)*'QIPP Scorecard'!S35</f>
        <v>0</v>
      </c>
      <c r="V38" s="316">
        <f>SUM('QIPP Scorecard'!$F$49:$I$51)*'QIPP Scorecard'!T35</f>
        <v>0</v>
      </c>
      <c r="W38" s="316">
        <f>SUM('QIPP Scorecard'!$F$49:$I$51)*'QIPP Scorecard'!U35</f>
        <v>0</v>
      </c>
      <c r="X38" s="316">
        <f>SUM('QIPP Scorecard'!$F$49:$I$51)*'QIPP Scorecard'!V35</f>
        <v>0</v>
      </c>
      <c r="Y38" s="316">
        <f>SUM('QIPP Scorecard'!$F$49:$I$51)*'QIPP Scorecard'!W35</f>
        <v>0</v>
      </c>
      <c r="Z38" s="339">
        <f>SUM('QIPP Scorecard'!$F$49:$I$51)*'QIPP Scorecard'!X35</f>
        <v>0</v>
      </c>
      <c r="AA38" s="340">
        <f>SUM('QIPP Scorecard'!$F$49:$I$51)*'QIPP Scorecard'!Y35</f>
        <v>0</v>
      </c>
      <c r="AB38" s="340">
        <f>SUM('QIPP Scorecard'!$F$49:$I$51)*'QIPP Scorecard'!Z35</f>
        <v>0</v>
      </c>
      <c r="AC38" s="347">
        <f>SUM('QIPP Scorecard'!$F$49:$I$51)*'QIPP Scorecard'!AA35</f>
        <v>0</v>
      </c>
      <c r="AD38" s="349"/>
      <c r="AE38" s="302"/>
      <c r="AF38" s="302"/>
      <c r="AG38" s="302"/>
      <c r="AH38" s="302"/>
      <c r="AI38" s="302"/>
      <c r="AJ38" s="302"/>
      <c r="AK38" s="302"/>
      <c r="AL38" s="302"/>
      <c r="AM38" s="303"/>
      <c r="AN38" s="220"/>
    </row>
    <row r="39" spans="1:40" x14ac:dyDescent="0.2">
      <c r="A39" s="220"/>
      <c r="B39" s="742" t="s">
        <v>1654</v>
      </c>
      <c r="C39" s="743"/>
      <c r="D39" s="773"/>
      <c r="E39" s="301"/>
      <c r="F39" s="309"/>
      <c r="G39" s="316">
        <f>SUM('QIPP Scorecard'!$F$49:$I$51)*'QIPP Scorecard'!D36</f>
        <v>4063.9200000000005</v>
      </c>
      <c r="H39" s="315">
        <f>SUM('QIPP Scorecard'!$F$49:$I$51)*'QIPP Scorecard'!E36</f>
        <v>89.88000000000001</v>
      </c>
      <c r="I39" s="311">
        <f>SUM('QIPP Scorecard'!$F$49:$I$51)*'QIPP Scorecard'!F36</f>
        <v>90.720000000000013</v>
      </c>
      <c r="J39" s="316">
        <f>SUM('QIPP Scorecard'!$F$49:$I$51)*'QIPP Scorecard'!G36</f>
        <v>0</v>
      </c>
      <c r="K39" s="315">
        <f>SUM('QIPP Scorecard'!$F$49:$I$51)*'QIPP Scorecard'!H36</f>
        <v>0</v>
      </c>
      <c r="L39" s="311">
        <f>SUM('QIPP Scorecard'!$F$49:$I$51)*'QIPP Scorecard'!I36</f>
        <v>0</v>
      </c>
      <c r="M39" s="316">
        <f>SUM('QIPP Scorecard'!$F$49:$I$51)*'QIPP Scorecard'!J36</f>
        <v>0</v>
      </c>
      <c r="N39" s="315">
        <f>SUM('QIPP Scorecard'!$F$49:$I$51)*'QIPP Scorecard'!K36</f>
        <v>0</v>
      </c>
      <c r="O39" s="311">
        <f>SUM('QIPP Scorecard'!$F$49:$I$51)*'QIPP Scorecard'!L36</f>
        <v>0</v>
      </c>
      <c r="P39" s="316">
        <f>SUM('QIPP Scorecard'!$F$49:$I$51)*'QIPP Scorecard'!M36</f>
        <v>0</v>
      </c>
      <c r="Q39" s="316">
        <f>SUM('QIPP Scorecard'!$F$49:$I$51)*'QIPP Scorecard'!N36</f>
        <v>0</v>
      </c>
      <c r="R39" s="316">
        <f>SUM('QIPP Scorecard'!$F$49:$I$51)*'QIPP Scorecard'!O36</f>
        <v>0</v>
      </c>
      <c r="S39" s="316">
        <f>SUM('QIPP Scorecard'!$F$49:$I$51)*'QIPP Scorecard'!P36</f>
        <v>0</v>
      </c>
      <c r="T39" s="316">
        <f>SUM('QIPP Scorecard'!$F$49:$I$51)*'QIPP Scorecard'!Q36</f>
        <v>0</v>
      </c>
      <c r="U39" s="316">
        <f>SUM('QIPP Scorecard'!$F$49:$I$51)*'QIPP Scorecard'!R36</f>
        <v>0</v>
      </c>
      <c r="V39" s="316">
        <f>SUM('QIPP Scorecard'!$F$49:$I$51)*'QIPP Scorecard'!S36</f>
        <v>0</v>
      </c>
      <c r="W39" s="316">
        <f>SUM('QIPP Scorecard'!$F$49:$I$51)*'QIPP Scorecard'!T36</f>
        <v>0</v>
      </c>
      <c r="X39" s="316">
        <f>SUM('QIPP Scorecard'!$F$49:$I$51)*'QIPP Scorecard'!U36</f>
        <v>0</v>
      </c>
      <c r="Y39" s="316">
        <f>SUM('QIPP Scorecard'!$F$49:$I$51)*'QIPP Scorecard'!V36</f>
        <v>0</v>
      </c>
      <c r="Z39" s="339">
        <f>SUM('QIPP Scorecard'!$F$49:$I$51)*'QIPP Scorecard'!W36</f>
        <v>0</v>
      </c>
      <c r="AA39" s="340">
        <f>SUM('QIPP Scorecard'!$F$49:$I$51)*'QIPP Scorecard'!X36</f>
        <v>0</v>
      </c>
      <c r="AB39" s="340">
        <f>SUM('QIPP Scorecard'!$F$49:$I$51)*'QIPP Scorecard'!Y36</f>
        <v>0</v>
      </c>
      <c r="AC39" s="340">
        <f>SUM('QIPP Scorecard'!$F$49:$I$51)*'QIPP Scorecard'!Z36</f>
        <v>0</v>
      </c>
      <c r="AD39" s="347">
        <f>SUM('QIPP Scorecard'!$F$49:$I$51)*'QIPP Scorecard'!AA36</f>
        <v>0</v>
      </c>
      <c r="AE39" s="349"/>
      <c r="AF39" s="302"/>
      <c r="AG39" s="302"/>
      <c r="AH39" s="302"/>
      <c r="AI39" s="302"/>
      <c r="AJ39" s="302"/>
      <c r="AK39" s="302"/>
      <c r="AL39" s="302"/>
      <c r="AM39" s="303"/>
      <c r="AN39" s="220"/>
    </row>
    <row r="40" spans="1:40" x14ac:dyDescent="0.2">
      <c r="A40" s="220"/>
      <c r="B40" s="742" t="s">
        <v>1655</v>
      </c>
      <c r="C40" s="743"/>
      <c r="D40" s="773" t="str">
        <f>COUNTIF('QIPP Scorecard'!F52:I54,"&gt;0")&amp;" of 4"</f>
        <v>0 of 4</v>
      </c>
      <c r="E40" s="301"/>
      <c r="F40" s="302"/>
      <c r="G40" s="317"/>
      <c r="H40" s="315">
        <f>SUM('QIPP Scorecard'!$F$52:$I$54)*'QIPP Scorecard'!D37</f>
        <v>0</v>
      </c>
      <c r="I40" s="311">
        <f>SUM('QIPP Scorecard'!$F$52:$I$54)*'QIPP Scorecard'!E37</f>
        <v>0</v>
      </c>
      <c r="J40" s="316">
        <f>SUM('QIPP Scorecard'!$F$52:$I$54)*'QIPP Scorecard'!F37</f>
        <v>0</v>
      </c>
      <c r="K40" s="315">
        <f>SUM('QIPP Scorecard'!$F$52:$I$54)*'QIPP Scorecard'!G37</f>
        <v>0</v>
      </c>
      <c r="L40" s="311">
        <f>SUM('QIPP Scorecard'!$F$52:$I$54)*'QIPP Scorecard'!H37</f>
        <v>0</v>
      </c>
      <c r="M40" s="316">
        <f>SUM('QIPP Scorecard'!$F$52:$I$54)*'QIPP Scorecard'!I37</f>
        <v>0</v>
      </c>
      <c r="N40" s="315">
        <f>SUM('QIPP Scorecard'!$F$52:$I$54)*'QIPP Scorecard'!J37</f>
        <v>0</v>
      </c>
      <c r="O40" s="311">
        <f>SUM('QIPP Scorecard'!$F$52:$I$54)*'QIPP Scorecard'!K37</f>
        <v>0</v>
      </c>
      <c r="P40" s="316">
        <f>SUM('QIPP Scorecard'!$F$52:$I$54)*'QIPP Scorecard'!L37</f>
        <v>0</v>
      </c>
      <c r="Q40" s="316">
        <f>SUM('QIPP Scorecard'!$F$52:$I$54)*'QIPP Scorecard'!M37</f>
        <v>0</v>
      </c>
      <c r="R40" s="316">
        <f>SUM('QIPP Scorecard'!$F$52:$I$54)*'QIPP Scorecard'!N37</f>
        <v>0</v>
      </c>
      <c r="S40" s="316">
        <f>SUM('QIPP Scorecard'!$F$52:$I$54)*'QIPP Scorecard'!O37</f>
        <v>0</v>
      </c>
      <c r="T40" s="316">
        <f>SUM('QIPP Scorecard'!$F$52:$I$54)*'QIPP Scorecard'!P37</f>
        <v>0</v>
      </c>
      <c r="U40" s="316">
        <f>SUM('QIPP Scorecard'!$F$52:$I$54)*'QIPP Scorecard'!Q37</f>
        <v>0</v>
      </c>
      <c r="V40" s="316">
        <f>SUM('QIPP Scorecard'!$F$52:$I$54)*'QIPP Scorecard'!R37</f>
        <v>0</v>
      </c>
      <c r="W40" s="316">
        <f>SUM('QIPP Scorecard'!$F$52:$I$54)*'QIPP Scorecard'!S37</f>
        <v>0</v>
      </c>
      <c r="X40" s="316">
        <f>SUM('QIPP Scorecard'!$F$52:$I$54)*'QIPP Scorecard'!T37</f>
        <v>0</v>
      </c>
      <c r="Y40" s="316">
        <f>SUM('QIPP Scorecard'!$F$52:$I$54)*'QIPP Scorecard'!U37</f>
        <v>0</v>
      </c>
      <c r="Z40" s="339">
        <f>SUM('QIPP Scorecard'!$F$52:$I$54)*'QIPP Scorecard'!V37</f>
        <v>0</v>
      </c>
      <c r="AA40" s="340">
        <f>SUM('QIPP Scorecard'!$F$52:$I$54)*'QIPP Scorecard'!W37</f>
        <v>0</v>
      </c>
      <c r="AB40" s="340">
        <f>SUM('QIPP Scorecard'!$F$52:$I$54)*'QIPP Scorecard'!X37</f>
        <v>0</v>
      </c>
      <c r="AC40" s="340">
        <f>SUM('QIPP Scorecard'!$F$52:$I$54)*'QIPP Scorecard'!Y37</f>
        <v>0</v>
      </c>
      <c r="AD40" s="340">
        <f>SUM('QIPP Scorecard'!$F$52:$I$54)*'QIPP Scorecard'!Z37</f>
        <v>0</v>
      </c>
      <c r="AE40" s="347">
        <f>SUM('QIPP Scorecard'!$F$52:$I$54)*'QIPP Scorecard'!AA37</f>
        <v>0</v>
      </c>
      <c r="AF40" s="349"/>
      <c r="AG40" s="302"/>
      <c r="AH40" s="302"/>
      <c r="AI40" s="302"/>
      <c r="AJ40" s="302"/>
      <c r="AK40" s="302"/>
      <c r="AL40" s="302"/>
      <c r="AM40" s="303"/>
      <c r="AN40" s="220"/>
    </row>
    <row r="41" spans="1:40" x14ac:dyDescent="0.2">
      <c r="A41" s="220"/>
      <c r="B41" s="742" t="s">
        <v>1656</v>
      </c>
      <c r="C41" s="743"/>
      <c r="D41" s="773"/>
      <c r="E41" s="301"/>
      <c r="F41" s="302"/>
      <c r="G41" s="303"/>
      <c r="H41" s="310"/>
      <c r="I41" s="311">
        <f>SUM('QIPP Scorecard'!$F$52:$I$54)*'QIPP Scorecard'!D38</f>
        <v>0</v>
      </c>
      <c r="J41" s="316">
        <f>SUM('QIPP Scorecard'!$F$52:$I$54)*'QIPP Scorecard'!E38</f>
        <v>0</v>
      </c>
      <c r="K41" s="315">
        <f>SUM('QIPP Scorecard'!$F$52:$I$54)*'QIPP Scorecard'!F38</f>
        <v>0</v>
      </c>
      <c r="L41" s="311">
        <f>SUM('QIPP Scorecard'!$F$52:$I$54)*'QIPP Scorecard'!G38</f>
        <v>0</v>
      </c>
      <c r="M41" s="316">
        <f>SUM('QIPP Scorecard'!$F$52:$I$54)*'QIPP Scorecard'!H38</f>
        <v>0</v>
      </c>
      <c r="N41" s="315">
        <f>SUM('QIPP Scorecard'!$F$52:$I$54)*'QIPP Scorecard'!I38</f>
        <v>0</v>
      </c>
      <c r="O41" s="311">
        <f>SUM('QIPP Scorecard'!$F$52:$I$54)*'QIPP Scorecard'!J38</f>
        <v>0</v>
      </c>
      <c r="P41" s="316">
        <f>SUM('QIPP Scorecard'!$F$52:$I$54)*'QIPP Scorecard'!K38</f>
        <v>0</v>
      </c>
      <c r="Q41" s="316">
        <f>SUM('QIPP Scorecard'!$F$52:$I$54)*'QIPP Scorecard'!L38</f>
        <v>0</v>
      </c>
      <c r="R41" s="316">
        <f>SUM('QIPP Scorecard'!$F$52:$I$54)*'QIPP Scorecard'!M38</f>
        <v>0</v>
      </c>
      <c r="S41" s="316">
        <f>SUM('QIPP Scorecard'!$F$52:$I$54)*'QIPP Scorecard'!N38</f>
        <v>0</v>
      </c>
      <c r="T41" s="316">
        <f>SUM('QIPP Scorecard'!$F$52:$I$54)*'QIPP Scorecard'!O38</f>
        <v>0</v>
      </c>
      <c r="U41" s="316">
        <f>SUM('QIPP Scorecard'!$F$52:$I$54)*'QIPP Scorecard'!P38</f>
        <v>0</v>
      </c>
      <c r="V41" s="316">
        <f>SUM('QIPP Scorecard'!$F$52:$I$54)*'QIPP Scorecard'!Q38</f>
        <v>0</v>
      </c>
      <c r="W41" s="316">
        <f>SUM('QIPP Scorecard'!$F$52:$I$54)*'QIPP Scorecard'!R38</f>
        <v>0</v>
      </c>
      <c r="X41" s="316">
        <f>SUM('QIPP Scorecard'!$F$52:$I$54)*'QIPP Scorecard'!S38</f>
        <v>0</v>
      </c>
      <c r="Y41" s="316">
        <f>SUM('QIPP Scorecard'!$F$52:$I$54)*'QIPP Scorecard'!T38</f>
        <v>0</v>
      </c>
      <c r="Z41" s="339">
        <f>SUM('QIPP Scorecard'!$F$52:$I$54)*'QIPP Scorecard'!U38</f>
        <v>0</v>
      </c>
      <c r="AA41" s="340">
        <f>SUM('QIPP Scorecard'!$F$52:$I$54)*'QIPP Scorecard'!V38</f>
        <v>0</v>
      </c>
      <c r="AB41" s="340">
        <f>SUM('QIPP Scorecard'!$F$52:$I$54)*'QIPP Scorecard'!W38</f>
        <v>0</v>
      </c>
      <c r="AC41" s="340">
        <f>SUM('QIPP Scorecard'!$F$52:$I$54)*'QIPP Scorecard'!X38</f>
        <v>0</v>
      </c>
      <c r="AD41" s="340">
        <f>SUM('QIPP Scorecard'!$F$52:$I$54)*'QIPP Scorecard'!Y38</f>
        <v>0</v>
      </c>
      <c r="AE41" s="340">
        <f>SUM('QIPP Scorecard'!$F$52:$I$54)*'QIPP Scorecard'!Z38</f>
        <v>0</v>
      </c>
      <c r="AF41" s="347">
        <f>SUM('QIPP Scorecard'!$F$52:$I$54)*'QIPP Scorecard'!AA38</f>
        <v>0</v>
      </c>
      <c r="AG41" s="349"/>
      <c r="AH41" s="302"/>
      <c r="AI41" s="302"/>
      <c r="AJ41" s="302"/>
      <c r="AK41" s="302"/>
      <c r="AL41" s="302"/>
      <c r="AM41" s="303"/>
      <c r="AN41" s="220"/>
    </row>
    <row r="42" spans="1:40" x14ac:dyDescent="0.2">
      <c r="A42" s="220"/>
      <c r="B42" s="742" t="s">
        <v>1657</v>
      </c>
      <c r="C42" s="743"/>
      <c r="D42" s="773"/>
      <c r="E42" s="301"/>
      <c r="F42" s="302"/>
      <c r="G42" s="303"/>
      <c r="H42" s="301"/>
      <c r="I42" s="309"/>
      <c r="J42" s="316">
        <f>SUM('QIPP Scorecard'!$F$52:$I$54)*'QIPP Scorecard'!D39</f>
        <v>0</v>
      </c>
      <c r="K42" s="315">
        <f>SUM('QIPP Scorecard'!$F$52:$I$54)*'QIPP Scorecard'!E39</f>
        <v>0</v>
      </c>
      <c r="L42" s="311">
        <f>SUM('QIPP Scorecard'!$F$52:$I$54)*'QIPP Scorecard'!F39</f>
        <v>0</v>
      </c>
      <c r="M42" s="316">
        <f>SUM('QIPP Scorecard'!$F$52:$I$54)*'QIPP Scorecard'!G39</f>
        <v>0</v>
      </c>
      <c r="N42" s="315">
        <f>SUM('QIPP Scorecard'!$F$52:$I$54)*'QIPP Scorecard'!H39</f>
        <v>0</v>
      </c>
      <c r="O42" s="311">
        <f>SUM('QIPP Scorecard'!$F$52:$I$54)*'QIPP Scorecard'!I39</f>
        <v>0</v>
      </c>
      <c r="P42" s="316">
        <f>SUM('QIPP Scorecard'!$F$52:$I$54)*'QIPP Scorecard'!J39</f>
        <v>0</v>
      </c>
      <c r="Q42" s="316">
        <f>SUM('QIPP Scorecard'!$F$52:$I$54)*'QIPP Scorecard'!K39</f>
        <v>0</v>
      </c>
      <c r="R42" s="316">
        <f>SUM('QIPP Scorecard'!$F$52:$I$54)*'QIPP Scorecard'!L39</f>
        <v>0</v>
      </c>
      <c r="S42" s="316">
        <f>SUM('QIPP Scorecard'!$F$52:$I$54)*'QIPP Scorecard'!M39</f>
        <v>0</v>
      </c>
      <c r="T42" s="316">
        <f>SUM('QIPP Scorecard'!$F$52:$I$54)*'QIPP Scorecard'!N39</f>
        <v>0</v>
      </c>
      <c r="U42" s="316">
        <f>SUM('QIPP Scorecard'!$F$52:$I$54)*'QIPP Scorecard'!O39</f>
        <v>0</v>
      </c>
      <c r="V42" s="316">
        <f>SUM('QIPP Scorecard'!$F$52:$I$54)*'QIPP Scorecard'!P39</f>
        <v>0</v>
      </c>
      <c r="W42" s="316">
        <f>SUM('QIPP Scorecard'!$F$52:$I$54)*'QIPP Scorecard'!Q39</f>
        <v>0</v>
      </c>
      <c r="X42" s="316">
        <f>SUM('QIPP Scorecard'!$F$52:$I$54)*'QIPP Scorecard'!R39</f>
        <v>0</v>
      </c>
      <c r="Y42" s="316">
        <f>SUM('QIPP Scorecard'!$F$52:$I$54)*'QIPP Scorecard'!S39</f>
        <v>0</v>
      </c>
      <c r="Z42" s="339">
        <f>SUM('QIPP Scorecard'!$F$52:$I$54)*'QIPP Scorecard'!T39</f>
        <v>0</v>
      </c>
      <c r="AA42" s="340">
        <f>SUM('QIPP Scorecard'!$F$52:$I$54)*'QIPP Scorecard'!U39</f>
        <v>0</v>
      </c>
      <c r="AB42" s="340">
        <f>SUM('QIPP Scorecard'!$F$52:$I$54)*'QIPP Scorecard'!V39</f>
        <v>0</v>
      </c>
      <c r="AC42" s="340">
        <f>SUM('QIPP Scorecard'!$F$52:$I$54)*'QIPP Scorecard'!W39</f>
        <v>0</v>
      </c>
      <c r="AD42" s="340">
        <f>SUM('QIPP Scorecard'!$F$52:$I$54)*'QIPP Scorecard'!X39</f>
        <v>0</v>
      </c>
      <c r="AE42" s="340">
        <f>SUM('QIPP Scorecard'!$F$52:$I$54)*'QIPP Scorecard'!Y39</f>
        <v>0</v>
      </c>
      <c r="AF42" s="340">
        <f>SUM('QIPP Scorecard'!$F$52:$I$54)*'QIPP Scorecard'!Z39</f>
        <v>0</v>
      </c>
      <c r="AG42" s="347">
        <f>SUM('QIPP Scorecard'!$F$52:$I$54)*'QIPP Scorecard'!AA39</f>
        <v>0</v>
      </c>
      <c r="AH42" s="349"/>
      <c r="AI42" s="302"/>
      <c r="AJ42" s="302"/>
      <c r="AK42" s="302"/>
      <c r="AL42" s="302"/>
      <c r="AM42" s="303"/>
      <c r="AN42" s="220"/>
    </row>
    <row r="43" spans="1:40" x14ac:dyDescent="0.2">
      <c r="A43" s="220"/>
      <c r="B43" s="742" t="s">
        <v>1658</v>
      </c>
      <c r="C43" s="743"/>
      <c r="D43" s="773" t="str">
        <f>COUNTIF('QIPP Scorecard'!F55:I57,"&gt;0")&amp;" of 4"</f>
        <v>0 of 4</v>
      </c>
      <c r="E43" s="301"/>
      <c r="F43" s="302"/>
      <c r="G43" s="303"/>
      <c r="H43" s="301"/>
      <c r="I43" s="302"/>
      <c r="J43" s="317"/>
      <c r="K43" s="315">
        <f>SUM('QIPP Scorecard'!$F$55:$I$57)*'QIPP Scorecard'!D40</f>
        <v>0</v>
      </c>
      <c r="L43" s="311">
        <f>SUM('QIPP Scorecard'!$F$55:$I$57)*'QIPP Scorecard'!E40</f>
        <v>0</v>
      </c>
      <c r="M43" s="316">
        <f>SUM('QIPP Scorecard'!$F$55:$I$57)*'QIPP Scorecard'!F40</f>
        <v>0</v>
      </c>
      <c r="N43" s="315">
        <f>SUM('QIPP Scorecard'!$F$55:$I$57)*'QIPP Scorecard'!G40</f>
        <v>0</v>
      </c>
      <c r="O43" s="311">
        <f>SUM('QIPP Scorecard'!$F$55:$I$57)*'QIPP Scorecard'!H40</f>
        <v>0</v>
      </c>
      <c r="P43" s="316">
        <f>SUM('QIPP Scorecard'!$F$55:$I$57)*'QIPP Scorecard'!I40</f>
        <v>0</v>
      </c>
      <c r="Q43" s="316">
        <f>SUM('QIPP Scorecard'!$F$55:$I$57)*'QIPP Scorecard'!J40</f>
        <v>0</v>
      </c>
      <c r="R43" s="316">
        <f>SUM('QIPP Scorecard'!$F$55:$I$57)*'QIPP Scorecard'!K40</f>
        <v>0</v>
      </c>
      <c r="S43" s="316">
        <f>SUM('QIPP Scorecard'!$F$55:$I$57)*'QIPP Scorecard'!L40</f>
        <v>0</v>
      </c>
      <c r="T43" s="316">
        <f>SUM('QIPP Scorecard'!$F$55:$I$57)*'QIPP Scorecard'!M40</f>
        <v>0</v>
      </c>
      <c r="U43" s="316">
        <f>SUM('QIPP Scorecard'!$F$55:$I$57)*'QIPP Scorecard'!N40</f>
        <v>0</v>
      </c>
      <c r="V43" s="316">
        <f>SUM('QIPP Scorecard'!$F$55:$I$57)*'QIPP Scorecard'!O40</f>
        <v>0</v>
      </c>
      <c r="W43" s="316">
        <f>SUM('QIPP Scorecard'!$F$55:$I$57)*'QIPP Scorecard'!P40</f>
        <v>0</v>
      </c>
      <c r="X43" s="316">
        <f>SUM('QIPP Scorecard'!$F$55:$I$57)*'QIPP Scorecard'!Q40</f>
        <v>0</v>
      </c>
      <c r="Y43" s="316">
        <f>SUM('QIPP Scorecard'!$F$55:$I$57)*'QIPP Scorecard'!R40</f>
        <v>0</v>
      </c>
      <c r="Z43" s="339">
        <f>SUM('QIPP Scorecard'!$F$55:$I$57)*'QIPP Scorecard'!S40</f>
        <v>0</v>
      </c>
      <c r="AA43" s="340">
        <f>SUM('QIPP Scorecard'!$F$55:$I$57)*'QIPP Scorecard'!T40</f>
        <v>0</v>
      </c>
      <c r="AB43" s="340">
        <f>SUM('QIPP Scorecard'!$F$55:$I$57)*'QIPP Scorecard'!U40</f>
        <v>0</v>
      </c>
      <c r="AC43" s="340">
        <f>SUM('QIPP Scorecard'!$F$55:$I$57)*'QIPP Scorecard'!V40</f>
        <v>0</v>
      </c>
      <c r="AD43" s="340">
        <f>SUM('QIPP Scorecard'!$F$55:$I$57)*'QIPP Scorecard'!W40</f>
        <v>0</v>
      </c>
      <c r="AE43" s="340">
        <f>SUM('QIPP Scorecard'!$F$55:$I$57)*'QIPP Scorecard'!X40</f>
        <v>0</v>
      </c>
      <c r="AF43" s="340">
        <f>SUM('QIPP Scorecard'!$F$55:$I$57)*'QIPP Scorecard'!Y40</f>
        <v>0</v>
      </c>
      <c r="AG43" s="340">
        <f>SUM('QIPP Scorecard'!$F$55:$I$57)*'QIPP Scorecard'!Z40</f>
        <v>0</v>
      </c>
      <c r="AH43" s="347">
        <f>SUM('QIPP Scorecard'!$F$55:$I$57)*'QIPP Scorecard'!AA40</f>
        <v>0</v>
      </c>
      <c r="AI43" s="349"/>
      <c r="AJ43" s="302"/>
      <c r="AK43" s="302"/>
      <c r="AL43" s="302"/>
      <c r="AM43" s="303"/>
      <c r="AN43" s="220"/>
    </row>
    <row r="44" spans="1:40" x14ac:dyDescent="0.2">
      <c r="A44" s="220"/>
      <c r="B44" s="742" t="s">
        <v>1659</v>
      </c>
      <c r="C44" s="743"/>
      <c r="D44" s="773"/>
      <c r="E44" s="301"/>
      <c r="F44" s="302"/>
      <c r="G44" s="303"/>
      <c r="H44" s="301"/>
      <c r="I44" s="302"/>
      <c r="J44" s="303"/>
      <c r="K44" s="310"/>
      <c r="L44" s="311">
        <f>SUM('QIPP Scorecard'!$F$55:$I$57)*'QIPP Scorecard'!D41</f>
        <v>0</v>
      </c>
      <c r="M44" s="316">
        <f>SUM('QIPP Scorecard'!$F$55:$I$57)*'QIPP Scorecard'!E41</f>
        <v>0</v>
      </c>
      <c r="N44" s="315">
        <f>SUM('QIPP Scorecard'!$F$55:$I$57)*'QIPP Scorecard'!F41</f>
        <v>0</v>
      </c>
      <c r="O44" s="311">
        <f>SUM('QIPP Scorecard'!$F$55:$I$57)*'QIPP Scorecard'!G41</f>
        <v>0</v>
      </c>
      <c r="P44" s="316">
        <f>SUM('QIPP Scorecard'!$F$55:$I$57)*'QIPP Scorecard'!H41</f>
        <v>0</v>
      </c>
      <c r="Q44" s="316">
        <f>SUM('QIPP Scorecard'!$F$55:$I$57)*'QIPP Scorecard'!I41</f>
        <v>0</v>
      </c>
      <c r="R44" s="316">
        <f>SUM('QIPP Scorecard'!$F$55:$I$57)*'QIPP Scorecard'!J41</f>
        <v>0</v>
      </c>
      <c r="S44" s="316">
        <f>SUM('QIPP Scorecard'!$F$55:$I$57)*'QIPP Scorecard'!K41</f>
        <v>0</v>
      </c>
      <c r="T44" s="316">
        <f>SUM('QIPP Scorecard'!$F$55:$I$57)*'QIPP Scorecard'!L41</f>
        <v>0</v>
      </c>
      <c r="U44" s="316">
        <f>SUM('QIPP Scorecard'!$F$55:$I$57)*'QIPP Scorecard'!M41</f>
        <v>0</v>
      </c>
      <c r="V44" s="316">
        <f>SUM('QIPP Scorecard'!$F$55:$I$57)*'QIPP Scorecard'!N41</f>
        <v>0</v>
      </c>
      <c r="W44" s="316">
        <f>SUM('QIPP Scorecard'!$F$55:$I$57)*'QIPP Scorecard'!O41</f>
        <v>0</v>
      </c>
      <c r="X44" s="316">
        <f>SUM('QIPP Scorecard'!$F$55:$I$57)*'QIPP Scorecard'!P41</f>
        <v>0</v>
      </c>
      <c r="Y44" s="316">
        <f>SUM('QIPP Scorecard'!$F$55:$I$57)*'QIPP Scorecard'!Q41</f>
        <v>0</v>
      </c>
      <c r="Z44" s="339">
        <f>SUM('QIPP Scorecard'!$F$55:$I$57)*'QIPP Scorecard'!R41</f>
        <v>0</v>
      </c>
      <c r="AA44" s="340">
        <f>SUM('QIPP Scorecard'!$F$55:$I$57)*'QIPP Scorecard'!S41</f>
        <v>0</v>
      </c>
      <c r="AB44" s="340">
        <f>SUM('QIPP Scorecard'!$F$55:$I$57)*'QIPP Scorecard'!T41</f>
        <v>0</v>
      </c>
      <c r="AC44" s="340">
        <f>SUM('QIPP Scorecard'!$F$55:$I$57)*'QIPP Scorecard'!U41</f>
        <v>0</v>
      </c>
      <c r="AD44" s="340">
        <f>SUM('QIPP Scorecard'!$F$55:$I$57)*'QIPP Scorecard'!V41</f>
        <v>0</v>
      </c>
      <c r="AE44" s="340">
        <f>SUM('QIPP Scorecard'!$F$55:$I$57)*'QIPP Scorecard'!W41</f>
        <v>0</v>
      </c>
      <c r="AF44" s="340">
        <f>SUM('QIPP Scorecard'!$F$55:$I$57)*'QIPP Scorecard'!X41</f>
        <v>0</v>
      </c>
      <c r="AG44" s="340">
        <f>SUM('QIPP Scorecard'!$F$55:$I$57)*'QIPP Scorecard'!Y41</f>
        <v>0</v>
      </c>
      <c r="AH44" s="340">
        <f>SUM('QIPP Scorecard'!$F$55:$I$57)*'QIPP Scorecard'!Z41</f>
        <v>0</v>
      </c>
      <c r="AI44" s="347">
        <f>SUM('QIPP Scorecard'!$F$55:$I$57)*'QIPP Scorecard'!AA41</f>
        <v>0</v>
      </c>
      <c r="AJ44" s="349"/>
      <c r="AK44" s="302"/>
      <c r="AL44" s="302"/>
      <c r="AM44" s="303"/>
      <c r="AN44" s="220"/>
    </row>
    <row r="45" spans="1:40" x14ac:dyDescent="0.2">
      <c r="A45" s="220"/>
      <c r="B45" s="742" t="s">
        <v>1660</v>
      </c>
      <c r="C45" s="743"/>
      <c r="D45" s="773"/>
      <c r="E45" s="301"/>
      <c r="F45" s="302"/>
      <c r="G45" s="303"/>
      <c r="H45" s="301"/>
      <c r="I45" s="302"/>
      <c r="J45" s="303"/>
      <c r="K45" s="301"/>
      <c r="L45" s="309"/>
      <c r="M45" s="316">
        <f>SUM('QIPP Scorecard'!$F$55:$I$57)*'QIPP Scorecard'!D42</f>
        <v>0</v>
      </c>
      <c r="N45" s="315">
        <f>SUM('QIPP Scorecard'!$F$55:$I$57)*'QIPP Scorecard'!E42</f>
        <v>0</v>
      </c>
      <c r="O45" s="311">
        <f>SUM('QIPP Scorecard'!$F$55:$I$57)*'QIPP Scorecard'!F42</f>
        <v>0</v>
      </c>
      <c r="P45" s="316">
        <f>SUM('QIPP Scorecard'!$F$55:$I$57)*'QIPP Scorecard'!G42</f>
        <v>0</v>
      </c>
      <c r="Q45" s="316">
        <f>SUM('QIPP Scorecard'!$F$55:$I$57)*'QIPP Scorecard'!H42</f>
        <v>0</v>
      </c>
      <c r="R45" s="316">
        <f>SUM('QIPP Scorecard'!$F$55:$I$57)*'QIPP Scorecard'!I42</f>
        <v>0</v>
      </c>
      <c r="S45" s="316">
        <f>SUM('QIPP Scorecard'!$F$55:$I$57)*'QIPP Scorecard'!J42</f>
        <v>0</v>
      </c>
      <c r="T45" s="316">
        <f>SUM('QIPP Scorecard'!$F$55:$I$57)*'QIPP Scorecard'!K42</f>
        <v>0</v>
      </c>
      <c r="U45" s="316">
        <f>SUM('QIPP Scorecard'!$F$55:$I$57)*'QIPP Scorecard'!L42</f>
        <v>0</v>
      </c>
      <c r="V45" s="316">
        <f>SUM('QIPP Scorecard'!$F$55:$I$57)*'QIPP Scorecard'!M42</f>
        <v>0</v>
      </c>
      <c r="W45" s="316">
        <f>SUM('QIPP Scorecard'!$F$55:$I$57)*'QIPP Scorecard'!N42</f>
        <v>0</v>
      </c>
      <c r="X45" s="316">
        <f>SUM('QIPP Scorecard'!$F$55:$I$57)*'QIPP Scorecard'!O42</f>
        <v>0</v>
      </c>
      <c r="Y45" s="316">
        <f>SUM('QIPP Scorecard'!$F$55:$I$57)*'QIPP Scorecard'!P42</f>
        <v>0</v>
      </c>
      <c r="Z45" s="339">
        <f>SUM('QIPP Scorecard'!$F$55:$I$57)*'QIPP Scorecard'!Q42</f>
        <v>0</v>
      </c>
      <c r="AA45" s="340">
        <f>SUM('QIPP Scorecard'!$F$55:$I$57)*'QIPP Scorecard'!R42</f>
        <v>0</v>
      </c>
      <c r="AB45" s="340">
        <f>SUM('QIPP Scorecard'!$F$55:$I$57)*'QIPP Scorecard'!S42</f>
        <v>0</v>
      </c>
      <c r="AC45" s="340">
        <f>SUM('QIPP Scorecard'!$F$55:$I$57)*'QIPP Scorecard'!T42</f>
        <v>0</v>
      </c>
      <c r="AD45" s="340">
        <f>SUM('QIPP Scorecard'!$F$55:$I$57)*'QIPP Scorecard'!U42</f>
        <v>0</v>
      </c>
      <c r="AE45" s="340">
        <f>SUM('QIPP Scorecard'!$F$55:$I$57)*'QIPP Scorecard'!V42</f>
        <v>0</v>
      </c>
      <c r="AF45" s="340">
        <f>SUM('QIPP Scorecard'!$F$55:$I$57)*'QIPP Scorecard'!W42</f>
        <v>0</v>
      </c>
      <c r="AG45" s="340">
        <f>SUM('QIPP Scorecard'!$F$55:$I$57)*'QIPP Scorecard'!X42</f>
        <v>0</v>
      </c>
      <c r="AH45" s="340">
        <f>SUM('QIPP Scorecard'!$F$55:$I$57)*'QIPP Scorecard'!Y42</f>
        <v>0</v>
      </c>
      <c r="AI45" s="340">
        <f>SUM('QIPP Scorecard'!$F$55:$I$57)*'QIPP Scorecard'!Z42</f>
        <v>0</v>
      </c>
      <c r="AJ45" s="347">
        <f>SUM('QIPP Scorecard'!$F$55:$I$57)*'QIPP Scorecard'!AA42</f>
        <v>0</v>
      </c>
      <c r="AK45" s="349"/>
      <c r="AL45" s="302"/>
      <c r="AM45" s="303"/>
      <c r="AN45" s="220"/>
    </row>
    <row r="46" spans="1:40" x14ac:dyDescent="0.2">
      <c r="A46" s="220"/>
      <c r="B46" s="742" t="s">
        <v>1661</v>
      </c>
      <c r="C46" s="743"/>
      <c r="D46" s="773" t="str">
        <f>COUNTIF('QIPP Scorecard'!F58:I60,"&gt;0")&amp;" of 4"</f>
        <v>0 of 4</v>
      </c>
      <c r="E46" s="301"/>
      <c r="F46" s="302"/>
      <c r="G46" s="303"/>
      <c r="H46" s="301"/>
      <c r="I46" s="302"/>
      <c r="J46" s="303"/>
      <c r="K46" s="301"/>
      <c r="L46" s="302"/>
      <c r="M46" s="317"/>
      <c r="N46" s="315">
        <f>SUM('QIPP Scorecard'!$F$58:$I$60)*'QIPP Scorecard'!D43</f>
        <v>0</v>
      </c>
      <c r="O46" s="311">
        <f>SUM('QIPP Scorecard'!$F$58:$I$60)*'QIPP Scorecard'!E43</f>
        <v>0</v>
      </c>
      <c r="P46" s="316">
        <f>SUM('QIPP Scorecard'!$F$58:$I$60)*'QIPP Scorecard'!F43</f>
        <v>0</v>
      </c>
      <c r="Q46" s="316">
        <f>SUM('QIPP Scorecard'!$F$58:$I$60)*'QIPP Scorecard'!G43</f>
        <v>0</v>
      </c>
      <c r="R46" s="316">
        <f>SUM('QIPP Scorecard'!$F$58:$I$60)*'QIPP Scorecard'!H43</f>
        <v>0</v>
      </c>
      <c r="S46" s="316">
        <f>SUM('QIPP Scorecard'!$F$58:$I$60)*'QIPP Scorecard'!I43</f>
        <v>0</v>
      </c>
      <c r="T46" s="316">
        <f>SUM('QIPP Scorecard'!$F$58:$I$60)*'QIPP Scorecard'!J43</f>
        <v>0</v>
      </c>
      <c r="U46" s="316">
        <f>SUM('QIPP Scorecard'!$F$58:$I$60)*'QIPP Scorecard'!K43</f>
        <v>0</v>
      </c>
      <c r="V46" s="316">
        <f>SUM('QIPP Scorecard'!$F$58:$I$60)*'QIPP Scorecard'!L43</f>
        <v>0</v>
      </c>
      <c r="W46" s="316">
        <f>SUM('QIPP Scorecard'!$F$58:$I$60)*'QIPP Scorecard'!M43</f>
        <v>0</v>
      </c>
      <c r="X46" s="316">
        <f>SUM('QIPP Scorecard'!$F$58:$I$60)*'QIPP Scorecard'!N43</f>
        <v>0</v>
      </c>
      <c r="Y46" s="316">
        <f>SUM('QIPP Scorecard'!$F$58:$I$60)*'QIPP Scorecard'!O43</f>
        <v>0</v>
      </c>
      <c r="Z46" s="339">
        <f>SUM('QIPP Scorecard'!$F$58:$I$60)*'QIPP Scorecard'!P43</f>
        <v>0</v>
      </c>
      <c r="AA46" s="340">
        <f>SUM('QIPP Scorecard'!$F$58:$I$60)*'QIPP Scorecard'!Q43</f>
        <v>0</v>
      </c>
      <c r="AB46" s="340">
        <f>SUM('QIPP Scorecard'!$F$58:$I$60)*'QIPP Scorecard'!R43</f>
        <v>0</v>
      </c>
      <c r="AC46" s="340">
        <f>SUM('QIPP Scorecard'!$F$58:$I$60)*'QIPP Scorecard'!S43</f>
        <v>0</v>
      </c>
      <c r="AD46" s="340">
        <f>SUM('QIPP Scorecard'!$F$58:$I$60)*'QIPP Scorecard'!T43</f>
        <v>0</v>
      </c>
      <c r="AE46" s="340">
        <f>SUM('QIPP Scorecard'!$F$58:$I$60)*'QIPP Scorecard'!U43</f>
        <v>0</v>
      </c>
      <c r="AF46" s="340">
        <f>SUM('QIPP Scorecard'!$F$58:$I$60)*'QIPP Scorecard'!V43</f>
        <v>0</v>
      </c>
      <c r="AG46" s="340">
        <f>SUM('QIPP Scorecard'!$F$58:$I$60)*'QIPP Scorecard'!W43</f>
        <v>0</v>
      </c>
      <c r="AH46" s="340">
        <f>SUM('QIPP Scorecard'!$F$58:$I$60)*'QIPP Scorecard'!X43</f>
        <v>0</v>
      </c>
      <c r="AI46" s="340">
        <f>SUM('QIPP Scorecard'!$F$58:$I$60)*'QIPP Scorecard'!Y43</f>
        <v>0</v>
      </c>
      <c r="AJ46" s="340">
        <f>SUM('QIPP Scorecard'!$F$58:$I$60)*'QIPP Scorecard'!Z43</f>
        <v>0</v>
      </c>
      <c r="AK46" s="347">
        <f>SUM('QIPP Scorecard'!$F$58:$I$60)*'QIPP Scorecard'!AA43</f>
        <v>0</v>
      </c>
      <c r="AL46" s="349"/>
      <c r="AM46" s="303"/>
      <c r="AN46" s="220"/>
    </row>
    <row r="47" spans="1:40" x14ac:dyDescent="0.2">
      <c r="A47" s="220"/>
      <c r="B47" s="742" t="s">
        <v>1662</v>
      </c>
      <c r="C47" s="743"/>
      <c r="D47" s="773"/>
      <c r="E47" s="301"/>
      <c r="F47" s="302"/>
      <c r="G47" s="303"/>
      <c r="H47" s="301"/>
      <c r="I47" s="302"/>
      <c r="J47" s="303"/>
      <c r="K47" s="301"/>
      <c r="L47" s="302"/>
      <c r="M47" s="303"/>
      <c r="N47" s="310"/>
      <c r="O47" s="311">
        <f>SUM('QIPP Scorecard'!$F$58:$I$60)*'QIPP Scorecard'!D44</f>
        <v>0</v>
      </c>
      <c r="P47" s="316">
        <f>SUM('QIPP Scorecard'!$F$58:$I$60)*'QIPP Scorecard'!E44</f>
        <v>0</v>
      </c>
      <c r="Q47" s="316">
        <f>SUM('QIPP Scorecard'!$F$58:$I$60)*'QIPP Scorecard'!F44</f>
        <v>0</v>
      </c>
      <c r="R47" s="316">
        <f>SUM('QIPP Scorecard'!$F$58:$I$60)*'QIPP Scorecard'!G44</f>
        <v>0</v>
      </c>
      <c r="S47" s="316">
        <f>SUM('QIPP Scorecard'!$F$58:$I$60)*'QIPP Scorecard'!H44</f>
        <v>0</v>
      </c>
      <c r="T47" s="316">
        <f>SUM('QIPP Scorecard'!$F$58:$I$60)*'QIPP Scorecard'!I44</f>
        <v>0</v>
      </c>
      <c r="U47" s="316">
        <f>SUM('QIPP Scorecard'!$F$58:$I$60)*'QIPP Scorecard'!J44</f>
        <v>0</v>
      </c>
      <c r="V47" s="316">
        <f>SUM('QIPP Scorecard'!$F$58:$I$60)*'QIPP Scorecard'!K44</f>
        <v>0</v>
      </c>
      <c r="W47" s="316">
        <f>SUM('QIPP Scorecard'!$F$58:$I$60)*'QIPP Scorecard'!L44</f>
        <v>0</v>
      </c>
      <c r="X47" s="316">
        <f>SUM('QIPP Scorecard'!$F$58:$I$60)*'QIPP Scorecard'!M44</f>
        <v>0</v>
      </c>
      <c r="Y47" s="316">
        <f>SUM('QIPP Scorecard'!$F$58:$I$60)*'QIPP Scorecard'!N44</f>
        <v>0</v>
      </c>
      <c r="Z47" s="339">
        <f>SUM('QIPP Scorecard'!$F$58:$I$60)*'QIPP Scorecard'!O44</f>
        <v>0</v>
      </c>
      <c r="AA47" s="340">
        <f>SUM('QIPP Scorecard'!$F$58:$I$60)*'QIPP Scorecard'!P44</f>
        <v>0</v>
      </c>
      <c r="AB47" s="340">
        <f>SUM('QIPP Scorecard'!$F$58:$I$60)*'QIPP Scorecard'!Q44</f>
        <v>0</v>
      </c>
      <c r="AC47" s="340">
        <f>SUM('QIPP Scorecard'!$F$58:$I$60)*'QIPP Scorecard'!R44</f>
        <v>0</v>
      </c>
      <c r="AD47" s="340">
        <f>SUM('QIPP Scorecard'!$F$58:$I$60)*'QIPP Scorecard'!S44</f>
        <v>0</v>
      </c>
      <c r="AE47" s="340">
        <f>SUM('QIPP Scorecard'!$F$58:$I$60)*'QIPP Scorecard'!T44</f>
        <v>0</v>
      </c>
      <c r="AF47" s="340">
        <f>SUM('QIPP Scorecard'!$F$58:$I$60)*'QIPP Scorecard'!U44</f>
        <v>0</v>
      </c>
      <c r="AG47" s="340">
        <f>SUM('QIPP Scorecard'!$F$58:$I$60)*'QIPP Scorecard'!V44</f>
        <v>0</v>
      </c>
      <c r="AH47" s="340">
        <f>SUM('QIPP Scorecard'!$F$58:$I$60)*'QIPP Scorecard'!W44</f>
        <v>0</v>
      </c>
      <c r="AI47" s="340">
        <f>SUM('QIPP Scorecard'!$F$58:$I$60)*'QIPP Scorecard'!X44</f>
        <v>0</v>
      </c>
      <c r="AJ47" s="340">
        <f>SUM('QIPP Scorecard'!$F$58:$I$60)*'QIPP Scorecard'!Y44</f>
        <v>0</v>
      </c>
      <c r="AK47" s="340">
        <f>SUM('QIPP Scorecard'!$F$58:$I$60)*'QIPP Scorecard'!Z44</f>
        <v>0</v>
      </c>
      <c r="AL47" s="347">
        <f>SUM('QIPP Scorecard'!$F$58:$I$60)*'QIPP Scorecard'!AA44</f>
        <v>0</v>
      </c>
      <c r="AM47" s="352"/>
      <c r="AN47" s="220"/>
    </row>
    <row r="48" spans="1:40" x14ac:dyDescent="0.2">
      <c r="A48" s="220"/>
      <c r="B48" s="744" t="s">
        <v>1663</v>
      </c>
      <c r="C48" s="745"/>
      <c r="D48" s="774"/>
      <c r="E48" s="304"/>
      <c r="F48" s="305"/>
      <c r="G48" s="306"/>
      <c r="H48" s="304"/>
      <c r="I48" s="305"/>
      <c r="J48" s="306"/>
      <c r="K48" s="304"/>
      <c r="L48" s="305"/>
      <c r="M48" s="306"/>
      <c r="N48" s="304"/>
      <c r="O48" s="308"/>
      <c r="P48" s="321">
        <f>SUM('QIPP Scorecard'!$F$58:$I$60)*'QIPP Scorecard'!D45</f>
        <v>0</v>
      </c>
      <c r="Q48" s="321">
        <f>SUM('QIPP Scorecard'!$F$58:$I$60)*'QIPP Scorecard'!E45</f>
        <v>0</v>
      </c>
      <c r="R48" s="321">
        <f>SUM('QIPP Scorecard'!$F$58:$I$60)*'QIPP Scorecard'!F45</f>
        <v>0</v>
      </c>
      <c r="S48" s="321">
        <f>SUM('QIPP Scorecard'!$F$58:$I$60)*'QIPP Scorecard'!G45</f>
        <v>0</v>
      </c>
      <c r="T48" s="321">
        <f>SUM('QIPP Scorecard'!$F$58:$I$60)*'QIPP Scorecard'!H45</f>
        <v>0</v>
      </c>
      <c r="U48" s="321">
        <f>SUM('QIPP Scorecard'!$F$58:$I$60)*'QIPP Scorecard'!I45</f>
        <v>0</v>
      </c>
      <c r="V48" s="321">
        <f>SUM('QIPP Scorecard'!$F$58:$I$60)*'QIPP Scorecard'!J45</f>
        <v>0</v>
      </c>
      <c r="W48" s="321">
        <f>SUM('QIPP Scorecard'!$F$58:$I$60)*'QIPP Scorecard'!K45</f>
        <v>0</v>
      </c>
      <c r="X48" s="321">
        <f>SUM('QIPP Scorecard'!$F$58:$I$60)*'QIPP Scorecard'!L45</f>
        <v>0</v>
      </c>
      <c r="Y48" s="321">
        <f>SUM('QIPP Scorecard'!$F$58:$I$60)*'QIPP Scorecard'!M45</f>
        <v>0</v>
      </c>
      <c r="Z48" s="342">
        <f>SUM('QIPP Scorecard'!$F$58:$I$60)*'QIPP Scorecard'!N45</f>
        <v>0</v>
      </c>
      <c r="AA48" s="343">
        <f>SUM('QIPP Scorecard'!$F$58:$I$60)*'QIPP Scorecard'!O45</f>
        <v>0</v>
      </c>
      <c r="AB48" s="343">
        <f>SUM('QIPP Scorecard'!$F$58:$I$60)*'QIPP Scorecard'!P45</f>
        <v>0</v>
      </c>
      <c r="AC48" s="343">
        <f>SUM('QIPP Scorecard'!$F$58:$I$60)*'QIPP Scorecard'!Q45</f>
        <v>0</v>
      </c>
      <c r="AD48" s="343">
        <f>SUM('QIPP Scorecard'!$F$58:$I$60)*'QIPP Scorecard'!R45</f>
        <v>0</v>
      </c>
      <c r="AE48" s="343">
        <f>SUM('QIPP Scorecard'!$F$58:$I$60)*'QIPP Scorecard'!S45</f>
        <v>0</v>
      </c>
      <c r="AF48" s="343">
        <f>SUM('QIPP Scorecard'!$F$58:$I$60)*'QIPP Scorecard'!T45</f>
        <v>0</v>
      </c>
      <c r="AG48" s="343">
        <f>SUM('QIPP Scorecard'!$F$58:$I$60)*'QIPP Scorecard'!U45</f>
        <v>0</v>
      </c>
      <c r="AH48" s="343">
        <f>SUM('QIPP Scorecard'!$F$58:$I$60)*'QIPP Scorecard'!V45</f>
        <v>0</v>
      </c>
      <c r="AI48" s="343">
        <f>SUM('QIPP Scorecard'!$F$58:$I$60)*'QIPP Scorecard'!W45</f>
        <v>0</v>
      </c>
      <c r="AJ48" s="343">
        <f>SUM('QIPP Scorecard'!$F$58:$I$60)*'QIPP Scorecard'!X45</f>
        <v>0</v>
      </c>
      <c r="AK48" s="343">
        <f>SUM('QIPP Scorecard'!$F$58:$I$60)*'QIPP Scorecard'!Y45</f>
        <v>0</v>
      </c>
      <c r="AL48" s="343">
        <f>SUM('QIPP Scorecard'!$F$58:$I$60)*'QIPP Scorecard'!Z45</f>
        <v>0</v>
      </c>
      <c r="AM48" s="346">
        <f>SUM('QIPP Scorecard'!$F$58:$I$60)*'QIPP Scorecard'!AA45</f>
        <v>0</v>
      </c>
      <c r="AN48" s="220"/>
    </row>
    <row r="49" spans="1:40" ht="13.5" thickBot="1" x14ac:dyDescent="0.25">
      <c r="A49" s="220"/>
      <c r="B49" s="746" t="s">
        <v>1677</v>
      </c>
      <c r="C49" s="746"/>
      <c r="D49" s="747"/>
      <c r="E49" s="313">
        <f t="shared" ref="E49:P49" si="9">SUM(E37:E48)</f>
        <v>3969.0000000000005</v>
      </c>
      <c r="F49" s="313">
        <f t="shared" si="9"/>
        <v>4092.4800000000005</v>
      </c>
      <c r="G49" s="314">
        <f t="shared" si="9"/>
        <v>4334.4000000000005</v>
      </c>
      <c r="H49" s="307">
        <f t="shared" si="9"/>
        <v>246.96000000000004</v>
      </c>
      <c r="I49" s="307">
        <f t="shared" si="9"/>
        <v>132.72000000000003</v>
      </c>
      <c r="J49" s="307">
        <f t="shared" si="9"/>
        <v>0</v>
      </c>
      <c r="K49" s="307">
        <f t="shared" si="9"/>
        <v>0</v>
      </c>
      <c r="L49" s="307">
        <f t="shared" si="9"/>
        <v>0</v>
      </c>
      <c r="M49" s="312">
        <f t="shared" si="9"/>
        <v>0</v>
      </c>
      <c r="N49" s="307">
        <f t="shared" si="9"/>
        <v>0</v>
      </c>
      <c r="O49" s="307">
        <f t="shared" si="9"/>
        <v>0</v>
      </c>
      <c r="P49" s="322">
        <f t="shared" si="9"/>
        <v>0</v>
      </c>
      <c r="Q49" s="329">
        <f t="shared" ref="Q49:AM49" si="10">SUM(Q37:Q48)</f>
        <v>0</v>
      </c>
      <c r="R49" s="329">
        <f t="shared" si="10"/>
        <v>0</v>
      </c>
      <c r="S49" s="329">
        <f t="shared" si="10"/>
        <v>0</v>
      </c>
      <c r="T49" s="329">
        <f t="shared" si="10"/>
        <v>0</v>
      </c>
      <c r="U49" s="329">
        <f t="shared" si="10"/>
        <v>0</v>
      </c>
      <c r="V49" s="329">
        <f t="shared" si="10"/>
        <v>0</v>
      </c>
      <c r="W49" s="329">
        <f t="shared" si="10"/>
        <v>0</v>
      </c>
      <c r="X49" s="329">
        <f t="shared" si="10"/>
        <v>0</v>
      </c>
      <c r="Y49" s="329">
        <f t="shared" si="10"/>
        <v>0</v>
      </c>
      <c r="Z49" s="329">
        <f t="shared" si="10"/>
        <v>0</v>
      </c>
      <c r="AA49" s="329">
        <f t="shared" si="10"/>
        <v>0</v>
      </c>
      <c r="AB49" s="329">
        <f t="shared" si="10"/>
        <v>0</v>
      </c>
      <c r="AC49" s="329">
        <f t="shared" si="10"/>
        <v>0</v>
      </c>
      <c r="AD49" s="329">
        <f t="shared" si="10"/>
        <v>0</v>
      </c>
      <c r="AE49" s="329">
        <f t="shared" si="10"/>
        <v>0</v>
      </c>
      <c r="AF49" s="329">
        <f t="shared" si="10"/>
        <v>0</v>
      </c>
      <c r="AG49" s="329">
        <f t="shared" si="10"/>
        <v>0</v>
      </c>
      <c r="AH49" s="329">
        <f t="shared" si="10"/>
        <v>0</v>
      </c>
      <c r="AI49" s="329">
        <f t="shared" si="10"/>
        <v>0</v>
      </c>
      <c r="AJ49" s="329">
        <f t="shared" si="10"/>
        <v>0</v>
      </c>
      <c r="AK49" s="329">
        <f t="shared" si="10"/>
        <v>0</v>
      </c>
      <c r="AL49" s="329">
        <f t="shared" si="10"/>
        <v>0</v>
      </c>
      <c r="AM49" s="329">
        <f t="shared" si="10"/>
        <v>0</v>
      </c>
      <c r="AN49" s="220"/>
    </row>
    <row r="50" spans="1:40" ht="13.5" thickTop="1" x14ac:dyDescent="0.2">
      <c r="A50" s="220"/>
      <c r="B50" s="776" t="s">
        <v>1681</v>
      </c>
      <c r="C50" s="776"/>
      <c r="D50" s="777"/>
      <c r="E50" s="766">
        <f>E49+F49+G49</f>
        <v>12395.880000000001</v>
      </c>
      <c r="F50" s="766"/>
      <c r="G50" s="778"/>
      <c r="H50" s="741">
        <f t="shared" ref="H50" si="11">H49+I49+J49</f>
        <v>379.68000000000006</v>
      </c>
      <c r="I50" s="741"/>
      <c r="J50" s="741"/>
      <c r="K50" s="741">
        <f t="shared" ref="K50" si="12">K49+L49+M49</f>
        <v>0</v>
      </c>
      <c r="L50" s="741"/>
      <c r="M50" s="741"/>
      <c r="N50" s="741">
        <f t="shared" ref="N50" si="13">N49+O49+P49</f>
        <v>0</v>
      </c>
      <c r="O50" s="741"/>
      <c r="P50" s="741"/>
      <c r="Q50" s="766">
        <f t="shared" ref="Q50" si="14">Q49+R49+S49</f>
        <v>0</v>
      </c>
      <c r="R50" s="766"/>
      <c r="S50" s="766"/>
      <c r="T50" s="767">
        <f>SUM(T49:Y49)</f>
        <v>0</v>
      </c>
      <c r="U50" s="768"/>
      <c r="V50" s="768"/>
      <c r="W50" s="768"/>
      <c r="X50" s="768"/>
      <c r="Y50" s="769"/>
      <c r="Z50" s="767">
        <f>+SUM(Z49:AM49)</f>
        <v>0</v>
      </c>
      <c r="AA50" s="768"/>
      <c r="AB50" s="768"/>
      <c r="AC50" s="768"/>
      <c r="AD50" s="768"/>
      <c r="AE50" s="768"/>
      <c r="AF50" s="768"/>
      <c r="AG50" s="768"/>
      <c r="AH50" s="768"/>
      <c r="AI50" s="768"/>
      <c r="AJ50" s="768"/>
      <c r="AK50" s="768"/>
      <c r="AL50" s="768"/>
      <c r="AM50" s="769"/>
      <c r="AN50" s="220"/>
    </row>
    <row r="51" spans="1:40" x14ac:dyDescent="0.2">
      <c r="A51" s="220"/>
      <c r="B51" s="330"/>
      <c r="C51" s="330"/>
      <c r="D51" s="330"/>
      <c r="E51" s="331"/>
      <c r="F51" s="331"/>
      <c r="G51" s="331"/>
      <c r="H51" s="331"/>
      <c r="I51" s="331"/>
      <c r="J51" s="331"/>
      <c r="K51" s="331"/>
      <c r="L51" s="331"/>
      <c r="M51" s="331"/>
      <c r="N51" s="331"/>
      <c r="O51" s="331"/>
      <c r="P51" s="331"/>
      <c r="Q51" s="220"/>
      <c r="R51" s="220"/>
      <c r="S51" s="220"/>
      <c r="T51" s="220"/>
      <c r="U51" s="220"/>
      <c r="V51" s="220"/>
      <c r="W51" s="220"/>
      <c r="X51" s="220"/>
      <c r="Y51" s="220"/>
      <c r="Z51" s="220"/>
      <c r="AA51" s="220"/>
      <c r="AB51" s="220"/>
      <c r="AC51" s="220"/>
      <c r="AD51" s="220"/>
      <c r="AE51" s="220"/>
      <c r="AF51" s="220"/>
      <c r="AG51" s="220"/>
      <c r="AH51" s="220"/>
      <c r="AI51" s="220"/>
      <c r="AJ51" s="220"/>
      <c r="AK51" s="220"/>
      <c r="AL51" s="220"/>
      <c r="AM51" s="220"/>
      <c r="AN51" s="220"/>
    </row>
    <row r="52" spans="1:40" ht="18.75" x14ac:dyDescent="0.2">
      <c r="A52" s="220"/>
      <c r="B52" s="779" t="s">
        <v>1684</v>
      </c>
      <c r="C52" s="780"/>
      <c r="D52" s="780"/>
      <c r="E52" s="781" t="s">
        <v>1679</v>
      </c>
      <c r="F52" s="781"/>
      <c r="G52" s="781"/>
      <c r="H52" s="781"/>
      <c r="I52" s="781"/>
      <c r="J52" s="781"/>
      <c r="K52" s="781"/>
      <c r="L52" s="781"/>
      <c r="M52" s="781"/>
      <c r="N52" s="781"/>
      <c r="O52" s="781"/>
      <c r="P52" s="782"/>
      <c r="Q52" s="735" t="s">
        <v>1688</v>
      </c>
      <c r="R52" s="736"/>
      <c r="S52" s="736"/>
      <c r="T52" s="736"/>
      <c r="U52" s="736"/>
      <c r="V52" s="736"/>
      <c r="W52" s="736"/>
      <c r="X52" s="736"/>
      <c r="Y52" s="736"/>
      <c r="Z52" s="736"/>
      <c r="AA52" s="736"/>
      <c r="AB52" s="736"/>
      <c r="AC52" s="736"/>
      <c r="AD52" s="736"/>
      <c r="AE52" s="736"/>
      <c r="AF52" s="736"/>
      <c r="AG52" s="736"/>
      <c r="AH52" s="736"/>
      <c r="AI52" s="736"/>
      <c r="AJ52" s="736"/>
      <c r="AK52" s="736"/>
      <c r="AL52" s="736"/>
      <c r="AM52" s="737"/>
      <c r="AN52" s="220"/>
    </row>
    <row r="53" spans="1:40" ht="15.75" customHeight="1" x14ac:dyDescent="0.25">
      <c r="A53" s="220"/>
      <c r="B53" s="723" t="s">
        <v>1687</v>
      </c>
      <c r="C53" s="724"/>
      <c r="D53" s="727" t="s">
        <v>33</v>
      </c>
      <c r="E53" s="748" t="s">
        <v>2</v>
      </c>
      <c r="F53" s="749"/>
      <c r="G53" s="750"/>
      <c r="H53" s="751" t="s">
        <v>3</v>
      </c>
      <c r="I53" s="752"/>
      <c r="J53" s="753"/>
      <c r="K53" s="754" t="s">
        <v>4</v>
      </c>
      <c r="L53" s="755"/>
      <c r="M53" s="756"/>
      <c r="N53" s="738" t="s">
        <v>5</v>
      </c>
      <c r="O53" s="739"/>
      <c r="P53" s="740"/>
      <c r="Q53" s="729" t="s">
        <v>1155</v>
      </c>
      <c r="R53" s="730"/>
      <c r="S53" s="731"/>
      <c r="T53" s="732" t="s">
        <v>1157</v>
      </c>
      <c r="U53" s="733"/>
      <c r="V53" s="733"/>
      <c r="W53" s="733"/>
      <c r="X53" s="733"/>
      <c r="Y53" s="734"/>
      <c r="Z53" s="770" t="s">
        <v>1156</v>
      </c>
      <c r="AA53" s="771"/>
      <c r="AB53" s="771"/>
      <c r="AC53" s="771"/>
      <c r="AD53" s="771"/>
      <c r="AE53" s="771"/>
      <c r="AF53" s="771"/>
      <c r="AG53" s="771"/>
      <c r="AH53" s="771"/>
      <c r="AI53" s="771"/>
      <c r="AJ53" s="771"/>
      <c r="AK53" s="771"/>
      <c r="AL53" s="771"/>
      <c r="AM53" s="772"/>
      <c r="AN53" s="220"/>
    </row>
    <row r="54" spans="1:40" ht="15.75" customHeight="1" x14ac:dyDescent="0.2">
      <c r="A54" s="220"/>
      <c r="B54" s="725"/>
      <c r="C54" s="726"/>
      <c r="D54" s="728"/>
      <c r="E54" s="333" t="s">
        <v>1689</v>
      </c>
      <c r="F54" s="333" t="s">
        <v>1690</v>
      </c>
      <c r="G54" s="333" t="s">
        <v>1691</v>
      </c>
      <c r="H54" s="333" t="s">
        <v>1692</v>
      </c>
      <c r="I54" s="333" t="s">
        <v>1694</v>
      </c>
      <c r="J54" s="333" t="s">
        <v>1695</v>
      </c>
      <c r="K54" s="333" t="s">
        <v>1696</v>
      </c>
      <c r="L54" s="333" t="s">
        <v>1697</v>
      </c>
      <c r="M54" s="333" t="s">
        <v>14</v>
      </c>
      <c r="N54" s="333" t="s">
        <v>15</v>
      </c>
      <c r="O54" s="333" t="s">
        <v>16</v>
      </c>
      <c r="P54" s="333" t="s">
        <v>1693</v>
      </c>
      <c r="Q54" s="333" t="s">
        <v>1698</v>
      </c>
      <c r="R54" s="333" t="s">
        <v>1699</v>
      </c>
      <c r="S54" s="333" t="s">
        <v>1700</v>
      </c>
      <c r="T54" s="333" t="s">
        <v>1701</v>
      </c>
      <c r="U54" s="333" t="s">
        <v>1702</v>
      </c>
      <c r="V54" s="333" t="s">
        <v>1703</v>
      </c>
      <c r="W54" s="333" t="s">
        <v>1704</v>
      </c>
      <c r="X54" s="333" t="s">
        <v>1705</v>
      </c>
      <c r="Y54" s="333" t="s">
        <v>1706</v>
      </c>
      <c r="Z54" s="333" t="s">
        <v>1707</v>
      </c>
      <c r="AA54" s="333" t="s">
        <v>1161</v>
      </c>
      <c r="AB54" s="333" t="s">
        <v>1708</v>
      </c>
      <c r="AC54" s="333" t="s">
        <v>1709</v>
      </c>
      <c r="AD54" s="333" t="s">
        <v>1710</v>
      </c>
      <c r="AE54" s="333" t="s">
        <v>1711</v>
      </c>
      <c r="AF54" s="333" t="s">
        <v>1712</v>
      </c>
      <c r="AG54" s="333" t="s">
        <v>1713</v>
      </c>
      <c r="AH54" s="333" t="s">
        <v>1714</v>
      </c>
      <c r="AI54" s="333" t="s">
        <v>1715</v>
      </c>
      <c r="AJ54" s="333" t="s">
        <v>1716</v>
      </c>
      <c r="AK54" s="333" t="s">
        <v>1717</v>
      </c>
      <c r="AL54" s="333" t="s">
        <v>1718</v>
      </c>
      <c r="AM54" s="333" t="s">
        <v>1719</v>
      </c>
      <c r="AN54" s="220"/>
    </row>
    <row r="55" spans="1:40" x14ac:dyDescent="0.2">
      <c r="A55" s="220"/>
      <c r="B55" s="783" t="s">
        <v>1652</v>
      </c>
      <c r="C55" s="784"/>
      <c r="D55" s="775" t="str">
        <f>+COUNTIF('QIPP Scorecard'!J49:M51,"&gt;0")&amp;" of 4"</f>
        <v>3 of 4</v>
      </c>
      <c r="E55" s="318">
        <f>SUM('QIPP Scorecard'!$J$49:$M$51)*'QIPP Scorecard'!D$34</f>
        <v>7371</v>
      </c>
      <c r="F55" s="319">
        <f>SUM('QIPP Scorecard'!$J$49:$M$51)*'QIPP Scorecard'!E$34</f>
        <v>170.04</v>
      </c>
      <c r="G55" s="320">
        <f>SUM('QIPP Scorecard'!$J$49:$M$51)*'QIPP Scorecard'!F$34</f>
        <v>290.16000000000003</v>
      </c>
      <c r="H55" s="318">
        <f>SUM('QIPP Scorecard'!$J$49:$M$51)*'QIPP Scorecard'!G$34</f>
        <v>74.88</v>
      </c>
      <c r="I55" s="319">
        <f>SUM('QIPP Scorecard'!$J$49:$M$51)*'QIPP Scorecard'!H$34</f>
        <v>31.200000000000003</v>
      </c>
      <c r="J55" s="320">
        <f>SUM('QIPP Scorecard'!$J$49:$M$51)*'QIPP Scorecard'!I$34</f>
        <v>0</v>
      </c>
      <c r="K55" s="318">
        <f>SUM('QIPP Scorecard'!$J$49:$M$51)*'QIPP Scorecard'!J$34</f>
        <v>0</v>
      </c>
      <c r="L55" s="319">
        <f>SUM('QIPP Scorecard'!$J$49:$M$51)*'QIPP Scorecard'!K$34</f>
        <v>0</v>
      </c>
      <c r="M55" s="320">
        <f>SUM('QIPP Scorecard'!$J$49:$M$51)*'QIPP Scorecard'!L$34</f>
        <v>0</v>
      </c>
      <c r="N55" s="318">
        <f>SUM('QIPP Scorecard'!$J$49:$M$51)*'QIPP Scorecard'!M$34</f>
        <v>0</v>
      </c>
      <c r="O55" s="319">
        <f>SUM('QIPP Scorecard'!$J$49:$M$51)*'QIPP Scorecard'!N$34</f>
        <v>0</v>
      </c>
      <c r="P55" s="320">
        <f>SUM('QIPP Scorecard'!$J$49:$M$51)*'QIPP Scorecard'!O$34</f>
        <v>0</v>
      </c>
      <c r="Q55" s="320">
        <f>SUM('QIPP Scorecard'!$J$49:$M$51)*'QIPP Scorecard'!P$34</f>
        <v>0</v>
      </c>
      <c r="R55" s="320">
        <f>SUM('QIPP Scorecard'!$J$49:$M$51)*'QIPP Scorecard'!Q$34</f>
        <v>0</v>
      </c>
      <c r="S55" s="320">
        <f>SUM('QIPP Scorecard'!$J$49:$M$51)*'QIPP Scorecard'!R$34</f>
        <v>0</v>
      </c>
      <c r="T55" s="320">
        <f>SUM('QIPP Scorecard'!$J$49:$M$51)*'QIPP Scorecard'!S$34</f>
        <v>0</v>
      </c>
      <c r="U55" s="320">
        <f>SUM('QIPP Scorecard'!$J$49:$M$51)*'QIPP Scorecard'!T$34</f>
        <v>0</v>
      </c>
      <c r="V55" s="320">
        <f>SUM('QIPP Scorecard'!$J$49:$M$51)*'QIPP Scorecard'!U$34</f>
        <v>0</v>
      </c>
      <c r="W55" s="320">
        <f>SUM('QIPP Scorecard'!$J$49:$M$51)*'QIPP Scorecard'!V$34</f>
        <v>0</v>
      </c>
      <c r="X55" s="320">
        <f>SUM('QIPP Scorecard'!$J$49:$M$51)*'QIPP Scorecard'!W$34</f>
        <v>0</v>
      </c>
      <c r="Y55" s="320">
        <f>SUM('QIPP Scorecard'!$J$49:$M$51)*'QIPP Scorecard'!X$34</f>
        <v>0</v>
      </c>
      <c r="Z55" s="336">
        <f>SUM('QIPP Scorecard'!$J$49:$M$51)*'QIPP Scorecard'!Y$34</f>
        <v>0</v>
      </c>
      <c r="AA55" s="337">
        <f>SUM('QIPP Scorecard'!$J$49:$M$51)*'QIPP Scorecard'!Z$34</f>
        <v>0</v>
      </c>
      <c r="AB55" s="345">
        <f>SUM('QIPP Scorecard'!$J$49:$M$51)*'QIPP Scorecard'!AA$34</f>
        <v>0</v>
      </c>
      <c r="AC55" s="350"/>
      <c r="AD55" s="348"/>
      <c r="AE55" s="348"/>
      <c r="AF55" s="348"/>
      <c r="AG55" s="348"/>
      <c r="AH55" s="348"/>
      <c r="AI55" s="348"/>
      <c r="AJ55" s="348"/>
      <c r="AK55" s="348"/>
      <c r="AL55" s="348"/>
      <c r="AM55" s="351"/>
      <c r="AN55" s="220"/>
    </row>
    <row r="56" spans="1:40" x14ac:dyDescent="0.2">
      <c r="A56" s="220"/>
      <c r="B56" s="742" t="s">
        <v>1653</v>
      </c>
      <c r="C56" s="743"/>
      <c r="D56" s="773" t="str">
        <f>+INDEX('Monthy Targets'!K:K,MATCH('QIPP Breakout'!$D$9,'Monthy Targets'!$A:$A,0))</f>
        <v>Yes</v>
      </c>
      <c r="E56" s="310"/>
      <c r="F56" s="319">
        <f>+SUM('QIPP Scorecard'!$J$49:$M$51)*'QIPP Scorecard'!D$35</f>
        <v>7430.2800000000007</v>
      </c>
      <c r="G56" s="316">
        <f>+SUM('QIPP Scorecard'!$J$49:$M$51)*'QIPP Scorecard'!E$35</f>
        <v>212.16</v>
      </c>
      <c r="H56" s="315">
        <f>+SUM('QIPP Scorecard'!$J$49:$M$51)*'QIPP Scorecard'!F$35</f>
        <v>216.84</v>
      </c>
      <c r="I56" s="311">
        <f>+SUM('QIPP Scorecard'!$J$49:$M$51)*'QIPP Scorecard'!G$35</f>
        <v>46.800000000000004</v>
      </c>
      <c r="J56" s="316">
        <f>+SUM('QIPP Scorecard'!$J$49:$M$51)*'QIPP Scorecard'!H$35</f>
        <v>0</v>
      </c>
      <c r="K56" s="315">
        <f>+SUM('QIPP Scorecard'!$J$49:$M$51)*'QIPP Scorecard'!I$35</f>
        <v>0</v>
      </c>
      <c r="L56" s="311">
        <f>+SUM('QIPP Scorecard'!$J$49:$M$51)*'QIPP Scorecard'!J$35</f>
        <v>0</v>
      </c>
      <c r="M56" s="316">
        <f>+SUM('QIPP Scorecard'!$J$49:$M$51)*'QIPP Scorecard'!K$35</f>
        <v>0</v>
      </c>
      <c r="N56" s="315">
        <f>+SUM('QIPP Scorecard'!$J$49:$M$51)*'QIPP Scorecard'!L$35</f>
        <v>0</v>
      </c>
      <c r="O56" s="311">
        <f>+SUM('QIPP Scorecard'!$J$49:$M$51)*'QIPP Scorecard'!M$35</f>
        <v>0</v>
      </c>
      <c r="P56" s="316">
        <f>+SUM('QIPP Scorecard'!$J$49:$M$51)*'QIPP Scorecard'!N$35</f>
        <v>0</v>
      </c>
      <c r="Q56" s="316">
        <f>+SUM('QIPP Scorecard'!$J$49:$M$51)*'QIPP Scorecard'!O$35</f>
        <v>0</v>
      </c>
      <c r="R56" s="316">
        <f>+SUM('QIPP Scorecard'!$J$49:$M$51)*'QIPP Scorecard'!P$35</f>
        <v>0</v>
      </c>
      <c r="S56" s="316">
        <f>+SUM('QIPP Scorecard'!$J$49:$M$51)*'QIPP Scorecard'!Q$35</f>
        <v>0</v>
      </c>
      <c r="T56" s="316">
        <f>+SUM('QIPP Scorecard'!$J$49:$M$51)*'QIPP Scorecard'!R$35</f>
        <v>0</v>
      </c>
      <c r="U56" s="316">
        <f>+SUM('QIPP Scorecard'!$J$49:$M$51)*'QIPP Scorecard'!S$35</f>
        <v>0</v>
      </c>
      <c r="V56" s="316">
        <f>+SUM('QIPP Scorecard'!$J$49:$M$51)*'QIPP Scorecard'!T$35</f>
        <v>0</v>
      </c>
      <c r="W56" s="316">
        <f>+SUM('QIPP Scorecard'!$J$49:$M$51)*'QIPP Scorecard'!U$35</f>
        <v>0</v>
      </c>
      <c r="X56" s="316">
        <f>+SUM('QIPP Scorecard'!$J$49:$M$51)*'QIPP Scorecard'!V$35</f>
        <v>0</v>
      </c>
      <c r="Y56" s="316">
        <f>+SUM('QIPP Scorecard'!$J$49:$M$51)*'QIPP Scorecard'!W$35</f>
        <v>0</v>
      </c>
      <c r="Z56" s="339">
        <f>+SUM('QIPP Scorecard'!$J$49:$M$51)*'QIPP Scorecard'!X$35</f>
        <v>0</v>
      </c>
      <c r="AA56" s="340">
        <f>+SUM('QIPP Scorecard'!$J$49:$M$51)*'QIPP Scorecard'!Y$35</f>
        <v>0</v>
      </c>
      <c r="AB56" s="340">
        <f>+SUM('QIPP Scorecard'!$J$49:$M$51)*'QIPP Scorecard'!Z$35</f>
        <v>0</v>
      </c>
      <c r="AC56" s="347">
        <f>+SUM('QIPP Scorecard'!$J$49:$M$51)*'QIPP Scorecard'!AA$35</f>
        <v>0</v>
      </c>
      <c r="AD56" s="349"/>
      <c r="AE56" s="302"/>
      <c r="AF56" s="302"/>
      <c r="AG56" s="302"/>
      <c r="AH56" s="302"/>
      <c r="AI56" s="302"/>
      <c r="AJ56" s="302"/>
      <c r="AK56" s="302"/>
      <c r="AL56" s="302"/>
      <c r="AM56" s="303"/>
      <c r="AN56" s="220"/>
    </row>
    <row r="57" spans="1:40" x14ac:dyDescent="0.2">
      <c r="A57" s="220"/>
      <c r="B57" s="742" t="s">
        <v>1654</v>
      </c>
      <c r="C57" s="743"/>
      <c r="D57" s="773" t="str">
        <f>+INDEX('Monthy Targets'!L:L,MATCH('QIPP Breakout'!$D$9,'Monthy Targets'!$A:$A,0))</f>
        <v>Yes</v>
      </c>
      <c r="E57" s="301"/>
      <c r="F57" s="309"/>
      <c r="G57" s="316">
        <f>+SUM('QIPP Scorecard'!$J$49:$M$51)*'QIPP Scorecard'!D$36</f>
        <v>7547.2800000000007</v>
      </c>
      <c r="H57" s="315">
        <f>+SUM('QIPP Scorecard'!$J$49:$M$51)*'QIPP Scorecard'!E$36</f>
        <v>166.92000000000002</v>
      </c>
      <c r="I57" s="311">
        <f>+SUM('QIPP Scorecard'!$J$49:$M$51)*'QIPP Scorecard'!F$36</f>
        <v>168.48000000000002</v>
      </c>
      <c r="J57" s="316">
        <f>+SUM('QIPP Scorecard'!$J$49:$M$51)*'QIPP Scorecard'!G$36</f>
        <v>0</v>
      </c>
      <c r="K57" s="315">
        <f>+SUM('QIPP Scorecard'!$J$49:$M$51)*'QIPP Scorecard'!H$36</f>
        <v>0</v>
      </c>
      <c r="L57" s="311">
        <f>+SUM('QIPP Scorecard'!$J$49:$M$51)*'QIPP Scorecard'!I$36</f>
        <v>0</v>
      </c>
      <c r="M57" s="316">
        <f>+SUM('QIPP Scorecard'!$J$49:$M$51)*'QIPP Scorecard'!J$36</f>
        <v>0</v>
      </c>
      <c r="N57" s="315">
        <f>+SUM('QIPP Scorecard'!$J$49:$M$51)*'QIPP Scorecard'!K$36</f>
        <v>0</v>
      </c>
      <c r="O57" s="311">
        <f>+SUM('QIPP Scorecard'!$J$49:$M$51)*'QIPP Scorecard'!L$36</f>
        <v>0</v>
      </c>
      <c r="P57" s="316">
        <f>+SUM('QIPP Scorecard'!$J$49:$M$51)*'QIPP Scorecard'!M$36</f>
        <v>0</v>
      </c>
      <c r="Q57" s="316">
        <f>+SUM('QIPP Scorecard'!$J$49:$M$51)*'QIPP Scorecard'!N$36</f>
        <v>0</v>
      </c>
      <c r="R57" s="316">
        <f>+SUM('QIPP Scorecard'!$J$49:$M$51)*'QIPP Scorecard'!O$36</f>
        <v>0</v>
      </c>
      <c r="S57" s="316">
        <f>+SUM('QIPP Scorecard'!$J$49:$M$51)*'QIPP Scorecard'!P$36</f>
        <v>0</v>
      </c>
      <c r="T57" s="316">
        <f>+SUM('QIPP Scorecard'!$J$49:$M$51)*'QIPP Scorecard'!Q$36</f>
        <v>0</v>
      </c>
      <c r="U57" s="316">
        <f>+SUM('QIPP Scorecard'!$J$49:$M$51)*'QIPP Scorecard'!R$36</f>
        <v>0</v>
      </c>
      <c r="V57" s="316">
        <f>+SUM('QIPP Scorecard'!$J$49:$M$51)*'QIPP Scorecard'!S$36</f>
        <v>0</v>
      </c>
      <c r="W57" s="316">
        <f>+SUM('QIPP Scorecard'!$J$49:$M$51)*'QIPP Scorecard'!T$36</f>
        <v>0</v>
      </c>
      <c r="X57" s="316">
        <f>+SUM('QIPP Scorecard'!$J$49:$M$51)*'QIPP Scorecard'!U$36</f>
        <v>0</v>
      </c>
      <c r="Y57" s="316">
        <f>+SUM('QIPP Scorecard'!$J$49:$M$51)*'QIPP Scorecard'!V$36</f>
        <v>0</v>
      </c>
      <c r="Z57" s="339">
        <f>+SUM('QIPP Scorecard'!$J$49:$M$51)*'QIPP Scorecard'!W$36</f>
        <v>0</v>
      </c>
      <c r="AA57" s="340">
        <f>+SUM('QIPP Scorecard'!$J$49:$M$51)*'QIPP Scorecard'!X$36</f>
        <v>0</v>
      </c>
      <c r="AB57" s="340">
        <f>+SUM('QIPP Scorecard'!$J$49:$M$51)*'QIPP Scorecard'!Y$36</f>
        <v>0</v>
      </c>
      <c r="AC57" s="340">
        <f>+SUM('QIPP Scorecard'!$J$49:$M$51)*'QIPP Scorecard'!Z$36</f>
        <v>0</v>
      </c>
      <c r="AD57" s="347">
        <f>+SUM('QIPP Scorecard'!$J$49:$M$51)*'QIPP Scorecard'!AA$36</f>
        <v>0</v>
      </c>
      <c r="AE57" s="349"/>
      <c r="AF57" s="302"/>
      <c r="AG57" s="302"/>
      <c r="AH57" s="302"/>
      <c r="AI57" s="302"/>
      <c r="AJ57" s="302"/>
      <c r="AK57" s="302"/>
      <c r="AL57" s="302"/>
      <c r="AM57" s="303"/>
      <c r="AN57" s="220"/>
    </row>
    <row r="58" spans="1:40" x14ac:dyDescent="0.2">
      <c r="A58" s="220"/>
      <c r="B58" s="742" t="s">
        <v>1655</v>
      </c>
      <c r="C58" s="743"/>
      <c r="D58" s="773" t="str">
        <f>+COUNTIF('QIPP Scorecard'!J52:M54,"&gt;0")&amp;" of 4"</f>
        <v>0 of 4</v>
      </c>
      <c r="E58" s="301"/>
      <c r="F58" s="302"/>
      <c r="G58" s="317"/>
      <c r="H58" s="315">
        <f>+SUM('QIPP Scorecard'!$J$52:$M$54)*'QIPP Scorecard'!D$37</f>
        <v>0</v>
      </c>
      <c r="I58" s="311">
        <f>+SUM('QIPP Scorecard'!$J$52:$M$54)*'QIPP Scorecard'!E$37</f>
        <v>0</v>
      </c>
      <c r="J58" s="316">
        <f>+SUM('QIPP Scorecard'!$J$52:$M$54)*'QIPP Scorecard'!F$37</f>
        <v>0</v>
      </c>
      <c r="K58" s="315">
        <f>+SUM('QIPP Scorecard'!$J$52:$M$54)*'QIPP Scorecard'!G$37</f>
        <v>0</v>
      </c>
      <c r="L58" s="311">
        <f>+SUM('QIPP Scorecard'!$J$52:$M$54)*'QIPP Scorecard'!H$37</f>
        <v>0</v>
      </c>
      <c r="M58" s="316">
        <f>+SUM('QIPP Scorecard'!$J$52:$M$54)*'QIPP Scorecard'!I$37</f>
        <v>0</v>
      </c>
      <c r="N58" s="315">
        <f>+SUM('QIPP Scorecard'!$J$52:$M$54)*'QIPP Scorecard'!J$37</f>
        <v>0</v>
      </c>
      <c r="O58" s="311">
        <f>+SUM('QIPP Scorecard'!$J$52:$M$54)*'QIPP Scorecard'!K$37</f>
        <v>0</v>
      </c>
      <c r="P58" s="316">
        <f>+SUM('QIPP Scorecard'!$J$52:$M$54)*'QIPP Scorecard'!L$37</f>
        <v>0</v>
      </c>
      <c r="Q58" s="316">
        <f>+SUM('QIPP Scorecard'!$J$52:$M$54)*'QIPP Scorecard'!M$37</f>
        <v>0</v>
      </c>
      <c r="R58" s="316">
        <f>+SUM('QIPP Scorecard'!$J$52:$M$54)*'QIPP Scorecard'!N$37</f>
        <v>0</v>
      </c>
      <c r="S58" s="316">
        <f>+SUM('QIPP Scorecard'!$J$52:$M$54)*'QIPP Scorecard'!O$37</f>
        <v>0</v>
      </c>
      <c r="T58" s="316">
        <f>+SUM('QIPP Scorecard'!$J$52:$M$54)*'QIPP Scorecard'!P$37</f>
        <v>0</v>
      </c>
      <c r="U58" s="316">
        <f>+SUM('QIPP Scorecard'!$J$52:$M$54)*'QIPP Scorecard'!Q$37</f>
        <v>0</v>
      </c>
      <c r="V58" s="316">
        <f>+SUM('QIPP Scorecard'!$J$52:$M$54)*'QIPP Scorecard'!R$37</f>
        <v>0</v>
      </c>
      <c r="W58" s="316">
        <f>+SUM('QIPP Scorecard'!$J$52:$M$54)*'QIPP Scorecard'!S$37</f>
        <v>0</v>
      </c>
      <c r="X58" s="316">
        <f>+SUM('QIPP Scorecard'!$J$52:$M$54)*'QIPP Scorecard'!T$37</f>
        <v>0</v>
      </c>
      <c r="Y58" s="316">
        <f>+SUM('QIPP Scorecard'!$J$52:$M$54)*'QIPP Scorecard'!U$37</f>
        <v>0</v>
      </c>
      <c r="Z58" s="339">
        <f>+SUM('QIPP Scorecard'!$J$52:$M$54)*'QIPP Scorecard'!V$37</f>
        <v>0</v>
      </c>
      <c r="AA58" s="340">
        <f>+SUM('QIPP Scorecard'!$J$52:$M$54)*'QIPP Scorecard'!W$37</f>
        <v>0</v>
      </c>
      <c r="AB58" s="340">
        <f>+SUM('QIPP Scorecard'!$J$52:$M$54)*'QIPP Scorecard'!X$37</f>
        <v>0</v>
      </c>
      <c r="AC58" s="340">
        <f>+SUM('QIPP Scorecard'!$J$52:$M$54)*'QIPP Scorecard'!Y$37</f>
        <v>0</v>
      </c>
      <c r="AD58" s="340">
        <f>+SUM('QIPP Scorecard'!$J$52:$M$54)*'QIPP Scorecard'!Z$37</f>
        <v>0</v>
      </c>
      <c r="AE58" s="347">
        <f>+SUM('QIPP Scorecard'!$J$52:$M$54)*'QIPP Scorecard'!AA$37</f>
        <v>0</v>
      </c>
      <c r="AF58" s="349"/>
      <c r="AG58" s="302"/>
      <c r="AH58" s="302"/>
      <c r="AI58" s="302"/>
      <c r="AJ58" s="302"/>
      <c r="AK58" s="302"/>
      <c r="AL58" s="302"/>
      <c r="AM58" s="303"/>
      <c r="AN58" s="220"/>
    </row>
    <row r="59" spans="1:40" x14ac:dyDescent="0.2">
      <c r="A59" s="220"/>
      <c r="B59" s="742" t="s">
        <v>1656</v>
      </c>
      <c r="C59" s="743"/>
      <c r="D59" s="773" t="str">
        <f>+INDEX('Monthy Targets'!K:K,MATCH('QIPP Breakout'!$D$9,'Monthy Targets'!$A:$A,0))</f>
        <v>Yes</v>
      </c>
      <c r="E59" s="301"/>
      <c r="F59" s="302"/>
      <c r="G59" s="303"/>
      <c r="H59" s="310"/>
      <c r="I59" s="311">
        <f>+SUM('QIPP Scorecard'!$J$52:$M$54)*'QIPP Scorecard'!D$38</f>
        <v>0</v>
      </c>
      <c r="J59" s="316">
        <f>+SUM('QIPP Scorecard'!$J$52:$M$54)*'QIPP Scorecard'!E$38</f>
        <v>0</v>
      </c>
      <c r="K59" s="315">
        <f>+SUM('QIPP Scorecard'!$J$52:$M$54)*'QIPP Scorecard'!F$38</f>
        <v>0</v>
      </c>
      <c r="L59" s="311">
        <f>+SUM('QIPP Scorecard'!$J$52:$M$54)*'QIPP Scorecard'!G$38</f>
        <v>0</v>
      </c>
      <c r="M59" s="316">
        <f>+SUM('QIPP Scorecard'!$J$52:$M$54)*'QIPP Scorecard'!H$38</f>
        <v>0</v>
      </c>
      <c r="N59" s="315">
        <f>+SUM('QIPP Scorecard'!$J$52:$M$54)*'QIPP Scorecard'!I$38</f>
        <v>0</v>
      </c>
      <c r="O59" s="311">
        <f>+SUM('QIPP Scorecard'!$J$52:$M$54)*'QIPP Scorecard'!J$38</f>
        <v>0</v>
      </c>
      <c r="P59" s="316">
        <f>+SUM('QIPP Scorecard'!$J$52:$M$54)*'QIPP Scorecard'!K$38</f>
        <v>0</v>
      </c>
      <c r="Q59" s="316">
        <f>+SUM('QIPP Scorecard'!$J$52:$M$54)*'QIPP Scorecard'!L$38</f>
        <v>0</v>
      </c>
      <c r="R59" s="316">
        <f>+SUM('QIPP Scorecard'!$J$52:$M$54)*'QIPP Scorecard'!M$38</f>
        <v>0</v>
      </c>
      <c r="S59" s="316">
        <f>+SUM('QIPP Scorecard'!$J$52:$M$54)*'QIPP Scorecard'!N$38</f>
        <v>0</v>
      </c>
      <c r="T59" s="316">
        <f>+SUM('QIPP Scorecard'!$J$52:$M$54)*'QIPP Scorecard'!O$38</f>
        <v>0</v>
      </c>
      <c r="U59" s="316">
        <f>+SUM('QIPP Scorecard'!$J$52:$M$54)*'QIPP Scorecard'!P$38</f>
        <v>0</v>
      </c>
      <c r="V59" s="316">
        <f>+SUM('QIPP Scorecard'!$J$52:$M$54)*'QIPP Scorecard'!Q$38</f>
        <v>0</v>
      </c>
      <c r="W59" s="316">
        <f>+SUM('QIPP Scorecard'!$J$52:$M$54)*'QIPP Scorecard'!R$38</f>
        <v>0</v>
      </c>
      <c r="X59" s="316">
        <f>+SUM('QIPP Scorecard'!$J$52:$M$54)*'QIPP Scorecard'!S$38</f>
        <v>0</v>
      </c>
      <c r="Y59" s="316">
        <f>+SUM('QIPP Scorecard'!$J$52:$M$54)*'QIPP Scorecard'!T$38</f>
        <v>0</v>
      </c>
      <c r="Z59" s="339">
        <f>+SUM('QIPP Scorecard'!$J$52:$M$54)*'QIPP Scorecard'!U$38</f>
        <v>0</v>
      </c>
      <c r="AA59" s="340">
        <f>+SUM('QIPP Scorecard'!$J$52:$M$54)*'QIPP Scorecard'!V$38</f>
        <v>0</v>
      </c>
      <c r="AB59" s="340">
        <f>+SUM('QIPP Scorecard'!$J$52:$M$54)*'QIPP Scorecard'!W$38</f>
        <v>0</v>
      </c>
      <c r="AC59" s="340">
        <f>+SUM('QIPP Scorecard'!$J$52:$M$54)*'QIPP Scorecard'!X$38</f>
        <v>0</v>
      </c>
      <c r="AD59" s="340">
        <f>+SUM('QIPP Scorecard'!$J$52:$M$54)*'QIPP Scorecard'!Y$38</f>
        <v>0</v>
      </c>
      <c r="AE59" s="340">
        <f>+SUM('QIPP Scorecard'!$J$52:$M$54)*'QIPP Scorecard'!Z$38</f>
        <v>0</v>
      </c>
      <c r="AF59" s="347">
        <f>+SUM('QIPP Scorecard'!$J$52:$M$54)*'QIPP Scorecard'!AA$38</f>
        <v>0</v>
      </c>
      <c r="AG59" s="349"/>
      <c r="AH59" s="302"/>
      <c r="AI59" s="302"/>
      <c r="AJ59" s="302"/>
      <c r="AK59" s="302"/>
      <c r="AL59" s="302"/>
      <c r="AM59" s="303"/>
      <c r="AN59" s="220"/>
    </row>
    <row r="60" spans="1:40" x14ac:dyDescent="0.2">
      <c r="A60" s="220"/>
      <c r="B60" s="742" t="s">
        <v>1657</v>
      </c>
      <c r="C60" s="743"/>
      <c r="D60" s="773" t="str">
        <f>+INDEX('Monthy Targets'!L:L,MATCH('QIPP Breakout'!$D$9,'Monthy Targets'!$A:$A,0))</f>
        <v>Yes</v>
      </c>
      <c r="E60" s="301"/>
      <c r="F60" s="302"/>
      <c r="G60" s="303"/>
      <c r="H60" s="301"/>
      <c r="I60" s="309"/>
      <c r="J60" s="316">
        <f>+SUM('QIPP Scorecard'!$J$52:$M$54)*'QIPP Scorecard'!D$39</f>
        <v>0</v>
      </c>
      <c r="K60" s="315">
        <f>+SUM('QIPP Scorecard'!$J$52:$M$54)*'QIPP Scorecard'!E$39</f>
        <v>0</v>
      </c>
      <c r="L60" s="311">
        <f>+SUM('QIPP Scorecard'!$J$52:$M$54)*'QIPP Scorecard'!F$39</f>
        <v>0</v>
      </c>
      <c r="M60" s="316">
        <f>+SUM('QIPP Scorecard'!$J$52:$M$54)*'QIPP Scorecard'!G$39</f>
        <v>0</v>
      </c>
      <c r="N60" s="315">
        <f>+SUM('QIPP Scorecard'!$J$52:$M$54)*'QIPP Scorecard'!H$39</f>
        <v>0</v>
      </c>
      <c r="O60" s="311">
        <f>+SUM('QIPP Scorecard'!$J$52:$M$54)*'QIPP Scorecard'!I$39</f>
        <v>0</v>
      </c>
      <c r="P60" s="316">
        <f>+SUM('QIPP Scorecard'!$J$52:$M$54)*'QIPP Scorecard'!J$39</f>
        <v>0</v>
      </c>
      <c r="Q60" s="316">
        <f>+SUM('QIPP Scorecard'!$J$52:$M$54)*'QIPP Scorecard'!K$39</f>
        <v>0</v>
      </c>
      <c r="R60" s="316">
        <f>+SUM('QIPP Scorecard'!$J$52:$M$54)*'QIPP Scorecard'!L$39</f>
        <v>0</v>
      </c>
      <c r="S60" s="316">
        <f>+SUM('QIPP Scorecard'!$J$52:$M$54)*'QIPP Scorecard'!M$39</f>
        <v>0</v>
      </c>
      <c r="T60" s="316">
        <f>+SUM('QIPP Scorecard'!$J$52:$M$54)*'QIPP Scorecard'!N$39</f>
        <v>0</v>
      </c>
      <c r="U60" s="316">
        <f>+SUM('QIPP Scorecard'!$J$52:$M$54)*'QIPP Scorecard'!O$39</f>
        <v>0</v>
      </c>
      <c r="V60" s="316">
        <f>+SUM('QIPP Scorecard'!$J$52:$M$54)*'QIPP Scorecard'!P$39</f>
        <v>0</v>
      </c>
      <c r="W60" s="316">
        <f>+SUM('QIPP Scorecard'!$J$52:$M$54)*'QIPP Scorecard'!Q$39</f>
        <v>0</v>
      </c>
      <c r="X60" s="316">
        <f>+SUM('QIPP Scorecard'!$J$52:$M$54)*'QIPP Scorecard'!R$39</f>
        <v>0</v>
      </c>
      <c r="Y60" s="316">
        <f>+SUM('QIPP Scorecard'!$J$52:$M$54)*'QIPP Scorecard'!S$39</f>
        <v>0</v>
      </c>
      <c r="Z60" s="339">
        <f>+SUM('QIPP Scorecard'!$J$52:$M$54)*'QIPP Scorecard'!T$39</f>
        <v>0</v>
      </c>
      <c r="AA60" s="340">
        <f>+SUM('QIPP Scorecard'!$J$52:$M$54)*'QIPP Scorecard'!U$39</f>
        <v>0</v>
      </c>
      <c r="AB60" s="340">
        <f>+SUM('QIPP Scorecard'!$J$52:$M$54)*'QIPP Scorecard'!V$39</f>
        <v>0</v>
      </c>
      <c r="AC60" s="340">
        <f>+SUM('QIPP Scorecard'!$J$52:$M$54)*'QIPP Scorecard'!W$39</f>
        <v>0</v>
      </c>
      <c r="AD60" s="340">
        <f>+SUM('QIPP Scorecard'!$J$52:$M$54)*'QIPP Scorecard'!X$39</f>
        <v>0</v>
      </c>
      <c r="AE60" s="340">
        <f>+SUM('QIPP Scorecard'!$J$52:$M$54)*'QIPP Scorecard'!Y$39</f>
        <v>0</v>
      </c>
      <c r="AF60" s="340">
        <f>+SUM('QIPP Scorecard'!$J$52:$M$54)*'QIPP Scorecard'!Z$39</f>
        <v>0</v>
      </c>
      <c r="AG60" s="347">
        <f>+SUM('QIPP Scorecard'!$J$52:$M$54)*'QIPP Scorecard'!AA$39</f>
        <v>0</v>
      </c>
      <c r="AH60" s="349"/>
      <c r="AI60" s="302"/>
      <c r="AJ60" s="302"/>
      <c r="AK60" s="302"/>
      <c r="AL60" s="302"/>
      <c r="AM60" s="303"/>
      <c r="AN60" s="220"/>
    </row>
    <row r="61" spans="1:40" x14ac:dyDescent="0.2">
      <c r="A61" s="220"/>
      <c r="B61" s="742" t="s">
        <v>1658</v>
      </c>
      <c r="C61" s="743"/>
      <c r="D61" s="773" t="str">
        <f>+COUNTIF('QIPP Scorecard'!J55:M57,"&gt;0")&amp;" of 4"</f>
        <v>0 of 4</v>
      </c>
      <c r="E61" s="301"/>
      <c r="F61" s="302"/>
      <c r="G61" s="303"/>
      <c r="H61" s="301"/>
      <c r="I61" s="302"/>
      <c r="J61" s="317"/>
      <c r="K61" s="315">
        <f>+SUM('QIPP Scorecard'!$J$55:$M$57)*'QIPP Scorecard'!D$40</f>
        <v>0</v>
      </c>
      <c r="L61" s="311">
        <f>+SUM('QIPP Scorecard'!$J$55:$M$57)*'QIPP Scorecard'!E$40</f>
        <v>0</v>
      </c>
      <c r="M61" s="316">
        <f>+SUM('QIPP Scorecard'!$J$55:$M$57)*'QIPP Scorecard'!F$40</f>
        <v>0</v>
      </c>
      <c r="N61" s="315">
        <f>+SUM('QIPP Scorecard'!$J$55:$M$57)*'QIPP Scorecard'!G$40</f>
        <v>0</v>
      </c>
      <c r="O61" s="311">
        <f>+SUM('QIPP Scorecard'!$J$55:$M$57)*'QIPP Scorecard'!H$40</f>
        <v>0</v>
      </c>
      <c r="P61" s="316">
        <f>+SUM('QIPP Scorecard'!$J$55:$M$57)*'QIPP Scorecard'!I$40</f>
        <v>0</v>
      </c>
      <c r="Q61" s="316">
        <f>+SUM('QIPP Scorecard'!$J$55:$M$57)*'QIPP Scorecard'!J$40</f>
        <v>0</v>
      </c>
      <c r="R61" s="316">
        <f>+SUM('QIPP Scorecard'!$J$55:$M$57)*'QIPP Scorecard'!K$40</f>
        <v>0</v>
      </c>
      <c r="S61" s="316">
        <f>+SUM('QIPP Scorecard'!$J$55:$M$57)*'QIPP Scorecard'!L$40</f>
        <v>0</v>
      </c>
      <c r="T61" s="316">
        <f>+SUM('QIPP Scorecard'!$J$55:$M$57)*'QIPP Scorecard'!M$40</f>
        <v>0</v>
      </c>
      <c r="U61" s="316">
        <f>+SUM('QIPP Scorecard'!$J$55:$M$57)*'QIPP Scorecard'!N$40</f>
        <v>0</v>
      </c>
      <c r="V61" s="316">
        <f>+SUM('QIPP Scorecard'!$J$55:$M$57)*'QIPP Scorecard'!O$40</f>
        <v>0</v>
      </c>
      <c r="W61" s="316">
        <f>+SUM('QIPP Scorecard'!$J$55:$M$57)*'QIPP Scorecard'!P$40</f>
        <v>0</v>
      </c>
      <c r="X61" s="316">
        <f>+SUM('QIPP Scorecard'!$J$55:$M$57)*'QIPP Scorecard'!Q$40</f>
        <v>0</v>
      </c>
      <c r="Y61" s="316">
        <f>+SUM('QIPP Scorecard'!$J$55:$M$57)*'QIPP Scorecard'!R$40</f>
        <v>0</v>
      </c>
      <c r="Z61" s="339">
        <f>+SUM('QIPP Scorecard'!$J$55:$M$57)*'QIPP Scorecard'!S$40</f>
        <v>0</v>
      </c>
      <c r="AA61" s="340">
        <f>+SUM('QIPP Scorecard'!$J$55:$M$57)*'QIPP Scorecard'!T$40</f>
        <v>0</v>
      </c>
      <c r="AB61" s="340">
        <f>+SUM('QIPP Scorecard'!$J$55:$M$57)*'QIPP Scorecard'!U$40</f>
        <v>0</v>
      </c>
      <c r="AC61" s="340">
        <f>+SUM('QIPP Scorecard'!$J$55:$M$57)*'QIPP Scorecard'!V$40</f>
        <v>0</v>
      </c>
      <c r="AD61" s="340">
        <f>+SUM('QIPP Scorecard'!$J$55:$M$57)*'QIPP Scorecard'!W$40</f>
        <v>0</v>
      </c>
      <c r="AE61" s="340">
        <f>+SUM('QIPP Scorecard'!$J$55:$M$57)*'QIPP Scorecard'!X$40</f>
        <v>0</v>
      </c>
      <c r="AF61" s="340">
        <f>+SUM('QIPP Scorecard'!$J$55:$M$57)*'QIPP Scorecard'!Y$40</f>
        <v>0</v>
      </c>
      <c r="AG61" s="340">
        <f>+SUM('QIPP Scorecard'!$J$55:$M$57)*'QIPP Scorecard'!Z$40</f>
        <v>0</v>
      </c>
      <c r="AH61" s="347">
        <f>+SUM('QIPP Scorecard'!$J$55:$M$57)*'QIPP Scorecard'!AA$40</f>
        <v>0</v>
      </c>
      <c r="AI61" s="349"/>
      <c r="AJ61" s="302"/>
      <c r="AK61" s="302"/>
      <c r="AL61" s="302"/>
      <c r="AM61" s="303"/>
      <c r="AN61" s="220"/>
    </row>
    <row r="62" spans="1:40" x14ac:dyDescent="0.2">
      <c r="A62" s="220"/>
      <c r="B62" s="742" t="s">
        <v>1659</v>
      </c>
      <c r="C62" s="743"/>
      <c r="D62" s="773" t="str">
        <f>+INDEX('Monthy Targets'!K:K,MATCH('QIPP Breakout'!$D$9,'Monthy Targets'!$A:$A,0))</f>
        <v>Yes</v>
      </c>
      <c r="E62" s="301"/>
      <c r="F62" s="302"/>
      <c r="G62" s="303"/>
      <c r="H62" s="301"/>
      <c r="I62" s="302"/>
      <c r="J62" s="303"/>
      <c r="K62" s="310"/>
      <c r="L62" s="311">
        <f>+SUM('QIPP Scorecard'!$J$55:$M$57)*'QIPP Scorecard'!D$41</f>
        <v>0</v>
      </c>
      <c r="M62" s="316">
        <f>+SUM('QIPP Scorecard'!$J$55:$M$57)*'QIPP Scorecard'!E$41</f>
        <v>0</v>
      </c>
      <c r="N62" s="315">
        <f>+SUM('QIPP Scorecard'!$J$55:$M$57)*'QIPP Scorecard'!F$41</f>
        <v>0</v>
      </c>
      <c r="O62" s="311">
        <f>+SUM('QIPP Scorecard'!$J$55:$M$57)*'QIPP Scorecard'!G$41</f>
        <v>0</v>
      </c>
      <c r="P62" s="316">
        <f>+SUM('QIPP Scorecard'!$J$55:$M$57)*'QIPP Scorecard'!H$41</f>
        <v>0</v>
      </c>
      <c r="Q62" s="316">
        <f>+SUM('QIPP Scorecard'!$J$55:$M$57)*'QIPP Scorecard'!I$41</f>
        <v>0</v>
      </c>
      <c r="R62" s="316">
        <f>+SUM('QIPP Scorecard'!$J$55:$M$57)*'QIPP Scorecard'!J$41</f>
        <v>0</v>
      </c>
      <c r="S62" s="316">
        <f>+SUM('QIPP Scorecard'!$J$55:$M$57)*'QIPP Scorecard'!K$41</f>
        <v>0</v>
      </c>
      <c r="T62" s="316">
        <f>+SUM('QIPP Scorecard'!$J$55:$M$57)*'QIPP Scorecard'!L$41</f>
        <v>0</v>
      </c>
      <c r="U62" s="316">
        <f>+SUM('QIPP Scorecard'!$J$55:$M$57)*'QIPP Scorecard'!M$41</f>
        <v>0</v>
      </c>
      <c r="V62" s="316">
        <f>+SUM('QIPP Scorecard'!$J$55:$M$57)*'QIPP Scorecard'!N$41</f>
        <v>0</v>
      </c>
      <c r="W62" s="316">
        <f>+SUM('QIPP Scorecard'!$J$55:$M$57)*'QIPP Scorecard'!O$41</f>
        <v>0</v>
      </c>
      <c r="X62" s="316">
        <f>+SUM('QIPP Scorecard'!$J$55:$M$57)*'QIPP Scorecard'!P$41</f>
        <v>0</v>
      </c>
      <c r="Y62" s="316">
        <f>+SUM('QIPP Scorecard'!$J$55:$M$57)*'QIPP Scorecard'!Q$41</f>
        <v>0</v>
      </c>
      <c r="Z62" s="339">
        <f>+SUM('QIPP Scorecard'!$J$55:$M$57)*'QIPP Scorecard'!R$41</f>
        <v>0</v>
      </c>
      <c r="AA62" s="340">
        <f>+SUM('QIPP Scorecard'!$J$55:$M$57)*'QIPP Scorecard'!S$41</f>
        <v>0</v>
      </c>
      <c r="AB62" s="340">
        <f>+SUM('QIPP Scorecard'!$J$55:$M$57)*'QIPP Scorecard'!T$41</f>
        <v>0</v>
      </c>
      <c r="AC62" s="340">
        <f>+SUM('QIPP Scorecard'!$J$55:$M$57)*'QIPP Scorecard'!U$41</f>
        <v>0</v>
      </c>
      <c r="AD62" s="340">
        <f>+SUM('QIPP Scorecard'!$J$55:$M$57)*'QIPP Scorecard'!V$41</f>
        <v>0</v>
      </c>
      <c r="AE62" s="340">
        <f>+SUM('QIPP Scorecard'!$J$55:$M$57)*'QIPP Scorecard'!W$41</f>
        <v>0</v>
      </c>
      <c r="AF62" s="340">
        <f>+SUM('QIPP Scorecard'!$J$55:$M$57)*'QIPP Scorecard'!X$41</f>
        <v>0</v>
      </c>
      <c r="AG62" s="340">
        <f>+SUM('QIPP Scorecard'!$J$55:$M$57)*'QIPP Scorecard'!Y$41</f>
        <v>0</v>
      </c>
      <c r="AH62" s="340">
        <f>+SUM('QIPP Scorecard'!$J$55:$M$57)*'QIPP Scorecard'!Z$41</f>
        <v>0</v>
      </c>
      <c r="AI62" s="347">
        <f>+SUM('QIPP Scorecard'!$J$55:$M$57)*'QIPP Scorecard'!AA$41</f>
        <v>0</v>
      </c>
      <c r="AJ62" s="349"/>
      <c r="AK62" s="302"/>
      <c r="AL62" s="302"/>
      <c r="AM62" s="303"/>
      <c r="AN62" s="220"/>
    </row>
    <row r="63" spans="1:40" x14ac:dyDescent="0.2">
      <c r="A63" s="220"/>
      <c r="B63" s="742" t="s">
        <v>1660</v>
      </c>
      <c r="C63" s="743"/>
      <c r="D63" s="773" t="str">
        <f>+INDEX('Monthy Targets'!L:L,MATCH('QIPP Breakout'!$D$9,'Monthy Targets'!$A:$A,0))</f>
        <v>Yes</v>
      </c>
      <c r="E63" s="301"/>
      <c r="F63" s="302"/>
      <c r="G63" s="303"/>
      <c r="H63" s="301"/>
      <c r="I63" s="302"/>
      <c r="J63" s="303"/>
      <c r="K63" s="301"/>
      <c r="L63" s="309"/>
      <c r="M63" s="316">
        <f>+SUM('QIPP Scorecard'!$J$55:$M$57)*'QIPP Scorecard'!D$42</f>
        <v>0</v>
      </c>
      <c r="N63" s="315">
        <f>+SUM('QIPP Scorecard'!$J$55:$M$57)*'QIPP Scorecard'!E$42</f>
        <v>0</v>
      </c>
      <c r="O63" s="311">
        <f>+SUM('QIPP Scorecard'!$J$55:$M$57)*'QIPP Scorecard'!F$42</f>
        <v>0</v>
      </c>
      <c r="P63" s="316">
        <f>+SUM('QIPP Scorecard'!$J$55:$M$57)*'QIPP Scorecard'!G$42</f>
        <v>0</v>
      </c>
      <c r="Q63" s="316">
        <f>+SUM('QIPP Scorecard'!$J$55:$M$57)*'QIPP Scorecard'!H$42</f>
        <v>0</v>
      </c>
      <c r="R63" s="316">
        <f>+SUM('QIPP Scorecard'!$J$55:$M$57)*'QIPP Scorecard'!I$42</f>
        <v>0</v>
      </c>
      <c r="S63" s="316">
        <f>+SUM('QIPP Scorecard'!$J$55:$M$57)*'QIPP Scorecard'!J$42</f>
        <v>0</v>
      </c>
      <c r="T63" s="316">
        <f>+SUM('QIPP Scorecard'!$J$55:$M$57)*'QIPP Scorecard'!K$42</f>
        <v>0</v>
      </c>
      <c r="U63" s="316">
        <f>+SUM('QIPP Scorecard'!$J$55:$M$57)*'QIPP Scorecard'!L$42</f>
        <v>0</v>
      </c>
      <c r="V63" s="316">
        <f>+SUM('QIPP Scorecard'!$J$55:$M$57)*'QIPP Scorecard'!M$42</f>
        <v>0</v>
      </c>
      <c r="W63" s="316">
        <f>+SUM('QIPP Scorecard'!$J$55:$M$57)*'QIPP Scorecard'!N$42</f>
        <v>0</v>
      </c>
      <c r="X63" s="316">
        <f>+SUM('QIPP Scorecard'!$J$55:$M$57)*'QIPP Scorecard'!O$42</f>
        <v>0</v>
      </c>
      <c r="Y63" s="316">
        <f>+SUM('QIPP Scorecard'!$J$55:$M$57)*'QIPP Scorecard'!P$42</f>
        <v>0</v>
      </c>
      <c r="Z63" s="339">
        <f>+SUM('QIPP Scorecard'!$J$55:$M$57)*'QIPP Scorecard'!Q$42</f>
        <v>0</v>
      </c>
      <c r="AA63" s="340">
        <f>+SUM('QIPP Scorecard'!$J$55:$M$57)*'QIPP Scorecard'!R$42</f>
        <v>0</v>
      </c>
      <c r="AB63" s="340">
        <f>+SUM('QIPP Scorecard'!$J$55:$M$57)*'QIPP Scorecard'!S$42</f>
        <v>0</v>
      </c>
      <c r="AC63" s="340">
        <f>+SUM('QIPP Scorecard'!$J$55:$M$57)*'QIPP Scorecard'!T$42</f>
        <v>0</v>
      </c>
      <c r="AD63" s="340">
        <f>+SUM('QIPP Scorecard'!$J$55:$M$57)*'QIPP Scorecard'!U$42</f>
        <v>0</v>
      </c>
      <c r="AE63" s="340">
        <f>+SUM('QIPP Scorecard'!$J$55:$M$57)*'QIPP Scorecard'!V$42</f>
        <v>0</v>
      </c>
      <c r="AF63" s="340">
        <f>+SUM('QIPP Scorecard'!$J$55:$M$57)*'QIPP Scorecard'!W$42</f>
        <v>0</v>
      </c>
      <c r="AG63" s="340">
        <f>+SUM('QIPP Scorecard'!$J$55:$M$57)*'QIPP Scorecard'!X$42</f>
        <v>0</v>
      </c>
      <c r="AH63" s="340">
        <f>+SUM('QIPP Scorecard'!$J$55:$M$57)*'QIPP Scorecard'!Y$42</f>
        <v>0</v>
      </c>
      <c r="AI63" s="340">
        <f>+SUM('QIPP Scorecard'!$J$55:$M$57)*'QIPP Scorecard'!Z$42</f>
        <v>0</v>
      </c>
      <c r="AJ63" s="347">
        <f>+SUM('QIPP Scorecard'!$J$55:$M$57)*'QIPP Scorecard'!AA$42</f>
        <v>0</v>
      </c>
      <c r="AK63" s="349"/>
      <c r="AL63" s="302"/>
      <c r="AM63" s="303"/>
      <c r="AN63" s="220"/>
    </row>
    <row r="64" spans="1:40" x14ac:dyDescent="0.2">
      <c r="A64" s="220"/>
      <c r="B64" s="742" t="s">
        <v>1661</v>
      </c>
      <c r="C64" s="743"/>
      <c r="D64" s="773" t="str">
        <f>+COUNTIF('QIPP Scorecard'!J58:M60,"&gt;0")&amp;" of 4"</f>
        <v>0 of 4</v>
      </c>
      <c r="E64" s="301"/>
      <c r="F64" s="302"/>
      <c r="G64" s="303"/>
      <c r="H64" s="301"/>
      <c r="I64" s="302"/>
      <c r="J64" s="303"/>
      <c r="K64" s="301"/>
      <c r="L64" s="302"/>
      <c r="M64" s="317"/>
      <c r="N64" s="315">
        <f>+SUM('QIPP Scorecard'!$J$58:$M$60)*'QIPP Scorecard'!D$43</f>
        <v>0</v>
      </c>
      <c r="O64" s="311">
        <f>+SUM('QIPP Scorecard'!$J$58:$M$60)*'QIPP Scorecard'!E$43</f>
        <v>0</v>
      </c>
      <c r="P64" s="316">
        <f>+SUM('QIPP Scorecard'!$J$58:$M$60)*'QIPP Scorecard'!F$43</f>
        <v>0</v>
      </c>
      <c r="Q64" s="316">
        <f>+SUM('QIPP Scorecard'!$J$58:$M$60)*'QIPP Scorecard'!G$43</f>
        <v>0</v>
      </c>
      <c r="R64" s="316">
        <f>+SUM('QIPP Scorecard'!$J$58:$M$60)*'QIPP Scorecard'!H$43</f>
        <v>0</v>
      </c>
      <c r="S64" s="316">
        <f>+SUM('QIPP Scorecard'!$J$58:$M$60)*'QIPP Scorecard'!I$43</f>
        <v>0</v>
      </c>
      <c r="T64" s="316">
        <f>+SUM('QIPP Scorecard'!$J$58:$M$60)*'QIPP Scorecard'!J$43</f>
        <v>0</v>
      </c>
      <c r="U64" s="316">
        <f>+SUM('QIPP Scorecard'!$J$58:$M$60)*'QIPP Scorecard'!K$43</f>
        <v>0</v>
      </c>
      <c r="V64" s="316">
        <f>+SUM('QIPP Scorecard'!$J$58:$M$60)*'QIPP Scorecard'!L$43</f>
        <v>0</v>
      </c>
      <c r="W64" s="316">
        <f>+SUM('QIPP Scorecard'!$J$58:$M$60)*'QIPP Scorecard'!M$43</f>
        <v>0</v>
      </c>
      <c r="X64" s="316">
        <f>+SUM('QIPP Scorecard'!$J$58:$M$60)*'QIPP Scorecard'!N$43</f>
        <v>0</v>
      </c>
      <c r="Y64" s="316">
        <f>+SUM('QIPP Scorecard'!$J$58:$M$60)*'QIPP Scorecard'!O$43</f>
        <v>0</v>
      </c>
      <c r="Z64" s="339">
        <f>+SUM('QIPP Scorecard'!$J$58:$M$60)*'QIPP Scorecard'!P$43</f>
        <v>0</v>
      </c>
      <c r="AA64" s="340">
        <f>+SUM('QIPP Scorecard'!$J$58:$M$60)*'QIPP Scorecard'!Q$43</f>
        <v>0</v>
      </c>
      <c r="AB64" s="340">
        <f>+SUM('QIPP Scorecard'!$J$58:$M$60)*'QIPP Scorecard'!R$43</f>
        <v>0</v>
      </c>
      <c r="AC64" s="340">
        <f>+SUM('QIPP Scorecard'!$J$58:$M$60)*'QIPP Scorecard'!S$43</f>
        <v>0</v>
      </c>
      <c r="AD64" s="340">
        <f>+SUM('QIPP Scorecard'!$J$58:$M$60)*'QIPP Scorecard'!T$43</f>
        <v>0</v>
      </c>
      <c r="AE64" s="340">
        <f>+SUM('QIPP Scorecard'!$J$58:$M$60)*'QIPP Scorecard'!U$43</f>
        <v>0</v>
      </c>
      <c r="AF64" s="340">
        <f>+SUM('QIPP Scorecard'!$J$58:$M$60)*'QIPP Scorecard'!V$43</f>
        <v>0</v>
      </c>
      <c r="AG64" s="340">
        <f>+SUM('QIPP Scorecard'!$J$58:$M$60)*'QIPP Scorecard'!W$43</f>
        <v>0</v>
      </c>
      <c r="AH64" s="340">
        <f>+SUM('QIPP Scorecard'!$J$58:$M$60)*'QIPP Scorecard'!X$43</f>
        <v>0</v>
      </c>
      <c r="AI64" s="340">
        <f>+SUM('QIPP Scorecard'!$J$58:$M$60)*'QIPP Scorecard'!Y$43</f>
        <v>0</v>
      </c>
      <c r="AJ64" s="340">
        <f>+SUM('QIPP Scorecard'!$J$58:$M$60)*'QIPP Scorecard'!Z$43</f>
        <v>0</v>
      </c>
      <c r="AK64" s="347">
        <f>+SUM('QIPP Scorecard'!$J$58:$M$60)*'QIPP Scorecard'!AA$43</f>
        <v>0</v>
      </c>
      <c r="AL64" s="349"/>
      <c r="AM64" s="303"/>
      <c r="AN64" s="220"/>
    </row>
    <row r="65" spans="1:40" x14ac:dyDescent="0.2">
      <c r="A65" s="220"/>
      <c r="B65" s="742" t="s">
        <v>1662</v>
      </c>
      <c r="C65" s="743"/>
      <c r="D65" s="773" t="str">
        <f>+INDEX('Monthy Targets'!K:K,MATCH('QIPP Breakout'!$D$9,'Monthy Targets'!$A:$A,0))</f>
        <v>Yes</v>
      </c>
      <c r="E65" s="301"/>
      <c r="F65" s="302"/>
      <c r="G65" s="303"/>
      <c r="H65" s="301"/>
      <c r="I65" s="302"/>
      <c r="J65" s="303"/>
      <c r="K65" s="301"/>
      <c r="L65" s="302"/>
      <c r="M65" s="303"/>
      <c r="N65" s="310"/>
      <c r="O65" s="311">
        <f>+SUM('QIPP Scorecard'!$J$58:$M$60)*'QIPP Scorecard'!D$44</f>
        <v>0</v>
      </c>
      <c r="P65" s="316">
        <f>+SUM('QIPP Scorecard'!$J$58:$M$60)*'QIPP Scorecard'!E$44</f>
        <v>0</v>
      </c>
      <c r="Q65" s="316">
        <f>+SUM('QIPP Scorecard'!$J$58:$M$60)*'QIPP Scorecard'!F$44</f>
        <v>0</v>
      </c>
      <c r="R65" s="316">
        <f>+SUM('QIPP Scorecard'!$J$58:$M$60)*'QIPP Scorecard'!G$44</f>
        <v>0</v>
      </c>
      <c r="S65" s="316">
        <f>+SUM('QIPP Scorecard'!$J$58:$M$60)*'QIPP Scorecard'!H$44</f>
        <v>0</v>
      </c>
      <c r="T65" s="316">
        <f>+SUM('QIPP Scorecard'!$J$58:$M$60)*'QIPP Scorecard'!I$44</f>
        <v>0</v>
      </c>
      <c r="U65" s="316">
        <f>+SUM('QIPP Scorecard'!$J$58:$M$60)*'QIPP Scorecard'!J$44</f>
        <v>0</v>
      </c>
      <c r="V65" s="316">
        <f>+SUM('QIPP Scorecard'!$J$58:$M$60)*'QIPP Scorecard'!K$44</f>
        <v>0</v>
      </c>
      <c r="W65" s="316">
        <f>+SUM('QIPP Scorecard'!$J$58:$M$60)*'QIPP Scorecard'!L$44</f>
        <v>0</v>
      </c>
      <c r="X65" s="316">
        <f>+SUM('QIPP Scorecard'!$J$58:$M$60)*'QIPP Scorecard'!M$44</f>
        <v>0</v>
      </c>
      <c r="Y65" s="316">
        <f>+SUM('QIPP Scorecard'!$J$58:$M$60)*'QIPP Scorecard'!N$44</f>
        <v>0</v>
      </c>
      <c r="Z65" s="339">
        <f>+SUM('QIPP Scorecard'!$J$58:$M$60)*'QIPP Scorecard'!O$44</f>
        <v>0</v>
      </c>
      <c r="AA65" s="340">
        <f>+SUM('QIPP Scorecard'!$J$58:$M$60)*'QIPP Scorecard'!P$44</f>
        <v>0</v>
      </c>
      <c r="AB65" s="340">
        <f>+SUM('QIPP Scorecard'!$J$58:$M$60)*'QIPP Scorecard'!Q$44</f>
        <v>0</v>
      </c>
      <c r="AC65" s="340">
        <f>+SUM('QIPP Scorecard'!$J$58:$M$60)*'QIPP Scorecard'!R$44</f>
        <v>0</v>
      </c>
      <c r="AD65" s="340">
        <f>+SUM('QIPP Scorecard'!$J$58:$M$60)*'QIPP Scorecard'!S$44</f>
        <v>0</v>
      </c>
      <c r="AE65" s="340">
        <f>+SUM('QIPP Scorecard'!$J$58:$M$60)*'QIPP Scorecard'!T$44</f>
        <v>0</v>
      </c>
      <c r="AF65" s="340">
        <f>+SUM('QIPP Scorecard'!$J$58:$M$60)*'QIPP Scorecard'!U$44</f>
        <v>0</v>
      </c>
      <c r="AG65" s="340">
        <f>+SUM('QIPP Scorecard'!$J$58:$M$60)*'QIPP Scorecard'!V$44</f>
        <v>0</v>
      </c>
      <c r="AH65" s="340">
        <f>+SUM('QIPP Scorecard'!$J$58:$M$60)*'QIPP Scorecard'!W$44</f>
        <v>0</v>
      </c>
      <c r="AI65" s="340">
        <f>+SUM('QIPP Scorecard'!$J$58:$M$60)*'QIPP Scorecard'!X$44</f>
        <v>0</v>
      </c>
      <c r="AJ65" s="340">
        <f>+SUM('QIPP Scorecard'!$J$58:$M$60)*'QIPP Scorecard'!Y$44</f>
        <v>0</v>
      </c>
      <c r="AK65" s="340">
        <f>+SUM('QIPP Scorecard'!$J$58:$M$60)*'QIPP Scorecard'!Z$44</f>
        <v>0</v>
      </c>
      <c r="AL65" s="347">
        <f>+SUM('QIPP Scorecard'!$J$58:$M$60)*'QIPP Scorecard'!AA$44</f>
        <v>0</v>
      </c>
      <c r="AM65" s="352"/>
      <c r="AN65" s="220"/>
    </row>
    <row r="66" spans="1:40" x14ac:dyDescent="0.2">
      <c r="A66" s="220"/>
      <c r="B66" s="744" t="s">
        <v>1663</v>
      </c>
      <c r="C66" s="745"/>
      <c r="D66" s="774" t="str">
        <f>+INDEX('Monthy Targets'!L:L,MATCH('QIPP Breakout'!$D$9,'Monthy Targets'!$A:$A,0))</f>
        <v>Yes</v>
      </c>
      <c r="E66" s="304"/>
      <c r="F66" s="305"/>
      <c r="G66" s="306"/>
      <c r="H66" s="304"/>
      <c r="I66" s="305"/>
      <c r="J66" s="306"/>
      <c r="K66" s="304"/>
      <c r="L66" s="305"/>
      <c r="M66" s="306"/>
      <c r="N66" s="304"/>
      <c r="O66" s="308"/>
      <c r="P66" s="316">
        <f>+SUM('QIPP Scorecard'!$J$58:$M$60)*'QIPP Scorecard'!D$45</f>
        <v>0</v>
      </c>
      <c r="Q66" s="316">
        <f>+SUM('QIPP Scorecard'!$J$58:$M$60)*'QIPP Scorecard'!E$45</f>
        <v>0</v>
      </c>
      <c r="R66" s="316">
        <f>+SUM('QIPP Scorecard'!$J$58:$M$60)*'QIPP Scorecard'!F$45</f>
        <v>0</v>
      </c>
      <c r="S66" s="316">
        <f>+SUM('QIPP Scorecard'!$J$58:$M$60)*'QIPP Scorecard'!G$45</f>
        <v>0</v>
      </c>
      <c r="T66" s="316">
        <f>+SUM('QIPP Scorecard'!$J$58:$M$60)*'QIPP Scorecard'!H$45</f>
        <v>0</v>
      </c>
      <c r="U66" s="316">
        <f>+SUM('QIPP Scorecard'!$J$58:$M$60)*'QIPP Scorecard'!I$45</f>
        <v>0</v>
      </c>
      <c r="V66" s="316">
        <f>+SUM('QIPP Scorecard'!$J$58:$M$60)*'QIPP Scorecard'!J$45</f>
        <v>0</v>
      </c>
      <c r="W66" s="316">
        <f>+SUM('QIPP Scorecard'!$J$58:$M$60)*'QIPP Scorecard'!K$45</f>
        <v>0</v>
      </c>
      <c r="X66" s="316">
        <f>+SUM('QIPP Scorecard'!$J$58:$M$60)*'QIPP Scorecard'!L$45</f>
        <v>0</v>
      </c>
      <c r="Y66" s="316">
        <f>+SUM('QIPP Scorecard'!$J$58:$M$60)*'QIPP Scorecard'!M$45</f>
        <v>0</v>
      </c>
      <c r="Z66" s="342">
        <f>+SUM('QIPP Scorecard'!$J$58:$M$60)*'QIPP Scorecard'!N$45</f>
        <v>0</v>
      </c>
      <c r="AA66" s="343">
        <f>+SUM('QIPP Scorecard'!$J$58:$M$60)*'QIPP Scorecard'!O$45</f>
        <v>0</v>
      </c>
      <c r="AB66" s="343">
        <f>+SUM('QIPP Scorecard'!$J$58:$M$60)*'QIPP Scorecard'!P$45</f>
        <v>0</v>
      </c>
      <c r="AC66" s="343">
        <f>+SUM('QIPP Scorecard'!$J$58:$M$60)*'QIPP Scorecard'!Q$45</f>
        <v>0</v>
      </c>
      <c r="AD66" s="343">
        <f>+SUM('QIPP Scorecard'!$J$58:$M$60)*'QIPP Scorecard'!R$45</f>
        <v>0</v>
      </c>
      <c r="AE66" s="343">
        <f>+SUM('QIPP Scorecard'!$J$58:$M$60)*'QIPP Scorecard'!S$45</f>
        <v>0</v>
      </c>
      <c r="AF66" s="343">
        <f>+SUM('QIPP Scorecard'!$J$58:$M$60)*'QIPP Scorecard'!T$45</f>
        <v>0</v>
      </c>
      <c r="AG66" s="343">
        <f>+SUM('QIPP Scorecard'!$J$58:$M$60)*'QIPP Scorecard'!U$45</f>
        <v>0</v>
      </c>
      <c r="AH66" s="343">
        <f>+SUM('QIPP Scorecard'!$J$58:$M$60)*'QIPP Scorecard'!V$45</f>
        <v>0</v>
      </c>
      <c r="AI66" s="343">
        <f>+SUM('QIPP Scorecard'!$J$58:$M$60)*'QIPP Scorecard'!W$45</f>
        <v>0</v>
      </c>
      <c r="AJ66" s="343">
        <f>+SUM('QIPP Scorecard'!$J$58:$M$60)*'QIPP Scorecard'!X$45</f>
        <v>0</v>
      </c>
      <c r="AK66" s="343">
        <f>+SUM('QIPP Scorecard'!$J$58:$M$60)*'QIPP Scorecard'!Y$45</f>
        <v>0</v>
      </c>
      <c r="AL66" s="343">
        <f>+SUM('QIPP Scorecard'!$J$58:$M$60)*'QIPP Scorecard'!Z$45</f>
        <v>0</v>
      </c>
      <c r="AM66" s="346">
        <f>+SUM('QIPP Scorecard'!$J$58:$M$60)*'QIPP Scorecard'!AA$45</f>
        <v>0</v>
      </c>
      <c r="AN66" s="220"/>
    </row>
    <row r="67" spans="1:40" ht="13.5" thickBot="1" x14ac:dyDescent="0.25">
      <c r="A67" s="220"/>
      <c r="B67" s="746" t="s">
        <v>1677</v>
      </c>
      <c r="C67" s="746"/>
      <c r="D67" s="747"/>
      <c r="E67" s="313">
        <f t="shared" ref="E67:AM67" si="15">SUM(E55:E66)</f>
        <v>7371</v>
      </c>
      <c r="F67" s="313">
        <f t="shared" si="15"/>
        <v>7600.3200000000006</v>
      </c>
      <c r="G67" s="314">
        <f t="shared" si="15"/>
        <v>8049.6</v>
      </c>
      <c r="H67" s="307">
        <f t="shared" si="15"/>
        <v>458.64000000000004</v>
      </c>
      <c r="I67" s="307">
        <f t="shared" si="15"/>
        <v>246.48000000000002</v>
      </c>
      <c r="J67" s="307">
        <f t="shared" si="15"/>
        <v>0</v>
      </c>
      <c r="K67" s="307">
        <f t="shared" si="15"/>
        <v>0</v>
      </c>
      <c r="L67" s="307">
        <f t="shared" si="15"/>
        <v>0</v>
      </c>
      <c r="M67" s="312">
        <f t="shared" si="15"/>
        <v>0</v>
      </c>
      <c r="N67" s="307">
        <f t="shared" si="15"/>
        <v>0</v>
      </c>
      <c r="O67" s="307">
        <f t="shared" si="15"/>
        <v>0</v>
      </c>
      <c r="P67" s="322">
        <f t="shared" si="15"/>
        <v>0</v>
      </c>
      <c r="Q67" s="329">
        <f t="shared" si="15"/>
        <v>0</v>
      </c>
      <c r="R67" s="329">
        <f t="shared" si="15"/>
        <v>0</v>
      </c>
      <c r="S67" s="329">
        <f t="shared" si="15"/>
        <v>0</v>
      </c>
      <c r="T67" s="329">
        <f t="shared" si="15"/>
        <v>0</v>
      </c>
      <c r="U67" s="329">
        <f t="shared" si="15"/>
        <v>0</v>
      </c>
      <c r="V67" s="329">
        <f t="shared" si="15"/>
        <v>0</v>
      </c>
      <c r="W67" s="329">
        <f t="shared" si="15"/>
        <v>0</v>
      </c>
      <c r="X67" s="329">
        <f t="shared" si="15"/>
        <v>0</v>
      </c>
      <c r="Y67" s="329">
        <f t="shared" si="15"/>
        <v>0</v>
      </c>
      <c r="Z67" s="329">
        <f t="shared" si="15"/>
        <v>0</v>
      </c>
      <c r="AA67" s="329">
        <f t="shared" si="15"/>
        <v>0</v>
      </c>
      <c r="AB67" s="329">
        <f t="shared" si="15"/>
        <v>0</v>
      </c>
      <c r="AC67" s="329">
        <f t="shared" si="15"/>
        <v>0</v>
      </c>
      <c r="AD67" s="329">
        <f t="shared" si="15"/>
        <v>0</v>
      </c>
      <c r="AE67" s="329">
        <f t="shared" si="15"/>
        <v>0</v>
      </c>
      <c r="AF67" s="329">
        <f t="shared" si="15"/>
        <v>0</v>
      </c>
      <c r="AG67" s="329">
        <f t="shared" si="15"/>
        <v>0</v>
      </c>
      <c r="AH67" s="329">
        <f t="shared" si="15"/>
        <v>0</v>
      </c>
      <c r="AI67" s="329">
        <f t="shared" si="15"/>
        <v>0</v>
      </c>
      <c r="AJ67" s="329">
        <f t="shared" si="15"/>
        <v>0</v>
      </c>
      <c r="AK67" s="329">
        <f t="shared" si="15"/>
        <v>0</v>
      </c>
      <c r="AL67" s="329">
        <f t="shared" si="15"/>
        <v>0</v>
      </c>
      <c r="AM67" s="329">
        <f t="shared" si="15"/>
        <v>0</v>
      </c>
      <c r="AN67" s="220"/>
    </row>
    <row r="68" spans="1:40" ht="13.5" thickTop="1" x14ac:dyDescent="0.2">
      <c r="A68" s="220"/>
      <c r="B68" s="776" t="s">
        <v>1681</v>
      </c>
      <c r="C68" s="776"/>
      <c r="D68" s="777"/>
      <c r="E68" s="766">
        <f>E67+F67+G67</f>
        <v>23020.92</v>
      </c>
      <c r="F68" s="766"/>
      <c r="G68" s="778"/>
      <c r="H68" s="741">
        <f t="shared" ref="H68" si="16">H67+I67+J67</f>
        <v>705.12000000000012</v>
      </c>
      <c r="I68" s="741"/>
      <c r="J68" s="741"/>
      <c r="K68" s="741">
        <f t="shared" ref="K68" si="17">K67+L67+M67</f>
        <v>0</v>
      </c>
      <c r="L68" s="741"/>
      <c r="M68" s="741"/>
      <c r="N68" s="741">
        <f t="shared" ref="N68" si="18">N67+O67+P67</f>
        <v>0</v>
      </c>
      <c r="O68" s="741"/>
      <c r="P68" s="741"/>
      <c r="Q68" s="766">
        <f t="shared" ref="Q68" si="19">Q67+R67+S67</f>
        <v>0</v>
      </c>
      <c r="R68" s="766"/>
      <c r="S68" s="766"/>
      <c r="T68" s="767">
        <f>SUM(T67:Y67)</f>
        <v>0</v>
      </c>
      <c r="U68" s="768"/>
      <c r="V68" s="768"/>
      <c r="W68" s="768"/>
      <c r="X68" s="768"/>
      <c r="Y68" s="769"/>
      <c r="Z68" s="767">
        <f>+SUM(Z67:AM67)</f>
        <v>0</v>
      </c>
      <c r="AA68" s="768"/>
      <c r="AB68" s="768"/>
      <c r="AC68" s="768"/>
      <c r="AD68" s="768"/>
      <c r="AE68" s="768"/>
      <c r="AF68" s="768"/>
      <c r="AG68" s="768"/>
      <c r="AH68" s="768"/>
      <c r="AI68" s="768"/>
      <c r="AJ68" s="768"/>
      <c r="AK68" s="768"/>
      <c r="AL68" s="768"/>
      <c r="AM68" s="769"/>
      <c r="AN68" s="220"/>
    </row>
    <row r="69" spans="1:40" x14ac:dyDescent="0.2">
      <c r="A69" s="220"/>
      <c r="B69" s="220"/>
      <c r="C69" s="220"/>
      <c r="D69" s="220"/>
      <c r="E69" s="332"/>
      <c r="F69" s="332"/>
      <c r="G69" s="332"/>
      <c r="H69" s="332"/>
      <c r="I69" s="332"/>
      <c r="J69" s="332"/>
      <c r="K69" s="332"/>
      <c r="L69" s="332"/>
      <c r="M69" s="332"/>
      <c r="N69" s="332"/>
      <c r="O69" s="332"/>
      <c r="P69" s="332"/>
      <c r="Q69" s="220"/>
      <c r="R69" s="220"/>
      <c r="S69" s="220"/>
      <c r="T69" s="220"/>
      <c r="U69" s="220"/>
      <c r="V69" s="220"/>
      <c r="W69" s="220"/>
      <c r="X69" s="220"/>
      <c r="Y69" s="220"/>
      <c r="Z69" s="220"/>
      <c r="AA69" s="220"/>
      <c r="AB69" s="220"/>
      <c r="AC69" s="220"/>
      <c r="AD69" s="220"/>
      <c r="AE69" s="220"/>
      <c r="AF69" s="220"/>
      <c r="AG69" s="220"/>
      <c r="AH69" s="220"/>
      <c r="AI69" s="220"/>
      <c r="AJ69" s="220"/>
      <c r="AK69" s="220"/>
      <c r="AL69" s="220"/>
      <c r="AM69" s="220"/>
      <c r="AN69" s="220"/>
    </row>
    <row r="70" spans="1:40" ht="18.75" x14ac:dyDescent="0.2">
      <c r="A70" s="220"/>
      <c r="B70" s="779" t="s">
        <v>1685</v>
      </c>
      <c r="C70" s="780"/>
      <c r="D70" s="780"/>
      <c r="E70" s="781" t="s">
        <v>1679</v>
      </c>
      <c r="F70" s="781"/>
      <c r="G70" s="781"/>
      <c r="H70" s="781"/>
      <c r="I70" s="781"/>
      <c r="J70" s="781"/>
      <c r="K70" s="781"/>
      <c r="L70" s="781"/>
      <c r="M70" s="781"/>
      <c r="N70" s="781"/>
      <c r="O70" s="781"/>
      <c r="P70" s="782"/>
      <c r="Q70" s="735" t="s">
        <v>1688</v>
      </c>
      <c r="R70" s="736"/>
      <c r="S70" s="736"/>
      <c r="T70" s="736"/>
      <c r="U70" s="736"/>
      <c r="V70" s="736"/>
      <c r="W70" s="736"/>
      <c r="X70" s="736"/>
      <c r="Y70" s="736"/>
      <c r="Z70" s="736"/>
      <c r="AA70" s="736"/>
      <c r="AB70" s="736"/>
      <c r="AC70" s="736"/>
      <c r="AD70" s="736"/>
      <c r="AE70" s="736"/>
      <c r="AF70" s="736"/>
      <c r="AG70" s="736"/>
      <c r="AH70" s="736"/>
      <c r="AI70" s="736"/>
      <c r="AJ70" s="736"/>
      <c r="AK70" s="736"/>
      <c r="AL70" s="736"/>
      <c r="AM70" s="737"/>
      <c r="AN70" s="220"/>
    </row>
    <row r="71" spans="1:40" ht="15.75" customHeight="1" x14ac:dyDescent="0.25">
      <c r="A71" s="220"/>
      <c r="B71" s="723" t="s">
        <v>1687</v>
      </c>
      <c r="C71" s="724"/>
      <c r="D71" s="727" t="s">
        <v>33</v>
      </c>
      <c r="E71" s="748" t="s">
        <v>2</v>
      </c>
      <c r="F71" s="749"/>
      <c r="G71" s="750"/>
      <c r="H71" s="751" t="s">
        <v>3</v>
      </c>
      <c r="I71" s="752"/>
      <c r="J71" s="753"/>
      <c r="K71" s="754" t="s">
        <v>4</v>
      </c>
      <c r="L71" s="755"/>
      <c r="M71" s="756"/>
      <c r="N71" s="738" t="s">
        <v>5</v>
      </c>
      <c r="O71" s="739"/>
      <c r="P71" s="740"/>
      <c r="Q71" s="729" t="s">
        <v>1155</v>
      </c>
      <c r="R71" s="730"/>
      <c r="S71" s="731"/>
      <c r="T71" s="732" t="s">
        <v>1157</v>
      </c>
      <c r="U71" s="733"/>
      <c r="V71" s="733"/>
      <c r="W71" s="733"/>
      <c r="X71" s="733"/>
      <c r="Y71" s="734"/>
      <c r="Z71" s="770" t="s">
        <v>1156</v>
      </c>
      <c r="AA71" s="771"/>
      <c r="AB71" s="771"/>
      <c r="AC71" s="771"/>
      <c r="AD71" s="771"/>
      <c r="AE71" s="771"/>
      <c r="AF71" s="771"/>
      <c r="AG71" s="771"/>
      <c r="AH71" s="771"/>
      <c r="AI71" s="771"/>
      <c r="AJ71" s="771"/>
      <c r="AK71" s="771"/>
      <c r="AL71" s="771"/>
      <c r="AM71" s="772"/>
      <c r="AN71" s="220"/>
    </row>
    <row r="72" spans="1:40" ht="15.75" customHeight="1" x14ac:dyDescent="0.2">
      <c r="A72" s="220"/>
      <c r="B72" s="725"/>
      <c r="C72" s="726"/>
      <c r="D72" s="728"/>
      <c r="E72" s="333" t="s">
        <v>1689</v>
      </c>
      <c r="F72" s="333" t="s">
        <v>1690</v>
      </c>
      <c r="G72" s="333" t="s">
        <v>1691</v>
      </c>
      <c r="H72" s="333" t="s">
        <v>1692</v>
      </c>
      <c r="I72" s="333" t="s">
        <v>1694</v>
      </c>
      <c r="J72" s="333" t="s">
        <v>1695</v>
      </c>
      <c r="K72" s="333" t="s">
        <v>1696</v>
      </c>
      <c r="L72" s="333" t="s">
        <v>1697</v>
      </c>
      <c r="M72" s="333" t="s">
        <v>14</v>
      </c>
      <c r="N72" s="333" t="s">
        <v>15</v>
      </c>
      <c r="O72" s="333" t="s">
        <v>16</v>
      </c>
      <c r="P72" s="333" t="s">
        <v>1693</v>
      </c>
      <c r="Q72" s="333" t="s">
        <v>1698</v>
      </c>
      <c r="R72" s="333" t="s">
        <v>1699</v>
      </c>
      <c r="S72" s="333" t="s">
        <v>1700</v>
      </c>
      <c r="T72" s="333" t="s">
        <v>1701</v>
      </c>
      <c r="U72" s="333" t="s">
        <v>1702</v>
      </c>
      <c r="V72" s="333" t="s">
        <v>1703</v>
      </c>
      <c r="W72" s="333" t="s">
        <v>1704</v>
      </c>
      <c r="X72" s="333" t="s">
        <v>1705</v>
      </c>
      <c r="Y72" s="333" t="s">
        <v>1706</v>
      </c>
      <c r="Z72" s="333" t="s">
        <v>1707</v>
      </c>
      <c r="AA72" s="333" t="s">
        <v>1161</v>
      </c>
      <c r="AB72" s="333" t="s">
        <v>1708</v>
      </c>
      <c r="AC72" s="333" t="s">
        <v>1709</v>
      </c>
      <c r="AD72" s="333" t="s">
        <v>1710</v>
      </c>
      <c r="AE72" s="333" t="s">
        <v>1711</v>
      </c>
      <c r="AF72" s="333" t="s">
        <v>1712</v>
      </c>
      <c r="AG72" s="333" t="s">
        <v>1713</v>
      </c>
      <c r="AH72" s="333" t="s">
        <v>1714</v>
      </c>
      <c r="AI72" s="333" t="s">
        <v>1715</v>
      </c>
      <c r="AJ72" s="333" t="s">
        <v>1716</v>
      </c>
      <c r="AK72" s="333" t="s">
        <v>1717</v>
      </c>
      <c r="AL72" s="333" t="s">
        <v>1718</v>
      </c>
      <c r="AM72" s="333" t="s">
        <v>1719</v>
      </c>
      <c r="AN72" s="220"/>
    </row>
    <row r="73" spans="1:40" x14ac:dyDescent="0.2">
      <c r="A73" s="220"/>
      <c r="B73" s="783" t="s">
        <v>1652</v>
      </c>
      <c r="C73" s="784"/>
      <c r="D73" s="775" t="str">
        <f>+IF('QIPP Scorecard'!$N49&gt;0,"Yes","No")</f>
        <v>Yes</v>
      </c>
      <c r="E73" s="318">
        <f>'QIPP Scorecard'!$N$49*'QIPP Scorecard'!D$34</f>
        <v>3307.5</v>
      </c>
      <c r="F73" s="319">
        <f>'QIPP Scorecard'!$N$49*'QIPP Scorecard'!E$34</f>
        <v>76.3</v>
      </c>
      <c r="G73" s="320">
        <f>'QIPP Scorecard'!$N$49*'QIPP Scorecard'!F$34</f>
        <v>130.19999999999999</v>
      </c>
      <c r="H73" s="318">
        <f>'QIPP Scorecard'!$N$49*'QIPP Scorecard'!G$34</f>
        <v>33.599999999999994</v>
      </c>
      <c r="I73" s="319">
        <f>'QIPP Scorecard'!$N$49*'QIPP Scorecard'!H$34</f>
        <v>14</v>
      </c>
      <c r="J73" s="320">
        <f>'QIPP Scorecard'!$N$49*'QIPP Scorecard'!I$34</f>
        <v>0</v>
      </c>
      <c r="K73" s="318">
        <f>'QIPP Scorecard'!$N$49*'QIPP Scorecard'!J$34</f>
        <v>0</v>
      </c>
      <c r="L73" s="319">
        <f>'QIPP Scorecard'!$N$49*'QIPP Scorecard'!K$34</f>
        <v>0</v>
      </c>
      <c r="M73" s="320">
        <f>'QIPP Scorecard'!$N$49*'QIPP Scorecard'!L$34</f>
        <v>0</v>
      </c>
      <c r="N73" s="318">
        <f>'QIPP Scorecard'!$N$49*'QIPP Scorecard'!M$34</f>
        <v>0</v>
      </c>
      <c r="O73" s="319">
        <f>'QIPP Scorecard'!$N$49*'QIPP Scorecard'!N$34</f>
        <v>0</v>
      </c>
      <c r="P73" s="320">
        <f>'QIPP Scorecard'!$N$49*'QIPP Scorecard'!O$34</f>
        <v>0</v>
      </c>
      <c r="Q73" s="320">
        <f>'QIPP Scorecard'!$N$49*'QIPP Scorecard'!P$34</f>
        <v>0</v>
      </c>
      <c r="R73" s="320">
        <f>'QIPP Scorecard'!$N$49*'QIPP Scorecard'!Q$34</f>
        <v>0</v>
      </c>
      <c r="S73" s="320">
        <f>'QIPP Scorecard'!$N$49*'QIPP Scorecard'!R$34</f>
        <v>0</v>
      </c>
      <c r="T73" s="320">
        <f>'QIPP Scorecard'!$N$49*'QIPP Scorecard'!S$34</f>
        <v>0</v>
      </c>
      <c r="U73" s="320">
        <f>'QIPP Scorecard'!$N$49*'QIPP Scorecard'!T$34</f>
        <v>0</v>
      </c>
      <c r="V73" s="320">
        <f>'QIPP Scorecard'!$N$49*'QIPP Scorecard'!U$34</f>
        <v>0</v>
      </c>
      <c r="W73" s="320">
        <f>'QIPP Scorecard'!$N$49*'QIPP Scorecard'!V$34</f>
        <v>0</v>
      </c>
      <c r="X73" s="320">
        <f>'QIPP Scorecard'!$N$49*'QIPP Scorecard'!W$34</f>
        <v>0</v>
      </c>
      <c r="Y73" s="320">
        <f>'QIPP Scorecard'!$N$49*'QIPP Scorecard'!X$34</f>
        <v>0</v>
      </c>
      <c r="Z73" s="336">
        <f>'QIPP Scorecard'!$N$49*'QIPP Scorecard'!Y$34</f>
        <v>0</v>
      </c>
      <c r="AA73" s="337">
        <f>'QIPP Scorecard'!$N$49*'QIPP Scorecard'!Z$34</f>
        <v>0</v>
      </c>
      <c r="AB73" s="345">
        <f>'QIPP Scorecard'!$N$49*'QIPP Scorecard'!AA$34</f>
        <v>0</v>
      </c>
      <c r="AC73" s="350"/>
      <c r="AD73" s="348"/>
      <c r="AE73" s="348"/>
      <c r="AF73" s="348"/>
      <c r="AG73" s="348"/>
      <c r="AH73" s="348"/>
      <c r="AI73" s="348"/>
      <c r="AJ73" s="348"/>
      <c r="AK73" s="348"/>
      <c r="AL73" s="348"/>
      <c r="AM73" s="351"/>
      <c r="AN73" s="220"/>
    </row>
    <row r="74" spans="1:40" x14ac:dyDescent="0.2">
      <c r="A74" s="220"/>
      <c r="B74" s="742" t="s">
        <v>1653</v>
      </c>
      <c r="C74" s="743"/>
      <c r="D74" s="773" t="str">
        <f>+INDEX('Monthy Targets'!K:K,MATCH('QIPP Breakout'!$D$9,'Monthy Targets'!$A:$A,0))</f>
        <v>Yes</v>
      </c>
      <c r="E74" s="310"/>
      <c r="F74" s="319">
        <f>+'QIPP Scorecard'!$N$49*'QIPP Scorecard'!D$35</f>
        <v>3334.1</v>
      </c>
      <c r="G74" s="316">
        <f>+'QIPP Scorecard'!$N$49*'QIPP Scorecard'!E$35</f>
        <v>95.199999999999989</v>
      </c>
      <c r="H74" s="315">
        <f>+'QIPP Scorecard'!$N$49*'QIPP Scorecard'!F$35</f>
        <v>97.3</v>
      </c>
      <c r="I74" s="311">
        <f>+'QIPP Scorecard'!$N$49*'QIPP Scorecard'!G$35</f>
        <v>21</v>
      </c>
      <c r="J74" s="316">
        <f>+'QIPP Scorecard'!$N$49*'QIPP Scorecard'!H$35</f>
        <v>0</v>
      </c>
      <c r="K74" s="315">
        <f>+'QIPP Scorecard'!$N$49*'QIPP Scorecard'!I$35</f>
        <v>0</v>
      </c>
      <c r="L74" s="311">
        <f>+'QIPP Scorecard'!$N$49*'QIPP Scorecard'!J$35</f>
        <v>0</v>
      </c>
      <c r="M74" s="316">
        <f>+'QIPP Scorecard'!$N$49*'QIPP Scorecard'!K$35</f>
        <v>0</v>
      </c>
      <c r="N74" s="315">
        <f>+'QIPP Scorecard'!$N$49*'QIPP Scorecard'!L$35</f>
        <v>0</v>
      </c>
      <c r="O74" s="311">
        <f>+'QIPP Scorecard'!$N$49*'QIPP Scorecard'!M$35</f>
        <v>0</v>
      </c>
      <c r="P74" s="316">
        <f>+'QIPP Scorecard'!$N$49*'QIPP Scorecard'!N$35</f>
        <v>0</v>
      </c>
      <c r="Q74" s="316">
        <f>+'QIPP Scorecard'!$N$49*'QIPP Scorecard'!O$35</f>
        <v>0</v>
      </c>
      <c r="R74" s="316">
        <f>+'QIPP Scorecard'!$N$49*'QIPP Scorecard'!P$35</f>
        <v>0</v>
      </c>
      <c r="S74" s="316">
        <f>+'QIPP Scorecard'!$N$49*'QIPP Scorecard'!Q$35</f>
        <v>0</v>
      </c>
      <c r="T74" s="316">
        <f>+'QIPP Scorecard'!$N$49*'QIPP Scorecard'!R$35</f>
        <v>0</v>
      </c>
      <c r="U74" s="316">
        <f>+'QIPP Scorecard'!$N$49*'QIPP Scorecard'!S$35</f>
        <v>0</v>
      </c>
      <c r="V74" s="316">
        <f>+'QIPP Scorecard'!$N$49*'QIPP Scorecard'!T$35</f>
        <v>0</v>
      </c>
      <c r="W74" s="316">
        <f>+'QIPP Scorecard'!$N$49*'QIPP Scorecard'!U$35</f>
        <v>0</v>
      </c>
      <c r="X74" s="316">
        <f>+'QIPP Scorecard'!$N$49*'QIPP Scorecard'!V$35</f>
        <v>0</v>
      </c>
      <c r="Y74" s="316">
        <f>+'QIPP Scorecard'!$N$49*'QIPP Scorecard'!W$35</f>
        <v>0</v>
      </c>
      <c r="Z74" s="339">
        <f>+'QIPP Scorecard'!$N$49*'QIPP Scorecard'!X$35</f>
        <v>0</v>
      </c>
      <c r="AA74" s="340">
        <f>+'QIPP Scorecard'!$N$49*'QIPP Scorecard'!Y$35</f>
        <v>0</v>
      </c>
      <c r="AB74" s="340">
        <f>+'QIPP Scorecard'!$N$49*'QIPP Scorecard'!Z$35</f>
        <v>0</v>
      </c>
      <c r="AC74" s="347">
        <f>+'QIPP Scorecard'!$N$49*'QIPP Scorecard'!AA$35</f>
        <v>0</v>
      </c>
      <c r="AD74" s="349"/>
      <c r="AE74" s="302"/>
      <c r="AF74" s="302"/>
      <c r="AG74" s="302"/>
      <c r="AH74" s="302"/>
      <c r="AI74" s="302"/>
      <c r="AJ74" s="302"/>
      <c r="AK74" s="302"/>
      <c r="AL74" s="302"/>
      <c r="AM74" s="303"/>
      <c r="AN74" s="220"/>
    </row>
    <row r="75" spans="1:40" x14ac:dyDescent="0.2">
      <c r="A75" s="220"/>
      <c r="B75" s="742" t="s">
        <v>1654</v>
      </c>
      <c r="C75" s="743"/>
      <c r="D75" s="773" t="str">
        <f>+INDEX('Monthy Targets'!L:L,MATCH('QIPP Breakout'!$D$9,'Monthy Targets'!$A:$A,0))</f>
        <v>Yes</v>
      </c>
      <c r="E75" s="301"/>
      <c r="F75" s="309"/>
      <c r="G75" s="316">
        <f>+'QIPP Scorecard'!$N$49*'QIPP Scorecard'!D$36</f>
        <v>3386.6</v>
      </c>
      <c r="H75" s="315">
        <f>+'QIPP Scorecard'!$N$49*'QIPP Scorecard'!E$36</f>
        <v>74.899999999999991</v>
      </c>
      <c r="I75" s="311">
        <f>+'QIPP Scorecard'!$N$49*'QIPP Scorecard'!F$36</f>
        <v>75.599999999999994</v>
      </c>
      <c r="J75" s="316">
        <f>+'QIPP Scorecard'!$N$49*'QIPP Scorecard'!G$36</f>
        <v>0</v>
      </c>
      <c r="K75" s="315">
        <f>+'QIPP Scorecard'!$N$49*'QIPP Scorecard'!H$36</f>
        <v>0</v>
      </c>
      <c r="L75" s="311">
        <f>+'QIPP Scorecard'!$N$49*'QIPP Scorecard'!I$36</f>
        <v>0</v>
      </c>
      <c r="M75" s="316">
        <f>+'QIPP Scorecard'!$N$49*'QIPP Scorecard'!J$36</f>
        <v>0</v>
      </c>
      <c r="N75" s="315">
        <f>+'QIPP Scorecard'!$N$49*'QIPP Scorecard'!K$36</f>
        <v>0</v>
      </c>
      <c r="O75" s="311">
        <f>+'QIPP Scorecard'!$N$49*'QIPP Scorecard'!L$36</f>
        <v>0</v>
      </c>
      <c r="P75" s="316">
        <f>+'QIPP Scorecard'!$N$49*'QIPP Scorecard'!M$36</f>
        <v>0</v>
      </c>
      <c r="Q75" s="316">
        <f>+'QIPP Scorecard'!$N$49*'QIPP Scorecard'!N$36</f>
        <v>0</v>
      </c>
      <c r="R75" s="316">
        <f>+'QIPP Scorecard'!$N$49*'QIPP Scorecard'!O$36</f>
        <v>0</v>
      </c>
      <c r="S75" s="316">
        <f>+'QIPP Scorecard'!$N$49*'QIPP Scorecard'!P$36</f>
        <v>0</v>
      </c>
      <c r="T75" s="316">
        <f>+'QIPP Scorecard'!$N$49*'QIPP Scorecard'!Q$36</f>
        <v>0</v>
      </c>
      <c r="U75" s="316">
        <f>+'QIPP Scorecard'!$N$49*'QIPP Scorecard'!R$36</f>
        <v>0</v>
      </c>
      <c r="V75" s="316">
        <f>+'QIPP Scorecard'!$N$49*'QIPP Scorecard'!S$36</f>
        <v>0</v>
      </c>
      <c r="W75" s="316">
        <f>+'QIPP Scorecard'!$N$49*'QIPP Scorecard'!T$36</f>
        <v>0</v>
      </c>
      <c r="X75" s="316">
        <f>+'QIPP Scorecard'!$N$49*'QIPP Scorecard'!U$36</f>
        <v>0</v>
      </c>
      <c r="Y75" s="316">
        <f>+'QIPP Scorecard'!$N$49*'QIPP Scorecard'!V$36</f>
        <v>0</v>
      </c>
      <c r="Z75" s="339">
        <f>+'QIPP Scorecard'!$N$49*'QIPP Scorecard'!W$36</f>
        <v>0</v>
      </c>
      <c r="AA75" s="340">
        <f>+'QIPP Scorecard'!$N$49*'QIPP Scorecard'!X$36</f>
        <v>0</v>
      </c>
      <c r="AB75" s="340">
        <f>+'QIPP Scorecard'!$N$49*'QIPP Scorecard'!Y$36</f>
        <v>0</v>
      </c>
      <c r="AC75" s="340">
        <f>+'QIPP Scorecard'!$N$49*'QIPP Scorecard'!Z$36</f>
        <v>0</v>
      </c>
      <c r="AD75" s="347">
        <f>+'QIPP Scorecard'!$N$49*'QIPP Scorecard'!AA$36</f>
        <v>0</v>
      </c>
      <c r="AE75" s="349"/>
      <c r="AF75" s="302"/>
      <c r="AG75" s="302"/>
      <c r="AH75" s="302"/>
      <c r="AI75" s="302"/>
      <c r="AJ75" s="302"/>
      <c r="AK75" s="302"/>
      <c r="AL75" s="302"/>
      <c r="AM75" s="303"/>
      <c r="AN75" s="220"/>
    </row>
    <row r="76" spans="1:40" x14ac:dyDescent="0.2">
      <c r="A76" s="220"/>
      <c r="B76" s="742" t="s">
        <v>1655</v>
      </c>
      <c r="C76" s="743"/>
      <c r="D76" s="773" t="str">
        <f>+IF('QIPP Scorecard'!$N52&gt;0,"Yes","No")</f>
        <v>No</v>
      </c>
      <c r="E76" s="301"/>
      <c r="F76" s="302"/>
      <c r="G76" s="317"/>
      <c r="H76" s="315">
        <f>'QIPP Scorecard'!$N$52*'QIPP Scorecard'!D$37</f>
        <v>0</v>
      </c>
      <c r="I76" s="311">
        <f>'QIPP Scorecard'!$N$52*'QIPP Scorecard'!E$37</f>
        <v>0</v>
      </c>
      <c r="J76" s="316">
        <f>'QIPP Scorecard'!$N$52*'QIPP Scorecard'!F$37</f>
        <v>0</v>
      </c>
      <c r="K76" s="315">
        <f>'QIPP Scorecard'!$N$52*'QIPP Scorecard'!G$37</f>
        <v>0</v>
      </c>
      <c r="L76" s="311">
        <f>'QIPP Scorecard'!$N$52*'QIPP Scorecard'!H$37</f>
        <v>0</v>
      </c>
      <c r="M76" s="316">
        <f>'QIPP Scorecard'!$N$52*'QIPP Scorecard'!I$37</f>
        <v>0</v>
      </c>
      <c r="N76" s="315">
        <f>'QIPP Scorecard'!$N$52*'QIPP Scorecard'!J$37</f>
        <v>0</v>
      </c>
      <c r="O76" s="311">
        <f>'QIPP Scorecard'!$N$52*'QIPP Scorecard'!K$37</f>
        <v>0</v>
      </c>
      <c r="P76" s="316">
        <f>'QIPP Scorecard'!$N$52*'QIPP Scorecard'!L$37</f>
        <v>0</v>
      </c>
      <c r="Q76" s="316">
        <f>'QIPP Scorecard'!$N$52*'QIPP Scorecard'!M$37</f>
        <v>0</v>
      </c>
      <c r="R76" s="316">
        <f>'QIPP Scorecard'!$N$52*'QIPP Scorecard'!N$37</f>
        <v>0</v>
      </c>
      <c r="S76" s="316">
        <f>'QIPP Scorecard'!$N$52*'QIPP Scorecard'!O$37</f>
        <v>0</v>
      </c>
      <c r="T76" s="316">
        <f>'QIPP Scorecard'!$N$52*'QIPP Scorecard'!P$37</f>
        <v>0</v>
      </c>
      <c r="U76" s="316">
        <f>'QIPP Scorecard'!$N$52*'QIPP Scorecard'!Q$37</f>
        <v>0</v>
      </c>
      <c r="V76" s="316">
        <f>'QIPP Scorecard'!$N$52*'QIPP Scorecard'!R$37</f>
        <v>0</v>
      </c>
      <c r="W76" s="316">
        <f>'QIPP Scorecard'!$N$52*'QIPP Scorecard'!S$37</f>
        <v>0</v>
      </c>
      <c r="X76" s="316">
        <f>'QIPP Scorecard'!$N$52*'QIPP Scorecard'!T$37</f>
        <v>0</v>
      </c>
      <c r="Y76" s="316">
        <f>'QIPP Scorecard'!$N$52*'QIPP Scorecard'!U$37</f>
        <v>0</v>
      </c>
      <c r="Z76" s="339">
        <f>'QIPP Scorecard'!$N$52*'QIPP Scorecard'!V$37</f>
        <v>0</v>
      </c>
      <c r="AA76" s="340">
        <f>'QIPP Scorecard'!$N$52*'QIPP Scorecard'!W$37</f>
        <v>0</v>
      </c>
      <c r="AB76" s="340">
        <f>'QIPP Scorecard'!$N$52*'QIPP Scorecard'!X$37</f>
        <v>0</v>
      </c>
      <c r="AC76" s="340">
        <f>'QIPP Scorecard'!$N$52*'QIPP Scorecard'!Y$37</f>
        <v>0</v>
      </c>
      <c r="AD76" s="340">
        <f>'QIPP Scorecard'!$N$52*'QIPP Scorecard'!Z$37</f>
        <v>0</v>
      </c>
      <c r="AE76" s="347">
        <f>'QIPP Scorecard'!$N$52*'QIPP Scorecard'!AA$37</f>
        <v>0</v>
      </c>
      <c r="AF76" s="349"/>
      <c r="AG76" s="302"/>
      <c r="AH76" s="302"/>
      <c r="AI76" s="302"/>
      <c r="AJ76" s="302"/>
      <c r="AK76" s="302"/>
      <c r="AL76" s="302"/>
      <c r="AM76" s="303"/>
      <c r="AN76" s="220"/>
    </row>
    <row r="77" spans="1:40" x14ac:dyDescent="0.2">
      <c r="A77" s="220"/>
      <c r="B77" s="742" t="s">
        <v>1656</v>
      </c>
      <c r="C77" s="743"/>
      <c r="D77" s="773" t="str">
        <f>+INDEX('Monthy Targets'!K:K,MATCH('QIPP Breakout'!$D$9,'Monthy Targets'!$A:$A,0))</f>
        <v>Yes</v>
      </c>
      <c r="E77" s="301"/>
      <c r="F77" s="302"/>
      <c r="G77" s="303"/>
      <c r="H77" s="310"/>
      <c r="I77" s="311">
        <f>'QIPP Scorecard'!$N$52*'QIPP Scorecard'!D$38</f>
        <v>0</v>
      </c>
      <c r="J77" s="316">
        <f>'QIPP Scorecard'!$N$52*'QIPP Scorecard'!E$38</f>
        <v>0</v>
      </c>
      <c r="K77" s="315">
        <f>'QIPP Scorecard'!$N$52*'QIPP Scorecard'!F$38</f>
        <v>0</v>
      </c>
      <c r="L77" s="311">
        <f>'QIPP Scorecard'!$N$52*'QIPP Scorecard'!G$38</f>
        <v>0</v>
      </c>
      <c r="M77" s="316">
        <f>'QIPP Scorecard'!$N$52*'QIPP Scorecard'!H$38</f>
        <v>0</v>
      </c>
      <c r="N77" s="315">
        <f>'QIPP Scorecard'!$N$52*'QIPP Scorecard'!I$38</f>
        <v>0</v>
      </c>
      <c r="O77" s="311">
        <f>'QIPP Scorecard'!$N$52*'QIPP Scorecard'!J$38</f>
        <v>0</v>
      </c>
      <c r="P77" s="316">
        <f>'QIPP Scorecard'!$N$52*'QIPP Scorecard'!K$38</f>
        <v>0</v>
      </c>
      <c r="Q77" s="316">
        <f>'QIPP Scorecard'!$N$52*'QIPP Scorecard'!L$38</f>
        <v>0</v>
      </c>
      <c r="R77" s="316">
        <f>'QIPP Scorecard'!$N$52*'QIPP Scorecard'!M$38</f>
        <v>0</v>
      </c>
      <c r="S77" s="316">
        <f>'QIPP Scorecard'!$N$52*'QIPP Scorecard'!N$38</f>
        <v>0</v>
      </c>
      <c r="T77" s="316">
        <f>'QIPP Scorecard'!$N$52*'QIPP Scorecard'!O$38</f>
        <v>0</v>
      </c>
      <c r="U77" s="316">
        <f>'QIPP Scorecard'!$N$52*'QIPP Scorecard'!P$38</f>
        <v>0</v>
      </c>
      <c r="V77" s="316">
        <f>'QIPP Scorecard'!$N$52*'QIPP Scorecard'!Q$38</f>
        <v>0</v>
      </c>
      <c r="W77" s="316">
        <f>'QIPP Scorecard'!$N$52*'QIPP Scorecard'!R$38</f>
        <v>0</v>
      </c>
      <c r="X77" s="316">
        <f>'QIPP Scorecard'!$N$52*'QIPP Scorecard'!S$38</f>
        <v>0</v>
      </c>
      <c r="Y77" s="316">
        <f>'QIPP Scorecard'!$N$52*'QIPP Scorecard'!T$38</f>
        <v>0</v>
      </c>
      <c r="Z77" s="339">
        <f>'QIPP Scorecard'!$N$52*'QIPP Scorecard'!U$38</f>
        <v>0</v>
      </c>
      <c r="AA77" s="340">
        <f>'QIPP Scorecard'!$N$52*'QIPP Scorecard'!V$38</f>
        <v>0</v>
      </c>
      <c r="AB77" s="340">
        <f>'QIPP Scorecard'!$N$52*'QIPP Scorecard'!W$38</f>
        <v>0</v>
      </c>
      <c r="AC77" s="340">
        <f>'QIPP Scorecard'!$N$52*'QIPP Scorecard'!X$38</f>
        <v>0</v>
      </c>
      <c r="AD77" s="340">
        <f>'QIPP Scorecard'!$N$52*'QIPP Scorecard'!Y$38</f>
        <v>0</v>
      </c>
      <c r="AE77" s="340">
        <f>'QIPP Scorecard'!$N$52*'QIPP Scorecard'!Z$38</f>
        <v>0</v>
      </c>
      <c r="AF77" s="347">
        <f>'QIPP Scorecard'!$N$52*'QIPP Scorecard'!AA$38</f>
        <v>0</v>
      </c>
      <c r="AG77" s="349"/>
      <c r="AH77" s="302"/>
      <c r="AI77" s="302"/>
      <c r="AJ77" s="302"/>
      <c r="AK77" s="302"/>
      <c r="AL77" s="302"/>
      <c r="AM77" s="303"/>
      <c r="AN77" s="220"/>
    </row>
    <row r="78" spans="1:40" x14ac:dyDescent="0.2">
      <c r="A78" s="220"/>
      <c r="B78" s="742" t="s">
        <v>1657</v>
      </c>
      <c r="C78" s="743"/>
      <c r="D78" s="773" t="str">
        <f>+INDEX('Monthy Targets'!L:L,MATCH('QIPP Breakout'!$D$9,'Monthy Targets'!$A:$A,0))</f>
        <v>Yes</v>
      </c>
      <c r="E78" s="301"/>
      <c r="F78" s="302"/>
      <c r="G78" s="303"/>
      <c r="H78" s="301"/>
      <c r="I78" s="309"/>
      <c r="J78" s="316">
        <f>'QIPP Scorecard'!$N$52*'QIPP Scorecard'!D$39</f>
        <v>0</v>
      </c>
      <c r="K78" s="315">
        <f>'QIPP Scorecard'!$N$52*'QIPP Scorecard'!E$39</f>
        <v>0</v>
      </c>
      <c r="L78" s="311">
        <f>'QIPP Scorecard'!$N$52*'QIPP Scorecard'!F$39</f>
        <v>0</v>
      </c>
      <c r="M78" s="316">
        <f>'QIPP Scorecard'!$N$52*'QIPP Scorecard'!G$39</f>
        <v>0</v>
      </c>
      <c r="N78" s="315">
        <f>'QIPP Scorecard'!$N$52*'QIPP Scorecard'!H$39</f>
        <v>0</v>
      </c>
      <c r="O78" s="311">
        <f>'QIPP Scorecard'!$N$52*'QIPP Scorecard'!I$39</f>
        <v>0</v>
      </c>
      <c r="P78" s="316">
        <f>'QIPP Scorecard'!$N$52*'QIPP Scorecard'!J$39</f>
        <v>0</v>
      </c>
      <c r="Q78" s="316">
        <f>'QIPP Scorecard'!$N$52*'QIPP Scorecard'!K$39</f>
        <v>0</v>
      </c>
      <c r="R78" s="316">
        <f>'QIPP Scorecard'!$N$52*'QIPP Scorecard'!L$39</f>
        <v>0</v>
      </c>
      <c r="S78" s="316">
        <f>'QIPP Scorecard'!$N$52*'QIPP Scorecard'!M$39</f>
        <v>0</v>
      </c>
      <c r="T78" s="316">
        <f>'QIPP Scorecard'!$N$52*'QIPP Scorecard'!N$39</f>
        <v>0</v>
      </c>
      <c r="U78" s="316">
        <f>'QIPP Scorecard'!$N$52*'QIPP Scorecard'!O$39</f>
        <v>0</v>
      </c>
      <c r="V78" s="316">
        <f>'QIPP Scorecard'!$N$52*'QIPP Scorecard'!P$39</f>
        <v>0</v>
      </c>
      <c r="W78" s="316">
        <f>'QIPP Scorecard'!$N$52*'QIPP Scorecard'!Q$39</f>
        <v>0</v>
      </c>
      <c r="X78" s="316">
        <f>'QIPP Scorecard'!$N$52*'QIPP Scorecard'!R$39</f>
        <v>0</v>
      </c>
      <c r="Y78" s="316">
        <f>'QIPP Scorecard'!$N$52*'QIPP Scorecard'!S$39</f>
        <v>0</v>
      </c>
      <c r="Z78" s="339">
        <f>'QIPP Scorecard'!$N$52*'QIPP Scorecard'!T$39</f>
        <v>0</v>
      </c>
      <c r="AA78" s="340">
        <f>'QIPP Scorecard'!$N$52*'QIPP Scorecard'!U$39</f>
        <v>0</v>
      </c>
      <c r="AB78" s="340">
        <f>'QIPP Scorecard'!$N$52*'QIPP Scorecard'!V$39</f>
        <v>0</v>
      </c>
      <c r="AC78" s="340">
        <f>'QIPP Scorecard'!$N$52*'QIPP Scorecard'!W$39</f>
        <v>0</v>
      </c>
      <c r="AD78" s="340">
        <f>'QIPP Scorecard'!$N$52*'QIPP Scorecard'!X$39</f>
        <v>0</v>
      </c>
      <c r="AE78" s="340">
        <f>'QIPP Scorecard'!$N$52*'QIPP Scorecard'!Y$39</f>
        <v>0</v>
      </c>
      <c r="AF78" s="340">
        <f>'QIPP Scorecard'!$N$52*'QIPP Scorecard'!Z$39</f>
        <v>0</v>
      </c>
      <c r="AG78" s="347">
        <f>'QIPP Scorecard'!$N$52*'QIPP Scorecard'!AA$39</f>
        <v>0</v>
      </c>
      <c r="AH78" s="349"/>
      <c r="AI78" s="302"/>
      <c r="AJ78" s="302"/>
      <c r="AK78" s="302"/>
      <c r="AL78" s="302"/>
      <c r="AM78" s="303"/>
      <c r="AN78" s="220"/>
    </row>
    <row r="79" spans="1:40" x14ac:dyDescent="0.2">
      <c r="A79" s="220"/>
      <c r="B79" s="742" t="s">
        <v>1658</v>
      </c>
      <c r="C79" s="743"/>
      <c r="D79" s="773" t="str">
        <f>+IF('QIPP Scorecard'!$N55&gt;0,"Yes","No")</f>
        <v>No</v>
      </c>
      <c r="E79" s="301"/>
      <c r="F79" s="302"/>
      <c r="G79" s="303"/>
      <c r="H79" s="301"/>
      <c r="I79" s="302"/>
      <c r="J79" s="317"/>
      <c r="K79" s="315">
        <f>'QIPP Scorecard'!$N$55*'QIPP Scorecard'!D$40</f>
        <v>0</v>
      </c>
      <c r="L79" s="311">
        <f>'QIPP Scorecard'!$N$55*'QIPP Scorecard'!E$40</f>
        <v>0</v>
      </c>
      <c r="M79" s="316">
        <f>'QIPP Scorecard'!$N$55*'QIPP Scorecard'!F$40</f>
        <v>0</v>
      </c>
      <c r="N79" s="315">
        <f>'QIPP Scorecard'!$N$55*'QIPP Scorecard'!G$40</f>
        <v>0</v>
      </c>
      <c r="O79" s="311">
        <f>'QIPP Scorecard'!$N$55*'QIPP Scorecard'!H$40</f>
        <v>0</v>
      </c>
      <c r="P79" s="316">
        <f>'QIPP Scorecard'!$N$55*'QIPP Scorecard'!I$40</f>
        <v>0</v>
      </c>
      <c r="Q79" s="316">
        <f>'QIPP Scorecard'!$N$55*'QIPP Scorecard'!J$40</f>
        <v>0</v>
      </c>
      <c r="R79" s="316">
        <f>'QIPP Scorecard'!$N$55*'QIPP Scorecard'!K$40</f>
        <v>0</v>
      </c>
      <c r="S79" s="316">
        <f>'QIPP Scorecard'!$N$55*'QIPP Scorecard'!L$40</f>
        <v>0</v>
      </c>
      <c r="T79" s="316">
        <f>'QIPP Scorecard'!$N$55*'QIPP Scorecard'!M$40</f>
        <v>0</v>
      </c>
      <c r="U79" s="316">
        <f>'QIPP Scorecard'!$N$55*'QIPP Scorecard'!N$40</f>
        <v>0</v>
      </c>
      <c r="V79" s="316">
        <f>'QIPP Scorecard'!$N$55*'QIPP Scorecard'!O$40</f>
        <v>0</v>
      </c>
      <c r="W79" s="316">
        <f>'QIPP Scorecard'!$N$55*'QIPP Scorecard'!P$40</f>
        <v>0</v>
      </c>
      <c r="X79" s="316">
        <f>'QIPP Scorecard'!$N$55*'QIPP Scorecard'!Q$40</f>
        <v>0</v>
      </c>
      <c r="Y79" s="316">
        <f>'QIPP Scorecard'!$N$55*'QIPP Scorecard'!R$40</f>
        <v>0</v>
      </c>
      <c r="Z79" s="339">
        <f>'QIPP Scorecard'!$N$55*'QIPP Scorecard'!S$40</f>
        <v>0</v>
      </c>
      <c r="AA79" s="340">
        <f>'QIPP Scorecard'!$N$55*'QIPP Scorecard'!T$40</f>
        <v>0</v>
      </c>
      <c r="AB79" s="340">
        <f>'QIPP Scorecard'!$N$55*'QIPP Scorecard'!U$40</f>
        <v>0</v>
      </c>
      <c r="AC79" s="340">
        <f>'QIPP Scorecard'!$N$55*'QIPP Scorecard'!V$40</f>
        <v>0</v>
      </c>
      <c r="AD79" s="340">
        <f>'QIPP Scorecard'!$N$55*'QIPP Scorecard'!W$40</f>
        <v>0</v>
      </c>
      <c r="AE79" s="340">
        <f>'QIPP Scorecard'!$N$55*'QIPP Scorecard'!X$40</f>
        <v>0</v>
      </c>
      <c r="AF79" s="340">
        <f>'QIPP Scorecard'!$N$55*'QIPP Scorecard'!Y$40</f>
        <v>0</v>
      </c>
      <c r="AG79" s="340">
        <f>'QIPP Scorecard'!$N$55*'QIPP Scorecard'!Z$40</f>
        <v>0</v>
      </c>
      <c r="AH79" s="347">
        <f>'QIPP Scorecard'!$N$55*'QIPP Scorecard'!AA$40</f>
        <v>0</v>
      </c>
      <c r="AI79" s="349"/>
      <c r="AJ79" s="302"/>
      <c r="AK79" s="302"/>
      <c r="AL79" s="302"/>
      <c r="AM79" s="303"/>
      <c r="AN79" s="220"/>
    </row>
    <row r="80" spans="1:40" x14ac:dyDescent="0.2">
      <c r="A80" s="220"/>
      <c r="B80" s="742" t="s">
        <v>1659</v>
      </c>
      <c r="C80" s="743"/>
      <c r="D80" s="773" t="str">
        <f>+INDEX('Monthy Targets'!K:K,MATCH('QIPP Breakout'!$D$9,'Monthy Targets'!$A:$A,0))</f>
        <v>Yes</v>
      </c>
      <c r="E80" s="301"/>
      <c r="F80" s="302"/>
      <c r="G80" s="303"/>
      <c r="H80" s="301"/>
      <c r="I80" s="302"/>
      <c r="J80" s="303"/>
      <c r="K80" s="310"/>
      <c r="L80" s="311">
        <f>'QIPP Scorecard'!$N$55*'QIPP Scorecard'!D$41</f>
        <v>0</v>
      </c>
      <c r="M80" s="316">
        <f>'QIPP Scorecard'!$N$55*'QIPP Scorecard'!E$41</f>
        <v>0</v>
      </c>
      <c r="N80" s="315">
        <f>'QIPP Scorecard'!$N$55*'QIPP Scorecard'!F$41</f>
        <v>0</v>
      </c>
      <c r="O80" s="311">
        <f>'QIPP Scorecard'!$N$55*'QIPP Scorecard'!G$41</f>
        <v>0</v>
      </c>
      <c r="P80" s="316">
        <f>'QIPP Scorecard'!$N$55*'QIPP Scorecard'!H$41</f>
        <v>0</v>
      </c>
      <c r="Q80" s="316">
        <f>'QIPP Scorecard'!$N$55*'QIPP Scorecard'!I$41</f>
        <v>0</v>
      </c>
      <c r="R80" s="316">
        <f>'QIPP Scorecard'!$N$55*'QIPP Scorecard'!J$41</f>
        <v>0</v>
      </c>
      <c r="S80" s="316">
        <f>'QIPP Scorecard'!$N$55*'QIPP Scorecard'!K$41</f>
        <v>0</v>
      </c>
      <c r="T80" s="316">
        <f>'QIPP Scorecard'!$N$55*'QIPP Scorecard'!L$41</f>
        <v>0</v>
      </c>
      <c r="U80" s="316">
        <f>'QIPP Scorecard'!$N$55*'QIPP Scorecard'!M$41</f>
        <v>0</v>
      </c>
      <c r="V80" s="316">
        <f>'QIPP Scorecard'!$N$55*'QIPP Scorecard'!N$41</f>
        <v>0</v>
      </c>
      <c r="W80" s="316">
        <f>'QIPP Scorecard'!$N$55*'QIPP Scorecard'!O$41</f>
        <v>0</v>
      </c>
      <c r="X80" s="316">
        <f>'QIPP Scorecard'!$N$55*'QIPP Scorecard'!P$41</f>
        <v>0</v>
      </c>
      <c r="Y80" s="316">
        <f>'QIPP Scorecard'!$N$55*'QIPP Scorecard'!Q$41</f>
        <v>0</v>
      </c>
      <c r="Z80" s="339">
        <f>'QIPP Scorecard'!$N$55*'QIPP Scorecard'!R$41</f>
        <v>0</v>
      </c>
      <c r="AA80" s="340">
        <f>'QIPP Scorecard'!$N$55*'QIPP Scorecard'!S$41</f>
        <v>0</v>
      </c>
      <c r="AB80" s="340">
        <f>'QIPP Scorecard'!$N$55*'QIPP Scorecard'!T$41</f>
        <v>0</v>
      </c>
      <c r="AC80" s="340">
        <f>'QIPP Scorecard'!$N$55*'QIPP Scorecard'!U$41</f>
        <v>0</v>
      </c>
      <c r="AD80" s="340">
        <f>'QIPP Scorecard'!$N$55*'QIPP Scorecard'!V$41</f>
        <v>0</v>
      </c>
      <c r="AE80" s="340">
        <f>'QIPP Scorecard'!$N$55*'QIPP Scorecard'!W$41</f>
        <v>0</v>
      </c>
      <c r="AF80" s="340">
        <f>'QIPP Scorecard'!$N$55*'QIPP Scorecard'!X$41</f>
        <v>0</v>
      </c>
      <c r="AG80" s="340">
        <f>'QIPP Scorecard'!$N$55*'QIPP Scorecard'!Y$41</f>
        <v>0</v>
      </c>
      <c r="AH80" s="340">
        <f>'QIPP Scorecard'!$N$55*'QIPP Scorecard'!Z$41</f>
        <v>0</v>
      </c>
      <c r="AI80" s="347">
        <f>'QIPP Scorecard'!$N$55*'QIPP Scorecard'!AA$41</f>
        <v>0</v>
      </c>
      <c r="AJ80" s="349"/>
      <c r="AK80" s="302"/>
      <c r="AL80" s="302"/>
      <c r="AM80" s="303"/>
      <c r="AN80" s="220"/>
    </row>
    <row r="81" spans="1:40" x14ac:dyDescent="0.2">
      <c r="A81" s="220"/>
      <c r="B81" s="742" t="s">
        <v>1660</v>
      </c>
      <c r="C81" s="743"/>
      <c r="D81" s="773" t="str">
        <f>+INDEX('Monthy Targets'!L:L,MATCH('QIPP Breakout'!$D$9,'Monthy Targets'!$A:$A,0))</f>
        <v>Yes</v>
      </c>
      <c r="E81" s="301"/>
      <c r="F81" s="302"/>
      <c r="G81" s="303"/>
      <c r="H81" s="301"/>
      <c r="I81" s="302"/>
      <c r="J81" s="303"/>
      <c r="K81" s="301"/>
      <c r="L81" s="309"/>
      <c r="M81" s="316">
        <f>'QIPP Scorecard'!$N$55*'QIPP Scorecard'!D$42</f>
        <v>0</v>
      </c>
      <c r="N81" s="315">
        <f>'QIPP Scorecard'!$N$55*'QIPP Scorecard'!E$42</f>
        <v>0</v>
      </c>
      <c r="O81" s="311">
        <f>'QIPP Scorecard'!$N$55*'QIPP Scorecard'!F$42</f>
        <v>0</v>
      </c>
      <c r="P81" s="316">
        <f>'QIPP Scorecard'!$N$55*'QIPP Scorecard'!G$42</f>
        <v>0</v>
      </c>
      <c r="Q81" s="316">
        <f>'QIPP Scorecard'!$N$55*'QIPP Scorecard'!H$42</f>
        <v>0</v>
      </c>
      <c r="R81" s="316">
        <f>'QIPP Scorecard'!$N$55*'QIPP Scorecard'!I$42</f>
        <v>0</v>
      </c>
      <c r="S81" s="316">
        <f>'QIPP Scorecard'!$N$55*'QIPP Scorecard'!J$42</f>
        <v>0</v>
      </c>
      <c r="T81" s="316">
        <f>'QIPP Scorecard'!$N$55*'QIPP Scorecard'!K$42</f>
        <v>0</v>
      </c>
      <c r="U81" s="316">
        <f>'QIPP Scorecard'!$N$55*'QIPP Scorecard'!L$42</f>
        <v>0</v>
      </c>
      <c r="V81" s="316">
        <f>'QIPP Scorecard'!$N$55*'QIPP Scorecard'!M$42</f>
        <v>0</v>
      </c>
      <c r="W81" s="316">
        <f>'QIPP Scorecard'!$N$55*'QIPP Scorecard'!N$42</f>
        <v>0</v>
      </c>
      <c r="X81" s="316">
        <f>'QIPP Scorecard'!$N$55*'QIPP Scorecard'!O$42</f>
        <v>0</v>
      </c>
      <c r="Y81" s="316">
        <f>'QIPP Scorecard'!$N$55*'QIPP Scorecard'!P$42</f>
        <v>0</v>
      </c>
      <c r="Z81" s="339">
        <f>'QIPP Scorecard'!$N$55*'QIPP Scorecard'!Q$42</f>
        <v>0</v>
      </c>
      <c r="AA81" s="340">
        <f>'QIPP Scorecard'!$N$55*'QIPP Scorecard'!R$42</f>
        <v>0</v>
      </c>
      <c r="AB81" s="340">
        <f>'QIPP Scorecard'!$N$55*'QIPP Scorecard'!S$42</f>
        <v>0</v>
      </c>
      <c r="AC81" s="340">
        <f>'QIPP Scorecard'!$N$55*'QIPP Scorecard'!T$42</f>
        <v>0</v>
      </c>
      <c r="AD81" s="340">
        <f>'QIPP Scorecard'!$N$55*'QIPP Scorecard'!U$42</f>
        <v>0</v>
      </c>
      <c r="AE81" s="340">
        <f>'QIPP Scorecard'!$N$55*'QIPP Scorecard'!V$42</f>
        <v>0</v>
      </c>
      <c r="AF81" s="340">
        <f>'QIPP Scorecard'!$N$55*'QIPP Scorecard'!W$42</f>
        <v>0</v>
      </c>
      <c r="AG81" s="340">
        <f>'QIPP Scorecard'!$N$55*'QIPP Scorecard'!X$42</f>
        <v>0</v>
      </c>
      <c r="AH81" s="340">
        <f>'QIPP Scorecard'!$N$55*'QIPP Scorecard'!Y$42</f>
        <v>0</v>
      </c>
      <c r="AI81" s="340">
        <f>'QIPP Scorecard'!$N$55*'QIPP Scorecard'!Z$42</f>
        <v>0</v>
      </c>
      <c r="AJ81" s="347">
        <f>'QIPP Scorecard'!$N$55*'QIPP Scorecard'!AA$42</f>
        <v>0</v>
      </c>
      <c r="AK81" s="349"/>
      <c r="AL81" s="302"/>
      <c r="AM81" s="303"/>
      <c r="AN81" s="220"/>
    </row>
    <row r="82" spans="1:40" x14ac:dyDescent="0.2">
      <c r="A82" s="220"/>
      <c r="B82" s="742" t="s">
        <v>1661</v>
      </c>
      <c r="C82" s="743"/>
      <c r="D82" s="773" t="str">
        <f>+IF('QIPP Scorecard'!$N58&gt;0,"Yes","No")</f>
        <v>No</v>
      </c>
      <c r="E82" s="301"/>
      <c r="F82" s="302"/>
      <c r="G82" s="303"/>
      <c r="H82" s="301"/>
      <c r="I82" s="302"/>
      <c r="J82" s="303"/>
      <c r="K82" s="301"/>
      <c r="L82" s="302"/>
      <c r="M82" s="317"/>
      <c r="N82" s="315">
        <f>'QIPP Scorecard'!$N$58*'QIPP Scorecard'!D$43</f>
        <v>0</v>
      </c>
      <c r="O82" s="311">
        <f>'QIPP Scorecard'!$N$58*'QIPP Scorecard'!E$43</f>
        <v>0</v>
      </c>
      <c r="P82" s="316">
        <f>'QIPP Scorecard'!$N$58*'QIPP Scorecard'!F$43</f>
        <v>0</v>
      </c>
      <c r="Q82" s="316">
        <f>'QIPP Scorecard'!$N$58*'QIPP Scorecard'!G$43</f>
        <v>0</v>
      </c>
      <c r="R82" s="316">
        <f>'QIPP Scorecard'!$N$58*'QIPP Scorecard'!H$43</f>
        <v>0</v>
      </c>
      <c r="S82" s="316">
        <f>'QIPP Scorecard'!$N$58*'QIPP Scorecard'!I$43</f>
        <v>0</v>
      </c>
      <c r="T82" s="316">
        <f>'QIPP Scorecard'!$N$58*'QIPP Scorecard'!J$43</f>
        <v>0</v>
      </c>
      <c r="U82" s="316">
        <f>'QIPP Scorecard'!$N$58*'QIPP Scorecard'!K$43</f>
        <v>0</v>
      </c>
      <c r="V82" s="316">
        <f>'QIPP Scorecard'!$N$58*'QIPP Scorecard'!L$43</f>
        <v>0</v>
      </c>
      <c r="W82" s="316">
        <f>'QIPP Scorecard'!$N$58*'QIPP Scorecard'!M$43</f>
        <v>0</v>
      </c>
      <c r="X82" s="316">
        <f>'QIPP Scorecard'!$N$58*'QIPP Scorecard'!N$43</f>
        <v>0</v>
      </c>
      <c r="Y82" s="316">
        <f>'QIPP Scorecard'!$N$58*'QIPP Scorecard'!O$43</f>
        <v>0</v>
      </c>
      <c r="Z82" s="339">
        <f>'QIPP Scorecard'!$N$58*'QIPP Scorecard'!P$43</f>
        <v>0</v>
      </c>
      <c r="AA82" s="340">
        <f>'QIPP Scorecard'!$N$58*'QIPP Scorecard'!Q$43</f>
        <v>0</v>
      </c>
      <c r="AB82" s="340">
        <f>'QIPP Scorecard'!$N$58*'QIPP Scorecard'!R$43</f>
        <v>0</v>
      </c>
      <c r="AC82" s="340">
        <f>'QIPP Scorecard'!$N$58*'QIPP Scorecard'!S$43</f>
        <v>0</v>
      </c>
      <c r="AD82" s="340">
        <f>'QIPP Scorecard'!$N$58*'QIPP Scorecard'!T$43</f>
        <v>0</v>
      </c>
      <c r="AE82" s="340">
        <f>'QIPP Scorecard'!$N$58*'QIPP Scorecard'!U$43</f>
        <v>0</v>
      </c>
      <c r="AF82" s="340">
        <f>'QIPP Scorecard'!$N$58*'QIPP Scorecard'!V$43</f>
        <v>0</v>
      </c>
      <c r="AG82" s="340">
        <f>'QIPP Scorecard'!$N$58*'QIPP Scorecard'!W$43</f>
        <v>0</v>
      </c>
      <c r="AH82" s="340">
        <f>'QIPP Scorecard'!$N$58*'QIPP Scorecard'!X$43</f>
        <v>0</v>
      </c>
      <c r="AI82" s="340">
        <f>'QIPP Scorecard'!$N$58*'QIPP Scorecard'!Y$43</f>
        <v>0</v>
      </c>
      <c r="AJ82" s="340">
        <f>'QIPP Scorecard'!$N$58*'QIPP Scorecard'!Z$43</f>
        <v>0</v>
      </c>
      <c r="AK82" s="347">
        <f>'QIPP Scorecard'!$N$58*'QIPP Scorecard'!AA$43</f>
        <v>0</v>
      </c>
      <c r="AL82" s="349"/>
      <c r="AM82" s="303"/>
      <c r="AN82" s="220"/>
    </row>
    <row r="83" spans="1:40" x14ac:dyDescent="0.2">
      <c r="A83" s="220"/>
      <c r="B83" s="742" t="s">
        <v>1662</v>
      </c>
      <c r="C83" s="743"/>
      <c r="D83" s="773" t="str">
        <f>+INDEX('Monthy Targets'!K:K,MATCH('QIPP Breakout'!$D$9,'Monthy Targets'!$A:$A,0))</f>
        <v>Yes</v>
      </c>
      <c r="E83" s="301"/>
      <c r="F83" s="302"/>
      <c r="G83" s="303"/>
      <c r="H83" s="301"/>
      <c r="I83" s="302"/>
      <c r="J83" s="303"/>
      <c r="K83" s="301"/>
      <c r="L83" s="302"/>
      <c r="M83" s="303"/>
      <c r="N83" s="310"/>
      <c r="O83" s="311">
        <f>+'QIPP Scorecard'!$N$58*'QIPP Scorecard'!D$44</f>
        <v>0</v>
      </c>
      <c r="P83" s="316">
        <f>+'QIPP Scorecard'!$N$58*'QIPP Scorecard'!E$44</f>
        <v>0</v>
      </c>
      <c r="Q83" s="316">
        <f>+'QIPP Scorecard'!$N$58*'QIPP Scorecard'!F$44</f>
        <v>0</v>
      </c>
      <c r="R83" s="316">
        <f>+'QIPP Scorecard'!$N$58*'QIPP Scorecard'!G$44</f>
        <v>0</v>
      </c>
      <c r="S83" s="316">
        <f>+'QIPP Scorecard'!$N$58*'QIPP Scorecard'!H$44</f>
        <v>0</v>
      </c>
      <c r="T83" s="316">
        <f>+'QIPP Scorecard'!$N$58*'QIPP Scorecard'!I$44</f>
        <v>0</v>
      </c>
      <c r="U83" s="316">
        <f>+'QIPP Scorecard'!$N$58*'QIPP Scorecard'!J$44</f>
        <v>0</v>
      </c>
      <c r="V83" s="316">
        <f>+'QIPP Scorecard'!$N$58*'QIPP Scorecard'!K$44</f>
        <v>0</v>
      </c>
      <c r="W83" s="316">
        <f>+'QIPP Scorecard'!$N$58*'QIPP Scorecard'!L$44</f>
        <v>0</v>
      </c>
      <c r="X83" s="316">
        <f>+'QIPP Scorecard'!$N$58*'QIPP Scorecard'!M$44</f>
        <v>0</v>
      </c>
      <c r="Y83" s="316">
        <f>+'QIPP Scorecard'!$N$58*'QIPP Scorecard'!N$44</f>
        <v>0</v>
      </c>
      <c r="Z83" s="339">
        <f>+'QIPP Scorecard'!$N$58*'QIPP Scorecard'!O$44</f>
        <v>0</v>
      </c>
      <c r="AA83" s="340">
        <f>+'QIPP Scorecard'!$N$58*'QIPP Scorecard'!P$44</f>
        <v>0</v>
      </c>
      <c r="AB83" s="340">
        <f>+'QIPP Scorecard'!$N$58*'QIPP Scorecard'!Q$44</f>
        <v>0</v>
      </c>
      <c r="AC83" s="340">
        <f>+'QIPP Scorecard'!$N$58*'QIPP Scorecard'!R$44</f>
        <v>0</v>
      </c>
      <c r="AD83" s="340">
        <f>+'QIPP Scorecard'!$N$58*'QIPP Scorecard'!S$44</f>
        <v>0</v>
      </c>
      <c r="AE83" s="340">
        <f>+'QIPP Scorecard'!$N$58*'QIPP Scorecard'!T$44</f>
        <v>0</v>
      </c>
      <c r="AF83" s="340">
        <f>+'QIPP Scorecard'!$N$58*'QIPP Scorecard'!U$44</f>
        <v>0</v>
      </c>
      <c r="AG83" s="340">
        <f>+'QIPP Scorecard'!$N$58*'QIPP Scorecard'!V$44</f>
        <v>0</v>
      </c>
      <c r="AH83" s="340">
        <f>+'QIPP Scorecard'!$N$58*'QIPP Scorecard'!W$44</f>
        <v>0</v>
      </c>
      <c r="AI83" s="340">
        <f>+'QIPP Scorecard'!$N$58*'QIPP Scorecard'!X$44</f>
        <v>0</v>
      </c>
      <c r="AJ83" s="340">
        <f>+'QIPP Scorecard'!$N$58*'QIPP Scorecard'!Y$44</f>
        <v>0</v>
      </c>
      <c r="AK83" s="340">
        <f>+'QIPP Scorecard'!$N$58*'QIPP Scorecard'!Z$44</f>
        <v>0</v>
      </c>
      <c r="AL83" s="347">
        <f>+'QIPP Scorecard'!$N$58*'QIPP Scorecard'!AA$44</f>
        <v>0</v>
      </c>
      <c r="AM83" s="352"/>
      <c r="AN83" s="220"/>
    </row>
    <row r="84" spans="1:40" x14ac:dyDescent="0.2">
      <c r="A84" s="220"/>
      <c r="B84" s="744" t="s">
        <v>1663</v>
      </c>
      <c r="C84" s="745"/>
      <c r="D84" s="774" t="str">
        <f>+INDEX('Monthy Targets'!L:L,MATCH('QIPP Breakout'!$D$9,'Monthy Targets'!$A:$A,0))</f>
        <v>Yes</v>
      </c>
      <c r="E84" s="304"/>
      <c r="F84" s="305"/>
      <c r="G84" s="306"/>
      <c r="H84" s="304"/>
      <c r="I84" s="305"/>
      <c r="J84" s="306"/>
      <c r="K84" s="304"/>
      <c r="L84" s="305"/>
      <c r="M84" s="306"/>
      <c r="N84" s="304"/>
      <c r="O84" s="308"/>
      <c r="P84" s="321">
        <f>'QIPP Scorecard'!$N$58*'QIPP Scorecard'!D$45</f>
        <v>0</v>
      </c>
      <c r="Q84" s="321">
        <f>'QIPP Scorecard'!$N$58*'QIPP Scorecard'!E$45</f>
        <v>0</v>
      </c>
      <c r="R84" s="321">
        <f>'QIPP Scorecard'!$N$58*'QIPP Scorecard'!F$45</f>
        <v>0</v>
      </c>
      <c r="S84" s="321">
        <f>'QIPP Scorecard'!$N$58*'QIPP Scorecard'!G$45</f>
        <v>0</v>
      </c>
      <c r="T84" s="321">
        <f>'QIPP Scorecard'!$N$58*'QIPP Scorecard'!H$45</f>
        <v>0</v>
      </c>
      <c r="U84" s="321">
        <f>'QIPP Scorecard'!$N$58*'QIPP Scorecard'!I$45</f>
        <v>0</v>
      </c>
      <c r="V84" s="321">
        <f>'QIPP Scorecard'!$N$58*'QIPP Scorecard'!J$45</f>
        <v>0</v>
      </c>
      <c r="W84" s="321">
        <f>'QIPP Scorecard'!$N$58*'QIPP Scorecard'!K$45</f>
        <v>0</v>
      </c>
      <c r="X84" s="321">
        <f>'QIPP Scorecard'!$N$58*'QIPP Scorecard'!L$45</f>
        <v>0</v>
      </c>
      <c r="Y84" s="321">
        <f>'QIPP Scorecard'!$N$58*'QIPP Scorecard'!M$45</f>
        <v>0</v>
      </c>
      <c r="Z84" s="342">
        <f>'QIPP Scorecard'!$N$58*'QIPP Scorecard'!N$45</f>
        <v>0</v>
      </c>
      <c r="AA84" s="343">
        <f>'QIPP Scorecard'!$N$58*'QIPP Scorecard'!O$45</f>
        <v>0</v>
      </c>
      <c r="AB84" s="343">
        <f>'QIPP Scorecard'!$N$58*'QIPP Scorecard'!P$45</f>
        <v>0</v>
      </c>
      <c r="AC84" s="343">
        <f>'QIPP Scorecard'!$N$58*'QIPP Scorecard'!Q$45</f>
        <v>0</v>
      </c>
      <c r="AD84" s="343">
        <f>'QIPP Scorecard'!$N$58*'QIPP Scorecard'!R$45</f>
        <v>0</v>
      </c>
      <c r="AE84" s="343">
        <f>'QIPP Scorecard'!$N$58*'QIPP Scorecard'!S$45</f>
        <v>0</v>
      </c>
      <c r="AF84" s="343">
        <f>'QIPP Scorecard'!$N$58*'QIPP Scorecard'!T$45</f>
        <v>0</v>
      </c>
      <c r="AG84" s="343">
        <f>'QIPP Scorecard'!$N$58*'QIPP Scorecard'!U$45</f>
        <v>0</v>
      </c>
      <c r="AH84" s="343">
        <f>'QIPP Scorecard'!$N$58*'QIPP Scorecard'!V$45</f>
        <v>0</v>
      </c>
      <c r="AI84" s="343">
        <f>'QIPP Scorecard'!$N$58*'QIPP Scorecard'!W$45</f>
        <v>0</v>
      </c>
      <c r="AJ84" s="343">
        <f>'QIPP Scorecard'!$N$58*'QIPP Scorecard'!X$45</f>
        <v>0</v>
      </c>
      <c r="AK84" s="343">
        <f>'QIPP Scorecard'!$N$58*'QIPP Scorecard'!Y$45</f>
        <v>0</v>
      </c>
      <c r="AL84" s="343">
        <f>'QIPP Scorecard'!$N$58*'QIPP Scorecard'!Z$45</f>
        <v>0</v>
      </c>
      <c r="AM84" s="346">
        <f>'QIPP Scorecard'!$N$58*'QIPP Scorecard'!AA$45</f>
        <v>0</v>
      </c>
      <c r="AN84" s="220"/>
    </row>
    <row r="85" spans="1:40" ht="13.5" thickBot="1" x14ac:dyDescent="0.25">
      <c r="A85" s="220"/>
      <c r="B85" s="746" t="s">
        <v>1677</v>
      </c>
      <c r="C85" s="746"/>
      <c r="D85" s="747"/>
      <c r="E85" s="313">
        <f t="shared" ref="E85:AM85" si="20">SUM(E73:E84)</f>
        <v>3307.5</v>
      </c>
      <c r="F85" s="313">
        <f t="shared" si="20"/>
        <v>3410.4</v>
      </c>
      <c r="G85" s="314">
        <f t="shared" si="20"/>
        <v>3612</v>
      </c>
      <c r="H85" s="307">
        <f t="shared" si="20"/>
        <v>205.79999999999995</v>
      </c>
      <c r="I85" s="307">
        <f t="shared" si="20"/>
        <v>110.6</v>
      </c>
      <c r="J85" s="307">
        <f t="shared" si="20"/>
        <v>0</v>
      </c>
      <c r="K85" s="307">
        <f t="shared" si="20"/>
        <v>0</v>
      </c>
      <c r="L85" s="307">
        <f t="shared" si="20"/>
        <v>0</v>
      </c>
      <c r="M85" s="312">
        <f t="shared" si="20"/>
        <v>0</v>
      </c>
      <c r="N85" s="307">
        <f t="shared" si="20"/>
        <v>0</v>
      </c>
      <c r="O85" s="307">
        <f t="shared" si="20"/>
        <v>0</v>
      </c>
      <c r="P85" s="322">
        <f t="shared" si="20"/>
        <v>0</v>
      </c>
      <c r="Q85" s="329">
        <f t="shared" si="20"/>
        <v>0</v>
      </c>
      <c r="R85" s="329">
        <f t="shared" si="20"/>
        <v>0</v>
      </c>
      <c r="S85" s="329">
        <f t="shared" si="20"/>
        <v>0</v>
      </c>
      <c r="T85" s="329">
        <f t="shared" si="20"/>
        <v>0</v>
      </c>
      <c r="U85" s="329">
        <f t="shared" si="20"/>
        <v>0</v>
      </c>
      <c r="V85" s="329">
        <f t="shared" si="20"/>
        <v>0</v>
      </c>
      <c r="W85" s="329">
        <f t="shared" si="20"/>
        <v>0</v>
      </c>
      <c r="X85" s="329">
        <f t="shared" si="20"/>
        <v>0</v>
      </c>
      <c r="Y85" s="329">
        <f t="shared" si="20"/>
        <v>0</v>
      </c>
      <c r="Z85" s="329">
        <f t="shared" si="20"/>
        <v>0</v>
      </c>
      <c r="AA85" s="329">
        <f t="shared" si="20"/>
        <v>0</v>
      </c>
      <c r="AB85" s="329">
        <f t="shared" si="20"/>
        <v>0</v>
      </c>
      <c r="AC85" s="329">
        <f t="shared" si="20"/>
        <v>0</v>
      </c>
      <c r="AD85" s="329">
        <f t="shared" si="20"/>
        <v>0</v>
      </c>
      <c r="AE85" s="329">
        <f t="shared" si="20"/>
        <v>0</v>
      </c>
      <c r="AF85" s="329">
        <f t="shared" si="20"/>
        <v>0</v>
      </c>
      <c r="AG85" s="329">
        <f t="shared" si="20"/>
        <v>0</v>
      </c>
      <c r="AH85" s="329">
        <f t="shared" si="20"/>
        <v>0</v>
      </c>
      <c r="AI85" s="329">
        <f t="shared" si="20"/>
        <v>0</v>
      </c>
      <c r="AJ85" s="329">
        <f t="shared" si="20"/>
        <v>0</v>
      </c>
      <c r="AK85" s="329">
        <f t="shared" si="20"/>
        <v>0</v>
      </c>
      <c r="AL85" s="329">
        <f t="shared" si="20"/>
        <v>0</v>
      </c>
      <c r="AM85" s="329">
        <f t="shared" si="20"/>
        <v>0</v>
      </c>
      <c r="AN85" s="220"/>
    </row>
    <row r="86" spans="1:40" ht="13.5" thickTop="1" x14ac:dyDescent="0.2">
      <c r="A86" s="220"/>
      <c r="B86" s="776" t="s">
        <v>1681</v>
      </c>
      <c r="C86" s="776"/>
      <c r="D86" s="777"/>
      <c r="E86" s="766">
        <f>E85+F85+G85</f>
        <v>10329.9</v>
      </c>
      <c r="F86" s="766"/>
      <c r="G86" s="778"/>
      <c r="H86" s="741">
        <f t="shared" ref="H86" si="21">H85+I85+J85</f>
        <v>316.39999999999998</v>
      </c>
      <c r="I86" s="741"/>
      <c r="J86" s="741"/>
      <c r="K86" s="741">
        <f t="shared" ref="K86" si="22">K85+L85+M85</f>
        <v>0</v>
      </c>
      <c r="L86" s="741"/>
      <c r="M86" s="741"/>
      <c r="N86" s="741">
        <f t="shared" ref="N86" si="23">N85+O85+P85</f>
        <v>0</v>
      </c>
      <c r="O86" s="741"/>
      <c r="P86" s="741"/>
      <c r="Q86" s="766">
        <f t="shared" ref="Q86" si="24">Q85+R85+S85</f>
        <v>0</v>
      </c>
      <c r="R86" s="766"/>
      <c r="S86" s="766"/>
      <c r="T86" s="767">
        <f>SUM(T85:Y85)</f>
        <v>0</v>
      </c>
      <c r="U86" s="768"/>
      <c r="V86" s="768"/>
      <c r="W86" s="768"/>
      <c r="X86" s="768"/>
      <c r="Y86" s="769"/>
      <c r="Z86" s="767">
        <f>+SUM(Z85:AM85)</f>
        <v>0</v>
      </c>
      <c r="AA86" s="768"/>
      <c r="AB86" s="768"/>
      <c r="AC86" s="768"/>
      <c r="AD86" s="768"/>
      <c r="AE86" s="768"/>
      <c r="AF86" s="768"/>
      <c r="AG86" s="768"/>
      <c r="AH86" s="768"/>
      <c r="AI86" s="768"/>
      <c r="AJ86" s="768"/>
      <c r="AK86" s="768"/>
      <c r="AL86" s="768"/>
      <c r="AM86" s="769"/>
      <c r="AN86" s="220"/>
    </row>
    <row r="87" spans="1:40" ht="6.75" customHeight="1" x14ac:dyDescent="0.2">
      <c r="A87" s="220"/>
      <c r="B87" s="220"/>
      <c r="C87" s="220"/>
      <c r="D87" s="220"/>
      <c r="E87" s="220"/>
      <c r="F87" s="220"/>
      <c r="G87" s="220"/>
      <c r="H87" s="220"/>
      <c r="I87" s="220"/>
      <c r="J87" s="220"/>
      <c r="K87" s="220"/>
      <c r="L87" s="220"/>
      <c r="M87" s="220"/>
      <c r="N87" s="220"/>
      <c r="O87" s="220"/>
      <c r="P87" s="220"/>
      <c r="Q87" s="220"/>
      <c r="R87" s="220"/>
      <c r="S87" s="220"/>
      <c r="T87" s="220"/>
      <c r="U87" s="220"/>
      <c r="V87" s="220"/>
      <c r="W87" s="220"/>
      <c r="X87" s="220"/>
      <c r="Y87" s="220"/>
      <c r="Z87" s="220"/>
      <c r="AA87" s="220"/>
      <c r="AB87" s="220"/>
      <c r="AC87" s="220"/>
      <c r="AD87" s="220"/>
      <c r="AE87" s="220"/>
      <c r="AF87" s="220"/>
      <c r="AG87" s="220"/>
      <c r="AH87" s="220"/>
      <c r="AI87" s="220"/>
      <c r="AJ87" s="220"/>
      <c r="AK87" s="220"/>
      <c r="AL87" s="220"/>
      <c r="AM87" s="220"/>
      <c r="AN87" s="220"/>
    </row>
  </sheetData>
  <mergeCells count="183">
    <mergeCell ref="M1:N1"/>
    <mergeCell ref="L2:P3"/>
    <mergeCell ref="B3:G3"/>
    <mergeCell ref="B5:C5"/>
    <mergeCell ref="B16:D16"/>
    <mergeCell ref="E16:P16"/>
    <mergeCell ref="D5:I5"/>
    <mergeCell ref="B22:C22"/>
    <mergeCell ref="B11:C11"/>
    <mergeCell ref="B1:G1"/>
    <mergeCell ref="K14:L14"/>
    <mergeCell ref="K9:L9"/>
    <mergeCell ref="K8:L8"/>
    <mergeCell ref="K7:L7"/>
    <mergeCell ref="K10:L10"/>
    <mergeCell ref="K11:L11"/>
    <mergeCell ref="K12:L12"/>
    <mergeCell ref="K13:L13"/>
    <mergeCell ref="B6:C6"/>
    <mergeCell ref="B7:C7"/>
    <mergeCell ref="D6:I6"/>
    <mergeCell ref="D7:I7"/>
    <mergeCell ref="I1:K1"/>
    <mergeCell ref="B14:F15"/>
    <mergeCell ref="B23:C23"/>
    <mergeCell ref="D10:I10"/>
    <mergeCell ref="D11:I11"/>
    <mergeCell ref="B8:C8"/>
    <mergeCell ref="B20:C20"/>
    <mergeCell ref="B9:C9"/>
    <mergeCell ref="B21:C21"/>
    <mergeCell ref="D8:I8"/>
    <mergeCell ref="D9:I9"/>
    <mergeCell ref="B19:C19"/>
    <mergeCell ref="B10:C10"/>
    <mergeCell ref="G14:I15"/>
    <mergeCell ref="B12:C12"/>
    <mergeCell ref="D12:I12"/>
    <mergeCell ref="B30:C30"/>
    <mergeCell ref="B31:D31"/>
    <mergeCell ref="B32:D32"/>
    <mergeCell ref="E32:G32"/>
    <mergeCell ref="H32:J32"/>
    <mergeCell ref="K32:M32"/>
    <mergeCell ref="B24:C24"/>
    <mergeCell ref="B25:C25"/>
    <mergeCell ref="B26:C26"/>
    <mergeCell ref="B27:C27"/>
    <mergeCell ref="B28:C28"/>
    <mergeCell ref="B29:C29"/>
    <mergeCell ref="D61:D63"/>
    <mergeCell ref="B75:C75"/>
    <mergeCell ref="B76:C76"/>
    <mergeCell ref="B77:C77"/>
    <mergeCell ref="B78:C78"/>
    <mergeCell ref="N32:P32"/>
    <mergeCell ref="B34:D34"/>
    <mergeCell ref="E34:P34"/>
    <mergeCell ref="B37:C37"/>
    <mergeCell ref="B60:C60"/>
    <mergeCell ref="B61:C61"/>
    <mergeCell ref="B62:C62"/>
    <mergeCell ref="B63:C63"/>
    <mergeCell ref="B64:C64"/>
    <mergeCell ref="B65:C65"/>
    <mergeCell ref="B55:C55"/>
    <mergeCell ref="B56:C56"/>
    <mergeCell ref="B57:C57"/>
    <mergeCell ref="B58:C58"/>
    <mergeCell ref="B59:C59"/>
    <mergeCell ref="N68:P68"/>
    <mergeCell ref="B70:D70"/>
    <mergeCell ref="E70:P70"/>
    <mergeCell ref="B73:C73"/>
    <mergeCell ref="B74:C74"/>
    <mergeCell ref="D73:D75"/>
    <mergeCell ref="B66:C66"/>
    <mergeCell ref="B67:D67"/>
    <mergeCell ref="B68:D68"/>
    <mergeCell ref="E68:G68"/>
    <mergeCell ref="H68:J68"/>
    <mergeCell ref="K68:M68"/>
    <mergeCell ref="D64:D66"/>
    <mergeCell ref="B71:C72"/>
    <mergeCell ref="D71:D72"/>
    <mergeCell ref="E71:G71"/>
    <mergeCell ref="H71:J71"/>
    <mergeCell ref="B85:D85"/>
    <mergeCell ref="B86:D86"/>
    <mergeCell ref="E86:G86"/>
    <mergeCell ref="H86:J86"/>
    <mergeCell ref="K86:M86"/>
    <mergeCell ref="N86:P86"/>
    <mergeCell ref="B79:C79"/>
    <mergeCell ref="B80:C80"/>
    <mergeCell ref="B81:C81"/>
    <mergeCell ref="B82:C82"/>
    <mergeCell ref="B83:C83"/>
    <mergeCell ref="B84:C84"/>
    <mergeCell ref="D76:D78"/>
    <mergeCell ref="D79:D81"/>
    <mergeCell ref="D82:D84"/>
    <mergeCell ref="E17:G17"/>
    <mergeCell ref="H17:J17"/>
    <mergeCell ref="K17:M17"/>
    <mergeCell ref="E35:G35"/>
    <mergeCell ref="H35:J35"/>
    <mergeCell ref="K35:M35"/>
    <mergeCell ref="D37:D39"/>
    <mergeCell ref="D40:D42"/>
    <mergeCell ref="D43:D45"/>
    <mergeCell ref="D46:D48"/>
    <mergeCell ref="D55:D57"/>
    <mergeCell ref="D58:D60"/>
    <mergeCell ref="B50:D50"/>
    <mergeCell ref="E50:G50"/>
    <mergeCell ref="H50:J50"/>
    <mergeCell ref="K50:M50"/>
    <mergeCell ref="B52:D52"/>
    <mergeCell ref="E52:P52"/>
    <mergeCell ref="B44:C44"/>
    <mergeCell ref="B45:C45"/>
    <mergeCell ref="B46:C46"/>
    <mergeCell ref="K6:L6"/>
    <mergeCell ref="K5:L5"/>
    <mergeCell ref="Q68:S68"/>
    <mergeCell ref="T68:Y68"/>
    <mergeCell ref="Z68:AM68"/>
    <mergeCell ref="Q70:AM70"/>
    <mergeCell ref="K71:M71"/>
    <mergeCell ref="N71:P71"/>
    <mergeCell ref="Q71:S71"/>
    <mergeCell ref="T71:Y71"/>
    <mergeCell ref="Z71:AM71"/>
    <mergeCell ref="N35:P35"/>
    <mergeCell ref="Q52:AM52"/>
    <mergeCell ref="Z53:AM53"/>
    <mergeCell ref="Q34:AM34"/>
    <mergeCell ref="Q35:S35"/>
    <mergeCell ref="T35:Y35"/>
    <mergeCell ref="Z35:AM35"/>
    <mergeCell ref="Q50:S50"/>
    <mergeCell ref="T50:Y50"/>
    <mergeCell ref="Z50:AM50"/>
    <mergeCell ref="Z17:AM17"/>
    <mergeCell ref="Z32:AM32"/>
    <mergeCell ref="T32:Y32"/>
    <mergeCell ref="V10:W10"/>
    <mergeCell ref="V5:W5"/>
    <mergeCell ref="V6:W6"/>
    <mergeCell ref="V7:W7"/>
    <mergeCell ref="V8:W8"/>
    <mergeCell ref="V9:W9"/>
    <mergeCell ref="Q86:S86"/>
    <mergeCell ref="T86:Y86"/>
    <mergeCell ref="Z86:AM86"/>
    <mergeCell ref="Q32:S32"/>
    <mergeCell ref="T17:Y17"/>
    <mergeCell ref="Q17:S17"/>
    <mergeCell ref="B35:C36"/>
    <mergeCell ref="D35:D36"/>
    <mergeCell ref="B53:C54"/>
    <mergeCell ref="D53:D54"/>
    <mergeCell ref="Q53:S53"/>
    <mergeCell ref="T53:Y53"/>
    <mergeCell ref="Q16:AM16"/>
    <mergeCell ref="N17:P17"/>
    <mergeCell ref="B17:C18"/>
    <mergeCell ref="D17:D18"/>
    <mergeCell ref="N50:P50"/>
    <mergeCell ref="B47:C47"/>
    <mergeCell ref="B48:C48"/>
    <mergeCell ref="B49:D49"/>
    <mergeCell ref="B38:C38"/>
    <mergeCell ref="B39:C39"/>
    <mergeCell ref="B40:C40"/>
    <mergeCell ref="B41:C41"/>
    <mergeCell ref="E53:G53"/>
    <mergeCell ref="H53:J53"/>
    <mergeCell ref="K53:M53"/>
    <mergeCell ref="N53:P53"/>
    <mergeCell ref="B42:C42"/>
    <mergeCell ref="B43:C43"/>
  </mergeCells>
  <pageMargins left="0.1" right="0.1" top="0.1" bottom="0.25" header="0" footer="0.1"/>
  <pageSetup scale="66" orientation="portrait" r:id="rId1"/>
  <colBreaks count="1" manualBreakCount="1">
    <brk id="16" max="85" man="1"/>
  </colBreaks>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00000000-0002-0000-0100-000000000000}">
          <x14:formula1>
            <xm:f>'Data Dictionary'!$J$4:$J$5</xm:f>
          </x14:formula1>
          <xm:sqref>M1</xm:sqref>
        </x14:dataValidation>
        <x14:dataValidation type="list" allowBlank="1" showInputMessage="1" showErrorMessage="1" xr:uid="{00000000-0002-0000-0100-000001000000}">
          <x14:formula1>
            <xm:f>'Data Dictionary'!$L$4:$L$15</xm:f>
          </x14:formula1>
          <xm:sqref>I1</xm:sqref>
        </x14:dataValidation>
        <x14:dataValidation type="list" allowBlank="1" showInputMessage="1" showErrorMessage="1" xr:uid="{00000000-0002-0000-0100-000002000000}">
          <x14:formula1>
            <xm:f>'Data Dictionary'!$K$4:$K$7</xm:f>
          </x14:formula1>
          <xm:sqref>O1</xm:sqref>
        </x14:dataValidation>
        <x14:dataValidation type="list" allowBlank="1" showInputMessage="1" showErrorMessage="1" xr:uid="{00000000-0002-0000-0100-000003000000}">
          <x14:formula1>
            <xm:f>'Data Dictionary'!$N$4:$N$38</xm:f>
          </x14:formula1>
          <xm:sqref>G14 G13:H13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D5FFD5"/>
  </sheetPr>
  <dimension ref="A1:DX515"/>
  <sheetViews>
    <sheetView workbookViewId="0">
      <pane xSplit="2" ySplit="1" topLeftCell="C2" activePane="bottomRight" state="frozen"/>
      <selection activeCell="CP491" sqref="CP491"/>
      <selection pane="topRight" activeCell="CP491" sqref="CP491"/>
      <selection pane="bottomLeft" activeCell="CP491" sqref="CP491"/>
      <selection pane="bottomRight" activeCell="G32" sqref="G32"/>
    </sheetView>
  </sheetViews>
  <sheetFormatPr defaultRowHeight="15" x14ac:dyDescent="0.25"/>
  <cols>
    <col min="1" max="1" width="13.5703125" style="21" bestFit="1" customWidth="1"/>
    <col min="2" max="3" width="13.5703125" style="21" customWidth="1"/>
    <col min="4" max="4" width="12.42578125" style="14" customWidth="1"/>
    <col min="5" max="5" width="12" style="14" hidden="1" customWidth="1"/>
    <col min="6" max="6" width="15.5703125" style="14" customWidth="1"/>
    <col min="7" max="7" width="46.7109375" style="12" customWidth="1"/>
    <col min="8" max="8" width="35.85546875" style="14" customWidth="1"/>
    <col min="9" max="9" width="31" style="12" customWidth="1"/>
    <col min="10" max="18" width="7.7109375" style="14" customWidth="1"/>
    <col min="19" max="19" width="14" style="14" customWidth="1"/>
    <col min="20" max="20" width="12.28515625" style="14" customWidth="1"/>
    <col min="21" max="49" width="7.7109375" style="14" customWidth="1"/>
    <col min="50" max="50" width="7.7109375" style="212" customWidth="1"/>
    <col min="51" max="51" width="17.5703125" style="212" bestFit="1" customWidth="1"/>
    <col min="52" max="53" width="7.7109375" style="212" customWidth="1"/>
    <col min="54" max="61" width="7.7109375" style="14" customWidth="1"/>
    <col min="62" max="65" width="8.42578125" style="14" customWidth="1"/>
    <col min="66" max="77" width="8.140625" style="14" customWidth="1"/>
    <col min="78" max="89" width="7.7109375" style="14" customWidth="1"/>
    <col min="90" max="121" width="12.5703125" style="14" customWidth="1"/>
    <col min="122" max="125" width="7.7109375" style="14" customWidth="1"/>
    <col min="126" max="127" width="9.140625" style="12"/>
    <col min="128" max="167" width="10.7109375" style="12" customWidth="1"/>
    <col min="168" max="16384" width="9.140625" style="12"/>
  </cols>
  <sheetData>
    <row r="1" spans="1:128" ht="65.25" customHeight="1" x14ac:dyDescent="0.25">
      <c r="A1" s="204" t="s">
        <v>55</v>
      </c>
      <c r="B1" s="204" t="s">
        <v>1619</v>
      </c>
      <c r="C1" s="204" t="s">
        <v>1223</v>
      </c>
      <c r="D1" s="204" t="s">
        <v>1614</v>
      </c>
      <c r="E1" s="204" t="s">
        <v>1615</v>
      </c>
      <c r="F1" s="204" t="s">
        <v>1224</v>
      </c>
      <c r="G1" s="204" t="s">
        <v>56</v>
      </c>
      <c r="H1" s="204" t="s">
        <v>1634</v>
      </c>
      <c r="I1" s="204" t="s">
        <v>57</v>
      </c>
      <c r="J1" s="15" t="s">
        <v>58</v>
      </c>
      <c r="K1" s="15" t="s">
        <v>59</v>
      </c>
      <c r="L1" s="15" t="s">
        <v>60</v>
      </c>
      <c r="M1" s="15" t="s">
        <v>61</v>
      </c>
      <c r="N1" s="15" t="s">
        <v>62</v>
      </c>
      <c r="O1" s="15" t="s">
        <v>63</v>
      </c>
      <c r="P1" s="15" t="s">
        <v>64</v>
      </c>
      <c r="Q1" s="15" t="s">
        <v>65</v>
      </c>
      <c r="R1" s="15" t="s">
        <v>66</v>
      </c>
      <c r="S1" s="15" t="s">
        <v>67</v>
      </c>
      <c r="T1" s="15" t="s">
        <v>68</v>
      </c>
      <c r="U1" s="15" t="s">
        <v>69</v>
      </c>
      <c r="V1" s="15" t="s">
        <v>70</v>
      </c>
      <c r="W1" s="15" t="s">
        <v>71</v>
      </c>
      <c r="X1" s="15" t="s">
        <v>72</v>
      </c>
      <c r="Y1" s="15" t="s">
        <v>73</v>
      </c>
      <c r="Z1" s="15" t="s">
        <v>74</v>
      </c>
      <c r="AA1" s="15" t="s">
        <v>75</v>
      </c>
      <c r="AB1" s="15" t="s">
        <v>76</v>
      </c>
      <c r="AC1" s="15" t="s">
        <v>77</v>
      </c>
      <c r="AD1" s="15" t="s">
        <v>78</v>
      </c>
      <c r="AE1" s="15" t="s">
        <v>79</v>
      </c>
      <c r="AF1" s="15" t="s">
        <v>80</v>
      </c>
      <c r="AG1" s="15" t="s">
        <v>81</v>
      </c>
      <c r="AH1" s="15" t="s">
        <v>82</v>
      </c>
      <c r="AI1" s="15" t="s">
        <v>83</v>
      </c>
      <c r="AJ1" s="15" t="s">
        <v>84</v>
      </c>
      <c r="AK1" s="15" t="s">
        <v>85</v>
      </c>
      <c r="AL1" s="15" t="s">
        <v>86</v>
      </c>
      <c r="AM1" s="15" t="s">
        <v>87</v>
      </c>
      <c r="AN1" s="15" t="s">
        <v>88</v>
      </c>
      <c r="AO1" s="15" t="s">
        <v>89</v>
      </c>
      <c r="AP1" s="15" t="s">
        <v>90</v>
      </c>
      <c r="AQ1" s="15" t="s">
        <v>91</v>
      </c>
      <c r="AR1" s="15" t="s">
        <v>92</v>
      </c>
      <c r="AS1" s="15" t="s">
        <v>93</v>
      </c>
      <c r="AT1" s="15" t="s">
        <v>94</v>
      </c>
      <c r="AU1" s="15" t="s">
        <v>95</v>
      </c>
      <c r="AV1" s="15" t="s">
        <v>96</v>
      </c>
      <c r="AW1" s="15" t="s">
        <v>97</v>
      </c>
      <c r="AX1" s="211" t="s">
        <v>98</v>
      </c>
      <c r="AY1" s="211" t="s">
        <v>99</v>
      </c>
      <c r="AZ1" s="211" t="s">
        <v>100</v>
      </c>
      <c r="BA1" s="211" t="s">
        <v>101</v>
      </c>
      <c r="BB1" s="15" t="s">
        <v>102</v>
      </c>
      <c r="BC1" s="15" t="s">
        <v>103</v>
      </c>
      <c r="BD1" s="15" t="s">
        <v>104</v>
      </c>
      <c r="BE1" s="15" t="s">
        <v>105</v>
      </c>
      <c r="BF1" s="15" t="s">
        <v>106</v>
      </c>
      <c r="BG1" s="15" t="s">
        <v>107</v>
      </c>
      <c r="BH1" s="15" t="s">
        <v>108</v>
      </c>
      <c r="BI1" s="15" t="s">
        <v>109</v>
      </c>
      <c r="BJ1" s="15" t="s">
        <v>110</v>
      </c>
      <c r="BK1" s="15" t="s">
        <v>111</v>
      </c>
      <c r="BL1" s="15" t="s">
        <v>112</v>
      </c>
      <c r="BM1" s="15" t="s">
        <v>113</v>
      </c>
      <c r="BN1" s="15" t="s">
        <v>114</v>
      </c>
      <c r="BO1" s="15" t="s">
        <v>115</v>
      </c>
      <c r="BP1" s="15" t="s">
        <v>116</v>
      </c>
      <c r="BQ1" s="15" t="s">
        <v>117</v>
      </c>
      <c r="BR1" s="15" t="s">
        <v>118</v>
      </c>
      <c r="BS1" s="15" t="s">
        <v>119</v>
      </c>
      <c r="BT1" s="15" t="s">
        <v>120</v>
      </c>
      <c r="BU1" s="15" t="s">
        <v>121</v>
      </c>
      <c r="BV1" s="15" t="s">
        <v>122</v>
      </c>
      <c r="BW1" s="15" t="s">
        <v>123</v>
      </c>
      <c r="BX1" s="15" t="s">
        <v>124</v>
      </c>
      <c r="BY1" s="15" t="s">
        <v>125</v>
      </c>
      <c r="BZ1" s="16" t="s">
        <v>1166</v>
      </c>
      <c r="CA1" s="16" t="s">
        <v>1167</v>
      </c>
      <c r="CB1" s="16" t="s">
        <v>1168</v>
      </c>
      <c r="CC1" s="16" t="s">
        <v>1169</v>
      </c>
      <c r="CD1" s="16" t="s">
        <v>1170</v>
      </c>
      <c r="CE1" s="16" t="s">
        <v>1171</v>
      </c>
      <c r="CF1" s="16" t="s">
        <v>1172</v>
      </c>
      <c r="CG1" s="16" t="s">
        <v>1173</v>
      </c>
      <c r="CH1" s="16" t="s">
        <v>1174</v>
      </c>
      <c r="CI1" s="16" t="s">
        <v>1175</v>
      </c>
      <c r="CJ1" s="16" t="s">
        <v>1176</v>
      </c>
      <c r="CK1" s="16" t="s">
        <v>1177</v>
      </c>
      <c r="CL1" s="17" t="s">
        <v>1181</v>
      </c>
      <c r="CM1" s="17" t="s">
        <v>1182</v>
      </c>
      <c r="CN1" s="17" t="s">
        <v>1183</v>
      </c>
      <c r="CO1" s="17" t="s">
        <v>1184</v>
      </c>
      <c r="CP1" s="17" t="s">
        <v>1185</v>
      </c>
      <c r="CQ1" s="17" t="s">
        <v>1186</v>
      </c>
      <c r="CR1" s="17" t="s">
        <v>1187</v>
      </c>
      <c r="CS1" s="17" t="s">
        <v>1188</v>
      </c>
      <c r="CT1" s="17" t="s">
        <v>1189</v>
      </c>
      <c r="CU1" s="17" t="s">
        <v>1190</v>
      </c>
      <c r="CV1" s="17" t="s">
        <v>1191</v>
      </c>
      <c r="CW1" s="17" t="s">
        <v>1192</v>
      </c>
      <c r="CX1" s="17" t="s">
        <v>1193</v>
      </c>
      <c r="CY1" s="17" t="s">
        <v>1194</v>
      </c>
      <c r="CZ1" s="17" t="s">
        <v>1195</v>
      </c>
      <c r="DA1" s="17" t="s">
        <v>1196</v>
      </c>
      <c r="DB1" s="18" t="s">
        <v>1197</v>
      </c>
      <c r="DC1" s="18" t="s">
        <v>1198</v>
      </c>
      <c r="DD1" s="18" t="s">
        <v>1199</v>
      </c>
      <c r="DE1" s="18" t="s">
        <v>1200</v>
      </c>
      <c r="DF1" s="18" t="s">
        <v>1201</v>
      </c>
      <c r="DG1" s="18" t="s">
        <v>1202</v>
      </c>
      <c r="DH1" s="18" t="s">
        <v>1203</v>
      </c>
      <c r="DI1" s="18" t="s">
        <v>1204</v>
      </c>
      <c r="DJ1" s="18" t="s">
        <v>1205</v>
      </c>
      <c r="DK1" s="18" t="s">
        <v>1206</v>
      </c>
      <c r="DL1" s="18" t="s">
        <v>1207</v>
      </c>
      <c r="DM1" s="18" t="s">
        <v>1208</v>
      </c>
      <c r="DN1" s="18" t="s">
        <v>1209</v>
      </c>
      <c r="DO1" s="18" t="s">
        <v>1210</v>
      </c>
      <c r="DP1" s="18" t="s">
        <v>1211</v>
      </c>
      <c r="DQ1" s="18" t="s">
        <v>1212</v>
      </c>
      <c r="DR1" s="19" t="s">
        <v>1514</v>
      </c>
      <c r="DS1" s="19" t="s">
        <v>1515</v>
      </c>
      <c r="DT1" s="19" t="s">
        <v>1516</v>
      </c>
      <c r="DU1" s="19" t="s">
        <v>1517</v>
      </c>
      <c r="DV1" s="216" t="s">
        <v>1632</v>
      </c>
      <c r="DW1" s="216" t="s">
        <v>1633</v>
      </c>
      <c r="DX1" s="216" t="s">
        <v>3346</v>
      </c>
    </row>
    <row r="2" spans="1:128" x14ac:dyDescent="0.25">
      <c r="A2" s="293">
        <v>4061</v>
      </c>
      <c r="B2" s="293">
        <v>455001</v>
      </c>
      <c r="C2" s="293">
        <v>1013979</v>
      </c>
      <c r="D2" s="14">
        <v>1346204633</v>
      </c>
      <c r="F2" s="27" t="s">
        <v>1277</v>
      </c>
      <c r="G2" s="12" t="s">
        <v>562</v>
      </c>
      <c r="H2" s="27" t="s">
        <v>1463</v>
      </c>
      <c r="I2" s="12" t="s">
        <v>563</v>
      </c>
      <c r="J2" s="13">
        <v>1.9955654101995599E-2</v>
      </c>
      <c r="K2" s="13">
        <v>4.0650406504064998E-2</v>
      </c>
      <c r="L2" s="13">
        <v>0</v>
      </c>
      <c r="M2" s="13">
        <v>0.209912536443149</v>
      </c>
      <c r="N2" s="13">
        <v>3.3538610000000003E-2</v>
      </c>
      <c r="O2" s="13">
        <v>5.6668459999999997E-2</v>
      </c>
      <c r="P2" s="13">
        <v>5.2596600000000002E-3</v>
      </c>
      <c r="Q2" s="13">
        <v>0.16064707</v>
      </c>
      <c r="R2" s="13">
        <v>3.3538610000000003E-2</v>
      </c>
      <c r="S2" s="13">
        <v>5.6668459999999997E-2</v>
      </c>
      <c r="T2" s="13">
        <v>5.2596600000000002E-3</v>
      </c>
      <c r="U2" s="13">
        <v>0.20634402332361501</v>
      </c>
      <c r="V2" s="13">
        <v>3.3538610000000003E-2</v>
      </c>
      <c r="W2" s="13">
        <v>5.6668459999999997E-2</v>
      </c>
      <c r="X2" s="13">
        <v>5.2596600000000002E-3</v>
      </c>
      <c r="Y2" s="13">
        <v>0.19941690962099101</v>
      </c>
      <c r="Z2" s="13">
        <v>3.3538610000000003E-2</v>
      </c>
      <c r="AA2" s="13">
        <v>5.6668459999999997E-2</v>
      </c>
      <c r="AB2" s="13">
        <v>5.2596600000000002E-3</v>
      </c>
      <c r="AC2" s="13">
        <v>0.20277551020408199</v>
      </c>
      <c r="AD2" s="13">
        <v>3.3538610000000003E-2</v>
      </c>
      <c r="AE2" s="13">
        <v>5.6668459999999997E-2</v>
      </c>
      <c r="AF2" s="13">
        <v>5.2596600000000002E-3</v>
      </c>
      <c r="AG2" s="13">
        <v>0.18892128279883399</v>
      </c>
      <c r="AH2" s="13">
        <v>3.3538610000000003E-2</v>
      </c>
      <c r="AI2" s="13">
        <v>5.6668459999999997E-2</v>
      </c>
      <c r="AJ2" s="13">
        <v>5.2596600000000002E-3</v>
      </c>
      <c r="AK2" s="13">
        <v>0.199206997084548</v>
      </c>
      <c r="AL2" s="13">
        <v>3.3538610000000003E-2</v>
      </c>
      <c r="AM2" s="13">
        <v>5.6668459999999997E-2</v>
      </c>
      <c r="AN2" s="13">
        <v>5.2596600000000002E-3</v>
      </c>
      <c r="AO2" s="13">
        <v>0.17842565597667601</v>
      </c>
      <c r="AP2" s="13">
        <v>3.3538610000000003E-2</v>
      </c>
      <c r="AQ2" s="13">
        <v>5.6668459999999997E-2</v>
      </c>
      <c r="AR2" s="13">
        <v>5.2596600000000002E-3</v>
      </c>
      <c r="AS2" s="13">
        <v>0.195218658892128</v>
      </c>
      <c r="AT2" s="13">
        <v>3.3538610000000003E-2</v>
      </c>
      <c r="AU2" s="13">
        <v>5.6668459999999997E-2</v>
      </c>
      <c r="AV2" s="13">
        <v>5.2596600000000002E-3</v>
      </c>
      <c r="AW2" s="13">
        <v>0.16793002915451899</v>
      </c>
      <c r="AX2" s="13">
        <v>1.7699115044247801E-2</v>
      </c>
      <c r="AY2" s="13">
        <v>8.9285714285714302E-2</v>
      </c>
      <c r="AZ2" s="13">
        <v>0</v>
      </c>
      <c r="BA2" s="13">
        <v>0.160919540229885</v>
      </c>
      <c r="BB2" s="13"/>
      <c r="BC2" s="13"/>
      <c r="BD2" s="13"/>
      <c r="BE2" s="13"/>
      <c r="BF2" s="13"/>
      <c r="BG2" s="13"/>
      <c r="BH2" s="13"/>
      <c r="BI2" s="13"/>
      <c r="BJ2" s="13"/>
      <c r="BK2" s="13"/>
      <c r="BL2" s="13"/>
      <c r="BM2" s="13"/>
      <c r="BN2" s="13"/>
      <c r="BO2" s="13"/>
      <c r="BP2" s="13"/>
      <c r="BQ2" s="13"/>
      <c r="BR2" s="13"/>
      <c r="BS2" s="13"/>
      <c r="BT2" s="13"/>
      <c r="BU2" s="13"/>
      <c r="BV2" s="13"/>
      <c r="BW2" s="13"/>
      <c r="BX2" s="13"/>
      <c r="BY2" s="13"/>
      <c r="BZ2" s="14">
        <f>+INDEX('Monthy Targets'!V:V,MATCH(FY2018_ALL_Targets!$B2,'Monthy Targets'!$B:$B,0))</f>
        <v>0</v>
      </c>
      <c r="CA2" s="14">
        <f>+INDEX('Monthy Targets'!W:W,MATCH(FY2018_ALL_Targets!$B2,'Monthy Targets'!$B:$B,0))</f>
        <v>0</v>
      </c>
      <c r="CB2" s="14">
        <f>+INDEX('Monthy Targets'!X:X,MATCH(FY2018_ALL_Targets!$B2,'Monthy Targets'!$B:$B,0))</f>
        <v>0</v>
      </c>
      <c r="CC2" s="14">
        <f>+INDEX('Monthy Targets'!Y:Y,MATCH(FY2018_ALL_Targets!$B2,'Monthy Targets'!$B:$B,0))</f>
        <v>0</v>
      </c>
      <c r="CD2" s="14">
        <f>+INDEX('Monthy Targets'!Z:Z,MATCH(FY2018_ALL_Targets!$B2,'Monthy Targets'!$B:$B,0))</f>
        <v>0</v>
      </c>
      <c r="CE2" s="14">
        <f>+INDEX('Monthy Targets'!AA:AA,MATCH(FY2018_ALL_Targets!$B2,'Monthy Targets'!$B:$B,0))</f>
        <v>0</v>
      </c>
      <c r="CF2" s="14">
        <f>+INDEX('Monthy Targets'!AB:AB,MATCH(FY2018_ALL_Targets!$B2,'Monthy Targets'!$B:$B,0))</f>
        <v>0</v>
      </c>
      <c r="CG2" s="14">
        <f>+INDEX('Monthy Targets'!AC:AC,MATCH(FY2018_ALL_Targets!$B2,'Monthy Targets'!$B:$B,0))</f>
        <v>0</v>
      </c>
      <c r="CH2" s="14">
        <f>+INDEX('Monthy Targets'!AD:AD,MATCH(FY2018_ALL_Targets!$B2,'Monthy Targets'!$B:$B,0))</f>
        <v>0</v>
      </c>
      <c r="CI2" s="14">
        <f>+INDEX('Monthy Targets'!AE:AE,MATCH(FY2018_ALL_Targets!$B2,'Monthy Targets'!$B:$B,0))</f>
        <v>0</v>
      </c>
      <c r="CJ2" s="14">
        <f>+INDEX('Monthy Targets'!AF:AF,MATCH(FY2018_ALL_Targets!$B2,'Monthy Targets'!$B:$B,0))</f>
        <v>0</v>
      </c>
      <c r="CK2" s="14">
        <f>+INDEX('Monthy Targets'!AG:AG,MATCH(FY2018_ALL_Targets!$B2,'Monthy Targets'!$B:$B,0))</f>
        <v>0</v>
      </c>
      <c r="CL2" s="14">
        <v>2.38</v>
      </c>
      <c r="CM2" s="14">
        <v>0</v>
      </c>
      <c r="CN2" s="14">
        <v>2.38</v>
      </c>
      <c r="CO2" s="14">
        <v>2.38</v>
      </c>
      <c r="CP2" s="14">
        <f>IF('QIPP Scorecard'!$AA$1=2,IF(BR2="Yes",+INDEX('Final Comp Values'!$AZ:$AZ,MATCH($A2,'Final Comp Values'!$B:$B,0)),IF(BR2="No",0,0)),0)</f>
        <v>0</v>
      </c>
      <c r="CQ2" s="14">
        <f>IF('QIPP Scorecard'!$AA$1=2,IF(BS2="Yes",+INDEX('Final Comp Values'!$AZ:$AZ,MATCH($A2,'Final Comp Values'!$B:$B,0)),IF(BS2="No",0,0)),0)</f>
        <v>0</v>
      </c>
      <c r="CR2" s="14">
        <f>IF('QIPP Scorecard'!$AA$1=2,IF(BT2="Yes",+INDEX('Final Comp Values'!$AZ:$AZ,MATCH($A2,'Final Comp Values'!$B:$B,0)),IF(BT2="No",0,0)),0)</f>
        <v>0</v>
      </c>
      <c r="CS2" s="14">
        <f>IF('QIPP Scorecard'!$AA$1=2,IF(BU2="Yes",+INDEX('Final Comp Values'!$AZ:$AZ,MATCH($A2,'Final Comp Values'!$B:$B,0)),IF(BU2="No",0,0)),0)</f>
        <v>0</v>
      </c>
      <c r="CT2" s="14">
        <f>+IF('QIPP Scorecard'!$AA$1=3,IF(BN2="Yes",+INDEX('Final Comp Values'!$AZ:$AZ,MATCH($A2,'Final Comp Values'!$B:$B,0)),IF(BN2="No",0,"ISSUE")),0)</f>
        <v>0</v>
      </c>
      <c r="CU2" s="14">
        <f>+IF('QIPP Scorecard'!$AA$1=3,IF(BO2="Yes",+INDEX('Final Comp Values'!$AZ:$AZ,MATCH($A2,'Final Comp Values'!$B:$B,0)),IF(BO2="No",0,"ISSUE")),0)</f>
        <v>0</v>
      </c>
      <c r="CV2" s="14">
        <f>+IF('QIPP Scorecard'!$AA$1=3,IF(BP2="Yes",+INDEX('Final Comp Values'!$AZ:$AZ,MATCH($A2,'Final Comp Values'!$B:$B,0)),IF(BP2="No",0,"ISSUE")),0)</f>
        <v>0</v>
      </c>
      <c r="CW2" s="14">
        <f>+IF('QIPP Scorecard'!$AA$1=3,IF(BQ2="Yes",+INDEX('Final Comp Values'!$AZ:$AZ,MATCH($A2,'Final Comp Values'!$B:$B,0)),IF(BQ2="No",0,"ISSUE")),0)</f>
        <v>0</v>
      </c>
      <c r="CX2" s="14">
        <f>++IF('QIPP Scorecard'!$AA$1=4,IF(BN2="Yes",+INDEX('Final Comp Values'!$AZ:$AZ,MATCH($A2,'Final Comp Values'!$B:$B,0)),IF(BN2="No",0,"ISSUE")),0)</f>
        <v>0</v>
      </c>
      <c r="CY2" s="14">
        <f>++IF('QIPP Scorecard'!$AA$1=4,IF(BO2="Yes",+INDEX('Final Comp Values'!$AZ:$AZ,MATCH($A2,'Final Comp Values'!$B:$B,0)),IF(BO2="No",0,"ISSUE")),0)</f>
        <v>0</v>
      </c>
      <c r="CZ2" s="14">
        <f>++IF('QIPP Scorecard'!$AA$1=4,IF(BP2="Yes",+INDEX('Final Comp Values'!$AZ:$AZ,MATCH($A2,'Final Comp Values'!$B:$B,0)),IF(BP2="No",0,"ISSUE")),0)</f>
        <v>0</v>
      </c>
      <c r="DA2" s="14">
        <f>++IF('QIPP Scorecard'!$AA$1=4,IF(BQ2="Yes",+INDEX('Final Comp Values'!$AZ:$AZ,MATCH($A2,'Final Comp Values'!$B:$B,0)),IF(BQ2="No",0,"ISSUE")),0)</f>
        <v>0</v>
      </c>
      <c r="DB2" s="14">
        <v>4.41</v>
      </c>
      <c r="DC2" s="14">
        <v>0</v>
      </c>
      <c r="DD2" s="14">
        <v>4.41</v>
      </c>
      <c r="DE2" s="14">
        <v>4.41</v>
      </c>
      <c r="DF2" s="14">
        <f>+IF('QIPP Scorecard'!$AA$1=2,IF(BV2="Yes",+INDEX('Final Comp Values'!$BA:$BA,MATCH($A2,'Final Comp Values'!$B:$B,0)),IF(BV2="No",0,0)),0)</f>
        <v>0</v>
      </c>
      <c r="DG2" s="14">
        <f>+IF('QIPP Scorecard'!$AA$1=2,IF(BW2="Yes",+INDEX('Final Comp Values'!$BA:$BA,MATCH($A2,'Final Comp Values'!$B:$B,0)),IF(BW2="No",0,0)),0)</f>
        <v>0</v>
      </c>
      <c r="DH2" s="14">
        <f>+IF('QIPP Scorecard'!$AA$1=2,IF(BX2="Yes",+INDEX('Final Comp Values'!$BA:$BA,MATCH($A2,'Final Comp Values'!$B:$B,0)),IF(BX2="No",0,0)),0)</f>
        <v>0</v>
      </c>
      <c r="DI2" s="14">
        <f>+IF('QIPP Scorecard'!$AA$1=2,IF(BY2="Yes",+INDEX('Final Comp Values'!$BA:$BA,MATCH($A2,'Final Comp Values'!$B:$B,0)),IF(BY2="No",0,0)),0)</f>
        <v>0</v>
      </c>
      <c r="DR2" s="14">
        <v>2.17</v>
      </c>
      <c r="DS2" s="14">
        <v>0</v>
      </c>
      <c r="DT2" s="14">
        <v>0</v>
      </c>
      <c r="DU2" s="14">
        <v>0</v>
      </c>
      <c r="DV2" s="12">
        <f>COUNTIF(BR2:BU2,"No")</f>
        <v>0</v>
      </c>
      <c r="DW2" s="12">
        <f>COUNTIF(BV2:BY2,"No")</f>
        <v>0</v>
      </c>
      <c r="DX2" s="12">
        <f>COUNTIF(BW2:BZ2,"Min Data")</f>
        <v>0</v>
      </c>
    </row>
    <row r="3" spans="1:128" x14ac:dyDescent="0.25">
      <c r="A3" s="293">
        <v>4129</v>
      </c>
      <c r="B3" s="293">
        <v>455061</v>
      </c>
      <c r="C3" s="293">
        <v>1026085</v>
      </c>
      <c r="D3" s="14">
        <v>1306875281</v>
      </c>
      <c r="F3" s="27" t="s">
        <v>1258</v>
      </c>
      <c r="G3" s="12" t="s">
        <v>580</v>
      </c>
      <c r="H3" s="27" t="s">
        <v>1401</v>
      </c>
      <c r="I3" s="12" t="s">
        <v>581</v>
      </c>
      <c r="J3" s="13">
        <v>2.18978102189781E-2</v>
      </c>
      <c r="K3" s="13">
        <v>3.1914893617021302E-2</v>
      </c>
      <c r="L3" s="13">
        <v>0</v>
      </c>
      <c r="M3" s="13">
        <v>0.13868613138686101</v>
      </c>
      <c r="N3" s="13">
        <v>3.3538610000000003E-2</v>
      </c>
      <c r="O3" s="13">
        <v>5.6668459999999997E-2</v>
      </c>
      <c r="P3" s="13">
        <v>5.2596600000000002E-3</v>
      </c>
      <c r="Q3" s="13">
        <v>0.16064707</v>
      </c>
      <c r="R3" s="13">
        <v>3.3538610000000003E-2</v>
      </c>
      <c r="S3" s="13">
        <v>5.6668459999999997E-2</v>
      </c>
      <c r="T3" s="13">
        <v>5.2596600000000002E-3</v>
      </c>
      <c r="U3" s="13">
        <v>0.16064707</v>
      </c>
      <c r="V3" s="13">
        <v>3.3538610000000003E-2</v>
      </c>
      <c r="W3" s="13">
        <v>5.6668459999999997E-2</v>
      </c>
      <c r="X3" s="13">
        <v>5.2596600000000002E-3</v>
      </c>
      <c r="Y3" s="13">
        <v>0.16064707</v>
      </c>
      <c r="Z3" s="13">
        <v>3.3538610000000003E-2</v>
      </c>
      <c r="AA3" s="13">
        <v>5.6668459999999997E-2</v>
      </c>
      <c r="AB3" s="13">
        <v>5.2596600000000002E-3</v>
      </c>
      <c r="AC3" s="13">
        <v>0.16064707</v>
      </c>
      <c r="AD3" s="13">
        <v>3.3538610000000003E-2</v>
      </c>
      <c r="AE3" s="13">
        <v>5.6668459999999997E-2</v>
      </c>
      <c r="AF3" s="13">
        <v>5.2596600000000002E-3</v>
      </c>
      <c r="AG3" s="13">
        <v>0.16064707</v>
      </c>
      <c r="AH3" s="13">
        <v>3.3538610000000003E-2</v>
      </c>
      <c r="AI3" s="13">
        <v>5.6668459999999997E-2</v>
      </c>
      <c r="AJ3" s="13">
        <v>5.2596600000000002E-3</v>
      </c>
      <c r="AK3" s="13">
        <v>0.16064707</v>
      </c>
      <c r="AL3" s="13">
        <v>3.3538610000000003E-2</v>
      </c>
      <c r="AM3" s="13">
        <v>5.6668459999999997E-2</v>
      </c>
      <c r="AN3" s="13">
        <v>5.2596600000000002E-3</v>
      </c>
      <c r="AO3" s="13">
        <v>0.16064707</v>
      </c>
      <c r="AP3" s="13">
        <v>3.3538610000000003E-2</v>
      </c>
      <c r="AQ3" s="13">
        <v>5.6668459999999997E-2</v>
      </c>
      <c r="AR3" s="13">
        <v>5.2596600000000002E-3</v>
      </c>
      <c r="AS3" s="13">
        <v>0.16064707</v>
      </c>
      <c r="AT3" s="13">
        <v>3.3538610000000003E-2</v>
      </c>
      <c r="AU3" s="13">
        <v>5.6668459999999997E-2</v>
      </c>
      <c r="AV3" s="13">
        <v>5.2596600000000002E-3</v>
      </c>
      <c r="AW3" s="13">
        <v>0.16064707</v>
      </c>
      <c r="AX3" s="13">
        <v>5.7142857142857099E-2</v>
      </c>
      <c r="AY3" s="13">
        <v>4.3478260869565202E-2</v>
      </c>
      <c r="AZ3" s="13">
        <v>0</v>
      </c>
      <c r="BA3" s="13">
        <v>0.14285714285714299</v>
      </c>
      <c r="BB3" s="13"/>
      <c r="BC3" s="13"/>
      <c r="BD3" s="13"/>
      <c r="BE3" s="13"/>
      <c r="BF3" s="13"/>
      <c r="BG3" s="13"/>
      <c r="BH3" s="13"/>
      <c r="BI3" s="13"/>
      <c r="BJ3" s="13"/>
      <c r="BK3" s="13"/>
      <c r="BL3" s="13"/>
      <c r="BM3" s="13"/>
      <c r="BN3" s="13"/>
      <c r="BO3" s="13"/>
      <c r="BP3" s="13"/>
      <c r="BQ3" s="13"/>
      <c r="BR3" s="13"/>
      <c r="BS3" s="13"/>
      <c r="BT3" s="13"/>
      <c r="BU3" s="13"/>
      <c r="BV3" s="13"/>
      <c r="BW3" s="13"/>
      <c r="BX3" s="13"/>
      <c r="BY3" s="13"/>
      <c r="BZ3" s="14">
        <f>+INDEX('Monthy Targets'!V:V,MATCH(FY2018_ALL_Targets!$B3,'Monthy Targets'!$B:$B,0))</f>
        <v>4.17</v>
      </c>
      <c r="CA3" s="14">
        <f>+INDEX('Monthy Targets'!W:W,MATCH(FY2018_ALL_Targets!$B3,'Monthy Targets'!$B:$B,0))</f>
        <v>4.17</v>
      </c>
      <c r="CB3" s="14">
        <f>+INDEX('Monthy Targets'!X:X,MATCH(FY2018_ALL_Targets!$B3,'Monthy Targets'!$B:$B,0))</f>
        <v>4.17</v>
      </c>
      <c r="CC3" s="14">
        <f>+INDEX('Monthy Targets'!Y:Y,MATCH(FY2018_ALL_Targets!$B3,'Monthy Targets'!$B:$B,0))</f>
        <v>4.17</v>
      </c>
      <c r="CD3" s="14">
        <f>+INDEX('Monthy Targets'!Z:Z,MATCH(FY2018_ALL_Targets!$B3,'Monthy Targets'!$B:$B,0))</f>
        <v>4.17</v>
      </c>
      <c r="CE3" s="14">
        <f>+INDEX('Monthy Targets'!AA:AA,MATCH(FY2018_ALL_Targets!$B3,'Monthy Targets'!$B:$B,0))</f>
        <v>0</v>
      </c>
      <c r="CF3" s="14">
        <f>+INDEX('Monthy Targets'!AB:AB,MATCH(FY2018_ALL_Targets!$B3,'Monthy Targets'!$B:$B,0))</f>
        <v>0</v>
      </c>
      <c r="CG3" s="14">
        <f>+INDEX('Monthy Targets'!AC:AC,MATCH(FY2018_ALL_Targets!$B3,'Monthy Targets'!$B:$B,0))</f>
        <v>0</v>
      </c>
      <c r="CH3" s="14">
        <f>+INDEX('Monthy Targets'!AD:AD,MATCH(FY2018_ALL_Targets!$B3,'Monthy Targets'!$B:$B,0))</f>
        <v>0</v>
      </c>
      <c r="CI3" s="14">
        <f>+INDEX('Monthy Targets'!AE:AE,MATCH(FY2018_ALL_Targets!$B3,'Monthy Targets'!$B:$B,0))</f>
        <v>0</v>
      </c>
      <c r="CJ3" s="14">
        <f>+INDEX('Monthy Targets'!AF:AF,MATCH(FY2018_ALL_Targets!$B3,'Monthy Targets'!$B:$B,0))</f>
        <v>0</v>
      </c>
      <c r="CK3" s="14">
        <f>+INDEX('Monthy Targets'!AG:AG,MATCH(FY2018_ALL_Targets!$B3,'Monthy Targets'!$B:$B,0))</f>
        <v>0</v>
      </c>
      <c r="CL3" s="14">
        <v>0</v>
      </c>
      <c r="CM3" s="14">
        <v>0.28000000000000003</v>
      </c>
      <c r="CN3" s="14">
        <v>0.28000000000000003</v>
      </c>
      <c r="CO3" s="14">
        <v>0.28000000000000003</v>
      </c>
      <c r="DB3" s="14">
        <v>0</v>
      </c>
      <c r="DC3" s="14">
        <v>0.52</v>
      </c>
      <c r="DD3" s="14">
        <v>0.52</v>
      </c>
      <c r="DE3" s="14">
        <v>0.52</v>
      </c>
      <c r="DR3" s="14">
        <v>0.7</v>
      </c>
      <c r="DV3" s="12">
        <f t="shared" ref="DV3:DV66" si="0">COUNTIF(BR3:BU3,"No")</f>
        <v>0</v>
      </c>
      <c r="DW3" s="12">
        <f t="shared" ref="DW3:DW66" si="1">COUNTIF(BV3:BY3,"No")</f>
        <v>0</v>
      </c>
      <c r="DX3" s="12">
        <f t="shared" ref="DX3:DX66" si="2">COUNTIF(BW3:BZ3,"Min Data")</f>
        <v>0</v>
      </c>
    </row>
    <row r="4" spans="1:128" x14ac:dyDescent="0.25">
      <c r="A4" s="293">
        <v>5002</v>
      </c>
      <c r="B4" s="293">
        <v>455423</v>
      </c>
      <c r="C4" s="293">
        <v>1026961</v>
      </c>
      <c r="D4" s="14">
        <v>1194104190</v>
      </c>
      <c r="F4" s="27" t="s">
        <v>1408</v>
      </c>
      <c r="G4" s="12" t="s">
        <v>903</v>
      </c>
      <c r="H4" s="27" t="s">
        <v>1500</v>
      </c>
      <c r="I4" s="12" t="s">
        <v>904</v>
      </c>
      <c r="J4" s="13">
        <v>2.4096385542168699E-3</v>
      </c>
      <c r="K4" s="13">
        <v>9.6676737160120804E-2</v>
      </c>
      <c r="L4" s="13">
        <v>0</v>
      </c>
      <c r="M4" s="13">
        <v>9.7472924187725601E-2</v>
      </c>
      <c r="N4" s="13">
        <v>3.3538610000000003E-2</v>
      </c>
      <c r="O4" s="13">
        <v>5.6668459999999997E-2</v>
      </c>
      <c r="P4" s="13">
        <v>5.2596600000000002E-3</v>
      </c>
      <c r="Q4" s="13">
        <v>0.16064707</v>
      </c>
      <c r="R4" s="13">
        <v>3.3538610000000003E-2</v>
      </c>
      <c r="S4" s="13">
        <v>9.50332326283988E-2</v>
      </c>
      <c r="T4" s="13">
        <v>5.2596600000000002E-3</v>
      </c>
      <c r="U4" s="13">
        <v>0.16064707</v>
      </c>
      <c r="V4" s="13">
        <v>3.3538610000000003E-2</v>
      </c>
      <c r="W4" s="13">
        <v>9.1842900302114797E-2</v>
      </c>
      <c r="X4" s="13">
        <v>5.2596600000000002E-3</v>
      </c>
      <c r="Y4" s="13">
        <v>0.16064707</v>
      </c>
      <c r="Z4" s="13">
        <v>3.3538610000000003E-2</v>
      </c>
      <c r="AA4" s="13">
        <v>9.33897280966767E-2</v>
      </c>
      <c r="AB4" s="13">
        <v>5.2596600000000002E-3</v>
      </c>
      <c r="AC4" s="13">
        <v>0.16064707</v>
      </c>
      <c r="AD4" s="13">
        <v>3.3538610000000003E-2</v>
      </c>
      <c r="AE4" s="13">
        <v>8.7009063444108803E-2</v>
      </c>
      <c r="AF4" s="13">
        <v>5.2596600000000002E-3</v>
      </c>
      <c r="AG4" s="13">
        <v>0.16064707</v>
      </c>
      <c r="AH4" s="13">
        <v>3.3538610000000003E-2</v>
      </c>
      <c r="AI4" s="13">
        <v>9.1746223564954696E-2</v>
      </c>
      <c r="AJ4" s="13">
        <v>5.2596600000000002E-3</v>
      </c>
      <c r="AK4" s="13">
        <v>0.16064707</v>
      </c>
      <c r="AL4" s="13">
        <v>3.3538610000000003E-2</v>
      </c>
      <c r="AM4" s="13">
        <v>8.2175226586102698E-2</v>
      </c>
      <c r="AN4" s="13">
        <v>5.2596600000000002E-3</v>
      </c>
      <c r="AO4" s="13">
        <v>0.16064707</v>
      </c>
      <c r="AP4" s="13">
        <v>3.3538610000000003E-2</v>
      </c>
      <c r="AQ4" s="13">
        <v>8.9909365558912394E-2</v>
      </c>
      <c r="AR4" s="13">
        <v>5.2596600000000002E-3</v>
      </c>
      <c r="AS4" s="13">
        <v>0.16064707</v>
      </c>
      <c r="AT4" s="13">
        <v>3.3538610000000003E-2</v>
      </c>
      <c r="AU4" s="13">
        <v>7.7341389728096704E-2</v>
      </c>
      <c r="AV4" s="13">
        <v>5.2596600000000002E-3</v>
      </c>
      <c r="AW4" s="13">
        <v>0.16064707</v>
      </c>
      <c r="AX4" s="13">
        <v>2.1276595744680899E-2</v>
      </c>
      <c r="AY4" s="13">
        <v>6.7567567567567599E-2</v>
      </c>
      <c r="AZ4" s="13">
        <v>0</v>
      </c>
      <c r="BA4" s="13">
        <v>9.375E-2</v>
      </c>
      <c r="BB4" s="13"/>
      <c r="BC4" s="13"/>
      <c r="BD4" s="13"/>
      <c r="BE4" s="13"/>
      <c r="BF4" s="13"/>
      <c r="BG4" s="13"/>
      <c r="BH4" s="13"/>
      <c r="BI4" s="13"/>
      <c r="BJ4" s="13"/>
      <c r="BK4" s="13"/>
      <c r="BL4" s="13"/>
      <c r="BM4" s="13"/>
      <c r="BN4" s="13"/>
      <c r="BO4" s="13"/>
      <c r="BP4" s="13"/>
      <c r="BQ4" s="13"/>
      <c r="BR4" s="13"/>
      <c r="BS4" s="13"/>
      <c r="BT4" s="13"/>
      <c r="BU4" s="13"/>
      <c r="BV4" s="13"/>
      <c r="BW4" s="13"/>
      <c r="BX4" s="13"/>
      <c r="BY4" s="13"/>
      <c r="BZ4" s="14">
        <f>+INDEX('Monthy Targets'!V:V,MATCH(FY2018_ALL_Targets!$B4,'Monthy Targets'!$B:$B,0))</f>
        <v>0</v>
      </c>
      <c r="CA4" s="14">
        <f>+INDEX('Monthy Targets'!W:W,MATCH(FY2018_ALL_Targets!$B4,'Monthy Targets'!$B:$B,0))</f>
        <v>0</v>
      </c>
      <c r="CB4" s="14">
        <f>+INDEX('Monthy Targets'!X:X,MATCH(FY2018_ALL_Targets!$B4,'Monthy Targets'!$B:$B,0))</f>
        <v>0</v>
      </c>
      <c r="CC4" s="14">
        <f>+INDEX('Monthy Targets'!Y:Y,MATCH(FY2018_ALL_Targets!$B4,'Monthy Targets'!$B:$B,0))</f>
        <v>0</v>
      </c>
      <c r="CD4" s="14">
        <f>+INDEX('Monthy Targets'!Z:Z,MATCH(FY2018_ALL_Targets!$B4,'Monthy Targets'!$B:$B,0))</f>
        <v>0</v>
      </c>
      <c r="CE4" s="14">
        <f>+INDEX('Monthy Targets'!AA:AA,MATCH(FY2018_ALL_Targets!$B4,'Monthy Targets'!$B:$B,0))</f>
        <v>0</v>
      </c>
      <c r="CF4" s="14">
        <f>+INDEX('Monthy Targets'!AB:AB,MATCH(FY2018_ALL_Targets!$B4,'Monthy Targets'!$B:$B,0))</f>
        <v>0</v>
      </c>
      <c r="CG4" s="14">
        <f>+INDEX('Monthy Targets'!AC:AC,MATCH(FY2018_ALL_Targets!$B4,'Monthy Targets'!$B:$B,0))</f>
        <v>0</v>
      </c>
      <c r="CH4" s="14">
        <f>+INDEX('Monthy Targets'!AD:AD,MATCH(FY2018_ALL_Targets!$B4,'Monthy Targets'!$B:$B,0))</f>
        <v>0</v>
      </c>
      <c r="CI4" s="14">
        <f>+INDEX('Monthy Targets'!AE:AE,MATCH(FY2018_ALL_Targets!$B4,'Monthy Targets'!$B:$B,0))</f>
        <v>0</v>
      </c>
      <c r="CJ4" s="14">
        <f>+INDEX('Monthy Targets'!AF:AF,MATCH(FY2018_ALL_Targets!$B4,'Monthy Targets'!$B:$B,0))</f>
        <v>0</v>
      </c>
      <c r="CK4" s="14">
        <f>+INDEX('Monthy Targets'!AG:AG,MATCH(FY2018_ALL_Targets!$B4,'Monthy Targets'!$B:$B,0))</f>
        <v>0</v>
      </c>
      <c r="CL4" s="14">
        <v>1.59</v>
      </c>
      <c r="CM4" s="14">
        <v>1.59</v>
      </c>
      <c r="CN4" s="14">
        <v>1.59</v>
      </c>
      <c r="CO4" s="14">
        <v>1.59</v>
      </c>
      <c r="DB4" s="14">
        <v>2.96</v>
      </c>
      <c r="DC4" s="14">
        <v>2.96</v>
      </c>
      <c r="DD4" s="14">
        <v>2.96</v>
      </c>
      <c r="DE4" s="14">
        <v>2.96</v>
      </c>
      <c r="DR4" s="14">
        <v>1.94</v>
      </c>
      <c r="DV4" s="12">
        <f t="shared" si="0"/>
        <v>0</v>
      </c>
      <c r="DW4" s="12">
        <f t="shared" si="1"/>
        <v>0</v>
      </c>
      <c r="DX4" s="12">
        <f t="shared" si="2"/>
        <v>0</v>
      </c>
    </row>
    <row r="5" spans="1:128" x14ac:dyDescent="0.25">
      <c r="A5" s="293">
        <v>4633</v>
      </c>
      <c r="B5" s="293">
        <v>455429</v>
      </c>
      <c r="C5" s="293">
        <v>1025984</v>
      </c>
      <c r="D5" s="14">
        <v>1356338503</v>
      </c>
      <c r="F5" s="27" t="s">
        <v>1296</v>
      </c>
      <c r="G5" s="12" t="s">
        <v>764</v>
      </c>
      <c r="H5" s="27" t="s">
        <v>1369</v>
      </c>
      <c r="I5" s="12" t="s">
        <v>765</v>
      </c>
      <c r="J5" s="13">
        <v>2.4464831804281301E-2</v>
      </c>
      <c r="K5" s="13">
        <v>0.124324324324324</v>
      </c>
      <c r="L5" s="13">
        <v>0</v>
      </c>
      <c r="M5" s="13">
        <v>0.172881355932203</v>
      </c>
      <c r="N5" s="13">
        <v>3.3538610000000003E-2</v>
      </c>
      <c r="O5" s="13">
        <v>5.6668459999999997E-2</v>
      </c>
      <c r="P5" s="13">
        <v>5.2596600000000002E-3</v>
      </c>
      <c r="Q5" s="13">
        <v>0.16064707</v>
      </c>
      <c r="R5" s="13">
        <v>3.3538610000000003E-2</v>
      </c>
      <c r="S5" s="13">
        <v>0.122210810810811</v>
      </c>
      <c r="T5" s="13">
        <v>5.2596600000000002E-3</v>
      </c>
      <c r="U5" s="13">
        <v>0.169942372881356</v>
      </c>
      <c r="V5" s="13">
        <v>3.3538610000000003E-2</v>
      </c>
      <c r="W5" s="13">
        <v>0.118108108108108</v>
      </c>
      <c r="X5" s="13">
        <v>5.2596600000000002E-3</v>
      </c>
      <c r="Y5" s="13">
        <v>0.16423728813559299</v>
      </c>
      <c r="Z5" s="13">
        <v>3.3538610000000003E-2</v>
      </c>
      <c r="AA5" s="13">
        <v>0.120097297297297</v>
      </c>
      <c r="AB5" s="13">
        <v>5.2596600000000002E-3</v>
      </c>
      <c r="AC5" s="13">
        <v>0.167003389830508</v>
      </c>
      <c r="AD5" s="13">
        <v>3.3538610000000003E-2</v>
      </c>
      <c r="AE5" s="13">
        <v>0.111891891891892</v>
      </c>
      <c r="AF5" s="13">
        <v>5.2596600000000002E-3</v>
      </c>
      <c r="AG5" s="13">
        <v>0.16064707</v>
      </c>
      <c r="AH5" s="13">
        <v>3.3538610000000003E-2</v>
      </c>
      <c r="AI5" s="13">
        <v>0.117983783783784</v>
      </c>
      <c r="AJ5" s="13">
        <v>5.2596600000000002E-3</v>
      </c>
      <c r="AK5" s="13">
        <v>0.164064406779661</v>
      </c>
      <c r="AL5" s="13">
        <v>3.3538610000000003E-2</v>
      </c>
      <c r="AM5" s="13">
        <v>0.105675675675676</v>
      </c>
      <c r="AN5" s="13">
        <v>5.2596600000000002E-3</v>
      </c>
      <c r="AO5" s="13">
        <v>0.16064707</v>
      </c>
      <c r="AP5" s="13">
        <v>3.3538610000000003E-2</v>
      </c>
      <c r="AQ5" s="13">
        <v>0.115621621621622</v>
      </c>
      <c r="AR5" s="13">
        <v>5.2596600000000002E-3</v>
      </c>
      <c r="AS5" s="13">
        <v>0.16077966101694899</v>
      </c>
      <c r="AT5" s="13">
        <v>3.3538610000000003E-2</v>
      </c>
      <c r="AU5" s="13">
        <v>9.9459459459459498E-2</v>
      </c>
      <c r="AV5" s="13">
        <v>5.2596600000000002E-3</v>
      </c>
      <c r="AW5" s="13">
        <v>0.16064707</v>
      </c>
      <c r="AX5" s="13">
        <v>1.5384615384615399E-2</v>
      </c>
      <c r="AY5" s="13">
        <v>6.9767441860465101E-2</v>
      </c>
      <c r="AZ5" s="13">
        <v>0</v>
      </c>
      <c r="BA5" s="13">
        <v>6.8965517241379296E-2</v>
      </c>
      <c r="BB5" s="13"/>
      <c r="BC5" s="13"/>
      <c r="BD5" s="13"/>
      <c r="BE5" s="13"/>
      <c r="BF5" s="13"/>
      <c r="BG5" s="13"/>
      <c r="BH5" s="13"/>
      <c r="BI5" s="13"/>
      <c r="BJ5" s="13"/>
      <c r="BK5" s="13"/>
      <c r="BL5" s="13"/>
      <c r="BM5" s="13"/>
      <c r="BN5" s="13"/>
      <c r="BO5" s="13"/>
      <c r="BP5" s="13"/>
      <c r="BQ5" s="13"/>
      <c r="BR5" s="13"/>
      <c r="BS5" s="13"/>
      <c r="BT5" s="13"/>
      <c r="BU5" s="13"/>
      <c r="BV5" s="13"/>
      <c r="BW5" s="13"/>
      <c r="BX5" s="13"/>
      <c r="BY5" s="13"/>
      <c r="BZ5" s="14">
        <f>+INDEX('Monthy Targets'!V:V,MATCH(FY2018_ALL_Targets!$B5,'Monthy Targets'!$B:$B,0))</f>
        <v>6.52</v>
      </c>
      <c r="CA5" s="14">
        <f>+INDEX('Monthy Targets'!W:W,MATCH(FY2018_ALL_Targets!$B5,'Monthy Targets'!$B:$B,0))</f>
        <v>6.52</v>
      </c>
      <c r="CB5" s="14">
        <f>+INDEX('Monthy Targets'!X:X,MATCH(FY2018_ALL_Targets!$B5,'Monthy Targets'!$B:$B,0))</f>
        <v>6.52</v>
      </c>
      <c r="CC5" s="14">
        <f>+INDEX('Monthy Targets'!Y:Y,MATCH(FY2018_ALL_Targets!$B5,'Monthy Targets'!$B:$B,0))</f>
        <v>6.52</v>
      </c>
      <c r="CD5" s="14">
        <f>+INDEX('Monthy Targets'!Z:Z,MATCH(FY2018_ALL_Targets!$B5,'Monthy Targets'!$B:$B,0))</f>
        <v>6.52</v>
      </c>
      <c r="CE5" s="14">
        <f>+INDEX('Monthy Targets'!AA:AA,MATCH(FY2018_ALL_Targets!$B5,'Monthy Targets'!$B:$B,0))</f>
        <v>0</v>
      </c>
      <c r="CF5" s="14">
        <f>+INDEX('Monthy Targets'!AB:AB,MATCH(FY2018_ALL_Targets!$B5,'Monthy Targets'!$B:$B,0))</f>
        <v>0</v>
      </c>
      <c r="CG5" s="14">
        <f>+INDEX('Monthy Targets'!AC:AC,MATCH(FY2018_ALL_Targets!$B5,'Monthy Targets'!$B:$B,0))</f>
        <v>0</v>
      </c>
      <c r="CH5" s="14">
        <f>+INDEX('Monthy Targets'!AD:AD,MATCH(FY2018_ALL_Targets!$B5,'Monthy Targets'!$B:$B,0))</f>
        <v>0</v>
      </c>
      <c r="CI5" s="14">
        <f>+INDEX('Monthy Targets'!AE:AE,MATCH(FY2018_ALL_Targets!$B5,'Monthy Targets'!$B:$B,0))</f>
        <v>0</v>
      </c>
      <c r="CJ5" s="14">
        <f>+INDEX('Monthy Targets'!AF:AF,MATCH(FY2018_ALL_Targets!$B5,'Monthy Targets'!$B:$B,0))</f>
        <v>0</v>
      </c>
      <c r="CK5" s="14">
        <f>+INDEX('Monthy Targets'!AG:AG,MATCH(FY2018_ALL_Targets!$B5,'Monthy Targets'!$B:$B,0))</f>
        <v>0</v>
      </c>
      <c r="CL5" s="14">
        <v>0.43</v>
      </c>
      <c r="CM5" s="14">
        <v>0.43</v>
      </c>
      <c r="CN5" s="14">
        <v>0.43</v>
      </c>
      <c r="CO5" s="14">
        <v>0.43</v>
      </c>
      <c r="DB5" s="14">
        <v>0.81</v>
      </c>
      <c r="DC5" s="14">
        <v>0.81</v>
      </c>
      <c r="DD5" s="14">
        <v>0.81</v>
      </c>
      <c r="DE5" s="14">
        <v>0.81</v>
      </c>
      <c r="DR5" s="14">
        <v>1.23</v>
      </c>
      <c r="DV5" s="12">
        <f t="shared" si="0"/>
        <v>0</v>
      </c>
      <c r="DW5" s="12">
        <f t="shared" si="1"/>
        <v>0</v>
      </c>
      <c r="DX5" s="12">
        <f t="shared" si="2"/>
        <v>0</v>
      </c>
    </row>
    <row r="6" spans="1:128" x14ac:dyDescent="0.25">
      <c r="A6" s="293">
        <v>5361</v>
      </c>
      <c r="B6" s="293">
        <v>455463</v>
      </c>
      <c r="C6" s="293">
        <v>1028264</v>
      </c>
      <c r="D6" s="14">
        <v>1770604365</v>
      </c>
      <c r="F6" s="27" t="s">
        <v>1298</v>
      </c>
      <c r="G6" s="12" t="s">
        <v>1117</v>
      </c>
      <c r="H6" s="27" t="s">
        <v>1356</v>
      </c>
      <c r="I6" s="12" t="s">
        <v>1118</v>
      </c>
      <c r="J6" s="13">
        <v>1.88679245283019E-2</v>
      </c>
      <c r="K6" s="13">
        <v>7.7490774907749096E-2</v>
      </c>
      <c r="L6" s="13">
        <v>0</v>
      </c>
      <c r="M6" s="13">
        <v>0.15384615384615399</v>
      </c>
      <c r="N6" s="13">
        <v>3.3538610000000003E-2</v>
      </c>
      <c r="O6" s="13">
        <v>5.6668459999999997E-2</v>
      </c>
      <c r="P6" s="13">
        <v>5.2596600000000002E-3</v>
      </c>
      <c r="Q6" s="13">
        <v>0.16064707</v>
      </c>
      <c r="R6" s="13">
        <v>3.3538610000000003E-2</v>
      </c>
      <c r="S6" s="13">
        <v>7.6173431734317301E-2</v>
      </c>
      <c r="T6" s="13">
        <v>5.2596600000000002E-3</v>
      </c>
      <c r="U6" s="13">
        <v>0.16064707</v>
      </c>
      <c r="V6" s="13">
        <v>3.3538610000000003E-2</v>
      </c>
      <c r="W6" s="13">
        <v>7.3616236162361598E-2</v>
      </c>
      <c r="X6" s="13">
        <v>5.2596600000000002E-3</v>
      </c>
      <c r="Y6" s="13">
        <v>0.16064707</v>
      </c>
      <c r="Z6" s="13">
        <v>3.3538610000000003E-2</v>
      </c>
      <c r="AA6" s="13">
        <v>7.4856088560885603E-2</v>
      </c>
      <c r="AB6" s="13">
        <v>5.2596600000000002E-3</v>
      </c>
      <c r="AC6" s="13">
        <v>0.16064707</v>
      </c>
      <c r="AD6" s="13">
        <v>3.3538610000000003E-2</v>
      </c>
      <c r="AE6" s="13">
        <v>6.9741697416974197E-2</v>
      </c>
      <c r="AF6" s="13">
        <v>5.2596600000000002E-3</v>
      </c>
      <c r="AG6" s="13">
        <v>0.16064707</v>
      </c>
      <c r="AH6" s="13">
        <v>3.3538610000000003E-2</v>
      </c>
      <c r="AI6" s="13">
        <v>7.3538745387453905E-2</v>
      </c>
      <c r="AJ6" s="13">
        <v>5.2596600000000002E-3</v>
      </c>
      <c r="AK6" s="13">
        <v>0.16064707</v>
      </c>
      <c r="AL6" s="13">
        <v>3.3538610000000003E-2</v>
      </c>
      <c r="AM6" s="13">
        <v>6.5867158671586698E-2</v>
      </c>
      <c r="AN6" s="13">
        <v>5.2596600000000002E-3</v>
      </c>
      <c r="AO6" s="13">
        <v>0.16064707</v>
      </c>
      <c r="AP6" s="13">
        <v>3.3538610000000003E-2</v>
      </c>
      <c r="AQ6" s="13">
        <v>7.2066420664206696E-2</v>
      </c>
      <c r="AR6" s="13">
        <v>5.2596600000000002E-3</v>
      </c>
      <c r="AS6" s="13">
        <v>0.16064707</v>
      </c>
      <c r="AT6" s="13">
        <v>3.3538610000000003E-2</v>
      </c>
      <c r="AU6" s="13">
        <v>6.1992619926199297E-2</v>
      </c>
      <c r="AV6" s="13">
        <v>5.2596600000000002E-3</v>
      </c>
      <c r="AW6" s="13">
        <v>0.16064707</v>
      </c>
      <c r="AX6" s="13">
        <v>1.88679245283019E-2</v>
      </c>
      <c r="AY6" s="13">
        <v>9.2307692307692299E-2</v>
      </c>
      <c r="AZ6" s="13">
        <v>0</v>
      </c>
      <c r="BA6" s="13">
        <v>0.13793103448275901</v>
      </c>
      <c r="BB6" s="13"/>
      <c r="BC6" s="13"/>
      <c r="BD6" s="13"/>
      <c r="BE6" s="13"/>
      <c r="BF6" s="13"/>
      <c r="BG6" s="13"/>
      <c r="BH6" s="13"/>
      <c r="BI6" s="13"/>
      <c r="BJ6" s="13"/>
      <c r="BK6" s="13"/>
      <c r="BL6" s="13"/>
      <c r="BM6" s="13"/>
      <c r="BN6" s="13"/>
      <c r="BO6" s="13"/>
      <c r="BP6" s="13"/>
      <c r="BQ6" s="13"/>
      <c r="BR6" s="13"/>
      <c r="BS6" s="13"/>
      <c r="BT6" s="13"/>
      <c r="BU6" s="13"/>
      <c r="BV6" s="13"/>
      <c r="BW6" s="13"/>
      <c r="BX6" s="13"/>
      <c r="BY6" s="13"/>
      <c r="BZ6" s="14">
        <f>+INDEX('Monthy Targets'!V:V,MATCH(FY2018_ALL_Targets!$B6,'Monthy Targets'!$B:$B,0))</f>
        <v>9.35</v>
      </c>
      <c r="CA6" s="14">
        <f>+INDEX('Monthy Targets'!W:W,MATCH(FY2018_ALL_Targets!$B6,'Monthy Targets'!$B:$B,0))</f>
        <v>9.35</v>
      </c>
      <c r="CB6" s="14">
        <f>+INDEX('Monthy Targets'!X:X,MATCH(FY2018_ALL_Targets!$B6,'Monthy Targets'!$B:$B,0))</f>
        <v>9.35</v>
      </c>
      <c r="CC6" s="14">
        <f>+INDEX('Monthy Targets'!Y:Y,MATCH(FY2018_ALL_Targets!$B6,'Monthy Targets'!$B:$B,0))</f>
        <v>9.35</v>
      </c>
      <c r="CD6" s="14">
        <f>+INDEX('Monthy Targets'!Z:Z,MATCH(FY2018_ALL_Targets!$B6,'Monthy Targets'!$B:$B,0))</f>
        <v>9.35</v>
      </c>
      <c r="CE6" s="14">
        <f>+INDEX('Monthy Targets'!AA:AA,MATCH(FY2018_ALL_Targets!$B6,'Monthy Targets'!$B:$B,0))</f>
        <v>0</v>
      </c>
      <c r="CF6" s="14">
        <f>+INDEX('Monthy Targets'!AB:AB,MATCH(FY2018_ALL_Targets!$B6,'Monthy Targets'!$B:$B,0))</f>
        <v>0</v>
      </c>
      <c r="CG6" s="14">
        <f>+INDEX('Monthy Targets'!AC:AC,MATCH(FY2018_ALL_Targets!$B6,'Monthy Targets'!$B:$B,0))</f>
        <v>0</v>
      </c>
      <c r="CH6" s="14">
        <f>+INDEX('Monthy Targets'!AD:AD,MATCH(FY2018_ALL_Targets!$B6,'Monthy Targets'!$B:$B,0))</f>
        <v>0</v>
      </c>
      <c r="CI6" s="14">
        <f>+INDEX('Monthy Targets'!AE:AE,MATCH(FY2018_ALL_Targets!$B6,'Monthy Targets'!$B:$B,0))</f>
        <v>0</v>
      </c>
      <c r="CJ6" s="14">
        <f>+INDEX('Monthy Targets'!AF:AF,MATCH(FY2018_ALL_Targets!$B6,'Monthy Targets'!$B:$B,0))</f>
        <v>0</v>
      </c>
      <c r="CK6" s="14">
        <f>+INDEX('Monthy Targets'!AG:AG,MATCH(FY2018_ALL_Targets!$B6,'Monthy Targets'!$B:$B,0))</f>
        <v>0</v>
      </c>
      <c r="CL6" s="14">
        <v>0.62</v>
      </c>
      <c r="CM6" s="14">
        <v>0</v>
      </c>
      <c r="CN6" s="14">
        <v>0.62</v>
      </c>
      <c r="CO6" s="14">
        <v>0.62</v>
      </c>
      <c r="DB6" s="14">
        <v>1.1499999999999999</v>
      </c>
      <c r="DC6" s="14">
        <v>0</v>
      </c>
      <c r="DD6" s="14">
        <v>1.1499999999999999</v>
      </c>
      <c r="DE6" s="14">
        <v>1.1499999999999999</v>
      </c>
      <c r="DR6" s="14">
        <v>1.56</v>
      </c>
      <c r="DV6" s="12">
        <f t="shared" si="0"/>
        <v>0</v>
      </c>
      <c r="DW6" s="12">
        <f t="shared" si="1"/>
        <v>0</v>
      </c>
      <c r="DX6" s="12">
        <f t="shared" si="2"/>
        <v>0</v>
      </c>
    </row>
    <row r="7" spans="1:128" x14ac:dyDescent="0.25">
      <c r="A7" s="293">
        <v>4579</v>
      </c>
      <c r="B7" s="293">
        <v>455467</v>
      </c>
      <c r="C7" s="293">
        <v>1015208</v>
      </c>
      <c r="D7" s="14">
        <v>1316142078</v>
      </c>
      <c r="F7" s="27" t="s">
        <v>1267</v>
      </c>
      <c r="G7" s="12" t="s">
        <v>240</v>
      </c>
      <c r="H7" s="27" t="s">
        <v>1359</v>
      </c>
      <c r="I7" s="12" t="s">
        <v>241</v>
      </c>
      <c r="J7" s="13">
        <v>6.8607068607068597E-2</v>
      </c>
      <c r="K7" s="13">
        <v>3.4782608695652202E-2</v>
      </c>
      <c r="L7" s="13">
        <v>0</v>
      </c>
      <c r="M7" s="13">
        <v>0.24434389140271501</v>
      </c>
      <c r="N7" s="13">
        <v>3.3538610000000003E-2</v>
      </c>
      <c r="O7" s="13">
        <v>5.6668459999999997E-2</v>
      </c>
      <c r="P7" s="13">
        <v>5.2596600000000002E-3</v>
      </c>
      <c r="Q7" s="13">
        <v>0.16064707</v>
      </c>
      <c r="R7" s="13">
        <v>6.7440748440748405E-2</v>
      </c>
      <c r="S7" s="13">
        <v>5.6668459999999997E-2</v>
      </c>
      <c r="T7" s="13">
        <v>5.2596600000000002E-3</v>
      </c>
      <c r="U7" s="13">
        <v>0.240190045248869</v>
      </c>
      <c r="V7" s="13">
        <v>6.5176715176715194E-2</v>
      </c>
      <c r="W7" s="13">
        <v>5.6668459999999997E-2</v>
      </c>
      <c r="X7" s="13">
        <v>5.2596600000000002E-3</v>
      </c>
      <c r="Y7" s="13">
        <v>0.232126696832579</v>
      </c>
      <c r="Z7" s="13">
        <v>6.6274428274428296E-2</v>
      </c>
      <c r="AA7" s="13">
        <v>5.6668459999999997E-2</v>
      </c>
      <c r="AB7" s="13">
        <v>5.2596600000000002E-3</v>
      </c>
      <c r="AC7" s="13">
        <v>0.23603619909502299</v>
      </c>
      <c r="AD7" s="13">
        <v>6.1746361746361798E-2</v>
      </c>
      <c r="AE7" s="13">
        <v>5.6668459999999997E-2</v>
      </c>
      <c r="AF7" s="13">
        <v>5.2596600000000002E-3</v>
      </c>
      <c r="AG7" s="13">
        <v>0.21990950226244299</v>
      </c>
      <c r="AH7" s="13">
        <v>6.5108108108108104E-2</v>
      </c>
      <c r="AI7" s="13">
        <v>5.6668459999999997E-2</v>
      </c>
      <c r="AJ7" s="13">
        <v>5.2596600000000002E-3</v>
      </c>
      <c r="AK7" s="13">
        <v>0.23188235294117601</v>
      </c>
      <c r="AL7" s="13">
        <v>5.8316008316008298E-2</v>
      </c>
      <c r="AM7" s="13">
        <v>5.6668459999999997E-2</v>
      </c>
      <c r="AN7" s="13">
        <v>5.2596600000000002E-3</v>
      </c>
      <c r="AO7" s="13">
        <v>0.20769230769230801</v>
      </c>
      <c r="AP7" s="13">
        <v>6.38045738045738E-2</v>
      </c>
      <c r="AQ7" s="13">
        <v>5.6668459999999997E-2</v>
      </c>
      <c r="AR7" s="13">
        <v>5.2596600000000002E-3</v>
      </c>
      <c r="AS7" s="13">
        <v>0.227239819004525</v>
      </c>
      <c r="AT7" s="13">
        <v>5.4885654885654903E-2</v>
      </c>
      <c r="AU7" s="13">
        <v>5.6668459999999997E-2</v>
      </c>
      <c r="AV7" s="13">
        <v>5.2596600000000002E-3</v>
      </c>
      <c r="AW7" s="13">
        <v>0.195475113122172</v>
      </c>
      <c r="AX7" s="13">
        <v>1.86915887850467E-2</v>
      </c>
      <c r="AY7" s="13">
        <v>0</v>
      </c>
      <c r="AZ7" s="13">
        <v>0</v>
      </c>
      <c r="BA7" s="13">
        <v>0.33333333333333298</v>
      </c>
      <c r="BB7" s="13"/>
      <c r="BC7" s="13"/>
      <c r="BD7" s="13"/>
      <c r="BE7" s="13"/>
      <c r="BF7" s="13"/>
      <c r="BG7" s="13"/>
      <c r="BH7" s="13"/>
      <c r="BI7" s="13"/>
      <c r="BJ7" s="13"/>
      <c r="BK7" s="13"/>
      <c r="BL7" s="13"/>
      <c r="BM7" s="13"/>
      <c r="BN7" s="13"/>
      <c r="BO7" s="13"/>
      <c r="BP7" s="13"/>
      <c r="BQ7" s="13"/>
      <c r="BR7" s="13"/>
      <c r="BS7" s="13"/>
      <c r="BT7" s="13"/>
      <c r="BU7" s="13"/>
      <c r="BV7" s="13"/>
      <c r="BW7" s="13"/>
      <c r="BX7" s="13"/>
      <c r="BY7" s="13"/>
      <c r="BZ7" s="14">
        <f>+INDEX('Monthy Targets'!V:V,MATCH(FY2018_ALL_Targets!$B7,'Monthy Targets'!$B:$B,0))</f>
        <v>14.41</v>
      </c>
      <c r="CA7" s="14">
        <f>+INDEX('Monthy Targets'!W:W,MATCH(FY2018_ALL_Targets!$B7,'Monthy Targets'!$B:$B,0))</f>
        <v>14.41</v>
      </c>
      <c r="CB7" s="14">
        <f>+INDEX('Monthy Targets'!X:X,MATCH(FY2018_ALL_Targets!$B7,'Monthy Targets'!$B:$B,0))</f>
        <v>14.41</v>
      </c>
      <c r="CC7" s="14">
        <f>+INDEX('Monthy Targets'!Y:Y,MATCH(FY2018_ALL_Targets!$B7,'Monthy Targets'!$B:$B,0))</f>
        <v>14.41</v>
      </c>
      <c r="CD7" s="14">
        <f>+INDEX('Monthy Targets'!Z:Z,MATCH(FY2018_ALL_Targets!$B7,'Monthy Targets'!$B:$B,0))</f>
        <v>14.41</v>
      </c>
      <c r="CE7" s="14">
        <f>+INDEX('Monthy Targets'!AA:AA,MATCH(FY2018_ALL_Targets!$B7,'Monthy Targets'!$B:$B,0))</f>
        <v>0</v>
      </c>
      <c r="CF7" s="14">
        <f>+INDEX('Monthy Targets'!AB:AB,MATCH(FY2018_ALL_Targets!$B7,'Monthy Targets'!$B:$B,0))</f>
        <v>0</v>
      </c>
      <c r="CG7" s="14">
        <f>+INDEX('Monthy Targets'!AC:AC,MATCH(FY2018_ALL_Targets!$B7,'Monthy Targets'!$B:$B,0))</f>
        <v>0</v>
      </c>
      <c r="CH7" s="14">
        <f>+INDEX('Monthy Targets'!AD:AD,MATCH(FY2018_ALL_Targets!$B7,'Monthy Targets'!$B:$B,0))</f>
        <v>0</v>
      </c>
      <c r="CI7" s="14">
        <f>+INDEX('Monthy Targets'!AE:AE,MATCH(FY2018_ALL_Targets!$B7,'Monthy Targets'!$B:$B,0))</f>
        <v>0</v>
      </c>
      <c r="CJ7" s="14">
        <f>+INDEX('Monthy Targets'!AF:AF,MATCH(FY2018_ALL_Targets!$B7,'Monthy Targets'!$B:$B,0))</f>
        <v>0</v>
      </c>
      <c r="CK7" s="14">
        <f>+INDEX('Monthy Targets'!AG:AG,MATCH(FY2018_ALL_Targets!$B7,'Monthy Targets'!$B:$B,0))</f>
        <v>0</v>
      </c>
      <c r="CL7" s="14">
        <v>0.96</v>
      </c>
      <c r="CM7" s="14">
        <v>0.96</v>
      </c>
      <c r="CN7" s="14">
        <v>0.96</v>
      </c>
      <c r="CO7" s="14">
        <v>0</v>
      </c>
      <c r="DB7" s="14">
        <v>1.78</v>
      </c>
      <c r="DC7" s="14">
        <v>1.78</v>
      </c>
      <c r="DD7" s="14">
        <v>1.78</v>
      </c>
      <c r="DE7" s="14">
        <v>0</v>
      </c>
      <c r="DR7" s="14">
        <v>2.41</v>
      </c>
      <c r="DV7" s="12">
        <f t="shared" si="0"/>
        <v>0</v>
      </c>
      <c r="DW7" s="12">
        <f t="shared" si="1"/>
        <v>0</v>
      </c>
      <c r="DX7" s="12">
        <f t="shared" si="2"/>
        <v>0</v>
      </c>
    </row>
    <row r="8" spans="1:128" x14ac:dyDescent="0.25">
      <c r="A8" s="293">
        <v>4726</v>
      </c>
      <c r="B8" s="293">
        <v>455475</v>
      </c>
      <c r="C8" s="293">
        <v>1026242</v>
      </c>
      <c r="D8" s="14">
        <v>1609275981</v>
      </c>
      <c r="F8" s="27" t="s">
        <v>1293</v>
      </c>
      <c r="G8" s="12" t="s">
        <v>792</v>
      </c>
      <c r="H8" s="27" t="s">
        <v>1394</v>
      </c>
      <c r="I8" s="12" t="s">
        <v>793</v>
      </c>
      <c r="J8" s="13">
        <v>3.8560411311053998E-2</v>
      </c>
      <c r="K8" s="13">
        <v>6.3025210084033598E-2</v>
      </c>
      <c r="L8" s="13">
        <v>7.7120822622108003E-3</v>
      </c>
      <c r="M8" s="13">
        <v>0.237735849056604</v>
      </c>
      <c r="N8" s="13">
        <v>3.3538610000000003E-2</v>
      </c>
      <c r="O8" s="13">
        <v>5.6668459999999997E-2</v>
      </c>
      <c r="P8" s="13">
        <v>5.2596600000000002E-3</v>
      </c>
      <c r="Q8" s="13">
        <v>0.16064707</v>
      </c>
      <c r="R8" s="13">
        <v>3.7904884318766097E-2</v>
      </c>
      <c r="S8" s="13">
        <v>6.1953781512605E-2</v>
      </c>
      <c r="T8" s="13">
        <v>7.5809768637532101E-3</v>
      </c>
      <c r="U8" s="13">
        <v>0.233694339622641</v>
      </c>
      <c r="V8" s="13">
        <v>3.66323907455013E-2</v>
      </c>
      <c r="W8" s="13">
        <v>5.98739495798319E-2</v>
      </c>
      <c r="X8" s="13">
        <v>7.3264781491002599E-3</v>
      </c>
      <c r="Y8" s="13">
        <v>0.225849056603774</v>
      </c>
      <c r="Z8" s="13">
        <v>3.7249357326478098E-2</v>
      </c>
      <c r="AA8" s="13">
        <v>6.0882352941176499E-2</v>
      </c>
      <c r="AB8" s="13">
        <v>7.4498714652956304E-3</v>
      </c>
      <c r="AC8" s="13">
        <v>0.22965283018867899</v>
      </c>
      <c r="AD8" s="13">
        <v>3.4704370179948603E-2</v>
      </c>
      <c r="AE8" s="13">
        <v>5.67226890756303E-2</v>
      </c>
      <c r="AF8" s="13">
        <v>6.9408740359897204E-3</v>
      </c>
      <c r="AG8" s="13">
        <v>0.21396226415094299</v>
      </c>
      <c r="AH8" s="13">
        <v>3.6593830334190197E-2</v>
      </c>
      <c r="AI8" s="13">
        <v>5.98109243697479E-2</v>
      </c>
      <c r="AJ8" s="13">
        <v>7.3187660668380498E-3</v>
      </c>
      <c r="AK8" s="13">
        <v>0.22561132075471699</v>
      </c>
      <c r="AL8" s="13">
        <v>3.3538610000000003E-2</v>
      </c>
      <c r="AM8" s="13">
        <v>5.6668459999999997E-2</v>
      </c>
      <c r="AN8" s="13">
        <v>6.55526992287918E-3</v>
      </c>
      <c r="AO8" s="13">
        <v>0.20207547169811299</v>
      </c>
      <c r="AP8" s="13">
        <v>3.5861182519280201E-2</v>
      </c>
      <c r="AQ8" s="13">
        <v>5.8613445378151302E-2</v>
      </c>
      <c r="AR8" s="13">
        <v>7.1722365038560396E-3</v>
      </c>
      <c r="AS8" s="13">
        <v>0.22109433962264199</v>
      </c>
      <c r="AT8" s="13">
        <v>3.3538610000000003E-2</v>
      </c>
      <c r="AU8" s="13">
        <v>5.6668459999999997E-2</v>
      </c>
      <c r="AV8" s="13">
        <v>6.1696658097686397E-3</v>
      </c>
      <c r="AW8" s="13">
        <v>0.19018867924528299</v>
      </c>
      <c r="AX8" s="13">
        <v>1.13636363636364E-2</v>
      </c>
      <c r="AY8" s="13">
        <v>9.4339622641509399E-2</v>
      </c>
      <c r="AZ8" s="13">
        <v>0</v>
      </c>
      <c r="BA8" s="13">
        <v>0.23728813559322001</v>
      </c>
      <c r="BB8" s="13"/>
      <c r="BC8" s="13"/>
      <c r="BD8" s="13"/>
      <c r="BE8" s="13"/>
      <c r="BF8" s="13"/>
      <c r="BG8" s="13"/>
      <c r="BH8" s="13"/>
      <c r="BI8" s="13"/>
      <c r="BJ8" s="13"/>
      <c r="BK8" s="13"/>
      <c r="BL8" s="13"/>
      <c r="BM8" s="13"/>
      <c r="BN8" s="13"/>
      <c r="BO8" s="13"/>
      <c r="BP8" s="13"/>
      <c r="BQ8" s="13"/>
      <c r="BR8" s="13"/>
      <c r="BS8" s="13"/>
      <c r="BT8" s="13"/>
      <c r="BU8" s="13"/>
      <c r="BV8" s="13"/>
      <c r="BW8" s="13"/>
      <c r="BX8" s="13"/>
      <c r="BY8" s="13"/>
      <c r="BZ8" s="14">
        <f>+INDEX('Monthy Targets'!V:V,MATCH(FY2018_ALL_Targets!$B8,'Monthy Targets'!$B:$B,0))</f>
        <v>8.15</v>
      </c>
      <c r="CA8" s="14">
        <f>+INDEX('Monthy Targets'!W:W,MATCH(FY2018_ALL_Targets!$B8,'Monthy Targets'!$B:$B,0))</f>
        <v>8.15</v>
      </c>
      <c r="CB8" s="14">
        <f>+INDEX('Monthy Targets'!X:X,MATCH(FY2018_ALL_Targets!$B8,'Monthy Targets'!$B:$B,0))</f>
        <v>8.15</v>
      </c>
      <c r="CC8" s="14">
        <f>+INDEX('Monthy Targets'!Y:Y,MATCH(FY2018_ALL_Targets!$B8,'Monthy Targets'!$B:$B,0))</f>
        <v>8.15</v>
      </c>
      <c r="CD8" s="14">
        <f>+INDEX('Monthy Targets'!Z:Z,MATCH(FY2018_ALL_Targets!$B8,'Monthy Targets'!$B:$B,0))</f>
        <v>8.15</v>
      </c>
      <c r="CE8" s="14">
        <f>+INDEX('Monthy Targets'!AA:AA,MATCH(FY2018_ALL_Targets!$B8,'Monthy Targets'!$B:$B,0))</f>
        <v>0</v>
      </c>
      <c r="CF8" s="14">
        <f>+INDEX('Monthy Targets'!AB:AB,MATCH(FY2018_ALL_Targets!$B8,'Monthy Targets'!$B:$B,0))</f>
        <v>0</v>
      </c>
      <c r="CG8" s="14">
        <f>+INDEX('Monthy Targets'!AC:AC,MATCH(FY2018_ALL_Targets!$B8,'Monthy Targets'!$B:$B,0))</f>
        <v>0</v>
      </c>
      <c r="CH8" s="14">
        <f>+INDEX('Monthy Targets'!AD:AD,MATCH(FY2018_ALL_Targets!$B8,'Monthy Targets'!$B:$B,0))</f>
        <v>0</v>
      </c>
      <c r="CI8" s="14">
        <f>+INDEX('Monthy Targets'!AE:AE,MATCH(FY2018_ALL_Targets!$B8,'Monthy Targets'!$B:$B,0))</f>
        <v>0</v>
      </c>
      <c r="CJ8" s="14">
        <f>+INDEX('Monthy Targets'!AF:AF,MATCH(FY2018_ALL_Targets!$B8,'Monthy Targets'!$B:$B,0))</f>
        <v>0</v>
      </c>
      <c r="CK8" s="14">
        <f>+INDEX('Monthy Targets'!AG:AG,MATCH(FY2018_ALL_Targets!$B8,'Monthy Targets'!$B:$B,0))</f>
        <v>0</v>
      </c>
      <c r="CL8" s="14">
        <v>0.54</v>
      </c>
      <c r="CM8" s="14">
        <v>0</v>
      </c>
      <c r="CN8" s="14">
        <v>0.54</v>
      </c>
      <c r="CO8" s="14">
        <v>0</v>
      </c>
      <c r="DB8" s="14">
        <v>1.01</v>
      </c>
      <c r="DC8" s="14">
        <v>0</v>
      </c>
      <c r="DD8" s="14">
        <v>1.01</v>
      </c>
      <c r="DE8" s="14">
        <v>0</v>
      </c>
      <c r="DR8" s="14">
        <v>1.2</v>
      </c>
      <c r="DV8" s="12">
        <f t="shared" si="0"/>
        <v>0</v>
      </c>
      <c r="DW8" s="12">
        <f t="shared" si="1"/>
        <v>0</v>
      </c>
      <c r="DX8" s="12">
        <f t="shared" si="2"/>
        <v>0</v>
      </c>
    </row>
    <row r="9" spans="1:128" x14ac:dyDescent="0.25">
      <c r="A9" s="293">
        <v>5139</v>
      </c>
      <c r="B9" s="293">
        <v>455477</v>
      </c>
      <c r="C9" s="293">
        <v>1026415</v>
      </c>
      <c r="D9" s="14">
        <v>1699763136</v>
      </c>
      <c r="F9" s="27" t="s">
        <v>1279</v>
      </c>
      <c r="G9" s="12" t="s">
        <v>977</v>
      </c>
      <c r="H9" s="27" t="s">
        <v>1389</v>
      </c>
      <c r="I9" s="12" t="s">
        <v>978</v>
      </c>
      <c r="J9" s="13">
        <v>2.21238938053097E-2</v>
      </c>
      <c r="K9" s="13">
        <v>8.04597701149425E-2</v>
      </c>
      <c r="L9" s="13">
        <v>0</v>
      </c>
      <c r="M9" s="13">
        <v>0.246835443037975</v>
      </c>
      <c r="N9" s="13">
        <v>3.3538610000000003E-2</v>
      </c>
      <c r="O9" s="13">
        <v>5.6668459999999997E-2</v>
      </c>
      <c r="P9" s="13">
        <v>5.2596600000000002E-3</v>
      </c>
      <c r="Q9" s="13">
        <v>0.16064707</v>
      </c>
      <c r="R9" s="13">
        <v>3.3538610000000003E-2</v>
      </c>
      <c r="S9" s="13">
        <v>7.9091954022988506E-2</v>
      </c>
      <c r="T9" s="13">
        <v>5.2596600000000002E-3</v>
      </c>
      <c r="U9" s="13">
        <v>0.24263924050632901</v>
      </c>
      <c r="V9" s="13">
        <v>3.3538610000000003E-2</v>
      </c>
      <c r="W9" s="13">
        <v>7.6436781609195398E-2</v>
      </c>
      <c r="X9" s="13">
        <v>5.2596600000000002E-3</v>
      </c>
      <c r="Y9" s="13">
        <v>0.23449367088607601</v>
      </c>
      <c r="Z9" s="13">
        <v>3.3538610000000003E-2</v>
      </c>
      <c r="AA9" s="13">
        <v>7.7724137931034498E-2</v>
      </c>
      <c r="AB9" s="13">
        <v>5.2596600000000002E-3</v>
      </c>
      <c r="AC9" s="13">
        <v>0.238443037974684</v>
      </c>
      <c r="AD9" s="13">
        <v>3.3538610000000003E-2</v>
      </c>
      <c r="AE9" s="13">
        <v>7.2413793103448296E-2</v>
      </c>
      <c r="AF9" s="13">
        <v>5.2596600000000002E-3</v>
      </c>
      <c r="AG9" s="13">
        <v>0.22215189873417701</v>
      </c>
      <c r="AH9" s="13">
        <v>3.3538610000000003E-2</v>
      </c>
      <c r="AI9" s="13">
        <v>7.6356321839080393E-2</v>
      </c>
      <c r="AJ9" s="13">
        <v>5.2596600000000002E-3</v>
      </c>
      <c r="AK9" s="13">
        <v>0.23424683544303801</v>
      </c>
      <c r="AL9" s="13">
        <v>3.3538610000000003E-2</v>
      </c>
      <c r="AM9" s="13">
        <v>6.8390804597701194E-2</v>
      </c>
      <c r="AN9" s="13">
        <v>5.2596600000000002E-3</v>
      </c>
      <c r="AO9" s="13">
        <v>0.20981012658227799</v>
      </c>
      <c r="AP9" s="13">
        <v>3.3538610000000003E-2</v>
      </c>
      <c r="AQ9" s="13">
        <v>7.4827586206896599E-2</v>
      </c>
      <c r="AR9" s="13">
        <v>5.2596600000000002E-3</v>
      </c>
      <c r="AS9" s="13">
        <v>0.229556962025316</v>
      </c>
      <c r="AT9" s="13">
        <v>3.3538610000000003E-2</v>
      </c>
      <c r="AU9" s="13">
        <v>6.4367816091953994E-2</v>
      </c>
      <c r="AV9" s="13">
        <v>5.2596600000000002E-3</v>
      </c>
      <c r="AW9" s="13">
        <v>0.19746835443037999</v>
      </c>
      <c r="AX9" s="13">
        <v>5.5555555555555601E-2</v>
      </c>
      <c r="AY9" s="13">
        <v>0.13043478260869601</v>
      </c>
      <c r="AZ9" s="13">
        <v>0</v>
      </c>
      <c r="BA9" s="13">
        <v>0.34146341463414598</v>
      </c>
      <c r="BB9" s="13"/>
      <c r="BC9" s="13"/>
      <c r="BD9" s="13"/>
      <c r="BE9" s="13"/>
      <c r="BF9" s="13"/>
      <c r="BG9" s="13"/>
      <c r="BH9" s="13"/>
      <c r="BI9" s="13"/>
      <c r="BJ9" s="13"/>
      <c r="BK9" s="13"/>
      <c r="BL9" s="13"/>
      <c r="BM9" s="13"/>
      <c r="BN9" s="13"/>
      <c r="BO9" s="13"/>
      <c r="BP9" s="13"/>
      <c r="BQ9" s="13"/>
      <c r="BR9" s="13"/>
      <c r="BS9" s="13"/>
      <c r="BT9" s="13"/>
      <c r="BU9" s="13"/>
      <c r="BV9" s="13"/>
      <c r="BW9" s="13"/>
      <c r="BX9" s="13"/>
      <c r="BY9" s="13"/>
      <c r="BZ9" s="14">
        <f>+INDEX('Monthy Targets'!V:V,MATCH(FY2018_ALL_Targets!$B9,'Monthy Targets'!$B:$B,0))</f>
        <v>4.21</v>
      </c>
      <c r="CA9" s="14">
        <f>+INDEX('Monthy Targets'!W:W,MATCH(FY2018_ALL_Targets!$B9,'Monthy Targets'!$B:$B,0))</f>
        <v>4.21</v>
      </c>
      <c r="CB9" s="14">
        <f>+INDEX('Monthy Targets'!X:X,MATCH(FY2018_ALL_Targets!$B9,'Monthy Targets'!$B:$B,0))</f>
        <v>4.21</v>
      </c>
      <c r="CC9" s="14">
        <f>+INDEX('Monthy Targets'!Y:Y,MATCH(FY2018_ALL_Targets!$B9,'Monthy Targets'!$B:$B,0))</f>
        <v>4.21</v>
      </c>
      <c r="CD9" s="14">
        <f>+INDEX('Monthy Targets'!Z:Z,MATCH(FY2018_ALL_Targets!$B9,'Monthy Targets'!$B:$B,0))</f>
        <v>4.21</v>
      </c>
      <c r="CE9" s="14">
        <f>+INDEX('Monthy Targets'!AA:AA,MATCH(FY2018_ALL_Targets!$B9,'Monthy Targets'!$B:$B,0))</f>
        <v>0</v>
      </c>
      <c r="CF9" s="14">
        <f>+INDEX('Monthy Targets'!AB:AB,MATCH(FY2018_ALL_Targets!$B9,'Monthy Targets'!$B:$B,0))</f>
        <v>0</v>
      </c>
      <c r="CG9" s="14">
        <f>+INDEX('Monthy Targets'!AC:AC,MATCH(FY2018_ALL_Targets!$B9,'Monthy Targets'!$B:$B,0))</f>
        <v>0</v>
      </c>
      <c r="CH9" s="14">
        <f>+INDEX('Monthy Targets'!AD:AD,MATCH(FY2018_ALL_Targets!$B9,'Monthy Targets'!$B:$B,0))</f>
        <v>0</v>
      </c>
      <c r="CI9" s="14">
        <f>+INDEX('Monthy Targets'!AE:AE,MATCH(FY2018_ALL_Targets!$B9,'Monthy Targets'!$B:$B,0))</f>
        <v>0</v>
      </c>
      <c r="CJ9" s="14">
        <f>+INDEX('Monthy Targets'!AF:AF,MATCH(FY2018_ALL_Targets!$B9,'Monthy Targets'!$B:$B,0))</f>
        <v>0</v>
      </c>
      <c r="CK9" s="14">
        <f>+INDEX('Monthy Targets'!AG:AG,MATCH(FY2018_ALL_Targets!$B9,'Monthy Targets'!$B:$B,0))</f>
        <v>0</v>
      </c>
      <c r="CL9" s="14">
        <v>0</v>
      </c>
      <c r="CM9" s="14">
        <v>0</v>
      </c>
      <c r="CN9" s="14">
        <v>0.28000000000000003</v>
      </c>
      <c r="CO9" s="14">
        <v>0</v>
      </c>
      <c r="DB9" s="14">
        <v>0</v>
      </c>
      <c r="DC9" s="14">
        <v>0</v>
      </c>
      <c r="DD9" s="14">
        <v>0.52</v>
      </c>
      <c r="DE9" s="14">
        <v>0</v>
      </c>
      <c r="DR9" s="14">
        <v>0.53</v>
      </c>
      <c r="DV9" s="12">
        <f t="shared" si="0"/>
        <v>0</v>
      </c>
      <c r="DW9" s="12">
        <f t="shared" si="1"/>
        <v>0</v>
      </c>
      <c r="DX9" s="12">
        <f t="shared" si="2"/>
        <v>0</v>
      </c>
    </row>
    <row r="10" spans="1:128" x14ac:dyDescent="0.25">
      <c r="A10" s="293">
        <v>4837</v>
      </c>
      <c r="B10" s="293">
        <v>455478</v>
      </c>
      <c r="C10" s="293">
        <v>1026234</v>
      </c>
      <c r="D10" s="14">
        <v>1669880118</v>
      </c>
      <c r="F10" s="27" t="s">
        <v>1274</v>
      </c>
      <c r="G10" s="12" t="s">
        <v>843</v>
      </c>
      <c r="H10" s="27" t="s">
        <v>1295</v>
      </c>
      <c r="I10" s="12" t="s">
        <v>844</v>
      </c>
      <c r="J10" s="13">
        <v>1.1415525114155301E-2</v>
      </c>
      <c r="K10" s="13">
        <v>0.112540192926045</v>
      </c>
      <c r="L10" s="13">
        <v>1.5981735159817399E-2</v>
      </c>
      <c r="M10" s="13">
        <v>0.14861460957178799</v>
      </c>
      <c r="N10" s="13">
        <v>3.3538610000000003E-2</v>
      </c>
      <c r="O10" s="13">
        <v>5.6668459999999997E-2</v>
      </c>
      <c r="P10" s="13">
        <v>5.2596600000000002E-3</v>
      </c>
      <c r="Q10" s="13">
        <v>0.16064707</v>
      </c>
      <c r="R10" s="13">
        <v>3.3538610000000003E-2</v>
      </c>
      <c r="S10" s="13">
        <v>0.110627009646302</v>
      </c>
      <c r="T10" s="13">
        <v>1.5710045662100498E-2</v>
      </c>
      <c r="U10" s="13">
        <v>0.16064707</v>
      </c>
      <c r="V10" s="13">
        <v>3.3538610000000003E-2</v>
      </c>
      <c r="W10" s="13">
        <v>0.106913183279743</v>
      </c>
      <c r="X10" s="13">
        <v>1.5182648401826499E-2</v>
      </c>
      <c r="Y10" s="13">
        <v>0.16064707</v>
      </c>
      <c r="Z10" s="13">
        <v>3.3538610000000003E-2</v>
      </c>
      <c r="AA10" s="13">
        <v>0.108713826366559</v>
      </c>
      <c r="AB10" s="13">
        <v>1.5438356164383601E-2</v>
      </c>
      <c r="AC10" s="13">
        <v>0.16064707</v>
      </c>
      <c r="AD10" s="13">
        <v>3.3538610000000003E-2</v>
      </c>
      <c r="AE10" s="13">
        <v>0.101286173633441</v>
      </c>
      <c r="AF10" s="13">
        <v>1.4383561643835601E-2</v>
      </c>
      <c r="AG10" s="13">
        <v>0.16064707</v>
      </c>
      <c r="AH10" s="13">
        <v>3.3538610000000003E-2</v>
      </c>
      <c r="AI10" s="13">
        <v>0.106800643086817</v>
      </c>
      <c r="AJ10" s="13">
        <v>1.51666666666667E-2</v>
      </c>
      <c r="AK10" s="13">
        <v>0.16064707</v>
      </c>
      <c r="AL10" s="13">
        <v>3.3538610000000003E-2</v>
      </c>
      <c r="AM10" s="13">
        <v>9.5659163987138293E-2</v>
      </c>
      <c r="AN10" s="13">
        <v>1.3584474885844701E-2</v>
      </c>
      <c r="AO10" s="13">
        <v>0.16064707</v>
      </c>
      <c r="AP10" s="13">
        <v>3.3538610000000003E-2</v>
      </c>
      <c r="AQ10" s="13">
        <v>0.104662379421222</v>
      </c>
      <c r="AR10" s="13">
        <v>1.48630136986301E-2</v>
      </c>
      <c r="AS10" s="13">
        <v>0.16064707</v>
      </c>
      <c r="AT10" s="13">
        <v>3.3538610000000003E-2</v>
      </c>
      <c r="AU10" s="13">
        <v>9.0032154340836001E-2</v>
      </c>
      <c r="AV10" s="13">
        <v>1.2785388127853899E-2</v>
      </c>
      <c r="AW10" s="13">
        <v>0.16064707</v>
      </c>
      <c r="AX10" s="13">
        <v>1.9230769230769201E-2</v>
      </c>
      <c r="AY10" s="13">
        <v>7.7922077922077906E-2</v>
      </c>
      <c r="AZ10" s="13">
        <v>9.6153846153846194E-3</v>
      </c>
      <c r="BA10" s="13">
        <v>0.15384615384615399</v>
      </c>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4">
        <f>+INDEX('Monthy Targets'!V:V,MATCH(FY2018_ALL_Targets!$B10,'Monthy Targets'!$B:$B,0))</f>
        <v>15.92</v>
      </c>
      <c r="CA10" s="14">
        <f>+INDEX('Monthy Targets'!W:W,MATCH(FY2018_ALL_Targets!$B10,'Monthy Targets'!$B:$B,0))</f>
        <v>15.92</v>
      </c>
      <c r="CB10" s="14">
        <f>+INDEX('Monthy Targets'!X:X,MATCH(FY2018_ALL_Targets!$B10,'Monthy Targets'!$B:$B,0))</f>
        <v>15.92</v>
      </c>
      <c r="CC10" s="14">
        <f>+INDEX('Monthy Targets'!Y:Y,MATCH(FY2018_ALL_Targets!$B10,'Monthy Targets'!$B:$B,0))</f>
        <v>15.92</v>
      </c>
      <c r="CD10" s="14">
        <f>+INDEX('Monthy Targets'!Z:Z,MATCH(FY2018_ALL_Targets!$B10,'Monthy Targets'!$B:$B,0))</f>
        <v>15.92</v>
      </c>
      <c r="CE10" s="14">
        <f>+INDEX('Monthy Targets'!AA:AA,MATCH(FY2018_ALL_Targets!$B10,'Monthy Targets'!$B:$B,0))</f>
        <v>0</v>
      </c>
      <c r="CF10" s="14">
        <f>+INDEX('Monthy Targets'!AB:AB,MATCH(FY2018_ALL_Targets!$B10,'Monthy Targets'!$B:$B,0))</f>
        <v>0</v>
      </c>
      <c r="CG10" s="14">
        <f>+INDEX('Monthy Targets'!AC:AC,MATCH(FY2018_ALL_Targets!$B10,'Monthy Targets'!$B:$B,0))</f>
        <v>0</v>
      </c>
      <c r="CH10" s="14">
        <f>+INDEX('Monthy Targets'!AD:AD,MATCH(FY2018_ALL_Targets!$B10,'Monthy Targets'!$B:$B,0))</f>
        <v>0</v>
      </c>
      <c r="CI10" s="14">
        <f>+INDEX('Monthy Targets'!AE:AE,MATCH(FY2018_ALL_Targets!$B10,'Monthy Targets'!$B:$B,0))</f>
        <v>0</v>
      </c>
      <c r="CJ10" s="14">
        <f>+INDEX('Monthy Targets'!AF:AF,MATCH(FY2018_ALL_Targets!$B10,'Monthy Targets'!$B:$B,0))</f>
        <v>0</v>
      </c>
      <c r="CK10" s="14">
        <f>+INDEX('Monthy Targets'!AG:AG,MATCH(FY2018_ALL_Targets!$B10,'Monthy Targets'!$B:$B,0))</f>
        <v>0</v>
      </c>
      <c r="CL10" s="14">
        <v>1.06</v>
      </c>
      <c r="CM10" s="14">
        <v>1.06</v>
      </c>
      <c r="CN10" s="14">
        <v>1.06</v>
      </c>
      <c r="CO10" s="14">
        <v>1.06</v>
      </c>
      <c r="DB10" s="14">
        <v>1.96</v>
      </c>
      <c r="DC10" s="14">
        <v>1.96</v>
      </c>
      <c r="DD10" s="14">
        <v>1.96</v>
      </c>
      <c r="DE10" s="14">
        <v>1.96</v>
      </c>
      <c r="DR10" s="14">
        <v>2.99</v>
      </c>
      <c r="DV10" s="12">
        <f t="shared" si="0"/>
        <v>0</v>
      </c>
      <c r="DW10" s="12">
        <f t="shared" si="1"/>
        <v>0</v>
      </c>
      <c r="DX10" s="12">
        <f t="shared" si="2"/>
        <v>0</v>
      </c>
    </row>
    <row r="11" spans="1:128" x14ac:dyDescent="0.25">
      <c r="A11" s="293">
        <v>5186</v>
      </c>
      <c r="B11" s="293">
        <v>455485</v>
      </c>
      <c r="C11" s="293">
        <v>1025945</v>
      </c>
      <c r="D11" s="14">
        <v>1922044106</v>
      </c>
      <c r="F11" s="27" t="s">
        <v>1296</v>
      </c>
      <c r="G11" s="12" t="s">
        <v>1007</v>
      </c>
      <c r="H11" s="27" t="s">
        <v>1369</v>
      </c>
      <c r="I11" s="12" t="s">
        <v>1008</v>
      </c>
      <c r="J11" s="13">
        <v>5.10204081632653E-2</v>
      </c>
      <c r="K11" s="13">
        <v>4.7872340425531901E-2</v>
      </c>
      <c r="L11" s="13">
        <v>0</v>
      </c>
      <c r="M11" s="13">
        <v>0.13636363636363599</v>
      </c>
      <c r="N11" s="13">
        <v>3.3538610000000003E-2</v>
      </c>
      <c r="O11" s="13">
        <v>5.6668459999999997E-2</v>
      </c>
      <c r="P11" s="13">
        <v>5.2596600000000002E-3</v>
      </c>
      <c r="Q11" s="13">
        <v>0.16064707</v>
      </c>
      <c r="R11" s="13">
        <v>5.0153061224489801E-2</v>
      </c>
      <c r="S11" s="13">
        <v>5.6668459999999997E-2</v>
      </c>
      <c r="T11" s="13">
        <v>5.2596600000000002E-3</v>
      </c>
      <c r="U11" s="13">
        <v>0.16064707</v>
      </c>
      <c r="V11" s="13">
        <v>4.8469387755101997E-2</v>
      </c>
      <c r="W11" s="13">
        <v>5.6668459999999997E-2</v>
      </c>
      <c r="X11" s="13">
        <v>5.2596600000000002E-3</v>
      </c>
      <c r="Y11" s="13">
        <v>0.16064707</v>
      </c>
      <c r="Z11" s="13">
        <v>4.9285714285714301E-2</v>
      </c>
      <c r="AA11" s="13">
        <v>5.6668459999999997E-2</v>
      </c>
      <c r="AB11" s="13">
        <v>5.2596600000000002E-3</v>
      </c>
      <c r="AC11" s="13">
        <v>0.16064707</v>
      </c>
      <c r="AD11" s="13">
        <v>4.5918367346938799E-2</v>
      </c>
      <c r="AE11" s="13">
        <v>5.6668459999999997E-2</v>
      </c>
      <c r="AF11" s="13">
        <v>5.2596600000000002E-3</v>
      </c>
      <c r="AG11" s="13">
        <v>0.16064707</v>
      </c>
      <c r="AH11" s="13">
        <v>4.8418367346938801E-2</v>
      </c>
      <c r="AI11" s="13">
        <v>5.6668459999999997E-2</v>
      </c>
      <c r="AJ11" s="13">
        <v>5.2596600000000002E-3</v>
      </c>
      <c r="AK11" s="13">
        <v>0.16064707</v>
      </c>
      <c r="AL11" s="13">
        <v>4.3367346938775503E-2</v>
      </c>
      <c r="AM11" s="13">
        <v>5.6668459999999997E-2</v>
      </c>
      <c r="AN11" s="13">
        <v>5.2596600000000002E-3</v>
      </c>
      <c r="AO11" s="13">
        <v>0.16064707</v>
      </c>
      <c r="AP11" s="13">
        <v>4.74489795918367E-2</v>
      </c>
      <c r="AQ11" s="13">
        <v>5.6668459999999997E-2</v>
      </c>
      <c r="AR11" s="13">
        <v>5.2596600000000002E-3</v>
      </c>
      <c r="AS11" s="13">
        <v>0.16064707</v>
      </c>
      <c r="AT11" s="13">
        <v>4.08163265306122E-2</v>
      </c>
      <c r="AU11" s="13">
        <v>5.6668459999999997E-2</v>
      </c>
      <c r="AV11" s="13">
        <v>5.2596600000000002E-3</v>
      </c>
      <c r="AW11" s="13">
        <v>0.16064707</v>
      </c>
      <c r="AX11" s="13">
        <v>1.4084507042253501E-2</v>
      </c>
      <c r="AY11" s="13">
        <v>4.7619047619047603E-2</v>
      </c>
      <c r="AZ11" s="13">
        <v>0</v>
      </c>
      <c r="BA11" s="13">
        <v>0.13235294117647101</v>
      </c>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4">
        <f>+INDEX('Monthy Targets'!V:V,MATCH(FY2018_ALL_Targets!$B11,'Monthy Targets'!$B:$B,0))</f>
        <v>5.54</v>
      </c>
      <c r="CA11" s="14">
        <f>+INDEX('Monthy Targets'!W:W,MATCH(FY2018_ALL_Targets!$B11,'Monthy Targets'!$B:$B,0))</f>
        <v>5.54</v>
      </c>
      <c r="CB11" s="14">
        <f>+INDEX('Monthy Targets'!X:X,MATCH(FY2018_ALL_Targets!$B11,'Monthy Targets'!$B:$B,0))</f>
        <v>5.54</v>
      </c>
      <c r="CC11" s="14">
        <f>+INDEX('Monthy Targets'!Y:Y,MATCH(FY2018_ALL_Targets!$B11,'Monthy Targets'!$B:$B,0))</f>
        <v>5.54</v>
      </c>
      <c r="CD11" s="14">
        <f>+INDEX('Monthy Targets'!Z:Z,MATCH(FY2018_ALL_Targets!$B11,'Monthy Targets'!$B:$B,0))</f>
        <v>5.54</v>
      </c>
      <c r="CE11" s="14">
        <f>+INDEX('Monthy Targets'!AA:AA,MATCH(FY2018_ALL_Targets!$B11,'Monthy Targets'!$B:$B,0))</f>
        <v>0</v>
      </c>
      <c r="CF11" s="14">
        <f>+INDEX('Monthy Targets'!AB:AB,MATCH(FY2018_ALL_Targets!$B11,'Monthy Targets'!$B:$B,0))</f>
        <v>0</v>
      </c>
      <c r="CG11" s="14">
        <f>+INDEX('Monthy Targets'!AC:AC,MATCH(FY2018_ALL_Targets!$B11,'Monthy Targets'!$B:$B,0))</f>
        <v>0</v>
      </c>
      <c r="CH11" s="14">
        <f>+INDEX('Monthy Targets'!AD:AD,MATCH(FY2018_ALL_Targets!$B11,'Monthy Targets'!$B:$B,0))</f>
        <v>0</v>
      </c>
      <c r="CI11" s="14">
        <f>+INDEX('Monthy Targets'!AE:AE,MATCH(FY2018_ALL_Targets!$B11,'Monthy Targets'!$B:$B,0))</f>
        <v>0</v>
      </c>
      <c r="CJ11" s="14">
        <f>+INDEX('Monthy Targets'!AF:AF,MATCH(FY2018_ALL_Targets!$B11,'Monthy Targets'!$B:$B,0))</f>
        <v>0</v>
      </c>
      <c r="CK11" s="14">
        <f>+INDEX('Monthy Targets'!AG:AG,MATCH(FY2018_ALL_Targets!$B11,'Monthy Targets'!$B:$B,0))</f>
        <v>0</v>
      </c>
      <c r="CL11" s="14">
        <v>0.37</v>
      </c>
      <c r="CM11" s="14">
        <v>0.37</v>
      </c>
      <c r="CN11" s="14">
        <v>0.37</v>
      </c>
      <c r="CO11" s="14">
        <v>0.37</v>
      </c>
      <c r="DB11" s="14">
        <v>0.68</v>
      </c>
      <c r="DC11" s="14">
        <v>0.68</v>
      </c>
      <c r="DD11" s="14">
        <v>0.68</v>
      </c>
      <c r="DE11" s="14">
        <v>0.68</v>
      </c>
      <c r="DR11" s="14">
        <v>1.04</v>
      </c>
      <c r="DV11" s="12">
        <f t="shared" si="0"/>
        <v>0</v>
      </c>
      <c r="DW11" s="12">
        <f t="shared" si="1"/>
        <v>0</v>
      </c>
      <c r="DX11" s="12">
        <f t="shared" si="2"/>
        <v>0</v>
      </c>
    </row>
    <row r="12" spans="1:128" x14ac:dyDescent="0.25">
      <c r="A12" s="293">
        <v>4776</v>
      </c>
      <c r="B12" s="293">
        <v>455489</v>
      </c>
      <c r="C12" s="293">
        <v>1026280</v>
      </c>
      <c r="D12" s="14">
        <v>1861445397</v>
      </c>
      <c r="F12" s="27" t="s">
        <v>1274</v>
      </c>
      <c r="G12" s="12" t="s">
        <v>820</v>
      </c>
      <c r="H12" s="27" t="s">
        <v>1362</v>
      </c>
      <c r="I12" s="12" t="s">
        <v>821</v>
      </c>
      <c r="J12" s="13">
        <v>4.3795620437956199E-2</v>
      </c>
      <c r="K12" s="13">
        <v>4.1666666666666699E-2</v>
      </c>
      <c r="L12" s="13">
        <v>0</v>
      </c>
      <c r="M12" s="13">
        <v>0.38265306122449</v>
      </c>
      <c r="N12" s="13">
        <v>3.3538610000000003E-2</v>
      </c>
      <c r="O12" s="13">
        <v>5.6668459999999997E-2</v>
      </c>
      <c r="P12" s="13">
        <v>5.2596600000000002E-3</v>
      </c>
      <c r="Q12" s="13">
        <v>0.16064707</v>
      </c>
      <c r="R12" s="13">
        <v>4.3051094890510899E-2</v>
      </c>
      <c r="S12" s="13">
        <v>5.6668459999999997E-2</v>
      </c>
      <c r="T12" s="13">
        <v>5.2596600000000002E-3</v>
      </c>
      <c r="U12" s="13">
        <v>0.376147959183673</v>
      </c>
      <c r="V12" s="13">
        <v>4.1605839416058402E-2</v>
      </c>
      <c r="W12" s="13">
        <v>5.6668459999999997E-2</v>
      </c>
      <c r="X12" s="13">
        <v>5.2596600000000002E-3</v>
      </c>
      <c r="Y12" s="13">
        <v>0.36352040816326497</v>
      </c>
      <c r="Z12" s="13">
        <v>4.2306569343065703E-2</v>
      </c>
      <c r="AA12" s="13">
        <v>5.6668459999999997E-2</v>
      </c>
      <c r="AB12" s="13">
        <v>5.2596600000000002E-3</v>
      </c>
      <c r="AC12" s="13">
        <v>0.369642857142857</v>
      </c>
      <c r="AD12" s="13">
        <v>3.9416058394160597E-2</v>
      </c>
      <c r="AE12" s="13">
        <v>5.6668459999999997E-2</v>
      </c>
      <c r="AF12" s="13">
        <v>5.2596600000000002E-3</v>
      </c>
      <c r="AG12" s="13">
        <v>0.344387755102041</v>
      </c>
      <c r="AH12" s="13">
        <v>4.1562043795620403E-2</v>
      </c>
      <c r="AI12" s="13">
        <v>5.6668459999999997E-2</v>
      </c>
      <c r="AJ12" s="13">
        <v>5.2596600000000002E-3</v>
      </c>
      <c r="AK12" s="13">
        <v>0.36313775510204099</v>
      </c>
      <c r="AL12" s="13">
        <v>3.7226277372262799E-2</v>
      </c>
      <c r="AM12" s="13">
        <v>5.6668459999999997E-2</v>
      </c>
      <c r="AN12" s="13">
        <v>5.2596600000000002E-3</v>
      </c>
      <c r="AO12" s="13">
        <v>0.32525510204081598</v>
      </c>
      <c r="AP12" s="13">
        <v>4.0729927007299299E-2</v>
      </c>
      <c r="AQ12" s="13">
        <v>5.6668459999999997E-2</v>
      </c>
      <c r="AR12" s="13">
        <v>5.2596600000000002E-3</v>
      </c>
      <c r="AS12" s="13">
        <v>0.35586734693877597</v>
      </c>
      <c r="AT12" s="13">
        <v>3.5036496350365001E-2</v>
      </c>
      <c r="AU12" s="13">
        <v>5.6668459999999997E-2</v>
      </c>
      <c r="AV12" s="13">
        <v>5.2596600000000002E-3</v>
      </c>
      <c r="AW12" s="13">
        <v>0.30612244897959201</v>
      </c>
      <c r="AX12" s="13">
        <v>7.5949367088607597E-2</v>
      </c>
      <c r="AY12" s="13">
        <v>0.157894736842105</v>
      </c>
      <c r="AZ12" s="13">
        <v>0</v>
      </c>
      <c r="BA12" s="13">
        <v>0.37254901960784298</v>
      </c>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4">
        <f>+INDEX('Monthy Targets'!V:V,MATCH(FY2018_ALL_Targets!$B12,'Monthy Targets'!$B:$B,0))</f>
        <v>7.95</v>
      </c>
      <c r="CA12" s="14">
        <f>+INDEX('Monthy Targets'!W:W,MATCH(FY2018_ALL_Targets!$B12,'Monthy Targets'!$B:$B,0))</f>
        <v>7.95</v>
      </c>
      <c r="CB12" s="14">
        <f>+INDEX('Monthy Targets'!X:X,MATCH(FY2018_ALL_Targets!$B12,'Monthy Targets'!$B:$B,0))</f>
        <v>7.95</v>
      </c>
      <c r="CC12" s="14">
        <f>+INDEX('Monthy Targets'!Y:Y,MATCH(FY2018_ALL_Targets!$B12,'Monthy Targets'!$B:$B,0))</f>
        <v>7.95</v>
      </c>
      <c r="CD12" s="14">
        <f>+INDEX('Monthy Targets'!Z:Z,MATCH(FY2018_ALL_Targets!$B12,'Monthy Targets'!$B:$B,0))</f>
        <v>7.95</v>
      </c>
      <c r="CE12" s="14">
        <f>+INDEX('Monthy Targets'!AA:AA,MATCH(FY2018_ALL_Targets!$B12,'Monthy Targets'!$B:$B,0))</f>
        <v>0</v>
      </c>
      <c r="CF12" s="14">
        <f>+INDEX('Monthy Targets'!AB:AB,MATCH(FY2018_ALL_Targets!$B12,'Monthy Targets'!$B:$B,0))</f>
        <v>0</v>
      </c>
      <c r="CG12" s="14">
        <f>+INDEX('Monthy Targets'!AC:AC,MATCH(FY2018_ALL_Targets!$B12,'Monthy Targets'!$B:$B,0))</f>
        <v>0</v>
      </c>
      <c r="CH12" s="14">
        <f>+INDEX('Monthy Targets'!AD:AD,MATCH(FY2018_ALL_Targets!$B12,'Monthy Targets'!$B:$B,0))</f>
        <v>0</v>
      </c>
      <c r="CI12" s="14">
        <f>+INDEX('Monthy Targets'!AE:AE,MATCH(FY2018_ALL_Targets!$B12,'Monthy Targets'!$B:$B,0))</f>
        <v>0</v>
      </c>
      <c r="CJ12" s="14">
        <f>+INDEX('Monthy Targets'!AF:AF,MATCH(FY2018_ALL_Targets!$B12,'Monthy Targets'!$B:$B,0))</f>
        <v>0</v>
      </c>
      <c r="CK12" s="14">
        <f>+INDEX('Monthy Targets'!AG:AG,MATCH(FY2018_ALL_Targets!$B12,'Monthy Targets'!$B:$B,0))</f>
        <v>0</v>
      </c>
      <c r="CL12" s="14">
        <v>0</v>
      </c>
      <c r="CM12" s="14">
        <v>0</v>
      </c>
      <c r="CN12" s="14">
        <v>0.53</v>
      </c>
      <c r="CO12" s="14">
        <v>0.53</v>
      </c>
      <c r="DB12" s="14">
        <v>0</v>
      </c>
      <c r="DC12" s="14">
        <v>0</v>
      </c>
      <c r="DD12" s="14">
        <v>0.98</v>
      </c>
      <c r="DE12" s="14">
        <v>0</v>
      </c>
      <c r="DR12" s="14">
        <v>1.07</v>
      </c>
      <c r="DV12" s="12">
        <f t="shared" si="0"/>
        <v>0</v>
      </c>
      <c r="DW12" s="12">
        <f t="shared" si="1"/>
        <v>0</v>
      </c>
      <c r="DX12" s="12">
        <f t="shared" si="2"/>
        <v>0</v>
      </c>
    </row>
    <row r="13" spans="1:128" x14ac:dyDescent="0.25">
      <c r="A13" s="293">
        <v>4549</v>
      </c>
      <c r="B13" s="293">
        <v>455490</v>
      </c>
      <c r="C13" s="293">
        <v>1017889</v>
      </c>
      <c r="D13" s="14">
        <v>1275867624</v>
      </c>
      <c r="F13" s="27" t="s">
        <v>1279</v>
      </c>
      <c r="G13" s="12" t="s">
        <v>716</v>
      </c>
      <c r="H13" s="27" t="s">
        <v>1438</v>
      </c>
      <c r="I13" s="12" t="s">
        <v>717</v>
      </c>
      <c r="J13" s="13">
        <v>1.02040816326531E-2</v>
      </c>
      <c r="K13" s="13">
        <v>0.15151515151515199</v>
      </c>
      <c r="L13" s="13">
        <v>0</v>
      </c>
      <c r="M13" s="13">
        <v>0.27333333333333298</v>
      </c>
      <c r="N13" s="13">
        <v>3.3538610000000003E-2</v>
      </c>
      <c r="O13" s="13">
        <v>5.6668459999999997E-2</v>
      </c>
      <c r="P13" s="13">
        <v>5.2596600000000002E-3</v>
      </c>
      <c r="Q13" s="13">
        <v>0.16064707</v>
      </c>
      <c r="R13" s="13">
        <v>3.3538610000000003E-2</v>
      </c>
      <c r="S13" s="13">
        <v>0.14893939393939401</v>
      </c>
      <c r="T13" s="13">
        <v>5.2596600000000002E-3</v>
      </c>
      <c r="U13" s="13">
        <v>0.26868666666666702</v>
      </c>
      <c r="V13" s="13">
        <v>3.3538610000000003E-2</v>
      </c>
      <c r="W13" s="13">
        <v>0.14393939393939401</v>
      </c>
      <c r="X13" s="13">
        <v>5.2596600000000002E-3</v>
      </c>
      <c r="Y13" s="13">
        <v>0.25966666666666699</v>
      </c>
      <c r="Z13" s="13">
        <v>3.3538610000000003E-2</v>
      </c>
      <c r="AA13" s="13">
        <v>0.146363636363636</v>
      </c>
      <c r="AB13" s="13">
        <v>5.2596600000000002E-3</v>
      </c>
      <c r="AC13" s="13">
        <v>0.26404</v>
      </c>
      <c r="AD13" s="13">
        <v>3.3538610000000003E-2</v>
      </c>
      <c r="AE13" s="13">
        <v>0.13636363636363599</v>
      </c>
      <c r="AF13" s="13">
        <v>5.2596600000000002E-3</v>
      </c>
      <c r="AG13" s="13">
        <v>0.246</v>
      </c>
      <c r="AH13" s="13">
        <v>3.3538610000000003E-2</v>
      </c>
      <c r="AI13" s="13">
        <v>0.14378787878787899</v>
      </c>
      <c r="AJ13" s="13">
        <v>5.2596600000000002E-3</v>
      </c>
      <c r="AK13" s="13">
        <v>0.25939333333333298</v>
      </c>
      <c r="AL13" s="13">
        <v>3.3538610000000003E-2</v>
      </c>
      <c r="AM13" s="13">
        <v>0.12878787878787901</v>
      </c>
      <c r="AN13" s="13">
        <v>5.2596600000000002E-3</v>
      </c>
      <c r="AO13" s="13">
        <v>0.232333333333333</v>
      </c>
      <c r="AP13" s="13">
        <v>3.3538610000000003E-2</v>
      </c>
      <c r="AQ13" s="13">
        <v>0.14090909090909101</v>
      </c>
      <c r="AR13" s="13">
        <v>5.2596600000000002E-3</v>
      </c>
      <c r="AS13" s="13">
        <v>0.25419999999999998</v>
      </c>
      <c r="AT13" s="13">
        <v>3.3538610000000003E-2</v>
      </c>
      <c r="AU13" s="13">
        <v>0.12121212121212099</v>
      </c>
      <c r="AV13" s="13">
        <v>5.2596600000000002E-3</v>
      </c>
      <c r="AW13" s="13">
        <v>0.21866666666666701</v>
      </c>
      <c r="AX13" s="13">
        <v>3.7037037037037E-2</v>
      </c>
      <c r="AY13" s="13">
        <v>7.4074074074074098E-2</v>
      </c>
      <c r="AZ13" s="13">
        <v>0</v>
      </c>
      <c r="BA13" s="13">
        <v>0.162790697674419</v>
      </c>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4">
        <f>+INDEX('Monthy Targets'!V:V,MATCH(FY2018_ALL_Targets!$B13,'Monthy Targets'!$B:$B,0))</f>
        <v>0</v>
      </c>
      <c r="CA13" s="14">
        <f>+INDEX('Monthy Targets'!W:W,MATCH(FY2018_ALL_Targets!$B13,'Monthy Targets'!$B:$B,0))</f>
        <v>0</v>
      </c>
      <c r="CB13" s="14">
        <f>+INDEX('Monthy Targets'!X:X,MATCH(FY2018_ALL_Targets!$B13,'Monthy Targets'!$B:$B,0))</f>
        <v>0</v>
      </c>
      <c r="CC13" s="14">
        <f>+INDEX('Monthy Targets'!Y:Y,MATCH(FY2018_ALL_Targets!$B13,'Monthy Targets'!$B:$B,0))</f>
        <v>0</v>
      </c>
      <c r="CD13" s="14">
        <f>+INDEX('Monthy Targets'!Z:Z,MATCH(FY2018_ALL_Targets!$B13,'Monthy Targets'!$B:$B,0))</f>
        <v>0</v>
      </c>
      <c r="CE13" s="14">
        <f>+INDEX('Monthy Targets'!AA:AA,MATCH(FY2018_ALL_Targets!$B13,'Monthy Targets'!$B:$B,0))</f>
        <v>0</v>
      </c>
      <c r="CF13" s="14">
        <f>+INDEX('Monthy Targets'!AB:AB,MATCH(FY2018_ALL_Targets!$B13,'Monthy Targets'!$B:$B,0))</f>
        <v>0</v>
      </c>
      <c r="CG13" s="14">
        <f>+INDEX('Monthy Targets'!AC:AC,MATCH(FY2018_ALL_Targets!$B13,'Monthy Targets'!$B:$B,0))</f>
        <v>0</v>
      </c>
      <c r="CH13" s="14">
        <f>+INDEX('Monthy Targets'!AD:AD,MATCH(FY2018_ALL_Targets!$B13,'Monthy Targets'!$B:$B,0))</f>
        <v>0</v>
      </c>
      <c r="CI13" s="14">
        <f>+INDEX('Monthy Targets'!AE:AE,MATCH(FY2018_ALL_Targets!$B13,'Monthy Targets'!$B:$B,0))</f>
        <v>0</v>
      </c>
      <c r="CJ13" s="14">
        <f>+INDEX('Monthy Targets'!AF:AF,MATCH(FY2018_ALL_Targets!$B13,'Monthy Targets'!$B:$B,0))</f>
        <v>0</v>
      </c>
      <c r="CK13" s="14">
        <f>+INDEX('Monthy Targets'!AG:AG,MATCH(FY2018_ALL_Targets!$B13,'Monthy Targets'!$B:$B,0))</f>
        <v>0</v>
      </c>
      <c r="CL13" s="14">
        <v>0</v>
      </c>
      <c r="CM13" s="14">
        <v>0.39</v>
      </c>
      <c r="CN13" s="14">
        <v>0.39</v>
      </c>
      <c r="CO13" s="14">
        <v>0.39</v>
      </c>
      <c r="DB13" s="14">
        <v>0</v>
      </c>
      <c r="DC13" s="14">
        <v>0.71</v>
      </c>
      <c r="DD13" s="14">
        <v>0.71</v>
      </c>
      <c r="DE13" s="14">
        <v>0.71</v>
      </c>
      <c r="DR13" s="14">
        <v>0.35</v>
      </c>
      <c r="DV13" s="12">
        <f t="shared" si="0"/>
        <v>0</v>
      </c>
      <c r="DW13" s="12">
        <f t="shared" si="1"/>
        <v>0</v>
      </c>
      <c r="DX13" s="12">
        <f t="shared" si="2"/>
        <v>0</v>
      </c>
    </row>
    <row r="14" spans="1:128" x14ac:dyDescent="0.25">
      <c r="A14" s="293">
        <v>4401</v>
      </c>
      <c r="B14" s="293">
        <v>455497</v>
      </c>
      <c r="C14" s="293">
        <v>1015116</v>
      </c>
      <c r="D14" s="14">
        <v>1932245065</v>
      </c>
      <c r="F14" s="27" t="s">
        <v>1274</v>
      </c>
      <c r="G14" s="12" t="s">
        <v>660</v>
      </c>
      <c r="H14" s="27" t="s">
        <v>1407</v>
      </c>
      <c r="I14" s="12" t="s">
        <v>661</v>
      </c>
      <c r="J14" s="13">
        <v>1.5151515151515201E-2</v>
      </c>
      <c r="K14" s="13">
        <v>3.24324324324324E-2</v>
      </c>
      <c r="L14" s="13">
        <v>0</v>
      </c>
      <c r="M14" s="13">
        <v>8.6419753086419707E-2</v>
      </c>
      <c r="N14" s="13">
        <v>3.3538610000000003E-2</v>
      </c>
      <c r="O14" s="13">
        <v>5.6668459999999997E-2</v>
      </c>
      <c r="P14" s="13">
        <v>5.2596600000000002E-3</v>
      </c>
      <c r="Q14" s="13">
        <v>0.16064707</v>
      </c>
      <c r="R14" s="13">
        <v>3.3538610000000003E-2</v>
      </c>
      <c r="S14" s="13">
        <v>5.6668459999999997E-2</v>
      </c>
      <c r="T14" s="13">
        <v>5.2596600000000002E-3</v>
      </c>
      <c r="U14" s="13">
        <v>0.16064707</v>
      </c>
      <c r="V14" s="13">
        <v>3.3538610000000003E-2</v>
      </c>
      <c r="W14" s="13">
        <v>5.6668459999999997E-2</v>
      </c>
      <c r="X14" s="13">
        <v>5.2596600000000002E-3</v>
      </c>
      <c r="Y14" s="13">
        <v>0.16064707</v>
      </c>
      <c r="Z14" s="13">
        <v>3.3538610000000003E-2</v>
      </c>
      <c r="AA14" s="13">
        <v>5.6668459999999997E-2</v>
      </c>
      <c r="AB14" s="13">
        <v>5.2596600000000002E-3</v>
      </c>
      <c r="AC14" s="13">
        <v>0.16064707</v>
      </c>
      <c r="AD14" s="13">
        <v>3.3538610000000003E-2</v>
      </c>
      <c r="AE14" s="13">
        <v>5.6668459999999997E-2</v>
      </c>
      <c r="AF14" s="13">
        <v>5.2596600000000002E-3</v>
      </c>
      <c r="AG14" s="13">
        <v>0.16064707</v>
      </c>
      <c r="AH14" s="13">
        <v>3.3538610000000003E-2</v>
      </c>
      <c r="AI14" s="13">
        <v>5.6668459999999997E-2</v>
      </c>
      <c r="AJ14" s="13">
        <v>5.2596600000000002E-3</v>
      </c>
      <c r="AK14" s="13">
        <v>0.16064707</v>
      </c>
      <c r="AL14" s="13">
        <v>3.3538610000000003E-2</v>
      </c>
      <c r="AM14" s="13">
        <v>5.6668459999999997E-2</v>
      </c>
      <c r="AN14" s="13">
        <v>5.2596600000000002E-3</v>
      </c>
      <c r="AO14" s="13">
        <v>0.16064707</v>
      </c>
      <c r="AP14" s="13">
        <v>3.3538610000000003E-2</v>
      </c>
      <c r="AQ14" s="13">
        <v>5.6668459999999997E-2</v>
      </c>
      <c r="AR14" s="13">
        <v>5.2596600000000002E-3</v>
      </c>
      <c r="AS14" s="13">
        <v>0.16064707</v>
      </c>
      <c r="AT14" s="13">
        <v>3.3538610000000003E-2</v>
      </c>
      <c r="AU14" s="13">
        <v>5.6668459999999997E-2</v>
      </c>
      <c r="AV14" s="13">
        <v>5.2596600000000002E-3</v>
      </c>
      <c r="AW14" s="13">
        <v>0.16064707</v>
      </c>
      <c r="AX14" s="13">
        <v>0.05</v>
      </c>
      <c r="AY14" s="13">
        <v>7.4074074074074098E-2</v>
      </c>
      <c r="AZ14" s="13">
        <v>0</v>
      </c>
      <c r="BA14" s="13">
        <v>9.3333333333333296E-2</v>
      </c>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4">
        <f>+INDEX('Monthy Targets'!V:V,MATCH(FY2018_ALL_Targets!$B14,'Monthy Targets'!$B:$B,0))</f>
        <v>5.22</v>
      </c>
      <c r="CA14" s="14">
        <f>+INDEX('Monthy Targets'!W:W,MATCH(FY2018_ALL_Targets!$B14,'Monthy Targets'!$B:$B,0))</f>
        <v>5.22</v>
      </c>
      <c r="CB14" s="14">
        <f>+INDEX('Monthy Targets'!X:X,MATCH(FY2018_ALL_Targets!$B14,'Monthy Targets'!$B:$B,0))</f>
        <v>5.22</v>
      </c>
      <c r="CC14" s="14">
        <f>+INDEX('Monthy Targets'!Y:Y,MATCH(FY2018_ALL_Targets!$B14,'Monthy Targets'!$B:$B,0))</f>
        <v>5.22</v>
      </c>
      <c r="CD14" s="14">
        <f>+INDEX('Monthy Targets'!Z:Z,MATCH(FY2018_ALL_Targets!$B14,'Monthy Targets'!$B:$B,0))</f>
        <v>5.22</v>
      </c>
      <c r="CE14" s="14">
        <f>+INDEX('Monthy Targets'!AA:AA,MATCH(FY2018_ALL_Targets!$B14,'Monthy Targets'!$B:$B,0))</f>
        <v>0</v>
      </c>
      <c r="CF14" s="14">
        <f>+INDEX('Monthy Targets'!AB:AB,MATCH(FY2018_ALL_Targets!$B14,'Monthy Targets'!$B:$B,0))</f>
        <v>0</v>
      </c>
      <c r="CG14" s="14">
        <f>+INDEX('Monthy Targets'!AC:AC,MATCH(FY2018_ALL_Targets!$B14,'Monthy Targets'!$B:$B,0))</f>
        <v>0</v>
      </c>
      <c r="CH14" s="14">
        <f>+INDEX('Monthy Targets'!AD:AD,MATCH(FY2018_ALL_Targets!$B14,'Monthy Targets'!$B:$B,0))</f>
        <v>0</v>
      </c>
      <c r="CI14" s="14">
        <f>+INDEX('Monthy Targets'!AE:AE,MATCH(FY2018_ALL_Targets!$B14,'Monthy Targets'!$B:$B,0))</f>
        <v>0</v>
      </c>
      <c r="CJ14" s="14">
        <f>+INDEX('Monthy Targets'!AF:AF,MATCH(FY2018_ALL_Targets!$B14,'Monthy Targets'!$B:$B,0))</f>
        <v>0</v>
      </c>
      <c r="CK14" s="14">
        <f>+INDEX('Monthy Targets'!AG:AG,MATCH(FY2018_ALL_Targets!$B14,'Monthy Targets'!$B:$B,0))</f>
        <v>0</v>
      </c>
      <c r="CL14" s="14">
        <v>0</v>
      </c>
      <c r="CM14" s="14">
        <v>0</v>
      </c>
      <c r="CN14" s="14">
        <v>0.35</v>
      </c>
      <c r="CO14" s="14">
        <v>0.35</v>
      </c>
      <c r="DB14" s="14">
        <v>0</v>
      </c>
      <c r="DC14" s="14">
        <v>0</v>
      </c>
      <c r="DD14" s="14">
        <v>0.65</v>
      </c>
      <c r="DE14" s="14">
        <v>0.65</v>
      </c>
      <c r="DR14" s="14">
        <v>0.77</v>
      </c>
      <c r="DV14" s="12">
        <f t="shared" si="0"/>
        <v>0</v>
      </c>
      <c r="DW14" s="12">
        <f t="shared" si="1"/>
        <v>0</v>
      </c>
      <c r="DX14" s="12">
        <f t="shared" si="2"/>
        <v>0</v>
      </c>
    </row>
    <row r="15" spans="1:128" x14ac:dyDescent="0.25">
      <c r="A15" s="293">
        <v>4986</v>
      </c>
      <c r="B15" s="293">
        <v>455517</v>
      </c>
      <c r="C15" s="293">
        <v>1026214</v>
      </c>
      <c r="D15" s="14">
        <v>1316354954</v>
      </c>
      <c r="F15" s="27" t="s">
        <v>1296</v>
      </c>
      <c r="G15" s="12" t="s">
        <v>891</v>
      </c>
      <c r="H15" s="27" t="s">
        <v>1295</v>
      </c>
      <c r="I15" s="12" t="s">
        <v>892</v>
      </c>
      <c r="J15" s="13">
        <v>4.0358744394618798E-2</v>
      </c>
      <c r="K15" s="13">
        <v>7.1999999999999995E-2</v>
      </c>
      <c r="L15" s="13">
        <v>0</v>
      </c>
      <c r="M15" s="13">
        <v>0.379120879120879</v>
      </c>
      <c r="N15" s="13">
        <v>3.3538610000000003E-2</v>
      </c>
      <c r="O15" s="13">
        <v>5.6668459999999997E-2</v>
      </c>
      <c r="P15" s="13">
        <v>5.2596600000000002E-3</v>
      </c>
      <c r="Q15" s="13">
        <v>0.16064707</v>
      </c>
      <c r="R15" s="13">
        <v>3.9672645739910299E-2</v>
      </c>
      <c r="S15" s="13">
        <v>7.0776000000000006E-2</v>
      </c>
      <c r="T15" s="13">
        <v>5.2596600000000002E-3</v>
      </c>
      <c r="U15" s="13">
        <v>0.37267582417582401</v>
      </c>
      <c r="V15" s="13">
        <v>3.83408071748879E-2</v>
      </c>
      <c r="W15" s="13">
        <v>6.8400000000000002E-2</v>
      </c>
      <c r="X15" s="13">
        <v>5.2596600000000002E-3</v>
      </c>
      <c r="Y15" s="13">
        <v>0.360164835164835</v>
      </c>
      <c r="Z15" s="13">
        <v>3.89865470852018E-2</v>
      </c>
      <c r="AA15" s="13">
        <v>6.9552000000000003E-2</v>
      </c>
      <c r="AB15" s="13">
        <v>5.2596600000000002E-3</v>
      </c>
      <c r="AC15" s="13">
        <v>0.36623076923076903</v>
      </c>
      <c r="AD15" s="13">
        <v>3.6322869955156899E-2</v>
      </c>
      <c r="AE15" s="13">
        <v>6.4799999999999996E-2</v>
      </c>
      <c r="AF15" s="13">
        <v>5.2596600000000002E-3</v>
      </c>
      <c r="AG15" s="13">
        <v>0.341208791208791</v>
      </c>
      <c r="AH15" s="13">
        <v>3.8300448430493302E-2</v>
      </c>
      <c r="AI15" s="13">
        <v>6.8328E-2</v>
      </c>
      <c r="AJ15" s="13">
        <v>5.2596600000000002E-3</v>
      </c>
      <c r="AK15" s="13">
        <v>0.35978571428571399</v>
      </c>
      <c r="AL15" s="13">
        <v>3.4304932735426001E-2</v>
      </c>
      <c r="AM15" s="13">
        <v>6.1199999999999997E-2</v>
      </c>
      <c r="AN15" s="13">
        <v>5.2596600000000002E-3</v>
      </c>
      <c r="AO15" s="13">
        <v>0.322252747252747</v>
      </c>
      <c r="AP15" s="13">
        <v>3.7533632286995501E-2</v>
      </c>
      <c r="AQ15" s="13">
        <v>6.6960000000000006E-2</v>
      </c>
      <c r="AR15" s="13">
        <v>5.2596600000000002E-3</v>
      </c>
      <c r="AS15" s="13">
        <v>0.35258241758241798</v>
      </c>
      <c r="AT15" s="13">
        <v>3.3538610000000003E-2</v>
      </c>
      <c r="AU15" s="13">
        <v>5.7599999999999998E-2</v>
      </c>
      <c r="AV15" s="13">
        <v>5.2596600000000002E-3</v>
      </c>
      <c r="AW15" s="13">
        <v>0.303296703296703</v>
      </c>
      <c r="AX15" s="13">
        <v>0</v>
      </c>
      <c r="AY15" s="13">
        <v>6.4516129032258104E-2</v>
      </c>
      <c r="AZ15" s="13">
        <v>0</v>
      </c>
      <c r="BA15" s="13">
        <v>0.40425531914893598</v>
      </c>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4">
        <f>+INDEX('Monthy Targets'!V:V,MATCH(FY2018_ALL_Targets!$B15,'Monthy Targets'!$B:$B,0))</f>
        <v>5.7</v>
      </c>
      <c r="CA15" s="14">
        <f>+INDEX('Monthy Targets'!W:W,MATCH(FY2018_ALL_Targets!$B15,'Monthy Targets'!$B:$B,0))</f>
        <v>5.7</v>
      </c>
      <c r="CB15" s="14">
        <f>+INDEX('Monthy Targets'!X:X,MATCH(FY2018_ALL_Targets!$B15,'Monthy Targets'!$B:$B,0))</f>
        <v>5.7</v>
      </c>
      <c r="CC15" s="14">
        <f>+INDEX('Monthy Targets'!Y:Y,MATCH(FY2018_ALL_Targets!$B15,'Monthy Targets'!$B:$B,0))</f>
        <v>5.7</v>
      </c>
      <c r="CD15" s="14">
        <f>+INDEX('Monthy Targets'!Z:Z,MATCH(FY2018_ALL_Targets!$B15,'Monthy Targets'!$B:$B,0))</f>
        <v>5.7</v>
      </c>
      <c r="CE15" s="14">
        <f>+INDEX('Monthy Targets'!AA:AA,MATCH(FY2018_ALL_Targets!$B15,'Monthy Targets'!$B:$B,0))</f>
        <v>0</v>
      </c>
      <c r="CF15" s="14">
        <f>+INDEX('Monthy Targets'!AB:AB,MATCH(FY2018_ALL_Targets!$B15,'Monthy Targets'!$B:$B,0))</f>
        <v>0</v>
      </c>
      <c r="CG15" s="14">
        <f>+INDEX('Monthy Targets'!AC:AC,MATCH(FY2018_ALL_Targets!$B15,'Monthy Targets'!$B:$B,0))</f>
        <v>0</v>
      </c>
      <c r="CH15" s="14">
        <f>+INDEX('Monthy Targets'!AD:AD,MATCH(FY2018_ALL_Targets!$B15,'Monthy Targets'!$B:$B,0))</f>
        <v>0</v>
      </c>
      <c r="CI15" s="14">
        <f>+INDEX('Monthy Targets'!AE:AE,MATCH(FY2018_ALL_Targets!$B15,'Monthy Targets'!$B:$B,0))</f>
        <v>0</v>
      </c>
      <c r="CJ15" s="14">
        <f>+INDEX('Monthy Targets'!AF:AF,MATCH(FY2018_ALL_Targets!$B15,'Monthy Targets'!$B:$B,0))</f>
        <v>0</v>
      </c>
      <c r="CK15" s="14">
        <f>+INDEX('Monthy Targets'!AG:AG,MATCH(FY2018_ALL_Targets!$B15,'Monthy Targets'!$B:$B,0))</f>
        <v>0</v>
      </c>
      <c r="CL15" s="14">
        <v>0.38</v>
      </c>
      <c r="CM15" s="14">
        <v>0.38</v>
      </c>
      <c r="CN15" s="14">
        <v>0.38</v>
      </c>
      <c r="CO15" s="14">
        <v>0</v>
      </c>
      <c r="DB15" s="14">
        <v>0.7</v>
      </c>
      <c r="DC15" s="14">
        <v>0.7</v>
      </c>
      <c r="DD15" s="14">
        <v>0.7</v>
      </c>
      <c r="DE15" s="14">
        <v>0</v>
      </c>
      <c r="DR15" s="14">
        <v>0.95</v>
      </c>
      <c r="DV15" s="12">
        <f t="shared" si="0"/>
        <v>0</v>
      </c>
      <c r="DW15" s="12">
        <f t="shared" si="1"/>
        <v>0</v>
      </c>
      <c r="DX15" s="12">
        <f t="shared" si="2"/>
        <v>0</v>
      </c>
    </row>
    <row r="16" spans="1:128" x14ac:dyDescent="0.25">
      <c r="A16" s="293">
        <v>4615</v>
      </c>
      <c r="B16" s="293">
        <v>455523</v>
      </c>
      <c r="C16" s="293">
        <v>461501</v>
      </c>
      <c r="D16" s="14">
        <v>1922081181</v>
      </c>
      <c r="F16" s="27" t="s">
        <v>1267</v>
      </c>
      <c r="G16" s="12" t="s">
        <v>750</v>
      </c>
      <c r="H16" s="27" t="s">
        <v>1364</v>
      </c>
      <c r="I16" s="12" t="s">
        <v>751</v>
      </c>
      <c r="J16" s="13">
        <v>1.2396694214876E-2</v>
      </c>
      <c r="K16" s="13">
        <v>7.6566125290023199E-2</v>
      </c>
      <c r="L16" s="13">
        <v>0</v>
      </c>
      <c r="M16" s="13">
        <v>0.10272536687631</v>
      </c>
      <c r="N16" s="13">
        <v>3.3538610000000003E-2</v>
      </c>
      <c r="O16" s="13">
        <v>5.6668459999999997E-2</v>
      </c>
      <c r="P16" s="13">
        <v>5.2596600000000002E-3</v>
      </c>
      <c r="Q16" s="13">
        <v>0.16064707</v>
      </c>
      <c r="R16" s="13">
        <v>3.3538610000000003E-2</v>
      </c>
      <c r="S16" s="13">
        <v>7.5264501160092798E-2</v>
      </c>
      <c r="T16" s="13">
        <v>5.2596600000000002E-3</v>
      </c>
      <c r="U16" s="13">
        <v>0.16064707</v>
      </c>
      <c r="V16" s="13">
        <v>3.3538610000000003E-2</v>
      </c>
      <c r="W16" s="13">
        <v>7.2737819025521996E-2</v>
      </c>
      <c r="X16" s="13">
        <v>5.2596600000000002E-3</v>
      </c>
      <c r="Y16" s="13">
        <v>0.16064707</v>
      </c>
      <c r="Z16" s="13">
        <v>3.3538610000000003E-2</v>
      </c>
      <c r="AA16" s="13">
        <v>7.3962877030162397E-2</v>
      </c>
      <c r="AB16" s="13">
        <v>5.2596600000000002E-3</v>
      </c>
      <c r="AC16" s="13">
        <v>0.16064707</v>
      </c>
      <c r="AD16" s="13">
        <v>3.3538610000000003E-2</v>
      </c>
      <c r="AE16" s="13">
        <v>6.8909512761020905E-2</v>
      </c>
      <c r="AF16" s="13">
        <v>5.2596600000000002E-3</v>
      </c>
      <c r="AG16" s="13">
        <v>0.16064707</v>
      </c>
      <c r="AH16" s="13">
        <v>3.3538610000000003E-2</v>
      </c>
      <c r="AI16" s="13">
        <v>7.2661252900231996E-2</v>
      </c>
      <c r="AJ16" s="13">
        <v>5.2596600000000002E-3</v>
      </c>
      <c r="AK16" s="13">
        <v>0.16064707</v>
      </c>
      <c r="AL16" s="13">
        <v>3.3538610000000003E-2</v>
      </c>
      <c r="AM16" s="13">
        <v>6.5081206496519703E-2</v>
      </c>
      <c r="AN16" s="13">
        <v>5.2596600000000002E-3</v>
      </c>
      <c r="AO16" s="13">
        <v>0.16064707</v>
      </c>
      <c r="AP16" s="13">
        <v>3.3538610000000003E-2</v>
      </c>
      <c r="AQ16" s="13">
        <v>7.1206496519721593E-2</v>
      </c>
      <c r="AR16" s="13">
        <v>5.2596600000000002E-3</v>
      </c>
      <c r="AS16" s="13">
        <v>0.16064707</v>
      </c>
      <c r="AT16" s="13">
        <v>3.3538610000000003E-2</v>
      </c>
      <c r="AU16" s="13">
        <v>6.1252900232018598E-2</v>
      </c>
      <c r="AV16" s="13">
        <v>5.2596600000000002E-3</v>
      </c>
      <c r="AW16" s="13">
        <v>0.16064707</v>
      </c>
      <c r="AX16" s="13">
        <v>2.4390243902439001E-2</v>
      </c>
      <c r="AY16" s="13">
        <v>4.4444444444444398E-2</v>
      </c>
      <c r="AZ16" s="13">
        <v>8.1300813008130107E-3</v>
      </c>
      <c r="BA16" s="13">
        <v>6.5573770491803296E-2</v>
      </c>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4">
        <f>+INDEX('Monthy Targets'!V:V,MATCH(FY2018_ALL_Targets!$B16,'Monthy Targets'!$B:$B,0))</f>
        <v>9.68</v>
      </c>
      <c r="CA16" s="14">
        <f>+INDEX('Monthy Targets'!W:W,MATCH(FY2018_ALL_Targets!$B16,'Monthy Targets'!$B:$B,0))</f>
        <v>9.68</v>
      </c>
      <c r="CB16" s="14">
        <f>+INDEX('Monthy Targets'!X:X,MATCH(FY2018_ALL_Targets!$B16,'Monthy Targets'!$B:$B,0))</f>
        <v>9.68</v>
      </c>
      <c r="CC16" s="14">
        <f>+INDEX('Monthy Targets'!Y:Y,MATCH(FY2018_ALL_Targets!$B16,'Monthy Targets'!$B:$B,0))</f>
        <v>9.68</v>
      </c>
      <c r="CD16" s="14">
        <f>+INDEX('Monthy Targets'!Z:Z,MATCH(FY2018_ALL_Targets!$B16,'Monthy Targets'!$B:$B,0))</f>
        <v>9.68</v>
      </c>
      <c r="CE16" s="14">
        <f>+INDEX('Monthy Targets'!AA:AA,MATCH(FY2018_ALL_Targets!$B16,'Monthy Targets'!$B:$B,0))</f>
        <v>0</v>
      </c>
      <c r="CF16" s="14">
        <f>+INDEX('Monthy Targets'!AB:AB,MATCH(FY2018_ALL_Targets!$B16,'Monthy Targets'!$B:$B,0))</f>
        <v>0</v>
      </c>
      <c r="CG16" s="14">
        <f>+INDEX('Monthy Targets'!AC:AC,MATCH(FY2018_ALL_Targets!$B16,'Monthy Targets'!$B:$B,0))</f>
        <v>0</v>
      </c>
      <c r="CH16" s="14">
        <f>+INDEX('Monthy Targets'!AD:AD,MATCH(FY2018_ALL_Targets!$B16,'Monthy Targets'!$B:$B,0))</f>
        <v>0</v>
      </c>
      <c r="CI16" s="14">
        <f>+INDEX('Monthy Targets'!AE:AE,MATCH(FY2018_ALL_Targets!$B16,'Monthy Targets'!$B:$B,0))</f>
        <v>0</v>
      </c>
      <c r="CJ16" s="14">
        <f>+INDEX('Monthy Targets'!AF:AF,MATCH(FY2018_ALL_Targets!$B16,'Monthy Targets'!$B:$B,0))</f>
        <v>0</v>
      </c>
      <c r="CK16" s="14">
        <f>+INDEX('Monthy Targets'!AG:AG,MATCH(FY2018_ALL_Targets!$B16,'Monthy Targets'!$B:$B,0))</f>
        <v>0</v>
      </c>
      <c r="CL16" s="14">
        <v>0.64</v>
      </c>
      <c r="CM16" s="14">
        <v>0.64</v>
      </c>
      <c r="CN16" s="14">
        <v>0</v>
      </c>
      <c r="CO16" s="14">
        <v>0.64</v>
      </c>
      <c r="DB16" s="14">
        <v>1.2</v>
      </c>
      <c r="DC16" s="14">
        <v>1.2</v>
      </c>
      <c r="DD16" s="14">
        <v>0</v>
      </c>
      <c r="DE16" s="14">
        <v>1.2</v>
      </c>
      <c r="DR16" s="14">
        <v>1.62</v>
      </c>
      <c r="DV16" s="12">
        <f t="shared" si="0"/>
        <v>0</v>
      </c>
      <c r="DW16" s="12">
        <f t="shared" si="1"/>
        <v>0</v>
      </c>
      <c r="DX16" s="12">
        <f t="shared" si="2"/>
        <v>0</v>
      </c>
    </row>
    <row r="17" spans="1:128" x14ac:dyDescent="0.25">
      <c r="A17" s="293">
        <v>4758</v>
      </c>
      <c r="B17" s="293">
        <v>455528</v>
      </c>
      <c r="C17" s="293">
        <v>1026577</v>
      </c>
      <c r="D17" s="14">
        <v>1649391004</v>
      </c>
      <c r="F17" s="27" t="s">
        <v>1408</v>
      </c>
      <c r="G17" s="12" t="s">
        <v>814</v>
      </c>
      <c r="H17" s="27" t="s">
        <v>1428</v>
      </c>
      <c r="I17" s="12" t="s">
        <v>815</v>
      </c>
      <c r="J17" s="13">
        <v>4.13943355119826E-2</v>
      </c>
      <c r="K17" s="13">
        <v>7.0796460176991094E-2</v>
      </c>
      <c r="L17" s="13">
        <v>0</v>
      </c>
      <c r="M17" s="13">
        <v>0.22113022113022099</v>
      </c>
      <c r="N17" s="13">
        <v>3.3538610000000003E-2</v>
      </c>
      <c r="O17" s="13">
        <v>5.6668459999999997E-2</v>
      </c>
      <c r="P17" s="13">
        <v>5.2596600000000002E-3</v>
      </c>
      <c r="Q17" s="13">
        <v>0.16064707</v>
      </c>
      <c r="R17" s="13">
        <v>4.06906318082789E-2</v>
      </c>
      <c r="S17" s="13">
        <v>6.9592920353982304E-2</v>
      </c>
      <c r="T17" s="13">
        <v>5.2596600000000002E-3</v>
      </c>
      <c r="U17" s="13">
        <v>0.21737100737100701</v>
      </c>
      <c r="V17" s="13">
        <v>3.9324618736383397E-2</v>
      </c>
      <c r="W17" s="13">
        <v>6.7256637168141606E-2</v>
      </c>
      <c r="X17" s="13">
        <v>5.2596600000000002E-3</v>
      </c>
      <c r="Y17" s="13">
        <v>0.21007371007371001</v>
      </c>
      <c r="Z17" s="13">
        <v>3.9986928104575201E-2</v>
      </c>
      <c r="AA17" s="13">
        <v>6.8389380530973404E-2</v>
      </c>
      <c r="AB17" s="13">
        <v>5.2596600000000002E-3</v>
      </c>
      <c r="AC17" s="13">
        <v>0.213611793611794</v>
      </c>
      <c r="AD17" s="13">
        <v>3.7254901960784299E-2</v>
      </c>
      <c r="AE17" s="13">
        <v>6.3716814159292007E-2</v>
      </c>
      <c r="AF17" s="13">
        <v>5.2596600000000002E-3</v>
      </c>
      <c r="AG17" s="13">
        <v>0.199017199017199</v>
      </c>
      <c r="AH17" s="13">
        <v>3.9283224400871501E-2</v>
      </c>
      <c r="AI17" s="13">
        <v>6.71858407079646E-2</v>
      </c>
      <c r="AJ17" s="13">
        <v>5.2596600000000002E-3</v>
      </c>
      <c r="AK17" s="13">
        <v>0.20985257985257999</v>
      </c>
      <c r="AL17" s="13">
        <v>3.5185185185185201E-2</v>
      </c>
      <c r="AM17" s="13">
        <v>6.0176991150442498E-2</v>
      </c>
      <c r="AN17" s="13">
        <v>5.2596600000000002E-3</v>
      </c>
      <c r="AO17" s="13">
        <v>0.18796068796068799</v>
      </c>
      <c r="AP17" s="13">
        <v>3.8496732026143801E-2</v>
      </c>
      <c r="AQ17" s="13">
        <v>6.58407079646018E-2</v>
      </c>
      <c r="AR17" s="13">
        <v>5.2596600000000002E-3</v>
      </c>
      <c r="AS17" s="13">
        <v>0.205651105651106</v>
      </c>
      <c r="AT17" s="13">
        <v>3.3538610000000003E-2</v>
      </c>
      <c r="AU17" s="13">
        <v>5.6668459999999997E-2</v>
      </c>
      <c r="AV17" s="13">
        <v>5.2596600000000002E-3</v>
      </c>
      <c r="AW17" s="13">
        <v>0.17690417690417701</v>
      </c>
      <c r="AX17" s="13">
        <v>0.04</v>
      </c>
      <c r="AY17" s="13">
        <v>8.1632653061224497E-2</v>
      </c>
      <c r="AZ17" s="13">
        <v>0</v>
      </c>
      <c r="BA17" s="13">
        <v>6.3636363636363602E-2</v>
      </c>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4">
        <f>+INDEX('Monthy Targets'!V:V,MATCH(FY2018_ALL_Targets!$B17,'Monthy Targets'!$B:$B,0))</f>
        <v>21.86</v>
      </c>
      <c r="CA17" s="14">
        <f>+INDEX('Monthy Targets'!W:W,MATCH(FY2018_ALL_Targets!$B17,'Monthy Targets'!$B:$B,0))</f>
        <v>21.86</v>
      </c>
      <c r="CB17" s="14">
        <f>+INDEX('Monthy Targets'!X:X,MATCH(FY2018_ALL_Targets!$B17,'Monthy Targets'!$B:$B,0))</f>
        <v>21.86</v>
      </c>
      <c r="CC17" s="14">
        <f>+INDEX('Monthy Targets'!Y:Y,MATCH(FY2018_ALL_Targets!$B17,'Monthy Targets'!$B:$B,0))</f>
        <v>21.86</v>
      </c>
      <c r="CD17" s="14">
        <f>+INDEX('Monthy Targets'!Z:Z,MATCH(FY2018_ALL_Targets!$B17,'Monthy Targets'!$B:$B,0))</f>
        <v>21.86</v>
      </c>
      <c r="CE17" s="14">
        <f>+INDEX('Monthy Targets'!AA:AA,MATCH(FY2018_ALL_Targets!$B17,'Monthy Targets'!$B:$B,0))</f>
        <v>0</v>
      </c>
      <c r="CF17" s="14">
        <f>+INDEX('Monthy Targets'!AB:AB,MATCH(FY2018_ALL_Targets!$B17,'Monthy Targets'!$B:$B,0))</f>
        <v>0</v>
      </c>
      <c r="CG17" s="14">
        <f>+INDEX('Monthy Targets'!AC:AC,MATCH(FY2018_ALL_Targets!$B17,'Monthy Targets'!$B:$B,0))</f>
        <v>0</v>
      </c>
      <c r="CH17" s="14">
        <f>+INDEX('Monthy Targets'!AD:AD,MATCH(FY2018_ALL_Targets!$B17,'Monthy Targets'!$B:$B,0))</f>
        <v>0</v>
      </c>
      <c r="CI17" s="14">
        <f>+INDEX('Monthy Targets'!AE:AE,MATCH(FY2018_ALL_Targets!$B17,'Monthy Targets'!$B:$B,0))</f>
        <v>0</v>
      </c>
      <c r="CJ17" s="14">
        <f>+INDEX('Monthy Targets'!AF:AF,MATCH(FY2018_ALL_Targets!$B17,'Monthy Targets'!$B:$B,0))</f>
        <v>0</v>
      </c>
      <c r="CK17" s="14">
        <f>+INDEX('Monthy Targets'!AG:AG,MATCH(FY2018_ALL_Targets!$B17,'Monthy Targets'!$B:$B,0))</f>
        <v>0</v>
      </c>
      <c r="CL17" s="14">
        <v>1.45</v>
      </c>
      <c r="CM17" s="14">
        <v>0</v>
      </c>
      <c r="CN17" s="14">
        <v>1.45</v>
      </c>
      <c r="CO17" s="14">
        <v>1.45</v>
      </c>
      <c r="DB17" s="14">
        <v>0</v>
      </c>
      <c r="DC17" s="14">
        <v>0</v>
      </c>
      <c r="DD17" s="14">
        <v>2.7</v>
      </c>
      <c r="DE17" s="14">
        <v>2.7</v>
      </c>
      <c r="DR17" s="14">
        <v>3.37</v>
      </c>
      <c r="DV17" s="12">
        <f t="shared" si="0"/>
        <v>0</v>
      </c>
      <c r="DW17" s="12">
        <f t="shared" si="1"/>
        <v>0</v>
      </c>
      <c r="DX17" s="12">
        <f t="shared" si="2"/>
        <v>0</v>
      </c>
    </row>
    <row r="18" spans="1:128" x14ac:dyDescent="0.25">
      <c r="A18" s="293">
        <v>5192</v>
      </c>
      <c r="B18" s="293">
        <v>455532</v>
      </c>
      <c r="C18" s="293">
        <v>1025667</v>
      </c>
      <c r="D18" s="14">
        <v>1851720452</v>
      </c>
      <c r="F18" s="27" t="s">
        <v>1296</v>
      </c>
      <c r="G18" s="12" t="s">
        <v>1011</v>
      </c>
      <c r="H18" s="27" t="s">
        <v>1356</v>
      </c>
      <c r="I18" s="12" t="s">
        <v>1012</v>
      </c>
      <c r="J18" s="13">
        <v>2.7303754266211601E-2</v>
      </c>
      <c r="K18" s="13">
        <v>5.0847457627118599E-2</v>
      </c>
      <c r="L18" s="13">
        <v>0</v>
      </c>
      <c r="M18" s="13">
        <v>0.164179104477612</v>
      </c>
      <c r="N18" s="13">
        <v>3.3538610000000003E-2</v>
      </c>
      <c r="O18" s="13">
        <v>5.6668459999999997E-2</v>
      </c>
      <c r="P18" s="13">
        <v>5.2596600000000002E-3</v>
      </c>
      <c r="Q18" s="13">
        <v>0.16064707</v>
      </c>
      <c r="R18" s="13">
        <v>3.3538610000000003E-2</v>
      </c>
      <c r="S18" s="13">
        <v>5.6668459999999997E-2</v>
      </c>
      <c r="T18" s="13">
        <v>5.2596600000000002E-3</v>
      </c>
      <c r="U18" s="13">
        <v>0.161388059701493</v>
      </c>
      <c r="V18" s="13">
        <v>3.3538610000000003E-2</v>
      </c>
      <c r="W18" s="13">
        <v>5.6668459999999997E-2</v>
      </c>
      <c r="X18" s="13">
        <v>5.2596600000000002E-3</v>
      </c>
      <c r="Y18" s="13">
        <v>0.16064707</v>
      </c>
      <c r="Z18" s="13">
        <v>3.3538610000000003E-2</v>
      </c>
      <c r="AA18" s="13">
        <v>5.6668459999999997E-2</v>
      </c>
      <c r="AB18" s="13">
        <v>5.2596600000000002E-3</v>
      </c>
      <c r="AC18" s="13">
        <v>0.16064707</v>
      </c>
      <c r="AD18" s="13">
        <v>3.3538610000000003E-2</v>
      </c>
      <c r="AE18" s="13">
        <v>5.6668459999999997E-2</v>
      </c>
      <c r="AF18" s="13">
        <v>5.2596600000000002E-3</v>
      </c>
      <c r="AG18" s="13">
        <v>0.16064707</v>
      </c>
      <c r="AH18" s="13">
        <v>3.3538610000000003E-2</v>
      </c>
      <c r="AI18" s="13">
        <v>5.6668459999999997E-2</v>
      </c>
      <c r="AJ18" s="13">
        <v>5.2596600000000002E-3</v>
      </c>
      <c r="AK18" s="13">
        <v>0.16064707</v>
      </c>
      <c r="AL18" s="13">
        <v>3.3538610000000003E-2</v>
      </c>
      <c r="AM18" s="13">
        <v>5.6668459999999997E-2</v>
      </c>
      <c r="AN18" s="13">
        <v>5.2596600000000002E-3</v>
      </c>
      <c r="AO18" s="13">
        <v>0.16064707</v>
      </c>
      <c r="AP18" s="13">
        <v>3.3538610000000003E-2</v>
      </c>
      <c r="AQ18" s="13">
        <v>5.6668459999999997E-2</v>
      </c>
      <c r="AR18" s="13">
        <v>5.2596600000000002E-3</v>
      </c>
      <c r="AS18" s="13">
        <v>0.16064707</v>
      </c>
      <c r="AT18" s="13">
        <v>3.3538610000000003E-2</v>
      </c>
      <c r="AU18" s="13">
        <v>5.6668459999999997E-2</v>
      </c>
      <c r="AV18" s="13">
        <v>5.2596600000000002E-3</v>
      </c>
      <c r="AW18" s="13">
        <v>0.16064707</v>
      </c>
      <c r="AX18" s="13">
        <v>4.2253521126760597E-2</v>
      </c>
      <c r="AY18" s="13">
        <v>0.11363636363636399</v>
      </c>
      <c r="AZ18" s="13">
        <v>0</v>
      </c>
      <c r="BA18" s="13">
        <v>0.125</v>
      </c>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4">
        <f>+INDEX('Monthy Targets'!V:V,MATCH(FY2018_ALL_Targets!$B18,'Monthy Targets'!$B:$B,0))</f>
        <v>6.32</v>
      </c>
      <c r="CA18" s="14">
        <f>+INDEX('Monthy Targets'!W:W,MATCH(FY2018_ALL_Targets!$B18,'Monthy Targets'!$B:$B,0))</f>
        <v>6.32</v>
      </c>
      <c r="CB18" s="14">
        <f>+INDEX('Monthy Targets'!X:X,MATCH(FY2018_ALL_Targets!$B18,'Monthy Targets'!$B:$B,0))</f>
        <v>6.32</v>
      </c>
      <c r="CC18" s="14">
        <f>+INDEX('Monthy Targets'!Y:Y,MATCH(FY2018_ALL_Targets!$B18,'Monthy Targets'!$B:$B,0))</f>
        <v>6.32</v>
      </c>
      <c r="CD18" s="14">
        <f>+INDEX('Monthy Targets'!Z:Z,MATCH(FY2018_ALL_Targets!$B18,'Monthy Targets'!$B:$B,0))</f>
        <v>6.32</v>
      </c>
      <c r="CE18" s="14">
        <f>+INDEX('Monthy Targets'!AA:AA,MATCH(FY2018_ALL_Targets!$B18,'Monthy Targets'!$B:$B,0))</f>
        <v>0</v>
      </c>
      <c r="CF18" s="14">
        <f>+INDEX('Monthy Targets'!AB:AB,MATCH(FY2018_ALL_Targets!$B18,'Monthy Targets'!$B:$B,0))</f>
        <v>0</v>
      </c>
      <c r="CG18" s="14">
        <f>+INDEX('Monthy Targets'!AC:AC,MATCH(FY2018_ALL_Targets!$B18,'Monthy Targets'!$B:$B,0))</f>
        <v>0</v>
      </c>
      <c r="CH18" s="14">
        <f>+INDEX('Monthy Targets'!AD:AD,MATCH(FY2018_ALL_Targets!$B18,'Monthy Targets'!$B:$B,0))</f>
        <v>0</v>
      </c>
      <c r="CI18" s="14">
        <f>+INDEX('Monthy Targets'!AE:AE,MATCH(FY2018_ALL_Targets!$B18,'Monthy Targets'!$B:$B,0))</f>
        <v>0</v>
      </c>
      <c r="CJ18" s="14">
        <f>+INDEX('Monthy Targets'!AF:AF,MATCH(FY2018_ALL_Targets!$B18,'Monthy Targets'!$B:$B,0))</f>
        <v>0</v>
      </c>
      <c r="CK18" s="14">
        <f>+INDEX('Monthy Targets'!AG:AG,MATCH(FY2018_ALL_Targets!$B18,'Monthy Targets'!$B:$B,0))</f>
        <v>0</v>
      </c>
      <c r="CL18" s="14">
        <v>0</v>
      </c>
      <c r="CM18" s="14">
        <v>0</v>
      </c>
      <c r="CN18" s="14">
        <v>0.42</v>
      </c>
      <c r="CO18" s="14">
        <v>0.42</v>
      </c>
      <c r="DB18" s="14">
        <v>0</v>
      </c>
      <c r="DC18" s="14">
        <v>0</v>
      </c>
      <c r="DD18" s="14">
        <v>0.78</v>
      </c>
      <c r="DE18" s="14">
        <v>0.78</v>
      </c>
      <c r="DR18" s="14">
        <v>0.93</v>
      </c>
      <c r="DV18" s="12">
        <f t="shared" si="0"/>
        <v>0</v>
      </c>
      <c r="DW18" s="12">
        <f t="shared" si="1"/>
        <v>0</v>
      </c>
      <c r="DX18" s="12">
        <f t="shared" si="2"/>
        <v>0</v>
      </c>
    </row>
    <row r="19" spans="1:128" x14ac:dyDescent="0.25">
      <c r="A19" s="293">
        <v>4216</v>
      </c>
      <c r="B19" s="293">
        <v>455536</v>
      </c>
      <c r="C19" s="293">
        <v>1026657</v>
      </c>
      <c r="D19" s="14">
        <v>1528240975</v>
      </c>
      <c r="F19" s="27" t="s">
        <v>1258</v>
      </c>
      <c r="G19" s="12" t="s">
        <v>598</v>
      </c>
      <c r="H19" s="27" t="s">
        <v>1430</v>
      </c>
      <c r="I19" s="12" t="s">
        <v>599</v>
      </c>
      <c r="J19" s="13">
        <v>3.8251366120218601E-2</v>
      </c>
      <c r="K19" s="13">
        <v>6.0402684563758399E-2</v>
      </c>
      <c r="L19" s="13">
        <v>2.1857923497267801E-2</v>
      </c>
      <c r="M19" s="13">
        <v>0.115942028985507</v>
      </c>
      <c r="N19" s="13">
        <v>3.3538610000000003E-2</v>
      </c>
      <c r="O19" s="13">
        <v>5.6668459999999997E-2</v>
      </c>
      <c r="P19" s="13">
        <v>5.2596600000000002E-3</v>
      </c>
      <c r="Q19" s="13">
        <v>0.16064707</v>
      </c>
      <c r="R19" s="13">
        <v>3.7601092896174901E-2</v>
      </c>
      <c r="S19" s="13">
        <v>5.9375838926174498E-2</v>
      </c>
      <c r="T19" s="13">
        <v>2.1486338797814201E-2</v>
      </c>
      <c r="U19" s="13">
        <v>0.16064707</v>
      </c>
      <c r="V19" s="13">
        <v>3.63387978142077E-2</v>
      </c>
      <c r="W19" s="13">
        <v>5.7382550335570499E-2</v>
      </c>
      <c r="X19" s="13">
        <v>2.07650273224044E-2</v>
      </c>
      <c r="Y19" s="13">
        <v>0.16064707</v>
      </c>
      <c r="Z19" s="13">
        <v>3.6950819672131097E-2</v>
      </c>
      <c r="AA19" s="13">
        <v>5.8348993288590598E-2</v>
      </c>
      <c r="AB19" s="13">
        <v>2.1114754098360701E-2</v>
      </c>
      <c r="AC19" s="13">
        <v>0.16064707</v>
      </c>
      <c r="AD19" s="13">
        <v>3.4426229508196703E-2</v>
      </c>
      <c r="AE19" s="13">
        <v>5.6668459999999997E-2</v>
      </c>
      <c r="AF19" s="13">
        <v>1.9672131147540999E-2</v>
      </c>
      <c r="AG19" s="13">
        <v>0.16064707</v>
      </c>
      <c r="AH19" s="13">
        <v>3.6300546448087397E-2</v>
      </c>
      <c r="AI19" s="13">
        <v>5.7322147651006697E-2</v>
      </c>
      <c r="AJ19" s="13">
        <v>2.0743169398907101E-2</v>
      </c>
      <c r="AK19" s="13">
        <v>0.16064707</v>
      </c>
      <c r="AL19" s="13">
        <v>3.3538610000000003E-2</v>
      </c>
      <c r="AM19" s="13">
        <v>5.6668459999999997E-2</v>
      </c>
      <c r="AN19" s="13">
        <v>1.8579234972677602E-2</v>
      </c>
      <c r="AO19" s="13">
        <v>0.16064707</v>
      </c>
      <c r="AP19" s="13">
        <v>3.5573770491803297E-2</v>
      </c>
      <c r="AQ19" s="13">
        <v>5.6668459999999997E-2</v>
      </c>
      <c r="AR19" s="13">
        <v>2.0327868852459002E-2</v>
      </c>
      <c r="AS19" s="13">
        <v>0.16064707</v>
      </c>
      <c r="AT19" s="13">
        <v>3.3538610000000003E-2</v>
      </c>
      <c r="AU19" s="13">
        <v>5.6668459999999997E-2</v>
      </c>
      <c r="AV19" s="13">
        <v>1.7486338797814201E-2</v>
      </c>
      <c r="AW19" s="13">
        <v>0.16064707</v>
      </c>
      <c r="AX19" s="13">
        <v>3.09278350515464E-2</v>
      </c>
      <c r="AY19" s="13">
        <v>5.4794520547945202E-2</v>
      </c>
      <c r="AZ19" s="13">
        <v>0</v>
      </c>
      <c r="BA19" s="13">
        <v>7.9545454545454503E-2</v>
      </c>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4">
        <f>+INDEX('Monthy Targets'!V:V,MATCH(FY2018_ALL_Targets!$B19,'Monthy Targets'!$B:$B,0))</f>
        <v>11.39</v>
      </c>
      <c r="CA19" s="14">
        <f>+INDEX('Monthy Targets'!W:W,MATCH(FY2018_ALL_Targets!$B19,'Monthy Targets'!$B:$B,0))</f>
        <v>11.39</v>
      </c>
      <c r="CB19" s="14">
        <f>+INDEX('Monthy Targets'!X:X,MATCH(FY2018_ALL_Targets!$B19,'Monthy Targets'!$B:$B,0))</f>
        <v>11.39</v>
      </c>
      <c r="CC19" s="14">
        <f>+INDEX('Monthy Targets'!Y:Y,MATCH(FY2018_ALL_Targets!$B19,'Monthy Targets'!$B:$B,0))</f>
        <v>11.39</v>
      </c>
      <c r="CD19" s="14">
        <f>+INDEX('Monthy Targets'!Z:Z,MATCH(FY2018_ALL_Targets!$B19,'Monthy Targets'!$B:$B,0))</f>
        <v>11.39</v>
      </c>
      <c r="CE19" s="14">
        <f>+INDEX('Monthy Targets'!AA:AA,MATCH(FY2018_ALL_Targets!$B19,'Monthy Targets'!$B:$B,0))</f>
        <v>0</v>
      </c>
      <c r="CF19" s="14">
        <f>+INDEX('Monthy Targets'!AB:AB,MATCH(FY2018_ALL_Targets!$B19,'Monthy Targets'!$B:$B,0))</f>
        <v>0</v>
      </c>
      <c r="CG19" s="14">
        <f>+INDEX('Monthy Targets'!AC:AC,MATCH(FY2018_ALL_Targets!$B19,'Monthy Targets'!$B:$B,0))</f>
        <v>0</v>
      </c>
      <c r="CH19" s="14">
        <f>+INDEX('Monthy Targets'!AD:AD,MATCH(FY2018_ALL_Targets!$B19,'Monthy Targets'!$B:$B,0))</f>
        <v>0</v>
      </c>
      <c r="CI19" s="14">
        <f>+INDEX('Monthy Targets'!AE:AE,MATCH(FY2018_ALL_Targets!$B19,'Monthy Targets'!$B:$B,0))</f>
        <v>0</v>
      </c>
      <c r="CJ19" s="14">
        <f>+INDEX('Monthy Targets'!AF:AF,MATCH(FY2018_ALL_Targets!$B19,'Monthy Targets'!$B:$B,0))</f>
        <v>0</v>
      </c>
      <c r="CK19" s="14">
        <f>+INDEX('Monthy Targets'!AG:AG,MATCH(FY2018_ALL_Targets!$B19,'Monthy Targets'!$B:$B,0))</f>
        <v>0</v>
      </c>
      <c r="CL19" s="14">
        <v>0.76</v>
      </c>
      <c r="CM19" s="14">
        <v>0.76</v>
      </c>
      <c r="CN19" s="14">
        <v>0.76</v>
      </c>
      <c r="CO19" s="14">
        <v>0.76</v>
      </c>
      <c r="DB19" s="14">
        <v>1.41</v>
      </c>
      <c r="DC19" s="14">
        <v>1.41</v>
      </c>
      <c r="DD19" s="14">
        <v>1.41</v>
      </c>
      <c r="DE19" s="14">
        <v>1.41</v>
      </c>
      <c r="DR19" s="14">
        <v>2.14</v>
      </c>
      <c r="DV19" s="12">
        <f t="shared" si="0"/>
        <v>0</v>
      </c>
      <c r="DW19" s="12">
        <f t="shared" si="1"/>
        <v>0</v>
      </c>
      <c r="DX19" s="12">
        <f t="shared" si="2"/>
        <v>0</v>
      </c>
    </row>
    <row r="20" spans="1:128" x14ac:dyDescent="0.25">
      <c r="A20" s="293">
        <v>4466</v>
      </c>
      <c r="B20" s="293">
        <v>455538</v>
      </c>
      <c r="C20" s="293">
        <v>1026515</v>
      </c>
      <c r="D20" s="14">
        <v>1659769420</v>
      </c>
      <c r="F20" s="27" t="s">
        <v>1277</v>
      </c>
      <c r="G20" s="12" t="s">
        <v>682</v>
      </c>
      <c r="H20" s="27" t="s">
        <v>1423</v>
      </c>
      <c r="I20" s="12" t="s">
        <v>683</v>
      </c>
      <c r="J20" s="13">
        <v>3.7688442211055301E-2</v>
      </c>
      <c r="K20" s="13">
        <v>7.0110701107011106E-2</v>
      </c>
      <c r="L20" s="13">
        <v>0</v>
      </c>
      <c r="M20" s="13">
        <v>0.120643431635389</v>
      </c>
      <c r="N20" s="13">
        <v>3.3538610000000003E-2</v>
      </c>
      <c r="O20" s="13">
        <v>5.6668459999999997E-2</v>
      </c>
      <c r="P20" s="13">
        <v>5.2596600000000002E-3</v>
      </c>
      <c r="Q20" s="13">
        <v>0.16064707</v>
      </c>
      <c r="R20" s="13">
        <v>3.7047738693467301E-2</v>
      </c>
      <c r="S20" s="13">
        <v>6.8918819188191899E-2</v>
      </c>
      <c r="T20" s="13">
        <v>5.2596600000000002E-3</v>
      </c>
      <c r="U20" s="13">
        <v>0.16064707</v>
      </c>
      <c r="V20" s="13">
        <v>3.5804020100502501E-2</v>
      </c>
      <c r="W20" s="13">
        <v>6.6605166051660503E-2</v>
      </c>
      <c r="X20" s="13">
        <v>5.2596600000000002E-3</v>
      </c>
      <c r="Y20" s="13">
        <v>0.16064707</v>
      </c>
      <c r="Z20" s="13">
        <v>3.6407035175879399E-2</v>
      </c>
      <c r="AA20" s="13">
        <v>6.7726937269372706E-2</v>
      </c>
      <c r="AB20" s="13">
        <v>5.2596600000000002E-3</v>
      </c>
      <c r="AC20" s="13">
        <v>0.16064707</v>
      </c>
      <c r="AD20" s="13">
        <v>3.3919597989949798E-2</v>
      </c>
      <c r="AE20" s="13">
        <v>6.3099630996309997E-2</v>
      </c>
      <c r="AF20" s="13">
        <v>5.2596600000000002E-3</v>
      </c>
      <c r="AG20" s="13">
        <v>0.16064707</v>
      </c>
      <c r="AH20" s="13">
        <v>3.5766331658291503E-2</v>
      </c>
      <c r="AI20" s="13">
        <v>6.6535055350553499E-2</v>
      </c>
      <c r="AJ20" s="13">
        <v>5.2596600000000002E-3</v>
      </c>
      <c r="AK20" s="13">
        <v>0.16064707</v>
      </c>
      <c r="AL20" s="13">
        <v>3.3538610000000003E-2</v>
      </c>
      <c r="AM20" s="13">
        <v>5.95940959409594E-2</v>
      </c>
      <c r="AN20" s="13">
        <v>5.2596600000000002E-3</v>
      </c>
      <c r="AO20" s="13">
        <v>0.16064707</v>
      </c>
      <c r="AP20" s="13">
        <v>3.5050251256281403E-2</v>
      </c>
      <c r="AQ20" s="13">
        <v>6.5202952029520297E-2</v>
      </c>
      <c r="AR20" s="13">
        <v>5.2596600000000002E-3</v>
      </c>
      <c r="AS20" s="13">
        <v>0.16064707</v>
      </c>
      <c r="AT20" s="13">
        <v>3.3538610000000003E-2</v>
      </c>
      <c r="AU20" s="13">
        <v>5.6668459999999997E-2</v>
      </c>
      <c r="AV20" s="13">
        <v>5.2596600000000002E-3</v>
      </c>
      <c r="AW20" s="13">
        <v>0.16064707</v>
      </c>
      <c r="AX20" s="13">
        <v>1.9607843137254902E-2</v>
      </c>
      <c r="AY20" s="13">
        <v>8.1081081081081099E-2</v>
      </c>
      <c r="AZ20" s="13">
        <v>0</v>
      </c>
      <c r="BA20" s="13">
        <v>4.1666666666666699E-2</v>
      </c>
      <c r="BB20" s="13"/>
      <c r="BC20" s="13"/>
      <c r="BD20" s="13"/>
      <c r="BE20" s="13"/>
      <c r="BF20" s="13"/>
      <c r="BG20" s="13"/>
      <c r="BH20" s="13"/>
      <c r="BI20" s="13"/>
      <c r="BJ20" s="13"/>
      <c r="BK20" s="13"/>
      <c r="BL20" s="13"/>
      <c r="BM20" s="13"/>
      <c r="BN20" s="13"/>
      <c r="BO20" s="13"/>
      <c r="BP20" s="13"/>
      <c r="BQ20" s="13"/>
      <c r="BR20" s="13"/>
      <c r="BS20" s="13"/>
      <c r="BT20" s="13"/>
      <c r="BU20" s="13"/>
      <c r="BV20" s="13"/>
      <c r="BW20" s="13"/>
      <c r="BX20" s="13"/>
      <c r="BY20" s="13"/>
      <c r="BZ20" s="14">
        <f>+INDEX('Monthy Targets'!V:V,MATCH(FY2018_ALL_Targets!$B20,'Monthy Targets'!$B:$B,0))</f>
        <v>23.06</v>
      </c>
      <c r="CA20" s="14">
        <f>+INDEX('Monthy Targets'!W:W,MATCH(FY2018_ALL_Targets!$B20,'Monthy Targets'!$B:$B,0))</f>
        <v>23.06</v>
      </c>
      <c r="CB20" s="14">
        <f>+INDEX('Monthy Targets'!X:X,MATCH(FY2018_ALL_Targets!$B20,'Monthy Targets'!$B:$B,0))</f>
        <v>23.06</v>
      </c>
      <c r="CC20" s="14">
        <f>+INDEX('Monthy Targets'!Y:Y,MATCH(FY2018_ALL_Targets!$B20,'Monthy Targets'!$B:$B,0))</f>
        <v>23.06</v>
      </c>
      <c r="CD20" s="14">
        <f>+INDEX('Monthy Targets'!Z:Z,MATCH(FY2018_ALL_Targets!$B20,'Monthy Targets'!$B:$B,0))</f>
        <v>23.06</v>
      </c>
      <c r="CE20" s="14">
        <f>+INDEX('Monthy Targets'!AA:AA,MATCH(FY2018_ALL_Targets!$B20,'Monthy Targets'!$B:$B,0))</f>
        <v>0</v>
      </c>
      <c r="CF20" s="14">
        <f>+INDEX('Monthy Targets'!AB:AB,MATCH(FY2018_ALL_Targets!$B20,'Monthy Targets'!$B:$B,0))</f>
        <v>0</v>
      </c>
      <c r="CG20" s="14">
        <f>+INDEX('Monthy Targets'!AC:AC,MATCH(FY2018_ALL_Targets!$B20,'Monthy Targets'!$B:$B,0))</f>
        <v>0</v>
      </c>
      <c r="CH20" s="14">
        <f>+INDEX('Monthy Targets'!AD:AD,MATCH(FY2018_ALL_Targets!$B20,'Monthy Targets'!$B:$B,0))</f>
        <v>0</v>
      </c>
      <c r="CI20" s="14">
        <f>+INDEX('Monthy Targets'!AE:AE,MATCH(FY2018_ALL_Targets!$B20,'Monthy Targets'!$B:$B,0))</f>
        <v>0</v>
      </c>
      <c r="CJ20" s="14">
        <f>+INDEX('Monthy Targets'!AF:AF,MATCH(FY2018_ALL_Targets!$B20,'Monthy Targets'!$B:$B,0))</f>
        <v>0</v>
      </c>
      <c r="CK20" s="14">
        <f>+INDEX('Monthy Targets'!AG:AG,MATCH(FY2018_ALL_Targets!$B20,'Monthy Targets'!$B:$B,0))</f>
        <v>0</v>
      </c>
      <c r="CL20" s="14">
        <v>1.53</v>
      </c>
      <c r="CM20" s="14">
        <v>0</v>
      </c>
      <c r="CN20" s="14">
        <v>1.53</v>
      </c>
      <c r="CO20" s="14">
        <v>1.53</v>
      </c>
      <c r="DB20" s="14">
        <v>2.85</v>
      </c>
      <c r="DC20" s="14">
        <v>0</v>
      </c>
      <c r="DD20" s="14">
        <v>2.85</v>
      </c>
      <c r="DE20" s="14">
        <v>2.85</v>
      </c>
      <c r="DR20" s="14">
        <v>3.86</v>
      </c>
      <c r="DV20" s="12">
        <f t="shared" si="0"/>
        <v>0</v>
      </c>
      <c r="DW20" s="12">
        <f t="shared" si="1"/>
        <v>0</v>
      </c>
      <c r="DX20" s="12">
        <f t="shared" si="2"/>
        <v>0</v>
      </c>
    </row>
    <row r="21" spans="1:128" x14ac:dyDescent="0.25">
      <c r="A21" s="293">
        <v>4629</v>
      </c>
      <c r="B21" s="293">
        <v>455549</v>
      </c>
      <c r="C21" s="293">
        <v>1026664</v>
      </c>
      <c r="D21" s="14">
        <v>1851412290</v>
      </c>
      <c r="F21" s="27" t="s">
        <v>1267</v>
      </c>
      <c r="G21" s="12" t="s">
        <v>760</v>
      </c>
      <c r="H21" s="27" t="s">
        <v>1351</v>
      </c>
      <c r="I21" s="12" t="s">
        <v>761</v>
      </c>
      <c r="J21" s="13">
        <v>9.9009900990098994E-3</v>
      </c>
      <c r="K21" s="13">
        <v>4.8780487804878099E-2</v>
      </c>
      <c r="L21" s="13">
        <v>0</v>
      </c>
      <c r="M21" s="13">
        <v>0.46666666666666701</v>
      </c>
      <c r="N21" s="13">
        <v>3.3538610000000003E-2</v>
      </c>
      <c r="O21" s="13">
        <v>5.6668459999999997E-2</v>
      </c>
      <c r="P21" s="13">
        <v>5.2596600000000002E-3</v>
      </c>
      <c r="Q21" s="13">
        <v>0.16064707</v>
      </c>
      <c r="R21" s="13">
        <v>3.3538610000000003E-2</v>
      </c>
      <c r="S21" s="13">
        <v>5.6668459999999997E-2</v>
      </c>
      <c r="T21" s="13">
        <v>5.2596600000000002E-3</v>
      </c>
      <c r="U21" s="13">
        <v>0.45873333333333299</v>
      </c>
      <c r="V21" s="13">
        <v>3.3538610000000003E-2</v>
      </c>
      <c r="W21" s="13">
        <v>5.6668459999999997E-2</v>
      </c>
      <c r="X21" s="13">
        <v>5.2596600000000002E-3</v>
      </c>
      <c r="Y21" s="13">
        <v>0.44333333333333302</v>
      </c>
      <c r="Z21" s="13">
        <v>3.3538610000000003E-2</v>
      </c>
      <c r="AA21" s="13">
        <v>5.6668459999999997E-2</v>
      </c>
      <c r="AB21" s="13">
        <v>5.2596600000000002E-3</v>
      </c>
      <c r="AC21" s="13">
        <v>0.45079999999999998</v>
      </c>
      <c r="AD21" s="13">
        <v>3.3538610000000003E-2</v>
      </c>
      <c r="AE21" s="13">
        <v>5.6668459999999997E-2</v>
      </c>
      <c r="AF21" s="13">
        <v>5.2596600000000002E-3</v>
      </c>
      <c r="AG21" s="13">
        <v>0.42</v>
      </c>
      <c r="AH21" s="13">
        <v>3.3538610000000003E-2</v>
      </c>
      <c r="AI21" s="13">
        <v>5.6668459999999997E-2</v>
      </c>
      <c r="AJ21" s="13">
        <v>5.2596600000000002E-3</v>
      </c>
      <c r="AK21" s="13">
        <v>0.44286666666666702</v>
      </c>
      <c r="AL21" s="13">
        <v>3.3538610000000003E-2</v>
      </c>
      <c r="AM21" s="13">
        <v>5.6668459999999997E-2</v>
      </c>
      <c r="AN21" s="13">
        <v>5.2596600000000002E-3</v>
      </c>
      <c r="AO21" s="13">
        <v>0.396666666666667</v>
      </c>
      <c r="AP21" s="13">
        <v>3.3538610000000003E-2</v>
      </c>
      <c r="AQ21" s="13">
        <v>5.6668459999999997E-2</v>
      </c>
      <c r="AR21" s="13">
        <v>5.2596600000000002E-3</v>
      </c>
      <c r="AS21" s="13">
        <v>0.434</v>
      </c>
      <c r="AT21" s="13">
        <v>3.3538610000000003E-2</v>
      </c>
      <c r="AU21" s="13">
        <v>5.6668459999999997E-2</v>
      </c>
      <c r="AV21" s="13">
        <v>5.2596600000000002E-3</v>
      </c>
      <c r="AW21" s="13">
        <v>0.37333333333333302</v>
      </c>
      <c r="AX21" s="13">
        <v>0.04</v>
      </c>
      <c r="AY21" s="13">
        <v>3.3333333333333298E-2</v>
      </c>
      <c r="AZ21" s="13">
        <v>0</v>
      </c>
      <c r="BA21" s="13">
        <v>0.30434782608695699</v>
      </c>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4">
        <f>+INDEX('Monthy Targets'!V:V,MATCH(FY2018_ALL_Targets!$B21,'Monthy Targets'!$B:$B,0))</f>
        <v>7.4</v>
      </c>
      <c r="CA21" s="14">
        <f>+INDEX('Monthy Targets'!W:W,MATCH(FY2018_ALL_Targets!$B21,'Monthy Targets'!$B:$B,0))</f>
        <v>7.4</v>
      </c>
      <c r="CB21" s="14">
        <f>+INDEX('Monthy Targets'!X:X,MATCH(FY2018_ALL_Targets!$B21,'Monthy Targets'!$B:$B,0))</f>
        <v>7.4</v>
      </c>
      <c r="CC21" s="14">
        <f>+INDEX('Monthy Targets'!Y:Y,MATCH(FY2018_ALL_Targets!$B21,'Monthy Targets'!$B:$B,0))</f>
        <v>7.4</v>
      </c>
      <c r="CD21" s="14">
        <f>+INDEX('Monthy Targets'!Z:Z,MATCH(FY2018_ALL_Targets!$B21,'Monthy Targets'!$B:$B,0))</f>
        <v>7.4</v>
      </c>
      <c r="CE21" s="14">
        <f>+INDEX('Monthy Targets'!AA:AA,MATCH(FY2018_ALL_Targets!$B21,'Monthy Targets'!$B:$B,0))</f>
        <v>0</v>
      </c>
      <c r="CF21" s="14">
        <f>+INDEX('Monthy Targets'!AB:AB,MATCH(FY2018_ALL_Targets!$B21,'Monthy Targets'!$B:$B,0))</f>
        <v>0</v>
      </c>
      <c r="CG21" s="14">
        <f>+INDEX('Monthy Targets'!AC:AC,MATCH(FY2018_ALL_Targets!$B21,'Monthy Targets'!$B:$B,0))</f>
        <v>0</v>
      </c>
      <c r="CH21" s="14">
        <f>+INDEX('Monthy Targets'!AD:AD,MATCH(FY2018_ALL_Targets!$B21,'Monthy Targets'!$B:$B,0))</f>
        <v>0</v>
      </c>
      <c r="CI21" s="14">
        <f>+INDEX('Monthy Targets'!AE:AE,MATCH(FY2018_ALL_Targets!$B21,'Monthy Targets'!$B:$B,0))</f>
        <v>0</v>
      </c>
      <c r="CJ21" s="14">
        <f>+INDEX('Monthy Targets'!AF:AF,MATCH(FY2018_ALL_Targets!$B21,'Monthy Targets'!$B:$B,0))</f>
        <v>0</v>
      </c>
      <c r="CK21" s="14">
        <f>+INDEX('Monthy Targets'!AG:AG,MATCH(FY2018_ALL_Targets!$B21,'Monthy Targets'!$B:$B,0))</f>
        <v>0</v>
      </c>
      <c r="CL21" s="14">
        <v>0</v>
      </c>
      <c r="CM21" s="14">
        <v>0.49</v>
      </c>
      <c r="CN21" s="14">
        <v>0.49</v>
      </c>
      <c r="CO21" s="14">
        <v>0.49</v>
      </c>
      <c r="DB21" s="14">
        <v>0</v>
      </c>
      <c r="DC21" s="14">
        <v>0.91</v>
      </c>
      <c r="DD21" s="14">
        <v>0.91</v>
      </c>
      <c r="DE21" s="14">
        <v>0.91</v>
      </c>
      <c r="DR21" s="14">
        <v>1.24</v>
      </c>
      <c r="DV21" s="12">
        <f t="shared" si="0"/>
        <v>0</v>
      </c>
      <c r="DW21" s="12">
        <f t="shared" si="1"/>
        <v>0</v>
      </c>
      <c r="DX21" s="12">
        <f t="shared" si="2"/>
        <v>0</v>
      </c>
    </row>
    <row r="22" spans="1:128" x14ac:dyDescent="0.25">
      <c r="A22" s="293">
        <v>4450</v>
      </c>
      <c r="B22" s="293">
        <v>455551</v>
      </c>
      <c r="C22" s="293">
        <v>1026308</v>
      </c>
      <c r="D22" s="14">
        <v>1285762286</v>
      </c>
      <c r="F22" s="27" t="s">
        <v>1272</v>
      </c>
      <c r="G22" s="12" t="s">
        <v>676</v>
      </c>
      <c r="H22" s="27" t="s">
        <v>1420</v>
      </c>
      <c r="I22" s="12" t="s">
        <v>677</v>
      </c>
      <c r="J22" s="13">
        <v>3.6809815950920199E-2</v>
      </c>
      <c r="K22" s="13">
        <v>3.7313432835820899E-2</v>
      </c>
      <c r="L22" s="13">
        <v>0</v>
      </c>
      <c r="M22" s="13">
        <v>0.262820512820513</v>
      </c>
      <c r="N22" s="13">
        <v>3.3538610000000003E-2</v>
      </c>
      <c r="O22" s="13">
        <v>5.6668459999999997E-2</v>
      </c>
      <c r="P22" s="13">
        <v>5.2596600000000002E-3</v>
      </c>
      <c r="Q22" s="13">
        <v>0.16064707</v>
      </c>
      <c r="R22" s="13">
        <v>3.6184049079754602E-2</v>
      </c>
      <c r="S22" s="13">
        <v>5.6668459999999997E-2</v>
      </c>
      <c r="T22" s="13">
        <v>5.2596600000000002E-3</v>
      </c>
      <c r="U22" s="13">
        <v>0.25835256410256402</v>
      </c>
      <c r="V22" s="13">
        <v>3.4969325153374198E-2</v>
      </c>
      <c r="W22" s="13">
        <v>5.6668459999999997E-2</v>
      </c>
      <c r="X22" s="13">
        <v>5.2596600000000002E-3</v>
      </c>
      <c r="Y22" s="13">
        <v>0.24967948717948699</v>
      </c>
      <c r="Z22" s="13">
        <v>3.5558282208588997E-2</v>
      </c>
      <c r="AA22" s="13">
        <v>5.6668459999999997E-2</v>
      </c>
      <c r="AB22" s="13">
        <v>5.2596600000000002E-3</v>
      </c>
      <c r="AC22" s="13">
        <v>0.25388461538461499</v>
      </c>
      <c r="AD22" s="13">
        <v>3.3538610000000003E-2</v>
      </c>
      <c r="AE22" s="13">
        <v>5.6668459999999997E-2</v>
      </c>
      <c r="AF22" s="13">
        <v>5.2596600000000002E-3</v>
      </c>
      <c r="AG22" s="13">
        <v>0.236538461538462</v>
      </c>
      <c r="AH22" s="13">
        <v>3.4932515337423302E-2</v>
      </c>
      <c r="AI22" s="13">
        <v>5.6668459999999997E-2</v>
      </c>
      <c r="AJ22" s="13">
        <v>5.2596600000000002E-3</v>
      </c>
      <c r="AK22" s="13">
        <v>0.24941666666666701</v>
      </c>
      <c r="AL22" s="13">
        <v>3.3538610000000003E-2</v>
      </c>
      <c r="AM22" s="13">
        <v>5.6668459999999997E-2</v>
      </c>
      <c r="AN22" s="13">
        <v>5.2596600000000002E-3</v>
      </c>
      <c r="AO22" s="13">
        <v>0.22339743589743599</v>
      </c>
      <c r="AP22" s="13">
        <v>3.4233128834355801E-2</v>
      </c>
      <c r="AQ22" s="13">
        <v>5.6668459999999997E-2</v>
      </c>
      <c r="AR22" s="13">
        <v>5.2596600000000002E-3</v>
      </c>
      <c r="AS22" s="13">
        <v>0.24442307692307699</v>
      </c>
      <c r="AT22" s="13">
        <v>3.3538610000000003E-2</v>
      </c>
      <c r="AU22" s="13">
        <v>5.6668459999999997E-2</v>
      </c>
      <c r="AV22" s="13">
        <v>5.2596600000000002E-3</v>
      </c>
      <c r="AW22" s="13">
        <v>0.21025641025641001</v>
      </c>
      <c r="AX22" s="13">
        <v>0</v>
      </c>
      <c r="AY22" s="13">
        <v>0</v>
      </c>
      <c r="AZ22" s="13">
        <v>0</v>
      </c>
      <c r="BA22" s="13">
        <v>9.0909090909090898E-2</v>
      </c>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4">
        <f>+INDEX('Monthy Targets'!V:V,MATCH(FY2018_ALL_Targets!$B22,'Monthy Targets'!$B:$B,0))</f>
        <v>10.16</v>
      </c>
      <c r="CA22" s="14">
        <f>+INDEX('Monthy Targets'!W:W,MATCH(FY2018_ALL_Targets!$B22,'Monthy Targets'!$B:$B,0))</f>
        <v>10.16</v>
      </c>
      <c r="CB22" s="14">
        <f>+INDEX('Monthy Targets'!X:X,MATCH(FY2018_ALL_Targets!$B22,'Monthy Targets'!$B:$B,0))</f>
        <v>10.16</v>
      </c>
      <c r="CC22" s="14">
        <f>+INDEX('Monthy Targets'!Y:Y,MATCH(FY2018_ALL_Targets!$B22,'Monthy Targets'!$B:$B,0))</f>
        <v>10.16</v>
      </c>
      <c r="CD22" s="14">
        <f>+INDEX('Monthy Targets'!Z:Z,MATCH(FY2018_ALL_Targets!$B22,'Monthy Targets'!$B:$B,0))</f>
        <v>10.16</v>
      </c>
      <c r="CE22" s="14">
        <f>+INDEX('Monthy Targets'!AA:AA,MATCH(FY2018_ALL_Targets!$B22,'Monthy Targets'!$B:$B,0))</f>
        <v>0</v>
      </c>
      <c r="CF22" s="14">
        <f>+INDEX('Monthy Targets'!AB:AB,MATCH(FY2018_ALL_Targets!$B22,'Monthy Targets'!$B:$B,0))</f>
        <v>0</v>
      </c>
      <c r="CG22" s="14">
        <f>+INDEX('Monthy Targets'!AC:AC,MATCH(FY2018_ALL_Targets!$B22,'Monthy Targets'!$B:$B,0))</f>
        <v>0</v>
      </c>
      <c r="CH22" s="14">
        <f>+INDEX('Monthy Targets'!AD:AD,MATCH(FY2018_ALL_Targets!$B22,'Monthy Targets'!$B:$B,0))</f>
        <v>0</v>
      </c>
      <c r="CI22" s="14">
        <f>+INDEX('Monthy Targets'!AE:AE,MATCH(FY2018_ALL_Targets!$B22,'Monthy Targets'!$B:$B,0))</f>
        <v>0</v>
      </c>
      <c r="CJ22" s="14">
        <f>+INDEX('Monthy Targets'!AF:AF,MATCH(FY2018_ALL_Targets!$B22,'Monthy Targets'!$B:$B,0))</f>
        <v>0</v>
      </c>
      <c r="CK22" s="14">
        <f>+INDEX('Monthy Targets'!AG:AG,MATCH(FY2018_ALL_Targets!$B22,'Monthy Targets'!$B:$B,0))</f>
        <v>0</v>
      </c>
      <c r="CL22" s="14">
        <v>0.68</v>
      </c>
      <c r="CM22" s="14">
        <v>0.68</v>
      </c>
      <c r="CN22" s="14">
        <v>0.68</v>
      </c>
      <c r="CO22" s="14">
        <v>0.68</v>
      </c>
      <c r="DB22" s="14">
        <v>1.25</v>
      </c>
      <c r="DC22" s="14">
        <v>1.25</v>
      </c>
      <c r="DD22" s="14">
        <v>1.25</v>
      </c>
      <c r="DE22" s="14">
        <v>1.25</v>
      </c>
      <c r="DR22" s="14">
        <v>1.91</v>
      </c>
      <c r="DV22" s="12">
        <f t="shared" si="0"/>
        <v>0</v>
      </c>
      <c r="DW22" s="12">
        <f t="shared" si="1"/>
        <v>0</v>
      </c>
      <c r="DX22" s="12">
        <f t="shared" si="2"/>
        <v>0</v>
      </c>
    </row>
    <row r="23" spans="1:128" x14ac:dyDescent="0.25">
      <c r="A23" s="293">
        <v>4574</v>
      </c>
      <c r="B23" s="293">
        <v>455554</v>
      </c>
      <c r="C23" s="293">
        <v>1025709</v>
      </c>
      <c r="D23" s="14">
        <v>1891118501</v>
      </c>
      <c r="F23" s="27" t="s">
        <v>1274</v>
      </c>
      <c r="G23" s="12" t="s">
        <v>730</v>
      </c>
      <c r="H23" s="27" t="s">
        <v>1295</v>
      </c>
      <c r="I23" s="12" t="s">
        <v>731</v>
      </c>
      <c r="J23" s="13">
        <v>3.7777777777777799E-2</v>
      </c>
      <c r="K23" s="13">
        <v>3.4482758620689703E-2</v>
      </c>
      <c r="L23" s="13">
        <v>0</v>
      </c>
      <c r="M23" s="13">
        <v>0.12189054726368199</v>
      </c>
      <c r="N23" s="13">
        <v>3.3538610000000003E-2</v>
      </c>
      <c r="O23" s="13">
        <v>5.6668459999999997E-2</v>
      </c>
      <c r="P23" s="13">
        <v>5.2596600000000002E-3</v>
      </c>
      <c r="Q23" s="13">
        <v>0.16064707</v>
      </c>
      <c r="R23" s="13">
        <v>3.7135555555555602E-2</v>
      </c>
      <c r="S23" s="13">
        <v>5.6668459999999997E-2</v>
      </c>
      <c r="T23" s="13">
        <v>5.2596600000000002E-3</v>
      </c>
      <c r="U23" s="13">
        <v>0.16064707</v>
      </c>
      <c r="V23" s="13">
        <v>3.5888888888888901E-2</v>
      </c>
      <c r="W23" s="13">
        <v>5.6668459999999997E-2</v>
      </c>
      <c r="X23" s="13">
        <v>5.2596600000000002E-3</v>
      </c>
      <c r="Y23" s="13">
        <v>0.16064707</v>
      </c>
      <c r="Z23" s="13">
        <v>3.6493333333333301E-2</v>
      </c>
      <c r="AA23" s="13">
        <v>5.6668459999999997E-2</v>
      </c>
      <c r="AB23" s="13">
        <v>5.2596600000000002E-3</v>
      </c>
      <c r="AC23" s="13">
        <v>0.16064707</v>
      </c>
      <c r="AD23" s="13">
        <v>3.4000000000000002E-2</v>
      </c>
      <c r="AE23" s="13">
        <v>5.6668459999999997E-2</v>
      </c>
      <c r="AF23" s="13">
        <v>5.2596600000000002E-3</v>
      </c>
      <c r="AG23" s="13">
        <v>0.16064707</v>
      </c>
      <c r="AH23" s="13">
        <v>3.5851111111111097E-2</v>
      </c>
      <c r="AI23" s="13">
        <v>5.6668459999999997E-2</v>
      </c>
      <c r="AJ23" s="13">
        <v>5.2596600000000002E-3</v>
      </c>
      <c r="AK23" s="13">
        <v>0.16064707</v>
      </c>
      <c r="AL23" s="13">
        <v>3.3538610000000003E-2</v>
      </c>
      <c r="AM23" s="13">
        <v>5.6668459999999997E-2</v>
      </c>
      <c r="AN23" s="13">
        <v>5.2596600000000002E-3</v>
      </c>
      <c r="AO23" s="13">
        <v>0.16064707</v>
      </c>
      <c r="AP23" s="13">
        <v>3.5133333333333301E-2</v>
      </c>
      <c r="AQ23" s="13">
        <v>5.6668459999999997E-2</v>
      </c>
      <c r="AR23" s="13">
        <v>5.2596600000000002E-3</v>
      </c>
      <c r="AS23" s="13">
        <v>0.16064707</v>
      </c>
      <c r="AT23" s="13">
        <v>3.3538610000000003E-2</v>
      </c>
      <c r="AU23" s="13">
        <v>5.6668459999999997E-2</v>
      </c>
      <c r="AV23" s="13">
        <v>5.2596600000000002E-3</v>
      </c>
      <c r="AW23" s="13">
        <v>0.16064707</v>
      </c>
      <c r="AX23" s="13">
        <v>2.06185567010309E-2</v>
      </c>
      <c r="AY23" s="13">
        <v>7.9365079365079402E-2</v>
      </c>
      <c r="AZ23" s="13">
        <v>0</v>
      </c>
      <c r="BA23" s="13">
        <v>0.104651162790698</v>
      </c>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4">
        <f>+INDEX('Monthy Targets'!V:V,MATCH(FY2018_ALL_Targets!$B23,'Monthy Targets'!$B:$B,0))</f>
        <v>12.04</v>
      </c>
      <c r="CA23" s="14">
        <f>+INDEX('Monthy Targets'!W:W,MATCH(FY2018_ALL_Targets!$B23,'Monthy Targets'!$B:$B,0))</f>
        <v>12.04</v>
      </c>
      <c r="CB23" s="14">
        <f>+INDEX('Monthy Targets'!X:X,MATCH(FY2018_ALL_Targets!$B23,'Monthy Targets'!$B:$B,0))</f>
        <v>12.04</v>
      </c>
      <c r="CC23" s="14">
        <f>+INDEX('Monthy Targets'!Y:Y,MATCH(FY2018_ALL_Targets!$B23,'Monthy Targets'!$B:$B,0))</f>
        <v>12.04</v>
      </c>
      <c r="CD23" s="14">
        <f>+INDEX('Monthy Targets'!Z:Z,MATCH(FY2018_ALL_Targets!$B23,'Monthy Targets'!$B:$B,0))</f>
        <v>12.04</v>
      </c>
      <c r="CE23" s="14">
        <f>+INDEX('Monthy Targets'!AA:AA,MATCH(FY2018_ALL_Targets!$B23,'Monthy Targets'!$B:$B,0))</f>
        <v>0</v>
      </c>
      <c r="CF23" s="14">
        <f>+INDEX('Monthy Targets'!AB:AB,MATCH(FY2018_ALL_Targets!$B23,'Monthy Targets'!$B:$B,0))</f>
        <v>0</v>
      </c>
      <c r="CG23" s="14">
        <f>+INDEX('Monthy Targets'!AC:AC,MATCH(FY2018_ALL_Targets!$B23,'Monthy Targets'!$B:$B,0))</f>
        <v>0</v>
      </c>
      <c r="CH23" s="14">
        <f>+INDEX('Monthy Targets'!AD:AD,MATCH(FY2018_ALL_Targets!$B23,'Monthy Targets'!$B:$B,0))</f>
        <v>0</v>
      </c>
      <c r="CI23" s="14">
        <f>+INDEX('Monthy Targets'!AE:AE,MATCH(FY2018_ALL_Targets!$B23,'Monthy Targets'!$B:$B,0))</f>
        <v>0</v>
      </c>
      <c r="CJ23" s="14">
        <f>+INDEX('Monthy Targets'!AF:AF,MATCH(FY2018_ALL_Targets!$B23,'Monthy Targets'!$B:$B,0))</f>
        <v>0</v>
      </c>
      <c r="CK23" s="14">
        <f>+INDEX('Monthy Targets'!AG:AG,MATCH(FY2018_ALL_Targets!$B23,'Monthy Targets'!$B:$B,0))</f>
        <v>0</v>
      </c>
      <c r="CL23" s="14">
        <v>0.8</v>
      </c>
      <c r="CM23" s="14">
        <v>0</v>
      </c>
      <c r="CN23" s="14">
        <v>0.8</v>
      </c>
      <c r="CO23" s="14">
        <v>0.8</v>
      </c>
      <c r="DB23" s="14">
        <v>1.49</v>
      </c>
      <c r="DC23" s="14">
        <v>0</v>
      </c>
      <c r="DD23" s="14">
        <v>1.49</v>
      </c>
      <c r="DE23" s="14">
        <v>1.49</v>
      </c>
      <c r="DR23" s="14">
        <v>2.02</v>
      </c>
      <c r="DV23" s="12">
        <f t="shared" si="0"/>
        <v>0</v>
      </c>
      <c r="DW23" s="12">
        <f t="shared" si="1"/>
        <v>0</v>
      </c>
      <c r="DX23" s="12">
        <f t="shared" si="2"/>
        <v>0</v>
      </c>
    </row>
    <row r="24" spans="1:128" x14ac:dyDescent="0.25">
      <c r="A24" s="293">
        <v>4896</v>
      </c>
      <c r="B24" s="293">
        <v>455555</v>
      </c>
      <c r="C24" s="293">
        <v>1026248</v>
      </c>
      <c r="D24" s="14">
        <v>1629021803</v>
      </c>
      <c r="F24" s="27" t="s">
        <v>1258</v>
      </c>
      <c r="G24" s="12" t="s">
        <v>292</v>
      </c>
      <c r="H24" s="27" t="s">
        <v>1300</v>
      </c>
      <c r="I24" s="12" t="s">
        <v>293</v>
      </c>
      <c r="J24" s="13">
        <v>6.9182389937106903E-2</v>
      </c>
      <c r="K24" s="13">
        <v>8.3333333333333301E-2</v>
      </c>
      <c r="L24" s="13">
        <v>2.51572327044025E-2</v>
      </c>
      <c r="M24" s="13">
        <v>0.22012578616352199</v>
      </c>
      <c r="N24" s="13">
        <v>3.3538610000000003E-2</v>
      </c>
      <c r="O24" s="13">
        <v>5.6668459999999997E-2</v>
      </c>
      <c r="P24" s="13">
        <v>5.2596600000000002E-3</v>
      </c>
      <c r="Q24" s="13">
        <v>0.16064707</v>
      </c>
      <c r="R24" s="13">
        <v>6.8006289308176093E-2</v>
      </c>
      <c r="S24" s="13">
        <v>8.1916666666666693E-2</v>
      </c>
      <c r="T24" s="13">
        <v>2.47295597484277E-2</v>
      </c>
      <c r="U24" s="13">
        <v>0.216383647798742</v>
      </c>
      <c r="V24" s="13">
        <v>6.5723270440251599E-2</v>
      </c>
      <c r="W24" s="13">
        <v>7.9166666666666705E-2</v>
      </c>
      <c r="X24" s="13">
        <v>2.3899371069182399E-2</v>
      </c>
      <c r="Y24" s="13">
        <v>0.209119496855346</v>
      </c>
      <c r="Z24" s="13">
        <v>6.6830188679245298E-2</v>
      </c>
      <c r="AA24" s="13">
        <v>8.0500000000000002E-2</v>
      </c>
      <c r="AB24" s="13">
        <v>2.43018867924528E-2</v>
      </c>
      <c r="AC24" s="13">
        <v>0.21264150943396201</v>
      </c>
      <c r="AD24" s="13">
        <v>6.2264150943396199E-2</v>
      </c>
      <c r="AE24" s="13">
        <v>7.4999999999999997E-2</v>
      </c>
      <c r="AF24" s="13">
        <v>2.2641509433962301E-2</v>
      </c>
      <c r="AG24" s="13">
        <v>0.19811320754716999</v>
      </c>
      <c r="AH24" s="13">
        <v>6.5654088050314502E-2</v>
      </c>
      <c r="AI24" s="13">
        <v>7.9083333333333297E-2</v>
      </c>
      <c r="AJ24" s="13">
        <v>2.3874213836478E-2</v>
      </c>
      <c r="AK24" s="13">
        <v>0.20889937106918199</v>
      </c>
      <c r="AL24" s="13">
        <v>5.8805031446540902E-2</v>
      </c>
      <c r="AM24" s="13">
        <v>7.0833333333333304E-2</v>
      </c>
      <c r="AN24" s="13">
        <v>2.1383647798742099E-2</v>
      </c>
      <c r="AO24" s="13">
        <v>0.187106918238994</v>
      </c>
      <c r="AP24" s="13">
        <v>6.43396226415094E-2</v>
      </c>
      <c r="AQ24" s="13">
        <v>7.7499999999999999E-2</v>
      </c>
      <c r="AR24" s="13">
        <v>2.3396226415094298E-2</v>
      </c>
      <c r="AS24" s="13">
        <v>0.20471698113207501</v>
      </c>
      <c r="AT24" s="13">
        <v>5.5345911949685501E-2</v>
      </c>
      <c r="AU24" s="13">
        <v>6.6666666666666693E-2</v>
      </c>
      <c r="AV24" s="13">
        <v>2.0125786163522001E-2</v>
      </c>
      <c r="AW24" s="13">
        <v>0.17610062893081799</v>
      </c>
      <c r="AX24" s="13">
        <v>5.7142857142857099E-2</v>
      </c>
      <c r="AY24" s="13">
        <v>0</v>
      </c>
      <c r="AZ24" s="13">
        <v>0</v>
      </c>
      <c r="BA24" s="13">
        <v>0.14285714285714299</v>
      </c>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4">
        <f>+INDEX('Monthy Targets'!V:V,MATCH(FY2018_ALL_Targets!$B24,'Monthy Targets'!$B:$B,0))</f>
        <v>1.26</v>
      </c>
      <c r="CA24" s="14">
        <f>+INDEX('Monthy Targets'!W:W,MATCH(FY2018_ALL_Targets!$B24,'Monthy Targets'!$B:$B,0))</f>
        <v>1.26</v>
      </c>
      <c r="CB24" s="14">
        <f>+INDEX('Monthy Targets'!X:X,MATCH(FY2018_ALL_Targets!$B24,'Monthy Targets'!$B:$B,0))</f>
        <v>1.26</v>
      </c>
      <c r="CC24" s="14">
        <f>+INDEX('Monthy Targets'!Y:Y,MATCH(FY2018_ALL_Targets!$B24,'Monthy Targets'!$B:$B,0))</f>
        <v>1.26</v>
      </c>
      <c r="CD24" s="14">
        <f>+INDEX('Monthy Targets'!Z:Z,MATCH(FY2018_ALL_Targets!$B24,'Monthy Targets'!$B:$B,0))</f>
        <v>1.26</v>
      </c>
      <c r="CE24" s="14">
        <f>+INDEX('Monthy Targets'!AA:AA,MATCH(FY2018_ALL_Targets!$B24,'Monthy Targets'!$B:$B,0))</f>
        <v>0</v>
      </c>
      <c r="CF24" s="14">
        <f>+INDEX('Monthy Targets'!AB:AB,MATCH(FY2018_ALL_Targets!$B24,'Monthy Targets'!$B:$B,0))</f>
        <v>0</v>
      </c>
      <c r="CG24" s="14">
        <f>+INDEX('Monthy Targets'!AC:AC,MATCH(FY2018_ALL_Targets!$B24,'Monthy Targets'!$B:$B,0))</f>
        <v>0</v>
      </c>
      <c r="CH24" s="14">
        <f>+INDEX('Monthy Targets'!AD:AD,MATCH(FY2018_ALL_Targets!$B24,'Monthy Targets'!$B:$B,0))</f>
        <v>0</v>
      </c>
      <c r="CI24" s="14">
        <f>+INDEX('Monthy Targets'!AE:AE,MATCH(FY2018_ALL_Targets!$B24,'Monthy Targets'!$B:$B,0))</f>
        <v>0</v>
      </c>
      <c r="CJ24" s="14">
        <f>+INDEX('Monthy Targets'!AF:AF,MATCH(FY2018_ALL_Targets!$B24,'Monthy Targets'!$B:$B,0))</f>
        <v>0</v>
      </c>
      <c r="CK24" s="14">
        <f>+INDEX('Monthy Targets'!AG:AG,MATCH(FY2018_ALL_Targets!$B24,'Monthy Targets'!$B:$B,0))</f>
        <v>0</v>
      </c>
      <c r="CL24" s="14">
        <v>0.08</v>
      </c>
      <c r="CM24" s="14">
        <v>0.08</v>
      </c>
      <c r="CN24" s="14">
        <v>0.08</v>
      </c>
      <c r="CO24" s="14">
        <v>0.08</v>
      </c>
      <c r="DB24" s="14">
        <v>0.16</v>
      </c>
      <c r="DC24" s="14">
        <v>0.16</v>
      </c>
      <c r="DD24" s="14">
        <v>0.16</v>
      </c>
      <c r="DE24" s="14">
        <v>0.16</v>
      </c>
      <c r="DR24" s="14">
        <v>0.24</v>
      </c>
      <c r="DV24" s="12">
        <f t="shared" si="0"/>
        <v>0</v>
      </c>
      <c r="DW24" s="12">
        <f t="shared" si="1"/>
        <v>0</v>
      </c>
      <c r="DX24" s="12">
        <f t="shared" si="2"/>
        <v>0</v>
      </c>
    </row>
    <row r="25" spans="1:128" x14ac:dyDescent="0.25">
      <c r="A25" s="293">
        <v>5179</v>
      </c>
      <c r="B25" s="293">
        <v>455560</v>
      </c>
      <c r="C25" s="293">
        <v>1017864</v>
      </c>
      <c r="D25" s="14">
        <v>1154657583</v>
      </c>
      <c r="F25" s="27" t="s">
        <v>1408</v>
      </c>
      <c r="G25" s="12" t="s">
        <v>1001</v>
      </c>
      <c r="H25" s="27" t="s">
        <v>1456</v>
      </c>
      <c r="I25" s="12" t="s">
        <v>1002</v>
      </c>
      <c r="J25" s="13">
        <v>2.6595744680851098E-3</v>
      </c>
      <c r="K25" s="13">
        <v>1.6447368421052599E-2</v>
      </c>
      <c r="L25" s="13">
        <v>0</v>
      </c>
      <c r="M25" s="13">
        <v>0.18518518518518501</v>
      </c>
      <c r="N25" s="13">
        <v>3.3538610000000003E-2</v>
      </c>
      <c r="O25" s="13">
        <v>5.6668459999999997E-2</v>
      </c>
      <c r="P25" s="13">
        <v>5.2596600000000002E-3</v>
      </c>
      <c r="Q25" s="13">
        <v>0.16064707</v>
      </c>
      <c r="R25" s="13">
        <v>3.3538610000000003E-2</v>
      </c>
      <c r="S25" s="13">
        <v>5.6668459999999997E-2</v>
      </c>
      <c r="T25" s="13">
        <v>5.2596600000000002E-3</v>
      </c>
      <c r="U25" s="13">
        <v>0.182037037037037</v>
      </c>
      <c r="V25" s="13">
        <v>3.3538610000000003E-2</v>
      </c>
      <c r="W25" s="13">
        <v>5.6668459999999997E-2</v>
      </c>
      <c r="X25" s="13">
        <v>5.2596600000000002E-3</v>
      </c>
      <c r="Y25" s="13">
        <v>0.17592592592592601</v>
      </c>
      <c r="Z25" s="13">
        <v>3.3538610000000003E-2</v>
      </c>
      <c r="AA25" s="13">
        <v>5.6668459999999997E-2</v>
      </c>
      <c r="AB25" s="13">
        <v>5.2596600000000002E-3</v>
      </c>
      <c r="AC25" s="13">
        <v>0.17888888888888901</v>
      </c>
      <c r="AD25" s="13">
        <v>3.3538610000000003E-2</v>
      </c>
      <c r="AE25" s="13">
        <v>5.6668459999999997E-2</v>
      </c>
      <c r="AF25" s="13">
        <v>5.2596600000000002E-3</v>
      </c>
      <c r="AG25" s="13">
        <v>0.16666666666666699</v>
      </c>
      <c r="AH25" s="13">
        <v>3.3538610000000003E-2</v>
      </c>
      <c r="AI25" s="13">
        <v>5.6668459999999997E-2</v>
      </c>
      <c r="AJ25" s="13">
        <v>5.2596600000000002E-3</v>
      </c>
      <c r="AK25" s="13">
        <v>0.175740740740741</v>
      </c>
      <c r="AL25" s="13">
        <v>3.3538610000000003E-2</v>
      </c>
      <c r="AM25" s="13">
        <v>5.6668459999999997E-2</v>
      </c>
      <c r="AN25" s="13">
        <v>5.2596600000000002E-3</v>
      </c>
      <c r="AO25" s="13">
        <v>0.16064707</v>
      </c>
      <c r="AP25" s="13">
        <v>3.3538610000000003E-2</v>
      </c>
      <c r="AQ25" s="13">
        <v>5.6668459999999997E-2</v>
      </c>
      <c r="AR25" s="13">
        <v>5.2596600000000002E-3</v>
      </c>
      <c r="AS25" s="13">
        <v>0.172222222222222</v>
      </c>
      <c r="AT25" s="13">
        <v>3.3538610000000003E-2</v>
      </c>
      <c r="AU25" s="13">
        <v>5.6668459999999997E-2</v>
      </c>
      <c r="AV25" s="13">
        <v>5.2596600000000002E-3</v>
      </c>
      <c r="AW25" s="13">
        <v>0.16064707</v>
      </c>
      <c r="AX25" s="13">
        <v>1.1235955056179799E-2</v>
      </c>
      <c r="AY25" s="13">
        <v>1.38888888888889E-2</v>
      </c>
      <c r="AZ25" s="13">
        <v>0</v>
      </c>
      <c r="BA25" s="13">
        <v>0.207792207792208</v>
      </c>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4">
        <f>+INDEX('Monthy Targets'!V:V,MATCH(FY2018_ALL_Targets!$B25,'Monthy Targets'!$B:$B,0))</f>
        <v>0</v>
      </c>
      <c r="CA25" s="14">
        <f>+INDEX('Monthy Targets'!W:W,MATCH(FY2018_ALL_Targets!$B25,'Monthy Targets'!$B:$B,0))</f>
        <v>0</v>
      </c>
      <c r="CB25" s="14">
        <f>+INDEX('Monthy Targets'!X:X,MATCH(FY2018_ALL_Targets!$B25,'Monthy Targets'!$B:$B,0))</f>
        <v>0</v>
      </c>
      <c r="CC25" s="14">
        <f>+INDEX('Monthy Targets'!Y:Y,MATCH(FY2018_ALL_Targets!$B25,'Monthy Targets'!$B:$B,0))</f>
        <v>0</v>
      </c>
      <c r="CD25" s="14">
        <f>+INDEX('Monthy Targets'!Z:Z,MATCH(FY2018_ALL_Targets!$B25,'Monthy Targets'!$B:$B,0))</f>
        <v>0</v>
      </c>
      <c r="CE25" s="14">
        <f>+INDEX('Monthy Targets'!AA:AA,MATCH(FY2018_ALL_Targets!$B25,'Monthy Targets'!$B:$B,0))</f>
        <v>0</v>
      </c>
      <c r="CF25" s="14">
        <f>+INDEX('Monthy Targets'!AB:AB,MATCH(FY2018_ALL_Targets!$B25,'Monthy Targets'!$B:$B,0))</f>
        <v>0</v>
      </c>
      <c r="CG25" s="14">
        <f>+INDEX('Monthy Targets'!AC:AC,MATCH(FY2018_ALL_Targets!$B25,'Monthy Targets'!$B:$B,0))</f>
        <v>0</v>
      </c>
      <c r="CH25" s="14">
        <f>+INDEX('Monthy Targets'!AD:AD,MATCH(FY2018_ALL_Targets!$B25,'Monthy Targets'!$B:$B,0))</f>
        <v>0</v>
      </c>
      <c r="CI25" s="14">
        <f>+INDEX('Monthy Targets'!AE:AE,MATCH(FY2018_ALL_Targets!$B25,'Monthy Targets'!$B:$B,0))</f>
        <v>0</v>
      </c>
      <c r="CJ25" s="14">
        <f>+INDEX('Monthy Targets'!AF:AF,MATCH(FY2018_ALL_Targets!$B25,'Monthy Targets'!$B:$B,0))</f>
        <v>0</v>
      </c>
      <c r="CK25" s="14">
        <f>+INDEX('Monthy Targets'!AG:AG,MATCH(FY2018_ALL_Targets!$B25,'Monthy Targets'!$B:$B,0))</f>
        <v>0</v>
      </c>
      <c r="CL25" s="14">
        <v>1.48</v>
      </c>
      <c r="CM25" s="14">
        <v>1.48</v>
      </c>
      <c r="CN25" s="14">
        <v>1.48</v>
      </c>
      <c r="CO25" s="14">
        <v>0</v>
      </c>
      <c r="DB25" s="14">
        <v>2.75</v>
      </c>
      <c r="DC25" s="14">
        <v>2.75</v>
      </c>
      <c r="DD25" s="14">
        <v>2.75</v>
      </c>
      <c r="DE25" s="14">
        <v>0</v>
      </c>
      <c r="DR25" s="14">
        <v>1.35</v>
      </c>
      <c r="DV25" s="12">
        <f t="shared" si="0"/>
        <v>0</v>
      </c>
      <c r="DW25" s="12">
        <f t="shared" si="1"/>
        <v>0</v>
      </c>
      <c r="DX25" s="12">
        <f t="shared" si="2"/>
        <v>0</v>
      </c>
    </row>
    <row r="26" spans="1:128" x14ac:dyDescent="0.25">
      <c r="A26" s="293">
        <v>4584</v>
      </c>
      <c r="B26" s="293">
        <v>455565</v>
      </c>
      <c r="C26" s="293">
        <v>1026490</v>
      </c>
      <c r="D26" s="14">
        <v>1366498537</v>
      </c>
      <c r="F26" s="27" t="s">
        <v>1296</v>
      </c>
      <c r="G26" s="12" t="s">
        <v>732</v>
      </c>
      <c r="H26" s="27" t="s">
        <v>1356</v>
      </c>
      <c r="I26" s="12" t="s">
        <v>733</v>
      </c>
      <c r="J26" s="13">
        <v>1.39372822299652E-2</v>
      </c>
      <c r="K26" s="13">
        <v>9.6774193548387094E-2</v>
      </c>
      <c r="L26" s="13">
        <v>0</v>
      </c>
      <c r="M26" s="13">
        <v>0.450549450549451</v>
      </c>
      <c r="N26" s="13">
        <v>3.3538610000000003E-2</v>
      </c>
      <c r="O26" s="13">
        <v>5.6668459999999997E-2</v>
      </c>
      <c r="P26" s="13">
        <v>5.2596600000000002E-3</v>
      </c>
      <c r="Q26" s="13">
        <v>0.16064707</v>
      </c>
      <c r="R26" s="13">
        <v>3.3538610000000003E-2</v>
      </c>
      <c r="S26" s="13">
        <v>9.5129032258064503E-2</v>
      </c>
      <c r="T26" s="13">
        <v>5.2596600000000002E-3</v>
      </c>
      <c r="U26" s="13">
        <v>0.44289010989011002</v>
      </c>
      <c r="V26" s="13">
        <v>3.3538610000000003E-2</v>
      </c>
      <c r="W26" s="13">
        <v>9.1935483870967699E-2</v>
      </c>
      <c r="X26" s="13">
        <v>5.2596600000000002E-3</v>
      </c>
      <c r="Y26" s="13">
        <v>0.428021978021978</v>
      </c>
      <c r="Z26" s="13">
        <v>3.3538610000000003E-2</v>
      </c>
      <c r="AA26" s="13">
        <v>9.3483870967741897E-2</v>
      </c>
      <c r="AB26" s="13">
        <v>5.2596600000000002E-3</v>
      </c>
      <c r="AC26" s="13">
        <v>0.43523076923076898</v>
      </c>
      <c r="AD26" s="13">
        <v>3.3538610000000003E-2</v>
      </c>
      <c r="AE26" s="13">
        <v>8.7096774193548401E-2</v>
      </c>
      <c r="AF26" s="13">
        <v>5.2596600000000002E-3</v>
      </c>
      <c r="AG26" s="13">
        <v>0.405494505494506</v>
      </c>
      <c r="AH26" s="13">
        <v>3.3538610000000003E-2</v>
      </c>
      <c r="AI26" s="13">
        <v>9.1838709677419306E-2</v>
      </c>
      <c r="AJ26" s="13">
        <v>5.2596600000000002E-3</v>
      </c>
      <c r="AK26" s="13">
        <v>0.42757142857142899</v>
      </c>
      <c r="AL26" s="13">
        <v>3.3538610000000003E-2</v>
      </c>
      <c r="AM26" s="13">
        <v>8.2258064516129006E-2</v>
      </c>
      <c r="AN26" s="13">
        <v>5.2596600000000002E-3</v>
      </c>
      <c r="AO26" s="13">
        <v>0.38296703296703299</v>
      </c>
      <c r="AP26" s="13">
        <v>3.3538610000000003E-2</v>
      </c>
      <c r="AQ26" s="13">
        <v>0.09</v>
      </c>
      <c r="AR26" s="13">
        <v>5.2596600000000002E-3</v>
      </c>
      <c r="AS26" s="13">
        <v>0.41901098901098899</v>
      </c>
      <c r="AT26" s="13">
        <v>3.3538610000000003E-2</v>
      </c>
      <c r="AU26" s="13">
        <v>7.7419354838709695E-2</v>
      </c>
      <c r="AV26" s="13">
        <v>5.2596600000000002E-3</v>
      </c>
      <c r="AW26" s="13">
        <v>0.36043956043955999</v>
      </c>
      <c r="AX26" s="13">
        <v>7.4626865671641798E-2</v>
      </c>
      <c r="AY26" s="13">
        <v>0.105263157894737</v>
      </c>
      <c r="AZ26" s="13">
        <v>0</v>
      </c>
      <c r="BA26" s="13">
        <v>0.38461538461538503</v>
      </c>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4">
        <f>+INDEX('Monthy Targets'!V:V,MATCH(FY2018_ALL_Targets!$B26,'Monthy Targets'!$B:$B,0))</f>
        <v>6.21</v>
      </c>
      <c r="CA26" s="14">
        <f>+INDEX('Monthy Targets'!W:W,MATCH(FY2018_ALL_Targets!$B26,'Monthy Targets'!$B:$B,0))</f>
        <v>6.21</v>
      </c>
      <c r="CB26" s="14">
        <f>+INDEX('Monthy Targets'!X:X,MATCH(FY2018_ALL_Targets!$B26,'Monthy Targets'!$B:$B,0))</f>
        <v>6.21</v>
      </c>
      <c r="CC26" s="14">
        <f>+INDEX('Monthy Targets'!Y:Y,MATCH(FY2018_ALL_Targets!$B26,'Monthy Targets'!$B:$B,0))</f>
        <v>6.21</v>
      </c>
      <c r="CD26" s="14">
        <f>+INDEX('Monthy Targets'!Z:Z,MATCH(FY2018_ALL_Targets!$B26,'Monthy Targets'!$B:$B,0))</f>
        <v>6.21</v>
      </c>
      <c r="CE26" s="14">
        <f>+INDEX('Monthy Targets'!AA:AA,MATCH(FY2018_ALL_Targets!$B26,'Monthy Targets'!$B:$B,0))</f>
        <v>0</v>
      </c>
      <c r="CF26" s="14">
        <f>+INDEX('Monthy Targets'!AB:AB,MATCH(FY2018_ALL_Targets!$B26,'Monthy Targets'!$B:$B,0))</f>
        <v>0</v>
      </c>
      <c r="CG26" s="14">
        <f>+INDEX('Monthy Targets'!AC:AC,MATCH(FY2018_ALL_Targets!$B26,'Monthy Targets'!$B:$B,0))</f>
        <v>0</v>
      </c>
      <c r="CH26" s="14">
        <f>+INDEX('Monthy Targets'!AD:AD,MATCH(FY2018_ALL_Targets!$B26,'Monthy Targets'!$B:$B,0))</f>
        <v>0</v>
      </c>
      <c r="CI26" s="14">
        <f>+INDEX('Monthy Targets'!AE:AE,MATCH(FY2018_ALL_Targets!$B26,'Monthy Targets'!$B:$B,0))</f>
        <v>0</v>
      </c>
      <c r="CJ26" s="14">
        <f>+INDEX('Monthy Targets'!AF:AF,MATCH(FY2018_ALL_Targets!$B26,'Monthy Targets'!$B:$B,0))</f>
        <v>0</v>
      </c>
      <c r="CK26" s="14">
        <f>+INDEX('Monthy Targets'!AG:AG,MATCH(FY2018_ALL_Targets!$B26,'Monthy Targets'!$B:$B,0))</f>
        <v>0</v>
      </c>
      <c r="CL26" s="14">
        <v>0</v>
      </c>
      <c r="CM26" s="14">
        <v>0</v>
      </c>
      <c r="CN26" s="14">
        <v>0.41</v>
      </c>
      <c r="CO26" s="14">
        <v>0.41</v>
      </c>
      <c r="DB26" s="14">
        <v>0</v>
      </c>
      <c r="DC26" s="14">
        <v>0</v>
      </c>
      <c r="DD26" s="14">
        <v>0.77</v>
      </c>
      <c r="DE26" s="14">
        <v>0.77</v>
      </c>
      <c r="DR26" s="14">
        <v>0.91</v>
      </c>
      <c r="DV26" s="12">
        <f t="shared" si="0"/>
        <v>0</v>
      </c>
      <c r="DW26" s="12">
        <f t="shared" si="1"/>
        <v>0</v>
      </c>
      <c r="DX26" s="12">
        <f t="shared" si="2"/>
        <v>0</v>
      </c>
    </row>
    <row r="27" spans="1:128" x14ac:dyDescent="0.25">
      <c r="A27" s="293">
        <v>5129</v>
      </c>
      <c r="B27" s="293">
        <v>455569</v>
      </c>
      <c r="C27" s="293">
        <v>1026530</v>
      </c>
      <c r="D27" s="14">
        <v>1871981019</v>
      </c>
      <c r="F27" s="27" t="s">
        <v>1296</v>
      </c>
      <c r="G27" s="12" t="s">
        <v>969</v>
      </c>
      <c r="H27" s="27" t="s">
        <v>1387</v>
      </c>
      <c r="I27" s="12" t="s">
        <v>970</v>
      </c>
      <c r="J27" s="13">
        <v>5.0724637681159403E-2</v>
      </c>
      <c r="K27" s="13">
        <v>0.141975308641975</v>
      </c>
      <c r="L27" s="13">
        <v>0</v>
      </c>
      <c r="M27" s="13">
        <v>8.78661087866109E-2</v>
      </c>
      <c r="N27" s="13">
        <v>3.3538610000000003E-2</v>
      </c>
      <c r="O27" s="13">
        <v>5.6668459999999997E-2</v>
      </c>
      <c r="P27" s="13">
        <v>5.2596600000000002E-3</v>
      </c>
      <c r="Q27" s="13">
        <v>0.16064707</v>
      </c>
      <c r="R27" s="13">
        <v>4.9862318840579699E-2</v>
      </c>
      <c r="S27" s="13">
        <v>0.13956172839506201</v>
      </c>
      <c r="T27" s="13">
        <v>5.2596600000000002E-3</v>
      </c>
      <c r="U27" s="13">
        <v>0.16064707</v>
      </c>
      <c r="V27" s="13">
        <v>4.81884057971015E-2</v>
      </c>
      <c r="W27" s="13">
        <v>0.13487654320987699</v>
      </c>
      <c r="X27" s="13">
        <v>5.2596600000000002E-3</v>
      </c>
      <c r="Y27" s="13">
        <v>0.16064707</v>
      </c>
      <c r="Z27" s="13">
        <v>4.9000000000000002E-2</v>
      </c>
      <c r="AA27" s="13">
        <v>0.13714814814814799</v>
      </c>
      <c r="AB27" s="13">
        <v>5.2596600000000002E-3</v>
      </c>
      <c r="AC27" s="13">
        <v>0.16064707</v>
      </c>
      <c r="AD27" s="13">
        <v>4.5652173913043499E-2</v>
      </c>
      <c r="AE27" s="13">
        <v>0.12777777777777799</v>
      </c>
      <c r="AF27" s="13">
        <v>5.2596600000000002E-3</v>
      </c>
      <c r="AG27" s="13">
        <v>0.16064707</v>
      </c>
      <c r="AH27" s="13">
        <v>4.8137681159420298E-2</v>
      </c>
      <c r="AI27" s="13">
        <v>0.134734567901235</v>
      </c>
      <c r="AJ27" s="13">
        <v>5.2596600000000002E-3</v>
      </c>
      <c r="AK27" s="13">
        <v>0.16064707</v>
      </c>
      <c r="AL27" s="13">
        <v>4.3115942028985499E-2</v>
      </c>
      <c r="AM27" s="13">
        <v>0.120679012345679</v>
      </c>
      <c r="AN27" s="13">
        <v>5.2596600000000002E-3</v>
      </c>
      <c r="AO27" s="13">
        <v>0.16064707</v>
      </c>
      <c r="AP27" s="13">
        <v>4.7173913043478302E-2</v>
      </c>
      <c r="AQ27" s="13">
        <v>0.13203703703703701</v>
      </c>
      <c r="AR27" s="13">
        <v>5.2596600000000002E-3</v>
      </c>
      <c r="AS27" s="13">
        <v>0.16064707</v>
      </c>
      <c r="AT27" s="13">
        <v>4.0579710144927499E-2</v>
      </c>
      <c r="AU27" s="13">
        <v>0.11358024691358</v>
      </c>
      <c r="AV27" s="13">
        <v>5.2596600000000002E-3</v>
      </c>
      <c r="AW27" s="13">
        <v>0.16064707</v>
      </c>
      <c r="AX27" s="13">
        <v>6.25E-2</v>
      </c>
      <c r="AY27" s="13">
        <v>0.20588235294117599</v>
      </c>
      <c r="AZ27" s="13">
        <v>0</v>
      </c>
      <c r="BA27" s="13">
        <v>0.11111111111111099</v>
      </c>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4">
        <f>+INDEX('Monthy Targets'!V:V,MATCH(FY2018_ALL_Targets!$B27,'Monthy Targets'!$B:$B,0))</f>
        <v>6.34</v>
      </c>
      <c r="CA27" s="14">
        <f>+INDEX('Monthy Targets'!W:W,MATCH(FY2018_ALL_Targets!$B27,'Monthy Targets'!$B:$B,0))</f>
        <v>6.34</v>
      </c>
      <c r="CB27" s="14">
        <f>+INDEX('Monthy Targets'!X:X,MATCH(FY2018_ALL_Targets!$B27,'Monthy Targets'!$B:$B,0))</f>
        <v>6.34</v>
      </c>
      <c r="CC27" s="14">
        <f>+INDEX('Monthy Targets'!Y:Y,MATCH(FY2018_ALL_Targets!$B27,'Monthy Targets'!$B:$B,0))</f>
        <v>6.34</v>
      </c>
      <c r="CD27" s="14">
        <f>+INDEX('Monthy Targets'!Z:Z,MATCH(FY2018_ALL_Targets!$B27,'Monthy Targets'!$B:$B,0))</f>
        <v>6.34</v>
      </c>
      <c r="CE27" s="14">
        <f>+INDEX('Monthy Targets'!AA:AA,MATCH(FY2018_ALL_Targets!$B27,'Monthy Targets'!$B:$B,0))</f>
        <v>0</v>
      </c>
      <c r="CF27" s="14">
        <f>+INDEX('Monthy Targets'!AB:AB,MATCH(FY2018_ALL_Targets!$B27,'Monthy Targets'!$B:$B,0))</f>
        <v>0</v>
      </c>
      <c r="CG27" s="14">
        <f>+INDEX('Monthy Targets'!AC:AC,MATCH(FY2018_ALL_Targets!$B27,'Monthy Targets'!$B:$B,0))</f>
        <v>0</v>
      </c>
      <c r="CH27" s="14">
        <f>+INDEX('Monthy Targets'!AD:AD,MATCH(FY2018_ALL_Targets!$B27,'Monthy Targets'!$B:$B,0))</f>
        <v>0</v>
      </c>
      <c r="CI27" s="14">
        <f>+INDEX('Monthy Targets'!AE:AE,MATCH(FY2018_ALL_Targets!$B27,'Monthy Targets'!$B:$B,0))</f>
        <v>0</v>
      </c>
      <c r="CJ27" s="14">
        <f>+INDEX('Monthy Targets'!AF:AF,MATCH(FY2018_ALL_Targets!$B27,'Monthy Targets'!$B:$B,0))</f>
        <v>0</v>
      </c>
      <c r="CK27" s="14">
        <f>+INDEX('Monthy Targets'!AG:AG,MATCH(FY2018_ALL_Targets!$B27,'Monthy Targets'!$B:$B,0))</f>
        <v>0</v>
      </c>
      <c r="CL27" s="14">
        <v>0</v>
      </c>
      <c r="CM27" s="14">
        <v>0</v>
      </c>
      <c r="CN27" s="14">
        <v>0.42</v>
      </c>
      <c r="CO27" s="14">
        <v>0.42</v>
      </c>
      <c r="DB27" s="14">
        <v>0</v>
      </c>
      <c r="DC27" s="14">
        <v>0</v>
      </c>
      <c r="DD27" s="14">
        <v>0.78</v>
      </c>
      <c r="DE27" s="14">
        <v>0.78</v>
      </c>
      <c r="DR27" s="14">
        <v>0.93</v>
      </c>
      <c r="DV27" s="12">
        <f t="shared" si="0"/>
        <v>0</v>
      </c>
      <c r="DW27" s="12">
        <f t="shared" si="1"/>
        <v>0</v>
      </c>
      <c r="DX27" s="12">
        <f t="shared" si="2"/>
        <v>0</v>
      </c>
    </row>
    <row r="28" spans="1:128" x14ac:dyDescent="0.25">
      <c r="A28" s="293">
        <v>4960</v>
      </c>
      <c r="B28" s="293">
        <v>455572</v>
      </c>
      <c r="C28" s="293">
        <v>1026240</v>
      </c>
      <c r="D28" s="14">
        <v>1598164881</v>
      </c>
      <c r="F28" s="27" t="s">
        <v>1293</v>
      </c>
      <c r="G28" s="12" t="s">
        <v>877</v>
      </c>
      <c r="H28" s="27" t="s">
        <v>1394</v>
      </c>
      <c r="I28" s="12" t="s">
        <v>878</v>
      </c>
      <c r="J28" s="13">
        <v>9.5846645367412102E-3</v>
      </c>
      <c r="K28" s="13">
        <v>5.7471264367816098E-2</v>
      </c>
      <c r="L28" s="13">
        <v>0</v>
      </c>
      <c r="M28" s="13">
        <v>0.106122448979592</v>
      </c>
      <c r="N28" s="13">
        <v>3.3538610000000003E-2</v>
      </c>
      <c r="O28" s="13">
        <v>5.6668459999999997E-2</v>
      </c>
      <c r="P28" s="13">
        <v>5.2596600000000002E-3</v>
      </c>
      <c r="Q28" s="13">
        <v>0.16064707</v>
      </c>
      <c r="R28" s="13">
        <v>3.3538610000000003E-2</v>
      </c>
      <c r="S28" s="13">
        <v>5.6668459999999997E-2</v>
      </c>
      <c r="T28" s="13">
        <v>5.2596600000000002E-3</v>
      </c>
      <c r="U28" s="13">
        <v>0.16064707</v>
      </c>
      <c r="V28" s="13">
        <v>3.3538610000000003E-2</v>
      </c>
      <c r="W28" s="13">
        <v>5.6668459999999997E-2</v>
      </c>
      <c r="X28" s="13">
        <v>5.2596600000000002E-3</v>
      </c>
      <c r="Y28" s="13">
        <v>0.16064707</v>
      </c>
      <c r="Z28" s="13">
        <v>3.3538610000000003E-2</v>
      </c>
      <c r="AA28" s="13">
        <v>5.6668459999999997E-2</v>
      </c>
      <c r="AB28" s="13">
        <v>5.2596600000000002E-3</v>
      </c>
      <c r="AC28" s="13">
        <v>0.16064707</v>
      </c>
      <c r="AD28" s="13">
        <v>3.3538610000000003E-2</v>
      </c>
      <c r="AE28" s="13">
        <v>5.6668459999999997E-2</v>
      </c>
      <c r="AF28" s="13">
        <v>5.2596600000000002E-3</v>
      </c>
      <c r="AG28" s="13">
        <v>0.16064707</v>
      </c>
      <c r="AH28" s="13">
        <v>3.3538610000000003E-2</v>
      </c>
      <c r="AI28" s="13">
        <v>5.6668459999999997E-2</v>
      </c>
      <c r="AJ28" s="13">
        <v>5.2596600000000002E-3</v>
      </c>
      <c r="AK28" s="13">
        <v>0.16064707</v>
      </c>
      <c r="AL28" s="13">
        <v>3.3538610000000003E-2</v>
      </c>
      <c r="AM28" s="13">
        <v>5.6668459999999997E-2</v>
      </c>
      <c r="AN28" s="13">
        <v>5.2596600000000002E-3</v>
      </c>
      <c r="AO28" s="13">
        <v>0.16064707</v>
      </c>
      <c r="AP28" s="13">
        <v>3.3538610000000003E-2</v>
      </c>
      <c r="AQ28" s="13">
        <v>5.6668459999999997E-2</v>
      </c>
      <c r="AR28" s="13">
        <v>5.2596600000000002E-3</v>
      </c>
      <c r="AS28" s="13">
        <v>0.16064707</v>
      </c>
      <c r="AT28" s="13">
        <v>3.3538610000000003E-2</v>
      </c>
      <c r="AU28" s="13">
        <v>5.6668459999999997E-2</v>
      </c>
      <c r="AV28" s="13">
        <v>5.2596600000000002E-3</v>
      </c>
      <c r="AW28" s="13">
        <v>0.16064707</v>
      </c>
      <c r="AX28" s="13">
        <v>1.26582278481013E-2</v>
      </c>
      <c r="AY28" s="13">
        <v>0.04</v>
      </c>
      <c r="AZ28" s="13">
        <v>0</v>
      </c>
      <c r="BA28" s="13">
        <v>0.104477611940299</v>
      </c>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4">
        <f>+INDEX('Monthy Targets'!V:V,MATCH(FY2018_ALL_Targets!$B28,'Monthy Targets'!$B:$B,0))</f>
        <v>9.3800000000000008</v>
      </c>
      <c r="CA28" s="14">
        <f>+INDEX('Monthy Targets'!W:W,MATCH(FY2018_ALL_Targets!$B28,'Monthy Targets'!$B:$B,0))</f>
        <v>9.3800000000000008</v>
      </c>
      <c r="CB28" s="14">
        <f>+INDEX('Monthy Targets'!X:X,MATCH(FY2018_ALL_Targets!$B28,'Monthy Targets'!$B:$B,0))</f>
        <v>9.3800000000000008</v>
      </c>
      <c r="CC28" s="14">
        <f>+INDEX('Monthy Targets'!Y:Y,MATCH(FY2018_ALL_Targets!$B28,'Monthy Targets'!$B:$B,0))</f>
        <v>9.3800000000000008</v>
      </c>
      <c r="CD28" s="14">
        <f>+INDEX('Monthy Targets'!Z:Z,MATCH(FY2018_ALL_Targets!$B28,'Monthy Targets'!$B:$B,0))</f>
        <v>9.3800000000000008</v>
      </c>
      <c r="CE28" s="14">
        <f>+INDEX('Monthy Targets'!AA:AA,MATCH(FY2018_ALL_Targets!$B28,'Monthy Targets'!$B:$B,0))</f>
        <v>0</v>
      </c>
      <c r="CF28" s="14">
        <f>+INDEX('Monthy Targets'!AB:AB,MATCH(FY2018_ALL_Targets!$B28,'Monthy Targets'!$B:$B,0))</f>
        <v>0</v>
      </c>
      <c r="CG28" s="14">
        <f>+INDEX('Monthy Targets'!AC:AC,MATCH(FY2018_ALL_Targets!$B28,'Monthy Targets'!$B:$B,0))</f>
        <v>0</v>
      </c>
      <c r="CH28" s="14">
        <f>+INDEX('Monthy Targets'!AD:AD,MATCH(FY2018_ALL_Targets!$B28,'Monthy Targets'!$B:$B,0))</f>
        <v>0</v>
      </c>
      <c r="CI28" s="14">
        <f>+INDEX('Monthy Targets'!AE:AE,MATCH(FY2018_ALL_Targets!$B28,'Monthy Targets'!$B:$B,0))</f>
        <v>0</v>
      </c>
      <c r="CJ28" s="14">
        <f>+INDEX('Monthy Targets'!AF:AF,MATCH(FY2018_ALL_Targets!$B28,'Monthy Targets'!$B:$B,0))</f>
        <v>0</v>
      </c>
      <c r="CK28" s="14">
        <f>+INDEX('Monthy Targets'!AG:AG,MATCH(FY2018_ALL_Targets!$B28,'Monthy Targets'!$B:$B,0))</f>
        <v>0</v>
      </c>
      <c r="CL28" s="14">
        <v>0.62</v>
      </c>
      <c r="CM28" s="14">
        <v>0.62</v>
      </c>
      <c r="CN28" s="14">
        <v>0.62</v>
      </c>
      <c r="CO28" s="14">
        <v>0.62</v>
      </c>
      <c r="DB28" s="14">
        <v>1.1599999999999999</v>
      </c>
      <c r="DC28" s="14">
        <v>1.1599999999999999</v>
      </c>
      <c r="DD28" s="14">
        <v>1.1599999999999999</v>
      </c>
      <c r="DE28" s="14">
        <v>1.1599999999999999</v>
      </c>
      <c r="DR28" s="14">
        <v>1.76</v>
      </c>
      <c r="DV28" s="12">
        <f t="shared" si="0"/>
        <v>0</v>
      </c>
      <c r="DW28" s="12">
        <f t="shared" si="1"/>
        <v>0</v>
      </c>
      <c r="DX28" s="12">
        <f t="shared" si="2"/>
        <v>0</v>
      </c>
    </row>
    <row r="29" spans="1:128" x14ac:dyDescent="0.25">
      <c r="A29" s="293">
        <v>4346</v>
      </c>
      <c r="B29" s="293">
        <v>455573</v>
      </c>
      <c r="C29" s="293">
        <v>1025662</v>
      </c>
      <c r="D29" s="14">
        <v>1679902282</v>
      </c>
      <c r="F29" s="27" t="s">
        <v>1296</v>
      </c>
      <c r="G29" s="12" t="s">
        <v>634</v>
      </c>
      <c r="H29" s="27" t="s">
        <v>1356</v>
      </c>
      <c r="I29" s="12" t="s">
        <v>635</v>
      </c>
      <c r="J29" s="13">
        <v>3.00751879699248E-2</v>
      </c>
      <c r="K29" s="13">
        <v>6.1111111111111102E-2</v>
      </c>
      <c r="L29" s="13">
        <v>0</v>
      </c>
      <c r="M29" s="13">
        <v>0.17886178861788599</v>
      </c>
      <c r="N29" s="13">
        <v>3.3538610000000003E-2</v>
      </c>
      <c r="O29" s="13">
        <v>5.6668459999999997E-2</v>
      </c>
      <c r="P29" s="13">
        <v>5.2596600000000002E-3</v>
      </c>
      <c r="Q29" s="13">
        <v>0.16064707</v>
      </c>
      <c r="R29" s="13">
        <v>3.3538610000000003E-2</v>
      </c>
      <c r="S29" s="13">
        <v>6.00722222222222E-2</v>
      </c>
      <c r="T29" s="13">
        <v>5.2596600000000002E-3</v>
      </c>
      <c r="U29" s="13">
        <v>0.17582113821138201</v>
      </c>
      <c r="V29" s="13">
        <v>3.3538610000000003E-2</v>
      </c>
      <c r="W29" s="13">
        <v>5.8055555555555499E-2</v>
      </c>
      <c r="X29" s="13">
        <v>5.2596600000000002E-3</v>
      </c>
      <c r="Y29" s="13">
        <v>0.16991869918699201</v>
      </c>
      <c r="Z29" s="13">
        <v>3.3538610000000003E-2</v>
      </c>
      <c r="AA29" s="13">
        <v>5.9033333333333299E-2</v>
      </c>
      <c r="AB29" s="13">
        <v>5.2596600000000002E-3</v>
      </c>
      <c r="AC29" s="13">
        <v>0.17278048780487801</v>
      </c>
      <c r="AD29" s="13">
        <v>3.3538610000000003E-2</v>
      </c>
      <c r="AE29" s="13">
        <v>5.6668459999999997E-2</v>
      </c>
      <c r="AF29" s="13">
        <v>5.2596600000000002E-3</v>
      </c>
      <c r="AG29" s="13">
        <v>0.16097560975609801</v>
      </c>
      <c r="AH29" s="13">
        <v>3.3538610000000003E-2</v>
      </c>
      <c r="AI29" s="13">
        <v>5.7994444444444397E-2</v>
      </c>
      <c r="AJ29" s="13">
        <v>5.2596600000000002E-3</v>
      </c>
      <c r="AK29" s="13">
        <v>0.169739837398374</v>
      </c>
      <c r="AL29" s="13">
        <v>3.3538610000000003E-2</v>
      </c>
      <c r="AM29" s="13">
        <v>5.6668459999999997E-2</v>
      </c>
      <c r="AN29" s="13">
        <v>5.2596600000000002E-3</v>
      </c>
      <c r="AO29" s="13">
        <v>0.16064707</v>
      </c>
      <c r="AP29" s="13">
        <v>3.3538610000000003E-2</v>
      </c>
      <c r="AQ29" s="13">
        <v>5.6833333333333298E-2</v>
      </c>
      <c r="AR29" s="13">
        <v>5.2596600000000002E-3</v>
      </c>
      <c r="AS29" s="13">
        <v>0.16634146341463399</v>
      </c>
      <c r="AT29" s="13">
        <v>3.3538610000000003E-2</v>
      </c>
      <c r="AU29" s="13">
        <v>5.6668459999999997E-2</v>
      </c>
      <c r="AV29" s="13">
        <v>5.2596600000000002E-3</v>
      </c>
      <c r="AW29" s="13">
        <v>0.16064707</v>
      </c>
      <c r="AX29" s="13">
        <v>3.3333333333333298E-2</v>
      </c>
      <c r="AY29" s="13">
        <v>7.8947368421052599E-2</v>
      </c>
      <c r="AZ29" s="13">
        <v>0</v>
      </c>
      <c r="BA29" s="13">
        <v>0.107142857142857</v>
      </c>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4">
        <f>+INDEX('Monthy Targets'!V:V,MATCH(FY2018_ALL_Targets!$B29,'Monthy Targets'!$B:$B,0))</f>
        <v>5.08</v>
      </c>
      <c r="CA29" s="14">
        <f>+INDEX('Monthy Targets'!W:W,MATCH(FY2018_ALL_Targets!$B29,'Monthy Targets'!$B:$B,0))</f>
        <v>5.08</v>
      </c>
      <c r="CB29" s="14">
        <f>+INDEX('Monthy Targets'!X:X,MATCH(FY2018_ALL_Targets!$B29,'Monthy Targets'!$B:$B,0))</f>
        <v>5.08</v>
      </c>
      <c r="CC29" s="14">
        <f>+INDEX('Monthy Targets'!Y:Y,MATCH(FY2018_ALL_Targets!$B29,'Monthy Targets'!$B:$B,0))</f>
        <v>5.08</v>
      </c>
      <c r="CD29" s="14">
        <f>+INDEX('Monthy Targets'!Z:Z,MATCH(FY2018_ALL_Targets!$B29,'Monthy Targets'!$B:$B,0))</f>
        <v>5.08</v>
      </c>
      <c r="CE29" s="14">
        <f>+INDEX('Monthy Targets'!AA:AA,MATCH(FY2018_ALL_Targets!$B29,'Monthy Targets'!$B:$B,0))</f>
        <v>0</v>
      </c>
      <c r="CF29" s="14">
        <f>+INDEX('Monthy Targets'!AB:AB,MATCH(FY2018_ALL_Targets!$B29,'Monthy Targets'!$B:$B,0))</f>
        <v>0</v>
      </c>
      <c r="CG29" s="14">
        <f>+INDEX('Monthy Targets'!AC:AC,MATCH(FY2018_ALL_Targets!$B29,'Monthy Targets'!$B:$B,0))</f>
        <v>0</v>
      </c>
      <c r="CH29" s="14">
        <f>+INDEX('Monthy Targets'!AD:AD,MATCH(FY2018_ALL_Targets!$B29,'Monthy Targets'!$B:$B,0))</f>
        <v>0</v>
      </c>
      <c r="CI29" s="14">
        <f>+INDEX('Monthy Targets'!AE:AE,MATCH(FY2018_ALL_Targets!$B29,'Monthy Targets'!$B:$B,0))</f>
        <v>0</v>
      </c>
      <c r="CJ29" s="14">
        <f>+INDEX('Monthy Targets'!AF:AF,MATCH(FY2018_ALL_Targets!$B29,'Monthy Targets'!$B:$B,0))</f>
        <v>0</v>
      </c>
      <c r="CK29" s="14">
        <f>+INDEX('Monthy Targets'!AG:AG,MATCH(FY2018_ALL_Targets!$B29,'Monthy Targets'!$B:$B,0))</f>
        <v>0</v>
      </c>
      <c r="CL29" s="14">
        <v>0.34</v>
      </c>
      <c r="CM29" s="14">
        <v>0</v>
      </c>
      <c r="CN29" s="14">
        <v>0.34</v>
      </c>
      <c r="CO29" s="14">
        <v>0.34</v>
      </c>
      <c r="DB29" s="14">
        <v>0.63</v>
      </c>
      <c r="DC29" s="14">
        <v>0</v>
      </c>
      <c r="DD29" s="14">
        <v>0.63</v>
      </c>
      <c r="DE29" s="14">
        <v>0.63</v>
      </c>
      <c r="DR29" s="14">
        <v>0.85</v>
      </c>
      <c r="DV29" s="12">
        <f t="shared" si="0"/>
        <v>0</v>
      </c>
      <c r="DW29" s="12">
        <f t="shared" si="1"/>
        <v>0</v>
      </c>
      <c r="DX29" s="12">
        <f t="shared" si="2"/>
        <v>0</v>
      </c>
    </row>
    <row r="30" spans="1:128" x14ac:dyDescent="0.25">
      <c r="A30" s="293">
        <v>4865</v>
      </c>
      <c r="B30" s="293">
        <v>455574</v>
      </c>
      <c r="C30" s="293">
        <v>1026266</v>
      </c>
      <c r="D30" s="14">
        <v>1073634366</v>
      </c>
      <c r="F30" s="27" t="s">
        <v>1293</v>
      </c>
      <c r="G30" s="12" t="s">
        <v>288</v>
      </c>
      <c r="H30" s="27" t="s">
        <v>1401</v>
      </c>
      <c r="I30" s="12" t="s">
        <v>289</v>
      </c>
      <c r="J30" s="13">
        <v>6.6666666666666693E-2</v>
      </c>
      <c r="K30" s="13">
        <v>8.59375E-2</v>
      </c>
      <c r="L30" s="13">
        <v>0</v>
      </c>
      <c r="M30" s="13">
        <v>0.14937759336099601</v>
      </c>
      <c r="N30" s="13">
        <v>3.3538610000000003E-2</v>
      </c>
      <c r="O30" s="13">
        <v>5.6668459999999997E-2</v>
      </c>
      <c r="P30" s="13">
        <v>5.2596600000000002E-3</v>
      </c>
      <c r="Q30" s="13">
        <v>0.16064707</v>
      </c>
      <c r="R30" s="13">
        <v>6.5533333333333305E-2</v>
      </c>
      <c r="S30" s="13">
        <v>8.4476562500000005E-2</v>
      </c>
      <c r="T30" s="13">
        <v>5.2596600000000002E-3</v>
      </c>
      <c r="U30" s="13">
        <v>0.16064707</v>
      </c>
      <c r="V30" s="13">
        <v>6.3333333333333297E-2</v>
      </c>
      <c r="W30" s="13">
        <v>8.1640624999999994E-2</v>
      </c>
      <c r="X30" s="13">
        <v>5.2596600000000002E-3</v>
      </c>
      <c r="Y30" s="13">
        <v>0.16064707</v>
      </c>
      <c r="Z30" s="13">
        <v>6.4399999999999999E-2</v>
      </c>
      <c r="AA30" s="13">
        <v>8.3015624999999996E-2</v>
      </c>
      <c r="AB30" s="13">
        <v>5.2596600000000002E-3</v>
      </c>
      <c r="AC30" s="13">
        <v>0.16064707</v>
      </c>
      <c r="AD30" s="13">
        <v>0.06</v>
      </c>
      <c r="AE30" s="13">
        <v>7.7343750000000003E-2</v>
      </c>
      <c r="AF30" s="13">
        <v>5.2596600000000002E-3</v>
      </c>
      <c r="AG30" s="13">
        <v>0.16064707</v>
      </c>
      <c r="AH30" s="13">
        <v>6.3266666666666693E-2</v>
      </c>
      <c r="AI30" s="13">
        <v>8.15546875E-2</v>
      </c>
      <c r="AJ30" s="13">
        <v>5.2596600000000002E-3</v>
      </c>
      <c r="AK30" s="13">
        <v>0.16064707</v>
      </c>
      <c r="AL30" s="13">
        <v>5.6666666666666698E-2</v>
      </c>
      <c r="AM30" s="13">
        <v>7.3046874999999997E-2</v>
      </c>
      <c r="AN30" s="13">
        <v>5.2596600000000002E-3</v>
      </c>
      <c r="AO30" s="13">
        <v>0.16064707</v>
      </c>
      <c r="AP30" s="13">
        <v>6.2E-2</v>
      </c>
      <c r="AQ30" s="13">
        <v>7.9921875000000003E-2</v>
      </c>
      <c r="AR30" s="13">
        <v>5.2596600000000002E-3</v>
      </c>
      <c r="AS30" s="13">
        <v>0.16064707</v>
      </c>
      <c r="AT30" s="13">
        <v>5.3333333333333302E-2</v>
      </c>
      <c r="AU30" s="13">
        <v>6.8750000000000006E-2</v>
      </c>
      <c r="AV30" s="13">
        <v>5.2596600000000002E-3</v>
      </c>
      <c r="AW30" s="13">
        <v>0.16064707</v>
      </c>
      <c r="AX30" s="13">
        <v>3.03030303030303E-2</v>
      </c>
      <c r="AY30" s="13">
        <v>7.0175438596491196E-2</v>
      </c>
      <c r="AZ30" s="13">
        <v>0</v>
      </c>
      <c r="BA30" s="13">
        <v>0.186440677966102</v>
      </c>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4">
        <f>+INDEX('Monthy Targets'!V:V,MATCH(FY2018_ALL_Targets!$B30,'Monthy Targets'!$B:$B,0))</f>
        <v>6.52</v>
      </c>
      <c r="CA30" s="14">
        <f>+INDEX('Monthy Targets'!W:W,MATCH(FY2018_ALL_Targets!$B30,'Monthy Targets'!$B:$B,0))</f>
        <v>6.52</v>
      </c>
      <c r="CB30" s="14">
        <f>+INDEX('Monthy Targets'!X:X,MATCH(FY2018_ALL_Targets!$B30,'Monthy Targets'!$B:$B,0))</f>
        <v>6.52</v>
      </c>
      <c r="CC30" s="14">
        <f>+INDEX('Monthy Targets'!Y:Y,MATCH(FY2018_ALL_Targets!$B30,'Monthy Targets'!$B:$B,0))</f>
        <v>6.52</v>
      </c>
      <c r="CD30" s="14">
        <f>+INDEX('Monthy Targets'!Z:Z,MATCH(FY2018_ALL_Targets!$B30,'Monthy Targets'!$B:$B,0))</f>
        <v>6.52</v>
      </c>
      <c r="CE30" s="14">
        <f>+INDEX('Monthy Targets'!AA:AA,MATCH(FY2018_ALL_Targets!$B30,'Monthy Targets'!$B:$B,0))</f>
        <v>0</v>
      </c>
      <c r="CF30" s="14">
        <f>+INDEX('Monthy Targets'!AB:AB,MATCH(FY2018_ALL_Targets!$B30,'Monthy Targets'!$B:$B,0))</f>
        <v>0</v>
      </c>
      <c r="CG30" s="14">
        <f>+INDEX('Monthy Targets'!AC:AC,MATCH(FY2018_ALL_Targets!$B30,'Monthy Targets'!$B:$B,0))</f>
        <v>0</v>
      </c>
      <c r="CH30" s="14">
        <f>+INDEX('Monthy Targets'!AD:AD,MATCH(FY2018_ALL_Targets!$B30,'Monthy Targets'!$B:$B,0))</f>
        <v>0</v>
      </c>
      <c r="CI30" s="14">
        <f>+INDEX('Monthy Targets'!AE:AE,MATCH(FY2018_ALL_Targets!$B30,'Monthy Targets'!$B:$B,0))</f>
        <v>0</v>
      </c>
      <c r="CJ30" s="14">
        <f>+INDEX('Monthy Targets'!AF:AF,MATCH(FY2018_ALL_Targets!$B30,'Monthy Targets'!$B:$B,0))</f>
        <v>0</v>
      </c>
      <c r="CK30" s="14">
        <f>+INDEX('Monthy Targets'!AG:AG,MATCH(FY2018_ALL_Targets!$B30,'Monthy Targets'!$B:$B,0))</f>
        <v>0</v>
      </c>
      <c r="CL30" s="14">
        <v>0.43</v>
      </c>
      <c r="CM30" s="14">
        <v>0.43</v>
      </c>
      <c r="CN30" s="14">
        <v>0.43</v>
      </c>
      <c r="CO30" s="14">
        <v>0</v>
      </c>
      <c r="DB30" s="14">
        <v>0.8</v>
      </c>
      <c r="DC30" s="14">
        <v>0.8</v>
      </c>
      <c r="DD30" s="14">
        <v>0.8</v>
      </c>
      <c r="DE30" s="14">
        <v>0</v>
      </c>
      <c r="DR30" s="14">
        <v>1.0900000000000001</v>
      </c>
      <c r="DV30" s="12">
        <f t="shared" si="0"/>
        <v>0</v>
      </c>
      <c r="DW30" s="12">
        <f t="shared" si="1"/>
        <v>0</v>
      </c>
      <c r="DX30" s="12">
        <f t="shared" si="2"/>
        <v>0</v>
      </c>
    </row>
    <row r="31" spans="1:128" x14ac:dyDescent="0.25">
      <c r="A31" s="293">
        <v>4530</v>
      </c>
      <c r="B31" s="293">
        <v>455576</v>
      </c>
      <c r="C31" s="293">
        <v>1021006</v>
      </c>
      <c r="D31" s="14">
        <v>1699029413</v>
      </c>
      <c r="F31" s="27" t="s">
        <v>1293</v>
      </c>
      <c r="G31" s="12" t="s">
        <v>702</v>
      </c>
      <c r="H31" s="27" t="s">
        <v>1355</v>
      </c>
      <c r="I31" s="12" t="s">
        <v>703</v>
      </c>
      <c r="J31" s="13">
        <v>0</v>
      </c>
      <c r="K31" s="13">
        <v>9.9290780141844004E-2</v>
      </c>
      <c r="L31" s="13">
        <v>0</v>
      </c>
      <c r="M31" s="13">
        <v>0.159509202453988</v>
      </c>
      <c r="N31" s="13">
        <v>3.3538610000000003E-2</v>
      </c>
      <c r="O31" s="13">
        <v>5.6668459999999997E-2</v>
      </c>
      <c r="P31" s="13">
        <v>5.2596600000000002E-3</v>
      </c>
      <c r="Q31" s="13">
        <v>0.16064707</v>
      </c>
      <c r="R31" s="13">
        <v>3.3538610000000003E-2</v>
      </c>
      <c r="S31" s="13">
        <v>9.7602836879432595E-2</v>
      </c>
      <c r="T31" s="13">
        <v>5.2596600000000002E-3</v>
      </c>
      <c r="U31" s="13">
        <v>0.16064707</v>
      </c>
      <c r="V31" s="13">
        <v>3.3538610000000003E-2</v>
      </c>
      <c r="W31" s="13">
        <v>9.4326241134751798E-2</v>
      </c>
      <c r="X31" s="13">
        <v>5.2596600000000002E-3</v>
      </c>
      <c r="Y31" s="13">
        <v>0.16064707</v>
      </c>
      <c r="Z31" s="13">
        <v>3.3538610000000003E-2</v>
      </c>
      <c r="AA31" s="13">
        <v>9.5914893617021296E-2</v>
      </c>
      <c r="AB31" s="13">
        <v>5.2596600000000002E-3</v>
      </c>
      <c r="AC31" s="13">
        <v>0.16064707</v>
      </c>
      <c r="AD31" s="13">
        <v>3.3538610000000003E-2</v>
      </c>
      <c r="AE31" s="13">
        <v>8.9361702127659606E-2</v>
      </c>
      <c r="AF31" s="13">
        <v>5.2596600000000002E-3</v>
      </c>
      <c r="AG31" s="13">
        <v>0.16064707</v>
      </c>
      <c r="AH31" s="13">
        <v>3.3538610000000003E-2</v>
      </c>
      <c r="AI31" s="13">
        <v>9.4226950354609901E-2</v>
      </c>
      <c r="AJ31" s="13">
        <v>5.2596600000000002E-3</v>
      </c>
      <c r="AK31" s="13">
        <v>0.16064707</v>
      </c>
      <c r="AL31" s="13">
        <v>3.3538610000000003E-2</v>
      </c>
      <c r="AM31" s="13">
        <v>8.4397163120567401E-2</v>
      </c>
      <c r="AN31" s="13">
        <v>5.2596600000000002E-3</v>
      </c>
      <c r="AO31" s="13">
        <v>0.16064707</v>
      </c>
      <c r="AP31" s="13">
        <v>3.3538610000000003E-2</v>
      </c>
      <c r="AQ31" s="13">
        <v>9.2340425531914905E-2</v>
      </c>
      <c r="AR31" s="13">
        <v>5.2596600000000002E-3</v>
      </c>
      <c r="AS31" s="13">
        <v>0.16064707</v>
      </c>
      <c r="AT31" s="13">
        <v>3.3538610000000003E-2</v>
      </c>
      <c r="AU31" s="13">
        <v>7.9432624113475195E-2</v>
      </c>
      <c r="AV31" s="13">
        <v>5.2596600000000002E-3</v>
      </c>
      <c r="AW31" s="13">
        <v>0.16064707</v>
      </c>
      <c r="AX31" s="13">
        <v>2.5000000000000001E-2</v>
      </c>
      <c r="AY31" s="13">
        <v>0</v>
      </c>
      <c r="AZ31" s="13">
        <v>0</v>
      </c>
      <c r="BA31" s="13">
        <v>0.12121212121212099</v>
      </c>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4">
        <f>+INDEX('Monthy Targets'!V:V,MATCH(FY2018_ALL_Targets!$B31,'Monthy Targets'!$B:$B,0))</f>
        <v>5.0999999999999996</v>
      </c>
      <c r="CA31" s="14">
        <f>+INDEX('Monthy Targets'!W:W,MATCH(FY2018_ALL_Targets!$B31,'Monthy Targets'!$B:$B,0))</f>
        <v>5.0999999999999996</v>
      </c>
      <c r="CB31" s="14">
        <f>+INDEX('Monthy Targets'!X:X,MATCH(FY2018_ALL_Targets!$B31,'Monthy Targets'!$B:$B,0))</f>
        <v>5.0999999999999996</v>
      </c>
      <c r="CC31" s="14">
        <f>+INDEX('Monthy Targets'!Y:Y,MATCH(FY2018_ALL_Targets!$B31,'Monthy Targets'!$B:$B,0))</f>
        <v>5.0999999999999996</v>
      </c>
      <c r="CD31" s="14">
        <f>+INDEX('Monthy Targets'!Z:Z,MATCH(FY2018_ALL_Targets!$B31,'Monthy Targets'!$B:$B,0))</f>
        <v>5.0999999999999996</v>
      </c>
      <c r="CE31" s="14">
        <f>+INDEX('Monthy Targets'!AA:AA,MATCH(FY2018_ALL_Targets!$B31,'Monthy Targets'!$B:$B,0))</f>
        <v>0</v>
      </c>
      <c r="CF31" s="14">
        <f>+INDEX('Monthy Targets'!AB:AB,MATCH(FY2018_ALL_Targets!$B31,'Monthy Targets'!$B:$B,0))</f>
        <v>0</v>
      </c>
      <c r="CG31" s="14">
        <f>+INDEX('Monthy Targets'!AC:AC,MATCH(FY2018_ALL_Targets!$B31,'Monthy Targets'!$B:$B,0))</f>
        <v>0</v>
      </c>
      <c r="CH31" s="14">
        <f>+INDEX('Monthy Targets'!AD:AD,MATCH(FY2018_ALL_Targets!$B31,'Monthy Targets'!$B:$B,0))</f>
        <v>0</v>
      </c>
      <c r="CI31" s="14">
        <f>+INDEX('Monthy Targets'!AE:AE,MATCH(FY2018_ALL_Targets!$B31,'Monthy Targets'!$B:$B,0))</f>
        <v>0</v>
      </c>
      <c r="CJ31" s="14">
        <f>+INDEX('Monthy Targets'!AF:AF,MATCH(FY2018_ALL_Targets!$B31,'Monthy Targets'!$B:$B,0))</f>
        <v>0</v>
      </c>
      <c r="CK31" s="14">
        <f>+INDEX('Monthy Targets'!AG:AG,MATCH(FY2018_ALL_Targets!$B31,'Monthy Targets'!$B:$B,0))</f>
        <v>0</v>
      </c>
      <c r="CL31" s="14">
        <v>0.34</v>
      </c>
      <c r="CM31" s="14">
        <v>0.34</v>
      </c>
      <c r="CN31" s="14">
        <v>0.34</v>
      </c>
      <c r="CO31" s="14">
        <v>0.34</v>
      </c>
      <c r="DB31" s="14">
        <v>0.63</v>
      </c>
      <c r="DC31" s="14">
        <v>0.63</v>
      </c>
      <c r="DD31" s="14">
        <v>0.63</v>
      </c>
      <c r="DE31" s="14">
        <v>0.63</v>
      </c>
      <c r="DR31" s="14">
        <v>0.96</v>
      </c>
      <c r="DV31" s="12">
        <f t="shared" si="0"/>
        <v>0</v>
      </c>
      <c r="DW31" s="12">
        <f t="shared" si="1"/>
        <v>0</v>
      </c>
      <c r="DX31" s="12">
        <f t="shared" si="2"/>
        <v>0</v>
      </c>
    </row>
    <row r="32" spans="1:128" x14ac:dyDescent="0.25">
      <c r="A32" s="293">
        <v>4802</v>
      </c>
      <c r="B32" s="293">
        <v>455577</v>
      </c>
      <c r="C32" s="293">
        <v>1021225</v>
      </c>
      <c r="D32" s="14">
        <v>1437595824</v>
      </c>
      <c r="F32" s="27" t="s">
        <v>1296</v>
      </c>
      <c r="G32" s="12" t="s">
        <v>828</v>
      </c>
      <c r="H32" s="27" t="s">
        <v>1295</v>
      </c>
      <c r="I32" s="12" t="s">
        <v>671</v>
      </c>
      <c r="J32" s="13">
        <v>3.9215686274509803E-2</v>
      </c>
      <c r="K32" s="13">
        <v>6.3063063063063099E-2</v>
      </c>
      <c r="L32" s="13">
        <v>0</v>
      </c>
      <c r="M32" s="13">
        <v>0.16778523489932901</v>
      </c>
      <c r="N32" s="13">
        <v>3.3538610000000003E-2</v>
      </c>
      <c r="O32" s="13">
        <v>5.6668459999999997E-2</v>
      </c>
      <c r="P32" s="13">
        <v>5.2596600000000002E-3</v>
      </c>
      <c r="Q32" s="13">
        <v>0.16064707</v>
      </c>
      <c r="R32" s="13">
        <v>3.8549019607843099E-2</v>
      </c>
      <c r="S32" s="13">
        <v>6.1990990990991E-2</v>
      </c>
      <c r="T32" s="13">
        <v>5.2596600000000002E-3</v>
      </c>
      <c r="U32" s="13">
        <v>0.16493288590603999</v>
      </c>
      <c r="V32" s="13">
        <v>3.7254901960784299E-2</v>
      </c>
      <c r="W32" s="13">
        <v>5.9909909909909902E-2</v>
      </c>
      <c r="X32" s="13">
        <v>5.2596600000000002E-3</v>
      </c>
      <c r="Y32" s="13">
        <v>0.16064707</v>
      </c>
      <c r="Z32" s="13">
        <v>3.7882352941176499E-2</v>
      </c>
      <c r="AA32" s="13">
        <v>6.0918918918918902E-2</v>
      </c>
      <c r="AB32" s="13">
        <v>5.2596600000000002E-3</v>
      </c>
      <c r="AC32" s="13">
        <v>0.16208053691275201</v>
      </c>
      <c r="AD32" s="13">
        <v>3.5294117647058802E-2</v>
      </c>
      <c r="AE32" s="13">
        <v>5.6756756756756802E-2</v>
      </c>
      <c r="AF32" s="13">
        <v>5.2596600000000002E-3</v>
      </c>
      <c r="AG32" s="13">
        <v>0.16064707</v>
      </c>
      <c r="AH32" s="13">
        <v>3.7215686274509802E-2</v>
      </c>
      <c r="AI32" s="13">
        <v>5.9846846846846803E-2</v>
      </c>
      <c r="AJ32" s="13">
        <v>5.2596600000000002E-3</v>
      </c>
      <c r="AK32" s="13">
        <v>0.16064707</v>
      </c>
      <c r="AL32" s="13">
        <v>3.3538610000000003E-2</v>
      </c>
      <c r="AM32" s="13">
        <v>5.6668459999999997E-2</v>
      </c>
      <c r="AN32" s="13">
        <v>5.2596600000000002E-3</v>
      </c>
      <c r="AO32" s="13">
        <v>0.16064707</v>
      </c>
      <c r="AP32" s="13">
        <v>3.6470588235294102E-2</v>
      </c>
      <c r="AQ32" s="13">
        <v>5.8648648648648598E-2</v>
      </c>
      <c r="AR32" s="13">
        <v>5.2596600000000002E-3</v>
      </c>
      <c r="AS32" s="13">
        <v>0.16064707</v>
      </c>
      <c r="AT32" s="13">
        <v>3.3538610000000003E-2</v>
      </c>
      <c r="AU32" s="13">
        <v>5.6668459999999997E-2</v>
      </c>
      <c r="AV32" s="13">
        <v>5.2596600000000002E-3</v>
      </c>
      <c r="AW32" s="13">
        <v>0.16064707</v>
      </c>
      <c r="AX32" s="13">
        <v>2.6315789473684199E-2</v>
      </c>
      <c r="AY32" s="13">
        <v>3.4482758620689703E-2</v>
      </c>
      <c r="AZ32" s="13">
        <v>0</v>
      </c>
      <c r="BA32" s="13">
        <v>8.1081081081081099E-2</v>
      </c>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4">
        <f>+INDEX('Monthy Targets'!V:V,MATCH(FY2018_ALL_Targets!$B32,'Monthy Targets'!$B:$B,0))</f>
        <v>2.75</v>
      </c>
      <c r="CA32" s="14">
        <f>+INDEX('Monthy Targets'!W:W,MATCH(FY2018_ALL_Targets!$B32,'Monthy Targets'!$B:$B,0))</f>
        <v>2.75</v>
      </c>
      <c r="CB32" s="14">
        <f>+INDEX('Monthy Targets'!X:X,MATCH(FY2018_ALL_Targets!$B32,'Monthy Targets'!$B:$B,0))</f>
        <v>2.75</v>
      </c>
      <c r="CC32" s="14">
        <f>+INDEX('Monthy Targets'!Y:Y,MATCH(FY2018_ALL_Targets!$B32,'Monthy Targets'!$B:$B,0))</f>
        <v>2.75</v>
      </c>
      <c r="CD32" s="14">
        <f>+INDEX('Monthy Targets'!Z:Z,MATCH(FY2018_ALL_Targets!$B32,'Monthy Targets'!$B:$B,0))</f>
        <v>2.75</v>
      </c>
      <c r="CE32" s="14">
        <f>+INDEX('Monthy Targets'!AA:AA,MATCH(FY2018_ALL_Targets!$B32,'Monthy Targets'!$B:$B,0))</f>
        <v>0</v>
      </c>
      <c r="CF32" s="14">
        <f>+INDEX('Monthy Targets'!AB:AB,MATCH(FY2018_ALL_Targets!$B32,'Monthy Targets'!$B:$B,0))</f>
        <v>0</v>
      </c>
      <c r="CG32" s="14">
        <f>+INDEX('Monthy Targets'!AC:AC,MATCH(FY2018_ALL_Targets!$B32,'Monthy Targets'!$B:$B,0))</f>
        <v>0</v>
      </c>
      <c r="CH32" s="14">
        <f>+INDEX('Monthy Targets'!AD:AD,MATCH(FY2018_ALL_Targets!$B32,'Monthy Targets'!$B:$B,0))</f>
        <v>0</v>
      </c>
      <c r="CI32" s="14">
        <f>+INDEX('Monthy Targets'!AE:AE,MATCH(FY2018_ALL_Targets!$B32,'Monthy Targets'!$B:$B,0))</f>
        <v>0</v>
      </c>
      <c r="CJ32" s="14">
        <f>+INDEX('Monthy Targets'!AF:AF,MATCH(FY2018_ALL_Targets!$B32,'Monthy Targets'!$B:$B,0))</f>
        <v>0</v>
      </c>
      <c r="CK32" s="14">
        <f>+INDEX('Monthy Targets'!AG:AG,MATCH(FY2018_ALL_Targets!$B32,'Monthy Targets'!$B:$B,0))</f>
        <v>0</v>
      </c>
      <c r="CL32" s="14">
        <v>0.18</v>
      </c>
      <c r="CM32" s="14">
        <v>0.18</v>
      </c>
      <c r="CN32" s="14">
        <v>0.18</v>
      </c>
      <c r="CO32" s="14">
        <v>0.18</v>
      </c>
      <c r="DB32" s="14">
        <v>0.34</v>
      </c>
      <c r="DC32" s="14">
        <v>0.34</v>
      </c>
      <c r="DD32" s="14">
        <v>0.34</v>
      </c>
      <c r="DE32" s="14">
        <v>0.34</v>
      </c>
      <c r="DR32" s="14">
        <v>0.52</v>
      </c>
      <c r="DV32" s="12">
        <f t="shared" si="0"/>
        <v>0</v>
      </c>
      <c r="DW32" s="12">
        <f t="shared" si="1"/>
        <v>0</v>
      </c>
      <c r="DX32" s="12">
        <f t="shared" si="2"/>
        <v>0</v>
      </c>
    </row>
    <row r="33" spans="1:128" x14ac:dyDescent="0.25">
      <c r="A33" s="293">
        <v>4650</v>
      </c>
      <c r="B33" s="293">
        <v>455582</v>
      </c>
      <c r="C33" s="293">
        <v>1013457</v>
      </c>
      <c r="D33" s="14">
        <v>1871614917</v>
      </c>
      <c r="F33" s="27" t="s">
        <v>1279</v>
      </c>
      <c r="G33" s="12" t="s">
        <v>772</v>
      </c>
      <c r="H33" s="27" t="s">
        <v>1391</v>
      </c>
      <c r="I33" s="12" t="s">
        <v>773</v>
      </c>
      <c r="J33" s="13">
        <v>1.28755364806867E-2</v>
      </c>
      <c r="K33" s="13">
        <v>0.12977099236641201</v>
      </c>
      <c r="L33" s="13">
        <v>0</v>
      </c>
      <c r="M33" s="13">
        <v>0.246636771300448</v>
      </c>
      <c r="N33" s="13">
        <v>3.3538610000000003E-2</v>
      </c>
      <c r="O33" s="13">
        <v>5.6668459999999997E-2</v>
      </c>
      <c r="P33" s="13">
        <v>5.2596600000000002E-3</v>
      </c>
      <c r="Q33" s="13">
        <v>0.16064707</v>
      </c>
      <c r="R33" s="13">
        <v>3.3538610000000003E-2</v>
      </c>
      <c r="S33" s="13">
        <v>0.127564885496183</v>
      </c>
      <c r="T33" s="13">
        <v>5.2596600000000002E-3</v>
      </c>
      <c r="U33" s="13">
        <v>0.242443946188341</v>
      </c>
      <c r="V33" s="13">
        <v>3.3538610000000003E-2</v>
      </c>
      <c r="W33" s="13">
        <v>0.123282442748092</v>
      </c>
      <c r="X33" s="13">
        <v>5.2596600000000002E-3</v>
      </c>
      <c r="Y33" s="13">
        <v>0.23430493273542599</v>
      </c>
      <c r="Z33" s="13">
        <v>3.3538610000000003E-2</v>
      </c>
      <c r="AA33" s="13">
        <v>0.12535877862595399</v>
      </c>
      <c r="AB33" s="13">
        <v>5.2596600000000002E-3</v>
      </c>
      <c r="AC33" s="13">
        <v>0.238251121076233</v>
      </c>
      <c r="AD33" s="13">
        <v>3.3538610000000003E-2</v>
      </c>
      <c r="AE33" s="13">
        <v>0.116793893129771</v>
      </c>
      <c r="AF33" s="13">
        <v>5.2596600000000002E-3</v>
      </c>
      <c r="AG33" s="13">
        <v>0.22197309417040401</v>
      </c>
      <c r="AH33" s="13">
        <v>3.3538610000000003E-2</v>
      </c>
      <c r="AI33" s="13">
        <v>0.123152671755725</v>
      </c>
      <c r="AJ33" s="13">
        <v>5.2596600000000002E-3</v>
      </c>
      <c r="AK33" s="13">
        <v>0.234058295964126</v>
      </c>
      <c r="AL33" s="13">
        <v>3.3538610000000003E-2</v>
      </c>
      <c r="AM33" s="13">
        <v>0.11030534351144999</v>
      </c>
      <c r="AN33" s="13">
        <v>5.2596600000000002E-3</v>
      </c>
      <c r="AO33" s="13">
        <v>0.20964125560538099</v>
      </c>
      <c r="AP33" s="13">
        <v>3.3538610000000003E-2</v>
      </c>
      <c r="AQ33" s="13">
        <v>0.120687022900763</v>
      </c>
      <c r="AR33" s="13">
        <v>5.2596600000000002E-3</v>
      </c>
      <c r="AS33" s="13">
        <v>0.22937219730941699</v>
      </c>
      <c r="AT33" s="13">
        <v>3.3538610000000003E-2</v>
      </c>
      <c r="AU33" s="13">
        <v>0.10381679389313</v>
      </c>
      <c r="AV33" s="13">
        <v>5.2596600000000002E-3</v>
      </c>
      <c r="AW33" s="13">
        <v>0.19730941704035901</v>
      </c>
      <c r="AX33" s="13">
        <v>1.8181818181818198E-2</v>
      </c>
      <c r="AY33" s="13">
        <v>0.1</v>
      </c>
      <c r="AZ33" s="13">
        <v>0</v>
      </c>
      <c r="BA33" s="13">
        <v>0.19230769230769201</v>
      </c>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4">
        <f>+INDEX('Monthy Targets'!V:V,MATCH(FY2018_ALL_Targets!$B33,'Monthy Targets'!$B:$B,0))</f>
        <v>4.34</v>
      </c>
      <c r="CA33" s="14">
        <f>+INDEX('Monthy Targets'!W:W,MATCH(FY2018_ALL_Targets!$B33,'Monthy Targets'!$B:$B,0))</f>
        <v>4.34</v>
      </c>
      <c r="CB33" s="14">
        <f>+INDEX('Monthy Targets'!X:X,MATCH(FY2018_ALL_Targets!$B33,'Monthy Targets'!$B:$B,0))</f>
        <v>4.34</v>
      </c>
      <c r="CC33" s="14">
        <f>+INDEX('Monthy Targets'!Y:Y,MATCH(FY2018_ALL_Targets!$B33,'Monthy Targets'!$B:$B,0))</f>
        <v>4.34</v>
      </c>
      <c r="CD33" s="14">
        <f>+INDEX('Monthy Targets'!Z:Z,MATCH(FY2018_ALL_Targets!$B33,'Monthy Targets'!$B:$B,0))</f>
        <v>4.34</v>
      </c>
      <c r="CE33" s="14">
        <f>+INDEX('Monthy Targets'!AA:AA,MATCH(FY2018_ALL_Targets!$B33,'Monthy Targets'!$B:$B,0))</f>
        <v>0</v>
      </c>
      <c r="CF33" s="14">
        <f>+INDEX('Monthy Targets'!AB:AB,MATCH(FY2018_ALL_Targets!$B33,'Monthy Targets'!$B:$B,0))</f>
        <v>0</v>
      </c>
      <c r="CG33" s="14">
        <f>+INDEX('Monthy Targets'!AC:AC,MATCH(FY2018_ALL_Targets!$B33,'Monthy Targets'!$B:$B,0))</f>
        <v>0</v>
      </c>
      <c r="CH33" s="14">
        <f>+INDEX('Monthy Targets'!AD:AD,MATCH(FY2018_ALL_Targets!$B33,'Monthy Targets'!$B:$B,0))</f>
        <v>0</v>
      </c>
      <c r="CI33" s="14">
        <f>+INDEX('Monthy Targets'!AE:AE,MATCH(FY2018_ALL_Targets!$B33,'Monthy Targets'!$B:$B,0))</f>
        <v>0</v>
      </c>
      <c r="CJ33" s="14">
        <f>+INDEX('Monthy Targets'!AF:AF,MATCH(FY2018_ALL_Targets!$B33,'Monthy Targets'!$B:$B,0))</f>
        <v>0</v>
      </c>
      <c r="CK33" s="14">
        <f>+INDEX('Monthy Targets'!AG:AG,MATCH(FY2018_ALL_Targets!$B33,'Monthy Targets'!$B:$B,0))</f>
        <v>0</v>
      </c>
      <c r="CL33" s="14">
        <v>0.28999999999999998</v>
      </c>
      <c r="CM33" s="14">
        <v>0.28999999999999998</v>
      </c>
      <c r="CN33" s="14">
        <v>0.28999999999999998</v>
      </c>
      <c r="CO33" s="14">
        <v>0.28999999999999998</v>
      </c>
      <c r="DB33" s="14">
        <v>0.54</v>
      </c>
      <c r="DC33" s="14">
        <v>0.54</v>
      </c>
      <c r="DD33" s="14">
        <v>0.54</v>
      </c>
      <c r="DE33" s="14">
        <v>0.54</v>
      </c>
      <c r="DR33" s="14">
        <v>0.82</v>
      </c>
      <c r="DV33" s="12">
        <f t="shared" si="0"/>
        <v>0</v>
      </c>
      <c r="DW33" s="12">
        <f t="shared" si="1"/>
        <v>0</v>
      </c>
      <c r="DX33" s="12">
        <f t="shared" si="2"/>
        <v>0</v>
      </c>
    </row>
    <row r="34" spans="1:128" x14ac:dyDescent="0.25">
      <c r="A34" s="293">
        <v>4898</v>
      </c>
      <c r="B34" s="293">
        <v>455586</v>
      </c>
      <c r="C34" s="293">
        <v>1017924</v>
      </c>
      <c r="D34" s="14">
        <v>1902132301</v>
      </c>
      <c r="F34" s="27" t="s">
        <v>1408</v>
      </c>
      <c r="G34" s="12" t="s">
        <v>867</v>
      </c>
      <c r="H34" s="27" t="s">
        <v>1455</v>
      </c>
      <c r="I34" s="12" t="s">
        <v>868</v>
      </c>
      <c r="J34" s="13">
        <v>1.9736842105263198E-2</v>
      </c>
      <c r="K34" s="13">
        <v>4.3010752688171998E-2</v>
      </c>
      <c r="L34" s="13">
        <v>6.5789473684210495E-2</v>
      </c>
      <c r="M34" s="13">
        <v>0.25270758122743697</v>
      </c>
      <c r="N34" s="13">
        <v>3.3538610000000003E-2</v>
      </c>
      <c r="O34" s="13">
        <v>5.6668459999999997E-2</v>
      </c>
      <c r="P34" s="13">
        <v>5.2596600000000002E-3</v>
      </c>
      <c r="Q34" s="13">
        <v>0.16064707</v>
      </c>
      <c r="R34" s="13">
        <v>3.3538610000000003E-2</v>
      </c>
      <c r="S34" s="13">
        <v>5.6668459999999997E-2</v>
      </c>
      <c r="T34" s="13">
        <v>6.4671052631578907E-2</v>
      </c>
      <c r="U34" s="13">
        <v>0.24841155234657</v>
      </c>
      <c r="V34" s="13">
        <v>3.3538610000000003E-2</v>
      </c>
      <c r="W34" s="13">
        <v>5.6668459999999997E-2</v>
      </c>
      <c r="X34" s="13">
        <v>6.25E-2</v>
      </c>
      <c r="Y34" s="13">
        <v>0.24007220216606501</v>
      </c>
      <c r="Z34" s="13">
        <v>3.3538610000000003E-2</v>
      </c>
      <c r="AA34" s="13">
        <v>5.6668459999999997E-2</v>
      </c>
      <c r="AB34" s="13">
        <v>6.3552631578947402E-2</v>
      </c>
      <c r="AC34" s="13">
        <v>0.244115523465704</v>
      </c>
      <c r="AD34" s="13">
        <v>3.3538610000000003E-2</v>
      </c>
      <c r="AE34" s="13">
        <v>5.6668459999999997E-2</v>
      </c>
      <c r="AF34" s="13">
        <v>5.9210526315789498E-2</v>
      </c>
      <c r="AG34" s="13">
        <v>0.22743682310469299</v>
      </c>
      <c r="AH34" s="13">
        <v>3.3538610000000003E-2</v>
      </c>
      <c r="AI34" s="13">
        <v>5.6668459999999997E-2</v>
      </c>
      <c r="AJ34" s="13">
        <v>6.24342105263158E-2</v>
      </c>
      <c r="AK34" s="13">
        <v>0.23981949458483801</v>
      </c>
      <c r="AL34" s="13">
        <v>3.3538610000000003E-2</v>
      </c>
      <c r="AM34" s="13">
        <v>5.6668459999999997E-2</v>
      </c>
      <c r="AN34" s="13">
        <v>5.5921052631578899E-2</v>
      </c>
      <c r="AO34" s="13">
        <v>0.21480144404332099</v>
      </c>
      <c r="AP34" s="13">
        <v>3.3538610000000003E-2</v>
      </c>
      <c r="AQ34" s="13">
        <v>5.6668459999999997E-2</v>
      </c>
      <c r="AR34" s="13">
        <v>6.1184210526315799E-2</v>
      </c>
      <c r="AS34" s="13">
        <v>0.235018050541516</v>
      </c>
      <c r="AT34" s="13">
        <v>3.3538610000000003E-2</v>
      </c>
      <c r="AU34" s="13">
        <v>5.6668459999999997E-2</v>
      </c>
      <c r="AV34" s="13">
        <v>5.2631578947368397E-2</v>
      </c>
      <c r="AW34" s="13">
        <v>0.202166064981949</v>
      </c>
      <c r="AX34" s="13">
        <v>0</v>
      </c>
      <c r="AY34" s="13">
        <v>2.8985507246376802E-2</v>
      </c>
      <c r="AZ34" s="13">
        <v>0</v>
      </c>
      <c r="BA34" s="13">
        <v>0.219178082191781</v>
      </c>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4">
        <f>+INDEX('Monthy Targets'!V:V,MATCH(FY2018_ALL_Targets!$B34,'Monthy Targets'!$B:$B,0))</f>
        <v>0</v>
      </c>
      <c r="CA34" s="14">
        <f>+INDEX('Monthy Targets'!W:W,MATCH(FY2018_ALL_Targets!$B34,'Monthy Targets'!$B:$B,0))</f>
        <v>0</v>
      </c>
      <c r="CB34" s="14">
        <f>+INDEX('Monthy Targets'!X:X,MATCH(FY2018_ALL_Targets!$B34,'Monthy Targets'!$B:$B,0))</f>
        <v>0</v>
      </c>
      <c r="CC34" s="14">
        <f>+INDEX('Monthy Targets'!Y:Y,MATCH(FY2018_ALL_Targets!$B34,'Monthy Targets'!$B:$B,0))</f>
        <v>0</v>
      </c>
      <c r="CD34" s="14">
        <f>+INDEX('Monthy Targets'!Z:Z,MATCH(FY2018_ALL_Targets!$B34,'Monthy Targets'!$B:$B,0))</f>
        <v>0</v>
      </c>
      <c r="CE34" s="14">
        <f>+INDEX('Monthy Targets'!AA:AA,MATCH(FY2018_ALL_Targets!$B34,'Monthy Targets'!$B:$B,0))</f>
        <v>0</v>
      </c>
      <c r="CF34" s="14">
        <f>+INDEX('Monthy Targets'!AB:AB,MATCH(FY2018_ALL_Targets!$B34,'Monthy Targets'!$B:$B,0))</f>
        <v>0</v>
      </c>
      <c r="CG34" s="14">
        <f>+INDEX('Monthy Targets'!AC:AC,MATCH(FY2018_ALL_Targets!$B34,'Monthy Targets'!$B:$B,0))</f>
        <v>0</v>
      </c>
      <c r="CH34" s="14">
        <f>+INDEX('Monthy Targets'!AD:AD,MATCH(FY2018_ALL_Targets!$B34,'Monthy Targets'!$B:$B,0))</f>
        <v>0</v>
      </c>
      <c r="CI34" s="14">
        <f>+INDEX('Monthy Targets'!AE:AE,MATCH(FY2018_ALL_Targets!$B34,'Monthy Targets'!$B:$B,0))</f>
        <v>0</v>
      </c>
      <c r="CJ34" s="14">
        <f>+INDEX('Monthy Targets'!AF:AF,MATCH(FY2018_ALL_Targets!$B34,'Monthy Targets'!$B:$B,0))</f>
        <v>0</v>
      </c>
      <c r="CK34" s="14">
        <f>+INDEX('Monthy Targets'!AG:AG,MATCH(FY2018_ALL_Targets!$B34,'Monthy Targets'!$B:$B,0))</f>
        <v>0</v>
      </c>
      <c r="CL34" s="14">
        <v>1.1499999999999999</v>
      </c>
      <c r="CM34" s="14">
        <v>1.1499999999999999</v>
      </c>
      <c r="CN34" s="14">
        <v>1.1499999999999999</v>
      </c>
      <c r="CO34" s="14">
        <v>1.1499999999999999</v>
      </c>
      <c r="DB34" s="14">
        <v>2.14</v>
      </c>
      <c r="DC34" s="14">
        <v>2.14</v>
      </c>
      <c r="DD34" s="14">
        <v>2.14</v>
      </c>
      <c r="DE34" s="14">
        <v>2.14</v>
      </c>
      <c r="DR34" s="14">
        <v>1.4</v>
      </c>
      <c r="DV34" s="12">
        <f t="shared" si="0"/>
        <v>0</v>
      </c>
      <c r="DW34" s="12">
        <f t="shared" si="1"/>
        <v>0</v>
      </c>
      <c r="DX34" s="12">
        <f t="shared" si="2"/>
        <v>0</v>
      </c>
    </row>
    <row r="35" spans="1:128" x14ac:dyDescent="0.25">
      <c r="A35" s="293">
        <v>5204</v>
      </c>
      <c r="B35" s="293">
        <v>455592</v>
      </c>
      <c r="C35" s="293">
        <v>1026706</v>
      </c>
      <c r="D35" s="14">
        <v>1235528894</v>
      </c>
      <c r="F35" s="27" t="s">
        <v>1293</v>
      </c>
      <c r="G35" s="12" t="s">
        <v>1021</v>
      </c>
      <c r="H35" s="27" t="s">
        <v>1295</v>
      </c>
      <c r="I35" s="12" t="s">
        <v>1022</v>
      </c>
      <c r="J35" s="13">
        <v>3.24324324324324E-2</v>
      </c>
      <c r="K35" s="13">
        <v>5.3691275167785199E-2</v>
      </c>
      <c r="L35" s="13">
        <v>0</v>
      </c>
      <c r="M35" s="13">
        <v>0.28600823045267498</v>
      </c>
      <c r="N35" s="13">
        <v>3.3538610000000003E-2</v>
      </c>
      <c r="O35" s="13">
        <v>5.6668459999999997E-2</v>
      </c>
      <c r="P35" s="13">
        <v>5.2596600000000002E-3</v>
      </c>
      <c r="Q35" s="13">
        <v>0.16064707</v>
      </c>
      <c r="R35" s="13">
        <v>3.3538610000000003E-2</v>
      </c>
      <c r="S35" s="13">
        <v>5.6668459999999997E-2</v>
      </c>
      <c r="T35" s="13">
        <v>5.2596600000000002E-3</v>
      </c>
      <c r="U35" s="13">
        <v>0.28114609053497902</v>
      </c>
      <c r="V35" s="13">
        <v>3.3538610000000003E-2</v>
      </c>
      <c r="W35" s="13">
        <v>5.6668459999999997E-2</v>
      </c>
      <c r="X35" s="13">
        <v>5.2596600000000002E-3</v>
      </c>
      <c r="Y35" s="13">
        <v>0.27170781893004098</v>
      </c>
      <c r="Z35" s="13">
        <v>3.3538610000000003E-2</v>
      </c>
      <c r="AA35" s="13">
        <v>5.6668459999999997E-2</v>
      </c>
      <c r="AB35" s="13">
        <v>5.2596600000000002E-3</v>
      </c>
      <c r="AC35" s="13">
        <v>0.276283950617284</v>
      </c>
      <c r="AD35" s="13">
        <v>3.3538610000000003E-2</v>
      </c>
      <c r="AE35" s="13">
        <v>5.6668459999999997E-2</v>
      </c>
      <c r="AF35" s="13">
        <v>5.2596600000000002E-3</v>
      </c>
      <c r="AG35" s="13">
        <v>0.25740740740740697</v>
      </c>
      <c r="AH35" s="13">
        <v>3.3538610000000003E-2</v>
      </c>
      <c r="AI35" s="13">
        <v>5.6668459999999997E-2</v>
      </c>
      <c r="AJ35" s="13">
        <v>5.2596600000000002E-3</v>
      </c>
      <c r="AK35" s="13">
        <v>0.27142181069958798</v>
      </c>
      <c r="AL35" s="13">
        <v>3.3538610000000003E-2</v>
      </c>
      <c r="AM35" s="13">
        <v>5.6668459999999997E-2</v>
      </c>
      <c r="AN35" s="13">
        <v>5.2596600000000002E-3</v>
      </c>
      <c r="AO35" s="13">
        <v>0.243106995884774</v>
      </c>
      <c r="AP35" s="13">
        <v>3.3538610000000003E-2</v>
      </c>
      <c r="AQ35" s="13">
        <v>5.6668459999999997E-2</v>
      </c>
      <c r="AR35" s="13">
        <v>5.2596600000000002E-3</v>
      </c>
      <c r="AS35" s="13">
        <v>0.26598765432098798</v>
      </c>
      <c r="AT35" s="13">
        <v>3.3538610000000003E-2</v>
      </c>
      <c r="AU35" s="13">
        <v>5.6668459999999997E-2</v>
      </c>
      <c r="AV35" s="13">
        <v>5.2596600000000002E-3</v>
      </c>
      <c r="AW35" s="13">
        <v>0.22880658436213999</v>
      </c>
      <c r="AX35" s="13">
        <v>3.94736842105263E-2</v>
      </c>
      <c r="AY35" s="13">
        <v>0.04</v>
      </c>
      <c r="AZ35" s="13">
        <v>0</v>
      </c>
      <c r="BA35" s="13">
        <v>0.22727272727272699</v>
      </c>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4">
        <f>+INDEX('Monthy Targets'!V:V,MATCH(FY2018_ALL_Targets!$B35,'Monthy Targets'!$B:$B,0))</f>
        <v>14.36</v>
      </c>
      <c r="CA35" s="14">
        <f>+INDEX('Monthy Targets'!W:W,MATCH(FY2018_ALL_Targets!$B35,'Monthy Targets'!$B:$B,0))</f>
        <v>14.36</v>
      </c>
      <c r="CB35" s="14">
        <f>+INDEX('Monthy Targets'!X:X,MATCH(FY2018_ALL_Targets!$B35,'Monthy Targets'!$B:$B,0))</f>
        <v>14.36</v>
      </c>
      <c r="CC35" s="14">
        <f>+INDEX('Monthy Targets'!Y:Y,MATCH(FY2018_ALL_Targets!$B35,'Monthy Targets'!$B:$B,0))</f>
        <v>14.36</v>
      </c>
      <c r="CD35" s="14">
        <f>+INDEX('Monthy Targets'!Z:Z,MATCH(FY2018_ALL_Targets!$B35,'Monthy Targets'!$B:$B,0))</f>
        <v>14.36</v>
      </c>
      <c r="CE35" s="14">
        <f>+INDEX('Monthy Targets'!AA:AA,MATCH(FY2018_ALL_Targets!$B35,'Monthy Targets'!$B:$B,0))</f>
        <v>0</v>
      </c>
      <c r="CF35" s="14">
        <f>+INDEX('Monthy Targets'!AB:AB,MATCH(FY2018_ALL_Targets!$B35,'Monthy Targets'!$B:$B,0))</f>
        <v>0</v>
      </c>
      <c r="CG35" s="14">
        <f>+INDEX('Monthy Targets'!AC:AC,MATCH(FY2018_ALL_Targets!$B35,'Monthy Targets'!$B:$B,0))</f>
        <v>0</v>
      </c>
      <c r="CH35" s="14">
        <f>+INDEX('Monthy Targets'!AD:AD,MATCH(FY2018_ALL_Targets!$B35,'Monthy Targets'!$B:$B,0))</f>
        <v>0</v>
      </c>
      <c r="CI35" s="14">
        <f>+INDEX('Monthy Targets'!AE:AE,MATCH(FY2018_ALL_Targets!$B35,'Monthy Targets'!$B:$B,0))</f>
        <v>0</v>
      </c>
      <c r="CJ35" s="14">
        <f>+INDEX('Monthy Targets'!AF:AF,MATCH(FY2018_ALL_Targets!$B35,'Monthy Targets'!$B:$B,0))</f>
        <v>0</v>
      </c>
      <c r="CK35" s="14">
        <f>+INDEX('Monthy Targets'!AG:AG,MATCH(FY2018_ALL_Targets!$B35,'Monthy Targets'!$B:$B,0))</f>
        <v>0</v>
      </c>
      <c r="CL35" s="14">
        <v>0</v>
      </c>
      <c r="CM35" s="14">
        <v>0.95</v>
      </c>
      <c r="CN35" s="14">
        <v>0.95</v>
      </c>
      <c r="CO35" s="14">
        <v>0.95</v>
      </c>
      <c r="DB35" s="14">
        <v>0</v>
      </c>
      <c r="DC35" s="14">
        <v>1.77</v>
      </c>
      <c r="DD35" s="14">
        <v>1.77</v>
      </c>
      <c r="DE35" s="14">
        <v>1.77</v>
      </c>
      <c r="DR35" s="14">
        <v>2.4</v>
      </c>
      <c r="DV35" s="12">
        <f t="shared" si="0"/>
        <v>0</v>
      </c>
      <c r="DW35" s="12">
        <f t="shared" si="1"/>
        <v>0</v>
      </c>
      <c r="DX35" s="12">
        <f t="shared" si="2"/>
        <v>0</v>
      </c>
    </row>
    <row r="36" spans="1:128" x14ac:dyDescent="0.25">
      <c r="A36" s="293">
        <v>4676</v>
      </c>
      <c r="B36" s="293">
        <v>455594</v>
      </c>
      <c r="C36" s="293">
        <v>1013408</v>
      </c>
      <c r="D36" s="14">
        <v>1871670471</v>
      </c>
      <c r="F36" s="27" t="s">
        <v>1277</v>
      </c>
      <c r="G36" s="12" t="s">
        <v>784</v>
      </c>
      <c r="H36" s="27" t="s">
        <v>1391</v>
      </c>
      <c r="I36" s="12" t="s">
        <v>785</v>
      </c>
      <c r="J36" s="13">
        <v>3.5353535353535401E-2</v>
      </c>
      <c r="K36" s="13">
        <v>3.2786885245901599E-2</v>
      </c>
      <c r="L36" s="13">
        <v>0</v>
      </c>
      <c r="M36" s="13">
        <v>7.4712643678160898E-2</v>
      </c>
      <c r="N36" s="13">
        <v>3.3538610000000003E-2</v>
      </c>
      <c r="O36" s="13">
        <v>5.6668459999999997E-2</v>
      </c>
      <c r="P36" s="13">
        <v>5.2596600000000002E-3</v>
      </c>
      <c r="Q36" s="13">
        <v>0.16064707</v>
      </c>
      <c r="R36" s="13">
        <v>3.4752525252525299E-2</v>
      </c>
      <c r="S36" s="13">
        <v>5.6668459999999997E-2</v>
      </c>
      <c r="T36" s="13">
        <v>5.2596600000000002E-3</v>
      </c>
      <c r="U36" s="13">
        <v>0.16064707</v>
      </c>
      <c r="V36" s="13">
        <v>3.3585858585858601E-2</v>
      </c>
      <c r="W36" s="13">
        <v>5.6668459999999997E-2</v>
      </c>
      <c r="X36" s="13">
        <v>5.2596600000000002E-3</v>
      </c>
      <c r="Y36" s="13">
        <v>0.16064707</v>
      </c>
      <c r="Z36" s="13">
        <v>3.4151515151515099E-2</v>
      </c>
      <c r="AA36" s="13">
        <v>5.6668459999999997E-2</v>
      </c>
      <c r="AB36" s="13">
        <v>5.2596600000000002E-3</v>
      </c>
      <c r="AC36" s="13">
        <v>0.16064707</v>
      </c>
      <c r="AD36" s="13">
        <v>3.3538610000000003E-2</v>
      </c>
      <c r="AE36" s="13">
        <v>5.6668459999999997E-2</v>
      </c>
      <c r="AF36" s="13">
        <v>5.2596600000000002E-3</v>
      </c>
      <c r="AG36" s="13">
        <v>0.16064707</v>
      </c>
      <c r="AH36" s="13">
        <v>3.3550505050504997E-2</v>
      </c>
      <c r="AI36" s="13">
        <v>5.6668459999999997E-2</v>
      </c>
      <c r="AJ36" s="13">
        <v>5.2596600000000002E-3</v>
      </c>
      <c r="AK36" s="13">
        <v>0.16064707</v>
      </c>
      <c r="AL36" s="13">
        <v>3.3538610000000003E-2</v>
      </c>
      <c r="AM36" s="13">
        <v>5.6668459999999997E-2</v>
      </c>
      <c r="AN36" s="13">
        <v>5.2596600000000002E-3</v>
      </c>
      <c r="AO36" s="13">
        <v>0.16064707</v>
      </c>
      <c r="AP36" s="13">
        <v>3.3538610000000003E-2</v>
      </c>
      <c r="AQ36" s="13">
        <v>5.6668459999999997E-2</v>
      </c>
      <c r="AR36" s="13">
        <v>5.2596600000000002E-3</v>
      </c>
      <c r="AS36" s="13">
        <v>0.16064707</v>
      </c>
      <c r="AT36" s="13">
        <v>3.3538610000000003E-2</v>
      </c>
      <c r="AU36" s="13">
        <v>5.6668459999999997E-2</v>
      </c>
      <c r="AV36" s="13">
        <v>5.2596600000000002E-3</v>
      </c>
      <c r="AW36" s="13">
        <v>0.16064707</v>
      </c>
      <c r="AX36" s="13">
        <v>2.04081632653061E-2</v>
      </c>
      <c r="AY36" s="13">
        <v>0</v>
      </c>
      <c r="AZ36" s="13">
        <v>0</v>
      </c>
      <c r="BA36" s="13">
        <v>0.173913043478261</v>
      </c>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4">
        <f>+INDEX('Monthy Targets'!V:V,MATCH(FY2018_ALL_Targets!$B36,'Monthy Targets'!$B:$B,0))</f>
        <v>12.18</v>
      </c>
      <c r="CA36" s="14">
        <f>+INDEX('Monthy Targets'!W:W,MATCH(FY2018_ALL_Targets!$B36,'Monthy Targets'!$B:$B,0))</f>
        <v>12.18</v>
      </c>
      <c r="CB36" s="14">
        <f>+INDEX('Monthy Targets'!X:X,MATCH(FY2018_ALL_Targets!$B36,'Monthy Targets'!$B:$B,0))</f>
        <v>12.18</v>
      </c>
      <c r="CC36" s="14">
        <f>+INDEX('Monthy Targets'!Y:Y,MATCH(FY2018_ALL_Targets!$B36,'Monthy Targets'!$B:$B,0))</f>
        <v>12.18</v>
      </c>
      <c r="CD36" s="14">
        <f>+INDEX('Monthy Targets'!Z:Z,MATCH(FY2018_ALL_Targets!$B36,'Monthy Targets'!$B:$B,0))</f>
        <v>12.18</v>
      </c>
      <c r="CE36" s="14">
        <f>+INDEX('Monthy Targets'!AA:AA,MATCH(FY2018_ALL_Targets!$B36,'Monthy Targets'!$B:$B,0))</f>
        <v>0</v>
      </c>
      <c r="CF36" s="14">
        <f>+INDEX('Monthy Targets'!AB:AB,MATCH(FY2018_ALL_Targets!$B36,'Monthy Targets'!$B:$B,0))</f>
        <v>0</v>
      </c>
      <c r="CG36" s="14">
        <f>+INDEX('Monthy Targets'!AC:AC,MATCH(FY2018_ALL_Targets!$B36,'Monthy Targets'!$B:$B,0))</f>
        <v>0</v>
      </c>
      <c r="CH36" s="14">
        <f>+INDEX('Monthy Targets'!AD:AD,MATCH(FY2018_ALL_Targets!$B36,'Monthy Targets'!$B:$B,0))</f>
        <v>0</v>
      </c>
      <c r="CI36" s="14">
        <f>+INDEX('Monthy Targets'!AE:AE,MATCH(FY2018_ALL_Targets!$B36,'Monthy Targets'!$B:$B,0))</f>
        <v>0</v>
      </c>
      <c r="CJ36" s="14">
        <f>+INDEX('Monthy Targets'!AF:AF,MATCH(FY2018_ALL_Targets!$B36,'Monthy Targets'!$B:$B,0))</f>
        <v>0</v>
      </c>
      <c r="CK36" s="14">
        <f>+INDEX('Monthy Targets'!AG:AG,MATCH(FY2018_ALL_Targets!$B36,'Monthy Targets'!$B:$B,0))</f>
        <v>0</v>
      </c>
      <c r="CL36" s="14">
        <v>0.81</v>
      </c>
      <c r="CM36" s="14">
        <v>0.81</v>
      </c>
      <c r="CN36" s="14">
        <v>0.81</v>
      </c>
      <c r="CO36" s="14">
        <v>0</v>
      </c>
      <c r="DB36" s="14">
        <v>1.5</v>
      </c>
      <c r="DC36" s="14">
        <v>1.5</v>
      </c>
      <c r="DD36" s="14">
        <v>1.5</v>
      </c>
      <c r="DE36" s="14">
        <v>0</v>
      </c>
      <c r="DR36" s="14">
        <v>2.04</v>
      </c>
      <c r="DV36" s="12">
        <f t="shared" si="0"/>
        <v>0</v>
      </c>
      <c r="DW36" s="12">
        <f t="shared" si="1"/>
        <v>0</v>
      </c>
      <c r="DX36" s="12">
        <f t="shared" si="2"/>
        <v>0</v>
      </c>
    </row>
    <row r="37" spans="1:128" x14ac:dyDescent="0.25">
      <c r="A37" s="293">
        <v>4155</v>
      </c>
      <c r="B37" s="293">
        <v>455597</v>
      </c>
      <c r="C37" s="293">
        <v>1012921</v>
      </c>
      <c r="D37" s="14">
        <v>1851412399</v>
      </c>
      <c r="F37" s="27" t="s">
        <v>1267</v>
      </c>
      <c r="G37" s="12" t="s">
        <v>588</v>
      </c>
      <c r="H37" s="27" t="s">
        <v>1428</v>
      </c>
      <c r="I37" s="12" t="s">
        <v>589</v>
      </c>
      <c r="J37" s="13">
        <v>2.8653295128939799E-2</v>
      </c>
      <c r="K37" s="13">
        <v>1.6260162601626001E-2</v>
      </c>
      <c r="L37" s="13">
        <v>0</v>
      </c>
      <c r="M37" s="13">
        <v>0.14478114478114501</v>
      </c>
      <c r="N37" s="13">
        <v>3.3538610000000003E-2</v>
      </c>
      <c r="O37" s="13">
        <v>5.6668459999999997E-2</v>
      </c>
      <c r="P37" s="13">
        <v>5.2596600000000002E-3</v>
      </c>
      <c r="Q37" s="13">
        <v>0.16064707</v>
      </c>
      <c r="R37" s="13">
        <v>3.3538610000000003E-2</v>
      </c>
      <c r="S37" s="13">
        <v>5.6668459999999997E-2</v>
      </c>
      <c r="T37" s="13">
        <v>5.2596600000000002E-3</v>
      </c>
      <c r="U37" s="13">
        <v>0.16064707</v>
      </c>
      <c r="V37" s="13">
        <v>3.3538610000000003E-2</v>
      </c>
      <c r="W37" s="13">
        <v>5.6668459999999997E-2</v>
      </c>
      <c r="X37" s="13">
        <v>5.2596600000000002E-3</v>
      </c>
      <c r="Y37" s="13">
        <v>0.16064707</v>
      </c>
      <c r="Z37" s="13">
        <v>3.3538610000000003E-2</v>
      </c>
      <c r="AA37" s="13">
        <v>5.6668459999999997E-2</v>
      </c>
      <c r="AB37" s="13">
        <v>5.2596600000000002E-3</v>
      </c>
      <c r="AC37" s="13">
        <v>0.16064707</v>
      </c>
      <c r="AD37" s="13">
        <v>3.3538610000000003E-2</v>
      </c>
      <c r="AE37" s="13">
        <v>5.6668459999999997E-2</v>
      </c>
      <c r="AF37" s="13">
        <v>5.2596600000000002E-3</v>
      </c>
      <c r="AG37" s="13">
        <v>0.16064707</v>
      </c>
      <c r="AH37" s="13">
        <v>3.3538610000000003E-2</v>
      </c>
      <c r="AI37" s="13">
        <v>5.6668459999999997E-2</v>
      </c>
      <c r="AJ37" s="13">
        <v>5.2596600000000002E-3</v>
      </c>
      <c r="AK37" s="13">
        <v>0.16064707</v>
      </c>
      <c r="AL37" s="13">
        <v>3.3538610000000003E-2</v>
      </c>
      <c r="AM37" s="13">
        <v>5.6668459999999997E-2</v>
      </c>
      <c r="AN37" s="13">
        <v>5.2596600000000002E-3</v>
      </c>
      <c r="AO37" s="13">
        <v>0.16064707</v>
      </c>
      <c r="AP37" s="13">
        <v>3.3538610000000003E-2</v>
      </c>
      <c r="AQ37" s="13">
        <v>5.6668459999999997E-2</v>
      </c>
      <c r="AR37" s="13">
        <v>5.2596600000000002E-3</v>
      </c>
      <c r="AS37" s="13">
        <v>0.16064707</v>
      </c>
      <c r="AT37" s="13">
        <v>3.3538610000000003E-2</v>
      </c>
      <c r="AU37" s="13">
        <v>5.6668459999999997E-2</v>
      </c>
      <c r="AV37" s="13">
        <v>5.2596600000000002E-3</v>
      </c>
      <c r="AW37" s="13">
        <v>0.16064707</v>
      </c>
      <c r="AX37" s="13">
        <v>2.3809523809523801E-2</v>
      </c>
      <c r="AY37" s="13">
        <v>1.58730158730159E-2</v>
      </c>
      <c r="AZ37" s="13">
        <v>0</v>
      </c>
      <c r="BA37" s="13">
        <v>0.13698630136986301</v>
      </c>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4">
        <f>+INDEX('Monthy Targets'!V:V,MATCH(FY2018_ALL_Targets!$B37,'Monthy Targets'!$B:$B,0))</f>
        <v>12.04</v>
      </c>
      <c r="CA37" s="14">
        <f>+INDEX('Monthy Targets'!W:W,MATCH(FY2018_ALL_Targets!$B37,'Monthy Targets'!$B:$B,0))</f>
        <v>12.04</v>
      </c>
      <c r="CB37" s="14">
        <f>+INDEX('Monthy Targets'!X:X,MATCH(FY2018_ALL_Targets!$B37,'Monthy Targets'!$B:$B,0))</f>
        <v>12.04</v>
      </c>
      <c r="CC37" s="14">
        <f>+INDEX('Monthy Targets'!Y:Y,MATCH(FY2018_ALL_Targets!$B37,'Monthy Targets'!$B:$B,0))</f>
        <v>12.04</v>
      </c>
      <c r="CD37" s="14">
        <f>+INDEX('Monthy Targets'!Z:Z,MATCH(FY2018_ALL_Targets!$B37,'Monthy Targets'!$B:$B,0))</f>
        <v>12.04</v>
      </c>
      <c r="CE37" s="14">
        <f>+INDEX('Monthy Targets'!AA:AA,MATCH(FY2018_ALL_Targets!$B37,'Monthy Targets'!$B:$B,0))</f>
        <v>0</v>
      </c>
      <c r="CF37" s="14">
        <f>+INDEX('Monthy Targets'!AB:AB,MATCH(FY2018_ALL_Targets!$B37,'Monthy Targets'!$B:$B,0))</f>
        <v>0</v>
      </c>
      <c r="CG37" s="14">
        <f>+INDEX('Monthy Targets'!AC:AC,MATCH(FY2018_ALL_Targets!$B37,'Monthy Targets'!$B:$B,0))</f>
        <v>0</v>
      </c>
      <c r="CH37" s="14">
        <f>+INDEX('Monthy Targets'!AD:AD,MATCH(FY2018_ALL_Targets!$B37,'Monthy Targets'!$B:$B,0))</f>
        <v>0</v>
      </c>
      <c r="CI37" s="14">
        <f>+INDEX('Monthy Targets'!AE:AE,MATCH(FY2018_ALL_Targets!$B37,'Monthy Targets'!$B:$B,0))</f>
        <v>0</v>
      </c>
      <c r="CJ37" s="14">
        <f>+INDEX('Monthy Targets'!AF:AF,MATCH(FY2018_ALL_Targets!$B37,'Monthy Targets'!$B:$B,0))</f>
        <v>0</v>
      </c>
      <c r="CK37" s="14">
        <f>+INDEX('Monthy Targets'!AG:AG,MATCH(FY2018_ALL_Targets!$B37,'Monthy Targets'!$B:$B,0))</f>
        <v>0</v>
      </c>
      <c r="CL37" s="14">
        <v>0.8</v>
      </c>
      <c r="CM37" s="14">
        <v>0.8</v>
      </c>
      <c r="CN37" s="14">
        <v>0.8</v>
      </c>
      <c r="CO37" s="14">
        <v>0.8</v>
      </c>
      <c r="DB37" s="14">
        <v>1.49</v>
      </c>
      <c r="DC37" s="14">
        <v>1.49</v>
      </c>
      <c r="DD37" s="14">
        <v>1.49</v>
      </c>
      <c r="DE37" s="14">
        <v>1.49</v>
      </c>
      <c r="DR37" s="14">
        <v>2.2599999999999998</v>
      </c>
      <c r="DV37" s="12">
        <f t="shared" si="0"/>
        <v>0</v>
      </c>
      <c r="DW37" s="12">
        <f t="shared" si="1"/>
        <v>0</v>
      </c>
      <c r="DX37" s="12">
        <f t="shared" si="2"/>
        <v>0</v>
      </c>
    </row>
    <row r="38" spans="1:128" x14ac:dyDescent="0.25">
      <c r="A38" s="293">
        <v>4781</v>
      </c>
      <c r="B38" s="293">
        <v>455599</v>
      </c>
      <c r="C38" s="293">
        <v>1026680</v>
      </c>
      <c r="D38" s="14">
        <v>1457316176</v>
      </c>
      <c r="F38" s="27" t="s">
        <v>1297</v>
      </c>
      <c r="G38" s="12" t="s">
        <v>822</v>
      </c>
      <c r="H38" s="27" t="s">
        <v>1391</v>
      </c>
      <c r="I38" s="12" t="s">
        <v>823</v>
      </c>
      <c r="J38" s="13">
        <v>4.6742209631728003E-2</v>
      </c>
      <c r="K38" s="13">
        <v>3.9039039039038999E-2</v>
      </c>
      <c r="L38" s="13">
        <v>1.9830028328611901E-2</v>
      </c>
      <c r="M38" s="13">
        <v>0.22869022869022901</v>
      </c>
      <c r="N38" s="13">
        <v>3.3538610000000003E-2</v>
      </c>
      <c r="O38" s="13">
        <v>5.6668459999999997E-2</v>
      </c>
      <c r="P38" s="13">
        <v>5.2596600000000002E-3</v>
      </c>
      <c r="Q38" s="13">
        <v>0.16064707</v>
      </c>
      <c r="R38" s="13">
        <v>4.59475920679887E-2</v>
      </c>
      <c r="S38" s="13">
        <v>5.6668459999999997E-2</v>
      </c>
      <c r="T38" s="13">
        <v>1.94929178470255E-2</v>
      </c>
      <c r="U38" s="13">
        <v>0.22480249480249501</v>
      </c>
      <c r="V38" s="13">
        <v>4.4405099150141597E-2</v>
      </c>
      <c r="W38" s="13">
        <v>5.6668459999999997E-2</v>
      </c>
      <c r="X38" s="13">
        <v>1.8838526912181301E-2</v>
      </c>
      <c r="Y38" s="13">
        <v>0.21725571725571699</v>
      </c>
      <c r="Z38" s="13">
        <v>4.5152974504249301E-2</v>
      </c>
      <c r="AA38" s="13">
        <v>5.6668459999999997E-2</v>
      </c>
      <c r="AB38" s="13">
        <v>1.91558073654391E-2</v>
      </c>
      <c r="AC38" s="13">
        <v>0.220914760914761</v>
      </c>
      <c r="AD38" s="13">
        <v>4.2067988668555198E-2</v>
      </c>
      <c r="AE38" s="13">
        <v>5.6668459999999997E-2</v>
      </c>
      <c r="AF38" s="13">
        <v>1.78470254957507E-2</v>
      </c>
      <c r="AG38" s="13">
        <v>0.205821205821206</v>
      </c>
      <c r="AH38" s="13">
        <v>4.4358356940509901E-2</v>
      </c>
      <c r="AI38" s="13">
        <v>5.6668459999999997E-2</v>
      </c>
      <c r="AJ38" s="13">
        <v>1.8818696883852699E-2</v>
      </c>
      <c r="AK38" s="13">
        <v>0.217027027027027</v>
      </c>
      <c r="AL38" s="13">
        <v>3.9730878186968799E-2</v>
      </c>
      <c r="AM38" s="13">
        <v>5.6668459999999997E-2</v>
      </c>
      <c r="AN38" s="13">
        <v>1.6855524079320099E-2</v>
      </c>
      <c r="AO38" s="13">
        <v>0.19438669438669401</v>
      </c>
      <c r="AP38" s="13">
        <v>4.3470254957507101E-2</v>
      </c>
      <c r="AQ38" s="13">
        <v>5.6668459999999997E-2</v>
      </c>
      <c r="AR38" s="13">
        <v>1.8441926345609101E-2</v>
      </c>
      <c r="AS38" s="13">
        <v>0.212681912681913</v>
      </c>
      <c r="AT38" s="13">
        <v>3.73937677053824E-2</v>
      </c>
      <c r="AU38" s="13">
        <v>5.6668459999999997E-2</v>
      </c>
      <c r="AV38" s="13">
        <v>1.5864022662889499E-2</v>
      </c>
      <c r="AW38" s="13">
        <v>0.18295218295218299</v>
      </c>
      <c r="AX38" s="13">
        <v>3.3149171270718203E-2</v>
      </c>
      <c r="AY38" s="13">
        <v>5.1282051282051301E-2</v>
      </c>
      <c r="AZ38" s="13">
        <v>0</v>
      </c>
      <c r="BA38" s="13">
        <v>0.29411764705882398</v>
      </c>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4">
        <f>+INDEX('Monthy Targets'!V:V,MATCH(FY2018_ALL_Targets!$B38,'Monthy Targets'!$B:$B,0))</f>
        <v>34.39</v>
      </c>
      <c r="CA38" s="14">
        <f>+INDEX('Monthy Targets'!W:W,MATCH(FY2018_ALL_Targets!$B38,'Monthy Targets'!$B:$B,0))</f>
        <v>34.39</v>
      </c>
      <c r="CB38" s="14">
        <f>+INDEX('Monthy Targets'!X:X,MATCH(FY2018_ALL_Targets!$B38,'Monthy Targets'!$B:$B,0))</f>
        <v>34.39</v>
      </c>
      <c r="CC38" s="14">
        <f>+INDEX('Monthy Targets'!Y:Y,MATCH(FY2018_ALL_Targets!$B38,'Monthy Targets'!$B:$B,0))</f>
        <v>34.39</v>
      </c>
      <c r="CD38" s="14">
        <f>+INDEX('Monthy Targets'!Z:Z,MATCH(FY2018_ALL_Targets!$B38,'Monthy Targets'!$B:$B,0))</f>
        <v>34.39</v>
      </c>
      <c r="CE38" s="14">
        <f>+INDEX('Monthy Targets'!AA:AA,MATCH(FY2018_ALL_Targets!$B38,'Monthy Targets'!$B:$B,0))</f>
        <v>0</v>
      </c>
      <c r="CF38" s="14">
        <f>+INDEX('Monthy Targets'!AB:AB,MATCH(FY2018_ALL_Targets!$B38,'Monthy Targets'!$B:$B,0))</f>
        <v>0</v>
      </c>
      <c r="CG38" s="14">
        <f>+INDEX('Monthy Targets'!AC:AC,MATCH(FY2018_ALL_Targets!$B38,'Monthy Targets'!$B:$B,0))</f>
        <v>0</v>
      </c>
      <c r="CH38" s="14">
        <f>+INDEX('Monthy Targets'!AD:AD,MATCH(FY2018_ALL_Targets!$B38,'Monthy Targets'!$B:$B,0))</f>
        <v>0</v>
      </c>
      <c r="CI38" s="14">
        <f>+INDEX('Monthy Targets'!AE:AE,MATCH(FY2018_ALL_Targets!$B38,'Monthy Targets'!$B:$B,0))</f>
        <v>0</v>
      </c>
      <c r="CJ38" s="14">
        <f>+INDEX('Monthy Targets'!AF:AF,MATCH(FY2018_ALL_Targets!$B38,'Monthy Targets'!$B:$B,0))</f>
        <v>0</v>
      </c>
      <c r="CK38" s="14">
        <f>+INDEX('Monthy Targets'!AG:AG,MATCH(FY2018_ALL_Targets!$B38,'Monthy Targets'!$B:$B,0))</f>
        <v>0</v>
      </c>
      <c r="CL38" s="14">
        <v>2.2799999999999998</v>
      </c>
      <c r="CM38" s="14">
        <v>2.2799999999999998</v>
      </c>
      <c r="CN38" s="14">
        <v>2.2799999999999998</v>
      </c>
      <c r="CO38" s="14">
        <v>0</v>
      </c>
      <c r="DB38" s="14">
        <v>4.24</v>
      </c>
      <c r="DC38" s="14">
        <v>4.24</v>
      </c>
      <c r="DD38" s="14">
        <v>4.24</v>
      </c>
      <c r="DE38" s="14">
        <v>0</v>
      </c>
      <c r="DR38" s="14">
        <v>5.76</v>
      </c>
      <c r="DV38" s="12">
        <f t="shared" si="0"/>
        <v>0</v>
      </c>
      <c r="DW38" s="12">
        <f t="shared" si="1"/>
        <v>0</v>
      </c>
      <c r="DX38" s="12">
        <f t="shared" si="2"/>
        <v>0</v>
      </c>
    </row>
    <row r="39" spans="1:128" x14ac:dyDescent="0.25">
      <c r="A39" s="293">
        <v>4230</v>
      </c>
      <c r="B39" s="293">
        <v>455602</v>
      </c>
      <c r="C39" s="293">
        <v>1026186</v>
      </c>
      <c r="D39" s="14">
        <v>1487061875</v>
      </c>
      <c r="F39" s="27" t="s">
        <v>1274</v>
      </c>
      <c r="G39" s="12" t="s">
        <v>602</v>
      </c>
      <c r="H39" s="27" t="s">
        <v>1295</v>
      </c>
      <c r="I39" s="12" t="s">
        <v>603</v>
      </c>
      <c r="J39" s="13">
        <v>3.35570469798658E-2</v>
      </c>
      <c r="K39" s="13">
        <v>4.4843049327354299E-2</v>
      </c>
      <c r="L39" s="13">
        <v>6.7114093959731499E-3</v>
      </c>
      <c r="M39" s="13">
        <v>0.134545454545455</v>
      </c>
      <c r="N39" s="13">
        <v>3.3538610000000003E-2</v>
      </c>
      <c r="O39" s="13">
        <v>5.6668459999999997E-2</v>
      </c>
      <c r="P39" s="13">
        <v>5.2596600000000002E-3</v>
      </c>
      <c r="Q39" s="13">
        <v>0.16064707</v>
      </c>
      <c r="R39" s="13">
        <v>3.3538610000000003E-2</v>
      </c>
      <c r="S39" s="13">
        <v>5.6668459999999997E-2</v>
      </c>
      <c r="T39" s="13">
        <v>6.59731543624161E-3</v>
      </c>
      <c r="U39" s="13">
        <v>0.16064707</v>
      </c>
      <c r="V39" s="13">
        <v>3.3538610000000003E-2</v>
      </c>
      <c r="W39" s="13">
        <v>5.6668459999999997E-2</v>
      </c>
      <c r="X39" s="13">
        <v>6.3758389261744999E-3</v>
      </c>
      <c r="Y39" s="13">
        <v>0.16064707</v>
      </c>
      <c r="Z39" s="13">
        <v>3.3538610000000003E-2</v>
      </c>
      <c r="AA39" s="13">
        <v>5.6668459999999997E-2</v>
      </c>
      <c r="AB39" s="13">
        <v>6.4832214765100701E-3</v>
      </c>
      <c r="AC39" s="13">
        <v>0.16064707</v>
      </c>
      <c r="AD39" s="13">
        <v>3.3538610000000003E-2</v>
      </c>
      <c r="AE39" s="13">
        <v>5.6668459999999997E-2</v>
      </c>
      <c r="AF39" s="13">
        <v>6.0402684563758396E-3</v>
      </c>
      <c r="AG39" s="13">
        <v>0.16064707</v>
      </c>
      <c r="AH39" s="13">
        <v>3.3538610000000003E-2</v>
      </c>
      <c r="AI39" s="13">
        <v>5.6668459999999997E-2</v>
      </c>
      <c r="AJ39" s="13">
        <v>6.3691275167785198E-3</v>
      </c>
      <c r="AK39" s="13">
        <v>0.16064707</v>
      </c>
      <c r="AL39" s="13">
        <v>3.3538610000000003E-2</v>
      </c>
      <c r="AM39" s="13">
        <v>5.6668459999999997E-2</v>
      </c>
      <c r="AN39" s="13">
        <v>5.7046979865771801E-3</v>
      </c>
      <c r="AO39" s="13">
        <v>0.16064707</v>
      </c>
      <c r="AP39" s="13">
        <v>3.3538610000000003E-2</v>
      </c>
      <c r="AQ39" s="13">
        <v>5.6668459999999997E-2</v>
      </c>
      <c r="AR39" s="13">
        <v>6.2416107382550299E-3</v>
      </c>
      <c r="AS39" s="13">
        <v>0.16064707</v>
      </c>
      <c r="AT39" s="13">
        <v>3.3538610000000003E-2</v>
      </c>
      <c r="AU39" s="13">
        <v>5.6668459999999997E-2</v>
      </c>
      <c r="AV39" s="13">
        <v>5.3691275167785197E-3</v>
      </c>
      <c r="AW39" s="13">
        <v>0.16064707</v>
      </c>
      <c r="AX39" s="13">
        <v>1.9607843137254902E-2</v>
      </c>
      <c r="AY39" s="13">
        <v>5.7142857142857099E-2</v>
      </c>
      <c r="AZ39" s="13">
        <v>1.9607843137254902E-2</v>
      </c>
      <c r="BA39" s="13">
        <v>0.155555555555556</v>
      </c>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4">
        <f>+INDEX('Monthy Targets'!V:V,MATCH(FY2018_ALL_Targets!$B39,'Monthy Targets'!$B:$B,0))</f>
        <v>5.0999999999999996</v>
      </c>
      <c r="CA39" s="14">
        <f>+INDEX('Monthy Targets'!W:W,MATCH(FY2018_ALL_Targets!$B39,'Monthy Targets'!$B:$B,0))</f>
        <v>5.0999999999999996</v>
      </c>
      <c r="CB39" s="14">
        <f>+INDEX('Monthy Targets'!X:X,MATCH(FY2018_ALL_Targets!$B39,'Monthy Targets'!$B:$B,0))</f>
        <v>5.0999999999999996</v>
      </c>
      <c r="CC39" s="14">
        <f>+INDEX('Monthy Targets'!Y:Y,MATCH(FY2018_ALL_Targets!$B39,'Monthy Targets'!$B:$B,0))</f>
        <v>5.0999999999999996</v>
      </c>
      <c r="CD39" s="14">
        <f>+INDEX('Monthy Targets'!Z:Z,MATCH(FY2018_ALL_Targets!$B39,'Monthy Targets'!$B:$B,0))</f>
        <v>5.0999999999999996</v>
      </c>
      <c r="CE39" s="14">
        <f>+INDEX('Monthy Targets'!AA:AA,MATCH(FY2018_ALL_Targets!$B39,'Monthy Targets'!$B:$B,0))</f>
        <v>0</v>
      </c>
      <c r="CF39" s="14">
        <f>+INDEX('Monthy Targets'!AB:AB,MATCH(FY2018_ALL_Targets!$B39,'Monthy Targets'!$B:$B,0))</f>
        <v>0</v>
      </c>
      <c r="CG39" s="14">
        <f>+INDEX('Monthy Targets'!AC:AC,MATCH(FY2018_ALL_Targets!$B39,'Monthy Targets'!$B:$B,0))</f>
        <v>0</v>
      </c>
      <c r="CH39" s="14">
        <f>+INDEX('Monthy Targets'!AD:AD,MATCH(FY2018_ALL_Targets!$B39,'Monthy Targets'!$B:$B,0))</f>
        <v>0</v>
      </c>
      <c r="CI39" s="14">
        <f>+INDEX('Monthy Targets'!AE:AE,MATCH(FY2018_ALL_Targets!$B39,'Monthy Targets'!$B:$B,0))</f>
        <v>0</v>
      </c>
      <c r="CJ39" s="14">
        <f>+INDEX('Monthy Targets'!AF:AF,MATCH(FY2018_ALL_Targets!$B39,'Monthy Targets'!$B:$B,0))</f>
        <v>0</v>
      </c>
      <c r="CK39" s="14">
        <f>+INDEX('Monthy Targets'!AG:AG,MATCH(FY2018_ALL_Targets!$B39,'Monthy Targets'!$B:$B,0))</f>
        <v>0</v>
      </c>
      <c r="CL39" s="14">
        <v>0.34</v>
      </c>
      <c r="CM39" s="14">
        <v>0</v>
      </c>
      <c r="CN39" s="14">
        <v>0</v>
      </c>
      <c r="CO39" s="14">
        <v>0.34</v>
      </c>
      <c r="DB39" s="14">
        <v>0.63</v>
      </c>
      <c r="DC39" s="14">
        <v>0</v>
      </c>
      <c r="DD39" s="14">
        <v>0</v>
      </c>
      <c r="DE39" s="14">
        <v>0.63</v>
      </c>
      <c r="DR39" s="14">
        <v>0.75</v>
      </c>
      <c r="DV39" s="12">
        <f t="shared" si="0"/>
        <v>0</v>
      </c>
      <c r="DW39" s="12">
        <f t="shared" si="1"/>
        <v>0</v>
      </c>
      <c r="DX39" s="12">
        <f t="shared" si="2"/>
        <v>0</v>
      </c>
    </row>
    <row r="40" spans="1:128" x14ac:dyDescent="0.25">
      <c r="A40" s="293">
        <v>4814</v>
      </c>
      <c r="B40" s="293">
        <v>455606</v>
      </c>
      <c r="C40" s="293">
        <v>1026285</v>
      </c>
      <c r="D40" s="14">
        <v>1316341407</v>
      </c>
      <c r="F40" s="27" t="s">
        <v>1293</v>
      </c>
      <c r="G40" s="12" t="s">
        <v>276</v>
      </c>
      <c r="H40" s="27" t="s">
        <v>1370</v>
      </c>
      <c r="I40" s="12" t="s">
        <v>277</v>
      </c>
      <c r="J40" s="13">
        <v>6.09555189456343E-2</v>
      </c>
      <c r="K40" s="13">
        <v>3.2110091743119303E-2</v>
      </c>
      <c r="L40" s="13">
        <v>0</v>
      </c>
      <c r="M40" s="13">
        <v>0.32881355932203399</v>
      </c>
      <c r="N40" s="13">
        <v>3.3538610000000003E-2</v>
      </c>
      <c r="O40" s="13">
        <v>5.6668459999999997E-2</v>
      </c>
      <c r="P40" s="13">
        <v>5.2596600000000002E-3</v>
      </c>
      <c r="Q40" s="13">
        <v>0.16064707</v>
      </c>
      <c r="R40" s="13">
        <v>5.9919275123558498E-2</v>
      </c>
      <c r="S40" s="13">
        <v>5.6668459999999997E-2</v>
      </c>
      <c r="T40" s="13">
        <v>5.2596600000000002E-3</v>
      </c>
      <c r="U40" s="13">
        <v>0.32322372881355899</v>
      </c>
      <c r="V40" s="13">
        <v>5.79077429983526E-2</v>
      </c>
      <c r="W40" s="13">
        <v>5.6668459999999997E-2</v>
      </c>
      <c r="X40" s="13">
        <v>5.2596600000000002E-3</v>
      </c>
      <c r="Y40" s="13">
        <v>0.312372881355932</v>
      </c>
      <c r="Z40" s="13">
        <v>5.8883031301482702E-2</v>
      </c>
      <c r="AA40" s="13">
        <v>5.6668459999999997E-2</v>
      </c>
      <c r="AB40" s="13">
        <v>5.2596600000000002E-3</v>
      </c>
      <c r="AC40" s="13">
        <v>0.31763389830508498</v>
      </c>
      <c r="AD40" s="13">
        <v>5.4859967051070803E-2</v>
      </c>
      <c r="AE40" s="13">
        <v>5.6668459999999997E-2</v>
      </c>
      <c r="AF40" s="13">
        <v>5.2596600000000002E-3</v>
      </c>
      <c r="AG40" s="13">
        <v>0.29593220338983101</v>
      </c>
      <c r="AH40" s="13">
        <v>5.78467874794069E-2</v>
      </c>
      <c r="AI40" s="13">
        <v>5.6668459999999997E-2</v>
      </c>
      <c r="AJ40" s="13">
        <v>5.2596600000000002E-3</v>
      </c>
      <c r="AK40" s="13">
        <v>0.31204406779660998</v>
      </c>
      <c r="AL40" s="13">
        <v>5.1812191103789103E-2</v>
      </c>
      <c r="AM40" s="13">
        <v>5.6668459999999997E-2</v>
      </c>
      <c r="AN40" s="13">
        <v>5.2596600000000002E-3</v>
      </c>
      <c r="AO40" s="13">
        <v>0.27949152542372901</v>
      </c>
      <c r="AP40" s="13">
        <v>5.6688632619439898E-2</v>
      </c>
      <c r="AQ40" s="13">
        <v>5.6668459999999997E-2</v>
      </c>
      <c r="AR40" s="13">
        <v>5.2596600000000002E-3</v>
      </c>
      <c r="AS40" s="13">
        <v>0.305796610169492</v>
      </c>
      <c r="AT40" s="13">
        <v>4.8764415156507403E-2</v>
      </c>
      <c r="AU40" s="13">
        <v>5.6668459999999997E-2</v>
      </c>
      <c r="AV40" s="13">
        <v>5.2596600000000002E-3</v>
      </c>
      <c r="AW40" s="13">
        <v>0.26305084745762702</v>
      </c>
      <c r="AX40" s="13">
        <v>3.2467532467532499E-2</v>
      </c>
      <c r="AY40" s="13">
        <v>0.104477611940299</v>
      </c>
      <c r="AZ40" s="13">
        <v>0</v>
      </c>
      <c r="BA40" s="13">
        <v>0.25352112676056299</v>
      </c>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4">
        <f>+INDEX('Monthy Targets'!V:V,MATCH(FY2018_ALL_Targets!$B40,'Monthy Targets'!$B:$B,0))</f>
        <v>18.309999999999999</v>
      </c>
      <c r="CA40" s="14">
        <f>+INDEX('Monthy Targets'!W:W,MATCH(FY2018_ALL_Targets!$B40,'Monthy Targets'!$B:$B,0))</f>
        <v>18.309999999999999</v>
      </c>
      <c r="CB40" s="14">
        <f>+INDEX('Monthy Targets'!X:X,MATCH(FY2018_ALL_Targets!$B40,'Monthy Targets'!$B:$B,0))</f>
        <v>18.309999999999999</v>
      </c>
      <c r="CC40" s="14">
        <f>+INDEX('Monthy Targets'!Y:Y,MATCH(FY2018_ALL_Targets!$B40,'Monthy Targets'!$B:$B,0))</f>
        <v>18.309999999999999</v>
      </c>
      <c r="CD40" s="14">
        <f>+INDEX('Monthy Targets'!Z:Z,MATCH(FY2018_ALL_Targets!$B40,'Monthy Targets'!$B:$B,0))</f>
        <v>18.309999999999999</v>
      </c>
      <c r="CE40" s="14">
        <f>+INDEX('Monthy Targets'!AA:AA,MATCH(FY2018_ALL_Targets!$B40,'Monthy Targets'!$B:$B,0))</f>
        <v>0</v>
      </c>
      <c r="CF40" s="14">
        <f>+INDEX('Monthy Targets'!AB:AB,MATCH(FY2018_ALL_Targets!$B40,'Monthy Targets'!$B:$B,0))</f>
        <v>0</v>
      </c>
      <c r="CG40" s="14">
        <f>+INDEX('Monthy Targets'!AC:AC,MATCH(FY2018_ALL_Targets!$B40,'Monthy Targets'!$B:$B,0))</f>
        <v>0</v>
      </c>
      <c r="CH40" s="14">
        <f>+INDEX('Monthy Targets'!AD:AD,MATCH(FY2018_ALL_Targets!$B40,'Monthy Targets'!$B:$B,0))</f>
        <v>0</v>
      </c>
      <c r="CI40" s="14">
        <f>+INDEX('Monthy Targets'!AE:AE,MATCH(FY2018_ALL_Targets!$B40,'Monthy Targets'!$B:$B,0))</f>
        <v>0</v>
      </c>
      <c r="CJ40" s="14">
        <f>+INDEX('Monthy Targets'!AF:AF,MATCH(FY2018_ALL_Targets!$B40,'Monthy Targets'!$B:$B,0))</f>
        <v>0</v>
      </c>
      <c r="CK40" s="14">
        <f>+INDEX('Monthy Targets'!AG:AG,MATCH(FY2018_ALL_Targets!$B40,'Monthy Targets'!$B:$B,0))</f>
        <v>0</v>
      </c>
      <c r="CL40" s="14">
        <v>1.22</v>
      </c>
      <c r="CM40" s="14">
        <v>0</v>
      </c>
      <c r="CN40" s="14">
        <v>1.22</v>
      </c>
      <c r="CO40" s="14">
        <v>1.22</v>
      </c>
      <c r="DB40" s="14">
        <v>2.2599999999999998</v>
      </c>
      <c r="DC40" s="14">
        <v>0</v>
      </c>
      <c r="DD40" s="14">
        <v>2.2599999999999998</v>
      </c>
      <c r="DE40" s="14">
        <v>2.2599999999999998</v>
      </c>
      <c r="DR40" s="14">
        <v>3.07</v>
      </c>
      <c r="DV40" s="12">
        <f t="shared" si="0"/>
        <v>0</v>
      </c>
      <c r="DW40" s="12">
        <f t="shared" si="1"/>
        <v>0</v>
      </c>
      <c r="DX40" s="12">
        <f t="shared" si="2"/>
        <v>0</v>
      </c>
    </row>
    <row r="41" spans="1:128" x14ac:dyDescent="0.25">
      <c r="A41" s="293">
        <v>4870</v>
      </c>
      <c r="B41" s="293">
        <v>455611</v>
      </c>
      <c r="C41" s="293">
        <v>1026137</v>
      </c>
      <c r="D41" s="14">
        <v>1306246145</v>
      </c>
      <c r="F41" s="27" t="s">
        <v>1258</v>
      </c>
      <c r="G41" s="12" t="s">
        <v>290</v>
      </c>
      <c r="H41" s="27" t="s">
        <v>1392</v>
      </c>
      <c r="I41" s="12" t="s">
        <v>291</v>
      </c>
      <c r="J41" s="13">
        <v>5.1948051948052E-2</v>
      </c>
      <c r="K41" s="13">
        <v>2.5000000000000001E-2</v>
      </c>
      <c r="L41" s="13">
        <v>0</v>
      </c>
      <c r="M41" s="13">
        <v>0.36923076923076897</v>
      </c>
      <c r="N41" s="13">
        <v>3.3538610000000003E-2</v>
      </c>
      <c r="O41" s="13">
        <v>5.6668459999999997E-2</v>
      </c>
      <c r="P41" s="13">
        <v>5.2596600000000002E-3</v>
      </c>
      <c r="Q41" s="13">
        <v>0.16064707</v>
      </c>
      <c r="R41" s="13">
        <v>5.1064935064935098E-2</v>
      </c>
      <c r="S41" s="13">
        <v>5.6668459999999997E-2</v>
      </c>
      <c r="T41" s="13">
        <v>5.2596600000000002E-3</v>
      </c>
      <c r="U41" s="13">
        <v>0.36295384615384602</v>
      </c>
      <c r="V41" s="13">
        <v>4.9350649350649402E-2</v>
      </c>
      <c r="W41" s="13">
        <v>5.6668459999999997E-2</v>
      </c>
      <c r="X41" s="13">
        <v>5.2596600000000002E-3</v>
      </c>
      <c r="Y41" s="13">
        <v>0.350769230769231</v>
      </c>
      <c r="Z41" s="13">
        <v>5.0181818181818202E-2</v>
      </c>
      <c r="AA41" s="13">
        <v>5.6668459999999997E-2</v>
      </c>
      <c r="AB41" s="13">
        <v>5.2596600000000002E-3</v>
      </c>
      <c r="AC41" s="13">
        <v>0.356676923076923</v>
      </c>
      <c r="AD41" s="13">
        <v>4.6753246753246797E-2</v>
      </c>
      <c r="AE41" s="13">
        <v>5.6668459999999997E-2</v>
      </c>
      <c r="AF41" s="13">
        <v>5.2596600000000002E-3</v>
      </c>
      <c r="AG41" s="13">
        <v>0.33230769230769203</v>
      </c>
      <c r="AH41" s="13">
        <v>4.92987012987013E-2</v>
      </c>
      <c r="AI41" s="13">
        <v>5.6668459999999997E-2</v>
      </c>
      <c r="AJ41" s="13">
        <v>5.2596600000000002E-3</v>
      </c>
      <c r="AK41" s="13">
        <v>0.35039999999999999</v>
      </c>
      <c r="AL41" s="13">
        <v>4.4155844155844198E-2</v>
      </c>
      <c r="AM41" s="13">
        <v>5.6668459999999997E-2</v>
      </c>
      <c r="AN41" s="13">
        <v>5.2596600000000002E-3</v>
      </c>
      <c r="AO41" s="13">
        <v>0.313846153846154</v>
      </c>
      <c r="AP41" s="13">
        <v>4.8311688311688299E-2</v>
      </c>
      <c r="AQ41" s="13">
        <v>5.6668459999999997E-2</v>
      </c>
      <c r="AR41" s="13">
        <v>5.2596600000000002E-3</v>
      </c>
      <c r="AS41" s="13">
        <v>0.34338461538461501</v>
      </c>
      <c r="AT41" s="13">
        <v>4.15584415584416E-2</v>
      </c>
      <c r="AU41" s="13">
        <v>5.6668459999999997E-2</v>
      </c>
      <c r="AV41" s="13">
        <v>5.2596600000000002E-3</v>
      </c>
      <c r="AW41" s="13">
        <v>0.29538461538461502</v>
      </c>
      <c r="AX41" s="13">
        <v>6.0606060606060601E-2</v>
      </c>
      <c r="AY41" s="13">
        <v>0</v>
      </c>
      <c r="AZ41" s="13">
        <v>0</v>
      </c>
      <c r="BA41" s="13">
        <v>8.6956521739130405E-2</v>
      </c>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4">
        <f>+INDEX('Monthy Targets'!V:V,MATCH(FY2018_ALL_Targets!$B41,'Monthy Targets'!$B:$B,0))</f>
        <v>2.78</v>
      </c>
      <c r="CA41" s="14">
        <f>+INDEX('Monthy Targets'!W:W,MATCH(FY2018_ALL_Targets!$B41,'Monthy Targets'!$B:$B,0))</f>
        <v>2.78</v>
      </c>
      <c r="CB41" s="14">
        <f>+INDEX('Monthy Targets'!X:X,MATCH(FY2018_ALL_Targets!$B41,'Monthy Targets'!$B:$B,0))</f>
        <v>2.78</v>
      </c>
      <c r="CC41" s="14">
        <f>+INDEX('Monthy Targets'!Y:Y,MATCH(FY2018_ALL_Targets!$B41,'Monthy Targets'!$B:$B,0))</f>
        <v>2.78</v>
      </c>
      <c r="CD41" s="14">
        <f>+INDEX('Monthy Targets'!Z:Z,MATCH(FY2018_ALL_Targets!$B41,'Monthy Targets'!$B:$B,0))</f>
        <v>2.78</v>
      </c>
      <c r="CE41" s="14">
        <f>+INDEX('Monthy Targets'!AA:AA,MATCH(FY2018_ALL_Targets!$B41,'Monthy Targets'!$B:$B,0))</f>
        <v>0</v>
      </c>
      <c r="CF41" s="14">
        <f>+INDEX('Monthy Targets'!AB:AB,MATCH(FY2018_ALL_Targets!$B41,'Monthy Targets'!$B:$B,0))</f>
        <v>0</v>
      </c>
      <c r="CG41" s="14">
        <f>+INDEX('Monthy Targets'!AC:AC,MATCH(FY2018_ALL_Targets!$B41,'Monthy Targets'!$B:$B,0))</f>
        <v>0</v>
      </c>
      <c r="CH41" s="14">
        <f>+INDEX('Monthy Targets'!AD:AD,MATCH(FY2018_ALL_Targets!$B41,'Monthy Targets'!$B:$B,0))</f>
        <v>0</v>
      </c>
      <c r="CI41" s="14">
        <f>+INDEX('Monthy Targets'!AE:AE,MATCH(FY2018_ALL_Targets!$B41,'Monthy Targets'!$B:$B,0))</f>
        <v>0</v>
      </c>
      <c r="CJ41" s="14">
        <f>+INDEX('Monthy Targets'!AF:AF,MATCH(FY2018_ALL_Targets!$B41,'Monthy Targets'!$B:$B,0))</f>
        <v>0</v>
      </c>
      <c r="CK41" s="14">
        <f>+INDEX('Monthy Targets'!AG:AG,MATCH(FY2018_ALL_Targets!$B41,'Monthy Targets'!$B:$B,0))</f>
        <v>0</v>
      </c>
      <c r="CL41" s="14">
        <v>0</v>
      </c>
      <c r="CM41" s="14">
        <v>0.19</v>
      </c>
      <c r="CN41" s="14">
        <v>0.19</v>
      </c>
      <c r="CO41" s="14">
        <v>0.19</v>
      </c>
      <c r="DB41" s="14">
        <v>0</v>
      </c>
      <c r="DC41" s="14">
        <v>0.34</v>
      </c>
      <c r="DD41" s="14">
        <v>0.34</v>
      </c>
      <c r="DE41" s="14">
        <v>0.34</v>
      </c>
      <c r="DR41" s="14">
        <v>0.47</v>
      </c>
      <c r="DV41" s="12">
        <f t="shared" si="0"/>
        <v>0</v>
      </c>
      <c r="DW41" s="12">
        <f t="shared" si="1"/>
        <v>0</v>
      </c>
      <c r="DX41" s="12">
        <f t="shared" si="2"/>
        <v>0</v>
      </c>
    </row>
    <row r="42" spans="1:128" x14ac:dyDescent="0.25">
      <c r="A42" s="293">
        <v>5005</v>
      </c>
      <c r="B42" s="293">
        <v>455613</v>
      </c>
      <c r="C42" s="293">
        <v>1017870</v>
      </c>
      <c r="D42" s="14">
        <v>1588990071</v>
      </c>
      <c r="F42" s="27" t="s">
        <v>1279</v>
      </c>
      <c r="G42" s="12" t="s">
        <v>905</v>
      </c>
      <c r="H42" s="27" t="s">
        <v>1444</v>
      </c>
      <c r="I42" s="12" t="s">
        <v>906</v>
      </c>
      <c r="J42" s="13">
        <v>2.9239766081871298E-2</v>
      </c>
      <c r="K42" s="13">
        <v>0.118959107806691</v>
      </c>
      <c r="L42" s="13">
        <v>0</v>
      </c>
      <c r="M42" s="13">
        <v>0.10989010989011</v>
      </c>
      <c r="N42" s="13">
        <v>3.3538610000000003E-2</v>
      </c>
      <c r="O42" s="13">
        <v>5.6668459999999997E-2</v>
      </c>
      <c r="P42" s="13">
        <v>5.2596600000000002E-3</v>
      </c>
      <c r="Q42" s="13">
        <v>0.16064707</v>
      </c>
      <c r="R42" s="13">
        <v>3.3538610000000003E-2</v>
      </c>
      <c r="S42" s="13">
        <v>0.116936802973978</v>
      </c>
      <c r="T42" s="13">
        <v>5.2596600000000002E-3</v>
      </c>
      <c r="U42" s="13">
        <v>0.16064707</v>
      </c>
      <c r="V42" s="13">
        <v>3.3538610000000003E-2</v>
      </c>
      <c r="W42" s="13">
        <v>0.11301115241635699</v>
      </c>
      <c r="X42" s="13">
        <v>5.2596600000000002E-3</v>
      </c>
      <c r="Y42" s="13">
        <v>0.16064707</v>
      </c>
      <c r="Z42" s="13">
        <v>3.3538610000000003E-2</v>
      </c>
      <c r="AA42" s="13">
        <v>0.114914498141264</v>
      </c>
      <c r="AB42" s="13">
        <v>5.2596600000000002E-3</v>
      </c>
      <c r="AC42" s="13">
        <v>0.16064707</v>
      </c>
      <c r="AD42" s="13">
        <v>3.3538610000000003E-2</v>
      </c>
      <c r="AE42" s="13">
        <v>0.107063197026022</v>
      </c>
      <c r="AF42" s="13">
        <v>5.2596600000000002E-3</v>
      </c>
      <c r="AG42" s="13">
        <v>0.16064707</v>
      </c>
      <c r="AH42" s="13">
        <v>3.3538610000000003E-2</v>
      </c>
      <c r="AI42" s="13">
        <v>0.11289219330855001</v>
      </c>
      <c r="AJ42" s="13">
        <v>5.2596600000000002E-3</v>
      </c>
      <c r="AK42" s="13">
        <v>0.16064707</v>
      </c>
      <c r="AL42" s="13">
        <v>3.3538610000000003E-2</v>
      </c>
      <c r="AM42" s="13">
        <v>0.101115241635688</v>
      </c>
      <c r="AN42" s="13">
        <v>5.2596600000000002E-3</v>
      </c>
      <c r="AO42" s="13">
        <v>0.16064707</v>
      </c>
      <c r="AP42" s="13">
        <v>3.3538610000000003E-2</v>
      </c>
      <c r="AQ42" s="13">
        <v>0.11063197026022301</v>
      </c>
      <c r="AR42" s="13">
        <v>5.2596600000000002E-3</v>
      </c>
      <c r="AS42" s="13">
        <v>0.16064707</v>
      </c>
      <c r="AT42" s="13">
        <v>3.3538610000000003E-2</v>
      </c>
      <c r="AU42" s="13">
        <v>9.51672862453532E-2</v>
      </c>
      <c r="AV42" s="13">
        <v>5.2596600000000002E-3</v>
      </c>
      <c r="AW42" s="13">
        <v>0.16064707</v>
      </c>
      <c r="AX42" s="13">
        <v>1.1764705882352899E-2</v>
      </c>
      <c r="AY42" s="13">
        <v>0.109375</v>
      </c>
      <c r="AZ42" s="13">
        <v>0</v>
      </c>
      <c r="BA42" s="13">
        <v>0.123287671232877</v>
      </c>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4">
        <f>+INDEX('Monthy Targets'!V:V,MATCH(FY2018_ALL_Targets!$B42,'Monthy Targets'!$B:$B,0))</f>
        <v>0</v>
      </c>
      <c r="CA42" s="14">
        <f>+INDEX('Monthy Targets'!W:W,MATCH(FY2018_ALL_Targets!$B42,'Monthy Targets'!$B:$B,0))</f>
        <v>0</v>
      </c>
      <c r="CB42" s="14">
        <f>+INDEX('Monthy Targets'!X:X,MATCH(FY2018_ALL_Targets!$B42,'Monthy Targets'!$B:$B,0))</f>
        <v>0</v>
      </c>
      <c r="CC42" s="14">
        <f>+INDEX('Monthy Targets'!Y:Y,MATCH(FY2018_ALL_Targets!$B42,'Monthy Targets'!$B:$B,0))</f>
        <v>0</v>
      </c>
      <c r="CD42" s="14">
        <f>+INDEX('Monthy Targets'!Z:Z,MATCH(FY2018_ALL_Targets!$B42,'Monthy Targets'!$B:$B,0))</f>
        <v>0</v>
      </c>
      <c r="CE42" s="14">
        <f>+INDEX('Monthy Targets'!AA:AA,MATCH(FY2018_ALL_Targets!$B42,'Monthy Targets'!$B:$B,0))</f>
        <v>0</v>
      </c>
      <c r="CF42" s="14">
        <f>+INDEX('Monthy Targets'!AB:AB,MATCH(FY2018_ALL_Targets!$B42,'Monthy Targets'!$B:$B,0))</f>
        <v>0</v>
      </c>
      <c r="CG42" s="14">
        <f>+INDEX('Monthy Targets'!AC:AC,MATCH(FY2018_ALL_Targets!$B42,'Monthy Targets'!$B:$B,0))</f>
        <v>0</v>
      </c>
      <c r="CH42" s="14">
        <f>+INDEX('Monthy Targets'!AD:AD,MATCH(FY2018_ALL_Targets!$B42,'Monthy Targets'!$B:$B,0))</f>
        <v>0</v>
      </c>
      <c r="CI42" s="14">
        <f>+INDEX('Monthy Targets'!AE:AE,MATCH(FY2018_ALL_Targets!$B42,'Monthy Targets'!$B:$B,0))</f>
        <v>0</v>
      </c>
      <c r="CJ42" s="14">
        <f>+INDEX('Monthy Targets'!AF:AF,MATCH(FY2018_ALL_Targets!$B42,'Monthy Targets'!$B:$B,0))</f>
        <v>0</v>
      </c>
      <c r="CK42" s="14">
        <f>+INDEX('Monthy Targets'!AG:AG,MATCH(FY2018_ALL_Targets!$B42,'Monthy Targets'!$B:$B,0))</f>
        <v>0</v>
      </c>
      <c r="CL42" s="14">
        <v>0.53</v>
      </c>
      <c r="CM42" s="14">
        <v>0.53</v>
      </c>
      <c r="CN42" s="14">
        <v>0.53</v>
      </c>
      <c r="CO42" s="14">
        <v>0.53</v>
      </c>
      <c r="DB42" s="14">
        <v>0.98</v>
      </c>
      <c r="DC42" s="14">
        <v>0.98</v>
      </c>
      <c r="DD42" s="14">
        <v>0.98</v>
      </c>
      <c r="DE42" s="14">
        <v>0.98</v>
      </c>
      <c r="DR42" s="14">
        <v>0.64</v>
      </c>
      <c r="DV42" s="12">
        <f t="shared" si="0"/>
        <v>0</v>
      </c>
      <c r="DW42" s="12">
        <f t="shared" si="1"/>
        <v>0</v>
      </c>
      <c r="DX42" s="12">
        <f t="shared" si="2"/>
        <v>0</v>
      </c>
    </row>
    <row r="43" spans="1:128" x14ac:dyDescent="0.25">
      <c r="A43" s="293">
        <v>5098</v>
      </c>
      <c r="B43" s="293">
        <v>455627</v>
      </c>
      <c r="C43" s="293">
        <v>509801</v>
      </c>
      <c r="D43" s="14">
        <v>1891786174</v>
      </c>
      <c r="F43" s="27" t="s">
        <v>1293</v>
      </c>
      <c r="G43" s="12" t="s">
        <v>332</v>
      </c>
      <c r="H43" s="27" t="s">
        <v>1338</v>
      </c>
      <c r="I43" s="12" t="s">
        <v>333</v>
      </c>
      <c r="J43" s="13">
        <v>7.9754601226993904E-2</v>
      </c>
      <c r="K43" s="13">
        <v>0.10638297872340401</v>
      </c>
      <c r="L43" s="13">
        <v>0</v>
      </c>
      <c r="M43" s="13">
        <v>0.12258064516129</v>
      </c>
      <c r="N43" s="13">
        <v>3.3538610000000003E-2</v>
      </c>
      <c r="O43" s="13">
        <v>5.6668459999999997E-2</v>
      </c>
      <c r="P43" s="13">
        <v>5.2596600000000002E-3</v>
      </c>
      <c r="Q43" s="13">
        <v>0.16064707</v>
      </c>
      <c r="R43" s="13">
        <v>7.8398773006135E-2</v>
      </c>
      <c r="S43" s="13">
        <v>0.104574468085106</v>
      </c>
      <c r="T43" s="13">
        <v>5.2596600000000002E-3</v>
      </c>
      <c r="U43" s="13">
        <v>0.16064707</v>
      </c>
      <c r="V43" s="13">
        <v>7.5766871165644206E-2</v>
      </c>
      <c r="W43" s="13">
        <v>0.10106382978723399</v>
      </c>
      <c r="X43" s="13">
        <v>5.2596600000000002E-3</v>
      </c>
      <c r="Y43" s="13">
        <v>0.16064707</v>
      </c>
      <c r="Z43" s="13">
        <v>7.7042944785276096E-2</v>
      </c>
      <c r="AA43" s="13">
        <v>0.102765957446809</v>
      </c>
      <c r="AB43" s="13">
        <v>5.2596600000000002E-3</v>
      </c>
      <c r="AC43" s="13">
        <v>0.16064707</v>
      </c>
      <c r="AD43" s="13">
        <v>7.1779141104294494E-2</v>
      </c>
      <c r="AE43" s="13">
        <v>9.5744680851063801E-2</v>
      </c>
      <c r="AF43" s="13">
        <v>5.2596600000000002E-3</v>
      </c>
      <c r="AG43" s="13">
        <v>0.16064707</v>
      </c>
      <c r="AH43" s="13">
        <v>7.5687116564417206E-2</v>
      </c>
      <c r="AI43" s="13">
        <v>0.100957446808511</v>
      </c>
      <c r="AJ43" s="13">
        <v>5.2596600000000002E-3</v>
      </c>
      <c r="AK43" s="13">
        <v>0.16064707</v>
      </c>
      <c r="AL43" s="13">
        <v>6.7791411042944796E-2</v>
      </c>
      <c r="AM43" s="13">
        <v>9.0425531914893595E-2</v>
      </c>
      <c r="AN43" s="13">
        <v>5.2596600000000002E-3</v>
      </c>
      <c r="AO43" s="13">
        <v>0.16064707</v>
      </c>
      <c r="AP43" s="13">
        <v>7.4171779141104302E-2</v>
      </c>
      <c r="AQ43" s="13">
        <v>9.8936170212766003E-2</v>
      </c>
      <c r="AR43" s="13">
        <v>5.2596600000000002E-3</v>
      </c>
      <c r="AS43" s="13">
        <v>0.16064707</v>
      </c>
      <c r="AT43" s="13">
        <v>6.3803680981595098E-2</v>
      </c>
      <c r="AU43" s="13">
        <v>8.5106382978723402E-2</v>
      </c>
      <c r="AV43" s="13">
        <v>5.2596600000000002E-3</v>
      </c>
      <c r="AW43" s="13">
        <v>0.16064707</v>
      </c>
      <c r="AX43" s="13">
        <v>2.7027027027027001E-2</v>
      </c>
      <c r="AY43" s="13">
        <v>3.125E-2</v>
      </c>
      <c r="AZ43" s="13">
        <v>0</v>
      </c>
      <c r="BA43" s="13">
        <v>0.17142857142857101</v>
      </c>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4">
        <f>+INDEX('Monthy Targets'!V:V,MATCH(FY2018_ALL_Targets!$B43,'Monthy Targets'!$B:$B,0))</f>
        <v>2.76</v>
      </c>
      <c r="CA43" s="14">
        <f>+INDEX('Monthy Targets'!W:W,MATCH(FY2018_ALL_Targets!$B43,'Monthy Targets'!$B:$B,0))</f>
        <v>2.76</v>
      </c>
      <c r="CB43" s="14">
        <f>+INDEX('Monthy Targets'!X:X,MATCH(FY2018_ALL_Targets!$B43,'Monthy Targets'!$B:$B,0))</f>
        <v>2.76</v>
      </c>
      <c r="CC43" s="14">
        <f>+INDEX('Monthy Targets'!Y:Y,MATCH(FY2018_ALL_Targets!$B43,'Monthy Targets'!$B:$B,0))</f>
        <v>2.76</v>
      </c>
      <c r="CD43" s="14">
        <f>+INDEX('Monthy Targets'!Z:Z,MATCH(FY2018_ALL_Targets!$B43,'Monthy Targets'!$B:$B,0))</f>
        <v>2.76</v>
      </c>
      <c r="CE43" s="14">
        <f>+INDEX('Monthy Targets'!AA:AA,MATCH(FY2018_ALL_Targets!$B43,'Monthy Targets'!$B:$B,0))</f>
        <v>0</v>
      </c>
      <c r="CF43" s="14">
        <f>+INDEX('Monthy Targets'!AB:AB,MATCH(FY2018_ALL_Targets!$B43,'Monthy Targets'!$B:$B,0))</f>
        <v>0</v>
      </c>
      <c r="CG43" s="14">
        <f>+INDEX('Monthy Targets'!AC:AC,MATCH(FY2018_ALL_Targets!$B43,'Monthy Targets'!$B:$B,0))</f>
        <v>0</v>
      </c>
      <c r="CH43" s="14">
        <f>+INDEX('Monthy Targets'!AD:AD,MATCH(FY2018_ALL_Targets!$B43,'Monthy Targets'!$B:$B,0))</f>
        <v>0</v>
      </c>
      <c r="CI43" s="14">
        <f>+INDEX('Monthy Targets'!AE:AE,MATCH(FY2018_ALL_Targets!$B43,'Monthy Targets'!$B:$B,0))</f>
        <v>0</v>
      </c>
      <c r="CJ43" s="14">
        <f>+INDEX('Monthy Targets'!AF:AF,MATCH(FY2018_ALL_Targets!$B43,'Monthy Targets'!$B:$B,0))</f>
        <v>0</v>
      </c>
      <c r="CK43" s="14">
        <f>+INDEX('Monthy Targets'!AG:AG,MATCH(FY2018_ALL_Targets!$B43,'Monthy Targets'!$B:$B,0))</f>
        <v>0</v>
      </c>
      <c r="CL43" s="14">
        <v>0.18</v>
      </c>
      <c r="CM43" s="14">
        <v>0.18</v>
      </c>
      <c r="CN43" s="14">
        <v>0.18</v>
      </c>
      <c r="CO43" s="14">
        <v>0</v>
      </c>
      <c r="DB43" s="14">
        <v>0.34</v>
      </c>
      <c r="DC43" s="14">
        <v>0.34</v>
      </c>
      <c r="DD43" s="14">
        <v>0.34</v>
      </c>
      <c r="DE43" s="14">
        <v>0</v>
      </c>
      <c r="DR43" s="14">
        <v>0.46</v>
      </c>
      <c r="DV43" s="12">
        <f t="shared" si="0"/>
        <v>0</v>
      </c>
      <c r="DW43" s="12">
        <f t="shared" si="1"/>
        <v>0</v>
      </c>
      <c r="DX43" s="12">
        <f t="shared" si="2"/>
        <v>0</v>
      </c>
    </row>
    <row r="44" spans="1:128" x14ac:dyDescent="0.25">
      <c r="A44" s="293">
        <v>4493</v>
      </c>
      <c r="B44" s="293">
        <v>455628</v>
      </c>
      <c r="C44" s="293">
        <v>1026595</v>
      </c>
      <c r="D44" s="14">
        <v>1225159809</v>
      </c>
      <c r="F44" s="27" t="s">
        <v>1258</v>
      </c>
      <c r="G44" s="12" t="s">
        <v>226</v>
      </c>
      <c r="H44" s="27" t="s">
        <v>1428</v>
      </c>
      <c r="I44" s="12" t="s">
        <v>227</v>
      </c>
      <c r="J44" s="13">
        <v>5.5437100213219598E-2</v>
      </c>
      <c r="K44" s="13">
        <v>7.6219512195122005E-2</v>
      </c>
      <c r="L44" s="13">
        <v>0</v>
      </c>
      <c r="M44" s="13">
        <v>0.109649122807018</v>
      </c>
      <c r="N44" s="13">
        <v>3.3538610000000003E-2</v>
      </c>
      <c r="O44" s="13">
        <v>5.6668459999999997E-2</v>
      </c>
      <c r="P44" s="13">
        <v>5.2596600000000002E-3</v>
      </c>
      <c r="Q44" s="13">
        <v>0.16064707</v>
      </c>
      <c r="R44" s="13">
        <v>5.4494669509594897E-2</v>
      </c>
      <c r="S44" s="13">
        <v>7.4923780487804903E-2</v>
      </c>
      <c r="T44" s="13">
        <v>5.2596600000000002E-3</v>
      </c>
      <c r="U44" s="13">
        <v>0.16064707</v>
      </c>
      <c r="V44" s="13">
        <v>5.2665245202558601E-2</v>
      </c>
      <c r="W44" s="13">
        <v>7.2408536585365793E-2</v>
      </c>
      <c r="X44" s="13">
        <v>5.2596600000000002E-3</v>
      </c>
      <c r="Y44" s="13">
        <v>0.16064707</v>
      </c>
      <c r="Z44" s="13">
        <v>5.3552238805970098E-2</v>
      </c>
      <c r="AA44" s="13">
        <v>7.3628048780487801E-2</v>
      </c>
      <c r="AB44" s="13">
        <v>5.2596600000000002E-3</v>
      </c>
      <c r="AC44" s="13">
        <v>0.16064707</v>
      </c>
      <c r="AD44" s="13">
        <v>4.9893390191897702E-2</v>
      </c>
      <c r="AE44" s="13">
        <v>6.8597560975609803E-2</v>
      </c>
      <c r="AF44" s="13">
        <v>5.2596600000000002E-3</v>
      </c>
      <c r="AG44" s="13">
        <v>0.16064707</v>
      </c>
      <c r="AH44" s="13">
        <v>5.2609808102345397E-2</v>
      </c>
      <c r="AI44" s="13">
        <v>7.2332317073170699E-2</v>
      </c>
      <c r="AJ44" s="13">
        <v>5.2596600000000002E-3</v>
      </c>
      <c r="AK44" s="13">
        <v>0.16064707</v>
      </c>
      <c r="AL44" s="13">
        <v>4.7121535181236698E-2</v>
      </c>
      <c r="AM44" s="13">
        <v>6.4786585365853702E-2</v>
      </c>
      <c r="AN44" s="13">
        <v>5.2596600000000002E-3</v>
      </c>
      <c r="AO44" s="13">
        <v>0.16064707</v>
      </c>
      <c r="AP44" s="13">
        <v>5.1556503198294197E-2</v>
      </c>
      <c r="AQ44" s="13">
        <v>7.0884146341463394E-2</v>
      </c>
      <c r="AR44" s="13">
        <v>5.2596600000000002E-3</v>
      </c>
      <c r="AS44" s="13">
        <v>0.16064707</v>
      </c>
      <c r="AT44" s="13">
        <v>4.4349680170575702E-2</v>
      </c>
      <c r="AU44" s="13">
        <v>6.0975609756097601E-2</v>
      </c>
      <c r="AV44" s="13">
        <v>5.2596600000000002E-3</v>
      </c>
      <c r="AW44" s="13">
        <v>0.16064707</v>
      </c>
      <c r="AX44" s="13">
        <v>2.5641025641025599E-2</v>
      </c>
      <c r="AY44" s="13">
        <v>2.5000000000000001E-2</v>
      </c>
      <c r="AZ44" s="13">
        <v>0</v>
      </c>
      <c r="BA44" s="13">
        <v>9.8214285714285698E-2</v>
      </c>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4">
        <f>+INDEX('Monthy Targets'!V:V,MATCH(FY2018_ALL_Targets!$B44,'Monthy Targets'!$B:$B,0))</f>
        <v>9.3000000000000007</v>
      </c>
      <c r="CA44" s="14">
        <f>+INDEX('Monthy Targets'!W:W,MATCH(FY2018_ALL_Targets!$B44,'Monthy Targets'!$B:$B,0))</f>
        <v>9.3000000000000007</v>
      </c>
      <c r="CB44" s="14">
        <f>+INDEX('Monthy Targets'!X:X,MATCH(FY2018_ALL_Targets!$B44,'Monthy Targets'!$B:$B,0))</f>
        <v>9.3000000000000007</v>
      </c>
      <c r="CC44" s="14">
        <f>+INDEX('Monthy Targets'!Y:Y,MATCH(FY2018_ALL_Targets!$B44,'Monthy Targets'!$B:$B,0))</f>
        <v>9.3000000000000007</v>
      </c>
      <c r="CD44" s="14">
        <f>+INDEX('Monthy Targets'!Z:Z,MATCH(FY2018_ALL_Targets!$B44,'Monthy Targets'!$B:$B,0))</f>
        <v>9.3000000000000007</v>
      </c>
      <c r="CE44" s="14">
        <f>+INDEX('Monthy Targets'!AA:AA,MATCH(FY2018_ALL_Targets!$B44,'Monthy Targets'!$B:$B,0))</f>
        <v>0</v>
      </c>
      <c r="CF44" s="14">
        <f>+INDEX('Monthy Targets'!AB:AB,MATCH(FY2018_ALL_Targets!$B44,'Monthy Targets'!$B:$B,0))</f>
        <v>0</v>
      </c>
      <c r="CG44" s="14">
        <f>+INDEX('Monthy Targets'!AC:AC,MATCH(FY2018_ALL_Targets!$B44,'Monthy Targets'!$B:$B,0))</f>
        <v>0</v>
      </c>
      <c r="CH44" s="14">
        <f>+INDEX('Monthy Targets'!AD:AD,MATCH(FY2018_ALL_Targets!$B44,'Monthy Targets'!$B:$B,0))</f>
        <v>0</v>
      </c>
      <c r="CI44" s="14">
        <f>+INDEX('Monthy Targets'!AE:AE,MATCH(FY2018_ALL_Targets!$B44,'Monthy Targets'!$B:$B,0))</f>
        <v>0</v>
      </c>
      <c r="CJ44" s="14">
        <f>+INDEX('Monthy Targets'!AF:AF,MATCH(FY2018_ALL_Targets!$B44,'Monthy Targets'!$B:$B,0))</f>
        <v>0</v>
      </c>
      <c r="CK44" s="14">
        <f>+INDEX('Monthy Targets'!AG:AG,MATCH(FY2018_ALL_Targets!$B44,'Monthy Targets'!$B:$B,0))</f>
        <v>0</v>
      </c>
      <c r="CL44" s="14">
        <v>0.62</v>
      </c>
      <c r="CM44" s="14">
        <v>0.62</v>
      </c>
      <c r="CN44" s="14">
        <v>0.62</v>
      </c>
      <c r="CO44" s="14">
        <v>0.62</v>
      </c>
      <c r="DB44" s="14">
        <v>1.1499999999999999</v>
      </c>
      <c r="DC44" s="14">
        <v>1.1499999999999999</v>
      </c>
      <c r="DD44" s="14">
        <v>1.1499999999999999</v>
      </c>
      <c r="DE44" s="14">
        <v>1.1499999999999999</v>
      </c>
      <c r="DR44" s="14">
        <v>1.75</v>
      </c>
      <c r="DV44" s="12">
        <f t="shared" si="0"/>
        <v>0</v>
      </c>
      <c r="DW44" s="12">
        <f t="shared" si="1"/>
        <v>0</v>
      </c>
      <c r="DX44" s="12">
        <f t="shared" si="2"/>
        <v>0</v>
      </c>
    </row>
    <row r="45" spans="1:128" x14ac:dyDescent="0.25">
      <c r="A45" s="293">
        <v>4525</v>
      </c>
      <c r="B45" s="293">
        <v>455631</v>
      </c>
      <c r="C45" s="293">
        <v>1026213</v>
      </c>
      <c r="D45" s="14">
        <v>1588073597</v>
      </c>
      <c r="F45" s="27" t="s">
        <v>1293</v>
      </c>
      <c r="G45" s="12" t="s">
        <v>228</v>
      </c>
      <c r="H45" s="27" t="s">
        <v>1294</v>
      </c>
      <c r="I45" s="12" t="s">
        <v>229</v>
      </c>
      <c r="J45" s="13">
        <v>6.3829787234042507E-2</v>
      </c>
      <c r="K45" s="13">
        <v>7.1428571428571397E-2</v>
      </c>
      <c r="L45" s="13">
        <v>0</v>
      </c>
      <c r="M45" s="13">
        <v>0.12654320987654299</v>
      </c>
      <c r="N45" s="13">
        <v>3.3538610000000003E-2</v>
      </c>
      <c r="O45" s="13">
        <v>5.6668459999999997E-2</v>
      </c>
      <c r="P45" s="13">
        <v>5.2596600000000002E-3</v>
      </c>
      <c r="Q45" s="13">
        <v>0.16064707</v>
      </c>
      <c r="R45" s="13">
        <v>6.27446808510638E-2</v>
      </c>
      <c r="S45" s="13">
        <v>7.0214285714285701E-2</v>
      </c>
      <c r="T45" s="13">
        <v>5.2596600000000002E-3</v>
      </c>
      <c r="U45" s="13">
        <v>0.16064707</v>
      </c>
      <c r="V45" s="13">
        <v>6.0638297872340402E-2</v>
      </c>
      <c r="W45" s="13">
        <v>6.7857142857142894E-2</v>
      </c>
      <c r="X45" s="13">
        <v>5.2596600000000002E-3</v>
      </c>
      <c r="Y45" s="13">
        <v>0.16064707</v>
      </c>
      <c r="Z45" s="13">
        <v>6.16595744680851E-2</v>
      </c>
      <c r="AA45" s="13">
        <v>6.9000000000000006E-2</v>
      </c>
      <c r="AB45" s="13">
        <v>5.2596600000000002E-3</v>
      </c>
      <c r="AC45" s="13">
        <v>0.16064707</v>
      </c>
      <c r="AD45" s="13">
        <v>5.7446808510638298E-2</v>
      </c>
      <c r="AE45" s="13">
        <v>6.4285714285714293E-2</v>
      </c>
      <c r="AF45" s="13">
        <v>5.2596600000000002E-3</v>
      </c>
      <c r="AG45" s="13">
        <v>0.16064707</v>
      </c>
      <c r="AH45" s="13">
        <v>6.05744680851064E-2</v>
      </c>
      <c r="AI45" s="13">
        <v>6.7785714285714296E-2</v>
      </c>
      <c r="AJ45" s="13">
        <v>5.2596600000000002E-3</v>
      </c>
      <c r="AK45" s="13">
        <v>0.16064707</v>
      </c>
      <c r="AL45" s="13">
        <v>5.42553191489362E-2</v>
      </c>
      <c r="AM45" s="13">
        <v>6.07142857142857E-2</v>
      </c>
      <c r="AN45" s="13">
        <v>5.2596600000000002E-3</v>
      </c>
      <c r="AO45" s="13">
        <v>0.16064707</v>
      </c>
      <c r="AP45" s="13">
        <v>5.93617021276596E-2</v>
      </c>
      <c r="AQ45" s="13">
        <v>6.6428571428571406E-2</v>
      </c>
      <c r="AR45" s="13">
        <v>5.2596600000000002E-3</v>
      </c>
      <c r="AS45" s="13">
        <v>0.16064707</v>
      </c>
      <c r="AT45" s="13">
        <v>5.1063829787233998E-2</v>
      </c>
      <c r="AU45" s="13">
        <v>5.7142857142857099E-2</v>
      </c>
      <c r="AV45" s="13">
        <v>5.2596600000000002E-3</v>
      </c>
      <c r="AW45" s="13">
        <v>0.16064707</v>
      </c>
      <c r="AX45" s="13">
        <v>6.1224489795918401E-2</v>
      </c>
      <c r="AY45" s="13">
        <v>8.7719298245614002E-2</v>
      </c>
      <c r="AZ45" s="13">
        <v>0</v>
      </c>
      <c r="BA45" s="13">
        <v>6.25E-2</v>
      </c>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4">
        <f>+INDEX('Monthy Targets'!V:V,MATCH(FY2018_ALL_Targets!$B45,'Monthy Targets'!$B:$B,0))</f>
        <v>9.68</v>
      </c>
      <c r="CA45" s="14">
        <f>+INDEX('Monthy Targets'!W:W,MATCH(FY2018_ALL_Targets!$B45,'Monthy Targets'!$B:$B,0))</f>
        <v>9.68</v>
      </c>
      <c r="CB45" s="14">
        <f>+INDEX('Monthy Targets'!X:X,MATCH(FY2018_ALL_Targets!$B45,'Monthy Targets'!$B:$B,0))</f>
        <v>9.68</v>
      </c>
      <c r="CC45" s="14">
        <f>+INDEX('Monthy Targets'!Y:Y,MATCH(FY2018_ALL_Targets!$B45,'Monthy Targets'!$B:$B,0))</f>
        <v>9.68</v>
      </c>
      <c r="CD45" s="14">
        <f>+INDEX('Monthy Targets'!Z:Z,MATCH(FY2018_ALL_Targets!$B45,'Monthy Targets'!$B:$B,0))</f>
        <v>9.68</v>
      </c>
      <c r="CE45" s="14">
        <f>+INDEX('Monthy Targets'!AA:AA,MATCH(FY2018_ALL_Targets!$B45,'Monthy Targets'!$B:$B,0))</f>
        <v>0</v>
      </c>
      <c r="CF45" s="14">
        <f>+INDEX('Monthy Targets'!AB:AB,MATCH(FY2018_ALL_Targets!$B45,'Monthy Targets'!$B:$B,0))</f>
        <v>0</v>
      </c>
      <c r="CG45" s="14">
        <f>+INDEX('Monthy Targets'!AC:AC,MATCH(FY2018_ALL_Targets!$B45,'Monthy Targets'!$B:$B,0))</f>
        <v>0</v>
      </c>
      <c r="CH45" s="14">
        <f>+INDEX('Monthy Targets'!AD:AD,MATCH(FY2018_ALL_Targets!$B45,'Monthy Targets'!$B:$B,0))</f>
        <v>0</v>
      </c>
      <c r="CI45" s="14">
        <f>+INDEX('Monthy Targets'!AE:AE,MATCH(FY2018_ALL_Targets!$B45,'Monthy Targets'!$B:$B,0))</f>
        <v>0</v>
      </c>
      <c r="CJ45" s="14">
        <f>+INDEX('Monthy Targets'!AF:AF,MATCH(FY2018_ALL_Targets!$B45,'Monthy Targets'!$B:$B,0))</f>
        <v>0</v>
      </c>
      <c r="CK45" s="14">
        <f>+INDEX('Monthy Targets'!AG:AG,MATCH(FY2018_ALL_Targets!$B45,'Monthy Targets'!$B:$B,0))</f>
        <v>0</v>
      </c>
      <c r="CL45" s="14">
        <v>0.64</v>
      </c>
      <c r="CM45" s="14">
        <v>0</v>
      </c>
      <c r="CN45" s="14">
        <v>0.64</v>
      </c>
      <c r="CO45" s="14">
        <v>0.64</v>
      </c>
      <c r="DB45" s="14">
        <v>0</v>
      </c>
      <c r="DC45" s="14">
        <v>0</v>
      </c>
      <c r="DD45" s="14">
        <v>1.2</v>
      </c>
      <c r="DE45" s="14">
        <v>1.2</v>
      </c>
      <c r="DR45" s="14">
        <v>1.49</v>
      </c>
      <c r="DV45" s="12">
        <f t="shared" si="0"/>
        <v>0</v>
      </c>
      <c r="DW45" s="12">
        <f t="shared" si="1"/>
        <v>0</v>
      </c>
      <c r="DX45" s="12">
        <f t="shared" si="2"/>
        <v>0</v>
      </c>
    </row>
    <row r="46" spans="1:128" x14ac:dyDescent="0.25">
      <c r="A46" s="293">
        <v>4260</v>
      </c>
      <c r="B46" s="293">
        <v>455637</v>
      </c>
      <c r="C46" s="293">
        <v>1004260</v>
      </c>
      <c r="D46" s="14">
        <v>1619969417</v>
      </c>
      <c r="F46" s="27" t="s">
        <v>1274</v>
      </c>
      <c r="G46" s="12" t="s">
        <v>614</v>
      </c>
      <c r="H46" s="27" t="s">
        <v>1355</v>
      </c>
      <c r="I46" s="12" t="s">
        <v>615</v>
      </c>
      <c r="J46" s="13">
        <v>1.00502512562814E-2</v>
      </c>
      <c r="K46" s="13">
        <v>4.5454545454545497E-2</v>
      </c>
      <c r="L46" s="13">
        <v>0</v>
      </c>
      <c r="M46" s="13">
        <v>8.3333333333333301E-2</v>
      </c>
      <c r="N46" s="13">
        <v>3.3538610000000003E-2</v>
      </c>
      <c r="O46" s="13">
        <v>5.6668459999999997E-2</v>
      </c>
      <c r="P46" s="13">
        <v>5.2596600000000002E-3</v>
      </c>
      <c r="Q46" s="13">
        <v>0.16064707</v>
      </c>
      <c r="R46" s="13">
        <v>3.3538610000000003E-2</v>
      </c>
      <c r="S46" s="13">
        <v>5.6668459999999997E-2</v>
      </c>
      <c r="T46" s="13">
        <v>5.2596600000000002E-3</v>
      </c>
      <c r="U46" s="13">
        <v>0.16064707</v>
      </c>
      <c r="V46" s="13">
        <v>3.3538610000000003E-2</v>
      </c>
      <c r="W46" s="13">
        <v>5.6668459999999997E-2</v>
      </c>
      <c r="X46" s="13">
        <v>5.2596600000000002E-3</v>
      </c>
      <c r="Y46" s="13">
        <v>0.16064707</v>
      </c>
      <c r="Z46" s="13">
        <v>3.3538610000000003E-2</v>
      </c>
      <c r="AA46" s="13">
        <v>5.6668459999999997E-2</v>
      </c>
      <c r="AB46" s="13">
        <v>5.2596600000000002E-3</v>
      </c>
      <c r="AC46" s="13">
        <v>0.16064707</v>
      </c>
      <c r="AD46" s="13">
        <v>3.3538610000000003E-2</v>
      </c>
      <c r="AE46" s="13">
        <v>5.6668459999999997E-2</v>
      </c>
      <c r="AF46" s="13">
        <v>5.2596600000000002E-3</v>
      </c>
      <c r="AG46" s="13">
        <v>0.16064707</v>
      </c>
      <c r="AH46" s="13">
        <v>3.3538610000000003E-2</v>
      </c>
      <c r="AI46" s="13">
        <v>5.6668459999999997E-2</v>
      </c>
      <c r="AJ46" s="13">
        <v>5.2596600000000002E-3</v>
      </c>
      <c r="AK46" s="13">
        <v>0.16064707</v>
      </c>
      <c r="AL46" s="13">
        <v>3.3538610000000003E-2</v>
      </c>
      <c r="AM46" s="13">
        <v>5.6668459999999997E-2</v>
      </c>
      <c r="AN46" s="13">
        <v>5.2596600000000002E-3</v>
      </c>
      <c r="AO46" s="13">
        <v>0.16064707</v>
      </c>
      <c r="AP46" s="13">
        <v>3.3538610000000003E-2</v>
      </c>
      <c r="AQ46" s="13">
        <v>5.6668459999999997E-2</v>
      </c>
      <c r="AR46" s="13">
        <v>5.2596600000000002E-3</v>
      </c>
      <c r="AS46" s="13">
        <v>0.16064707</v>
      </c>
      <c r="AT46" s="13">
        <v>3.3538610000000003E-2</v>
      </c>
      <c r="AU46" s="13">
        <v>5.6668459999999997E-2</v>
      </c>
      <c r="AV46" s="13">
        <v>5.2596600000000002E-3</v>
      </c>
      <c r="AW46" s="13">
        <v>0.16064707</v>
      </c>
      <c r="AX46" s="13">
        <v>2.1276595744680899E-2</v>
      </c>
      <c r="AY46" s="13">
        <v>6.4516129032258104E-2</v>
      </c>
      <c r="AZ46" s="13">
        <v>0</v>
      </c>
      <c r="BA46" s="13">
        <v>4.7619047619047603E-2</v>
      </c>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4">
        <f>+INDEX('Monthy Targets'!V:V,MATCH(FY2018_ALL_Targets!$B46,'Monthy Targets'!$B:$B,0))</f>
        <v>6.24</v>
      </c>
      <c r="CA46" s="14">
        <f>+INDEX('Monthy Targets'!W:W,MATCH(FY2018_ALL_Targets!$B46,'Monthy Targets'!$B:$B,0))</f>
        <v>6.24</v>
      </c>
      <c r="CB46" s="14">
        <f>+INDEX('Monthy Targets'!X:X,MATCH(FY2018_ALL_Targets!$B46,'Monthy Targets'!$B:$B,0))</f>
        <v>6.24</v>
      </c>
      <c r="CC46" s="14">
        <f>+INDEX('Monthy Targets'!Y:Y,MATCH(FY2018_ALL_Targets!$B46,'Monthy Targets'!$B:$B,0))</f>
        <v>6.24</v>
      </c>
      <c r="CD46" s="14">
        <f>+INDEX('Monthy Targets'!Z:Z,MATCH(FY2018_ALL_Targets!$B46,'Monthy Targets'!$B:$B,0))</f>
        <v>6.24</v>
      </c>
      <c r="CE46" s="14">
        <f>+INDEX('Monthy Targets'!AA:AA,MATCH(FY2018_ALL_Targets!$B46,'Monthy Targets'!$B:$B,0))</f>
        <v>0</v>
      </c>
      <c r="CF46" s="14">
        <f>+INDEX('Monthy Targets'!AB:AB,MATCH(FY2018_ALL_Targets!$B46,'Monthy Targets'!$B:$B,0))</f>
        <v>0</v>
      </c>
      <c r="CG46" s="14">
        <f>+INDEX('Monthy Targets'!AC:AC,MATCH(FY2018_ALL_Targets!$B46,'Monthy Targets'!$B:$B,0))</f>
        <v>0</v>
      </c>
      <c r="CH46" s="14">
        <f>+INDEX('Monthy Targets'!AD:AD,MATCH(FY2018_ALL_Targets!$B46,'Monthy Targets'!$B:$B,0))</f>
        <v>0</v>
      </c>
      <c r="CI46" s="14">
        <f>+INDEX('Monthy Targets'!AE:AE,MATCH(FY2018_ALL_Targets!$B46,'Monthy Targets'!$B:$B,0))</f>
        <v>0</v>
      </c>
      <c r="CJ46" s="14">
        <f>+INDEX('Monthy Targets'!AF:AF,MATCH(FY2018_ALL_Targets!$B46,'Monthy Targets'!$B:$B,0))</f>
        <v>0</v>
      </c>
      <c r="CK46" s="14">
        <f>+INDEX('Monthy Targets'!AG:AG,MATCH(FY2018_ALL_Targets!$B46,'Monthy Targets'!$B:$B,0))</f>
        <v>0</v>
      </c>
      <c r="CL46" s="14">
        <v>0.42</v>
      </c>
      <c r="CM46" s="14">
        <v>0</v>
      </c>
      <c r="CN46" s="14">
        <v>0.42</v>
      </c>
      <c r="CO46" s="14">
        <v>0.42</v>
      </c>
      <c r="DB46" s="14">
        <v>0.77</v>
      </c>
      <c r="DC46" s="14">
        <v>0</v>
      </c>
      <c r="DD46" s="14">
        <v>0.77</v>
      </c>
      <c r="DE46" s="14">
        <v>0.77</v>
      </c>
      <c r="DR46" s="14">
        <v>1.05</v>
      </c>
      <c r="DV46" s="12">
        <f t="shared" si="0"/>
        <v>0</v>
      </c>
      <c r="DW46" s="12">
        <f t="shared" si="1"/>
        <v>0</v>
      </c>
      <c r="DX46" s="12">
        <f t="shared" si="2"/>
        <v>0</v>
      </c>
    </row>
    <row r="47" spans="1:128" x14ac:dyDescent="0.25">
      <c r="A47" s="293">
        <v>4800</v>
      </c>
      <c r="B47" s="293">
        <v>455638</v>
      </c>
      <c r="C47" s="293">
        <v>1026268</v>
      </c>
      <c r="D47" s="14">
        <v>1497876965</v>
      </c>
      <c r="F47" s="27" t="s">
        <v>1274</v>
      </c>
      <c r="G47" s="12" t="s">
        <v>826</v>
      </c>
      <c r="H47" s="27" t="s">
        <v>1401</v>
      </c>
      <c r="I47" s="12" t="s">
        <v>827</v>
      </c>
      <c r="J47" s="13">
        <v>1.9178082191780799E-2</v>
      </c>
      <c r="K47" s="13">
        <v>2.9585798816568001E-2</v>
      </c>
      <c r="L47" s="13">
        <v>0</v>
      </c>
      <c r="M47" s="13">
        <v>0.36036036036036001</v>
      </c>
      <c r="N47" s="13">
        <v>3.3538610000000003E-2</v>
      </c>
      <c r="O47" s="13">
        <v>5.6668459999999997E-2</v>
      </c>
      <c r="P47" s="13">
        <v>5.2596600000000002E-3</v>
      </c>
      <c r="Q47" s="13">
        <v>0.16064707</v>
      </c>
      <c r="R47" s="13">
        <v>3.3538610000000003E-2</v>
      </c>
      <c r="S47" s="13">
        <v>5.6668459999999997E-2</v>
      </c>
      <c r="T47" s="13">
        <v>5.2596600000000002E-3</v>
      </c>
      <c r="U47" s="13">
        <v>0.354234234234234</v>
      </c>
      <c r="V47" s="13">
        <v>3.3538610000000003E-2</v>
      </c>
      <c r="W47" s="13">
        <v>5.6668459999999997E-2</v>
      </c>
      <c r="X47" s="13">
        <v>5.2596600000000002E-3</v>
      </c>
      <c r="Y47" s="13">
        <v>0.34234234234234201</v>
      </c>
      <c r="Z47" s="13">
        <v>3.3538610000000003E-2</v>
      </c>
      <c r="AA47" s="13">
        <v>5.6668459999999997E-2</v>
      </c>
      <c r="AB47" s="13">
        <v>5.2596600000000002E-3</v>
      </c>
      <c r="AC47" s="13">
        <v>0.34810810810810799</v>
      </c>
      <c r="AD47" s="13">
        <v>3.3538610000000003E-2</v>
      </c>
      <c r="AE47" s="13">
        <v>5.6668459999999997E-2</v>
      </c>
      <c r="AF47" s="13">
        <v>5.2596600000000002E-3</v>
      </c>
      <c r="AG47" s="13">
        <v>0.32432432432432401</v>
      </c>
      <c r="AH47" s="13">
        <v>3.3538610000000003E-2</v>
      </c>
      <c r="AI47" s="13">
        <v>5.6668459999999997E-2</v>
      </c>
      <c r="AJ47" s="13">
        <v>5.2596600000000002E-3</v>
      </c>
      <c r="AK47" s="13">
        <v>0.34198198198198199</v>
      </c>
      <c r="AL47" s="13">
        <v>3.3538610000000003E-2</v>
      </c>
      <c r="AM47" s="13">
        <v>5.6668459999999997E-2</v>
      </c>
      <c r="AN47" s="13">
        <v>5.2596600000000002E-3</v>
      </c>
      <c r="AO47" s="13">
        <v>0.30630630630630601</v>
      </c>
      <c r="AP47" s="13">
        <v>3.3538610000000003E-2</v>
      </c>
      <c r="AQ47" s="13">
        <v>5.6668459999999997E-2</v>
      </c>
      <c r="AR47" s="13">
        <v>5.2596600000000002E-3</v>
      </c>
      <c r="AS47" s="13">
        <v>0.33513513513513499</v>
      </c>
      <c r="AT47" s="13">
        <v>3.3538610000000003E-2</v>
      </c>
      <c r="AU47" s="13">
        <v>5.6668459999999997E-2</v>
      </c>
      <c r="AV47" s="13">
        <v>5.2596600000000002E-3</v>
      </c>
      <c r="AW47" s="13">
        <v>0.28828828828828801</v>
      </c>
      <c r="AX47" s="13">
        <v>3.4482758620689703E-2</v>
      </c>
      <c r="AY47" s="13">
        <v>2.2222222222222199E-2</v>
      </c>
      <c r="AZ47" s="13">
        <v>0</v>
      </c>
      <c r="BA47" s="13">
        <v>0.339622641509434</v>
      </c>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4">
        <f>+INDEX('Monthy Targets'!V:V,MATCH(FY2018_ALL_Targets!$B47,'Monthy Targets'!$B:$B,0))</f>
        <v>10.46</v>
      </c>
      <c r="CA47" s="14">
        <f>+INDEX('Monthy Targets'!W:W,MATCH(FY2018_ALL_Targets!$B47,'Monthy Targets'!$B:$B,0))</f>
        <v>10.46</v>
      </c>
      <c r="CB47" s="14">
        <f>+INDEX('Monthy Targets'!X:X,MATCH(FY2018_ALL_Targets!$B47,'Monthy Targets'!$B:$B,0))</f>
        <v>10.46</v>
      </c>
      <c r="CC47" s="14">
        <f>+INDEX('Monthy Targets'!Y:Y,MATCH(FY2018_ALL_Targets!$B47,'Monthy Targets'!$B:$B,0))</f>
        <v>10.46</v>
      </c>
      <c r="CD47" s="14">
        <f>+INDEX('Monthy Targets'!Z:Z,MATCH(FY2018_ALL_Targets!$B47,'Monthy Targets'!$B:$B,0))</f>
        <v>10.46</v>
      </c>
      <c r="CE47" s="14">
        <f>+INDEX('Monthy Targets'!AA:AA,MATCH(FY2018_ALL_Targets!$B47,'Monthy Targets'!$B:$B,0))</f>
        <v>0</v>
      </c>
      <c r="CF47" s="14">
        <f>+INDEX('Monthy Targets'!AB:AB,MATCH(FY2018_ALL_Targets!$B47,'Monthy Targets'!$B:$B,0))</f>
        <v>0</v>
      </c>
      <c r="CG47" s="14">
        <f>+INDEX('Monthy Targets'!AC:AC,MATCH(FY2018_ALL_Targets!$B47,'Monthy Targets'!$B:$B,0))</f>
        <v>0</v>
      </c>
      <c r="CH47" s="14">
        <f>+INDEX('Monthy Targets'!AD:AD,MATCH(FY2018_ALL_Targets!$B47,'Monthy Targets'!$B:$B,0))</f>
        <v>0</v>
      </c>
      <c r="CI47" s="14">
        <f>+INDEX('Monthy Targets'!AE:AE,MATCH(FY2018_ALL_Targets!$B47,'Monthy Targets'!$B:$B,0))</f>
        <v>0</v>
      </c>
      <c r="CJ47" s="14">
        <f>+INDEX('Monthy Targets'!AF:AF,MATCH(FY2018_ALL_Targets!$B47,'Monthy Targets'!$B:$B,0))</f>
        <v>0</v>
      </c>
      <c r="CK47" s="14">
        <f>+INDEX('Monthy Targets'!AG:AG,MATCH(FY2018_ALL_Targets!$B47,'Monthy Targets'!$B:$B,0))</f>
        <v>0</v>
      </c>
      <c r="CL47" s="14">
        <v>0</v>
      </c>
      <c r="CM47" s="14">
        <v>0.7</v>
      </c>
      <c r="CN47" s="14">
        <v>0.7</v>
      </c>
      <c r="CO47" s="14">
        <v>0.7</v>
      </c>
      <c r="DB47" s="14">
        <v>0</v>
      </c>
      <c r="DC47" s="14">
        <v>1.29</v>
      </c>
      <c r="DD47" s="14">
        <v>1.29</v>
      </c>
      <c r="DE47" s="14">
        <v>1.29</v>
      </c>
      <c r="DR47" s="14">
        <v>1.75</v>
      </c>
      <c r="DV47" s="12">
        <f t="shared" si="0"/>
        <v>0</v>
      </c>
      <c r="DW47" s="12">
        <f t="shared" si="1"/>
        <v>0</v>
      </c>
      <c r="DX47" s="12">
        <f t="shared" si="2"/>
        <v>0</v>
      </c>
    </row>
    <row r="48" spans="1:128" x14ac:dyDescent="0.25">
      <c r="A48" s="293">
        <v>4412</v>
      </c>
      <c r="B48" s="293">
        <v>455641</v>
      </c>
      <c r="C48" s="293">
        <v>1026481</v>
      </c>
      <c r="D48" s="14">
        <v>1104221894</v>
      </c>
      <c r="F48" s="27" t="s">
        <v>1258</v>
      </c>
      <c r="G48" s="12" t="s">
        <v>210</v>
      </c>
      <c r="H48" s="27" t="s">
        <v>1283</v>
      </c>
      <c r="I48" s="12" t="s">
        <v>211</v>
      </c>
      <c r="J48" s="13">
        <v>8.7628865979381396E-2</v>
      </c>
      <c r="K48" s="13">
        <v>6.4814814814814797E-2</v>
      </c>
      <c r="L48" s="13">
        <v>0</v>
      </c>
      <c r="M48" s="13">
        <v>0.39106145251396601</v>
      </c>
      <c r="N48" s="13">
        <v>3.3538610000000003E-2</v>
      </c>
      <c r="O48" s="13">
        <v>5.6668459999999997E-2</v>
      </c>
      <c r="P48" s="13">
        <v>5.2596600000000002E-3</v>
      </c>
      <c r="Q48" s="13">
        <v>0.16064707</v>
      </c>
      <c r="R48" s="13">
        <v>8.6139175257731904E-2</v>
      </c>
      <c r="S48" s="13">
        <v>6.3712962962962999E-2</v>
      </c>
      <c r="T48" s="13">
        <v>5.2596600000000002E-3</v>
      </c>
      <c r="U48" s="13">
        <v>0.38441340782122901</v>
      </c>
      <c r="V48" s="13">
        <v>8.3247422680412395E-2</v>
      </c>
      <c r="W48" s="13">
        <v>6.15740740740741E-2</v>
      </c>
      <c r="X48" s="13">
        <v>5.2596600000000002E-3</v>
      </c>
      <c r="Y48" s="13">
        <v>0.37150837988826801</v>
      </c>
      <c r="Z48" s="13">
        <v>8.4649484536082495E-2</v>
      </c>
      <c r="AA48" s="13">
        <v>6.2611111111111103E-2</v>
      </c>
      <c r="AB48" s="13">
        <v>5.2596600000000002E-3</v>
      </c>
      <c r="AC48" s="13">
        <v>0.37776536312849202</v>
      </c>
      <c r="AD48" s="13">
        <v>7.8865979381443296E-2</v>
      </c>
      <c r="AE48" s="13">
        <v>5.83333333333333E-2</v>
      </c>
      <c r="AF48" s="13">
        <v>5.2596600000000002E-3</v>
      </c>
      <c r="AG48" s="13">
        <v>0.35195530726257002</v>
      </c>
      <c r="AH48" s="13">
        <v>8.3159793814433003E-2</v>
      </c>
      <c r="AI48" s="13">
        <v>6.1509259259259298E-2</v>
      </c>
      <c r="AJ48" s="13">
        <v>5.2596600000000002E-3</v>
      </c>
      <c r="AK48" s="13">
        <v>0.37111731843575402</v>
      </c>
      <c r="AL48" s="13">
        <v>7.4484536082474198E-2</v>
      </c>
      <c r="AM48" s="13">
        <v>5.6668459999999997E-2</v>
      </c>
      <c r="AN48" s="13">
        <v>5.2596600000000002E-3</v>
      </c>
      <c r="AO48" s="13">
        <v>0.33240223463687102</v>
      </c>
      <c r="AP48" s="13">
        <v>8.14948453608247E-2</v>
      </c>
      <c r="AQ48" s="13">
        <v>6.0277777777777798E-2</v>
      </c>
      <c r="AR48" s="13">
        <v>5.2596600000000002E-3</v>
      </c>
      <c r="AS48" s="13">
        <v>0.36368715083798903</v>
      </c>
      <c r="AT48" s="13">
        <v>7.0103092783505197E-2</v>
      </c>
      <c r="AU48" s="13">
        <v>5.6668459999999997E-2</v>
      </c>
      <c r="AV48" s="13">
        <v>5.2596600000000002E-3</v>
      </c>
      <c r="AW48" s="13">
        <v>0.31284916201117302</v>
      </c>
      <c r="AX48" s="13">
        <v>5.8823529411764698E-2</v>
      </c>
      <c r="AY48" s="13">
        <v>0</v>
      </c>
      <c r="AZ48" s="13">
        <v>0</v>
      </c>
      <c r="BA48" s="13">
        <v>0.27659574468085102</v>
      </c>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4">
        <f>+INDEX('Monthy Targets'!V:V,MATCH(FY2018_ALL_Targets!$B48,'Monthy Targets'!$B:$B,0))</f>
        <v>5.43</v>
      </c>
      <c r="CA48" s="14">
        <f>+INDEX('Monthy Targets'!W:W,MATCH(FY2018_ALL_Targets!$B48,'Monthy Targets'!$B:$B,0))</f>
        <v>5.43</v>
      </c>
      <c r="CB48" s="14">
        <f>+INDEX('Monthy Targets'!X:X,MATCH(FY2018_ALL_Targets!$B48,'Monthy Targets'!$B:$B,0))</f>
        <v>5.43</v>
      </c>
      <c r="CC48" s="14">
        <f>+INDEX('Monthy Targets'!Y:Y,MATCH(FY2018_ALL_Targets!$B48,'Monthy Targets'!$B:$B,0))</f>
        <v>5.43</v>
      </c>
      <c r="CD48" s="14">
        <f>+INDEX('Monthy Targets'!Z:Z,MATCH(FY2018_ALL_Targets!$B48,'Monthy Targets'!$B:$B,0))</f>
        <v>5.43</v>
      </c>
      <c r="CE48" s="14">
        <f>+INDEX('Monthy Targets'!AA:AA,MATCH(FY2018_ALL_Targets!$B48,'Monthy Targets'!$B:$B,0))</f>
        <v>0</v>
      </c>
      <c r="CF48" s="14">
        <f>+INDEX('Monthy Targets'!AB:AB,MATCH(FY2018_ALL_Targets!$B48,'Monthy Targets'!$B:$B,0))</f>
        <v>0</v>
      </c>
      <c r="CG48" s="14">
        <f>+INDEX('Monthy Targets'!AC:AC,MATCH(FY2018_ALL_Targets!$B48,'Monthy Targets'!$B:$B,0))</f>
        <v>0</v>
      </c>
      <c r="CH48" s="14">
        <f>+INDEX('Monthy Targets'!AD:AD,MATCH(FY2018_ALL_Targets!$B48,'Monthy Targets'!$B:$B,0))</f>
        <v>0</v>
      </c>
      <c r="CI48" s="14">
        <f>+INDEX('Monthy Targets'!AE:AE,MATCH(FY2018_ALL_Targets!$B48,'Monthy Targets'!$B:$B,0))</f>
        <v>0</v>
      </c>
      <c r="CJ48" s="14">
        <f>+INDEX('Monthy Targets'!AF:AF,MATCH(FY2018_ALL_Targets!$B48,'Monthy Targets'!$B:$B,0))</f>
        <v>0</v>
      </c>
      <c r="CK48" s="14">
        <f>+INDEX('Monthy Targets'!AG:AG,MATCH(FY2018_ALL_Targets!$B48,'Monthy Targets'!$B:$B,0))</f>
        <v>0</v>
      </c>
      <c r="CL48" s="14">
        <v>0.36</v>
      </c>
      <c r="CM48" s="14">
        <v>0.36</v>
      </c>
      <c r="CN48" s="14">
        <v>0.36</v>
      </c>
      <c r="CO48" s="14">
        <v>0.36</v>
      </c>
      <c r="DB48" s="14">
        <v>0.67</v>
      </c>
      <c r="DC48" s="14">
        <v>0.67</v>
      </c>
      <c r="DD48" s="14">
        <v>0.67</v>
      </c>
      <c r="DE48" s="14">
        <v>0.67</v>
      </c>
      <c r="DR48" s="14">
        <v>1.02</v>
      </c>
      <c r="DV48" s="12">
        <f t="shared" si="0"/>
        <v>0</v>
      </c>
      <c r="DW48" s="12">
        <f t="shared" si="1"/>
        <v>0</v>
      </c>
      <c r="DX48" s="12">
        <f t="shared" si="2"/>
        <v>0</v>
      </c>
    </row>
    <row r="49" spans="1:128" x14ac:dyDescent="0.25">
      <c r="A49" s="293">
        <v>4484</v>
      </c>
      <c r="B49" s="293">
        <v>455646</v>
      </c>
      <c r="C49" s="293">
        <v>1026138</v>
      </c>
      <c r="D49" s="14">
        <v>1629486717</v>
      </c>
      <c r="F49" s="27" t="s">
        <v>1296</v>
      </c>
      <c r="G49" s="12" t="s">
        <v>692</v>
      </c>
      <c r="H49" s="27" t="s">
        <v>1433</v>
      </c>
      <c r="I49" s="12" t="s">
        <v>693</v>
      </c>
      <c r="J49" s="13">
        <v>2.4630541871921201E-2</v>
      </c>
      <c r="K49" s="13">
        <v>4.8387096774193498E-2</v>
      </c>
      <c r="L49" s="13">
        <v>9.8522167487684695E-3</v>
      </c>
      <c r="M49" s="13">
        <v>7.3298429319371694E-2</v>
      </c>
      <c r="N49" s="13">
        <v>3.3538610000000003E-2</v>
      </c>
      <c r="O49" s="13">
        <v>5.6668459999999997E-2</v>
      </c>
      <c r="P49" s="13">
        <v>5.2596600000000002E-3</v>
      </c>
      <c r="Q49" s="13">
        <v>0.16064707</v>
      </c>
      <c r="R49" s="13">
        <v>3.3538610000000003E-2</v>
      </c>
      <c r="S49" s="13">
        <v>5.6668459999999997E-2</v>
      </c>
      <c r="T49" s="13">
        <v>9.6847290640394105E-3</v>
      </c>
      <c r="U49" s="13">
        <v>0.16064707</v>
      </c>
      <c r="V49" s="13">
        <v>3.3538610000000003E-2</v>
      </c>
      <c r="W49" s="13">
        <v>5.6668459999999997E-2</v>
      </c>
      <c r="X49" s="13">
        <v>9.3596059113300496E-3</v>
      </c>
      <c r="Y49" s="13">
        <v>0.16064707</v>
      </c>
      <c r="Z49" s="13">
        <v>3.3538610000000003E-2</v>
      </c>
      <c r="AA49" s="13">
        <v>5.6668459999999997E-2</v>
      </c>
      <c r="AB49" s="13">
        <v>9.5172413793103393E-3</v>
      </c>
      <c r="AC49" s="13">
        <v>0.16064707</v>
      </c>
      <c r="AD49" s="13">
        <v>3.3538610000000003E-2</v>
      </c>
      <c r="AE49" s="13">
        <v>5.6668459999999997E-2</v>
      </c>
      <c r="AF49" s="13">
        <v>8.8669950738916297E-3</v>
      </c>
      <c r="AG49" s="13">
        <v>0.16064707</v>
      </c>
      <c r="AH49" s="13">
        <v>3.3538610000000003E-2</v>
      </c>
      <c r="AI49" s="13">
        <v>5.6668459999999997E-2</v>
      </c>
      <c r="AJ49" s="13">
        <v>9.3497536945812802E-3</v>
      </c>
      <c r="AK49" s="13">
        <v>0.16064707</v>
      </c>
      <c r="AL49" s="13">
        <v>3.3538610000000003E-2</v>
      </c>
      <c r="AM49" s="13">
        <v>5.6668459999999997E-2</v>
      </c>
      <c r="AN49" s="13">
        <v>8.3743842364531994E-3</v>
      </c>
      <c r="AO49" s="13">
        <v>0.16064707</v>
      </c>
      <c r="AP49" s="13">
        <v>3.3538610000000003E-2</v>
      </c>
      <c r="AQ49" s="13">
        <v>5.6668459999999997E-2</v>
      </c>
      <c r="AR49" s="13">
        <v>9.1625615763546806E-3</v>
      </c>
      <c r="AS49" s="13">
        <v>0.16064707</v>
      </c>
      <c r="AT49" s="13">
        <v>3.3538610000000003E-2</v>
      </c>
      <c r="AU49" s="13">
        <v>5.6668459999999997E-2</v>
      </c>
      <c r="AV49" s="13">
        <v>7.8817733990147795E-3</v>
      </c>
      <c r="AW49" s="13">
        <v>0.16064707</v>
      </c>
      <c r="AX49" s="13">
        <v>3.6144578313252997E-2</v>
      </c>
      <c r="AY49" s="13">
        <v>3.8461538461538498E-2</v>
      </c>
      <c r="AZ49" s="13">
        <v>0</v>
      </c>
      <c r="BA49" s="13">
        <v>0</v>
      </c>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4">
        <f>+INDEX('Monthy Targets'!V:V,MATCH(FY2018_ALL_Targets!$B49,'Monthy Targets'!$B:$B,0))</f>
        <v>7.87</v>
      </c>
      <c r="CA49" s="14">
        <f>+INDEX('Monthy Targets'!W:W,MATCH(FY2018_ALL_Targets!$B49,'Monthy Targets'!$B:$B,0))</f>
        <v>7.87</v>
      </c>
      <c r="CB49" s="14">
        <f>+INDEX('Monthy Targets'!X:X,MATCH(FY2018_ALL_Targets!$B49,'Monthy Targets'!$B:$B,0))</f>
        <v>7.87</v>
      </c>
      <c r="CC49" s="14">
        <f>+INDEX('Monthy Targets'!Y:Y,MATCH(FY2018_ALL_Targets!$B49,'Monthy Targets'!$B:$B,0))</f>
        <v>7.87</v>
      </c>
      <c r="CD49" s="14">
        <f>+INDEX('Monthy Targets'!Z:Z,MATCH(FY2018_ALL_Targets!$B49,'Monthy Targets'!$B:$B,0))</f>
        <v>7.87</v>
      </c>
      <c r="CE49" s="14">
        <f>+INDEX('Monthy Targets'!AA:AA,MATCH(FY2018_ALL_Targets!$B49,'Monthy Targets'!$B:$B,0))</f>
        <v>0</v>
      </c>
      <c r="CF49" s="14">
        <f>+INDEX('Monthy Targets'!AB:AB,MATCH(FY2018_ALL_Targets!$B49,'Monthy Targets'!$B:$B,0))</f>
        <v>0</v>
      </c>
      <c r="CG49" s="14">
        <f>+INDEX('Monthy Targets'!AC:AC,MATCH(FY2018_ALL_Targets!$B49,'Monthy Targets'!$B:$B,0))</f>
        <v>0</v>
      </c>
      <c r="CH49" s="14">
        <f>+INDEX('Monthy Targets'!AD:AD,MATCH(FY2018_ALL_Targets!$B49,'Monthy Targets'!$B:$B,0))</f>
        <v>0</v>
      </c>
      <c r="CI49" s="14">
        <f>+INDEX('Monthy Targets'!AE:AE,MATCH(FY2018_ALL_Targets!$B49,'Monthy Targets'!$B:$B,0))</f>
        <v>0</v>
      </c>
      <c r="CJ49" s="14">
        <f>+INDEX('Monthy Targets'!AF:AF,MATCH(FY2018_ALL_Targets!$B49,'Monthy Targets'!$B:$B,0))</f>
        <v>0</v>
      </c>
      <c r="CK49" s="14">
        <f>+INDEX('Monthy Targets'!AG:AG,MATCH(FY2018_ALL_Targets!$B49,'Monthy Targets'!$B:$B,0))</f>
        <v>0</v>
      </c>
      <c r="CL49" s="14">
        <v>0</v>
      </c>
      <c r="CM49" s="14">
        <v>0.52</v>
      </c>
      <c r="CN49" s="14">
        <v>0.52</v>
      </c>
      <c r="CO49" s="14">
        <v>0.52</v>
      </c>
      <c r="DB49" s="14">
        <v>0</v>
      </c>
      <c r="DC49" s="14">
        <v>0.97</v>
      </c>
      <c r="DD49" s="14">
        <v>0.97</v>
      </c>
      <c r="DE49" s="14">
        <v>0.97</v>
      </c>
      <c r="DR49" s="14">
        <v>1.32</v>
      </c>
      <c r="DV49" s="12">
        <f t="shared" si="0"/>
        <v>0</v>
      </c>
      <c r="DW49" s="12">
        <f t="shared" si="1"/>
        <v>0</v>
      </c>
      <c r="DX49" s="12">
        <f t="shared" si="2"/>
        <v>0</v>
      </c>
    </row>
    <row r="50" spans="1:128" x14ac:dyDescent="0.25">
      <c r="A50" s="293">
        <v>4688</v>
      </c>
      <c r="B50" s="293">
        <v>455651</v>
      </c>
      <c r="C50" s="293">
        <v>1013401</v>
      </c>
      <c r="D50" s="14">
        <v>1811018476</v>
      </c>
      <c r="F50" s="27" t="s">
        <v>1293</v>
      </c>
      <c r="G50" s="12" t="s">
        <v>252</v>
      </c>
      <c r="H50" s="27" t="s">
        <v>1356</v>
      </c>
      <c r="I50" s="12" t="s">
        <v>253</v>
      </c>
      <c r="J50" s="13">
        <v>3.8860103626942998E-2</v>
      </c>
      <c r="K50" s="13">
        <v>4.6632124352331598E-2</v>
      </c>
      <c r="L50" s="13">
        <v>0</v>
      </c>
      <c r="M50" s="13">
        <v>0.37421383647798701</v>
      </c>
      <c r="N50" s="13">
        <v>3.3538610000000003E-2</v>
      </c>
      <c r="O50" s="13">
        <v>5.6668459999999997E-2</v>
      </c>
      <c r="P50" s="13">
        <v>5.2596600000000002E-3</v>
      </c>
      <c r="Q50" s="13">
        <v>0.16064707</v>
      </c>
      <c r="R50" s="13">
        <v>3.8199481865284997E-2</v>
      </c>
      <c r="S50" s="13">
        <v>5.6668459999999997E-2</v>
      </c>
      <c r="T50" s="13">
        <v>5.2596600000000002E-3</v>
      </c>
      <c r="U50" s="13">
        <v>0.367852201257862</v>
      </c>
      <c r="V50" s="13">
        <v>3.6917098445595903E-2</v>
      </c>
      <c r="W50" s="13">
        <v>5.6668459999999997E-2</v>
      </c>
      <c r="X50" s="13">
        <v>5.2596600000000002E-3</v>
      </c>
      <c r="Y50" s="13">
        <v>0.355503144654088</v>
      </c>
      <c r="Z50" s="13">
        <v>3.7538860103626899E-2</v>
      </c>
      <c r="AA50" s="13">
        <v>5.6668459999999997E-2</v>
      </c>
      <c r="AB50" s="13">
        <v>5.2596600000000002E-3</v>
      </c>
      <c r="AC50" s="13">
        <v>0.36149056603773599</v>
      </c>
      <c r="AD50" s="13">
        <v>3.4974093264248697E-2</v>
      </c>
      <c r="AE50" s="13">
        <v>5.6668459999999997E-2</v>
      </c>
      <c r="AF50" s="13">
        <v>5.2596600000000002E-3</v>
      </c>
      <c r="AG50" s="13">
        <v>0.33679245283018899</v>
      </c>
      <c r="AH50" s="13">
        <v>3.6878238341968898E-2</v>
      </c>
      <c r="AI50" s="13">
        <v>5.6668459999999997E-2</v>
      </c>
      <c r="AJ50" s="13">
        <v>5.2596600000000002E-3</v>
      </c>
      <c r="AK50" s="13">
        <v>0.35512893081760999</v>
      </c>
      <c r="AL50" s="13">
        <v>3.3538610000000003E-2</v>
      </c>
      <c r="AM50" s="13">
        <v>5.6668459999999997E-2</v>
      </c>
      <c r="AN50" s="13">
        <v>5.2596600000000002E-3</v>
      </c>
      <c r="AO50" s="13">
        <v>0.31808176100628899</v>
      </c>
      <c r="AP50" s="13">
        <v>3.6139896373057E-2</v>
      </c>
      <c r="AQ50" s="13">
        <v>5.6668459999999997E-2</v>
      </c>
      <c r="AR50" s="13">
        <v>5.2596600000000002E-3</v>
      </c>
      <c r="AS50" s="13">
        <v>0.34801886792452802</v>
      </c>
      <c r="AT50" s="13">
        <v>3.3538610000000003E-2</v>
      </c>
      <c r="AU50" s="13">
        <v>5.6668459999999997E-2</v>
      </c>
      <c r="AV50" s="13">
        <v>5.2596600000000002E-3</v>
      </c>
      <c r="AW50" s="13">
        <v>0.29937106918238998</v>
      </c>
      <c r="AX50" s="13">
        <v>2.02020202020202E-2</v>
      </c>
      <c r="AY50" s="13">
        <v>3.3333333333333298E-2</v>
      </c>
      <c r="AZ50" s="13">
        <v>0</v>
      </c>
      <c r="BA50" s="13">
        <v>0.33734939759036098</v>
      </c>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4">
        <f>+INDEX('Monthy Targets'!V:V,MATCH(FY2018_ALL_Targets!$B50,'Monthy Targets'!$B:$B,0))</f>
        <v>8.41</v>
      </c>
      <c r="CA50" s="14">
        <f>+INDEX('Monthy Targets'!W:W,MATCH(FY2018_ALL_Targets!$B50,'Monthy Targets'!$B:$B,0))</f>
        <v>8.41</v>
      </c>
      <c r="CB50" s="14">
        <f>+INDEX('Monthy Targets'!X:X,MATCH(FY2018_ALL_Targets!$B50,'Monthy Targets'!$B:$B,0))</f>
        <v>8.41</v>
      </c>
      <c r="CC50" s="14">
        <f>+INDEX('Monthy Targets'!Y:Y,MATCH(FY2018_ALL_Targets!$B50,'Monthy Targets'!$B:$B,0))</f>
        <v>8.41</v>
      </c>
      <c r="CD50" s="14">
        <f>+INDEX('Monthy Targets'!Z:Z,MATCH(FY2018_ALL_Targets!$B50,'Monthy Targets'!$B:$B,0))</f>
        <v>8.41</v>
      </c>
      <c r="CE50" s="14">
        <f>+INDEX('Monthy Targets'!AA:AA,MATCH(FY2018_ALL_Targets!$B50,'Monthy Targets'!$B:$B,0))</f>
        <v>0</v>
      </c>
      <c r="CF50" s="14">
        <f>+INDEX('Monthy Targets'!AB:AB,MATCH(FY2018_ALL_Targets!$B50,'Monthy Targets'!$B:$B,0))</f>
        <v>0</v>
      </c>
      <c r="CG50" s="14">
        <f>+INDEX('Monthy Targets'!AC:AC,MATCH(FY2018_ALL_Targets!$B50,'Monthy Targets'!$B:$B,0))</f>
        <v>0</v>
      </c>
      <c r="CH50" s="14">
        <f>+INDEX('Monthy Targets'!AD:AD,MATCH(FY2018_ALL_Targets!$B50,'Monthy Targets'!$B:$B,0))</f>
        <v>0</v>
      </c>
      <c r="CI50" s="14">
        <f>+INDEX('Monthy Targets'!AE:AE,MATCH(FY2018_ALL_Targets!$B50,'Monthy Targets'!$B:$B,0))</f>
        <v>0</v>
      </c>
      <c r="CJ50" s="14">
        <f>+INDEX('Monthy Targets'!AF:AF,MATCH(FY2018_ALL_Targets!$B50,'Monthy Targets'!$B:$B,0))</f>
        <v>0</v>
      </c>
      <c r="CK50" s="14">
        <f>+INDEX('Monthy Targets'!AG:AG,MATCH(FY2018_ALL_Targets!$B50,'Monthy Targets'!$B:$B,0))</f>
        <v>0</v>
      </c>
      <c r="CL50" s="14">
        <v>0.56000000000000005</v>
      </c>
      <c r="CM50" s="14">
        <v>0.56000000000000005</v>
      </c>
      <c r="CN50" s="14">
        <v>0.56000000000000005</v>
      </c>
      <c r="CO50" s="14">
        <v>0.56000000000000005</v>
      </c>
      <c r="DB50" s="14">
        <v>1.04</v>
      </c>
      <c r="DC50" s="14">
        <v>1.04</v>
      </c>
      <c r="DD50" s="14">
        <v>1.04</v>
      </c>
      <c r="DE50" s="14">
        <v>1.04</v>
      </c>
      <c r="DR50" s="14">
        <v>1.58</v>
      </c>
      <c r="DV50" s="12">
        <f t="shared" si="0"/>
        <v>0</v>
      </c>
      <c r="DW50" s="12">
        <f t="shared" si="1"/>
        <v>0</v>
      </c>
      <c r="DX50" s="12">
        <f t="shared" si="2"/>
        <v>0</v>
      </c>
    </row>
    <row r="51" spans="1:128" x14ac:dyDescent="0.25">
      <c r="A51" s="293">
        <v>5206</v>
      </c>
      <c r="B51" s="293">
        <v>455652</v>
      </c>
      <c r="C51" s="293">
        <v>1013349</v>
      </c>
      <c r="D51" s="14">
        <v>1295856870</v>
      </c>
      <c r="F51" s="27" t="s">
        <v>1267</v>
      </c>
      <c r="G51" s="12" t="s">
        <v>1023</v>
      </c>
      <c r="H51" s="27" t="s">
        <v>1428</v>
      </c>
      <c r="I51" s="12" t="s">
        <v>1024</v>
      </c>
      <c r="J51" s="13">
        <v>1.31233595800525E-2</v>
      </c>
      <c r="K51" s="13">
        <v>6.3604240282685506E-2</v>
      </c>
      <c r="L51" s="13">
        <v>0</v>
      </c>
      <c r="M51" s="13">
        <v>0.28048780487804897</v>
      </c>
      <c r="N51" s="13">
        <v>3.3538610000000003E-2</v>
      </c>
      <c r="O51" s="13">
        <v>5.6668459999999997E-2</v>
      </c>
      <c r="P51" s="13">
        <v>5.2596600000000002E-3</v>
      </c>
      <c r="Q51" s="13">
        <v>0.16064707</v>
      </c>
      <c r="R51" s="13">
        <v>3.3538610000000003E-2</v>
      </c>
      <c r="S51" s="13">
        <v>6.2522968197879905E-2</v>
      </c>
      <c r="T51" s="13">
        <v>5.2596600000000002E-3</v>
      </c>
      <c r="U51" s="13">
        <v>0.27571951219512197</v>
      </c>
      <c r="V51" s="13">
        <v>3.3538610000000003E-2</v>
      </c>
      <c r="W51" s="13">
        <v>6.04240282685512E-2</v>
      </c>
      <c r="X51" s="13">
        <v>5.2596600000000002E-3</v>
      </c>
      <c r="Y51" s="13">
        <v>0.26646341463414602</v>
      </c>
      <c r="Z51" s="13">
        <v>3.3538610000000003E-2</v>
      </c>
      <c r="AA51" s="13">
        <v>6.14416961130742E-2</v>
      </c>
      <c r="AB51" s="13">
        <v>5.2596600000000002E-3</v>
      </c>
      <c r="AC51" s="13">
        <v>0.27095121951219497</v>
      </c>
      <c r="AD51" s="13">
        <v>3.3538610000000003E-2</v>
      </c>
      <c r="AE51" s="13">
        <v>5.7243816254416997E-2</v>
      </c>
      <c r="AF51" s="13">
        <v>5.2596600000000002E-3</v>
      </c>
      <c r="AG51" s="13">
        <v>0.25243902439024402</v>
      </c>
      <c r="AH51" s="13">
        <v>3.3538610000000003E-2</v>
      </c>
      <c r="AI51" s="13">
        <v>6.0360424028268501E-2</v>
      </c>
      <c r="AJ51" s="13">
        <v>5.2596600000000002E-3</v>
      </c>
      <c r="AK51" s="13">
        <v>0.26618292682926797</v>
      </c>
      <c r="AL51" s="13">
        <v>3.3538610000000003E-2</v>
      </c>
      <c r="AM51" s="13">
        <v>5.6668459999999997E-2</v>
      </c>
      <c r="AN51" s="13">
        <v>5.2596600000000002E-3</v>
      </c>
      <c r="AO51" s="13">
        <v>0.23841463414634101</v>
      </c>
      <c r="AP51" s="13">
        <v>3.3538610000000003E-2</v>
      </c>
      <c r="AQ51" s="13">
        <v>5.9151943462897497E-2</v>
      </c>
      <c r="AR51" s="13">
        <v>5.2596600000000002E-3</v>
      </c>
      <c r="AS51" s="13">
        <v>0.26085365853658499</v>
      </c>
      <c r="AT51" s="13">
        <v>3.3538610000000003E-2</v>
      </c>
      <c r="AU51" s="13">
        <v>5.6668459999999997E-2</v>
      </c>
      <c r="AV51" s="13">
        <v>5.2596600000000002E-3</v>
      </c>
      <c r="AW51" s="13">
        <v>0.224390243902439</v>
      </c>
      <c r="AX51" s="13">
        <v>1.05263157894737E-2</v>
      </c>
      <c r="AY51" s="13">
        <v>6.25E-2</v>
      </c>
      <c r="AZ51" s="13">
        <v>0</v>
      </c>
      <c r="BA51" s="13">
        <v>0.19047619047618999</v>
      </c>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4">
        <f>+INDEX('Monthy Targets'!V:V,MATCH(FY2018_ALL_Targets!$B51,'Monthy Targets'!$B:$B,0))</f>
        <v>12.26</v>
      </c>
      <c r="CA51" s="14">
        <f>+INDEX('Monthy Targets'!W:W,MATCH(FY2018_ALL_Targets!$B51,'Monthy Targets'!$B:$B,0))</f>
        <v>12.26</v>
      </c>
      <c r="CB51" s="14">
        <f>+INDEX('Monthy Targets'!X:X,MATCH(FY2018_ALL_Targets!$B51,'Monthy Targets'!$B:$B,0))</f>
        <v>12.26</v>
      </c>
      <c r="CC51" s="14">
        <f>+INDEX('Monthy Targets'!Y:Y,MATCH(FY2018_ALL_Targets!$B51,'Monthy Targets'!$B:$B,0))</f>
        <v>12.26</v>
      </c>
      <c r="CD51" s="14">
        <f>+INDEX('Monthy Targets'!Z:Z,MATCH(FY2018_ALL_Targets!$B51,'Monthy Targets'!$B:$B,0))</f>
        <v>12.26</v>
      </c>
      <c r="CE51" s="14">
        <f>+INDEX('Monthy Targets'!AA:AA,MATCH(FY2018_ALL_Targets!$B51,'Monthy Targets'!$B:$B,0))</f>
        <v>0</v>
      </c>
      <c r="CF51" s="14">
        <f>+INDEX('Monthy Targets'!AB:AB,MATCH(FY2018_ALL_Targets!$B51,'Monthy Targets'!$B:$B,0))</f>
        <v>0</v>
      </c>
      <c r="CG51" s="14">
        <f>+INDEX('Monthy Targets'!AC:AC,MATCH(FY2018_ALL_Targets!$B51,'Monthy Targets'!$B:$B,0))</f>
        <v>0</v>
      </c>
      <c r="CH51" s="14">
        <f>+INDEX('Monthy Targets'!AD:AD,MATCH(FY2018_ALL_Targets!$B51,'Monthy Targets'!$B:$B,0))</f>
        <v>0</v>
      </c>
      <c r="CI51" s="14">
        <f>+INDEX('Monthy Targets'!AE:AE,MATCH(FY2018_ALL_Targets!$B51,'Monthy Targets'!$B:$B,0))</f>
        <v>0</v>
      </c>
      <c r="CJ51" s="14">
        <f>+INDEX('Monthy Targets'!AF:AF,MATCH(FY2018_ALL_Targets!$B51,'Monthy Targets'!$B:$B,0))</f>
        <v>0</v>
      </c>
      <c r="CK51" s="14">
        <f>+INDEX('Monthy Targets'!AG:AG,MATCH(FY2018_ALL_Targets!$B51,'Monthy Targets'!$B:$B,0))</f>
        <v>0</v>
      </c>
      <c r="CL51" s="14">
        <v>0.82</v>
      </c>
      <c r="CM51" s="14">
        <v>0.82</v>
      </c>
      <c r="CN51" s="14">
        <v>0.82</v>
      </c>
      <c r="CO51" s="14">
        <v>0.82</v>
      </c>
      <c r="DB51" s="14">
        <v>1.51</v>
      </c>
      <c r="DC51" s="14">
        <v>0</v>
      </c>
      <c r="DD51" s="14">
        <v>1.51</v>
      </c>
      <c r="DE51" s="14">
        <v>1.51</v>
      </c>
      <c r="DR51" s="14">
        <v>2.14</v>
      </c>
      <c r="DV51" s="12">
        <f t="shared" si="0"/>
        <v>0</v>
      </c>
      <c r="DW51" s="12">
        <f t="shared" si="1"/>
        <v>0</v>
      </c>
      <c r="DX51" s="12">
        <f t="shared" si="2"/>
        <v>0</v>
      </c>
    </row>
    <row r="52" spans="1:128" x14ac:dyDescent="0.25">
      <c r="A52" s="293">
        <v>4755</v>
      </c>
      <c r="B52" s="293">
        <v>455653</v>
      </c>
      <c r="C52" s="293">
        <v>1027269</v>
      </c>
      <c r="D52" s="14">
        <v>1053783639</v>
      </c>
      <c r="F52" s="27" t="s">
        <v>1298</v>
      </c>
      <c r="G52" s="12" t="s">
        <v>810</v>
      </c>
      <c r="H52" s="27" t="s">
        <v>1390</v>
      </c>
      <c r="I52" s="12" t="s">
        <v>811</v>
      </c>
      <c r="J52" s="13">
        <v>6.7415730337078697E-3</v>
      </c>
      <c r="K52" s="13">
        <v>5.4794520547945202E-2</v>
      </c>
      <c r="L52" s="13">
        <v>0</v>
      </c>
      <c r="M52" s="13">
        <v>0.22538860103626901</v>
      </c>
      <c r="N52" s="13">
        <v>3.3538610000000003E-2</v>
      </c>
      <c r="O52" s="13">
        <v>5.6668459999999997E-2</v>
      </c>
      <c r="P52" s="13">
        <v>5.2596600000000002E-3</v>
      </c>
      <c r="Q52" s="13">
        <v>0.16064707</v>
      </c>
      <c r="R52" s="13">
        <v>3.3538610000000003E-2</v>
      </c>
      <c r="S52" s="13">
        <v>5.6668459999999997E-2</v>
      </c>
      <c r="T52" s="13">
        <v>5.2596600000000002E-3</v>
      </c>
      <c r="U52" s="13">
        <v>0.22155699481865301</v>
      </c>
      <c r="V52" s="13">
        <v>3.3538610000000003E-2</v>
      </c>
      <c r="W52" s="13">
        <v>5.6668459999999997E-2</v>
      </c>
      <c r="X52" s="13">
        <v>5.2596600000000002E-3</v>
      </c>
      <c r="Y52" s="13">
        <v>0.21411917098445599</v>
      </c>
      <c r="Z52" s="13">
        <v>3.3538610000000003E-2</v>
      </c>
      <c r="AA52" s="13">
        <v>5.6668459999999997E-2</v>
      </c>
      <c r="AB52" s="13">
        <v>5.2596600000000002E-3</v>
      </c>
      <c r="AC52" s="13">
        <v>0.21772538860103599</v>
      </c>
      <c r="AD52" s="13">
        <v>3.3538610000000003E-2</v>
      </c>
      <c r="AE52" s="13">
        <v>5.6668459999999997E-2</v>
      </c>
      <c r="AF52" s="13">
        <v>5.2596600000000002E-3</v>
      </c>
      <c r="AG52" s="13">
        <v>0.20284974093264199</v>
      </c>
      <c r="AH52" s="13">
        <v>3.3538610000000003E-2</v>
      </c>
      <c r="AI52" s="13">
        <v>5.6668459999999997E-2</v>
      </c>
      <c r="AJ52" s="13">
        <v>5.2596600000000002E-3</v>
      </c>
      <c r="AK52" s="13">
        <v>0.21389378238341999</v>
      </c>
      <c r="AL52" s="13">
        <v>3.3538610000000003E-2</v>
      </c>
      <c r="AM52" s="13">
        <v>5.6668459999999997E-2</v>
      </c>
      <c r="AN52" s="13">
        <v>5.2596600000000002E-3</v>
      </c>
      <c r="AO52" s="13">
        <v>0.191580310880829</v>
      </c>
      <c r="AP52" s="13">
        <v>3.3538610000000003E-2</v>
      </c>
      <c r="AQ52" s="13">
        <v>5.6668459999999997E-2</v>
      </c>
      <c r="AR52" s="13">
        <v>5.2596600000000002E-3</v>
      </c>
      <c r="AS52" s="13">
        <v>0.20961139896373099</v>
      </c>
      <c r="AT52" s="13">
        <v>3.3538610000000003E-2</v>
      </c>
      <c r="AU52" s="13">
        <v>5.6668459999999997E-2</v>
      </c>
      <c r="AV52" s="13">
        <v>5.2596600000000002E-3</v>
      </c>
      <c r="AW52" s="13">
        <v>0.180310880829016</v>
      </c>
      <c r="AX52" s="13">
        <v>1.7391304347826101E-2</v>
      </c>
      <c r="AY52" s="13">
        <v>6.15384615384615E-2</v>
      </c>
      <c r="AZ52" s="13">
        <v>0</v>
      </c>
      <c r="BA52" s="13">
        <v>0.20652173913043501</v>
      </c>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4">
        <f>+INDEX('Monthy Targets'!V:V,MATCH(FY2018_ALL_Targets!$B52,'Monthy Targets'!$B:$B,0))</f>
        <v>13.04</v>
      </c>
      <c r="CA52" s="14">
        <f>+INDEX('Monthy Targets'!W:W,MATCH(FY2018_ALL_Targets!$B52,'Monthy Targets'!$B:$B,0))</f>
        <v>13.04</v>
      </c>
      <c r="CB52" s="14">
        <f>+INDEX('Monthy Targets'!X:X,MATCH(FY2018_ALL_Targets!$B52,'Monthy Targets'!$B:$B,0))</f>
        <v>13.04</v>
      </c>
      <c r="CC52" s="14">
        <f>+INDEX('Monthy Targets'!Y:Y,MATCH(FY2018_ALL_Targets!$B52,'Monthy Targets'!$B:$B,0))</f>
        <v>13.04</v>
      </c>
      <c r="CD52" s="14">
        <f>+INDEX('Monthy Targets'!Z:Z,MATCH(FY2018_ALL_Targets!$B52,'Monthy Targets'!$B:$B,0))</f>
        <v>13.04</v>
      </c>
      <c r="CE52" s="14">
        <f>+INDEX('Monthy Targets'!AA:AA,MATCH(FY2018_ALL_Targets!$B52,'Monthy Targets'!$B:$B,0))</f>
        <v>0</v>
      </c>
      <c r="CF52" s="14">
        <f>+INDEX('Monthy Targets'!AB:AB,MATCH(FY2018_ALL_Targets!$B52,'Monthy Targets'!$B:$B,0))</f>
        <v>0</v>
      </c>
      <c r="CG52" s="14">
        <f>+INDEX('Monthy Targets'!AC:AC,MATCH(FY2018_ALL_Targets!$B52,'Monthy Targets'!$B:$B,0))</f>
        <v>0</v>
      </c>
      <c r="CH52" s="14">
        <f>+INDEX('Monthy Targets'!AD:AD,MATCH(FY2018_ALL_Targets!$B52,'Monthy Targets'!$B:$B,0))</f>
        <v>0</v>
      </c>
      <c r="CI52" s="14">
        <f>+INDEX('Monthy Targets'!AE:AE,MATCH(FY2018_ALL_Targets!$B52,'Monthy Targets'!$B:$B,0))</f>
        <v>0</v>
      </c>
      <c r="CJ52" s="14">
        <f>+INDEX('Monthy Targets'!AF:AF,MATCH(FY2018_ALL_Targets!$B52,'Monthy Targets'!$B:$B,0))</f>
        <v>0</v>
      </c>
      <c r="CK52" s="14">
        <f>+INDEX('Monthy Targets'!AG:AG,MATCH(FY2018_ALL_Targets!$B52,'Monthy Targets'!$B:$B,0))</f>
        <v>0</v>
      </c>
      <c r="CL52" s="14">
        <v>0.87</v>
      </c>
      <c r="CM52" s="14">
        <v>0</v>
      </c>
      <c r="CN52" s="14">
        <v>0.87</v>
      </c>
      <c r="CO52" s="14">
        <v>0.87</v>
      </c>
      <c r="DB52" s="14">
        <v>1.61</v>
      </c>
      <c r="DC52" s="14">
        <v>0</v>
      </c>
      <c r="DD52" s="14">
        <v>1.61</v>
      </c>
      <c r="DE52" s="14">
        <v>1.61</v>
      </c>
      <c r="DR52" s="14">
        <v>2.19</v>
      </c>
      <c r="DV52" s="12">
        <f t="shared" si="0"/>
        <v>0</v>
      </c>
      <c r="DW52" s="12">
        <f t="shared" si="1"/>
        <v>0</v>
      </c>
      <c r="DX52" s="12">
        <f t="shared" si="2"/>
        <v>0</v>
      </c>
    </row>
    <row r="53" spans="1:128" x14ac:dyDescent="0.25">
      <c r="A53" s="293">
        <v>4651</v>
      </c>
      <c r="B53" s="293">
        <v>455662</v>
      </c>
      <c r="C53" s="293">
        <v>1012908</v>
      </c>
      <c r="D53" s="14">
        <v>1316068778</v>
      </c>
      <c r="F53" s="27" t="s">
        <v>1408</v>
      </c>
      <c r="G53" s="12" t="s">
        <v>774</v>
      </c>
      <c r="H53" s="27" t="s">
        <v>1486</v>
      </c>
      <c r="I53" s="12" t="s">
        <v>775</v>
      </c>
      <c r="J53" s="13">
        <v>2.27272727272727E-2</v>
      </c>
      <c r="K53" s="13">
        <v>4.7619047619047603E-2</v>
      </c>
      <c r="L53" s="13">
        <v>0</v>
      </c>
      <c r="M53" s="13">
        <v>0.222972972972973</v>
      </c>
      <c r="N53" s="13">
        <v>3.3538610000000003E-2</v>
      </c>
      <c r="O53" s="13">
        <v>5.6668459999999997E-2</v>
      </c>
      <c r="P53" s="13">
        <v>5.2596600000000002E-3</v>
      </c>
      <c r="Q53" s="13">
        <v>0.16064707</v>
      </c>
      <c r="R53" s="13">
        <v>3.3538610000000003E-2</v>
      </c>
      <c r="S53" s="13">
        <v>5.6668459999999997E-2</v>
      </c>
      <c r="T53" s="13">
        <v>5.2596600000000002E-3</v>
      </c>
      <c r="U53" s="13">
        <v>0.21918243243243199</v>
      </c>
      <c r="V53" s="13">
        <v>3.3538610000000003E-2</v>
      </c>
      <c r="W53" s="13">
        <v>5.6668459999999997E-2</v>
      </c>
      <c r="X53" s="13">
        <v>5.2596600000000002E-3</v>
      </c>
      <c r="Y53" s="13">
        <v>0.21182432432432399</v>
      </c>
      <c r="Z53" s="13">
        <v>3.3538610000000003E-2</v>
      </c>
      <c r="AA53" s="13">
        <v>5.6668459999999997E-2</v>
      </c>
      <c r="AB53" s="13">
        <v>5.2596600000000002E-3</v>
      </c>
      <c r="AC53" s="13">
        <v>0.21539189189189201</v>
      </c>
      <c r="AD53" s="13">
        <v>3.3538610000000003E-2</v>
      </c>
      <c r="AE53" s="13">
        <v>5.6668459999999997E-2</v>
      </c>
      <c r="AF53" s="13">
        <v>5.2596600000000002E-3</v>
      </c>
      <c r="AG53" s="13">
        <v>0.20067567567567601</v>
      </c>
      <c r="AH53" s="13">
        <v>3.3538610000000003E-2</v>
      </c>
      <c r="AI53" s="13">
        <v>5.6668459999999997E-2</v>
      </c>
      <c r="AJ53" s="13">
        <v>5.2596600000000002E-3</v>
      </c>
      <c r="AK53" s="13">
        <v>0.211601351351351</v>
      </c>
      <c r="AL53" s="13">
        <v>3.3538610000000003E-2</v>
      </c>
      <c r="AM53" s="13">
        <v>5.6668459999999997E-2</v>
      </c>
      <c r="AN53" s="13">
        <v>5.2596600000000002E-3</v>
      </c>
      <c r="AO53" s="13">
        <v>0.18952702702702701</v>
      </c>
      <c r="AP53" s="13">
        <v>3.3538610000000003E-2</v>
      </c>
      <c r="AQ53" s="13">
        <v>5.6668459999999997E-2</v>
      </c>
      <c r="AR53" s="13">
        <v>5.2596600000000002E-3</v>
      </c>
      <c r="AS53" s="13">
        <v>0.207364864864865</v>
      </c>
      <c r="AT53" s="13">
        <v>3.3538610000000003E-2</v>
      </c>
      <c r="AU53" s="13">
        <v>5.6668459999999997E-2</v>
      </c>
      <c r="AV53" s="13">
        <v>5.2596600000000002E-3</v>
      </c>
      <c r="AW53" s="13">
        <v>0.178378378378378</v>
      </c>
      <c r="AX53" s="13">
        <v>1.4705882352941201E-2</v>
      </c>
      <c r="AY53" s="13">
        <v>3.9215686274509803E-2</v>
      </c>
      <c r="AZ53" s="13">
        <v>0</v>
      </c>
      <c r="BA53" s="13">
        <v>8.9552238805970102E-2</v>
      </c>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4">
        <f>+INDEX('Monthy Targets'!V:V,MATCH(FY2018_ALL_Targets!$B53,'Monthy Targets'!$B:$B,0))</f>
        <v>0</v>
      </c>
      <c r="CA53" s="14">
        <f>+INDEX('Monthy Targets'!W:W,MATCH(FY2018_ALL_Targets!$B53,'Monthy Targets'!$B:$B,0))</f>
        <v>0</v>
      </c>
      <c r="CB53" s="14">
        <f>+INDEX('Monthy Targets'!X:X,MATCH(FY2018_ALL_Targets!$B53,'Monthy Targets'!$B:$B,0))</f>
        <v>0</v>
      </c>
      <c r="CC53" s="14">
        <f>+INDEX('Monthy Targets'!Y:Y,MATCH(FY2018_ALL_Targets!$B53,'Monthy Targets'!$B:$B,0))</f>
        <v>0</v>
      </c>
      <c r="CD53" s="14">
        <f>+INDEX('Monthy Targets'!Z:Z,MATCH(FY2018_ALL_Targets!$B53,'Monthy Targets'!$B:$B,0))</f>
        <v>0</v>
      </c>
      <c r="CE53" s="14">
        <f>+INDEX('Monthy Targets'!AA:AA,MATCH(FY2018_ALL_Targets!$B53,'Monthy Targets'!$B:$B,0))</f>
        <v>0</v>
      </c>
      <c r="CF53" s="14">
        <f>+INDEX('Monthy Targets'!AB:AB,MATCH(FY2018_ALL_Targets!$B53,'Monthy Targets'!$B:$B,0))</f>
        <v>0</v>
      </c>
      <c r="CG53" s="14">
        <f>+INDEX('Monthy Targets'!AC:AC,MATCH(FY2018_ALL_Targets!$B53,'Monthy Targets'!$B:$B,0))</f>
        <v>0</v>
      </c>
      <c r="CH53" s="14">
        <f>+INDEX('Monthy Targets'!AD:AD,MATCH(FY2018_ALL_Targets!$B53,'Monthy Targets'!$B:$B,0))</f>
        <v>0</v>
      </c>
      <c r="CI53" s="14">
        <f>+INDEX('Monthy Targets'!AE:AE,MATCH(FY2018_ALL_Targets!$B53,'Monthy Targets'!$B:$B,0))</f>
        <v>0</v>
      </c>
      <c r="CJ53" s="14">
        <f>+INDEX('Monthy Targets'!AF:AF,MATCH(FY2018_ALL_Targets!$B53,'Monthy Targets'!$B:$B,0))</f>
        <v>0</v>
      </c>
      <c r="CK53" s="14">
        <f>+INDEX('Monthy Targets'!AG:AG,MATCH(FY2018_ALL_Targets!$B53,'Monthy Targets'!$B:$B,0))</f>
        <v>0</v>
      </c>
      <c r="CL53" s="14">
        <v>1.02</v>
      </c>
      <c r="CM53" s="14">
        <v>1.02</v>
      </c>
      <c r="CN53" s="14">
        <v>1.02</v>
      </c>
      <c r="CO53" s="14">
        <v>1.02</v>
      </c>
      <c r="DB53" s="14">
        <v>1.9</v>
      </c>
      <c r="DC53" s="14">
        <v>1.9</v>
      </c>
      <c r="DD53" s="14">
        <v>1.9</v>
      </c>
      <c r="DE53" s="14">
        <v>1.9</v>
      </c>
      <c r="DR53" s="14">
        <v>1.25</v>
      </c>
      <c r="DV53" s="12">
        <f t="shared" si="0"/>
        <v>0</v>
      </c>
      <c r="DW53" s="12">
        <f t="shared" si="1"/>
        <v>0</v>
      </c>
      <c r="DX53" s="12">
        <f t="shared" si="2"/>
        <v>0</v>
      </c>
    </row>
    <row r="54" spans="1:128" x14ac:dyDescent="0.25">
      <c r="A54" s="293">
        <v>5231</v>
      </c>
      <c r="B54" s="293">
        <v>455675</v>
      </c>
      <c r="C54" s="293">
        <v>1026728</v>
      </c>
      <c r="D54" s="14">
        <v>1073902631</v>
      </c>
      <c r="F54" s="27" t="s">
        <v>1272</v>
      </c>
      <c r="G54" s="12" t="s">
        <v>1043</v>
      </c>
      <c r="H54" s="27" t="s">
        <v>1283</v>
      </c>
      <c r="I54" s="12" t="s">
        <v>1044</v>
      </c>
      <c r="J54" s="13">
        <v>3.6303630363036299E-2</v>
      </c>
      <c r="K54" s="13">
        <v>6.7796610169491497E-2</v>
      </c>
      <c r="L54" s="13">
        <v>0</v>
      </c>
      <c r="M54" s="13">
        <v>0.17993079584775101</v>
      </c>
      <c r="N54" s="13">
        <v>3.3538610000000003E-2</v>
      </c>
      <c r="O54" s="13">
        <v>5.6668459999999997E-2</v>
      </c>
      <c r="P54" s="13">
        <v>5.2596600000000002E-3</v>
      </c>
      <c r="Q54" s="13">
        <v>0.16064707</v>
      </c>
      <c r="R54" s="13">
        <v>3.56864686468647E-2</v>
      </c>
      <c r="S54" s="13">
        <v>6.6644067796610196E-2</v>
      </c>
      <c r="T54" s="13">
        <v>5.2596600000000002E-3</v>
      </c>
      <c r="U54" s="13">
        <v>0.17687197231833901</v>
      </c>
      <c r="V54" s="13">
        <v>3.4488448844884501E-2</v>
      </c>
      <c r="W54" s="13">
        <v>6.4406779661016905E-2</v>
      </c>
      <c r="X54" s="13">
        <v>5.2596600000000002E-3</v>
      </c>
      <c r="Y54" s="13">
        <v>0.170934256055363</v>
      </c>
      <c r="Z54" s="13">
        <v>3.50693069306931E-2</v>
      </c>
      <c r="AA54" s="13">
        <v>6.5491525423728797E-2</v>
      </c>
      <c r="AB54" s="13">
        <v>5.2596600000000002E-3</v>
      </c>
      <c r="AC54" s="13">
        <v>0.17381314878892701</v>
      </c>
      <c r="AD54" s="13">
        <v>3.3538610000000003E-2</v>
      </c>
      <c r="AE54" s="13">
        <v>6.1016949152542403E-2</v>
      </c>
      <c r="AF54" s="13">
        <v>5.2596600000000002E-3</v>
      </c>
      <c r="AG54" s="13">
        <v>0.16193771626297601</v>
      </c>
      <c r="AH54" s="13">
        <v>3.4452145214521501E-2</v>
      </c>
      <c r="AI54" s="13">
        <v>6.4338983050847495E-2</v>
      </c>
      <c r="AJ54" s="13">
        <v>5.2596600000000002E-3</v>
      </c>
      <c r="AK54" s="13">
        <v>0.170754325259516</v>
      </c>
      <c r="AL54" s="13">
        <v>3.3538610000000003E-2</v>
      </c>
      <c r="AM54" s="13">
        <v>5.7627118644067797E-2</v>
      </c>
      <c r="AN54" s="13">
        <v>5.2596600000000002E-3</v>
      </c>
      <c r="AO54" s="13">
        <v>0.16064707</v>
      </c>
      <c r="AP54" s="13">
        <v>3.3762376237623799E-2</v>
      </c>
      <c r="AQ54" s="13">
        <v>6.3050847457627096E-2</v>
      </c>
      <c r="AR54" s="13">
        <v>5.2596600000000002E-3</v>
      </c>
      <c r="AS54" s="13">
        <v>0.16733564013840799</v>
      </c>
      <c r="AT54" s="13">
        <v>3.3538610000000003E-2</v>
      </c>
      <c r="AU54" s="13">
        <v>5.6668459999999997E-2</v>
      </c>
      <c r="AV54" s="13">
        <v>5.2596600000000002E-3</v>
      </c>
      <c r="AW54" s="13">
        <v>0.16064707</v>
      </c>
      <c r="AX54" s="13">
        <v>4.5454545454545497E-2</v>
      </c>
      <c r="AY54" s="13">
        <v>0.105263157894737</v>
      </c>
      <c r="AZ54" s="13">
        <v>0</v>
      </c>
      <c r="BA54" s="13">
        <v>0.17741935483870999</v>
      </c>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4">
        <f>+INDEX('Monthy Targets'!V:V,MATCH(FY2018_ALL_Targets!$B54,'Monthy Targets'!$B:$B,0))</f>
        <v>19.809999999999999</v>
      </c>
      <c r="CA54" s="14">
        <f>+INDEX('Monthy Targets'!W:W,MATCH(FY2018_ALL_Targets!$B54,'Monthy Targets'!$B:$B,0))</f>
        <v>19.809999999999999</v>
      </c>
      <c r="CB54" s="14">
        <f>+INDEX('Monthy Targets'!X:X,MATCH(FY2018_ALL_Targets!$B54,'Monthy Targets'!$B:$B,0))</f>
        <v>19.809999999999999</v>
      </c>
      <c r="CC54" s="14">
        <f>+INDEX('Monthy Targets'!Y:Y,MATCH(FY2018_ALL_Targets!$B54,'Monthy Targets'!$B:$B,0))</f>
        <v>19.809999999999999</v>
      </c>
      <c r="CD54" s="14">
        <f>+INDEX('Monthy Targets'!Z:Z,MATCH(FY2018_ALL_Targets!$B54,'Monthy Targets'!$B:$B,0))</f>
        <v>19.809999999999999</v>
      </c>
      <c r="CE54" s="14">
        <f>+INDEX('Monthy Targets'!AA:AA,MATCH(FY2018_ALL_Targets!$B54,'Monthy Targets'!$B:$B,0))</f>
        <v>0</v>
      </c>
      <c r="CF54" s="14">
        <f>+INDEX('Monthy Targets'!AB:AB,MATCH(FY2018_ALL_Targets!$B54,'Monthy Targets'!$B:$B,0))</f>
        <v>0</v>
      </c>
      <c r="CG54" s="14">
        <f>+INDEX('Monthy Targets'!AC:AC,MATCH(FY2018_ALL_Targets!$B54,'Monthy Targets'!$B:$B,0))</f>
        <v>0</v>
      </c>
      <c r="CH54" s="14">
        <f>+INDEX('Monthy Targets'!AD:AD,MATCH(FY2018_ALL_Targets!$B54,'Monthy Targets'!$B:$B,0))</f>
        <v>0</v>
      </c>
      <c r="CI54" s="14">
        <f>+INDEX('Monthy Targets'!AE:AE,MATCH(FY2018_ALL_Targets!$B54,'Monthy Targets'!$B:$B,0))</f>
        <v>0</v>
      </c>
      <c r="CJ54" s="14">
        <f>+INDEX('Monthy Targets'!AF:AF,MATCH(FY2018_ALL_Targets!$B54,'Monthy Targets'!$B:$B,0))</f>
        <v>0</v>
      </c>
      <c r="CK54" s="14">
        <f>+INDEX('Monthy Targets'!AG:AG,MATCH(FY2018_ALL_Targets!$B54,'Monthy Targets'!$B:$B,0))</f>
        <v>0</v>
      </c>
      <c r="CL54" s="14">
        <v>0</v>
      </c>
      <c r="CM54" s="14">
        <v>0</v>
      </c>
      <c r="CN54" s="14">
        <v>1.32</v>
      </c>
      <c r="CO54" s="14">
        <v>0</v>
      </c>
      <c r="DB54" s="14">
        <v>0</v>
      </c>
      <c r="DC54" s="14">
        <v>0</v>
      </c>
      <c r="DD54" s="14">
        <v>2.44</v>
      </c>
      <c r="DE54" s="14">
        <v>0</v>
      </c>
      <c r="DR54" s="14">
        <v>2.52</v>
      </c>
      <c r="DV54" s="12">
        <f t="shared" si="0"/>
        <v>0</v>
      </c>
      <c r="DW54" s="12">
        <f t="shared" si="1"/>
        <v>0</v>
      </c>
      <c r="DX54" s="12">
        <f t="shared" si="2"/>
        <v>0</v>
      </c>
    </row>
    <row r="55" spans="1:128" x14ac:dyDescent="0.25">
      <c r="A55" s="293">
        <v>4531</v>
      </c>
      <c r="B55" s="293">
        <v>455676</v>
      </c>
      <c r="C55" s="293">
        <v>1028506</v>
      </c>
      <c r="D55" s="14">
        <v>1902341696</v>
      </c>
      <c r="F55" s="27" t="s">
        <v>1267</v>
      </c>
      <c r="G55" s="12" t="s">
        <v>704</v>
      </c>
      <c r="H55" s="27" t="s">
        <v>704</v>
      </c>
      <c r="I55" s="12" t="s">
        <v>705</v>
      </c>
      <c r="J55" s="13">
        <v>1.60427807486631E-2</v>
      </c>
      <c r="K55" s="13">
        <v>2.96296296296296E-2</v>
      </c>
      <c r="L55" s="13">
        <v>0</v>
      </c>
      <c r="M55" s="13">
        <v>0.15909090909090901</v>
      </c>
      <c r="N55" s="13">
        <v>3.3538610000000003E-2</v>
      </c>
      <c r="O55" s="13">
        <v>5.6668459999999997E-2</v>
      </c>
      <c r="P55" s="13">
        <v>5.2596600000000002E-3</v>
      </c>
      <c r="Q55" s="13">
        <v>0.16064707</v>
      </c>
      <c r="R55" s="13">
        <v>3.3538610000000003E-2</v>
      </c>
      <c r="S55" s="13">
        <v>5.6668459999999997E-2</v>
      </c>
      <c r="T55" s="13">
        <v>5.2596600000000002E-3</v>
      </c>
      <c r="U55" s="13">
        <v>0.16064707</v>
      </c>
      <c r="V55" s="13">
        <v>3.3538610000000003E-2</v>
      </c>
      <c r="W55" s="13">
        <v>5.6668459999999997E-2</v>
      </c>
      <c r="X55" s="13">
        <v>5.2596600000000002E-3</v>
      </c>
      <c r="Y55" s="13">
        <v>0.16064707</v>
      </c>
      <c r="Z55" s="13">
        <v>3.3538610000000003E-2</v>
      </c>
      <c r="AA55" s="13">
        <v>5.6668459999999997E-2</v>
      </c>
      <c r="AB55" s="13">
        <v>5.2596600000000002E-3</v>
      </c>
      <c r="AC55" s="13">
        <v>0.16064707</v>
      </c>
      <c r="AD55" s="13">
        <v>3.3538610000000003E-2</v>
      </c>
      <c r="AE55" s="13">
        <v>5.6668459999999997E-2</v>
      </c>
      <c r="AF55" s="13">
        <v>5.2596600000000002E-3</v>
      </c>
      <c r="AG55" s="13">
        <v>0.16064707</v>
      </c>
      <c r="AH55" s="13">
        <v>3.3538610000000003E-2</v>
      </c>
      <c r="AI55" s="13">
        <v>5.6668459999999997E-2</v>
      </c>
      <c r="AJ55" s="13">
        <v>5.2596600000000002E-3</v>
      </c>
      <c r="AK55" s="13">
        <v>0.16064707</v>
      </c>
      <c r="AL55" s="13">
        <v>3.3538610000000003E-2</v>
      </c>
      <c r="AM55" s="13">
        <v>5.6668459999999997E-2</v>
      </c>
      <c r="AN55" s="13">
        <v>5.2596600000000002E-3</v>
      </c>
      <c r="AO55" s="13">
        <v>0.16064707</v>
      </c>
      <c r="AP55" s="13">
        <v>3.3538610000000003E-2</v>
      </c>
      <c r="AQ55" s="13">
        <v>5.6668459999999997E-2</v>
      </c>
      <c r="AR55" s="13">
        <v>5.2596600000000002E-3</v>
      </c>
      <c r="AS55" s="13">
        <v>0.16064707</v>
      </c>
      <c r="AT55" s="13">
        <v>3.3538610000000003E-2</v>
      </c>
      <c r="AU55" s="13">
        <v>5.6668459999999997E-2</v>
      </c>
      <c r="AV55" s="13">
        <v>5.2596600000000002E-3</v>
      </c>
      <c r="AW55" s="13">
        <v>0.16064707</v>
      </c>
      <c r="AX55" s="13">
        <v>4.4444444444444398E-2</v>
      </c>
      <c r="AY55" s="13">
        <v>0</v>
      </c>
      <c r="AZ55" s="13">
        <v>0</v>
      </c>
      <c r="BA55" s="13">
        <v>0.116279069767442</v>
      </c>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4">
        <f>+INDEX('Monthy Targets'!V:V,MATCH(FY2018_ALL_Targets!$B55,'Monthy Targets'!$B:$B,0))</f>
        <v>5.56</v>
      </c>
      <c r="CA55" s="14">
        <f>+INDEX('Monthy Targets'!W:W,MATCH(FY2018_ALL_Targets!$B55,'Monthy Targets'!$B:$B,0))</f>
        <v>5.56</v>
      </c>
      <c r="CB55" s="14">
        <f>+INDEX('Monthy Targets'!X:X,MATCH(FY2018_ALL_Targets!$B55,'Monthy Targets'!$B:$B,0))</f>
        <v>5.56</v>
      </c>
      <c r="CC55" s="14">
        <f>+INDEX('Monthy Targets'!Y:Y,MATCH(FY2018_ALL_Targets!$B55,'Monthy Targets'!$B:$B,0))</f>
        <v>5.56</v>
      </c>
      <c r="CD55" s="14">
        <f>+INDEX('Monthy Targets'!Z:Z,MATCH(FY2018_ALL_Targets!$B55,'Monthy Targets'!$B:$B,0))</f>
        <v>5.56</v>
      </c>
      <c r="CE55" s="14">
        <f>+INDEX('Monthy Targets'!AA:AA,MATCH(FY2018_ALL_Targets!$B55,'Monthy Targets'!$B:$B,0))</f>
        <v>0</v>
      </c>
      <c r="CF55" s="14">
        <f>+INDEX('Monthy Targets'!AB:AB,MATCH(FY2018_ALL_Targets!$B55,'Monthy Targets'!$B:$B,0))</f>
        <v>0</v>
      </c>
      <c r="CG55" s="14">
        <f>+INDEX('Monthy Targets'!AC:AC,MATCH(FY2018_ALL_Targets!$B55,'Monthy Targets'!$B:$B,0))</f>
        <v>0</v>
      </c>
      <c r="CH55" s="14">
        <f>+INDEX('Monthy Targets'!AD:AD,MATCH(FY2018_ALL_Targets!$B55,'Monthy Targets'!$B:$B,0))</f>
        <v>0</v>
      </c>
      <c r="CI55" s="14">
        <f>+INDEX('Monthy Targets'!AE:AE,MATCH(FY2018_ALL_Targets!$B55,'Monthy Targets'!$B:$B,0))</f>
        <v>0</v>
      </c>
      <c r="CJ55" s="14">
        <f>+INDEX('Monthy Targets'!AF:AF,MATCH(FY2018_ALL_Targets!$B55,'Monthy Targets'!$B:$B,0))</f>
        <v>0</v>
      </c>
      <c r="CK55" s="14">
        <f>+INDEX('Monthy Targets'!AG:AG,MATCH(FY2018_ALL_Targets!$B55,'Monthy Targets'!$B:$B,0))</f>
        <v>0</v>
      </c>
      <c r="CL55" s="14">
        <v>0</v>
      </c>
      <c r="CM55" s="14">
        <v>0.37</v>
      </c>
      <c r="CN55" s="14">
        <v>0.37</v>
      </c>
      <c r="CO55" s="14">
        <v>0.37</v>
      </c>
      <c r="DB55" s="14">
        <v>0</v>
      </c>
      <c r="DC55" s="14">
        <v>0.69</v>
      </c>
      <c r="DD55" s="14">
        <v>0.69</v>
      </c>
      <c r="DE55" s="14">
        <v>0.69</v>
      </c>
      <c r="DR55" s="14">
        <v>0.93</v>
      </c>
      <c r="DV55" s="12">
        <f t="shared" si="0"/>
        <v>0</v>
      </c>
      <c r="DW55" s="12">
        <f t="shared" si="1"/>
        <v>0</v>
      </c>
      <c r="DX55" s="12">
        <f t="shared" si="2"/>
        <v>0</v>
      </c>
    </row>
    <row r="56" spans="1:128" x14ac:dyDescent="0.25">
      <c r="A56" s="293">
        <v>5218</v>
      </c>
      <c r="B56" s="293">
        <v>455684</v>
      </c>
      <c r="C56" s="293">
        <v>1025976</v>
      </c>
      <c r="D56" s="14">
        <v>1487600706</v>
      </c>
      <c r="F56" s="27" t="s">
        <v>1296</v>
      </c>
      <c r="G56" s="12" t="s">
        <v>1033</v>
      </c>
      <c r="H56" s="27" t="s">
        <v>1369</v>
      </c>
      <c r="I56" s="12" t="s">
        <v>1034</v>
      </c>
      <c r="J56" s="13">
        <v>1.55844155844156E-2</v>
      </c>
      <c r="K56" s="13">
        <v>7.2340425531914901E-2</v>
      </c>
      <c r="L56" s="13">
        <v>0</v>
      </c>
      <c r="M56" s="13">
        <v>8.0924855491329495E-2</v>
      </c>
      <c r="N56" s="13">
        <v>3.3538610000000003E-2</v>
      </c>
      <c r="O56" s="13">
        <v>5.6668459999999997E-2</v>
      </c>
      <c r="P56" s="13">
        <v>5.2596600000000002E-3</v>
      </c>
      <c r="Q56" s="13">
        <v>0.16064707</v>
      </c>
      <c r="R56" s="13">
        <v>3.3538610000000003E-2</v>
      </c>
      <c r="S56" s="13">
        <v>7.11106382978723E-2</v>
      </c>
      <c r="T56" s="13">
        <v>5.2596600000000002E-3</v>
      </c>
      <c r="U56" s="13">
        <v>0.16064707</v>
      </c>
      <c r="V56" s="13">
        <v>3.3538610000000003E-2</v>
      </c>
      <c r="W56" s="13">
        <v>6.8723404255319101E-2</v>
      </c>
      <c r="X56" s="13">
        <v>5.2596600000000002E-3</v>
      </c>
      <c r="Y56" s="13">
        <v>0.16064707</v>
      </c>
      <c r="Z56" s="13">
        <v>3.3538610000000003E-2</v>
      </c>
      <c r="AA56" s="13">
        <v>6.9880851063829796E-2</v>
      </c>
      <c r="AB56" s="13">
        <v>5.2596600000000002E-3</v>
      </c>
      <c r="AC56" s="13">
        <v>0.16064707</v>
      </c>
      <c r="AD56" s="13">
        <v>3.3538610000000003E-2</v>
      </c>
      <c r="AE56" s="13">
        <v>6.5106382978723398E-2</v>
      </c>
      <c r="AF56" s="13">
        <v>5.2596600000000002E-3</v>
      </c>
      <c r="AG56" s="13">
        <v>0.16064707</v>
      </c>
      <c r="AH56" s="13">
        <v>3.3538610000000003E-2</v>
      </c>
      <c r="AI56" s="13">
        <v>6.8651063829787196E-2</v>
      </c>
      <c r="AJ56" s="13">
        <v>5.2596600000000002E-3</v>
      </c>
      <c r="AK56" s="13">
        <v>0.16064707</v>
      </c>
      <c r="AL56" s="13">
        <v>3.3538610000000003E-2</v>
      </c>
      <c r="AM56" s="13">
        <v>6.1489361702127703E-2</v>
      </c>
      <c r="AN56" s="13">
        <v>5.2596600000000002E-3</v>
      </c>
      <c r="AO56" s="13">
        <v>0.16064707</v>
      </c>
      <c r="AP56" s="13">
        <v>3.3538610000000003E-2</v>
      </c>
      <c r="AQ56" s="13">
        <v>6.7276595744680895E-2</v>
      </c>
      <c r="AR56" s="13">
        <v>5.2596600000000002E-3</v>
      </c>
      <c r="AS56" s="13">
        <v>0.16064707</v>
      </c>
      <c r="AT56" s="13">
        <v>3.3538610000000003E-2</v>
      </c>
      <c r="AU56" s="13">
        <v>5.7872340425531903E-2</v>
      </c>
      <c r="AV56" s="13">
        <v>5.2596600000000002E-3</v>
      </c>
      <c r="AW56" s="13">
        <v>0.16064707</v>
      </c>
      <c r="AX56" s="13">
        <v>3.4090909090909102E-2</v>
      </c>
      <c r="AY56" s="13">
        <v>6.1224489795918401E-2</v>
      </c>
      <c r="AZ56" s="13">
        <v>0</v>
      </c>
      <c r="BA56" s="13">
        <v>0.16250000000000001</v>
      </c>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4">
        <f>+INDEX('Monthy Targets'!V:V,MATCH(FY2018_ALL_Targets!$B56,'Monthy Targets'!$B:$B,0))</f>
        <v>7.17</v>
      </c>
      <c r="CA56" s="14">
        <f>+INDEX('Monthy Targets'!W:W,MATCH(FY2018_ALL_Targets!$B56,'Monthy Targets'!$B:$B,0))</f>
        <v>7.17</v>
      </c>
      <c r="CB56" s="14">
        <f>+INDEX('Monthy Targets'!X:X,MATCH(FY2018_ALL_Targets!$B56,'Monthy Targets'!$B:$B,0))</f>
        <v>7.17</v>
      </c>
      <c r="CC56" s="14">
        <f>+INDEX('Monthy Targets'!Y:Y,MATCH(FY2018_ALL_Targets!$B56,'Monthy Targets'!$B:$B,0))</f>
        <v>7.17</v>
      </c>
      <c r="CD56" s="14">
        <f>+INDEX('Monthy Targets'!Z:Z,MATCH(FY2018_ALL_Targets!$B56,'Monthy Targets'!$B:$B,0))</f>
        <v>7.17</v>
      </c>
      <c r="CE56" s="14">
        <f>+INDEX('Monthy Targets'!AA:AA,MATCH(FY2018_ALL_Targets!$B56,'Monthy Targets'!$B:$B,0))</f>
        <v>0</v>
      </c>
      <c r="CF56" s="14">
        <f>+INDEX('Monthy Targets'!AB:AB,MATCH(FY2018_ALL_Targets!$B56,'Monthy Targets'!$B:$B,0))</f>
        <v>0</v>
      </c>
      <c r="CG56" s="14">
        <f>+INDEX('Monthy Targets'!AC:AC,MATCH(FY2018_ALL_Targets!$B56,'Monthy Targets'!$B:$B,0))</f>
        <v>0</v>
      </c>
      <c r="CH56" s="14">
        <f>+INDEX('Monthy Targets'!AD:AD,MATCH(FY2018_ALL_Targets!$B56,'Monthy Targets'!$B:$B,0))</f>
        <v>0</v>
      </c>
      <c r="CI56" s="14">
        <f>+INDEX('Monthy Targets'!AE:AE,MATCH(FY2018_ALL_Targets!$B56,'Monthy Targets'!$B:$B,0))</f>
        <v>0</v>
      </c>
      <c r="CJ56" s="14">
        <f>+INDEX('Monthy Targets'!AF:AF,MATCH(FY2018_ALL_Targets!$B56,'Monthy Targets'!$B:$B,0))</f>
        <v>0</v>
      </c>
      <c r="CK56" s="14">
        <f>+INDEX('Monthy Targets'!AG:AG,MATCH(FY2018_ALL_Targets!$B56,'Monthy Targets'!$B:$B,0))</f>
        <v>0</v>
      </c>
      <c r="CL56" s="14">
        <v>0</v>
      </c>
      <c r="CM56" s="14">
        <v>0.48</v>
      </c>
      <c r="CN56" s="14">
        <v>0.48</v>
      </c>
      <c r="CO56" s="14">
        <v>0</v>
      </c>
      <c r="DB56" s="14">
        <v>0</v>
      </c>
      <c r="DC56" s="14">
        <v>0.89</v>
      </c>
      <c r="DD56" s="14">
        <v>0.89</v>
      </c>
      <c r="DE56" s="14">
        <v>0</v>
      </c>
      <c r="DR56" s="14">
        <v>1.06</v>
      </c>
      <c r="DV56" s="12">
        <f t="shared" si="0"/>
        <v>0</v>
      </c>
      <c r="DW56" s="12">
        <f t="shared" si="1"/>
        <v>0</v>
      </c>
      <c r="DX56" s="12">
        <f t="shared" si="2"/>
        <v>0</v>
      </c>
    </row>
    <row r="57" spans="1:128" x14ac:dyDescent="0.25">
      <c r="A57" s="293">
        <v>5219</v>
      </c>
      <c r="B57" s="293">
        <v>455685</v>
      </c>
      <c r="C57" s="293">
        <v>521901</v>
      </c>
      <c r="D57" s="14">
        <v>1740261742</v>
      </c>
      <c r="F57" s="27" t="s">
        <v>1293</v>
      </c>
      <c r="G57" s="12" t="s">
        <v>1035</v>
      </c>
      <c r="H57" s="27" t="s">
        <v>1339</v>
      </c>
      <c r="I57" s="12" t="s">
        <v>1036</v>
      </c>
      <c r="J57" s="13">
        <v>0</v>
      </c>
      <c r="K57" s="13">
        <v>7.9545454545454503E-2</v>
      </c>
      <c r="L57" s="13">
        <v>0</v>
      </c>
      <c r="M57" s="13">
        <v>0.20588235294117599</v>
      </c>
      <c r="N57" s="13">
        <v>3.3538610000000003E-2</v>
      </c>
      <c r="O57" s="13">
        <v>5.6668459999999997E-2</v>
      </c>
      <c r="P57" s="13">
        <v>5.2596600000000002E-3</v>
      </c>
      <c r="Q57" s="13">
        <v>0.16064707</v>
      </c>
      <c r="R57" s="13">
        <v>3.3538610000000003E-2</v>
      </c>
      <c r="S57" s="13">
        <v>7.8193181818181801E-2</v>
      </c>
      <c r="T57" s="13">
        <v>5.2596600000000002E-3</v>
      </c>
      <c r="U57" s="13">
        <v>0.20238235294117601</v>
      </c>
      <c r="V57" s="13">
        <v>3.3538610000000003E-2</v>
      </c>
      <c r="W57" s="13">
        <v>7.5568181818181798E-2</v>
      </c>
      <c r="X57" s="13">
        <v>5.2596600000000002E-3</v>
      </c>
      <c r="Y57" s="13">
        <v>0.19558823529411801</v>
      </c>
      <c r="Z57" s="13">
        <v>3.3538610000000003E-2</v>
      </c>
      <c r="AA57" s="13">
        <v>7.6840909090909099E-2</v>
      </c>
      <c r="AB57" s="13">
        <v>5.2596600000000002E-3</v>
      </c>
      <c r="AC57" s="13">
        <v>0.19888235294117601</v>
      </c>
      <c r="AD57" s="13">
        <v>3.3538610000000003E-2</v>
      </c>
      <c r="AE57" s="13">
        <v>7.1590909090909094E-2</v>
      </c>
      <c r="AF57" s="13">
        <v>5.2596600000000002E-3</v>
      </c>
      <c r="AG57" s="13">
        <v>0.185294117647059</v>
      </c>
      <c r="AH57" s="13">
        <v>3.3538610000000003E-2</v>
      </c>
      <c r="AI57" s="13">
        <v>7.5488636363636397E-2</v>
      </c>
      <c r="AJ57" s="13">
        <v>5.2596600000000002E-3</v>
      </c>
      <c r="AK57" s="13">
        <v>0.19538235294117601</v>
      </c>
      <c r="AL57" s="13">
        <v>3.3538610000000003E-2</v>
      </c>
      <c r="AM57" s="13">
        <v>6.7613636363636404E-2</v>
      </c>
      <c r="AN57" s="13">
        <v>5.2596600000000002E-3</v>
      </c>
      <c r="AO57" s="13">
        <v>0.17499999999999999</v>
      </c>
      <c r="AP57" s="13">
        <v>3.3538610000000003E-2</v>
      </c>
      <c r="AQ57" s="13">
        <v>7.3977272727272697E-2</v>
      </c>
      <c r="AR57" s="13">
        <v>5.2596600000000002E-3</v>
      </c>
      <c r="AS57" s="13">
        <v>0.191470588235294</v>
      </c>
      <c r="AT57" s="13">
        <v>3.3538610000000003E-2</v>
      </c>
      <c r="AU57" s="13">
        <v>6.3636363636363602E-2</v>
      </c>
      <c r="AV57" s="13">
        <v>5.2596600000000002E-3</v>
      </c>
      <c r="AW57" s="13">
        <v>0.16470588235294101</v>
      </c>
      <c r="AX57" s="13">
        <v>0</v>
      </c>
      <c r="AY57" s="13">
        <v>0.04</v>
      </c>
      <c r="AZ57" s="13">
        <v>0</v>
      </c>
      <c r="BA57" s="13">
        <v>0.148148148148148</v>
      </c>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4">
        <f>+INDEX('Monthy Targets'!V:V,MATCH(FY2018_ALL_Targets!$B57,'Monthy Targets'!$B:$B,0))</f>
        <v>1.43</v>
      </c>
      <c r="CA57" s="14">
        <f>+INDEX('Monthy Targets'!W:W,MATCH(FY2018_ALL_Targets!$B57,'Monthy Targets'!$B:$B,0))</f>
        <v>1.43</v>
      </c>
      <c r="CB57" s="14">
        <f>+INDEX('Monthy Targets'!X:X,MATCH(FY2018_ALL_Targets!$B57,'Monthy Targets'!$B:$B,0))</f>
        <v>1.43</v>
      </c>
      <c r="CC57" s="14">
        <f>+INDEX('Monthy Targets'!Y:Y,MATCH(FY2018_ALL_Targets!$B57,'Monthy Targets'!$B:$B,0))</f>
        <v>1.43</v>
      </c>
      <c r="CD57" s="14">
        <f>+INDEX('Monthy Targets'!Z:Z,MATCH(FY2018_ALL_Targets!$B57,'Monthy Targets'!$B:$B,0))</f>
        <v>1.43</v>
      </c>
      <c r="CE57" s="14">
        <f>+INDEX('Monthy Targets'!AA:AA,MATCH(FY2018_ALL_Targets!$B57,'Monthy Targets'!$B:$B,0))</f>
        <v>0</v>
      </c>
      <c r="CF57" s="14">
        <f>+INDEX('Monthy Targets'!AB:AB,MATCH(FY2018_ALL_Targets!$B57,'Monthy Targets'!$B:$B,0))</f>
        <v>0</v>
      </c>
      <c r="CG57" s="14">
        <f>+INDEX('Monthy Targets'!AC:AC,MATCH(FY2018_ALL_Targets!$B57,'Monthy Targets'!$B:$B,0))</f>
        <v>0</v>
      </c>
      <c r="CH57" s="14">
        <f>+INDEX('Monthy Targets'!AD:AD,MATCH(FY2018_ALL_Targets!$B57,'Monthy Targets'!$B:$B,0))</f>
        <v>0</v>
      </c>
      <c r="CI57" s="14">
        <f>+INDEX('Monthy Targets'!AE:AE,MATCH(FY2018_ALL_Targets!$B57,'Monthy Targets'!$B:$B,0))</f>
        <v>0</v>
      </c>
      <c r="CJ57" s="14">
        <f>+INDEX('Monthy Targets'!AF:AF,MATCH(FY2018_ALL_Targets!$B57,'Monthy Targets'!$B:$B,0))</f>
        <v>0</v>
      </c>
      <c r="CK57" s="14">
        <f>+INDEX('Monthy Targets'!AG:AG,MATCH(FY2018_ALL_Targets!$B57,'Monthy Targets'!$B:$B,0))</f>
        <v>0</v>
      </c>
      <c r="CL57" s="14">
        <v>0.1</v>
      </c>
      <c r="CM57" s="14">
        <v>0.1</v>
      </c>
      <c r="CN57" s="14">
        <v>0.1</v>
      </c>
      <c r="CO57" s="14">
        <v>0.1</v>
      </c>
      <c r="DB57" s="14">
        <v>0.18</v>
      </c>
      <c r="DC57" s="14">
        <v>0.18</v>
      </c>
      <c r="DD57" s="14">
        <v>0.18</v>
      </c>
      <c r="DE57" s="14">
        <v>0.18</v>
      </c>
      <c r="DR57" s="14">
        <v>0.27</v>
      </c>
      <c r="DV57" s="12">
        <f t="shared" si="0"/>
        <v>0</v>
      </c>
      <c r="DW57" s="12">
        <f t="shared" si="1"/>
        <v>0</v>
      </c>
      <c r="DX57" s="12">
        <f t="shared" si="2"/>
        <v>0</v>
      </c>
    </row>
    <row r="58" spans="1:128" x14ac:dyDescent="0.25">
      <c r="A58" s="293">
        <v>5211</v>
      </c>
      <c r="B58" s="293">
        <v>455689</v>
      </c>
      <c r="C58" s="293">
        <v>1004798</v>
      </c>
      <c r="D58" s="14">
        <v>1992799886</v>
      </c>
      <c r="F58" s="27" t="s">
        <v>1267</v>
      </c>
      <c r="G58" s="12" t="s">
        <v>1029</v>
      </c>
      <c r="H58" s="27" t="s">
        <v>1428</v>
      </c>
      <c r="I58" s="12" t="s">
        <v>1030</v>
      </c>
      <c r="J58" s="13">
        <v>3.0985915492957702E-2</v>
      </c>
      <c r="K58" s="13">
        <v>7.0588235294117604E-2</v>
      </c>
      <c r="L58" s="13">
        <v>0</v>
      </c>
      <c r="M58" s="13">
        <v>8.5245901639344299E-2</v>
      </c>
      <c r="N58" s="13">
        <v>3.3538610000000003E-2</v>
      </c>
      <c r="O58" s="13">
        <v>5.6668459999999997E-2</v>
      </c>
      <c r="P58" s="13">
        <v>5.2596600000000002E-3</v>
      </c>
      <c r="Q58" s="13">
        <v>0.16064707</v>
      </c>
      <c r="R58" s="13">
        <v>3.3538610000000003E-2</v>
      </c>
      <c r="S58" s="13">
        <v>6.9388235294117598E-2</v>
      </c>
      <c r="T58" s="13">
        <v>5.2596600000000002E-3</v>
      </c>
      <c r="U58" s="13">
        <v>0.16064707</v>
      </c>
      <c r="V58" s="13">
        <v>3.3538610000000003E-2</v>
      </c>
      <c r="W58" s="13">
        <v>6.7058823529411796E-2</v>
      </c>
      <c r="X58" s="13">
        <v>5.2596600000000002E-3</v>
      </c>
      <c r="Y58" s="13">
        <v>0.16064707</v>
      </c>
      <c r="Z58" s="13">
        <v>3.3538610000000003E-2</v>
      </c>
      <c r="AA58" s="13">
        <v>6.8188235294117605E-2</v>
      </c>
      <c r="AB58" s="13">
        <v>5.2596600000000002E-3</v>
      </c>
      <c r="AC58" s="13">
        <v>0.16064707</v>
      </c>
      <c r="AD58" s="13">
        <v>3.3538610000000003E-2</v>
      </c>
      <c r="AE58" s="13">
        <v>6.3529411764705904E-2</v>
      </c>
      <c r="AF58" s="13">
        <v>5.2596600000000002E-3</v>
      </c>
      <c r="AG58" s="13">
        <v>0.16064707</v>
      </c>
      <c r="AH58" s="13">
        <v>3.3538610000000003E-2</v>
      </c>
      <c r="AI58" s="13">
        <v>6.6988235294117598E-2</v>
      </c>
      <c r="AJ58" s="13">
        <v>5.2596600000000002E-3</v>
      </c>
      <c r="AK58" s="13">
        <v>0.16064707</v>
      </c>
      <c r="AL58" s="13">
        <v>3.3538610000000003E-2</v>
      </c>
      <c r="AM58" s="13">
        <v>0.06</v>
      </c>
      <c r="AN58" s="13">
        <v>5.2596600000000002E-3</v>
      </c>
      <c r="AO58" s="13">
        <v>0.16064707</v>
      </c>
      <c r="AP58" s="13">
        <v>3.3538610000000003E-2</v>
      </c>
      <c r="AQ58" s="13">
        <v>6.5647058823529406E-2</v>
      </c>
      <c r="AR58" s="13">
        <v>5.2596600000000002E-3</v>
      </c>
      <c r="AS58" s="13">
        <v>0.16064707</v>
      </c>
      <c r="AT58" s="13">
        <v>3.3538610000000003E-2</v>
      </c>
      <c r="AU58" s="13">
        <v>5.6668459999999997E-2</v>
      </c>
      <c r="AV58" s="13">
        <v>5.2596600000000002E-3</v>
      </c>
      <c r="AW58" s="13">
        <v>0.16064707</v>
      </c>
      <c r="AX58" s="13">
        <v>0</v>
      </c>
      <c r="AY58" s="13">
        <v>3.5714285714285698E-2</v>
      </c>
      <c r="AZ58" s="13">
        <v>0</v>
      </c>
      <c r="BA58" s="13">
        <v>1.5151515151515201E-2</v>
      </c>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4">
        <f>+INDEX('Monthy Targets'!V:V,MATCH(FY2018_ALL_Targets!$B58,'Monthy Targets'!$B:$B,0))</f>
        <v>9.26</v>
      </c>
      <c r="CA58" s="14">
        <f>+INDEX('Monthy Targets'!W:W,MATCH(FY2018_ALL_Targets!$B58,'Monthy Targets'!$B:$B,0))</f>
        <v>9.26</v>
      </c>
      <c r="CB58" s="14">
        <f>+INDEX('Monthy Targets'!X:X,MATCH(FY2018_ALL_Targets!$B58,'Monthy Targets'!$B:$B,0))</f>
        <v>9.26</v>
      </c>
      <c r="CC58" s="14">
        <f>+INDEX('Monthy Targets'!Y:Y,MATCH(FY2018_ALL_Targets!$B58,'Monthy Targets'!$B:$B,0))</f>
        <v>9.26</v>
      </c>
      <c r="CD58" s="14">
        <f>+INDEX('Monthy Targets'!Z:Z,MATCH(FY2018_ALL_Targets!$B58,'Monthy Targets'!$B:$B,0))</f>
        <v>9.26</v>
      </c>
      <c r="CE58" s="14">
        <f>+INDEX('Monthy Targets'!AA:AA,MATCH(FY2018_ALL_Targets!$B58,'Monthy Targets'!$B:$B,0))</f>
        <v>0</v>
      </c>
      <c r="CF58" s="14">
        <f>+INDEX('Monthy Targets'!AB:AB,MATCH(FY2018_ALL_Targets!$B58,'Monthy Targets'!$B:$B,0))</f>
        <v>0</v>
      </c>
      <c r="CG58" s="14">
        <f>+INDEX('Monthy Targets'!AC:AC,MATCH(FY2018_ALL_Targets!$B58,'Monthy Targets'!$B:$B,0))</f>
        <v>0</v>
      </c>
      <c r="CH58" s="14">
        <f>+INDEX('Monthy Targets'!AD:AD,MATCH(FY2018_ALL_Targets!$B58,'Monthy Targets'!$B:$B,0))</f>
        <v>0</v>
      </c>
      <c r="CI58" s="14">
        <f>+INDEX('Monthy Targets'!AE:AE,MATCH(FY2018_ALL_Targets!$B58,'Monthy Targets'!$B:$B,0))</f>
        <v>0</v>
      </c>
      <c r="CJ58" s="14">
        <f>+INDEX('Monthy Targets'!AF:AF,MATCH(FY2018_ALL_Targets!$B58,'Monthy Targets'!$B:$B,0))</f>
        <v>0</v>
      </c>
      <c r="CK58" s="14">
        <f>+INDEX('Monthy Targets'!AG:AG,MATCH(FY2018_ALL_Targets!$B58,'Monthy Targets'!$B:$B,0))</f>
        <v>0</v>
      </c>
      <c r="CL58" s="14">
        <v>0.62</v>
      </c>
      <c r="CM58" s="14">
        <v>0.62</v>
      </c>
      <c r="CN58" s="14">
        <v>0.62</v>
      </c>
      <c r="CO58" s="14">
        <v>0.62</v>
      </c>
      <c r="DB58" s="14">
        <v>1.1399999999999999</v>
      </c>
      <c r="DC58" s="14">
        <v>1.1399999999999999</v>
      </c>
      <c r="DD58" s="14">
        <v>1.1399999999999999</v>
      </c>
      <c r="DE58" s="14">
        <v>1.1399999999999999</v>
      </c>
      <c r="DR58" s="14">
        <v>1.74</v>
      </c>
      <c r="DV58" s="12">
        <f t="shared" si="0"/>
        <v>0</v>
      </c>
      <c r="DW58" s="12">
        <f t="shared" si="1"/>
        <v>0</v>
      </c>
      <c r="DX58" s="12">
        <f t="shared" si="2"/>
        <v>0</v>
      </c>
    </row>
    <row r="59" spans="1:128" x14ac:dyDescent="0.25">
      <c r="A59" s="293">
        <v>5227</v>
      </c>
      <c r="B59" s="293">
        <v>455699</v>
      </c>
      <c r="C59" s="293">
        <v>1014247</v>
      </c>
      <c r="D59" s="14">
        <v>1124070511</v>
      </c>
      <c r="F59" s="27" t="s">
        <v>1279</v>
      </c>
      <c r="G59" s="12" t="s">
        <v>1041</v>
      </c>
      <c r="H59" s="27" t="s">
        <v>1391</v>
      </c>
      <c r="I59" s="12" t="s">
        <v>1042</v>
      </c>
      <c r="J59" s="13">
        <v>1.2244897959183701E-2</v>
      </c>
      <c r="K59" s="13">
        <v>7.1999999999999995E-2</v>
      </c>
      <c r="L59" s="13">
        <v>0</v>
      </c>
      <c r="M59" s="13">
        <v>0.14285714285714299</v>
      </c>
      <c r="N59" s="13">
        <v>3.3538610000000003E-2</v>
      </c>
      <c r="O59" s="13">
        <v>5.6668459999999997E-2</v>
      </c>
      <c r="P59" s="13">
        <v>5.2596600000000002E-3</v>
      </c>
      <c r="Q59" s="13">
        <v>0.16064707</v>
      </c>
      <c r="R59" s="13">
        <v>3.3538610000000003E-2</v>
      </c>
      <c r="S59" s="13">
        <v>7.0776000000000006E-2</v>
      </c>
      <c r="T59" s="13">
        <v>5.2596600000000002E-3</v>
      </c>
      <c r="U59" s="13">
        <v>0.16064707</v>
      </c>
      <c r="V59" s="13">
        <v>3.3538610000000003E-2</v>
      </c>
      <c r="W59" s="13">
        <v>6.8400000000000002E-2</v>
      </c>
      <c r="X59" s="13">
        <v>5.2596600000000002E-3</v>
      </c>
      <c r="Y59" s="13">
        <v>0.16064707</v>
      </c>
      <c r="Z59" s="13">
        <v>3.3538610000000003E-2</v>
      </c>
      <c r="AA59" s="13">
        <v>6.9552000000000003E-2</v>
      </c>
      <c r="AB59" s="13">
        <v>5.2596600000000002E-3</v>
      </c>
      <c r="AC59" s="13">
        <v>0.16064707</v>
      </c>
      <c r="AD59" s="13">
        <v>3.3538610000000003E-2</v>
      </c>
      <c r="AE59" s="13">
        <v>6.4799999999999996E-2</v>
      </c>
      <c r="AF59" s="13">
        <v>5.2596600000000002E-3</v>
      </c>
      <c r="AG59" s="13">
        <v>0.16064707</v>
      </c>
      <c r="AH59" s="13">
        <v>3.3538610000000003E-2</v>
      </c>
      <c r="AI59" s="13">
        <v>6.8328E-2</v>
      </c>
      <c r="AJ59" s="13">
        <v>5.2596600000000002E-3</v>
      </c>
      <c r="AK59" s="13">
        <v>0.16064707</v>
      </c>
      <c r="AL59" s="13">
        <v>3.3538610000000003E-2</v>
      </c>
      <c r="AM59" s="13">
        <v>6.1199999999999997E-2</v>
      </c>
      <c r="AN59" s="13">
        <v>5.2596600000000002E-3</v>
      </c>
      <c r="AO59" s="13">
        <v>0.16064707</v>
      </c>
      <c r="AP59" s="13">
        <v>3.3538610000000003E-2</v>
      </c>
      <c r="AQ59" s="13">
        <v>6.6960000000000006E-2</v>
      </c>
      <c r="AR59" s="13">
        <v>5.2596600000000002E-3</v>
      </c>
      <c r="AS59" s="13">
        <v>0.16064707</v>
      </c>
      <c r="AT59" s="13">
        <v>3.3538610000000003E-2</v>
      </c>
      <c r="AU59" s="13">
        <v>5.7599999999999998E-2</v>
      </c>
      <c r="AV59" s="13">
        <v>5.2596600000000002E-3</v>
      </c>
      <c r="AW59" s="13">
        <v>0.16064707</v>
      </c>
      <c r="AX59" s="13">
        <v>0</v>
      </c>
      <c r="AY59" s="13">
        <v>5.2631578947368397E-2</v>
      </c>
      <c r="AZ59" s="13">
        <v>0</v>
      </c>
      <c r="BA59" s="13">
        <v>0.22807017543859601</v>
      </c>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4">
        <f>+INDEX('Monthy Targets'!V:V,MATCH(FY2018_ALL_Targets!$B59,'Monthy Targets'!$B:$B,0))</f>
        <v>4.5199999999999996</v>
      </c>
      <c r="CA59" s="14">
        <f>+INDEX('Monthy Targets'!W:W,MATCH(FY2018_ALL_Targets!$B59,'Monthy Targets'!$B:$B,0))</f>
        <v>4.5199999999999996</v>
      </c>
      <c r="CB59" s="14">
        <f>+INDEX('Monthy Targets'!X:X,MATCH(FY2018_ALL_Targets!$B59,'Monthy Targets'!$B:$B,0))</f>
        <v>4.5199999999999996</v>
      </c>
      <c r="CC59" s="14">
        <f>+INDEX('Monthy Targets'!Y:Y,MATCH(FY2018_ALL_Targets!$B59,'Monthy Targets'!$B:$B,0))</f>
        <v>4.5199999999999996</v>
      </c>
      <c r="CD59" s="14">
        <f>+INDEX('Monthy Targets'!Z:Z,MATCH(FY2018_ALL_Targets!$B59,'Monthy Targets'!$B:$B,0))</f>
        <v>4.5199999999999996</v>
      </c>
      <c r="CE59" s="14">
        <f>+INDEX('Monthy Targets'!AA:AA,MATCH(FY2018_ALL_Targets!$B59,'Monthy Targets'!$B:$B,0))</f>
        <v>0</v>
      </c>
      <c r="CF59" s="14">
        <f>+INDEX('Monthy Targets'!AB:AB,MATCH(FY2018_ALL_Targets!$B59,'Monthy Targets'!$B:$B,0))</f>
        <v>0</v>
      </c>
      <c r="CG59" s="14">
        <f>+INDEX('Monthy Targets'!AC:AC,MATCH(FY2018_ALL_Targets!$B59,'Monthy Targets'!$B:$B,0))</f>
        <v>0</v>
      </c>
      <c r="CH59" s="14">
        <f>+INDEX('Monthy Targets'!AD:AD,MATCH(FY2018_ALL_Targets!$B59,'Monthy Targets'!$B:$B,0))</f>
        <v>0</v>
      </c>
      <c r="CI59" s="14">
        <f>+INDEX('Monthy Targets'!AE:AE,MATCH(FY2018_ALL_Targets!$B59,'Monthy Targets'!$B:$B,0))</f>
        <v>0</v>
      </c>
      <c r="CJ59" s="14">
        <f>+INDEX('Monthy Targets'!AF:AF,MATCH(FY2018_ALL_Targets!$B59,'Monthy Targets'!$B:$B,0))</f>
        <v>0</v>
      </c>
      <c r="CK59" s="14">
        <f>+INDEX('Monthy Targets'!AG:AG,MATCH(FY2018_ALL_Targets!$B59,'Monthy Targets'!$B:$B,0))</f>
        <v>0</v>
      </c>
      <c r="CL59" s="14">
        <v>0.3</v>
      </c>
      <c r="CM59" s="14">
        <v>0.3</v>
      </c>
      <c r="CN59" s="14">
        <v>0.3</v>
      </c>
      <c r="CO59" s="14">
        <v>0</v>
      </c>
      <c r="DB59" s="14">
        <v>0.56000000000000005</v>
      </c>
      <c r="DC59" s="14">
        <v>0.56000000000000005</v>
      </c>
      <c r="DD59" s="14">
        <v>0.56000000000000005</v>
      </c>
      <c r="DE59" s="14">
        <v>0</v>
      </c>
      <c r="DR59" s="14">
        <v>0.76</v>
      </c>
      <c r="DV59" s="12">
        <f t="shared" si="0"/>
        <v>0</v>
      </c>
      <c r="DW59" s="12">
        <f t="shared" si="1"/>
        <v>0</v>
      </c>
      <c r="DX59" s="12">
        <f t="shared" si="2"/>
        <v>0</v>
      </c>
    </row>
    <row r="60" spans="1:128" x14ac:dyDescent="0.25">
      <c r="A60" s="293">
        <v>4544</v>
      </c>
      <c r="B60" s="293">
        <v>455709</v>
      </c>
      <c r="C60" s="293">
        <v>1027326</v>
      </c>
      <c r="D60" s="14">
        <v>1487028585</v>
      </c>
      <c r="F60" s="27" t="s">
        <v>1267</v>
      </c>
      <c r="G60" s="12" t="s">
        <v>712</v>
      </c>
      <c r="H60" s="27" t="s">
        <v>1479</v>
      </c>
      <c r="I60" s="12" t="s">
        <v>713</v>
      </c>
      <c r="J60" s="13">
        <v>1.41843971631206E-2</v>
      </c>
      <c r="K60" s="13">
        <v>1.38888888888889E-2</v>
      </c>
      <c r="L60" s="13">
        <v>0</v>
      </c>
      <c r="M60" s="13">
        <v>0.31775700934579398</v>
      </c>
      <c r="N60" s="13">
        <v>3.3538610000000003E-2</v>
      </c>
      <c r="O60" s="13">
        <v>5.6668459999999997E-2</v>
      </c>
      <c r="P60" s="13">
        <v>5.2596600000000002E-3</v>
      </c>
      <c r="Q60" s="13">
        <v>0.16064707</v>
      </c>
      <c r="R60" s="13">
        <v>3.3538610000000003E-2</v>
      </c>
      <c r="S60" s="13">
        <v>5.6668459999999997E-2</v>
      </c>
      <c r="T60" s="13">
        <v>5.2596600000000002E-3</v>
      </c>
      <c r="U60" s="13">
        <v>0.31235514018691601</v>
      </c>
      <c r="V60" s="13">
        <v>3.3538610000000003E-2</v>
      </c>
      <c r="W60" s="13">
        <v>5.6668459999999997E-2</v>
      </c>
      <c r="X60" s="13">
        <v>5.2596600000000002E-3</v>
      </c>
      <c r="Y60" s="13">
        <v>0.30186915887850502</v>
      </c>
      <c r="Z60" s="13">
        <v>3.3538610000000003E-2</v>
      </c>
      <c r="AA60" s="13">
        <v>5.6668459999999997E-2</v>
      </c>
      <c r="AB60" s="13">
        <v>5.2596600000000002E-3</v>
      </c>
      <c r="AC60" s="13">
        <v>0.30695327102803699</v>
      </c>
      <c r="AD60" s="13">
        <v>3.3538610000000003E-2</v>
      </c>
      <c r="AE60" s="13">
        <v>5.6668459999999997E-2</v>
      </c>
      <c r="AF60" s="13">
        <v>5.2596600000000002E-3</v>
      </c>
      <c r="AG60" s="13">
        <v>0.285981308411215</v>
      </c>
      <c r="AH60" s="13">
        <v>3.3538610000000003E-2</v>
      </c>
      <c r="AI60" s="13">
        <v>5.6668459999999997E-2</v>
      </c>
      <c r="AJ60" s="13">
        <v>5.2596600000000002E-3</v>
      </c>
      <c r="AK60" s="13">
        <v>0.30155140186915902</v>
      </c>
      <c r="AL60" s="13">
        <v>3.3538610000000003E-2</v>
      </c>
      <c r="AM60" s="13">
        <v>5.6668459999999997E-2</v>
      </c>
      <c r="AN60" s="13">
        <v>5.2596600000000002E-3</v>
      </c>
      <c r="AO60" s="13">
        <v>0.27009345794392497</v>
      </c>
      <c r="AP60" s="13">
        <v>3.3538610000000003E-2</v>
      </c>
      <c r="AQ60" s="13">
        <v>5.6668459999999997E-2</v>
      </c>
      <c r="AR60" s="13">
        <v>5.2596600000000002E-3</v>
      </c>
      <c r="AS60" s="13">
        <v>0.295514018691589</v>
      </c>
      <c r="AT60" s="13">
        <v>3.3538610000000003E-2</v>
      </c>
      <c r="AU60" s="13">
        <v>5.6668459999999997E-2</v>
      </c>
      <c r="AV60" s="13">
        <v>5.2596600000000002E-3</v>
      </c>
      <c r="AW60" s="13">
        <v>0.25420560747663601</v>
      </c>
      <c r="AX60" s="13">
        <v>2.3809523809523801E-2</v>
      </c>
      <c r="AY60" s="13">
        <v>3.5714285714285698E-2</v>
      </c>
      <c r="AZ60" s="13">
        <v>0</v>
      </c>
      <c r="BA60" s="13">
        <v>0.22857142857142901</v>
      </c>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4">
        <f>+INDEX('Monthy Targets'!V:V,MATCH(FY2018_ALL_Targets!$B60,'Monthy Targets'!$B:$B,0))</f>
        <v>0</v>
      </c>
      <c r="CA60" s="14">
        <f>+INDEX('Monthy Targets'!W:W,MATCH(FY2018_ALL_Targets!$B60,'Monthy Targets'!$B:$B,0))</f>
        <v>0</v>
      </c>
      <c r="CB60" s="14">
        <f>+INDEX('Monthy Targets'!X:X,MATCH(FY2018_ALL_Targets!$B60,'Monthy Targets'!$B:$B,0))</f>
        <v>0</v>
      </c>
      <c r="CC60" s="14">
        <f>+INDEX('Monthy Targets'!Y:Y,MATCH(FY2018_ALL_Targets!$B60,'Monthy Targets'!$B:$B,0))</f>
        <v>0</v>
      </c>
      <c r="CD60" s="14">
        <f>+INDEX('Monthy Targets'!Z:Z,MATCH(FY2018_ALL_Targets!$B60,'Monthy Targets'!$B:$B,0))</f>
        <v>0</v>
      </c>
      <c r="CE60" s="14">
        <f>+INDEX('Monthy Targets'!AA:AA,MATCH(FY2018_ALL_Targets!$B60,'Monthy Targets'!$B:$B,0))</f>
        <v>0</v>
      </c>
      <c r="CF60" s="14">
        <f>+INDEX('Monthy Targets'!AB:AB,MATCH(FY2018_ALL_Targets!$B60,'Monthy Targets'!$B:$B,0))</f>
        <v>0</v>
      </c>
      <c r="CG60" s="14">
        <f>+INDEX('Monthy Targets'!AC:AC,MATCH(FY2018_ALL_Targets!$B60,'Monthy Targets'!$B:$B,0))</f>
        <v>0</v>
      </c>
      <c r="CH60" s="14">
        <f>+INDEX('Monthy Targets'!AD:AD,MATCH(FY2018_ALL_Targets!$B60,'Monthy Targets'!$B:$B,0))</f>
        <v>0</v>
      </c>
      <c r="CI60" s="14">
        <f>+INDEX('Monthy Targets'!AE:AE,MATCH(FY2018_ALL_Targets!$B60,'Monthy Targets'!$B:$B,0))</f>
        <v>0</v>
      </c>
      <c r="CJ60" s="14">
        <f>+INDEX('Monthy Targets'!AF:AF,MATCH(FY2018_ALL_Targets!$B60,'Monthy Targets'!$B:$B,0))</f>
        <v>0</v>
      </c>
      <c r="CK60" s="14">
        <f>+INDEX('Monthy Targets'!AG:AG,MATCH(FY2018_ALL_Targets!$B60,'Monthy Targets'!$B:$B,0))</f>
        <v>0</v>
      </c>
      <c r="CL60" s="14">
        <v>0.28000000000000003</v>
      </c>
      <c r="CM60" s="14">
        <v>0.28000000000000003</v>
      </c>
      <c r="CN60" s="14">
        <v>0.28000000000000003</v>
      </c>
      <c r="CO60" s="14">
        <v>0.28000000000000003</v>
      </c>
      <c r="DB60" s="14">
        <v>0.51</v>
      </c>
      <c r="DC60" s="14">
        <v>0.51</v>
      </c>
      <c r="DD60" s="14">
        <v>0.51</v>
      </c>
      <c r="DE60" s="14">
        <v>0.51</v>
      </c>
      <c r="DR60" s="14">
        <v>0.34</v>
      </c>
      <c r="DV60" s="12">
        <f t="shared" si="0"/>
        <v>0</v>
      </c>
      <c r="DW60" s="12">
        <f t="shared" si="1"/>
        <v>0</v>
      </c>
      <c r="DX60" s="12">
        <f t="shared" si="2"/>
        <v>0</v>
      </c>
    </row>
    <row r="61" spans="1:128" x14ac:dyDescent="0.25">
      <c r="A61" s="293">
        <v>5137</v>
      </c>
      <c r="B61" s="293">
        <v>455714</v>
      </c>
      <c r="C61" s="293">
        <v>1028457</v>
      </c>
      <c r="D61" s="14">
        <v>1114048683</v>
      </c>
      <c r="F61" s="27" t="s">
        <v>1279</v>
      </c>
      <c r="G61" s="12" t="s">
        <v>975</v>
      </c>
      <c r="H61" s="27" t="s">
        <v>1485</v>
      </c>
      <c r="I61" s="12" t="s">
        <v>976</v>
      </c>
      <c r="J61" s="13">
        <v>1.85185185185185E-2</v>
      </c>
      <c r="K61" s="13">
        <v>7.69230769230769E-2</v>
      </c>
      <c r="L61" s="13">
        <v>0</v>
      </c>
      <c r="M61" s="13">
        <v>0.13289036544850499</v>
      </c>
      <c r="N61" s="13">
        <v>3.3538610000000003E-2</v>
      </c>
      <c r="O61" s="13">
        <v>5.6668459999999997E-2</v>
      </c>
      <c r="P61" s="13">
        <v>5.2596600000000002E-3</v>
      </c>
      <c r="Q61" s="13">
        <v>0.16064707</v>
      </c>
      <c r="R61" s="13">
        <v>3.3538610000000003E-2</v>
      </c>
      <c r="S61" s="13">
        <v>7.5615384615384598E-2</v>
      </c>
      <c r="T61" s="13">
        <v>5.2596600000000002E-3</v>
      </c>
      <c r="U61" s="13">
        <v>0.16064707</v>
      </c>
      <c r="V61" s="13">
        <v>3.3538610000000003E-2</v>
      </c>
      <c r="W61" s="13">
        <v>7.3076923076923095E-2</v>
      </c>
      <c r="X61" s="13">
        <v>5.2596600000000002E-3</v>
      </c>
      <c r="Y61" s="13">
        <v>0.16064707</v>
      </c>
      <c r="Z61" s="13">
        <v>3.3538610000000003E-2</v>
      </c>
      <c r="AA61" s="13">
        <v>7.4307692307692297E-2</v>
      </c>
      <c r="AB61" s="13">
        <v>5.2596600000000002E-3</v>
      </c>
      <c r="AC61" s="13">
        <v>0.16064707</v>
      </c>
      <c r="AD61" s="13">
        <v>3.3538610000000003E-2</v>
      </c>
      <c r="AE61" s="13">
        <v>6.9230769230769207E-2</v>
      </c>
      <c r="AF61" s="13">
        <v>5.2596600000000002E-3</v>
      </c>
      <c r="AG61" s="13">
        <v>0.16064707</v>
      </c>
      <c r="AH61" s="13">
        <v>3.3538610000000003E-2</v>
      </c>
      <c r="AI61" s="13">
        <v>7.2999999999999995E-2</v>
      </c>
      <c r="AJ61" s="13">
        <v>5.2596600000000002E-3</v>
      </c>
      <c r="AK61" s="13">
        <v>0.16064707</v>
      </c>
      <c r="AL61" s="13">
        <v>3.3538610000000003E-2</v>
      </c>
      <c r="AM61" s="13">
        <v>6.5384615384615402E-2</v>
      </c>
      <c r="AN61" s="13">
        <v>5.2596600000000002E-3</v>
      </c>
      <c r="AO61" s="13">
        <v>0.16064707</v>
      </c>
      <c r="AP61" s="13">
        <v>3.3538610000000003E-2</v>
      </c>
      <c r="AQ61" s="13">
        <v>7.1538461538461606E-2</v>
      </c>
      <c r="AR61" s="13">
        <v>5.2596600000000002E-3</v>
      </c>
      <c r="AS61" s="13">
        <v>0.16064707</v>
      </c>
      <c r="AT61" s="13">
        <v>3.3538610000000003E-2</v>
      </c>
      <c r="AU61" s="13">
        <v>6.15384615384615E-2</v>
      </c>
      <c r="AV61" s="13">
        <v>5.2596600000000002E-3</v>
      </c>
      <c r="AW61" s="13">
        <v>0.16064707</v>
      </c>
      <c r="AX61" s="13">
        <v>1.6949152542372899E-2</v>
      </c>
      <c r="AY61" s="13">
        <v>1.9047619047619001E-2</v>
      </c>
      <c r="AZ61" s="13">
        <v>0</v>
      </c>
      <c r="BA61" s="13">
        <v>0.105263157894737</v>
      </c>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4">
        <f>+INDEX('Monthy Targets'!V:V,MATCH(FY2018_ALL_Targets!$B61,'Monthy Targets'!$B:$B,0))</f>
        <v>0</v>
      </c>
      <c r="CA61" s="14">
        <f>+INDEX('Monthy Targets'!W:W,MATCH(FY2018_ALL_Targets!$B61,'Monthy Targets'!$B:$B,0))</f>
        <v>0</v>
      </c>
      <c r="CB61" s="14">
        <f>+INDEX('Monthy Targets'!X:X,MATCH(FY2018_ALL_Targets!$B61,'Monthy Targets'!$B:$B,0))</f>
        <v>0</v>
      </c>
      <c r="CC61" s="14">
        <f>+INDEX('Monthy Targets'!Y:Y,MATCH(FY2018_ALL_Targets!$B61,'Monthy Targets'!$B:$B,0))</f>
        <v>0</v>
      </c>
      <c r="CD61" s="14">
        <f>+INDEX('Monthy Targets'!Z:Z,MATCH(FY2018_ALL_Targets!$B61,'Monthy Targets'!$B:$B,0))</f>
        <v>0</v>
      </c>
      <c r="CE61" s="14">
        <f>+INDEX('Monthy Targets'!AA:AA,MATCH(FY2018_ALL_Targets!$B61,'Monthy Targets'!$B:$B,0))</f>
        <v>0</v>
      </c>
      <c r="CF61" s="14">
        <f>+INDEX('Monthy Targets'!AB:AB,MATCH(FY2018_ALL_Targets!$B61,'Monthy Targets'!$B:$B,0))</f>
        <v>0</v>
      </c>
      <c r="CG61" s="14">
        <f>+INDEX('Monthy Targets'!AC:AC,MATCH(FY2018_ALL_Targets!$B61,'Monthy Targets'!$B:$B,0))</f>
        <v>0</v>
      </c>
      <c r="CH61" s="14">
        <f>+INDEX('Monthy Targets'!AD:AD,MATCH(FY2018_ALL_Targets!$B61,'Monthy Targets'!$B:$B,0))</f>
        <v>0</v>
      </c>
      <c r="CI61" s="14">
        <f>+INDEX('Monthy Targets'!AE:AE,MATCH(FY2018_ALL_Targets!$B61,'Monthy Targets'!$B:$B,0))</f>
        <v>0</v>
      </c>
      <c r="CJ61" s="14">
        <f>+INDEX('Monthy Targets'!AF:AF,MATCH(FY2018_ALL_Targets!$B61,'Monthy Targets'!$B:$B,0))</f>
        <v>0</v>
      </c>
      <c r="CK61" s="14">
        <f>+INDEX('Monthy Targets'!AG:AG,MATCH(FY2018_ALL_Targets!$B61,'Monthy Targets'!$B:$B,0))</f>
        <v>0</v>
      </c>
      <c r="CL61" s="14">
        <v>0.55000000000000004</v>
      </c>
      <c r="CM61" s="14">
        <v>0.55000000000000004</v>
      </c>
      <c r="CN61" s="14">
        <v>0.55000000000000004</v>
      </c>
      <c r="CO61" s="14">
        <v>0.55000000000000004</v>
      </c>
      <c r="DB61" s="14">
        <v>1.02</v>
      </c>
      <c r="DC61" s="14">
        <v>1.02</v>
      </c>
      <c r="DD61" s="14">
        <v>1.02</v>
      </c>
      <c r="DE61" s="14">
        <v>1.02</v>
      </c>
      <c r="DR61" s="14">
        <v>0.67</v>
      </c>
      <c r="DV61" s="12">
        <f t="shared" si="0"/>
        <v>0</v>
      </c>
      <c r="DW61" s="12">
        <f t="shared" si="1"/>
        <v>0</v>
      </c>
      <c r="DX61" s="12">
        <f t="shared" si="2"/>
        <v>0</v>
      </c>
    </row>
    <row r="62" spans="1:128" x14ac:dyDescent="0.25">
      <c r="A62" s="293">
        <v>5234</v>
      </c>
      <c r="B62" s="293">
        <v>455715</v>
      </c>
      <c r="C62" s="293">
        <v>1026029</v>
      </c>
      <c r="D62" s="14">
        <v>1700841673</v>
      </c>
      <c r="F62" s="27" t="s">
        <v>1277</v>
      </c>
      <c r="G62" s="12" t="s">
        <v>346</v>
      </c>
      <c r="H62" s="27" t="s">
        <v>1433</v>
      </c>
      <c r="I62" s="12" t="s">
        <v>347</v>
      </c>
      <c r="J62" s="13">
        <v>8.1730769230769204E-2</v>
      </c>
      <c r="K62" s="13">
        <v>1.8633540372670801E-2</v>
      </c>
      <c r="L62" s="13">
        <v>0</v>
      </c>
      <c r="M62" s="13">
        <v>0.115384615384615</v>
      </c>
      <c r="N62" s="13">
        <v>3.3538610000000003E-2</v>
      </c>
      <c r="O62" s="13">
        <v>5.6668459999999997E-2</v>
      </c>
      <c r="P62" s="13">
        <v>5.2596600000000002E-3</v>
      </c>
      <c r="Q62" s="13">
        <v>0.16064707</v>
      </c>
      <c r="R62" s="13">
        <v>8.0341346153846194E-2</v>
      </c>
      <c r="S62" s="13">
        <v>5.6668459999999997E-2</v>
      </c>
      <c r="T62" s="13">
        <v>5.2596600000000002E-3</v>
      </c>
      <c r="U62" s="13">
        <v>0.16064707</v>
      </c>
      <c r="V62" s="13">
        <v>7.7644230769230799E-2</v>
      </c>
      <c r="W62" s="13">
        <v>5.6668459999999997E-2</v>
      </c>
      <c r="X62" s="13">
        <v>5.2596600000000002E-3</v>
      </c>
      <c r="Y62" s="13">
        <v>0.16064707</v>
      </c>
      <c r="Z62" s="13">
        <v>7.89519230769231E-2</v>
      </c>
      <c r="AA62" s="13">
        <v>5.6668459999999997E-2</v>
      </c>
      <c r="AB62" s="13">
        <v>5.2596600000000002E-3</v>
      </c>
      <c r="AC62" s="13">
        <v>0.16064707</v>
      </c>
      <c r="AD62" s="13">
        <v>7.3557692307692296E-2</v>
      </c>
      <c r="AE62" s="13">
        <v>5.6668459999999997E-2</v>
      </c>
      <c r="AF62" s="13">
        <v>5.2596600000000002E-3</v>
      </c>
      <c r="AG62" s="13">
        <v>0.16064707</v>
      </c>
      <c r="AH62" s="13">
        <v>7.7562500000000006E-2</v>
      </c>
      <c r="AI62" s="13">
        <v>5.6668459999999997E-2</v>
      </c>
      <c r="AJ62" s="13">
        <v>5.2596600000000002E-3</v>
      </c>
      <c r="AK62" s="13">
        <v>0.16064707</v>
      </c>
      <c r="AL62" s="13">
        <v>6.9471153846153794E-2</v>
      </c>
      <c r="AM62" s="13">
        <v>5.6668459999999997E-2</v>
      </c>
      <c r="AN62" s="13">
        <v>5.2596600000000002E-3</v>
      </c>
      <c r="AO62" s="13">
        <v>0.16064707</v>
      </c>
      <c r="AP62" s="13">
        <v>7.6009615384615398E-2</v>
      </c>
      <c r="AQ62" s="13">
        <v>5.6668459999999997E-2</v>
      </c>
      <c r="AR62" s="13">
        <v>5.2596600000000002E-3</v>
      </c>
      <c r="AS62" s="13">
        <v>0.16064707</v>
      </c>
      <c r="AT62" s="13">
        <v>6.5384615384615402E-2</v>
      </c>
      <c r="AU62" s="13">
        <v>5.6668459999999997E-2</v>
      </c>
      <c r="AV62" s="13">
        <v>5.2596600000000002E-3</v>
      </c>
      <c r="AW62" s="13">
        <v>0.16064707</v>
      </c>
      <c r="AX62" s="13">
        <v>5.0847457627118599E-2</v>
      </c>
      <c r="AY62" s="13">
        <v>7.3170731707317097E-2</v>
      </c>
      <c r="AZ62" s="13">
        <v>0</v>
      </c>
      <c r="BA62" s="13">
        <v>0.13559322033898299</v>
      </c>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4">
        <f>+INDEX('Monthy Targets'!V:V,MATCH(FY2018_ALL_Targets!$B62,'Monthy Targets'!$B:$B,0))</f>
        <v>15.26</v>
      </c>
      <c r="CA62" s="14">
        <f>+INDEX('Monthy Targets'!W:W,MATCH(FY2018_ALL_Targets!$B62,'Monthy Targets'!$B:$B,0))</f>
        <v>15.26</v>
      </c>
      <c r="CB62" s="14">
        <f>+INDEX('Monthy Targets'!X:X,MATCH(FY2018_ALL_Targets!$B62,'Monthy Targets'!$B:$B,0))</f>
        <v>15.26</v>
      </c>
      <c r="CC62" s="14">
        <f>+INDEX('Monthy Targets'!Y:Y,MATCH(FY2018_ALL_Targets!$B62,'Monthy Targets'!$B:$B,0))</f>
        <v>15.26</v>
      </c>
      <c r="CD62" s="14">
        <f>+INDEX('Monthy Targets'!Z:Z,MATCH(FY2018_ALL_Targets!$B62,'Monthy Targets'!$B:$B,0))</f>
        <v>15.26</v>
      </c>
      <c r="CE62" s="14">
        <f>+INDEX('Monthy Targets'!AA:AA,MATCH(FY2018_ALL_Targets!$B62,'Monthy Targets'!$B:$B,0))</f>
        <v>0</v>
      </c>
      <c r="CF62" s="14">
        <f>+INDEX('Monthy Targets'!AB:AB,MATCH(FY2018_ALL_Targets!$B62,'Monthy Targets'!$B:$B,0))</f>
        <v>0</v>
      </c>
      <c r="CG62" s="14">
        <f>+INDEX('Monthy Targets'!AC:AC,MATCH(FY2018_ALL_Targets!$B62,'Monthy Targets'!$B:$B,0))</f>
        <v>0</v>
      </c>
      <c r="CH62" s="14">
        <f>+INDEX('Monthy Targets'!AD:AD,MATCH(FY2018_ALL_Targets!$B62,'Monthy Targets'!$B:$B,0))</f>
        <v>0</v>
      </c>
      <c r="CI62" s="14">
        <f>+INDEX('Monthy Targets'!AE:AE,MATCH(FY2018_ALL_Targets!$B62,'Monthy Targets'!$B:$B,0))</f>
        <v>0</v>
      </c>
      <c r="CJ62" s="14">
        <f>+INDEX('Monthy Targets'!AF:AF,MATCH(FY2018_ALL_Targets!$B62,'Monthy Targets'!$B:$B,0))</f>
        <v>0</v>
      </c>
      <c r="CK62" s="14">
        <f>+INDEX('Monthy Targets'!AG:AG,MATCH(FY2018_ALL_Targets!$B62,'Monthy Targets'!$B:$B,0))</f>
        <v>0</v>
      </c>
      <c r="CL62" s="14">
        <v>1.01</v>
      </c>
      <c r="CM62" s="14">
        <v>0</v>
      </c>
      <c r="CN62" s="14">
        <v>1.01</v>
      </c>
      <c r="CO62" s="14">
        <v>1.01</v>
      </c>
      <c r="DB62" s="14">
        <v>1.88</v>
      </c>
      <c r="DC62" s="14">
        <v>0</v>
      </c>
      <c r="DD62" s="14">
        <v>1.88</v>
      </c>
      <c r="DE62" s="14">
        <v>1.88</v>
      </c>
      <c r="DR62" s="14">
        <v>2.5499999999999998</v>
      </c>
      <c r="DV62" s="12">
        <f t="shared" si="0"/>
        <v>0</v>
      </c>
      <c r="DW62" s="12">
        <f t="shared" si="1"/>
        <v>0</v>
      </c>
      <c r="DX62" s="12">
        <f t="shared" si="2"/>
        <v>0</v>
      </c>
    </row>
    <row r="63" spans="1:128" x14ac:dyDescent="0.25">
      <c r="A63" s="293">
        <v>4772</v>
      </c>
      <c r="B63" s="293">
        <v>455724</v>
      </c>
      <c r="C63" s="293">
        <v>1026703</v>
      </c>
      <c r="D63" s="14">
        <v>1831210426</v>
      </c>
      <c r="F63" s="27" t="s">
        <v>1258</v>
      </c>
      <c r="G63" s="12" t="s">
        <v>268</v>
      </c>
      <c r="H63" s="27" t="s">
        <v>1428</v>
      </c>
      <c r="I63" s="12" t="s">
        <v>269</v>
      </c>
      <c r="J63" s="13">
        <v>5.53935860058309E-2</v>
      </c>
      <c r="K63" s="13">
        <v>5.8441558441558399E-2</v>
      </c>
      <c r="L63" s="13">
        <v>0</v>
      </c>
      <c r="M63" s="13">
        <v>0.34732824427480902</v>
      </c>
      <c r="N63" s="13">
        <v>3.3538610000000003E-2</v>
      </c>
      <c r="O63" s="13">
        <v>5.6668459999999997E-2</v>
      </c>
      <c r="P63" s="13">
        <v>5.2596600000000002E-3</v>
      </c>
      <c r="Q63" s="13">
        <v>0.16064707</v>
      </c>
      <c r="R63" s="13">
        <v>5.4451895043731803E-2</v>
      </c>
      <c r="S63" s="13">
        <v>5.7448051948051901E-2</v>
      </c>
      <c r="T63" s="13">
        <v>5.2596600000000002E-3</v>
      </c>
      <c r="U63" s="13">
        <v>0.34142366412213698</v>
      </c>
      <c r="V63" s="13">
        <v>5.2623906705539403E-2</v>
      </c>
      <c r="W63" s="13">
        <v>5.6668459999999997E-2</v>
      </c>
      <c r="X63" s="13">
        <v>5.2596600000000002E-3</v>
      </c>
      <c r="Y63" s="13">
        <v>0.32996183206106899</v>
      </c>
      <c r="Z63" s="13">
        <v>5.3510204081632699E-2</v>
      </c>
      <c r="AA63" s="13">
        <v>5.6668459999999997E-2</v>
      </c>
      <c r="AB63" s="13">
        <v>5.2596600000000002E-3</v>
      </c>
      <c r="AC63" s="13">
        <v>0.335519083969466</v>
      </c>
      <c r="AD63" s="13">
        <v>4.9854227405247802E-2</v>
      </c>
      <c r="AE63" s="13">
        <v>5.6668459999999997E-2</v>
      </c>
      <c r="AF63" s="13">
        <v>5.2596600000000002E-3</v>
      </c>
      <c r="AG63" s="13">
        <v>0.31259541984732803</v>
      </c>
      <c r="AH63" s="13">
        <v>5.2568513119533498E-2</v>
      </c>
      <c r="AI63" s="13">
        <v>5.6668459999999997E-2</v>
      </c>
      <c r="AJ63" s="13">
        <v>5.2596600000000002E-3</v>
      </c>
      <c r="AK63" s="13">
        <v>0.32961450381679402</v>
      </c>
      <c r="AL63" s="13">
        <v>4.7084548104956297E-2</v>
      </c>
      <c r="AM63" s="13">
        <v>5.6668459999999997E-2</v>
      </c>
      <c r="AN63" s="13">
        <v>5.2596600000000002E-3</v>
      </c>
      <c r="AO63" s="13">
        <v>0.295229007633588</v>
      </c>
      <c r="AP63" s="13">
        <v>5.1516034985422697E-2</v>
      </c>
      <c r="AQ63" s="13">
        <v>5.6668459999999997E-2</v>
      </c>
      <c r="AR63" s="13">
        <v>5.2596600000000002E-3</v>
      </c>
      <c r="AS63" s="13">
        <v>0.323015267175573</v>
      </c>
      <c r="AT63" s="13">
        <v>4.4314868804664703E-2</v>
      </c>
      <c r="AU63" s="13">
        <v>5.6668459999999997E-2</v>
      </c>
      <c r="AV63" s="13">
        <v>5.2596600000000002E-3</v>
      </c>
      <c r="AW63" s="13">
        <v>0.27786259541984698</v>
      </c>
      <c r="AX63" s="13">
        <v>6.6666666666666693E-2</v>
      </c>
      <c r="AY63" s="13">
        <v>0</v>
      </c>
      <c r="AZ63" s="13">
        <v>0</v>
      </c>
      <c r="BA63" s="13">
        <v>0.15</v>
      </c>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4">
        <f>+INDEX('Monthy Targets'!V:V,MATCH(FY2018_ALL_Targets!$B63,'Monthy Targets'!$B:$B,0))</f>
        <v>6.92</v>
      </c>
      <c r="CA63" s="14">
        <f>+INDEX('Monthy Targets'!W:W,MATCH(FY2018_ALL_Targets!$B63,'Monthy Targets'!$B:$B,0))</f>
        <v>6.92</v>
      </c>
      <c r="CB63" s="14">
        <f>+INDEX('Monthy Targets'!X:X,MATCH(FY2018_ALL_Targets!$B63,'Monthy Targets'!$B:$B,0))</f>
        <v>6.92</v>
      </c>
      <c r="CC63" s="14">
        <f>+INDEX('Monthy Targets'!Y:Y,MATCH(FY2018_ALL_Targets!$B63,'Monthy Targets'!$B:$B,0))</f>
        <v>6.92</v>
      </c>
      <c r="CD63" s="14">
        <f>+INDEX('Monthy Targets'!Z:Z,MATCH(FY2018_ALL_Targets!$B63,'Monthy Targets'!$B:$B,0))</f>
        <v>6.92</v>
      </c>
      <c r="CE63" s="14">
        <f>+INDEX('Monthy Targets'!AA:AA,MATCH(FY2018_ALL_Targets!$B63,'Monthy Targets'!$B:$B,0))</f>
        <v>0</v>
      </c>
      <c r="CF63" s="14">
        <f>+INDEX('Monthy Targets'!AB:AB,MATCH(FY2018_ALL_Targets!$B63,'Monthy Targets'!$B:$B,0))</f>
        <v>0</v>
      </c>
      <c r="CG63" s="14">
        <f>+INDEX('Monthy Targets'!AC:AC,MATCH(FY2018_ALL_Targets!$B63,'Monthy Targets'!$B:$B,0))</f>
        <v>0</v>
      </c>
      <c r="CH63" s="14">
        <f>+INDEX('Monthy Targets'!AD:AD,MATCH(FY2018_ALL_Targets!$B63,'Monthy Targets'!$B:$B,0))</f>
        <v>0</v>
      </c>
      <c r="CI63" s="14">
        <f>+INDEX('Monthy Targets'!AE:AE,MATCH(FY2018_ALL_Targets!$B63,'Monthy Targets'!$B:$B,0))</f>
        <v>0</v>
      </c>
      <c r="CJ63" s="14">
        <f>+INDEX('Monthy Targets'!AF:AF,MATCH(FY2018_ALL_Targets!$B63,'Monthy Targets'!$B:$B,0))</f>
        <v>0</v>
      </c>
      <c r="CK63" s="14">
        <f>+INDEX('Monthy Targets'!AG:AG,MATCH(FY2018_ALL_Targets!$B63,'Monthy Targets'!$B:$B,0))</f>
        <v>0</v>
      </c>
      <c r="CL63" s="14">
        <v>0</v>
      </c>
      <c r="CM63" s="14">
        <v>0.46</v>
      </c>
      <c r="CN63" s="14">
        <v>0.46</v>
      </c>
      <c r="CO63" s="14">
        <v>0.46</v>
      </c>
      <c r="DB63" s="14">
        <v>0</v>
      </c>
      <c r="DC63" s="14">
        <v>0.85</v>
      </c>
      <c r="DD63" s="14">
        <v>0.85</v>
      </c>
      <c r="DE63" s="14">
        <v>0.85</v>
      </c>
      <c r="DR63" s="14">
        <v>1.1599999999999999</v>
      </c>
      <c r="DV63" s="12">
        <f t="shared" si="0"/>
        <v>0</v>
      </c>
      <c r="DW63" s="12">
        <f t="shared" si="1"/>
        <v>0</v>
      </c>
      <c r="DX63" s="12">
        <f t="shared" si="2"/>
        <v>0</v>
      </c>
    </row>
    <row r="64" spans="1:128" x14ac:dyDescent="0.25">
      <c r="A64" s="293">
        <v>4946</v>
      </c>
      <c r="B64" s="293">
        <v>455726</v>
      </c>
      <c r="C64" s="293">
        <v>1027041</v>
      </c>
      <c r="D64" s="14">
        <v>1982740098</v>
      </c>
      <c r="F64" s="27" t="s">
        <v>1286</v>
      </c>
      <c r="G64" s="12" t="s">
        <v>302</v>
      </c>
      <c r="H64" s="27" t="s">
        <v>1471</v>
      </c>
      <c r="I64" s="12" t="s">
        <v>303</v>
      </c>
      <c r="J64" s="13">
        <v>6.19195046439628E-2</v>
      </c>
      <c r="K64" s="13">
        <v>6.6037735849056603E-2</v>
      </c>
      <c r="L64" s="13">
        <v>0</v>
      </c>
      <c r="M64" s="13">
        <v>0.10035842293906801</v>
      </c>
      <c r="N64" s="13">
        <v>3.3538610000000003E-2</v>
      </c>
      <c r="O64" s="13">
        <v>5.6668459999999997E-2</v>
      </c>
      <c r="P64" s="13">
        <v>5.2596600000000002E-3</v>
      </c>
      <c r="Q64" s="13">
        <v>0.16064707</v>
      </c>
      <c r="R64" s="13">
        <v>6.0866873065015502E-2</v>
      </c>
      <c r="S64" s="13">
        <v>6.49150943396226E-2</v>
      </c>
      <c r="T64" s="13">
        <v>5.2596600000000002E-3</v>
      </c>
      <c r="U64" s="13">
        <v>0.16064707</v>
      </c>
      <c r="V64" s="13">
        <v>5.8823529411764698E-2</v>
      </c>
      <c r="W64" s="13">
        <v>6.2735849056603801E-2</v>
      </c>
      <c r="X64" s="13">
        <v>5.2596600000000002E-3</v>
      </c>
      <c r="Y64" s="13">
        <v>0.16064707</v>
      </c>
      <c r="Z64" s="13">
        <v>5.98142414860681E-2</v>
      </c>
      <c r="AA64" s="13">
        <v>6.3792452830188695E-2</v>
      </c>
      <c r="AB64" s="13">
        <v>5.2596600000000002E-3</v>
      </c>
      <c r="AC64" s="13">
        <v>0.16064707</v>
      </c>
      <c r="AD64" s="13">
        <v>5.5727554179566603E-2</v>
      </c>
      <c r="AE64" s="13">
        <v>5.9433962264150902E-2</v>
      </c>
      <c r="AF64" s="13">
        <v>5.2596600000000002E-3</v>
      </c>
      <c r="AG64" s="13">
        <v>0.16064707</v>
      </c>
      <c r="AH64" s="13">
        <v>5.8761609907120697E-2</v>
      </c>
      <c r="AI64" s="13">
        <v>6.2669811320754706E-2</v>
      </c>
      <c r="AJ64" s="13">
        <v>5.2596600000000002E-3</v>
      </c>
      <c r="AK64" s="13">
        <v>0.16064707</v>
      </c>
      <c r="AL64" s="13">
        <v>5.2631578947368397E-2</v>
      </c>
      <c r="AM64" s="13">
        <v>5.6668459999999997E-2</v>
      </c>
      <c r="AN64" s="13">
        <v>5.2596600000000002E-3</v>
      </c>
      <c r="AO64" s="13">
        <v>0.16064707</v>
      </c>
      <c r="AP64" s="13">
        <v>5.7585139318885502E-2</v>
      </c>
      <c r="AQ64" s="13">
        <v>6.1415094339622597E-2</v>
      </c>
      <c r="AR64" s="13">
        <v>5.2596600000000002E-3</v>
      </c>
      <c r="AS64" s="13">
        <v>0.16064707</v>
      </c>
      <c r="AT64" s="13">
        <v>4.9535603715170302E-2</v>
      </c>
      <c r="AU64" s="13">
        <v>5.6668459999999997E-2</v>
      </c>
      <c r="AV64" s="13">
        <v>5.2596600000000002E-3</v>
      </c>
      <c r="AW64" s="13">
        <v>0.16064707</v>
      </c>
      <c r="AX64" s="13">
        <v>3.7499999999999999E-2</v>
      </c>
      <c r="AY64" s="13">
        <v>6.5573770491803296E-2</v>
      </c>
      <c r="AZ64" s="13">
        <v>0</v>
      </c>
      <c r="BA64" s="13">
        <v>0.114285714285714</v>
      </c>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4">
        <f>+INDEX('Monthy Targets'!V:V,MATCH(FY2018_ALL_Targets!$B64,'Monthy Targets'!$B:$B,0))</f>
        <v>0</v>
      </c>
      <c r="CA64" s="14">
        <f>+INDEX('Monthy Targets'!W:W,MATCH(FY2018_ALL_Targets!$B64,'Monthy Targets'!$B:$B,0))</f>
        <v>0</v>
      </c>
      <c r="CB64" s="14">
        <f>+INDEX('Monthy Targets'!X:X,MATCH(FY2018_ALL_Targets!$B64,'Monthy Targets'!$B:$B,0))</f>
        <v>0</v>
      </c>
      <c r="CC64" s="14">
        <f>+INDEX('Monthy Targets'!Y:Y,MATCH(FY2018_ALL_Targets!$B64,'Monthy Targets'!$B:$B,0))</f>
        <v>0</v>
      </c>
      <c r="CD64" s="14">
        <f>+INDEX('Monthy Targets'!Z:Z,MATCH(FY2018_ALL_Targets!$B64,'Monthy Targets'!$B:$B,0))</f>
        <v>0</v>
      </c>
      <c r="CE64" s="14">
        <f>+INDEX('Monthy Targets'!AA:AA,MATCH(FY2018_ALL_Targets!$B64,'Monthy Targets'!$B:$B,0))</f>
        <v>0</v>
      </c>
      <c r="CF64" s="14">
        <f>+INDEX('Monthy Targets'!AB:AB,MATCH(FY2018_ALL_Targets!$B64,'Monthy Targets'!$B:$B,0))</f>
        <v>0</v>
      </c>
      <c r="CG64" s="14">
        <f>+INDEX('Monthy Targets'!AC:AC,MATCH(FY2018_ALL_Targets!$B64,'Monthy Targets'!$B:$B,0))</f>
        <v>0</v>
      </c>
      <c r="CH64" s="14">
        <f>+INDEX('Monthy Targets'!AD:AD,MATCH(FY2018_ALL_Targets!$B64,'Monthy Targets'!$B:$B,0))</f>
        <v>0</v>
      </c>
      <c r="CI64" s="14">
        <f>+INDEX('Monthy Targets'!AE:AE,MATCH(FY2018_ALL_Targets!$B64,'Monthy Targets'!$B:$B,0))</f>
        <v>0</v>
      </c>
      <c r="CJ64" s="14">
        <f>+INDEX('Monthy Targets'!AF:AF,MATCH(FY2018_ALL_Targets!$B64,'Monthy Targets'!$B:$B,0))</f>
        <v>0</v>
      </c>
      <c r="CK64" s="14">
        <f>+INDEX('Monthy Targets'!AG:AG,MATCH(FY2018_ALL_Targets!$B64,'Monthy Targets'!$B:$B,0))</f>
        <v>0</v>
      </c>
      <c r="CL64" s="14">
        <v>1.71</v>
      </c>
      <c r="CM64" s="14">
        <v>0</v>
      </c>
      <c r="CN64" s="14">
        <v>1.71</v>
      </c>
      <c r="CO64" s="14">
        <v>1.71</v>
      </c>
      <c r="DB64" s="14">
        <v>3.17</v>
      </c>
      <c r="DC64" s="14">
        <v>0</v>
      </c>
      <c r="DD64" s="14">
        <v>3.17</v>
      </c>
      <c r="DE64" s="14">
        <v>3.17</v>
      </c>
      <c r="DR64" s="14">
        <v>1.56</v>
      </c>
      <c r="DV64" s="12">
        <f t="shared" si="0"/>
        <v>0</v>
      </c>
      <c r="DW64" s="12">
        <f t="shared" si="1"/>
        <v>0</v>
      </c>
      <c r="DX64" s="12">
        <f t="shared" si="2"/>
        <v>0</v>
      </c>
    </row>
    <row r="65" spans="1:128" x14ac:dyDescent="0.25">
      <c r="A65" s="293">
        <v>5257</v>
      </c>
      <c r="B65" s="293">
        <v>455727</v>
      </c>
      <c r="C65" s="293">
        <v>1004638</v>
      </c>
      <c r="D65" s="415">
        <v>1225022908</v>
      </c>
      <c r="F65" s="27" t="s">
        <v>1298</v>
      </c>
      <c r="G65" s="12" t="s">
        <v>350</v>
      </c>
      <c r="H65" s="27" t="s">
        <v>1417</v>
      </c>
      <c r="I65" s="12" t="s">
        <v>351</v>
      </c>
      <c r="J65" s="13">
        <v>7.43801652892562E-2</v>
      </c>
      <c r="K65" s="13">
        <v>8.7336244541484698E-2</v>
      </c>
      <c r="L65" s="13">
        <v>0</v>
      </c>
      <c r="M65" s="13">
        <v>0.13702623906705499</v>
      </c>
      <c r="N65" s="13">
        <v>3.3538610000000003E-2</v>
      </c>
      <c r="O65" s="13">
        <v>5.6668459999999997E-2</v>
      </c>
      <c r="P65" s="13">
        <v>5.2596600000000002E-3</v>
      </c>
      <c r="Q65" s="13">
        <v>0.16064707</v>
      </c>
      <c r="R65" s="13">
        <v>7.3115702479338796E-2</v>
      </c>
      <c r="S65" s="13">
        <v>8.5851528384279494E-2</v>
      </c>
      <c r="T65" s="13">
        <v>5.2596600000000002E-3</v>
      </c>
      <c r="U65" s="13">
        <v>0.16064707</v>
      </c>
      <c r="V65" s="13">
        <v>7.0661157024793406E-2</v>
      </c>
      <c r="W65" s="13">
        <v>8.2969432314410493E-2</v>
      </c>
      <c r="X65" s="13">
        <v>5.2596600000000002E-3</v>
      </c>
      <c r="Y65" s="13">
        <v>0.16064707</v>
      </c>
      <c r="Z65" s="13">
        <v>7.1851239669421502E-2</v>
      </c>
      <c r="AA65" s="13">
        <v>8.4366812227074206E-2</v>
      </c>
      <c r="AB65" s="13">
        <v>5.2596600000000002E-3</v>
      </c>
      <c r="AC65" s="13">
        <v>0.16064707</v>
      </c>
      <c r="AD65" s="13">
        <v>6.6942148760330597E-2</v>
      </c>
      <c r="AE65" s="13">
        <v>7.8602620087336206E-2</v>
      </c>
      <c r="AF65" s="13">
        <v>5.2596600000000002E-3</v>
      </c>
      <c r="AG65" s="13">
        <v>0.16064707</v>
      </c>
      <c r="AH65" s="13">
        <v>7.0586776859504097E-2</v>
      </c>
      <c r="AI65" s="13">
        <v>8.2882096069869002E-2</v>
      </c>
      <c r="AJ65" s="13">
        <v>5.2596600000000002E-3</v>
      </c>
      <c r="AK65" s="13">
        <v>0.16064707</v>
      </c>
      <c r="AL65" s="13">
        <v>6.3223140495867802E-2</v>
      </c>
      <c r="AM65" s="13">
        <v>7.4235807860262001E-2</v>
      </c>
      <c r="AN65" s="13">
        <v>5.2596600000000002E-3</v>
      </c>
      <c r="AO65" s="13">
        <v>0.16064707</v>
      </c>
      <c r="AP65" s="13">
        <v>6.9173553719008296E-2</v>
      </c>
      <c r="AQ65" s="13">
        <v>8.1222707423580801E-2</v>
      </c>
      <c r="AR65" s="13">
        <v>5.2596600000000002E-3</v>
      </c>
      <c r="AS65" s="13">
        <v>0.16064707</v>
      </c>
      <c r="AT65" s="13">
        <v>5.9504132231405001E-2</v>
      </c>
      <c r="AU65" s="13">
        <v>6.9868995633187797E-2</v>
      </c>
      <c r="AV65" s="13">
        <v>5.2596600000000002E-3</v>
      </c>
      <c r="AW65" s="13">
        <v>0.16064707</v>
      </c>
      <c r="AX65" s="13">
        <v>3.03030303030303E-2</v>
      </c>
      <c r="AY65" s="13">
        <v>6.25E-2</v>
      </c>
      <c r="AZ65" s="13">
        <v>0</v>
      </c>
      <c r="BA65" s="13">
        <v>0.15909090909090901</v>
      </c>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4">
        <f>+INDEX('Monthy Targets'!V:V,MATCH(FY2018_ALL_Targets!$B65,'Monthy Targets'!$B:$B,0))</f>
        <v>8.4499999999999993</v>
      </c>
      <c r="CA65" s="14">
        <f>+INDEX('Monthy Targets'!W:W,MATCH(FY2018_ALL_Targets!$B65,'Monthy Targets'!$B:$B,0))</f>
        <v>8.4499999999999993</v>
      </c>
      <c r="CB65" s="14">
        <f>+INDEX('Monthy Targets'!X:X,MATCH(FY2018_ALL_Targets!$B65,'Monthy Targets'!$B:$B,0))</f>
        <v>8.4499999999999993</v>
      </c>
      <c r="CC65" s="14">
        <f>+INDEX('Monthy Targets'!Y:Y,MATCH(FY2018_ALL_Targets!$B65,'Monthy Targets'!$B:$B,0))</f>
        <v>8.4499999999999993</v>
      </c>
      <c r="CD65" s="14">
        <f>+INDEX('Monthy Targets'!Z:Z,MATCH(FY2018_ALL_Targets!$B65,'Monthy Targets'!$B:$B,0))</f>
        <v>8.4499999999999993</v>
      </c>
      <c r="CE65" s="14">
        <f>+INDEX('Monthy Targets'!AA:AA,MATCH(FY2018_ALL_Targets!$B65,'Monthy Targets'!$B:$B,0))</f>
        <v>0</v>
      </c>
      <c r="CF65" s="14">
        <f>+INDEX('Monthy Targets'!AB:AB,MATCH(FY2018_ALL_Targets!$B65,'Monthy Targets'!$B:$B,0))</f>
        <v>0</v>
      </c>
      <c r="CG65" s="14">
        <f>+INDEX('Monthy Targets'!AC:AC,MATCH(FY2018_ALL_Targets!$B65,'Monthy Targets'!$B:$B,0))</f>
        <v>0</v>
      </c>
      <c r="CH65" s="14">
        <f>+INDEX('Monthy Targets'!AD:AD,MATCH(FY2018_ALL_Targets!$B65,'Monthy Targets'!$B:$B,0))</f>
        <v>0</v>
      </c>
      <c r="CI65" s="14">
        <f>+INDEX('Monthy Targets'!AE:AE,MATCH(FY2018_ALL_Targets!$B65,'Monthy Targets'!$B:$B,0))</f>
        <v>0</v>
      </c>
      <c r="CJ65" s="14">
        <f>+INDEX('Monthy Targets'!AF:AF,MATCH(FY2018_ALL_Targets!$B65,'Monthy Targets'!$B:$B,0))</f>
        <v>0</v>
      </c>
      <c r="CK65" s="14">
        <f>+INDEX('Monthy Targets'!AG:AG,MATCH(FY2018_ALL_Targets!$B65,'Monthy Targets'!$B:$B,0))</f>
        <v>0</v>
      </c>
      <c r="CL65" s="14">
        <v>0.56000000000000005</v>
      </c>
      <c r="CM65" s="14">
        <v>0.56000000000000005</v>
      </c>
      <c r="CN65" s="14">
        <v>0.56000000000000005</v>
      </c>
      <c r="CO65" s="14">
        <v>0.56000000000000005</v>
      </c>
      <c r="DB65" s="14">
        <v>1.04</v>
      </c>
      <c r="DC65" s="14">
        <v>1.04</v>
      </c>
      <c r="DD65" s="14">
        <v>1.04</v>
      </c>
      <c r="DE65" s="14">
        <v>1.04</v>
      </c>
      <c r="DR65" s="14">
        <v>1.58</v>
      </c>
      <c r="DV65" s="12">
        <f t="shared" si="0"/>
        <v>0</v>
      </c>
      <c r="DW65" s="12">
        <f t="shared" si="1"/>
        <v>0</v>
      </c>
      <c r="DX65" s="12">
        <f t="shared" si="2"/>
        <v>0</v>
      </c>
    </row>
    <row r="66" spans="1:128" x14ac:dyDescent="0.25">
      <c r="A66" s="293">
        <v>4285</v>
      </c>
      <c r="B66" s="293">
        <v>455731</v>
      </c>
      <c r="C66" s="293">
        <v>1018315</v>
      </c>
      <c r="D66" s="14">
        <v>1073837449</v>
      </c>
      <c r="F66" s="27" t="s">
        <v>1298</v>
      </c>
      <c r="G66" s="12" t="s">
        <v>188</v>
      </c>
      <c r="H66" s="27" t="s">
        <v>1448</v>
      </c>
      <c r="I66" s="12" t="s">
        <v>189</v>
      </c>
      <c r="J66" s="13">
        <v>3.7433155080213901E-2</v>
      </c>
      <c r="K66" s="13">
        <v>6.5868263473053898E-2</v>
      </c>
      <c r="L66" s="13">
        <v>2.6737967914438501E-3</v>
      </c>
      <c r="M66" s="13">
        <v>0.16382252559727001</v>
      </c>
      <c r="N66" s="13">
        <v>3.3538610000000003E-2</v>
      </c>
      <c r="O66" s="13">
        <v>5.6668459999999997E-2</v>
      </c>
      <c r="P66" s="13">
        <v>5.2596600000000002E-3</v>
      </c>
      <c r="Q66" s="13">
        <v>0.16064707</v>
      </c>
      <c r="R66" s="13">
        <v>3.6796791443850299E-2</v>
      </c>
      <c r="S66" s="13">
        <v>6.4748502994011997E-2</v>
      </c>
      <c r="T66" s="13">
        <v>5.2596600000000002E-3</v>
      </c>
      <c r="U66" s="13">
        <v>0.16103754266211601</v>
      </c>
      <c r="V66" s="13">
        <v>3.5561497326203201E-2</v>
      </c>
      <c r="W66" s="13">
        <v>6.25748502994012E-2</v>
      </c>
      <c r="X66" s="13">
        <v>5.2596600000000002E-3</v>
      </c>
      <c r="Y66" s="13">
        <v>0.16064707</v>
      </c>
      <c r="Z66" s="13">
        <v>3.61604278074866E-2</v>
      </c>
      <c r="AA66" s="13">
        <v>6.3628742514970096E-2</v>
      </c>
      <c r="AB66" s="13">
        <v>5.2596600000000002E-3</v>
      </c>
      <c r="AC66" s="13">
        <v>0.16064707</v>
      </c>
      <c r="AD66" s="13">
        <v>3.3689839572192501E-2</v>
      </c>
      <c r="AE66" s="13">
        <v>5.9281437125748501E-2</v>
      </c>
      <c r="AF66" s="13">
        <v>5.2596600000000002E-3</v>
      </c>
      <c r="AG66" s="13">
        <v>0.16064707</v>
      </c>
      <c r="AH66" s="13">
        <v>3.5524064171122999E-2</v>
      </c>
      <c r="AI66" s="13">
        <v>6.2508982035928098E-2</v>
      </c>
      <c r="AJ66" s="13">
        <v>5.2596600000000002E-3</v>
      </c>
      <c r="AK66" s="13">
        <v>0.16064707</v>
      </c>
      <c r="AL66" s="13">
        <v>3.3538610000000003E-2</v>
      </c>
      <c r="AM66" s="13">
        <v>5.6668459999999997E-2</v>
      </c>
      <c r="AN66" s="13">
        <v>5.2596600000000002E-3</v>
      </c>
      <c r="AO66" s="13">
        <v>0.16064707</v>
      </c>
      <c r="AP66" s="13">
        <v>3.4812834224598903E-2</v>
      </c>
      <c r="AQ66" s="13">
        <v>6.1257485029940099E-2</v>
      </c>
      <c r="AR66" s="13">
        <v>5.2596600000000002E-3</v>
      </c>
      <c r="AS66" s="13">
        <v>0.16064707</v>
      </c>
      <c r="AT66" s="13">
        <v>3.3538610000000003E-2</v>
      </c>
      <c r="AU66" s="13">
        <v>5.6668459999999997E-2</v>
      </c>
      <c r="AV66" s="13">
        <v>5.2596600000000002E-3</v>
      </c>
      <c r="AW66" s="13">
        <v>0.16064707</v>
      </c>
      <c r="AX66" s="13">
        <v>0</v>
      </c>
      <c r="AY66" s="13">
        <v>2.5641025641025599E-2</v>
      </c>
      <c r="AZ66" s="13">
        <v>1.02040816326531E-2</v>
      </c>
      <c r="BA66" s="13">
        <v>0.22666666666666699</v>
      </c>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4">
        <f>+INDEX('Monthy Targets'!V:V,MATCH(FY2018_ALL_Targets!$B66,'Monthy Targets'!$B:$B,0))</f>
        <v>0</v>
      </c>
      <c r="CA66" s="14">
        <f>+INDEX('Monthy Targets'!W:W,MATCH(FY2018_ALL_Targets!$B66,'Monthy Targets'!$B:$B,0))</f>
        <v>0</v>
      </c>
      <c r="CB66" s="14">
        <f>+INDEX('Monthy Targets'!X:X,MATCH(FY2018_ALL_Targets!$B66,'Monthy Targets'!$B:$B,0))</f>
        <v>0</v>
      </c>
      <c r="CC66" s="14">
        <f>+INDEX('Monthy Targets'!Y:Y,MATCH(FY2018_ALL_Targets!$B66,'Monthy Targets'!$B:$B,0))</f>
        <v>0</v>
      </c>
      <c r="CD66" s="14">
        <f>+INDEX('Monthy Targets'!Z:Z,MATCH(FY2018_ALL_Targets!$B66,'Monthy Targets'!$B:$B,0))</f>
        <v>0</v>
      </c>
      <c r="CE66" s="14">
        <f>+INDEX('Monthy Targets'!AA:AA,MATCH(FY2018_ALL_Targets!$B66,'Monthy Targets'!$B:$B,0))</f>
        <v>0</v>
      </c>
      <c r="CF66" s="14">
        <f>+INDEX('Monthy Targets'!AB:AB,MATCH(FY2018_ALL_Targets!$B66,'Monthy Targets'!$B:$B,0))</f>
        <v>0</v>
      </c>
      <c r="CG66" s="14">
        <f>+INDEX('Monthy Targets'!AC:AC,MATCH(FY2018_ALL_Targets!$B66,'Monthy Targets'!$B:$B,0))</f>
        <v>0</v>
      </c>
      <c r="CH66" s="14">
        <f>+INDEX('Monthy Targets'!AD:AD,MATCH(FY2018_ALL_Targets!$B66,'Monthy Targets'!$B:$B,0))</f>
        <v>0</v>
      </c>
      <c r="CI66" s="14">
        <f>+INDEX('Monthy Targets'!AE:AE,MATCH(FY2018_ALL_Targets!$B66,'Monthy Targets'!$B:$B,0))</f>
        <v>0</v>
      </c>
      <c r="CJ66" s="14">
        <f>+INDEX('Monthy Targets'!AF:AF,MATCH(FY2018_ALL_Targets!$B66,'Monthy Targets'!$B:$B,0))</f>
        <v>0</v>
      </c>
      <c r="CK66" s="14">
        <f>+INDEX('Monthy Targets'!AG:AG,MATCH(FY2018_ALL_Targets!$B66,'Monthy Targets'!$B:$B,0))</f>
        <v>0</v>
      </c>
      <c r="CL66" s="14">
        <v>0.7</v>
      </c>
      <c r="CM66" s="14">
        <v>0.7</v>
      </c>
      <c r="CN66" s="14">
        <v>0</v>
      </c>
      <c r="CO66" s="14">
        <v>0</v>
      </c>
      <c r="DB66" s="14">
        <v>1.3</v>
      </c>
      <c r="DC66" s="14">
        <v>1.3</v>
      </c>
      <c r="DD66" s="14">
        <v>0</v>
      </c>
      <c r="DE66" s="14">
        <v>0</v>
      </c>
      <c r="DR66" s="14">
        <v>0.43</v>
      </c>
      <c r="DV66" s="12">
        <f t="shared" si="0"/>
        <v>0</v>
      </c>
      <c r="DW66" s="12">
        <f t="shared" si="1"/>
        <v>0</v>
      </c>
      <c r="DX66" s="12">
        <f t="shared" si="2"/>
        <v>0</v>
      </c>
    </row>
    <row r="67" spans="1:128" x14ac:dyDescent="0.25">
      <c r="A67" s="293">
        <v>5243</v>
      </c>
      <c r="B67" s="293">
        <v>455732</v>
      </c>
      <c r="C67" s="293">
        <v>1026695</v>
      </c>
      <c r="D67" s="14">
        <v>1164404091</v>
      </c>
      <c r="F67" s="27" t="s">
        <v>1267</v>
      </c>
      <c r="G67" s="12" t="s">
        <v>1053</v>
      </c>
      <c r="H67" s="27" t="s">
        <v>1428</v>
      </c>
      <c r="I67" s="12" t="s">
        <v>1054</v>
      </c>
      <c r="J67" s="13">
        <v>3.5971223021582698E-2</v>
      </c>
      <c r="K67" s="13">
        <v>5.60747663551402E-2</v>
      </c>
      <c r="L67" s="13">
        <v>0</v>
      </c>
      <c r="M67" s="13">
        <v>0.161369193154034</v>
      </c>
      <c r="N67" s="13">
        <v>3.3538610000000003E-2</v>
      </c>
      <c r="O67" s="13">
        <v>5.6668459999999997E-2</v>
      </c>
      <c r="P67" s="13">
        <v>5.2596600000000002E-3</v>
      </c>
      <c r="Q67" s="13">
        <v>0.16064707</v>
      </c>
      <c r="R67" s="13">
        <v>3.5359712230215799E-2</v>
      </c>
      <c r="S67" s="13">
        <v>5.6668459999999997E-2</v>
      </c>
      <c r="T67" s="13">
        <v>5.2596600000000002E-3</v>
      </c>
      <c r="U67" s="13">
        <v>0.16064707</v>
      </c>
      <c r="V67" s="13">
        <v>3.41726618705036E-2</v>
      </c>
      <c r="W67" s="13">
        <v>5.6668459999999997E-2</v>
      </c>
      <c r="X67" s="13">
        <v>5.2596600000000002E-3</v>
      </c>
      <c r="Y67" s="13">
        <v>0.16064707</v>
      </c>
      <c r="Z67" s="13">
        <v>3.4748201438848901E-2</v>
      </c>
      <c r="AA67" s="13">
        <v>5.6668459999999997E-2</v>
      </c>
      <c r="AB67" s="13">
        <v>5.2596600000000002E-3</v>
      </c>
      <c r="AC67" s="13">
        <v>0.16064707</v>
      </c>
      <c r="AD67" s="13">
        <v>3.3538610000000003E-2</v>
      </c>
      <c r="AE67" s="13">
        <v>5.6668459999999997E-2</v>
      </c>
      <c r="AF67" s="13">
        <v>5.2596600000000002E-3</v>
      </c>
      <c r="AG67" s="13">
        <v>0.16064707</v>
      </c>
      <c r="AH67" s="13">
        <v>3.4136690647482003E-2</v>
      </c>
      <c r="AI67" s="13">
        <v>5.6668459999999997E-2</v>
      </c>
      <c r="AJ67" s="13">
        <v>5.2596600000000002E-3</v>
      </c>
      <c r="AK67" s="13">
        <v>0.16064707</v>
      </c>
      <c r="AL67" s="13">
        <v>3.3538610000000003E-2</v>
      </c>
      <c r="AM67" s="13">
        <v>5.6668459999999997E-2</v>
      </c>
      <c r="AN67" s="13">
        <v>5.2596600000000002E-3</v>
      </c>
      <c r="AO67" s="13">
        <v>0.16064707</v>
      </c>
      <c r="AP67" s="13">
        <v>3.3538610000000003E-2</v>
      </c>
      <c r="AQ67" s="13">
        <v>5.6668459999999997E-2</v>
      </c>
      <c r="AR67" s="13">
        <v>5.2596600000000002E-3</v>
      </c>
      <c r="AS67" s="13">
        <v>0.16064707</v>
      </c>
      <c r="AT67" s="13">
        <v>3.3538610000000003E-2</v>
      </c>
      <c r="AU67" s="13">
        <v>5.6668459999999997E-2</v>
      </c>
      <c r="AV67" s="13">
        <v>5.2596600000000002E-3</v>
      </c>
      <c r="AW67" s="13">
        <v>0.16064707</v>
      </c>
      <c r="AX67" s="13">
        <v>1.8018018018018001E-2</v>
      </c>
      <c r="AY67" s="13">
        <v>2.4691358024691398E-2</v>
      </c>
      <c r="AZ67" s="13">
        <v>0</v>
      </c>
      <c r="BA67" s="13">
        <v>0.155963302752294</v>
      </c>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4">
        <f>+INDEX('Monthy Targets'!V:V,MATCH(FY2018_ALL_Targets!$B67,'Monthy Targets'!$B:$B,0))</f>
        <v>12.62</v>
      </c>
      <c r="CA67" s="14">
        <f>+INDEX('Monthy Targets'!W:W,MATCH(FY2018_ALL_Targets!$B67,'Monthy Targets'!$B:$B,0))</f>
        <v>12.62</v>
      </c>
      <c r="CB67" s="14">
        <f>+INDEX('Monthy Targets'!X:X,MATCH(FY2018_ALL_Targets!$B67,'Monthy Targets'!$B:$B,0))</f>
        <v>12.62</v>
      </c>
      <c r="CC67" s="14">
        <f>+INDEX('Monthy Targets'!Y:Y,MATCH(FY2018_ALL_Targets!$B67,'Monthy Targets'!$B:$B,0))</f>
        <v>12.62</v>
      </c>
      <c r="CD67" s="14">
        <f>+INDEX('Monthy Targets'!Z:Z,MATCH(FY2018_ALL_Targets!$B67,'Monthy Targets'!$B:$B,0))</f>
        <v>12.62</v>
      </c>
      <c r="CE67" s="14">
        <f>+INDEX('Monthy Targets'!AA:AA,MATCH(FY2018_ALL_Targets!$B67,'Monthy Targets'!$B:$B,0))</f>
        <v>0</v>
      </c>
      <c r="CF67" s="14">
        <f>+INDEX('Monthy Targets'!AB:AB,MATCH(FY2018_ALL_Targets!$B67,'Monthy Targets'!$B:$B,0))</f>
        <v>0</v>
      </c>
      <c r="CG67" s="14">
        <f>+INDEX('Monthy Targets'!AC:AC,MATCH(FY2018_ALL_Targets!$B67,'Monthy Targets'!$B:$B,0))</f>
        <v>0</v>
      </c>
      <c r="CH67" s="14">
        <f>+INDEX('Monthy Targets'!AD:AD,MATCH(FY2018_ALL_Targets!$B67,'Monthy Targets'!$B:$B,0))</f>
        <v>0</v>
      </c>
      <c r="CI67" s="14">
        <f>+INDEX('Monthy Targets'!AE:AE,MATCH(FY2018_ALL_Targets!$B67,'Monthy Targets'!$B:$B,0))</f>
        <v>0</v>
      </c>
      <c r="CJ67" s="14">
        <f>+INDEX('Monthy Targets'!AF:AF,MATCH(FY2018_ALL_Targets!$B67,'Monthy Targets'!$B:$B,0))</f>
        <v>0</v>
      </c>
      <c r="CK67" s="14">
        <f>+INDEX('Monthy Targets'!AG:AG,MATCH(FY2018_ALL_Targets!$B67,'Monthy Targets'!$B:$B,0))</f>
        <v>0</v>
      </c>
      <c r="CL67" s="14">
        <v>0.84</v>
      </c>
      <c r="CM67" s="14">
        <v>0.84</v>
      </c>
      <c r="CN67" s="14">
        <v>0.84</v>
      </c>
      <c r="CO67" s="14">
        <v>0.84</v>
      </c>
      <c r="DB67" s="14">
        <v>1.56</v>
      </c>
      <c r="DC67" s="14">
        <v>1.56</v>
      </c>
      <c r="DD67" s="14">
        <v>1.56</v>
      </c>
      <c r="DE67" s="14">
        <v>1.56</v>
      </c>
      <c r="DR67" s="14">
        <v>2.37</v>
      </c>
      <c r="DV67" s="12">
        <f t="shared" ref="DV67:DV130" si="3">COUNTIF(BR67:BU67,"No")</f>
        <v>0</v>
      </c>
      <c r="DW67" s="12">
        <f t="shared" ref="DW67:DW130" si="4">COUNTIF(BV67:BY67,"No")</f>
        <v>0</v>
      </c>
      <c r="DX67" s="12">
        <f t="shared" ref="DX67:DX112" si="5">COUNTIF(BW67:BZ67,"Min Data")</f>
        <v>0</v>
      </c>
    </row>
    <row r="68" spans="1:128" x14ac:dyDescent="0.25">
      <c r="A68" s="293">
        <v>5188</v>
      </c>
      <c r="B68" s="293">
        <v>455733</v>
      </c>
      <c r="C68" s="293">
        <v>1026536</v>
      </c>
      <c r="D68" s="14">
        <v>1952709131</v>
      </c>
      <c r="F68" s="27" t="s">
        <v>1298</v>
      </c>
      <c r="G68" s="12" t="s">
        <v>1009</v>
      </c>
      <c r="H68" s="27" t="s">
        <v>1417</v>
      </c>
      <c r="I68" s="12" t="s">
        <v>1010</v>
      </c>
      <c r="J68" s="13">
        <v>3.37837837837838E-2</v>
      </c>
      <c r="K68" s="13">
        <v>5.7522123893805302E-2</v>
      </c>
      <c r="L68" s="13">
        <v>0</v>
      </c>
      <c r="M68" s="13">
        <v>0.138211382113821</v>
      </c>
      <c r="N68" s="13">
        <v>3.3538610000000003E-2</v>
      </c>
      <c r="O68" s="13">
        <v>5.6668459999999997E-2</v>
      </c>
      <c r="P68" s="13">
        <v>5.2596600000000002E-3</v>
      </c>
      <c r="Q68" s="13">
        <v>0.16064707</v>
      </c>
      <c r="R68" s="13">
        <v>3.3538610000000003E-2</v>
      </c>
      <c r="S68" s="13">
        <v>5.6668459999999997E-2</v>
      </c>
      <c r="T68" s="13">
        <v>5.2596600000000002E-3</v>
      </c>
      <c r="U68" s="13">
        <v>0.16064707</v>
      </c>
      <c r="V68" s="13">
        <v>3.3538610000000003E-2</v>
      </c>
      <c r="W68" s="13">
        <v>5.6668459999999997E-2</v>
      </c>
      <c r="X68" s="13">
        <v>5.2596600000000002E-3</v>
      </c>
      <c r="Y68" s="13">
        <v>0.16064707</v>
      </c>
      <c r="Z68" s="13">
        <v>3.3538610000000003E-2</v>
      </c>
      <c r="AA68" s="13">
        <v>5.6668459999999997E-2</v>
      </c>
      <c r="AB68" s="13">
        <v>5.2596600000000002E-3</v>
      </c>
      <c r="AC68" s="13">
        <v>0.16064707</v>
      </c>
      <c r="AD68" s="13">
        <v>3.3538610000000003E-2</v>
      </c>
      <c r="AE68" s="13">
        <v>5.6668459999999997E-2</v>
      </c>
      <c r="AF68" s="13">
        <v>5.2596600000000002E-3</v>
      </c>
      <c r="AG68" s="13">
        <v>0.16064707</v>
      </c>
      <c r="AH68" s="13">
        <v>3.3538610000000003E-2</v>
      </c>
      <c r="AI68" s="13">
        <v>5.6668459999999997E-2</v>
      </c>
      <c r="AJ68" s="13">
        <v>5.2596600000000002E-3</v>
      </c>
      <c r="AK68" s="13">
        <v>0.16064707</v>
      </c>
      <c r="AL68" s="13">
        <v>3.3538610000000003E-2</v>
      </c>
      <c r="AM68" s="13">
        <v>5.6668459999999997E-2</v>
      </c>
      <c r="AN68" s="13">
        <v>5.2596600000000002E-3</v>
      </c>
      <c r="AO68" s="13">
        <v>0.16064707</v>
      </c>
      <c r="AP68" s="13">
        <v>3.3538610000000003E-2</v>
      </c>
      <c r="AQ68" s="13">
        <v>5.6668459999999997E-2</v>
      </c>
      <c r="AR68" s="13">
        <v>5.2596600000000002E-3</v>
      </c>
      <c r="AS68" s="13">
        <v>0.16064707</v>
      </c>
      <c r="AT68" s="13">
        <v>3.3538610000000003E-2</v>
      </c>
      <c r="AU68" s="13">
        <v>5.6668459999999997E-2</v>
      </c>
      <c r="AV68" s="13">
        <v>5.2596600000000002E-3</v>
      </c>
      <c r="AW68" s="13">
        <v>0.16064707</v>
      </c>
      <c r="AX68" s="13">
        <v>3.6144578313252997E-2</v>
      </c>
      <c r="AY68" s="13">
        <v>7.8431372549019607E-2</v>
      </c>
      <c r="AZ68" s="13">
        <v>0</v>
      </c>
      <c r="BA68" s="13">
        <v>0.13043478260869601</v>
      </c>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4">
        <f>+INDEX('Monthy Targets'!V:V,MATCH(FY2018_ALL_Targets!$B68,'Monthy Targets'!$B:$B,0))</f>
        <v>8.41</v>
      </c>
      <c r="CA68" s="14">
        <f>+INDEX('Monthy Targets'!W:W,MATCH(FY2018_ALL_Targets!$B68,'Monthy Targets'!$B:$B,0))</f>
        <v>8.41</v>
      </c>
      <c r="CB68" s="14">
        <f>+INDEX('Monthy Targets'!X:X,MATCH(FY2018_ALL_Targets!$B68,'Monthy Targets'!$B:$B,0))</f>
        <v>8.41</v>
      </c>
      <c r="CC68" s="14">
        <f>+INDEX('Monthy Targets'!Y:Y,MATCH(FY2018_ALL_Targets!$B68,'Monthy Targets'!$B:$B,0))</f>
        <v>8.41</v>
      </c>
      <c r="CD68" s="14">
        <f>+INDEX('Monthy Targets'!Z:Z,MATCH(FY2018_ALL_Targets!$B68,'Monthy Targets'!$B:$B,0))</f>
        <v>8.41</v>
      </c>
      <c r="CE68" s="14">
        <f>+INDEX('Monthy Targets'!AA:AA,MATCH(FY2018_ALL_Targets!$B68,'Monthy Targets'!$B:$B,0))</f>
        <v>0</v>
      </c>
      <c r="CF68" s="14">
        <f>+INDEX('Monthy Targets'!AB:AB,MATCH(FY2018_ALL_Targets!$B68,'Monthy Targets'!$B:$B,0))</f>
        <v>0</v>
      </c>
      <c r="CG68" s="14">
        <f>+INDEX('Monthy Targets'!AC:AC,MATCH(FY2018_ALL_Targets!$B68,'Monthy Targets'!$B:$B,0))</f>
        <v>0</v>
      </c>
      <c r="CH68" s="14">
        <f>+INDEX('Monthy Targets'!AD:AD,MATCH(FY2018_ALL_Targets!$B68,'Monthy Targets'!$B:$B,0))</f>
        <v>0</v>
      </c>
      <c r="CI68" s="14">
        <f>+INDEX('Monthy Targets'!AE:AE,MATCH(FY2018_ALL_Targets!$B68,'Monthy Targets'!$B:$B,0))</f>
        <v>0</v>
      </c>
      <c r="CJ68" s="14">
        <f>+INDEX('Monthy Targets'!AF:AF,MATCH(FY2018_ALL_Targets!$B68,'Monthy Targets'!$B:$B,0))</f>
        <v>0</v>
      </c>
      <c r="CK68" s="14">
        <f>+INDEX('Monthy Targets'!AG:AG,MATCH(FY2018_ALL_Targets!$B68,'Monthy Targets'!$B:$B,0))</f>
        <v>0</v>
      </c>
      <c r="CL68" s="14">
        <v>0</v>
      </c>
      <c r="CM68" s="14">
        <v>0</v>
      </c>
      <c r="CN68" s="14">
        <v>0.56000000000000005</v>
      </c>
      <c r="CO68" s="14">
        <v>0.56000000000000005</v>
      </c>
      <c r="DB68" s="14">
        <v>0</v>
      </c>
      <c r="DC68" s="14">
        <v>0</v>
      </c>
      <c r="DD68" s="14">
        <v>1.04</v>
      </c>
      <c r="DE68" s="14">
        <v>1.04</v>
      </c>
      <c r="DR68" s="14">
        <v>1.24</v>
      </c>
      <c r="DV68" s="12">
        <f t="shared" si="3"/>
        <v>0</v>
      </c>
      <c r="DW68" s="12">
        <f t="shared" si="4"/>
        <v>0</v>
      </c>
      <c r="DX68" s="12">
        <f t="shared" si="5"/>
        <v>0</v>
      </c>
    </row>
    <row r="69" spans="1:128" x14ac:dyDescent="0.25">
      <c r="A69" s="293">
        <v>4962</v>
      </c>
      <c r="B69" s="293">
        <v>455744</v>
      </c>
      <c r="C69" s="293">
        <v>1026642</v>
      </c>
      <c r="D69" s="14">
        <v>1497172514</v>
      </c>
      <c r="F69" s="27" t="s">
        <v>1274</v>
      </c>
      <c r="G69" s="12" t="s">
        <v>879</v>
      </c>
      <c r="H69" s="27" t="s">
        <v>1417</v>
      </c>
      <c r="I69" s="12" t="s">
        <v>880</v>
      </c>
      <c r="J69" s="13">
        <v>2.9197080291970798E-2</v>
      </c>
      <c r="K69" s="13">
        <v>0.04</v>
      </c>
      <c r="L69" s="13">
        <v>0</v>
      </c>
      <c r="M69" s="13">
        <v>0.233082706766917</v>
      </c>
      <c r="N69" s="13">
        <v>3.3538610000000003E-2</v>
      </c>
      <c r="O69" s="13">
        <v>5.6668459999999997E-2</v>
      </c>
      <c r="P69" s="13">
        <v>5.2596600000000002E-3</v>
      </c>
      <c r="Q69" s="13">
        <v>0.16064707</v>
      </c>
      <c r="R69" s="13">
        <v>3.3538610000000003E-2</v>
      </c>
      <c r="S69" s="13">
        <v>5.6668459999999997E-2</v>
      </c>
      <c r="T69" s="13">
        <v>5.2596600000000002E-3</v>
      </c>
      <c r="U69" s="13">
        <v>0.22912030075188</v>
      </c>
      <c r="V69" s="13">
        <v>3.3538610000000003E-2</v>
      </c>
      <c r="W69" s="13">
        <v>5.6668459999999997E-2</v>
      </c>
      <c r="X69" s="13">
        <v>5.2596600000000002E-3</v>
      </c>
      <c r="Y69" s="13">
        <v>0.221428571428571</v>
      </c>
      <c r="Z69" s="13">
        <v>3.3538610000000003E-2</v>
      </c>
      <c r="AA69" s="13">
        <v>5.6668459999999997E-2</v>
      </c>
      <c r="AB69" s="13">
        <v>5.2596600000000002E-3</v>
      </c>
      <c r="AC69" s="13">
        <v>0.225157894736842</v>
      </c>
      <c r="AD69" s="13">
        <v>3.3538610000000003E-2</v>
      </c>
      <c r="AE69" s="13">
        <v>5.6668459999999997E-2</v>
      </c>
      <c r="AF69" s="13">
        <v>5.2596600000000002E-3</v>
      </c>
      <c r="AG69" s="13">
        <v>0.209774436090226</v>
      </c>
      <c r="AH69" s="13">
        <v>3.3538610000000003E-2</v>
      </c>
      <c r="AI69" s="13">
        <v>5.6668459999999997E-2</v>
      </c>
      <c r="AJ69" s="13">
        <v>5.2596600000000002E-3</v>
      </c>
      <c r="AK69" s="13">
        <v>0.221195488721805</v>
      </c>
      <c r="AL69" s="13">
        <v>3.3538610000000003E-2</v>
      </c>
      <c r="AM69" s="13">
        <v>5.6668459999999997E-2</v>
      </c>
      <c r="AN69" s="13">
        <v>5.2596600000000002E-3</v>
      </c>
      <c r="AO69" s="13">
        <v>0.19812030075188</v>
      </c>
      <c r="AP69" s="13">
        <v>3.3538610000000003E-2</v>
      </c>
      <c r="AQ69" s="13">
        <v>5.6668459999999997E-2</v>
      </c>
      <c r="AR69" s="13">
        <v>5.2596600000000002E-3</v>
      </c>
      <c r="AS69" s="13">
        <v>0.216766917293233</v>
      </c>
      <c r="AT69" s="13">
        <v>3.3538610000000003E-2</v>
      </c>
      <c r="AU69" s="13">
        <v>5.6668459999999997E-2</v>
      </c>
      <c r="AV69" s="13">
        <v>5.2596600000000002E-3</v>
      </c>
      <c r="AW69" s="13">
        <v>0.186466165413534</v>
      </c>
      <c r="AX69" s="13">
        <v>5.1948051948052E-2</v>
      </c>
      <c r="AY69" s="13">
        <v>3.77358490566038E-2</v>
      </c>
      <c r="AZ69" s="13">
        <v>0</v>
      </c>
      <c r="BA69" s="13">
        <v>0.14864864864864899</v>
      </c>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4">
        <f>+INDEX('Monthy Targets'!V:V,MATCH(FY2018_ALL_Targets!$B69,'Monthy Targets'!$B:$B,0))</f>
        <v>8.92</v>
      </c>
      <c r="CA69" s="14">
        <f>+INDEX('Monthy Targets'!W:W,MATCH(FY2018_ALL_Targets!$B69,'Monthy Targets'!$B:$B,0))</f>
        <v>8.92</v>
      </c>
      <c r="CB69" s="14">
        <f>+INDEX('Monthy Targets'!X:X,MATCH(FY2018_ALL_Targets!$B69,'Monthy Targets'!$B:$B,0))</f>
        <v>8.92</v>
      </c>
      <c r="CC69" s="14">
        <f>+INDEX('Monthy Targets'!Y:Y,MATCH(FY2018_ALL_Targets!$B69,'Monthy Targets'!$B:$B,0))</f>
        <v>8.92</v>
      </c>
      <c r="CD69" s="14">
        <f>+INDEX('Monthy Targets'!Z:Z,MATCH(FY2018_ALL_Targets!$B69,'Monthy Targets'!$B:$B,0))</f>
        <v>8.92</v>
      </c>
      <c r="CE69" s="14">
        <f>+INDEX('Monthy Targets'!AA:AA,MATCH(FY2018_ALL_Targets!$B69,'Monthy Targets'!$B:$B,0))</f>
        <v>0</v>
      </c>
      <c r="CF69" s="14">
        <f>+INDEX('Monthy Targets'!AB:AB,MATCH(FY2018_ALL_Targets!$B69,'Monthy Targets'!$B:$B,0))</f>
        <v>0</v>
      </c>
      <c r="CG69" s="14">
        <f>+INDEX('Monthy Targets'!AC:AC,MATCH(FY2018_ALL_Targets!$B69,'Monthy Targets'!$B:$B,0))</f>
        <v>0</v>
      </c>
      <c r="CH69" s="14">
        <f>+INDEX('Monthy Targets'!AD:AD,MATCH(FY2018_ALL_Targets!$B69,'Monthy Targets'!$B:$B,0))</f>
        <v>0</v>
      </c>
      <c r="CI69" s="14">
        <f>+INDEX('Monthy Targets'!AE:AE,MATCH(FY2018_ALL_Targets!$B69,'Monthy Targets'!$B:$B,0))</f>
        <v>0</v>
      </c>
      <c r="CJ69" s="14">
        <f>+INDEX('Monthy Targets'!AF:AF,MATCH(FY2018_ALL_Targets!$B69,'Monthy Targets'!$B:$B,0))</f>
        <v>0</v>
      </c>
      <c r="CK69" s="14">
        <f>+INDEX('Monthy Targets'!AG:AG,MATCH(FY2018_ALL_Targets!$B69,'Monthy Targets'!$B:$B,0))</f>
        <v>0</v>
      </c>
      <c r="CL69" s="14">
        <v>0</v>
      </c>
      <c r="CM69" s="14">
        <v>0.59</v>
      </c>
      <c r="CN69" s="14">
        <v>0.59</v>
      </c>
      <c r="CO69" s="14">
        <v>0.59</v>
      </c>
      <c r="DB69" s="14">
        <v>0</v>
      </c>
      <c r="DC69" s="14">
        <v>1.1000000000000001</v>
      </c>
      <c r="DD69" s="14">
        <v>1.1000000000000001</v>
      </c>
      <c r="DE69" s="14">
        <v>1.1000000000000001</v>
      </c>
      <c r="DR69" s="14">
        <v>1.49</v>
      </c>
      <c r="DV69" s="12">
        <f t="shared" si="3"/>
        <v>0</v>
      </c>
      <c r="DW69" s="12">
        <f t="shared" si="4"/>
        <v>0</v>
      </c>
      <c r="DX69" s="12">
        <f t="shared" si="5"/>
        <v>0</v>
      </c>
    </row>
    <row r="70" spans="1:128" x14ac:dyDescent="0.25">
      <c r="A70" s="293">
        <v>5245</v>
      </c>
      <c r="B70" s="293">
        <v>455745</v>
      </c>
      <c r="C70" s="293">
        <v>1026684</v>
      </c>
      <c r="D70" s="14">
        <v>1528015237</v>
      </c>
      <c r="F70" s="27" t="s">
        <v>1277</v>
      </c>
      <c r="G70" s="12" t="s">
        <v>1055</v>
      </c>
      <c r="H70" s="27" t="s">
        <v>1371</v>
      </c>
      <c r="I70" s="12" t="s">
        <v>1056</v>
      </c>
      <c r="J70" s="13">
        <v>1.8181818181818198E-2</v>
      </c>
      <c r="K70" s="13">
        <v>7.4418604651162804E-2</v>
      </c>
      <c r="L70" s="13">
        <v>0</v>
      </c>
      <c r="M70" s="13">
        <v>9.8726114649681507E-2</v>
      </c>
      <c r="N70" s="13">
        <v>3.3538610000000003E-2</v>
      </c>
      <c r="O70" s="13">
        <v>5.6668459999999997E-2</v>
      </c>
      <c r="P70" s="13">
        <v>5.2596600000000002E-3</v>
      </c>
      <c r="Q70" s="13">
        <v>0.16064707</v>
      </c>
      <c r="R70" s="13">
        <v>3.3538610000000003E-2</v>
      </c>
      <c r="S70" s="13">
        <v>7.3153488372092998E-2</v>
      </c>
      <c r="T70" s="13">
        <v>5.2596600000000002E-3</v>
      </c>
      <c r="U70" s="13">
        <v>0.16064707</v>
      </c>
      <c r="V70" s="13">
        <v>3.3538610000000003E-2</v>
      </c>
      <c r="W70" s="13">
        <v>7.0697674418604695E-2</v>
      </c>
      <c r="X70" s="13">
        <v>5.2596600000000002E-3</v>
      </c>
      <c r="Y70" s="13">
        <v>0.16064707</v>
      </c>
      <c r="Z70" s="13">
        <v>3.3538610000000003E-2</v>
      </c>
      <c r="AA70" s="13">
        <v>7.1888372093023206E-2</v>
      </c>
      <c r="AB70" s="13">
        <v>5.2596600000000002E-3</v>
      </c>
      <c r="AC70" s="13">
        <v>0.16064707</v>
      </c>
      <c r="AD70" s="13">
        <v>3.3538610000000003E-2</v>
      </c>
      <c r="AE70" s="13">
        <v>6.6976744186046502E-2</v>
      </c>
      <c r="AF70" s="13">
        <v>5.2596600000000002E-3</v>
      </c>
      <c r="AG70" s="13">
        <v>0.16064707</v>
      </c>
      <c r="AH70" s="13">
        <v>3.3538610000000003E-2</v>
      </c>
      <c r="AI70" s="13">
        <v>7.0623255813953498E-2</v>
      </c>
      <c r="AJ70" s="13">
        <v>5.2596600000000002E-3</v>
      </c>
      <c r="AK70" s="13">
        <v>0.16064707</v>
      </c>
      <c r="AL70" s="13">
        <v>3.3538610000000003E-2</v>
      </c>
      <c r="AM70" s="13">
        <v>6.3255813953488393E-2</v>
      </c>
      <c r="AN70" s="13">
        <v>5.2596600000000002E-3</v>
      </c>
      <c r="AO70" s="13">
        <v>0.16064707</v>
      </c>
      <c r="AP70" s="13">
        <v>3.3538610000000003E-2</v>
      </c>
      <c r="AQ70" s="13">
        <v>6.9209302325581395E-2</v>
      </c>
      <c r="AR70" s="13">
        <v>5.2596600000000002E-3</v>
      </c>
      <c r="AS70" s="13">
        <v>0.16064707</v>
      </c>
      <c r="AT70" s="13">
        <v>3.3538610000000003E-2</v>
      </c>
      <c r="AU70" s="13">
        <v>5.9534883720930201E-2</v>
      </c>
      <c r="AV70" s="13">
        <v>5.2596600000000002E-3</v>
      </c>
      <c r="AW70" s="13">
        <v>0.16064707</v>
      </c>
      <c r="AX70" s="13">
        <v>4.81927710843374E-2</v>
      </c>
      <c r="AY70" s="13">
        <v>6.5573770491803296E-2</v>
      </c>
      <c r="AZ70" s="13">
        <v>0</v>
      </c>
      <c r="BA70" s="13">
        <v>0.10126582278481</v>
      </c>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4">
        <f>+INDEX('Monthy Targets'!V:V,MATCH(FY2018_ALL_Targets!$B70,'Monthy Targets'!$B:$B,0))</f>
        <v>22.53</v>
      </c>
      <c r="CA70" s="14">
        <f>+INDEX('Monthy Targets'!W:W,MATCH(FY2018_ALL_Targets!$B70,'Monthy Targets'!$B:$B,0))</f>
        <v>22.53</v>
      </c>
      <c r="CB70" s="14">
        <f>+INDEX('Monthy Targets'!X:X,MATCH(FY2018_ALL_Targets!$B70,'Monthy Targets'!$B:$B,0))</f>
        <v>22.53</v>
      </c>
      <c r="CC70" s="14">
        <f>+INDEX('Monthy Targets'!Y:Y,MATCH(FY2018_ALL_Targets!$B70,'Monthy Targets'!$B:$B,0))</f>
        <v>22.53</v>
      </c>
      <c r="CD70" s="14">
        <f>+INDEX('Monthy Targets'!Z:Z,MATCH(FY2018_ALL_Targets!$B70,'Monthy Targets'!$B:$B,0))</f>
        <v>22.53</v>
      </c>
      <c r="CE70" s="14">
        <f>+INDEX('Monthy Targets'!AA:AA,MATCH(FY2018_ALL_Targets!$B70,'Monthy Targets'!$B:$B,0))</f>
        <v>0</v>
      </c>
      <c r="CF70" s="14">
        <f>+INDEX('Monthy Targets'!AB:AB,MATCH(FY2018_ALL_Targets!$B70,'Monthy Targets'!$B:$B,0))</f>
        <v>0</v>
      </c>
      <c r="CG70" s="14">
        <f>+INDEX('Monthy Targets'!AC:AC,MATCH(FY2018_ALL_Targets!$B70,'Monthy Targets'!$B:$B,0))</f>
        <v>0</v>
      </c>
      <c r="CH70" s="14">
        <f>+INDEX('Monthy Targets'!AD:AD,MATCH(FY2018_ALL_Targets!$B70,'Monthy Targets'!$B:$B,0))</f>
        <v>0</v>
      </c>
      <c r="CI70" s="14">
        <f>+INDEX('Monthy Targets'!AE:AE,MATCH(FY2018_ALL_Targets!$B70,'Monthy Targets'!$B:$B,0))</f>
        <v>0</v>
      </c>
      <c r="CJ70" s="14">
        <f>+INDEX('Monthy Targets'!AF:AF,MATCH(FY2018_ALL_Targets!$B70,'Monthy Targets'!$B:$B,0))</f>
        <v>0</v>
      </c>
      <c r="CK70" s="14">
        <f>+INDEX('Monthy Targets'!AG:AG,MATCH(FY2018_ALL_Targets!$B70,'Monthy Targets'!$B:$B,0))</f>
        <v>0</v>
      </c>
      <c r="CL70" s="14">
        <v>0</v>
      </c>
      <c r="CM70" s="14">
        <v>1.5</v>
      </c>
      <c r="CN70" s="14">
        <v>1.5</v>
      </c>
      <c r="CO70" s="14">
        <v>1.5</v>
      </c>
      <c r="DB70" s="14">
        <v>0</v>
      </c>
      <c r="DC70" s="14">
        <v>2.78</v>
      </c>
      <c r="DD70" s="14">
        <v>2.78</v>
      </c>
      <c r="DE70" s="14">
        <v>2.78</v>
      </c>
      <c r="DR70" s="14">
        <v>3.77</v>
      </c>
      <c r="DV70" s="12">
        <f t="shared" si="3"/>
        <v>0</v>
      </c>
      <c r="DW70" s="12">
        <f t="shared" si="4"/>
        <v>0</v>
      </c>
      <c r="DX70" s="12">
        <f t="shared" si="5"/>
        <v>0</v>
      </c>
    </row>
    <row r="71" spans="1:128" x14ac:dyDescent="0.25">
      <c r="A71" s="293">
        <v>4426</v>
      </c>
      <c r="B71" s="293">
        <v>455748</v>
      </c>
      <c r="C71" s="293">
        <v>1026573</v>
      </c>
      <c r="D71" s="14">
        <v>1023014503</v>
      </c>
      <c r="F71" s="27" t="s">
        <v>1298</v>
      </c>
      <c r="G71" s="12" t="s">
        <v>668</v>
      </c>
      <c r="H71" s="27" t="s">
        <v>1304</v>
      </c>
      <c r="I71" s="12" t="s">
        <v>669</v>
      </c>
      <c r="J71" s="13">
        <v>3.6144578313252997E-2</v>
      </c>
      <c r="K71" s="13">
        <v>3.9867109634551499E-2</v>
      </c>
      <c r="L71" s="13">
        <v>0</v>
      </c>
      <c r="M71" s="13">
        <v>0.24220623501199001</v>
      </c>
      <c r="N71" s="13">
        <v>3.3538610000000003E-2</v>
      </c>
      <c r="O71" s="13">
        <v>5.6668459999999997E-2</v>
      </c>
      <c r="P71" s="13">
        <v>5.2596600000000002E-3</v>
      </c>
      <c r="Q71" s="13">
        <v>0.16064707</v>
      </c>
      <c r="R71" s="13">
        <v>3.5530120481927698E-2</v>
      </c>
      <c r="S71" s="13">
        <v>5.6668459999999997E-2</v>
      </c>
      <c r="T71" s="13">
        <v>5.2596600000000002E-3</v>
      </c>
      <c r="U71" s="13">
        <v>0.23808872901678699</v>
      </c>
      <c r="V71" s="13">
        <v>3.4337349397590401E-2</v>
      </c>
      <c r="W71" s="13">
        <v>5.6668459999999997E-2</v>
      </c>
      <c r="X71" s="13">
        <v>5.2596600000000002E-3</v>
      </c>
      <c r="Y71" s="13">
        <v>0.230095923261391</v>
      </c>
      <c r="Z71" s="13">
        <v>3.4915662650602398E-2</v>
      </c>
      <c r="AA71" s="13">
        <v>5.6668459999999997E-2</v>
      </c>
      <c r="AB71" s="13">
        <v>5.2596600000000002E-3</v>
      </c>
      <c r="AC71" s="13">
        <v>0.23397122302158299</v>
      </c>
      <c r="AD71" s="13">
        <v>3.3538610000000003E-2</v>
      </c>
      <c r="AE71" s="13">
        <v>5.6668459999999997E-2</v>
      </c>
      <c r="AF71" s="13">
        <v>5.2596600000000002E-3</v>
      </c>
      <c r="AG71" s="13">
        <v>0.21798561151079099</v>
      </c>
      <c r="AH71" s="13">
        <v>3.4301204819277099E-2</v>
      </c>
      <c r="AI71" s="13">
        <v>5.6668459999999997E-2</v>
      </c>
      <c r="AJ71" s="13">
        <v>5.2596600000000002E-3</v>
      </c>
      <c r="AK71" s="13">
        <v>0.229853717026379</v>
      </c>
      <c r="AL71" s="13">
        <v>3.3538610000000003E-2</v>
      </c>
      <c r="AM71" s="13">
        <v>5.6668459999999997E-2</v>
      </c>
      <c r="AN71" s="13">
        <v>5.2596600000000002E-3</v>
      </c>
      <c r="AO71" s="13">
        <v>0.205875299760192</v>
      </c>
      <c r="AP71" s="13">
        <v>3.3614457831325301E-2</v>
      </c>
      <c r="AQ71" s="13">
        <v>5.6668459999999997E-2</v>
      </c>
      <c r="AR71" s="13">
        <v>5.2596600000000002E-3</v>
      </c>
      <c r="AS71" s="13">
        <v>0.22525179856115099</v>
      </c>
      <c r="AT71" s="13">
        <v>3.3538610000000003E-2</v>
      </c>
      <c r="AU71" s="13">
        <v>5.6668459999999997E-2</v>
      </c>
      <c r="AV71" s="13">
        <v>5.2596600000000002E-3</v>
      </c>
      <c r="AW71" s="13">
        <v>0.19376498800959199</v>
      </c>
      <c r="AX71" s="13">
        <v>1.8181818181818198E-2</v>
      </c>
      <c r="AY71" s="13">
        <v>6.8493150684931503E-2</v>
      </c>
      <c r="AZ71" s="13">
        <v>0</v>
      </c>
      <c r="BA71" s="13">
        <v>0.195402298850575</v>
      </c>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4">
        <f>+INDEX('Monthy Targets'!V:V,MATCH(FY2018_ALL_Targets!$B71,'Monthy Targets'!$B:$B,0))</f>
        <v>9.9700000000000006</v>
      </c>
      <c r="CA71" s="14">
        <f>+INDEX('Monthy Targets'!W:W,MATCH(FY2018_ALL_Targets!$B71,'Monthy Targets'!$B:$B,0))</f>
        <v>9.9700000000000006</v>
      </c>
      <c r="CB71" s="14">
        <f>+INDEX('Monthy Targets'!X:X,MATCH(FY2018_ALL_Targets!$B71,'Monthy Targets'!$B:$B,0))</f>
        <v>9.9700000000000006</v>
      </c>
      <c r="CC71" s="14">
        <f>+INDEX('Monthy Targets'!Y:Y,MATCH(FY2018_ALL_Targets!$B71,'Monthy Targets'!$B:$B,0))</f>
        <v>9.9700000000000006</v>
      </c>
      <c r="CD71" s="14">
        <f>+INDEX('Monthy Targets'!Z:Z,MATCH(FY2018_ALL_Targets!$B71,'Monthy Targets'!$B:$B,0))</f>
        <v>9.9700000000000006</v>
      </c>
      <c r="CE71" s="14">
        <f>+INDEX('Monthy Targets'!AA:AA,MATCH(FY2018_ALL_Targets!$B71,'Monthy Targets'!$B:$B,0))</f>
        <v>0</v>
      </c>
      <c r="CF71" s="14">
        <f>+INDEX('Monthy Targets'!AB:AB,MATCH(FY2018_ALL_Targets!$B71,'Monthy Targets'!$B:$B,0))</f>
        <v>0</v>
      </c>
      <c r="CG71" s="14">
        <f>+INDEX('Monthy Targets'!AC:AC,MATCH(FY2018_ALL_Targets!$B71,'Monthy Targets'!$B:$B,0))</f>
        <v>0</v>
      </c>
      <c r="CH71" s="14">
        <f>+INDEX('Monthy Targets'!AD:AD,MATCH(FY2018_ALL_Targets!$B71,'Monthy Targets'!$B:$B,0))</f>
        <v>0</v>
      </c>
      <c r="CI71" s="14">
        <f>+INDEX('Monthy Targets'!AE:AE,MATCH(FY2018_ALL_Targets!$B71,'Monthy Targets'!$B:$B,0))</f>
        <v>0</v>
      </c>
      <c r="CJ71" s="14">
        <f>+INDEX('Monthy Targets'!AF:AF,MATCH(FY2018_ALL_Targets!$B71,'Monthy Targets'!$B:$B,0))</f>
        <v>0</v>
      </c>
      <c r="CK71" s="14">
        <f>+INDEX('Monthy Targets'!AG:AG,MATCH(FY2018_ALL_Targets!$B71,'Monthy Targets'!$B:$B,0))</f>
        <v>0</v>
      </c>
      <c r="CL71" s="14">
        <v>0.66</v>
      </c>
      <c r="CM71" s="14">
        <v>0</v>
      </c>
      <c r="CN71" s="14">
        <v>0.66</v>
      </c>
      <c r="CO71" s="14">
        <v>0.66</v>
      </c>
      <c r="DB71" s="14">
        <v>1.23</v>
      </c>
      <c r="DC71" s="14">
        <v>0</v>
      </c>
      <c r="DD71" s="14">
        <v>1.23</v>
      </c>
      <c r="DE71" s="14">
        <v>1.23</v>
      </c>
      <c r="DR71" s="14">
        <v>1.67</v>
      </c>
      <c r="DV71" s="12">
        <f t="shared" si="3"/>
        <v>0</v>
      </c>
      <c r="DW71" s="12">
        <f t="shared" si="4"/>
        <v>0</v>
      </c>
      <c r="DX71" s="12">
        <f t="shared" si="5"/>
        <v>0</v>
      </c>
    </row>
    <row r="72" spans="1:128" x14ac:dyDescent="0.25">
      <c r="A72" s="293">
        <v>5147</v>
      </c>
      <c r="B72" s="293">
        <v>455754</v>
      </c>
      <c r="C72" s="293">
        <v>1014465</v>
      </c>
      <c r="D72" s="14">
        <v>1760478200</v>
      </c>
      <c r="F72" s="27" t="s">
        <v>1267</v>
      </c>
      <c r="G72" s="12" t="s">
        <v>979</v>
      </c>
      <c r="H72" s="27" t="s">
        <v>1477</v>
      </c>
      <c r="I72" s="12" t="s">
        <v>980</v>
      </c>
      <c r="J72" s="13">
        <v>3.5019455252918302E-2</v>
      </c>
      <c r="K72" s="13">
        <v>4.48717948717949E-2</v>
      </c>
      <c r="L72" s="13">
        <v>0</v>
      </c>
      <c r="M72" s="13">
        <v>0.11009174311926601</v>
      </c>
      <c r="N72" s="13">
        <v>3.3538610000000003E-2</v>
      </c>
      <c r="O72" s="13">
        <v>5.6668459999999997E-2</v>
      </c>
      <c r="P72" s="13">
        <v>5.2596600000000002E-3</v>
      </c>
      <c r="Q72" s="13">
        <v>0.16064707</v>
      </c>
      <c r="R72" s="13">
        <v>3.4424124513618697E-2</v>
      </c>
      <c r="S72" s="13">
        <v>5.6668459999999997E-2</v>
      </c>
      <c r="T72" s="13">
        <v>5.2596600000000002E-3</v>
      </c>
      <c r="U72" s="13">
        <v>0.16064707</v>
      </c>
      <c r="V72" s="13">
        <v>3.3538610000000003E-2</v>
      </c>
      <c r="W72" s="13">
        <v>5.6668459999999997E-2</v>
      </c>
      <c r="X72" s="13">
        <v>5.2596600000000002E-3</v>
      </c>
      <c r="Y72" s="13">
        <v>0.16064707</v>
      </c>
      <c r="Z72" s="13">
        <v>3.3828793774319098E-2</v>
      </c>
      <c r="AA72" s="13">
        <v>5.6668459999999997E-2</v>
      </c>
      <c r="AB72" s="13">
        <v>5.2596600000000002E-3</v>
      </c>
      <c r="AC72" s="13">
        <v>0.16064707</v>
      </c>
      <c r="AD72" s="13">
        <v>3.3538610000000003E-2</v>
      </c>
      <c r="AE72" s="13">
        <v>5.6668459999999997E-2</v>
      </c>
      <c r="AF72" s="13">
        <v>5.2596600000000002E-3</v>
      </c>
      <c r="AG72" s="13">
        <v>0.16064707</v>
      </c>
      <c r="AH72" s="13">
        <v>3.3538610000000003E-2</v>
      </c>
      <c r="AI72" s="13">
        <v>5.6668459999999997E-2</v>
      </c>
      <c r="AJ72" s="13">
        <v>5.2596600000000002E-3</v>
      </c>
      <c r="AK72" s="13">
        <v>0.16064707</v>
      </c>
      <c r="AL72" s="13">
        <v>3.3538610000000003E-2</v>
      </c>
      <c r="AM72" s="13">
        <v>5.6668459999999997E-2</v>
      </c>
      <c r="AN72" s="13">
        <v>5.2596600000000002E-3</v>
      </c>
      <c r="AO72" s="13">
        <v>0.16064707</v>
      </c>
      <c r="AP72" s="13">
        <v>3.3538610000000003E-2</v>
      </c>
      <c r="AQ72" s="13">
        <v>5.6668459999999997E-2</v>
      </c>
      <c r="AR72" s="13">
        <v>5.2596600000000002E-3</v>
      </c>
      <c r="AS72" s="13">
        <v>0.16064707</v>
      </c>
      <c r="AT72" s="13">
        <v>3.3538610000000003E-2</v>
      </c>
      <c r="AU72" s="13">
        <v>5.6668459999999997E-2</v>
      </c>
      <c r="AV72" s="13">
        <v>5.2596600000000002E-3</v>
      </c>
      <c r="AW72" s="13">
        <v>0.16064707</v>
      </c>
      <c r="AX72" s="13">
        <v>1.4492753623188401E-2</v>
      </c>
      <c r="AY72" s="13">
        <v>1.88679245283019E-2</v>
      </c>
      <c r="AZ72" s="13">
        <v>0</v>
      </c>
      <c r="BA72" s="13">
        <v>0.12068965517241401</v>
      </c>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4">
        <f>+INDEX('Monthy Targets'!V:V,MATCH(FY2018_ALL_Targets!$B72,'Monthy Targets'!$B:$B,0))</f>
        <v>0</v>
      </c>
      <c r="CA72" s="14">
        <f>+INDEX('Monthy Targets'!W:W,MATCH(FY2018_ALL_Targets!$B72,'Monthy Targets'!$B:$B,0))</f>
        <v>0</v>
      </c>
      <c r="CB72" s="14">
        <f>+INDEX('Monthy Targets'!X:X,MATCH(FY2018_ALL_Targets!$B72,'Monthy Targets'!$B:$B,0))</f>
        <v>0</v>
      </c>
      <c r="CC72" s="14">
        <f>+INDEX('Monthy Targets'!Y:Y,MATCH(FY2018_ALL_Targets!$B72,'Monthy Targets'!$B:$B,0))</f>
        <v>0</v>
      </c>
      <c r="CD72" s="14">
        <f>+INDEX('Monthy Targets'!Z:Z,MATCH(FY2018_ALL_Targets!$B72,'Monthy Targets'!$B:$B,0))</f>
        <v>0</v>
      </c>
      <c r="CE72" s="14">
        <f>+INDEX('Monthy Targets'!AA:AA,MATCH(FY2018_ALL_Targets!$B72,'Monthy Targets'!$B:$B,0))</f>
        <v>0</v>
      </c>
      <c r="CF72" s="14">
        <f>+INDEX('Monthy Targets'!AB:AB,MATCH(FY2018_ALL_Targets!$B72,'Monthy Targets'!$B:$B,0))</f>
        <v>0</v>
      </c>
      <c r="CG72" s="14">
        <f>+INDEX('Monthy Targets'!AC:AC,MATCH(FY2018_ALL_Targets!$B72,'Monthy Targets'!$B:$B,0))</f>
        <v>0</v>
      </c>
      <c r="CH72" s="14">
        <f>+INDEX('Monthy Targets'!AD:AD,MATCH(FY2018_ALL_Targets!$B72,'Monthy Targets'!$B:$B,0))</f>
        <v>0</v>
      </c>
      <c r="CI72" s="14">
        <f>+INDEX('Monthy Targets'!AE:AE,MATCH(FY2018_ALL_Targets!$B72,'Monthy Targets'!$B:$B,0))</f>
        <v>0</v>
      </c>
      <c r="CJ72" s="14">
        <f>+INDEX('Monthy Targets'!AF:AF,MATCH(FY2018_ALL_Targets!$B72,'Monthy Targets'!$B:$B,0))</f>
        <v>0</v>
      </c>
      <c r="CK72" s="14">
        <f>+INDEX('Monthy Targets'!AG:AG,MATCH(FY2018_ALL_Targets!$B72,'Monthy Targets'!$B:$B,0))</f>
        <v>0</v>
      </c>
      <c r="CL72" s="14">
        <v>0.62</v>
      </c>
      <c r="CM72" s="14">
        <v>0.62</v>
      </c>
      <c r="CN72" s="14">
        <v>0.62</v>
      </c>
      <c r="CO72" s="14">
        <v>0.62</v>
      </c>
      <c r="DB72" s="14">
        <v>1.1599999999999999</v>
      </c>
      <c r="DC72" s="14">
        <v>1.1599999999999999</v>
      </c>
      <c r="DD72" s="14">
        <v>1.1599999999999999</v>
      </c>
      <c r="DE72" s="14">
        <v>1.1599999999999999</v>
      </c>
      <c r="DR72" s="14">
        <v>0.76</v>
      </c>
      <c r="DV72" s="12">
        <f t="shared" si="3"/>
        <v>0</v>
      </c>
      <c r="DW72" s="12">
        <f t="shared" si="4"/>
        <v>0</v>
      </c>
      <c r="DX72" s="12">
        <f t="shared" si="5"/>
        <v>0</v>
      </c>
    </row>
    <row r="73" spans="1:128" x14ac:dyDescent="0.25">
      <c r="A73" s="293">
        <v>5256</v>
      </c>
      <c r="B73" s="293">
        <v>455757</v>
      </c>
      <c r="C73" s="293">
        <v>1026108</v>
      </c>
      <c r="D73" s="14">
        <v>1134101553</v>
      </c>
      <c r="F73" s="27" t="s">
        <v>1277</v>
      </c>
      <c r="G73" s="12" t="s">
        <v>348</v>
      </c>
      <c r="H73" s="27" t="s">
        <v>1433</v>
      </c>
      <c r="I73" s="12" t="s">
        <v>349</v>
      </c>
      <c r="J73" s="13">
        <v>4.1666666666666699E-2</v>
      </c>
      <c r="K73" s="13">
        <v>9.0909090909090898E-2</v>
      </c>
      <c r="L73" s="13">
        <v>8.3565459610027894E-3</v>
      </c>
      <c r="M73" s="13">
        <v>0.183183183183183</v>
      </c>
      <c r="N73" s="13">
        <v>3.3538610000000003E-2</v>
      </c>
      <c r="O73" s="13">
        <v>5.6668459999999997E-2</v>
      </c>
      <c r="P73" s="13">
        <v>5.2596600000000002E-3</v>
      </c>
      <c r="Q73" s="13">
        <v>0.16064707</v>
      </c>
      <c r="R73" s="13">
        <v>4.0958333333333298E-2</v>
      </c>
      <c r="S73" s="13">
        <v>8.9363636363636395E-2</v>
      </c>
      <c r="T73" s="13">
        <v>8.2144846796657397E-3</v>
      </c>
      <c r="U73" s="13">
        <v>0.180069069069069</v>
      </c>
      <c r="V73" s="13">
        <v>3.9583333333333297E-2</v>
      </c>
      <c r="W73" s="13">
        <v>8.6363636363636406E-2</v>
      </c>
      <c r="X73" s="13">
        <v>7.9387186629526502E-3</v>
      </c>
      <c r="Y73" s="13">
        <v>0.174024024024024</v>
      </c>
      <c r="Z73" s="13">
        <v>4.0250000000000001E-2</v>
      </c>
      <c r="AA73" s="13">
        <v>8.7818181818181795E-2</v>
      </c>
      <c r="AB73" s="13">
        <v>8.0724233983286899E-3</v>
      </c>
      <c r="AC73" s="13">
        <v>0.176954954954955</v>
      </c>
      <c r="AD73" s="13">
        <v>3.7499999999999999E-2</v>
      </c>
      <c r="AE73" s="13">
        <v>8.1818181818181804E-2</v>
      </c>
      <c r="AF73" s="13">
        <v>7.5208913649025102E-3</v>
      </c>
      <c r="AG73" s="13">
        <v>0.16486486486486501</v>
      </c>
      <c r="AH73" s="13">
        <v>3.9541666666666697E-2</v>
      </c>
      <c r="AI73" s="13">
        <v>8.6272727272727306E-2</v>
      </c>
      <c r="AJ73" s="13">
        <v>7.9303621169916402E-3</v>
      </c>
      <c r="AK73" s="13">
        <v>0.173840840840841</v>
      </c>
      <c r="AL73" s="13">
        <v>3.54166666666667E-2</v>
      </c>
      <c r="AM73" s="13">
        <v>7.7272727272727298E-2</v>
      </c>
      <c r="AN73" s="13">
        <v>7.1030640668523701E-3</v>
      </c>
      <c r="AO73" s="13">
        <v>0.16064707</v>
      </c>
      <c r="AP73" s="13">
        <v>3.875E-2</v>
      </c>
      <c r="AQ73" s="13">
        <v>8.4545454545454493E-2</v>
      </c>
      <c r="AR73" s="13">
        <v>7.7715877437325902E-3</v>
      </c>
      <c r="AS73" s="13">
        <v>0.17036036036036001</v>
      </c>
      <c r="AT73" s="13">
        <v>3.3538610000000003E-2</v>
      </c>
      <c r="AU73" s="13">
        <v>7.2727272727272696E-2</v>
      </c>
      <c r="AV73" s="13">
        <v>6.68523676880223E-3</v>
      </c>
      <c r="AW73" s="13">
        <v>0.16064707</v>
      </c>
      <c r="AX73" s="13">
        <v>1.1235955056179799E-2</v>
      </c>
      <c r="AY73" s="13">
        <v>9.8039215686274495E-2</v>
      </c>
      <c r="AZ73" s="13">
        <v>0</v>
      </c>
      <c r="BA73" s="13">
        <v>0.19753086419753099</v>
      </c>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4">
        <f>+INDEX('Monthy Targets'!V:V,MATCH(FY2018_ALL_Targets!$B73,'Monthy Targets'!$B:$B,0))</f>
        <v>21.46</v>
      </c>
      <c r="CA73" s="14">
        <f>+INDEX('Monthy Targets'!W:W,MATCH(FY2018_ALL_Targets!$B73,'Monthy Targets'!$B:$B,0))</f>
        <v>21.46</v>
      </c>
      <c r="CB73" s="14">
        <f>+INDEX('Monthy Targets'!X:X,MATCH(FY2018_ALL_Targets!$B73,'Monthy Targets'!$B:$B,0))</f>
        <v>21.46</v>
      </c>
      <c r="CC73" s="14">
        <f>+INDEX('Monthy Targets'!Y:Y,MATCH(FY2018_ALL_Targets!$B73,'Monthy Targets'!$B:$B,0))</f>
        <v>21.46</v>
      </c>
      <c r="CD73" s="14">
        <f>+INDEX('Monthy Targets'!Z:Z,MATCH(FY2018_ALL_Targets!$B73,'Monthy Targets'!$B:$B,0))</f>
        <v>21.46</v>
      </c>
      <c r="CE73" s="14">
        <f>+INDEX('Monthy Targets'!AA:AA,MATCH(FY2018_ALL_Targets!$B73,'Monthy Targets'!$B:$B,0))</f>
        <v>0</v>
      </c>
      <c r="CF73" s="14">
        <f>+INDEX('Monthy Targets'!AB:AB,MATCH(FY2018_ALL_Targets!$B73,'Monthy Targets'!$B:$B,0))</f>
        <v>0</v>
      </c>
      <c r="CG73" s="14">
        <f>+INDEX('Monthy Targets'!AC:AC,MATCH(FY2018_ALL_Targets!$B73,'Monthy Targets'!$B:$B,0))</f>
        <v>0</v>
      </c>
      <c r="CH73" s="14">
        <f>+INDEX('Monthy Targets'!AD:AD,MATCH(FY2018_ALL_Targets!$B73,'Monthy Targets'!$B:$B,0))</f>
        <v>0</v>
      </c>
      <c r="CI73" s="14">
        <f>+INDEX('Monthy Targets'!AE:AE,MATCH(FY2018_ALL_Targets!$B73,'Monthy Targets'!$B:$B,0))</f>
        <v>0</v>
      </c>
      <c r="CJ73" s="14">
        <f>+INDEX('Monthy Targets'!AF:AF,MATCH(FY2018_ALL_Targets!$B73,'Monthy Targets'!$B:$B,0))</f>
        <v>0</v>
      </c>
      <c r="CK73" s="14">
        <f>+INDEX('Monthy Targets'!AG:AG,MATCH(FY2018_ALL_Targets!$B73,'Monthy Targets'!$B:$B,0))</f>
        <v>0</v>
      </c>
      <c r="CL73" s="14">
        <v>1.43</v>
      </c>
      <c r="CM73" s="14">
        <v>0</v>
      </c>
      <c r="CN73" s="14">
        <v>1.43</v>
      </c>
      <c r="CO73" s="14">
        <v>0</v>
      </c>
      <c r="DB73" s="14">
        <v>2.65</v>
      </c>
      <c r="DC73" s="14">
        <v>0</v>
      </c>
      <c r="DD73" s="14">
        <v>2.65</v>
      </c>
      <c r="DE73" s="14">
        <v>0</v>
      </c>
      <c r="DR73" s="14">
        <v>3.16</v>
      </c>
      <c r="DV73" s="12">
        <f t="shared" si="3"/>
        <v>0</v>
      </c>
      <c r="DW73" s="12">
        <f t="shared" si="4"/>
        <v>0</v>
      </c>
      <c r="DX73" s="12">
        <f t="shared" si="5"/>
        <v>0</v>
      </c>
    </row>
    <row r="74" spans="1:128" x14ac:dyDescent="0.25">
      <c r="A74" s="293">
        <v>4736</v>
      </c>
      <c r="B74" s="293">
        <v>455796</v>
      </c>
      <c r="C74" s="293">
        <v>1025929</v>
      </c>
      <c r="D74" s="14">
        <v>1346298981</v>
      </c>
      <c r="F74" s="27" t="s">
        <v>1267</v>
      </c>
      <c r="G74" s="12" t="s">
        <v>262</v>
      </c>
      <c r="H74" s="27" t="s">
        <v>262</v>
      </c>
      <c r="I74" s="12" t="s">
        <v>263</v>
      </c>
      <c r="J74" s="13">
        <v>5.5882352941176501E-2</v>
      </c>
      <c r="K74" s="13">
        <v>1.7467248908296901E-2</v>
      </c>
      <c r="L74" s="13">
        <v>0</v>
      </c>
      <c r="M74" s="13">
        <v>0.22884012539185</v>
      </c>
      <c r="N74" s="13">
        <v>3.3538610000000003E-2</v>
      </c>
      <c r="O74" s="13">
        <v>5.6668459999999997E-2</v>
      </c>
      <c r="P74" s="13">
        <v>5.2596600000000002E-3</v>
      </c>
      <c r="Q74" s="13">
        <v>0.16064707</v>
      </c>
      <c r="R74" s="13">
        <v>5.4932352941176502E-2</v>
      </c>
      <c r="S74" s="13">
        <v>5.6668459999999997E-2</v>
      </c>
      <c r="T74" s="13">
        <v>5.2596600000000002E-3</v>
      </c>
      <c r="U74" s="13">
        <v>0.22494984326018799</v>
      </c>
      <c r="V74" s="13">
        <v>5.3088235294117603E-2</v>
      </c>
      <c r="W74" s="13">
        <v>5.6668459999999997E-2</v>
      </c>
      <c r="X74" s="13">
        <v>5.2596600000000002E-3</v>
      </c>
      <c r="Y74" s="13">
        <v>0.21739811912225701</v>
      </c>
      <c r="Z74" s="13">
        <v>5.3982352941176502E-2</v>
      </c>
      <c r="AA74" s="13">
        <v>5.6668459999999997E-2</v>
      </c>
      <c r="AB74" s="13">
        <v>5.2596600000000002E-3</v>
      </c>
      <c r="AC74" s="13">
        <v>0.22105956112852701</v>
      </c>
      <c r="AD74" s="13">
        <v>5.0294117647058802E-2</v>
      </c>
      <c r="AE74" s="13">
        <v>5.6668459999999997E-2</v>
      </c>
      <c r="AF74" s="13">
        <v>5.2596600000000002E-3</v>
      </c>
      <c r="AG74" s="13">
        <v>0.20595611285266499</v>
      </c>
      <c r="AH74" s="13">
        <v>5.3032352941176503E-2</v>
      </c>
      <c r="AI74" s="13">
        <v>5.6668459999999997E-2</v>
      </c>
      <c r="AJ74" s="13">
        <v>5.2596600000000002E-3</v>
      </c>
      <c r="AK74" s="13">
        <v>0.217169278996865</v>
      </c>
      <c r="AL74" s="13">
        <v>4.7500000000000001E-2</v>
      </c>
      <c r="AM74" s="13">
        <v>5.6668459999999997E-2</v>
      </c>
      <c r="AN74" s="13">
        <v>5.2596600000000002E-3</v>
      </c>
      <c r="AO74" s="13">
        <v>0.194514106583072</v>
      </c>
      <c r="AP74" s="13">
        <v>5.1970588235294102E-2</v>
      </c>
      <c r="AQ74" s="13">
        <v>5.6668459999999997E-2</v>
      </c>
      <c r="AR74" s="13">
        <v>5.2596600000000002E-3</v>
      </c>
      <c r="AS74" s="13">
        <v>0.21282131661442</v>
      </c>
      <c r="AT74" s="13">
        <v>4.4705882352941199E-2</v>
      </c>
      <c r="AU74" s="13">
        <v>5.6668459999999997E-2</v>
      </c>
      <c r="AV74" s="13">
        <v>5.2596600000000002E-3</v>
      </c>
      <c r="AW74" s="13">
        <v>0.18307210031348001</v>
      </c>
      <c r="AX74" s="13">
        <v>2.1505376344085999E-2</v>
      </c>
      <c r="AY74" s="13">
        <v>5.1724137931034503E-2</v>
      </c>
      <c r="AZ74" s="13">
        <v>0</v>
      </c>
      <c r="BA74" s="13">
        <v>1.20481927710843E-2</v>
      </c>
      <c r="BB74" s="13"/>
      <c r="BC74" s="13"/>
      <c r="BD74" s="13"/>
      <c r="BE74" s="13"/>
      <c r="BF74" s="13"/>
      <c r="BG74" s="13"/>
      <c r="BH74" s="13"/>
      <c r="BI74" s="13"/>
      <c r="BJ74" s="13"/>
      <c r="BK74" s="13"/>
      <c r="BL74" s="13"/>
      <c r="BM74" s="13"/>
      <c r="BN74" s="13"/>
      <c r="BO74" s="13"/>
      <c r="BP74" s="13"/>
      <c r="BQ74" s="13"/>
      <c r="BR74" s="13"/>
      <c r="BS74" s="13"/>
      <c r="BT74" s="13"/>
      <c r="BU74" s="13"/>
      <c r="BV74" s="13"/>
      <c r="BW74" s="13"/>
      <c r="BX74" s="13"/>
      <c r="BY74" s="13"/>
      <c r="BZ74" s="14">
        <f>+INDEX('Monthy Targets'!V:V,MATCH(FY2018_ALL_Targets!$B74,'Monthy Targets'!$B:$B,0))</f>
        <v>8.6</v>
      </c>
      <c r="CA74" s="14">
        <f>+INDEX('Monthy Targets'!W:W,MATCH(FY2018_ALL_Targets!$B74,'Monthy Targets'!$B:$B,0))</f>
        <v>8.6</v>
      </c>
      <c r="CB74" s="14">
        <f>+INDEX('Monthy Targets'!X:X,MATCH(FY2018_ALL_Targets!$B74,'Monthy Targets'!$B:$B,0))</f>
        <v>8.6</v>
      </c>
      <c r="CC74" s="14">
        <f>+INDEX('Monthy Targets'!Y:Y,MATCH(FY2018_ALL_Targets!$B74,'Monthy Targets'!$B:$B,0))</f>
        <v>8.6</v>
      </c>
      <c r="CD74" s="14">
        <f>+INDEX('Monthy Targets'!Z:Z,MATCH(FY2018_ALL_Targets!$B74,'Monthy Targets'!$B:$B,0))</f>
        <v>8.6</v>
      </c>
      <c r="CE74" s="14">
        <f>+INDEX('Monthy Targets'!AA:AA,MATCH(FY2018_ALL_Targets!$B74,'Monthy Targets'!$B:$B,0))</f>
        <v>0</v>
      </c>
      <c r="CF74" s="14">
        <f>+INDEX('Monthy Targets'!AB:AB,MATCH(FY2018_ALL_Targets!$B74,'Monthy Targets'!$B:$B,0))</f>
        <v>0</v>
      </c>
      <c r="CG74" s="14">
        <f>+INDEX('Monthy Targets'!AC:AC,MATCH(FY2018_ALL_Targets!$B74,'Monthy Targets'!$B:$B,0))</f>
        <v>0</v>
      </c>
      <c r="CH74" s="14">
        <f>+INDEX('Monthy Targets'!AD:AD,MATCH(FY2018_ALL_Targets!$B74,'Monthy Targets'!$B:$B,0))</f>
        <v>0</v>
      </c>
      <c r="CI74" s="14">
        <f>+INDEX('Monthy Targets'!AE:AE,MATCH(FY2018_ALL_Targets!$B74,'Monthy Targets'!$B:$B,0))</f>
        <v>0</v>
      </c>
      <c r="CJ74" s="14">
        <f>+INDEX('Monthy Targets'!AF:AF,MATCH(FY2018_ALL_Targets!$B74,'Monthy Targets'!$B:$B,0))</f>
        <v>0</v>
      </c>
      <c r="CK74" s="14">
        <f>+INDEX('Monthy Targets'!AG:AG,MATCH(FY2018_ALL_Targets!$B74,'Monthy Targets'!$B:$B,0))</f>
        <v>0</v>
      </c>
      <c r="CL74" s="14">
        <v>0.56999999999999995</v>
      </c>
      <c r="CM74" s="14">
        <v>0.56999999999999995</v>
      </c>
      <c r="CN74" s="14">
        <v>0.56999999999999995</v>
      </c>
      <c r="CO74" s="14">
        <v>0.56999999999999995</v>
      </c>
      <c r="DB74" s="14">
        <v>1.06</v>
      </c>
      <c r="DC74" s="14">
        <v>1.06</v>
      </c>
      <c r="DD74" s="14">
        <v>1.06</v>
      </c>
      <c r="DE74" s="14">
        <v>1.06</v>
      </c>
      <c r="DR74" s="14">
        <v>1.61</v>
      </c>
      <c r="DV74" s="12">
        <f t="shared" si="3"/>
        <v>0</v>
      </c>
      <c r="DW74" s="12">
        <f t="shared" si="4"/>
        <v>0</v>
      </c>
      <c r="DX74" s="12">
        <f t="shared" si="5"/>
        <v>0</v>
      </c>
    </row>
    <row r="75" spans="1:128" x14ac:dyDescent="0.25">
      <c r="A75" s="293">
        <v>5022</v>
      </c>
      <c r="B75" s="293">
        <v>455797</v>
      </c>
      <c r="C75" s="293">
        <v>1026401</v>
      </c>
      <c r="D75" s="14">
        <v>1205884749</v>
      </c>
      <c r="F75" s="27" t="s">
        <v>1258</v>
      </c>
      <c r="G75" s="12" t="s">
        <v>308</v>
      </c>
      <c r="H75" s="27" t="s">
        <v>1430</v>
      </c>
      <c r="I75" s="12" t="s">
        <v>309</v>
      </c>
      <c r="J75" s="13">
        <v>5.8947368421052602E-2</v>
      </c>
      <c r="K75" s="13">
        <v>4.08921933085502E-2</v>
      </c>
      <c r="L75" s="13">
        <v>0</v>
      </c>
      <c r="M75" s="13">
        <v>0.111864406779661</v>
      </c>
      <c r="N75" s="13">
        <v>3.3538610000000003E-2</v>
      </c>
      <c r="O75" s="13">
        <v>5.6668459999999997E-2</v>
      </c>
      <c r="P75" s="13">
        <v>5.2596600000000002E-3</v>
      </c>
      <c r="Q75" s="13">
        <v>0.16064707</v>
      </c>
      <c r="R75" s="13">
        <v>5.7945263157894701E-2</v>
      </c>
      <c r="S75" s="13">
        <v>5.6668459999999997E-2</v>
      </c>
      <c r="T75" s="13">
        <v>5.2596600000000002E-3</v>
      </c>
      <c r="U75" s="13">
        <v>0.16064707</v>
      </c>
      <c r="V75" s="13">
        <v>5.6000000000000001E-2</v>
      </c>
      <c r="W75" s="13">
        <v>5.6668459999999997E-2</v>
      </c>
      <c r="X75" s="13">
        <v>5.2596600000000002E-3</v>
      </c>
      <c r="Y75" s="13">
        <v>0.16064707</v>
      </c>
      <c r="Z75" s="13">
        <v>5.69431578947368E-2</v>
      </c>
      <c r="AA75" s="13">
        <v>5.6668459999999997E-2</v>
      </c>
      <c r="AB75" s="13">
        <v>5.2596600000000002E-3</v>
      </c>
      <c r="AC75" s="13">
        <v>0.16064707</v>
      </c>
      <c r="AD75" s="13">
        <v>5.30526315789474E-2</v>
      </c>
      <c r="AE75" s="13">
        <v>5.6668459999999997E-2</v>
      </c>
      <c r="AF75" s="13">
        <v>5.2596600000000002E-3</v>
      </c>
      <c r="AG75" s="13">
        <v>0.16064707</v>
      </c>
      <c r="AH75" s="13">
        <v>5.5941052631578898E-2</v>
      </c>
      <c r="AI75" s="13">
        <v>5.6668459999999997E-2</v>
      </c>
      <c r="AJ75" s="13">
        <v>5.2596600000000002E-3</v>
      </c>
      <c r="AK75" s="13">
        <v>0.16064707</v>
      </c>
      <c r="AL75" s="13">
        <v>5.0105263157894701E-2</v>
      </c>
      <c r="AM75" s="13">
        <v>5.6668459999999997E-2</v>
      </c>
      <c r="AN75" s="13">
        <v>5.2596600000000002E-3</v>
      </c>
      <c r="AO75" s="13">
        <v>0.16064707</v>
      </c>
      <c r="AP75" s="13">
        <v>5.4821052631578999E-2</v>
      </c>
      <c r="AQ75" s="13">
        <v>5.6668459999999997E-2</v>
      </c>
      <c r="AR75" s="13">
        <v>5.2596600000000002E-3</v>
      </c>
      <c r="AS75" s="13">
        <v>0.16064707</v>
      </c>
      <c r="AT75" s="13">
        <v>4.71578947368421E-2</v>
      </c>
      <c r="AU75" s="13">
        <v>5.6668459999999997E-2</v>
      </c>
      <c r="AV75" s="13">
        <v>5.2596600000000002E-3</v>
      </c>
      <c r="AW75" s="13">
        <v>0.16064707</v>
      </c>
      <c r="AX75" s="13">
        <v>6.4516129032258104E-2</v>
      </c>
      <c r="AY75" s="13">
        <v>1.3698630136986301E-2</v>
      </c>
      <c r="AZ75" s="13">
        <v>0</v>
      </c>
      <c r="BA75" s="13">
        <v>0.135135135135135</v>
      </c>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4">
        <f>+INDEX('Monthy Targets'!V:V,MATCH(FY2018_ALL_Targets!$B75,'Monthy Targets'!$B:$B,0))</f>
        <v>14.05</v>
      </c>
      <c r="CA75" s="14">
        <f>+INDEX('Monthy Targets'!W:W,MATCH(FY2018_ALL_Targets!$B75,'Monthy Targets'!$B:$B,0))</f>
        <v>14.05</v>
      </c>
      <c r="CB75" s="14">
        <f>+INDEX('Monthy Targets'!X:X,MATCH(FY2018_ALL_Targets!$B75,'Monthy Targets'!$B:$B,0))</f>
        <v>14.05</v>
      </c>
      <c r="CC75" s="14">
        <f>+INDEX('Monthy Targets'!Y:Y,MATCH(FY2018_ALL_Targets!$B75,'Monthy Targets'!$B:$B,0))</f>
        <v>14.05</v>
      </c>
      <c r="CD75" s="14">
        <f>+INDEX('Monthy Targets'!Z:Z,MATCH(FY2018_ALL_Targets!$B75,'Monthy Targets'!$B:$B,0))</f>
        <v>14.05</v>
      </c>
      <c r="CE75" s="14">
        <f>+INDEX('Monthy Targets'!AA:AA,MATCH(FY2018_ALL_Targets!$B75,'Monthy Targets'!$B:$B,0))</f>
        <v>0</v>
      </c>
      <c r="CF75" s="14">
        <f>+INDEX('Monthy Targets'!AB:AB,MATCH(FY2018_ALL_Targets!$B75,'Monthy Targets'!$B:$B,0))</f>
        <v>0</v>
      </c>
      <c r="CG75" s="14">
        <f>+INDEX('Monthy Targets'!AC:AC,MATCH(FY2018_ALL_Targets!$B75,'Monthy Targets'!$B:$B,0))</f>
        <v>0</v>
      </c>
      <c r="CH75" s="14">
        <f>+INDEX('Monthy Targets'!AD:AD,MATCH(FY2018_ALL_Targets!$B75,'Monthy Targets'!$B:$B,0))</f>
        <v>0</v>
      </c>
      <c r="CI75" s="14">
        <f>+INDEX('Monthy Targets'!AE:AE,MATCH(FY2018_ALL_Targets!$B75,'Monthy Targets'!$B:$B,0))</f>
        <v>0</v>
      </c>
      <c r="CJ75" s="14">
        <f>+INDEX('Monthy Targets'!AF:AF,MATCH(FY2018_ALL_Targets!$B75,'Monthy Targets'!$B:$B,0))</f>
        <v>0</v>
      </c>
      <c r="CK75" s="14">
        <f>+INDEX('Monthy Targets'!AG:AG,MATCH(FY2018_ALL_Targets!$B75,'Monthy Targets'!$B:$B,0))</f>
        <v>0</v>
      </c>
      <c r="CL75" s="14">
        <v>0</v>
      </c>
      <c r="CM75" s="14">
        <v>0.93</v>
      </c>
      <c r="CN75" s="14">
        <v>0.93</v>
      </c>
      <c r="CO75" s="14">
        <v>0.93</v>
      </c>
      <c r="DB75" s="14">
        <v>0</v>
      </c>
      <c r="DC75" s="14">
        <v>1.73</v>
      </c>
      <c r="DD75" s="14">
        <v>1.73</v>
      </c>
      <c r="DE75" s="14">
        <v>1.73</v>
      </c>
      <c r="DR75" s="14">
        <v>2.35</v>
      </c>
      <c r="DV75" s="12">
        <f t="shared" si="3"/>
        <v>0</v>
      </c>
      <c r="DW75" s="12">
        <f t="shared" si="4"/>
        <v>0</v>
      </c>
      <c r="DX75" s="12">
        <f t="shared" si="5"/>
        <v>0</v>
      </c>
    </row>
    <row r="76" spans="1:128" x14ac:dyDescent="0.25">
      <c r="A76" s="293">
        <v>5056</v>
      </c>
      <c r="B76" s="293">
        <v>455800</v>
      </c>
      <c r="C76" s="293">
        <v>1026658</v>
      </c>
      <c r="D76" s="14">
        <v>1366563751</v>
      </c>
      <c r="F76" s="27" t="s">
        <v>1279</v>
      </c>
      <c r="G76" s="12" t="s">
        <v>930</v>
      </c>
      <c r="H76" s="27" t="s">
        <v>1391</v>
      </c>
      <c r="I76" s="12" t="s">
        <v>931</v>
      </c>
      <c r="J76" s="13">
        <v>2.2088353413654602E-2</v>
      </c>
      <c r="K76" s="13">
        <v>5.8171745152354598E-2</v>
      </c>
      <c r="L76" s="13">
        <v>0</v>
      </c>
      <c r="M76" s="13">
        <v>8.6206896551724102E-2</v>
      </c>
      <c r="N76" s="13">
        <v>3.3538610000000003E-2</v>
      </c>
      <c r="O76" s="13">
        <v>5.6668459999999997E-2</v>
      </c>
      <c r="P76" s="13">
        <v>5.2596600000000002E-3</v>
      </c>
      <c r="Q76" s="13">
        <v>0.16064707</v>
      </c>
      <c r="R76" s="13">
        <v>3.3538610000000003E-2</v>
      </c>
      <c r="S76" s="13">
        <v>5.7182825484764499E-2</v>
      </c>
      <c r="T76" s="13">
        <v>5.2596600000000002E-3</v>
      </c>
      <c r="U76" s="13">
        <v>0.16064707</v>
      </c>
      <c r="V76" s="13">
        <v>3.3538610000000003E-2</v>
      </c>
      <c r="W76" s="13">
        <v>5.6668459999999997E-2</v>
      </c>
      <c r="X76" s="13">
        <v>5.2596600000000002E-3</v>
      </c>
      <c r="Y76" s="13">
        <v>0.16064707</v>
      </c>
      <c r="Z76" s="13">
        <v>3.3538610000000003E-2</v>
      </c>
      <c r="AA76" s="13">
        <v>5.6668459999999997E-2</v>
      </c>
      <c r="AB76" s="13">
        <v>5.2596600000000002E-3</v>
      </c>
      <c r="AC76" s="13">
        <v>0.16064707</v>
      </c>
      <c r="AD76" s="13">
        <v>3.3538610000000003E-2</v>
      </c>
      <c r="AE76" s="13">
        <v>5.6668459999999997E-2</v>
      </c>
      <c r="AF76" s="13">
        <v>5.2596600000000002E-3</v>
      </c>
      <c r="AG76" s="13">
        <v>0.16064707</v>
      </c>
      <c r="AH76" s="13">
        <v>3.3538610000000003E-2</v>
      </c>
      <c r="AI76" s="13">
        <v>5.6668459999999997E-2</v>
      </c>
      <c r="AJ76" s="13">
        <v>5.2596600000000002E-3</v>
      </c>
      <c r="AK76" s="13">
        <v>0.16064707</v>
      </c>
      <c r="AL76" s="13">
        <v>3.3538610000000003E-2</v>
      </c>
      <c r="AM76" s="13">
        <v>5.6668459999999997E-2</v>
      </c>
      <c r="AN76" s="13">
        <v>5.2596600000000002E-3</v>
      </c>
      <c r="AO76" s="13">
        <v>0.16064707</v>
      </c>
      <c r="AP76" s="13">
        <v>3.3538610000000003E-2</v>
      </c>
      <c r="AQ76" s="13">
        <v>5.6668459999999997E-2</v>
      </c>
      <c r="AR76" s="13">
        <v>5.2596600000000002E-3</v>
      </c>
      <c r="AS76" s="13">
        <v>0.16064707</v>
      </c>
      <c r="AT76" s="13">
        <v>3.3538610000000003E-2</v>
      </c>
      <c r="AU76" s="13">
        <v>5.6668459999999997E-2</v>
      </c>
      <c r="AV76" s="13">
        <v>5.2596600000000002E-3</v>
      </c>
      <c r="AW76" s="13">
        <v>0.16064707</v>
      </c>
      <c r="AX76" s="13">
        <v>1.58730158730159E-2</v>
      </c>
      <c r="AY76" s="13">
        <v>0.11111111111111099</v>
      </c>
      <c r="AZ76" s="13">
        <v>0</v>
      </c>
      <c r="BA76" s="13">
        <v>9.8039215686274495E-2</v>
      </c>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4">
        <f>+INDEX('Monthy Targets'!V:V,MATCH(FY2018_ALL_Targets!$B76,'Monthy Targets'!$B:$B,0))</f>
        <v>11.23</v>
      </c>
      <c r="CA76" s="14">
        <f>+INDEX('Monthy Targets'!W:W,MATCH(FY2018_ALL_Targets!$B76,'Monthy Targets'!$B:$B,0))</f>
        <v>11.23</v>
      </c>
      <c r="CB76" s="14">
        <f>+INDEX('Monthy Targets'!X:X,MATCH(FY2018_ALL_Targets!$B76,'Monthy Targets'!$B:$B,0))</f>
        <v>11.23</v>
      </c>
      <c r="CC76" s="14">
        <f>+INDEX('Monthy Targets'!Y:Y,MATCH(FY2018_ALL_Targets!$B76,'Monthy Targets'!$B:$B,0))</f>
        <v>11.23</v>
      </c>
      <c r="CD76" s="14">
        <f>+INDEX('Monthy Targets'!Z:Z,MATCH(FY2018_ALL_Targets!$B76,'Monthy Targets'!$B:$B,0))</f>
        <v>11.23</v>
      </c>
      <c r="CE76" s="14">
        <f>+INDEX('Monthy Targets'!AA:AA,MATCH(FY2018_ALL_Targets!$B76,'Monthy Targets'!$B:$B,0))</f>
        <v>0</v>
      </c>
      <c r="CF76" s="14">
        <f>+INDEX('Monthy Targets'!AB:AB,MATCH(FY2018_ALL_Targets!$B76,'Monthy Targets'!$B:$B,0))</f>
        <v>0</v>
      </c>
      <c r="CG76" s="14">
        <f>+INDEX('Monthy Targets'!AC:AC,MATCH(FY2018_ALL_Targets!$B76,'Monthy Targets'!$B:$B,0))</f>
        <v>0</v>
      </c>
      <c r="CH76" s="14">
        <f>+INDEX('Monthy Targets'!AD:AD,MATCH(FY2018_ALL_Targets!$B76,'Monthy Targets'!$B:$B,0))</f>
        <v>0</v>
      </c>
      <c r="CI76" s="14">
        <f>+INDEX('Monthy Targets'!AE:AE,MATCH(FY2018_ALL_Targets!$B76,'Monthy Targets'!$B:$B,0))</f>
        <v>0</v>
      </c>
      <c r="CJ76" s="14">
        <f>+INDEX('Monthy Targets'!AF:AF,MATCH(FY2018_ALL_Targets!$B76,'Monthy Targets'!$B:$B,0))</f>
        <v>0</v>
      </c>
      <c r="CK76" s="14">
        <f>+INDEX('Monthy Targets'!AG:AG,MATCH(FY2018_ALL_Targets!$B76,'Monthy Targets'!$B:$B,0))</f>
        <v>0</v>
      </c>
      <c r="CL76" s="14">
        <v>0.75</v>
      </c>
      <c r="CM76" s="14">
        <v>0</v>
      </c>
      <c r="CN76" s="14">
        <v>0.75</v>
      </c>
      <c r="CO76" s="14">
        <v>0.75</v>
      </c>
      <c r="DB76" s="14">
        <v>1.39</v>
      </c>
      <c r="DC76" s="14">
        <v>0</v>
      </c>
      <c r="DD76" s="14">
        <v>1.39</v>
      </c>
      <c r="DE76" s="14">
        <v>1.39</v>
      </c>
      <c r="DR76" s="14">
        <v>1.88</v>
      </c>
      <c r="DV76" s="12">
        <f t="shared" si="3"/>
        <v>0</v>
      </c>
      <c r="DW76" s="12">
        <f t="shared" si="4"/>
        <v>0</v>
      </c>
      <c r="DX76" s="12">
        <f t="shared" si="5"/>
        <v>0</v>
      </c>
    </row>
    <row r="77" spans="1:128" x14ac:dyDescent="0.25">
      <c r="A77" s="293">
        <v>5207</v>
      </c>
      <c r="B77" s="293">
        <v>455804</v>
      </c>
      <c r="C77" s="293">
        <v>1026666</v>
      </c>
      <c r="D77" s="14">
        <v>1669593257</v>
      </c>
      <c r="F77" s="27" t="s">
        <v>1267</v>
      </c>
      <c r="G77" s="12" t="s">
        <v>1025</v>
      </c>
      <c r="H77" s="27" t="s">
        <v>1428</v>
      </c>
      <c r="I77" s="12" t="s">
        <v>1026</v>
      </c>
      <c r="J77" s="13">
        <v>0</v>
      </c>
      <c r="K77" s="13">
        <v>6.3414634146341506E-2</v>
      </c>
      <c r="L77" s="13">
        <v>3.5842293906810001E-3</v>
      </c>
      <c r="M77" s="13">
        <v>9.0566037735849106E-2</v>
      </c>
      <c r="N77" s="13">
        <v>3.3538610000000003E-2</v>
      </c>
      <c r="O77" s="13">
        <v>5.6668459999999997E-2</v>
      </c>
      <c r="P77" s="13">
        <v>5.2596600000000002E-3</v>
      </c>
      <c r="Q77" s="13">
        <v>0.16064707</v>
      </c>
      <c r="R77" s="13">
        <v>3.3538610000000003E-2</v>
      </c>
      <c r="S77" s="13">
        <v>6.2336585365853701E-2</v>
      </c>
      <c r="T77" s="13">
        <v>5.2596600000000002E-3</v>
      </c>
      <c r="U77" s="13">
        <v>0.16064707</v>
      </c>
      <c r="V77" s="13">
        <v>3.3538610000000003E-2</v>
      </c>
      <c r="W77" s="13">
        <v>6.0243902439024402E-2</v>
      </c>
      <c r="X77" s="13">
        <v>5.2596600000000002E-3</v>
      </c>
      <c r="Y77" s="13">
        <v>0.16064707</v>
      </c>
      <c r="Z77" s="13">
        <v>3.3538610000000003E-2</v>
      </c>
      <c r="AA77" s="13">
        <v>6.1258536585365897E-2</v>
      </c>
      <c r="AB77" s="13">
        <v>5.2596600000000002E-3</v>
      </c>
      <c r="AC77" s="13">
        <v>0.16064707</v>
      </c>
      <c r="AD77" s="13">
        <v>3.3538610000000003E-2</v>
      </c>
      <c r="AE77" s="13">
        <v>5.7073170731707298E-2</v>
      </c>
      <c r="AF77" s="13">
        <v>5.2596600000000002E-3</v>
      </c>
      <c r="AG77" s="13">
        <v>0.16064707</v>
      </c>
      <c r="AH77" s="13">
        <v>3.3538610000000003E-2</v>
      </c>
      <c r="AI77" s="13">
        <v>6.0180487804878002E-2</v>
      </c>
      <c r="AJ77" s="13">
        <v>5.2596600000000002E-3</v>
      </c>
      <c r="AK77" s="13">
        <v>0.16064707</v>
      </c>
      <c r="AL77" s="13">
        <v>3.3538610000000003E-2</v>
      </c>
      <c r="AM77" s="13">
        <v>5.6668459999999997E-2</v>
      </c>
      <c r="AN77" s="13">
        <v>5.2596600000000002E-3</v>
      </c>
      <c r="AO77" s="13">
        <v>0.16064707</v>
      </c>
      <c r="AP77" s="13">
        <v>3.3538610000000003E-2</v>
      </c>
      <c r="AQ77" s="13">
        <v>5.8975609756097599E-2</v>
      </c>
      <c r="AR77" s="13">
        <v>5.2596600000000002E-3</v>
      </c>
      <c r="AS77" s="13">
        <v>0.16064707</v>
      </c>
      <c r="AT77" s="13">
        <v>3.3538610000000003E-2</v>
      </c>
      <c r="AU77" s="13">
        <v>5.6668459999999997E-2</v>
      </c>
      <c r="AV77" s="13">
        <v>5.2596600000000002E-3</v>
      </c>
      <c r="AW77" s="13">
        <v>0.16064707</v>
      </c>
      <c r="AX77" s="13">
        <v>1.7543859649122799E-2</v>
      </c>
      <c r="AY77" s="13">
        <v>4.6511627906976702E-2</v>
      </c>
      <c r="AZ77" s="13">
        <v>0</v>
      </c>
      <c r="BA77" s="13">
        <v>1.85185185185185E-2</v>
      </c>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4">
        <f>+INDEX('Monthy Targets'!V:V,MATCH(FY2018_ALL_Targets!$B77,'Monthy Targets'!$B:$B,0))</f>
        <v>9.11</v>
      </c>
      <c r="CA77" s="14">
        <f>+INDEX('Monthy Targets'!W:W,MATCH(FY2018_ALL_Targets!$B77,'Monthy Targets'!$B:$B,0))</f>
        <v>9.11</v>
      </c>
      <c r="CB77" s="14">
        <f>+INDEX('Monthy Targets'!X:X,MATCH(FY2018_ALL_Targets!$B77,'Monthy Targets'!$B:$B,0))</f>
        <v>9.11</v>
      </c>
      <c r="CC77" s="14">
        <f>+INDEX('Monthy Targets'!Y:Y,MATCH(FY2018_ALL_Targets!$B77,'Monthy Targets'!$B:$B,0))</f>
        <v>9.11</v>
      </c>
      <c r="CD77" s="14">
        <f>+INDEX('Monthy Targets'!Z:Z,MATCH(FY2018_ALL_Targets!$B77,'Monthy Targets'!$B:$B,0))</f>
        <v>9.11</v>
      </c>
      <c r="CE77" s="14">
        <f>+INDEX('Monthy Targets'!AA:AA,MATCH(FY2018_ALL_Targets!$B77,'Monthy Targets'!$B:$B,0))</f>
        <v>0</v>
      </c>
      <c r="CF77" s="14">
        <f>+INDEX('Monthy Targets'!AB:AB,MATCH(FY2018_ALL_Targets!$B77,'Monthy Targets'!$B:$B,0))</f>
        <v>0</v>
      </c>
      <c r="CG77" s="14">
        <f>+INDEX('Monthy Targets'!AC:AC,MATCH(FY2018_ALL_Targets!$B77,'Monthy Targets'!$B:$B,0))</f>
        <v>0</v>
      </c>
      <c r="CH77" s="14">
        <f>+INDEX('Monthy Targets'!AD:AD,MATCH(FY2018_ALL_Targets!$B77,'Monthy Targets'!$B:$B,0))</f>
        <v>0</v>
      </c>
      <c r="CI77" s="14">
        <f>+INDEX('Monthy Targets'!AE:AE,MATCH(FY2018_ALL_Targets!$B77,'Monthy Targets'!$B:$B,0))</f>
        <v>0</v>
      </c>
      <c r="CJ77" s="14">
        <f>+INDEX('Monthy Targets'!AF:AF,MATCH(FY2018_ALL_Targets!$B77,'Monthy Targets'!$B:$B,0))</f>
        <v>0</v>
      </c>
      <c r="CK77" s="14">
        <f>+INDEX('Monthy Targets'!AG:AG,MATCH(FY2018_ALL_Targets!$B77,'Monthy Targets'!$B:$B,0))</f>
        <v>0</v>
      </c>
      <c r="CL77" s="14">
        <v>0.61</v>
      </c>
      <c r="CM77" s="14">
        <v>0.61</v>
      </c>
      <c r="CN77" s="14">
        <v>0.61</v>
      </c>
      <c r="CO77" s="14">
        <v>0.61</v>
      </c>
      <c r="DB77" s="14">
        <v>1.1200000000000001</v>
      </c>
      <c r="DC77" s="14">
        <v>1.1200000000000001</v>
      </c>
      <c r="DD77" s="14">
        <v>1.1200000000000001</v>
      </c>
      <c r="DE77" s="14">
        <v>1.1200000000000001</v>
      </c>
      <c r="DR77" s="14">
        <v>1.71</v>
      </c>
      <c r="DV77" s="12">
        <f t="shared" si="3"/>
        <v>0</v>
      </c>
      <c r="DW77" s="12">
        <f t="shared" si="4"/>
        <v>0</v>
      </c>
      <c r="DX77" s="12">
        <f t="shared" si="5"/>
        <v>0</v>
      </c>
    </row>
    <row r="78" spans="1:128" x14ac:dyDescent="0.25">
      <c r="A78" s="293">
        <v>4855</v>
      </c>
      <c r="B78" s="293">
        <v>455806</v>
      </c>
      <c r="C78" s="293">
        <v>1015215</v>
      </c>
      <c r="D78" s="14">
        <v>1760689293</v>
      </c>
      <c r="F78" s="27" t="s">
        <v>1296</v>
      </c>
      <c r="G78" s="12" t="s">
        <v>845</v>
      </c>
      <c r="H78" s="27" t="s">
        <v>1327</v>
      </c>
      <c r="I78" s="12" t="s">
        <v>846</v>
      </c>
      <c r="J78" s="13">
        <v>1.2820512820512799E-2</v>
      </c>
      <c r="K78" s="13">
        <v>5.7894736842105297E-2</v>
      </c>
      <c r="L78" s="13">
        <v>0</v>
      </c>
      <c r="M78" s="13">
        <v>0.31734317343173402</v>
      </c>
      <c r="N78" s="13">
        <v>3.3538610000000003E-2</v>
      </c>
      <c r="O78" s="13">
        <v>5.6668459999999997E-2</v>
      </c>
      <c r="P78" s="13">
        <v>5.2596600000000002E-3</v>
      </c>
      <c r="Q78" s="13">
        <v>0.16064707</v>
      </c>
      <c r="R78" s="13">
        <v>3.3538610000000003E-2</v>
      </c>
      <c r="S78" s="13">
        <v>5.6910526315789502E-2</v>
      </c>
      <c r="T78" s="13">
        <v>5.2596600000000002E-3</v>
      </c>
      <c r="U78" s="13">
        <v>0.31194833948339501</v>
      </c>
      <c r="V78" s="13">
        <v>3.3538610000000003E-2</v>
      </c>
      <c r="W78" s="13">
        <v>5.6668459999999997E-2</v>
      </c>
      <c r="X78" s="13">
        <v>5.2596600000000002E-3</v>
      </c>
      <c r="Y78" s="13">
        <v>0.30147601476014801</v>
      </c>
      <c r="Z78" s="13">
        <v>3.3538610000000003E-2</v>
      </c>
      <c r="AA78" s="13">
        <v>5.6668459999999997E-2</v>
      </c>
      <c r="AB78" s="13">
        <v>5.2596600000000002E-3</v>
      </c>
      <c r="AC78" s="13">
        <v>0.306553505535055</v>
      </c>
      <c r="AD78" s="13">
        <v>3.3538610000000003E-2</v>
      </c>
      <c r="AE78" s="13">
        <v>5.6668459999999997E-2</v>
      </c>
      <c r="AF78" s="13">
        <v>5.2596600000000002E-3</v>
      </c>
      <c r="AG78" s="13">
        <v>0.28560885608856101</v>
      </c>
      <c r="AH78" s="13">
        <v>3.3538610000000003E-2</v>
      </c>
      <c r="AI78" s="13">
        <v>5.6668459999999997E-2</v>
      </c>
      <c r="AJ78" s="13">
        <v>5.2596600000000002E-3</v>
      </c>
      <c r="AK78" s="13">
        <v>0.301158671586716</v>
      </c>
      <c r="AL78" s="13">
        <v>3.3538610000000003E-2</v>
      </c>
      <c r="AM78" s="13">
        <v>5.6668459999999997E-2</v>
      </c>
      <c r="AN78" s="13">
        <v>5.2596600000000002E-3</v>
      </c>
      <c r="AO78" s="13">
        <v>0.26974169741697401</v>
      </c>
      <c r="AP78" s="13">
        <v>3.3538610000000003E-2</v>
      </c>
      <c r="AQ78" s="13">
        <v>5.6668459999999997E-2</v>
      </c>
      <c r="AR78" s="13">
        <v>5.2596600000000002E-3</v>
      </c>
      <c r="AS78" s="13">
        <v>0.29512915129151301</v>
      </c>
      <c r="AT78" s="13">
        <v>3.3538610000000003E-2</v>
      </c>
      <c r="AU78" s="13">
        <v>5.6668459999999997E-2</v>
      </c>
      <c r="AV78" s="13">
        <v>5.2596600000000002E-3</v>
      </c>
      <c r="AW78" s="13">
        <v>0.25387453874538701</v>
      </c>
      <c r="AX78" s="13">
        <v>0.04</v>
      </c>
      <c r="AY78" s="13">
        <v>0.04</v>
      </c>
      <c r="AZ78" s="13">
        <v>0</v>
      </c>
      <c r="BA78" s="13">
        <v>0.14516129032258099</v>
      </c>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4">
        <f>+INDEX('Monthy Targets'!V:V,MATCH(FY2018_ALL_Targets!$B78,'Monthy Targets'!$B:$B,0))</f>
        <v>6.79</v>
      </c>
      <c r="CA78" s="14">
        <f>+INDEX('Monthy Targets'!W:W,MATCH(FY2018_ALL_Targets!$B78,'Monthy Targets'!$B:$B,0))</f>
        <v>6.79</v>
      </c>
      <c r="CB78" s="14">
        <f>+INDEX('Monthy Targets'!X:X,MATCH(FY2018_ALL_Targets!$B78,'Monthy Targets'!$B:$B,0))</f>
        <v>6.79</v>
      </c>
      <c r="CC78" s="14">
        <f>+INDEX('Monthy Targets'!Y:Y,MATCH(FY2018_ALL_Targets!$B78,'Monthy Targets'!$B:$B,0))</f>
        <v>6.79</v>
      </c>
      <c r="CD78" s="14">
        <f>+INDEX('Monthy Targets'!Z:Z,MATCH(FY2018_ALL_Targets!$B78,'Monthy Targets'!$B:$B,0))</f>
        <v>6.79</v>
      </c>
      <c r="CE78" s="14">
        <f>+INDEX('Monthy Targets'!AA:AA,MATCH(FY2018_ALL_Targets!$B78,'Monthy Targets'!$B:$B,0))</f>
        <v>0</v>
      </c>
      <c r="CF78" s="14">
        <f>+INDEX('Monthy Targets'!AB:AB,MATCH(FY2018_ALL_Targets!$B78,'Monthy Targets'!$B:$B,0))</f>
        <v>0</v>
      </c>
      <c r="CG78" s="14">
        <f>+INDEX('Monthy Targets'!AC:AC,MATCH(FY2018_ALL_Targets!$B78,'Monthy Targets'!$B:$B,0))</f>
        <v>0</v>
      </c>
      <c r="CH78" s="14">
        <f>+INDEX('Monthy Targets'!AD:AD,MATCH(FY2018_ALL_Targets!$B78,'Monthy Targets'!$B:$B,0))</f>
        <v>0</v>
      </c>
      <c r="CI78" s="14">
        <f>+INDEX('Monthy Targets'!AE:AE,MATCH(FY2018_ALL_Targets!$B78,'Monthy Targets'!$B:$B,0))</f>
        <v>0</v>
      </c>
      <c r="CJ78" s="14">
        <f>+INDEX('Monthy Targets'!AF:AF,MATCH(FY2018_ALL_Targets!$B78,'Monthy Targets'!$B:$B,0))</f>
        <v>0</v>
      </c>
      <c r="CK78" s="14">
        <f>+INDEX('Monthy Targets'!AG:AG,MATCH(FY2018_ALL_Targets!$B78,'Monthy Targets'!$B:$B,0))</f>
        <v>0</v>
      </c>
      <c r="CL78" s="14">
        <v>0</v>
      </c>
      <c r="CM78" s="14">
        <v>0.45</v>
      </c>
      <c r="CN78" s="14">
        <v>0.45</v>
      </c>
      <c r="CO78" s="14">
        <v>0.45</v>
      </c>
      <c r="DB78" s="14">
        <v>0</v>
      </c>
      <c r="DC78" s="14">
        <v>0.84</v>
      </c>
      <c r="DD78" s="14">
        <v>0.84</v>
      </c>
      <c r="DE78" s="14">
        <v>0.84</v>
      </c>
      <c r="DR78" s="14">
        <v>1.1399999999999999</v>
      </c>
      <c r="DV78" s="12">
        <f t="shared" si="3"/>
        <v>0</v>
      </c>
      <c r="DW78" s="12">
        <f t="shared" si="4"/>
        <v>0</v>
      </c>
      <c r="DX78" s="12">
        <f t="shared" si="5"/>
        <v>0</v>
      </c>
    </row>
    <row r="79" spans="1:128" x14ac:dyDescent="0.25">
      <c r="A79" s="293">
        <v>4888</v>
      </c>
      <c r="B79" s="293">
        <v>455808</v>
      </c>
      <c r="C79" s="293">
        <v>1026254</v>
      </c>
      <c r="D79" s="14">
        <v>1396798583</v>
      </c>
      <c r="F79" s="27" t="s">
        <v>1258</v>
      </c>
      <c r="G79" s="12" t="s">
        <v>863</v>
      </c>
      <c r="H79" s="27" t="s">
        <v>1370</v>
      </c>
      <c r="I79" s="12" t="s">
        <v>864</v>
      </c>
      <c r="J79" s="13">
        <v>0</v>
      </c>
      <c r="K79" s="13">
        <v>4.5454545454545497E-2</v>
      </c>
      <c r="L79" s="13">
        <v>0</v>
      </c>
      <c r="M79" s="13">
        <v>0.180952380952381</v>
      </c>
      <c r="N79" s="13">
        <v>3.3538610000000003E-2</v>
      </c>
      <c r="O79" s="13">
        <v>5.6668459999999997E-2</v>
      </c>
      <c r="P79" s="13">
        <v>5.2596600000000002E-3</v>
      </c>
      <c r="Q79" s="13">
        <v>0.16064707</v>
      </c>
      <c r="R79" s="13">
        <v>3.3538610000000003E-2</v>
      </c>
      <c r="S79" s="13">
        <v>5.6668459999999997E-2</v>
      </c>
      <c r="T79" s="13">
        <v>5.2596600000000002E-3</v>
      </c>
      <c r="U79" s="13">
        <v>0.17787619047618999</v>
      </c>
      <c r="V79" s="13">
        <v>3.3538610000000003E-2</v>
      </c>
      <c r="W79" s="13">
        <v>5.6668459999999997E-2</v>
      </c>
      <c r="X79" s="13">
        <v>5.2596600000000002E-3</v>
      </c>
      <c r="Y79" s="13">
        <v>0.171904761904762</v>
      </c>
      <c r="Z79" s="13">
        <v>3.3538610000000003E-2</v>
      </c>
      <c r="AA79" s="13">
        <v>5.6668459999999997E-2</v>
      </c>
      <c r="AB79" s="13">
        <v>5.2596600000000002E-3</v>
      </c>
      <c r="AC79" s="13">
        <v>0.17480000000000001</v>
      </c>
      <c r="AD79" s="13">
        <v>3.3538610000000003E-2</v>
      </c>
      <c r="AE79" s="13">
        <v>5.6668459999999997E-2</v>
      </c>
      <c r="AF79" s="13">
        <v>5.2596600000000002E-3</v>
      </c>
      <c r="AG79" s="13">
        <v>0.16285714285714301</v>
      </c>
      <c r="AH79" s="13">
        <v>3.3538610000000003E-2</v>
      </c>
      <c r="AI79" s="13">
        <v>5.6668459999999997E-2</v>
      </c>
      <c r="AJ79" s="13">
        <v>5.2596600000000002E-3</v>
      </c>
      <c r="AK79" s="13">
        <v>0.17172380952381</v>
      </c>
      <c r="AL79" s="13">
        <v>3.3538610000000003E-2</v>
      </c>
      <c r="AM79" s="13">
        <v>5.6668459999999997E-2</v>
      </c>
      <c r="AN79" s="13">
        <v>5.2596600000000002E-3</v>
      </c>
      <c r="AO79" s="13">
        <v>0.16064707</v>
      </c>
      <c r="AP79" s="13">
        <v>3.3538610000000003E-2</v>
      </c>
      <c r="AQ79" s="13">
        <v>5.6668459999999997E-2</v>
      </c>
      <c r="AR79" s="13">
        <v>5.2596600000000002E-3</v>
      </c>
      <c r="AS79" s="13">
        <v>0.16828571428571401</v>
      </c>
      <c r="AT79" s="13">
        <v>3.3538610000000003E-2</v>
      </c>
      <c r="AU79" s="13">
        <v>5.6668459999999997E-2</v>
      </c>
      <c r="AV79" s="13">
        <v>5.2596600000000002E-3</v>
      </c>
      <c r="AW79" s="13">
        <v>0.16064707</v>
      </c>
      <c r="AX79" s="13">
        <v>0</v>
      </c>
      <c r="AY79" s="13">
        <v>0.05</v>
      </c>
      <c r="AZ79" s="13">
        <v>0</v>
      </c>
      <c r="BA79" s="13">
        <v>0.2</v>
      </c>
      <c r="BB79" s="13"/>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4">
        <f>+INDEX('Monthy Targets'!V:V,MATCH(FY2018_ALL_Targets!$B79,'Monthy Targets'!$B:$B,0))</f>
        <v>3.34</v>
      </c>
      <c r="CA79" s="14">
        <f>+INDEX('Monthy Targets'!W:W,MATCH(FY2018_ALL_Targets!$B79,'Monthy Targets'!$B:$B,0))</f>
        <v>3.34</v>
      </c>
      <c r="CB79" s="14">
        <f>+INDEX('Monthy Targets'!X:X,MATCH(FY2018_ALL_Targets!$B79,'Monthy Targets'!$B:$B,0))</f>
        <v>3.34</v>
      </c>
      <c r="CC79" s="14">
        <f>+INDEX('Monthy Targets'!Y:Y,MATCH(FY2018_ALL_Targets!$B79,'Monthy Targets'!$B:$B,0))</f>
        <v>3.34</v>
      </c>
      <c r="CD79" s="14">
        <f>+INDEX('Monthy Targets'!Z:Z,MATCH(FY2018_ALL_Targets!$B79,'Monthy Targets'!$B:$B,0))</f>
        <v>3.34</v>
      </c>
      <c r="CE79" s="14">
        <f>+INDEX('Monthy Targets'!AA:AA,MATCH(FY2018_ALL_Targets!$B79,'Monthy Targets'!$B:$B,0))</f>
        <v>0</v>
      </c>
      <c r="CF79" s="14">
        <f>+INDEX('Monthy Targets'!AB:AB,MATCH(FY2018_ALL_Targets!$B79,'Monthy Targets'!$B:$B,0))</f>
        <v>0</v>
      </c>
      <c r="CG79" s="14">
        <f>+INDEX('Monthy Targets'!AC:AC,MATCH(FY2018_ALL_Targets!$B79,'Monthy Targets'!$B:$B,0))</f>
        <v>0</v>
      </c>
      <c r="CH79" s="14">
        <f>+INDEX('Monthy Targets'!AD:AD,MATCH(FY2018_ALL_Targets!$B79,'Monthy Targets'!$B:$B,0))</f>
        <v>0</v>
      </c>
      <c r="CI79" s="14">
        <f>+INDEX('Monthy Targets'!AE:AE,MATCH(FY2018_ALL_Targets!$B79,'Monthy Targets'!$B:$B,0))</f>
        <v>0</v>
      </c>
      <c r="CJ79" s="14">
        <f>+INDEX('Monthy Targets'!AF:AF,MATCH(FY2018_ALL_Targets!$B79,'Monthy Targets'!$B:$B,0))</f>
        <v>0</v>
      </c>
      <c r="CK79" s="14">
        <f>+INDEX('Monthy Targets'!AG:AG,MATCH(FY2018_ALL_Targets!$B79,'Monthy Targets'!$B:$B,0))</f>
        <v>0</v>
      </c>
      <c r="CL79" s="14">
        <v>0.22</v>
      </c>
      <c r="CM79" s="14">
        <v>0.22</v>
      </c>
      <c r="CN79" s="14">
        <v>0.22</v>
      </c>
      <c r="CO79" s="14">
        <v>0</v>
      </c>
      <c r="DB79" s="14">
        <v>0.41</v>
      </c>
      <c r="DC79" s="14">
        <v>0.41</v>
      </c>
      <c r="DD79" s="14">
        <v>0.41</v>
      </c>
      <c r="DE79" s="14">
        <v>0</v>
      </c>
      <c r="DR79" s="14">
        <v>0.56000000000000005</v>
      </c>
      <c r="DV79" s="12">
        <f t="shared" si="3"/>
        <v>0</v>
      </c>
      <c r="DW79" s="12">
        <f t="shared" si="4"/>
        <v>0</v>
      </c>
      <c r="DX79" s="12">
        <f t="shared" si="5"/>
        <v>0</v>
      </c>
    </row>
    <row r="80" spans="1:128" x14ac:dyDescent="0.25">
      <c r="A80" s="293">
        <v>5226</v>
      </c>
      <c r="B80" s="293">
        <v>455812</v>
      </c>
      <c r="C80" s="293">
        <v>1026701</v>
      </c>
      <c r="D80" s="14">
        <v>1275654766</v>
      </c>
      <c r="F80" s="27" t="s">
        <v>1279</v>
      </c>
      <c r="G80" s="12" t="s">
        <v>1039</v>
      </c>
      <c r="H80" s="27" t="s">
        <v>1391</v>
      </c>
      <c r="I80" s="12" t="s">
        <v>1040</v>
      </c>
      <c r="J80" s="13">
        <v>3.1545741324921099E-2</v>
      </c>
      <c r="K80" s="13">
        <v>0.18897637795275599</v>
      </c>
      <c r="L80" s="13">
        <v>0</v>
      </c>
      <c r="M80" s="13">
        <v>0.174377224199288</v>
      </c>
      <c r="N80" s="13">
        <v>3.3538610000000003E-2</v>
      </c>
      <c r="O80" s="13">
        <v>5.6668459999999997E-2</v>
      </c>
      <c r="P80" s="13">
        <v>5.2596600000000002E-3</v>
      </c>
      <c r="Q80" s="13">
        <v>0.16064707</v>
      </c>
      <c r="R80" s="13">
        <v>3.3538610000000003E-2</v>
      </c>
      <c r="S80" s="13">
        <v>0.18576377952755899</v>
      </c>
      <c r="T80" s="13">
        <v>5.2596600000000002E-3</v>
      </c>
      <c r="U80" s="13">
        <v>0.17141281138789999</v>
      </c>
      <c r="V80" s="13">
        <v>3.3538610000000003E-2</v>
      </c>
      <c r="W80" s="13">
        <v>0.179527559055118</v>
      </c>
      <c r="X80" s="13">
        <v>5.2596600000000002E-3</v>
      </c>
      <c r="Y80" s="13">
        <v>0.16565836298932399</v>
      </c>
      <c r="Z80" s="13">
        <v>3.3538610000000003E-2</v>
      </c>
      <c r="AA80" s="13">
        <v>0.18255118110236199</v>
      </c>
      <c r="AB80" s="13">
        <v>5.2596600000000002E-3</v>
      </c>
      <c r="AC80" s="13">
        <v>0.168448398576512</v>
      </c>
      <c r="AD80" s="13">
        <v>3.3538610000000003E-2</v>
      </c>
      <c r="AE80" s="13">
        <v>0.17007874015748001</v>
      </c>
      <c r="AF80" s="13">
        <v>5.2596600000000002E-3</v>
      </c>
      <c r="AG80" s="13">
        <v>0.16064707</v>
      </c>
      <c r="AH80" s="13">
        <v>3.3538610000000003E-2</v>
      </c>
      <c r="AI80" s="13">
        <v>0.17933858267716499</v>
      </c>
      <c r="AJ80" s="13">
        <v>5.2596600000000002E-3</v>
      </c>
      <c r="AK80" s="13">
        <v>0.16548398576512499</v>
      </c>
      <c r="AL80" s="13">
        <v>3.3538610000000003E-2</v>
      </c>
      <c r="AM80" s="13">
        <v>0.16062992125984299</v>
      </c>
      <c r="AN80" s="13">
        <v>5.2596600000000002E-3</v>
      </c>
      <c r="AO80" s="13">
        <v>0.16064707</v>
      </c>
      <c r="AP80" s="13">
        <v>3.3538610000000003E-2</v>
      </c>
      <c r="AQ80" s="13">
        <v>0.175748031496063</v>
      </c>
      <c r="AR80" s="13">
        <v>5.2596600000000002E-3</v>
      </c>
      <c r="AS80" s="13">
        <v>0.16217081850533799</v>
      </c>
      <c r="AT80" s="13">
        <v>3.3538610000000003E-2</v>
      </c>
      <c r="AU80" s="13">
        <v>0.151181102362205</v>
      </c>
      <c r="AV80" s="13">
        <v>5.2596600000000002E-3</v>
      </c>
      <c r="AW80" s="13">
        <v>0.16064707</v>
      </c>
      <c r="AX80" s="13">
        <v>7.3170731707317097E-2</v>
      </c>
      <c r="AY80" s="13">
        <v>0.11111111111111099</v>
      </c>
      <c r="AZ80" s="13">
        <v>0</v>
      </c>
      <c r="BA80" s="13">
        <v>0.25</v>
      </c>
      <c r="BB80" s="13"/>
      <c r="BC80" s="13"/>
      <c r="BD80" s="13"/>
      <c r="BE80" s="13"/>
      <c r="BF80" s="13"/>
      <c r="BG80" s="13"/>
      <c r="BH80" s="13"/>
      <c r="BI80" s="13"/>
      <c r="BJ80" s="13"/>
      <c r="BK80" s="13"/>
      <c r="BL80" s="13"/>
      <c r="BM80" s="13"/>
      <c r="BN80" s="13"/>
      <c r="BO80" s="13"/>
      <c r="BP80" s="13"/>
      <c r="BQ80" s="13"/>
      <c r="BR80" s="13"/>
      <c r="BS80" s="13"/>
      <c r="BT80" s="13"/>
      <c r="BU80" s="13"/>
      <c r="BV80" s="13"/>
      <c r="BW80" s="13"/>
      <c r="BX80" s="13"/>
      <c r="BY80" s="13"/>
      <c r="BZ80" s="14">
        <f>+INDEX('Monthy Targets'!V:V,MATCH(FY2018_ALL_Targets!$B80,'Monthy Targets'!$B:$B,0))</f>
        <v>6.37</v>
      </c>
      <c r="CA80" s="14">
        <f>+INDEX('Monthy Targets'!W:W,MATCH(FY2018_ALL_Targets!$B80,'Monthy Targets'!$B:$B,0))</f>
        <v>6.37</v>
      </c>
      <c r="CB80" s="14">
        <f>+INDEX('Monthy Targets'!X:X,MATCH(FY2018_ALL_Targets!$B80,'Monthy Targets'!$B:$B,0))</f>
        <v>6.37</v>
      </c>
      <c r="CC80" s="14">
        <f>+INDEX('Monthy Targets'!Y:Y,MATCH(FY2018_ALL_Targets!$B80,'Monthy Targets'!$B:$B,0))</f>
        <v>6.37</v>
      </c>
      <c r="CD80" s="14">
        <f>+INDEX('Monthy Targets'!Z:Z,MATCH(FY2018_ALL_Targets!$B80,'Monthy Targets'!$B:$B,0))</f>
        <v>6.37</v>
      </c>
      <c r="CE80" s="14">
        <f>+INDEX('Monthy Targets'!AA:AA,MATCH(FY2018_ALL_Targets!$B80,'Monthy Targets'!$B:$B,0))</f>
        <v>0</v>
      </c>
      <c r="CF80" s="14">
        <f>+INDEX('Monthy Targets'!AB:AB,MATCH(FY2018_ALL_Targets!$B80,'Monthy Targets'!$B:$B,0))</f>
        <v>0</v>
      </c>
      <c r="CG80" s="14">
        <f>+INDEX('Monthy Targets'!AC:AC,MATCH(FY2018_ALL_Targets!$B80,'Monthy Targets'!$B:$B,0))</f>
        <v>0</v>
      </c>
      <c r="CH80" s="14">
        <f>+INDEX('Monthy Targets'!AD:AD,MATCH(FY2018_ALL_Targets!$B80,'Monthy Targets'!$B:$B,0))</f>
        <v>0</v>
      </c>
      <c r="CI80" s="14">
        <f>+INDEX('Monthy Targets'!AE:AE,MATCH(FY2018_ALL_Targets!$B80,'Monthy Targets'!$B:$B,0))</f>
        <v>0</v>
      </c>
      <c r="CJ80" s="14">
        <f>+INDEX('Monthy Targets'!AF:AF,MATCH(FY2018_ALL_Targets!$B80,'Monthy Targets'!$B:$B,0))</f>
        <v>0</v>
      </c>
      <c r="CK80" s="14">
        <f>+INDEX('Monthy Targets'!AG:AG,MATCH(FY2018_ALL_Targets!$B80,'Monthy Targets'!$B:$B,0))</f>
        <v>0</v>
      </c>
      <c r="CL80" s="14">
        <v>0</v>
      </c>
      <c r="CM80" s="14">
        <v>0.42</v>
      </c>
      <c r="CN80" s="14">
        <v>0.42</v>
      </c>
      <c r="CO80" s="14">
        <v>0</v>
      </c>
      <c r="DB80" s="14">
        <v>0</v>
      </c>
      <c r="DC80" s="14">
        <v>0.79</v>
      </c>
      <c r="DD80" s="14">
        <v>0.79</v>
      </c>
      <c r="DE80" s="14">
        <v>0</v>
      </c>
      <c r="DR80" s="14">
        <v>0.94</v>
      </c>
      <c r="DV80" s="12">
        <f t="shared" si="3"/>
        <v>0</v>
      </c>
      <c r="DW80" s="12">
        <f t="shared" si="4"/>
        <v>0</v>
      </c>
      <c r="DX80" s="12">
        <f t="shared" si="5"/>
        <v>0</v>
      </c>
    </row>
    <row r="81" spans="1:128" x14ac:dyDescent="0.25">
      <c r="A81" s="293">
        <v>4073</v>
      </c>
      <c r="B81" s="293">
        <v>455817</v>
      </c>
      <c r="C81" s="293">
        <v>1026685</v>
      </c>
      <c r="D81" s="14">
        <v>1861513285</v>
      </c>
      <c r="F81" s="27" t="s">
        <v>1267</v>
      </c>
      <c r="G81" s="12" t="s">
        <v>166</v>
      </c>
      <c r="H81" s="27" t="s">
        <v>1428</v>
      </c>
      <c r="I81" s="12" t="s">
        <v>167</v>
      </c>
      <c r="J81" s="13">
        <v>5.0125313283208003E-2</v>
      </c>
      <c r="K81" s="13">
        <v>5.0458715596330299E-2</v>
      </c>
      <c r="L81" s="13">
        <v>5.0125313283208E-3</v>
      </c>
      <c r="M81" s="13">
        <v>0.26209677419354799</v>
      </c>
      <c r="N81" s="13">
        <v>3.3538610000000003E-2</v>
      </c>
      <c r="O81" s="13">
        <v>5.6668459999999997E-2</v>
      </c>
      <c r="P81" s="13">
        <v>5.2596600000000002E-3</v>
      </c>
      <c r="Q81" s="13">
        <v>0.16064707</v>
      </c>
      <c r="R81" s="13">
        <v>4.9273182957393503E-2</v>
      </c>
      <c r="S81" s="13">
        <v>5.6668459999999997E-2</v>
      </c>
      <c r="T81" s="13">
        <v>5.2596600000000002E-3</v>
      </c>
      <c r="U81" s="13">
        <v>0.257641129032258</v>
      </c>
      <c r="V81" s="13">
        <v>4.7619047619047603E-2</v>
      </c>
      <c r="W81" s="13">
        <v>5.6668459999999997E-2</v>
      </c>
      <c r="X81" s="13">
        <v>5.2596600000000002E-3</v>
      </c>
      <c r="Y81" s="13">
        <v>0.248991935483871</v>
      </c>
      <c r="Z81" s="13">
        <v>4.8421052631578899E-2</v>
      </c>
      <c r="AA81" s="13">
        <v>5.6668459999999997E-2</v>
      </c>
      <c r="AB81" s="13">
        <v>5.2596600000000002E-3</v>
      </c>
      <c r="AC81" s="13">
        <v>0.25318548387096801</v>
      </c>
      <c r="AD81" s="13">
        <v>4.5112781954887202E-2</v>
      </c>
      <c r="AE81" s="13">
        <v>5.6668459999999997E-2</v>
      </c>
      <c r="AF81" s="13">
        <v>5.2596600000000002E-3</v>
      </c>
      <c r="AG81" s="13">
        <v>0.23588709677419401</v>
      </c>
      <c r="AH81" s="13">
        <v>4.75689223057644E-2</v>
      </c>
      <c r="AI81" s="13">
        <v>5.6668459999999997E-2</v>
      </c>
      <c r="AJ81" s="13">
        <v>5.2596600000000002E-3</v>
      </c>
      <c r="AK81" s="13">
        <v>0.24872983870967699</v>
      </c>
      <c r="AL81" s="13">
        <v>4.2606516290726801E-2</v>
      </c>
      <c r="AM81" s="13">
        <v>5.6668459999999997E-2</v>
      </c>
      <c r="AN81" s="13">
        <v>5.2596600000000002E-3</v>
      </c>
      <c r="AO81" s="13">
        <v>0.22278225806451599</v>
      </c>
      <c r="AP81" s="13">
        <v>4.66165413533835E-2</v>
      </c>
      <c r="AQ81" s="13">
        <v>5.6668459999999997E-2</v>
      </c>
      <c r="AR81" s="13">
        <v>5.2596600000000002E-3</v>
      </c>
      <c r="AS81" s="13">
        <v>0.24374999999999999</v>
      </c>
      <c r="AT81" s="13">
        <v>4.01002506265664E-2</v>
      </c>
      <c r="AU81" s="13">
        <v>5.6668459999999997E-2</v>
      </c>
      <c r="AV81" s="13">
        <v>5.2596600000000002E-3</v>
      </c>
      <c r="AW81" s="13">
        <v>0.209677419354839</v>
      </c>
      <c r="AX81" s="13">
        <v>0</v>
      </c>
      <c r="AY81" s="13">
        <v>2.2222222222222199E-2</v>
      </c>
      <c r="AZ81" s="13">
        <v>0</v>
      </c>
      <c r="BA81" s="13">
        <v>0.21052631578947401</v>
      </c>
      <c r="BB81" s="13"/>
      <c r="BC81" s="13"/>
      <c r="BD81" s="13"/>
      <c r="BE81" s="13"/>
      <c r="BF81" s="13"/>
      <c r="BG81" s="13"/>
      <c r="BH81" s="13"/>
      <c r="BI81" s="13"/>
      <c r="BJ81" s="13"/>
      <c r="BK81" s="13"/>
      <c r="BL81" s="13"/>
      <c r="BM81" s="13"/>
      <c r="BN81" s="13"/>
      <c r="BO81" s="13"/>
      <c r="BP81" s="13"/>
      <c r="BQ81" s="13"/>
      <c r="BR81" s="13"/>
      <c r="BS81" s="13"/>
      <c r="BT81" s="13"/>
      <c r="BU81" s="13"/>
      <c r="BV81" s="13"/>
      <c r="BW81" s="13"/>
      <c r="BX81" s="13"/>
      <c r="BY81" s="13"/>
      <c r="BZ81" s="14">
        <f>+INDEX('Monthy Targets'!V:V,MATCH(FY2018_ALL_Targets!$B81,'Monthy Targets'!$B:$B,0))</f>
        <v>12.36</v>
      </c>
      <c r="CA81" s="14">
        <f>+INDEX('Monthy Targets'!W:W,MATCH(FY2018_ALL_Targets!$B81,'Monthy Targets'!$B:$B,0))</f>
        <v>12.36</v>
      </c>
      <c r="CB81" s="14">
        <f>+INDEX('Monthy Targets'!X:X,MATCH(FY2018_ALL_Targets!$B81,'Monthy Targets'!$B:$B,0))</f>
        <v>12.36</v>
      </c>
      <c r="CC81" s="14">
        <f>+INDEX('Monthy Targets'!Y:Y,MATCH(FY2018_ALL_Targets!$B81,'Monthy Targets'!$B:$B,0))</f>
        <v>12.36</v>
      </c>
      <c r="CD81" s="14">
        <f>+INDEX('Monthy Targets'!Z:Z,MATCH(FY2018_ALL_Targets!$B81,'Monthy Targets'!$B:$B,0))</f>
        <v>12.36</v>
      </c>
      <c r="CE81" s="14">
        <f>+INDEX('Monthy Targets'!AA:AA,MATCH(FY2018_ALL_Targets!$B81,'Monthy Targets'!$B:$B,0))</f>
        <v>0</v>
      </c>
      <c r="CF81" s="14">
        <f>+INDEX('Monthy Targets'!AB:AB,MATCH(FY2018_ALL_Targets!$B81,'Monthy Targets'!$B:$B,0))</f>
        <v>0</v>
      </c>
      <c r="CG81" s="14">
        <f>+INDEX('Monthy Targets'!AC:AC,MATCH(FY2018_ALL_Targets!$B81,'Monthy Targets'!$B:$B,0))</f>
        <v>0</v>
      </c>
      <c r="CH81" s="14">
        <f>+INDEX('Monthy Targets'!AD:AD,MATCH(FY2018_ALL_Targets!$B81,'Monthy Targets'!$B:$B,0))</f>
        <v>0</v>
      </c>
      <c r="CI81" s="14">
        <f>+INDEX('Monthy Targets'!AE:AE,MATCH(FY2018_ALL_Targets!$B81,'Monthy Targets'!$B:$B,0))</f>
        <v>0</v>
      </c>
      <c r="CJ81" s="14">
        <f>+INDEX('Monthy Targets'!AF:AF,MATCH(FY2018_ALL_Targets!$B81,'Monthy Targets'!$B:$B,0))</f>
        <v>0</v>
      </c>
      <c r="CK81" s="14">
        <f>+INDEX('Monthy Targets'!AG:AG,MATCH(FY2018_ALL_Targets!$B81,'Monthy Targets'!$B:$B,0))</f>
        <v>0</v>
      </c>
      <c r="CL81" s="14">
        <v>0.82</v>
      </c>
      <c r="CM81" s="14">
        <v>0.82</v>
      </c>
      <c r="CN81" s="14">
        <v>0.82</v>
      </c>
      <c r="CO81" s="14">
        <v>0.82</v>
      </c>
      <c r="DB81" s="14">
        <v>1.53</v>
      </c>
      <c r="DC81" s="14">
        <v>1.53</v>
      </c>
      <c r="DD81" s="14">
        <v>1.53</v>
      </c>
      <c r="DE81" s="14">
        <v>1.53</v>
      </c>
      <c r="DR81" s="14">
        <v>2.3199999999999998</v>
      </c>
      <c r="DV81" s="12">
        <f t="shared" si="3"/>
        <v>0</v>
      </c>
      <c r="DW81" s="12">
        <f t="shared" si="4"/>
        <v>0</v>
      </c>
      <c r="DX81" s="12">
        <f t="shared" si="5"/>
        <v>0</v>
      </c>
    </row>
    <row r="82" spans="1:128" x14ac:dyDescent="0.25">
      <c r="A82" s="293">
        <v>5018</v>
      </c>
      <c r="B82" s="293">
        <v>455819</v>
      </c>
      <c r="C82" s="293">
        <v>1013354</v>
      </c>
      <c r="D82" s="14">
        <v>1801917497</v>
      </c>
      <c r="F82" s="27" t="s">
        <v>1293</v>
      </c>
      <c r="G82" s="12" t="s">
        <v>913</v>
      </c>
      <c r="H82" s="27" t="s">
        <v>1356</v>
      </c>
      <c r="I82" s="12" t="s">
        <v>914</v>
      </c>
      <c r="J82" s="13">
        <v>2.04081632653061E-2</v>
      </c>
      <c r="K82" s="13">
        <v>3.98009950248756E-2</v>
      </c>
      <c r="L82" s="13">
        <v>0</v>
      </c>
      <c r="M82" s="13">
        <v>0.29181494661921697</v>
      </c>
      <c r="N82" s="13">
        <v>3.3538610000000003E-2</v>
      </c>
      <c r="O82" s="13">
        <v>5.6668459999999997E-2</v>
      </c>
      <c r="P82" s="13">
        <v>5.2596600000000002E-3</v>
      </c>
      <c r="Q82" s="13">
        <v>0.16064707</v>
      </c>
      <c r="R82" s="13">
        <v>3.3538610000000003E-2</v>
      </c>
      <c r="S82" s="13">
        <v>5.6668459999999997E-2</v>
      </c>
      <c r="T82" s="13">
        <v>5.2596600000000002E-3</v>
      </c>
      <c r="U82" s="13">
        <v>0.28685409252668997</v>
      </c>
      <c r="V82" s="13">
        <v>3.3538610000000003E-2</v>
      </c>
      <c r="W82" s="13">
        <v>5.6668459999999997E-2</v>
      </c>
      <c r="X82" s="13">
        <v>5.2596600000000002E-3</v>
      </c>
      <c r="Y82" s="13">
        <v>0.27722419928825598</v>
      </c>
      <c r="Z82" s="13">
        <v>3.3538610000000003E-2</v>
      </c>
      <c r="AA82" s="13">
        <v>5.6668459999999997E-2</v>
      </c>
      <c r="AB82" s="13">
        <v>5.2596600000000002E-3</v>
      </c>
      <c r="AC82" s="13">
        <v>0.28189323843416397</v>
      </c>
      <c r="AD82" s="13">
        <v>3.3538610000000003E-2</v>
      </c>
      <c r="AE82" s="13">
        <v>5.6668459999999997E-2</v>
      </c>
      <c r="AF82" s="13">
        <v>5.2596600000000002E-3</v>
      </c>
      <c r="AG82" s="13">
        <v>0.26263345195729498</v>
      </c>
      <c r="AH82" s="13">
        <v>3.3538610000000003E-2</v>
      </c>
      <c r="AI82" s="13">
        <v>5.6668459999999997E-2</v>
      </c>
      <c r="AJ82" s="13">
        <v>5.2596600000000002E-3</v>
      </c>
      <c r="AK82" s="13">
        <v>0.27693238434163697</v>
      </c>
      <c r="AL82" s="13">
        <v>3.3538610000000003E-2</v>
      </c>
      <c r="AM82" s="13">
        <v>5.6668459999999997E-2</v>
      </c>
      <c r="AN82" s="13">
        <v>5.2596600000000002E-3</v>
      </c>
      <c r="AO82" s="13">
        <v>0.24804270462633499</v>
      </c>
      <c r="AP82" s="13">
        <v>3.3538610000000003E-2</v>
      </c>
      <c r="AQ82" s="13">
        <v>5.6668459999999997E-2</v>
      </c>
      <c r="AR82" s="13">
        <v>5.2596600000000002E-3</v>
      </c>
      <c r="AS82" s="13">
        <v>0.27138790035587201</v>
      </c>
      <c r="AT82" s="13">
        <v>3.3538610000000003E-2</v>
      </c>
      <c r="AU82" s="13">
        <v>5.6668459999999997E-2</v>
      </c>
      <c r="AV82" s="13">
        <v>5.2596600000000002E-3</v>
      </c>
      <c r="AW82" s="13">
        <v>0.23345195729537399</v>
      </c>
      <c r="AX82" s="13">
        <v>4.5871559633027498E-2</v>
      </c>
      <c r="AY82" s="13">
        <v>4.49438202247191E-2</v>
      </c>
      <c r="AZ82" s="13">
        <v>0</v>
      </c>
      <c r="BA82" s="13">
        <v>0.278481012658228</v>
      </c>
      <c r="BB82" s="13"/>
      <c r="BC82" s="13"/>
      <c r="BD82" s="13"/>
      <c r="BE82" s="13"/>
      <c r="BF82" s="13"/>
      <c r="BG82" s="13"/>
      <c r="BH82" s="13"/>
      <c r="BI82" s="13"/>
      <c r="BJ82" s="13"/>
      <c r="BK82" s="13"/>
      <c r="BL82" s="13"/>
      <c r="BM82" s="13"/>
      <c r="BN82" s="13"/>
      <c r="BO82" s="13"/>
      <c r="BP82" s="13"/>
      <c r="BQ82" s="13"/>
      <c r="BR82" s="13"/>
      <c r="BS82" s="13"/>
      <c r="BT82" s="13"/>
      <c r="BU82" s="13"/>
      <c r="BV82" s="13"/>
      <c r="BW82" s="13"/>
      <c r="BX82" s="13"/>
      <c r="BY82" s="13"/>
      <c r="BZ82" s="14">
        <f>+INDEX('Monthy Targets'!V:V,MATCH(FY2018_ALL_Targets!$B82,'Monthy Targets'!$B:$B,0))</f>
        <v>8.07</v>
      </c>
      <c r="CA82" s="14">
        <f>+INDEX('Monthy Targets'!W:W,MATCH(FY2018_ALL_Targets!$B82,'Monthy Targets'!$B:$B,0))</f>
        <v>8.07</v>
      </c>
      <c r="CB82" s="14">
        <f>+INDEX('Monthy Targets'!X:X,MATCH(FY2018_ALL_Targets!$B82,'Monthy Targets'!$B:$B,0))</f>
        <v>8.07</v>
      </c>
      <c r="CC82" s="14">
        <f>+INDEX('Monthy Targets'!Y:Y,MATCH(FY2018_ALL_Targets!$B82,'Monthy Targets'!$B:$B,0))</f>
        <v>8.07</v>
      </c>
      <c r="CD82" s="14">
        <f>+INDEX('Monthy Targets'!Z:Z,MATCH(FY2018_ALL_Targets!$B82,'Monthy Targets'!$B:$B,0))</f>
        <v>8.07</v>
      </c>
      <c r="CE82" s="14">
        <f>+INDEX('Monthy Targets'!AA:AA,MATCH(FY2018_ALL_Targets!$B82,'Monthy Targets'!$B:$B,0))</f>
        <v>0</v>
      </c>
      <c r="CF82" s="14">
        <f>+INDEX('Monthy Targets'!AB:AB,MATCH(FY2018_ALL_Targets!$B82,'Monthy Targets'!$B:$B,0))</f>
        <v>0</v>
      </c>
      <c r="CG82" s="14">
        <f>+INDEX('Monthy Targets'!AC:AC,MATCH(FY2018_ALL_Targets!$B82,'Monthy Targets'!$B:$B,0))</f>
        <v>0</v>
      </c>
      <c r="CH82" s="14">
        <f>+INDEX('Monthy Targets'!AD:AD,MATCH(FY2018_ALL_Targets!$B82,'Monthy Targets'!$B:$B,0))</f>
        <v>0</v>
      </c>
      <c r="CI82" s="14">
        <f>+INDEX('Monthy Targets'!AE:AE,MATCH(FY2018_ALL_Targets!$B82,'Monthy Targets'!$B:$B,0))</f>
        <v>0</v>
      </c>
      <c r="CJ82" s="14">
        <f>+INDEX('Monthy Targets'!AF:AF,MATCH(FY2018_ALL_Targets!$B82,'Monthy Targets'!$B:$B,0))</f>
        <v>0</v>
      </c>
      <c r="CK82" s="14">
        <f>+INDEX('Monthy Targets'!AG:AG,MATCH(FY2018_ALL_Targets!$B82,'Monthy Targets'!$B:$B,0))</f>
        <v>0</v>
      </c>
      <c r="CL82" s="14">
        <v>0</v>
      </c>
      <c r="CM82" s="14">
        <v>0.54</v>
      </c>
      <c r="CN82" s="14">
        <v>0.54</v>
      </c>
      <c r="CO82" s="14">
        <v>0.54</v>
      </c>
      <c r="DB82" s="14">
        <v>0</v>
      </c>
      <c r="DC82" s="14">
        <v>1</v>
      </c>
      <c r="DD82" s="14">
        <v>1</v>
      </c>
      <c r="DE82" s="14">
        <v>0</v>
      </c>
      <c r="DR82" s="14">
        <v>1.25</v>
      </c>
      <c r="DV82" s="12">
        <f t="shared" si="3"/>
        <v>0</v>
      </c>
      <c r="DW82" s="12">
        <f t="shared" si="4"/>
        <v>0</v>
      </c>
      <c r="DX82" s="12">
        <f t="shared" si="5"/>
        <v>0</v>
      </c>
    </row>
    <row r="83" spans="1:128" x14ac:dyDescent="0.25">
      <c r="A83" s="293">
        <v>4586</v>
      </c>
      <c r="B83" s="293">
        <v>455831</v>
      </c>
      <c r="C83" s="293">
        <v>1026616</v>
      </c>
      <c r="D83" s="14">
        <v>1194713941</v>
      </c>
      <c r="F83" s="27" t="s">
        <v>1296</v>
      </c>
      <c r="G83" s="12" t="s">
        <v>734</v>
      </c>
      <c r="H83" s="27" t="s">
        <v>1356</v>
      </c>
      <c r="I83" s="12" t="s">
        <v>735</v>
      </c>
      <c r="J83" s="13">
        <v>4.7619047619047603E-2</v>
      </c>
      <c r="K83" s="13">
        <v>2.0833333333333301E-2</v>
      </c>
      <c r="L83" s="13">
        <v>0</v>
      </c>
      <c r="M83" s="13">
        <v>0.47222222222222199</v>
      </c>
      <c r="N83" s="13">
        <v>3.3538610000000003E-2</v>
      </c>
      <c r="O83" s="13">
        <v>5.6668459999999997E-2</v>
      </c>
      <c r="P83" s="13">
        <v>5.2596600000000002E-3</v>
      </c>
      <c r="Q83" s="13">
        <v>0.16064707</v>
      </c>
      <c r="R83" s="13">
        <v>4.6809523809523801E-2</v>
      </c>
      <c r="S83" s="13">
        <v>5.6668459999999997E-2</v>
      </c>
      <c r="T83" s="13">
        <v>5.2596600000000002E-3</v>
      </c>
      <c r="U83" s="13">
        <v>0.46419444444444402</v>
      </c>
      <c r="V83" s="13">
        <v>4.5238095238095202E-2</v>
      </c>
      <c r="W83" s="13">
        <v>5.6668459999999997E-2</v>
      </c>
      <c r="X83" s="13">
        <v>5.2596600000000002E-3</v>
      </c>
      <c r="Y83" s="13">
        <v>0.44861111111111102</v>
      </c>
      <c r="Z83" s="13">
        <v>4.5999999999999999E-2</v>
      </c>
      <c r="AA83" s="13">
        <v>5.6668459999999997E-2</v>
      </c>
      <c r="AB83" s="13">
        <v>5.2596600000000002E-3</v>
      </c>
      <c r="AC83" s="13">
        <v>0.456166666666667</v>
      </c>
      <c r="AD83" s="13">
        <v>4.2857142857142899E-2</v>
      </c>
      <c r="AE83" s="13">
        <v>5.6668459999999997E-2</v>
      </c>
      <c r="AF83" s="13">
        <v>5.2596600000000002E-3</v>
      </c>
      <c r="AG83" s="13">
        <v>0.42499999999999999</v>
      </c>
      <c r="AH83" s="13">
        <v>4.5190476190476198E-2</v>
      </c>
      <c r="AI83" s="13">
        <v>5.6668459999999997E-2</v>
      </c>
      <c r="AJ83" s="13">
        <v>5.2596600000000002E-3</v>
      </c>
      <c r="AK83" s="13">
        <v>0.44813888888888898</v>
      </c>
      <c r="AL83" s="13">
        <v>4.0476190476190499E-2</v>
      </c>
      <c r="AM83" s="13">
        <v>5.6668459999999997E-2</v>
      </c>
      <c r="AN83" s="13">
        <v>5.2596600000000002E-3</v>
      </c>
      <c r="AO83" s="13">
        <v>0.40138888888888902</v>
      </c>
      <c r="AP83" s="13">
        <v>4.4285714285714303E-2</v>
      </c>
      <c r="AQ83" s="13">
        <v>5.6668459999999997E-2</v>
      </c>
      <c r="AR83" s="13">
        <v>5.2596600000000002E-3</v>
      </c>
      <c r="AS83" s="13">
        <v>0.43916666666666698</v>
      </c>
      <c r="AT83" s="13">
        <v>3.8095238095238099E-2</v>
      </c>
      <c r="AU83" s="13">
        <v>5.6668459999999997E-2</v>
      </c>
      <c r="AV83" s="13">
        <v>5.2596600000000002E-3</v>
      </c>
      <c r="AW83" s="13">
        <v>0.37777777777777799</v>
      </c>
      <c r="AX83" s="13">
        <v>4.5454545454545497E-2</v>
      </c>
      <c r="AY83" s="13">
        <v>0.05</v>
      </c>
      <c r="AZ83" s="13">
        <v>0</v>
      </c>
      <c r="BA83" s="13">
        <v>0.32258064516128998</v>
      </c>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4">
        <f>+INDEX('Monthy Targets'!V:V,MATCH(FY2018_ALL_Targets!$B83,'Monthy Targets'!$B:$B,0))</f>
        <v>4.38</v>
      </c>
      <c r="CA83" s="14">
        <f>+INDEX('Monthy Targets'!W:W,MATCH(FY2018_ALL_Targets!$B83,'Monthy Targets'!$B:$B,0))</f>
        <v>4.38</v>
      </c>
      <c r="CB83" s="14">
        <f>+INDEX('Monthy Targets'!X:X,MATCH(FY2018_ALL_Targets!$B83,'Monthy Targets'!$B:$B,0))</f>
        <v>4.38</v>
      </c>
      <c r="CC83" s="14">
        <f>+INDEX('Monthy Targets'!Y:Y,MATCH(FY2018_ALL_Targets!$B83,'Monthy Targets'!$B:$B,0))</f>
        <v>4.38</v>
      </c>
      <c r="CD83" s="14">
        <f>+INDEX('Monthy Targets'!Z:Z,MATCH(FY2018_ALL_Targets!$B83,'Monthy Targets'!$B:$B,0))</f>
        <v>4.38</v>
      </c>
      <c r="CE83" s="14">
        <f>+INDEX('Monthy Targets'!AA:AA,MATCH(FY2018_ALL_Targets!$B83,'Monthy Targets'!$B:$B,0))</f>
        <v>0</v>
      </c>
      <c r="CF83" s="14">
        <f>+INDEX('Monthy Targets'!AB:AB,MATCH(FY2018_ALL_Targets!$B83,'Monthy Targets'!$B:$B,0))</f>
        <v>0</v>
      </c>
      <c r="CG83" s="14">
        <f>+INDEX('Monthy Targets'!AC:AC,MATCH(FY2018_ALL_Targets!$B83,'Monthy Targets'!$B:$B,0))</f>
        <v>0</v>
      </c>
      <c r="CH83" s="14">
        <f>+INDEX('Monthy Targets'!AD:AD,MATCH(FY2018_ALL_Targets!$B83,'Monthy Targets'!$B:$B,0))</f>
        <v>0</v>
      </c>
      <c r="CI83" s="14">
        <f>+INDEX('Monthy Targets'!AE:AE,MATCH(FY2018_ALL_Targets!$B83,'Monthy Targets'!$B:$B,0))</f>
        <v>0</v>
      </c>
      <c r="CJ83" s="14">
        <f>+INDEX('Monthy Targets'!AF:AF,MATCH(FY2018_ALL_Targets!$B83,'Monthy Targets'!$B:$B,0))</f>
        <v>0</v>
      </c>
      <c r="CK83" s="14">
        <f>+INDEX('Monthy Targets'!AG:AG,MATCH(FY2018_ALL_Targets!$B83,'Monthy Targets'!$B:$B,0))</f>
        <v>0</v>
      </c>
      <c r="CL83" s="14">
        <v>0.28999999999999998</v>
      </c>
      <c r="CM83" s="14">
        <v>0.28999999999999998</v>
      </c>
      <c r="CN83" s="14">
        <v>0.28999999999999998</v>
      </c>
      <c r="CO83" s="14">
        <v>0.28999999999999998</v>
      </c>
      <c r="DB83" s="14">
        <v>0</v>
      </c>
      <c r="DC83" s="14">
        <v>0.54</v>
      </c>
      <c r="DD83" s="14">
        <v>0.54</v>
      </c>
      <c r="DE83" s="14">
        <v>0.54</v>
      </c>
      <c r="DR83" s="14">
        <v>0.76</v>
      </c>
      <c r="DV83" s="12">
        <f t="shared" si="3"/>
        <v>0</v>
      </c>
      <c r="DW83" s="12">
        <f t="shared" si="4"/>
        <v>0</v>
      </c>
      <c r="DX83" s="12">
        <f t="shared" si="5"/>
        <v>0</v>
      </c>
    </row>
    <row r="84" spans="1:128" x14ac:dyDescent="0.25">
      <c r="A84" s="293">
        <v>4098</v>
      </c>
      <c r="B84" s="293">
        <v>455832</v>
      </c>
      <c r="C84" s="293">
        <v>1026675</v>
      </c>
      <c r="D84" s="14">
        <v>1285022673</v>
      </c>
      <c r="F84" s="27" t="s">
        <v>1298</v>
      </c>
      <c r="G84" s="12" t="s">
        <v>572</v>
      </c>
      <c r="H84" s="27" t="s">
        <v>1331</v>
      </c>
      <c r="I84" s="12" t="s">
        <v>573</v>
      </c>
      <c r="J84" s="13">
        <v>0</v>
      </c>
      <c r="K84" s="13">
        <v>7.3943661971830998E-2</v>
      </c>
      <c r="L84" s="13">
        <v>0</v>
      </c>
      <c r="M84" s="13">
        <v>5.0802139037433199E-2</v>
      </c>
      <c r="N84" s="13">
        <v>3.3538610000000003E-2</v>
      </c>
      <c r="O84" s="13">
        <v>5.6668459999999997E-2</v>
      </c>
      <c r="P84" s="13">
        <v>5.2596600000000002E-3</v>
      </c>
      <c r="Q84" s="13">
        <v>0.16064707</v>
      </c>
      <c r="R84" s="13">
        <v>3.3538610000000003E-2</v>
      </c>
      <c r="S84" s="13">
        <v>7.2686619718309906E-2</v>
      </c>
      <c r="T84" s="13">
        <v>5.2596600000000002E-3</v>
      </c>
      <c r="U84" s="13">
        <v>0.16064707</v>
      </c>
      <c r="V84" s="13">
        <v>3.3538610000000003E-2</v>
      </c>
      <c r="W84" s="13">
        <v>7.0246478873239399E-2</v>
      </c>
      <c r="X84" s="13">
        <v>5.2596600000000002E-3</v>
      </c>
      <c r="Y84" s="13">
        <v>0.16064707</v>
      </c>
      <c r="Z84" s="13">
        <v>3.3538610000000003E-2</v>
      </c>
      <c r="AA84" s="13">
        <v>7.1429577464788702E-2</v>
      </c>
      <c r="AB84" s="13">
        <v>5.2596600000000002E-3</v>
      </c>
      <c r="AC84" s="13">
        <v>0.16064707</v>
      </c>
      <c r="AD84" s="13">
        <v>3.3538610000000003E-2</v>
      </c>
      <c r="AE84" s="13">
        <v>6.6549295774647896E-2</v>
      </c>
      <c r="AF84" s="13">
        <v>5.2596600000000002E-3</v>
      </c>
      <c r="AG84" s="13">
        <v>0.16064707</v>
      </c>
      <c r="AH84" s="13">
        <v>3.3538610000000003E-2</v>
      </c>
      <c r="AI84" s="13">
        <v>7.0172535211267595E-2</v>
      </c>
      <c r="AJ84" s="13">
        <v>5.2596600000000002E-3</v>
      </c>
      <c r="AK84" s="13">
        <v>0.16064707</v>
      </c>
      <c r="AL84" s="13">
        <v>3.3538610000000003E-2</v>
      </c>
      <c r="AM84" s="13">
        <v>6.2852112676056296E-2</v>
      </c>
      <c r="AN84" s="13">
        <v>5.2596600000000002E-3</v>
      </c>
      <c r="AO84" s="13">
        <v>0.16064707</v>
      </c>
      <c r="AP84" s="13">
        <v>3.3538610000000003E-2</v>
      </c>
      <c r="AQ84" s="13">
        <v>6.8767605633802797E-2</v>
      </c>
      <c r="AR84" s="13">
        <v>5.2596600000000002E-3</v>
      </c>
      <c r="AS84" s="13">
        <v>0.16064707</v>
      </c>
      <c r="AT84" s="13">
        <v>3.3538610000000003E-2</v>
      </c>
      <c r="AU84" s="13">
        <v>5.91549295774648E-2</v>
      </c>
      <c r="AV84" s="13">
        <v>5.2596600000000002E-3</v>
      </c>
      <c r="AW84" s="13">
        <v>0.16064707</v>
      </c>
      <c r="AX84" s="13">
        <v>0</v>
      </c>
      <c r="AY84" s="13">
        <v>5.1282051282051301E-2</v>
      </c>
      <c r="AZ84" s="13">
        <v>0</v>
      </c>
      <c r="BA84" s="13">
        <v>5.60747663551402E-2</v>
      </c>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4">
        <f>+INDEX('Monthy Targets'!V:V,MATCH(FY2018_ALL_Targets!$B84,'Monthy Targets'!$B:$B,0))</f>
        <v>9.91</v>
      </c>
      <c r="CA84" s="14">
        <f>+INDEX('Monthy Targets'!W:W,MATCH(FY2018_ALL_Targets!$B84,'Monthy Targets'!$B:$B,0))</f>
        <v>9.91</v>
      </c>
      <c r="CB84" s="14">
        <f>+INDEX('Monthy Targets'!X:X,MATCH(FY2018_ALL_Targets!$B84,'Monthy Targets'!$B:$B,0))</f>
        <v>9.91</v>
      </c>
      <c r="CC84" s="14">
        <f>+INDEX('Monthy Targets'!Y:Y,MATCH(FY2018_ALL_Targets!$B84,'Monthy Targets'!$B:$B,0))</f>
        <v>9.91</v>
      </c>
      <c r="CD84" s="14">
        <f>+INDEX('Monthy Targets'!Z:Z,MATCH(FY2018_ALL_Targets!$B84,'Monthy Targets'!$B:$B,0))</f>
        <v>9.91</v>
      </c>
      <c r="CE84" s="14">
        <f>+INDEX('Monthy Targets'!AA:AA,MATCH(FY2018_ALL_Targets!$B84,'Monthy Targets'!$B:$B,0))</f>
        <v>0</v>
      </c>
      <c r="CF84" s="14">
        <f>+INDEX('Monthy Targets'!AB:AB,MATCH(FY2018_ALL_Targets!$B84,'Monthy Targets'!$B:$B,0))</f>
        <v>0</v>
      </c>
      <c r="CG84" s="14">
        <f>+INDEX('Monthy Targets'!AC:AC,MATCH(FY2018_ALL_Targets!$B84,'Monthy Targets'!$B:$B,0))</f>
        <v>0</v>
      </c>
      <c r="CH84" s="14">
        <f>+INDEX('Monthy Targets'!AD:AD,MATCH(FY2018_ALL_Targets!$B84,'Monthy Targets'!$B:$B,0))</f>
        <v>0</v>
      </c>
      <c r="CI84" s="14">
        <f>+INDEX('Monthy Targets'!AE:AE,MATCH(FY2018_ALL_Targets!$B84,'Monthy Targets'!$B:$B,0))</f>
        <v>0</v>
      </c>
      <c r="CJ84" s="14">
        <f>+INDEX('Monthy Targets'!AF:AF,MATCH(FY2018_ALL_Targets!$B84,'Monthy Targets'!$B:$B,0))</f>
        <v>0</v>
      </c>
      <c r="CK84" s="14">
        <f>+INDEX('Monthy Targets'!AG:AG,MATCH(FY2018_ALL_Targets!$B84,'Monthy Targets'!$B:$B,0))</f>
        <v>0</v>
      </c>
      <c r="CL84" s="14">
        <v>0.66</v>
      </c>
      <c r="CM84" s="14">
        <v>0.66</v>
      </c>
      <c r="CN84" s="14">
        <v>0.66</v>
      </c>
      <c r="CO84" s="14">
        <v>0.66</v>
      </c>
      <c r="DB84" s="14">
        <v>1.22</v>
      </c>
      <c r="DC84" s="14">
        <v>1.22</v>
      </c>
      <c r="DD84" s="14">
        <v>1.22</v>
      </c>
      <c r="DE84" s="14">
        <v>1.22</v>
      </c>
      <c r="DR84" s="14">
        <v>1.86</v>
      </c>
      <c r="DV84" s="12">
        <f t="shared" si="3"/>
        <v>0</v>
      </c>
      <c r="DW84" s="12">
        <f t="shared" si="4"/>
        <v>0</v>
      </c>
      <c r="DX84" s="12">
        <f t="shared" si="5"/>
        <v>0</v>
      </c>
    </row>
    <row r="85" spans="1:128" x14ac:dyDescent="0.25">
      <c r="A85" s="293">
        <v>5237</v>
      </c>
      <c r="B85" s="293">
        <v>455834</v>
      </c>
      <c r="C85" s="293">
        <v>1003370</v>
      </c>
      <c r="D85" s="14">
        <v>1447244116</v>
      </c>
      <c r="F85" s="27" t="s">
        <v>1296</v>
      </c>
      <c r="G85" s="12" t="s">
        <v>1047</v>
      </c>
      <c r="H85" s="27" t="s">
        <v>1356</v>
      </c>
      <c r="I85" s="12" t="s">
        <v>1048</v>
      </c>
      <c r="J85" s="13">
        <v>1.45454545454545E-2</v>
      </c>
      <c r="K85" s="13">
        <v>8.5470085470085496E-3</v>
      </c>
      <c r="L85" s="13">
        <v>0</v>
      </c>
      <c r="M85" s="13">
        <v>0.212927756653992</v>
      </c>
      <c r="N85" s="13">
        <v>3.3538610000000003E-2</v>
      </c>
      <c r="O85" s="13">
        <v>5.6668459999999997E-2</v>
      </c>
      <c r="P85" s="13">
        <v>5.2596600000000002E-3</v>
      </c>
      <c r="Q85" s="13">
        <v>0.16064707</v>
      </c>
      <c r="R85" s="13">
        <v>3.3538610000000003E-2</v>
      </c>
      <c r="S85" s="13">
        <v>5.6668459999999997E-2</v>
      </c>
      <c r="T85" s="13">
        <v>5.2596600000000002E-3</v>
      </c>
      <c r="U85" s="13">
        <v>0.20930798479087501</v>
      </c>
      <c r="V85" s="13">
        <v>3.3538610000000003E-2</v>
      </c>
      <c r="W85" s="13">
        <v>5.6668459999999997E-2</v>
      </c>
      <c r="X85" s="13">
        <v>5.2596600000000002E-3</v>
      </c>
      <c r="Y85" s="13">
        <v>0.202281368821293</v>
      </c>
      <c r="Z85" s="13">
        <v>3.3538610000000003E-2</v>
      </c>
      <c r="AA85" s="13">
        <v>5.6668459999999997E-2</v>
      </c>
      <c r="AB85" s="13">
        <v>5.2596600000000002E-3</v>
      </c>
      <c r="AC85" s="13">
        <v>0.20568821292775699</v>
      </c>
      <c r="AD85" s="13">
        <v>3.3538610000000003E-2</v>
      </c>
      <c r="AE85" s="13">
        <v>5.6668459999999997E-2</v>
      </c>
      <c r="AF85" s="13">
        <v>5.2596600000000002E-3</v>
      </c>
      <c r="AG85" s="13">
        <v>0.191634980988593</v>
      </c>
      <c r="AH85" s="13">
        <v>3.3538610000000003E-2</v>
      </c>
      <c r="AI85" s="13">
        <v>5.6668459999999997E-2</v>
      </c>
      <c r="AJ85" s="13">
        <v>5.2596600000000002E-3</v>
      </c>
      <c r="AK85" s="13">
        <v>0.202068441064639</v>
      </c>
      <c r="AL85" s="13">
        <v>3.3538610000000003E-2</v>
      </c>
      <c r="AM85" s="13">
        <v>5.6668459999999997E-2</v>
      </c>
      <c r="AN85" s="13">
        <v>5.2596600000000002E-3</v>
      </c>
      <c r="AO85" s="13">
        <v>0.180988593155894</v>
      </c>
      <c r="AP85" s="13">
        <v>3.3538610000000003E-2</v>
      </c>
      <c r="AQ85" s="13">
        <v>5.6668459999999997E-2</v>
      </c>
      <c r="AR85" s="13">
        <v>5.2596600000000002E-3</v>
      </c>
      <c r="AS85" s="13">
        <v>0.19802281368821301</v>
      </c>
      <c r="AT85" s="13">
        <v>3.3538610000000003E-2</v>
      </c>
      <c r="AU85" s="13">
        <v>5.6668459999999997E-2</v>
      </c>
      <c r="AV85" s="13">
        <v>5.2596600000000002E-3</v>
      </c>
      <c r="AW85" s="13">
        <v>0.170342205323194</v>
      </c>
      <c r="AX85" s="13">
        <v>0</v>
      </c>
      <c r="AY85" s="13">
        <v>1.6129032258064498E-2</v>
      </c>
      <c r="AZ85" s="13">
        <v>0</v>
      </c>
      <c r="BA85" s="13">
        <v>0.20895522388059701</v>
      </c>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4">
        <f>+INDEX('Monthy Targets'!V:V,MATCH(FY2018_ALL_Targets!$B85,'Monthy Targets'!$B:$B,0))</f>
        <v>4.49</v>
      </c>
      <c r="CA85" s="14">
        <f>+INDEX('Monthy Targets'!W:W,MATCH(FY2018_ALL_Targets!$B85,'Monthy Targets'!$B:$B,0))</f>
        <v>4.49</v>
      </c>
      <c r="CB85" s="14">
        <f>+INDEX('Monthy Targets'!X:X,MATCH(FY2018_ALL_Targets!$B85,'Monthy Targets'!$B:$B,0))</f>
        <v>4.49</v>
      </c>
      <c r="CC85" s="14">
        <f>+INDEX('Monthy Targets'!Y:Y,MATCH(FY2018_ALL_Targets!$B85,'Monthy Targets'!$B:$B,0))</f>
        <v>4.49</v>
      </c>
      <c r="CD85" s="14">
        <f>+INDEX('Monthy Targets'!Z:Z,MATCH(FY2018_ALL_Targets!$B85,'Monthy Targets'!$B:$B,0))</f>
        <v>4.49</v>
      </c>
      <c r="CE85" s="14">
        <f>+INDEX('Monthy Targets'!AA:AA,MATCH(FY2018_ALL_Targets!$B85,'Monthy Targets'!$B:$B,0))</f>
        <v>0</v>
      </c>
      <c r="CF85" s="14">
        <f>+INDEX('Monthy Targets'!AB:AB,MATCH(FY2018_ALL_Targets!$B85,'Monthy Targets'!$B:$B,0))</f>
        <v>0</v>
      </c>
      <c r="CG85" s="14">
        <f>+INDEX('Monthy Targets'!AC:AC,MATCH(FY2018_ALL_Targets!$B85,'Monthy Targets'!$B:$B,0))</f>
        <v>0</v>
      </c>
      <c r="CH85" s="14">
        <f>+INDEX('Monthy Targets'!AD:AD,MATCH(FY2018_ALL_Targets!$B85,'Monthy Targets'!$B:$B,0))</f>
        <v>0</v>
      </c>
      <c r="CI85" s="14">
        <f>+INDEX('Monthy Targets'!AE:AE,MATCH(FY2018_ALL_Targets!$B85,'Monthy Targets'!$B:$B,0))</f>
        <v>0</v>
      </c>
      <c r="CJ85" s="14">
        <f>+INDEX('Monthy Targets'!AF:AF,MATCH(FY2018_ALL_Targets!$B85,'Monthy Targets'!$B:$B,0))</f>
        <v>0</v>
      </c>
      <c r="CK85" s="14">
        <f>+INDEX('Monthy Targets'!AG:AG,MATCH(FY2018_ALL_Targets!$B85,'Monthy Targets'!$B:$B,0))</f>
        <v>0</v>
      </c>
      <c r="CL85" s="14">
        <v>0.3</v>
      </c>
      <c r="CM85" s="14">
        <v>0.3</v>
      </c>
      <c r="CN85" s="14">
        <v>0.3</v>
      </c>
      <c r="CO85" s="14">
        <v>0.3</v>
      </c>
      <c r="DB85" s="14">
        <v>0.56000000000000005</v>
      </c>
      <c r="DC85" s="14">
        <v>0.56000000000000005</v>
      </c>
      <c r="DD85" s="14">
        <v>0.56000000000000005</v>
      </c>
      <c r="DE85" s="14">
        <v>0</v>
      </c>
      <c r="DR85" s="14">
        <v>0.79</v>
      </c>
      <c r="DV85" s="12">
        <f t="shared" si="3"/>
        <v>0</v>
      </c>
      <c r="DW85" s="12">
        <f t="shared" si="4"/>
        <v>0</v>
      </c>
      <c r="DX85" s="12">
        <f t="shared" si="5"/>
        <v>0</v>
      </c>
    </row>
    <row r="86" spans="1:128" x14ac:dyDescent="0.25">
      <c r="A86" s="293">
        <v>5031</v>
      </c>
      <c r="B86" s="293">
        <v>455835</v>
      </c>
      <c r="C86" s="293">
        <v>1013410</v>
      </c>
      <c r="D86" s="14">
        <v>1477674968</v>
      </c>
      <c r="F86" s="27" t="s">
        <v>1293</v>
      </c>
      <c r="G86" s="12" t="s">
        <v>915</v>
      </c>
      <c r="H86" s="27" t="s">
        <v>1356</v>
      </c>
      <c r="I86" s="12" t="s">
        <v>916</v>
      </c>
      <c r="J86" s="13">
        <v>2.3715415019762799E-2</v>
      </c>
      <c r="K86" s="13">
        <v>5.5555555555555601E-2</v>
      </c>
      <c r="L86" s="13">
        <v>0</v>
      </c>
      <c r="M86" s="13">
        <v>0.151219512195122</v>
      </c>
      <c r="N86" s="13">
        <v>3.3538610000000003E-2</v>
      </c>
      <c r="O86" s="13">
        <v>5.6668459999999997E-2</v>
      </c>
      <c r="P86" s="13">
        <v>5.2596600000000002E-3</v>
      </c>
      <c r="Q86" s="13">
        <v>0.16064707</v>
      </c>
      <c r="R86" s="13">
        <v>3.3538610000000003E-2</v>
      </c>
      <c r="S86" s="13">
        <v>5.6668459999999997E-2</v>
      </c>
      <c r="T86" s="13">
        <v>5.2596600000000002E-3</v>
      </c>
      <c r="U86" s="13">
        <v>0.16064707</v>
      </c>
      <c r="V86" s="13">
        <v>3.3538610000000003E-2</v>
      </c>
      <c r="W86" s="13">
        <v>5.6668459999999997E-2</v>
      </c>
      <c r="X86" s="13">
        <v>5.2596600000000002E-3</v>
      </c>
      <c r="Y86" s="13">
        <v>0.16064707</v>
      </c>
      <c r="Z86" s="13">
        <v>3.3538610000000003E-2</v>
      </c>
      <c r="AA86" s="13">
        <v>5.6668459999999997E-2</v>
      </c>
      <c r="AB86" s="13">
        <v>5.2596600000000002E-3</v>
      </c>
      <c r="AC86" s="13">
        <v>0.16064707</v>
      </c>
      <c r="AD86" s="13">
        <v>3.3538610000000003E-2</v>
      </c>
      <c r="AE86" s="13">
        <v>5.6668459999999997E-2</v>
      </c>
      <c r="AF86" s="13">
        <v>5.2596600000000002E-3</v>
      </c>
      <c r="AG86" s="13">
        <v>0.16064707</v>
      </c>
      <c r="AH86" s="13">
        <v>3.3538610000000003E-2</v>
      </c>
      <c r="AI86" s="13">
        <v>5.6668459999999997E-2</v>
      </c>
      <c r="AJ86" s="13">
        <v>5.2596600000000002E-3</v>
      </c>
      <c r="AK86" s="13">
        <v>0.16064707</v>
      </c>
      <c r="AL86" s="13">
        <v>3.3538610000000003E-2</v>
      </c>
      <c r="AM86" s="13">
        <v>5.6668459999999997E-2</v>
      </c>
      <c r="AN86" s="13">
        <v>5.2596600000000002E-3</v>
      </c>
      <c r="AO86" s="13">
        <v>0.16064707</v>
      </c>
      <c r="AP86" s="13">
        <v>3.3538610000000003E-2</v>
      </c>
      <c r="AQ86" s="13">
        <v>5.6668459999999997E-2</v>
      </c>
      <c r="AR86" s="13">
        <v>5.2596600000000002E-3</v>
      </c>
      <c r="AS86" s="13">
        <v>0.16064707</v>
      </c>
      <c r="AT86" s="13">
        <v>3.3538610000000003E-2</v>
      </c>
      <c r="AU86" s="13">
        <v>5.6668459999999997E-2</v>
      </c>
      <c r="AV86" s="13">
        <v>5.2596600000000002E-3</v>
      </c>
      <c r="AW86" s="13">
        <v>0.16064707</v>
      </c>
      <c r="AX86" s="13">
        <v>5.5555555555555601E-2</v>
      </c>
      <c r="AY86" s="13">
        <v>8.3333333333333301E-2</v>
      </c>
      <c r="AZ86" s="13">
        <v>0</v>
      </c>
      <c r="BA86" s="13">
        <v>0.213114754098361</v>
      </c>
      <c r="BB86" s="13"/>
      <c r="BC86" s="13"/>
      <c r="BD86" s="13"/>
      <c r="BE86" s="13"/>
      <c r="BF86" s="13"/>
      <c r="BG86" s="13"/>
      <c r="BH86" s="13"/>
      <c r="BI86" s="13"/>
      <c r="BJ86" s="13"/>
      <c r="BK86" s="13"/>
      <c r="BL86" s="13"/>
      <c r="BM86" s="13"/>
      <c r="BN86" s="13"/>
      <c r="BO86" s="13"/>
      <c r="BP86" s="13"/>
      <c r="BQ86" s="13"/>
      <c r="BR86" s="13"/>
      <c r="BS86" s="13"/>
      <c r="BT86" s="13"/>
      <c r="BU86" s="13"/>
      <c r="BV86" s="13"/>
      <c r="BW86" s="13"/>
      <c r="BX86" s="13"/>
      <c r="BY86" s="13"/>
      <c r="BZ86" s="14">
        <f>+INDEX('Monthy Targets'!V:V,MATCH(FY2018_ALL_Targets!$B86,'Monthy Targets'!$B:$B,0))</f>
        <v>6.13</v>
      </c>
      <c r="CA86" s="14">
        <f>+INDEX('Monthy Targets'!W:W,MATCH(FY2018_ALL_Targets!$B86,'Monthy Targets'!$B:$B,0))</f>
        <v>6.13</v>
      </c>
      <c r="CB86" s="14">
        <f>+INDEX('Monthy Targets'!X:X,MATCH(FY2018_ALL_Targets!$B86,'Monthy Targets'!$B:$B,0))</f>
        <v>6.13</v>
      </c>
      <c r="CC86" s="14">
        <f>+INDEX('Monthy Targets'!Y:Y,MATCH(FY2018_ALL_Targets!$B86,'Monthy Targets'!$B:$B,0))</f>
        <v>6.13</v>
      </c>
      <c r="CD86" s="14">
        <f>+INDEX('Monthy Targets'!Z:Z,MATCH(FY2018_ALL_Targets!$B86,'Monthy Targets'!$B:$B,0))</f>
        <v>6.13</v>
      </c>
      <c r="CE86" s="14">
        <f>+INDEX('Monthy Targets'!AA:AA,MATCH(FY2018_ALL_Targets!$B86,'Monthy Targets'!$B:$B,0))</f>
        <v>0</v>
      </c>
      <c r="CF86" s="14">
        <f>+INDEX('Monthy Targets'!AB:AB,MATCH(FY2018_ALL_Targets!$B86,'Monthy Targets'!$B:$B,0))</f>
        <v>0</v>
      </c>
      <c r="CG86" s="14">
        <f>+INDEX('Monthy Targets'!AC:AC,MATCH(FY2018_ALL_Targets!$B86,'Monthy Targets'!$B:$B,0))</f>
        <v>0</v>
      </c>
      <c r="CH86" s="14">
        <f>+INDEX('Monthy Targets'!AD:AD,MATCH(FY2018_ALL_Targets!$B86,'Monthy Targets'!$B:$B,0))</f>
        <v>0</v>
      </c>
      <c r="CI86" s="14">
        <f>+INDEX('Monthy Targets'!AE:AE,MATCH(FY2018_ALL_Targets!$B86,'Monthy Targets'!$B:$B,0))</f>
        <v>0</v>
      </c>
      <c r="CJ86" s="14">
        <f>+INDEX('Monthy Targets'!AF:AF,MATCH(FY2018_ALL_Targets!$B86,'Monthy Targets'!$B:$B,0))</f>
        <v>0</v>
      </c>
      <c r="CK86" s="14">
        <f>+INDEX('Monthy Targets'!AG:AG,MATCH(FY2018_ALL_Targets!$B86,'Monthy Targets'!$B:$B,0))</f>
        <v>0</v>
      </c>
      <c r="CL86" s="14">
        <v>0</v>
      </c>
      <c r="CM86" s="14">
        <v>0</v>
      </c>
      <c r="CN86" s="14">
        <v>0.41</v>
      </c>
      <c r="CO86" s="14">
        <v>0</v>
      </c>
      <c r="DB86" s="14">
        <v>0</v>
      </c>
      <c r="DC86" s="14">
        <v>0</v>
      </c>
      <c r="DD86" s="14">
        <v>0.76</v>
      </c>
      <c r="DE86" s="14">
        <v>0</v>
      </c>
      <c r="DR86" s="14">
        <v>0.78</v>
      </c>
      <c r="DV86" s="12">
        <f t="shared" si="3"/>
        <v>0</v>
      </c>
      <c r="DW86" s="12">
        <f t="shared" si="4"/>
        <v>0</v>
      </c>
      <c r="DX86" s="12">
        <f t="shared" si="5"/>
        <v>0</v>
      </c>
    </row>
    <row r="87" spans="1:128" x14ac:dyDescent="0.25">
      <c r="A87" s="293">
        <v>4818</v>
      </c>
      <c r="B87" s="293">
        <v>455838</v>
      </c>
      <c r="C87" s="293">
        <v>1013398</v>
      </c>
      <c r="D87" s="14">
        <v>1720109002</v>
      </c>
      <c r="F87" s="27" t="s">
        <v>1286</v>
      </c>
      <c r="G87" s="12" t="s">
        <v>837</v>
      </c>
      <c r="H87" s="27" t="s">
        <v>1489</v>
      </c>
      <c r="I87" s="12" t="s">
        <v>838</v>
      </c>
      <c r="J87" s="13">
        <v>2.6737967914438499E-2</v>
      </c>
      <c r="K87" s="13">
        <v>3.1007751937984499E-2</v>
      </c>
      <c r="L87" s="13">
        <v>0</v>
      </c>
      <c r="M87" s="13">
        <v>4.48717948717949E-2</v>
      </c>
      <c r="N87" s="13">
        <v>3.3538610000000003E-2</v>
      </c>
      <c r="O87" s="13">
        <v>5.6668459999999997E-2</v>
      </c>
      <c r="P87" s="13">
        <v>5.2596600000000002E-3</v>
      </c>
      <c r="Q87" s="13">
        <v>0.16064707</v>
      </c>
      <c r="R87" s="13">
        <v>3.3538610000000003E-2</v>
      </c>
      <c r="S87" s="13">
        <v>5.6668459999999997E-2</v>
      </c>
      <c r="T87" s="13">
        <v>5.2596600000000002E-3</v>
      </c>
      <c r="U87" s="13">
        <v>0.16064707</v>
      </c>
      <c r="V87" s="13">
        <v>3.3538610000000003E-2</v>
      </c>
      <c r="W87" s="13">
        <v>5.6668459999999997E-2</v>
      </c>
      <c r="X87" s="13">
        <v>5.2596600000000002E-3</v>
      </c>
      <c r="Y87" s="13">
        <v>0.16064707</v>
      </c>
      <c r="Z87" s="13">
        <v>3.3538610000000003E-2</v>
      </c>
      <c r="AA87" s="13">
        <v>5.6668459999999997E-2</v>
      </c>
      <c r="AB87" s="13">
        <v>5.2596600000000002E-3</v>
      </c>
      <c r="AC87" s="13">
        <v>0.16064707</v>
      </c>
      <c r="AD87" s="13">
        <v>3.3538610000000003E-2</v>
      </c>
      <c r="AE87" s="13">
        <v>5.6668459999999997E-2</v>
      </c>
      <c r="AF87" s="13">
        <v>5.2596600000000002E-3</v>
      </c>
      <c r="AG87" s="13">
        <v>0.16064707</v>
      </c>
      <c r="AH87" s="13">
        <v>3.3538610000000003E-2</v>
      </c>
      <c r="AI87" s="13">
        <v>5.6668459999999997E-2</v>
      </c>
      <c r="AJ87" s="13">
        <v>5.2596600000000002E-3</v>
      </c>
      <c r="AK87" s="13">
        <v>0.16064707</v>
      </c>
      <c r="AL87" s="13">
        <v>3.3538610000000003E-2</v>
      </c>
      <c r="AM87" s="13">
        <v>5.6668459999999997E-2</v>
      </c>
      <c r="AN87" s="13">
        <v>5.2596600000000002E-3</v>
      </c>
      <c r="AO87" s="13">
        <v>0.16064707</v>
      </c>
      <c r="AP87" s="13">
        <v>3.3538610000000003E-2</v>
      </c>
      <c r="AQ87" s="13">
        <v>5.6668459999999997E-2</v>
      </c>
      <c r="AR87" s="13">
        <v>5.2596600000000002E-3</v>
      </c>
      <c r="AS87" s="13">
        <v>0.16064707</v>
      </c>
      <c r="AT87" s="13">
        <v>3.3538610000000003E-2</v>
      </c>
      <c r="AU87" s="13">
        <v>5.6668459999999997E-2</v>
      </c>
      <c r="AV87" s="13">
        <v>5.2596600000000002E-3</v>
      </c>
      <c r="AW87" s="13">
        <v>0.16064707</v>
      </c>
      <c r="AX87" s="13">
        <v>0</v>
      </c>
      <c r="AY87" s="13">
        <v>5.7142857142857099E-2</v>
      </c>
      <c r="AZ87" s="13">
        <v>0</v>
      </c>
      <c r="BA87" s="13">
        <v>7.3170731707317097E-2</v>
      </c>
      <c r="BB87" s="13"/>
      <c r="BC87" s="13"/>
      <c r="BD87" s="13"/>
      <c r="BE87" s="13"/>
      <c r="BF87" s="13"/>
      <c r="BG87" s="13"/>
      <c r="BH87" s="13"/>
      <c r="BI87" s="13"/>
      <c r="BJ87" s="13"/>
      <c r="BK87" s="13"/>
      <c r="BL87" s="13"/>
      <c r="BM87" s="13"/>
      <c r="BN87" s="13"/>
      <c r="BO87" s="13"/>
      <c r="BP87" s="13"/>
      <c r="BQ87" s="13"/>
      <c r="BR87" s="13"/>
      <c r="BS87" s="13"/>
      <c r="BT87" s="13"/>
      <c r="BU87" s="13"/>
      <c r="BV87" s="13"/>
      <c r="BW87" s="13"/>
      <c r="BX87" s="13"/>
      <c r="BY87" s="13"/>
      <c r="BZ87" s="14">
        <f>+INDEX('Monthy Targets'!V:V,MATCH(FY2018_ALL_Targets!$B87,'Monthy Targets'!$B:$B,0))</f>
        <v>0</v>
      </c>
      <c r="CA87" s="14">
        <f>+INDEX('Monthy Targets'!W:W,MATCH(FY2018_ALL_Targets!$B87,'Monthy Targets'!$B:$B,0))</f>
        <v>0</v>
      </c>
      <c r="CB87" s="14">
        <f>+INDEX('Monthy Targets'!X:X,MATCH(FY2018_ALL_Targets!$B87,'Monthy Targets'!$B:$B,0))</f>
        <v>0</v>
      </c>
      <c r="CC87" s="14">
        <f>+INDEX('Monthy Targets'!Y:Y,MATCH(FY2018_ALL_Targets!$B87,'Monthy Targets'!$B:$B,0))</f>
        <v>0</v>
      </c>
      <c r="CD87" s="14">
        <f>+INDEX('Monthy Targets'!Z:Z,MATCH(FY2018_ALL_Targets!$B87,'Monthy Targets'!$B:$B,0))</f>
        <v>0</v>
      </c>
      <c r="CE87" s="14">
        <f>+INDEX('Monthy Targets'!AA:AA,MATCH(FY2018_ALL_Targets!$B87,'Monthy Targets'!$B:$B,0))</f>
        <v>0</v>
      </c>
      <c r="CF87" s="14">
        <f>+INDEX('Monthy Targets'!AB:AB,MATCH(FY2018_ALL_Targets!$B87,'Monthy Targets'!$B:$B,0))</f>
        <v>0</v>
      </c>
      <c r="CG87" s="14">
        <f>+INDEX('Monthy Targets'!AC:AC,MATCH(FY2018_ALL_Targets!$B87,'Monthy Targets'!$B:$B,0))</f>
        <v>0</v>
      </c>
      <c r="CH87" s="14">
        <f>+INDEX('Monthy Targets'!AD:AD,MATCH(FY2018_ALL_Targets!$B87,'Monthy Targets'!$B:$B,0))</f>
        <v>0</v>
      </c>
      <c r="CI87" s="14">
        <f>+INDEX('Monthy Targets'!AE:AE,MATCH(FY2018_ALL_Targets!$B87,'Monthy Targets'!$B:$B,0))</f>
        <v>0</v>
      </c>
      <c r="CJ87" s="14">
        <f>+INDEX('Monthy Targets'!AF:AF,MATCH(FY2018_ALL_Targets!$B87,'Monthy Targets'!$B:$B,0))</f>
        <v>0</v>
      </c>
      <c r="CK87" s="14">
        <f>+INDEX('Monthy Targets'!AG:AG,MATCH(FY2018_ALL_Targets!$B87,'Monthy Targets'!$B:$B,0))</f>
        <v>0</v>
      </c>
      <c r="CL87" s="14">
        <v>1.03</v>
      </c>
      <c r="CM87" s="14">
        <v>0</v>
      </c>
      <c r="CN87" s="14">
        <v>1.03</v>
      </c>
      <c r="CO87" s="14">
        <v>1.03</v>
      </c>
      <c r="DB87" s="14">
        <v>1.91</v>
      </c>
      <c r="DC87" s="14">
        <v>0</v>
      </c>
      <c r="DD87" s="14">
        <v>1.91</v>
      </c>
      <c r="DE87" s="14">
        <v>1.91</v>
      </c>
      <c r="DR87" s="14">
        <v>0.94</v>
      </c>
      <c r="DV87" s="12">
        <f t="shared" si="3"/>
        <v>0</v>
      </c>
      <c r="DW87" s="12">
        <f t="shared" si="4"/>
        <v>0</v>
      </c>
      <c r="DX87" s="12">
        <f t="shared" si="5"/>
        <v>0</v>
      </c>
    </row>
    <row r="88" spans="1:128" x14ac:dyDescent="0.25">
      <c r="A88" s="293">
        <v>4418</v>
      </c>
      <c r="B88" s="293">
        <v>455849</v>
      </c>
      <c r="C88" s="293">
        <v>1026287</v>
      </c>
      <c r="D88" s="14">
        <v>1245639632</v>
      </c>
      <c r="F88" s="27" t="s">
        <v>1296</v>
      </c>
      <c r="G88" s="12" t="s">
        <v>664</v>
      </c>
      <c r="H88" s="27" t="s">
        <v>1390</v>
      </c>
      <c r="I88" s="12" t="s">
        <v>665</v>
      </c>
      <c r="J88" s="13">
        <v>3.8379530916844401E-2</v>
      </c>
      <c r="K88" s="13">
        <v>3.7878787878787901E-2</v>
      </c>
      <c r="L88" s="13">
        <v>6.3965884861407196E-3</v>
      </c>
      <c r="M88" s="13">
        <v>0.19570405727923601</v>
      </c>
      <c r="N88" s="13">
        <v>3.3538610000000003E-2</v>
      </c>
      <c r="O88" s="13">
        <v>5.6668459999999997E-2</v>
      </c>
      <c r="P88" s="13">
        <v>5.2596600000000002E-3</v>
      </c>
      <c r="Q88" s="13">
        <v>0.16064707</v>
      </c>
      <c r="R88" s="13">
        <v>3.7727078891258002E-2</v>
      </c>
      <c r="S88" s="13">
        <v>5.6668459999999997E-2</v>
      </c>
      <c r="T88" s="13">
        <v>6.2878464818763302E-3</v>
      </c>
      <c r="U88" s="13">
        <v>0.192377088305489</v>
      </c>
      <c r="V88" s="13">
        <v>3.6460554371002103E-2</v>
      </c>
      <c r="W88" s="13">
        <v>5.6668459999999997E-2</v>
      </c>
      <c r="X88" s="13">
        <v>6.0767590618336902E-3</v>
      </c>
      <c r="Y88" s="13">
        <v>0.185918854415274</v>
      </c>
      <c r="Z88" s="13">
        <v>3.7074626865671603E-2</v>
      </c>
      <c r="AA88" s="13">
        <v>5.6668459999999997E-2</v>
      </c>
      <c r="AB88" s="13">
        <v>6.1791044776119399E-3</v>
      </c>
      <c r="AC88" s="13">
        <v>0.18905011933174201</v>
      </c>
      <c r="AD88" s="13">
        <v>3.4541577825159903E-2</v>
      </c>
      <c r="AE88" s="13">
        <v>5.6668459999999997E-2</v>
      </c>
      <c r="AF88" s="13">
        <v>5.7569296375266496E-3</v>
      </c>
      <c r="AG88" s="13">
        <v>0.176133651551313</v>
      </c>
      <c r="AH88" s="13">
        <v>3.6422174840085302E-2</v>
      </c>
      <c r="AI88" s="13">
        <v>5.6668459999999997E-2</v>
      </c>
      <c r="AJ88" s="13">
        <v>6.0703624733475497E-3</v>
      </c>
      <c r="AK88" s="13">
        <v>0.185723150357995</v>
      </c>
      <c r="AL88" s="13">
        <v>3.3538610000000003E-2</v>
      </c>
      <c r="AM88" s="13">
        <v>5.6668459999999997E-2</v>
      </c>
      <c r="AN88" s="13">
        <v>5.4371002132196202E-3</v>
      </c>
      <c r="AO88" s="13">
        <v>0.16634844868735099</v>
      </c>
      <c r="AP88" s="13">
        <v>3.5692963752665299E-2</v>
      </c>
      <c r="AQ88" s="13">
        <v>5.6668459999999997E-2</v>
      </c>
      <c r="AR88" s="13">
        <v>5.9488272921108696E-3</v>
      </c>
      <c r="AS88" s="13">
        <v>0.18200477326969</v>
      </c>
      <c r="AT88" s="13">
        <v>3.3538610000000003E-2</v>
      </c>
      <c r="AU88" s="13">
        <v>5.6668459999999997E-2</v>
      </c>
      <c r="AV88" s="13">
        <v>5.2596600000000002E-3</v>
      </c>
      <c r="AW88" s="13">
        <v>0.16064707</v>
      </c>
      <c r="AX88" s="13">
        <v>2.5862068965517199E-2</v>
      </c>
      <c r="AY88" s="13">
        <v>7.69230769230769E-2</v>
      </c>
      <c r="AZ88" s="13">
        <v>0</v>
      </c>
      <c r="BA88" s="13">
        <v>0.21153846153846201</v>
      </c>
      <c r="BB88" s="13"/>
      <c r="BC88" s="13"/>
      <c r="BD88" s="13"/>
      <c r="BE88" s="13"/>
      <c r="BF88" s="13"/>
      <c r="BG88" s="13"/>
      <c r="BH88" s="13"/>
      <c r="BI88" s="13"/>
      <c r="BJ88" s="13"/>
      <c r="BK88" s="13"/>
      <c r="BL88" s="13"/>
      <c r="BM88" s="13"/>
      <c r="BN88" s="13"/>
      <c r="BO88" s="13"/>
      <c r="BP88" s="13"/>
      <c r="BQ88" s="13"/>
      <c r="BR88" s="13"/>
      <c r="BS88" s="13"/>
      <c r="BT88" s="13"/>
      <c r="BU88" s="13"/>
      <c r="BV88" s="13"/>
      <c r="BW88" s="13"/>
      <c r="BX88" s="13"/>
      <c r="BY88" s="13"/>
      <c r="BZ88" s="14">
        <f>+INDEX('Monthy Targets'!V:V,MATCH(FY2018_ALL_Targets!$B88,'Monthy Targets'!$B:$B,0))</f>
        <v>11.68</v>
      </c>
      <c r="CA88" s="14">
        <f>+INDEX('Monthy Targets'!W:W,MATCH(FY2018_ALL_Targets!$B88,'Monthy Targets'!$B:$B,0))</f>
        <v>11.68</v>
      </c>
      <c r="CB88" s="14">
        <f>+INDEX('Monthy Targets'!X:X,MATCH(FY2018_ALL_Targets!$B88,'Monthy Targets'!$B:$B,0))</f>
        <v>11.68</v>
      </c>
      <c r="CC88" s="14">
        <f>+INDEX('Monthy Targets'!Y:Y,MATCH(FY2018_ALL_Targets!$B88,'Monthy Targets'!$B:$B,0))</f>
        <v>11.68</v>
      </c>
      <c r="CD88" s="14">
        <f>+INDEX('Monthy Targets'!Z:Z,MATCH(FY2018_ALL_Targets!$B88,'Monthy Targets'!$B:$B,0))</f>
        <v>11.68</v>
      </c>
      <c r="CE88" s="14">
        <f>+INDEX('Monthy Targets'!AA:AA,MATCH(FY2018_ALL_Targets!$B88,'Monthy Targets'!$B:$B,0))</f>
        <v>0</v>
      </c>
      <c r="CF88" s="14">
        <f>+INDEX('Monthy Targets'!AB:AB,MATCH(FY2018_ALL_Targets!$B88,'Monthy Targets'!$B:$B,0))</f>
        <v>0</v>
      </c>
      <c r="CG88" s="14">
        <f>+INDEX('Monthy Targets'!AC:AC,MATCH(FY2018_ALL_Targets!$B88,'Monthy Targets'!$B:$B,0))</f>
        <v>0</v>
      </c>
      <c r="CH88" s="14">
        <f>+INDEX('Monthy Targets'!AD:AD,MATCH(FY2018_ALL_Targets!$B88,'Monthy Targets'!$B:$B,0))</f>
        <v>0</v>
      </c>
      <c r="CI88" s="14">
        <f>+INDEX('Monthy Targets'!AE:AE,MATCH(FY2018_ALL_Targets!$B88,'Monthy Targets'!$B:$B,0))</f>
        <v>0</v>
      </c>
      <c r="CJ88" s="14">
        <f>+INDEX('Monthy Targets'!AF:AF,MATCH(FY2018_ALL_Targets!$B88,'Monthy Targets'!$B:$B,0))</f>
        <v>0</v>
      </c>
      <c r="CK88" s="14">
        <f>+INDEX('Monthy Targets'!AG:AG,MATCH(FY2018_ALL_Targets!$B88,'Monthy Targets'!$B:$B,0))</f>
        <v>0</v>
      </c>
      <c r="CL88" s="14">
        <v>0.78</v>
      </c>
      <c r="CM88" s="14">
        <v>0</v>
      </c>
      <c r="CN88" s="14">
        <v>0.78</v>
      </c>
      <c r="CO88" s="14">
        <v>0</v>
      </c>
      <c r="DB88" s="14">
        <v>1.44</v>
      </c>
      <c r="DC88" s="14">
        <v>0</v>
      </c>
      <c r="DD88" s="14">
        <v>1.44</v>
      </c>
      <c r="DE88" s="14">
        <v>0</v>
      </c>
      <c r="DR88" s="14">
        <v>1.72</v>
      </c>
      <c r="DV88" s="12">
        <f t="shared" si="3"/>
        <v>0</v>
      </c>
      <c r="DW88" s="12">
        <f t="shared" si="4"/>
        <v>0</v>
      </c>
      <c r="DX88" s="12">
        <f t="shared" si="5"/>
        <v>0</v>
      </c>
    </row>
    <row r="89" spans="1:128" x14ac:dyDescent="0.25">
      <c r="A89" s="293">
        <v>4118</v>
      </c>
      <c r="B89" s="293">
        <v>455862</v>
      </c>
      <c r="C89" s="293">
        <v>1026647</v>
      </c>
      <c r="D89" s="14">
        <v>1760871750</v>
      </c>
      <c r="F89" s="27" t="s">
        <v>1297</v>
      </c>
      <c r="G89" s="12" t="s">
        <v>578</v>
      </c>
      <c r="H89" s="27" t="s">
        <v>1295</v>
      </c>
      <c r="I89" s="12" t="s">
        <v>579</v>
      </c>
      <c r="J89" s="13">
        <v>1.3953488372093001E-2</v>
      </c>
      <c r="K89" s="13">
        <v>4.6263345195729499E-2</v>
      </c>
      <c r="L89" s="13">
        <v>0</v>
      </c>
      <c r="M89" s="13">
        <v>0.215789473684211</v>
      </c>
      <c r="N89" s="13">
        <v>3.3538610000000003E-2</v>
      </c>
      <c r="O89" s="13">
        <v>5.6668459999999997E-2</v>
      </c>
      <c r="P89" s="13">
        <v>5.2596600000000002E-3</v>
      </c>
      <c r="Q89" s="13">
        <v>0.16064707</v>
      </c>
      <c r="R89" s="13">
        <v>3.3538610000000003E-2</v>
      </c>
      <c r="S89" s="13">
        <v>5.6668459999999997E-2</v>
      </c>
      <c r="T89" s="13">
        <v>5.2596600000000002E-3</v>
      </c>
      <c r="U89" s="13">
        <v>0.21212105263157899</v>
      </c>
      <c r="V89" s="13">
        <v>3.3538610000000003E-2</v>
      </c>
      <c r="W89" s="13">
        <v>5.6668459999999997E-2</v>
      </c>
      <c r="X89" s="13">
        <v>5.2596600000000002E-3</v>
      </c>
      <c r="Y89" s="13">
        <v>0.20499999999999999</v>
      </c>
      <c r="Z89" s="13">
        <v>3.3538610000000003E-2</v>
      </c>
      <c r="AA89" s="13">
        <v>5.6668459999999997E-2</v>
      </c>
      <c r="AB89" s="13">
        <v>5.2596600000000002E-3</v>
      </c>
      <c r="AC89" s="13">
        <v>0.208452631578947</v>
      </c>
      <c r="AD89" s="13">
        <v>3.3538610000000003E-2</v>
      </c>
      <c r="AE89" s="13">
        <v>5.6668459999999997E-2</v>
      </c>
      <c r="AF89" s="13">
        <v>5.2596600000000002E-3</v>
      </c>
      <c r="AG89" s="13">
        <v>0.194210526315789</v>
      </c>
      <c r="AH89" s="13">
        <v>3.3538610000000003E-2</v>
      </c>
      <c r="AI89" s="13">
        <v>5.6668459999999997E-2</v>
      </c>
      <c r="AJ89" s="13">
        <v>5.2596600000000002E-3</v>
      </c>
      <c r="AK89" s="13">
        <v>0.20478421052631601</v>
      </c>
      <c r="AL89" s="13">
        <v>3.3538610000000003E-2</v>
      </c>
      <c r="AM89" s="13">
        <v>5.6668459999999997E-2</v>
      </c>
      <c r="AN89" s="13">
        <v>5.2596600000000002E-3</v>
      </c>
      <c r="AO89" s="13">
        <v>0.18342105263157901</v>
      </c>
      <c r="AP89" s="13">
        <v>3.3538610000000003E-2</v>
      </c>
      <c r="AQ89" s="13">
        <v>5.6668459999999997E-2</v>
      </c>
      <c r="AR89" s="13">
        <v>5.2596600000000002E-3</v>
      </c>
      <c r="AS89" s="13">
        <v>0.20068421052631599</v>
      </c>
      <c r="AT89" s="13">
        <v>3.3538610000000003E-2</v>
      </c>
      <c r="AU89" s="13">
        <v>5.6668459999999997E-2</v>
      </c>
      <c r="AV89" s="13">
        <v>5.2596600000000002E-3</v>
      </c>
      <c r="AW89" s="13">
        <v>0.172631578947368</v>
      </c>
      <c r="AX89" s="13">
        <v>4.4444444444444398E-2</v>
      </c>
      <c r="AY89" s="13">
        <v>3.9215686274509803E-2</v>
      </c>
      <c r="AZ89" s="13">
        <v>1.1111111111111099E-2</v>
      </c>
      <c r="BA89" s="13">
        <v>0.139240506329114</v>
      </c>
      <c r="BB89" s="13"/>
      <c r="BC89" s="13"/>
      <c r="BD89" s="13"/>
      <c r="BE89" s="13"/>
      <c r="BF89" s="13"/>
      <c r="BG89" s="13"/>
      <c r="BH89" s="13"/>
      <c r="BI89" s="13"/>
      <c r="BJ89" s="13"/>
      <c r="BK89" s="13"/>
      <c r="BL89" s="13"/>
      <c r="BM89" s="13"/>
      <c r="BN89" s="13"/>
      <c r="BO89" s="13"/>
      <c r="BP89" s="13"/>
      <c r="BQ89" s="13"/>
      <c r="BR89" s="13"/>
      <c r="BS89" s="13"/>
      <c r="BT89" s="13"/>
      <c r="BU89" s="13"/>
      <c r="BV89" s="13"/>
      <c r="BW89" s="13"/>
      <c r="BX89" s="13"/>
      <c r="BY89" s="13"/>
      <c r="BZ89" s="14">
        <f>+INDEX('Monthy Targets'!V:V,MATCH(FY2018_ALL_Targets!$B89,'Monthy Targets'!$B:$B,0))</f>
        <v>14.13</v>
      </c>
      <c r="CA89" s="14">
        <f>+INDEX('Monthy Targets'!W:W,MATCH(FY2018_ALL_Targets!$B89,'Monthy Targets'!$B:$B,0))</f>
        <v>14.13</v>
      </c>
      <c r="CB89" s="14">
        <f>+INDEX('Monthy Targets'!X:X,MATCH(FY2018_ALL_Targets!$B89,'Monthy Targets'!$B:$B,0))</f>
        <v>14.13</v>
      </c>
      <c r="CC89" s="14">
        <f>+INDEX('Monthy Targets'!Y:Y,MATCH(FY2018_ALL_Targets!$B89,'Monthy Targets'!$B:$B,0))</f>
        <v>14.13</v>
      </c>
      <c r="CD89" s="14">
        <f>+INDEX('Monthy Targets'!Z:Z,MATCH(FY2018_ALL_Targets!$B89,'Monthy Targets'!$B:$B,0))</f>
        <v>14.13</v>
      </c>
      <c r="CE89" s="14">
        <f>+INDEX('Monthy Targets'!AA:AA,MATCH(FY2018_ALL_Targets!$B89,'Monthy Targets'!$B:$B,0))</f>
        <v>0</v>
      </c>
      <c r="CF89" s="14">
        <f>+INDEX('Monthy Targets'!AB:AB,MATCH(FY2018_ALL_Targets!$B89,'Monthy Targets'!$B:$B,0))</f>
        <v>0</v>
      </c>
      <c r="CG89" s="14">
        <f>+INDEX('Monthy Targets'!AC:AC,MATCH(FY2018_ALL_Targets!$B89,'Monthy Targets'!$B:$B,0))</f>
        <v>0</v>
      </c>
      <c r="CH89" s="14">
        <f>+INDEX('Monthy Targets'!AD:AD,MATCH(FY2018_ALL_Targets!$B89,'Monthy Targets'!$B:$B,0))</f>
        <v>0</v>
      </c>
      <c r="CI89" s="14">
        <f>+INDEX('Monthy Targets'!AE:AE,MATCH(FY2018_ALL_Targets!$B89,'Monthy Targets'!$B:$B,0))</f>
        <v>0</v>
      </c>
      <c r="CJ89" s="14">
        <f>+INDEX('Monthy Targets'!AF:AF,MATCH(FY2018_ALL_Targets!$B89,'Monthy Targets'!$B:$B,0))</f>
        <v>0</v>
      </c>
      <c r="CK89" s="14">
        <f>+INDEX('Monthy Targets'!AG:AG,MATCH(FY2018_ALL_Targets!$B89,'Monthy Targets'!$B:$B,0))</f>
        <v>0</v>
      </c>
      <c r="CL89" s="14">
        <v>0</v>
      </c>
      <c r="CM89" s="14">
        <v>0.94</v>
      </c>
      <c r="CN89" s="14">
        <v>0</v>
      </c>
      <c r="CO89" s="14">
        <v>0.94</v>
      </c>
      <c r="DB89" s="14">
        <v>0</v>
      </c>
      <c r="DC89" s="14">
        <v>1.74</v>
      </c>
      <c r="DD89" s="14">
        <v>0</v>
      </c>
      <c r="DE89" s="14">
        <v>1.74</v>
      </c>
      <c r="DR89" s="14">
        <v>2.08</v>
      </c>
      <c r="DV89" s="12">
        <f t="shared" si="3"/>
        <v>0</v>
      </c>
      <c r="DW89" s="12">
        <f t="shared" si="4"/>
        <v>0</v>
      </c>
      <c r="DX89" s="12">
        <f t="shared" si="5"/>
        <v>0</v>
      </c>
    </row>
    <row r="90" spans="1:128" x14ac:dyDescent="0.25">
      <c r="A90" s="293">
        <v>5280</v>
      </c>
      <c r="B90" s="293">
        <v>455869</v>
      </c>
      <c r="C90" s="293">
        <v>1025919</v>
      </c>
      <c r="D90" s="14">
        <v>1669422275</v>
      </c>
      <c r="F90" s="27" t="s">
        <v>1267</v>
      </c>
      <c r="G90" s="12" t="s">
        <v>356</v>
      </c>
      <c r="H90" s="27" t="s">
        <v>356</v>
      </c>
      <c r="I90" s="12" t="s">
        <v>357</v>
      </c>
      <c r="J90" s="13">
        <v>7.9234972677595605E-2</v>
      </c>
      <c r="K90" s="13">
        <v>4.9242424242424199E-2</v>
      </c>
      <c r="L90" s="13">
        <v>0</v>
      </c>
      <c r="M90" s="13">
        <v>0.138418079096045</v>
      </c>
      <c r="N90" s="13">
        <v>3.3538610000000003E-2</v>
      </c>
      <c r="O90" s="13">
        <v>5.6668459999999997E-2</v>
      </c>
      <c r="P90" s="13">
        <v>5.2596600000000002E-3</v>
      </c>
      <c r="Q90" s="13">
        <v>0.16064707</v>
      </c>
      <c r="R90" s="13">
        <v>7.78879781420765E-2</v>
      </c>
      <c r="S90" s="13">
        <v>5.6668459999999997E-2</v>
      </c>
      <c r="T90" s="13">
        <v>5.2596600000000002E-3</v>
      </c>
      <c r="U90" s="13">
        <v>0.16064707</v>
      </c>
      <c r="V90" s="13">
        <v>7.5273224043715906E-2</v>
      </c>
      <c r="W90" s="13">
        <v>5.6668459999999997E-2</v>
      </c>
      <c r="X90" s="13">
        <v>5.2596600000000002E-3</v>
      </c>
      <c r="Y90" s="13">
        <v>0.16064707</v>
      </c>
      <c r="Z90" s="13">
        <v>7.6540983606557395E-2</v>
      </c>
      <c r="AA90" s="13">
        <v>5.6668459999999997E-2</v>
      </c>
      <c r="AB90" s="13">
        <v>5.2596600000000002E-3</v>
      </c>
      <c r="AC90" s="13">
        <v>0.16064707</v>
      </c>
      <c r="AD90" s="13">
        <v>7.1311475409836095E-2</v>
      </c>
      <c r="AE90" s="13">
        <v>5.6668459999999997E-2</v>
      </c>
      <c r="AF90" s="13">
        <v>5.2596600000000002E-3</v>
      </c>
      <c r="AG90" s="13">
        <v>0.16064707</v>
      </c>
      <c r="AH90" s="13">
        <v>7.5193989071038206E-2</v>
      </c>
      <c r="AI90" s="13">
        <v>5.6668459999999997E-2</v>
      </c>
      <c r="AJ90" s="13">
        <v>5.2596600000000002E-3</v>
      </c>
      <c r="AK90" s="13">
        <v>0.16064707</v>
      </c>
      <c r="AL90" s="13">
        <v>6.7349726775956298E-2</v>
      </c>
      <c r="AM90" s="13">
        <v>5.6668459999999997E-2</v>
      </c>
      <c r="AN90" s="13">
        <v>5.2596600000000002E-3</v>
      </c>
      <c r="AO90" s="13">
        <v>0.16064707</v>
      </c>
      <c r="AP90" s="13">
        <v>7.3688524590163895E-2</v>
      </c>
      <c r="AQ90" s="13">
        <v>5.6668459999999997E-2</v>
      </c>
      <c r="AR90" s="13">
        <v>5.2596600000000002E-3</v>
      </c>
      <c r="AS90" s="13">
        <v>0.16064707</v>
      </c>
      <c r="AT90" s="13">
        <v>6.3387978142076501E-2</v>
      </c>
      <c r="AU90" s="13">
        <v>5.6668459999999997E-2</v>
      </c>
      <c r="AV90" s="13">
        <v>5.2596600000000002E-3</v>
      </c>
      <c r="AW90" s="13">
        <v>0.16064707</v>
      </c>
      <c r="AX90" s="13">
        <v>6.9767441860465101E-2</v>
      </c>
      <c r="AY90" s="13">
        <v>3.2258064516128997E-2</v>
      </c>
      <c r="AZ90" s="13">
        <v>0</v>
      </c>
      <c r="BA90" s="13">
        <v>0.134146341463415</v>
      </c>
      <c r="BB90" s="13"/>
      <c r="BC90" s="13"/>
      <c r="BD90" s="13"/>
      <c r="BE90" s="13"/>
      <c r="BF90" s="13"/>
      <c r="BG90" s="13"/>
      <c r="BH90" s="13"/>
      <c r="BI90" s="13"/>
      <c r="BJ90" s="13"/>
      <c r="BK90" s="13"/>
      <c r="BL90" s="13"/>
      <c r="BM90" s="13"/>
      <c r="BN90" s="13"/>
      <c r="BO90" s="13"/>
      <c r="BP90" s="13"/>
      <c r="BQ90" s="13"/>
      <c r="BR90" s="13"/>
      <c r="BS90" s="13"/>
      <c r="BT90" s="13"/>
      <c r="BU90" s="13"/>
      <c r="BV90" s="13"/>
      <c r="BW90" s="13"/>
      <c r="BX90" s="13"/>
      <c r="BY90" s="13"/>
      <c r="BZ90" s="14">
        <f>+INDEX('Monthy Targets'!V:V,MATCH(FY2018_ALL_Targets!$B90,'Monthy Targets'!$B:$B,0))</f>
        <v>9.75</v>
      </c>
      <c r="CA90" s="14">
        <f>+INDEX('Monthy Targets'!W:W,MATCH(FY2018_ALL_Targets!$B90,'Monthy Targets'!$B:$B,0))</f>
        <v>9.75</v>
      </c>
      <c r="CB90" s="14">
        <f>+INDEX('Monthy Targets'!X:X,MATCH(FY2018_ALL_Targets!$B90,'Monthy Targets'!$B:$B,0))</f>
        <v>9.75</v>
      </c>
      <c r="CC90" s="14">
        <f>+INDEX('Monthy Targets'!Y:Y,MATCH(FY2018_ALL_Targets!$B90,'Monthy Targets'!$B:$B,0))</f>
        <v>9.75</v>
      </c>
      <c r="CD90" s="14">
        <f>+INDEX('Monthy Targets'!Z:Z,MATCH(FY2018_ALL_Targets!$B90,'Monthy Targets'!$B:$B,0))</f>
        <v>9.75</v>
      </c>
      <c r="CE90" s="14">
        <f>+INDEX('Monthy Targets'!AA:AA,MATCH(FY2018_ALL_Targets!$B90,'Monthy Targets'!$B:$B,0))</f>
        <v>0</v>
      </c>
      <c r="CF90" s="14">
        <f>+INDEX('Monthy Targets'!AB:AB,MATCH(FY2018_ALL_Targets!$B90,'Monthy Targets'!$B:$B,0))</f>
        <v>0</v>
      </c>
      <c r="CG90" s="14">
        <f>+INDEX('Monthy Targets'!AC:AC,MATCH(FY2018_ALL_Targets!$B90,'Monthy Targets'!$B:$B,0))</f>
        <v>0</v>
      </c>
      <c r="CH90" s="14">
        <f>+INDEX('Monthy Targets'!AD:AD,MATCH(FY2018_ALL_Targets!$B90,'Monthy Targets'!$B:$B,0))</f>
        <v>0</v>
      </c>
      <c r="CI90" s="14">
        <f>+INDEX('Monthy Targets'!AE:AE,MATCH(FY2018_ALL_Targets!$B90,'Monthy Targets'!$B:$B,0))</f>
        <v>0</v>
      </c>
      <c r="CJ90" s="14">
        <f>+INDEX('Monthy Targets'!AF:AF,MATCH(FY2018_ALL_Targets!$B90,'Monthy Targets'!$B:$B,0))</f>
        <v>0</v>
      </c>
      <c r="CK90" s="14">
        <f>+INDEX('Monthy Targets'!AG:AG,MATCH(FY2018_ALL_Targets!$B90,'Monthy Targets'!$B:$B,0))</f>
        <v>0</v>
      </c>
      <c r="CL90" s="14">
        <v>0.65</v>
      </c>
      <c r="CM90" s="14">
        <v>0.65</v>
      </c>
      <c r="CN90" s="14">
        <v>0.65</v>
      </c>
      <c r="CO90" s="14">
        <v>0.65</v>
      </c>
      <c r="DB90" s="14">
        <v>1.2</v>
      </c>
      <c r="DC90" s="14">
        <v>1.2</v>
      </c>
      <c r="DD90" s="14">
        <v>1.2</v>
      </c>
      <c r="DE90" s="14">
        <v>1.2</v>
      </c>
      <c r="DR90" s="14">
        <v>1.83</v>
      </c>
      <c r="DV90" s="12">
        <f t="shared" si="3"/>
        <v>0</v>
      </c>
      <c r="DW90" s="12">
        <f t="shared" si="4"/>
        <v>0</v>
      </c>
      <c r="DX90" s="12">
        <f t="shared" si="5"/>
        <v>0</v>
      </c>
    </row>
    <row r="91" spans="1:128" x14ac:dyDescent="0.25">
      <c r="A91" s="293">
        <v>4852</v>
      </c>
      <c r="B91" s="293">
        <v>455872</v>
      </c>
      <c r="C91" s="293">
        <v>1025492</v>
      </c>
      <c r="D91" s="14">
        <v>1376977017</v>
      </c>
      <c r="F91" s="27" t="s">
        <v>1293</v>
      </c>
      <c r="G91" s="12" t="s">
        <v>286</v>
      </c>
      <c r="H91" s="27" t="s">
        <v>1370</v>
      </c>
      <c r="I91" s="12" t="s">
        <v>287</v>
      </c>
      <c r="J91" s="13">
        <v>5.9925093632958802E-2</v>
      </c>
      <c r="K91" s="13">
        <v>2.7149321266968299E-2</v>
      </c>
      <c r="L91" s="13">
        <v>0</v>
      </c>
      <c r="M91" s="13">
        <v>0.17551020408163301</v>
      </c>
      <c r="N91" s="13">
        <v>3.3538610000000003E-2</v>
      </c>
      <c r="O91" s="13">
        <v>5.6668459999999997E-2</v>
      </c>
      <c r="P91" s="13">
        <v>5.2596600000000002E-3</v>
      </c>
      <c r="Q91" s="13">
        <v>0.16064707</v>
      </c>
      <c r="R91" s="13">
        <v>5.8906367041198497E-2</v>
      </c>
      <c r="S91" s="13">
        <v>5.6668459999999997E-2</v>
      </c>
      <c r="T91" s="13">
        <v>5.2596600000000002E-3</v>
      </c>
      <c r="U91" s="13">
        <v>0.17252653061224499</v>
      </c>
      <c r="V91" s="13">
        <v>5.6928838951310901E-2</v>
      </c>
      <c r="W91" s="13">
        <v>5.6668459999999997E-2</v>
      </c>
      <c r="X91" s="13">
        <v>5.2596600000000002E-3</v>
      </c>
      <c r="Y91" s="13">
        <v>0.16673469387755099</v>
      </c>
      <c r="Z91" s="13">
        <v>5.7887640449438199E-2</v>
      </c>
      <c r="AA91" s="13">
        <v>5.6668459999999997E-2</v>
      </c>
      <c r="AB91" s="13">
        <v>5.2596600000000002E-3</v>
      </c>
      <c r="AC91" s="13">
        <v>0.169542857142857</v>
      </c>
      <c r="AD91" s="13">
        <v>5.3932584269662902E-2</v>
      </c>
      <c r="AE91" s="13">
        <v>5.6668459999999997E-2</v>
      </c>
      <c r="AF91" s="13">
        <v>5.2596600000000002E-3</v>
      </c>
      <c r="AG91" s="13">
        <v>0.16064707</v>
      </c>
      <c r="AH91" s="13">
        <v>5.6868913857677901E-2</v>
      </c>
      <c r="AI91" s="13">
        <v>5.6668459999999997E-2</v>
      </c>
      <c r="AJ91" s="13">
        <v>5.2596600000000002E-3</v>
      </c>
      <c r="AK91" s="13">
        <v>0.166559183673469</v>
      </c>
      <c r="AL91" s="13">
        <v>5.0936329588015E-2</v>
      </c>
      <c r="AM91" s="13">
        <v>5.6668459999999997E-2</v>
      </c>
      <c r="AN91" s="13">
        <v>5.2596600000000002E-3</v>
      </c>
      <c r="AO91" s="13">
        <v>0.16064707</v>
      </c>
      <c r="AP91" s="13">
        <v>5.5730337078651701E-2</v>
      </c>
      <c r="AQ91" s="13">
        <v>5.6668459999999997E-2</v>
      </c>
      <c r="AR91" s="13">
        <v>5.2596600000000002E-3</v>
      </c>
      <c r="AS91" s="13">
        <v>0.163224489795918</v>
      </c>
      <c r="AT91" s="13">
        <v>4.7940074906367001E-2</v>
      </c>
      <c r="AU91" s="13">
        <v>5.6668459999999997E-2</v>
      </c>
      <c r="AV91" s="13">
        <v>5.2596600000000002E-3</v>
      </c>
      <c r="AW91" s="13">
        <v>0.16064707</v>
      </c>
      <c r="AX91" s="13">
        <v>3.6363636363636397E-2</v>
      </c>
      <c r="AY91" s="13">
        <v>0</v>
      </c>
      <c r="AZ91" s="13">
        <v>0</v>
      </c>
      <c r="BA91" s="13">
        <v>0.08</v>
      </c>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4">
        <f>+INDEX('Monthy Targets'!V:V,MATCH(FY2018_ALL_Targets!$B91,'Monthy Targets'!$B:$B,0))</f>
        <v>8.15</v>
      </c>
      <c r="CA91" s="14">
        <f>+INDEX('Monthy Targets'!W:W,MATCH(FY2018_ALL_Targets!$B91,'Monthy Targets'!$B:$B,0))</f>
        <v>8.15</v>
      </c>
      <c r="CB91" s="14">
        <f>+INDEX('Monthy Targets'!X:X,MATCH(FY2018_ALL_Targets!$B91,'Monthy Targets'!$B:$B,0))</f>
        <v>8.15</v>
      </c>
      <c r="CC91" s="14">
        <f>+INDEX('Monthy Targets'!Y:Y,MATCH(FY2018_ALL_Targets!$B91,'Monthy Targets'!$B:$B,0))</f>
        <v>8.15</v>
      </c>
      <c r="CD91" s="14">
        <f>+INDEX('Monthy Targets'!Z:Z,MATCH(FY2018_ALL_Targets!$B91,'Monthy Targets'!$B:$B,0))</f>
        <v>8.15</v>
      </c>
      <c r="CE91" s="14">
        <f>+INDEX('Monthy Targets'!AA:AA,MATCH(FY2018_ALL_Targets!$B91,'Monthy Targets'!$B:$B,0))</f>
        <v>0</v>
      </c>
      <c r="CF91" s="14">
        <f>+INDEX('Monthy Targets'!AB:AB,MATCH(FY2018_ALL_Targets!$B91,'Monthy Targets'!$B:$B,0))</f>
        <v>0</v>
      </c>
      <c r="CG91" s="14">
        <f>+INDEX('Monthy Targets'!AC:AC,MATCH(FY2018_ALL_Targets!$B91,'Monthy Targets'!$B:$B,0))</f>
        <v>0</v>
      </c>
      <c r="CH91" s="14">
        <f>+INDEX('Monthy Targets'!AD:AD,MATCH(FY2018_ALL_Targets!$B91,'Monthy Targets'!$B:$B,0))</f>
        <v>0</v>
      </c>
      <c r="CI91" s="14">
        <f>+INDEX('Monthy Targets'!AE:AE,MATCH(FY2018_ALL_Targets!$B91,'Monthy Targets'!$B:$B,0))</f>
        <v>0</v>
      </c>
      <c r="CJ91" s="14">
        <f>+INDEX('Monthy Targets'!AF:AF,MATCH(FY2018_ALL_Targets!$B91,'Monthy Targets'!$B:$B,0))</f>
        <v>0</v>
      </c>
      <c r="CK91" s="14">
        <f>+INDEX('Monthy Targets'!AG:AG,MATCH(FY2018_ALL_Targets!$B91,'Monthy Targets'!$B:$B,0))</f>
        <v>0</v>
      </c>
      <c r="CL91" s="14">
        <v>0.54</v>
      </c>
      <c r="CM91" s="14">
        <v>0.54</v>
      </c>
      <c r="CN91" s="14">
        <v>0.54</v>
      </c>
      <c r="CO91" s="14">
        <v>0.54</v>
      </c>
      <c r="DB91" s="14">
        <v>1.01</v>
      </c>
      <c r="DC91" s="14">
        <v>1.01</v>
      </c>
      <c r="DD91" s="14">
        <v>1.01</v>
      </c>
      <c r="DE91" s="14">
        <v>1.01</v>
      </c>
      <c r="DR91" s="14">
        <v>1.53</v>
      </c>
      <c r="DV91" s="12">
        <f t="shared" si="3"/>
        <v>0</v>
      </c>
      <c r="DW91" s="12">
        <f t="shared" si="4"/>
        <v>0</v>
      </c>
      <c r="DX91" s="12">
        <f t="shared" si="5"/>
        <v>0</v>
      </c>
    </row>
    <row r="92" spans="1:128" x14ac:dyDescent="0.25">
      <c r="A92" s="293">
        <v>5203</v>
      </c>
      <c r="B92" s="293">
        <v>455876</v>
      </c>
      <c r="C92" s="293">
        <v>1026005</v>
      </c>
      <c r="D92" s="14">
        <v>1073536041</v>
      </c>
      <c r="F92" s="27" t="s">
        <v>1279</v>
      </c>
      <c r="G92" s="12" t="s">
        <v>1019</v>
      </c>
      <c r="H92" s="27" t="s">
        <v>1433</v>
      </c>
      <c r="I92" s="12" t="s">
        <v>1020</v>
      </c>
      <c r="J92" s="13">
        <v>4.2830540037244E-2</v>
      </c>
      <c r="K92" s="13">
        <v>6.8750000000000006E-2</v>
      </c>
      <c r="L92" s="13">
        <v>0</v>
      </c>
      <c r="M92" s="13">
        <v>0.190944881889764</v>
      </c>
      <c r="N92" s="13">
        <v>3.3538610000000003E-2</v>
      </c>
      <c r="O92" s="13">
        <v>5.6668459999999997E-2</v>
      </c>
      <c r="P92" s="13">
        <v>5.2596600000000002E-3</v>
      </c>
      <c r="Q92" s="13">
        <v>0.16064707</v>
      </c>
      <c r="R92" s="13">
        <v>4.2102420856610798E-2</v>
      </c>
      <c r="S92" s="13">
        <v>6.7581249999999995E-2</v>
      </c>
      <c r="T92" s="13">
        <v>5.2596600000000002E-3</v>
      </c>
      <c r="U92" s="13">
        <v>0.18769881889763801</v>
      </c>
      <c r="V92" s="13">
        <v>4.0689013035381701E-2</v>
      </c>
      <c r="W92" s="13">
        <v>6.5312499999999996E-2</v>
      </c>
      <c r="X92" s="13">
        <v>5.2596600000000002E-3</v>
      </c>
      <c r="Y92" s="13">
        <v>0.18139763779527601</v>
      </c>
      <c r="Z92" s="13">
        <v>4.13743016759777E-2</v>
      </c>
      <c r="AA92" s="13">
        <v>6.6412499999999999E-2</v>
      </c>
      <c r="AB92" s="13">
        <v>5.2596600000000002E-3</v>
      </c>
      <c r="AC92" s="13">
        <v>0.18445275590551199</v>
      </c>
      <c r="AD92" s="13">
        <v>3.8547486033519603E-2</v>
      </c>
      <c r="AE92" s="13">
        <v>6.1874999999999999E-2</v>
      </c>
      <c r="AF92" s="13">
        <v>5.2596600000000002E-3</v>
      </c>
      <c r="AG92" s="13">
        <v>0.171850393700787</v>
      </c>
      <c r="AH92" s="13">
        <v>4.0646182495344498E-2</v>
      </c>
      <c r="AI92" s="13">
        <v>6.5243750000000003E-2</v>
      </c>
      <c r="AJ92" s="13">
        <v>5.2596600000000002E-3</v>
      </c>
      <c r="AK92" s="13">
        <v>0.18120669291338601</v>
      </c>
      <c r="AL92" s="13">
        <v>3.6405959031657401E-2</v>
      </c>
      <c r="AM92" s="13">
        <v>5.8437500000000003E-2</v>
      </c>
      <c r="AN92" s="13">
        <v>5.2596600000000002E-3</v>
      </c>
      <c r="AO92" s="13">
        <v>0.16230314960629899</v>
      </c>
      <c r="AP92" s="13">
        <v>3.9832402234636903E-2</v>
      </c>
      <c r="AQ92" s="13">
        <v>6.3937499999999994E-2</v>
      </c>
      <c r="AR92" s="13">
        <v>5.2596600000000002E-3</v>
      </c>
      <c r="AS92" s="13">
        <v>0.17757874015747999</v>
      </c>
      <c r="AT92" s="13">
        <v>3.4264432029795198E-2</v>
      </c>
      <c r="AU92" s="13">
        <v>5.6668459999999997E-2</v>
      </c>
      <c r="AV92" s="13">
        <v>5.2596600000000002E-3</v>
      </c>
      <c r="AW92" s="13">
        <v>0.16064707</v>
      </c>
      <c r="AX92" s="13">
        <v>2.9197080291970798E-2</v>
      </c>
      <c r="AY92" s="13">
        <v>6.3157894736842093E-2</v>
      </c>
      <c r="AZ92" s="13">
        <v>0</v>
      </c>
      <c r="BA92" s="13">
        <v>0.13533834586466201</v>
      </c>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4">
        <f>+INDEX('Monthy Targets'!V:V,MATCH(FY2018_ALL_Targets!$B92,'Monthy Targets'!$B:$B,0))</f>
        <v>9.17</v>
      </c>
      <c r="CA92" s="14">
        <f>+INDEX('Monthy Targets'!W:W,MATCH(FY2018_ALL_Targets!$B92,'Monthy Targets'!$B:$B,0))</f>
        <v>9.17</v>
      </c>
      <c r="CB92" s="14">
        <f>+INDEX('Monthy Targets'!X:X,MATCH(FY2018_ALL_Targets!$B92,'Monthy Targets'!$B:$B,0))</f>
        <v>9.17</v>
      </c>
      <c r="CC92" s="14">
        <f>+INDEX('Monthy Targets'!Y:Y,MATCH(FY2018_ALL_Targets!$B92,'Monthy Targets'!$B:$B,0))</f>
        <v>9.17</v>
      </c>
      <c r="CD92" s="14">
        <f>+INDEX('Monthy Targets'!Z:Z,MATCH(FY2018_ALL_Targets!$B92,'Monthy Targets'!$B:$B,0))</f>
        <v>9.17</v>
      </c>
      <c r="CE92" s="14">
        <f>+INDEX('Monthy Targets'!AA:AA,MATCH(FY2018_ALL_Targets!$B92,'Monthy Targets'!$B:$B,0))</f>
        <v>0</v>
      </c>
      <c r="CF92" s="14">
        <f>+INDEX('Monthy Targets'!AB:AB,MATCH(FY2018_ALL_Targets!$B92,'Monthy Targets'!$B:$B,0))</f>
        <v>0</v>
      </c>
      <c r="CG92" s="14">
        <f>+INDEX('Monthy Targets'!AC:AC,MATCH(FY2018_ALL_Targets!$B92,'Monthy Targets'!$B:$B,0))</f>
        <v>0</v>
      </c>
      <c r="CH92" s="14">
        <f>+INDEX('Monthy Targets'!AD:AD,MATCH(FY2018_ALL_Targets!$B92,'Monthy Targets'!$B:$B,0))</f>
        <v>0</v>
      </c>
      <c r="CI92" s="14">
        <f>+INDEX('Monthy Targets'!AE:AE,MATCH(FY2018_ALL_Targets!$B92,'Monthy Targets'!$B:$B,0))</f>
        <v>0</v>
      </c>
      <c r="CJ92" s="14">
        <f>+INDEX('Monthy Targets'!AF:AF,MATCH(FY2018_ALL_Targets!$B92,'Monthy Targets'!$B:$B,0))</f>
        <v>0</v>
      </c>
      <c r="CK92" s="14">
        <f>+INDEX('Monthy Targets'!AG:AG,MATCH(FY2018_ALL_Targets!$B92,'Monthy Targets'!$B:$B,0))</f>
        <v>0</v>
      </c>
      <c r="CL92" s="14">
        <v>0.61</v>
      </c>
      <c r="CM92" s="14">
        <v>0.61</v>
      </c>
      <c r="CN92" s="14">
        <v>0.61</v>
      </c>
      <c r="CO92" s="14">
        <v>0.61</v>
      </c>
      <c r="DB92" s="14">
        <v>1.1299999999999999</v>
      </c>
      <c r="DC92" s="14">
        <v>1.1299999999999999</v>
      </c>
      <c r="DD92" s="14">
        <v>1.1299999999999999</v>
      </c>
      <c r="DE92" s="14">
        <v>1.1299999999999999</v>
      </c>
      <c r="DR92" s="14">
        <v>1.72</v>
      </c>
      <c r="DV92" s="12">
        <f t="shared" si="3"/>
        <v>0</v>
      </c>
      <c r="DW92" s="12">
        <f t="shared" si="4"/>
        <v>0</v>
      </c>
      <c r="DX92" s="12">
        <f t="shared" si="5"/>
        <v>0</v>
      </c>
    </row>
    <row r="93" spans="1:128" x14ac:dyDescent="0.25">
      <c r="A93" s="293">
        <v>4730</v>
      </c>
      <c r="B93" s="293">
        <v>455879</v>
      </c>
      <c r="C93" s="293">
        <v>1026049</v>
      </c>
      <c r="D93" s="14">
        <v>1871907675</v>
      </c>
      <c r="F93" s="27" t="s">
        <v>1296</v>
      </c>
      <c r="G93" s="12" t="s">
        <v>256</v>
      </c>
      <c r="H93" s="27" t="s">
        <v>1433</v>
      </c>
      <c r="I93" s="12" t="s">
        <v>257</v>
      </c>
      <c r="J93" s="13">
        <v>6.8493150684931503E-2</v>
      </c>
      <c r="K93" s="13">
        <v>9.3922651933701695E-2</v>
      </c>
      <c r="L93" s="13">
        <v>0</v>
      </c>
      <c r="M93" s="13">
        <v>0.27049180327868899</v>
      </c>
      <c r="N93" s="13">
        <v>3.3538610000000003E-2</v>
      </c>
      <c r="O93" s="13">
        <v>5.6668459999999997E-2</v>
      </c>
      <c r="P93" s="13">
        <v>5.2596600000000002E-3</v>
      </c>
      <c r="Q93" s="13">
        <v>0.16064707</v>
      </c>
      <c r="R93" s="13">
        <v>6.7328767123287697E-2</v>
      </c>
      <c r="S93" s="13">
        <v>9.2325966850828695E-2</v>
      </c>
      <c r="T93" s="13">
        <v>5.2596600000000002E-3</v>
      </c>
      <c r="U93" s="13">
        <v>0.265893442622951</v>
      </c>
      <c r="V93" s="13">
        <v>6.50684931506849E-2</v>
      </c>
      <c r="W93" s="13">
        <v>8.9226519337016599E-2</v>
      </c>
      <c r="X93" s="13">
        <v>5.2596600000000002E-3</v>
      </c>
      <c r="Y93" s="13">
        <v>0.25696721311475401</v>
      </c>
      <c r="Z93" s="13">
        <v>6.6164383561643794E-2</v>
      </c>
      <c r="AA93" s="13">
        <v>9.0729281767955805E-2</v>
      </c>
      <c r="AB93" s="13">
        <v>5.2596600000000002E-3</v>
      </c>
      <c r="AC93" s="13">
        <v>0.26129508196721302</v>
      </c>
      <c r="AD93" s="13">
        <v>6.1643835616438401E-2</v>
      </c>
      <c r="AE93" s="13">
        <v>8.4530386740331503E-2</v>
      </c>
      <c r="AF93" s="13">
        <v>5.2596600000000002E-3</v>
      </c>
      <c r="AG93" s="13">
        <v>0.24344262295082</v>
      </c>
      <c r="AH93" s="13">
        <v>6.5000000000000002E-2</v>
      </c>
      <c r="AI93" s="13">
        <v>8.9132596685082902E-2</v>
      </c>
      <c r="AJ93" s="13">
        <v>5.2596600000000002E-3</v>
      </c>
      <c r="AK93" s="13">
        <v>0.25669672131147497</v>
      </c>
      <c r="AL93" s="13">
        <v>5.8219178082191798E-2</v>
      </c>
      <c r="AM93" s="13">
        <v>7.9834254143646394E-2</v>
      </c>
      <c r="AN93" s="13">
        <v>5.2596600000000002E-3</v>
      </c>
      <c r="AO93" s="13">
        <v>0.229918032786885</v>
      </c>
      <c r="AP93" s="13">
        <v>6.3698630136986303E-2</v>
      </c>
      <c r="AQ93" s="13">
        <v>8.7348066298342505E-2</v>
      </c>
      <c r="AR93" s="13">
        <v>5.2596600000000002E-3</v>
      </c>
      <c r="AS93" s="13">
        <v>0.25155737704918002</v>
      </c>
      <c r="AT93" s="13">
        <v>5.4794520547945202E-2</v>
      </c>
      <c r="AU93" s="13">
        <v>7.5138121546961298E-2</v>
      </c>
      <c r="AV93" s="13">
        <v>5.2596600000000002E-3</v>
      </c>
      <c r="AW93" s="13">
        <v>0.21639344262295099</v>
      </c>
      <c r="AX93" s="13">
        <v>1.4285714285714299E-2</v>
      </c>
      <c r="AY93" s="13">
        <v>4.3478260869565202E-2</v>
      </c>
      <c r="AZ93" s="13">
        <v>0</v>
      </c>
      <c r="BA93" s="13">
        <v>0.25</v>
      </c>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4">
        <f>+INDEX('Monthy Targets'!V:V,MATCH(FY2018_ALL_Targets!$B93,'Monthy Targets'!$B:$B,0))</f>
        <v>5.82</v>
      </c>
      <c r="CA93" s="14">
        <f>+INDEX('Monthy Targets'!W:W,MATCH(FY2018_ALL_Targets!$B93,'Monthy Targets'!$B:$B,0))</f>
        <v>5.82</v>
      </c>
      <c r="CB93" s="14">
        <f>+INDEX('Monthy Targets'!X:X,MATCH(FY2018_ALL_Targets!$B93,'Monthy Targets'!$B:$B,0))</f>
        <v>5.82</v>
      </c>
      <c r="CC93" s="14">
        <f>+INDEX('Monthy Targets'!Y:Y,MATCH(FY2018_ALL_Targets!$B93,'Monthy Targets'!$B:$B,0))</f>
        <v>5.82</v>
      </c>
      <c r="CD93" s="14">
        <f>+INDEX('Monthy Targets'!Z:Z,MATCH(FY2018_ALL_Targets!$B93,'Monthy Targets'!$B:$B,0))</f>
        <v>5.82</v>
      </c>
      <c r="CE93" s="14">
        <f>+INDEX('Monthy Targets'!AA:AA,MATCH(FY2018_ALL_Targets!$B93,'Monthy Targets'!$B:$B,0))</f>
        <v>0</v>
      </c>
      <c r="CF93" s="14">
        <f>+INDEX('Monthy Targets'!AB:AB,MATCH(FY2018_ALL_Targets!$B93,'Monthy Targets'!$B:$B,0))</f>
        <v>0</v>
      </c>
      <c r="CG93" s="14">
        <f>+INDEX('Monthy Targets'!AC:AC,MATCH(FY2018_ALL_Targets!$B93,'Monthy Targets'!$B:$B,0))</f>
        <v>0</v>
      </c>
      <c r="CH93" s="14">
        <f>+INDEX('Monthy Targets'!AD:AD,MATCH(FY2018_ALL_Targets!$B93,'Monthy Targets'!$B:$B,0))</f>
        <v>0</v>
      </c>
      <c r="CI93" s="14">
        <f>+INDEX('Monthy Targets'!AE:AE,MATCH(FY2018_ALL_Targets!$B93,'Monthy Targets'!$B:$B,0))</f>
        <v>0</v>
      </c>
      <c r="CJ93" s="14">
        <f>+INDEX('Monthy Targets'!AF:AF,MATCH(FY2018_ALL_Targets!$B93,'Monthy Targets'!$B:$B,0))</f>
        <v>0</v>
      </c>
      <c r="CK93" s="14">
        <f>+INDEX('Monthy Targets'!AG:AG,MATCH(FY2018_ALL_Targets!$B93,'Monthy Targets'!$B:$B,0))</f>
        <v>0</v>
      </c>
      <c r="CL93" s="14">
        <v>0.39</v>
      </c>
      <c r="CM93" s="14">
        <v>0.39</v>
      </c>
      <c r="CN93" s="14">
        <v>0.39</v>
      </c>
      <c r="CO93" s="14">
        <v>0.39</v>
      </c>
      <c r="DB93" s="14">
        <v>0.72</v>
      </c>
      <c r="DC93" s="14">
        <v>0.72</v>
      </c>
      <c r="DD93" s="14">
        <v>0.72</v>
      </c>
      <c r="DE93" s="14">
        <v>0.72</v>
      </c>
      <c r="DR93" s="14">
        <v>1.0900000000000001</v>
      </c>
      <c r="DV93" s="12">
        <f t="shared" si="3"/>
        <v>0</v>
      </c>
      <c r="DW93" s="12">
        <f t="shared" si="4"/>
        <v>0</v>
      </c>
      <c r="DX93" s="12">
        <f t="shared" si="5"/>
        <v>0</v>
      </c>
    </row>
    <row r="94" spans="1:128" x14ac:dyDescent="0.25">
      <c r="A94" s="293">
        <v>4002</v>
      </c>
      <c r="B94" s="293">
        <v>455881</v>
      </c>
      <c r="C94" s="293">
        <v>1026504</v>
      </c>
      <c r="D94" s="14">
        <v>1407253511</v>
      </c>
      <c r="F94" s="27" t="s">
        <v>1293</v>
      </c>
      <c r="G94" s="12" t="s">
        <v>550</v>
      </c>
      <c r="H94" s="27" t="s">
        <v>1336</v>
      </c>
      <c r="I94" s="12" t="s">
        <v>551</v>
      </c>
      <c r="J94" s="13">
        <v>8.0000000000000002E-3</v>
      </c>
      <c r="K94" s="13">
        <v>0.117117117117117</v>
      </c>
      <c r="L94" s="13">
        <v>0</v>
      </c>
      <c r="M94" s="13">
        <v>0.17142857142857101</v>
      </c>
      <c r="N94" s="13">
        <v>3.3538610000000003E-2</v>
      </c>
      <c r="O94" s="13">
        <v>5.6668459999999997E-2</v>
      </c>
      <c r="P94" s="13">
        <v>5.2596600000000002E-3</v>
      </c>
      <c r="Q94" s="13">
        <v>0.16064707</v>
      </c>
      <c r="R94" s="13">
        <v>3.3538610000000003E-2</v>
      </c>
      <c r="S94" s="13">
        <v>0.11512612612612599</v>
      </c>
      <c r="T94" s="13">
        <v>5.2596600000000002E-3</v>
      </c>
      <c r="U94" s="13">
        <v>0.16851428571428601</v>
      </c>
      <c r="V94" s="13">
        <v>3.3538610000000003E-2</v>
      </c>
      <c r="W94" s="13">
        <v>0.111261261261261</v>
      </c>
      <c r="X94" s="13">
        <v>5.2596600000000002E-3</v>
      </c>
      <c r="Y94" s="13">
        <v>0.16285714285714301</v>
      </c>
      <c r="Z94" s="13">
        <v>3.3538610000000003E-2</v>
      </c>
      <c r="AA94" s="13">
        <v>0.113135135135135</v>
      </c>
      <c r="AB94" s="13">
        <v>5.2596600000000002E-3</v>
      </c>
      <c r="AC94" s="13">
        <v>0.1656</v>
      </c>
      <c r="AD94" s="13">
        <v>3.3538610000000003E-2</v>
      </c>
      <c r="AE94" s="13">
        <v>0.10540540540540499</v>
      </c>
      <c r="AF94" s="13">
        <v>5.2596600000000002E-3</v>
      </c>
      <c r="AG94" s="13">
        <v>0.16064707</v>
      </c>
      <c r="AH94" s="13">
        <v>3.3538610000000003E-2</v>
      </c>
      <c r="AI94" s="13">
        <v>0.111144144144144</v>
      </c>
      <c r="AJ94" s="13">
        <v>5.2596600000000002E-3</v>
      </c>
      <c r="AK94" s="13">
        <v>0.16268571428571399</v>
      </c>
      <c r="AL94" s="13">
        <v>3.3538610000000003E-2</v>
      </c>
      <c r="AM94" s="13">
        <v>9.9549549549549504E-2</v>
      </c>
      <c r="AN94" s="13">
        <v>5.2596600000000002E-3</v>
      </c>
      <c r="AO94" s="13">
        <v>0.16064707</v>
      </c>
      <c r="AP94" s="13">
        <v>3.3538610000000003E-2</v>
      </c>
      <c r="AQ94" s="13">
        <v>0.108918918918919</v>
      </c>
      <c r="AR94" s="13">
        <v>5.2596600000000002E-3</v>
      </c>
      <c r="AS94" s="13">
        <v>0.16064707</v>
      </c>
      <c r="AT94" s="13">
        <v>3.3538610000000003E-2</v>
      </c>
      <c r="AU94" s="13">
        <v>9.3693693693693694E-2</v>
      </c>
      <c r="AV94" s="13">
        <v>5.2596600000000002E-3</v>
      </c>
      <c r="AW94" s="13">
        <v>0.16064707</v>
      </c>
      <c r="AX94" s="13">
        <v>1.5625E-2</v>
      </c>
      <c r="AY94" s="13">
        <v>7.1428571428571397E-2</v>
      </c>
      <c r="AZ94" s="13">
        <v>0</v>
      </c>
      <c r="BA94" s="13">
        <v>0.17073170731707299</v>
      </c>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4">
        <f>+INDEX('Monthy Targets'!V:V,MATCH(FY2018_ALL_Targets!$B94,'Monthy Targets'!$B:$B,0))</f>
        <v>6.87</v>
      </c>
      <c r="CA94" s="14">
        <f>+INDEX('Monthy Targets'!W:W,MATCH(FY2018_ALL_Targets!$B94,'Monthy Targets'!$B:$B,0))</f>
        <v>6.87</v>
      </c>
      <c r="CB94" s="14">
        <f>+INDEX('Monthy Targets'!X:X,MATCH(FY2018_ALL_Targets!$B94,'Monthy Targets'!$B:$B,0))</f>
        <v>6.87</v>
      </c>
      <c r="CC94" s="14">
        <f>+INDEX('Monthy Targets'!Y:Y,MATCH(FY2018_ALL_Targets!$B94,'Monthy Targets'!$B:$B,0))</f>
        <v>6.87</v>
      </c>
      <c r="CD94" s="14">
        <f>+INDEX('Monthy Targets'!Z:Z,MATCH(FY2018_ALL_Targets!$B94,'Monthy Targets'!$B:$B,0))</f>
        <v>6.87</v>
      </c>
      <c r="CE94" s="14">
        <f>+INDEX('Monthy Targets'!AA:AA,MATCH(FY2018_ALL_Targets!$B94,'Monthy Targets'!$B:$B,0))</f>
        <v>0</v>
      </c>
      <c r="CF94" s="14">
        <f>+INDEX('Monthy Targets'!AB:AB,MATCH(FY2018_ALL_Targets!$B94,'Monthy Targets'!$B:$B,0))</f>
        <v>0</v>
      </c>
      <c r="CG94" s="14">
        <f>+INDEX('Monthy Targets'!AC:AC,MATCH(FY2018_ALL_Targets!$B94,'Monthy Targets'!$B:$B,0))</f>
        <v>0</v>
      </c>
      <c r="CH94" s="14">
        <f>+INDEX('Monthy Targets'!AD:AD,MATCH(FY2018_ALL_Targets!$B94,'Monthy Targets'!$B:$B,0))</f>
        <v>0</v>
      </c>
      <c r="CI94" s="14">
        <f>+INDEX('Monthy Targets'!AE:AE,MATCH(FY2018_ALL_Targets!$B94,'Monthy Targets'!$B:$B,0))</f>
        <v>0</v>
      </c>
      <c r="CJ94" s="14">
        <f>+INDEX('Monthy Targets'!AF:AF,MATCH(FY2018_ALL_Targets!$B94,'Monthy Targets'!$B:$B,0))</f>
        <v>0</v>
      </c>
      <c r="CK94" s="14">
        <f>+INDEX('Monthy Targets'!AG:AG,MATCH(FY2018_ALL_Targets!$B94,'Monthy Targets'!$B:$B,0))</f>
        <v>0</v>
      </c>
      <c r="CL94" s="14">
        <v>0.46</v>
      </c>
      <c r="CM94" s="14">
        <v>0.46</v>
      </c>
      <c r="CN94" s="14">
        <v>0.46</v>
      </c>
      <c r="CO94" s="14">
        <v>0</v>
      </c>
      <c r="DB94" s="14">
        <v>0.85</v>
      </c>
      <c r="DC94" s="14">
        <v>0.85</v>
      </c>
      <c r="DD94" s="14">
        <v>0.85</v>
      </c>
      <c r="DE94" s="14">
        <v>0</v>
      </c>
      <c r="DR94" s="14">
        <v>1.1499999999999999</v>
      </c>
      <c r="DV94" s="12">
        <f t="shared" si="3"/>
        <v>0</v>
      </c>
      <c r="DW94" s="12">
        <f t="shared" si="4"/>
        <v>0</v>
      </c>
      <c r="DX94" s="12">
        <f t="shared" si="5"/>
        <v>0</v>
      </c>
    </row>
    <row r="95" spans="1:128" x14ac:dyDescent="0.25">
      <c r="A95" s="293">
        <v>5117</v>
      </c>
      <c r="B95" s="293">
        <v>455887</v>
      </c>
      <c r="C95" s="293">
        <v>1025965</v>
      </c>
      <c r="D95" s="14">
        <v>1700876497</v>
      </c>
      <c r="F95" s="27" t="s">
        <v>1297</v>
      </c>
      <c r="G95" s="12" t="s">
        <v>960</v>
      </c>
      <c r="H95" s="27" t="s">
        <v>1428</v>
      </c>
      <c r="I95" s="12" t="s">
        <v>961</v>
      </c>
      <c r="J95" s="13">
        <v>2.53164556962025E-2</v>
      </c>
      <c r="K95" s="13">
        <v>6.5789473684210495E-2</v>
      </c>
      <c r="L95" s="13">
        <v>6.3492063492063501E-3</v>
      </c>
      <c r="M95" s="13">
        <v>0.22264150943396199</v>
      </c>
      <c r="N95" s="13">
        <v>3.3538610000000003E-2</v>
      </c>
      <c r="O95" s="13">
        <v>5.6668459999999997E-2</v>
      </c>
      <c r="P95" s="13">
        <v>5.2596600000000002E-3</v>
      </c>
      <c r="Q95" s="13">
        <v>0.16064707</v>
      </c>
      <c r="R95" s="13">
        <v>3.3538610000000003E-2</v>
      </c>
      <c r="S95" s="13">
        <v>6.4671052631578907E-2</v>
      </c>
      <c r="T95" s="13">
        <v>6.2412698412698401E-3</v>
      </c>
      <c r="U95" s="13">
        <v>0.21885660377358501</v>
      </c>
      <c r="V95" s="13">
        <v>3.3538610000000003E-2</v>
      </c>
      <c r="W95" s="13">
        <v>6.25E-2</v>
      </c>
      <c r="X95" s="13">
        <v>6.0317460317460296E-3</v>
      </c>
      <c r="Y95" s="13">
        <v>0.21150943396226399</v>
      </c>
      <c r="Z95" s="13">
        <v>3.3538610000000003E-2</v>
      </c>
      <c r="AA95" s="13">
        <v>6.3552631578947402E-2</v>
      </c>
      <c r="AB95" s="13">
        <v>6.13333333333333E-3</v>
      </c>
      <c r="AC95" s="13">
        <v>0.215071698113208</v>
      </c>
      <c r="AD95" s="13">
        <v>3.3538610000000003E-2</v>
      </c>
      <c r="AE95" s="13">
        <v>5.9210526315789498E-2</v>
      </c>
      <c r="AF95" s="13">
        <v>5.7142857142857099E-3</v>
      </c>
      <c r="AG95" s="13">
        <v>0.20037735849056601</v>
      </c>
      <c r="AH95" s="13">
        <v>3.3538610000000003E-2</v>
      </c>
      <c r="AI95" s="13">
        <v>6.24342105263158E-2</v>
      </c>
      <c r="AJ95" s="13">
        <v>6.0253968253968296E-3</v>
      </c>
      <c r="AK95" s="13">
        <v>0.21128679245283</v>
      </c>
      <c r="AL95" s="13">
        <v>3.3538610000000003E-2</v>
      </c>
      <c r="AM95" s="13">
        <v>5.6668459999999997E-2</v>
      </c>
      <c r="AN95" s="13">
        <v>5.3968253968253999E-3</v>
      </c>
      <c r="AO95" s="13">
        <v>0.189245283018868</v>
      </c>
      <c r="AP95" s="13">
        <v>3.3538610000000003E-2</v>
      </c>
      <c r="AQ95" s="13">
        <v>6.1184210526315799E-2</v>
      </c>
      <c r="AR95" s="13">
        <v>5.9047619047618996E-3</v>
      </c>
      <c r="AS95" s="13">
        <v>0.20705660377358501</v>
      </c>
      <c r="AT95" s="13">
        <v>3.3538610000000003E-2</v>
      </c>
      <c r="AU95" s="13">
        <v>5.6668459999999997E-2</v>
      </c>
      <c r="AV95" s="13">
        <v>5.2596600000000002E-3</v>
      </c>
      <c r="AW95" s="13">
        <v>0.17811320754717</v>
      </c>
      <c r="AX95" s="13">
        <v>0</v>
      </c>
      <c r="AY95" s="13">
        <v>2.4390243902439001E-2</v>
      </c>
      <c r="AZ95" s="13">
        <v>0</v>
      </c>
      <c r="BA95" s="13">
        <v>0.11764705882352899</v>
      </c>
      <c r="BB95" s="13"/>
      <c r="BC95" s="13"/>
      <c r="BD95" s="13"/>
      <c r="BE95" s="13"/>
      <c r="BF95" s="13"/>
      <c r="BG95" s="13"/>
      <c r="BH95" s="13"/>
      <c r="BI95" s="13"/>
      <c r="BJ95" s="13"/>
      <c r="BK95" s="13"/>
      <c r="BL95" s="13"/>
      <c r="BM95" s="13"/>
      <c r="BN95" s="13"/>
      <c r="BO95" s="13"/>
      <c r="BP95" s="13"/>
      <c r="BQ95" s="13"/>
      <c r="BR95" s="13"/>
      <c r="BS95" s="13"/>
      <c r="BT95" s="13"/>
      <c r="BU95" s="13"/>
      <c r="BV95" s="13"/>
      <c r="BW95" s="13"/>
      <c r="BX95" s="13"/>
      <c r="BY95" s="13"/>
      <c r="BZ95" s="14">
        <f>+INDEX('Monthy Targets'!V:V,MATCH(FY2018_ALL_Targets!$B95,'Monthy Targets'!$B:$B,0))</f>
        <v>11.67</v>
      </c>
      <c r="CA95" s="14">
        <f>+INDEX('Monthy Targets'!W:W,MATCH(FY2018_ALL_Targets!$B95,'Monthy Targets'!$B:$B,0))</f>
        <v>11.67</v>
      </c>
      <c r="CB95" s="14">
        <f>+INDEX('Monthy Targets'!X:X,MATCH(FY2018_ALL_Targets!$B95,'Monthy Targets'!$B:$B,0))</f>
        <v>11.67</v>
      </c>
      <c r="CC95" s="14">
        <f>+INDEX('Monthy Targets'!Y:Y,MATCH(FY2018_ALL_Targets!$B95,'Monthy Targets'!$B:$B,0))</f>
        <v>11.67</v>
      </c>
      <c r="CD95" s="14">
        <f>+INDEX('Monthy Targets'!Z:Z,MATCH(FY2018_ALL_Targets!$B95,'Monthy Targets'!$B:$B,0))</f>
        <v>11.67</v>
      </c>
      <c r="CE95" s="14">
        <f>+INDEX('Monthy Targets'!AA:AA,MATCH(FY2018_ALL_Targets!$B95,'Monthy Targets'!$B:$B,0))</f>
        <v>0</v>
      </c>
      <c r="CF95" s="14">
        <f>+INDEX('Monthy Targets'!AB:AB,MATCH(FY2018_ALL_Targets!$B95,'Monthy Targets'!$B:$B,0))</f>
        <v>0</v>
      </c>
      <c r="CG95" s="14">
        <f>+INDEX('Monthy Targets'!AC:AC,MATCH(FY2018_ALL_Targets!$B95,'Monthy Targets'!$B:$B,0))</f>
        <v>0</v>
      </c>
      <c r="CH95" s="14">
        <f>+INDEX('Monthy Targets'!AD:AD,MATCH(FY2018_ALL_Targets!$B95,'Monthy Targets'!$B:$B,0))</f>
        <v>0</v>
      </c>
      <c r="CI95" s="14">
        <f>+INDEX('Monthy Targets'!AE:AE,MATCH(FY2018_ALL_Targets!$B95,'Monthy Targets'!$B:$B,0))</f>
        <v>0</v>
      </c>
      <c r="CJ95" s="14">
        <f>+INDEX('Monthy Targets'!AF:AF,MATCH(FY2018_ALL_Targets!$B95,'Monthy Targets'!$B:$B,0))</f>
        <v>0</v>
      </c>
      <c r="CK95" s="14">
        <f>+INDEX('Monthy Targets'!AG:AG,MATCH(FY2018_ALL_Targets!$B95,'Monthy Targets'!$B:$B,0))</f>
        <v>0</v>
      </c>
      <c r="CL95" s="14">
        <v>0.78</v>
      </c>
      <c r="CM95" s="14">
        <v>0.78</v>
      </c>
      <c r="CN95" s="14">
        <v>0.78</v>
      </c>
      <c r="CO95" s="14">
        <v>0.78</v>
      </c>
      <c r="DB95" s="14">
        <v>1.44</v>
      </c>
      <c r="DC95" s="14">
        <v>1.44</v>
      </c>
      <c r="DD95" s="14">
        <v>1.44</v>
      </c>
      <c r="DE95" s="14">
        <v>1.44</v>
      </c>
      <c r="DR95" s="14">
        <v>2.19</v>
      </c>
      <c r="DV95" s="12">
        <f t="shared" si="3"/>
        <v>0</v>
      </c>
      <c r="DW95" s="12">
        <f t="shared" si="4"/>
        <v>0</v>
      </c>
      <c r="DX95" s="12">
        <f t="shared" si="5"/>
        <v>0</v>
      </c>
    </row>
    <row r="96" spans="1:128" x14ac:dyDescent="0.25">
      <c r="A96" s="293">
        <v>4384</v>
      </c>
      <c r="B96" s="293">
        <v>455893</v>
      </c>
      <c r="C96" s="293">
        <v>1026065</v>
      </c>
      <c r="D96" s="14">
        <v>1831507094</v>
      </c>
      <c r="F96" s="27" t="s">
        <v>1258</v>
      </c>
      <c r="G96" s="12" t="s">
        <v>652</v>
      </c>
      <c r="H96" s="27" t="s">
        <v>1390</v>
      </c>
      <c r="I96" s="12" t="s">
        <v>653</v>
      </c>
      <c r="J96" s="13">
        <v>2.61437908496732E-2</v>
      </c>
      <c r="K96" s="13">
        <v>0</v>
      </c>
      <c r="L96" s="13">
        <v>1.30718954248366E-2</v>
      </c>
      <c r="M96" s="13">
        <v>0.17647058823529399</v>
      </c>
      <c r="N96" s="13">
        <v>3.3538610000000003E-2</v>
      </c>
      <c r="O96" s="13">
        <v>5.6668459999999997E-2</v>
      </c>
      <c r="P96" s="13">
        <v>5.2596600000000002E-3</v>
      </c>
      <c r="Q96" s="13">
        <v>0.16064707</v>
      </c>
      <c r="R96" s="13">
        <v>3.3538610000000003E-2</v>
      </c>
      <c r="S96" s="13">
        <v>5.6668459999999997E-2</v>
      </c>
      <c r="T96" s="13">
        <v>1.28496732026144E-2</v>
      </c>
      <c r="U96" s="13">
        <v>0.17347058823529399</v>
      </c>
      <c r="V96" s="13">
        <v>3.3538610000000003E-2</v>
      </c>
      <c r="W96" s="13">
        <v>5.6668459999999997E-2</v>
      </c>
      <c r="X96" s="13">
        <v>1.24183006535948E-2</v>
      </c>
      <c r="Y96" s="13">
        <v>0.16764705882352901</v>
      </c>
      <c r="Z96" s="13">
        <v>3.3538610000000003E-2</v>
      </c>
      <c r="AA96" s="13">
        <v>5.6668459999999997E-2</v>
      </c>
      <c r="AB96" s="13">
        <v>1.26274509803922E-2</v>
      </c>
      <c r="AC96" s="13">
        <v>0.17047058823529401</v>
      </c>
      <c r="AD96" s="13">
        <v>3.3538610000000003E-2</v>
      </c>
      <c r="AE96" s="13">
        <v>5.6668459999999997E-2</v>
      </c>
      <c r="AF96" s="13">
        <v>1.1764705882352899E-2</v>
      </c>
      <c r="AG96" s="13">
        <v>0.16064707</v>
      </c>
      <c r="AH96" s="13">
        <v>3.3538610000000003E-2</v>
      </c>
      <c r="AI96" s="13">
        <v>5.6668459999999997E-2</v>
      </c>
      <c r="AJ96" s="13">
        <v>1.2405228758169899E-2</v>
      </c>
      <c r="AK96" s="13">
        <v>0.16747058823529401</v>
      </c>
      <c r="AL96" s="13">
        <v>3.3538610000000003E-2</v>
      </c>
      <c r="AM96" s="13">
        <v>5.6668459999999997E-2</v>
      </c>
      <c r="AN96" s="13">
        <v>1.1111111111111099E-2</v>
      </c>
      <c r="AO96" s="13">
        <v>0.16064707</v>
      </c>
      <c r="AP96" s="13">
        <v>3.3538610000000003E-2</v>
      </c>
      <c r="AQ96" s="13">
        <v>5.6668459999999997E-2</v>
      </c>
      <c r="AR96" s="13">
        <v>1.2156862745098E-2</v>
      </c>
      <c r="AS96" s="13">
        <v>0.16411764705882401</v>
      </c>
      <c r="AT96" s="13">
        <v>3.3538610000000003E-2</v>
      </c>
      <c r="AU96" s="13">
        <v>5.6668459999999997E-2</v>
      </c>
      <c r="AV96" s="13">
        <v>1.0457516339869299E-2</v>
      </c>
      <c r="AW96" s="13">
        <v>0.16064707</v>
      </c>
      <c r="AX96" s="13">
        <v>4.2553191489361701E-2</v>
      </c>
      <c r="AY96" s="13">
        <v>0.04</v>
      </c>
      <c r="AZ96" s="13">
        <v>0</v>
      </c>
      <c r="BA96" s="13">
        <v>0.12765957446808501</v>
      </c>
      <c r="BB96" s="13"/>
      <c r="BC96" s="13"/>
      <c r="BD96" s="13"/>
      <c r="BE96" s="13"/>
      <c r="BF96" s="13"/>
      <c r="BG96" s="13"/>
      <c r="BH96" s="13"/>
      <c r="BI96" s="13"/>
      <c r="BJ96" s="13"/>
      <c r="BK96" s="13"/>
      <c r="BL96" s="13"/>
      <c r="BM96" s="13"/>
      <c r="BN96" s="13"/>
      <c r="BO96" s="13"/>
      <c r="BP96" s="13"/>
      <c r="BQ96" s="13"/>
      <c r="BR96" s="13"/>
      <c r="BS96" s="13"/>
      <c r="BT96" s="13"/>
      <c r="BU96" s="13"/>
      <c r="BV96" s="13"/>
      <c r="BW96" s="13"/>
      <c r="BX96" s="13"/>
      <c r="BY96" s="13"/>
      <c r="BZ96" s="14">
        <f>+INDEX('Monthy Targets'!V:V,MATCH(FY2018_ALL_Targets!$B96,'Monthy Targets'!$B:$B,0))</f>
        <v>4.51</v>
      </c>
      <c r="CA96" s="14">
        <f>+INDEX('Monthy Targets'!W:W,MATCH(FY2018_ALL_Targets!$B96,'Monthy Targets'!$B:$B,0))</f>
        <v>4.51</v>
      </c>
      <c r="CB96" s="14">
        <f>+INDEX('Monthy Targets'!X:X,MATCH(FY2018_ALL_Targets!$B96,'Monthy Targets'!$B:$B,0))</f>
        <v>4.51</v>
      </c>
      <c r="CC96" s="14">
        <f>+INDEX('Monthy Targets'!Y:Y,MATCH(FY2018_ALL_Targets!$B96,'Monthy Targets'!$B:$B,0))</f>
        <v>4.51</v>
      </c>
      <c r="CD96" s="14">
        <f>+INDEX('Monthy Targets'!Z:Z,MATCH(FY2018_ALL_Targets!$B96,'Monthy Targets'!$B:$B,0))</f>
        <v>4.51</v>
      </c>
      <c r="CE96" s="14">
        <f>+INDEX('Monthy Targets'!AA:AA,MATCH(FY2018_ALL_Targets!$B96,'Monthy Targets'!$B:$B,0))</f>
        <v>0</v>
      </c>
      <c r="CF96" s="14">
        <f>+INDEX('Monthy Targets'!AB:AB,MATCH(FY2018_ALL_Targets!$B96,'Monthy Targets'!$B:$B,0))</f>
        <v>0</v>
      </c>
      <c r="CG96" s="14">
        <f>+INDEX('Monthy Targets'!AC:AC,MATCH(FY2018_ALL_Targets!$B96,'Monthy Targets'!$B:$B,0))</f>
        <v>0</v>
      </c>
      <c r="CH96" s="14">
        <f>+INDEX('Monthy Targets'!AD:AD,MATCH(FY2018_ALL_Targets!$B96,'Monthy Targets'!$B:$B,0))</f>
        <v>0</v>
      </c>
      <c r="CI96" s="14">
        <f>+INDEX('Monthy Targets'!AE:AE,MATCH(FY2018_ALL_Targets!$B96,'Monthy Targets'!$B:$B,0))</f>
        <v>0</v>
      </c>
      <c r="CJ96" s="14">
        <f>+INDEX('Monthy Targets'!AF:AF,MATCH(FY2018_ALL_Targets!$B96,'Monthy Targets'!$B:$B,0))</f>
        <v>0</v>
      </c>
      <c r="CK96" s="14">
        <f>+INDEX('Monthy Targets'!AG:AG,MATCH(FY2018_ALL_Targets!$B96,'Monthy Targets'!$B:$B,0))</f>
        <v>0</v>
      </c>
      <c r="CL96" s="14">
        <v>0</v>
      </c>
      <c r="CM96" s="14">
        <v>0.3</v>
      </c>
      <c r="CN96" s="14">
        <v>0.3</v>
      </c>
      <c r="CO96" s="14">
        <v>0.3</v>
      </c>
      <c r="DB96" s="14">
        <v>0</v>
      </c>
      <c r="DC96" s="14">
        <v>0.56000000000000005</v>
      </c>
      <c r="DD96" s="14">
        <v>0.56000000000000005</v>
      </c>
      <c r="DE96" s="14">
        <v>0.56000000000000005</v>
      </c>
      <c r="DR96" s="14">
        <v>0.76</v>
      </c>
      <c r="DV96" s="12">
        <f t="shared" si="3"/>
        <v>0</v>
      </c>
      <c r="DW96" s="12">
        <f t="shared" si="4"/>
        <v>0</v>
      </c>
      <c r="DX96" s="12">
        <f t="shared" si="5"/>
        <v>0</v>
      </c>
    </row>
    <row r="97" spans="1:128" x14ac:dyDescent="0.25">
      <c r="A97" s="293">
        <v>5232</v>
      </c>
      <c r="B97" s="293">
        <v>455917</v>
      </c>
      <c r="C97" s="293">
        <v>1026641</v>
      </c>
      <c r="D97" s="14">
        <v>1841311412</v>
      </c>
      <c r="F97" s="27" t="s">
        <v>1297</v>
      </c>
      <c r="G97" s="12" t="s">
        <v>1045</v>
      </c>
      <c r="H97" s="27" t="s">
        <v>1428</v>
      </c>
      <c r="I97" s="12" t="s">
        <v>1046</v>
      </c>
      <c r="J97" s="13">
        <v>4.9833887043189397E-2</v>
      </c>
      <c r="K97" s="13">
        <v>5.8252427184466E-2</v>
      </c>
      <c r="L97" s="13">
        <v>6.6445182724252502E-3</v>
      </c>
      <c r="M97" s="13">
        <v>0.24561403508771901</v>
      </c>
      <c r="N97" s="13">
        <v>3.3538610000000003E-2</v>
      </c>
      <c r="O97" s="13">
        <v>5.6668459999999997E-2</v>
      </c>
      <c r="P97" s="13">
        <v>5.2596600000000002E-3</v>
      </c>
      <c r="Q97" s="13">
        <v>0.16064707</v>
      </c>
      <c r="R97" s="13">
        <v>4.89867109634552E-2</v>
      </c>
      <c r="S97" s="13">
        <v>5.72621359223301E-2</v>
      </c>
      <c r="T97" s="13">
        <v>6.5315614617940197E-3</v>
      </c>
      <c r="U97" s="13">
        <v>0.24143859649122801</v>
      </c>
      <c r="V97" s="13">
        <v>4.7342192691029898E-2</v>
      </c>
      <c r="W97" s="13">
        <v>5.6668459999999997E-2</v>
      </c>
      <c r="X97" s="13">
        <v>6.3122923588039897E-3</v>
      </c>
      <c r="Y97" s="13">
        <v>0.233333333333333</v>
      </c>
      <c r="Z97" s="13">
        <v>4.81395348837209E-2</v>
      </c>
      <c r="AA97" s="13">
        <v>5.6668459999999997E-2</v>
      </c>
      <c r="AB97" s="13">
        <v>6.41860465116279E-3</v>
      </c>
      <c r="AC97" s="13">
        <v>0.23726315789473701</v>
      </c>
      <c r="AD97" s="13">
        <v>4.48504983388704E-2</v>
      </c>
      <c r="AE97" s="13">
        <v>5.6668459999999997E-2</v>
      </c>
      <c r="AF97" s="13">
        <v>5.9800664451827197E-3</v>
      </c>
      <c r="AG97" s="13">
        <v>0.221052631578947</v>
      </c>
      <c r="AH97" s="13">
        <v>4.7292358803986703E-2</v>
      </c>
      <c r="AI97" s="13">
        <v>5.6668459999999997E-2</v>
      </c>
      <c r="AJ97" s="13">
        <v>6.3056478405315603E-3</v>
      </c>
      <c r="AK97" s="13">
        <v>0.23308771929824601</v>
      </c>
      <c r="AL97" s="13">
        <v>4.2358803986710998E-2</v>
      </c>
      <c r="AM97" s="13">
        <v>5.6668459999999997E-2</v>
      </c>
      <c r="AN97" s="13">
        <v>5.6478405315614601E-3</v>
      </c>
      <c r="AO97" s="13">
        <v>0.208771929824561</v>
      </c>
      <c r="AP97" s="13">
        <v>4.6345514950166103E-2</v>
      </c>
      <c r="AQ97" s="13">
        <v>5.6668459999999997E-2</v>
      </c>
      <c r="AR97" s="13">
        <v>6.1794019933554796E-3</v>
      </c>
      <c r="AS97" s="13">
        <v>0.228421052631579</v>
      </c>
      <c r="AT97" s="13">
        <v>3.9867109634551499E-2</v>
      </c>
      <c r="AU97" s="13">
        <v>5.6668459999999997E-2</v>
      </c>
      <c r="AV97" s="13">
        <v>5.3156146179401996E-3</v>
      </c>
      <c r="AW97" s="13">
        <v>0.19649122807017499</v>
      </c>
      <c r="AX97" s="13">
        <v>2.4691358024691398E-2</v>
      </c>
      <c r="AY97" s="13">
        <v>1.5625E-2</v>
      </c>
      <c r="AZ97" s="13">
        <v>0</v>
      </c>
      <c r="BA97" s="13">
        <v>0.18918918918918901</v>
      </c>
      <c r="BB97" s="13"/>
      <c r="BC97" s="13"/>
      <c r="BD97" s="13"/>
      <c r="BE97" s="13"/>
      <c r="BF97" s="13"/>
      <c r="BG97" s="13"/>
      <c r="BH97" s="13"/>
      <c r="BI97" s="13"/>
      <c r="BJ97" s="13"/>
      <c r="BK97" s="13"/>
      <c r="BL97" s="13"/>
      <c r="BM97" s="13"/>
      <c r="BN97" s="13"/>
      <c r="BO97" s="13"/>
      <c r="BP97" s="13"/>
      <c r="BQ97" s="13"/>
      <c r="BR97" s="13"/>
      <c r="BS97" s="13"/>
      <c r="BT97" s="13"/>
      <c r="BU97" s="13"/>
      <c r="BV97" s="13"/>
      <c r="BW97" s="13"/>
      <c r="BX97" s="13"/>
      <c r="BY97" s="13"/>
      <c r="BZ97" s="14">
        <f>+INDEX('Monthy Targets'!V:V,MATCH(FY2018_ALL_Targets!$B97,'Monthy Targets'!$B:$B,0))</f>
        <v>11.66</v>
      </c>
      <c r="CA97" s="14">
        <f>+INDEX('Monthy Targets'!W:W,MATCH(FY2018_ALL_Targets!$B97,'Monthy Targets'!$B:$B,0))</f>
        <v>11.66</v>
      </c>
      <c r="CB97" s="14">
        <f>+INDEX('Monthy Targets'!X:X,MATCH(FY2018_ALL_Targets!$B97,'Monthy Targets'!$B:$B,0))</f>
        <v>11.66</v>
      </c>
      <c r="CC97" s="14">
        <f>+INDEX('Monthy Targets'!Y:Y,MATCH(FY2018_ALL_Targets!$B97,'Monthy Targets'!$B:$B,0))</f>
        <v>11.66</v>
      </c>
      <c r="CD97" s="14">
        <f>+INDEX('Monthy Targets'!Z:Z,MATCH(FY2018_ALL_Targets!$B97,'Monthy Targets'!$B:$B,0))</f>
        <v>11.66</v>
      </c>
      <c r="CE97" s="14">
        <f>+INDEX('Monthy Targets'!AA:AA,MATCH(FY2018_ALL_Targets!$B97,'Monthy Targets'!$B:$B,0))</f>
        <v>0</v>
      </c>
      <c r="CF97" s="14">
        <f>+INDEX('Monthy Targets'!AB:AB,MATCH(FY2018_ALL_Targets!$B97,'Monthy Targets'!$B:$B,0))</f>
        <v>0</v>
      </c>
      <c r="CG97" s="14">
        <f>+INDEX('Monthy Targets'!AC:AC,MATCH(FY2018_ALL_Targets!$B97,'Monthy Targets'!$B:$B,0))</f>
        <v>0</v>
      </c>
      <c r="CH97" s="14">
        <f>+INDEX('Monthy Targets'!AD:AD,MATCH(FY2018_ALL_Targets!$B97,'Monthy Targets'!$B:$B,0))</f>
        <v>0</v>
      </c>
      <c r="CI97" s="14">
        <f>+INDEX('Monthy Targets'!AE:AE,MATCH(FY2018_ALL_Targets!$B97,'Monthy Targets'!$B:$B,0))</f>
        <v>0</v>
      </c>
      <c r="CJ97" s="14">
        <f>+INDEX('Monthy Targets'!AF:AF,MATCH(FY2018_ALL_Targets!$B97,'Monthy Targets'!$B:$B,0))</f>
        <v>0</v>
      </c>
      <c r="CK97" s="14">
        <f>+INDEX('Monthy Targets'!AG:AG,MATCH(FY2018_ALL_Targets!$B97,'Monthy Targets'!$B:$B,0))</f>
        <v>0</v>
      </c>
      <c r="CL97" s="14">
        <v>0.78</v>
      </c>
      <c r="CM97" s="14">
        <v>0.78</v>
      </c>
      <c r="CN97" s="14">
        <v>0.78</v>
      </c>
      <c r="CO97" s="14">
        <v>0.78</v>
      </c>
      <c r="DB97" s="14">
        <v>1.44</v>
      </c>
      <c r="DC97" s="14">
        <v>1.44</v>
      </c>
      <c r="DD97" s="14">
        <v>1.44</v>
      </c>
      <c r="DE97" s="14">
        <v>1.44</v>
      </c>
      <c r="DR97" s="14">
        <v>2.19</v>
      </c>
      <c r="DV97" s="12">
        <f t="shared" si="3"/>
        <v>0</v>
      </c>
      <c r="DW97" s="12">
        <f t="shared" si="4"/>
        <v>0</v>
      </c>
      <c r="DX97" s="12">
        <f t="shared" si="5"/>
        <v>0</v>
      </c>
    </row>
    <row r="98" spans="1:128" x14ac:dyDescent="0.25">
      <c r="A98" s="293">
        <v>5296</v>
      </c>
      <c r="B98" s="293">
        <v>455929</v>
      </c>
      <c r="C98" s="293">
        <v>1026084</v>
      </c>
      <c r="D98" s="14">
        <v>1285043190</v>
      </c>
      <c r="F98" s="27" t="s">
        <v>1293</v>
      </c>
      <c r="G98" s="12" t="s">
        <v>358</v>
      </c>
      <c r="H98" s="27" t="s">
        <v>1295</v>
      </c>
      <c r="I98" s="12" t="s">
        <v>359</v>
      </c>
      <c r="J98" s="13">
        <v>7.0588235294117604E-2</v>
      </c>
      <c r="K98" s="13">
        <v>3.1446540880503103E-2</v>
      </c>
      <c r="L98" s="13">
        <v>0</v>
      </c>
      <c r="M98" s="13">
        <v>8.6274509803921595E-2</v>
      </c>
      <c r="N98" s="13">
        <v>3.3538610000000003E-2</v>
      </c>
      <c r="O98" s="13">
        <v>5.6668459999999997E-2</v>
      </c>
      <c r="P98" s="13">
        <v>5.2596600000000002E-3</v>
      </c>
      <c r="Q98" s="13">
        <v>0.16064707</v>
      </c>
      <c r="R98" s="13">
        <v>6.9388235294117598E-2</v>
      </c>
      <c r="S98" s="13">
        <v>5.6668459999999997E-2</v>
      </c>
      <c r="T98" s="13">
        <v>5.2596600000000002E-3</v>
      </c>
      <c r="U98" s="13">
        <v>0.16064707</v>
      </c>
      <c r="V98" s="13">
        <v>6.7058823529411796E-2</v>
      </c>
      <c r="W98" s="13">
        <v>5.6668459999999997E-2</v>
      </c>
      <c r="X98" s="13">
        <v>5.2596600000000002E-3</v>
      </c>
      <c r="Y98" s="13">
        <v>0.16064707</v>
      </c>
      <c r="Z98" s="13">
        <v>6.8188235294117605E-2</v>
      </c>
      <c r="AA98" s="13">
        <v>5.6668459999999997E-2</v>
      </c>
      <c r="AB98" s="13">
        <v>5.2596600000000002E-3</v>
      </c>
      <c r="AC98" s="13">
        <v>0.16064707</v>
      </c>
      <c r="AD98" s="13">
        <v>6.3529411764705904E-2</v>
      </c>
      <c r="AE98" s="13">
        <v>5.6668459999999997E-2</v>
      </c>
      <c r="AF98" s="13">
        <v>5.2596600000000002E-3</v>
      </c>
      <c r="AG98" s="13">
        <v>0.16064707</v>
      </c>
      <c r="AH98" s="13">
        <v>6.6988235294117598E-2</v>
      </c>
      <c r="AI98" s="13">
        <v>5.6668459999999997E-2</v>
      </c>
      <c r="AJ98" s="13">
        <v>5.2596600000000002E-3</v>
      </c>
      <c r="AK98" s="13">
        <v>0.16064707</v>
      </c>
      <c r="AL98" s="13">
        <v>0.06</v>
      </c>
      <c r="AM98" s="13">
        <v>5.6668459999999997E-2</v>
      </c>
      <c r="AN98" s="13">
        <v>5.2596600000000002E-3</v>
      </c>
      <c r="AO98" s="13">
        <v>0.16064707</v>
      </c>
      <c r="AP98" s="13">
        <v>6.5647058823529406E-2</v>
      </c>
      <c r="AQ98" s="13">
        <v>5.6668459999999997E-2</v>
      </c>
      <c r="AR98" s="13">
        <v>5.2596600000000002E-3</v>
      </c>
      <c r="AS98" s="13">
        <v>0.16064707</v>
      </c>
      <c r="AT98" s="13">
        <v>5.6470588235294099E-2</v>
      </c>
      <c r="AU98" s="13">
        <v>5.6668459999999997E-2</v>
      </c>
      <c r="AV98" s="13">
        <v>5.2596600000000002E-3</v>
      </c>
      <c r="AW98" s="13">
        <v>0.16064707</v>
      </c>
      <c r="AX98" s="13">
        <v>7.5757575757575801E-2</v>
      </c>
      <c r="AY98" s="13">
        <v>6.25E-2</v>
      </c>
      <c r="AZ98" s="13">
        <v>0</v>
      </c>
      <c r="BA98" s="13">
        <v>0.125</v>
      </c>
      <c r="BB98" s="13"/>
      <c r="BC98" s="13"/>
      <c r="BD98" s="13"/>
      <c r="BE98" s="13"/>
      <c r="BF98" s="13"/>
      <c r="BG98" s="13"/>
      <c r="BH98" s="13"/>
      <c r="BI98" s="13"/>
      <c r="BJ98" s="13"/>
      <c r="BK98" s="13"/>
      <c r="BL98" s="13"/>
      <c r="BM98" s="13"/>
      <c r="BN98" s="13"/>
      <c r="BO98" s="13"/>
      <c r="BP98" s="13"/>
      <c r="BQ98" s="13"/>
      <c r="BR98" s="13"/>
      <c r="BS98" s="13"/>
      <c r="BT98" s="13"/>
      <c r="BU98" s="13"/>
      <c r="BV98" s="13"/>
      <c r="BW98" s="13"/>
      <c r="BX98" s="13"/>
      <c r="BY98" s="13"/>
      <c r="BZ98" s="14">
        <f>+INDEX('Monthy Targets'!V:V,MATCH(FY2018_ALL_Targets!$B98,'Monthy Targets'!$B:$B,0))</f>
        <v>5.05</v>
      </c>
      <c r="CA98" s="14">
        <f>+INDEX('Monthy Targets'!W:W,MATCH(FY2018_ALL_Targets!$B98,'Monthy Targets'!$B:$B,0))</f>
        <v>5.05</v>
      </c>
      <c r="CB98" s="14">
        <f>+INDEX('Monthy Targets'!X:X,MATCH(FY2018_ALL_Targets!$B98,'Monthy Targets'!$B:$B,0))</f>
        <v>5.05</v>
      </c>
      <c r="CC98" s="14">
        <f>+INDEX('Monthy Targets'!Y:Y,MATCH(FY2018_ALL_Targets!$B98,'Monthy Targets'!$B:$B,0))</f>
        <v>5.05</v>
      </c>
      <c r="CD98" s="14">
        <f>+INDEX('Monthy Targets'!Z:Z,MATCH(FY2018_ALL_Targets!$B98,'Monthy Targets'!$B:$B,0))</f>
        <v>5.05</v>
      </c>
      <c r="CE98" s="14">
        <f>+INDEX('Monthy Targets'!AA:AA,MATCH(FY2018_ALL_Targets!$B98,'Monthy Targets'!$B:$B,0))</f>
        <v>0</v>
      </c>
      <c r="CF98" s="14">
        <f>+INDEX('Monthy Targets'!AB:AB,MATCH(FY2018_ALL_Targets!$B98,'Monthy Targets'!$B:$B,0))</f>
        <v>0</v>
      </c>
      <c r="CG98" s="14">
        <f>+INDEX('Monthy Targets'!AC:AC,MATCH(FY2018_ALL_Targets!$B98,'Monthy Targets'!$B:$B,0))</f>
        <v>0</v>
      </c>
      <c r="CH98" s="14">
        <f>+INDEX('Monthy Targets'!AD:AD,MATCH(FY2018_ALL_Targets!$B98,'Monthy Targets'!$B:$B,0))</f>
        <v>0</v>
      </c>
      <c r="CI98" s="14">
        <f>+INDEX('Monthy Targets'!AE:AE,MATCH(FY2018_ALL_Targets!$B98,'Monthy Targets'!$B:$B,0))</f>
        <v>0</v>
      </c>
      <c r="CJ98" s="14">
        <f>+INDEX('Monthy Targets'!AF:AF,MATCH(FY2018_ALL_Targets!$B98,'Monthy Targets'!$B:$B,0))</f>
        <v>0</v>
      </c>
      <c r="CK98" s="14">
        <f>+INDEX('Monthy Targets'!AG:AG,MATCH(FY2018_ALL_Targets!$B98,'Monthy Targets'!$B:$B,0))</f>
        <v>0</v>
      </c>
      <c r="CL98" s="14">
        <v>0</v>
      </c>
      <c r="CM98" s="14">
        <v>0</v>
      </c>
      <c r="CN98" s="14">
        <v>0.34</v>
      </c>
      <c r="CO98" s="14">
        <v>0.34</v>
      </c>
      <c r="DB98" s="14">
        <v>0</v>
      </c>
      <c r="DC98" s="14">
        <v>0</v>
      </c>
      <c r="DD98" s="14">
        <v>0.62</v>
      </c>
      <c r="DE98" s="14">
        <v>0.62</v>
      </c>
      <c r="DR98" s="14">
        <v>0.74</v>
      </c>
      <c r="DV98" s="12">
        <f t="shared" si="3"/>
        <v>0</v>
      </c>
      <c r="DW98" s="12">
        <f t="shared" si="4"/>
        <v>0</v>
      </c>
      <c r="DX98" s="12">
        <f t="shared" si="5"/>
        <v>0</v>
      </c>
    </row>
    <row r="99" spans="1:128" x14ac:dyDescent="0.25">
      <c r="A99" s="293">
        <v>4345</v>
      </c>
      <c r="B99" s="293">
        <v>455931</v>
      </c>
      <c r="C99" s="293">
        <v>1026286</v>
      </c>
      <c r="D99" s="14">
        <v>1245639525</v>
      </c>
      <c r="F99" s="27" t="s">
        <v>1258</v>
      </c>
      <c r="G99" s="12" t="s">
        <v>632</v>
      </c>
      <c r="H99" s="27" t="s">
        <v>1266</v>
      </c>
      <c r="I99" s="12" t="s">
        <v>633</v>
      </c>
      <c r="J99" s="13">
        <v>3.3149171270718203E-2</v>
      </c>
      <c r="K99" s="13">
        <v>3.6036036036036001E-2</v>
      </c>
      <c r="L99" s="13">
        <v>0</v>
      </c>
      <c r="M99" s="13">
        <v>7.9772079772079799E-2</v>
      </c>
      <c r="N99" s="13">
        <v>3.3538610000000003E-2</v>
      </c>
      <c r="O99" s="13">
        <v>5.6668459999999997E-2</v>
      </c>
      <c r="P99" s="13">
        <v>5.2596600000000002E-3</v>
      </c>
      <c r="Q99" s="13">
        <v>0.16064707</v>
      </c>
      <c r="R99" s="13">
        <v>3.3538610000000003E-2</v>
      </c>
      <c r="S99" s="13">
        <v>5.6668459999999997E-2</v>
      </c>
      <c r="T99" s="13">
        <v>5.2596600000000002E-3</v>
      </c>
      <c r="U99" s="13">
        <v>0.16064707</v>
      </c>
      <c r="V99" s="13">
        <v>3.3538610000000003E-2</v>
      </c>
      <c r="W99" s="13">
        <v>5.6668459999999997E-2</v>
      </c>
      <c r="X99" s="13">
        <v>5.2596600000000002E-3</v>
      </c>
      <c r="Y99" s="13">
        <v>0.16064707</v>
      </c>
      <c r="Z99" s="13">
        <v>3.3538610000000003E-2</v>
      </c>
      <c r="AA99" s="13">
        <v>5.6668459999999997E-2</v>
      </c>
      <c r="AB99" s="13">
        <v>5.2596600000000002E-3</v>
      </c>
      <c r="AC99" s="13">
        <v>0.16064707</v>
      </c>
      <c r="AD99" s="13">
        <v>3.3538610000000003E-2</v>
      </c>
      <c r="AE99" s="13">
        <v>5.6668459999999997E-2</v>
      </c>
      <c r="AF99" s="13">
        <v>5.2596600000000002E-3</v>
      </c>
      <c r="AG99" s="13">
        <v>0.16064707</v>
      </c>
      <c r="AH99" s="13">
        <v>3.3538610000000003E-2</v>
      </c>
      <c r="AI99" s="13">
        <v>5.6668459999999997E-2</v>
      </c>
      <c r="AJ99" s="13">
        <v>5.2596600000000002E-3</v>
      </c>
      <c r="AK99" s="13">
        <v>0.16064707</v>
      </c>
      <c r="AL99" s="13">
        <v>3.3538610000000003E-2</v>
      </c>
      <c r="AM99" s="13">
        <v>5.6668459999999997E-2</v>
      </c>
      <c r="AN99" s="13">
        <v>5.2596600000000002E-3</v>
      </c>
      <c r="AO99" s="13">
        <v>0.16064707</v>
      </c>
      <c r="AP99" s="13">
        <v>3.3538610000000003E-2</v>
      </c>
      <c r="AQ99" s="13">
        <v>5.6668459999999997E-2</v>
      </c>
      <c r="AR99" s="13">
        <v>5.2596600000000002E-3</v>
      </c>
      <c r="AS99" s="13">
        <v>0.16064707</v>
      </c>
      <c r="AT99" s="13">
        <v>3.3538610000000003E-2</v>
      </c>
      <c r="AU99" s="13">
        <v>5.6668459999999997E-2</v>
      </c>
      <c r="AV99" s="13">
        <v>5.2596600000000002E-3</v>
      </c>
      <c r="AW99" s="13">
        <v>0.16064707</v>
      </c>
      <c r="AX99" s="13">
        <v>2.0833333333333301E-2</v>
      </c>
      <c r="AY99" s="13">
        <v>6.6666666666666693E-2</v>
      </c>
      <c r="AZ99" s="13">
        <v>0</v>
      </c>
      <c r="BA99" s="13">
        <v>5.5555555555555601E-2</v>
      </c>
      <c r="BB99" s="13"/>
      <c r="BC99" s="13"/>
      <c r="BD99" s="13"/>
      <c r="BE99" s="13"/>
      <c r="BF99" s="13"/>
      <c r="BG99" s="13"/>
      <c r="BH99" s="13"/>
      <c r="BI99" s="13"/>
      <c r="BJ99" s="13"/>
      <c r="BK99" s="13"/>
      <c r="BL99" s="13"/>
      <c r="BM99" s="13"/>
      <c r="BN99" s="13"/>
      <c r="BO99" s="13"/>
      <c r="BP99" s="13"/>
      <c r="BQ99" s="13"/>
      <c r="BR99" s="13"/>
      <c r="BS99" s="13"/>
      <c r="BT99" s="13"/>
      <c r="BU99" s="13"/>
      <c r="BV99" s="13"/>
      <c r="BW99" s="13"/>
      <c r="BX99" s="13"/>
      <c r="BY99" s="13"/>
      <c r="BZ99" s="14">
        <f>+INDEX('Monthy Targets'!V:V,MATCH(FY2018_ALL_Targets!$B99,'Monthy Targets'!$B:$B,0))</f>
        <v>5.49</v>
      </c>
      <c r="CA99" s="14">
        <f>+INDEX('Monthy Targets'!W:W,MATCH(FY2018_ALL_Targets!$B99,'Monthy Targets'!$B:$B,0))</f>
        <v>5.49</v>
      </c>
      <c r="CB99" s="14">
        <f>+INDEX('Monthy Targets'!X:X,MATCH(FY2018_ALL_Targets!$B99,'Monthy Targets'!$B:$B,0))</f>
        <v>5.49</v>
      </c>
      <c r="CC99" s="14">
        <f>+INDEX('Monthy Targets'!Y:Y,MATCH(FY2018_ALL_Targets!$B99,'Monthy Targets'!$B:$B,0))</f>
        <v>5.49</v>
      </c>
      <c r="CD99" s="14">
        <f>+INDEX('Monthy Targets'!Z:Z,MATCH(FY2018_ALL_Targets!$B99,'Monthy Targets'!$B:$B,0))</f>
        <v>5.49</v>
      </c>
      <c r="CE99" s="14">
        <f>+INDEX('Monthy Targets'!AA:AA,MATCH(FY2018_ALL_Targets!$B99,'Monthy Targets'!$B:$B,0))</f>
        <v>0</v>
      </c>
      <c r="CF99" s="14">
        <f>+INDEX('Monthy Targets'!AB:AB,MATCH(FY2018_ALL_Targets!$B99,'Monthy Targets'!$B:$B,0))</f>
        <v>0</v>
      </c>
      <c r="CG99" s="14">
        <f>+INDEX('Monthy Targets'!AC:AC,MATCH(FY2018_ALL_Targets!$B99,'Monthy Targets'!$B:$B,0))</f>
        <v>0</v>
      </c>
      <c r="CH99" s="14">
        <f>+INDEX('Monthy Targets'!AD:AD,MATCH(FY2018_ALL_Targets!$B99,'Monthy Targets'!$B:$B,0))</f>
        <v>0</v>
      </c>
      <c r="CI99" s="14">
        <f>+INDEX('Monthy Targets'!AE:AE,MATCH(FY2018_ALL_Targets!$B99,'Monthy Targets'!$B:$B,0))</f>
        <v>0</v>
      </c>
      <c r="CJ99" s="14">
        <f>+INDEX('Monthy Targets'!AF:AF,MATCH(FY2018_ALL_Targets!$B99,'Monthy Targets'!$B:$B,0))</f>
        <v>0</v>
      </c>
      <c r="CK99" s="14">
        <f>+INDEX('Monthy Targets'!AG:AG,MATCH(FY2018_ALL_Targets!$B99,'Monthy Targets'!$B:$B,0))</f>
        <v>0</v>
      </c>
      <c r="CL99" s="14">
        <v>0.37</v>
      </c>
      <c r="CM99" s="14">
        <v>0</v>
      </c>
      <c r="CN99" s="14">
        <v>0.37</v>
      </c>
      <c r="CO99" s="14">
        <v>0.37</v>
      </c>
      <c r="DB99" s="14">
        <v>0.68</v>
      </c>
      <c r="DC99" s="14">
        <v>0</v>
      </c>
      <c r="DD99" s="14">
        <v>0.68</v>
      </c>
      <c r="DE99" s="14">
        <v>0.68</v>
      </c>
      <c r="DR99" s="14">
        <v>0.92</v>
      </c>
      <c r="DV99" s="12">
        <f t="shared" si="3"/>
        <v>0</v>
      </c>
      <c r="DW99" s="12">
        <f t="shared" si="4"/>
        <v>0</v>
      </c>
      <c r="DX99" s="12">
        <f t="shared" si="5"/>
        <v>0</v>
      </c>
    </row>
    <row r="100" spans="1:128" x14ac:dyDescent="0.25">
      <c r="A100" s="293">
        <v>4681</v>
      </c>
      <c r="B100" s="293">
        <v>455934</v>
      </c>
      <c r="C100" s="293">
        <v>1026566</v>
      </c>
      <c r="D100" s="14">
        <v>1235121245</v>
      </c>
      <c r="F100" s="27" t="s">
        <v>1258</v>
      </c>
      <c r="G100" s="12" t="s">
        <v>250</v>
      </c>
      <c r="H100" s="27" t="s">
        <v>1355</v>
      </c>
      <c r="I100" s="12" t="s">
        <v>251</v>
      </c>
      <c r="J100" s="13">
        <v>5.7851239669421503E-2</v>
      </c>
      <c r="K100" s="13">
        <v>8.3870967741935504E-2</v>
      </c>
      <c r="L100" s="13">
        <v>0</v>
      </c>
      <c r="M100" s="13">
        <v>0.22522522522522501</v>
      </c>
      <c r="N100" s="13">
        <v>3.3538610000000003E-2</v>
      </c>
      <c r="O100" s="13">
        <v>5.6668459999999997E-2</v>
      </c>
      <c r="P100" s="13">
        <v>5.2596600000000002E-3</v>
      </c>
      <c r="Q100" s="13">
        <v>0.16064707</v>
      </c>
      <c r="R100" s="13">
        <v>5.68677685950413E-2</v>
      </c>
      <c r="S100" s="13">
        <v>8.2445161290322602E-2</v>
      </c>
      <c r="T100" s="13">
        <v>5.2596600000000002E-3</v>
      </c>
      <c r="U100" s="13">
        <v>0.22139639639639599</v>
      </c>
      <c r="V100" s="13">
        <v>5.4958677685950398E-2</v>
      </c>
      <c r="W100" s="13">
        <v>7.9677419354838699E-2</v>
      </c>
      <c r="X100" s="13">
        <v>5.2596600000000002E-3</v>
      </c>
      <c r="Y100" s="13">
        <v>0.213963963963964</v>
      </c>
      <c r="Z100" s="13">
        <v>5.5884297520661201E-2</v>
      </c>
      <c r="AA100" s="13">
        <v>8.1019354838709701E-2</v>
      </c>
      <c r="AB100" s="13">
        <v>5.2596600000000002E-3</v>
      </c>
      <c r="AC100" s="13">
        <v>0.21756756756756801</v>
      </c>
      <c r="AD100" s="13">
        <v>5.20661157024793E-2</v>
      </c>
      <c r="AE100" s="13">
        <v>7.5483870967741895E-2</v>
      </c>
      <c r="AF100" s="13">
        <v>5.2596600000000002E-3</v>
      </c>
      <c r="AG100" s="13">
        <v>0.20270270270270299</v>
      </c>
      <c r="AH100" s="13">
        <v>5.4900826446280998E-2</v>
      </c>
      <c r="AI100" s="13">
        <v>7.9593548387096799E-2</v>
      </c>
      <c r="AJ100" s="13">
        <v>5.2596600000000002E-3</v>
      </c>
      <c r="AK100" s="13">
        <v>0.213738738738739</v>
      </c>
      <c r="AL100" s="13">
        <v>4.9173553719008299E-2</v>
      </c>
      <c r="AM100" s="13">
        <v>7.1290322580645202E-2</v>
      </c>
      <c r="AN100" s="13">
        <v>5.2596600000000002E-3</v>
      </c>
      <c r="AO100" s="13">
        <v>0.19144144144144101</v>
      </c>
      <c r="AP100" s="13">
        <v>5.3801652892562002E-2</v>
      </c>
      <c r="AQ100" s="13">
        <v>7.8E-2</v>
      </c>
      <c r="AR100" s="13">
        <v>5.2596600000000002E-3</v>
      </c>
      <c r="AS100" s="13">
        <v>0.20945945945945901</v>
      </c>
      <c r="AT100" s="13">
        <v>4.6280991735537201E-2</v>
      </c>
      <c r="AU100" s="13">
        <v>6.7096774193548397E-2</v>
      </c>
      <c r="AV100" s="13">
        <v>5.2596600000000002E-3</v>
      </c>
      <c r="AW100" s="13">
        <v>0.18018018018018001</v>
      </c>
      <c r="AX100" s="13">
        <v>5.5555555555555601E-2</v>
      </c>
      <c r="AY100" s="13">
        <v>0.16666666666666699</v>
      </c>
      <c r="AZ100" s="13">
        <v>0</v>
      </c>
      <c r="BA100" s="13">
        <v>0.14285714285714299</v>
      </c>
      <c r="BB100" s="13"/>
      <c r="BC100" s="13"/>
      <c r="BD100" s="13"/>
      <c r="BE100" s="13"/>
      <c r="BF100" s="13"/>
      <c r="BG100" s="13"/>
      <c r="BH100" s="13"/>
      <c r="BI100" s="13"/>
      <c r="BJ100" s="13"/>
      <c r="BK100" s="13"/>
      <c r="BL100" s="13"/>
      <c r="BM100" s="13"/>
      <c r="BN100" s="13"/>
      <c r="BO100" s="13"/>
      <c r="BP100" s="13"/>
      <c r="BQ100" s="13"/>
      <c r="BR100" s="13"/>
      <c r="BS100" s="13"/>
      <c r="BT100" s="13"/>
      <c r="BU100" s="13"/>
      <c r="BV100" s="13"/>
      <c r="BW100" s="13"/>
      <c r="BX100" s="13"/>
      <c r="BY100" s="13"/>
      <c r="BZ100" s="14">
        <f>+INDEX('Monthy Targets'!V:V,MATCH(FY2018_ALL_Targets!$B100,'Monthy Targets'!$B:$B,0))</f>
        <v>6.08</v>
      </c>
      <c r="CA100" s="14">
        <f>+INDEX('Monthy Targets'!W:W,MATCH(FY2018_ALL_Targets!$B100,'Monthy Targets'!$B:$B,0))</f>
        <v>6.08</v>
      </c>
      <c r="CB100" s="14">
        <f>+INDEX('Monthy Targets'!X:X,MATCH(FY2018_ALL_Targets!$B100,'Monthy Targets'!$B:$B,0))</f>
        <v>6.08</v>
      </c>
      <c r="CC100" s="14">
        <f>+INDEX('Monthy Targets'!Y:Y,MATCH(FY2018_ALL_Targets!$B100,'Monthy Targets'!$B:$B,0))</f>
        <v>6.08</v>
      </c>
      <c r="CD100" s="14">
        <f>+INDEX('Monthy Targets'!Z:Z,MATCH(FY2018_ALL_Targets!$B100,'Monthy Targets'!$B:$B,0))</f>
        <v>6.08</v>
      </c>
      <c r="CE100" s="14">
        <f>+INDEX('Monthy Targets'!AA:AA,MATCH(FY2018_ALL_Targets!$B100,'Monthy Targets'!$B:$B,0))</f>
        <v>0</v>
      </c>
      <c r="CF100" s="14">
        <f>+INDEX('Monthy Targets'!AB:AB,MATCH(FY2018_ALL_Targets!$B100,'Monthy Targets'!$B:$B,0))</f>
        <v>0</v>
      </c>
      <c r="CG100" s="14">
        <f>+INDEX('Monthy Targets'!AC:AC,MATCH(FY2018_ALL_Targets!$B100,'Monthy Targets'!$B:$B,0))</f>
        <v>0</v>
      </c>
      <c r="CH100" s="14">
        <f>+INDEX('Monthy Targets'!AD:AD,MATCH(FY2018_ALL_Targets!$B100,'Monthy Targets'!$B:$B,0))</f>
        <v>0</v>
      </c>
      <c r="CI100" s="14">
        <f>+INDEX('Monthy Targets'!AE:AE,MATCH(FY2018_ALL_Targets!$B100,'Monthy Targets'!$B:$B,0))</f>
        <v>0</v>
      </c>
      <c r="CJ100" s="14">
        <f>+INDEX('Monthy Targets'!AF:AF,MATCH(FY2018_ALL_Targets!$B100,'Monthy Targets'!$B:$B,0))</f>
        <v>0</v>
      </c>
      <c r="CK100" s="14">
        <f>+INDEX('Monthy Targets'!AG:AG,MATCH(FY2018_ALL_Targets!$B100,'Monthy Targets'!$B:$B,0))</f>
        <v>0</v>
      </c>
      <c r="CL100" s="14">
        <v>0.4</v>
      </c>
      <c r="CM100" s="14">
        <v>0</v>
      </c>
      <c r="CN100" s="14">
        <v>0.4</v>
      </c>
      <c r="CO100" s="14">
        <v>0.4</v>
      </c>
      <c r="DB100" s="14">
        <v>0</v>
      </c>
      <c r="DC100" s="14">
        <v>0</v>
      </c>
      <c r="DD100" s="14">
        <v>0.75</v>
      </c>
      <c r="DE100" s="14">
        <v>0.75</v>
      </c>
      <c r="DR100" s="14">
        <v>0.94</v>
      </c>
      <c r="DV100" s="12">
        <f t="shared" si="3"/>
        <v>0</v>
      </c>
      <c r="DW100" s="12">
        <f t="shared" si="4"/>
        <v>0</v>
      </c>
      <c r="DX100" s="12">
        <f t="shared" si="5"/>
        <v>0</v>
      </c>
    </row>
    <row r="101" spans="1:128" x14ac:dyDescent="0.25">
      <c r="A101" s="293">
        <v>4672</v>
      </c>
      <c r="B101" s="293">
        <v>455936</v>
      </c>
      <c r="C101" s="293">
        <v>1026295</v>
      </c>
      <c r="D101" s="14">
        <v>1154319853</v>
      </c>
      <c r="F101" s="27" t="s">
        <v>1258</v>
      </c>
      <c r="G101" s="12" t="s">
        <v>3328</v>
      </c>
      <c r="H101" s="27" t="s">
        <v>3329</v>
      </c>
      <c r="I101" s="12" t="s">
        <v>783</v>
      </c>
      <c r="J101" s="13">
        <v>3.11111111111111E-2</v>
      </c>
      <c r="K101" s="13">
        <v>0.11764705882352899</v>
      </c>
      <c r="L101" s="13">
        <v>0</v>
      </c>
      <c r="M101" s="13">
        <v>0.135678391959799</v>
      </c>
      <c r="N101" s="13">
        <v>3.3538610000000003E-2</v>
      </c>
      <c r="O101" s="13">
        <v>5.6668459999999997E-2</v>
      </c>
      <c r="P101" s="13">
        <v>5.2596600000000002E-3</v>
      </c>
      <c r="Q101" s="13">
        <v>0.16064707</v>
      </c>
      <c r="R101" s="13">
        <v>3.3538610000000003E-2</v>
      </c>
      <c r="S101" s="13">
        <v>0.11564705882352901</v>
      </c>
      <c r="T101" s="13">
        <v>5.2596600000000002E-3</v>
      </c>
      <c r="U101" s="13">
        <v>0.16064707</v>
      </c>
      <c r="V101" s="13">
        <v>3.3538610000000003E-2</v>
      </c>
      <c r="W101" s="13">
        <v>0.111764705882353</v>
      </c>
      <c r="X101" s="13">
        <v>5.2596600000000002E-3</v>
      </c>
      <c r="Y101" s="13">
        <v>0.16064707</v>
      </c>
      <c r="Z101" s="13">
        <v>3.3538610000000003E-2</v>
      </c>
      <c r="AA101" s="13">
        <v>0.113647058823529</v>
      </c>
      <c r="AB101" s="13">
        <v>5.2596600000000002E-3</v>
      </c>
      <c r="AC101" s="13">
        <v>0.16064707</v>
      </c>
      <c r="AD101" s="13">
        <v>3.3538610000000003E-2</v>
      </c>
      <c r="AE101" s="13">
        <v>0.105882352941176</v>
      </c>
      <c r="AF101" s="13">
        <v>5.2596600000000002E-3</v>
      </c>
      <c r="AG101" s="13">
        <v>0.16064707</v>
      </c>
      <c r="AH101" s="13">
        <v>3.3538610000000003E-2</v>
      </c>
      <c r="AI101" s="13">
        <v>0.111647058823529</v>
      </c>
      <c r="AJ101" s="13">
        <v>5.2596600000000002E-3</v>
      </c>
      <c r="AK101" s="13">
        <v>0.16064707</v>
      </c>
      <c r="AL101" s="13">
        <v>3.3538610000000003E-2</v>
      </c>
      <c r="AM101" s="13">
        <v>0.1</v>
      </c>
      <c r="AN101" s="13">
        <v>5.2596600000000002E-3</v>
      </c>
      <c r="AO101" s="13">
        <v>0.16064707</v>
      </c>
      <c r="AP101" s="13">
        <v>3.3538610000000003E-2</v>
      </c>
      <c r="AQ101" s="13">
        <v>0.109411764705882</v>
      </c>
      <c r="AR101" s="13">
        <v>5.2596600000000002E-3</v>
      </c>
      <c r="AS101" s="13">
        <v>0.16064707</v>
      </c>
      <c r="AT101" s="13">
        <v>3.3538610000000003E-2</v>
      </c>
      <c r="AU101" s="13">
        <v>9.41176470588235E-2</v>
      </c>
      <c r="AV101" s="13">
        <v>5.2596600000000002E-3</v>
      </c>
      <c r="AW101" s="13">
        <v>0.16064707</v>
      </c>
      <c r="AX101" s="13">
        <v>3.8461538461538498E-2</v>
      </c>
      <c r="AY101" s="13">
        <v>5.5555555555555601E-2</v>
      </c>
      <c r="AZ101" s="13">
        <v>0</v>
      </c>
      <c r="BA101" s="13">
        <v>0.13043478260869601</v>
      </c>
      <c r="BB101" s="13"/>
      <c r="BC101" s="13"/>
      <c r="BD101" s="13"/>
      <c r="BE101" s="13"/>
      <c r="BF101" s="13"/>
      <c r="BG101" s="13"/>
      <c r="BH101" s="13"/>
      <c r="BI101" s="13"/>
      <c r="BJ101" s="13"/>
      <c r="BK101" s="13"/>
      <c r="BL101" s="13"/>
      <c r="BM101" s="13"/>
      <c r="BN101" s="13"/>
      <c r="BO101" s="13"/>
      <c r="BP101" s="13"/>
      <c r="BQ101" s="13"/>
      <c r="BR101" s="13"/>
      <c r="BS101" s="13"/>
      <c r="BT101" s="13"/>
      <c r="BU101" s="13"/>
      <c r="BV101" s="13"/>
      <c r="BW101" s="13"/>
      <c r="BX101" s="13"/>
      <c r="BY101" s="13"/>
      <c r="BZ101" s="14">
        <f>+INDEX('Monthy Targets'!V:V,MATCH(FY2018_ALL_Targets!$B101,'Monthy Targets'!$B:$B,0))</f>
        <v>3.29</v>
      </c>
      <c r="CA101" s="14">
        <f>+INDEX('Monthy Targets'!W:W,MATCH(FY2018_ALL_Targets!$B101,'Monthy Targets'!$B:$B,0))</f>
        <v>3.29</v>
      </c>
      <c r="CB101" s="14">
        <f>+INDEX('Monthy Targets'!X:X,MATCH(FY2018_ALL_Targets!$B101,'Monthy Targets'!$B:$B,0))</f>
        <v>3.29</v>
      </c>
      <c r="CC101" s="14">
        <f>+INDEX('Monthy Targets'!Y:Y,MATCH(FY2018_ALL_Targets!$B101,'Monthy Targets'!$B:$B,0))</f>
        <v>3.29</v>
      </c>
      <c r="CD101" s="14">
        <f>+INDEX('Monthy Targets'!Z:Z,MATCH(FY2018_ALL_Targets!$B101,'Monthy Targets'!$B:$B,0))</f>
        <v>3.29</v>
      </c>
      <c r="CE101" s="14">
        <f>+INDEX('Monthy Targets'!AA:AA,MATCH(FY2018_ALL_Targets!$B101,'Monthy Targets'!$B:$B,0))</f>
        <v>0</v>
      </c>
      <c r="CF101" s="14">
        <f>+INDEX('Monthy Targets'!AB:AB,MATCH(FY2018_ALL_Targets!$B101,'Monthy Targets'!$B:$B,0))</f>
        <v>0</v>
      </c>
      <c r="CG101" s="14">
        <f>+INDEX('Monthy Targets'!AC:AC,MATCH(FY2018_ALL_Targets!$B101,'Monthy Targets'!$B:$B,0))</f>
        <v>0</v>
      </c>
      <c r="CH101" s="14">
        <f>+INDEX('Monthy Targets'!AD:AD,MATCH(FY2018_ALL_Targets!$B101,'Monthy Targets'!$B:$B,0))</f>
        <v>0</v>
      </c>
      <c r="CI101" s="14">
        <f>+INDEX('Monthy Targets'!AE:AE,MATCH(FY2018_ALL_Targets!$B101,'Monthy Targets'!$B:$B,0))</f>
        <v>0</v>
      </c>
      <c r="CJ101" s="14">
        <f>+INDEX('Monthy Targets'!AF:AF,MATCH(FY2018_ALL_Targets!$B101,'Monthy Targets'!$B:$B,0))</f>
        <v>0</v>
      </c>
      <c r="CK101" s="14">
        <f>+INDEX('Monthy Targets'!AG:AG,MATCH(FY2018_ALL_Targets!$B101,'Monthy Targets'!$B:$B,0))</f>
        <v>0</v>
      </c>
      <c r="CL101" s="14">
        <v>0</v>
      </c>
      <c r="CM101" s="14">
        <v>0.22</v>
      </c>
      <c r="CN101" s="14">
        <v>0.22</v>
      </c>
      <c r="CO101" s="14">
        <v>0.22</v>
      </c>
      <c r="DB101" s="14">
        <v>0</v>
      </c>
      <c r="DC101" s="14">
        <v>0.41</v>
      </c>
      <c r="DD101" s="14">
        <v>0.41</v>
      </c>
      <c r="DE101" s="14">
        <v>0.41</v>
      </c>
      <c r="DR101" s="14">
        <v>0.55000000000000004</v>
      </c>
      <c r="DV101" s="12">
        <f t="shared" si="3"/>
        <v>0</v>
      </c>
      <c r="DW101" s="12">
        <f t="shared" si="4"/>
        <v>0</v>
      </c>
      <c r="DX101" s="12">
        <f t="shared" si="5"/>
        <v>0</v>
      </c>
    </row>
    <row r="102" spans="1:128" x14ac:dyDescent="0.25">
      <c r="A102" s="293">
        <v>4347</v>
      </c>
      <c r="B102" s="293">
        <v>455940</v>
      </c>
      <c r="C102" s="293">
        <v>1025904</v>
      </c>
      <c r="D102" s="14">
        <v>1659353589</v>
      </c>
      <c r="F102" s="27" t="s">
        <v>1272</v>
      </c>
      <c r="G102" s="12" t="s">
        <v>636</v>
      </c>
      <c r="H102" s="27" t="s">
        <v>1420</v>
      </c>
      <c r="I102" s="12" t="s">
        <v>637</v>
      </c>
      <c r="J102" s="13">
        <v>0</v>
      </c>
      <c r="K102" s="13">
        <v>0.12582781456953601</v>
      </c>
      <c r="L102" s="13">
        <v>0</v>
      </c>
      <c r="M102" s="13">
        <v>0.16587677725118499</v>
      </c>
      <c r="N102" s="13">
        <v>3.3538610000000003E-2</v>
      </c>
      <c r="O102" s="13">
        <v>5.6668459999999997E-2</v>
      </c>
      <c r="P102" s="13">
        <v>5.2596600000000002E-3</v>
      </c>
      <c r="Q102" s="13">
        <v>0.16064707</v>
      </c>
      <c r="R102" s="13">
        <v>3.3538610000000003E-2</v>
      </c>
      <c r="S102" s="13">
        <v>0.123688741721854</v>
      </c>
      <c r="T102" s="13">
        <v>5.2596600000000002E-3</v>
      </c>
      <c r="U102" s="13">
        <v>0.163056872037915</v>
      </c>
      <c r="V102" s="13">
        <v>3.3538610000000003E-2</v>
      </c>
      <c r="W102" s="13">
        <v>0.11953642384106</v>
      </c>
      <c r="X102" s="13">
        <v>5.2596600000000002E-3</v>
      </c>
      <c r="Y102" s="13">
        <v>0.16064707</v>
      </c>
      <c r="Z102" s="13">
        <v>3.3538610000000003E-2</v>
      </c>
      <c r="AA102" s="13">
        <v>0.121549668874172</v>
      </c>
      <c r="AB102" s="13">
        <v>5.2596600000000002E-3</v>
      </c>
      <c r="AC102" s="13">
        <v>0.16064707</v>
      </c>
      <c r="AD102" s="13">
        <v>3.3538610000000003E-2</v>
      </c>
      <c r="AE102" s="13">
        <v>0.11324503311258299</v>
      </c>
      <c r="AF102" s="13">
        <v>5.2596600000000002E-3</v>
      </c>
      <c r="AG102" s="13">
        <v>0.16064707</v>
      </c>
      <c r="AH102" s="13">
        <v>3.3538610000000003E-2</v>
      </c>
      <c r="AI102" s="13">
        <v>0.11941059602649</v>
      </c>
      <c r="AJ102" s="13">
        <v>5.2596600000000002E-3</v>
      </c>
      <c r="AK102" s="13">
        <v>0.16064707</v>
      </c>
      <c r="AL102" s="13">
        <v>3.3538610000000003E-2</v>
      </c>
      <c r="AM102" s="13">
        <v>0.106953642384106</v>
      </c>
      <c r="AN102" s="13">
        <v>5.2596600000000002E-3</v>
      </c>
      <c r="AO102" s="13">
        <v>0.16064707</v>
      </c>
      <c r="AP102" s="13">
        <v>3.3538610000000003E-2</v>
      </c>
      <c r="AQ102" s="13">
        <v>0.117019867549669</v>
      </c>
      <c r="AR102" s="13">
        <v>5.2596600000000002E-3</v>
      </c>
      <c r="AS102" s="13">
        <v>0.16064707</v>
      </c>
      <c r="AT102" s="13">
        <v>3.3538610000000003E-2</v>
      </c>
      <c r="AU102" s="13">
        <v>0.100662251655629</v>
      </c>
      <c r="AV102" s="13">
        <v>5.2596600000000002E-3</v>
      </c>
      <c r="AW102" s="13">
        <v>0.16064707</v>
      </c>
      <c r="AX102" s="13">
        <v>0</v>
      </c>
      <c r="AY102" s="13">
        <v>6.5217391304347797E-2</v>
      </c>
      <c r="AZ102" s="13">
        <v>0</v>
      </c>
      <c r="BA102" s="13">
        <v>0.145454545454545</v>
      </c>
      <c r="BB102" s="13"/>
      <c r="BC102" s="13"/>
      <c r="BD102" s="13"/>
      <c r="BE102" s="13"/>
      <c r="BF102" s="13"/>
      <c r="BG102" s="13"/>
      <c r="BH102" s="13"/>
      <c r="BI102" s="13"/>
      <c r="BJ102" s="13"/>
      <c r="BK102" s="13"/>
      <c r="BL102" s="13"/>
      <c r="BM102" s="13"/>
      <c r="BN102" s="13"/>
      <c r="BO102" s="13"/>
      <c r="BP102" s="13"/>
      <c r="BQ102" s="13"/>
      <c r="BR102" s="13"/>
      <c r="BS102" s="13"/>
      <c r="BT102" s="13"/>
      <c r="BU102" s="13"/>
      <c r="BV102" s="13"/>
      <c r="BW102" s="13"/>
      <c r="BX102" s="13"/>
      <c r="BY102" s="13"/>
      <c r="BZ102" s="14">
        <f>+INDEX('Monthy Targets'!V:V,MATCH(FY2018_ALL_Targets!$B102,'Monthy Targets'!$B:$B,0))</f>
        <v>25.8</v>
      </c>
      <c r="CA102" s="14">
        <f>+INDEX('Monthy Targets'!W:W,MATCH(FY2018_ALL_Targets!$B102,'Monthy Targets'!$B:$B,0))</f>
        <v>25.8</v>
      </c>
      <c r="CB102" s="14">
        <f>+INDEX('Monthy Targets'!X:X,MATCH(FY2018_ALL_Targets!$B102,'Monthy Targets'!$B:$B,0))</f>
        <v>25.8</v>
      </c>
      <c r="CC102" s="14">
        <f>+INDEX('Monthy Targets'!Y:Y,MATCH(FY2018_ALL_Targets!$B102,'Monthy Targets'!$B:$B,0))</f>
        <v>25.8</v>
      </c>
      <c r="CD102" s="14">
        <f>+INDEX('Monthy Targets'!Z:Z,MATCH(FY2018_ALL_Targets!$B102,'Monthy Targets'!$B:$B,0))</f>
        <v>25.8</v>
      </c>
      <c r="CE102" s="14">
        <f>+INDEX('Monthy Targets'!AA:AA,MATCH(FY2018_ALL_Targets!$B102,'Monthy Targets'!$B:$B,0))</f>
        <v>0</v>
      </c>
      <c r="CF102" s="14">
        <f>+INDEX('Monthy Targets'!AB:AB,MATCH(FY2018_ALL_Targets!$B102,'Monthy Targets'!$B:$B,0))</f>
        <v>0</v>
      </c>
      <c r="CG102" s="14">
        <f>+INDEX('Monthy Targets'!AC:AC,MATCH(FY2018_ALL_Targets!$B102,'Monthy Targets'!$B:$B,0))</f>
        <v>0</v>
      </c>
      <c r="CH102" s="14">
        <f>+INDEX('Monthy Targets'!AD:AD,MATCH(FY2018_ALL_Targets!$B102,'Monthy Targets'!$B:$B,0))</f>
        <v>0</v>
      </c>
      <c r="CI102" s="14">
        <f>+INDEX('Monthy Targets'!AE:AE,MATCH(FY2018_ALL_Targets!$B102,'Monthy Targets'!$B:$B,0))</f>
        <v>0</v>
      </c>
      <c r="CJ102" s="14">
        <f>+INDEX('Monthy Targets'!AF:AF,MATCH(FY2018_ALL_Targets!$B102,'Monthy Targets'!$B:$B,0))</f>
        <v>0</v>
      </c>
      <c r="CK102" s="14">
        <f>+INDEX('Monthy Targets'!AG:AG,MATCH(FY2018_ALL_Targets!$B102,'Monthy Targets'!$B:$B,0))</f>
        <v>0</v>
      </c>
      <c r="CL102" s="14">
        <v>1.71</v>
      </c>
      <c r="CM102" s="14">
        <v>1.71</v>
      </c>
      <c r="CN102" s="14">
        <v>1.71</v>
      </c>
      <c r="CO102" s="14">
        <v>1.71</v>
      </c>
      <c r="DB102" s="14">
        <v>3.18</v>
      </c>
      <c r="DC102" s="14">
        <v>3.18</v>
      </c>
      <c r="DD102" s="14">
        <v>3.18</v>
      </c>
      <c r="DE102" s="14">
        <v>3.18</v>
      </c>
      <c r="DR102" s="14">
        <v>4.84</v>
      </c>
      <c r="DV102" s="12">
        <f t="shared" si="3"/>
        <v>0</v>
      </c>
      <c r="DW102" s="12">
        <f t="shared" si="4"/>
        <v>0</v>
      </c>
      <c r="DX102" s="12">
        <f t="shared" si="5"/>
        <v>0</v>
      </c>
    </row>
    <row r="103" spans="1:128" x14ac:dyDescent="0.25">
      <c r="A103" s="293">
        <v>4645</v>
      </c>
      <c r="B103" s="293">
        <v>455946</v>
      </c>
      <c r="C103" s="293">
        <v>1026046</v>
      </c>
      <c r="D103" s="14">
        <v>1881648103</v>
      </c>
      <c r="F103" s="27" t="s">
        <v>1258</v>
      </c>
      <c r="G103" s="12" t="s">
        <v>768</v>
      </c>
      <c r="H103" s="27" t="s">
        <v>1420</v>
      </c>
      <c r="I103" s="12" t="s">
        <v>769</v>
      </c>
      <c r="J103" s="13">
        <v>4.0485829959514198E-2</v>
      </c>
      <c r="K103" s="13">
        <v>1.8181818181818198E-2</v>
      </c>
      <c r="L103" s="13">
        <v>0</v>
      </c>
      <c r="M103" s="13">
        <v>0.19383259911894299</v>
      </c>
      <c r="N103" s="13">
        <v>3.3538610000000003E-2</v>
      </c>
      <c r="O103" s="13">
        <v>5.6668459999999997E-2</v>
      </c>
      <c r="P103" s="13">
        <v>5.2596600000000002E-3</v>
      </c>
      <c r="Q103" s="13">
        <v>0.16064707</v>
      </c>
      <c r="R103" s="13">
        <v>3.9797570850202399E-2</v>
      </c>
      <c r="S103" s="13">
        <v>5.6668459999999997E-2</v>
      </c>
      <c r="T103" s="13">
        <v>5.2596600000000002E-3</v>
      </c>
      <c r="U103" s="13">
        <v>0.190537444933921</v>
      </c>
      <c r="V103" s="13">
        <v>3.8461538461538498E-2</v>
      </c>
      <c r="W103" s="13">
        <v>5.6668459999999997E-2</v>
      </c>
      <c r="X103" s="13">
        <v>5.2596600000000002E-3</v>
      </c>
      <c r="Y103" s="13">
        <v>0.18414096916299599</v>
      </c>
      <c r="Z103" s="13">
        <v>3.9109311740890697E-2</v>
      </c>
      <c r="AA103" s="13">
        <v>5.6668459999999997E-2</v>
      </c>
      <c r="AB103" s="13">
        <v>5.2596600000000002E-3</v>
      </c>
      <c r="AC103" s="13">
        <v>0.187242290748899</v>
      </c>
      <c r="AD103" s="13">
        <v>3.6437246963562799E-2</v>
      </c>
      <c r="AE103" s="13">
        <v>5.6668459999999997E-2</v>
      </c>
      <c r="AF103" s="13">
        <v>5.2596600000000002E-3</v>
      </c>
      <c r="AG103" s="13">
        <v>0.174449339207048</v>
      </c>
      <c r="AH103" s="13">
        <v>3.8421052631578897E-2</v>
      </c>
      <c r="AI103" s="13">
        <v>5.6668459999999997E-2</v>
      </c>
      <c r="AJ103" s="13">
        <v>5.2596600000000002E-3</v>
      </c>
      <c r="AK103" s="13">
        <v>0.18394713656387701</v>
      </c>
      <c r="AL103" s="13">
        <v>3.4412955465587002E-2</v>
      </c>
      <c r="AM103" s="13">
        <v>5.6668459999999997E-2</v>
      </c>
      <c r="AN103" s="13">
        <v>5.2596600000000002E-3</v>
      </c>
      <c r="AO103" s="13">
        <v>0.164757709251101</v>
      </c>
      <c r="AP103" s="13">
        <v>3.7651821862348202E-2</v>
      </c>
      <c r="AQ103" s="13">
        <v>5.6668459999999997E-2</v>
      </c>
      <c r="AR103" s="13">
        <v>5.2596600000000002E-3</v>
      </c>
      <c r="AS103" s="13">
        <v>0.180264317180617</v>
      </c>
      <c r="AT103" s="13">
        <v>3.3538610000000003E-2</v>
      </c>
      <c r="AU103" s="13">
        <v>5.6668459999999997E-2</v>
      </c>
      <c r="AV103" s="13">
        <v>5.2596600000000002E-3</v>
      </c>
      <c r="AW103" s="13">
        <v>0.16064707</v>
      </c>
      <c r="AX103" s="13">
        <v>1.7857142857142901E-2</v>
      </c>
      <c r="AY103" s="13">
        <v>2.27272727272727E-2</v>
      </c>
      <c r="AZ103" s="13">
        <v>0</v>
      </c>
      <c r="BA103" s="13">
        <v>0.15686274509803899</v>
      </c>
      <c r="BB103" s="13"/>
      <c r="BC103" s="13"/>
      <c r="BD103" s="13"/>
      <c r="BE103" s="13"/>
      <c r="BF103" s="13"/>
      <c r="BG103" s="13"/>
      <c r="BH103" s="13"/>
      <c r="BI103" s="13"/>
      <c r="BJ103" s="13"/>
      <c r="BK103" s="13"/>
      <c r="BL103" s="13"/>
      <c r="BM103" s="13"/>
      <c r="BN103" s="13"/>
      <c r="BO103" s="13"/>
      <c r="BP103" s="13"/>
      <c r="BQ103" s="13"/>
      <c r="BR103" s="13"/>
      <c r="BS103" s="13"/>
      <c r="BT103" s="13"/>
      <c r="BU103" s="13"/>
      <c r="BV103" s="13"/>
      <c r="BW103" s="13"/>
      <c r="BX103" s="13"/>
      <c r="BY103" s="13"/>
      <c r="BZ103" s="14">
        <f>+INDEX('Monthy Targets'!V:V,MATCH(FY2018_ALL_Targets!$B103,'Monthy Targets'!$B:$B,0))</f>
        <v>5.25</v>
      </c>
      <c r="CA103" s="14">
        <f>+INDEX('Monthy Targets'!W:W,MATCH(FY2018_ALL_Targets!$B103,'Monthy Targets'!$B:$B,0))</f>
        <v>5.25</v>
      </c>
      <c r="CB103" s="14">
        <f>+INDEX('Monthy Targets'!X:X,MATCH(FY2018_ALL_Targets!$B103,'Monthy Targets'!$B:$B,0))</f>
        <v>5.25</v>
      </c>
      <c r="CC103" s="14">
        <f>+INDEX('Monthy Targets'!Y:Y,MATCH(FY2018_ALL_Targets!$B103,'Monthy Targets'!$B:$B,0))</f>
        <v>5.25</v>
      </c>
      <c r="CD103" s="14">
        <f>+INDEX('Monthy Targets'!Z:Z,MATCH(FY2018_ALL_Targets!$B103,'Monthy Targets'!$B:$B,0))</f>
        <v>5.25</v>
      </c>
      <c r="CE103" s="14">
        <f>+INDEX('Monthy Targets'!AA:AA,MATCH(FY2018_ALL_Targets!$B103,'Monthy Targets'!$B:$B,0))</f>
        <v>0</v>
      </c>
      <c r="CF103" s="14">
        <f>+INDEX('Monthy Targets'!AB:AB,MATCH(FY2018_ALL_Targets!$B103,'Monthy Targets'!$B:$B,0))</f>
        <v>0</v>
      </c>
      <c r="CG103" s="14">
        <f>+INDEX('Monthy Targets'!AC:AC,MATCH(FY2018_ALL_Targets!$B103,'Monthy Targets'!$B:$B,0))</f>
        <v>0</v>
      </c>
      <c r="CH103" s="14">
        <f>+INDEX('Monthy Targets'!AD:AD,MATCH(FY2018_ALL_Targets!$B103,'Monthy Targets'!$B:$B,0))</f>
        <v>0</v>
      </c>
      <c r="CI103" s="14">
        <f>+INDEX('Monthy Targets'!AE:AE,MATCH(FY2018_ALL_Targets!$B103,'Monthy Targets'!$B:$B,0))</f>
        <v>0</v>
      </c>
      <c r="CJ103" s="14">
        <f>+INDEX('Monthy Targets'!AF:AF,MATCH(FY2018_ALL_Targets!$B103,'Monthy Targets'!$B:$B,0))</f>
        <v>0</v>
      </c>
      <c r="CK103" s="14">
        <f>+INDEX('Monthy Targets'!AG:AG,MATCH(FY2018_ALL_Targets!$B103,'Monthy Targets'!$B:$B,0))</f>
        <v>0</v>
      </c>
      <c r="CL103" s="14">
        <v>0.35</v>
      </c>
      <c r="CM103" s="14">
        <v>0.35</v>
      </c>
      <c r="CN103" s="14">
        <v>0.35</v>
      </c>
      <c r="CO103" s="14">
        <v>0.35</v>
      </c>
      <c r="DB103" s="14">
        <v>0.65</v>
      </c>
      <c r="DC103" s="14">
        <v>0.65</v>
      </c>
      <c r="DD103" s="14">
        <v>0.65</v>
      </c>
      <c r="DE103" s="14">
        <v>0.65</v>
      </c>
      <c r="DR103" s="14">
        <v>0.99</v>
      </c>
      <c r="DV103" s="12">
        <f t="shared" si="3"/>
        <v>0</v>
      </c>
      <c r="DW103" s="12">
        <f t="shared" si="4"/>
        <v>0</v>
      </c>
      <c r="DX103" s="12">
        <f t="shared" si="5"/>
        <v>0</v>
      </c>
    </row>
    <row r="104" spans="1:128" x14ac:dyDescent="0.25">
      <c r="A104" s="293">
        <v>4906</v>
      </c>
      <c r="B104" s="293">
        <v>455951</v>
      </c>
      <c r="C104" s="293">
        <v>1026563</v>
      </c>
      <c r="D104" s="14">
        <v>1841697851</v>
      </c>
      <c r="F104" s="27" t="s">
        <v>1274</v>
      </c>
      <c r="G104" s="12" t="s">
        <v>296</v>
      </c>
      <c r="H104" s="27" t="s">
        <v>1295</v>
      </c>
      <c r="I104" s="12" t="s">
        <v>297</v>
      </c>
      <c r="J104" s="13">
        <v>5.7971014492753603E-2</v>
      </c>
      <c r="K104" s="13">
        <v>4.5112781954887202E-2</v>
      </c>
      <c r="L104" s="13">
        <v>0</v>
      </c>
      <c r="M104" s="13">
        <v>0.28795811518324599</v>
      </c>
      <c r="N104" s="13">
        <v>3.3538610000000003E-2</v>
      </c>
      <c r="O104" s="13">
        <v>5.6668459999999997E-2</v>
      </c>
      <c r="P104" s="13">
        <v>5.2596600000000002E-3</v>
      </c>
      <c r="Q104" s="13">
        <v>0.16064707</v>
      </c>
      <c r="R104" s="13">
        <v>5.6985507246376799E-2</v>
      </c>
      <c r="S104" s="13">
        <v>5.6668459999999997E-2</v>
      </c>
      <c r="T104" s="13">
        <v>5.2596600000000002E-3</v>
      </c>
      <c r="U104" s="13">
        <v>0.28306282722513099</v>
      </c>
      <c r="V104" s="13">
        <v>5.5072463768115899E-2</v>
      </c>
      <c r="W104" s="13">
        <v>5.6668459999999997E-2</v>
      </c>
      <c r="X104" s="13">
        <v>5.2596600000000002E-3</v>
      </c>
      <c r="Y104" s="13">
        <v>0.27356020942408399</v>
      </c>
      <c r="Z104" s="13">
        <v>5.6000000000000001E-2</v>
      </c>
      <c r="AA104" s="13">
        <v>5.6668459999999997E-2</v>
      </c>
      <c r="AB104" s="13">
        <v>5.2596600000000002E-3</v>
      </c>
      <c r="AC104" s="13">
        <v>0.27816753926701598</v>
      </c>
      <c r="AD104" s="13">
        <v>5.21739130434783E-2</v>
      </c>
      <c r="AE104" s="13">
        <v>5.6668459999999997E-2</v>
      </c>
      <c r="AF104" s="13">
        <v>5.2596600000000002E-3</v>
      </c>
      <c r="AG104" s="13">
        <v>0.25916230366492099</v>
      </c>
      <c r="AH104" s="13">
        <v>5.5014492753623197E-2</v>
      </c>
      <c r="AI104" s="13">
        <v>5.6668459999999997E-2</v>
      </c>
      <c r="AJ104" s="13">
        <v>5.2596600000000002E-3</v>
      </c>
      <c r="AK104" s="13">
        <v>0.27327225130890098</v>
      </c>
      <c r="AL104" s="13">
        <v>4.9275362318840603E-2</v>
      </c>
      <c r="AM104" s="13">
        <v>5.6668459999999997E-2</v>
      </c>
      <c r="AN104" s="13">
        <v>5.2596600000000002E-3</v>
      </c>
      <c r="AO104" s="13">
        <v>0.24476439790575899</v>
      </c>
      <c r="AP104" s="13">
        <v>5.3913043478260897E-2</v>
      </c>
      <c r="AQ104" s="13">
        <v>5.6668459999999997E-2</v>
      </c>
      <c r="AR104" s="13">
        <v>5.2596600000000002E-3</v>
      </c>
      <c r="AS104" s="13">
        <v>0.26780104712041902</v>
      </c>
      <c r="AT104" s="13">
        <v>4.6376811594202899E-2</v>
      </c>
      <c r="AU104" s="13">
        <v>5.6668459999999997E-2</v>
      </c>
      <c r="AV104" s="13">
        <v>5.2596600000000002E-3</v>
      </c>
      <c r="AW104" s="13">
        <v>0.23036649214659699</v>
      </c>
      <c r="AX104" s="13">
        <v>4.5454545454545497E-2</v>
      </c>
      <c r="AY104" s="13">
        <v>0</v>
      </c>
      <c r="AZ104" s="13">
        <v>0</v>
      </c>
      <c r="BA104" s="13">
        <v>0.30769230769230799</v>
      </c>
      <c r="BB104" s="13"/>
      <c r="BC104" s="13"/>
      <c r="BD104" s="13"/>
      <c r="BE104" s="13"/>
      <c r="BF104" s="13"/>
      <c r="BG104" s="13"/>
      <c r="BH104" s="13"/>
      <c r="BI104" s="13"/>
      <c r="BJ104" s="13"/>
      <c r="BK104" s="13"/>
      <c r="BL104" s="13"/>
      <c r="BM104" s="13"/>
      <c r="BN104" s="13"/>
      <c r="BO104" s="13"/>
      <c r="BP104" s="13"/>
      <c r="BQ104" s="13"/>
      <c r="BR104" s="13"/>
      <c r="BS104" s="13"/>
      <c r="BT104" s="13"/>
      <c r="BU104" s="13"/>
      <c r="BV104" s="13"/>
      <c r="BW104" s="13"/>
      <c r="BX104" s="13"/>
      <c r="BY104" s="13"/>
      <c r="BZ104" s="14">
        <f>+INDEX('Monthy Targets'!V:V,MATCH(FY2018_ALL_Targets!$B104,'Monthy Targets'!$B:$B,0))</f>
        <v>3.32</v>
      </c>
      <c r="CA104" s="14">
        <f>+INDEX('Monthy Targets'!W:W,MATCH(FY2018_ALL_Targets!$B104,'Monthy Targets'!$B:$B,0))</f>
        <v>3.32</v>
      </c>
      <c r="CB104" s="14">
        <f>+INDEX('Monthy Targets'!X:X,MATCH(FY2018_ALL_Targets!$B104,'Monthy Targets'!$B:$B,0))</f>
        <v>3.32</v>
      </c>
      <c r="CC104" s="14">
        <f>+INDEX('Monthy Targets'!Y:Y,MATCH(FY2018_ALL_Targets!$B104,'Monthy Targets'!$B:$B,0))</f>
        <v>3.32</v>
      </c>
      <c r="CD104" s="14">
        <f>+INDEX('Monthy Targets'!Z:Z,MATCH(FY2018_ALL_Targets!$B104,'Monthy Targets'!$B:$B,0))</f>
        <v>3.32</v>
      </c>
      <c r="CE104" s="14">
        <f>+INDEX('Monthy Targets'!AA:AA,MATCH(FY2018_ALL_Targets!$B104,'Monthy Targets'!$B:$B,0))</f>
        <v>0</v>
      </c>
      <c r="CF104" s="14">
        <f>+INDEX('Monthy Targets'!AB:AB,MATCH(FY2018_ALL_Targets!$B104,'Monthy Targets'!$B:$B,0))</f>
        <v>0</v>
      </c>
      <c r="CG104" s="14">
        <f>+INDEX('Monthy Targets'!AC:AC,MATCH(FY2018_ALL_Targets!$B104,'Monthy Targets'!$B:$B,0))</f>
        <v>0</v>
      </c>
      <c r="CH104" s="14">
        <f>+INDEX('Monthy Targets'!AD:AD,MATCH(FY2018_ALL_Targets!$B104,'Monthy Targets'!$B:$B,0))</f>
        <v>0</v>
      </c>
      <c r="CI104" s="14">
        <f>+INDEX('Monthy Targets'!AE:AE,MATCH(FY2018_ALL_Targets!$B104,'Monthy Targets'!$B:$B,0))</f>
        <v>0</v>
      </c>
      <c r="CJ104" s="14">
        <f>+INDEX('Monthy Targets'!AF:AF,MATCH(FY2018_ALL_Targets!$B104,'Monthy Targets'!$B:$B,0))</f>
        <v>0</v>
      </c>
      <c r="CK104" s="14">
        <f>+INDEX('Monthy Targets'!AG:AG,MATCH(FY2018_ALL_Targets!$B104,'Monthy Targets'!$B:$B,0))</f>
        <v>0</v>
      </c>
      <c r="CL104" s="14">
        <v>0.22</v>
      </c>
      <c r="CM104" s="14">
        <v>0.22</v>
      </c>
      <c r="CN104" s="14">
        <v>0.22</v>
      </c>
      <c r="CO104" s="14">
        <v>0</v>
      </c>
      <c r="DB104" s="14">
        <v>0.41</v>
      </c>
      <c r="DC104" s="14">
        <v>0.41</v>
      </c>
      <c r="DD104" s="14">
        <v>0.41</v>
      </c>
      <c r="DE104" s="14">
        <v>0</v>
      </c>
      <c r="DR104" s="14">
        <v>0.56000000000000005</v>
      </c>
      <c r="DV104" s="12">
        <f t="shared" si="3"/>
        <v>0</v>
      </c>
      <c r="DW104" s="12">
        <f t="shared" si="4"/>
        <v>0</v>
      </c>
      <c r="DX104" s="12">
        <f t="shared" si="5"/>
        <v>0</v>
      </c>
    </row>
    <row r="105" spans="1:128" x14ac:dyDescent="0.25">
      <c r="A105" s="293">
        <v>4910</v>
      </c>
      <c r="B105" s="293">
        <v>455954</v>
      </c>
      <c r="C105" s="293">
        <v>1026416</v>
      </c>
      <c r="D105" s="14">
        <v>1457304891</v>
      </c>
      <c r="F105" s="27" t="s">
        <v>1274</v>
      </c>
      <c r="G105" s="12" t="s">
        <v>869</v>
      </c>
      <c r="H105" s="27" t="s">
        <v>1365</v>
      </c>
      <c r="I105" s="12" t="s">
        <v>870</v>
      </c>
      <c r="J105" s="13">
        <v>6.6225165562913899E-3</v>
      </c>
      <c r="K105" s="13">
        <v>5.2631578947368397E-2</v>
      </c>
      <c r="L105" s="13">
        <v>0</v>
      </c>
      <c r="M105" s="13">
        <v>0.19867549668874199</v>
      </c>
      <c r="N105" s="13">
        <v>3.3538610000000003E-2</v>
      </c>
      <c r="O105" s="13">
        <v>5.6668459999999997E-2</v>
      </c>
      <c r="P105" s="13">
        <v>5.2596600000000002E-3</v>
      </c>
      <c r="Q105" s="13">
        <v>0.16064707</v>
      </c>
      <c r="R105" s="13">
        <v>3.3538610000000003E-2</v>
      </c>
      <c r="S105" s="13">
        <v>5.6668459999999997E-2</v>
      </c>
      <c r="T105" s="13">
        <v>5.2596600000000002E-3</v>
      </c>
      <c r="U105" s="13">
        <v>0.19529801324503299</v>
      </c>
      <c r="V105" s="13">
        <v>3.3538610000000003E-2</v>
      </c>
      <c r="W105" s="13">
        <v>5.6668459999999997E-2</v>
      </c>
      <c r="X105" s="13">
        <v>5.2596600000000002E-3</v>
      </c>
      <c r="Y105" s="13">
        <v>0.18874172185430499</v>
      </c>
      <c r="Z105" s="13">
        <v>3.3538610000000003E-2</v>
      </c>
      <c r="AA105" s="13">
        <v>5.6668459999999997E-2</v>
      </c>
      <c r="AB105" s="13">
        <v>5.2596600000000002E-3</v>
      </c>
      <c r="AC105" s="13">
        <v>0.19192052980132401</v>
      </c>
      <c r="AD105" s="13">
        <v>3.3538610000000003E-2</v>
      </c>
      <c r="AE105" s="13">
        <v>5.6668459999999997E-2</v>
      </c>
      <c r="AF105" s="13">
        <v>5.2596600000000002E-3</v>
      </c>
      <c r="AG105" s="13">
        <v>0.17880794701986799</v>
      </c>
      <c r="AH105" s="13">
        <v>3.3538610000000003E-2</v>
      </c>
      <c r="AI105" s="13">
        <v>5.6668459999999997E-2</v>
      </c>
      <c r="AJ105" s="13">
        <v>5.2596600000000002E-3</v>
      </c>
      <c r="AK105" s="13">
        <v>0.18854304635761601</v>
      </c>
      <c r="AL105" s="13">
        <v>3.3538610000000003E-2</v>
      </c>
      <c r="AM105" s="13">
        <v>5.6668459999999997E-2</v>
      </c>
      <c r="AN105" s="13">
        <v>5.2596600000000002E-3</v>
      </c>
      <c r="AO105" s="13">
        <v>0.16887417218542999</v>
      </c>
      <c r="AP105" s="13">
        <v>3.3538610000000003E-2</v>
      </c>
      <c r="AQ105" s="13">
        <v>5.6668459999999997E-2</v>
      </c>
      <c r="AR105" s="13">
        <v>5.2596600000000002E-3</v>
      </c>
      <c r="AS105" s="13">
        <v>0.18476821192053</v>
      </c>
      <c r="AT105" s="13">
        <v>3.3538610000000003E-2</v>
      </c>
      <c r="AU105" s="13">
        <v>5.6668459999999997E-2</v>
      </c>
      <c r="AV105" s="13">
        <v>5.2596600000000002E-3</v>
      </c>
      <c r="AW105" s="13">
        <v>0.16064707</v>
      </c>
      <c r="AX105" s="13">
        <v>2.7777777777777801E-2</v>
      </c>
      <c r="AY105" s="13">
        <v>4.1666666666666699E-2</v>
      </c>
      <c r="AZ105" s="13">
        <v>0</v>
      </c>
      <c r="BA105" s="13">
        <v>0.194444444444444</v>
      </c>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c r="BY105" s="13"/>
      <c r="BZ105" s="14">
        <f>+INDEX('Monthy Targets'!V:V,MATCH(FY2018_ALL_Targets!$B105,'Monthy Targets'!$B:$B,0))</f>
        <v>3.1</v>
      </c>
      <c r="CA105" s="14">
        <f>+INDEX('Monthy Targets'!W:W,MATCH(FY2018_ALL_Targets!$B105,'Monthy Targets'!$B:$B,0))</f>
        <v>3.1</v>
      </c>
      <c r="CB105" s="14">
        <f>+INDEX('Monthy Targets'!X:X,MATCH(FY2018_ALL_Targets!$B105,'Monthy Targets'!$B:$B,0))</f>
        <v>3.1</v>
      </c>
      <c r="CC105" s="14">
        <f>+INDEX('Monthy Targets'!Y:Y,MATCH(FY2018_ALL_Targets!$B105,'Monthy Targets'!$B:$B,0))</f>
        <v>3.1</v>
      </c>
      <c r="CD105" s="14">
        <f>+INDEX('Monthy Targets'!Z:Z,MATCH(FY2018_ALL_Targets!$B105,'Monthy Targets'!$B:$B,0))</f>
        <v>3.1</v>
      </c>
      <c r="CE105" s="14">
        <f>+INDEX('Monthy Targets'!AA:AA,MATCH(FY2018_ALL_Targets!$B105,'Monthy Targets'!$B:$B,0))</f>
        <v>0</v>
      </c>
      <c r="CF105" s="14">
        <f>+INDEX('Monthy Targets'!AB:AB,MATCH(FY2018_ALL_Targets!$B105,'Monthy Targets'!$B:$B,0))</f>
        <v>0</v>
      </c>
      <c r="CG105" s="14">
        <f>+INDEX('Monthy Targets'!AC:AC,MATCH(FY2018_ALL_Targets!$B105,'Monthy Targets'!$B:$B,0))</f>
        <v>0</v>
      </c>
      <c r="CH105" s="14">
        <f>+INDEX('Monthy Targets'!AD:AD,MATCH(FY2018_ALL_Targets!$B105,'Monthy Targets'!$B:$B,0))</f>
        <v>0</v>
      </c>
      <c r="CI105" s="14">
        <f>+INDEX('Monthy Targets'!AE:AE,MATCH(FY2018_ALL_Targets!$B105,'Monthy Targets'!$B:$B,0))</f>
        <v>0</v>
      </c>
      <c r="CJ105" s="14">
        <f>+INDEX('Monthy Targets'!AF:AF,MATCH(FY2018_ALL_Targets!$B105,'Monthy Targets'!$B:$B,0))</f>
        <v>0</v>
      </c>
      <c r="CK105" s="14">
        <f>+INDEX('Monthy Targets'!AG:AG,MATCH(FY2018_ALL_Targets!$B105,'Monthy Targets'!$B:$B,0))</f>
        <v>0</v>
      </c>
      <c r="CL105" s="14">
        <v>0.21</v>
      </c>
      <c r="CM105" s="14">
        <v>0.21</v>
      </c>
      <c r="CN105" s="14">
        <v>0.21</v>
      </c>
      <c r="CO105" s="14">
        <v>0.21</v>
      </c>
      <c r="DB105" s="14">
        <v>0.38</v>
      </c>
      <c r="DC105" s="14">
        <v>0.38</v>
      </c>
      <c r="DD105" s="14">
        <v>0.38</v>
      </c>
      <c r="DE105" s="14">
        <v>0</v>
      </c>
      <c r="DR105" s="14">
        <v>0.54</v>
      </c>
      <c r="DV105" s="12">
        <f t="shared" si="3"/>
        <v>0</v>
      </c>
      <c r="DW105" s="12">
        <f t="shared" si="4"/>
        <v>0</v>
      </c>
      <c r="DX105" s="12">
        <f t="shared" si="5"/>
        <v>0</v>
      </c>
    </row>
    <row r="106" spans="1:128" x14ac:dyDescent="0.25">
      <c r="A106" s="293">
        <v>4955</v>
      </c>
      <c r="B106" s="293">
        <v>455957</v>
      </c>
      <c r="C106" s="293">
        <v>1026274</v>
      </c>
      <c r="D106" s="14">
        <v>1568861888</v>
      </c>
      <c r="F106" s="27" t="s">
        <v>1258</v>
      </c>
      <c r="G106" s="12" t="s">
        <v>304</v>
      </c>
      <c r="H106" s="27" t="s">
        <v>1394</v>
      </c>
      <c r="I106" s="12" t="s">
        <v>305</v>
      </c>
      <c r="J106" s="13">
        <v>3.9525691699604702E-2</v>
      </c>
      <c r="K106" s="13">
        <v>8.8235294117647106E-2</v>
      </c>
      <c r="L106" s="13">
        <v>0</v>
      </c>
      <c r="M106" s="13">
        <v>0.29864253393665202</v>
      </c>
      <c r="N106" s="13">
        <v>3.3538610000000003E-2</v>
      </c>
      <c r="O106" s="13">
        <v>5.6668459999999997E-2</v>
      </c>
      <c r="P106" s="13">
        <v>5.2596600000000002E-3</v>
      </c>
      <c r="Q106" s="13">
        <v>0.16064707</v>
      </c>
      <c r="R106" s="13">
        <v>3.8853754940711499E-2</v>
      </c>
      <c r="S106" s="13">
        <v>8.6735294117647105E-2</v>
      </c>
      <c r="T106" s="13">
        <v>5.2596600000000002E-3</v>
      </c>
      <c r="U106" s="13">
        <v>0.29356561085972799</v>
      </c>
      <c r="V106" s="13">
        <v>3.7549407114624497E-2</v>
      </c>
      <c r="W106" s="13">
        <v>8.38235294117647E-2</v>
      </c>
      <c r="X106" s="13">
        <v>5.2596600000000002E-3</v>
      </c>
      <c r="Y106" s="13">
        <v>0.283710407239819</v>
      </c>
      <c r="Z106" s="13">
        <v>3.8181818181818199E-2</v>
      </c>
      <c r="AA106" s="13">
        <v>8.5235294117647104E-2</v>
      </c>
      <c r="AB106" s="13">
        <v>5.2596600000000002E-3</v>
      </c>
      <c r="AC106" s="13">
        <v>0.28848868778280501</v>
      </c>
      <c r="AD106" s="13">
        <v>3.5573122529644299E-2</v>
      </c>
      <c r="AE106" s="13">
        <v>7.9411764705882404E-2</v>
      </c>
      <c r="AF106" s="13">
        <v>5.2596600000000002E-3</v>
      </c>
      <c r="AG106" s="13">
        <v>0.26877828054298603</v>
      </c>
      <c r="AH106" s="13">
        <v>3.7509881422924898E-2</v>
      </c>
      <c r="AI106" s="13">
        <v>8.3735294117647102E-2</v>
      </c>
      <c r="AJ106" s="13">
        <v>5.2596600000000002E-3</v>
      </c>
      <c r="AK106" s="13">
        <v>0.28341176470588197</v>
      </c>
      <c r="AL106" s="13">
        <v>3.3596837944663997E-2</v>
      </c>
      <c r="AM106" s="13">
        <v>7.4999999999999997E-2</v>
      </c>
      <c r="AN106" s="13">
        <v>5.2596600000000002E-3</v>
      </c>
      <c r="AO106" s="13">
        <v>0.253846153846154</v>
      </c>
      <c r="AP106" s="13">
        <v>3.67588932806324E-2</v>
      </c>
      <c r="AQ106" s="13">
        <v>8.2058823529411795E-2</v>
      </c>
      <c r="AR106" s="13">
        <v>5.2596600000000002E-3</v>
      </c>
      <c r="AS106" s="13">
        <v>0.27773755656108601</v>
      </c>
      <c r="AT106" s="13">
        <v>3.3538610000000003E-2</v>
      </c>
      <c r="AU106" s="13">
        <v>7.0588235294117702E-2</v>
      </c>
      <c r="AV106" s="13">
        <v>5.2596600000000002E-3</v>
      </c>
      <c r="AW106" s="13">
        <v>0.238914027149321</v>
      </c>
      <c r="AX106" s="13">
        <v>1.49253731343284E-2</v>
      </c>
      <c r="AY106" s="13">
        <v>5.4054054054054099E-2</v>
      </c>
      <c r="AZ106" s="13">
        <v>0</v>
      </c>
      <c r="BA106" s="13">
        <v>0.22033898305084701</v>
      </c>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4">
        <f>+INDEX('Monthy Targets'!V:V,MATCH(FY2018_ALL_Targets!$B106,'Monthy Targets'!$B:$B,0))</f>
        <v>8.6300000000000008</v>
      </c>
      <c r="CA106" s="14">
        <f>+INDEX('Monthy Targets'!W:W,MATCH(FY2018_ALL_Targets!$B106,'Monthy Targets'!$B:$B,0))</f>
        <v>8.6300000000000008</v>
      </c>
      <c r="CB106" s="14">
        <f>+INDEX('Monthy Targets'!X:X,MATCH(FY2018_ALL_Targets!$B106,'Monthy Targets'!$B:$B,0))</f>
        <v>8.6300000000000008</v>
      </c>
      <c r="CC106" s="14">
        <f>+INDEX('Monthy Targets'!Y:Y,MATCH(FY2018_ALL_Targets!$B106,'Monthy Targets'!$B:$B,0))</f>
        <v>8.6300000000000008</v>
      </c>
      <c r="CD106" s="14">
        <f>+INDEX('Monthy Targets'!Z:Z,MATCH(FY2018_ALL_Targets!$B106,'Monthy Targets'!$B:$B,0))</f>
        <v>8.6300000000000008</v>
      </c>
      <c r="CE106" s="14">
        <f>+INDEX('Monthy Targets'!AA:AA,MATCH(FY2018_ALL_Targets!$B106,'Monthy Targets'!$B:$B,0))</f>
        <v>0</v>
      </c>
      <c r="CF106" s="14">
        <f>+INDEX('Monthy Targets'!AB:AB,MATCH(FY2018_ALL_Targets!$B106,'Monthy Targets'!$B:$B,0))</f>
        <v>0</v>
      </c>
      <c r="CG106" s="14">
        <f>+INDEX('Monthy Targets'!AC:AC,MATCH(FY2018_ALL_Targets!$B106,'Monthy Targets'!$B:$B,0))</f>
        <v>0</v>
      </c>
      <c r="CH106" s="14">
        <f>+INDEX('Monthy Targets'!AD:AD,MATCH(FY2018_ALL_Targets!$B106,'Monthy Targets'!$B:$B,0))</f>
        <v>0</v>
      </c>
      <c r="CI106" s="14">
        <f>+INDEX('Monthy Targets'!AE:AE,MATCH(FY2018_ALL_Targets!$B106,'Monthy Targets'!$B:$B,0))</f>
        <v>0</v>
      </c>
      <c r="CJ106" s="14">
        <f>+INDEX('Monthy Targets'!AF:AF,MATCH(FY2018_ALL_Targets!$B106,'Monthy Targets'!$B:$B,0))</f>
        <v>0</v>
      </c>
      <c r="CK106" s="14">
        <f>+INDEX('Monthy Targets'!AG:AG,MATCH(FY2018_ALL_Targets!$B106,'Monthy Targets'!$B:$B,0))</f>
        <v>0</v>
      </c>
      <c r="CL106" s="14">
        <v>0.56999999999999995</v>
      </c>
      <c r="CM106" s="14">
        <v>0.56999999999999995</v>
      </c>
      <c r="CN106" s="14">
        <v>0.56999999999999995</v>
      </c>
      <c r="CO106" s="14">
        <v>0.56999999999999995</v>
      </c>
      <c r="DB106" s="14">
        <v>1.07</v>
      </c>
      <c r="DC106" s="14">
        <v>1.07</v>
      </c>
      <c r="DD106" s="14">
        <v>1.07</v>
      </c>
      <c r="DE106" s="14">
        <v>1.07</v>
      </c>
      <c r="DR106" s="14">
        <v>1.62</v>
      </c>
      <c r="DV106" s="12">
        <f t="shared" si="3"/>
        <v>0</v>
      </c>
      <c r="DW106" s="12">
        <f t="shared" si="4"/>
        <v>0</v>
      </c>
      <c r="DX106" s="12">
        <f t="shared" si="5"/>
        <v>0</v>
      </c>
    </row>
    <row r="107" spans="1:128" x14ac:dyDescent="0.25">
      <c r="A107" s="293">
        <v>4735</v>
      </c>
      <c r="B107" s="293">
        <v>455961</v>
      </c>
      <c r="C107" s="293">
        <v>1026239</v>
      </c>
      <c r="D107" s="14">
        <v>1114326436</v>
      </c>
      <c r="F107" s="27" t="s">
        <v>1258</v>
      </c>
      <c r="G107" s="12" t="s">
        <v>260</v>
      </c>
      <c r="H107" s="27" t="s">
        <v>1394</v>
      </c>
      <c r="I107" s="12" t="s">
        <v>261</v>
      </c>
      <c r="J107" s="13">
        <v>5.9233449477351902E-2</v>
      </c>
      <c r="K107" s="13">
        <v>2.4844720496894401E-2</v>
      </c>
      <c r="L107" s="13">
        <v>0</v>
      </c>
      <c r="M107" s="13">
        <v>0.158730158730159</v>
      </c>
      <c r="N107" s="13">
        <v>3.3538610000000003E-2</v>
      </c>
      <c r="O107" s="13">
        <v>5.6668459999999997E-2</v>
      </c>
      <c r="P107" s="13">
        <v>5.2596600000000002E-3</v>
      </c>
      <c r="Q107" s="13">
        <v>0.16064707</v>
      </c>
      <c r="R107" s="13">
        <v>5.8226480836236903E-2</v>
      </c>
      <c r="S107" s="13">
        <v>5.6668459999999997E-2</v>
      </c>
      <c r="T107" s="13">
        <v>5.2596600000000002E-3</v>
      </c>
      <c r="U107" s="13">
        <v>0.16064707</v>
      </c>
      <c r="V107" s="13">
        <v>5.6271777003484298E-2</v>
      </c>
      <c r="W107" s="13">
        <v>5.6668459999999997E-2</v>
      </c>
      <c r="X107" s="13">
        <v>5.2596600000000002E-3</v>
      </c>
      <c r="Y107" s="13">
        <v>0.16064707</v>
      </c>
      <c r="Z107" s="13">
        <v>5.7219512195121898E-2</v>
      </c>
      <c r="AA107" s="13">
        <v>5.6668459999999997E-2</v>
      </c>
      <c r="AB107" s="13">
        <v>5.2596600000000002E-3</v>
      </c>
      <c r="AC107" s="13">
        <v>0.16064707</v>
      </c>
      <c r="AD107" s="13">
        <v>5.3310104529616702E-2</v>
      </c>
      <c r="AE107" s="13">
        <v>5.6668459999999997E-2</v>
      </c>
      <c r="AF107" s="13">
        <v>5.2596600000000002E-3</v>
      </c>
      <c r="AG107" s="13">
        <v>0.16064707</v>
      </c>
      <c r="AH107" s="13">
        <v>5.6212543554006997E-2</v>
      </c>
      <c r="AI107" s="13">
        <v>5.6668459999999997E-2</v>
      </c>
      <c r="AJ107" s="13">
        <v>5.2596600000000002E-3</v>
      </c>
      <c r="AK107" s="13">
        <v>0.16064707</v>
      </c>
      <c r="AL107" s="13">
        <v>5.0348432055749098E-2</v>
      </c>
      <c r="AM107" s="13">
        <v>5.6668459999999997E-2</v>
      </c>
      <c r="AN107" s="13">
        <v>5.2596600000000002E-3</v>
      </c>
      <c r="AO107" s="13">
        <v>0.16064707</v>
      </c>
      <c r="AP107" s="13">
        <v>5.5087108013937298E-2</v>
      </c>
      <c r="AQ107" s="13">
        <v>5.6668459999999997E-2</v>
      </c>
      <c r="AR107" s="13">
        <v>5.2596600000000002E-3</v>
      </c>
      <c r="AS107" s="13">
        <v>0.16064707</v>
      </c>
      <c r="AT107" s="13">
        <v>4.7386759581881502E-2</v>
      </c>
      <c r="AU107" s="13">
        <v>5.6668459999999997E-2</v>
      </c>
      <c r="AV107" s="13">
        <v>5.2596600000000002E-3</v>
      </c>
      <c r="AW107" s="13">
        <v>0.16064707</v>
      </c>
      <c r="AX107" s="13">
        <v>4.3478260869565202E-2</v>
      </c>
      <c r="AY107" s="13">
        <v>7.1428571428571397E-2</v>
      </c>
      <c r="AZ107" s="13">
        <v>0</v>
      </c>
      <c r="BA107" s="13">
        <v>0.14754098360655701</v>
      </c>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4">
        <f>+INDEX('Monthy Targets'!V:V,MATCH(FY2018_ALL_Targets!$B107,'Monthy Targets'!$B:$B,0))</f>
        <v>7.86</v>
      </c>
      <c r="CA107" s="14">
        <f>+INDEX('Monthy Targets'!W:W,MATCH(FY2018_ALL_Targets!$B107,'Monthy Targets'!$B:$B,0))</f>
        <v>7.86</v>
      </c>
      <c r="CB107" s="14">
        <f>+INDEX('Monthy Targets'!X:X,MATCH(FY2018_ALL_Targets!$B107,'Monthy Targets'!$B:$B,0))</f>
        <v>7.86</v>
      </c>
      <c r="CC107" s="14">
        <f>+INDEX('Monthy Targets'!Y:Y,MATCH(FY2018_ALL_Targets!$B107,'Monthy Targets'!$B:$B,0))</f>
        <v>7.86</v>
      </c>
      <c r="CD107" s="14">
        <f>+INDEX('Monthy Targets'!Z:Z,MATCH(FY2018_ALL_Targets!$B107,'Monthy Targets'!$B:$B,0))</f>
        <v>7.86</v>
      </c>
      <c r="CE107" s="14">
        <f>+INDEX('Monthy Targets'!AA:AA,MATCH(FY2018_ALL_Targets!$B107,'Monthy Targets'!$B:$B,0))</f>
        <v>0</v>
      </c>
      <c r="CF107" s="14">
        <f>+INDEX('Monthy Targets'!AB:AB,MATCH(FY2018_ALL_Targets!$B107,'Monthy Targets'!$B:$B,0))</f>
        <v>0</v>
      </c>
      <c r="CG107" s="14">
        <f>+INDEX('Monthy Targets'!AC:AC,MATCH(FY2018_ALL_Targets!$B107,'Monthy Targets'!$B:$B,0))</f>
        <v>0</v>
      </c>
      <c r="CH107" s="14">
        <f>+INDEX('Monthy Targets'!AD:AD,MATCH(FY2018_ALL_Targets!$B107,'Monthy Targets'!$B:$B,0))</f>
        <v>0</v>
      </c>
      <c r="CI107" s="14">
        <f>+INDEX('Monthy Targets'!AE:AE,MATCH(FY2018_ALL_Targets!$B107,'Monthy Targets'!$B:$B,0))</f>
        <v>0</v>
      </c>
      <c r="CJ107" s="14">
        <f>+INDEX('Monthy Targets'!AF:AF,MATCH(FY2018_ALL_Targets!$B107,'Monthy Targets'!$B:$B,0))</f>
        <v>0</v>
      </c>
      <c r="CK107" s="14">
        <f>+INDEX('Monthy Targets'!AG:AG,MATCH(FY2018_ALL_Targets!$B107,'Monthy Targets'!$B:$B,0))</f>
        <v>0</v>
      </c>
      <c r="CL107" s="14">
        <v>0.52</v>
      </c>
      <c r="CM107" s="14">
        <v>0</v>
      </c>
      <c r="CN107" s="14">
        <v>0.52</v>
      </c>
      <c r="CO107" s="14">
        <v>0.52</v>
      </c>
      <c r="DB107" s="14">
        <v>0.97</v>
      </c>
      <c r="DC107" s="14">
        <v>0</v>
      </c>
      <c r="DD107" s="14">
        <v>0.97</v>
      </c>
      <c r="DE107" s="14">
        <v>0.97</v>
      </c>
      <c r="DR107" s="14">
        <v>1.32</v>
      </c>
      <c r="DV107" s="12">
        <f t="shared" si="3"/>
        <v>0</v>
      </c>
      <c r="DW107" s="12">
        <f t="shared" si="4"/>
        <v>0</v>
      </c>
      <c r="DX107" s="12">
        <f t="shared" si="5"/>
        <v>0</v>
      </c>
    </row>
    <row r="108" spans="1:128" x14ac:dyDescent="0.25">
      <c r="A108" s="293">
        <v>4927</v>
      </c>
      <c r="B108" s="293">
        <v>455963</v>
      </c>
      <c r="C108" s="293">
        <v>1026492</v>
      </c>
      <c r="D108" s="14">
        <v>1538157300</v>
      </c>
      <c r="F108" s="27" t="s">
        <v>1296</v>
      </c>
      <c r="G108" s="12" t="s">
        <v>300</v>
      </c>
      <c r="H108" s="27" t="s">
        <v>1356</v>
      </c>
      <c r="I108" s="12" t="s">
        <v>301</v>
      </c>
      <c r="J108" s="13">
        <v>5.7142857142857099E-2</v>
      </c>
      <c r="K108" s="13">
        <v>0.117117117117117</v>
      </c>
      <c r="L108" s="13">
        <v>0</v>
      </c>
      <c r="M108" s="13">
        <v>0.100591715976331</v>
      </c>
      <c r="N108" s="13">
        <v>3.3538610000000003E-2</v>
      </c>
      <c r="O108" s="13">
        <v>5.6668459999999997E-2</v>
      </c>
      <c r="P108" s="13">
        <v>5.2596600000000002E-3</v>
      </c>
      <c r="Q108" s="13">
        <v>0.16064707</v>
      </c>
      <c r="R108" s="13">
        <v>5.6171428571428601E-2</v>
      </c>
      <c r="S108" s="13">
        <v>0.11512612612612599</v>
      </c>
      <c r="T108" s="13">
        <v>5.2596600000000002E-3</v>
      </c>
      <c r="U108" s="13">
        <v>0.16064707</v>
      </c>
      <c r="V108" s="13">
        <v>5.4285714285714298E-2</v>
      </c>
      <c r="W108" s="13">
        <v>0.111261261261261</v>
      </c>
      <c r="X108" s="13">
        <v>5.2596600000000002E-3</v>
      </c>
      <c r="Y108" s="13">
        <v>0.16064707</v>
      </c>
      <c r="Z108" s="13">
        <v>5.5199999999999999E-2</v>
      </c>
      <c r="AA108" s="13">
        <v>0.113135135135135</v>
      </c>
      <c r="AB108" s="13">
        <v>5.2596600000000002E-3</v>
      </c>
      <c r="AC108" s="13">
        <v>0.16064707</v>
      </c>
      <c r="AD108" s="13">
        <v>5.14285714285714E-2</v>
      </c>
      <c r="AE108" s="13">
        <v>0.10540540540540499</v>
      </c>
      <c r="AF108" s="13">
        <v>5.2596600000000002E-3</v>
      </c>
      <c r="AG108" s="13">
        <v>0.16064707</v>
      </c>
      <c r="AH108" s="13">
        <v>5.4228571428571397E-2</v>
      </c>
      <c r="AI108" s="13">
        <v>0.111144144144144</v>
      </c>
      <c r="AJ108" s="13">
        <v>5.2596600000000002E-3</v>
      </c>
      <c r="AK108" s="13">
        <v>0.16064707</v>
      </c>
      <c r="AL108" s="13">
        <v>4.8571428571428599E-2</v>
      </c>
      <c r="AM108" s="13">
        <v>9.9549549549549504E-2</v>
      </c>
      <c r="AN108" s="13">
        <v>5.2596600000000002E-3</v>
      </c>
      <c r="AO108" s="13">
        <v>0.16064707</v>
      </c>
      <c r="AP108" s="13">
        <v>5.3142857142857103E-2</v>
      </c>
      <c r="AQ108" s="13">
        <v>0.108918918918919</v>
      </c>
      <c r="AR108" s="13">
        <v>5.2596600000000002E-3</v>
      </c>
      <c r="AS108" s="13">
        <v>0.16064707</v>
      </c>
      <c r="AT108" s="13">
        <v>4.57142857142857E-2</v>
      </c>
      <c r="AU108" s="13">
        <v>9.3693693693693694E-2</v>
      </c>
      <c r="AV108" s="13">
        <v>5.2596600000000002E-3</v>
      </c>
      <c r="AW108" s="13">
        <v>0.16064707</v>
      </c>
      <c r="AX108" s="13">
        <v>7.4999999999999997E-2</v>
      </c>
      <c r="AY108" s="13">
        <v>8.6956521739130405E-2</v>
      </c>
      <c r="AZ108" s="13">
        <v>0</v>
      </c>
      <c r="BA108" s="13">
        <v>7.8947368421052599E-2</v>
      </c>
      <c r="BB108" s="13"/>
      <c r="BC108" s="13"/>
      <c r="BD108" s="13"/>
      <c r="BE108" s="13"/>
      <c r="BF108" s="13"/>
      <c r="BG108" s="13"/>
      <c r="BH108" s="13"/>
      <c r="BI108" s="13"/>
      <c r="BJ108" s="13"/>
      <c r="BK108" s="13"/>
      <c r="BL108" s="13"/>
      <c r="BM108" s="13"/>
      <c r="BN108" s="13"/>
      <c r="BO108" s="13"/>
      <c r="BP108" s="13"/>
      <c r="BQ108" s="13"/>
      <c r="BR108" s="13"/>
      <c r="BS108" s="13"/>
      <c r="BT108" s="13"/>
      <c r="BU108" s="13"/>
      <c r="BV108" s="13"/>
      <c r="BW108" s="13"/>
      <c r="BX108" s="13"/>
      <c r="BY108" s="13"/>
      <c r="BZ108" s="14">
        <f>+INDEX('Monthy Targets'!V:V,MATCH(FY2018_ALL_Targets!$B108,'Monthy Targets'!$B:$B,0))</f>
        <v>3.8</v>
      </c>
      <c r="CA108" s="14">
        <f>+INDEX('Monthy Targets'!W:W,MATCH(FY2018_ALL_Targets!$B108,'Monthy Targets'!$B:$B,0))</f>
        <v>3.8</v>
      </c>
      <c r="CB108" s="14">
        <f>+INDEX('Monthy Targets'!X:X,MATCH(FY2018_ALL_Targets!$B108,'Monthy Targets'!$B:$B,0))</f>
        <v>3.8</v>
      </c>
      <c r="CC108" s="14">
        <f>+INDEX('Monthy Targets'!Y:Y,MATCH(FY2018_ALL_Targets!$B108,'Monthy Targets'!$B:$B,0))</f>
        <v>3.8</v>
      </c>
      <c r="CD108" s="14">
        <f>+INDEX('Monthy Targets'!Z:Z,MATCH(FY2018_ALL_Targets!$B108,'Monthy Targets'!$B:$B,0))</f>
        <v>3.8</v>
      </c>
      <c r="CE108" s="14">
        <f>+INDEX('Monthy Targets'!AA:AA,MATCH(FY2018_ALL_Targets!$B108,'Monthy Targets'!$B:$B,0))</f>
        <v>0</v>
      </c>
      <c r="CF108" s="14">
        <f>+INDEX('Monthy Targets'!AB:AB,MATCH(FY2018_ALL_Targets!$B108,'Monthy Targets'!$B:$B,0))</f>
        <v>0</v>
      </c>
      <c r="CG108" s="14">
        <f>+INDEX('Monthy Targets'!AC:AC,MATCH(FY2018_ALL_Targets!$B108,'Monthy Targets'!$B:$B,0))</f>
        <v>0</v>
      </c>
      <c r="CH108" s="14">
        <f>+INDEX('Monthy Targets'!AD:AD,MATCH(FY2018_ALL_Targets!$B108,'Monthy Targets'!$B:$B,0))</f>
        <v>0</v>
      </c>
      <c r="CI108" s="14">
        <f>+INDEX('Monthy Targets'!AE:AE,MATCH(FY2018_ALL_Targets!$B108,'Monthy Targets'!$B:$B,0))</f>
        <v>0</v>
      </c>
      <c r="CJ108" s="14">
        <f>+INDEX('Monthy Targets'!AF:AF,MATCH(FY2018_ALL_Targets!$B108,'Monthy Targets'!$B:$B,0))</f>
        <v>0</v>
      </c>
      <c r="CK108" s="14">
        <f>+INDEX('Monthy Targets'!AG:AG,MATCH(FY2018_ALL_Targets!$B108,'Monthy Targets'!$B:$B,0))</f>
        <v>0</v>
      </c>
      <c r="CL108" s="14">
        <v>0</v>
      </c>
      <c r="CM108" s="14">
        <v>0.25</v>
      </c>
      <c r="CN108" s="14">
        <v>0.25</v>
      </c>
      <c r="CO108" s="14">
        <v>0.25</v>
      </c>
      <c r="DB108" s="14">
        <v>0</v>
      </c>
      <c r="DC108" s="14">
        <v>0.47</v>
      </c>
      <c r="DD108" s="14">
        <v>0.47</v>
      </c>
      <c r="DE108" s="14">
        <v>0.47</v>
      </c>
      <c r="DR108" s="14">
        <v>0.64</v>
      </c>
      <c r="DV108" s="12">
        <f t="shared" si="3"/>
        <v>0</v>
      </c>
      <c r="DW108" s="12">
        <f t="shared" si="4"/>
        <v>0</v>
      </c>
      <c r="DX108" s="12">
        <f t="shared" si="5"/>
        <v>0</v>
      </c>
    </row>
    <row r="109" spans="1:128" x14ac:dyDescent="0.25">
      <c r="A109" s="293">
        <v>5170</v>
      </c>
      <c r="B109" s="293">
        <v>455965</v>
      </c>
      <c r="C109" s="293">
        <v>517001</v>
      </c>
      <c r="D109" s="14">
        <v>1396732939</v>
      </c>
      <c r="F109" s="27" t="s">
        <v>1258</v>
      </c>
      <c r="G109" s="12" t="s">
        <v>999</v>
      </c>
      <c r="H109" s="27" t="s">
        <v>1392</v>
      </c>
      <c r="I109" s="12" t="s">
        <v>1000</v>
      </c>
      <c r="J109" s="13">
        <v>0.04</v>
      </c>
      <c r="K109" s="13">
        <v>2.9527559055118099E-2</v>
      </c>
      <c r="L109" s="13">
        <v>0</v>
      </c>
      <c r="M109" s="13">
        <v>0.2</v>
      </c>
      <c r="N109" s="13">
        <v>3.3538610000000003E-2</v>
      </c>
      <c r="O109" s="13">
        <v>5.6668459999999997E-2</v>
      </c>
      <c r="P109" s="13">
        <v>5.2596600000000002E-3</v>
      </c>
      <c r="Q109" s="13">
        <v>0.16064707</v>
      </c>
      <c r="R109" s="13">
        <v>3.9320000000000001E-2</v>
      </c>
      <c r="S109" s="13">
        <v>5.6668459999999997E-2</v>
      </c>
      <c r="T109" s="13">
        <v>5.2596600000000002E-3</v>
      </c>
      <c r="U109" s="13">
        <v>0.1966</v>
      </c>
      <c r="V109" s="13">
        <v>3.7999999999999999E-2</v>
      </c>
      <c r="W109" s="13">
        <v>5.6668459999999997E-2</v>
      </c>
      <c r="X109" s="13">
        <v>5.2596600000000002E-3</v>
      </c>
      <c r="Y109" s="13">
        <v>0.19</v>
      </c>
      <c r="Z109" s="13">
        <v>3.8640000000000001E-2</v>
      </c>
      <c r="AA109" s="13">
        <v>5.6668459999999997E-2</v>
      </c>
      <c r="AB109" s="13">
        <v>5.2596600000000002E-3</v>
      </c>
      <c r="AC109" s="13">
        <v>0.19320000000000001</v>
      </c>
      <c r="AD109" s="13">
        <v>3.5999999999999997E-2</v>
      </c>
      <c r="AE109" s="13">
        <v>5.6668459999999997E-2</v>
      </c>
      <c r="AF109" s="13">
        <v>5.2596600000000002E-3</v>
      </c>
      <c r="AG109" s="13">
        <v>0.18</v>
      </c>
      <c r="AH109" s="13">
        <v>3.7960000000000001E-2</v>
      </c>
      <c r="AI109" s="13">
        <v>5.6668459999999997E-2</v>
      </c>
      <c r="AJ109" s="13">
        <v>5.2596600000000002E-3</v>
      </c>
      <c r="AK109" s="13">
        <v>0.1898</v>
      </c>
      <c r="AL109" s="13">
        <v>3.4000000000000002E-2</v>
      </c>
      <c r="AM109" s="13">
        <v>5.6668459999999997E-2</v>
      </c>
      <c r="AN109" s="13">
        <v>5.2596600000000002E-3</v>
      </c>
      <c r="AO109" s="13">
        <v>0.17</v>
      </c>
      <c r="AP109" s="13">
        <v>3.7199999999999997E-2</v>
      </c>
      <c r="AQ109" s="13">
        <v>5.6668459999999997E-2</v>
      </c>
      <c r="AR109" s="13">
        <v>5.2596600000000002E-3</v>
      </c>
      <c r="AS109" s="13">
        <v>0.186</v>
      </c>
      <c r="AT109" s="13">
        <v>3.3538610000000003E-2</v>
      </c>
      <c r="AU109" s="13">
        <v>5.6668459999999997E-2</v>
      </c>
      <c r="AV109" s="13">
        <v>5.2596600000000002E-3</v>
      </c>
      <c r="AW109" s="13">
        <v>0.16064707</v>
      </c>
      <c r="AX109" s="13">
        <v>5.14285714285714E-2</v>
      </c>
      <c r="AY109" s="13">
        <v>7.8740157480314994E-3</v>
      </c>
      <c r="AZ109" s="13">
        <v>0</v>
      </c>
      <c r="BA109" s="13">
        <v>8.5889570552147201E-2</v>
      </c>
      <c r="BB109" s="13"/>
      <c r="BC109" s="13"/>
      <c r="BD109" s="13"/>
      <c r="BE109" s="13"/>
      <c r="BF109" s="13"/>
      <c r="BG109" s="13"/>
      <c r="BH109" s="13"/>
      <c r="BI109" s="13"/>
      <c r="BJ109" s="13"/>
      <c r="BK109" s="13"/>
      <c r="BL109" s="13"/>
      <c r="BM109" s="13"/>
      <c r="BN109" s="13"/>
      <c r="BO109" s="13"/>
      <c r="BP109" s="13"/>
      <c r="BQ109" s="13"/>
      <c r="BR109" s="13"/>
      <c r="BS109" s="13"/>
      <c r="BT109" s="13"/>
      <c r="BU109" s="13"/>
      <c r="BV109" s="13"/>
      <c r="BW109" s="13"/>
      <c r="BX109" s="13"/>
      <c r="BY109" s="13"/>
      <c r="BZ109" s="14">
        <f>+INDEX('Monthy Targets'!V:V,MATCH(FY2018_ALL_Targets!$B109,'Monthy Targets'!$B:$B,0))</f>
        <v>17.760000000000002</v>
      </c>
      <c r="CA109" s="14">
        <f>+INDEX('Monthy Targets'!W:W,MATCH(FY2018_ALL_Targets!$B109,'Monthy Targets'!$B:$B,0))</f>
        <v>17.760000000000002</v>
      </c>
      <c r="CB109" s="14">
        <f>+INDEX('Monthy Targets'!X:X,MATCH(FY2018_ALL_Targets!$B109,'Monthy Targets'!$B:$B,0))</f>
        <v>17.760000000000002</v>
      </c>
      <c r="CC109" s="14">
        <f>+INDEX('Monthy Targets'!Y:Y,MATCH(FY2018_ALL_Targets!$B109,'Monthy Targets'!$B:$B,0))</f>
        <v>17.760000000000002</v>
      </c>
      <c r="CD109" s="14">
        <f>+INDEX('Monthy Targets'!Z:Z,MATCH(FY2018_ALL_Targets!$B109,'Monthy Targets'!$B:$B,0))</f>
        <v>17.760000000000002</v>
      </c>
      <c r="CE109" s="14">
        <f>+INDEX('Monthy Targets'!AA:AA,MATCH(FY2018_ALL_Targets!$B109,'Monthy Targets'!$B:$B,0))</f>
        <v>0</v>
      </c>
      <c r="CF109" s="14">
        <f>+INDEX('Monthy Targets'!AB:AB,MATCH(FY2018_ALL_Targets!$B109,'Monthy Targets'!$B:$B,0))</f>
        <v>0</v>
      </c>
      <c r="CG109" s="14">
        <f>+INDEX('Monthy Targets'!AC:AC,MATCH(FY2018_ALL_Targets!$B109,'Monthy Targets'!$B:$B,0))</f>
        <v>0</v>
      </c>
      <c r="CH109" s="14">
        <f>+INDEX('Monthy Targets'!AD:AD,MATCH(FY2018_ALL_Targets!$B109,'Monthy Targets'!$B:$B,0))</f>
        <v>0</v>
      </c>
      <c r="CI109" s="14">
        <f>+INDEX('Monthy Targets'!AE:AE,MATCH(FY2018_ALL_Targets!$B109,'Monthy Targets'!$B:$B,0))</f>
        <v>0</v>
      </c>
      <c r="CJ109" s="14">
        <f>+INDEX('Monthy Targets'!AF:AF,MATCH(FY2018_ALL_Targets!$B109,'Monthy Targets'!$B:$B,0))</f>
        <v>0</v>
      </c>
      <c r="CK109" s="14">
        <f>+INDEX('Monthy Targets'!AG:AG,MATCH(FY2018_ALL_Targets!$B109,'Monthy Targets'!$B:$B,0))</f>
        <v>0</v>
      </c>
      <c r="CL109" s="14">
        <v>0</v>
      </c>
      <c r="CM109" s="14">
        <v>1.18</v>
      </c>
      <c r="CN109" s="14">
        <v>1.18</v>
      </c>
      <c r="CO109" s="14">
        <v>1.18</v>
      </c>
      <c r="DB109" s="14">
        <v>0</v>
      </c>
      <c r="DC109" s="14">
        <v>2.19</v>
      </c>
      <c r="DD109" s="14">
        <v>2.19</v>
      </c>
      <c r="DE109" s="14">
        <v>2.19</v>
      </c>
      <c r="DR109" s="14">
        <v>2.97</v>
      </c>
      <c r="DV109" s="12">
        <f t="shared" si="3"/>
        <v>0</v>
      </c>
      <c r="DW109" s="12">
        <f t="shared" si="4"/>
        <v>0</v>
      </c>
      <c r="DX109" s="12">
        <f t="shared" si="5"/>
        <v>0</v>
      </c>
    </row>
    <row r="110" spans="1:128" x14ac:dyDescent="0.25">
      <c r="A110" s="293">
        <v>5241</v>
      </c>
      <c r="B110" s="293">
        <v>455968</v>
      </c>
      <c r="C110" s="293">
        <v>1026574</v>
      </c>
      <c r="D110" s="416">
        <v>1700991700</v>
      </c>
      <c r="F110" s="27" t="s">
        <v>1258</v>
      </c>
      <c r="G110" s="12" t="s">
        <v>1049</v>
      </c>
      <c r="H110" s="27" t="s">
        <v>1300</v>
      </c>
      <c r="I110" s="12" t="s">
        <v>1050</v>
      </c>
      <c r="J110" s="13">
        <v>2.4561403508771899E-2</v>
      </c>
      <c r="K110" s="13">
        <v>6.3157894736842093E-2</v>
      </c>
      <c r="L110" s="13">
        <v>3.1578947368421102E-2</v>
      </c>
      <c r="M110" s="13">
        <v>0.18431372549019601</v>
      </c>
      <c r="N110" s="13">
        <v>3.3538610000000003E-2</v>
      </c>
      <c r="O110" s="13">
        <v>5.6668459999999997E-2</v>
      </c>
      <c r="P110" s="13">
        <v>5.2596600000000002E-3</v>
      </c>
      <c r="Q110" s="13">
        <v>0.16064707</v>
      </c>
      <c r="R110" s="13">
        <v>3.3538610000000003E-2</v>
      </c>
      <c r="S110" s="13">
        <v>6.2084210526315797E-2</v>
      </c>
      <c r="T110" s="13">
        <v>3.1042105263157899E-2</v>
      </c>
      <c r="U110" s="13">
        <v>0.18118039215686299</v>
      </c>
      <c r="V110" s="13">
        <v>3.3538610000000003E-2</v>
      </c>
      <c r="W110" s="13">
        <v>0.06</v>
      </c>
      <c r="X110" s="13">
        <v>0.03</v>
      </c>
      <c r="Y110" s="13">
        <v>0.17509803921568601</v>
      </c>
      <c r="Z110" s="13">
        <v>3.3538610000000003E-2</v>
      </c>
      <c r="AA110" s="13">
        <v>6.1010526315789501E-2</v>
      </c>
      <c r="AB110" s="13">
        <v>3.0505263157894699E-2</v>
      </c>
      <c r="AC110" s="13">
        <v>0.178047058823529</v>
      </c>
      <c r="AD110" s="13">
        <v>3.3538610000000003E-2</v>
      </c>
      <c r="AE110" s="13">
        <v>5.6842105263157902E-2</v>
      </c>
      <c r="AF110" s="13">
        <v>2.8421052631578899E-2</v>
      </c>
      <c r="AG110" s="13">
        <v>0.16588235294117601</v>
      </c>
      <c r="AH110" s="13">
        <v>3.3538610000000003E-2</v>
      </c>
      <c r="AI110" s="13">
        <v>5.9936842105263198E-2</v>
      </c>
      <c r="AJ110" s="13">
        <v>2.9968421052631599E-2</v>
      </c>
      <c r="AK110" s="13">
        <v>0.17491372549019599</v>
      </c>
      <c r="AL110" s="13">
        <v>3.3538610000000003E-2</v>
      </c>
      <c r="AM110" s="13">
        <v>5.6668459999999997E-2</v>
      </c>
      <c r="AN110" s="13">
        <v>2.68421052631579E-2</v>
      </c>
      <c r="AO110" s="13">
        <v>0.16064707</v>
      </c>
      <c r="AP110" s="13">
        <v>3.3538610000000003E-2</v>
      </c>
      <c r="AQ110" s="13">
        <v>5.8736842105263198E-2</v>
      </c>
      <c r="AR110" s="13">
        <v>2.9368421052631599E-2</v>
      </c>
      <c r="AS110" s="13">
        <v>0.17141176470588201</v>
      </c>
      <c r="AT110" s="13">
        <v>3.3538610000000003E-2</v>
      </c>
      <c r="AU110" s="13">
        <v>5.6668459999999997E-2</v>
      </c>
      <c r="AV110" s="13">
        <v>2.52631578947368E-2</v>
      </c>
      <c r="AW110" s="13">
        <v>0.16064707</v>
      </c>
      <c r="AX110" s="13">
        <v>0</v>
      </c>
      <c r="AY110" s="13">
        <v>4.1666666666666699E-2</v>
      </c>
      <c r="AZ110" s="13">
        <v>2.66666666666667E-2</v>
      </c>
      <c r="BA110" s="13">
        <v>0.26470588235294101</v>
      </c>
      <c r="BB110" s="13"/>
      <c r="BC110" s="13"/>
      <c r="BD110" s="13"/>
      <c r="BE110" s="13"/>
      <c r="BF110" s="13"/>
      <c r="BG110" s="13"/>
      <c r="BH110" s="13"/>
      <c r="BI110" s="13"/>
      <c r="BJ110" s="13"/>
      <c r="BK110" s="13"/>
      <c r="BL110" s="13"/>
      <c r="BM110" s="13"/>
      <c r="BN110" s="13"/>
      <c r="BO110" s="13"/>
      <c r="BP110" s="13"/>
      <c r="BQ110" s="13"/>
      <c r="BR110" s="13"/>
      <c r="BS110" s="13"/>
      <c r="BT110" s="13"/>
      <c r="BU110" s="13"/>
      <c r="BV110" s="13"/>
      <c r="BW110" s="13"/>
      <c r="BX110" s="13"/>
      <c r="BY110" s="13"/>
      <c r="BZ110" s="14">
        <f>+INDEX('Monthy Targets'!V:V,MATCH(FY2018_ALL_Targets!$B110,'Monthy Targets'!$B:$B,0))</f>
        <v>6.88</v>
      </c>
      <c r="CA110" s="14">
        <f>+INDEX('Monthy Targets'!W:W,MATCH(FY2018_ALL_Targets!$B110,'Monthy Targets'!$B:$B,0))</f>
        <v>6.88</v>
      </c>
      <c r="CB110" s="14">
        <f>+INDEX('Monthy Targets'!X:X,MATCH(FY2018_ALL_Targets!$B110,'Monthy Targets'!$B:$B,0))</f>
        <v>6.88</v>
      </c>
      <c r="CC110" s="14">
        <f>+INDEX('Monthy Targets'!Y:Y,MATCH(FY2018_ALL_Targets!$B110,'Monthy Targets'!$B:$B,0))</f>
        <v>6.88</v>
      </c>
      <c r="CD110" s="14">
        <f>+INDEX('Monthy Targets'!Z:Z,MATCH(FY2018_ALL_Targets!$B110,'Monthy Targets'!$B:$B,0))</f>
        <v>6.88</v>
      </c>
      <c r="CE110" s="14">
        <f>+INDEX('Monthy Targets'!AA:AA,MATCH(FY2018_ALL_Targets!$B110,'Monthy Targets'!$B:$B,0))</f>
        <v>0</v>
      </c>
      <c r="CF110" s="14">
        <f>+INDEX('Monthy Targets'!AB:AB,MATCH(FY2018_ALL_Targets!$B110,'Monthy Targets'!$B:$B,0))</f>
        <v>0</v>
      </c>
      <c r="CG110" s="14">
        <f>+INDEX('Monthy Targets'!AC:AC,MATCH(FY2018_ALL_Targets!$B110,'Monthy Targets'!$B:$B,0))</f>
        <v>0</v>
      </c>
      <c r="CH110" s="14">
        <f>+INDEX('Monthy Targets'!AD:AD,MATCH(FY2018_ALL_Targets!$B110,'Monthy Targets'!$B:$B,0))</f>
        <v>0</v>
      </c>
      <c r="CI110" s="14">
        <f>+INDEX('Monthy Targets'!AE:AE,MATCH(FY2018_ALL_Targets!$B110,'Monthy Targets'!$B:$B,0))</f>
        <v>0</v>
      </c>
      <c r="CJ110" s="14">
        <f>+INDEX('Monthy Targets'!AF:AF,MATCH(FY2018_ALL_Targets!$B110,'Monthy Targets'!$B:$B,0))</f>
        <v>0</v>
      </c>
      <c r="CK110" s="14">
        <f>+INDEX('Monthy Targets'!AG:AG,MATCH(FY2018_ALL_Targets!$B110,'Monthy Targets'!$B:$B,0))</f>
        <v>0</v>
      </c>
      <c r="CL110" s="14">
        <v>0.46</v>
      </c>
      <c r="CM110" s="14">
        <v>0.46</v>
      </c>
      <c r="CN110" s="14">
        <v>0.46</v>
      </c>
      <c r="CO110" s="14">
        <v>0</v>
      </c>
      <c r="DB110" s="14">
        <v>0.85</v>
      </c>
      <c r="DC110" s="14">
        <v>0.85</v>
      </c>
      <c r="DD110" s="14">
        <v>0.85</v>
      </c>
      <c r="DE110" s="14">
        <v>0</v>
      </c>
      <c r="DR110" s="14">
        <v>1.1499999999999999</v>
      </c>
      <c r="DV110" s="12">
        <f t="shared" si="3"/>
        <v>0</v>
      </c>
      <c r="DW110" s="12">
        <f t="shared" si="4"/>
        <v>0</v>
      </c>
      <c r="DX110" s="12">
        <f t="shared" si="5"/>
        <v>0</v>
      </c>
    </row>
    <row r="111" spans="1:128" x14ac:dyDescent="0.25">
      <c r="A111" s="293">
        <v>4863</v>
      </c>
      <c r="B111" s="293">
        <v>455970</v>
      </c>
      <c r="C111" s="293">
        <v>1015212</v>
      </c>
      <c r="D111" s="14">
        <v>1306043583</v>
      </c>
      <c r="F111" s="27" t="s">
        <v>1296</v>
      </c>
      <c r="G111" s="12" t="s">
        <v>847</v>
      </c>
      <c r="H111" s="27" t="s">
        <v>1320</v>
      </c>
      <c r="I111" s="12" t="s">
        <v>848</v>
      </c>
      <c r="J111" s="13">
        <v>2.27272727272727E-2</v>
      </c>
      <c r="K111" s="13">
        <v>2.8846153846153799E-2</v>
      </c>
      <c r="L111" s="13">
        <v>0</v>
      </c>
      <c r="M111" s="13">
        <v>0.33121019108280297</v>
      </c>
      <c r="N111" s="13">
        <v>3.3538610000000003E-2</v>
      </c>
      <c r="O111" s="13">
        <v>5.6668459999999997E-2</v>
      </c>
      <c r="P111" s="13">
        <v>5.2596600000000002E-3</v>
      </c>
      <c r="Q111" s="13">
        <v>0.16064707</v>
      </c>
      <c r="R111" s="13">
        <v>3.3538610000000003E-2</v>
      </c>
      <c r="S111" s="13">
        <v>5.6668459999999997E-2</v>
      </c>
      <c r="T111" s="13">
        <v>5.2596600000000002E-3</v>
      </c>
      <c r="U111" s="13">
        <v>0.32557961783439499</v>
      </c>
      <c r="V111" s="13">
        <v>3.3538610000000003E-2</v>
      </c>
      <c r="W111" s="13">
        <v>5.6668459999999997E-2</v>
      </c>
      <c r="X111" s="13">
        <v>5.2596600000000002E-3</v>
      </c>
      <c r="Y111" s="13">
        <v>0.31464968152866202</v>
      </c>
      <c r="Z111" s="13">
        <v>3.3538610000000003E-2</v>
      </c>
      <c r="AA111" s="13">
        <v>5.6668459999999997E-2</v>
      </c>
      <c r="AB111" s="13">
        <v>5.2596600000000002E-3</v>
      </c>
      <c r="AC111" s="13">
        <v>0.319949044585987</v>
      </c>
      <c r="AD111" s="13">
        <v>3.3538610000000003E-2</v>
      </c>
      <c r="AE111" s="13">
        <v>5.6668459999999997E-2</v>
      </c>
      <c r="AF111" s="13">
        <v>5.2596600000000002E-3</v>
      </c>
      <c r="AG111" s="13">
        <v>0.298089171974522</v>
      </c>
      <c r="AH111" s="13">
        <v>3.3538610000000003E-2</v>
      </c>
      <c r="AI111" s="13">
        <v>5.6668459999999997E-2</v>
      </c>
      <c r="AJ111" s="13">
        <v>5.2596600000000002E-3</v>
      </c>
      <c r="AK111" s="13">
        <v>0.31431847133758001</v>
      </c>
      <c r="AL111" s="13">
        <v>3.3538610000000003E-2</v>
      </c>
      <c r="AM111" s="13">
        <v>5.6668459999999997E-2</v>
      </c>
      <c r="AN111" s="13">
        <v>5.2596600000000002E-3</v>
      </c>
      <c r="AO111" s="13">
        <v>0.28152866242038199</v>
      </c>
      <c r="AP111" s="13">
        <v>3.3538610000000003E-2</v>
      </c>
      <c r="AQ111" s="13">
        <v>5.6668459999999997E-2</v>
      </c>
      <c r="AR111" s="13">
        <v>5.2596600000000002E-3</v>
      </c>
      <c r="AS111" s="13">
        <v>0.308025477707006</v>
      </c>
      <c r="AT111" s="13">
        <v>3.3538610000000003E-2</v>
      </c>
      <c r="AU111" s="13">
        <v>5.6668459999999997E-2</v>
      </c>
      <c r="AV111" s="13">
        <v>5.2596600000000002E-3</v>
      </c>
      <c r="AW111" s="13">
        <v>0.26496815286624198</v>
      </c>
      <c r="AX111" s="13">
        <v>5.1282051282051301E-2</v>
      </c>
      <c r="AY111" s="13">
        <v>3.7037037037037E-2</v>
      </c>
      <c r="AZ111" s="13">
        <v>0</v>
      </c>
      <c r="BA111" s="13">
        <v>0.21212121212121199</v>
      </c>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4">
        <f>+INDEX('Monthy Targets'!V:V,MATCH(FY2018_ALL_Targets!$B111,'Monthy Targets'!$B:$B,0))</f>
        <v>3.79</v>
      </c>
      <c r="CA111" s="14">
        <f>+INDEX('Monthy Targets'!W:W,MATCH(FY2018_ALL_Targets!$B111,'Monthy Targets'!$B:$B,0))</f>
        <v>3.79</v>
      </c>
      <c r="CB111" s="14">
        <f>+INDEX('Monthy Targets'!X:X,MATCH(FY2018_ALL_Targets!$B111,'Monthy Targets'!$B:$B,0))</f>
        <v>3.79</v>
      </c>
      <c r="CC111" s="14">
        <f>+INDEX('Monthy Targets'!Y:Y,MATCH(FY2018_ALL_Targets!$B111,'Monthy Targets'!$B:$B,0))</f>
        <v>3.79</v>
      </c>
      <c r="CD111" s="14">
        <f>+INDEX('Monthy Targets'!Z:Z,MATCH(FY2018_ALL_Targets!$B111,'Monthy Targets'!$B:$B,0))</f>
        <v>3.79</v>
      </c>
      <c r="CE111" s="14">
        <f>+INDEX('Monthy Targets'!AA:AA,MATCH(FY2018_ALL_Targets!$B111,'Monthy Targets'!$B:$B,0))</f>
        <v>0</v>
      </c>
      <c r="CF111" s="14">
        <f>+INDEX('Monthy Targets'!AB:AB,MATCH(FY2018_ALL_Targets!$B111,'Monthy Targets'!$B:$B,0))</f>
        <v>0</v>
      </c>
      <c r="CG111" s="14">
        <f>+INDEX('Monthy Targets'!AC:AC,MATCH(FY2018_ALL_Targets!$B111,'Monthy Targets'!$B:$B,0))</f>
        <v>0</v>
      </c>
      <c r="CH111" s="14">
        <f>+INDEX('Monthy Targets'!AD:AD,MATCH(FY2018_ALL_Targets!$B111,'Monthy Targets'!$B:$B,0))</f>
        <v>0</v>
      </c>
      <c r="CI111" s="14">
        <f>+INDEX('Monthy Targets'!AE:AE,MATCH(FY2018_ALL_Targets!$B111,'Monthy Targets'!$B:$B,0))</f>
        <v>0</v>
      </c>
      <c r="CJ111" s="14">
        <f>+INDEX('Monthy Targets'!AF:AF,MATCH(FY2018_ALL_Targets!$B111,'Monthy Targets'!$B:$B,0))</f>
        <v>0</v>
      </c>
      <c r="CK111" s="14">
        <f>+INDEX('Monthy Targets'!AG:AG,MATCH(FY2018_ALL_Targets!$B111,'Monthy Targets'!$B:$B,0))</f>
        <v>0</v>
      </c>
      <c r="CL111" s="14">
        <v>0</v>
      </c>
      <c r="CM111" s="14">
        <v>0.25</v>
      </c>
      <c r="CN111" s="14">
        <v>0.25</v>
      </c>
      <c r="CO111" s="14">
        <v>0.25</v>
      </c>
      <c r="DB111" s="14">
        <v>0</v>
      </c>
      <c r="DC111" s="14">
        <v>0.47</v>
      </c>
      <c r="DD111" s="14">
        <v>0.47</v>
      </c>
      <c r="DE111" s="14">
        <v>0.47</v>
      </c>
      <c r="DR111" s="14">
        <v>0.63</v>
      </c>
      <c r="DV111" s="12">
        <f t="shared" si="3"/>
        <v>0</v>
      </c>
      <c r="DW111" s="12">
        <f t="shared" si="4"/>
        <v>0</v>
      </c>
      <c r="DX111" s="12">
        <f t="shared" si="5"/>
        <v>0</v>
      </c>
    </row>
    <row r="112" spans="1:128" x14ac:dyDescent="0.25">
      <c r="A112" s="293">
        <v>4319</v>
      </c>
      <c r="B112" s="293">
        <v>455972</v>
      </c>
      <c r="C112" s="293">
        <v>1026491</v>
      </c>
      <c r="D112" s="14">
        <v>1780637512</v>
      </c>
      <c r="F112" s="27" t="s">
        <v>1296</v>
      </c>
      <c r="G112" s="12" t="s">
        <v>192</v>
      </c>
      <c r="H112" s="27" t="s">
        <v>1356</v>
      </c>
      <c r="I112" s="12" t="s">
        <v>193</v>
      </c>
      <c r="J112" s="13">
        <v>5.5118110236220499E-2</v>
      </c>
      <c r="K112" s="13">
        <v>7.2289156626505993E-2</v>
      </c>
      <c r="L112" s="13">
        <v>0</v>
      </c>
      <c r="M112" s="13">
        <v>0.25</v>
      </c>
      <c r="N112" s="13">
        <v>3.3538610000000003E-2</v>
      </c>
      <c r="O112" s="13">
        <v>5.6668459999999997E-2</v>
      </c>
      <c r="P112" s="13">
        <v>5.2596600000000002E-3</v>
      </c>
      <c r="Q112" s="13">
        <v>0.16064707</v>
      </c>
      <c r="R112" s="13">
        <v>5.4181102362204699E-2</v>
      </c>
      <c r="S112" s="13">
        <v>7.1060240963855395E-2</v>
      </c>
      <c r="T112" s="13">
        <v>5.2596600000000002E-3</v>
      </c>
      <c r="U112" s="13">
        <v>0.24575</v>
      </c>
      <c r="V112" s="13">
        <v>5.2362204724409403E-2</v>
      </c>
      <c r="W112" s="13">
        <v>6.8674698795180705E-2</v>
      </c>
      <c r="X112" s="13">
        <v>5.2596600000000002E-3</v>
      </c>
      <c r="Y112" s="13">
        <v>0.23749999999999999</v>
      </c>
      <c r="Z112" s="13">
        <v>5.3244094488189002E-2</v>
      </c>
      <c r="AA112" s="13">
        <v>6.9831325301204797E-2</v>
      </c>
      <c r="AB112" s="13">
        <v>5.2596600000000002E-3</v>
      </c>
      <c r="AC112" s="13">
        <v>0.24149999999999999</v>
      </c>
      <c r="AD112" s="13">
        <v>4.9606299212598397E-2</v>
      </c>
      <c r="AE112" s="13">
        <v>6.5060240963855404E-2</v>
      </c>
      <c r="AF112" s="13">
        <v>5.2596600000000002E-3</v>
      </c>
      <c r="AG112" s="13">
        <v>0.22500000000000001</v>
      </c>
      <c r="AH112" s="13">
        <v>5.2307086614173201E-2</v>
      </c>
      <c r="AI112" s="13">
        <v>6.8602409638554199E-2</v>
      </c>
      <c r="AJ112" s="13">
        <v>5.2596600000000002E-3</v>
      </c>
      <c r="AK112" s="13">
        <v>0.23724999999999999</v>
      </c>
      <c r="AL112" s="13">
        <v>4.6850393700787397E-2</v>
      </c>
      <c r="AM112" s="13">
        <v>6.1445783132530102E-2</v>
      </c>
      <c r="AN112" s="13">
        <v>5.2596600000000002E-3</v>
      </c>
      <c r="AO112" s="13">
        <v>0.21249999999999999</v>
      </c>
      <c r="AP112" s="13">
        <v>5.1259842519685003E-2</v>
      </c>
      <c r="AQ112" s="13">
        <v>6.7228915662650601E-2</v>
      </c>
      <c r="AR112" s="13">
        <v>5.2596600000000002E-3</v>
      </c>
      <c r="AS112" s="13">
        <v>0.23250000000000001</v>
      </c>
      <c r="AT112" s="13">
        <v>4.4094488188976398E-2</v>
      </c>
      <c r="AU112" s="13">
        <v>5.78313253012048E-2</v>
      </c>
      <c r="AV112" s="13">
        <v>5.2596600000000002E-3</v>
      </c>
      <c r="AW112" s="13">
        <v>0.2</v>
      </c>
      <c r="AX112" s="13">
        <v>0</v>
      </c>
      <c r="AY112" s="13" t="s">
        <v>3345</v>
      </c>
      <c r="AZ112" s="13">
        <v>0</v>
      </c>
      <c r="BA112" s="13">
        <v>0.30434782608695699</v>
      </c>
      <c r="BB112" s="13"/>
      <c r="BC112" s="13"/>
      <c r="BD112" s="13"/>
      <c r="BE112" s="13"/>
      <c r="BF112" s="13"/>
      <c r="BG112" s="13"/>
      <c r="BH112" s="13"/>
      <c r="BI112" s="13"/>
      <c r="BJ112" s="13"/>
      <c r="BK112" s="13"/>
      <c r="BL112" s="13"/>
      <c r="BM112" s="13"/>
      <c r="BN112" s="13"/>
      <c r="BO112" s="13"/>
      <c r="BP112" s="13"/>
      <c r="BQ112" s="13"/>
      <c r="BR112" s="13"/>
      <c r="BS112" s="13"/>
      <c r="BT112" s="13"/>
      <c r="BU112" s="13"/>
      <c r="BV112" s="13"/>
      <c r="BW112" s="13"/>
      <c r="BX112" s="13"/>
      <c r="BY112" s="13"/>
      <c r="BZ112" s="14">
        <f>+INDEX('Monthy Targets'!V:V,MATCH(FY2018_ALL_Targets!$B112,'Monthy Targets'!$B:$B,0))</f>
        <v>2.79</v>
      </c>
      <c r="CA112" s="14">
        <f>+INDEX('Monthy Targets'!W:W,MATCH(FY2018_ALL_Targets!$B112,'Monthy Targets'!$B:$B,0))</f>
        <v>2.79</v>
      </c>
      <c r="CB112" s="14">
        <f>+INDEX('Monthy Targets'!X:X,MATCH(FY2018_ALL_Targets!$B112,'Monthy Targets'!$B:$B,0))</f>
        <v>2.79</v>
      </c>
      <c r="CC112" s="14">
        <f>+INDEX('Monthy Targets'!Y:Y,MATCH(FY2018_ALL_Targets!$B112,'Monthy Targets'!$B:$B,0))</f>
        <v>2.79</v>
      </c>
      <c r="CD112" s="14">
        <f>+INDEX('Monthy Targets'!Z:Z,MATCH(FY2018_ALL_Targets!$B112,'Monthy Targets'!$B:$B,0))</f>
        <v>2.79</v>
      </c>
      <c r="CE112" s="14">
        <f>+INDEX('Monthy Targets'!AA:AA,MATCH(FY2018_ALL_Targets!$B112,'Monthy Targets'!$B:$B,0))</f>
        <v>0</v>
      </c>
      <c r="CF112" s="14">
        <f>+INDEX('Monthy Targets'!AB:AB,MATCH(FY2018_ALL_Targets!$B112,'Monthy Targets'!$B:$B,0))</f>
        <v>0</v>
      </c>
      <c r="CG112" s="14">
        <f>+INDEX('Monthy Targets'!AC:AC,MATCH(FY2018_ALL_Targets!$B112,'Monthy Targets'!$B:$B,0))</f>
        <v>0</v>
      </c>
      <c r="CH112" s="14">
        <f>+INDEX('Monthy Targets'!AD:AD,MATCH(FY2018_ALL_Targets!$B112,'Monthy Targets'!$B:$B,0))</f>
        <v>0</v>
      </c>
      <c r="CI112" s="14">
        <f>+INDEX('Monthy Targets'!AE:AE,MATCH(FY2018_ALL_Targets!$B112,'Monthy Targets'!$B:$B,0))</f>
        <v>0</v>
      </c>
      <c r="CJ112" s="14">
        <f>+INDEX('Monthy Targets'!AF:AF,MATCH(FY2018_ALL_Targets!$B112,'Monthy Targets'!$B:$B,0))</f>
        <v>0</v>
      </c>
      <c r="CK112" s="14">
        <f>+INDEX('Monthy Targets'!AG:AG,MATCH(FY2018_ALL_Targets!$B112,'Monthy Targets'!$B:$B,0))</f>
        <v>0</v>
      </c>
      <c r="CL112" s="14">
        <v>0.19</v>
      </c>
      <c r="CM112" s="14">
        <v>0.19</v>
      </c>
      <c r="CN112" s="14">
        <v>0.19</v>
      </c>
      <c r="CO112" s="14">
        <v>0</v>
      </c>
      <c r="DB112" s="14">
        <v>0.34</v>
      </c>
      <c r="DC112" s="14">
        <v>0.34</v>
      </c>
      <c r="DD112" s="14">
        <v>0.34</v>
      </c>
      <c r="DE112" s="14">
        <v>0</v>
      </c>
      <c r="DR112" s="14">
        <v>0.47</v>
      </c>
      <c r="DV112" s="12">
        <f t="shared" si="3"/>
        <v>0</v>
      </c>
      <c r="DW112" s="12">
        <f t="shared" si="4"/>
        <v>0</v>
      </c>
      <c r="DX112" s="12">
        <f t="shared" si="5"/>
        <v>0</v>
      </c>
    </row>
    <row r="113" spans="1:128" x14ac:dyDescent="0.25">
      <c r="A113" s="479">
        <v>5295</v>
      </c>
      <c r="B113" s="479">
        <v>455974</v>
      </c>
      <c r="C113" s="479">
        <v>1025975</v>
      </c>
      <c r="D113" s="480">
        <v>1518915099</v>
      </c>
      <c r="E113" s="480"/>
      <c r="F113" s="481" t="s">
        <v>1258</v>
      </c>
      <c r="G113" s="12" t="s">
        <v>1073</v>
      </c>
      <c r="H113" s="485" t="s">
        <v>1428</v>
      </c>
      <c r="I113" s="482" t="s">
        <v>1074</v>
      </c>
      <c r="J113" s="483">
        <v>3.7174721189591101E-2</v>
      </c>
      <c r="K113" s="483">
        <v>2.7586206896551699E-2</v>
      </c>
      <c r="L113" s="483">
        <v>0</v>
      </c>
      <c r="M113" s="483">
        <v>0.14885496183206101</v>
      </c>
      <c r="N113" s="483">
        <v>3.3538610000000003E-2</v>
      </c>
      <c r="O113" s="483">
        <v>5.6668459999999997E-2</v>
      </c>
      <c r="P113" s="483">
        <v>5.2596600000000002E-3</v>
      </c>
      <c r="Q113" s="483">
        <v>0.16064707</v>
      </c>
      <c r="R113" s="483">
        <v>3.6542750929367998E-2</v>
      </c>
      <c r="S113" s="483">
        <v>5.6668459999999997E-2</v>
      </c>
      <c r="T113" s="483">
        <v>5.2596600000000002E-3</v>
      </c>
      <c r="U113" s="483">
        <v>0.16064707</v>
      </c>
      <c r="V113" s="483">
        <v>3.5315985130111499E-2</v>
      </c>
      <c r="W113" s="483">
        <v>5.6668459999999997E-2</v>
      </c>
      <c r="X113" s="483">
        <v>5.2596600000000002E-3</v>
      </c>
      <c r="Y113" s="483">
        <v>0.16064707</v>
      </c>
      <c r="Z113" s="483">
        <v>3.5910780669145E-2</v>
      </c>
      <c r="AA113" s="483">
        <v>5.6668459999999997E-2</v>
      </c>
      <c r="AB113" s="483">
        <v>5.2596600000000002E-3</v>
      </c>
      <c r="AC113" s="483">
        <v>0.16064707</v>
      </c>
      <c r="AD113" s="483">
        <v>3.3538610000000003E-2</v>
      </c>
      <c r="AE113" s="483">
        <v>5.6668459999999997E-2</v>
      </c>
      <c r="AF113" s="483">
        <v>5.2596600000000002E-3</v>
      </c>
      <c r="AG113" s="483">
        <v>0.16064707</v>
      </c>
      <c r="AH113" s="483">
        <v>3.5278810408921897E-2</v>
      </c>
      <c r="AI113" s="483">
        <v>5.6668459999999997E-2</v>
      </c>
      <c r="AJ113" s="483">
        <v>5.2596600000000002E-3</v>
      </c>
      <c r="AK113" s="483">
        <v>0.16064707</v>
      </c>
      <c r="AL113" s="483">
        <v>3.3538610000000003E-2</v>
      </c>
      <c r="AM113" s="483">
        <v>5.6668459999999997E-2</v>
      </c>
      <c r="AN113" s="483">
        <v>5.2596600000000002E-3</v>
      </c>
      <c r="AO113" s="483">
        <v>0.16064707</v>
      </c>
      <c r="AP113" s="483">
        <v>3.4572490706319702E-2</v>
      </c>
      <c r="AQ113" s="483">
        <v>5.6668459999999997E-2</v>
      </c>
      <c r="AR113" s="483">
        <v>5.2596600000000002E-3</v>
      </c>
      <c r="AS113" s="483">
        <v>0.16064707</v>
      </c>
      <c r="AT113" s="483">
        <v>3.3538610000000003E-2</v>
      </c>
      <c r="AU113" s="483">
        <v>5.6668459999999997E-2</v>
      </c>
      <c r="AV113" s="483">
        <v>5.2596600000000002E-3</v>
      </c>
      <c r="AW113" s="483">
        <v>0.16064707</v>
      </c>
      <c r="AX113" s="483">
        <v>0</v>
      </c>
      <c r="AY113" s="483">
        <v>0</v>
      </c>
      <c r="AZ113" s="483">
        <v>0</v>
      </c>
      <c r="BA113" s="483">
        <v>0</v>
      </c>
      <c r="BB113" s="483"/>
      <c r="BC113" s="483"/>
      <c r="BD113" s="483"/>
      <c r="BE113" s="483"/>
      <c r="BF113" s="483"/>
      <c r="BG113" s="483"/>
      <c r="BH113" s="483"/>
      <c r="BI113" s="483"/>
      <c r="BJ113" s="483"/>
      <c r="BK113" s="483"/>
      <c r="BL113" s="483"/>
      <c r="BM113" s="483"/>
      <c r="BN113" s="483"/>
      <c r="BO113" s="483"/>
      <c r="BP113" s="483"/>
      <c r="BQ113" s="483"/>
      <c r="BR113" s="483"/>
      <c r="BS113" s="483"/>
      <c r="BT113" s="483"/>
      <c r="BU113" s="483"/>
      <c r="BV113" s="483"/>
      <c r="BW113" s="483"/>
      <c r="BX113" s="483"/>
      <c r="BY113" s="483"/>
      <c r="BZ113" s="486">
        <f>+INDEX('Monthy Targets'!V:V,MATCH(FY2018_ALL_Targets!$B113,'Monthy Targets'!$B:$B,0))</f>
        <v>5.7</v>
      </c>
      <c r="CA113" s="486">
        <f>+INDEX('Monthy Targets'!W:W,MATCH(FY2018_ALL_Targets!$B113,'Monthy Targets'!$B:$B,0))</f>
        <v>5.7</v>
      </c>
      <c r="CB113" s="486">
        <f>+INDEX('Monthy Targets'!X:X,MATCH(FY2018_ALL_Targets!$B113,'Monthy Targets'!$B:$B,0))</f>
        <v>5.7</v>
      </c>
      <c r="CC113" s="14">
        <f>+INDEX('Monthy Targets'!Y:Y,MATCH(FY2018_ALL_Targets!$B113,'Monthy Targets'!$B:$B,0))</f>
        <v>0</v>
      </c>
      <c r="CD113" s="14">
        <f>+INDEX('Monthy Targets'!Z:Z,MATCH(FY2018_ALL_Targets!$B113,'Monthy Targets'!$B:$B,0))</f>
        <v>0</v>
      </c>
      <c r="CE113" s="14">
        <f>+INDEX('Monthy Targets'!AA:AA,MATCH(FY2018_ALL_Targets!$B113,'Monthy Targets'!$B:$B,0))</f>
        <v>0</v>
      </c>
      <c r="CF113" s="14">
        <f>+INDEX('Monthy Targets'!AB:AB,MATCH(FY2018_ALL_Targets!$B113,'Monthy Targets'!$B:$B,0))</f>
        <v>0</v>
      </c>
      <c r="CG113" s="14">
        <f>+INDEX('Monthy Targets'!AC:AC,MATCH(FY2018_ALL_Targets!$B113,'Monthy Targets'!$B:$B,0))</f>
        <v>0</v>
      </c>
      <c r="CH113" s="14">
        <f>+INDEX('Monthy Targets'!AD:AD,MATCH(FY2018_ALL_Targets!$B113,'Monthy Targets'!$B:$B,0))</f>
        <v>0</v>
      </c>
      <c r="CI113" s="14">
        <f>+INDEX('Monthy Targets'!AE:AE,MATCH(FY2018_ALL_Targets!$B113,'Monthy Targets'!$B:$B,0))</f>
        <v>0</v>
      </c>
      <c r="CJ113" s="14">
        <f>+INDEX('Monthy Targets'!AF:AF,MATCH(FY2018_ALL_Targets!$B113,'Monthy Targets'!$B:$B,0))</f>
        <v>0</v>
      </c>
      <c r="CK113" s="14">
        <f>+INDEX('Monthy Targets'!AG:AG,MATCH(FY2018_ALL_Targets!$B113,'Monthy Targets'!$B:$B,0))</f>
        <v>0</v>
      </c>
      <c r="CL113" s="14">
        <v>0</v>
      </c>
      <c r="CM113" s="14">
        <v>0</v>
      </c>
      <c r="CN113" s="14">
        <v>0</v>
      </c>
      <c r="CO113" s="14">
        <v>0</v>
      </c>
      <c r="DB113" s="14">
        <v>0</v>
      </c>
      <c r="DC113" s="14">
        <v>0</v>
      </c>
      <c r="DD113" s="14">
        <v>0</v>
      </c>
      <c r="DE113" s="14">
        <v>0</v>
      </c>
      <c r="DR113" s="14">
        <v>0.05</v>
      </c>
      <c r="DV113" s="12">
        <f t="shared" si="3"/>
        <v>0</v>
      </c>
      <c r="DW113" s="12">
        <f t="shared" si="4"/>
        <v>0</v>
      </c>
      <c r="DX113" s="12">
        <f>COUNTIF(BV113:BY113,"Min Data")</f>
        <v>0</v>
      </c>
    </row>
    <row r="114" spans="1:128" x14ac:dyDescent="0.25">
      <c r="A114" s="293">
        <v>4555</v>
      </c>
      <c r="B114" s="293">
        <v>455986</v>
      </c>
      <c r="C114" s="293">
        <v>1017861</v>
      </c>
      <c r="D114" s="14">
        <v>1992031322</v>
      </c>
      <c r="F114" s="27" t="s">
        <v>1296</v>
      </c>
      <c r="G114" s="12" t="s">
        <v>236</v>
      </c>
      <c r="H114" s="27" t="s">
        <v>1451</v>
      </c>
      <c r="I114" s="12" t="s">
        <v>237</v>
      </c>
      <c r="J114" s="13">
        <v>5.8981233243967798E-2</v>
      </c>
      <c r="K114" s="13">
        <v>3.1746031746031703E-2</v>
      </c>
      <c r="L114" s="13">
        <v>0</v>
      </c>
      <c r="M114" s="13">
        <v>0.17571884984025599</v>
      </c>
      <c r="N114" s="13">
        <v>3.3538610000000003E-2</v>
      </c>
      <c r="O114" s="13">
        <v>5.6668459999999997E-2</v>
      </c>
      <c r="P114" s="13">
        <v>5.2596600000000002E-3</v>
      </c>
      <c r="Q114" s="13">
        <v>0.16064707</v>
      </c>
      <c r="R114" s="13">
        <v>5.79785522788204E-2</v>
      </c>
      <c r="S114" s="13">
        <v>5.6668459999999997E-2</v>
      </c>
      <c r="T114" s="13">
        <v>5.2596600000000002E-3</v>
      </c>
      <c r="U114" s="13">
        <v>0.17273162939297099</v>
      </c>
      <c r="V114" s="13">
        <v>5.6032171581769402E-2</v>
      </c>
      <c r="W114" s="13">
        <v>5.6668459999999997E-2</v>
      </c>
      <c r="X114" s="13">
        <v>5.2596600000000002E-3</v>
      </c>
      <c r="Y114" s="13">
        <v>0.16693290734824301</v>
      </c>
      <c r="Z114" s="13">
        <v>5.6975871313672898E-2</v>
      </c>
      <c r="AA114" s="13">
        <v>5.6668459999999997E-2</v>
      </c>
      <c r="AB114" s="13">
        <v>5.2596600000000002E-3</v>
      </c>
      <c r="AC114" s="13">
        <v>0.16974440894568699</v>
      </c>
      <c r="AD114" s="13">
        <v>5.3083109919570999E-2</v>
      </c>
      <c r="AE114" s="13">
        <v>5.6668459999999997E-2</v>
      </c>
      <c r="AF114" s="13">
        <v>5.2596600000000002E-3</v>
      </c>
      <c r="AG114" s="13">
        <v>0.16064707</v>
      </c>
      <c r="AH114" s="13">
        <v>5.5973190348525499E-2</v>
      </c>
      <c r="AI114" s="13">
        <v>5.6668459999999997E-2</v>
      </c>
      <c r="AJ114" s="13">
        <v>5.2596600000000002E-3</v>
      </c>
      <c r="AK114" s="13">
        <v>0.16675718849840299</v>
      </c>
      <c r="AL114" s="13">
        <v>5.01340482573727E-2</v>
      </c>
      <c r="AM114" s="13">
        <v>5.6668459999999997E-2</v>
      </c>
      <c r="AN114" s="13">
        <v>5.2596600000000002E-3</v>
      </c>
      <c r="AO114" s="13">
        <v>0.16064707</v>
      </c>
      <c r="AP114" s="13">
        <v>5.4852546916890101E-2</v>
      </c>
      <c r="AQ114" s="13">
        <v>5.6668459999999997E-2</v>
      </c>
      <c r="AR114" s="13">
        <v>5.2596600000000002E-3</v>
      </c>
      <c r="AS114" s="13">
        <v>0.163418530351438</v>
      </c>
      <c r="AT114" s="13">
        <v>4.7184986595174297E-2</v>
      </c>
      <c r="AU114" s="13">
        <v>5.6668459999999997E-2</v>
      </c>
      <c r="AV114" s="13">
        <v>5.2596600000000002E-3</v>
      </c>
      <c r="AW114" s="13">
        <v>0.16064707</v>
      </c>
      <c r="AX114" s="13">
        <v>7.2164948453608199E-2</v>
      </c>
      <c r="AY114" s="13">
        <v>0</v>
      </c>
      <c r="AZ114" s="13">
        <v>0</v>
      </c>
      <c r="BA114" s="13">
        <v>2.7397260273972601E-2</v>
      </c>
      <c r="BB114" s="13"/>
      <c r="BC114" s="13"/>
      <c r="BD114" s="13"/>
      <c r="BE114" s="13"/>
      <c r="BF114" s="13"/>
      <c r="BG114" s="13"/>
      <c r="BH114" s="13"/>
      <c r="BI114" s="13"/>
      <c r="BJ114" s="13"/>
      <c r="BK114" s="13"/>
      <c r="BL114" s="13"/>
      <c r="BM114" s="13"/>
      <c r="BN114" s="13"/>
      <c r="BO114" s="13"/>
      <c r="BP114" s="13"/>
      <c r="BQ114" s="13"/>
      <c r="BR114" s="13"/>
      <c r="BS114" s="13"/>
      <c r="BT114" s="13"/>
      <c r="BU114" s="13"/>
      <c r="BV114" s="13"/>
      <c r="BW114" s="13"/>
      <c r="BX114" s="13"/>
      <c r="BY114" s="13"/>
      <c r="BZ114" s="14">
        <f>+INDEX('Monthy Targets'!V:V,MATCH(FY2018_ALL_Targets!$B114,'Monthy Targets'!$B:$B,0))</f>
        <v>0</v>
      </c>
      <c r="CA114" s="14">
        <f>+INDEX('Monthy Targets'!W:W,MATCH(FY2018_ALL_Targets!$B114,'Monthy Targets'!$B:$B,0))</f>
        <v>0</v>
      </c>
      <c r="CB114" s="14">
        <f>+INDEX('Monthy Targets'!X:X,MATCH(FY2018_ALL_Targets!$B114,'Monthy Targets'!$B:$B,0))</f>
        <v>0</v>
      </c>
      <c r="CC114" s="14">
        <f>+INDEX('Monthy Targets'!Y:Y,MATCH(FY2018_ALL_Targets!$B114,'Monthy Targets'!$B:$B,0))</f>
        <v>0</v>
      </c>
      <c r="CD114" s="14">
        <f>+INDEX('Monthy Targets'!Z:Z,MATCH(FY2018_ALL_Targets!$B114,'Monthy Targets'!$B:$B,0))</f>
        <v>0</v>
      </c>
      <c r="CE114" s="14">
        <f>+INDEX('Monthy Targets'!AA:AA,MATCH(FY2018_ALL_Targets!$B114,'Monthy Targets'!$B:$B,0))</f>
        <v>0</v>
      </c>
      <c r="CF114" s="14">
        <f>+INDEX('Monthy Targets'!AB:AB,MATCH(FY2018_ALL_Targets!$B114,'Monthy Targets'!$B:$B,0))</f>
        <v>0</v>
      </c>
      <c r="CG114" s="14">
        <f>+INDEX('Monthy Targets'!AC:AC,MATCH(FY2018_ALL_Targets!$B114,'Monthy Targets'!$B:$B,0))</f>
        <v>0</v>
      </c>
      <c r="CH114" s="14">
        <f>+INDEX('Monthy Targets'!AD:AD,MATCH(FY2018_ALL_Targets!$B114,'Monthy Targets'!$B:$B,0))</f>
        <v>0</v>
      </c>
      <c r="CI114" s="14">
        <f>+INDEX('Monthy Targets'!AE:AE,MATCH(FY2018_ALL_Targets!$B114,'Monthy Targets'!$B:$B,0))</f>
        <v>0</v>
      </c>
      <c r="CJ114" s="14">
        <f>+INDEX('Monthy Targets'!AF:AF,MATCH(FY2018_ALL_Targets!$B114,'Monthy Targets'!$B:$B,0))</f>
        <v>0</v>
      </c>
      <c r="CK114" s="14">
        <f>+INDEX('Monthy Targets'!AG:AG,MATCH(FY2018_ALL_Targets!$B114,'Monthy Targets'!$B:$B,0))</f>
        <v>0</v>
      </c>
      <c r="CL114" s="14">
        <v>0</v>
      </c>
      <c r="CM114" s="14">
        <v>0.64</v>
      </c>
      <c r="CN114" s="14">
        <v>0.64</v>
      </c>
      <c r="CO114" s="14">
        <v>0.64</v>
      </c>
      <c r="DB114" s="14">
        <v>0</v>
      </c>
      <c r="DC114" s="14">
        <v>1.19</v>
      </c>
      <c r="DD114" s="14">
        <v>1.19</v>
      </c>
      <c r="DE114" s="14">
        <v>1.19</v>
      </c>
      <c r="DR114" s="14">
        <v>0.59</v>
      </c>
      <c r="DV114" s="12">
        <f t="shared" si="3"/>
        <v>0</v>
      </c>
      <c r="DW114" s="12">
        <f t="shared" si="4"/>
        <v>0</v>
      </c>
      <c r="DX114" s="12">
        <f t="shared" ref="DX114:DX177" si="6">COUNTIF(BV114:BY114,"Min Data")</f>
        <v>0</v>
      </c>
    </row>
    <row r="115" spans="1:128" x14ac:dyDescent="0.25">
      <c r="A115" s="293">
        <v>4836</v>
      </c>
      <c r="B115" s="293">
        <v>455987</v>
      </c>
      <c r="C115" s="293">
        <v>1026509</v>
      </c>
      <c r="D115" s="14">
        <v>1114978780</v>
      </c>
      <c r="F115" s="27" t="s">
        <v>1296</v>
      </c>
      <c r="G115" s="12" t="s">
        <v>282</v>
      </c>
      <c r="H115" s="484" t="s">
        <v>1356</v>
      </c>
      <c r="I115" s="12" t="s">
        <v>283</v>
      </c>
      <c r="J115" s="13">
        <v>5.4054054054054099E-2</v>
      </c>
      <c r="K115" s="13">
        <v>0.116666666666667</v>
      </c>
      <c r="L115" s="13">
        <v>0</v>
      </c>
      <c r="M115" s="13">
        <v>0.20388349514563101</v>
      </c>
      <c r="N115" s="13">
        <v>3.3538610000000003E-2</v>
      </c>
      <c r="O115" s="13">
        <v>5.6668459999999997E-2</v>
      </c>
      <c r="P115" s="13">
        <v>5.2596600000000002E-3</v>
      </c>
      <c r="Q115" s="13">
        <v>0.16064707</v>
      </c>
      <c r="R115" s="13">
        <v>5.3135135135135098E-2</v>
      </c>
      <c r="S115" s="13">
        <v>0.114683333333333</v>
      </c>
      <c r="T115" s="13">
        <v>5.2596600000000002E-3</v>
      </c>
      <c r="U115" s="13">
        <v>0.20041747572815499</v>
      </c>
      <c r="V115" s="13">
        <v>5.1351351351351403E-2</v>
      </c>
      <c r="W115" s="13">
        <v>0.11083333333333301</v>
      </c>
      <c r="X115" s="13">
        <v>5.2596600000000002E-3</v>
      </c>
      <c r="Y115" s="13">
        <v>0.19368932038834899</v>
      </c>
      <c r="Z115" s="13">
        <v>5.2216216216216201E-2</v>
      </c>
      <c r="AA115" s="13">
        <v>0.11269999999999999</v>
      </c>
      <c r="AB115" s="13">
        <v>5.2596600000000002E-3</v>
      </c>
      <c r="AC115" s="13">
        <v>0.19695145631068001</v>
      </c>
      <c r="AD115" s="13">
        <v>4.86486486486487E-2</v>
      </c>
      <c r="AE115" s="13">
        <v>0.105</v>
      </c>
      <c r="AF115" s="13">
        <v>5.2596600000000002E-3</v>
      </c>
      <c r="AG115" s="13">
        <v>0.183495145631068</v>
      </c>
      <c r="AH115" s="13">
        <v>5.1297297297297297E-2</v>
      </c>
      <c r="AI115" s="13">
        <v>0.110716666666667</v>
      </c>
      <c r="AJ115" s="13">
        <v>5.2596600000000002E-3</v>
      </c>
      <c r="AK115" s="13">
        <v>0.19348543689320399</v>
      </c>
      <c r="AL115" s="13">
        <v>4.59459459459459E-2</v>
      </c>
      <c r="AM115" s="13">
        <v>9.9166666666666695E-2</v>
      </c>
      <c r="AN115" s="13">
        <v>5.2596600000000002E-3</v>
      </c>
      <c r="AO115" s="13">
        <v>0.17330097087378599</v>
      </c>
      <c r="AP115" s="13">
        <v>5.0270270270270298E-2</v>
      </c>
      <c r="AQ115" s="13">
        <v>0.1085</v>
      </c>
      <c r="AR115" s="13">
        <v>5.2596600000000002E-3</v>
      </c>
      <c r="AS115" s="13">
        <v>0.18961165048543699</v>
      </c>
      <c r="AT115" s="13">
        <v>4.3243243243243197E-2</v>
      </c>
      <c r="AU115" s="13">
        <v>9.3333333333333296E-2</v>
      </c>
      <c r="AV115" s="13">
        <v>5.2596600000000002E-3</v>
      </c>
      <c r="AW115" s="13">
        <v>0.163106796116505</v>
      </c>
      <c r="AX115" s="13">
        <v>9.5238095238095205E-2</v>
      </c>
      <c r="AY115" s="13" t="s">
        <v>3345</v>
      </c>
      <c r="AZ115" s="13">
        <v>0</v>
      </c>
      <c r="BA115" s="13" t="s">
        <v>3345</v>
      </c>
      <c r="BB115" s="13"/>
      <c r="BC115" s="13"/>
      <c r="BD115" s="13"/>
      <c r="BE115" s="13"/>
      <c r="BF115" s="13"/>
      <c r="BG115" s="13"/>
      <c r="BH115" s="13"/>
      <c r="BI115" s="13"/>
      <c r="BJ115" s="13"/>
      <c r="BK115" s="13"/>
      <c r="BL115" s="13"/>
      <c r="BM115" s="13"/>
      <c r="BN115" s="13"/>
      <c r="BO115" s="13"/>
      <c r="BP115" s="13"/>
      <c r="BQ115" s="13"/>
      <c r="BR115" s="470"/>
      <c r="BS115" s="470"/>
      <c r="BT115" s="470"/>
      <c r="BU115" s="470"/>
      <c r="BV115" s="470"/>
      <c r="BW115" s="470"/>
      <c r="BX115" s="470"/>
      <c r="BY115" s="470"/>
      <c r="BZ115" s="14">
        <f>+INDEX('Monthy Targets'!V:V,MATCH(FY2018_ALL_Targets!$B115,'Monthy Targets'!$B:$B,0))</f>
        <v>2.64</v>
      </c>
      <c r="CA115" s="14">
        <f>+INDEX('Monthy Targets'!W:W,MATCH(FY2018_ALL_Targets!$B115,'Monthy Targets'!$B:$B,0))</f>
        <v>2.64</v>
      </c>
      <c r="CB115" s="14">
        <f>+INDEX('Monthy Targets'!X:X,MATCH(FY2018_ALL_Targets!$B115,'Monthy Targets'!$B:$B,0))</f>
        <v>2.64</v>
      </c>
      <c r="CC115" s="14">
        <f>+INDEX('Monthy Targets'!Y:Y,MATCH(FY2018_ALL_Targets!$B115,'Monthy Targets'!$B:$B,0))</f>
        <v>2.64</v>
      </c>
      <c r="CD115" s="14">
        <f>+INDEX('Monthy Targets'!Z:Z,MATCH(FY2018_ALL_Targets!$B115,'Monthy Targets'!$B:$B,0))</f>
        <v>2.64</v>
      </c>
      <c r="CE115" s="14">
        <f>+INDEX('Monthy Targets'!AA:AA,MATCH(FY2018_ALL_Targets!$B115,'Monthy Targets'!$B:$B,0))</f>
        <v>0</v>
      </c>
      <c r="CF115" s="14">
        <f>+INDEX('Monthy Targets'!AB:AB,MATCH(FY2018_ALL_Targets!$B115,'Monthy Targets'!$B:$B,0))</f>
        <v>0</v>
      </c>
      <c r="CG115" s="14">
        <f>+INDEX('Monthy Targets'!AC:AC,MATCH(FY2018_ALL_Targets!$B115,'Monthy Targets'!$B:$B,0))</f>
        <v>0</v>
      </c>
      <c r="CH115" s="14">
        <f>+INDEX('Monthy Targets'!AD:AD,MATCH(FY2018_ALL_Targets!$B115,'Monthy Targets'!$B:$B,0))</f>
        <v>0</v>
      </c>
      <c r="CI115" s="14">
        <f>+INDEX('Monthy Targets'!AE:AE,MATCH(FY2018_ALL_Targets!$B115,'Monthy Targets'!$B:$B,0))</f>
        <v>0</v>
      </c>
      <c r="CJ115" s="14">
        <f>+INDEX('Monthy Targets'!AF:AF,MATCH(FY2018_ALL_Targets!$B115,'Monthy Targets'!$B:$B,0))</f>
        <v>0</v>
      </c>
      <c r="CK115" s="14">
        <f>+INDEX('Monthy Targets'!AG:AG,MATCH(FY2018_ALL_Targets!$B115,'Monthy Targets'!$B:$B,0))</f>
        <v>0</v>
      </c>
      <c r="CL115" s="14">
        <v>0</v>
      </c>
      <c r="CM115" s="14">
        <v>0</v>
      </c>
      <c r="CN115" s="14">
        <v>0.23</v>
      </c>
      <c r="CO115" s="14">
        <v>0</v>
      </c>
      <c r="DB115" s="14">
        <v>0</v>
      </c>
      <c r="DC115" s="14">
        <v>0</v>
      </c>
      <c r="DD115" s="14">
        <v>0.43</v>
      </c>
      <c r="DE115" s="14">
        <v>0</v>
      </c>
      <c r="DR115" s="14">
        <v>0.35</v>
      </c>
      <c r="DV115" s="12">
        <f t="shared" si="3"/>
        <v>0</v>
      </c>
      <c r="DW115" s="12">
        <f t="shared" si="4"/>
        <v>0</v>
      </c>
      <c r="DX115" s="12">
        <f t="shared" si="6"/>
        <v>0</v>
      </c>
    </row>
    <row r="116" spans="1:128" x14ac:dyDescent="0.25">
      <c r="A116" s="293">
        <v>5044</v>
      </c>
      <c r="B116" s="293">
        <v>455989</v>
      </c>
      <c r="C116" s="293">
        <v>1026067</v>
      </c>
      <c r="D116" s="14">
        <v>1780637132</v>
      </c>
      <c r="F116" s="27" t="s">
        <v>1272</v>
      </c>
      <c r="G116" s="12" t="s">
        <v>318</v>
      </c>
      <c r="H116" s="27" t="s">
        <v>1420</v>
      </c>
      <c r="I116" s="12" t="s">
        <v>319</v>
      </c>
      <c r="J116" s="13">
        <v>7.8431372549019607E-2</v>
      </c>
      <c r="K116" s="13">
        <v>0.125</v>
      </c>
      <c r="L116" s="13">
        <v>0</v>
      </c>
      <c r="M116" s="13">
        <v>0.25600000000000001</v>
      </c>
      <c r="N116" s="13">
        <v>3.3538610000000003E-2</v>
      </c>
      <c r="O116" s="13">
        <v>5.6668459999999997E-2</v>
      </c>
      <c r="P116" s="13">
        <v>5.2596600000000002E-3</v>
      </c>
      <c r="Q116" s="13">
        <v>0.16064707</v>
      </c>
      <c r="R116" s="13">
        <v>7.7098039215686295E-2</v>
      </c>
      <c r="S116" s="13">
        <v>0.122875</v>
      </c>
      <c r="T116" s="13">
        <v>5.2596600000000002E-3</v>
      </c>
      <c r="U116" s="13">
        <v>0.25164799999999998</v>
      </c>
      <c r="V116" s="13">
        <v>7.4509803921568599E-2</v>
      </c>
      <c r="W116" s="13">
        <v>0.11874999999999999</v>
      </c>
      <c r="X116" s="13">
        <v>5.2596600000000002E-3</v>
      </c>
      <c r="Y116" s="13">
        <v>0.2432</v>
      </c>
      <c r="Z116" s="13">
        <v>7.5764705882352901E-2</v>
      </c>
      <c r="AA116" s="13">
        <v>0.12075</v>
      </c>
      <c r="AB116" s="13">
        <v>5.2596600000000002E-3</v>
      </c>
      <c r="AC116" s="13">
        <v>0.24729599999999999</v>
      </c>
      <c r="AD116" s="13">
        <v>7.0588235294117604E-2</v>
      </c>
      <c r="AE116" s="13">
        <v>0.1125</v>
      </c>
      <c r="AF116" s="13">
        <v>5.2596600000000002E-3</v>
      </c>
      <c r="AG116" s="13">
        <v>0.23039999999999999</v>
      </c>
      <c r="AH116" s="13">
        <v>7.4431372549019603E-2</v>
      </c>
      <c r="AI116" s="13">
        <v>0.11862499999999999</v>
      </c>
      <c r="AJ116" s="13">
        <v>5.2596600000000002E-3</v>
      </c>
      <c r="AK116" s="13">
        <v>0.24294399999999999</v>
      </c>
      <c r="AL116" s="13">
        <v>6.6666666666666693E-2</v>
      </c>
      <c r="AM116" s="13">
        <v>0.10625</v>
      </c>
      <c r="AN116" s="13">
        <v>5.2596600000000002E-3</v>
      </c>
      <c r="AO116" s="13">
        <v>0.21759999999999999</v>
      </c>
      <c r="AP116" s="13">
        <v>7.2941176470588204E-2</v>
      </c>
      <c r="AQ116" s="13">
        <v>0.11625000000000001</v>
      </c>
      <c r="AR116" s="13">
        <v>5.2596600000000002E-3</v>
      </c>
      <c r="AS116" s="13">
        <v>0.23808000000000001</v>
      </c>
      <c r="AT116" s="13">
        <v>6.2745098039215699E-2</v>
      </c>
      <c r="AU116" s="13">
        <v>0.1</v>
      </c>
      <c r="AV116" s="13">
        <v>5.2596600000000002E-3</v>
      </c>
      <c r="AW116" s="13">
        <v>0.20480000000000001</v>
      </c>
      <c r="AX116" s="13">
        <v>5.5555555555555601E-2</v>
      </c>
      <c r="AY116" s="13" t="s">
        <v>3345</v>
      </c>
      <c r="AZ116" s="13">
        <v>0</v>
      </c>
      <c r="BA116" s="13">
        <v>0.32258064516128998</v>
      </c>
      <c r="BB116" s="13"/>
      <c r="BC116" s="13"/>
      <c r="BD116" s="13"/>
      <c r="BE116" s="13"/>
      <c r="BF116" s="13"/>
      <c r="BG116" s="13"/>
      <c r="BH116" s="13"/>
      <c r="BI116" s="13"/>
      <c r="BJ116" s="13"/>
      <c r="BK116" s="13"/>
      <c r="BL116" s="13"/>
      <c r="BM116" s="13"/>
      <c r="BN116" s="13"/>
      <c r="BO116" s="13"/>
      <c r="BP116" s="13"/>
      <c r="BQ116" s="13"/>
      <c r="BR116" s="13"/>
      <c r="BS116" s="13"/>
      <c r="BT116" s="13"/>
      <c r="BU116" s="13"/>
      <c r="BV116" s="13"/>
      <c r="BW116" s="13"/>
      <c r="BX116" s="13"/>
      <c r="BY116" s="13"/>
      <c r="BZ116" s="14">
        <f>+INDEX('Monthy Targets'!V:V,MATCH(FY2018_ALL_Targets!$B116,'Monthy Targets'!$B:$B,0))</f>
        <v>9.8800000000000008</v>
      </c>
      <c r="CA116" s="14">
        <f>+INDEX('Monthy Targets'!W:W,MATCH(FY2018_ALL_Targets!$B116,'Monthy Targets'!$B:$B,0))</f>
        <v>9.8800000000000008</v>
      </c>
      <c r="CB116" s="14">
        <f>+INDEX('Monthy Targets'!X:X,MATCH(FY2018_ALL_Targets!$B116,'Monthy Targets'!$B:$B,0))</f>
        <v>9.8800000000000008</v>
      </c>
      <c r="CC116" s="14">
        <f>+INDEX('Monthy Targets'!Y:Y,MATCH(FY2018_ALL_Targets!$B116,'Monthy Targets'!$B:$B,0))</f>
        <v>9.8800000000000008</v>
      </c>
      <c r="CD116" s="14">
        <f>+INDEX('Monthy Targets'!Z:Z,MATCH(FY2018_ALL_Targets!$B116,'Monthy Targets'!$B:$B,0))</f>
        <v>9.8800000000000008</v>
      </c>
      <c r="CE116" s="14">
        <f>+INDEX('Monthy Targets'!AA:AA,MATCH(FY2018_ALL_Targets!$B116,'Monthy Targets'!$B:$B,0))</f>
        <v>0</v>
      </c>
      <c r="CF116" s="14">
        <f>+INDEX('Monthy Targets'!AB:AB,MATCH(FY2018_ALL_Targets!$B116,'Monthy Targets'!$B:$B,0))</f>
        <v>0</v>
      </c>
      <c r="CG116" s="14">
        <f>+INDEX('Monthy Targets'!AC:AC,MATCH(FY2018_ALL_Targets!$B116,'Monthy Targets'!$B:$B,0))</f>
        <v>0</v>
      </c>
      <c r="CH116" s="14">
        <f>+INDEX('Monthy Targets'!AD:AD,MATCH(FY2018_ALL_Targets!$B116,'Monthy Targets'!$B:$B,0))</f>
        <v>0</v>
      </c>
      <c r="CI116" s="14">
        <f>+INDEX('Monthy Targets'!AE:AE,MATCH(FY2018_ALL_Targets!$B116,'Monthy Targets'!$B:$B,0))</f>
        <v>0</v>
      </c>
      <c r="CJ116" s="14">
        <f>+INDEX('Monthy Targets'!AF:AF,MATCH(FY2018_ALL_Targets!$B116,'Monthy Targets'!$B:$B,0))</f>
        <v>0</v>
      </c>
      <c r="CK116" s="14">
        <f>+INDEX('Monthy Targets'!AG:AG,MATCH(FY2018_ALL_Targets!$B116,'Monthy Targets'!$B:$B,0))</f>
        <v>0</v>
      </c>
      <c r="CL116" s="14">
        <v>0.66</v>
      </c>
      <c r="CM116" s="14">
        <v>0.66</v>
      </c>
      <c r="CN116" s="14">
        <v>0.66</v>
      </c>
      <c r="CO116" s="14">
        <v>0</v>
      </c>
      <c r="DB116" s="14">
        <v>1.22</v>
      </c>
      <c r="DC116" s="14">
        <v>1.22</v>
      </c>
      <c r="DD116" s="14">
        <v>1.22</v>
      </c>
      <c r="DE116" s="14">
        <v>0</v>
      </c>
      <c r="DR116" s="14">
        <v>1.66</v>
      </c>
      <c r="DV116" s="12">
        <f t="shared" si="3"/>
        <v>0</v>
      </c>
      <c r="DW116" s="12">
        <f t="shared" si="4"/>
        <v>0</v>
      </c>
      <c r="DX116" s="12">
        <f t="shared" si="6"/>
        <v>0</v>
      </c>
    </row>
    <row r="117" spans="1:128" x14ac:dyDescent="0.25">
      <c r="A117" s="293">
        <v>5087</v>
      </c>
      <c r="B117" s="293">
        <v>455996</v>
      </c>
      <c r="C117" s="293">
        <v>1017872</v>
      </c>
      <c r="D117" s="14">
        <v>1972839348</v>
      </c>
      <c r="F117" s="27" t="s">
        <v>1298</v>
      </c>
      <c r="G117" s="12" t="s">
        <v>946</v>
      </c>
      <c r="H117" s="27" t="s">
        <v>1470</v>
      </c>
      <c r="I117" s="12" t="s">
        <v>947</v>
      </c>
      <c r="J117" s="13">
        <v>2.14477211796247E-2</v>
      </c>
      <c r="K117" s="13">
        <v>6.7226890756302504E-2</v>
      </c>
      <c r="L117" s="13">
        <v>0</v>
      </c>
      <c r="M117" s="13">
        <v>6.7375886524822695E-2</v>
      </c>
      <c r="N117" s="13">
        <v>3.3538610000000003E-2</v>
      </c>
      <c r="O117" s="13">
        <v>5.6668459999999997E-2</v>
      </c>
      <c r="P117" s="13">
        <v>5.2596600000000002E-3</v>
      </c>
      <c r="Q117" s="13">
        <v>0.16064707</v>
      </c>
      <c r="R117" s="13">
        <v>3.3538610000000003E-2</v>
      </c>
      <c r="S117" s="13">
        <v>6.6084033613445406E-2</v>
      </c>
      <c r="T117" s="13">
        <v>5.2596600000000002E-3</v>
      </c>
      <c r="U117" s="13">
        <v>0.16064707</v>
      </c>
      <c r="V117" s="13">
        <v>3.3538610000000003E-2</v>
      </c>
      <c r="W117" s="13">
        <v>6.3865546218487404E-2</v>
      </c>
      <c r="X117" s="13">
        <v>5.2596600000000002E-3</v>
      </c>
      <c r="Y117" s="13">
        <v>0.16064707</v>
      </c>
      <c r="Z117" s="13">
        <v>3.3538610000000003E-2</v>
      </c>
      <c r="AA117" s="13">
        <v>6.4941176470588197E-2</v>
      </c>
      <c r="AB117" s="13">
        <v>5.2596600000000002E-3</v>
      </c>
      <c r="AC117" s="13">
        <v>0.16064707</v>
      </c>
      <c r="AD117" s="13">
        <v>3.3538610000000003E-2</v>
      </c>
      <c r="AE117" s="13">
        <v>6.0504201680672297E-2</v>
      </c>
      <c r="AF117" s="13">
        <v>5.2596600000000002E-3</v>
      </c>
      <c r="AG117" s="13">
        <v>0.16064707</v>
      </c>
      <c r="AH117" s="13">
        <v>3.3538610000000003E-2</v>
      </c>
      <c r="AI117" s="13">
        <v>6.3798319327731098E-2</v>
      </c>
      <c r="AJ117" s="13">
        <v>5.2596600000000002E-3</v>
      </c>
      <c r="AK117" s="13">
        <v>0.16064707</v>
      </c>
      <c r="AL117" s="13">
        <v>3.3538610000000003E-2</v>
      </c>
      <c r="AM117" s="13">
        <v>5.7142857142857099E-2</v>
      </c>
      <c r="AN117" s="13">
        <v>5.2596600000000002E-3</v>
      </c>
      <c r="AO117" s="13">
        <v>0.16064707</v>
      </c>
      <c r="AP117" s="13">
        <v>3.3538610000000003E-2</v>
      </c>
      <c r="AQ117" s="13">
        <v>6.2521008403361306E-2</v>
      </c>
      <c r="AR117" s="13">
        <v>5.2596600000000002E-3</v>
      </c>
      <c r="AS117" s="13">
        <v>0.16064707</v>
      </c>
      <c r="AT117" s="13">
        <v>3.3538610000000003E-2</v>
      </c>
      <c r="AU117" s="13">
        <v>5.6668459999999997E-2</v>
      </c>
      <c r="AV117" s="13">
        <v>5.2596600000000002E-3</v>
      </c>
      <c r="AW117" s="13">
        <v>0.16064707</v>
      </c>
      <c r="AX117" s="13">
        <v>3.9603960396039598E-2</v>
      </c>
      <c r="AY117" s="13">
        <v>1.6666666666666701E-2</v>
      </c>
      <c r="AZ117" s="13">
        <v>0</v>
      </c>
      <c r="BA117" s="13">
        <v>6.9767441860465101E-2</v>
      </c>
      <c r="BB117" s="13"/>
      <c r="BC117" s="13"/>
      <c r="BD117" s="13"/>
      <c r="BE117" s="13"/>
      <c r="BF117" s="13"/>
      <c r="BG117" s="13"/>
      <c r="BH117" s="13"/>
      <c r="BI117" s="13"/>
      <c r="BJ117" s="13"/>
      <c r="BK117" s="13"/>
      <c r="BL117" s="13"/>
      <c r="BM117" s="13"/>
      <c r="BN117" s="13"/>
      <c r="BO117" s="13"/>
      <c r="BP117" s="13"/>
      <c r="BQ117" s="13"/>
      <c r="BR117" s="13"/>
      <c r="BS117" s="13"/>
      <c r="BT117" s="13"/>
      <c r="BU117" s="13"/>
      <c r="BV117" s="13"/>
      <c r="BW117" s="13"/>
      <c r="BX117" s="13"/>
      <c r="BY117" s="13"/>
      <c r="BZ117" s="14">
        <f>+INDEX('Monthy Targets'!V:V,MATCH(FY2018_ALL_Targets!$B117,'Monthy Targets'!$B:$B,0))</f>
        <v>0</v>
      </c>
      <c r="CA117" s="14">
        <f>+INDEX('Monthy Targets'!W:W,MATCH(FY2018_ALL_Targets!$B117,'Monthy Targets'!$B:$B,0))</f>
        <v>0</v>
      </c>
      <c r="CB117" s="14">
        <f>+INDEX('Monthy Targets'!X:X,MATCH(FY2018_ALL_Targets!$B117,'Monthy Targets'!$B:$B,0))</f>
        <v>0</v>
      </c>
      <c r="CC117" s="14">
        <f>+INDEX('Monthy Targets'!Y:Y,MATCH(FY2018_ALL_Targets!$B117,'Monthy Targets'!$B:$B,0))</f>
        <v>0</v>
      </c>
      <c r="CD117" s="14">
        <f>+INDEX('Monthy Targets'!Z:Z,MATCH(FY2018_ALL_Targets!$B117,'Monthy Targets'!$B:$B,0))</f>
        <v>0</v>
      </c>
      <c r="CE117" s="14">
        <f>+INDEX('Monthy Targets'!AA:AA,MATCH(FY2018_ALL_Targets!$B117,'Monthy Targets'!$B:$B,0))</f>
        <v>0</v>
      </c>
      <c r="CF117" s="14">
        <f>+INDEX('Monthy Targets'!AB:AB,MATCH(FY2018_ALL_Targets!$B117,'Monthy Targets'!$B:$B,0))</f>
        <v>0</v>
      </c>
      <c r="CG117" s="14">
        <f>+INDEX('Monthy Targets'!AC:AC,MATCH(FY2018_ALL_Targets!$B117,'Monthy Targets'!$B:$B,0))</f>
        <v>0</v>
      </c>
      <c r="CH117" s="14">
        <f>+INDEX('Monthy Targets'!AD:AD,MATCH(FY2018_ALL_Targets!$B117,'Monthy Targets'!$B:$B,0))</f>
        <v>0</v>
      </c>
      <c r="CI117" s="14">
        <f>+INDEX('Monthy Targets'!AE:AE,MATCH(FY2018_ALL_Targets!$B117,'Monthy Targets'!$B:$B,0))</f>
        <v>0</v>
      </c>
      <c r="CJ117" s="14">
        <f>+INDEX('Monthy Targets'!AF:AF,MATCH(FY2018_ALL_Targets!$B117,'Monthy Targets'!$B:$B,0))</f>
        <v>0</v>
      </c>
      <c r="CK117" s="14">
        <f>+INDEX('Monthy Targets'!AG:AG,MATCH(FY2018_ALL_Targets!$B117,'Monthy Targets'!$B:$B,0))</f>
        <v>0</v>
      </c>
      <c r="CL117" s="14">
        <v>0</v>
      </c>
      <c r="CM117" s="14">
        <v>0.7</v>
      </c>
      <c r="CN117" s="14">
        <v>0.7</v>
      </c>
      <c r="CO117" s="14">
        <v>0.7</v>
      </c>
      <c r="DB117" s="14">
        <v>0</v>
      </c>
      <c r="DC117" s="14">
        <v>1.3</v>
      </c>
      <c r="DD117" s="14">
        <v>1.3</v>
      </c>
      <c r="DE117" s="14">
        <v>1.3</v>
      </c>
      <c r="DR117" s="14">
        <v>0.64</v>
      </c>
      <c r="DV117" s="12">
        <f t="shared" si="3"/>
        <v>0</v>
      </c>
      <c r="DW117" s="12">
        <f t="shared" si="4"/>
        <v>0</v>
      </c>
      <c r="DX117" s="12">
        <f t="shared" si="6"/>
        <v>0</v>
      </c>
    </row>
    <row r="118" spans="1:128" x14ac:dyDescent="0.25">
      <c r="A118" s="293">
        <v>4259</v>
      </c>
      <c r="B118" s="293">
        <v>455999</v>
      </c>
      <c r="C118" s="293">
        <v>1025710</v>
      </c>
      <c r="D118" s="14">
        <v>1144641234</v>
      </c>
      <c r="F118" s="27" t="s">
        <v>1286</v>
      </c>
      <c r="G118" s="12" t="s">
        <v>612</v>
      </c>
      <c r="H118" s="27" t="s">
        <v>1288</v>
      </c>
      <c r="I118" s="12" t="s">
        <v>613</v>
      </c>
      <c r="J118" s="13">
        <v>2.29166666666667E-2</v>
      </c>
      <c r="K118" s="13">
        <v>3.8461538461538498E-2</v>
      </c>
      <c r="L118" s="13">
        <v>1.0416666666666701E-2</v>
      </c>
      <c r="M118" s="13">
        <v>0.134433962264151</v>
      </c>
      <c r="N118" s="13">
        <v>3.3538610000000003E-2</v>
      </c>
      <c r="O118" s="13">
        <v>5.6668459999999997E-2</v>
      </c>
      <c r="P118" s="13">
        <v>5.2596600000000002E-3</v>
      </c>
      <c r="Q118" s="13">
        <v>0.16064707</v>
      </c>
      <c r="R118" s="13">
        <v>3.3538610000000003E-2</v>
      </c>
      <c r="S118" s="13">
        <v>5.6668459999999997E-2</v>
      </c>
      <c r="T118" s="13">
        <v>1.02395833333333E-2</v>
      </c>
      <c r="U118" s="13">
        <v>0.16064707</v>
      </c>
      <c r="V118" s="13">
        <v>3.3538610000000003E-2</v>
      </c>
      <c r="W118" s="13">
        <v>5.6668459999999997E-2</v>
      </c>
      <c r="X118" s="13">
        <v>9.8958333333333294E-3</v>
      </c>
      <c r="Y118" s="13">
        <v>0.16064707</v>
      </c>
      <c r="Z118" s="13">
        <v>3.3538610000000003E-2</v>
      </c>
      <c r="AA118" s="13">
        <v>5.6668459999999997E-2</v>
      </c>
      <c r="AB118" s="13">
        <v>1.00625E-2</v>
      </c>
      <c r="AC118" s="13">
        <v>0.16064707</v>
      </c>
      <c r="AD118" s="13">
        <v>3.3538610000000003E-2</v>
      </c>
      <c r="AE118" s="13">
        <v>5.6668459999999997E-2</v>
      </c>
      <c r="AF118" s="13">
        <v>9.3749999999999997E-3</v>
      </c>
      <c r="AG118" s="13">
        <v>0.16064707</v>
      </c>
      <c r="AH118" s="13">
        <v>3.3538610000000003E-2</v>
      </c>
      <c r="AI118" s="13">
        <v>5.6668459999999997E-2</v>
      </c>
      <c r="AJ118" s="13">
        <v>9.8854166666666708E-3</v>
      </c>
      <c r="AK118" s="13">
        <v>0.16064707</v>
      </c>
      <c r="AL118" s="13">
        <v>3.3538610000000003E-2</v>
      </c>
      <c r="AM118" s="13">
        <v>5.6668459999999997E-2</v>
      </c>
      <c r="AN118" s="13">
        <v>8.8541666666666699E-3</v>
      </c>
      <c r="AO118" s="13">
        <v>0.16064707</v>
      </c>
      <c r="AP118" s="13">
        <v>3.3538610000000003E-2</v>
      </c>
      <c r="AQ118" s="13">
        <v>5.6668459999999997E-2</v>
      </c>
      <c r="AR118" s="13">
        <v>9.6874999999999999E-3</v>
      </c>
      <c r="AS118" s="13">
        <v>0.16064707</v>
      </c>
      <c r="AT118" s="13">
        <v>3.3538610000000003E-2</v>
      </c>
      <c r="AU118" s="13">
        <v>5.6668459999999997E-2</v>
      </c>
      <c r="AV118" s="13">
        <v>8.3333333333333297E-3</v>
      </c>
      <c r="AW118" s="13">
        <v>0.16064707</v>
      </c>
      <c r="AX118" s="13">
        <v>4.5112781954887202E-2</v>
      </c>
      <c r="AY118" s="13">
        <v>2.3809523809523801E-2</v>
      </c>
      <c r="AZ118" s="13">
        <v>0</v>
      </c>
      <c r="BA118" s="13">
        <v>0.11304347826087</v>
      </c>
      <c r="BB118" s="13"/>
      <c r="BC118" s="13"/>
      <c r="BD118" s="13"/>
      <c r="BE118" s="13"/>
      <c r="BF118" s="13"/>
      <c r="BG118" s="13"/>
      <c r="BH118" s="13"/>
      <c r="BI118" s="13"/>
      <c r="BJ118" s="13"/>
      <c r="BK118" s="13"/>
      <c r="BL118" s="13"/>
      <c r="BM118" s="13"/>
      <c r="BN118" s="13"/>
      <c r="BO118" s="13"/>
      <c r="BP118" s="13"/>
      <c r="BQ118" s="13"/>
      <c r="BR118" s="13"/>
      <c r="BS118" s="13"/>
      <c r="BT118" s="13"/>
      <c r="BU118" s="13"/>
      <c r="BV118" s="13"/>
      <c r="BW118" s="13"/>
      <c r="BX118" s="13"/>
      <c r="BY118" s="13"/>
      <c r="BZ118" s="14">
        <f>+INDEX('Monthy Targets'!V:V,MATCH(FY2018_ALL_Targets!$B118,'Monthy Targets'!$B:$B,0))</f>
        <v>28.33</v>
      </c>
      <c r="CA118" s="14">
        <f>+INDEX('Monthy Targets'!W:W,MATCH(FY2018_ALL_Targets!$B118,'Monthy Targets'!$B:$B,0))</f>
        <v>28.33</v>
      </c>
      <c r="CB118" s="14">
        <f>+INDEX('Monthy Targets'!X:X,MATCH(FY2018_ALL_Targets!$B118,'Monthy Targets'!$B:$B,0))</f>
        <v>28.33</v>
      </c>
      <c r="CC118" s="14">
        <f>+INDEX('Monthy Targets'!Y:Y,MATCH(FY2018_ALL_Targets!$B118,'Monthy Targets'!$B:$B,0))</f>
        <v>28.33</v>
      </c>
      <c r="CD118" s="14">
        <f>+INDEX('Monthy Targets'!Z:Z,MATCH(FY2018_ALL_Targets!$B118,'Monthy Targets'!$B:$B,0))</f>
        <v>28.33</v>
      </c>
      <c r="CE118" s="14">
        <f>+INDEX('Monthy Targets'!AA:AA,MATCH(FY2018_ALL_Targets!$B118,'Monthy Targets'!$B:$B,0))</f>
        <v>0</v>
      </c>
      <c r="CF118" s="14">
        <f>+INDEX('Monthy Targets'!AB:AB,MATCH(FY2018_ALL_Targets!$B118,'Monthy Targets'!$B:$B,0))</f>
        <v>0</v>
      </c>
      <c r="CG118" s="14">
        <f>+INDEX('Monthy Targets'!AC:AC,MATCH(FY2018_ALL_Targets!$B118,'Monthy Targets'!$B:$B,0))</f>
        <v>0</v>
      </c>
      <c r="CH118" s="14">
        <f>+INDEX('Monthy Targets'!AD:AD,MATCH(FY2018_ALL_Targets!$B118,'Monthy Targets'!$B:$B,0))</f>
        <v>0</v>
      </c>
      <c r="CI118" s="14">
        <f>+INDEX('Monthy Targets'!AE:AE,MATCH(FY2018_ALL_Targets!$B118,'Monthy Targets'!$B:$B,0))</f>
        <v>0</v>
      </c>
      <c r="CJ118" s="14">
        <f>+INDEX('Monthy Targets'!AF:AF,MATCH(FY2018_ALL_Targets!$B118,'Monthy Targets'!$B:$B,0))</f>
        <v>0</v>
      </c>
      <c r="CK118" s="14">
        <f>+INDEX('Monthy Targets'!AG:AG,MATCH(FY2018_ALL_Targets!$B118,'Monthy Targets'!$B:$B,0))</f>
        <v>0</v>
      </c>
      <c r="CL118" s="14">
        <v>0</v>
      </c>
      <c r="CM118" s="14">
        <v>1.88</v>
      </c>
      <c r="CN118" s="14">
        <v>1.88</v>
      </c>
      <c r="CO118" s="14">
        <v>1.88</v>
      </c>
      <c r="DB118" s="14">
        <v>0</v>
      </c>
      <c r="DC118" s="14">
        <v>3.49</v>
      </c>
      <c r="DD118" s="14">
        <v>3.49</v>
      </c>
      <c r="DE118" s="14">
        <v>3.49</v>
      </c>
      <c r="DR118" s="14">
        <v>4.74</v>
      </c>
      <c r="DV118" s="12">
        <f t="shared" si="3"/>
        <v>0</v>
      </c>
      <c r="DW118" s="12">
        <f t="shared" si="4"/>
        <v>0</v>
      </c>
      <c r="DX118" s="12">
        <f t="shared" si="6"/>
        <v>0</v>
      </c>
    </row>
    <row r="119" spans="1:128" x14ac:dyDescent="0.25">
      <c r="A119" s="293">
        <v>4933</v>
      </c>
      <c r="B119" s="293">
        <v>675001</v>
      </c>
      <c r="C119" s="293">
        <v>1026644</v>
      </c>
      <c r="D119" s="14">
        <v>1104870435</v>
      </c>
      <c r="F119" s="27" t="s">
        <v>1258</v>
      </c>
      <c r="G119" s="12" t="s">
        <v>873</v>
      </c>
      <c r="H119" s="27" t="s">
        <v>1355</v>
      </c>
      <c r="I119" s="12" t="s">
        <v>874</v>
      </c>
      <c r="J119" s="13">
        <v>3.2467532467532499E-2</v>
      </c>
      <c r="K119" s="13">
        <v>1.3333333333333299E-2</v>
      </c>
      <c r="L119" s="13">
        <v>1.2987012987013E-2</v>
      </c>
      <c r="M119" s="13">
        <v>0.20588235294117599</v>
      </c>
      <c r="N119" s="13">
        <v>3.3538610000000003E-2</v>
      </c>
      <c r="O119" s="13">
        <v>5.6668459999999997E-2</v>
      </c>
      <c r="P119" s="13">
        <v>5.2596600000000002E-3</v>
      </c>
      <c r="Q119" s="13">
        <v>0.16064707</v>
      </c>
      <c r="R119" s="13">
        <v>3.3538610000000003E-2</v>
      </c>
      <c r="S119" s="13">
        <v>5.6668459999999997E-2</v>
      </c>
      <c r="T119" s="13">
        <v>1.27662337662338E-2</v>
      </c>
      <c r="U119" s="13">
        <v>0.20238235294117601</v>
      </c>
      <c r="V119" s="13">
        <v>3.3538610000000003E-2</v>
      </c>
      <c r="W119" s="13">
        <v>5.6668459999999997E-2</v>
      </c>
      <c r="X119" s="13">
        <v>1.23376623376623E-2</v>
      </c>
      <c r="Y119" s="13">
        <v>0.19558823529411801</v>
      </c>
      <c r="Z119" s="13">
        <v>3.3538610000000003E-2</v>
      </c>
      <c r="AA119" s="13">
        <v>5.6668459999999997E-2</v>
      </c>
      <c r="AB119" s="13">
        <v>1.25454545454545E-2</v>
      </c>
      <c r="AC119" s="13">
        <v>0.19888235294117601</v>
      </c>
      <c r="AD119" s="13">
        <v>3.3538610000000003E-2</v>
      </c>
      <c r="AE119" s="13">
        <v>5.6668459999999997E-2</v>
      </c>
      <c r="AF119" s="13">
        <v>1.1688311688311699E-2</v>
      </c>
      <c r="AG119" s="13">
        <v>0.185294117647059</v>
      </c>
      <c r="AH119" s="13">
        <v>3.3538610000000003E-2</v>
      </c>
      <c r="AI119" s="13">
        <v>5.6668459999999997E-2</v>
      </c>
      <c r="AJ119" s="13">
        <v>1.2324675324675301E-2</v>
      </c>
      <c r="AK119" s="13">
        <v>0.19538235294117601</v>
      </c>
      <c r="AL119" s="13">
        <v>3.3538610000000003E-2</v>
      </c>
      <c r="AM119" s="13">
        <v>5.6668459999999997E-2</v>
      </c>
      <c r="AN119" s="13">
        <v>1.1038961038960999E-2</v>
      </c>
      <c r="AO119" s="13">
        <v>0.17499999999999999</v>
      </c>
      <c r="AP119" s="13">
        <v>3.3538610000000003E-2</v>
      </c>
      <c r="AQ119" s="13">
        <v>5.6668459999999997E-2</v>
      </c>
      <c r="AR119" s="13">
        <v>1.2077922077922101E-2</v>
      </c>
      <c r="AS119" s="13">
        <v>0.191470588235294</v>
      </c>
      <c r="AT119" s="13">
        <v>3.3538610000000003E-2</v>
      </c>
      <c r="AU119" s="13">
        <v>5.6668459999999997E-2</v>
      </c>
      <c r="AV119" s="13">
        <v>1.03896103896104E-2</v>
      </c>
      <c r="AW119" s="13">
        <v>0.16470588235294101</v>
      </c>
      <c r="AX119" s="13">
        <v>0</v>
      </c>
      <c r="AY119" s="13" t="s">
        <v>3345</v>
      </c>
      <c r="AZ119" s="13">
        <v>0</v>
      </c>
      <c r="BA119" s="13">
        <v>0.22500000000000001</v>
      </c>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4">
        <f>+INDEX('Monthy Targets'!V:V,MATCH(FY2018_ALL_Targets!$B119,'Monthy Targets'!$B:$B,0))</f>
        <v>2.1800000000000002</v>
      </c>
      <c r="CA119" s="14">
        <f>+INDEX('Monthy Targets'!W:W,MATCH(FY2018_ALL_Targets!$B119,'Monthy Targets'!$B:$B,0))</f>
        <v>2.1800000000000002</v>
      </c>
      <c r="CB119" s="14">
        <f>+INDEX('Monthy Targets'!X:X,MATCH(FY2018_ALL_Targets!$B119,'Monthy Targets'!$B:$B,0))</f>
        <v>2.1800000000000002</v>
      </c>
      <c r="CC119" s="14">
        <f>+INDEX('Monthy Targets'!Y:Y,MATCH(FY2018_ALL_Targets!$B119,'Monthy Targets'!$B:$B,0))</f>
        <v>2.1800000000000002</v>
      </c>
      <c r="CD119" s="14">
        <f>+INDEX('Monthy Targets'!Z:Z,MATCH(FY2018_ALL_Targets!$B119,'Monthy Targets'!$B:$B,0))</f>
        <v>2.1800000000000002</v>
      </c>
      <c r="CE119" s="14">
        <f>+INDEX('Monthy Targets'!AA:AA,MATCH(FY2018_ALL_Targets!$B119,'Monthy Targets'!$B:$B,0))</f>
        <v>0</v>
      </c>
      <c r="CF119" s="14">
        <f>+INDEX('Monthy Targets'!AB:AB,MATCH(FY2018_ALL_Targets!$B119,'Monthy Targets'!$B:$B,0))</f>
        <v>0</v>
      </c>
      <c r="CG119" s="14">
        <f>+INDEX('Monthy Targets'!AC:AC,MATCH(FY2018_ALL_Targets!$B119,'Monthy Targets'!$B:$B,0))</f>
        <v>0</v>
      </c>
      <c r="CH119" s="14">
        <f>+INDEX('Monthy Targets'!AD:AD,MATCH(FY2018_ALL_Targets!$B119,'Monthy Targets'!$B:$B,0))</f>
        <v>0</v>
      </c>
      <c r="CI119" s="14">
        <f>+INDEX('Monthy Targets'!AE:AE,MATCH(FY2018_ALL_Targets!$B119,'Monthy Targets'!$B:$B,0))</f>
        <v>0</v>
      </c>
      <c r="CJ119" s="14">
        <f>+INDEX('Monthy Targets'!AF:AF,MATCH(FY2018_ALL_Targets!$B119,'Monthy Targets'!$B:$B,0))</f>
        <v>0</v>
      </c>
      <c r="CK119" s="14">
        <f>+INDEX('Monthy Targets'!AG:AG,MATCH(FY2018_ALL_Targets!$B119,'Monthy Targets'!$B:$B,0))</f>
        <v>0</v>
      </c>
      <c r="CL119" s="14">
        <v>0.15</v>
      </c>
      <c r="CM119" s="14">
        <v>0.15</v>
      </c>
      <c r="CN119" s="14">
        <v>0.15</v>
      </c>
      <c r="CO119" s="14">
        <v>0</v>
      </c>
      <c r="DB119" s="14">
        <v>0.27</v>
      </c>
      <c r="DC119" s="14">
        <v>0.27</v>
      </c>
      <c r="DD119" s="14">
        <v>0.27</v>
      </c>
      <c r="DE119" s="14">
        <v>0</v>
      </c>
      <c r="DR119" s="14">
        <v>0.37</v>
      </c>
      <c r="DV119" s="12">
        <f t="shared" si="3"/>
        <v>0</v>
      </c>
      <c r="DW119" s="12">
        <f t="shared" si="4"/>
        <v>0</v>
      </c>
      <c r="DX119" s="12">
        <f t="shared" si="6"/>
        <v>0</v>
      </c>
    </row>
    <row r="120" spans="1:128" x14ac:dyDescent="0.25">
      <c r="A120" s="293">
        <v>4944</v>
      </c>
      <c r="B120" s="293">
        <v>675002</v>
      </c>
      <c r="C120" s="293">
        <v>1013347</v>
      </c>
      <c r="D120" s="14">
        <v>1821119249</v>
      </c>
      <c r="F120" s="27" t="s">
        <v>1267</v>
      </c>
      <c r="G120" s="12" t="s">
        <v>875</v>
      </c>
      <c r="H120" s="27" t="s">
        <v>1490</v>
      </c>
      <c r="I120" s="12" t="s">
        <v>876</v>
      </c>
      <c r="J120" s="13">
        <v>1.9662921348314599E-2</v>
      </c>
      <c r="K120" s="13">
        <v>5.5555555555555601E-2</v>
      </c>
      <c r="L120" s="13">
        <v>2.8089887640449398E-3</v>
      </c>
      <c r="M120" s="13">
        <v>0.121107266435986</v>
      </c>
      <c r="N120" s="13">
        <v>3.3538610000000003E-2</v>
      </c>
      <c r="O120" s="13">
        <v>5.6668459999999997E-2</v>
      </c>
      <c r="P120" s="13">
        <v>5.2596600000000002E-3</v>
      </c>
      <c r="Q120" s="13">
        <v>0.16064707</v>
      </c>
      <c r="R120" s="13">
        <v>3.3538610000000003E-2</v>
      </c>
      <c r="S120" s="13">
        <v>5.6668459999999997E-2</v>
      </c>
      <c r="T120" s="13">
        <v>5.2596600000000002E-3</v>
      </c>
      <c r="U120" s="13">
        <v>0.16064707</v>
      </c>
      <c r="V120" s="13">
        <v>3.3538610000000003E-2</v>
      </c>
      <c r="W120" s="13">
        <v>5.6668459999999997E-2</v>
      </c>
      <c r="X120" s="13">
        <v>5.2596600000000002E-3</v>
      </c>
      <c r="Y120" s="13">
        <v>0.16064707</v>
      </c>
      <c r="Z120" s="13">
        <v>3.3538610000000003E-2</v>
      </c>
      <c r="AA120" s="13">
        <v>5.6668459999999997E-2</v>
      </c>
      <c r="AB120" s="13">
        <v>5.2596600000000002E-3</v>
      </c>
      <c r="AC120" s="13">
        <v>0.16064707</v>
      </c>
      <c r="AD120" s="13">
        <v>3.3538610000000003E-2</v>
      </c>
      <c r="AE120" s="13">
        <v>5.6668459999999997E-2</v>
      </c>
      <c r="AF120" s="13">
        <v>5.2596600000000002E-3</v>
      </c>
      <c r="AG120" s="13">
        <v>0.16064707</v>
      </c>
      <c r="AH120" s="13">
        <v>3.3538610000000003E-2</v>
      </c>
      <c r="AI120" s="13">
        <v>5.6668459999999997E-2</v>
      </c>
      <c r="AJ120" s="13">
        <v>5.2596600000000002E-3</v>
      </c>
      <c r="AK120" s="13">
        <v>0.16064707</v>
      </c>
      <c r="AL120" s="13">
        <v>3.3538610000000003E-2</v>
      </c>
      <c r="AM120" s="13">
        <v>5.6668459999999997E-2</v>
      </c>
      <c r="AN120" s="13">
        <v>5.2596600000000002E-3</v>
      </c>
      <c r="AO120" s="13">
        <v>0.16064707</v>
      </c>
      <c r="AP120" s="13">
        <v>3.3538610000000003E-2</v>
      </c>
      <c r="AQ120" s="13">
        <v>5.6668459999999997E-2</v>
      </c>
      <c r="AR120" s="13">
        <v>5.2596600000000002E-3</v>
      </c>
      <c r="AS120" s="13">
        <v>0.16064707</v>
      </c>
      <c r="AT120" s="13">
        <v>3.3538610000000003E-2</v>
      </c>
      <c r="AU120" s="13">
        <v>5.6668459999999997E-2</v>
      </c>
      <c r="AV120" s="13">
        <v>5.2596600000000002E-3</v>
      </c>
      <c r="AW120" s="13">
        <v>0.16064707</v>
      </c>
      <c r="AX120" s="13">
        <v>1.02040816326531E-2</v>
      </c>
      <c r="AY120" s="13">
        <v>5.8823529411764698E-2</v>
      </c>
      <c r="AZ120" s="13">
        <v>0</v>
      </c>
      <c r="BA120" s="13">
        <v>0.16666666666666699</v>
      </c>
      <c r="BB120" s="13"/>
      <c r="BC120" s="13"/>
      <c r="BD120" s="13"/>
      <c r="BE120" s="13"/>
      <c r="BF120" s="13"/>
      <c r="BG120" s="13"/>
      <c r="BH120" s="13"/>
      <c r="BI120" s="13"/>
      <c r="BJ120" s="13"/>
      <c r="BK120" s="13"/>
      <c r="BL120" s="13"/>
      <c r="BM120" s="13"/>
      <c r="BN120" s="13"/>
      <c r="BO120" s="13"/>
      <c r="BP120" s="13"/>
      <c r="BQ120" s="13"/>
      <c r="BR120" s="13"/>
      <c r="BS120" s="13"/>
      <c r="BT120" s="13"/>
      <c r="BU120" s="13"/>
      <c r="BV120" s="13"/>
      <c r="BW120" s="13"/>
      <c r="BX120" s="13"/>
      <c r="BY120" s="13"/>
      <c r="BZ120" s="14">
        <f>+INDEX('Monthy Targets'!V:V,MATCH(FY2018_ALL_Targets!$B120,'Monthy Targets'!$B:$B,0))</f>
        <v>0</v>
      </c>
      <c r="CA120" s="14">
        <f>+INDEX('Monthy Targets'!W:W,MATCH(FY2018_ALL_Targets!$B120,'Monthy Targets'!$B:$B,0))</f>
        <v>0</v>
      </c>
      <c r="CB120" s="14">
        <f>+INDEX('Monthy Targets'!X:X,MATCH(FY2018_ALL_Targets!$B120,'Monthy Targets'!$B:$B,0))</f>
        <v>0</v>
      </c>
      <c r="CC120" s="14">
        <f>+INDEX('Monthy Targets'!Y:Y,MATCH(FY2018_ALL_Targets!$B120,'Monthy Targets'!$B:$B,0))</f>
        <v>0</v>
      </c>
      <c r="CD120" s="14">
        <f>+INDEX('Monthy Targets'!Z:Z,MATCH(FY2018_ALL_Targets!$B120,'Monthy Targets'!$B:$B,0))</f>
        <v>0</v>
      </c>
      <c r="CE120" s="14">
        <f>+INDEX('Monthy Targets'!AA:AA,MATCH(FY2018_ALL_Targets!$B120,'Monthy Targets'!$B:$B,0))</f>
        <v>0</v>
      </c>
      <c r="CF120" s="14">
        <f>+INDEX('Monthy Targets'!AB:AB,MATCH(FY2018_ALL_Targets!$B120,'Monthy Targets'!$B:$B,0))</f>
        <v>0</v>
      </c>
      <c r="CG120" s="14">
        <f>+INDEX('Monthy Targets'!AC:AC,MATCH(FY2018_ALL_Targets!$B120,'Monthy Targets'!$B:$B,0))</f>
        <v>0</v>
      </c>
      <c r="CH120" s="14">
        <f>+INDEX('Monthy Targets'!AD:AD,MATCH(FY2018_ALL_Targets!$B120,'Monthy Targets'!$B:$B,0))</f>
        <v>0</v>
      </c>
      <c r="CI120" s="14">
        <f>+INDEX('Monthy Targets'!AE:AE,MATCH(FY2018_ALL_Targets!$B120,'Monthy Targets'!$B:$B,0))</f>
        <v>0</v>
      </c>
      <c r="CJ120" s="14">
        <f>+INDEX('Monthy Targets'!AF:AF,MATCH(FY2018_ALL_Targets!$B120,'Monthy Targets'!$B:$B,0))</f>
        <v>0</v>
      </c>
      <c r="CK120" s="14">
        <f>+INDEX('Monthy Targets'!AG:AG,MATCH(FY2018_ALL_Targets!$B120,'Monthy Targets'!$B:$B,0))</f>
        <v>0</v>
      </c>
      <c r="CL120" s="14">
        <v>0.86</v>
      </c>
      <c r="CM120" s="14">
        <v>0</v>
      </c>
      <c r="CN120" s="14">
        <v>0.86</v>
      </c>
      <c r="CO120" s="14">
        <v>0</v>
      </c>
      <c r="DB120" s="14">
        <v>1.59</v>
      </c>
      <c r="DC120" s="14">
        <v>0</v>
      </c>
      <c r="DD120" s="14">
        <v>1.59</v>
      </c>
      <c r="DE120" s="14">
        <v>0</v>
      </c>
      <c r="DR120" s="14">
        <v>0.52</v>
      </c>
      <c r="DV120" s="12">
        <f t="shared" si="3"/>
        <v>0</v>
      </c>
      <c r="DW120" s="12">
        <f t="shared" si="4"/>
        <v>0</v>
      </c>
      <c r="DX120" s="12">
        <f t="shared" si="6"/>
        <v>0</v>
      </c>
    </row>
    <row r="121" spans="1:128" x14ac:dyDescent="0.25">
      <c r="A121" s="293">
        <v>4564</v>
      </c>
      <c r="B121" s="293">
        <v>675009</v>
      </c>
      <c r="C121" s="293">
        <v>1026227</v>
      </c>
      <c r="D121" s="14">
        <v>1275586620</v>
      </c>
      <c r="F121" s="27" t="s">
        <v>1258</v>
      </c>
      <c r="G121" s="12" t="s">
        <v>724</v>
      </c>
      <c r="H121" s="27" t="s">
        <v>1264</v>
      </c>
      <c r="I121" s="12" t="s">
        <v>725</v>
      </c>
      <c r="J121" s="13">
        <v>4.6153846153846198E-2</v>
      </c>
      <c r="K121" s="13">
        <v>3.7037037037037E-2</v>
      </c>
      <c r="L121" s="13">
        <v>0</v>
      </c>
      <c r="M121" s="13">
        <v>0.25471698113207503</v>
      </c>
      <c r="N121" s="13">
        <v>3.3538610000000003E-2</v>
      </c>
      <c r="O121" s="13">
        <v>5.6668459999999997E-2</v>
      </c>
      <c r="P121" s="13">
        <v>5.2596600000000002E-3</v>
      </c>
      <c r="Q121" s="13">
        <v>0.16064707</v>
      </c>
      <c r="R121" s="13">
        <v>4.5369230769230801E-2</v>
      </c>
      <c r="S121" s="13">
        <v>5.6668459999999997E-2</v>
      </c>
      <c r="T121" s="13">
        <v>5.2596600000000002E-3</v>
      </c>
      <c r="U121" s="13">
        <v>0.25038679245283002</v>
      </c>
      <c r="V121" s="13">
        <v>4.3846153846153799E-2</v>
      </c>
      <c r="W121" s="13">
        <v>5.6668459999999997E-2</v>
      </c>
      <c r="X121" s="13">
        <v>5.2596600000000002E-3</v>
      </c>
      <c r="Y121" s="13">
        <v>0.24198113207547201</v>
      </c>
      <c r="Z121" s="13">
        <v>4.4584615384615403E-2</v>
      </c>
      <c r="AA121" s="13">
        <v>5.6668459999999997E-2</v>
      </c>
      <c r="AB121" s="13">
        <v>5.2596600000000002E-3</v>
      </c>
      <c r="AC121" s="13">
        <v>0.24605660377358499</v>
      </c>
      <c r="AD121" s="13">
        <v>4.1538461538461503E-2</v>
      </c>
      <c r="AE121" s="13">
        <v>5.6668459999999997E-2</v>
      </c>
      <c r="AF121" s="13">
        <v>5.2596600000000002E-3</v>
      </c>
      <c r="AG121" s="13">
        <v>0.22924528301886801</v>
      </c>
      <c r="AH121" s="13">
        <v>4.3799999999999999E-2</v>
      </c>
      <c r="AI121" s="13">
        <v>5.6668459999999997E-2</v>
      </c>
      <c r="AJ121" s="13">
        <v>5.2596600000000002E-3</v>
      </c>
      <c r="AK121" s="13">
        <v>0.24172641509434001</v>
      </c>
      <c r="AL121" s="13">
        <v>3.9230769230769201E-2</v>
      </c>
      <c r="AM121" s="13">
        <v>5.6668459999999997E-2</v>
      </c>
      <c r="AN121" s="13">
        <v>5.2596600000000002E-3</v>
      </c>
      <c r="AO121" s="13">
        <v>0.21650943396226399</v>
      </c>
      <c r="AP121" s="13">
        <v>4.2923076923076897E-2</v>
      </c>
      <c r="AQ121" s="13">
        <v>5.6668459999999997E-2</v>
      </c>
      <c r="AR121" s="13">
        <v>5.2596600000000002E-3</v>
      </c>
      <c r="AS121" s="13">
        <v>0.23688679245283001</v>
      </c>
      <c r="AT121" s="13">
        <v>3.6923076923076899E-2</v>
      </c>
      <c r="AU121" s="13">
        <v>5.6668459999999997E-2</v>
      </c>
      <c r="AV121" s="13">
        <v>5.2596600000000002E-3</v>
      </c>
      <c r="AW121" s="13">
        <v>0.20377358490566</v>
      </c>
      <c r="AX121" s="13">
        <v>0.11111111111111099</v>
      </c>
      <c r="AY121" s="13" t="s">
        <v>3345</v>
      </c>
      <c r="AZ121" s="13">
        <v>0</v>
      </c>
      <c r="BA121" s="13">
        <v>0.27272727272727298</v>
      </c>
      <c r="BB121" s="13"/>
      <c r="BC121" s="13"/>
      <c r="BD121" s="13"/>
      <c r="BE121" s="13"/>
      <c r="BF121" s="13"/>
      <c r="BG121" s="13"/>
      <c r="BH121" s="13"/>
      <c r="BI121" s="13"/>
      <c r="BJ121" s="13"/>
      <c r="BK121" s="13"/>
      <c r="BL121" s="13"/>
      <c r="BM121" s="13"/>
      <c r="BN121" s="13"/>
      <c r="BO121" s="13"/>
      <c r="BP121" s="13"/>
      <c r="BQ121" s="13"/>
      <c r="BR121" s="13"/>
      <c r="BS121" s="13"/>
      <c r="BT121" s="13"/>
      <c r="BU121" s="13"/>
      <c r="BV121" s="13"/>
      <c r="BW121" s="13"/>
      <c r="BX121" s="13"/>
      <c r="BY121" s="13"/>
      <c r="BZ121" s="14">
        <f>+INDEX('Monthy Targets'!V:V,MATCH(FY2018_ALL_Targets!$B121,'Monthy Targets'!$B:$B,0))</f>
        <v>2.88</v>
      </c>
      <c r="CA121" s="14">
        <f>+INDEX('Monthy Targets'!W:W,MATCH(FY2018_ALL_Targets!$B121,'Monthy Targets'!$B:$B,0))</f>
        <v>2.88</v>
      </c>
      <c r="CB121" s="14">
        <f>+INDEX('Monthy Targets'!X:X,MATCH(FY2018_ALL_Targets!$B121,'Monthy Targets'!$B:$B,0))</f>
        <v>2.88</v>
      </c>
      <c r="CC121" s="14">
        <f>+INDEX('Monthy Targets'!Y:Y,MATCH(FY2018_ALL_Targets!$B121,'Monthy Targets'!$B:$B,0))</f>
        <v>2.88</v>
      </c>
      <c r="CD121" s="14">
        <f>+INDEX('Monthy Targets'!Z:Z,MATCH(FY2018_ALL_Targets!$B121,'Monthy Targets'!$B:$B,0))</f>
        <v>2.88</v>
      </c>
      <c r="CE121" s="14">
        <f>+INDEX('Monthy Targets'!AA:AA,MATCH(FY2018_ALL_Targets!$B121,'Monthy Targets'!$B:$B,0))</f>
        <v>0</v>
      </c>
      <c r="CF121" s="14">
        <f>+INDEX('Monthy Targets'!AB:AB,MATCH(FY2018_ALL_Targets!$B121,'Monthy Targets'!$B:$B,0))</f>
        <v>0</v>
      </c>
      <c r="CG121" s="14">
        <f>+INDEX('Monthy Targets'!AC:AC,MATCH(FY2018_ALL_Targets!$B121,'Monthy Targets'!$B:$B,0))</f>
        <v>0</v>
      </c>
      <c r="CH121" s="14">
        <f>+INDEX('Monthy Targets'!AD:AD,MATCH(FY2018_ALL_Targets!$B121,'Monthy Targets'!$B:$B,0))</f>
        <v>0</v>
      </c>
      <c r="CI121" s="14">
        <f>+INDEX('Monthy Targets'!AE:AE,MATCH(FY2018_ALL_Targets!$B121,'Monthy Targets'!$B:$B,0))</f>
        <v>0</v>
      </c>
      <c r="CJ121" s="14">
        <f>+INDEX('Monthy Targets'!AF:AF,MATCH(FY2018_ALL_Targets!$B121,'Monthy Targets'!$B:$B,0))</f>
        <v>0</v>
      </c>
      <c r="CK121" s="14">
        <f>+INDEX('Monthy Targets'!AG:AG,MATCH(FY2018_ALL_Targets!$B121,'Monthy Targets'!$B:$B,0))</f>
        <v>0</v>
      </c>
      <c r="CL121" s="14">
        <v>0</v>
      </c>
      <c r="CM121" s="14">
        <v>0</v>
      </c>
      <c r="CN121" s="14">
        <v>0.19</v>
      </c>
      <c r="CO121" s="14">
        <v>0</v>
      </c>
      <c r="DB121" s="14">
        <v>0</v>
      </c>
      <c r="DC121" s="14">
        <v>0</v>
      </c>
      <c r="DD121" s="14">
        <v>0.36</v>
      </c>
      <c r="DE121" s="14">
        <v>0</v>
      </c>
      <c r="DR121" s="14">
        <v>0.37</v>
      </c>
      <c r="DV121" s="12">
        <f t="shared" si="3"/>
        <v>0</v>
      </c>
      <c r="DW121" s="12">
        <f t="shared" si="4"/>
        <v>0</v>
      </c>
      <c r="DX121" s="12">
        <f t="shared" si="6"/>
        <v>0</v>
      </c>
    </row>
    <row r="122" spans="1:128" x14ac:dyDescent="0.25">
      <c r="A122" s="293">
        <v>4369</v>
      </c>
      <c r="B122" s="293">
        <v>675011</v>
      </c>
      <c r="C122" s="293">
        <v>1026609</v>
      </c>
      <c r="D122" s="14">
        <v>1952354318</v>
      </c>
      <c r="F122" s="27" t="s">
        <v>1296</v>
      </c>
      <c r="G122" s="12" t="s">
        <v>206</v>
      </c>
      <c r="H122" s="27" t="s">
        <v>1356</v>
      </c>
      <c r="I122" s="12" t="s">
        <v>207</v>
      </c>
      <c r="J122" s="13">
        <v>7.7464788732394402E-2</v>
      </c>
      <c r="K122" s="13">
        <v>6.8181818181818205E-2</v>
      </c>
      <c r="L122" s="13">
        <v>0</v>
      </c>
      <c r="M122" s="13">
        <v>0.163793103448276</v>
      </c>
      <c r="N122" s="13">
        <v>3.3538610000000003E-2</v>
      </c>
      <c r="O122" s="13">
        <v>5.6668459999999997E-2</v>
      </c>
      <c r="P122" s="13">
        <v>5.2596600000000002E-3</v>
      </c>
      <c r="Q122" s="13">
        <v>0.16064707</v>
      </c>
      <c r="R122" s="13">
        <v>7.6147887323943703E-2</v>
      </c>
      <c r="S122" s="13">
        <v>6.7022727272727303E-2</v>
      </c>
      <c r="T122" s="13">
        <v>5.2596600000000002E-3</v>
      </c>
      <c r="U122" s="13">
        <v>0.16100862068965499</v>
      </c>
      <c r="V122" s="13">
        <v>7.3591549295774605E-2</v>
      </c>
      <c r="W122" s="13">
        <v>6.4772727272727301E-2</v>
      </c>
      <c r="X122" s="13">
        <v>5.2596600000000002E-3</v>
      </c>
      <c r="Y122" s="13">
        <v>0.16064707</v>
      </c>
      <c r="Z122" s="13">
        <v>7.4830985915492906E-2</v>
      </c>
      <c r="AA122" s="13">
        <v>6.5863636363636402E-2</v>
      </c>
      <c r="AB122" s="13">
        <v>5.2596600000000002E-3</v>
      </c>
      <c r="AC122" s="13">
        <v>0.16064707</v>
      </c>
      <c r="AD122" s="13">
        <v>6.9718309859154906E-2</v>
      </c>
      <c r="AE122" s="13">
        <v>6.1363636363636398E-2</v>
      </c>
      <c r="AF122" s="13">
        <v>5.2596600000000002E-3</v>
      </c>
      <c r="AG122" s="13">
        <v>0.16064707</v>
      </c>
      <c r="AH122" s="13">
        <v>7.3514084507042193E-2</v>
      </c>
      <c r="AI122" s="13">
        <v>6.4704545454545404E-2</v>
      </c>
      <c r="AJ122" s="13">
        <v>5.2596600000000002E-3</v>
      </c>
      <c r="AK122" s="13">
        <v>0.16064707</v>
      </c>
      <c r="AL122" s="13">
        <v>6.5845070422535207E-2</v>
      </c>
      <c r="AM122" s="13">
        <v>5.7954545454545398E-2</v>
      </c>
      <c r="AN122" s="13">
        <v>5.2596600000000002E-3</v>
      </c>
      <c r="AO122" s="13">
        <v>0.16064707</v>
      </c>
      <c r="AP122" s="13">
        <v>7.2042253521126795E-2</v>
      </c>
      <c r="AQ122" s="13">
        <v>6.3409090909090901E-2</v>
      </c>
      <c r="AR122" s="13">
        <v>5.2596600000000002E-3</v>
      </c>
      <c r="AS122" s="13">
        <v>0.16064707</v>
      </c>
      <c r="AT122" s="13">
        <v>6.1971830985915501E-2</v>
      </c>
      <c r="AU122" s="13">
        <v>5.6668459999999997E-2</v>
      </c>
      <c r="AV122" s="13">
        <v>5.2596600000000002E-3</v>
      </c>
      <c r="AW122" s="13">
        <v>0.16064707</v>
      </c>
      <c r="AX122" s="13">
        <v>8.5714285714285701E-2</v>
      </c>
      <c r="AY122" s="13">
        <v>7.69230769230769E-2</v>
      </c>
      <c r="AZ122" s="13">
        <v>0</v>
      </c>
      <c r="BA122" s="13">
        <v>0.14285714285714299</v>
      </c>
      <c r="BB122" s="13"/>
      <c r="BC122" s="13"/>
      <c r="BD122" s="13"/>
      <c r="BE122" s="13"/>
      <c r="BF122" s="13"/>
      <c r="BG122" s="13"/>
      <c r="BH122" s="13"/>
      <c r="BI122" s="13"/>
      <c r="BJ122" s="13"/>
      <c r="BK122" s="13"/>
      <c r="BL122" s="13"/>
      <c r="BM122" s="13"/>
      <c r="BN122" s="13"/>
      <c r="BO122" s="13"/>
      <c r="BP122" s="13"/>
      <c r="BQ122" s="13"/>
      <c r="BR122" s="13"/>
      <c r="BS122" s="13"/>
      <c r="BT122" s="13"/>
      <c r="BU122" s="13"/>
      <c r="BV122" s="13"/>
      <c r="BW122" s="13"/>
      <c r="BX122" s="13"/>
      <c r="BY122" s="13"/>
      <c r="BZ122" s="14">
        <f>+INDEX('Monthy Targets'!V:V,MATCH(FY2018_ALL_Targets!$B122,'Monthy Targets'!$B:$B,0))</f>
        <v>2.67</v>
      </c>
      <c r="CA122" s="14">
        <f>+INDEX('Monthy Targets'!W:W,MATCH(FY2018_ALL_Targets!$B122,'Monthy Targets'!$B:$B,0))</f>
        <v>2.67</v>
      </c>
      <c r="CB122" s="14">
        <f>+INDEX('Monthy Targets'!X:X,MATCH(FY2018_ALL_Targets!$B122,'Monthy Targets'!$B:$B,0))</f>
        <v>2.67</v>
      </c>
      <c r="CC122" s="14">
        <f>+INDEX('Monthy Targets'!Y:Y,MATCH(FY2018_ALL_Targets!$B122,'Monthy Targets'!$B:$B,0))</f>
        <v>2.67</v>
      </c>
      <c r="CD122" s="14">
        <f>+INDEX('Monthy Targets'!Z:Z,MATCH(FY2018_ALL_Targets!$B122,'Monthy Targets'!$B:$B,0))</f>
        <v>2.67</v>
      </c>
      <c r="CE122" s="14">
        <f>+INDEX('Monthy Targets'!AA:AA,MATCH(FY2018_ALL_Targets!$B122,'Monthy Targets'!$B:$B,0))</f>
        <v>0</v>
      </c>
      <c r="CF122" s="14">
        <f>+INDEX('Monthy Targets'!AB:AB,MATCH(FY2018_ALL_Targets!$B122,'Monthy Targets'!$B:$B,0))</f>
        <v>0</v>
      </c>
      <c r="CG122" s="14">
        <f>+INDEX('Monthy Targets'!AC:AC,MATCH(FY2018_ALL_Targets!$B122,'Monthy Targets'!$B:$B,0))</f>
        <v>0</v>
      </c>
      <c r="CH122" s="14">
        <f>+INDEX('Monthy Targets'!AD:AD,MATCH(FY2018_ALL_Targets!$B122,'Monthy Targets'!$B:$B,0))</f>
        <v>0</v>
      </c>
      <c r="CI122" s="14">
        <f>+INDEX('Monthy Targets'!AE:AE,MATCH(FY2018_ALL_Targets!$B122,'Monthy Targets'!$B:$B,0))</f>
        <v>0</v>
      </c>
      <c r="CJ122" s="14">
        <f>+INDEX('Monthy Targets'!AF:AF,MATCH(FY2018_ALL_Targets!$B122,'Monthy Targets'!$B:$B,0))</f>
        <v>0</v>
      </c>
      <c r="CK122" s="14">
        <f>+INDEX('Monthy Targets'!AG:AG,MATCH(FY2018_ALL_Targets!$B122,'Monthy Targets'!$B:$B,0))</f>
        <v>0</v>
      </c>
      <c r="CL122" s="14">
        <v>0</v>
      </c>
      <c r="CM122" s="14">
        <v>0</v>
      </c>
      <c r="CN122" s="14">
        <v>0.18</v>
      </c>
      <c r="CO122" s="14">
        <v>0.18</v>
      </c>
      <c r="DB122" s="14">
        <v>0</v>
      </c>
      <c r="DC122" s="14">
        <v>0</v>
      </c>
      <c r="DD122" s="14">
        <v>0.33</v>
      </c>
      <c r="DE122" s="14">
        <v>0.33</v>
      </c>
      <c r="DR122" s="14">
        <v>0.39</v>
      </c>
      <c r="DV122" s="12">
        <f t="shared" si="3"/>
        <v>0</v>
      </c>
      <c r="DW122" s="12">
        <f t="shared" si="4"/>
        <v>0</v>
      </c>
      <c r="DX122" s="12">
        <f t="shared" si="6"/>
        <v>0</v>
      </c>
    </row>
    <row r="123" spans="1:128" x14ac:dyDescent="0.25">
      <c r="A123" s="293">
        <v>5069</v>
      </c>
      <c r="B123" s="293">
        <v>675013</v>
      </c>
      <c r="C123" s="293">
        <v>1017869</v>
      </c>
      <c r="D123" s="14">
        <v>1982930376</v>
      </c>
      <c r="F123" s="27" t="s">
        <v>1258</v>
      </c>
      <c r="G123" s="12" t="s">
        <v>328</v>
      </c>
      <c r="H123" s="27" t="s">
        <v>1283</v>
      </c>
      <c r="I123" s="12" t="s">
        <v>329</v>
      </c>
      <c r="J123" s="13">
        <v>8.3969465648855005E-2</v>
      </c>
      <c r="K123" s="13">
        <v>2.9126213592233E-2</v>
      </c>
      <c r="L123" s="13">
        <v>0</v>
      </c>
      <c r="M123" s="13">
        <v>0.19512195121951201</v>
      </c>
      <c r="N123" s="13">
        <v>3.3538610000000003E-2</v>
      </c>
      <c r="O123" s="13">
        <v>5.6668459999999997E-2</v>
      </c>
      <c r="P123" s="13">
        <v>5.2596600000000002E-3</v>
      </c>
      <c r="Q123" s="13">
        <v>0.16064707</v>
      </c>
      <c r="R123" s="13">
        <v>8.2541984732824397E-2</v>
      </c>
      <c r="S123" s="13">
        <v>5.6668459999999997E-2</v>
      </c>
      <c r="T123" s="13">
        <v>5.2596600000000002E-3</v>
      </c>
      <c r="U123" s="13">
        <v>0.19180487804877999</v>
      </c>
      <c r="V123" s="13">
        <v>7.9770992366412205E-2</v>
      </c>
      <c r="W123" s="13">
        <v>5.6668459999999997E-2</v>
      </c>
      <c r="X123" s="13">
        <v>5.2596600000000002E-3</v>
      </c>
      <c r="Y123" s="13">
        <v>0.185365853658537</v>
      </c>
      <c r="Z123" s="13">
        <v>8.1114503816793901E-2</v>
      </c>
      <c r="AA123" s="13">
        <v>5.6668459999999997E-2</v>
      </c>
      <c r="AB123" s="13">
        <v>5.2596600000000002E-3</v>
      </c>
      <c r="AC123" s="13">
        <v>0.188487804878049</v>
      </c>
      <c r="AD123" s="13">
        <v>7.5572519083969503E-2</v>
      </c>
      <c r="AE123" s="13">
        <v>5.6668459999999997E-2</v>
      </c>
      <c r="AF123" s="13">
        <v>5.2596600000000002E-3</v>
      </c>
      <c r="AG123" s="13">
        <v>0.17560975609756099</v>
      </c>
      <c r="AH123" s="13">
        <v>7.9687022900763294E-2</v>
      </c>
      <c r="AI123" s="13">
        <v>5.6668459999999997E-2</v>
      </c>
      <c r="AJ123" s="13">
        <v>5.2596600000000002E-3</v>
      </c>
      <c r="AK123" s="13">
        <v>0.18517073170731699</v>
      </c>
      <c r="AL123" s="13">
        <v>7.1374045801526703E-2</v>
      </c>
      <c r="AM123" s="13">
        <v>5.6668459999999997E-2</v>
      </c>
      <c r="AN123" s="13">
        <v>5.2596600000000002E-3</v>
      </c>
      <c r="AO123" s="13">
        <v>0.16585365853658501</v>
      </c>
      <c r="AP123" s="13">
        <v>7.8091603053435099E-2</v>
      </c>
      <c r="AQ123" s="13">
        <v>5.6668459999999997E-2</v>
      </c>
      <c r="AR123" s="13">
        <v>5.2596600000000002E-3</v>
      </c>
      <c r="AS123" s="13">
        <v>0.181463414634146</v>
      </c>
      <c r="AT123" s="13">
        <v>6.7175572519084001E-2</v>
      </c>
      <c r="AU123" s="13">
        <v>5.6668459999999997E-2</v>
      </c>
      <c r="AV123" s="13">
        <v>5.2596600000000002E-3</v>
      </c>
      <c r="AW123" s="13">
        <v>0.16064707</v>
      </c>
      <c r="AX123" s="13">
        <v>6.4516129032258104E-2</v>
      </c>
      <c r="AY123" s="13">
        <v>0</v>
      </c>
      <c r="AZ123" s="13">
        <v>0</v>
      </c>
      <c r="BA123" s="13">
        <v>0.214285714285714</v>
      </c>
      <c r="BB123" s="13"/>
      <c r="BC123" s="13"/>
      <c r="BD123" s="13"/>
      <c r="BE123" s="13"/>
      <c r="BF123" s="13"/>
      <c r="BG123" s="13"/>
      <c r="BH123" s="13"/>
      <c r="BI123" s="13"/>
      <c r="BJ123" s="13"/>
      <c r="BK123" s="13"/>
      <c r="BL123" s="13"/>
      <c r="BM123" s="13"/>
      <c r="BN123" s="13"/>
      <c r="BO123" s="13"/>
      <c r="BP123" s="13"/>
      <c r="BQ123" s="13"/>
      <c r="BR123" s="13"/>
      <c r="BS123" s="13"/>
      <c r="BT123" s="13"/>
      <c r="BU123" s="13"/>
      <c r="BV123" s="13"/>
      <c r="BW123" s="13"/>
      <c r="BX123" s="13"/>
      <c r="BY123" s="13"/>
      <c r="BZ123" s="14">
        <f>+INDEX('Monthy Targets'!V:V,MATCH(FY2018_ALL_Targets!$B123,'Monthy Targets'!$B:$B,0))</f>
        <v>2.2400000000000002</v>
      </c>
      <c r="CA123" s="14">
        <f>+INDEX('Monthy Targets'!W:W,MATCH(FY2018_ALL_Targets!$B123,'Monthy Targets'!$B:$B,0))</f>
        <v>2.2400000000000002</v>
      </c>
      <c r="CB123" s="14">
        <f>+INDEX('Monthy Targets'!X:X,MATCH(FY2018_ALL_Targets!$B123,'Monthy Targets'!$B:$B,0))</f>
        <v>2.2400000000000002</v>
      </c>
      <c r="CC123" s="14">
        <f>+INDEX('Monthy Targets'!Y:Y,MATCH(FY2018_ALL_Targets!$B123,'Monthy Targets'!$B:$B,0))</f>
        <v>2.2400000000000002</v>
      </c>
      <c r="CD123" s="14">
        <f>+INDEX('Monthy Targets'!Z:Z,MATCH(FY2018_ALL_Targets!$B123,'Monthy Targets'!$B:$B,0))</f>
        <v>2.2400000000000002</v>
      </c>
      <c r="CE123" s="14">
        <f>+INDEX('Monthy Targets'!AA:AA,MATCH(FY2018_ALL_Targets!$B123,'Monthy Targets'!$B:$B,0))</f>
        <v>0</v>
      </c>
      <c r="CF123" s="14">
        <f>+INDEX('Monthy Targets'!AB:AB,MATCH(FY2018_ALL_Targets!$B123,'Monthy Targets'!$B:$B,0))</f>
        <v>0</v>
      </c>
      <c r="CG123" s="14">
        <f>+INDEX('Monthy Targets'!AC:AC,MATCH(FY2018_ALL_Targets!$B123,'Monthy Targets'!$B:$B,0))</f>
        <v>0</v>
      </c>
      <c r="CH123" s="14">
        <f>+INDEX('Monthy Targets'!AD:AD,MATCH(FY2018_ALL_Targets!$B123,'Monthy Targets'!$B:$B,0))</f>
        <v>0</v>
      </c>
      <c r="CI123" s="14">
        <f>+INDEX('Monthy Targets'!AE:AE,MATCH(FY2018_ALL_Targets!$B123,'Monthy Targets'!$B:$B,0))</f>
        <v>0</v>
      </c>
      <c r="CJ123" s="14">
        <f>+INDEX('Monthy Targets'!AF:AF,MATCH(FY2018_ALL_Targets!$B123,'Monthy Targets'!$B:$B,0))</f>
        <v>0</v>
      </c>
      <c r="CK123" s="14">
        <f>+INDEX('Monthy Targets'!AG:AG,MATCH(FY2018_ALL_Targets!$B123,'Monthy Targets'!$B:$B,0))</f>
        <v>0</v>
      </c>
      <c r="CL123" s="14">
        <v>0.15</v>
      </c>
      <c r="CM123" s="14">
        <v>0.15</v>
      </c>
      <c r="CN123" s="14">
        <v>0.15</v>
      </c>
      <c r="CO123" s="14">
        <v>0</v>
      </c>
      <c r="DB123" s="14">
        <v>0.28000000000000003</v>
      </c>
      <c r="DC123" s="14">
        <v>0.28000000000000003</v>
      </c>
      <c r="DD123" s="14">
        <v>0.28000000000000003</v>
      </c>
      <c r="DE123" s="14">
        <v>0</v>
      </c>
      <c r="DR123" s="14">
        <v>0.38</v>
      </c>
      <c r="DV123" s="12">
        <f t="shared" si="3"/>
        <v>0</v>
      </c>
      <c r="DW123" s="12">
        <f t="shared" si="4"/>
        <v>0</v>
      </c>
      <c r="DX123" s="12">
        <f t="shared" si="6"/>
        <v>0</v>
      </c>
    </row>
    <row r="124" spans="1:128" x14ac:dyDescent="0.25">
      <c r="A124" s="293">
        <v>4626</v>
      </c>
      <c r="B124" s="293">
        <v>675014</v>
      </c>
      <c r="C124" s="293">
        <v>1026130</v>
      </c>
      <c r="D124" s="14">
        <v>1649268152</v>
      </c>
      <c r="F124" s="27" t="s">
        <v>1258</v>
      </c>
      <c r="G124" s="12" t="s">
        <v>754</v>
      </c>
      <c r="H124" s="27" t="s">
        <v>1300</v>
      </c>
      <c r="I124" s="12" t="s">
        <v>755</v>
      </c>
      <c r="J124" s="13">
        <v>0.04</v>
      </c>
      <c r="K124" s="13">
        <v>8.6206896551724102E-2</v>
      </c>
      <c r="L124" s="13">
        <v>0</v>
      </c>
      <c r="M124" s="13">
        <v>0.17948717948717899</v>
      </c>
      <c r="N124" s="13">
        <v>3.3538610000000003E-2</v>
      </c>
      <c r="O124" s="13">
        <v>5.6668459999999997E-2</v>
      </c>
      <c r="P124" s="13">
        <v>5.2596600000000002E-3</v>
      </c>
      <c r="Q124" s="13">
        <v>0.16064707</v>
      </c>
      <c r="R124" s="13">
        <v>3.9320000000000001E-2</v>
      </c>
      <c r="S124" s="13">
        <v>8.4741379310344797E-2</v>
      </c>
      <c r="T124" s="13">
        <v>5.2596600000000002E-3</v>
      </c>
      <c r="U124" s="13">
        <v>0.17643589743589699</v>
      </c>
      <c r="V124" s="13">
        <v>3.7999999999999999E-2</v>
      </c>
      <c r="W124" s="13">
        <v>8.18965517241379E-2</v>
      </c>
      <c r="X124" s="13">
        <v>5.2596600000000002E-3</v>
      </c>
      <c r="Y124" s="13">
        <v>0.17051282051282099</v>
      </c>
      <c r="Z124" s="13">
        <v>3.8640000000000001E-2</v>
      </c>
      <c r="AA124" s="13">
        <v>8.3275862068965506E-2</v>
      </c>
      <c r="AB124" s="13">
        <v>5.2596600000000002E-3</v>
      </c>
      <c r="AC124" s="13">
        <v>0.173384615384615</v>
      </c>
      <c r="AD124" s="13">
        <v>3.5999999999999997E-2</v>
      </c>
      <c r="AE124" s="13">
        <v>7.7586206896551699E-2</v>
      </c>
      <c r="AF124" s="13">
        <v>5.2596600000000002E-3</v>
      </c>
      <c r="AG124" s="13">
        <v>0.16153846153846199</v>
      </c>
      <c r="AH124" s="13">
        <v>3.7960000000000001E-2</v>
      </c>
      <c r="AI124" s="13">
        <v>8.1810344827586201E-2</v>
      </c>
      <c r="AJ124" s="13">
        <v>5.2596600000000002E-3</v>
      </c>
      <c r="AK124" s="13">
        <v>0.170333333333333</v>
      </c>
      <c r="AL124" s="13">
        <v>3.4000000000000002E-2</v>
      </c>
      <c r="AM124" s="13">
        <v>7.3275862068965497E-2</v>
      </c>
      <c r="AN124" s="13">
        <v>5.2596600000000002E-3</v>
      </c>
      <c r="AO124" s="13">
        <v>0.16064707</v>
      </c>
      <c r="AP124" s="13">
        <v>3.7199999999999997E-2</v>
      </c>
      <c r="AQ124" s="13">
        <v>8.0172413793103497E-2</v>
      </c>
      <c r="AR124" s="13">
        <v>5.2596600000000002E-3</v>
      </c>
      <c r="AS124" s="13">
        <v>0.16692307692307701</v>
      </c>
      <c r="AT124" s="13">
        <v>3.3538610000000003E-2</v>
      </c>
      <c r="AU124" s="13">
        <v>6.8965517241379296E-2</v>
      </c>
      <c r="AV124" s="13">
        <v>5.2596600000000002E-3</v>
      </c>
      <c r="AW124" s="13">
        <v>0.16064707</v>
      </c>
      <c r="AX124" s="13">
        <v>6.4516129032258104E-2</v>
      </c>
      <c r="AY124" s="13" t="s">
        <v>3345</v>
      </c>
      <c r="AZ124" s="13">
        <v>0</v>
      </c>
      <c r="BA124" s="13">
        <v>0.225806451612903</v>
      </c>
      <c r="BB124" s="13"/>
      <c r="BC124" s="13"/>
      <c r="BD124" s="13"/>
      <c r="BE124" s="13"/>
      <c r="BF124" s="13"/>
      <c r="BG124" s="13"/>
      <c r="BH124" s="13"/>
      <c r="BI124" s="13"/>
      <c r="BJ124" s="13"/>
      <c r="BK124" s="13"/>
      <c r="BL124" s="13"/>
      <c r="BM124" s="13"/>
      <c r="BN124" s="13"/>
      <c r="BO124" s="13"/>
      <c r="BP124" s="13"/>
      <c r="BQ124" s="13"/>
      <c r="BR124" s="13"/>
      <c r="BS124" s="13"/>
      <c r="BT124" s="13"/>
      <c r="BU124" s="13"/>
      <c r="BV124" s="13"/>
      <c r="BW124" s="13"/>
      <c r="BX124" s="13"/>
      <c r="BY124" s="13"/>
      <c r="BZ124" s="14">
        <f>+INDEX('Monthy Targets'!V:V,MATCH(FY2018_ALL_Targets!$B124,'Monthy Targets'!$B:$B,0))</f>
        <v>2.98</v>
      </c>
      <c r="CA124" s="14">
        <f>+INDEX('Monthy Targets'!W:W,MATCH(FY2018_ALL_Targets!$B124,'Monthy Targets'!$B:$B,0))</f>
        <v>2.98</v>
      </c>
      <c r="CB124" s="14">
        <f>+INDEX('Monthy Targets'!X:X,MATCH(FY2018_ALL_Targets!$B124,'Monthy Targets'!$B:$B,0))</f>
        <v>2.98</v>
      </c>
      <c r="CC124" s="14">
        <f>+INDEX('Monthy Targets'!Y:Y,MATCH(FY2018_ALL_Targets!$B124,'Monthy Targets'!$B:$B,0))</f>
        <v>2.98</v>
      </c>
      <c r="CD124" s="14">
        <f>+INDEX('Monthy Targets'!Z:Z,MATCH(FY2018_ALL_Targets!$B124,'Monthy Targets'!$B:$B,0))</f>
        <v>2.98</v>
      </c>
      <c r="CE124" s="14">
        <f>+INDEX('Monthy Targets'!AA:AA,MATCH(FY2018_ALL_Targets!$B124,'Monthy Targets'!$B:$B,0))</f>
        <v>0</v>
      </c>
      <c r="CF124" s="14">
        <f>+INDEX('Monthy Targets'!AB:AB,MATCH(FY2018_ALL_Targets!$B124,'Monthy Targets'!$B:$B,0))</f>
        <v>0</v>
      </c>
      <c r="CG124" s="14">
        <f>+INDEX('Monthy Targets'!AC:AC,MATCH(FY2018_ALL_Targets!$B124,'Monthy Targets'!$B:$B,0))</f>
        <v>0</v>
      </c>
      <c r="CH124" s="14">
        <f>+INDEX('Monthy Targets'!AD:AD,MATCH(FY2018_ALL_Targets!$B124,'Monthy Targets'!$B:$B,0))</f>
        <v>0</v>
      </c>
      <c r="CI124" s="14">
        <f>+INDEX('Monthy Targets'!AE:AE,MATCH(FY2018_ALL_Targets!$B124,'Monthy Targets'!$B:$B,0))</f>
        <v>0</v>
      </c>
      <c r="CJ124" s="14">
        <f>+INDEX('Monthy Targets'!AF:AF,MATCH(FY2018_ALL_Targets!$B124,'Monthy Targets'!$B:$B,0))</f>
        <v>0</v>
      </c>
      <c r="CK124" s="14">
        <f>+INDEX('Monthy Targets'!AG:AG,MATCH(FY2018_ALL_Targets!$B124,'Monthy Targets'!$B:$B,0))</f>
        <v>0</v>
      </c>
      <c r="CL124" s="14">
        <v>0</v>
      </c>
      <c r="CM124" s="14">
        <v>0.2</v>
      </c>
      <c r="CN124" s="14">
        <v>0.2</v>
      </c>
      <c r="CO124" s="14">
        <v>0</v>
      </c>
      <c r="DB124" s="14">
        <v>0</v>
      </c>
      <c r="DC124" s="14">
        <v>0.37</v>
      </c>
      <c r="DD124" s="14">
        <v>0.37</v>
      </c>
      <c r="DE124" s="14">
        <v>0</v>
      </c>
      <c r="DR124" s="14">
        <v>0.44</v>
      </c>
      <c r="DV124" s="12">
        <f t="shared" si="3"/>
        <v>0</v>
      </c>
      <c r="DW124" s="12">
        <f t="shared" si="4"/>
        <v>0</v>
      </c>
      <c r="DX124" s="12">
        <f t="shared" si="6"/>
        <v>0</v>
      </c>
    </row>
    <row r="125" spans="1:128" x14ac:dyDescent="0.25">
      <c r="A125" s="293">
        <v>4266</v>
      </c>
      <c r="B125" s="293">
        <v>675017</v>
      </c>
      <c r="C125" s="293">
        <v>1026610</v>
      </c>
      <c r="D125" s="14">
        <v>1720076417</v>
      </c>
      <c r="F125" s="27" t="s">
        <v>1258</v>
      </c>
      <c r="G125" s="12" t="s">
        <v>616</v>
      </c>
      <c r="H125" s="27" t="s">
        <v>1264</v>
      </c>
      <c r="I125" s="12" t="s">
        <v>617</v>
      </c>
      <c r="J125" s="13">
        <v>4.6610169491525397E-2</v>
      </c>
      <c r="K125" s="13">
        <v>0.11504424778761101</v>
      </c>
      <c r="L125" s="13">
        <v>0</v>
      </c>
      <c r="M125" s="13">
        <v>0.37837837837837801</v>
      </c>
      <c r="N125" s="13">
        <v>3.3538610000000003E-2</v>
      </c>
      <c r="O125" s="13">
        <v>5.6668459999999997E-2</v>
      </c>
      <c r="P125" s="13">
        <v>5.2596600000000002E-3</v>
      </c>
      <c r="Q125" s="13">
        <v>0.16064707</v>
      </c>
      <c r="R125" s="13">
        <v>4.5817796610169499E-2</v>
      </c>
      <c r="S125" s="13">
        <v>0.11308849557522101</v>
      </c>
      <c r="T125" s="13">
        <v>5.2596600000000002E-3</v>
      </c>
      <c r="U125" s="13">
        <v>0.37194594594594599</v>
      </c>
      <c r="V125" s="13">
        <v>4.42796610169491E-2</v>
      </c>
      <c r="W125" s="13">
        <v>0.10929203539823</v>
      </c>
      <c r="X125" s="13">
        <v>5.2596600000000002E-3</v>
      </c>
      <c r="Y125" s="13">
        <v>0.35945945945945901</v>
      </c>
      <c r="Z125" s="13">
        <v>4.5025423728813602E-2</v>
      </c>
      <c r="AA125" s="13">
        <v>0.11113274336283201</v>
      </c>
      <c r="AB125" s="13">
        <v>5.2596600000000002E-3</v>
      </c>
      <c r="AC125" s="13">
        <v>0.36551351351351402</v>
      </c>
      <c r="AD125" s="13">
        <v>4.19491525423729E-2</v>
      </c>
      <c r="AE125" s="13">
        <v>0.10353982300884999</v>
      </c>
      <c r="AF125" s="13">
        <v>5.2596600000000002E-3</v>
      </c>
      <c r="AG125" s="13">
        <v>0.340540540540541</v>
      </c>
      <c r="AH125" s="13">
        <v>4.42330508474576E-2</v>
      </c>
      <c r="AI125" s="13">
        <v>0.10917699115044199</v>
      </c>
      <c r="AJ125" s="13">
        <v>5.2596600000000002E-3</v>
      </c>
      <c r="AK125" s="13">
        <v>0.359081081081081</v>
      </c>
      <c r="AL125" s="13">
        <v>3.9618644067796603E-2</v>
      </c>
      <c r="AM125" s="13">
        <v>9.7787610619469001E-2</v>
      </c>
      <c r="AN125" s="13">
        <v>5.2596600000000002E-3</v>
      </c>
      <c r="AO125" s="13">
        <v>0.321621621621622</v>
      </c>
      <c r="AP125" s="13">
        <v>4.3347457627118599E-2</v>
      </c>
      <c r="AQ125" s="13">
        <v>0.10699115044247801</v>
      </c>
      <c r="AR125" s="13">
        <v>5.2596600000000002E-3</v>
      </c>
      <c r="AS125" s="13">
        <v>0.35189189189189202</v>
      </c>
      <c r="AT125" s="13">
        <v>3.7288135593220299E-2</v>
      </c>
      <c r="AU125" s="13">
        <v>9.2035398230088494E-2</v>
      </c>
      <c r="AV125" s="13">
        <v>5.2596600000000002E-3</v>
      </c>
      <c r="AW125" s="13">
        <v>0.302702702702703</v>
      </c>
      <c r="AX125" s="13">
        <v>0</v>
      </c>
      <c r="AY125" s="13">
        <v>3.5714285714285698E-2</v>
      </c>
      <c r="AZ125" s="13">
        <v>0</v>
      </c>
      <c r="BA125" s="13">
        <v>0.39393939393939398</v>
      </c>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14">
        <f>+INDEX('Monthy Targets'!V:V,MATCH(FY2018_ALL_Targets!$B125,'Monthy Targets'!$B:$B,0))</f>
        <v>7.33</v>
      </c>
      <c r="CA125" s="14">
        <f>+INDEX('Monthy Targets'!W:W,MATCH(FY2018_ALL_Targets!$B125,'Monthy Targets'!$B:$B,0))</f>
        <v>7.33</v>
      </c>
      <c r="CB125" s="14">
        <f>+INDEX('Monthy Targets'!X:X,MATCH(FY2018_ALL_Targets!$B125,'Monthy Targets'!$B:$B,0))</f>
        <v>7.33</v>
      </c>
      <c r="CC125" s="14">
        <f>+INDEX('Monthy Targets'!Y:Y,MATCH(FY2018_ALL_Targets!$B125,'Monthy Targets'!$B:$B,0))</f>
        <v>7.33</v>
      </c>
      <c r="CD125" s="14">
        <f>+INDEX('Monthy Targets'!Z:Z,MATCH(FY2018_ALL_Targets!$B125,'Monthy Targets'!$B:$B,0))</f>
        <v>7.33</v>
      </c>
      <c r="CE125" s="14">
        <f>+INDEX('Monthy Targets'!AA:AA,MATCH(FY2018_ALL_Targets!$B125,'Monthy Targets'!$B:$B,0))</f>
        <v>0</v>
      </c>
      <c r="CF125" s="14">
        <f>+INDEX('Monthy Targets'!AB:AB,MATCH(FY2018_ALL_Targets!$B125,'Monthy Targets'!$B:$B,0))</f>
        <v>0</v>
      </c>
      <c r="CG125" s="14">
        <f>+INDEX('Monthy Targets'!AC:AC,MATCH(FY2018_ALL_Targets!$B125,'Monthy Targets'!$B:$B,0))</f>
        <v>0</v>
      </c>
      <c r="CH125" s="14">
        <f>+INDEX('Monthy Targets'!AD:AD,MATCH(FY2018_ALL_Targets!$B125,'Monthy Targets'!$B:$B,0))</f>
        <v>0</v>
      </c>
      <c r="CI125" s="14">
        <f>+INDEX('Monthy Targets'!AE:AE,MATCH(FY2018_ALL_Targets!$B125,'Monthy Targets'!$B:$B,0))</f>
        <v>0</v>
      </c>
      <c r="CJ125" s="14">
        <f>+INDEX('Monthy Targets'!AF:AF,MATCH(FY2018_ALL_Targets!$B125,'Monthy Targets'!$B:$B,0))</f>
        <v>0</v>
      </c>
      <c r="CK125" s="14">
        <f>+INDEX('Monthy Targets'!AG:AG,MATCH(FY2018_ALL_Targets!$B125,'Monthy Targets'!$B:$B,0))</f>
        <v>0</v>
      </c>
      <c r="CL125" s="14">
        <v>0.49</v>
      </c>
      <c r="CM125" s="14">
        <v>0.49</v>
      </c>
      <c r="CN125" s="14">
        <v>0.49</v>
      </c>
      <c r="CO125" s="14">
        <v>0</v>
      </c>
      <c r="DB125" s="14">
        <v>0.91</v>
      </c>
      <c r="DC125" s="14">
        <v>0.91</v>
      </c>
      <c r="DD125" s="14">
        <v>0.91</v>
      </c>
      <c r="DE125" s="14">
        <v>0</v>
      </c>
      <c r="DR125" s="14">
        <v>1.23</v>
      </c>
      <c r="DV125" s="12">
        <f t="shared" si="3"/>
        <v>0</v>
      </c>
      <c r="DW125" s="12">
        <f t="shared" si="4"/>
        <v>0</v>
      </c>
      <c r="DX125" s="12">
        <f t="shared" si="6"/>
        <v>0</v>
      </c>
    </row>
    <row r="126" spans="1:128" x14ac:dyDescent="0.25">
      <c r="A126" s="293">
        <v>4979</v>
      </c>
      <c r="B126" s="293">
        <v>675018</v>
      </c>
      <c r="C126" s="293">
        <v>1013536</v>
      </c>
      <c r="D126" s="14">
        <v>1427030261</v>
      </c>
      <c r="F126" s="27" t="s">
        <v>1293</v>
      </c>
      <c r="G126" s="12" t="s">
        <v>885</v>
      </c>
      <c r="H126" s="27" t="s">
        <v>1461</v>
      </c>
      <c r="I126" s="12" t="s">
        <v>886</v>
      </c>
      <c r="J126" s="13">
        <v>1.78041543026706E-2</v>
      </c>
      <c r="K126" s="13">
        <v>4.2452830188679201E-2</v>
      </c>
      <c r="L126" s="13">
        <v>0</v>
      </c>
      <c r="M126" s="13">
        <v>0.149090909090909</v>
      </c>
      <c r="N126" s="13">
        <v>3.3538610000000003E-2</v>
      </c>
      <c r="O126" s="13">
        <v>5.6668459999999997E-2</v>
      </c>
      <c r="P126" s="13">
        <v>5.2596600000000002E-3</v>
      </c>
      <c r="Q126" s="13">
        <v>0.16064707</v>
      </c>
      <c r="R126" s="13">
        <v>3.3538610000000003E-2</v>
      </c>
      <c r="S126" s="13">
        <v>5.6668459999999997E-2</v>
      </c>
      <c r="T126" s="13">
        <v>5.2596600000000002E-3</v>
      </c>
      <c r="U126" s="13">
        <v>0.16064707</v>
      </c>
      <c r="V126" s="13">
        <v>3.3538610000000003E-2</v>
      </c>
      <c r="W126" s="13">
        <v>5.6668459999999997E-2</v>
      </c>
      <c r="X126" s="13">
        <v>5.2596600000000002E-3</v>
      </c>
      <c r="Y126" s="13">
        <v>0.16064707</v>
      </c>
      <c r="Z126" s="13">
        <v>3.3538610000000003E-2</v>
      </c>
      <c r="AA126" s="13">
        <v>5.6668459999999997E-2</v>
      </c>
      <c r="AB126" s="13">
        <v>5.2596600000000002E-3</v>
      </c>
      <c r="AC126" s="13">
        <v>0.16064707</v>
      </c>
      <c r="AD126" s="13">
        <v>3.3538610000000003E-2</v>
      </c>
      <c r="AE126" s="13">
        <v>5.6668459999999997E-2</v>
      </c>
      <c r="AF126" s="13">
        <v>5.2596600000000002E-3</v>
      </c>
      <c r="AG126" s="13">
        <v>0.16064707</v>
      </c>
      <c r="AH126" s="13">
        <v>3.3538610000000003E-2</v>
      </c>
      <c r="AI126" s="13">
        <v>5.6668459999999997E-2</v>
      </c>
      <c r="AJ126" s="13">
        <v>5.2596600000000002E-3</v>
      </c>
      <c r="AK126" s="13">
        <v>0.16064707</v>
      </c>
      <c r="AL126" s="13">
        <v>3.3538610000000003E-2</v>
      </c>
      <c r="AM126" s="13">
        <v>5.6668459999999997E-2</v>
      </c>
      <c r="AN126" s="13">
        <v>5.2596600000000002E-3</v>
      </c>
      <c r="AO126" s="13">
        <v>0.16064707</v>
      </c>
      <c r="AP126" s="13">
        <v>3.3538610000000003E-2</v>
      </c>
      <c r="AQ126" s="13">
        <v>5.6668459999999997E-2</v>
      </c>
      <c r="AR126" s="13">
        <v>5.2596600000000002E-3</v>
      </c>
      <c r="AS126" s="13">
        <v>0.16064707</v>
      </c>
      <c r="AT126" s="13">
        <v>3.3538610000000003E-2</v>
      </c>
      <c r="AU126" s="13">
        <v>5.6668459999999997E-2</v>
      </c>
      <c r="AV126" s="13">
        <v>5.2596600000000002E-3</v>
      </c>
      <c r="AW126" s="13">
        <v>0.16064707</v>
      </c>
      <c r="AX126" s="13">
        <v>5.5555555555555601E-2</v>
      </c>
      <c r="AY126" s="13">
        <v>7.5757575757575801E-2</v>
      </c>
      <c r="AZ126" s="13">
        <v>0</v>
      </c>
      <c r="BA126" s="13">
        <v>0.246753246753247</v>
      </c>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14">
        <f>+INDEX('Monthy Targets'!V:V,MATCH(FY2018_ALL_Targets!$B126,'Monthy Targets'!$B:$B,0))</f>
        <v>0</v>
      </c>
      <c r="CA126" s="14">
        <f>+INDEX('Monthy Targets'!W:W,MATCH(FY2018_ALL_Targets!$B126,'Monthy Targets'!$B:$B,0))</f>
        <v>0</v>
      </c>
      <c r="CB126" s="14">
        <f>+INDEX('Monthy Targets'!X:X,MATCH(FY2018_ALL_Targets!$B126,'Monthy Targets'!$B:$B,0))</f>
        <v>0</v>
      </c>
      <c r="CC126" s="14">
        <f>+INDEX('Monthy Targets'!Y:Y,MATCH(FY2018_ALL_Targets!$B126,'Monthy Targets'!$B:$B,0))</f>
        <v>0</v>
      </c>
      <c r="CD126" s="14">
        <f>+INDEX('Monthy Targets'!Z:Z,MATCH(FY2018_ALL_Targets!$B126,'Monthy Targets'!$B:$B,0))</f>
        <v>0</v>
      </c>
      <c r="CE126" s="14">
        <f>+INDEX('Monthy Targets'!AA:AA,MATCH(FY2018_ALL_Targets!$B126,'Monthy Targets'!$B:$B,0))</f>
        <v>0</v>
      </c>
      <c r="CF126" s="14">
        <f>+INDEX('Monthy Targets'!AB:AB,MATCH(FY2018_ALL_Targets!$B126,'Monthy Targets'!$B:$B,0))</f>
        <v>0</v>
      </c>
      <c r="CG126" s="14">
        <f>+INDEX('Monthy Targets'!AC:AC,MATCH(FY2018_ALL_Targets!$B126,'Monthy Targets'!$B:$B,0))</f>
        <v>0</v>
      </c>
      <c r="CH126" s="14">
        <f>+INDEX('Monthy Targets'!AD:AD,MATCH(FY2018_ALL_Targets!$B126,'Monthy Targets'!$B:$B,0))</f>
        <v>0</v>
      </c>
      <c r="CI126" s="14">
        <f>+INDEX('Monthy Targets'!AE:AE,MATCH(FY2018_ALL_Targets!$B126,'Monthy Targets'!$B:$B,0))</f>
        <v>0</v>
      </c>
      <c r="CJ126" s="14">
        <f>+INDEX('Monthy Targets'!AF:AF,MATCH(FY2018_ALL_Targets!$B126,'Monthy Targets'!$B:$B,0))</f>
        <v>0</v>
      </c>
      <c r="CK126" s="14">
        <f>+INDEX('Monthy Targets'!AG:AG,MATCH(FY2018_ALL_Targets!$B126,'Monthy Targets'!$B:$B,0))</f>
        <v>0</v>
      </c>
      <c r="CL126" s="14">
        <v>0</v>
      </c>
      <c r="CM126" s="14">
        <v>0</v>
      </c>
      <c r="CN126" s="14">
        <v>0.65</v>
      </c>
      <c r="CO126" s="14">
        <v>0</v>
      </c>
      <c r="DB126" s="14">
        <v>0</v>
      </c>
      <c r="DC126" s="14">
        <v>0</v>
      </c>
      <c r="DD126" s="14">
        <v>1.21</v>
      </c>
      <c r="DE126" s="14">
        <v>0</v>
      </c>
      <c r="DR126" s="14">
        <v>0.2</v>
      </c>
      <c r="DV126" s="12">
        <f t="shared" si="3"/>
        <v>0</v>
      </c>
      <c r="DW126" s="12">
        <f t="shared" si="4"/>
        <v>0</v>
      </c>
      <c r="DX126" s="12">
        <f t="shared" si="6"/>
        <v>0</v>
      </c>
    </row>
    <row r="127" spans="1:128" x14ac:dyDescent="0.25">
      <c r="A127" s="293">
        <v>5014</v>
      </c>
      <c r="B127" s="293">
        <v>675019</v>
      </c>
      <c r="C127" s="293">
        <v>1026410</v>
      </c>
      <c r="D127" s="14">
        <v>1013312248</v>
      </c>
      <c r="F127" s="27" t="s">
        <v>1272</v>
      </c>
      <c r="G127" s="12" t="s">
        <v>909</v>
      </c>
      <c r="H127" s="27" t="s">
        <v>1283</v>
      </c>
      <c r="I127" s="12" t="s">
        <v>910</v>
      </c>
      <c r="J127" s="13">
        <v>3.9436619718309897E-2</v>
      </c>
      <c r="K127" s="13">
        <v>7.1428571428571397E-2</v>
      </c>
      <c r="L127" s="13">
        <v>2.84900284900285E-3</v>
      </c>
      <c r="M127" s="13">
        <v>0.65363128491620104</v>
      </c>
      <c r="N127" s="13">
        <v>3.3538610000000003E-2</v>
      </c>
      <c r="O127" s="13">
        <v>5.6668459999999997E-2</v>
      </c>
      <c r="P127" s="13">
        <v>5.2596600000000002E-3</v>
      </c>
      <c r="Q127" s="13">
        <v>0.16064707</v>
      </c>
      <c r="R127" s="13">
        <v>3.8766197183098601E-2</v>
      </c>
      <c r="S127" s="13">
        <v>7.0214285714285701E-2</v>
      </c>
      <c r="T127" s="13">
        <v>5.2596600000000002E-3</v>
      </c>
      <c r="U127" s="13">
        <v>0.64251955307262598</v>
      </c>
      <c r="V127" s="13">
        <v>3.7464788732394401E-2</v>
      </c>
      <c r="W127" s="13">
        <v>6.7857142857142894E-2</v>
      </c>
      <c r="X127" s="13">
        <v>5.2596600000000002E-3</v>
      </c>
      <c r="Y127" s="13">
        <v>0.620949720670391</v>
      </c>
      <c r="Z127" s="13">
        <v>3.8095774647887298E-2</v>
      </c>
      <c r="AA127" s="13">
        <v>6.9000000000000006E-2</v>
      </c>
      <c r="AB127" s="13">
        <v>5.2596600000000002E-3</v>
      </c>
      <c r="AC127" s="13">
        <v>0.63140782122905004</v>
      </c>
      <c r="AD127" s="13">
        <v>3.5492957746478898E-2</v>
      </c>
      <c r="AE127" s="13">
        <v>6.4285714285714293E-2</v>
      </c>
      <c r="AF127" s="13">
        <v>5.2596600000000002E-3</v>
      </c>
      <c r="AG127" s="13">
        <v>0.58826815642458097</v>
      </c>
      <c r="AH127" s="13">
        <v>3.74253521126761E-2</v>
      </c>
      <c r="AI127" s="13">
        <v>6.7785714285714296E-2</v>
      </c>
      <c r="AJ127" s="13">
        <v>5.2596600000000002E-3</v>
      </c>
      <c r="AK127" s="13">
        <v>0.62029608938547498</v>
      </c>
      <c r="AL127" s="13">
        <v>3.3538610000000003E-2</v>
      </c>
      <c r="AM127" s="13">
        <v>6.07142857142857E-2</v>
      </c>
      <c r="AN127" s="13">
        <v>5.2596600000000002E-3</v>
      </c>
      <c r="AO127" s="13">
        <v>0.55558659217877104</v>
      </c>
      <c r="AP127" s="13">
        <v>3.6676056338028201E-2</v>
      </c>
      <c r="AQ127" s="13">
        <v>6.6428571428571406E-2</v>
      </c>
      <c r="AR127" s="13">
        <v>5.2596600000000002E-3</v>
      </c>
      <c r="AS127" s="13">
        <v>0.60787709497206699</v>
      </c>
      <c r="AT127" s="13">
        <v>3.3538610000000003E-2</v>
      </c>
      <c r="AU127" s="13">
        <v>5.7142857142857099E-2</v>
      </c>
      <c r="AV127" s="13">
        <v>5.2596600000000002E-3</v>
      </c>
      <c r="AW127" s="13">
        <v>0.52290502793296101</v>
      </c>
      <c r="AX127" s="13">
        <v>2.2222222222222199E-2</v>
      </c>
      <c r="AY127" s="13">
        <v>2.8571428571428598E-2</v>
      </c>
      <c r="AZ127" s="13">
        <v>1.1111111111111099E-2</v>
      </c>
      <c r="BA127" s="13">
        <v>0.51111111111111096</v>
      </c>
      <c r="BB127" s="13"/>
      <c r="BC127" s="13"/>
      <c r="BD127" s="13"/>
      <c r="BE127" s="13"/>
      <c r="BF127" s="13"/>
      <c r="BG127" s="13"/>
      <c r="BH127" s="13"/>
      <c r="BI127" s="13"/>
      <c r="BJ127" s="13"/>
      <c r="BK127" s="13"/>
      <c r="BL127" s="13"/>
      <c r="BM127" s="13"/>
      <c r="BN127" s="13"/>
      <c r="BO127" s="13"/>
      <c r="BP127" s="13"/>
      <c r="BQ127" s="13"/>
      <c r="BR127" s="13"/>
      <c r="BS127" s="13"/>
      <c r="BT127" s="13"/>
      <c r="BU127" s="13"/>
      <c r="BV127" s="13"/>
      <c r="BW127" s="13"/>
      <c r="BX127" s="13"/>
      <c r="BY127" s="13"/>
      <c r="BZ127" s="14">
        <f>+INDEX('Monthy Targets'!V:V,MATCH(FY2018_ALL_Targets!$B127,'Monthy Targets'!$B:$B,0))</f>
        <v>30.71</v>
      </c>
      <c r="CA127" s="14">
        <f>+INDEX('Monthy Targets'!W:W,MATCH(FY2018_ALL_Targets!$B127,'Monthy Targets'!$B:$B,0))</f>
        <v>30.71</v>
      </c>
      <c r="CB127" s="14">
        <f>+INDEX('Monthy Targets'!X:X,MATCH(FY2018_ALL_Targets!$B127,'Monthy Targets'!$B:$B,0))</f>
        <v>30.71</v>
      </c>
      <c r="CC127" s="14">
        <f>+INDEX('Monthy Targets'!Y:Y,MATCH(FY2018_ALL_Targets!$B127,'Monthy Targets'!$B:$B,0))</f>
        <v>30.71</v>
      </c>
      <c r="CD127" s="14">
        <f>+INDEX('Monthy Targets'!Z:Z,MATCH(FY2018_ALL_Targets!$B127,'Monthy Targets'!$B:$B,0))</f>
        <v>30.71</v>
      </c>
      <c r="CE127" s="14">
        <f>+INDEX('Monthy Targets'!AA:AA,MATCH(FY2018_ALL_Targets!$B127,'Monthy Targets'!$B:$B,0))</f>
        <v>0</v>
      </c>
      <c r="CF127" s="14">
        <f>+INDEX('Monthy Targets'!AB:AB,MATCH(FY2018_ALL_Targets!$B127,'Monthy Targets'!$B:$B,0))</f>
        <v>0</v>
      </c>
      <c r="CG127" s="14">
        <f>+INDEX('Monthy Targets'!AC:AC,MATCH(FY2018_ALL_Targets!$B127,'Monthy Targets'!$B:$B,0))</f>
        <v>0</v>
      </c>
      <c r="CH127" s="14">
        <f>+INDEX('Monthy Targets'!AD:AD,MATCH(FY2018_ALL_Targets!$B127,'Monthy Targets'!$B:$B,0))</f>
        <v>0</v>
      </c>
      <c r="CI127" s="14">
        <f>+INDEX('Monthy Targets'!AE:AE,MATCH(FY2018_ALL_Targets!$B127,'Monthy Targets'!$B:$B,0))</f>
        <v>0</v>
      </c>
      <c r="CJ127" s="14">
        <f>+INDEX('Monthy Targets'!AF:AF,MATCH(FY2018_ALL_Targets!$B127,'Monthy Targets'!$B:$B,0))</f>
        <v>0</v>
      </c>
      <c r="CK127" s="14">
        <f>+INDEX('Monthy Targets'!AG:AG,MATCH(FY2018_ALL_Targets!$B127,'Monthy Targets'!$B:$B,0))</f>
        <v>0</v>
      </c>
      <c r="CL127" s="14">
        <v>2.04</v>
      </c>
      <c r="CM127" s="14">
        <v>2.04</v>
      </c>
      <c r="CN127" s="14">
        <v>0</v>
      </c>
      <c r="CO127" s="14">
        <v>2.04</v>
      </c>
      <c r="DB127" s="14">
        <v>3.79</v>
      </c>
      <c r="DC127" s="14">
        <v>3.79</v>
      </c>
      <c r="DD127" s="14">
        <v>0</v>
      </c>
      <c r="DE127" s="14">
        <v>3.79</v>
      </c>
      <c r="DR127" s="14">
        <v>5.14</v>
      </c>
      <c r="DV127" s="12">
        <f t="shared" si="3"/>
        <v>0</v>
      </c>
      <c r="DW127" s="12">
        <f t="shared" si="4"/>
        <v>0</v>
      </c>
      <c r="DX127" s="12">
        <f t="shared" si="6"/>
        <v>0</v>
      </c>
    </row>
    <row r="128" spans="1:128" x14ac:dyDescent="0.25">
      <c r="A128" s="293">
        <v>4026</v>
      </c>
      <c r="B128" s="293">
        <v>675021</v>
      </c>
      <c r="C128" s="293">
        <v>1026421</v>
      </c>
      <c r="D128" s="14">
        <v>1043245483</v>
      </c>
      <c r="F128" s="27" t="s">
        <v>1258</v>
      </c>
      <c r="G128" s="12" t="s">
        <v>160</v>
      </c>
      <c r="H128" s="27" t="s">
        <v>1390</v>
      </c>
      <c r="I128" s="12" t="s">
        <v>161</v>
      </c>
      <c r="J128" s="13">
        <v>5.5555555555555601E-2</v>
      </c>
      <c r="K128" s="13">
        <v>2.1739130434782601E-2</v>
      </c>
      <c r="L128" s="13">
        <v>0</v>
      </c>
      <c r="M128" s="13">
        <v>0.36046511627907002</v>
      </c>
      <c r="N128" s="13">
        <v>3.3538610000000003E-2</v>
      </c>
      <c r="O128" s="13">
        <v>5.6668459999999997E-2</v>
      </c>
      <c r="P128" s="13">
        <v>5.2596600000000002E-3</v>
      </c>
      <c r="Q128" s="13">
        <v>0.16064707</v>
      </c>
      <c r="R128" s="13">
        <v>5.4611111111111103E-2</v>
      </c>
      <c r="S128" s="13">
        <v>5.6668459999999997E-2</v>
      </c>
      <c r="T128" s="13">
        <v>5.2596600000000002E-3</v>
      </c>
      <c r="U128" s="13">
        <v>0.35433720930232598</v>
      </c>
      <c r="V128" s="13">
        <v>5.2777777777777798E-2</v>
      </c>
      <c r="W128" s="13">
        <v>5.6668459999999997E-2</v>
      </c>
      <c r="X128" s="13">
        <v>5.2596600000000002E-3</v>
      </c>
      <c r="Y128" s="13">
        <v>0.34244186046511599</v>
      </c>
      <c r="Z128" s="13">
        <v>5.3666666666666703E-2</v>
      </c>
      <c r="AA128" s="13">
        <v>5.6668459999999997E-2</v>
      </c>
      <c r="AB128" s="13">
        <v>5.2596600000000002E-3</v>
      </c>
      <c r="AC128" s="13">
        <v>0.348209302325581</v>
      </c>
      <c r="AD128" s="13">
        <v>0.05</v>
      </c>
      <c r="AE128" s="13">
        <v>5.6668459999999997E-2</v>
      </c>
      <c r="AF128" s="13">
        <v>5.2596600000000002E-3</v>
      </c>
      <c r="AG128" s="13">
        <v>0.32441860465116301</v>
      </c>
      <c r="AH128" s="13">
        <v>5.2722222222222198E-2</v>
      </c>
      <c r="AI128" s="13">
        <v>5.6668459999999997E-2</v>
      </c>
      <c r="AJ128" s="13">
        <v>5.2596600000000002E-3</v>
      </c>
      <c r="AK128" s="13">
        <v>0.34208139534883703</v>
      </c>
      <c r="AL128" s="13">
        <v>4.72222222222222E-2</v>
      </c>
      <c r="AM128" s="13">
        <v>5.6668459999999997E-2</v>
      </c>
      <c r="AN128" s="13">
        <v>5.2596600000000002E-3</v>
      </c>
      <c r="AO128" s="13">
        <v>0.30639534883720898</v>
      </c>
      <c r="AP128" s="13">
        <v>5.1666666666666701E-2</v>
      </c>
      <c r="AQ128" s="13">
        <v>5.6668459999999997E-2</v>
      </c>
      <c r="AR128" s="13">
        <v>5.2596600000000002E-3</v>
      </c>
      <c r="AS128" s="13">
        <v>0.33523255813953501</v>
      </c>
      <c r="AT128" s="13">
        <v>4.4444444444444398E-2</v>
      </c>
      <c r="AU128" s="13">
        <v>5.6668459999999997E-2</v>
      </c>
      <c r="AV128" s="13">
        <v>5.2596600000000002E-3</v>
      </c>
      <c r="AW128" s="13">
        <v>0.288372093023256</v>
      </c>
      <c r="AX128" s="13">
        <v>0</v>
      </c>
      <c r="AY128" s="13" t="s">
        <v>3345</v>
      </c>
      <c r="AZ128" s="13">
        <v>0</v>
      </c>
      <c r="BA128" s="13">
        <v>0.26086956521739102</v>
      </c>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4">
        <f>+INDEX('Monthy Targets'!V:V,MATCH(FY2018_ALL_Targets!$B128,'Monthy Targets'!$B:$B,0))</f>
        <v>2.0099999999999998</v>
      </c>
      <c r="CA128" s="14">
        <f>+INDEX('Monthy Targets'!W:W,MATCH(FY2018_ALL_Targets!$B128,'Monthy Targets'!$B:$B,0))</f>
        <v>2.0099999999999998</v>
      </c>
      <c r="CB128" s="14">
        <f>+INDEX('Monthy Targets'!X:X,MATCH(FY2018_ALL_Targets!$B128,'Monthy Targets'!$B:$B,0))</f>
        <v>2.0099999999999998</v>
      </c>
      <c r="CC128" s="14">
        <f>+INDEX('Monthy Targets'!Y:Y,MATCH(FY2018_ALL_Targets!$B128,'Monthy Targets'!$B:$B,0))</f>
        <v>2.0099999999999998</v>
      </c>
      <c r="CD128" s="14">
        <f>+INDEX('Monthy Targets'!Z:Z,MATCH(FY2018_ALL_Targets!$B128,'Monthy Targets'!$B:$B,0))</f>
        <v>2.0099999999999998</v>
      </c>
      <c r="CE128" s="14">
        <f>+INDEX('Monthy Targets'!AA:AA,MATCH(FY2018_ALL_Targets!$B128,'Monthy Targets'!$B:$B,0))</f>
        <v>0</v>
      </c>
      <c r="CF128" s="14">
        <f>+INDEX('Monthy Targets'!AB:AB,MATCH(FY2018_ALL_Targets!$B128,'Monthy Targets'!$B:$B,0))</f>
        <v>0</v>
      </c>
      <c r="CG128" s="14">
        <f>+INDEX('Monthy Targets'!AC:AC,MATCH(FY2018_ALL_Targets!$B128,'Monthy Targets'!$B:$B,0))</f>
        <v>0</v>
      </c>
      <c r="CH128" s="14">
        <f>+INDEX('Monthy Targets'!AD:AD,MATCH(FY2018_ALL_Targets!$B128,'Monthy Targets'!$B:$B,0))</f>
        <v>0</v>
      </c>
      <c r="CI128" s="14">
        <f>+INDEX('Monthy Targets'!AE:AE,MATCH(FY2018_ALL_Targets!$B128,'Monthy Targets'!$B:$B,0))</f>
        <v>0</v>
      </c>
      <c r="CJ128" s="14">
        <f>+INDEX('Monthy Targets'!AF:AF,MATCH(FY2018_ALL_Targets!$B128,'Monthy Targets'!$B:$B,0))</f>
        <v>0</v>
      </c>
      <c r="CK128" s="14">
        <f>+INDEX('Monthy Targets'!AG:AG,MATCH(FY2018_ALL_Targets!$B128,'Monthy Targets'!$B:$B,0))</f>
        <v>0</v>
      </c>
      <c r="CL128" s="14">
        <v>0.13</v>
      </c>
      <c r="CM128" s="14">
        <v>0.13</v>
      </c>
      <c r="CN128" s="14">
        <v>0.13</v>
      </c>
      <c r="CO128" s="14">
        <v>0.13</v>
      </c>
      <c r="DB128" s="14">
        <v>0.25</v>
      </c>
      <c r="DC128" s="14">
        <v>0.25</v>
      </c>
      <c r="DD128" s="14">
        <v>0.25</v>
      </c>
      <c r="DE128" s="14">
        <v>0.25</v>
      </c>
      <c r="DR128" s="14">
        <v>0.38</v>
      </c>
      <c r="DV128" s="12">
        <f t="shared" si="3"/>
        <v>0</v>
      </c>
      <c r="DW128" s="12">
        <f t="shared" si="4"/>
        <v>0</v>
      </c>
      <c r="DX128" s="12">
        <f t="shared" si="6"/>
        <v>0</v>
      </c>
    </row>
    <row r="129" spans="1:128" x14ac:dyDescent="0.25">
      <c r="A129" s="293">
        <v>5101</v>
      </c>
      <c r="B129" s="293">
        <v>675032</v>
      </c>
      <c r="C129" s="293">
        <v>1025563</v>
      </c>
      <c r="D129" s="14">
        <v>1003246919</v>
      </c>
      <c r="F129" s="27" t="s">
        <v>1298</v>
      </c>
      <c r="G129" s="12" t="s">
        <v>950</v>
      </c>
      <c r="H129" s="27" t="s">
        <v>1417</v>
      </c>
      <c r="I129" s="12" t="s">
        <v>951</v>
      </c>
      <c r="J129" s="13">
        <v>1.3245033112582801E-2</v>
      </c>
      <c r="K129" s="13">
        <v>6.08108108108108E-2</v>
      </c>
      <c r="L129" s="13">
        <v>0</v>
      </c>
      <c r="M129" s="13">
        <v>0.28426395939086302</v>
      </c>
      <c r="N129" s="13">
        <v>3.3538610000000003E-2</v>
      </c>
      <c r="O129" s="13">
        <v>5.6668459999999997E-2</v>
      </c>
      <c r="P129" s="13">
        <v>5.2596600000000002E-3</v>
      </c>
      <c r="Q129" s="13">
        <v>0.16064707</v>
      </c>
      <c r="R129" s="13">
        <v>3.3538610000000003E-2</v>
      </c>
      <c r="S129" s="13">
        <v>5.9777027027027002E-2</v>
      </c>
      <c r="T129" s="13">
        <v>5.2596600000000002E-3</v>
      </c>
      <c r="U129" s="13">
        <v>0.27943147208121799</v>
      </c>
      <c r="V129" s="13">
        <v>3.3538610000000003E-2</v>
      </c>
      <c r="W129" s="13">
        <v>5.7770270270270298E-2</v>
      </c>
      <c r="X129" s="13">
        <v>5.2596600000000002E-3</v>
      </c>
      <c r="Y129" s="13">
        <v>0.27005076142132001</v>
      </c>
      <c r="Z129" s="13">
        <v>3.3538610000000003E-2</v>
      </c>
      <c r="AA129" s="13">
        <v>5.8743243243243197E-2</v>
      </c>
      <c r="AB129" s="13">
        <v>5.2596600000000002E-3</v>
      </c>
      <c r="AC129" s="13">
        <v>0.27459898477157402</v>
      </c>
      <c r="AD129" s="13">
        <v>3.3538610000000003E-2</v>
      </c>
      <c r="AE129" s="13">
        <v>5.6668459999999997E-2</v>
      </c>
      <c r="AF129" s="13">
        <v>5.2596600000000002E-3</v>
      </c>
      <c r="AG129" s="13">
        <v>0.25583756345177699</v>
      </c>
      <c r="AH129" s="13">
        <v>3.3538610000000003E-2</v>
      </c>
      <c r="AI129" s="13">
        <v>5.7709459459459503E-2</v>
      </c>
      <c r="AJ129" s="13">
        <v>5.2596600000000002E-3</v>
      </c>
      <c r="AK129" s="13">
        <v>0.26976649746192899</v>
      </c>
      <c r="AL129" s="13">
        <v>3.3538610000000003E-2</v>
      </c>
      <c r="AM129" s="13">
        <v>5.6668459999999997E-2</v>
      </c>
      <c r="AN129" s="13">
        <v>5.2596600000000002E-3</v>
      </c>
      <c r="AO129" s="13">
        <v>0.24162436548223401</v>
      </c>
      <c r="AP129" s="13">
        <v>3.3538610000000003E-2</v>
      </c>
      <c r="AQ129" s="13">
        <v>5.6668459999999997E-2</v>
      </c>
      <c r="AR129" s="13">
        <v>5.2596600000000002E-3</v>
      </c>
      <c r="AS129" s="13">
        <v>0.26436548223350298</v>
      </c>
      <c r="AT129" s="13">
        <v>3.3538610000000003E-2</v>
      </c>
      <c r="AU129" s="13">
        <v>5.6668459999999997E-2</v>
      </c>
      <c r="AV129" s="13">
        <v>5.2596600000000002E-3</v>
      </c>
      <c r="AW129" s="13">
        <v>0.22741116751269</v>
      </c>
      <c r="AX129" s="13">
        <v>1.35135135135135E-2</v>
      </c>
      <c r="AY129" s="13">
        <v>7.1428571428571397E-2</v>
      </c>
      <c r="AZ129" s="13">
        <v>0</v>
      </c>
      <c r="BA129" s="13">
        <v>0.28205128205128199</v>
      </c>
      <c r="BB129" s="13"/>
      <c r="BC129" s="13"/>
      <c r="BD129" s="13"/>
      <c r="BE129" s="13"/>
      <c r="BF129" s="13"/>
      <c r="BG129" s="13"/>
      <c r="BH129" s="13"/>
      <c r="BI129" s="13"/>
      <c r="BJ129" s="13"/>
      <c r="BK129" s="13"/>
      <c r="BL129" s="13"/>
      <c r="BM129" s="13"/>
      <c r="BN129" s="13"/>
      <c r="BO129" s="13"/>
      <c r="BP129" s="13"/>
      <c r="BQ129" s="13"/>
      <c r="BR129" s="13"/>
      <c r="BS129" s="13"/>
      <c r="BT129" s="13"/>
      <c r="BU129" s="13"/>
      <c r="BV129" s="13"/>
      <c r="BW129" s="13"/>
      <c r="BX129" s="13"/>
      <c r="BY129" s="13"/>
      <c r="BZ129" s="14">
        <f>+INDEX('Monthy Targets'!V:V,MATCH(FY2018_ALL_Targets!$B129,'Monthy Targets'!$B:$B,0))</f>
        <v>7.61</v>
      </c>
      <c r="CA129" s="14">
        <f>+INDEX('Monthy Targets'!W:W,MATCH(FY2018_ALL_Targets!$B129,'Monthy Targets'!$B:$B,0))</f>
        <v>7.61</v>
      </c>
      <c r="CB129" s="14">
        <f>+INDEX('Monthy Targets'!X:X,MATCH(FY2018_ALL_Targets!$B129,'Monthy Targets'!$B:$B,0))</f>
        <v>7.61</v>
      </c>
      <c r="CC129" s="14">
        <f>+INDEX('Monthy Targets'!Y:Y,MATCH(FY2018_ALL_Targets!$B129,'Monthy Targets'!$B:$B,0))</f>
        <v>7.61</v>
      </c>
      <c r="CD129" s="14">
        <f>+INDEX('Monthy Targets'!Z:Z,MATCH(FY2018_ALL_Targets!$B129,'Monthy Targets'!$B:$B,0))</f>
        <v>7.61</v>
      </c>
      <c r="CE129" s="14">
        <f>+INDEX('Monthy Targets'!AA:AA,MATCH(FY2018_ALL_Targets!$B129,'Monthy Targets'!$B:$B,0))</f>
        <v>0</v>
      </c>
      <c r="CF129" s="14">
        <f>+INDEX('Monthy Targets'!AB:AB,MATCH(FY2018_ALL_Targets!$B129,'Monthy Targets'!$B:$B,0))</f>
        <v>0</v>
      </c>
      <c r="CG129" s="14">
        <f>+INDEX('Monthy Targets'!AC:AC,MATCH(FY2018_ALL_Targets!$B129,'Monthy Targets'!$B:$B,0))</f>
        <v>0</v>
      </c>
      <c r="CH129" s="14">
        <f>+INDEX('Monthy Targets'!AD:AD,MATCH(FY2018_ALL_Targets!$B129,'Monthy Targets'!$B:$B,0))</f>
        <v>0</v>
      </c>
      <c r="CI129" s="14">
        <f>+INDEX('Monthy Targets'!AE:AE,MATCH(FY2018_ALL_Targets!$B129,'Monthy Targets'!$B:$B,0))</f>
        <v>0</v>
      </c>
      <c r="CJ129" s="14">
        <f>+INDEX('Monthy Targets'!AF:AF,MATCH(FY2018_ALL_Targets!$B129,'Monthy Targets'!$B:$B,0))</f>
        <v>0</v>
      </c>
      <c r="CK129" s="14">
        <f>+INDEX('Monthy Targets'!AG:AG,MATCH(FY2018_ALL_Targets!$B129,'Monthy Targets'!$B:$B,0))</f>
        <v>0</v>
      </c>
      <c r="CL129" s="14">
        <v>0.51</v>
      </c>
      <c r="CM129" s="14">
        <v>0</v>
      </c>
      <c r="CN129" s="14">
        <v>0.51</v>
      </c>
      <c r="CO129" s="14">
        <v>0</v>
      </c>
      <c r="DB129" s="14">
        <v>0.94</v>
      </c>
      <c r="DC129" s="14">
        <v>0</v>
      </c>
      <c r="DD129" s="14">
        <v>0.94</v>
      </c>
      <c r="DE129" s="14">
        <v>0</v>
      </c>
      <c r="DR129" s="14">
        <v>1.1200000000000001</v>
      </c>
      <c r="DV129" s="12">
        <f t="shared" si="3"/>
        <v>0</v>
      </c>
      <c r="DW129" s="12">
        <f t="shared" si="4"/>
        <v>0</v>
      </c>
      <c r="DX129" s="12">
        <f t="shared" si="6"/>
        <v>0</v>
      </c>
    </row>
    <row r="130" spans="1:128" x14ac:dyDescent="0.25">
      <c r="A130" s="293">
        <v>5055</v>
      </c>
      <c r="B130" s="293">
        <v>675033</v>
      </c>
      <c r="C130" s="293">
        <v>1017873</v>
      </c>
      <c r="D130" s="14">
        <v>1598091936</v>
      </c>
      <c r="F130" s="27" t="s">
        <v>1298</v>
      </c>
      <c r="G130" s="12" t="s">
        <v>928</v>
      </c>
      <c r="H130" s="27" t="s">
        <v>1459</v>
      </c>
      <c r="I130" s="12" t="s">
        <v>929</v>
      </c>
      <c r="J130" s="13">
        <v>3.1175059952038401E-2</v>
      </c>
      <c r="K130" s="13">
        <v>4.4897959183673501E-2</v>
      </c>
      <c r="L130" s="13">
        <v>0</v>
      </c>
      <c r="M130" s="13">
        <v>0.24159021406727799</v>
      </c>
      <c r="N130" s="13">
        <v>3.3538610000000003E-2</v>
      </c>
      <c r="O130" s="13">
        <v>5.6668459999999997E-2</v>
      </c>
      <c r="P130" s="13">
        <v>5.2596600000000002E-3</v>
      </c>
      <c r="Q130" s="13">
        <v>0.16064707</v>
      </c>
      <c r="R130" s="13">
        <v>3.3538610000000003E-2</v>
      </c>
      <c r="S130" s="13">
        <v>5.6668459999999997E-2</v>
      </c>
      <c r="T130" s="13">
        <v>5.2596600000000002E-3</v>
      </c>
      <c r="U130" s="13">
        <v>0.23748318042813499</v>
      </c>
      <c r="V130" s="13">
        <v>3.3538610000000003E-2</v>
      </c>
      <c r="W130" s="13">
        <v>5.6668459999999997E-2</v>
      </c>
      <c r="X130" s="13">
        <v>5.2596600000000002E-3</v>
      </c>
      <c r="Y130" s="13">
        <v>0.22951070336391399</v>
      </c>
      <c r="Z130" s="13">
        <v>3.3538610000000003E-2</v>
      </c>
      <c r="AA130" s="13">
        <v>5.6668459999999997E-2</v>
      </c>
      <c r="AB130" s="13">
        <v>5.2596600000000002E-3</v>
      </c>
      <c r="AC130" s="13">
        <v>0.23337614678899099</v>
      </c>
      <c r="AD130" s="13">
        <v>3.3538610000000003E-2</v>
      </c>
      <c r="AE130" s="13">
        <v>5.6668459999999997E-2</v>
      </c>
      <c r="AF130" s="13">
        <v>5.2596600000000002E-3</v>
      </c>
      <c r="AG130" s="13">
        <v>0.21743119266055</v>
      </c>
      <c r="AH130" s="13">
        <v>3.3538610000000003E-2</v>
      </c>
      <c r="AI130" s="13">
        <v>5.6668459999999997E-2</v>
      </c>
      <c r="AJ130" s="13">
        <v>5.2596600000000002E-3</v>
      </c>
      <c r="AK130" s="13">
        <v>0.22926911314984699</v>
      </c>
      <c r="AL130" s="13">
        <v>3.3538610000000003E-2</v>
      </c>
      <c r="AM130" s="13">
        <v>5.6668459999999997E-2</v>
      </c>
      <c r="AN130" s="13">
        <v>5.2596600000000002E-3</v>
      </c>
      <c r="AO130" s="13">
        <v>0.205351681957187</v>
      </c>
      <c r="AP130" s="13">
        <v>3.3538610000000003E-2</v>
      </c>
      <c r="AQ130" s="13">
        <v>5.6668459999999997E-2</v>
      </c>
      <c r="AR130" s="13">
        <v>5.2596600000000002E-3</v>
      </c>
      <c r="AS130" s="13">
        <v>0.22467889908256899</v>
      </c>
      <c r="AT130" s="13">
        <v>3.3538610000000003E-2</v>
      </c>
      <c r="AU130" s="13">
        <v>5.6668459999999997E-2</v>
      </c>
      <c r="AV130" s="13">
        <v>5.2596600000000002E-3</v>
      </c>
      <c r="AW130" s="13">
        <v>0.19327217125382301</v>
      </c>
      <c r="AX130" s="13">
        <v>5.6603773584905703E-2</v>
      </c>
      <c r="AY130" s="13">
        <v>0.05</v>
      </c>
      <c r="AZ130" s="13">
        <v>0</v>
      </c>
      <c r="BA130" s="13">
        <v>0.202380952380952</v>
      </c>
      <c r="BB130" s="13"/>
      <c r="BC130" s="13"/>
      <c r="BD130" s="13"/>
      <c r="BE130" s="13"/>
      <c r="BF130" s="13"/>
      <c r="BG130" s="13"/>
      <c r="BH130" s="13"/>
      <c r="BI130" s="13"/>
      <c r="BJ130" s="13"/>
      <c r="BK130" s="13"/>
      <c r="BL130" s="13"/>
      <c r="BM130" s="13"/>
      <c r="BN130" s="13"/>
      <c r="BO130" s="13"/>
      <c r="BP130" s="13"/>
      <c r="BQ130" s="13"/>
      <c r="BR130" s="13"/>
      <c r="BS130" s="13"/>
      <c r="BT130" s="13"/>
      <c r="BU130" s="13"/>
      <c r="BV130" s="13"/>
      <c r="BW130" s="13"/>
      <c r="BX130" s="13"/>
      <c r="BY130" s="13"/>
      <c r="BZ130" s="14">
        <f>+INDEX('Monthy Targets'!V:V,MATCH(FY2018_ALL_Targets!$B130,'Monthy Targets'!$B:$B,0))</f>
        <v>0</v>
      </c>
      <c r="CA130" s="14">
        <f>+INDEX('Monthy Targets'!W:W,MATCH(FY2018_ALL_Targets!$B130,'Monthy Targets'!$B:$B,0))</f>
        <v>0</v>
      </c>
      <c r="CB130" s="14">
        <f>+INDEX('Monthy Targets'!X:X,MATCH(FY2018_ALL_Targets!$B130,'Monthy Targets'!$B:$B,0))</f>
        <v>0</v>
      </c>
      <c r="CC130" s="14">
        <f>+INDEX('Monthy Targets'!Y:Y,MATCH(FY2018_ALL_Targets!$B130,'Monthy Targets'!$B:$B,0))</f>
        <v>0</v>
      </c>
      <c r="CD130" s="14">
        <f>+INDEX('Monthy Targets'!Z:Z,MATCH(FY2018_ALL_Targets!$B130,'Monthy Targets'!$B:$B,0))</f>
        <v>0</v>
      </c>
      <c r="CE130" s="14">
        <f>+INDEX('Monthy Targets'!AA:AA,MATCH(FY2018_ALL_Targets!$B130,'Monthy Targets'!$B:$B,0))</f>
        <v>0</v>
      </c>
      <c r="CF130" s="14">
        <f>+INDEX('Monthy Targets'!AB:AB,MATCH(FY2018_ALL_Targets!$B130,'Monthy Targets'!$B:$B,0))</f>
        <v>0</v>
      </c>
      <c r="CG130" s="14">
        <f>+INDEX('Monthy Targets'!AC:AC,MATCH(FY2018_ALL_Targets!$B130,'Monthy Targets'!$B:$B,0))</f>
        <v>0</v>
      </c>
      <c r="CH130" s="14">
        <f>+INDEX('Monthy Targets'!AD:AD,MATCH(FY2018_ALL_Targets!$B130,'Monthy Targets'!$B:$B,0))</f>
        <v>0</v>
      </c>
      <c r="CI130" s="14">
        <f>+INDEX('Monthy Targets'!AE:AE,MATCH(FY2018_ALL_Targets!$B130,'Monthy Targets'!$B:$B,0))</f>
        <v>0</v>
      </c>
      <c r="CJ130" s="14">
        <f>+INDEX('Monthy Targets'!AF:AF,MATCH(FY2018_ALL_Targets!$B130,'Monthy Targets'!$B:$B,0))</f>
        <v>0</v>
      </c>
      <c r="CK130" s="14">
        <f>+INDEX('Monthy Targets'!AG:AG,MATCH(FY2018_ALL_Targets!$B130,'Monthy Targets'!$B:$B,0))</f>
        <v>0</v>
      </c>
      <c r="CL130" s="14">
        <v>0</v>
      </c>
      <c r="CM130" s="14">
        <v>0.76</v>
      </c>
      <c r="CN130" s="14">
        <v>0.76</v>
      </c>
      <c r="CO130" s="14">
        <v>0.76</v>
      </c>
      <c r="DB130" s="14">
        <v>0</v>
      </c>
      <c r="DC130" s="14">
        <v>1.41</v>
      </c>
      <c r="DD130" s="14">
        <v>1.41</v>
      </c>
      <c r="DE130" s="14">
        <v>1.41</v>
      </c>
      <c r="DR130" s="14">
        <v>0.69</v>
      </c>
      <c r="DV130" s="12">
        <f t="shared" si="3"/>
        <v>0</v>
      </c>
      <c r="DW130" s="12">
        <f t="shared" si="4"/>
        <v>0</v>
      </c>
      <c r="DX130" s="12">
        <f t="shared" si="6"/>
        <v>0</v>
      </c>
    </row>
    <row r="131" spans="1:128" x14ac:dyDescent="0.25">
      <c r="A131" s="293">
        <v>5001</v>
      </c>
      <c r="B131" s="293">
        <v>675034</v>
      </c>
      <c r="C131" s="293">
        <v>1028456</v>
      </c>
      <c r="D131" s="14">
        <v>1972046068</v>
      </c>
      <c r="F131" s="27" t="s">
        <v>1293</v>
      </c>
      <c r="G131" s="12" t="s">
        <v>901</v>
      </c>
      <c r="H131" s="27" t="s">
        <v>1458</v>
      </c>
      <c r="I131" s="12" t="s">
        <v>902</v>
      </c>
      <c r="J131" s="13">
        <v>5.7636887608069204E-3</v>
      </c>
      <c r="K131" s="13">
        <v>5.1094890510948898E-2</v>
      </c>
      <c r="L131" s="13">
        <v>8.6455331412103806E-3</v>
      </c>
      <c r="M131" s="13">
        <v>0.698841698841699</v>
      </c>
      <c r="N131" s="13">
        <v>3.3538610000000003E-2</v>
      </c>
      <c r="O131" s="13">
        <v>5.6668459999999997E-2</v>
      </c>
      <c r="P131" s="13">
        <v>5.2596600000000002E-3</v>
      </c>
      <c r="Q131" s="13">
        <v>0.16064707</v>
      </c>
      <c r="R131" s="13">
        <v>3.3538610000000003E-2</v>
      </c>
      <c r="S131" s="13">
        <v>5.6668459999999997E-2</v>
      </c>
      <c r="T131" s="13">
        <v>8.4985590778097996E-3</v>
      </c>
      <c r="U131" s="13">
        <v>0.68696138996139</v>
      </c>
      <c r="V131" s="13">
        <v>3.3538610000000003E-2</v>
      </c>
      <c r="W131" s="13">
        <v>5.6668459999999997E-2</v>
      </c>
      <c r="X131" s="13">
        <v>8.2132564841498595E-3</v>
      </c>
      <c r="Y131" s="13">
        <v>0.66389961389961405</v>
      </c>
      <c r="Z131" s="13">
        <v>3.3538610000000003E-2</v>
      </c>
      <c r="AA131" s="13">
        <v>5.6668459999999997E-2</v>
      </c>
      <c r="AB131" s="13">
        <v>8.3515850144092203E-3</v>
      </c>
      <c r="AC131" s="13">
        <v>0.675081081081081</v>
      </c>
      <c r="AD131" s="13">
        <v>3.3538610000000003E-2</v>
      </c>
      <c r="AE131" s="13">
        <v>5.6668459999999997E-2</v>
      </c>
      <c r="AF131" s="13">
        <v>7.7809798270893401E-3</v>
      </c>
      <c r="AG131" s="13">
        <v>0.62895752895752899</v>
      </c>
      <c r="AH131" s="13">
        <v>3.3538610000000003E-2</v>
      </c>
      <c r="AI131" s="13">
        <v>5.6668459999999997E-2</v>
      </c>
      <c r="AJ131" s="13">
        <v>8.2046109510086496E-3</v>
      </c>
      <c r="AK131" s="13">
        <v>0.663200772200772</v>
      </c>
      <c r="AL131" s="13">
        <v>3.3538610000000003E-2</v>
      </c>
      <c r="AM131" s="13">
        <v>5.6668459999999997E-2</v>
      </c>
      <c r="AN131" s="13">
        <v>7.3487031700288198E-3</v>
      </c>
      <c r="AO131" s="13">
        <v>0.59401544401544404</v>
      </c>
      <c r="AP131" s="13">
        <v>3.3538610000000003E-2</v>
      </c>
      <c r="AQ131" s="13">
        <v>5.6668459999999997E-2</v>
      </c>
      <c r="AR131" s="13">
        <v>8.0403458213256507E-3</v>
      </c>
      <c r="AS131" s="13">
        <v>0.64992277992278003</v>
      </c>
      <c r="AT131" s="13">
        <v>3.3538610000000003E-2</v>
      </c>
      <c r="AU131" s="13">
        <v>5.6668459999999997E-2</v>
      </c>
      <c r="AV131" s="13">
        <v>6.9164265129682996E-3</v>
      </c>
      <c r="AW131" s="13">
        <v>0.55907335907335898</v>
      </c>
      <c r="AX131" s="13">
        <v>0.10666666666666701</v>
      </c>
      <c r="AY131" s="13">
        <v>1.6666666666666701E-2</v>
      </c>
      <c r="AZ131" s="13">
        <v>0</v>
      </c>
      <c r="BA131" s="13">
        <v>0.60416666666666696</v>
      </c>
      <c r="BB131" s="13"/>
      <c r="BC131" s="13"/>
      <c r="BD131" s="13"/>
      <c r="BE131" s="13"/>
      <c r="BF131" s="13"/>
      <c r="BG131" s="13"/>
      <c r="BH131" s="13"/>
      <c r="BI131" s="13"/>
      <c r="BJ131" s="13"/>
      <c r="BK131" s="13"/>
      <c r="BL131" s="13"/>
      <c r="BM131" s="13"/>
      <c r="BN131" s="13"/>
      <c r="BO131" s="13"/>
      <c r="BP131" s="13"/>
      <c r="BQ131" s="13"/>
      <c r="BR131" s="13"/>
      <c r="BS131" s="13"/>
      <c r="BT131" s="13"/>
      <c r="BU131" s="13"/>
      <c r="BV131" s="13"/>
      <c r="BW131" s="13"/>
      <c r="BX131" s="13"/>
      <c r="BY131" s="13"/>
      <c r="BZ131" s="14">
        <f>+INDEX('Monthy Targets'!V:V,MATCH(FY2018_ALL_Targets!$B131,'Monthy Targets'!$B:$B,0))</f>
        <v>0</v>
      </c>
      <c r="CA131" s="14">
        <f>+INDEX('Monthy Targets'!W:W,MATCH(FY2018_ALL_Targets!$B131,'Monthy Targets'!$B:$B,0))</f>
        <v>0</v>
      </c>
      <c r="CB131" s="14">
        <f>+INDEX('Monthy Targets'!X:X,MATCH(FY2018_ALL_Targets!$B131,'Monthy Targets'!$B:$B,0))</f>
        <v>0</v>
      </c>
      <c r="CC131" s="14">
        <f>+INDEX('Monthy Targets'!Y:Y,MATCH(FY2018_ALL_Targets!$B131,'Monthy Targets'!$B:$B,0))</f>
        <v>0</v>
      </c>
      <c r="CD131" s="14">
        <f>+INDEX('Monthy Targets'!Z:Z,MATCH(FY2018_ALL_Targets!$B131,'Monthy Targets'!$B:$B,0))</f>
        <v>0</v>
      </c>
      <c r="CE131" s="14">
        <f>+INDEX('Monthy Targets'!AA:AA,MATCH(FY2018_ALL_Targets!$B131,'Monthy Targets'!$B:$B,0))</f>
        <v>0</v>
      </c>
      <c r="CF131" s="14">
        <f>+INDEX('Monthy Targets'!AB:AB,MATCH(FY2018_ALL_Targets!$B131,'Monthy Targets'!$B:$B,0))</f>
        <v>0</v>
      </c>
      <c r="CG131" s="14">
        <f>+INDEX('Monthy Targets'!AC:AC,MATCH(FY2018_ALL_Targets!$B131,'Monthy Targets'!$B:$B,0))</f>
        <v>0</v>
      </c>
      <c r="CH131" s="14">
        <f>+INDEX('Monthy Targets'!AD:AD,MATCH(FY2018_ALL_Targets!$B131,'Monthy Targets'!$B:$B,0))</f>
        <v>0</v>
      </c>
      <c r="CI131" s="14">
        <f>+INDEX('Monthy Targets'!AE:AE,MATCH(FY2018_ALL_Targets!$B131,'Monthy Targets'!$B:$B,0))</f>
        <v>0</v>
      </c>
      <c r="CJ131" s="14">
        <f>+INDEX('Monthy Targets'!AF:AF,MATCH(FY2018_ALL_Targets!$B131,'Monthy Targets'!$B:$B,0))</f>
        <v>0</v>
      </c>
      <c r="CK131" s="14">
        <f>+INDEX('Monthy Targets'!AG:AG,MATCH(FY2018_ALL_Targets!$B131,'Monthy Targets'!$B:$B,0))</f>
        <v>0</v>
      </c>
      <c r="CL131" s="14">
        <v>0</v>
      </c>
      <c r="CM131" s="14">
        <v>0.6</v>
      </c>
      <c r="CN131" s="14">
        <v>0.6</v>
      </c>
      <c r="CO131" s="14">
        <v>0.6</v>
      </c>
      <c r="DB131" s="14">
        <v>0</v>
      </c>
      <c r="DC131" s="14">
        <v>1.1200000000000001</v>
      </c>
      <c r="DD131" s="14">
        <v>1.1200000000000001</v>
      </c>
      <c r="DE131" s="14">
        <v>1.1200000000000001</v>
      </c>
      <c r="DR131" s="14">
        <v>0.55000000000000004</v>
      </c>
      <c r="DV131" s="12">
        <f t="shared" ref="DV131:DV194" si="7">COUNTIF(BR131:BU131,"No")</f>
        <v>0</v>
      </c>
      <c r="DW131" s="12">
        <f t="shared" ref="DW131:DW194" si="8">COUNTIF(BV131:BY131,"No")</f>
        <v>0</v>
      </c>
      <c r="DX131" s="12">
        <f t="shared" si="6"/>
        <v>0</v>
      </c>
    </row>
    <row r="132" spans="1:128" x14ac:dyDescent="0.25">
      <c r="A132" s="293">
        <v>4413</v>
      </c>
      <c r="B132" s="293">
        <v>675035</v>
      </c>
      <c r="C132" s="293">
        <v>1026315</v>
      </c>
      <c r="D132" s="14">
        <v>1780618835</v>
      </c>
      <c r="F132" s="27" t="s">
        <v>1258</v>
      </c>
      <c r="G132" s="12" t="s">
        <v>212</v>
      </c>
      <c r="H132" s="27" t="s">
        <v>1390</v>
      </c>
      <c r="I132" s="12" t="s">
        <v>213</v>
      </c>
      <c r="J132" s="13">
        <v>5.5555555555555601E-2</v>
      </c>
      <c r="K132" s="13">
        <v>3.2520325203252001E-2</v>
      </c>
      <c r="L132" s="13">
        <v>1.85185185185185E-2</v>
      </c>
      <c r="M132" s="13">
        <v>0.32903225806451603</v>
      </c>
      <c r="N132" s="13">
        <v>3.3538610000000003E-2</v>
      </c>
      <c r="O132" s="13">
        <v>5.6668459999999997E-2</v>
      </c>
      <c r="P132" s="13">
        <v>5.2596600000000002E-3</v>
      </c>
      <c r="Q132" s="13">
        <v>0.16064707</v>
      </c>
      <c r="R132" s="13">
        <v>5.4611111111111103E-2</v>
      </c>
      <c r="S132" s="13">
        <v>5.6668459999999997E-2</v>
      </c>
      <c r="T132" s="13">
        <v>1.8203703703703701E-2</v>
      </c>
      <c r="U132" s="13">
        <v>0.323438709677419</v>
      </c>
      <c r="V132" s="13">
        <v>5.2777777777777798E-2</v>
      </c>
      <c r="W132" s="13">
        <v>5.6668459999999997E-2</v>
      </c>
      <c r="X132" s="13">
        <v>1.7592592592592601E-2</v>
      </c>
      <c r="Y132" s="13">
        <v>0.31258064516129003</v>
      </c>
      <c r="Z132" s="13">
        <v>5.3666666666666703E-2</v>
      </c>
      <c r="AA132" s="13">
        <v>5.6668459999999997E-2</v>
      </c>
      <c r="AB132" s="13">
        <v>1.7888888888888899E-2</v>
      </c>
      <c r="AC132" s="13">
        <v>0.31784516129032298</v>
      </c>
      <c r="AD132" s="13">
        <v>0.05</v>
      </c>
      <c r="AE132" s="13">
        <v>5.6668459999999997E-2</v>
      </c>
      <c r="AF132" s="13">
        <v>1.6666666666666701E-2</v>
      </c>
      <c r="AG132" s="13">
        <v>0.29612903225806497</v>
      </c>
      <c r="AH132" s="13">
        <v>5.2722222222222198E-2</v>
      </c>
      <c r="AI132" s="13">
        <v>5.6668459999999997E-2</v>
      </c>
      <c r="AJ132" s="13">
        <v>1.75740740740741E-2</v>
      </c>
      <c r="AK132" s="13">
        <v>0.31225161290322601</v>
      </c>
      <c r="AL132" s="13">
        <v>4.72222222222222E-2</v>
      </c>
      <c r="AM132" s="13">
        <v>5.6668459999999997E-2</v>
      </c>
      <c r="AN132" s="13">
        <v>1.5740740740740701E-2</v>
      </c>
      <c r="AO132" s="13">
        <v>0.27967741935483897</v>
      </c>
      <c r="AP132" s="13">
        <v>5.1666666666666701E-2</v>
      </c>
      <c r="AQ132" s="13">
        <v>5.6668459999999997E-2</v>
      </c>
      <c r="AR132" s="13">
        <v>1.7222222222222201E-2</v>
      </c>
      <c r="AS132" s="13">
        <v>0.30599999999999999</v>
      </c>
      <c r="AT132" s="13">
        <v>4.4444444444444398E-2</v>
      </c>
      <c r="AU132" s="13">
        <v>5.6668459999999997E-2</v>
      </c>
      <c r="AV132" s="13">
        <v>1.48148148148148E-2</v>
      </c>
      <c r="AW132" s="13">
        <v>0.26322580645161298</v>
      </c>
      <c r="AX132" s="13">
        <v>0.12903225806451599</v>
      </c>
      <c r="AY132" s="13">
        <v>4.3478260869565202E-2</v>
      </c>
      <c r="AZ132" s="13">
        <v>3.2258064516128997E-2</v>
      </c>
      <c r="BA132" s="13">
        <v>0.35714285714285698</v>
      </c>
      <c r="BB132" s="13"/>
      <c r="BC132" s="13"/>
      <c r="BD132" s="13"/>
      <c r="BE132" s="13"/>
      <c r="BF132" s="13"/>
      <c r="BG132" s="13"/>
      <c r="BH132" s="13"/>
      <c r="BI132" s="13"/>
      <c r="BJ132" s="13"/>
      <c r="BK132" s="13"/>
      <c r="BL132" s="13"/>
      <c r="BM132" s="13"/>
      <c r="BN132" s="13"/>
      <c r="BO132" s="13"/>
      <c r="BP132" s="13"/>
      <c r="BQ132" s="13"/>
      <c r="BR132" s="13"/>
      <c r="BS132" s="13"/>
      <c r="BT132" s="13"/>
      <c r="BU132" s="13"/>
      <c r="BV132" s="13"/>
      <c r="BW132" s="13"/>
      <c r="BX132" s="13"/>
      <c r="BY132" s="13"/>
      <c r="BZ132" s="14">
        <f>+INDEX('Monthy Targets'!V:V,MATCH(FY2018_ALL_Targets!$B132,'Monthy Targets'!$B:$B,0))</f>
        <v>3.36</v>
      </c>
      <c r="CA132" s="14">
        <f>+INDEX('Monthy Targets'!W:W,MATCH(FY2018_ALL_Targets!$B132,'Monthy Targets'!$B:$B,0))</f>
        <v>3.36</v>
      </c>
      <c r="CB132" s="14">
        <f>+INDEX('Monthy Targets'!X:X,MATCH(FY2018_ALL_Targets!$B132,'Monthy Targets'!$B:$B,0))</f>
        <v>3.36</v>
      </c>
      <c r="CC132" s="14">
        <f>+INDEX('Monthy Targets'!Y:Y,MATCH(FY2018_ALL_Targets!$B132,'Monthy Targets'!$B:$B,0))</f>
        <v>3.36</v>
      </c>
      <c r="CD132" s="14">
        <f>+INDEX('Monthy Targets'!Z:Z,MATCH(FY2018_ALL_Targets!$B132,'Monthy Targets'!$B:$B,0))</f>
        <v>3.36</v>
      </c>
      <c r="CE132" s="14">
        <f>+INDEX('Monthy Targets'!AA:AA,MATCH(FY2018_ALL_Targets!$B132,'Monthy Targets'!$B:$B,0))</f>
        <v>0</v>
      </c>
      <c r="CF132" s="14">
        <f>+INDEX('Monthy Targets'!AB:AB,MATCH(FY2018_ALL_Targets!$B132,'Monthy Targets'!$B:$B,0))</f>
        <v>0</v>
      </c>
      <c r="CG132" s="14">
        <f>+INDEX('Monthy Targets'!AC:AC,MATCH(FY2018_ALL_Targets!$B132,'Monthy Targets'!$B:$B,0))</f>
        <v>0</v>
      </c>
      <c r="CH132" s="14">
        <f>+INDEX('Monthy Targets'!AD:AD,MATCH(FY2018_ALL_Targets!$B132,'Monthy Targets'!$B:$B,0))</f>
        <v>0</v>
      </c>
      <c r="CI132" s="14">
        <f>+INDEX('Monthy Targets'!AE:AE,MATCH(FY2018_ALL_Targets!$B132,'Monthy Targets'!$B:$B,0))</f>
        <v>0</v>
      </c>
      <c r="CJ132" s="14">
        <f>+INDEX('Monthy Targets'!AF:AF,MATCH(FY2018_ALL_Targets!$B132,'Monthy Targets'!$B:$B,0))</f>
        <v>0</v>
      </c>
      <c r="CK132" s="14">
        <f>+INDEX('Monthy Targets'!AG:AG,MATCH(FY2018_ALL_Targets!$B132,'Monthy Targets'!$B:$B,0))</f>
        <v>0</v>
      </c>
      <c r="CL132" s="14">
        <v>0</v>
      </c>
      <c r="CM132" s="14">
        <v>0.22</v>
      </c>
      <c r="CN132" s="14">
        <v>0</v>
      </c>
      <c r="CO132" s="14">
        <v>0</v>
      </c>
      <c r="DB132" s="14">
        <v>0</v>
      </c>
      <c r="DC132" s="14">
        <v>0.42</v>
      </c>
      <c r="DD132" s="14">
        <v>0</v>
      </c>
      <c r="DE132" s="14">
        <v>0</v>
      </c>
      <c r="DR132" s="14">
        <v>0.43</v>
      </c>
      <c r="DV132" s="12">
        <f t="shared" si="7"/>
        <v>0</v>
      </c>
      <c r="DW132" s="12">
        <f t="shared" si="8"/>
        <v>0</v>
      </c>
      <c r="DX132" s="12">
        <f t="shared" si="6"/>
        <v>0</v>
      </c>
    </row>
    <row r="133" spans="1:128" x14ac:dyDescent="0.25">
      <c r="A133" s="293">
        <v>4395</v>
      </c>
      <c r="B133" s="293">
        <v>675038</v>
      </c>
      <c r="C133" s="293">
        <v>1026243</v>
      </c>
      <c r="D133" s="14">
        <v>1205235520</v>
      </c>
      <c r="F133" s="27" t="s">
        <v>1258</v>
      </c>
      <c r="G133" s="12" t="s">
        <v>658</v>
      </c>
      <c r="H133" s="27" t="s">
        <v>1394</v>
      </c>
      <c r="I133" s="12" t="s">
        <v>659</v>
      </c>
      <c r="J133" s="13">
        <v>2.0270270270270299E-2</v>
      </c>
      <c r="K133" s="13">
        <v>2.9126213592233E-2</v>
      </c>
      <c r="L133" s="13">
        <v>0</v>
      </c>
      <c r="M133" s="13">
        <v>0.115384615384615</v>
      </c>
      <c r="N133" s="13">
        <v>3.3538610000000003E-2</v>
      </c>
      <c r="O133" s="13">
        <v>5.6668459999999997E-2</v>
      </c>
      <c r="P133" s="13">
        <v>5.2596600000000002E-3</v>
      </c>
      <c r="Q133" s="13">
        <v>0.16064707</v>
      </c>
      <c r="R133" s="13">
        <v>3.3538610000000003E-2</v>
      </c>
      <c r="S133" s="13">
        <v>5.6668459999999997E-2</v>
      </c>
      <c r="T133" s="13">
        <v>5.2596600000000002E-3</v>
      </c>
      <c r="U133" s="13">
        <v>0.16064707</v>
      </c>
      <c r="V133" s="13">
        <v>3.3538610000000003E-2</v>
      </c>
      <c r="W133" s="13">
        <v>5.6668459999999997E-2</v>
      </c>
      <c r="X133" s="13">
        <v>5.2596600000000002E-3</v>
      </c>
      <c r="Y133" s="13">
        <v>0.16064707</v>
      </c>
      <c r="Z133" s="13">
        <v>3.3538610000000003E-2</v>
      </c>
      <c r="AA133" s="13">
        <v>5.6668459999999997E-2</v>
      </c>
      <c r="AB133" s="13">
        <v>5.2596600000000002E-3</v>
      </c>
      <c r="AC133" s="13">
        <v>0.16064707</v>
      </c>
      <c r="AD133" s="13">
        <v>3.3538610000000003E-2</v>
      </c>
      <c r="AE133" s="13">
        <v>5.6668459999999997E-2</v>
      </c>
      <c r="AF133" s="13">
        <v>5.2596600000000002E-3</v>
      </c>
      <c r="AG133" s="13">
        <v>0.16064707</v>
      </c>
      <c r="AH133" s="13">
        <v>3.3538610000000003E-2</v>
      </c>
      <c r="AI133" s="13">
        <v>5.6668459999999997E-2</v>
      </c>
      <c r="AJ133" s="13">
        <v>5.2596600000000002E-3</v>
      </c>
      <c r="AK133" s="13">
        <v>0.16064707</v>
      </c>
      <c r="AL133" s="13">
        <v>3.3538610000000003E-2</v>
      </c>
      <c r="AM133" s="13">
        <v>5.6668459999999997E-2</v>
      </c>
      <c r="AN133" s="13">
        <v>5.2596600000000002E-3</v>
      </c>
      <c r="AO133" s="13">
        <v>0.16064707</v>
      </c>
      <c r="AP133" s="13">
        <v>3.3538610000000003E-2</v>
      </c>
      <c r="AQ133" s="13">
        <v>5.6668459999999997E-2</v>
      </c>
      <c r="AR133" s="13">
        <v>5.2596600000000002E-3</v>
      </c>
      <c r="AS133" s="13">
        <v>0.16064707</v>
      </c>
      <c r="AT133" s="13">
        <v>3.3538610000000003E-2</v>
      </c>
      <c r="AU133" s="13">
        <v>5.6668459999999997E-2</v>
      </c>
      <c r="AV133" s="13">
        <v>5.2596600000000002E-3</v>
      </c>
      <c r="AW133" s="13">
        <v>0.16064707</v>
      </c>
      <c r="AX133" s="13">
        <v>2.8571428571428598E-2</v>
      </c>
      <c r="AY133" s="13">
        <v>0</v>
      </c>
      <c r="AZ133" s="13">
        <v>0</v>
      </c>
      <c r="BA133" s="13">
        <v>0.15625</v>
      </c>
      <c r="BB133" s="13"/>
      <c r="BC133" s="13"/>
      <c r="BD133" s="13"/>
      <c r="BE133" s="13"/>
      <c r="BF133" s="13"/>
      <c r="BG133" s="13"/>
      <c r="BH133" s="13"/>
      <c r="BI133" s="13"/>
      <c r="BJ133" s="13"/>
      <c r="BK133" s="13"/>
      <c r="BL133" s="13"/>
      <c r="BM133" s="13"/>
      <c r="BN133" s="13"/>
      <c r="BO133" s="13"/>
      <c r="BP133" s="13"/>
      <c r="BQ133" s="13"/>
      <c r="BR133" s="13"/>
      <c r="BS133" s="13"/>
      <c r="BT133" s="13"/>
      <c r="BU133" s="13"/>
      <c r="BV133" s="13"/>
      <c r="BW133" s="13"/>
      <c r="BX133" s="13"/>
      <c r="BY133" s="13"/>
      <c r="BZ133" s="14">
        <f>+INDEX('Monthy Targets'!V:V,MATCH(FY2018_ALL_Targets!$B133,'Monthy Targets'!$B:$B,0))</f>
        <v>3.48</v>
      </c>
      <c r="CA133" s="14">
        <f>+INDEX('Monthy Targets'!W:W,MATCH(FY2018_ALL_Targets!$B133,'Monthy Targets'!$B:$B,0))</f>
        <v>3.48</v>
      </c>
      <c r="CB133" s="14">
        <f>+INDEX('Monthy Targets'!X:X,MATCH(FY2018_ALL_Targets!$B133,'Monthy Targets'!$B:$B,0))</f>
        <v>3.48</v>
      </c>
      <c r="CC133" s="14">
        <f>+INDEX('Monthy Targets'!Y:Y,MATCH(FY2018_ALL_Targets!$B133,'Monthy Targets'!$B:$B,0))</f>
        <v>3.48</v>
      </c>
      <c r="CD133" s="14">
        <f>+INDEX('Monthy Targets'!Z:Z,MATCH(FY2018_ALL_Targets!$B133,'Monthy Targets'!$B:$B,0))</f>
        <v>3.48</v>
      </c>
      <c r="CE133" s="14">
        <f>+INDEX('Monthy Targets'!AA:AA,MATCH(FY2018_ALL_Targets!$B133,'Monthy Targets'!$B:$B,0))</f>
        <v>0</v>
      </c>
      <c r="CF133" s="14">
        <f>+INDEX('Monthy Targets'!AB:AB,MATCH(FY2018_ALL_Targets!$B133,'Monthy Targets'!$B:$B,0))</f>
        <v>0</v>
      </c>
      <c r="CG133" s="14">
        <f>+INDEX('Monthy Targets'!AC:AC,MATCH(FY2018_ALL_Targets!$B133,'Monthy Targets'!$B:$B,0))</f>
        <v>0</v>
      </c>
      <c r="CH133" s="14">
        <f>+INDEX('Monthy Targets'!AD:AD,MATCH(FY2018_ALL_Targets!$B133,'Monthy Targets'!$B:$B,0))</f>
        <v>0</v>
      </c>
      <c r="CI133" s="14">
        <f>+INDEX('Monthy Targets'!AE:AE,MATCH(FY2018_ALL_Targets!$B133,'Monthy Targets'!$B:$B,0))</f>
        <v>0</v>
      </c>
      <c r="CJ133" s="14">
        <f>+INDEX('Monthy Targets'!AF:AF,MATCH(FY2018_ALL_Targets!$B133,'Monthy Targets'!$B:$B,0))</f>
        <v>0</v>
      </c>
      <c r="CK133" s="14">
        <f>+INDEX('Monthy Targets'!AG:AG,MATCH(FY2018_ALL_Targets!$B133,'Monthy Targets'!$B:$B,0))</f>
        <v>0</v>
      </c>
      <c r="CL133" s="14">
        <v>0.23</v>
      </c>
      <c r="CM133" s="14">
        <v>0.23</v>
      </c>
      <c r="CN133" s="14">
        <v>0.23</v>
      </c>
      <c r="CO133" s="14">
        <v>0.23</v>
      </c>
      <c r="DB133" s="14">
        <v>0.43</v>
      </c>
      <c r="DC133" s="14">
        <v>0.43</v>
      </c>
      <c r="DD133" s="14">
        <v>0.43</v>
      </c>
      <c r="DE133" s="14">
        <v>0.43</v>
      </c>
      <c r="DR133" s="14">
        <v>0.65</v>
      </c>
      <c r="DV133" s="12">
        <f t="shared" si="7"/>
        <v>0</v>
      </c>
      <c r="DW133" s="12">
        <f t="shared" si="8"/>
        <v>0</v>
      </c>
      <c r="DX133" s="12">
        <f t="shared" si="6"/>
        <v>0</v>
      </c>
    </row>
    <row r="134" spans="1:128" x14ac:dyDescent="0.25">
      <c r="A134" s="293">
        <v>4421</v>
      </c>
      <c r="B134" s="293">
        <v>675042</v>
      </c>
      <c r="C134" s="293">
        <v>1026277</v>
      </c>
      <c r="D134" s="14">
        <v>1861891186</v>
      </c>
      <c r="F134" s="27" t="s">
        <v>1258</v>
      </c>
      <c r="G134" s="12" t="s">
        <v>666</v>
      </c>
      <c r="H134" s="27" t="s">
        <v>1266</v>
      </c>
      <c r="I134" s="12" t="s">
        <v>667</v>
      </c>
      <c r="J134" s="13">
        <v>3.5714285714285698E-2</v>
      </c>
      <c r="K134" s="13">
        <v>5.6910569105691103E-2</v>
      </c>
      <c r="L134" s="13">
        <v>2.04081632653061E-2</v>
      </c>
      <c r="M134" s="13">
        <v>0.158730158730159</v>
      </c>
      <c r="N134" s="13">
        <v>3.3538610000000003E-2</v>
      </c>
      <c r="O134" s="13">
        <v>5.6668459999999997E-2</v>
      </c>
      <c r="P134" s="13">
        <v>5.2596600000000002E-3</v>
      </c>
      <c r="Q134" s="13">
        <v>0.16064707</v>
      </c>
      <c r="R134" s="13">
        <v>3.5107142857142899E-2</v>
      </c>
      <c r="S134" s="13">
        <v>5.6668459999999997E-2</v>
      </c>
      <c r="T134" s="13">
        <v>2.0061224489795901E-2</v>
      </c>
      <c r="U134" s="13">
        <v>0.16064707</v>
      </c>
      <c r="V134" s="13">
        <v>3.3928571428571398E-2</v>
      </c>
      <c r="W134" s="13">
        <v>5.6668459999999997E-2</v>
      </c>
      <c r="X134" s="13">
        <v>1.9387755102040799E-2</v>
      </c>
      <c r="Y134" s="13">
        <v>0.16064707</v>
      </c>
      <c r="Z134" s="13">
        <v>3.4500000000000003E-2</v>
      </c>
      <c r="AA134" s="13">
        <v>5.6668459999999997E-2</v>
      </c>
      <c r="AB134" s="13">
        <v>1.9714285714285702E-2</v>
      </c>
      <c r="AC134" s="13">
        <v>0.16064707</v>
      </c>
      <c r="AD134" s="13">
        <v>3.3538610000000003E-2</v>
      </c>
      <c r="AE134" s="13">
        <v>5.6668459999999997E-2</v>
      </c>
      <c r="AF134" s="13">
        <v>1.8367346938775501E-2</v>
      </c>
      <c r="AG134" s="13">
        <v>0.16064707</v>
      </c>
      <c r="AH134" s="13">
        <v>3.38928571428571E-2</v>
      </c>
      <c r="AI134" s="13">
        <v>5.6668459999999997E-2</v>
      </c>
      <c r="AJ134" s="13">
        <v>1.9367346938775499E-2</v>
      </c>
      <c r="AK134" s="13">
        <v>0.16064707</v>
      </c>
      <c r="AL134" s="13">
        <v>3.3538610000000003E-2</v>
      </c>
      <c r="AM134" s="13">
        <v>5.6668459999999997E-2</v>
      </c>
      <c r="AN134" s="13">
        <v>1.73469387755102E-2</v>
      </c>
      <c r="AO134" s="13">
        <v>0.16064707</v>
      </c>
      <c r="AP134" s="13">
        <v>3.3538610000000003E-2</v>
      </c>
      <c r="AQ134" s="13">
        <v>5.6668459999999997E-2</v>
      </c>
      <c r="AR134" s="13">
        <v>1.8979591836734699E-2</v>
      </c>
      <c r="AS134" s="13">
        <v>0.16064707</v>
      </c>
      <c r="AT134" s="13">
        <v>3.3538610000000003E-2</v>
      </c>
      <c r="AU134" s="13">
        <v>5.6668459999999997E-2</v>
      </c>
      <c r="AV134" s="13">
        <v>1.6326530612244899E-2</v>
      </c>
      <c r="AW134" s="13">
        <v>0.16064707</v>
      </c>
      <c r="AX134" s="13">
        <v>0</v>
      </c>
      <c r="AY134" s="13">
        <v>2.7027027027027001E-2</v>
      </c>
      <c r="AZ134" s="13">
        <v>0</v>
      </c>
      <c r="BA134" s="13">
        <v>2.9411764705882401E-2</v>
      </c>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4">
        <f>+INDEX('Monthy Targets'!V:V,MATCH(FY2018_ALL_Targets!$B134,'Monthy Targets'!$B:$B,0))</f>
        <v>4.21</v>
      </c>
      <c r="CA134" s="14">
        <f>+INDEX('Monthy Targets'!W:W,MATCH(FY2018_ALL_Targets!$B134,'Monthy Targets'!$B:$B,0))</f>
        <v>4.21</v>
      </c>
      <c r="CB134" s="14">
        <f>+INDEX('Monthy Targets'!X:X,MATCH(FY2018_ALL_Targets!$B134,'Monthy Targets'!$B:$B,0))</f>
        <v>4.21</v>
      </c>
      <c r="CC134" s="14">
        <f>+INDEX('Monthy Targets'!Y:Y,MATCH(FY2018_ALL_Targets!$B134,'Monthy Targets'!$B:$B,0))</f>
        <v>4.21</v>
      </c>
      <c r="CD134" s="14">
        <f>+INDEX('Monthy Targets'!Z:Z,MATCH(FY2018_ALL_Targets!$B134,'Monthy Targets'!$B:$B,0))</f>
        <v>4.21</v>
      </c>
      <c r="CE134" s="14">
        <f>+INDEX('Monthy Targets'!AA:AA,MATCH(FY2018_ALL_Targets!$B134,'Monthy Targets'!$B:$B,0))</f>
        <v>0</v>
      </c>
      <c r="CF134" s="14">
        <f>+INDEX('Monthy Targets'!AB:AB,MATCH(FY2018_ALL_Targets!$B134,'Monthy Targets'!$B:$B,0))</f>
        <v>0</v>
      </c>
      <c r="CG134" s="14">
        <f>+INDEX('Monthy Targets'!AC:AC,MATCH(FY2018_ALL_Targets!$B134,'Monthy Targets'!$B:$B,0))</f>
        <v>0</v>
      </c>
      <c r="CH134" s="14">
        <f>+INDEX('Monthy Targets'!AD:AD,MATCH(FY2018_ALL_Targets!$B134,'Monthy Targets'!$B:$B,0))</f>
        <v>0</v>
      </c>
      <c r="CI134" s="14">
        <f>+INDEX('Monthy Targets'!AE:AE,MATCH(FY2018_ALL_Targets!$B134,'Monthy Targets'!$B:$B,0))</f>
        <v>0</v>
      </c>
      <c r="CJ134" s="14">
        <f>+INDEX('Monthy Targets'!AF:AF,MATCH(FY2018_ALL_Targets!$B134,'Monthy Targets'!$B:$B,0))</f>
        <v>0</v>
      </c>
      <c r="CK134" s="14">
        <f>+INDEX('Monthy Targets'!AG:AG,MATCH(FY2018_ALL_Targets!$B134,'Monthy Targets'!$B:$B,0))</f>
        <v>0</v>
      </c>
      <c r="CL134" s="14">
        <v>0.28000000000000003</v>
      </c>
      <c r="CM134" s="14">
        <v>0.28000000000000003</v>
      </c>
      <c r="CN134" s="14">
        <v>0.28000000000000003</v>
      </c>
      <c r="CO134" s="14">
        <v>0.28000000000000003</v>
      </c>
      <c r="DB134" s="14">
        <v>0.52</v>
      </c>
      <c r="DC134" s="14">
        <v>0.52</v>
      </c>
      <c r="DD134" s="14">
        <v>0.52</v>
      </c>
      <c r="DE134" s="14">
        <v>0.52</v>
      </c>
      <c r="DR134" s="14">
        <v>0.79</v>
      </c>
      <c r="DV134" s="12">
        <f t="shared" si="7"/>
        <v>0</v>
      </c>
      <c r="DW134" s="12">
        <f t="shared" si="8"/>
        <v>0</v>
      </c>
      <c r="DX134" s="12">
        <f t="shared" si="6"/>
        <v>0</v>
      </c>
    </row>
    <row r="135" spans="1:128" x14ac:dyDescent="0.25">
      <c r="A135" s="293">
        <v>4547</v>
      </c>
      <c r="B135" s="293">
        <v>675044</v>
      </c>
      <c r="C135" s="293">
        <v>1017863</v>
      </c>
      <c r="D135" s="14">
        <v>1245566736</v>
      </c>
      <c r="F135" s="27" t="s">
        <v>1408</v>
      </c>
      <c r="G135" s="12" t="s">
        <v>714</v>
      </c>
      <c r="H135" s="27" t="s">
        <v>1441</v>
      </c>
      <c r="I135" s="12" t="s">
        <v>715</v>
      </c>
      <c r="J135" s="13">
        <v>1.19760479041916E-2</v>
      </c>
      <c r="K135" s="13">
        <v>9.8039215686274495E-2</v>
      </c>
      <c r="L135" s="13">
        <v>0</v>
      </c>
      <c r="M135" s="13">
        <v>0.43918918918918898</v>
      </c>
      <c r="N135" s="13">
        <v>3.3538610000000003E-2</v>
      </c>
      <c r="O135" s="13">
        <v>5.6668459999999997E-2</v>
      </c>
      <c r="P135" s="13">
        <v>5.2596600000000002E-3</v>
      </c>
      <c r="Q135" s="13">
        <v>0.16064707</v>
      </c>
      <c r="R135" s="13">
        <v>3.3538610000000003E-2</v>
      </c>
      <c r="S135" s="13">
        <v>9.6372549019607803E-2</v>
      </c>
      <c r="T135" s="13">
        <v>5.2596600000000002E-3</v>
      </c>
      <c r="U135" s="13">
        <v>0.43172297297297302</v>
      </c>
      <c r="V135" s="13">
        <v>3.3538610000000003E-2</v>
      </c>
      <c r="W135" s="13">
        <v>9.31372549019608E-2</v>
      </c>
      <c r="X135" s="13">
        <v>5.2596600000000002E-3</v>
      </c>
      <c r="Y135" s="13">
        <v>0.41722972972972999</v>
      </c>
      <c r="Z135" s="13">
        <v>3.3538610000000003E-2</v>
      </c>
      <c r="AA135" s="13">
        <v>9.4705882352941195E-2</v>
      </c>
      <c r="AB135" s="13">
        <v>5.2596600000000002E-3</v>
      </c>
      <c r="AC135" s="13">
        <v>0.424256756756757</v>
      </c>
      <c r="AD135" s="13">
        <v>3.3538610000000003E-2</v>
      </c>
      <c r="AE135" s="13">
        <v>8.8235294117647106E-2</v>
      </c>
      <c r="AF135" s="13">
        <v>5.2596600000000002E-3</v>
      </c>
      <c r="AG135" s="13">
        <v>0.39527027027027001</v>
      </c>
      <c r="AH135" s="13">
        <v>3.3538610000000003E-2</v>
      </c>
      <c r="AI135" s="13">
        <v>9.3039215686274504E-2</v>
      </c>
      <c r="AJ135" s="13">
        <v>5.2596600000000002E-3</v>
      </c>
      <c r="AK135" s="13">
        <v>0.41679054054054099</v>
      </c>
      <c r="AL135" s="13">
        <v>3.3538610000000003E-2</v>
      </c>
      <c r="AM135" s="13">
        <v>8.3333333333333301E-2</v>
      </c>
      <c r="AN135" s="13">
        <v>5.2596600000000002E-3</v>
      </c>
      <c r="AO135" s="13">
        <v>0.37331081081081102</v>
      </c>
      <c r="AP135" s="13">
        <v>3.3538610000000003E-2</v>
      </c>
      <c r="AQ135" s="13">
        <v>9.1176470588235303E-2</v>
      </c>
      <c r="AR135" s="13">
        <v>5.2596600000000002E-3</v>
      </c>
      <c r="AS135" s="13">
        <v>0.40844594594594602</v>
      </c>
      <c r="AT135" s="13">
        <v>3.3538610000000003E-2</v>
      </c>
      <c r="AU135" s="13">
        <v>7.8431372549019607E-2</v>
      </c>
      <c r="AV135" s="13">
        <v>5.2596600000000002E-3</v>
      </c>
      <c r="AW135" s="13">
        <v>0.35135135135135098</v>
      </c>
      <c r="AX135" s="13">
        <v>2.4390243902439001E-2</v>
      </c>
      <c r="AY135" s="13">
        <v>8.6956521739130405E-2</v>
      </c>
      <c r="AZ135" s="13">
        <v>0</v>
      </c>
      <c r="BA135" s="13">
        <v>0.35294117647058798</v>
      </c>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4">
        <f>+INDEX('Monthy Targets'!V:V,MATCH(FY2018_ALL_Targets!$B135,'Monthy Targets'!$B:$B,0))</f>
        <v>0</v>
      </c>
      <c r="CA135" s="14">
        <f>+INDEX('Monthy Targets'!W:W,MATCH(FY2018_ALL_Targets!$B135,'Monthy Targets'!$B:$B,0))</f>
        <v>0</v>
      </c>
      <c r="CB135" s="14">
        <f>+INDEX('Monthy Targets'!X:X,MATCH(FY2018_ALL_Targets!$B135,'Monthy Targets'!$B:$B,0))</f>
        <v>0</v>
      </c>
      <c r="CC135" s="14">
        <f>+INDEX('Monthy Targets'!Y:Y,MATCH(FY2018_ALL_Targets!$B135,'Monthy Targets'!$B:$B,0))</f>
        <v>0</v>
      </c>
      <c r="CD135" s="14">
        <f>+INDEX('Monthy Targets'!Z:Z,MATCH(FY2018_ALL_Targets!$B135,'Monthy Targets'!$B:$B,0))</f>
        <v>0</v>
      </c>
      <c r="CE135" s="14">
        <f>+INDEX('Monthy Targets'!AA:AA,MATCH(FY2018_ALL_Targets!$B135,'Monthy Targets'!$B:$B,0))</f>
        <v>0</v>
      </c>
      <c r="CF135" s="14">
        <f>+INDEX('Monthy Targets'!AB:AB,MATCH(FY2018_ALL_Targets!$B135,'Monthy Targets'!$B:$B,0))</f>
        <v>0</v>
      </c>
      <c r="CG135" s="14">
        <f>+INDEX('Monthy Targets'!AC:AC,MATCH(FY2018_ALL_Targets!$B135,'Monthy Targets'!$B:$B,0))</f>
        <v>0</v>
      </c>
      <c r="CH135" s="14">
        <f>+INDEX('Monthy Targets'!AD:AD,MATCH(FY2018_ALL_Targets!$B135,'Monthy Targets'!$B:$B,0))</f>
        <v>0</v>
      </c>
      <c r="CI135" s="14">
        <f>+INDEX('Monthy Targets'!AE:AE,MATCH(FY2018_ALL_Targets!$B135,'Monthy Targets'!$B:$B,0))</f>
        <v>0</v>
      </c>
      <c r="CJ135" s="14">
        <f>+INDEX('Monthy Targets'!AF:AF,MATCH(FY2018_ALL_Targets!$B135,'Monthy Targets'!$B:$B,0))</f>
        <v>0</v>
      </c>
      <c r="CK135" s="14">
        <f>+INDEX('Monthy Targets'!AG:AG,MATCH(FY2018_ALL_Targets!$B135,'Monthy Targets'!$B:$B,0))</f>
        <v>0</v>
      </c>
      <c r="CL135" s="14">
        <v>0.75</v>
      </c>
      <c r="CM135" s="14">
        <v>0.75</v>
      </c>
      <c r="CN135" s="14">
        <v>0.75</v>
      </c>
      <c r="CO135" s="14">
        <v>0.75</v>
      </c>
      <c r="DB135" s="14">
        <v>1.39</v>
      </c>
      <c r="DC135" s="14">
        <v>1.39</v>
      </c>
      <c r="DD135" s="14">
        <v>1.39</v>
      </c>
      <c r="DE135" s="14">
        <v>1.39</v>
      </c>
      <c r="DR135" s="14">
        <v>0.91</v>
      </c>
      <c r="DV135" s="12">
        <f t="shared" si="7"/>
        <v>0</v>
      </c>
      <c r="DW135" s="12">
        <f t="shared" si="8"/>
        <v>0</v>
      </c>
      <c r="DX135" s="12">
        <f t="shared" si="6"/>
        <v>0</v>
      </c>
    </row>
    <row r="136" spans="1:128" x14ac:dyDescent="0.25">
      <c r="A136" s="293">
        <v>5112</v>
      </c>
      <c r="B136" s="293">
        <v>675046</v>
      </c>
      <c r="C136" s="293">
        <v>1017848</v>
      </c>
      <c r="D136" s="14">
        <v>1891021242</v>
      </c>
      <c r="F136" s="27" t="s">
        <v>1279</v>
      </c>
      <c r="G136" s="12" t="s">
        <v>956</v>
      </c>
      <c r="H136" s="27" t="s">
        <v>1475</v>
      </c>
      <c r="I136" s="12" t="s">
        <v>957</v>
      </c>
      <c r="J136" s="13">
        <v>5.3412462908011903E-2</v>
      </c>
      <c r="K136" s="13">
        <v>4.6082949308755797E-2</v>
      </c>
      <c r="L136" s="13">
        <v>0</v>
      </c>
      <c r="M136" s="13">
        <v>0.17445482866043599</v>
      </c>
      <c r="N136" s="13">
        <v>3.3538610000000003E-2</v>
      </c>
      <c r="O136" s="13">
        <v>5.6668459999999997E-2</v>
      </c>
      <c r="P136" s="13">
        <v>5.2596600000000002E-3</v>
      </c>
      <c r="Q136" s="13">
        <v>0.16064707</v>
      </c>
      <c r="R136" s="13">
        <v>5.2504451038575699E-2</v>
      </c>
      <c r="S136" s="13">
        <v>5.6668459999999997E-2</v>
      </c>
      <c r="T136" s="13">
        <v>5.2596600000000002E-3</v>
      </c>
      <c r="U136" s="13">
        <v>0.17148909657320899</v>
      </c>
      <c r="V136" s="13">
        <v>5.0741839762611297E-2</v>
      </c>
      <c r="W136" s="13">
        <v>5.6668459999999997E-2</v>
      </c>
      <c r="X136" s="13">
        <v>5.2596600000000002E-3</v>
      </c>
      <c r="Y136" s="13">
        <v>0.165732087227414</v>
      </c>
      <c r="Z136" s="13">
        <v>5.1596439169139502E-2</v>
      </c>
      <c r="AA136" s="13">
        <v>5.6668459999999997E-2</v>
      </c>
      <c r="AB136" s="13">
        <v>5.2596600000000002E-3</v>
      </c>
      <c r="AC136" s="13">
        <v>0.16852336448598099</v>
      </c>
      <c r="AD136" s="13">
        <v>4.8071216617210699E-2</v>
      </c>
      <c r="AE136" s="13">
        <v>5.6668459999999997E-2</v>
      </c>
      <c r="AF136" s="13">
        <v>5.2596600000000002E-3</v>
      </c>
      <c r="AG136" s="13">
        <v>0.16064707</v>
      </c>
      <c r="AH136" s="13">
        <v>5.0688427299703298E-2</v>
      </c>
      <c r="AI136" s="13">
        <v>5.6668459999999997E-2</v>
      </c>
      <c r="AJ136" s="13">
        <v>5.2596600000000002E-3</v>
      </c>
      <c r="AK136" s="13">
        <v>0.16555763239875401</v>
      </c>
      <c r="AL136" s="13">
        <v>4.5400593471810101E-2</v>
      </c>
      <c r="AM136" s="13">
        <v>5.6668459999999997E-2</v>
      </c>
      <c r="AN136" s="13">
        <v>5.2596600000000002E-3</v>
      </c>
      <c r="AO136" s="13">
        <v>0.16064707</v>
      </c>
      <c r="AP136" s="13">
        <v>4.9673590504450998E-2</v>
      </c>
      <c r="AQ136" s="13">
        <v>5.6668459999999997E-2</v>
      </c>
      <c r="AR136" s="13">
        <v>5.2596600000000002E-3</v>
      </c>
      <c r="AS136" s="13">
        <v>0.162242990654206</v>
      </c>
      <c r="AT136" s="13">
        <v>4.2729970326409503E-2</v>
      </c>
      <c r="AU136" s="13">
        <v>5.6668459999999997E-2</v>
      </c>
      <c r="AV136" s="13">
        <v>5.2596600000000002E-3</v>
      </c>
      <c r="AW136" s="13">
        <v>0.16064707</v>
      </c>
      <c r="AX136" s="13">
        <v>0.04</v>
      </c>
      <c r="AY136" s="13">
        <v>4.4444444444444398E-2</v>
      </c>
      <c r="AZ136" s="13">
        <v>0</v>
      </c>
      <c r="BA136" s="13">
        <v>0.19718309859154901</v>
      </c>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4">
        <f>+INDEX('Monthy Targets'!V:V,MATCH(FY2018_ALL_Targets!$B136,'Monthy Targets'!$B:$B,0))</f>
        <v>0</v>
      </c>
      <c r="CA136" s="14">
        <f>+INDEX('Monthy Targets'!W:W,MATCH(FY2018_ALL_Targets!$B136,'Monthy Targets'!$B:$B,0))</f>
        <v>0</v>
      </c>
      <c r="CB136" s="14">
        <f>+INDEX('Monthy Targets'!X:X,MATCH(FY2018_ALL_Targets!$B136,'Monthy Targets'!$B:$B,0))</f>
        <v>0</v>
      </c>
      <c r="CC136" s="14">
        <f>+INDEX('Monthy Targets'!Y:Y,MATCH(FY2018_ALL_Targets!$B136,'Monthy Targets'!$B:$B,0))</f>
        <v>0</v>
      </c>
      <c r="CD136" s="14">
        <f>+INDEX('Monthy Targets'!Z:Z,MATCH(FY2018_ALL_Targets!$B136,'Monthy Targets'!$B:$B,0))</f>
        <v>0</v>
      </c>
      <c r="CE136" s="14">
        <f>+INDEX('Monthy Targets'!AA:AA,MATCH(FY2018_ALL_Targets!$B136,'Monthy Targets'!$B:$B,0))</f>
        <v>0</v>
      </c>
      <c r="CF136" s="14">
        <f>+INDEX('Monthy Targets'!AB:AB,MATCH(FY2018_ALL_Targets!$B136,'Monthy Targets'!$B:$B,0))</f>
        <v>0</v>
      </c>
      <c r="CG136" s="14">
        <f>+INDEX('Monthy Targets'!AC:AC,MATCH(FY2018_ALL_Targets!$B136,'Monthy Targets'!$B:$B,0))</f>
        <v>0</v>
      </c>
      <c r="CH136" s="14">
        <f>+INDEX('Monthy Targets'!AD:AD,MATCH(FY2018_ALL_Targets!$B136,'Monthy Targets'!$B:$B,0))</f>
        <v>0</v>
      </c>
      <c r="CI136" s="14">
        <f>+INDEX('Monthy Targets'!AE:AE,MATCH(FY2018_ALL_Targets!$B136,'Monthy Targets'!$B:$B,0))</f>
        <v>0</v>
      </c>
      <c r="CJ136" s="14">
        <f>+INDEX('Monthy Targets'!AF:AF,MATCH(FY2018_ALL_Targets!$B136,'Monthy Targets'!$B:$B,0))</f>
        <v>0</v>
      </c>
      <c r="CK136" s="14">
        <f>+INDEX('Monthy Targets'!AG:AG,MATCH(FY2018_ALL_Targets!$B136,'Monthy Targets'!$B:$B,0))</f>
        <v>0</v>
      </c>
      <c r="CL136" s="14">
        <v>0.48</v>
      </c>
      <c r="CM136" s="14">
        <v>0.48</v>
      </c>
      <c r="CN136" s="14">
        <v>0.48</v>
      </c>
      <c r="CO136" s="14">
        <v>0</v>
      </c>
      <c r="DB136" s="14">
        <v>0.9</v>
      </c>
      <c r="DC136" s="14">
        <v>0.9</v>
      </c>
      <c r="DD136" s="14">
        <v>0.9</v>
      </c>
      <c r="DE136" s="14">
        <v>0</v>
      </c>
      <c r="DR136" s="14">
        <v>0.44</v>
      </c>
      <c r="DV136" s="12">
        <f t="shared" si="7"/>
        <v>0</v>
      </c>
      <c r="DW136" s="12">
        <f t="shared" si="8"/>
        <v>0</v>
      </c>
      <c r="DX136" s="12">
        <f t="shared" si="6"/>
        <v>0</v>
      </c>
    </row>
    <row r="137" spans="1:128" x14ac:dyDescent="0.25">
      <c r="A137" s="293">
        <v>5049</v>
      </c>
      <c r="B137" s="293">
        <v>675049</v>
      </c>
      <c r="C137" s="293">
        <v>1026197</v>
      </c>
      <c r="D137" s="14">
        <v>1760470181</v>
      </c>
      <c r="F137" s="27" t="s">
        <v>1258</v>
      </c>
      <c r="G137" s="12" t="s">
        <v>320</v>
      </c>
      <c r="H137" s="27" t="s">
        <v>1420</v>
      </c>
      <c r="I137" s="12" t="s">
        <v>321</v>
      </c>
      <c r="J137" s="13">
        <v>0.10344827586206901</v>
      </c>
      <c r="K137" s="13">
        <v>5.7471264367816098E-2</v>
      </c>
      <c r="L137" s="13">
        <v>0</v>
      </c>
      <c r="M137" s="13">
        <v>0.19375000000000001</v>
      </c>
      <c r="N137" s="13">
        <v>3.3538610000000003E-2</v>
      </c>
      <c r="O137" s="13">
        <v>5.6668459999999997E-2</v>
      </c>
      <c r="P137" s="13">
        <v>5.2596600000000002E-3</v>
      </c>
      <c r="Q137" s="13">
        <v>0.16064707</v>
      </c>
      <c r="R137" s="13">
        <v>0.101689655172414</v>
      </c>
      <c r="S137" s="13">
        <v>5.6668459999999997E-2</v>
      </c>
      <c r="T137" s="13">
        <v>5.2596600000000002E-3</v>
      </c>
      <c r="U137" s="13">
        <v>0.19045624999999999</v>
      </c>
      <c r="V137" s="13">
        <v>9.8275862068965505E-2</v>
      </c>
      <c r="W137" s="13">
        <v>5.6668459999999997E-2</v>
      </c>
      <c r="X137" s="13">
        <v>5.2596600000000002E-3</v>
      </c>
      <c r="Y137" s="13">
        <v>0.18406249999999999</v>
      </c>
      <c r="Z137" s="13">
        <v>9.9931034482758599E-2</v>
      </c>
      <c r="AA137" s="13">
        <v>5.6668459999999997E-2</v>
      </c>
      <c r="AB137" s="13">
        <v>5.2596600000000002E-3</v>
      </c>
      <c r="AC137" s="13">
        <v>0.18716250000000001</v>
      </c>
      <c r="AD137" s="13">
        <v>9.3103448275862102E-2</v>
      </c>
      <c r="AE137" s="13">
        <v>5.6668459999999997E-2</v>
      </c>
      <c r="AF137" s="13">
        <v>5.2596600000000002E-3</v>
      </c>
      <c r="AG137" s="13">
        <v>0.174375</v>
      </c>
      <c r="AH137" s="13">
        <v>9.8172413793103402E-2</v>
      </c>
      <c r="AI137" s="13">
        <v>5.6668459999999997E-2</v>
      </c>
      <c r="AJ137" s="13">
        <v>5.2596600000000002E-3</v>
      </c>
      <c r="AK137" s="13">
        <v>0.18386875</v>
      </c>
      <c r="AL137" s="13">
        <v>8.7931034482758602E-2</v>
      </c>
      <c r="AM137" s="13">
        <v>5.6668459999999997E-2</v>
      </c>
      <c r="AN137" s="13">
        <v>5.2596600000000002E-3</v>
      </c>
      <c r="AO137" s="13">
        <v>0.16468749999999999</v>
      </c>
      <c r="AP137" s="13">
        <v>9.6206896551724097E-2</v>
      </c>
      <c r="AQ137" s="13">
        <v>5.6668459999999997E-2</v>
      </c>
      <c r="AR137" s="13">
        <v>5.2596600000000002E-3</v>
      </c>
      <c r="AS137" s="13">
        <v>0.1801875</v>
      </c>
      <c r="AT137" s="13">
        <v>8.2758620689655199E-2</v>
      </c>
      <c r="AU137" s="13">
        <v>5.6668459999999997E-2</v>
      </c>
      <c r="AV137" s="13">
        <v>5.2596600000000002E-3</v>
      </c>
      <c r="AW137" s="13">
        <v>0.16064707</v>
      </c>
      <c r="AX137" s="13">
        <v>6.1224489795918401E-2</v>
      </c>
      <c r="AY137" s="13">
        <v>0</v>
      </c>
      <c r="AZ137" s="13">
        <v>0</v>
      </c>
      <c r="BA137" s="13">
        <v>0.30612244897959201</v>
      </c>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4">
        <f>+INDEX('Monthy Targets'!V:V,MATCH(FY2018_ALL_Targets!$B137,'Monthy Targets'!$B:$B,0))</f>
        <v>3.24</v>
      </c>
      <c r="CA137" s="14">
        <f>+INDEX('Monthy Targets'!W:W,MATCH(FY2018_ALL_Targets!$B137,'Monthy Targets'!$B:$B,0))</f>
        <v>3.24</v>
      </c>
      <c r="CB137" s="14">
        <f>+INDEX('Monthy Targets'!X:X,MATCH(FY2018_ALL_Targets!$B137,'Monthy Targets'!$B:$B,0))</f>
        <v>3.24</v>
      </c>
      <c r="CC137" s="14">
        <f>+INDEX('Monthy Targets'!Y:Y,MATCH(FY2018_ALL_Targets!$B137,'Monthy Targets'!$B:$B,0))</f>
        <v>3.24</v>
      </c>
      <c r="CD137" s="14">
        <f>+INDEX('Monthy Targets'!Z:Z,MATCH(FY2018_ALL_Targets!$B137,'Monthy Targets'!$B:$B,0))</f>
        <v>3.24</v>
      </c>
      <c r="CE137" s="14">
        <f>+INDEX('Monthy Targets'!AA:AA,MATCH(FY2018_ALL_Targets!$B137,'Monthy Targets'!$B:$B,0))</f>
        <v>0</v>
      </c>
      <c r="CF137" s="14">
        <f>+INDEX('Monthy Targets'!AB:AB,MATCH(FY2018_ALL_Targets!$B137,'Monthy Targets'!$B:$B,0))</f>
        <v>0</v>
      </c>
      <c r="CG137" s="14">
        <f>+INDEX('Monthy Targets'!AC:AC,MATCH(FY2018_ALL_Targets!$B137,'Monthy Targets'!$B:$B,0))</f>
        <v>0</v>
      </c>
      <c r="CH137" s="14">
        <f>+INDEX('Monthy Targets'!AD:AD,MATCH(FY2018_ALL_Targets!$B137,'Monthy Targets'!$B:$B,0))</f>
        <v>0</v>
      </c>
      <c r="CI137" s="14">
        <f>+INDEX('Monthy Targets'!AE:AE,MATCH(FY2018_ALL_Targets!$B137,'Monthy Targets'!$B:$B,0))</f>
        <v>0</v>
      </c>
      <c r="CJ137" s="14">
        <f>+INDEX('Monthy Targets'!AF:AF,MATCH(FY2018_ALL_Targets!$B137,'Monthy Targets'!$B:$B,0))</f>
        <v>0</v>
      </c>
      <c r="CK137" s="14">
        <f>+INDEX('Monthy Targets'!AG:AG,MATCH(FY2018_ALL_Targets!$B137,'Monthy Targets'!$B:$B,0))</f>
        <v>0</v>
      </c>
      <c r="CL137" s="14">
        <v>0.22</v>
      </c>
      <c r="CM137" s="14">
        <v>0.22</v>
      </c>
      <c r="CN137" s="14">
        <v>0.22</v>
      </c>
      <c r="CO137" s="14">
        <v>0</v>
      </c>
      <c r="DB137" s="14">
        <v>0.4</v>
      </c>
      <c r="DC137" s="14">
        <v>0.4</v>
      </c>
      <c r="DD137" s="14">
        <v>0.4</v>
      </c>
      <c r="DE137" s="14">
        <v>0</v>
      </c>
      <c r="DR137" s="14">
        <v>0.54</v>
      </c>
      <c r="DV137" s="12">
        <f t="shared" si="7"/>
        <v>0</v>
      </c>
      <c r="DW137" s="12">
        <f t="shared" si="8"/>
        <v>0</v>
      </c>
      <c r="DX137" s="12">
        <f t="shared" si="6"/>
        <v>0</v>
      </c>
    </row>
    <row r="138" spans="1:128" x14ac:dyDescent="0.25">
      <c r="A138" s="293">
        <v>4145</v>
      </c>
      <c r="B138" s="293">
        <v>675052</v>
      </c>
      <c r="C138" s="293">
        <v>414505</v>
      </c>
      <c r="D138" s="14">
        <v>1912931015</v>
      </c>
      <c r="F138" s="27" t="s">
        <v>1279</v>
      </c>
      <c r="G138" s="12" t="s">
        <v>582</v>
      </c>
      <c r="H138" s="27" t="s">
        <v>1478</v>
      </c>
      <c r="I138" s="12" t="s">
        <v>583</v>
      </c>
      <c r="J138" s="13">
        <v>3.97727272727273E-2</v>
      </c>
      <c r="K138" s="13">
        <v>5.8823529411764698E-2</v>
      </c>
      <c r="L138" s="13">
        <v>0</v>
      </c>
      <c r="M138" s="13">
        <v>0.37410071942445999</v>
      </c>
      <c r="N138" s="13">
        <v>3.3538610000000003E-2</v>
      </c>
      <c r="O138" s="13">
        <v>5.6668459999999997E-2</v>
      </c>
      <c r="P138" s="13">
        <v>5.2596600000000002E-3</v>
      </c>
      <c r="Q138" s="13">
        <v>0.16064707</v>
      </c>
      <c r="R138" s="13">
        <v>3.90965909090909E-2</v>
      </c>
      <c r="S138" s="13">
        <v>5.7823529411764697E-2</v>
      </c>
      <c r="T138" s="13">
        <v>5.2596600000000002E-3</v>
      </c>
      <c r="U138" s="13">
        <v>0.36774100719424502</v>
      </c>
      <c r="V138" s="13">
        <v>3.7784090909090899E-2</v>
      </c>
      <c r="W138" s="13">
        <v>5.6668459999999997E-2</v>
      </c>
      <c r="X138" s="13">
        <v>5.2596600000000002E-3</v>
      </c>
      <c r="Y138" s="13">
        <v>0.35539568345323702</v>
      </c>
      <c r="Z138" s="13">
        <v>3.8420454545454501E-2</v>
      </c>
      <c r="AA138" s="13">
        <v>5.6823529411764703E-2</v>
      </c>
      <c r="AB138" s="13">
        <v>5.2596600000000002E-3</v>
      </c>
      <c r="AC138" s="13">
        <v>0.36138129496402899</v>
      </c>
      <c r="AD138" s="13">
        <v>3.5795454545454498E-2</v>
      </c>
      <c r="AE138" s="13">
        <v>5.6668459999999997E-2</v>
      </c>
      <c r="AF138" s="13">
        <v>5.2596600000000002E-3</v>
      </c>
      <c r="AG138" s="13">
        <v>0.33669064748201399</v>
      </c>
      <c r="AH138" s="13">
        <v>3.7744318181818198E-2</v>
      </c>
      <c r="AI138" s="13">
        <v>5.6668459999999997E-2</v>
      </c>
      <c r="AJ138" s="13">
        <v>5.2596600000000002E-3</v>
      </c>
      <c r="AK138" s="13">
        <v>0.35502158273381301</v>
      </c>
      <c r="AL138" s="13">
        <v>3.3806818181818202E-2</v>
      </c>
      <c r="AM138" s="13">
        <v>5.6668459999999997E-2</v>
      </c>
      <c r="AN138" s="13">
        <v>5.2596600000000002E-3</v>
      </c>
      <c r="AO138" s="13">
        <v>0.31798561151079102</v>
      </c>
      <c r="AP138" s="13">
        <v>3.6988636363636397E-2</v>
      </c>
      <c r="AQ138" s="13">
        <v>5.6668459999999997E-2</v>
      </c>
      <c r="AR138" s="13">
        <v>5.2596600000000002E-3</v>
      </c>
      <c r="AS138" s="13">
        <v>0.34791366906474802</v>
      </c>
      <c r="AT138" s="13">
        <v>3.3538610000000003E-2</v>
      </c>
      <c r="AU138" s="13">
        <v>5.6668459999999997E-2</v>
      </c>
      <c r="AV138" s="13">
        <v>5.2596600000000002E-3</v>
      </c>
      <c r="AW138" s="13">
        <v>0.29928057553956799</v>
      </c>
      <c r="AX138" s="13">
        <v>2.5000000000000001E-2</v>
      </c>
      <c r="AY138" s="13">
        <v>7.69230769230769E-2</v>
      </c>
      <c r="AZ138" s="13">
        <v>0</v>
      </c>
      <c r="BA138" s="13">
        <v>0.25806451612903197</v>
      </c>
      <c r="BB138" s="13"/>
      <c r="BC138" s="13"/>
      <c r="BD138" s="13"/>
      <c r="BE138" s="13"/>
      <c r="BF138" s="13"/>
      <c r="BG138" s="13"/>
      <c r="BH138" s="13"/>
      <c r="BI138" s="13"/>
      <c r="BJ138" s="13"/>
      <c r="BK138" s="13"/>
      <c r="BL138" s="13"/>
      <c r="BM138" s="13"/>
      <c r="BN138" s="13"/>
      <c r="BO138" s="13"/>
      <c r="BP138" s="13"/>
      <c r="BQ138" s="13"/>
      <c r="BR138" s="13"/>
      <c r="BS138" s="13"/>
      <c r="BT138" s="13"/>
      <c r="BU138" s="13"/>
      <c r="BV138" s="13"/>
      <c r="BW138" s="13"/>
      <c r="BX138" s="13"/>
      <c r="BY138" s="13"/>
      <c r="BZ138" s="14">
        <f>+INDEX('Monthy Targets'!V:V,MATCH(FY2018_ALL_Targets!$B138,'Monthy Targets'!$B:$B,0))</f>
        <v>0</v>
      </c>
      <c r="CA138" s="14">
        <f>+INDEX('Monthy Targets'!W:W,MATCH(FY2018_ALL_Targets!$B138,'Monthy Targets'!$B:$B,0))</f>
        <v>0</v>
      </c>
      <c r="CB138" s="14">
        <f>+INDEX('Monthy Targets'!X:X,MATCH(FY2018_ALL_Targets!$B138,'Monthy Targets'!$B:$B,0))</f>
        <v>0</v>
      </c>
      <c r="CC138" s="14">
        <f>+INDEX('Monthy Targets'!Y:Y,MATCH(FY2018_ALL_Targets!$B138,'Monthy Targets'!$B:$B,0))</f>
        <v>0</v>
      </c>
      <c r="CD138" s="14">
        <f>+INDEX('Monthy Targets'!Z:Z,MATCH(FY2018_ALL_Targets!$B138,'Monthy Targets'!$B:$B,0))</f>
        <v>0</v>
      </c>
      <c r="CE138" s="14">
        <f>+INDEX('Monthy Targets'!AA:AA,MATCH(FY2018_ALL_Targets!$B138,'Monthy Targets'!$B:$B,0))</f>
        <v>0</v>
      </c>
      <c r="CF138" s="14">
        <f>+INDEX('Monthy Targets'!AB:AB,MATCH(FY2018_ALL_Targets!$B138,'Monthy Targets'!$B:$B,0))</f>
        <v>0</v>
      </c>
      <c r="CG138" s="14">
        <f>+INDEX('Monthy Targets'!AC:AC,MATCH(FY2018_ALL_Targets!$B138,'Monthy Targets'!$B:$B,0))</f>
        <v>0</v>
      </c>
      <c r="CH138" s="14">
        <f>+INDEX('Monthy Targets'!AD:AD,MATCH(FY2018_ALL_Targets!$B138,'Monthy Targets'!$B:$B,0))</f>
        <v>0</v>
      </c>
      <c r="CI138" s="14">
        <f>+INDEX('Monthy Targets'!AE:AE,MATCH(FY2018_ALL_Targets!$B138,'Monthy Targets'!$B:$B,0))</f>
        <v>0</v>
      </c>
      <c r="CJ138" s="14">
        <f>+INDEX('Monthy Targets'!AF:AF,MATCH(FY2018_ALL_Targets!$B138,'Monthy Targets'!$B:$B,0))</f>
        <v>0</v>
      </c>
      <c r="CK138" s="14">
        <f>+INDEX('Monthy Targets'!AG:AG,MATCH(FY2018_ALL_Targets!$B138,'Monthy Targets'!$B:$B,0))</f>
        <v>0</v>
      </c>
      <c r="CL138" s="14">
        <v>0.23</v>
      </c>
      <c r="CM138" s="14">
        <v>0</v>
      </c>
      <c r="CN138" s="14">
        <v>0.23</v>
      </c>
      <c r="CO138" s="14">
        <v>0.23</v>
      </c>
      <c r="DB138" s="14">
        <v>0.43</v>
      </c>
      <c r="DC138" s="14">
        <v>0</v>
      </c>
      <c r="DD138" s="14">
        <v>0.43</v>
      </c>
      <c r="DE138" s="14">
        <v>0.43</v>
      </c>
      <c r="DR138" s="14">
        <v>0.21</v>
      </c>
      <c r="DV138" s="12">
        <f t="shared" si="7"/>
        <v>0</v>
      </c>
      <c r="DW138" s="12">
        <f t="shared" si="8"/>
        <v>0</v>
      </c>
      <c r="DX138" s="12">
        <f t="shared" si="6"/>
        <v>0</v>
      </c>
    </row>
    <row r="139" spans="1:128" x14ac:dyDescent="0.25">
      <c r="A139" s="293">
        <v>5040</v>
      </c>
      <c r="B139" s="293">
        <v>675055</v>
      </c>
      <c r="C139" s="293">
        <v>1026206</v>
      </c>
      <c r="D139" s="14">
        <v>1669424388</v>
      </c>
      <c r="F139" s="27" t="s">
        <v>1258</v>
      </c>
      <c r="G139" s="12" t="s">
        <v>922</v>
      </c>
      <c r="H139" s="27" t="s">
        <v>1282</v>
      </c>
      <c r="I139" s="12" t="s">
        <v>923</v>
      </c>
      <c r="J139" s="13">
        <v>6.5359477124183E-3</v>
      </c>
      <c r="K139" s="13">
        <v>1.21951219512195E-2</v>
      </c>
      <c r="L139" s="13">
        <v>1.30718954248366E-2</v>
      </c>
      <c r="M139" s="13">
        <v>0.19548872180451099</v>
      </c>
      <c r="N139" s="13">
        <v>3.3538610000000003E-2</v>
      </c>
      <c r="O139" s="13">
        <v>5.6668459999999997E-2</v>
      </c>
      <c r="P139" s="13">
        <v>5.2596600000000002E-3</v>
      </c>
      <c r="Q139" s="13">
        <v>0.16064707</v>
      </c>
      <c r="R139" s="13">
        <v>3.3538610000000003E-2</v>
      </c>
      <c r="S139" s="13">
        <v>5.6668459999999997E-2</v>
      </c>
      <c r="T139" s="13">
        <v>1.28496732026144E-2</v>
      </c>
      <c r="U139" s="13">
        <v>0.19216541353383501</v>
      </c>
      <c r="V139" s="13">
        <v>3.3538610000000003E-2</v>
      </c>
      <c r="W139" s="13">
        <v>5.6668459999999997E-2</v>
      </c>
      <c r="X139" s="13">
        <v>1.24183006535948E-2</v>
      </c>
      <c r="Y139" s="13">
        <v>0.185714285714286</v>
      </c>
      <c r="Z139" s="13">
        <v>3.3538610000000003E-2</v>
      </c>
      <c r="AA139" s="13">
        <v>5.6668459999999997E-2</v>
      </c>
      <c r="AB139" s="13">
        <v>1.26274509803922E-2</v>
      </c>
      <c r="AC139" s="13">
        <v>0.18884210526315801</v>
      </c>
      <c r="AD139" s="13">
        <v>3.3538610000000003E-2</v>
      </c>
      <c r="AE139" s="13">
        <v>5.6668459999999997E-2</v>
      </c>
      <c r="AF139" s="13">
        <v>1.1764705882352899E-2</v>
      </c>
      <c r="AG139" s="13">
        <v>0.17593984962406001</v>
      </c>
      <c r="AH139" s="13">
        <v>3.3538610000000003E-2</v>
      </c>
      <c r="AI139" s="13">
        <v>5.6668459999999997E-2</v>
      </c>
      <c r="AJ139" s="13">
        <v>1.2405228758169899E-2</v>
      </c>
      <c r="AK139" s="13">
        <v>0.185518796992481</v>
      </c>
      <c r="AL139" s="13">
        <v>3.3538610000000003E-2</v>
      </c>
      <c r="AM139" s="13">
        <v>5.6668459999999997E-2</v>
      </c>
      <c r="AN139" s="13">
        <v>1.1111111111111099E-2</v>
      </c>
      <c r="AO139" s="13">
        <v>0.16616541353383499</v>
      </c>
      <c r="AP139" s="13">
        <v>3.3538610000000003E-2</v>
      </c>
      <c r="AQ139" s="13">
        <v>5.6668459999999997E-2</v>
      </c>
      <c r="AR139" s="13">
        <v>1.2156862745098E-2</v>
      </c>
      <c r="AS139" s="13">
        <v>0.181804511278195</v>
      </c>
      <c r="AT139" s="13">
        <v>3.3538610000000003E-2</v>
      </c>
      <c r="AU139" s="13">
        <v>5.6668459999999997E-2</v>
      </c>
      <c r="AV139" s="13">
        <v>1.0457516339869299E-2</v>
      </c>
      <c r="AW139" s="13">
        <v>0.16064707</v>
      </c>
      <c r="AX139" s="13">
        <v>2.6315789473684199E-2</v>
      </c>
      <c r="AY139" s="13" t="s">
        <v>3345</v>
      </c>
      <c r="AZ139" s="13">
        <v>0</v>
      </c>
      <c r="BA139" s="13">
        <v>0.21875</v>
      </c>
      <c r="BB139" s="13"/>
      <c r="BC139" s="13"/>
      <c r="BD139" s="13"/>
      <c r="BE139" s="13"/>
      <c r="BF139" s="13"/>
      <c r="BG139" s="13"/>
      <c r="BH139" s="13"/>
      <c r="BI139" s="13"/>
      <c r="BJ139" s="13"/>
      <c r="BK139" s="13"/>
      <c r="BL139" s="13"/>
      <c r="BM139" s="13"/>
      <c r="BN139" s="13"/>
      <c r="BO139" s="13"/>
      <c r="BP139" s="13"/>
      <c r="BQ139" s="13"/>
      <c r="BR139" s="13"/>
      <c r="BS139" s="13"/>
      <c r="BT139" s="13"/>
      <c r="BU139" s="13"/>
      <c r="BV139" s="13"/>
      <c r="BW139" s="13"/>
      <c r="BX139" s="13"/>
      <c r="BY139" s="13"/>
      <c r="BZ139" s="14">
        <f>+INDEX('Monthy Targets'!V:V,MATCH(FY2018_ALL_Targets!$B139,'Monthy Targets'!$B:$B,0))</f>
        <v>3.04</v>
      </c>
      <c r="CA139" s="14">
        <f>+INDEX('Monthy Targets'!W:W,MATCH(FY2018_ALL_Targets!$B139,'Monthy Targets'!$B:$B,0))</f>
        <v>3.04</v>
      </c>
      <c r="CB139" s="14">
        <f>+INDEX('Monthy Targets'!X:X,MATCH(FY2018_ALL_Targets!$B139,'Monthy Targets'!$B:$B,0))</f>
        <v>3.04</v>
      </c>
      <c r="CC139" s="14">
        <f>+INDEX('Monthy Targets'!Y:Y,MATCH(FY2018_ALL_Targets!$B139,'Monthy Targets'!$B:$B,0))</f>
        <v>3.04</v>
      </c>
      <c r="CD139" s="14">
        <f>+INDEX('Monthy Targets'!Z:Z,MATCH(FY2018_ALL_Targets!$B139,'Monthy Targets'!$B:$B,0))</f>
        <v>3.04</v>
      </c>
      <c r="CE139" s="14">
        <f>+INDEX('Monthy Targets'!AA:AA,MATCH(FY2018_ALL_Targets!$B139,'Monthy Targets'!$B:$B,0))</f>
        <v>0</v>
      </c>
      <c r="CF139" s="14">
        <f>+INDEX('Monthy Targets'!AB:AB,MATCH(FY2018_ALL_Targets!$B139,'Monthy Targets'!$B:$B,0))</f>
        <v>0</v>
      </c>
      <c r="CG139" s="14">
        <f>+INDEX('Monthy Targets'!AC:AC,MATCH(FY2018_ALL_Targets!$B139,'Monthy Targets'!$B:$B,0))</f>
        <v>0</v>
      </c>
      <c r="CH139" s="14">
        <f>+INDEX('Monthy Targets'!AD:AD,MATCH(FY2018_ALL_Targets!$B139,'Monthy Targets'!$B:$B,0))</f>
        <v>0</v>
      </c>
      <c r="CI139" s="14">
        <f>+INDEX('Monthy Targets'!AE:AE,MATCH(FY2018_ALL_Targets!$B139,'Monthy Targets'!$B:$B,0))</f>
        <v>0</v>
      </c>
      <c r="CJ139" s="14">
        <f>+INDEX('Monthy Targets'!AF:AF,MATCH(FY2018_ALL_Targets!$B139,'Monthy Targets'!$B:$B,0))</f>
        <v>0</v>
      </c>
      <c r="CK139" s="14">
        <f>+INDEX('Monthy Targets'!AG:AG,MATCH(FY2018_ALL_Targets!$B139,'Monthy Targets'!$B:$B,0))</f>
        <v>0</v>
      </c>
      <c r="CL139" s="14">
        <v>0.2</v>
      </c>
      <c r="CM139" s="14">
        <v>0.2</v>
      </c>
      <c r="CN139" s="14">
        <v>0.2</v>
      </c>
      <c r="CO139" s="14">
        <v>0</v>
      </c>
      <c r="DB139" s="14">
        <v>0.38</v>
      </c>
      <c r="DC139" s="14">
        <v>0.38</v>
      </c>
      <c r="DD139" s="14">
        <v>0.38</v>
      </c>
      <c r="DE139" s="14">
        <v>0</v>
      </c>
      <c r="DR139" s="14">
        <v>0.51</v>
      </c>
      <c r="DV139" s="12">
        <f t="shared" si="7"/>
        <v>0</v>
      </c>
      <c r="DW139" s="12">
        <f t="shared" si="8"/>
        <v>0</v>
      </c>
      <c r="DX139" s="12">
        <f t="shared" si="6"/>
        <v>0</v>
      </c>
    </row>
    <row r="140" spans="1:128" x14ac:dyDescent="0.25">
      <c r="A140" s="293">
        <v>5105</v>
      </c>
      <c r="B140" s="293">
        <v>675057</v>
      </c>
      <c r="C140" s="293">
        <v>1017867</v>
      </c>
      <c r="D140" s="14">
        <v>1518291004</v>
      </c>
      <c r="F140" s="27" t="s">
        <v>1298</v>
      </c>
      <c r="G140" s="12" t="s">
        <v>334</v>
      </c>
      <c r="H140" s="27" t="s">
        <v>1437</v>
      </c>
      <c r="I140" s="12" t="s">
        <v>335</v>
      </c>
      <c r="J140" s="13">
        <v>4.7923322683706103E-2</v>
      </c>
      <c r="K140" s="13">
        <v>4.9645390070922002E-2</v>
      </c>
      <c r="L140" s="13">
        <v>0</v>
      </c>
      <c r="M140" s="13">
        <v>0.18390804597701099</v>
      </c>
      <c r="N140" s="13">
        <v>3.3538610000000003E-2</v>
      </c>
      <c r="O140" s="13">
        <v>5.6668459999999997E-2</v>
      </c>
      <c r="P140" s="13">
        <v>5.2596600000000002E-3</v>
      </c>
      <c r="Q140" s="13">
        <v>0.16064707</v>
      </c>
      <c r="R140" s="13">
        <v>4.7108626198083099E-2</v>
      </c>
      <c r="S140" s="13">
        <v>5.6668459999999997E-2</v>
      </c>
      <c r="T140" s="13">
        <v>5.2596600000000002E-3</v>
      </c>
      <c r="U140" s="13">
        <v>0.18078160919540201</v>
      </c>
      <c r="V140" s="13">
        <v>4.5527156549520803E-2</v>
      </c>
      <c r="W140" s="13">
        <v>5.6668459999999997E-2</v>
      </c>
      <c r="X140" s="13">
        <v>5.2596600000000002E-3</v>
      </c>
      <c r="Y140" s="13">
        <v>0.174712643678161</v>
      </c>
      <c r="Z140" s="13">
        <v>4.6293929712460102E-2</v>
      </c>
      <c r="AA140" s="13">
        <v>5.6668459999999997E-2</v>
      </c>
      <c r="AB140" s="13">
        <v>5.2596600000000002E-3</v>
      </c>
      <c r="AC140" s="13">
        <v>0.177655172413793</v>
      </c>
      <c r="AD140" s="13">
        <v>4.3130990415335503E-2</v>
      </c>
      <c r="AE140" s="13">
        <v>5.6668459999999997E-2</v>
      </c>
      <c r="AF140" s="13">
        <v>5.2596600000000002E-3</v>
      </c>
      <c r="AG140" s="13">
        <v>0.16551724137931001</v>
      </c>
      <c r="AH140" s="13">
        <v>4.5479233226837099E-2</v>
      </c>
      <c r="AI140" s="13">
        <v>5.6668459999999997E-2</v>
      </c>
      <c r="AJ140" s="13">
        <v>5.2596600000000002E-3</v>
      </c>
      <c r="AK140" s="13">
        <v>0.17452873563218399</v>
      </c>
      <c r="AL140" s="13">
        <v>4.0734824281150203E-2</v>
      </c>
      <c r="AM140" s="13">
        <v>5.6668459999999997E-2</v>
      </c>
      <c r="AN140" s="13">
        <v>5.2596600000000002E-3</v>
      </c>
      <c r="AO140" s="13">
        <v>0.16064707</v>
      </c>
      <c r="AP140" s="13">
        <v>4.4568690095846603E-2</v>
      </c>
      <c r="AQ140" s="13">
        <v>5.6668459999999997E-2</v>
      </c>
      <c r="AR140" s="13">
        <v>5.2596600000000002E-3</v>
      </c>
      <c r="AS140" s="13">
        <v>0.17103448275862099</v>
      </c>
      <c r="AT140" s="13">
        <v>3.8338658146964903E-2</v>
      </c>
      <c r="AU140" s="13">
        <v>5.6668459999999997E-2</v>
      </c>
      <c r="AV140" s="13">
        <v>5.2596600000000002E-3</v>
      </c>
      <c r="AW140" s="13">
        <v>0.16064707</v>
      </c>
      <c r="AX140" s="13">
        <v>4.9382716049382699E-2</v>
      </c>
      <c r="AY140" s="13">
        <v>2.3809523809523801E-2</v>
      </c>
      <c r="AZ140" s="13">
        <v>0</v>
      </c>
      <c r="BA140" s="13">
        <v>0.164179104477612</v>
      </c>
      <c r="BB140" s="13"/>
      <c r="BC140" s="13"/>
      <c r="BD140" s="13"/>
      <c r="BE140" s="13"/>
      <c r="BF140" s="13"/>
      <c r="BG140" s="13"/>
      <c r="BH140" s="13"/>
      <c r="BI140" s="13"/>
      <c r="BJ140" s="13"/>
      <c r="BK140" s="13"/>
      <c r="BL140" s="13"/>
      <c r="BM140" s="13"/>
      <c r="BN140" s="13"/>
      <c r="BO140" s="13"/>
      <c r="BP140" s="13"/>
      <c r="BQ140" s="13"/>
      <c r="BR140" s="13"/>
      <c r="BS140" s="13"/>
      <c r="BT140" s="13"/>
      <c r="BU140" s="13"/>
      <c r="BV140" s="13"/>
      <c r="BW140" s="13"/>
      <c r="BX140" s="13"/>
      <c r="BY140" s="13"/>
      <c r="BZ140" s="14">
        <f>+INDEX('Monthy Targets'!V:V,MATCH(FY2018_ALL_Targets!$B140,'Monthy Targets'!$B:$B,0))</f>
        <v>0</v>
      </c>
      <c r="CA140" s="14">
        <f>+INDEX('Monthy Targets'!W:W,MATCH(FY2018_ALL_Targets!$B140,'Monthy Targets'!$B:$B,0))</f>
        <v>0</v>
      </c>
      <c r="CB140" s="14">
        <f>+INDEX('Monthy Targets'!X:X,MATCH(FY2018_ALL_Targets!$B140,'Monthy Targets'!$B:$B,0))</f>
        <v>0</v>
      </c>
      <c r="CC140" s="14">
        <f>+INDEX('Monthy Targets'!Y:Y,MATCH(FY2018_ALL_Targets!$B140,'Monthy Targets'!$B:$B,0))</f>
        <v>0</v>
      </c>
      <c r="CD140" s="14">
        <f>+INDEX('Monthy Targets'!Z:Z,MATCH(FY2018_ALL_Targets!$B140,'Monthy Targets'!$B:$B,0))</f>
        <v>0</v>
      </c>
      <c r="CE140" s="14">
        <f>+INDEX('Monthy Targets'!AA:AA,MATCH(FY2018_ALL_Targets!$B140,'Monthy Targets'!$B:$B,0))</f>
        <v>0</v>
      </c>
      <c r="CF140" s="14">
        <f>+INDEX('Monthy Targets'!AB:AB,MATCH(FY2018_ALL_Targets!$B140,'Monthy Targets'!$B:$B,0))</f>
        <v>0</v>
      </c>
      <c r="CG140" s="14">
        <f>+INDEX('Monthy Targets'!AC:AC,MATCH(FY2018_ALL_Targets!$B140,'Monthy Targets'!$B:$B,0))</f>
        <v>0</v>
      </c>
      <c r="CH140" s="14">
        <f>+INDEX('Monthy Targets'!AD:AD,MATCH(FY2018_ALL_Targets!$B140,'Monthy Targets'!$B:$B,0))</f>
        <v>0</v>
      </c>
      <c r="CI140" s="14">
        <f>+INDEX('Monthy Targets'!AE:AE,MATCH(FY2018_ALL_Targets!$B140,'Monthy Targets'!$B:$B,0))</f>
        <v>0</v>
      </c>
      <c r="CJ140" s="14">
        <f>+INDEX('Monthy Targets'!AF:AF,MATCH(FY2018_ALL_Targets!$B140,'Monthy Targets'!$B:$B,0))</f>
        <v>0</v>
      </c>
      <c r="CK140" s="14">
        <f>+INDEX('Monthy Targets'!AG:AG,MATCH(FY2018_ALL_Targets!$B140,'Monthy Targets'!$B:$B,0))</f>
        <v>0</v>
      </c>
      <c r="CL140" s="14">
        <v>0</v>
      </c>
      <c r="CM140" s="14">
        <v>0.54</v>
      </c>
      <c r="CN140" s="14">
        <v>0.54</v>
      </c>
      <c r="CO140" s="14">
        <v>0.54</v>
      </c>
      <c r="DB140" s="14">
        <v>0</v>
      </c>
      <c r="DC140" s="14">
        <v>1.01</v>
      </c>
      <c r="DD140" s="14">
        <v>1.01</v>
      </c>
      <c r="DE140" s="14">
        <v>1.01</v>
      </c>
      <c r="DR140" s="14">
        <v>0.5</v>
      </c>
      <c r="DV140" s="12">
        <f t="shared" si="7"/>
        <v>0</v>
      </c>
      <c r="DW140" s="12">
        <f t="shared" si="8"/>
        <v>0</v>
      </c>
      <c r="DX140" s="12">
        <f t="shared" si="6"/>
        <v>0</v>
      </c>
    </row>
    <row r="141" spans="1:128" x14ac:dyDescent="0.25">
      <c r="A141" s="293">
        <v>4756</v>
      </c>
      <c r="B141" s="293">
        <v>675061</v>
      </c>
      <c r="C141" s="293">
        <v>1020877</v>
      </c>
      <c r="D141" s="14">
        <v>1427392257</v>
      </c>
      <c r="F141" s="27" t="s">
        <v>1258</v>
      </c>
      <c r="G141" s="12" t="s">
        <v>812</v>
      </c>
      <c r="H141" s="27" t="s">
        <v>812</v>
      </c>
      <c r="I141" s="12" t="s">
        <v>813</v>
      </c>
      <c r="J141" s="13">
        <v>3.3333333333333298E-2</v>
      </c>
      <c r="K141" s="13">
        <v>0</v>
      </c>
      <c r="L141" s="13">
        <v>0</v>
      </c>
      <c r="M141" s="13">
        <v>4.6666666666666697E-2</v>
      </c>
      <c r="N141" s="13">
        <v>3.3538610000000003E-2</v>
      </c>
      <c r="O141" s="13">
        <v>5.6668459999999997E-2</v>
      </c>
      <c r="P141" s="13">
        <v>5.2596600000000002E-3</v>
      </c>
      <c r="Q141" s="13">
        <v>0.16064707</v>
      </c>
      <c r="R141" s="13">
        <v>3.3538610000000003E-2</v>
      </c>
      <c r="S141" s="13">
        <v>5.6668459999999997E-2</v>
      </c>
      <c r="T141" s="13">
        <v>5.2596600000000002E-3</v>
      </c>
      <c r="U141" s="13">
        <v>0.16064707</v>
      </c>
      <c r="V141" s="13">
        <v>3.3538610000000003E-2</v>
      </c>
      <c r="W141" s="13">
        <v>5.6668459999999997E-2</v>
      </c>
      <c r="X141" s="13">
        <v>5.2596600000000002E-3</v>
      </c>
      <c r="Y141" s="13">
        <v>0.16064707</v>
      </c>
      <c r="Z141" s="13">
        <v>3.3538610000000003E-2</v>
      </c>
      <c r="AA141" s="13">
        <v>5.6668459999999997E-2</v>
      </c>
      <c r="AB141" s="13">
        <v>5.2596600000000002E-3</v>
      </c>
      <c r="AC141" s="13">
        <v>0.16064707</v>
      </c>
      <c r="AD141" s="13">
        <v>3.3538610000000003E-2</v>
      </c>
      <c r="AE141" s="13">
        <v>5.6668459999999997E-2</v>
      </c>
      <c r="AF141" s="13">
        <v>5.2596600000000002E-3</v>
      </c>
      <c r="AG141" s="13">
        <v>0.16064707</v>
      </c>
      <c r="AH141" s="13">
        <v>3.3538610000000003E-2</v>
      </c>
      <c r="AI141" s="13">
        <v>5.6668459999999997E-2</v>
      </c>
      <c r="AJ141" s="13">
        <v>5.2596600000000002E-3</v>
      </c>
      <c r="AK141" s="13">
        <v>0.16064707</v>
      </c>
      <c r="AL141" s="13">
        <v>3.3538610000000003E-2</v>
      </c>
      <c r="AM141" s="13">
        <v>5.6668459999999997E-2</v>
      </c>
      <c r="AN141" s="13">
        <v>5.2596600000000002E-3</v>
      </c>
      <c r="AO141" s="13">
        <v>0.16064707</v>
      </c>
      <c r="AP141" s="13">
        <v>3.3538610000000003E-2</v>
      </c>
      <c r="AQ141" s="13">
        <v>5.6668459999999997E-2</v>
      </c>
      <c r="AR141" s="13">
        <v>5.2596600000000002E-3</v>
      </c>
      <c r="AS141" s="13">
        <v>0.16064707</v>
      </c>
      <c r="AT141" s="13">
        <v>3.3538610000000003E-2</v>
      </c>
      <c r="AU141" s="13">
        <v>5.6668459999999997E-2</v>
      </c>
      <c r="AV141" s="13">
        <v>5.2596600000000002E-3</v>
      </c>
      <c r="AW141" s="13">
        <v>0.16064707</v>
      </c>
      <c r="AX141" s="13">
        <v>5.2631578947368397E-2</v>
      </c>
      <c r="AY141" s="13" t="s">
        <v>3345</v>
      </c>
      <c r="AZ141" s="13">
        <v>0</v>
      </c>
      <c r="BA141" s="13">
        <v>2.6315789473684199E-2</v>
      </c>
      <c r="BB141" s="13"/>
      <c r="BC141" s="13"/>
      <c r="BD141" s="13"/>
      <c r="BE141" s="13"/>
      <c r="BF141" s="13"/>
      <c r="BG141" s="13"/>
      <c r="BH141" s="13"/>
      <c r="BI141" s="13"/>
      <c r="BJ141" s="13"/>
      <c r="BK141" s="13"/>
      <c r="BL141" s="13"/>
      <c r="BM141" s="13"/>
      <c r="BN141" s="13"/>
      <c r="BO141" s="13"/>
      <c r="BP141" s="13"/>
      <c r="BQ141" s="13"/>
      <c r="BR141" s="13"/>
      <c r="BS141" s="13"/>
      <c r="BT141" s="13"/>
      <c r="BU141" s="13"/>
      <c r="BV141" s="13"/>
      <c r="BW141" s="13"/>
      <c r="BX141" s="13"/>
      <c r="BY141" s="13"/>
      <c r="BZ141" s="14">
        <f>+INDEX('Monthy Targets'!V:V,MATCH(FY2018_ALL_Targets!$B141,'Monthy Targets'!$B:$B,0))</f>
        <v>2.34</v>
      </c>
      <c r="CA141" s="14">
        <f>+INDEX('Monthy Targets'!W:W,MATCH(FY2018_ALL_Targets!$B141,'Monthy Targets'!$B:$B,0))</f>
        <v>2.34</v>
      </c>
      <c r="CB141" s="14">
        <f>+INDEX('Monthy Targets'!X:X,MATCH(FY2018_ALL_Targets!$B141,'Monthy Targets'!$B:$B,0))</f>
        <v>2.34</v>
      </c>
      <c r="CC141" s="14">
        <f>+INDEX('Monthy Targets'!Y:Y,MATCH(FY2018_ALL_Targets!$B141,'Monthy Targets'!$B:$B,0))</f>
        <v>2.34</v>
      </c>
      <c r="CD141" s="14">
        <f>+INDEX('Monthy Targets'!Z:Z,MATCH(FY2018_ALL_Targets!$B141,'Monthy Targets'!$B:$B,0))</f>
        <v>2.34</v>
      </c>
      <c r="CE141" s="14">
        <f>+INDEX('Monthy Targets'!AA:AA,MATCH(FY2018_ALL_Targets!$B141,'Monthy Targets'!$B:$B,0))</f>
        <v>0</v>
      </c>
      <c r="CF141" s="14">
        <f>+INDEX('Monthy Targets'!AB:AB,MATCH(FY2018_ALL_Targets!$B141,'Monthy Targets'!$B:$B,0))</f>
        <v>0</v>
      </c>
      <c r="CG141" s="14">
        <f>+INDEX('Monthy Targets'!AC:AC,MATCH(FY2018_ALL_Targets!$B141,'Monthy Targets'!$B:$B,0))</f>
        <v>0</v>
      </c>
      <c r="CH141" s="14">
        <f>+INDEX('Monthy Targets'!AD:AD,MATCH(FY2018_ALL_Targets!$B141,'Monthy Targets'!$B:$B,0))</f>
        <v>0</v>
      </c>
      <c r="CI141" s="14">
        <f>+INDEX('Monthy Targets'!AE:AE,MATCH(FY2018_ALL_Targets!$B141,'Monthy Targets'!$B:$B,0))</f>
        <v>0</v>
      </c>
      <c r="CJ141" s="14">
        <f>+INDEX('Monthy Targets'!AF:AF,MATCH(FY2018_ALL_Targets!$B141,'Monthy Targets'!$B:$B,0))</f>
        <v>0</v>
      </c>
      <c r="CK141" s="14">
        <f>+INDEX('Monthy Targets'!AG:AG,MATCH(FY2018_ALL_Targets!$B141,'Monthy Targets'!$B:$B,0))</f>
        <v>0</v>
      </c>
      <c r="CL141" s="14">
        <v>0</v>
      </c>
      <c r="CM141" s="14">
        <v>0.16</v>
      </c>
      <c r="CN141" s="14">
        <v>0.16</v>
      </c>
      <c r="CO141" s="14">
        <v>0.16</v>
      </c>
      <c r="DB141" s="14">
        <v>0</v>
      </c>
      <c r="DC141" s="14">
        <v>0.28999999999999998</v>
      </c>
      <c r="DD141" s="14">
        <v>0.28999999999999998</v>
      </c>
      <c r="DE141" s="14">
        <v>0.28999999999999998</v>
      </c>
      <c r="DR141" s="14">
        <v>0.39</v>
      </c>
      <c r="DV141" s="12">
        <f t="shared" si="7"/>
        <v>0</v>
      </c>
      <c r="DW141" s="12">
        <f t="shared" si="8"/>
        <v>0</v>
      </c>
      <c r="DX141" s="12">
        <f t="shared" si="6"/>
        <v>0</v>
      </c>
    </row>
    <row r="142" spans="1:128" x14ac:dyDescent="0.25">
      <c r="A142" s="293">
        <v>4722</v>
      </c>
      <c r="B142" s="293">
        <v>675062</v>
      </c>
      <c r="C142" s="293">
        <v>472206</v>
      </c>
      <c r="D142" s="14">
        <v>1780637967</v>
      </c>
      <c r="F142" s="27" t="s">
        <v>1274</v>
      </c>
      <c r="G142" s="12" t="s">
        <v>254</v>
      </c>
      <c r="H142" s="484" t="s">
        <v>1478</v>
      </c>
      <c r="I142" s="12" t="s">
        <v>255</v>
      </c>
      <c r="J142" s="13">
        <v>5.4054054054054099E-2</v>
      </c>
      <c r="K142" s="13">
        <v>4.2735042735042701E-2</v>
      </c>
      <c r="L142" s="13">
        <v>0</v>
      </c>
      <c r="M142" s="13">
        <v>0.248</v>
      </c>
      <c r="N142" s="13">
        <v>3.3538610000000003E-2</v>
      </c>
      <c r="O142" s="13">
        <v>5.6668459999999997E-2</v>
      </c>
      <c r="P142" s="13">
        <v>5.2596600000000002E-3</v>
      </c>
      <c r="Q142" s="13">
        <v>0.16064707</v>
      </c>
      <c r="R142" s="13">
        <v>5.3135135135135098E-2</v>
      </c>
      <c r="S142" s="13">
        <v>5.6668459999999997E-2</v>
      </c>
      <c r="T142" s="13">
        <v>5.2596600000000002E-3</v>
      </c>
      <c r="U142" s="13">
        <v>0.243784</v>
      </c>
      <c r="V142" s="13">
        <v>5.1351351351351403E-2</v>
      </c>
      <c r="W142" s="13">
        <v>5.6668459999999997E-2</v>
      </c>
      <c r="X142" s="13">
        <v>5.2596600000000002E-3</v>
      </c>
      <c r="Y142" s="13">
        <v>0.2356</v>
      </c>
      <c r="Z142" s="13">
        <v>5.2216216216216201E-2</v>
      </c>
      <c r="AA142" s="13">
        <v>5.6668459999999997E-2</v>
      </c>
      <c r="AB142" s="13">
        <v>5.2596600000000002E-3</v>
      </c>
      <c r="AC142" s="13">
        <v>0.239568</v>
      </c>
      <c r="AD142" s="13">
        <v>4.86486486486487E-2</v>
      </c>
      <c r="AE142" s="13">
        <v>5.6668459999999997E-2</v>
      </c>
      <c r="AF142" s="13">
        <v>5.2596600000000002E-3</v>
      </c>
      <c r="AG142" s="13">
        <v>0.22320000000000001</v>
      </c>
      <c r="AH142" s="13">
        <v>5.1297297297297297E-2</v>
      </c>
      <c r="AI142" s="13">
        <v>5.6668459999999997E-2</v>
      </c>
      <c r="AJ142" s="13">
        <v>5.2596600000000002E-3</v>
      </c>
      <c r="AK142" s="13">
        <v>0.23535200000000001</v>
      </c>
      <c r="AL142" s="13">
        <v>4.59459459459459E-2</v>
      </c>
      <c r="AM142" s="13">
        <v>5.6668459999999997E-2</v>
      </c>
      <c r="AN142" s="13">
        <v>5.2596600000000002E-3</v>
      </c>
      <c r="AO142" s="13">
        <v>0.21079999999999999</v>
      </c>
      <c r="AP142" s="13">
        <v>5.0270270270270298E-2</v>
      </c>
      <c r="AQ142" s="13">
        <v>5.6668459999999997E-2</v>
      </c>
      <c r="AR142" s="13">
        <v>5.2596600000000002E-3</v>
      </c>
      <c r="AS142" s="13">
        <v>0.23064000000000001</v>
      </c>
      <c r="AT142" s="13">
        <v>4.3243243243243197E-2</v>
      </c>
      <c r="AU142" s="13">
        <v>5.6668459999999997E-2</v>
      </c>
      <c r="AV142" s="13">
        <v>5.2596600000000002E-3</v>
      </c>
      <c r="AW142" s="13">
        <v>0.19839999999999999</v>
      </c>
      <c r="AX142" s="13">
        <v>0</v>
      </c>
      <c r="AY142" s="13">
        <v>0</v>
      </c>
      <c r="AZ142" s="13">
        <v>0</v>
      </c>
      <c r="BA142" s="13">
        <v>0</v>
      </c>
      <c r="BB142" s="13"/>
      <c r="BC142" s="13"/>
      <c r="BD142" s="13"/>
      <c r="BE142" s="13"/>
      <c r="BF142" s="13"/>
      <c r="BG142" s="13"/>
      <c r="BH142" s="13"/>
      <c r="BI142" s="13"/>
      <c r="BJ142" s="13"/>
      <c r="BK142" s="13"/>
      <c r="BL142" s="13"/>
      <c r="BM142" s="13"/>
      <c r="BN142" s="13"/>
      <c r="BO142" s="13"/>
      <c r="BP142" s="13"/>
      <c r="BQ142" s="13"/>
      <c r="BR142" s="13"/>
      <c r="BS142" s="487"/>
      <c r="BT142" s="13"/>
      <c r="BU142" s="13"/>
      <c r="BV142" s="13"/>
      <c r="BW142" s="13"/>
      <c r="BX142" s="13"/>
      <c r="BY142" s="13"/>
      <c r="BZ142" s="14">
        <f>+INDEX('Monthy Targets'!V:V,MATCH(FY2018_ALL_Targets!$B142,'Monthy Targets'!$B:$B,0))</f>
        <v>0</v>
      </c>
      <c r="CA142" s="14">
        <f>+INDEX('Monthy Targets'!W:W,MATCH(FY2018_ALL_Targets!$B142,'Monthy Targets'!$B:$B,0))</f>
        <v>0</v>
      </c>
      <c r="CB142" s="14">
        <f>+INDEX('Monthy Targets'!X:X,MATCH(FY2018_ALL_Targets!$B142,'Monthy Targets'!$B:$B,0))</f>
        <v>0</v>
      </c>
      <c r="CC142" s="14">
        <f>+INDEX('Monthy Targets'!Y:Y,MATCH(FY2018_ALL_Targets!$B142,'Monthy Targets'!$B:$B,0))</f>
        <v>0</v>
      </c>
      <c r="CD142" s="14">
        <f>+INDEX('Monthy Targets'!Z:Z,MATCH(FY2018_ALL_Targets!$B142,'Monthy Targets'!$B:$B,0))</f>
        <v>0</v>
      </c>
      <c r="CE142" s="14">
        <f>+INDEX('Monthy Targets'!AA:AA,MATCH(FY2018_ALL_Targets!$B142,'Monthy Targets'!$B:$B,0))</f>
        <v>0</v>
      </c>
      <c r="CF142" s="14">
        <f>+INDEX('Monthy Targets'!AB:AB,MATCH(FY2018_ALL_Targets!$B142,'Monthy Targets'!$B:$B,0))</f>
        <v>0</v>
      </c>
      <c r="CG142" s="14">
        <f>+INDEX('Monthy Targets'!AC:AC,MATCH(FY2018_ALL_Targets!$B142,'Monthy Targets'!$B:$B,0))</f>
        <v>0</v>
      </c>
      <c r="CH142" s="14">
        <f>+INDEX('Monthy Targets'!AD:AD,MATCH(FY2018_ALL_Targets!$B142,'Monthy Targets'!$B:$B,0))</f>
        <v>0</v>
      </c>
      <c r="CI142" s="14">
        <f>+INDEX('Monthy Targets'!AE:AE,MATCH(FY2018_ALL_Targets!$B142,'Monthy Targets'!$B:$B,0))</f>
        <v>0</v>
      </c>
      <c r="CJ142" s="14">
        <f>+INDEX('Monthy Targets'!AF:AF,MATCH(FY2018_ALL_Targets!$B142,'Monthy Targets'!$B:$B,0))</f>
        <v>0</v>
      </c>
      <c r="CK142" s="14">
        <f>+INDEX('Monthy Targets'!AG:AG,MATCH(FY2018_ALL_Targets!$B142,'Monthy Targets'!$B:$B,0))</f>
        <v>0</v>
      </c>
      <c r="CL142" s="14">
        <v>0</v>
      </c>
      <c r="CM142" s="14">
        <v>0</v>
      </c>
      <c r="CN142" s="14">
        <v>0</v>
      </c>
      <c r="CO142" s="14">
        <v>0</v>
      </c>
      <c r="DB142" s="14">
        <v>0</v>
      </c>
      <c r="DC142" s="14">
        <v>0</v>
      </c>
      <c r="DD142" s="14">
        <v>0</v>
      </c>
      <c r="DE142" s="14">
        <v>0</v>
      </c>
      <c r="DR142" s="14">
        <v>0</v>
      </c>
      <c r="DV142" s="12">
        <f t="shared" si="7"/>
        <v>0</v>
      </c>
      <c r="DW142" s="12">
        <f t="shared" si="8"/>
        <v>0</v>
      </c>
      <c r="DX142" s="12">
        <f t="shared" si="6"/>
        <v>0</v>
      </c>
    </row>
    <row r="143" spans="1:128" x14ac:dyDescent="0.25">
      <c r="A143" s="293">
        <v>4907</v>
      </c>
      <c r="B143" s="293">
        <v>675065</v>
      </c>
      <c r="C143" s="293">
        <v>490707</v>
      </c>
      <c r="D143" s="14">
        <v>1447205646</v>
      </c>
      <c r="F143" s="27" t="s">
        <v>1274</v>
      </c>
      <c r="G143" s="12" t="s">
        <v>298</v>
      </c>
      <c r="H143" s="27" t="s">
        <v>1371</v>
      </c>
      <c r="I143" s="12" t="s">
        <v>299</v>
      </c>
      <c r="J143" s="13">
        <v>8.4745762711864403E-2</v>
      </c>
      <c r="K143" s="13">
        <v>7.5757575757575801E-2</v>
      </c>
      <c r="L143" s="13">
        <v>0</v>
      </c>
      <c r="M143" s="13">
        <v>9.6491228070175405E-2</v>
      </c>
      <c r="N143" s="13">
        <v>3.3538610000000003E-2</v>
      </c>
      <c r="O143" s="13">
        <v>5.6668459999999997E-2</v>
      </c>
      <c r="P143" s="13">
        <v>5.2596600000000002E-3</v>
      </c>
      <c r="Q143" s="13">
        <v>0.16064707</v>
      </c>
      <c r="R143" s="13">
        <v>8.3305084745762703E-2</v>
      </c>
      <c r="S143" s="13">
        <v>7.4469696969697005E-2</v>
      </c>
      <c r="T143" s="13">
        <v>5.2596600000000002E-3</v>
      </c>
      <c r="U143" s="13">
        <v>0.16064707</v>
      </c>
      <c r="V143" s="13">
        <v>8.0508474576271194E-2</v>
      </c>
      <c r="W143" s="13">
        <v>7.1969696969697003E-2</v>
      </c>
      <c r="X143" s="13">
        <v>5.2596600000000002E-3</v>
      </c>
      <c r="Y143" s="13">
        <v>0.16064707</v>
      </c>
      <c r="Z143" s="13">
        <v>8.1864406779661003E-2</v>
      </c>
      <c r="AA143" s="13">
        <v>7.3181818181818195E-2</v>
      </c>
      <c r="AB143" s="13">
        <v>5.2596600000000002E-3</v>
      </c>
      <c r="AC143" s="13">
        <v>0.16064707</v>
      </c>
      <c r="AD143" s="13">
        <v>7.6271186440677999E-2</v>
      </c>
      <c r="AE143" s="13">
        <v>6.8181818181818205E-2</v>
      </c>
      <c r="AF143" s="13">
        <v>5.2596600000000002E-3</v>
      </c>
      <c r="AG143" s="13">
        <v>0.16064707</v>
      </c>
      <c r="AH143" s="13">
        <v>8.0423728813559303E-2</v>
      </c>
      <c r="AI143" s="13">
        <v>7.1893939393939399E-2</v>
      </c>
      <c r="AJ143" s="13">
        <v>5.2596600000000002E-3</v>
      </c>
      <c r="AK143" s="13">
        <v>0.16064707</v>
      </c>
      <c r="AL143" s="13">
        <v>7.2033898305084706E-2</v>
      </c>
      <c r="AM143" s="13">
        <v>6.4393939393939406E-2</v>
      </c>
      <c r="AN143" s="13">
        <v>5.2596600000000002E-3</v>
      </c>
      <c r="AO143" s="13">
        <v>0.16064707</v>
      </c>
      <c r="AP143" s="13">
        <v>7.8813559322033905E-2</v>
      </c>
      <c r="AQ143" s="13">
        <v>7.0454545454545506E-2</v>
      </c>
      <c r="AR143" s="13">
        <v>5.2596600000000002E-3</v>
      </c>
      <c r="AS143" s="13">
        <v>0.16064707</v>
      </c>
      <c r="AT143" s="13">
        <v>6.7796610169491497E-2</v>
      </c>
      <c r="AU143" s="13">
        <v>6.0606060606060601E-2</v>
      </c>
      <c r="AV143" s="13">
        <v>5.2596600000000002E-3</v>
      </c>
      <c r="AW143" s="13">
        <v>0.16064707</v>
      </c>
      <c r="AX143" s="13">
        <v>0</v>
      </c>
      <c r="AY143" s="13" t="s">
        <v>3345</v>
      </c>
      <c r="AZ143" s="13">
        <v>0</v>
      </c>
      <c r="BA143" s="13">
        <v>7.4074074074074098E-2</v>
      </c>
      <c r="BB143" s="13"/>
      <c r="BC143" s="13"/>
      <c r="BD143" s="13"/>
      <c r="BE143" s="13"/>
      <c r="BF143" s="13"/>
      <c r="BG143" s="13"/>
      <c r="BH143" s="13"/>
      <c r="BI143" s="13"/>
      <c r="BJ143" s="13"/>
      <c r="BK143" s="13"/>
      <c r="BL143" s="13"/>
      <c r="BM143" s="13"/>
      <c r="BN143" s="13"/>
      <c r="BO143" s="13"/>
      <c r="BP143" s="13"/>
      <c r="BQ143" s="13"/>
      <c r="BR143" s="13"/>
      <c r="BS143" s="13"/>
      <c r="BT143" s="13"/>
      <c r="BU143" s="13"/>
      <c r="BV143" s="13"/>
      <c r="BW143" s="13"/>
      <c r="BX143" s="13"/>
      <c r="BY143" s="13"/>
      <c r="BZ143" s="14">
        <f>+INDEX('Monthy Targets'!V:V,MATCH(FY2018_ALL_Targets!$B143,'Monthy Targets'!$B:$B,0))</f>
        <v>2.96</v>
      </c>
      <c r="CA143" s="14">
        <f>+INDEX('Monthy Targets'!W:W,MATCH(FY2018_ALL_Targets!$B143,'Monthy Targets'!$B:$B,0))</f>
        <v>2.96</v>
      </c>
      <c r="CB143" s="14">
        <f>+INDEX('Monthy Targets'!X:X,MATCH(FY2018_ALL_Targets!$B143,'Monthy Targets'!$B:$B,0))</f>
        <v>2.96</v>
      </c>
      <c r="CC143" s="14">
        <f>+INDEX('Monthy Targets'!Y:Y,MATCH(FY2018_ALL_Targets!$B143,'Monthy Targets'!$B:$B,0))</f>
        <v>2.96</v>
      </c>
      <c r="CD143" s="14">
        <f>+INDEX('Monthy Targets'!Z:Z,MATCH(FY2018_ALL_Targets!$B143,'Monthy Targets'!$B:$B,0))</f>
        <v>2.96</v>
      </c>
      <c r="CE143" s="14">
        <f>+INDEX('Monthy Targets'!AA:AA,MATCH(FY2018_ALL_Targets!$B143,'Monthy Targets'!$B:$B,0))</f>
        <v>0</v>
      </c>
      <c r="CF143" s="14">
        <f>+INDEX('Monthy Targets'!AB:AB,MATCH(FY2018_ALL_Targets!$B143,'Monthy Targets'!$B:$B,0))</f>
        <v>0</v>
      </c>
      <c r="CG143" s="14">
        <f>+INDEX('Monthy Targets'!AC:AC,MATCH(FY2018_ALL_Targets!$B143,'Monthy Targets'!$B:$B,0))</f>
        <v>0</v>
      </c>
      <c r="CH143" s="14">
        <f>+INDEX('Monthy Targets'!AD:AD,MATCH(FY2018_ALL_Targets!$B143,'Monthy Targets'!$B:$B,0))</f>
        <v>0</v>
      </c>
      <c r="CI143" s="14">
        <f>+INDEX('Monthy Targets'!AE:AE,MATCH(FY2018_ALL_Targets!$B143,'Monthy Targets'!$B:$B,0))</f>
        <v>0</v>
      </c>
      <c r="CJ143" s="14">
        <f>+INDEX('Monthy Targets'!AF:AF,MATCH(FY2018_ALL_Targets!$B143,'Monthy Targets'!$B:$B,0))</f>
        <v>0</v>
      </c>
      <c r="CK143" s="14">
        <f>+INDEX('Monthy Targets'!AG:AG,MATCH(FY2018_ALL_Targets!$B143,'Monthy Targets'!$B:$B,0))</f>
        <v>0</v>
      </c>
      <c r="CL143" s="14">
        <v>0.2</v>
      </c>
      <c r="CM143" s="14">
        <v>0.2</v>
      </c>
      <c r="CN143" s="14">
        <v>0.2</v>
      </c>
      <c r="CO143" s="14">
        <v>0.2</v>
      </c>
      <c r="DB143" s="14">
        <v>0.37</v>
      </c>
      <c r="DC143" s="14">
        <v>0.37</v>
      </c>
      <c r="DD143" s="14">
        <v>0.37</v>
      </c>
      <c r="DE143" s="14">
        <v>0.37</v>
      </c>
      <c r="DR143" s="14">
        <v>0.56000000000000005</v>
      </c>
      <c r="DV143" s="12">
        <f t="shared" si="7"/>
        <v>0</v>
      </c>
      <c r="DW143" s="12">
        <f t="shared" si="8"/>
        <v>0</v>
      </c>
      <c r="DX143" s="12">
        <f t="shared" si="6"/>
        <v>0</v>
      </c>
    </row>
    <row r="144" spans="1:128" x14ac:dyDescent="0.25">
      <c r="A144" s="293">
        <v>4545</v>
      </c>
      <c r="B144" s="293">
        <v>675076</v>
      </c>
      <c r="C144" s="293">
        <v>1027746</v>
      </c>
      <c r="D144" s="14">
        <v>1316308463</v>
      </c>
      <c r="F144" s="27" t="s">
        <v>1274</v>
      </c>
      <c r="G144" s="12" t="s">
        <v>232</v>
      </c>
      <c r="H144" s="27" t="s">
        <v>1428</v>
      </c>
      <c r="I144" s="12" t="s">
        <v>233</v>
      </c>
      <c r="J144" s="13">
        <v>6.25E-2</v>
      </c>
      <c r="K144" s="13">
        <v>7.09219858156028E-2</v>
      </c>
      <c r="L144" s="13">
        <v>1.5686274509803901E-2</v>
      </c>
      <c r="M144" s="13">
        <v>0.108695652173913</v>
      </c>
      <c r="N144" s="13">
        <v>3.3538610000000003E-2</v>
      </c>
      <c r="O144" s="13">
        <v>5.6668459999999997E-2</v>
      </c>
      <c r="P144" s="13">
        <v>5.2596600000000002E-3</v>
      </c>
      <c r="Q144" s="13">
        <v>0.16064707</v>
      </c>
      <c r="R144" s="13">
        <v>6.1437499999999999E-2</v>
      </c>
      <c r="S144" s="13">
        <v>6.9716312056737603E-2</v>
      </c>
      <c r="T144" s="13">
        <v>1.54196078431373E-2</v>
      </c>
      <c r="U144" s="13">
        <v>0.16064707</v>
      </c>
      <c r="V144" s="13">
        <v>5.9374999999999997E-2</v>
      </c>
      <c r="W144" s="13">
        <v>6.7375886524822695E-2</v>
      </c>
      <c r="X144" s="13">
        <v>1.49019607843137E-2</v>
      </c>
      <c r="Y144" s="13">
        <v>0.16064707</v>
      </c>
      <c r="Z144" s="13">
        <v>6.0374999999999998E-2</v>
      </c>
      <c r="AA144" s="13">
        <v>6.8510638297872295E-2</v>
      </c>
      <c r="AB144" s="13">
        <v>1.51529411764706E-2</v>
      </c>
      <c r="AC144" s="13">
        <v>0.16064707</v>
      </c>
      <c r="AD144" s="13">
        <v>5.6250000000000001E-2</v>
      </c>
      <c r="AE144" s="13">
        <v>6.3829787234042604E-2</v>
      </c>
      <c r="AF144" s="13">
        <v>1.41176470588235E-2</v>
      </c>
      <c r="AG144" s="13">
        <v>0.16064707</v>
      </c>
      <c r="AH144" s="13">
        <v>5.9312499999999997E-2</v>
      </c>
      <c r="AI144" s="13">
        <v>6.7304964539007098E-2</v>
      </c>
      <c r="AJ144" s="13">
        <v>1.48862745098039E-2</v>
      </c>
      <c r="AK144" s="13">
        <v>0.16064707</v>
      </c>
      <c r="AL144" s="13">
        <v>5.3124999999999999E-2</v>
      </c>
      <c r="AM144" s="13">
        <v>6.0283687943262401E-2</v>
      </c>
      <c r="AN144" s="13">
        <v>1.3333333333333299E-2</v>
      </c>
      <c r="AO144" s="13">
        <v>0.16064707</v>
      </c>
      <c r="AP144" s="13">
        <v>5.8125000000000003E-2</v>
      </c>
      <c r="AQ144" s="13">
        <v>6.5957446808510706E-2</v>
      </c>
      <c r="AR144" s="13">
        <v>1.45882352941176E-2</v>
      </c>
      <c r="AS144" s="13">
        <v>0.16064707</v>
      </c>
      <c r="AT144" s="13">
        <v>0.05</v>
      </c>
      <c r="AU144" s="13">
        <v>5.6737588652482303E-2</v>
      </c>
      <c r="AV144" s="13">
        <v>1.25490196078431E-2</v>
      </c>
      <c r="AW144" s="13">
        <v>0.16064707</v>
      </c>
      <c r="AX144" s="13">
        <v>1.63934426229508E-2</v>
      </c>
      <c r="AY144" s="13">
        <v>2.7027027027027001E-2</v>
      </c>
      <c r="AZ144" s="13">
        <v>0</v>
      </c>
      <c r="BA144" s="13">
        <v>0.10344827586206901</v>
      </c>
      <c r="BB144" s="13"/>
      <c r="BC144" s="13"/>
      <c r="BD144" s="13"/>
      <c r="BE144" s="13"/>
      <c r="BF144" s="13"/>
      <c r="BG144" s="13"/>
      <c r="BH144" s="13"/>
      <c r="BI144" s="13"/>
      <c r="BJ144" s="13"/>
      <c r="BK144" s="13"/>
      <c r="BL144" s="13"/>
      <c r="BM144" s="13"/>
      <c r="BN144" s="13"/>
      <c r="BO144" s="13"/>
      <c r="BP144" s="13"/>
      <c r="BQ144" s="13"/>
      <c r="BR144" s="13"/>
      <c r="BS144" s="13"/>
      <c r="BT144" s="13"/>
      <c r="BU144" s="13"/>
      <c r="BV144" s="13"/>
      <c r="BW144" s="13"/>
      <c r="BX144" s="13"/>
      <c r="BY144" s="13"/>
      <c r="BZ144" s="14">
        <f>+INDEX('Monthy Targets'!V:V,MATCH(FY2018_ALL_Targets!$B144,'Monthy Targets'!$B:$B,0))</f>
        <v>5.26</v>
      </c>
      <c r="CA144" s="14">
        <f>+INDEX('Monthy Targets'!W:W,MATCH(FY2018_ALL_Targets!$B144,'Monthy Targets'!$B:$B,0))</f>
        <v>5.26</v>
      </c>
      <c r="CB144" s="14">
        <f>+INDEX('Monthy Targets'!X:X,MATCH(FY2018_ALL_Targets!$B144,'Monthy Targets'!$B:$B,0))</f>
        <v>5.26</v>
      </c>
      <c r="CC144" s="14">
        <f>+INDEX('Monthy Targets'!Y:Y,MATCH(FY2018_ALL_Targets!$B144,'Monthy Targets'!$B:$B,0))</f>
        <v>5.26</v>
      </c>
      <c r="CD144" s="14">
        <f>+INDEX('Monthy Targets'!Z:Z,MATCH(FY2018_ALL_Targets!$B144,'Monthy Targets'!$B:$B,0))</f>
        <v>5.26</v>
      </c>
      <c r="CE144" s="14">
        <f>+INDEX('Monthy Targets'!AA:AA,MATCH(FY2018_ALL_Targets!$B144,'Monthy Targets'!$B:$B,0))</f>
        <v>0</v>
      </c>
      <c r="CF144" s="14">
        <f>+INDEX('Monthy Targets'!AB:AB,MATCH(FY2018_ALL_Targets!$B144,'Monthy Targets'!$B:$B,0))</f>
        <v>0</v>
      </c>
      <c r="CG144" s="14">
        <f>+INDEX('Monthy Targets'!AC:AC,MATCH(FY2018_ALL_Targets!$B144,'Monthy Targets'!$B:$B,0))</f>
        <v>0</v>
      </c>
      <c r="CH144" s="14">
        <f>+INDEX('Monthy Targets'!AD:AD,MATCH(FY2018_ALL_Targets!$B144,'Monthy Targets'!$B:$B,0))</f>
        <v>0</v>
      </c>
      <c r="CI144" s="14">
        <f>+INDEX('Monthy Targets'!AE:AE,MATCH(FY2018_ALL_Targets!$B144,'Monthy Targets'!$B:$B,0))</f>
        <v>0</v>
      </c>
      <c r="CJ144" s="14">
        <f>+INDEX('Monthy Targets'!AF:AF,MATCH(FY2018_ALL_Targets!$B144,'Monthy Targets'!$B:$B,0))</f>
        <v>0</v>
      </c>
      <c r="CK144" s="14">
        <f>+INDEX('Monthy Targets'!AG:AG,MATCH(FY2018_ALL_Targets!$B144,'Monthy Targets'!$B:$B,0))</f>
        <v>0</v>
      </c>
      <c r="CL144" s="14">
        <v>0.35</v>
      </c>
      <c r="CM144" s="14">
        <v>0.35</v>
      </c>
      <c r="CN144" s="14">
        <v>0.35</v>
      </c>
      <c r="CO144" s="14">
        <v>0.35</v>
      </c>
      <c r="DB144" s="14">
        <v>0.65</v>
      </c>
      <c r="DC144" s="14">
        <v>0.65</v>
      </c>
      <c r="DD144" s="14">
        <v>0.65</v>
      </c>
      <c r="DE144" s="14">
        <v>0.65</v>
      </c>
      <c r="DR144" s="14">
        <v>0.99</v>
      </c>
      <c r="DV144" s="12">
        <f t="shared" si="7"/>
        <v>0</v>
      </c>
      <c r="DW144" s="12">
        <f t="shared" si="8"/>
        <v>0</v>
      </c>
      <c r="DX144" s="12">
        <f t="shared" si="6"/>
        <v>0</v>
      </c>
    </row>
    <row r="145" spans="1:128" x14ac:dyDescent="0.25">
      <c r="A145" s="293">
        <v>4446</v>
      </c>
      <c r="B145" s="293">
        <v>675078</v>
      </c>
      <c r="C145" s="293">
        <v>1025967</v>
      </c>
      <c r="D145" s="14">
        <v>1386055960</v>
      </c>
      <c r="F145" s="27" t="s">
        <v>1279</v>
      </c>
      <c r="G145" s="12" t="s">
        <v>674</v>
      </c>
      <c r="H145" s="27" t="s">
        <v>1280</v>
      </c>
      <c r="I145" s="12" t="s">
        <v>675</v>
      </c>
      <c r="J145" s="13">
        <v>4.6728971962616802E-3</v>
      </c>
      <c r="K145" s="13">
        <v>9.4339622641509399E-2</v>
      </c>
      <c r="L145" s="13">
        <v>0</v>
      </c>
      <c r="M145" s="13">
        <v>0.356756756756757</v>
      </c>
      <c r="N145" s="13">
        <v>3.3538610000000003E-2</v>
      </c>
      <c r="O145" s="13">
        <v>5.6668459999999997E-2</v>
      </c>
      <c r="P145" s="13">
        <v>5.2596600000000002E-3</v>
      </c>
      <c r="Q145" s="13">
        <v>0.16064707</v>
      </c>
      <c r="R145" s="13">
        <v>3.3538610000000003E-2</v>
      </c>
      <c r="S145" s="13">
        <v>9.27358490566038E-2</v>
      </c>
      <c r="T145" s="13">
        <v>5.2596600000000002E-3</v>
      </c>
      <c r="U145" s="13">
        <v>0.35069189189189198</v>
      </c>
      <c r="V145" s="13">
        <v>3.3538610000000003E-2</v>
      </c>
      <c r="W145" s="13">
        <v>8.9622641509433998E-2</v>
      </c>
      <c r="X145" s="13">
        <v>5.2596600000000002E-3</v>
      </c>
      <c r="Y145" s="13">
        <v>0.33891891891891901</v>
      </c>
      <c r="Z145" s="13">
        <v>3.3538610000000003E-2</v>
      </c>
      <c r="AA145" s="13">
        <v>9.1132075471698104E-2</v>
      </c>
      <c r="AB145" s="13">
        <v>5.2596600000000002E-3</v>
      </c>
      <c r="AC145" s="13">
        <v>0.34462702702702702</v>
      </c>
      <c r="AD145" s="13">
        <v>3.3538610000000003E-2</v>
      </c>
      <c r="AE145" s="13">
        <v>8.4905660377358499E-2</v>
      </c>
      <c r="AF145" s="13">
        <v>5.2596600000000002E-3</v>
      </c>
      <c r="AG145" s="13">
        <v>0.32108108108108102</v>
      </c>
      <c r="AH145" s="13">
        <v>3.3538610000000003E-2</v>
      </c>
      <c r="AI145" s="13">
        <v>8.9528301886792505E-2</v>
      </c>
      <c r="AJ145" s="13">
        <v>5.2596600000000002E-3</v>
      </c>
      <c r="AK145" s="13">
        <v>0.33856216216216201</v>
      </c>
      <c r="AL145" s="13">
        <v>3.3538610000000003E-2</v>
      </c>
      <c r="AM145" s="13">
        <v>8.0188679245283001E-2</v>
      </c>
      <c r="AN145" s="13">
        <v>5.2596600000000002E-3</v>
      </c>
      <c r="AO145" s="13">
        <v>0.30324324324324298</v>
      </c>
      <c r="AP145" s="13">
        <v>3.3538610000000003E-2</v>
      </c>
      <c r="AQ145" s="13">
        <v>8.7735849056603796E-2</v>
      </c>
      <c r="AR145" s="13">
        <v>5.2596600000000002E-3</v>
      </c>
      <c r="AS145" s="13">
        <v>0.33178378378378398</v>
      </c>
      <c r="AT145" s="13">
        <v>3.3538610000000003E-2</v>
      </c>
      <c r="AU145" s="13">
        <v>7.54716981132076E-2</v>
      </c>
      <c r="AV145" s="13">
        <v>5.2596600000000002E-3</v>
      </c>
      <c r="AW145" s="13">
        <v>0.28540540540540499</v>
      </c>
      <c r="AX145" s="13">
        <v>0</v>
      </c>
      <c r="AY145" s="13">
        <v>7.5471698113207503E-2</v>
      </c>
      <c r="AZ145" s="13">
        <v>0</v>
      </c>
      <c r="BA145" s="13">
        <v>0.22222222222222199</v>
      </c>
      <c r="BB145" s="13"/>
      <c r="BC145" s="13"/>
      <c r="BD145" s="13"/>
      <c r="BE145" s="13"/>
      <c r="BF145" s="13"/>
      <c r="BG145" s="13"/>
      <c r="BH145" s="13"/>
      <c r="BI145" s="13"/>
      <c r="BJ145" s="13"/>
      <c r="BK145" s="13"/>
      <c r="BL145" s="13"/>
      <c r="BM145" s="13"/>
      <c r="BN145" s="13"/>
      <c r="BO145" s="13"/>
      <c r="BP145" s="13"/>
      <c r="BQ145" s="13"/>
      <c r="BR145" s="13"/>
      <c r="BS145" s="13"/>
      <c r="BT145" s="13"/>
      <c r="BU145" s="13"/>
      <c r="BV145" s="13"/>
      <c r="BW145" s="13"/>
      <c r="BX145" s="13"/>
      <c r="BY145" s="13"/>
      <c r="BZ145" s="14">
        <f>+INDEX('Monthy Targets'!V:V,MATCH(FY2018_ALL_Targets!$B145,'Monthy Targets'!$B:$B,0))</f>
        <v>5.64</v>
      </c>
      <c r="CA145" s="14">
        <f>+INDEX('Monthy Targets'!W:W,MATCH(FY2018_ALL_Targets!$B145,'Monthy Targets'!$B:$B,0))</f>
        <v>5.64</v>
      </c>
      <c r="CB145" s="14">
        <f>+INDEX('Monthy Targets'!X:X,MATCH(FY2018_ALL_Targets!$B145,'Monthy Targets'!$B:$B,0))</f>
        <v>5.64</v>
      </c>
      <c r="CC145" s="14">
        <f>+INDEX('Monthy Targets'!Y:Y,MATCH(FY2018_ALL_Targets!$B145,'Monthy Targets'!$B:$B,0))</f>
        <v>5.64</v>
      </c>
      <c r="CD145" s="14">
        <f>+INDEX('Monthy Targets'!Z:Z,MATCH(FY2018_ALL_Targets!$B145,'Monthy Targets'!$B:$B,0))</f>
        <v>5.64</v>
      </c>
      <c r="CE145" s="14">
        <f>+INDEX('Monthy Targets'!AA:AA,MATCH(FY2018_ALL_Targets!$B145,'Monthy Targets'!$B:$B,0))</f>
        <v>0</v>
      </c>
      <c r="CF145" s="14">
        <f>+INDEX('Monthy Targets'!AB:AB,MATCH(FY2018_ALL_Targets!$B145,'Monthy Targets'!$B:$B,0))</f>
        <v>0</v>
      </c>
      <c r="CG145" s="14">
        <f>+INDEX('Monthy Targets'!AC:AC,MATCH(FY2018_ALL_Targets!$B145,'Monthy Targets'!$B:$B,0))</f>
        <v>0</v>
      </c>
      <c r="CH145" s="14">
        <f>+INDEX('Monthy Targets'!AD:AD,MATCH(FY2018_ALL_Targets!$B145,'Monthy Targets'!$B:$B,0))</f>
        <v>0</v>
      </c>
      <c r="CI145" s="14">
        <f>+INDEX('Monthy Targets'!AE:AE,MATCH(FY2018_ALL_Targets!$B145,'Monthy Targets'!$B:$B,0))</f>
        <v>0</v>
      </c>
      <c r="CJ145" s="14">
        <f>+INDEX('Monthy Targets'!AF:AF,MATCH(FY2018_ALL_Targets!$B145,'Monthy Targets'!$B:$B,0))</f>
        <v>0</v>
      </c>
      <c r="CK145" s="14">
        <f>+INDEX('Monthy Targets'!AG:AG,MATCH(FY2018_ALL_Targets!$B145,'Monthy Targets'!$B:$B,0))</f>
        <v>0</v>
      </c>
      <c r="CL145" s="14">
        <v>0.38</v>
      </c>
      <c r="CM145" s="14">
        <v>0.38</v>
      </c>
      <c r="CN145" s="14">
        <v>0.38</v>
      </c>
      <c r="CO145" s="14">
        <v>0.38</v>
      </c>
      <c r="DB145" s="14">
        <v>0.7</v>
      </c>
      <c r="DC145" s="14">
        <v>0.7</v>
      </c>
      <c r="DD145" s="14">
        <v>0.7</v>
      </c>
      <c r="DE145" s="14">
        <v>0.7</v>
      </c>
      <c r="DR145" s="14">
        <v>1.06</v>
      </c>
      <c r="DV145" s="12">
        <f t="shared" si="7"/>
        <v>0</v>
      </c>
      <c r="DW145" s="12">
        <f t="shared" si="8"/>
        <v>0</v>
      </c>
      <c r="DX145" s="12">
        <f t="shared" si="6"/>
        <v>0</v>
      </c>
    </row>
    <row r="146" spans="1:128" x14ac:dyDescent="0.25">
      <c r="A146" s="293">
        <v>4117</v>
      </c>
      <c r="B146" s="293">
        <v>675081</v>
      </c>
      <c r="C146" s="293">
        <v>1026551</v>
      </c>
      <c r="D146" s="14">
        <v>1083842876</v>
      </c>
      <c r="F146" s="27" t="s">
        <v>1298</v>
      </c>
      <c r="G146" s="12" t="s">
        <v>576</v>
      </c>
      <c r="H146" s="27" t="s">
        <v>1355</v>
      </c>
      <c r="I146" s="12" t="s">
        <v>577</v>
      </c>
      <c r="J146" s="13">
        <v>2.6239067055393601E-2</v>
      </c>
      <c r="K146" s="13">
        <v>2.44821092278719E-2</v>
      </c>
      <c r="L146" s="13">
        <v>0</v>
      </c>
      <c r="M146" s="13">
        <v>0.32231404958677701</v>
      </c>
      <c r="N146" s="13">
        <v>3.3538610000000003E-2</v>
      </c>
      <c r="O146" s="13">
        <v>5.6668459999999997E-2</v>
      </c>
      <c r="P146" s="13">
        <v>5.2596600000000002E-3</v>
      </c>
      <c r="Q146" s="13">
        <v>0.16064707</v>
      </c>
      <c r="R146" s="13">
        <v>3.3538610000000003E-2</v>
      </c>
      <c r="S146" s="13">
        <v>5.6668459999999997E-2</v>
      </c>
      <c r="T146" s="13">
        <v>5.2596600000000002E-3</v>
      </c>
      <c r="U146" s="13">
        <v>0.31683471074380198</v>
      </c>
      <c r="V146" s="13">
        <v>3.3538610000000003E-2</v>
      </c>
      <c r="W146" s="13">
        <v>5.6668459999999997E-2</v>
      </c>
      <c r="X146" s="13">
        <v>5.2596600000000002E-3</v>
      </c>
      <c r="Y146" s="13">
        <v>0.30619834710743798</v>
      </c>
      <c r="Z146" s="13">
        <v>3.3538610000000003E-2</v>
      </c>
      <c r="AA146" s="13">
        <v>5.6668459999999997E-2</v>
      </c>
      <c r="AB146" s="13">
        <v>5.2596600000000002E-3</v>
      </c>
      <c r="AC146" s="13">
        <v>0.31135537190082602</v>
      </c>
      <c r="AD146" s="13">
        <v>3.3538610000000003E-2</v>
      </c>
      <c r="AE146" s="13">
        <v>5.6668459999999997E-2</v>
      </c>
      <c r="AF146" s="13">
        <v>5.2596600000000002E-3</v>
      </c>
      <c r="AG146" s="13">
        <v>0.29008264462809902</v>
      </c>
      <c r="AH146" s="13">
        <v>3.3538610000000003E-2</v>
      </c>
      <c r="AI146" s="13">
        <v>5.6668459999999997E-2</v>
      </c>
      <c r="AJ146" s="13">
        <v>5.2596600000000002E-3</v>
      </c>
      <c r="AK146" s="13">
        <v>0.30587603305785099</v>
      </c>
      <c r="AL146" s="13">
        <v>3.3538610000000003E-2</v>
      </c>
      <c r="AM146" s="13">
        <v>5.6668459999999997E-2</v>
      </c>
      <c r="AN146" s="13">
        <v>5.2596600000000002E-3</v>
      </c>
      <c r="AO146" s="13">
        <v>0.27396694214876</v>
      </c>
      <c r="AP146" s="13">
        <v>3.3538610000000003E-2</v>
      </c>
      <c r="AQ146" s="13">
        <v>5.6668459999999997E-2</v>
      </c>
      <c r="AR146" s="13">
        <v>5.2596600000000002E-3</v>
      </c>
      <c r="AS146" s="13">
        <v>0.29975206611570199</v>
      </c>
      <c r="AT146" s="13">
        <v>3.3538610000000003E-2</v>
      </c>
      <c r="AU146" s="13">
        <v>5.6668459999999997E-2</v>
      </c>
      <c r="AV146" s="13">
        <v>5.2596600000000002E-3</v>
      </c>
      <c r="AW146" s="13">
        <v>0.25785123966942097</v>
      </c>
      <c r="AX146" s="13">
        <v>5.4945054945054897E-3</v>
      </c>
      <c r="AY146" s="13">
        <v>2.4E-2</v>
      </c>
      <c r="AZ146" s="13">
        <v>0</v>
      </c>
      <c r="BA146" s="13">
        <v>0.23602484472049701</v>
      </c>
      <c r="BB146" s="13"/>
      <c r="BC146" s="13"/>
      <c r="BD146" s="13"/>
      <c r="BE146" s="13"/>
      <c r="BF146" s="13"/>
      <c r="BG146" s="13"/>
      <c r="BH146" s="13"/>
      <c r="BI146" s="13"/>
      <c r="BJ146" s="13"/>
      <c r="BK146" s="13"/>
      <c r="BL146" s="13"/>
      <c r="BM146" s="13"/>
      <c r="BN146" s="13"/>
      <c r="BO146" s="13"/>
      <c r="BP146" s="13"/>
      <c r="BQ146" s="13"/>
      <c r="BR146" s="13"/>
      <c r="BS146" s="13"/>
      <c r="BT146" s="13"/>
      <c r="BU146" s="13"/>
      <c r="BV146" s="13"/>
      <c r="BW146" s="13"/>
      <c r="BX146" s="13"/>
      <c r="BY146" s="13"/>
      <c r="BZ146" s="14">
        <f>+INDEX('Monthy Targets'!V:V,MATCH(FY2018_ALL_Targets!$B146,'Monthy Targets'!$B:$B,0))</f>
        <v>16.8</v>
      </c>
      <c r="CA146" s="14">
        <f>+INDEX('Monthy Targets'!W:W,MATCH(FY2018_ALL_Targets!$B146,'Monthy Targets'!$B:$B,0))</f>
        <v>16.8</v>
      </c>
      <c r="CB146" s="14">
        <f>+INDEX('Monthy Targets'!X:X,MATCH(FY2018_ALL_Targets!$B146,'Monthy Targets'!$B:$B,0))</f>
        <v>16.8</v>
      </c>
      <c r="CC146" s="14">
        <f>+INDEX('Monthy Targets'!Y:Y,MATCH(FY2018_ALL_Targets!$B146,'Monthy Targets'!$B:$B,0))</f>
        <v>16.8</v>
      </c>
      <c r="CD146" s="14">
        <f>+INDEX('Monthy Targets'!Z:Z,MATCH(FY2018_ALL_Targets!$B146,'Monthy Targets'!$B:$B,0))</f>
        <v>16.8</v>
      </c>
      <c r="CE146" s="14">
        <f>+INDEX('Monthy Targets'!AA:AA,MATCH(FY2018_ALL_Targets!$B146,'Monthy Targets'!$B:$B,0))</f>
        <v>0</v>
      </c>
      <c r="CF146" s="14">
        <f>+INDEX('Monthy Targets'!AB:AB,MATCH(FY2018_ALL_Targets!$B146,'Monthy Targets'!$B:$B,0))</f>
        <v>0</v>
      </c>
      <c r="CG146" s="14">
        <f>+INDEX('Monthy Targets'!AC:AC,MATCH(FY2018_ALL_Targets!$B146,'Monthy Targets'!$B:$B,0))</f>
        <v>0</v>
      </c>
      <c r="CH146" s="14">
        <f>+INDEX('Monthy Targets'!AD:AD,MATCH(FY2018_ALL_Targets!$B146,'Monthy Targets'!$B:$B,0))</f>
        <v>0</v>
      </c>
      <c r="CI146" s="14">
        <f>+INDEX('Monthy Targets'!AE:AE,MATCH(FY2018_ALL_Targets!$B146,'Monthy Targets'!$B:$B,0))</f>
        <v>0</v>
      </c>
      <c r="CJ146" s="14">
        <f>+INDEX('Monthy Targets'!AF:AF,MATCH(FY2018_ALL_Targets!$B146,'Monthy Targets'!$B:$B,0))</f>
        <v>0</v>
      </c>
      <c r="CK146" s="14">
        <f>+INDEX('Monthy Targets'!AG:AG,MATCH(FY2018_ALL_Targets!$B146,'Monthy Targets'!$B:$B,0))</f>
        <v>0</v>
      </c>
      <c r="CL146" s="14">
        <v>1.1200000000000001</v>
      </c>
      <c r="CM146" s="14">
        <v>1.1200000000000001</v>
      </c>
      <c r="CN146" s="14">
        <v>1.1200000000000001</v>
      </c>
      <c r="CO146" s="14">
        <v>1.1200000000000001</v>
      </c>
      <c r="DB146" s="14">
        <v>2.0699999999999998</v>
      </c>
      <c r="DC146" s="14">
        <v>2.0699999999999998</v>
      </c>
      <c r="DD146" s="14">
        <v>2.0699999999999998</v>
      </c>
      <c r="DE146" s="14">
        <v>2.0699999999999998</v>
      </c>
      <c r="DR146" s="14">
        <v>3.15</v>
      </c>
      <c r="DV146" s="12">
        <f t="shared" si="7"/>
        <v>0</v>
      </c>
      <c r="DW146" s="12">
        <f t="shared" si="8"/>
        <v>0</v>
      </c>
      <c r="DX146" s="12">
        <f t="shared" si="6"/>
        <v>0</v>
      </c>
    </row>
    <row r="147" spans="1:128" x14ac:dyDescent="0.25">
      <c r="A147" s="293">
        <v>5149</v>
      </c>
      <c r="B147" s="293">
        <v>675085</v>
      </c>
      <c r="C147" s="293">
        <v>1013458</v>
      </c>
      <c r="D147" s="14">
        <v>1558482950</v>
      </c>
      <c r="F147" s="27" t="s">
        <v>1279</v>
      </c>
      <c r="G147" s="12" t="s">
        <v>983</v>
      </c>
      <c r="H147" s="27" t="s">
        <v>1391</v>
      </c>
      <c r="I147" s="12" t="s">
        <v>984</v>
      </c>
      <c r="J147" s="13">
        <v>2.9345372460496601E-2</v>
      </c>
      <c r="K147" s="13">
        <v>0.108262108262108</v>
      </c>
      <c r="L147" s="13">
        <v>0</v>
      </c>
      <c r="M147" s="13">
        <v>0.148148148148148</v>
      </c>
      <c r="N147" s="13">
        <v>3.3538610000000003E-2</v>
      </c>
      <c r="O147" s="13">
        <v>5.6668459999999997E-2</v>
      </c>
      <c r="P147" s="13">
        <v>5.2596600000000002E-3</v>
      </c>
      <c r="Q147" s="13">
        <v>0.16064707</v>
      </c>
      <c r="R147" s="13">
        <v>3.3538610000000003E-2</v>
      </c>
      <c r="S147" s="13">
        <v>0.106421652421652</v>
      </c>
      <c r="T147" s="13">
        <v>5.2596600000000002E-3</v>
      </c>
      <c r="U147" s="13">
        <v>0.16064707</v>
      </c>
      <c r="V147" s="13">
        <v>3.3538610000000003E-2</v>
      </c>
      <c r="W147" s="13">
        <v>0.102849002849003</v>
      </c>
      <c r="X147" s="13">
        <v>5.2596600000000002E-3</v>
      </c>
      <c r="Y147" s="13">
        <v>0.16064707</v>
      </c>
      <c r="Z147" s="13">
        <v>3.3538610000000003E-2</v>
      </c>
      <c r="AA147" s="13">
        <v>0.10458119658119699</v>
      </c>
      <c r="AB147" s="13">
        <v>5.2596600000000002E-3</v>
      </c>
      <c r="AC147" s="13">
        <v>0.16064707</v>
      </c>
      <c r="AD147" s="13">
        <v>3.3538610000000003E-2</v>
      </c>
      <c r="AE147" s="13">
        <v>9.7435897435897395E-2</v>
      </c>
      <c r="AF147" s="13">
        <v>5.2596600000000002E-3</v>
      </c>
      <c r="AG147" s="13">
        <v>0.16064707</v>
      </c>
      <c r="AH147" s="13">
        <v>3.3538610000000003E-2</v>
      </c>
      <c r="AI147" s="13">
        <v>0.10274074074074099</v>
      </c>
      <c r="AJ147" s="13">
        <v>5.2596600000000002E-3</v>
      </c>
      <c r="AK147" s="13">
        <v>0.16064707</v>
      </c>
      <c r="AL147" s="13">
        <v>3.3538610000000003E-2</v>
      </c>
      <c r="AM147" s="13">
        <v>9.2022792022791997E-2</v>
      </c>
      <c r="AN147" s="13">
        <v>5.2596600000000002E-3</v>
      </c>
      <c r="AO147" s="13">
        <v>0.16064707</v>
      </c>
      <c r="AP147" s="13">
        <v>3.3538610000000003E-2</v>
      </c>
      <c r="AQ147" s="13">
        <v>0.100683760683761</v>
      </c>
      <c r="AR147" s="13">
        <v>5.2596600000000002E-3</v>
      </c>
      <c r="AS147" s="13">
        <v>0.16064707</v>
      </c>
      <c r="AT147" s="13">
        <v>3.3538610000000003E-2</v>
      </c>
      <c r="AU147" s="13">
        <v>8.6609686609686598E-2</v>
      </c>
      <c r="AV147" s="13">
        <v>5.2596600000000002E-3</v>
      </c>
      <c r="AW147" s="13">
        <v>0.16064707</v>
      </c>
      <c r="AX147" s="13">
        <v>0</v>
      </c>
      <c r="AY147" s="13">
        <v>0.104166666666667</v>
      </c>
      <c r="AZ147" s="13">
        <v>0</v>
      </c>
      <c r="BA147" s="13">
        <v>0.155555555555556</v>
      </c>
      <c r="BB147" s="13"/>
      <c r="BC147" s="13"/>
      <c r="BD147" s="13"/>
      <c r="BE147" s="13"/>
      <c r="BF147" s="13"/>
      <c r="BG147" s="13"/>
      <c r="BH147" s="13"/>
      <c r="BI147" s="13"/>
      <c r="BJ147" s="13"/>
      <c r="BK147" s="13"/>
      <c r="BL147" s="13"/>
      <c r="BM147" s="13"/>
      <c r="BN147" s="13"/>
      <c r="BO147" s="13"/>
      <c r="BP147" s="13"/>
      <c r="BQ147" s="13"/>
      <c r="BR147" s="13"/>
      <c r="BS147" s="13"/>
      <c r="BT147" s="13"/>
      <c r="BU147" s="13"/>
      <c r="BV147" s="13"/>
      <c r="BW147" s="13"/>
      <c r="BX147" s="13"/>
      <c r="BY147" s="13"/>
      <c r="BZ147" s="14">
        <f>+INDEX('Monthy Targets'!V:V,MATCH(FY2018_ALL_Targets!$B147,'Monthy Targets'!$B:$B,0))</f>
        <v>8.42</v>
      </c>
      <c r="CA147" s="14">
        <f>+INDEX('Monthy Targets'!W:W,MATCH(FY2018_ALL_Targets!$B147,'Monthy Targets'!$B:$B,0))</f>
        <v>8.42</v>
      </c>
      <c r="CB147" s="14">
        <f>+INDEX('Monthy Targets'!X:X,MATCH(FY2018_ALL_Targets!$B147,'Monthy Targets'!$B:$B,0))</f>
        <v>8.42</v>
      </c>
      <c r="CC147" s="14">
        <f>+INDEX('Monthy Targets'!Y:Y,MATCH(FY2018_ALL_Targets!$B147,'Monthy Targets'!$B:$B,0))</f>
        <v>8.42</v>
      </c>
      <c r="CD147" s="14">
        <f>+INDEX('Monthy Targets'!Z:Z,MATCH(FY2018_ALL_Targets!$B147,'Monthy Targets'!$B:$B,0))</f>
        <v>8.42</v>
      </c>
      <c r="CE147" s="14">
        <f>+INDEX('Monthy Targets'!AA:AA,MATCH(FY2018_ALL_Targets!$B147,'Monthy Targets'!$B:$B,0))</f>
        <v>0</v>
      </c>
      <c r="CF147" s="14">
        <f>+INDEX('Monthy Targets'!AB:AB,MATCH(FY2018_ALL_Targets!$B147,'Monthy Targets'!$B:$B,0))</f>
        <v>0</v>
      </c>
      <c r="CG147" s="14">
        <f>+INDEX('Monthy Targets'!AC:AC,MATCH(FY2018_ALL_Targets!$B147,'Monthy Targets'!$B:$B,0))</f>
        <v>0</v>
      </c>
      <c r="CH147" s="14">
        <f>+INDEX('Monthy Targets'!AD:AD,MATCH(FY2018_ALL_Targets!$B147,'Monthy Targets'!$B:$B,0))</f>
        <v>0</v>
      </c>
      <c r="CI147" s="14">
        <f>+INDEX('Monthy Targets'!AE:AE,MATCH(FY2018_ALL_Targets!$B147,'Monthy Targets'!$B:$B,0))</f>
        <v>0</v>
      </c>
      <c r="CJ147" s="14">
        <f>+INDEX('Monthy Targets'!AF:AF,MATCH(FY2018_ALL_Targets!$B147,'Monthy Targets'!$B:$B,0))</f>
        <v>0</v>
      </c>
      <c r="CK147" s="14">
        <f>+INDEX('Monthy Targets'!AG:AG,MATCH(FY2018_ALL_Targets!$B147,'Monthy Targets'!$B:$B,0))</f>
        <v>0</v>
      </c>
      <c r="CL147" s="14">
        <v>0.56000000000000005</v>
      </c>
      <c r="CM147" s="14">
        <v>0.56000000000000005</v>
      </c>
      <c r="CN147" s="14">
        <v>0.56000000000000005</v>
      </c>
      <c r="CO147" s="14">
        <v>0.56000000000000005</v>
      </c>
      <c r="DB147" s="14">
        <v>1.04</v>
      </c>
      <c r="DC147" s="14">
        <v>0</v>
      </c>
      <c r="DD147" s="14">
        <v>1.04</v>
      </c>
      <c r="DE147" s="14">
        <v>1.04</v>
      </c>
      <c r="DR147" s="14">
        <v>1.47</v>
      </c>
      <c r="DV147" s="12">
        <f t="shared" si="7"/>
        <v>0</v>
      </c>
      <c r="DW147" s="12">
        <f t="shared" si="8"/>
        <v>0</v>
      </c>
      <c r="DX147" s="12">
        <f t="shared" si="6"/>
        <v>0</v>
      </c>
    </row>
    <row r="148" spans="1:128" x14ac:dyDescent="0.25">
      <c r="A148" s="293">
        <v>4622</v>
      </c>
      <c r="B148" s="293">
        <v>675093</v>
      </c>
      <c r="C148" s="293">
        <v>1026352</v>
      </c>
      <c r="D148" s="14">
        <v>1992902498</v>
      </c>
      <c r="F148" s="27" t="s">
        <v>1272</v>
      </c>
      <c r="G148" s="12" t="s">
        <v>752</v>
      </c>
      <c r="H148" s="27" t="s">
        <v>1420</v>
      </c>
      <c r="I148" s="12" t="s">
        <v>753</v>
      </c>
      <c r="J148" s="13">
        <v>1.6304347826087001E-2</v>
      </c>
      <c r="K148" s="13">
        <v>0.101190476190476</v>
      </c>
      <c r="L148" s="13">
        <v>4.8913043478260899E-2</v>
      </c>
      <c r="M148" s="13">
        <v>0.17142857142857101</v>
      </c>
      <c r="N148" s="13">
        <v>3.3538610000000003E-2</v>
      </c>
      <c r="O148" s="13">
        <v>5.6668459999999997E-2</v>
      </c>
      <c r="P148" s="13">
        <v>5.2596600000000002E-3</v>
      </c>
      <c r="Q148" s="13">
        <v>0.16064707</v>
      </c>
      <c r="R148" s="13">
        <v>3.3538610000000003E-2</v>
      </c>
      <c r="S148" s="13">
        <v>9.9470238095238098E-2</v>
      </c>
      <c r="T148" s="13">
        <v>4.8081521739130398E-2</v>
      </c>
      <c r="U148" s="13">
        <v>0.16851428571428601</v>
      </c>
      <c r="V148" s="13">
        <v>3.3538610000000003E-2</v>
      </c>
      <c r="W148" s="13">
        <v>9.61309523809524E-2</v>
      </c>
      <c r="X148" s="13">
        <v>4.6467391304347801E-2</v>
      </c>
      <c r="Y148" s="13">
        <v>0.16285714285714301</v>
      </c>
      <c r="Z148" s="13">
        <v>3.3538610000000003E-2</v>
      </c>
      <c r="AA148" s="13">
        <v>9.7750000000000004E-2</v>
      </c>
      <c r="AB148" s="13">
        <v>4.725E-2</v>
      </c>
      <c r="AC148" s="13">
        <v>0.1656</v>
      </c>
      <c r="AD148" s="13">
        <v>3.3538610000000003E-2</v>
      </c>
      <c r="AE148" s="13">
        <v>9.1071428571428595E-2</v>
      </c>
      <c r="AF148" s="13">
        <v>4.4021739130434799E-2</v>
      </c>
      <c r="AG148" s="13">
        <v>0.16064707</v>
      </c>
      <c r="AH148" s="13">
        <v>3.3538610000000003E-2</v>
      </c>
      <c r="AI148" s="13">
        <v>9.6029761904761896E-2</v>
      </c>
      <c r="AJ148" s="13">
        <v>4.6418478260869603E-2</v>
      </c>
      <c r="AK148" s="13">
        <v>0.16268571428571399</v>
      </c>
      <c r="AL148" s="13">
        <v>3.3538610000000003E-2</v>
      </c>
      <c r="AM148" s="13">
        <v>8.6011904761904803E-2</v>
      </c>
      <c r="AN148" s="13">
        <v>4.15760869565217E-2</v>
      </c>
      <c r="AO148" s="13">
        <v>0.16064707</v>
      </c>
      <c r="AP148" s="13">
        <v>3.3538610000000003E-2</v>
      </c>
      <c r="AQ148" s="13">
        <v>9.4107142857142903E-2</v>
      </c>
      <c r="AR148" s="13">
        <v>4.5489130434782601E-2</v>
      </c>
      <c r="AS148" s="13">
        <v>0.16064707</v>
      </c>
      <c r="AT148" s="13">
        <v>3.3538610000000003E-2</v>
      </c>
      <c r="AU148" s="13">
        <v>8.0952380952380998E-2</v>
      </c>
      <c r="AV148" s="13">
        <v>3.9130434782608699E-2</v>
      </c>
      <c r="AW148" s="13">
        <v>0.16064707</v>
      </c>
      <c r="AX148" s="13">
        <v>2.7027027027027001E-2</v>
      </c>
      <c r="AY148" s="13">
        <v>0</v>
      </c>
      <c r="AZ148" s="13">
        <v>0</v>
      </c>
      <c r="BA148" s="13">
        <v>0.22222222222222199</v>
      </c>
      <c r="BB148" s="13"/>
      <c r="BC148" s="13"/>
      <c r="BD148" s="13"/>
      <c r="BE148" s="13"/>
      <c r="BF148" s="13"/>
      <c r="BG148" s="13"/>
      <c r="BH148" s="13"/>
      <c r="BI148" s="13"/>
      <c r="BJ148" s="13"/>
      <c r="BK148" s="13"/>
      <c r="BL148" s="13"/>
      <c r="BM148" s="13"/>
      <c r="BN148" s="13"/>
      <c r="BO148" s="13"/>
      <c r="BP148" s="13"/>
      <c r="BQ148" s="13"/>
      <c r="BR148" s="13"/>
      <c r="BS148" s="13"/>
      <c r="BT148" s="13"/>
      <c r="BU148" s="13"/>
      <c r="BV148" s="13"/>
      <c r="BW148" s="13"/>
      <c r="BX148" s="13"/>
      <c r="BY148" s="13"/>
      <c r="BZ148" s="14">
        <f>+INDEX('Monthy Targets'!V:V,MATCH(FY2018_ALL_Targets!$B148,'Monthy Targets'!$B:$B,0))</f>
        <v>12.67</v>
      </c>
      <c r="CA148" s="14">
        <f>+INDEX('Monthy Targets'!W:W,MATCH(FY2018_ALL_Targets!$B148,'Monthy Targets'!$B:$B,0))</f>
        <v>12.67</v>
      </c>
      <c r="CB148" s="14">
        <f>+INDEX('Monthy Targets'!X:X,MATCH(FY2018_ALL_Targets!$B148,'Monthy Targets'!$B:$B,0))</f>
        <v>12.67</v>
      </c>
      <c r="CC148" s="14">
        <f>+INDEX('Monthy Targets'!Y:Y,MATCH(FY2018_ALL_Targets!$B148,'Monthy Targets'!$B:$B,0))</f>
        <v>12.67</v>
      </c>
      <c r="CD148" s="14">
        <f>+INDEX('Monthy Targets'!Z:Z,MATCH(FY2018_ALL_Targets!$B148,'Monthy Targets'!$B:$B,0))</f>
        <v>12.67</v>
      </c>
      <c r="CE148" s="14">
        <f>+INDEX('Monthy Targets'!AA:AA,MATCH(FY2018_ALL_Targets!$B148,'Monthy Targets'!$B:$B,0))</f>
        <v>0</v>
      </c>
      <c r="CF148" s="14">
        <f>+INDEX('Monthy Targets'!AB:AB,MATCH(FY2018_ALL_Targets!$B148,'Monthy Targets'!$B:$B,0))</f>
        <v>0</v>
      </c>
      <c r="CG148" s="14">
        <f>+INDEX('Monthy Targets'!AC:AC,MATCH(FY2018_ALL_Targets!$B148,'Monthy Targets'!$B:$B,0))</f>
        <v>0</v>
      </c>
      <c r="CH148" s="14">
        <f>+INDEX('Monthy Targets'!AD:AD,MATCH(FY2018_ALL_Targets!$B148,'Monthy Targets'!$B:$B,0))</f>
        <v>0</v>
      </c>
      <c r="CI148" s="14">
        <f>+INDEX('Monthy Targets'!AE:AE,MATCH(FY2018_ALL_Targets!$B148,'Monthy Targets'!$B:$B,0))</f>
        <v>0</v>
      </c>
      <c r="CJ148" s="14">
        <f>+INDEX('Monthy Targets'!AF:AF,MATCH(FY2018_ALL_Targets!$B148,'Monthy Targets'!$B:$B,0))</f>
        <v>0</v>
      </c>
      <c r="CK148" s="14">
        <f>+INDEX('Monthy Targets'!AG:AG,MATCH(FY2018_ALL_Targets!$B148,'Monthy Targets'!$B:$B,0))</f>
        <v>0</v>
      </c>
      <c r="CL148" s="14">
        <v>0.84</v>
      </c>
      <c r="CM148" s="14">
        <v>0.84</v>
      </c>
      <c r="CN148" s="14">
        <v>0.84</v>
      </c>
      <c r="CO148" s="14">
        <v>0</v>
      </c>
      <c r="DB148" s="14">
        <v>1.56</v>
      </c>
      <c r="DC148" s="14">
        <v>1.56</v>
      </c>
      <c r="DD148" s="14">
        <v>1.56</v>
      </c>
      <c r="DE148" s="14">
        <v>0</v>
      </c>
      <c r="DR148" s="14">
        <v>2.12</v>
      </c>
      <c r="DV148" s="12">
        <f t="shared" si="7"/>
        <v>0</v>
      </c>
      <c r="DW148" s="12">
        <f t="shared" si="8"/>
        <v>0</v>
      </c>
      <c r="DX148" s="12">
        <f t="shared" si="6"/>
        <v>0</v>
      </c>
    </row>
    <row r="149" spans="1:128" x14ac:dyDescent="0.25">
      <c r="A149" s="293">
        <v>5297</v>
      </c>
      <c r="B149" s="293">
        <v>675095</v>
      </c>
      <c r="C149" s="293">
        <v>1026030</v>
      </c>
      <c r="D149" s="14">
        <v>1033167408</v>
      </c>
      <c r="F149" s="27" t="s">
        <v>1274</v>
      </c>
      <c r="G149" s="12" t="s">
        <v>1075</v>
      </c>
      <c r="H149" s="27" t="s">
        <v>1433</v>
      </c>
      <c r="I149" s="12" t="s">
        <v>1076</v>
      </c>
      <c r="J149" s="13">
        <v>2.66666666666667E-2</v>
      </c>
      <c r="K149" s="13">
        <v>1.49253731343284E-2</v>
      </c>
      <c r="L149" s="13">
        <v>0</v>
      </c>
      <c r="M149" s="13">
        <v>0.120772946859903</v>
      </c>
      <c r="N149" s="13">
        <v>3.3538610000000003E-2</v>
      </c>
      <c r="O149" s="13">
        <v>5.6668459999999997E-2</v>
      </c>
      <c r="P149" s="13">
        <v>5.2596600000000002E-3</v>
      </c>
      <c r="Q149" s="13">
        <v>0.16064707</v>
      </c>
      <c r="R149" s="13">
        <v>3.3538610000000003E-2</v>
      </c>
      <c r="S149" s="13">
        <v>5.6668459999999997E-2</v>
      </c>
      <c r="T149" s="13">
        <v>5.2596600000000002E-3</v>
      </c>
      <c r="U149" s="13">
        <v>0.16064707</v>
      </c>
      <c r="V149" s="13">
        <v>3.3538610000000003E-2</v>
      </c>
      <c r="W149" s="13">
        <v>5.6668459999999997E-2</v>
      </c>
      <c r="X149" s="13">
        <v>5.2596600000000002E-3</v>
      </c>
      <c r="Y149" s="13">
        <v>0.16064707</v>
      </c>
      <c r="Z149" s="13">
        <v>3.3538610000000003E-2</v>
      </c>
      <c r="AA149" s="13">
        <v>5.6668459999999997E-2</v>
      </c>
      <c r="AB149" s="13">
        <v>5.2596600000000002E-3</v>
      </c>
      <c r="AC149" s="13">
        <v>0.16064707</v>
      </c>
      <c r="AD149" s="13">
        <v>3.3538610000000003E-2</v>
      </c>
      <c r="AE149" s="13">
        <v>5.6668459999999997E-2</v>
      </c>
      <c r="AF149" s="13">
        <v>5.2596600000000002E-3</v>
      </c>
      <c r="AG149" s="13">
        <v>0.16064707</v>
      </c>
      <c r="AH149" s="13">
        <v>3.3538610000000003E-2</v>
      </c>
      <c r="AI149" s="13">
        <v>5.6668459999999997E-2</v>
      </c>
      <c r="AJ149" s="13">
        <v>5.2596600000000002E-3</v>
      </c>
      <c r="AK149" s="13">
        <v>0.16064707</v>
      </c>
      <c r="AL149" s="13">
        <v>3.3538610000000003E-2</v>
      </c>
      <c r="AM149" s="13">
        <v>5.6668459999999997E-2</v>
      </c>
      <c r="AN149" s="13">
        <v>5.2596600000000002E-3</v>
      </c>
      <c r="AO149" s="13">
        <v>0.16064707</v>
      </c>
      <c r="AP149" s="13">
        <v>3.3538610000000003E-2</v>
      </c>
      <c r="AQ149" s="13">
        <v>5.6668459999999997E-2</v>
      </c>
      <c r="AR149" s="13">
        <v>5.2596600000000002E-3</v>
      </c>
      <c r="AS149" s="13">
        <v>0.16064707</v>
      </c>
      <c r="AT149" s="13">
        <v>3.3538610000000003E-2</v>
      </c>
      <c r="AU149" s="13">
        <v>5.6668459999999997E-2</v>
      </c>
      <c r="AV149" s="13">
        <v>5.2596600000000002E-3</v>
      </c>
      <c r="AW149" s="13">
        <v>0.16064707</v>
      </c>
      <c r="AX149" s="13">
        <v>8.4745762711864403E-2</v>
      </c>
      <c r="AY149" s="13">
        <v>0</v>
      </c>
      <c r="AZ149" s="13">
        <v>0</v>
      </c>
      <c r="BA149" s="13">
        <v>7.8431372549019607E-2</v>
      </c>
      <c r="BB149" s="13"/>
      <c r="BC149" s="13"/>
      <c r="BD149" s="13"/>
      <c r="BE149" s="13"/>
      <c r="BF149" s="13"/>
      <c r="BG149" s="13"/>
      <c r="BH149" s="13"/>
      <c r="BI149" s="13"/>
      <c r="BJ149" s="13"/>
      <c r="BK149" s="13"/>
      <c r="BL149" s="13"/>
      <c r="BM149" s="13"/>
      <c r="BN149" s="13"/>
      <c r="BO149" s="13"/>
      <c r="BP149" s="13"/>
      <c r="BQ149" s="13"/>
      <c r="BR149" s="13"/>
      <c r="BS149" s="13"/>
      <c r="BT149" s="13"/>
      <c r="BU149" s="13"/>
      <c r="BV149" s="13"/>
      <c r="BW149" s="13"/>
      <c r="BX149" s="13"/>
      <c r="BY149" s="13"/>
      <c r="BZ149" s="14">
        <f>+INDEX('Monthy Targets'!V:V,MATCH(FY2018_ALL_Targets!$B149,'Monthy Targets'!$B:$B,0))</f>
        <v>5.26</v>
      </c>
      <c r="CA149" s="14">
        <f>+INDEX('Monthy Targets'!W:W,MATCH(FY2018_ALL_Targets!$B149,'Monthy Targets'!$B:$B,0))</f>
        <v>5.26</v>
      </c>
      <c r="CB149" s="14">
        <f>+INDEX('Monthy Targets'!X:X,MATCH(FY2018_ALL_Targets!$B149,'Monthy Targets'!$B:$B,0))</f>
        <v>5.26</v>
      </c>
      <c r="CC149" s="14">
        <f>+INDEX('Monthy Targets'!Y:Y,MATCH(FY2018_ALL_Targets!$B149,'Monthy Targets'!$B:$B,0))</f>
        <v>5.26</v>
      </c>
      <c r="CD149" s="14">
        <f>+INDEX('Monthy Targets'!Z:Z,MATCH(FY2018_ALL_Targets!$B149,'Monthy Targets'!$B:$B,0))</f>
        <v>5.26</v>
      </c>
      <c r="CE149" s="14">
        <f>+INDEX('Monthy Targets'!AA:AA,MATCH(FY2018_ALL_Targets!$B149,'Monthy Targets'!$B:$B,0))</f>
        <v>0</v>
      </c>
      <c r="CF149" s="14">
        <f>+INDEX('Monthy Targets'!AB:AB,MATCH(FY2018_ALL_Targets!$B149,'Monthy Targets'!$B:$B,0))</f>
        <v>0</v>
      </c>
      <c r="CG149" s="14">
        <f>+INDEX('Monthy Targets'!AC:AC,MATCH(FY2018_ALL_Targets!$B149,'Monthy Targets'!$B:$B,0))</f>
        <v>0</v>
      </c>
      <c r="CH149" s="14">
        <f>+INDEX('Monthy Targets'!AD:AD,MATCH(FY2018_ALL_Targets!$B149,'Monthy Targets'!$B:$B,0))</f>
        <v>0</v>
      </c>
      <c r="CI149" s="14">
        <f>+INDEX('Monthy Targets'!AE:AE,MATCH(FY2018_ALL_Targets!$B149,'Monthy Targets'!$B:$B,0))</f>
        <v>0</v>
      </c>
      <c r="CJ149" s="14">
        <f>+INDEX('Monthy Targets'!AF:AF,MATCH(FY2018_ALL_Targets!$B149,'Monthy Targets'!$B:$B,0))</f>
        <v>0</v>
      </c>
      <c r="CK149" s="14">
        <f>+INDEX('Monthy Targets'!AG:AG,MATCH(FY2018_ALL_Targets!$B149,'Monthy Targets'!$B:$B,0))</f>
        <v>0</v>
      </c>
      <c r="CL149" s="14">
        <v>0</v>
      </c>
      <c r="CM149" s="14">
        <v>0.35</v>
      </c>
      <c r="CN149" s="14">
        <v>0.35</v>
      </c>
      <c r="CO149" s="14">
        <v>0.35</v>
      </c>
      <c r="DB149" s="14">
        <v>0</v>
      </c>
      <c r="DC149" s="14">
        <v>0.65</v>
      </c>
      <c r="DD149" s="14">
        <v>0.65</v>
      </c>
      <c r="DE149" s="14">
        <v>0.65</v>
      </c>
      <c r="DR149" s="14">
        <v>0.88</v>
      </c>
      <c r="DV149" s="12">
        <f t="shared" si="7"/>
        <v>0</v>
      </c>
      <c r="DW149" s="12">
        <f t="shared" si="8"/>
        <v>0</v>
      </c>
      <c r="DX149" s="12">
        <f t="shared" si="6"/>
        <v>0</v>
      </c>
    </row>
    <row r="150" spans="1:128" x14ac:dyDescent="0.25">
      <c r="A150" s="293">
        <v>4714</v>
      </c>
      <c r="B150" s="293">
        <v>675096</v>
      </c>
      <c r="C150" s="293">
        <v>1026298</v>
      </c>
      <c r="D150" s="14">
        <v>1841693793</v>
      </c>
      <c r="F150" s="27" t="s">
        <v>1274</v>
      </c>
      <c r="G150" s="12" t="s">
        <v>790</v>
      </c>
      <c r="H150" s="27" t="s">
        <v>1355</v>
      </c>
      <c r="I150" s="12" t="s">
        <v>791</v>
      </c>
      <c r="J150" s="13">
        <v>1.11524163568773E-2</v>
      </c>
      <c r="K150" s="13">
        <v>7.5187969924811998E-2</v>
      </c>
      <c r="L150" s="13">
        <v>3.7174721189591098E-3</v>
      </c>
      <c r="M150" s="13">
        <v>0.452380952380952</v>
      </c>
      <c r="N150" s="13">
        <v>3.3538610000000003E-2</v>
      </c>
      <c r="O150" s="13">
        <v>5.6668459999999997E-2</v>
      </c>
      <c r="P150" s="13">
        <v>5.2596600000000002E-3</v>
      </c>
      <c r="Q150" s="13">
        <v>0.16064707</v>
      </c>
      <c r="R150" s="13">
        <v>3.3538610000000003E-2</v>
      </c>
      <c r="S150" s="13">
        <v>7.3909774436090203E-2</v>
      </c>
      <c r="T150" s="13">
        <v>5.2596600000000002E-3</v>
      </c>
      <c r="U150" s="13">
        <v>0.44469047619047603</v>
      </c>
      <c r="V150" s="13">
        <v>3.3538610000000003E-2</v>
      </c>
      <c r="W150" s="13">
        <v>7.1428571428571397E-2</v>
      </c>
      <c r="X150" s="13">
        <v>5.2596600000000002E-3</v>
      </c>
      <c r="Y150" s="13">
        <v>0.42976190476190501</v>
      </c>
      <c r="Z150" s="13">
        <v>3.3538610000000003E-2</v>
      </c>
      <c r="AA150" s="13">
        <v>7.2631578947368394E-2</v>
      </c>
      <c r="AB150" s="13">
        <v>5.2596600000000002E-3</v>
      </c>
      <c r="AC150" s="13">
        <v>0.437</v>
      </c>
      <c r="AD150" s="13">
        <v>3.3538610000000003E-2</v>
      </c>
      <c r="AE150" s="13">
        <v>6.7669172932330796E-2</v>
      </c>
      <c r="AF150" s="13">
        <v>5.2596600000000002E-3</v>
      </c>
      <c r="AG150" s="13">
        <v>0.40714285714285697</v>
      </c>
      <c r="AH150" s="13">
        <v>3.3538610000000003E-2</v>
      </c>
      <c r="AI150" s="13">
        <v>7.1353383458646599E-2</v>
      </c>
      <c r="AJ150" s="13">
        <v>5.2596600000000002E-3</v>
      </c>
      <c r="AK150" s="13">
        <v>0.42930952380952397</v>
      </c>
      <c r="AL150" s="13">
        <v>3.3538610000000003E-2</v>
      </c>
      <c r="AM150" s="13">
        <v>6.3909774436090194E-2</v>
      </c>
      <c r="AN150" s="13">
        <v>5.2596600000000002E-3</v>
      </c>
      <c r="AO150" s="13">
        <v>0.38452380952380899</v>
      </c>
      <c r="AP150" s="13">
        <v>3.3538610000000003E-2</v>
      </c>
      <c r="AQ150" s="13">
        <v>6.9924812030075195E-2</v>
      </c>
      <c r="AR150" s="13">
        <v>5.2596600000000002E-3</v>
      </c>
      <c r="AS150" s="13">
        <v>0.42071428571428598</v>
      </c>
      <c r="AT150" s="13">
        <v>3.3538610000000003E-2</v>
      </c>
      <c r="AU150" s="13">
        <v>6.01503759398496E-2</v>
      </c>
      <c r="AV150" s="13">
        <v>5.2596600000000002E-3</v>
      </c>
      <c r="AW150" s="13">
        <v>0.36190476190476201</v>
      </c>
      <c r="AX150" s="13">
        <v>0</v>
      </c>
      <c r="AY150" s="13">
        <v>8.1081081081081099E-2</v>
      </c>
      <c r="AZ150" s="13">
        <v>0</v>
      </c>
      <c r="BA150" s="13">
        <v>0.26415094339622602</v>
      </c>
      <c r="BB150" s="13"/>
      <c r="BC150" s="13"/>
      <c r="BD150" s="13"/>
      <c r="BE150" s="13"/>
      <c r="BF150" s="13"/>
      <c r="BG150" s="13"/>
      <c r="BH150" s="13"/>
      <c r="BI150" s="13"/>
      <c r="BJ150" s="13"/>
      <c r="BK150" s="13"/>
      <c r="BL150" s="13"/>
      <c r="BM150" s="13"/>
      <c r="BN150" s="13"/>
      <c r="BO150" s="13"/>
      <c r="BP150" s="13"/>
      <c r="BQ150" s="13"/>
      <c r="BR150" s="13"/>
      <c r="BS150" s="13"/>
      <c r="BT150" s="13"/>
      <c r="BU150" s="13"/>
      <c r="BV150" s="13"/>
      <c r="BW150" s="13"/>
      <c r="BX150" s="13"/>
      <c r="BY150" s="13"/>
      <c r="BZ150" s="14">
        <f>+INDEX('Monthy Targets'!V:V,MATCH(FY2018_ALL_Targets!$B150,'Monthy Targets'!$B:$B,0))</f>
        <v>5.72</v>
      </c>
      <c r="CA150" s="14">
        <f>+INDEX('Monthy Targets'!W:W,MATCH(FY2018_ALL_Targets!$B150,'Monthy Targets'!$B:$B,0))</f>
        <v>5.72</v>
      </c>
      <c r="CB150" s="14">
        <f>+INDEX('Monthy Targets'!X:X,MATCH(FY2018_ALL_Targets!$B150,'Monthy Targets'!$B:$B,0))</f>
        <v>5.72</v>
      </c>
      <c r="CC150" s="14">
        <f>+INDEX('Monthy Targets'!Y:Y,MATCH(FY2018_ALL_Targets!$B150,'Monthy Targets'!$B:$B,0))</f>
        <v>5.72</v>
      </c>
      <c r="CD150" s="14">
        <f>+INDEX('Monthy Targets'!Z:Z,MATCH(FY2018_ALL_Targets!$B150,'Monthy Targets'!$B:$B,0))</f>
        <v>5.72</v>
      </c>
      <c r="CE150" s="14">
        <f>+INDEX('Monthy Targets'!AA:AA,MATCH(FY2018_ALL_Targets!$B150,'Monthy Targets'!$B:$B,0))</f>
        <v>0</v>
      </c>
      <c r="CF150" s="14">
        <f>+INDEX('Monthy Targets'!AB:AB,MATCH(FY2018_ALL_Targets!$B150,'Monthy Targets'!$B:$B,0))</f>
        <v>0</v>
      </c>
      <c r="CG150" s="14">
        <f>+INDEX('Monthy Targets'!AC:AC,MATCH(FY2018_ALL_Targets!$B150,'Monthy Targets'!$B:$B,0))</f>
        <v>0</v>
      </c>
      <c r="CH150" s="14">
        <f>+INDEX('Monthy Targets'!AD:AD,MATCH(FY2018_ALL_Targets!$B150,'Monthy Targets'!$B:$B,0))</f>
        <v>0</v>
      </c>
      <c r="CI150" s="14">
        <f>+INDEX('Monthy Targets'!AE:AE,MATCH(FY2018_ALL_Targets!$B150,'Monthy Targets'!$B:$B,0))</f>
        <v>0</v>
      </c>
      <c r="CJ150" s="14">
        <f>+INDEX('Monthy Targets'!AF:AF,MATCH(FY2018_ALL_Targets!$B150,'Monthy Targets'!$B:$B,0))</f>
        <v>0</v>
      </c>
      <c r="CK150" s="14">
        <f>+INDEX('Monthy Targets'!AG:AG,MATCH(FY2018_ALL_Targets!$B150,'Monthy Targets'!$B:$B,0))</f>
        <v>0</v>
      </c>
      <c r="CL150" s="14">
        <v>0.38</v>
      </c>
      <c r="CM150" s="14">
        <v>0</v>
      </c>
      <c r="CN150" s="14">
        <v>0.38</v>
      </c>
      <c r="CO150" s="14">
        <v>0.38</v>
      </c>
      <c r="DB150" s="14">
        <v>0.71</v>
      </c>
      <c r="DC150" s="14">
        <v>0</v>
      </c>
      <c r="DD150" s="14">
        <v>0.71</v>
      </c>
      <c r="DE150" s="14">
        <v>0.71</v>
      </c>
      <c r="DR150" s="14">
        <v>0.96</v>
      </c>
      <c r="DV150" s="12">
        <f t="shared" si="7"/>
        <v>0</v>
      </c>
      <c r="DW150" s="12">
        <f t="shared" si="8"/>
        <v>0</v>
      </c>
      <c r="DX150" s="12">
        <f t="shared" si="6"/>
        <v>0</v>
      </c>
    </row>
    <row r="151" spans="1:128" x14ac:dyDescent="0.25">
      <c r="A151" s="293">
        <v>5093</v>
      </c>
      <c r="B151" s="293">
        <v>675098</v>
      </c>
      <c r="C151" s="293">
        <v>509302</v>
      </c>
      <c r="D151" s="14">
        <v>1518943216</v>
      </c>
      <c r="F151" s="27" t="s">
        <v>1258</v>
      </c>
      <c r="G151" s="12" t="s">
        <v>948</v>
      </c>
      <c r="H151" s="27" t="s">
        <v>1358</v>
      </c>
      <c r="I151" s="12" t="s">
        <v>949</v>
      </c>
      <c r="J151" s="13">
        <v>3.11111111111111E-2</v>
      </c>
      <c r="K151" s="13">
        <v>7.6470588235294096E-2</v>
      </c>
      <c r="L151" s="13">
        <v>0</v>
      </c>
      <c r="M151" s="13">
        <v>0.209677419354839</v>
      </c>
      <c r="N151" s="13">
        <v>3.3538610000000003E-2</v>
      </c>
      <c r="O151" s="13">
        <v>5.6668459999999997E-2</v>
      </c>
      <c r="P151" s="13">
        <v>5.2596600000000002E-3</v>
      </c>
      <c r="Q151" s="13">
        <v>0.16064707</v>
      </c>
      <c r="R151" s="13">
        <v>3.3538610000000003E-2</v>
      </c>
      <c r="S151" s="13">
        <v>7.51705882352941E-2</v>
      </c>
      <c r="T151" s="13">
        <v>5.2596600000000002E-3</v>
      </c>
      <c r="U151" s="13">
        <v>0.206112903225806</v>
      </c>
      <c r="V151" s="13">
        <v>3.3538610000000003E-2</v>
      </c>
      <c r="W151" s="13">
        <v>7.2647058823529398E-2</v>
      </c>
      <c r="X151" s="13">
        <v>5.2596600000000002E-3</v>
      </c>
      <c r="Y151" s="13">
        <v>0.19919354838709699</v>
      </c>
      <c r="Z151" s="13">
        <v>3.3538610000000003E-2</v>
      </c>
      <c r="AA151" s="13">
        <v>7.3870588235294105E-2</v>
      </c>
      <c r="AB151" s="13">
        <v>5.2596600000000002E-3</v>
      </c>
      <c r="AC151" s="13">
        <v>0.202548387096774</v>
      </c>
      <c r="AD151" s="13">
        <v>3.3538610000000003E-2</v>
      </c>
      <c r="AE151" s="13">
        <v>6.88235294117647E-2</v>
      </c>
      <c r="AF151" s="13">
        <v>5.2596600000000002E-3</v>
      </c>
      <c r="AG151" s="13">
        <v>0.18870967741935499</v>
      </c>
      <c r="AH151" s="13">
        <v>3.3538610000000003E-2</v>
      </c>
      <c r="AI151" s="13">
        <v>7.2570588235294095E-2</v>
      </c>
      <c r="AJ151" s="13">
        <v>5.2596600000000002E-3</v>
      </c>
      <c r="AK151" s="13">
        <v>0.198983870967742</v>
      </c>
      <c r="AL151" s="13">
        <v>3.3538610000000003E-2</v>
      </c>
      <c r="AM151" s="13">
        <v>6.5000000000000002E-2</v>
      </c>
      <c r="AN151" s="13">
        <v>5.2596600000000002E-3</v>
      </c>
      <c r="AO151" s="13">
        <v>0.17822580645161301</v>
      </c>
      <c r="AP151" s="13">
        <v>3.3538610000000003E-2</v>
      </c>
      <c r="AQ151" s="13">
        <v>7.1117647058823494E-2</v>
      </c>
      <c r="AR151" s="13">
        <v>5.2596600000000002E-3</v>
      </c>
      <c r="AS151" s="13">
        <v>0.19500000000000001</v>
      </c>
      <c r="AT151" s="13">
        <v>3.3538610000000003E-2</v>
      </c>
      <c r="AU151" s="13">
        <v>6.1176470588235297E-2</v>
      </c>
      <c r="AV151" s="13">
        <v>5.2596600000000002E-3</v>
      </c>
      <c r="AW151" s="13">
        <v>0.16774193548387101</v>
      </c>
      <c r="AX151" s="13">
        <v>2.0833333333333301E-2</v>
      </c>
      <c r="AY151" s="13">
        <v>8.1081081081081099E-2</v>
      </c>
      <c r="AZ151" s="13">
        <v>0</v>
      </c>
      <c r="BA151" s="13">
        <v>0.12195121951219499</v>
      </c>
      <c r="BB151" s="13"/>
      <c r="BC151" s="13"/>
      <c r="BD151" s="13"/>
      <c r="BE151" s="13"/>
      <c r="BF151" s="13"/>
      <c r="BG151" s="13"/>
      <c r="BH151" s="13"/>
      <c r="BI151" s="13"/>
      <c r="BJ151" s="13"/>
      <c r="BK151" s="13"/>
      <c r="BL151" s="13"/>
      <c r="BM151" s="13"/>
      <c r="BN151" s="13"/>
      <c r="BO151" s="13"/>
      <c r="BP151" s="13"/>
      <c r="BQ151" s="13"/>
      <c r="BR151" s="13"/>
      <c r="BS151" s="13"/>
      <c r="BT151" s="13"/>
      <c r="BU151" s="13"/>
      <c r="BV151" s="13"/>
      <c r="BW151" s="13"/>
      <c r="BX151" s="13"/>
      <c r="BY151" s="13"/>
      <c r="BZ151" s="14">
        <f>+INDEX('Monthy Targets'!V:V,MATCH(FY2018_ALL_Targets!$B151,'Monthy Targets'!$B:$B,0))</f>
        <v>6.79</v>
      </c>
      <c r="CA151" s="14">
        <f>+INDEX('Monthy Targets'!W:W,MATCH(FY2018_ALL_Targets!$B151,'Monthy Targets'!$B:$B,0))</f>
        <v>6.79</v>
      </c>
      <c r="CB151" s="14">
        <f>+INDEX('Monthy Targets'!X:X,MATCH(FY2018_ALL_Targets!$B151,'Monthy Targets'!$B:$B,0))</f>
        <v>6.79</v>
      </c>
      <c r="CC151" s="14">
        <f>+INDEX('Monthy Targets'!Y:Y,MATCH(FY2018_ALL_Targets!$B151,'Monthy Targets'!$B:$B,0))</f>
        <v>6.79</v>
      </c>
      <c r="CD151" s="14">
        <f>+INDEX('Monthy Targets'!Z:Z,MATCH(FY2018_ALL_Targets!$B151,'Monthy Targets'!$B:$B,0))</f>
        <v>6.79</v>
      </c>
      <c r="CE151" s="14">
        <f>+INDEX('Monthy Targets'!AA:AA,MATCH(FY2018_ALL_Targets!$B151,'Monthy Targets'!$B:$B,0))</f>
        <v>0</v>
      </c>
      <c r="CF151" s="14">
        <f>+INDEX('Monthy Targets'!AB:AB,MATCH(FY2018_ALL_Targets!$B151,'Monthy Targets'!$B:$B,0))</f>
        <v>0</v>
      </c>
      <c r="CG151" s="14">
        <f>+INDEX('Monthy Targets'!AC:AC,MATCH(FY2018_ALL_Targets!$B151,'Monthy Targets'!$B:$B,0))</f>
        <v>0</v>
      </c>
      <c r="CH151" s="14">
        <f>+INDEX('Monthy Targets'!AD:AD,MATCH(FY2018_ALL_Targets!$B151,'Monthy Targets'!$B:$B,0))</f>
        <v>0</v>
      </c>
      <c r="CI151" s="14">
        <f>+INDEX('Monthy Targets'!AE:AE,MATCH(FY2018_ALL_Targets!$B151,'Monthy Targets'!$B:$B,0))</f>
        <v>0</v>
      </c>
      <c r="CJ151" s="14">
        <f>+INDEX('Monthy Targets'!AF:AF,MATCH(FY2018_ALL_Targets!$B151,'Monthy Targets'!$B:$B,0))</f>
        <v>0</v>
      </c>
      <c r="CK151" s="14">
        <f>+INDEX('Monthy Targets'!AG:AG,MATCH(FY2018_ALL_Targets!$B151,'Monthy Targets'!$B:$B,0))</f>
        <v>0</v>
      </c>
      <c r="CL151" s="14">
        <v>0.45</v>
      </c>
      <c r="CM151" s="14">
        <v>0</v>
      </c>
      <c r="CN151" s="14">
        <v>0.45</v>
      </c>
      <c r="CO151" s="14">
        <v>0.45</v>
      </c>
      <c r="DB151" s="14">
        <v>0.84</v>
      </c>
      <c r="DC151" s="14">
        <v>0</v>
      </c>
      <c r="DD151" s="14">
        <v>0.84</v>
      </c>
      <c r="DE151" s="14">
        <v>0.84</v>
      </c>
      <c r="DR151" s="14">
        <v>1.1399999999999999</v>
      </c>
      <c r="DV151" s="12">
        <f t="shared" si="7"/>
        <v>0</v>
      </c>
      <c r="DW151" s="12">
        <f t="shared" si="8"/>
        <v>0</v>
      </c>
      <c r="DX151" s="12">
        <f t="shared" si="6"/>
        <v>0</v>
      </c>
    </row>
    <row r="152" spans="1:128" x14ac:dyDescent="0.25">
      <c r="A152" s="293">
        <v>5307</v>
      </c>
      <c r="B152" s="293">
        <v>675101</v>
      </c>
      <c r="C152" s="293">
        <v>1026104</v>
      </c>
      <c r="D152" s="14">
        <v>1174574958</v>
      </c>
      <c r="F152" s="27" t="s">
        <v>1297</v>
      </c>
      <c r="G152" s="12" t="s">
        <v>360</v>
      </c>
      <c r="H152" s="27" t="s">
        <v>1433</v>
      </c>
      <c r="I152" s="12" t="s">
        <v>361</v>
      </c>
      <c r="J152" s="13">
        <v>7.0652173913043501E-2</v>
      </c>
      <c r="K152" s="13">
        <v>0.14159292035398199</v>
      </c>
      <c r="L152" s="13">
        <v>0</v>
      </c>
      <c r="M152" s="13">
        <v>4.6511627906976702E-2</v>
      </c>
      <c r="N152" s="13">
        <v>3.3538610000000003E-2</v>
      </c>
      <c r="O152" s="13">
        <v>5.6668459999999997E-2</v>
      </c>
      <c r="P152" s="13">
        <v>5.2596600000000002E-3</v>
      </c>
      <c r="Q152" s="13">
        <v>0.16064707</v>
      </c>
      <c r="R152" s="13">
        <v>6.9451086956521704E-2</v>
      </c>
      <c r="S152" s="13">
        <v>0.139185840707965</v>
      </c>
      <c r="T152" s="13">
        <v>5.2596600000000002E-3</v>
      </c>
      <c r="U152" s="13">
        <v>0.16064707</v>
      </c>
      <c r="V152" s="13">
        <v>6.7119565217391305E-2</v>
      </c>
      <c r="W152" s="13">
        <v>0.13451327433628299</v>
      </c>
      <c r="X152" s="13">
        <v>5.2596600000000002E-3</v>
      </c>
      <c r="Y152" s="13">
        <v>0.16064707</v>
      </c>
      <c r="Z152" s="13">
        <v>6.8250000000000005E-2</v>
      </c>
      <c r="AA152" s="13">
        <v>0.136778761061947</v>
      </c>
      <c r="AB152" s="13">
        <v>5.2596600000000002E-3</v>
      </c>
      <c r="AC152" s="13">
        <v>0.16064707</v>
      </c>
      <c r="AD152" s="13">
        <v>6.3586956521739096E-2</v>
      </c>
      <c r="AE152" s="13">
        <v>0.12743362831858401</v>
      </c>
      <c r="AF152" s="13">
        <v>5.2596600000000002E-3</v>
      </c>
      <c r="AG152" s="13">
        <v>0.16064707</v>
      </c>
      <c r="AH152" s="13">
        <v>6.7048913043478306E-2</v>
      </c>
      <c r="AI152" s="13">
        <v>0.13437168141592901</v>
      </c>
      <c r="AJ152" s="13">
        <v>5.2596600000000002E-3</v>
      </c>
      <c r="AK152" s="13">
        <v>0.16064707</v>
      </c>
      <c r="AL152" s="13">
        <v>6.0054347826086998E-2</v>
      </c>
      <c r="AM152" s="13">
        <v>0.120353982300885</v>
      </c>
      <c r="AN152" s="13">
        <v>5.2596600000000002E-3</v>
      </c>
      <c r="AO152" s="13">
        <v>0.16064707</v>
      </c>
      <c r="AP152" s="13">
        <v>6.57065217391304E-2</v>
      </c>
      <c r="AQ152" s="13">
        <v>0.13168141592920399</v>
      </c>
      <c r="AR152" s="13">
        <v>5.2596600000000002E-3</v>
      </c>
      <c r="AS152" s="13">
        <v>0.16064707</v>
      </c>
      <c r="AT152" s="13">
        <v>5.6521739130434803E-2</v>
      </c>
      <c r="AU152" s="13">
        <v>0.11327433628318601</v>
      </c>
      <c r="AV152" s="13">
        <v>5.2596600000000002E-3</v>
      </c>
      <c r="AW152" s="13">
        <v>0.16064707</v>
      </c>
      <c r="AX152" s="13">
        <v>1.85185185185185E-2</v>
      </c>
      <c r="AY152" s="13">
        <v>2.8571428571428598E-2</v>
      </c>
      <c r="AZ152" s="13">
        <v>0</v>
      </c>
      <c r="BA152" s="13">
        <v>7.8431372549019607E-2</v>
      </c>
      <c r="BB152" s="13"/>
      <c r="BC152" s="13"/>
      <c r="BD152" s="13"/>
      <c r="BE152" s="13"/>
      <c r="BF152" s="13"/>
      <c r="BG152" s="13"/>
      <c r="BH152" s="13"/>
      <c r="BI152" s="13"/>
      <c r="BJ152" s="13"/>
      <c r="BK152" s="13"/>
      <c r="BL152" s="13"/>
      <c r="BM152" s="13"/>
      <c r="BN152" s="13"/>
      <c r="BO152" s="13"/>
      <c r="BP152" s="13"/>
      <c r="BQ152" s="13"/>
      <c r="BR152" s="13"/>
      <c r="BS152" s="13"/>
      <c r="BT152" s="13"/>
      <c r="BU152" s="13"/>
      <c r="BV152" s="13"/>
      <c r="BW152" s="13"/>
      <c r="BX152" s="13"/>
      <c r="BY152" s="13"/>
      <c r="BZ152" s="14">
        <f>+INDEX('Monthy Targets'!V:V,MATCH(FY2018_ALL_Targets!$B152,'Monthy Targets'!$B:$B,0))</f>
        <v>8.34</v>
      </c>
      <c r="CA152" s="14">
        <f>+INDEX('Monthy Targets'!W:W,MATCH(FY2018_ALL_Targets!$B152,'Monthy Targets'!$B:$B,0))</f>
        <v>8.34</v>
      </c>
      <c r="CB152" s="14">
        <f>+INDEX('Monthy Targets'!X:X,MATCH(FY2018_ALL_Targets!$B152,'Monthy Targets'!$B:$B,0))</f>
        <v>8.34</v>
      </c>
      <c r="CC152" s="14">
        <f>+INDEX('Monthy Targets'!Y:Y,MATCH(FY2018_ALL_Targets!$B152,'Monthy Targets'!$B:$B,0))</f>
        <v>8.34</v>
      </c>
      <c r="CD152" s="14">
        <f>+INDEX('Monthy Targets'!Z:Z,MATCH(FY2018_ALL_Targets!$B152,'Monthy Targets'!$B:$B,0))</f>
        <v>8.34</v>
      </c>
      <c r="CE152" s="14">
        <f>+INDEX('Monthy Targets'!AA:AA,MATCH(FY2018_ALL_Targets!$B152,'Monthy Targets'!$B:$B,0))</f>
        <v>0</v>
      </c>
      <c r="CF152" s="14">
        <f>+INDEX('Monthy Targets'!AB:AB,MATCH(FY2018_ALL_Targets!$B152,'Monthy Targets'!$B:$B,0))</f>
        <v>0</v>
      </c>
      <c r="CG152" s="14">
        <f>+INDEX('Monthy Targets'!AC:AC,MATCH(FY2018_ALL_Targets!$B152,'Monthy Targets'!$B:$B,0))</f>
        <v>0</v>
      </c>
      <c r="CH152" s="14">
        <f>+INDEX('Monthy Targets'!AD:AD,MATCH(FY2018_ALL_Targets!$B152,'Monthy Targets'!$B:$B,0))</f>
        <v>0</v>
      </c>
      <c r="CI152" s="14">
        <f>+INDEX('Monthy Targets'!AE:AE,MATCH(FY2018_ALL_Targets!$B152,'Monthy Targets'!$B:$B,0))</f>
        <v>0</v>
      </c>
      <c r="CJ152" s="14">
        <f>+INDEX('Monthy Targets'!AF:AF,MATCH(FY2018_ALL_Targets!$B152,'Monthy Targets'!$B:$B,0))</f>
        <v>0</v>
      </c>
      <c r="CK152" s="14">
        <f>+INDEX('Monthy Targets'!AG:AG,MATCH(FY2018_ALL_Targets!$B152,'Monthy Targets'!$B:$B,0))</f>
        <v>0</v>
      </c>
      <c r="CL152" s="14">
        <v>0.56000000000000005</v>
      </c>
      <c r="CM152" s="14">
        <v>0.56000000000000005</v>
      </c>
      <c r="CN152" s="14">
        <v>0.56000000000000005</v>
      </c>
      <c r="CO152" s="14">
        <v>0.56000000000000005</v>
      </c>
      <c r="DB152" s="14">
        <v>1.03</v>
      </c>
      <c r="DC152" s="14">
        <v>1.03</v>
      </c>
      <c r="DD152" s="14">
        <v>1.03</v>
      </c>
      <c r="DE152" s="14">
        <v>1.03</v>
      </c>
      <c r="DR152" s="14">
        <v>1.57</v>
      </c>
      <c r="DV152" s="12">
        <f t="shared" si="7"/>
        <v>0</v>
      </c>
      <c r="DW152" s="12">
        <f t="shared" si="8"/>
        <v>0</v>
      </c>
      <c r="DX152" s="12">
        <f t="shared" si="6"/>
        <v>0</v>
      </c>
    </row>
    <row r="153" spans="1:128" x14ac:dyDescent="0.25">
      <c r="A153" s="293">
        <v>5315</v>
      </c>
      <c r="B153" s="293">
        <v>675104</v>
      </c>
      <c r="C153" s="293">
        <v>1025977</v>
      </c>
      <c r="D153" s="14">
        <v>1407864333</v>
      </c>
      <c r="F153" s="27" t="s">
        <v>1286</v>
      </c>
      <c r="G153" s="12" t="s">
        <v>1087</v>
      </c>
      <c r="H153" s="27" t="s">
        <v>1428</v>
      </c>
      <c r="I153" s="12" t="s">
        <v>1088</v>
      </c>
      <c r="J153" s="13">
        <v>3.7878787878787901E-2</v>
      </c>
      <c r="K153" s="13">
        <v>6.2500000000000003E-3</v>
      </c>
      <c r="L153" s="13">
        <v>0</v>
      </c>
      <c r="M153" s="13">
        <v>3.65853658536585E-2</v>
      </c>
      <c r="N153" s="13">
        <v>3.3538610000000003E-2</v>
      </c>
      <c r="O153" s="13">
        <v>5.6668459999999997E-2</v>
      </c>
      <c r="P153" s="13">
        <v>5.2596600000000002E-3</v>
      </c>
      <c r="Q153" s="13">
        <v>0.16064707</v>
      </c>
      <c r="R153" s="13">
        <v>3.7234848484848503E-2</v>
      </c>
      <c r="S153" s="13">
        <v>5.6668459999999997E-2</v>
      </c>
      <c r="T153" s="13">
        <v>5.2596600000000002E-3</v>
      </c>
      <c r="U153" s="13">
        <v>0.16064707</v>
      </c>
      <c r="V153" s="13">
        <v>3.5984848484848501E-2</v>
      </c>
      <c r="W153" s="13">
        <v>5.6668459999999997E-2</v>
      </c>
      <c r="X153" s="13">
        <v>5.2596600000000002E-3</v>
      </c>
      <c r="Y153" s="13">
        <v>0.16064707</v>
      </c>
      <c r="Z153" s="13">
        <v>3.6590909090909098E-2</v>
      </c>
      <c r="AA153" s="13">
        <v>5.6668459999999997E-2</v>
      </c>
      <c r="AB153" s="13">
        <v>5.2596600000000002E-3</v>
      </c>
      <c r="AC153" s="13">
        <v>0.16064707</v>
      </c>
      <c r="AD153" s="13">
        <v>3.4090909090909102E-2</v>
      </c>
      <c r="AE153" s="13">
        <v>5.6668459999999997E-2</v>
      </c>
      <c r="AF153" s="13">
        <v>5.2596600000000002E-3</v>
      </c>
      <c r="AG153" s="13">
        <v>0.16064707</v>
      </c>
      <c r="AH153" s="13">
        <v>3.5946969696969699E-2</v>
      </c>
      <c r="AI153" s="13">
        <v>5.6668459999999997E-2</v>
      </c>
      <c r="AJ153" s="13">
        <v>5.2596600000000002E-3</v>
      </c>
      <c r="AK153" s="13">
        <v>0.16064707</v>
      </c>
      <c r="AL153" s="13">
        <v>3.3538610000000003E-2</v>
      </c>
      <c r="AM153" s="13">
        <v>5.6668459999999997E-2</v>
      </c>
      <c r="AN153" s="13">
        <v>5.2596600000000002E-3</v>
      </c>
      <c r="AO153" s="13">
        <v>0.16064707</v>
      </c>
      <c r="AP153" s="13">
        <v>3.5227272727272697E-2</v>
      </c>
      <c r="AQ153" s="13">
        <v>5.6668459999999997E-2</v>
      </c>
      <c r="AR153" s="13">
        <v>5.2596600000000002E-3</v>
      </c>
      <c r="AS153" s="13">
        <v>0.16064707</v>
      </c>
      <c r="AT153" s="13">
        <v>3.3538610000000003E-2</v>
      </c>
      <c r="AU153" s="13">
        <v>5.6668459999999997E-2</v>
      </c>
      <c r="AV153" s="13">
        <v>5.2596600000000002E-3</v>
      </c>
      <c r="AW153" s="13">
        <v>0.16064707</v>
      </c>
      <c r="AX153" s="13">
        <v>3.1746031746031703E-2</v>
      </c>
      <c r="AY153" s="13">
        <v>9.0909090909090898E-2</v>
      </c>
      <c r="AZ153" s="13">
        <v>0</v>
      </c>
      <c r="BA153" s="13">
        <v>5.1724137931034503E-2</v>
      </c>
      <c r="BB153" s="13"/>
      <c r="BC153" s="13"/>
      <c r="BD153" s="13"/>
      <c r="BE153" s="13"/>
      <c r="BF153" s="13"/>
      <c r="BG153" s="13"/>
      <c r="BH153" s="13"/>
      <c r="BI153" s="13"/>
      <c r="BJ153" s="13"/>
      <c r="BK153" s="13"/>
      <c r="BL153" s="13"/>
      <c r="BM153" s="13"/>
      <c r="BN153" s="13"/>
      <c r="BO153" s="13"/>
      <c r="BP153" s="13"/>
      <c r="BQ153" s="13"/>
      <c r="BR153" s="13"/>
      <c r="BS153" s="13"/>
      <c r="BT153" s="13"/>
      <c r="BU153" s="13"/>
      <c r="BV153" s="13"/>
      <c r="BW153" s="13"/>
      <c r="BX153" s="13"/>
      <c r="BY153" s="13"/>
      <c r="BZ153" s="14">
        <f>+INDEX('Monthy Targets'!V:V,MATCH(FY2018_ALL_Targets!$B153,'Monthy Targets'!$B:$B,0))</f>
        <v>16.48</v>
      </c>
      <c r="CA153" s="14">
        <f>+INDEX('Monthy Targets'!W:W,MATCH(FY2018_ALL_Targets!$B153,'Monthy Targets'!$B:$B,0))</f>
        <v>16.48</v>
      </c>
      <c r="CB153" s="14">
        <f>+INDEX('Monthy Targets'!X:X,MATCH(FY2018_ALL_Targets!$B153,'Monthy Targets'!$B:$B,0))</f>
        <v>16.48</v>
      </c>
      <c r="CC153" s="14">
        <f>+INDEX('Monthy Targets'!Y:Y,MATCH(FY2018_ALL_Targets!$B153,'Monthy Targets'!$B:$B,0))</f>
        <v>16.48</v>
      </c>
      <c r="CD153" s="14">
        <f>+INDEX('Monthy Targets'!Z:Z,MATCH(FY2018_ALL_Targets!$B153,'Monthy Targets'!$B:$B,0))</f>
        <v>16.48</v>
      </c>
      <c r="CE153" s="14">
        <f>+INDEX('Monthy Targets'!AA:AA,MATCH(FY2018_ALL_Targets!$B153,'Monthy Targets'!$B:$B,0))</f>
        <v>0</v>
      </c>
      <c r="CF153" s="14">
        <f>+INDEX('Monthy Targets'!AB:AB,MATCH(FY2018_ALL_Targets!$B153,'Monthy Targets'!$B:$B,0))</f>
        <v>0</v>
      </c>
      <c r="CG153" s="14">
        <f>+INDEX('Monthy Targets'!AC:AC,MATCH(FY2018_ALL_Targets!$B153,'Monthy Targets'!$B:$B,0))</f>
        <v>0</v>
      </c>
      <c r="CH153" s="14">
        <f>+INDEX('Monthy Targets'!AD:AD,MATCH(FY2018_ALL_Targets!$B153,'Monthy Targets'!$B:$B,0))</f>
        <v>0</v>
      </c>
      <c r="CI153" s="14">
        <f>+INDEX('Monthy Targets'!AE:AE,MATCH(FY2018_ALL_Targets!$B153,'Monthy Targets'!$B:$B,0))</f>
        <v>0</v>
      </c>
      <c r="CJ153" s="14">
        <f>+INDEX('Monthy Targets'!AF:AF,MATCH(FY2018_ALL_Targets!$B153,'Monthy Targets'!$B:$B,0))</f>
        <v>0</v>
      </c>
      <c r="CK153" s="14">
        <f>+INDEX('Monthy Targets'!AG:AG,MATCH(FY2018_ALL_Targets!$B153,'Monthy Targets'!$B:$B,0))</f>
        <v>0</v>
      </c>
      <c r="CL153" s="14">
        <v>1.1000000000000001</v>
      </c>
      <c r="CM153" s="14">
        <v>0</v>
      </c>
      <c r="CN153" s="14">
        <v>1.1000000000000001</v>
      </c>
      <c r="CO153" s="14">
        <v>1.1000000000000001</v>
      </c>
      <c r="DB153" s="14">
        <v>2.0299999999999998</v>
      </c>
      <c r="DC153" s="14">
        <v>0</v>
      </c>
      <c r="DD153" s="14">
        <v>2.0299999999999998</v>
      </c>
      <c r="DE153" s="14">
        <v>2.0299999999999998</v>
      </c>
      <c r="DR153" s="14">
        <v>2.76</v>
      </c>
      <c r="DV153" s="12">
        <f t="shared" si="7"/>
        <v>0</v>
      </c>
      <c r="DW153" s="12">
        <f t="shared" si="8"/>
        <v>0</v>
      </c>
      <c r="DX153" s="12">
        <f t="shared" si="6"/>
        <v>0</v>
      </c>
    </row>
    <row r="154" spans="1:128" x14ac:dyDescent="0.25">
      <c r="A154" s="293">
        <v>5152</v>
      </c>
      <c r="B154" s="293">
        <v>675109</v>
      </c>
      <c r="C154" s="293">
        <v>1014062</v>
      </c>
      <c r="D154" s="14">
        <v>1821185018</v>
      </c>
      <c r="F154" s="27" t="s">
        <v>1298</v>
      </c>
      <c r="G154" s="12" t="s">
        <v>985</v>
      </c>
      <c r="H154" s="27" t="s">
        <v>1498</v>
      </c>
      <c r="I154" s="12" t="s">
        <v>986</v>
      </c>
      <c r="J154" s="13">
        <v>1.8828451882845199E-2</v>
      </c>
      <c r="K154" s="13">
        <v>8.7431693989070997E-2</v>
      </c>
      <c r="L154" s="13">
        <v>0</v>
      </c>
      <c r="M154" s="13">
        <v>0.22857142857142901</v>
      </c>
      <c r="N154" s="13">
        <v>3.3538610000000003E-2</v>
      </c>
      <c r="O154" s="13">
        <v>5.6668459999999997E-2</v>
      </c>
      <c r="P154" s="13">
        <v>5.2596600000000002E-3</v>
      </c>
      <c r="Q154" s="13">
        <v>0.16064707</v>
      </c>
      <c r="R154" s="13">
        <v>3.3538610000000003E-2</v>
      </c>
      <c r="S154" s="13">
        <v>8.5945355191256803E-2</v>
      </c>
      <c r="T154" s="13">
        <v>5.2596600000000002E-3</v>
      </c>
      <c r="U154" s="13">
        <v>0.22468571428571399</v>
      </c>
      <c r="V154" s="13">
        <v>3.3538610000000003E-2</v>
      </c>
      <c r="W154" s="13">
        <v>8.3060109289617504E-2</v>
      </c>
      <c r="X154" s="13">
        <v>5.2596600000000002E-3</v>
      </c>
      <c r="Y154" s="13">
        <v>0.217142857142857</v>
      </c>
      <c r="Z154" s="13">
        <v>3.3538610000000003E-2</v>
      </c>
      <c r="AA154" s="13">
        <v>8.4459016393442596E-2</v>
      </c>
      <c r="AB154" s="13">
        <v>5.2596600000000002E-3</v>
      </c>
      <c r="AC154" s="13">
        <v>0.2208</v>
      </c>
      <c r="AD154" s="13">
        <v>3.3538610000000003E-2</v>
      </c>
      <c r="AE154" s="13">
        <v>7.86885245901639E-2</v>
      </c>
      <c r="AF154" s="13">
        <v>5.2596600000000002E-3</v>
      </c>
      <c r="AG154" s="13">
        <v>0.20571428571428599</v>
      </c>
      <c r="AH154" s="13">
        <v>3.3538610000000003E-2</v>
      </c>
      <c r="AI154" s="13">
        <v>8.2972677595628402E-2</v>
      </c>
      <c r="AJ154" s="13">
        <v>5.2596600000000002E-3</v>
      </c>
      <c r="AK154" s="13">
        <v>0.216914285714286</v>
      </c>
      <c r="AL154" s="13">
        <v>3.3538610000000003E-2</v>
      </c>
      <c r="AM154" s="13">
        <v>7.4316939890710407E-2</v>
      </c>
      <c r="AN154" s="13">
        <v>5.2596600000000002E-3</v>
      </c>
      <c r="AO154" s="13">
        <v>0.19428571428571401</v>
      </c>
      <c r="AP154" s="13">
        <v>3.3538610000000003E-2</v>
      </c>
      <c r="AQ154" s="13">
        <v>8.1311475409836104E-2</v>
      </c>
      <c r="AR154" s="13">
        <v>5.2596600000000002E-3</v>
      </c>
      <c r="AS154" s="13">
        <v>0.21257142857142899</v>
      </c>
      <c r="AT154" s="13">
        <v>3.3538610000000003E-2</v>
      </c>
      <c r="AU154" s="13">
        <v>6.9945355191256803E-2</v>
      </c>
      <c r="AV154" s="13">
        <v>5.2596600000000002E-3</v>
      </c>
      <c r="AW154" s="13">
        <v>0.182857142857143</v>
      </c>
      <c r="AX154" s="13">
        <v>1.7543859649122799E-2</v>
      </c>
      <c r="AY154" s="13">
        <v>7.3170731707317097E-2</v>
      </c>
      <c r="AZ154" s="13">
        <v>0</v>
      </c>
      <c r="BA154" s="13">
        <v>0.1</v>
      </c>
      <c r="BB154" s="13"/>
      <c r="BC154" s="13"/>
      <c r="BD154" s="13"/>
      <c r="BE154" s="13"/>
      <c r="BF154" s="13"/>
      <c r="BG154" s="13"/>
      <c r="BH154" s="13"/>
      <c r="BI154" s="13"/>
      <c r="BJ154" s="13"/>
      <c r="BK154" s="13"/>
      <c r="BL154" s="13"/>
      <c r="BM154" s="13"/>
      <c r="BN154" s="13"/>
      <c r="BO154" s="13"/>
      <c r="BP154" s="13"/>
      <c r="BQ154" s="13"/>
      <c r="BR154" s="13"/>
      <c r="BS154" s="13"/>
      <c r="BT154" s="13"/>
      <c r="BU154" s="13"/>
      <c r="BV154" s="13"/>
      <c r="BW154" s="13"/>
      <c r="BX154" s="13"/>
      <c r="BY154" s="13"/>
      <c r="BZ154" s="14">
        <f>+INDEX('Monthy Targets'!V:V,MATCH(FY2018_ALL_Targets!$B154,'Monthy Targets'!$B:$B,0))</f>
        <v>0</v>
      </c>
      <c r="CA154" s="14">
        <f>+INDEX('Monthy Targets'!W:W,MATCH(FY2018_ALL_Targets!$B154,'Monthy Targets'!$B:$B,0))</f>
        <v>0</v>
      </c>
      <c r="CB154" s="14">
        <f>+INDEX('Monthy Targets'!X:X,MATCH(FY2018_ALL_Targets!$B154,'Monthy Targets'!$B:$B,0))</f>
        <v>0</v>
      </c>
      <c r="CC154" s="14">
        <f>+INDEX('Monthy Targets'!Y:Y,MATCH(FY2018_ALL_Targets!$B154,'Monthy Targets'!$B:$B,0))</f>
        <v>0</v>
      </c>
      <c r="CD154" s="14">
        <f>+INDEX('Monthy Targets'!Z:Z,MATCH(FY2018_ALL_Targets!$B154,'Monthy Targets'!$B:$B,0))</f>
        <v>0</v>
      </c>
      <c r="CE154" s="14">
        <f>+INDEX('Monthy Targets'!AA:AA,MATCH(FY2018_ALL_Targets!$B154,'Monthy Targets'!$B:$B,0))</f>
        <v>0</v>
      </c>
      <c r="CF154" s="14">
        <f>+INDEX('Monthy Targets'!AB:AB,MATCH(FY2018_ALL_Targets!$B154,'Monthy Targets'!$B:$B,0))</f>
        <v>0</v>
      </c>
      <c r="CG154" s="14">
        <f>+INDEX('Monthy Targets'!AC:AC,MATCH(FY2018_ALL_Targets!$B154,'Monthy Targets'!$B:$B,0))</f>
        <v>0</v>
      </c>
      <c r="CH154" s="14">
        <f>+INDEX('Monthy Targets'!AD:AD,MATCH(FY2018_ALL_Targets!$B154,'Monthy Targets'!$B:$B,0))</f>
        <v>0</v>
      </c>
      <c r="CI154" s="14">
        <f>+INDEX('Monthy Targets'!AE:AE,MATCH(FY2018_ALL_Targets!$B154,'Monthy Targets'!$B:$B,0))</f>
        <v>0</v>
      </c>
      <c r="CJ154" s="14">
        <f>+INDEX('Monthy Targets'!AF:AF,MATCH(FY2018_ALL_Targets!$B154,'Monthy Targets'!$B:$B,0))</f>
        <v>0</v>
      </c>
      <c r="CK154" s="14">
        <f>+INDEX('Monthy Targets'!AG:AG,MATCH(FY2018_ALL_Targets!$B154,'Monthy Targets'!$B:$B,0))</f>
        <v>0</v>
      </c>
      <c r="CL154" s="14">
        <v>0.96</v>
      </c>
      <c r="CM154" s="14">
        <v>0.96</v>
      </c>
      <c r="CN154" s="14">
        <v>0.96</v>
      </c>
      <c r="CO154" s="14">
        <v>0.96</v>
      </c>
      <c r="DB154" s="14">
        <v>1.79</v>
      </c>
      <c r="DC154" s="14">
        <v>1.79</v>
      </c>
      <c r="DD154" s="14">
        <v>1.79</v>
      </c>
      <c r="DE154" s="14">
        <v>1.79</v>
      </c>
      <c r="DR154" s="14">
        <v>1.17</v>
      </c>
      <c r="DV154" s="12">
        <f t="shared" si="7"/>
        <v>0</v>
      </c>
      <c r="DW154" s="12">
        <f t="shared" si="8"/>
        <v>0</v>
      </c>
      <c r="DX154" s="12">
        <f t="shared" si="6"/>
        <v>0</v>
      </c>
    </row>
    <row r="155" spans="1:128" x14ac:dyDescent="0.25">
      <c r="A155" s="293">
        <v>5314</v>
      </c>
      <c r="B155" s="293">
        <v>675110</v>
      </c>
      <c r="C155" s="293">
        <v>1025687</v>
      </c>
      <c r="D155" s="14">
        <v>1528489614</v>
      </c>
      <c r="F155" s="27" t="s">
        <v>1274</v>
      </c>
      <c r="G155" s="12" t="s">
        <v>362</v>
      </c>
      <c r="H155" s="27" t="s">
        <v>1287</v>
      </c>
      <c r="I155" s="12" t="s">
        <v>363</v>
      </c>
      <c r="J155" s="13">
        <v>6.18556701030928E-2</v>
      </c>
      <c r="K155" s="13">
        <v>3.03030303030303E-2</v>
      </c>
      <c r="L155" s="13">
        <v>2.5773195876288698E-3</v>
      </c>
      <c r="M155" s="13">
        <v>9.0909090909090898E-2</v>
      </c>
      <c r="N155" s="13">
        <v>3.3538610000000003E-2</v>
      </c>
      <c r="O155" s="13">
        <v>5.6668459999999997E-2</v>
      </c>
      <c r="P155" s="13">
        <v>5.2596600000000002E-3</v>
      </c>
      <c r="Q155" s="13">
        <v>0.16064707</v>
      </c>
      <c r="R155" s="13">
        <v>6.0804123711340197E-2</v>
      </c>
      <c r="S155" s="13">
        <v>5.6668459999999997E-2</v>
      </c>
      <c r="T155" s="13">
        <v>5.2596600000000002E-3</v>
      </c>
      <c r="U155" s="13">
        <v>0.16064707</v>
      </c>
      <c r="V155" s="13">
        <v>5.8762886597938102E-2</v>
      </c>
      <c r="W155" s="13">
        <v>5.6668459999999997E-2</v>
      </c>
      <c r="X155" s="13">
        <v>5.2596600000000002E-3</v>
      </c>
      <c r="Y155" s="13">
        <v>0.16064707</v>
      </c>
      <c r="Z155" s="13">
        <v>5.9752577319587601E-2</v>
      </c>
      <c r="AA155" s="13">
        <v>5.6668459999999997E-2</v>
      </c>
      <c r="AB155" s="13">
        <v>5.2596600000000002E-3</v>
      </c>
      <c r="AC155" s="13">
        <v>0.16064707</v>
      </c>
      <c r="AD155" s="13">
        <v>5.5670103092783502E-2</v>
      </c>
      <c r="AE155" s="13">
        <v>5.6668459999999997E-2</v>
      </c>
      <c r="AF155" s="13">
        <v>5.2596600000000002E-3</v>
      </c>
      <c r="AG155" s="13">
        <v>0.16064707</v>
      </c>
      <c r="AH155" s="13">
        <v>5.8701030927835102E-2</v>
      </c>
      <c r="AI155" s="13">
        <v>5.6668459999999997E-2</v>
      </c>
      <c r="AJ155" s="13">
        <v>5.2596600000000002E-3</v>
      </c>
      <c r="AK155" s="13">
        <v>0.16064707</v>
      </c>
      <c r="AL155" s="13">
        <v>5.2577319587628901E-2</v>
      </c>
      <c r="AM155" s="13">
        <v>5.6668459999999997E-2</v>
      </c>
      <c r="AN155" s="13">
        <v>5.2596600000000002E-3</v>
      </c>
      <c r="AO155" s="13">
        <v>0.16064707</v>
      </c>
      <c r="AP155" s="13">
        <v>5.7525773195876297E-2</v>
      </c>
      <c r="AQ155" s="13">
        <v>5.6668459999999997E-2</v>
      </c>
      <c r="AR155" s="13">
        <v>5.2596600000000002E-3</v>
      </c>
      <c r="AS155" s="13">
        <v>0.16064707</v>
      </c>
      <c r="AT155" s="13">
        <v>4.9484536082474197E-2</v>
      </c>
      <c r="AU155" s="13">
        <v>5.6668459999999997E-2</v>
      </c>
      <c r="AV155" s="13">
        <v>5.2596600000000002E-3</v>
      </c>
      <c r="AW155" s="13">
        <v>0.16064707</v>
      </c>
      <c r="AX155" s="13">
        <v>0.02</v>
      </c>
      <c r="AY155" s="13">
        <v>4.2857142857142899E-2</v>
      </c>
      <c r="AZ155" s="13">
        <v>0</v>
      </c>
      <c r="BA155" s="13">
        <v>0.112359550561798</v>
      </c>
      <c r="BB155" s="13"/>
      <c r="BC155" s="13"/>
      <c r="BD155" s="13"/>
      <c r="BE155" s="13"/>
      <c r="BF155" s="13"/>
      <c r="BG155" s="13"/>
      <c r="BH155" s="13"/>
      <c r="BI155" s="13"/>
      <c r="BJ155" s="13"/>
      <c r="BK155" s="13"/>
      <c r="BL155" s="13"/>
      <c r="BM155" s="13"/>
      <c r="BN155" s="13"/>
      <c r="BO155" s="13"/>
      <c r="BP155" s="13"/>
      <c r="BQ155" s="13"/>
      <c r="BR155" s="13"/>
      <c r="BS155" s="13"/>
      <c r="BT155" s="13"/>
      <c r="BU155" s="13"/>
      <c r="BV155" s="13"/>
      <c r="BW155" s="13"/>
      <c r="BX155" s="13"/>
      <c r="BY155" s="13"/>
      <c r="BZ155" s="14">
        <f>+INDEX('Monthy Targets'!V:V,MATCH(FY2018_ALL_Targets!$B155,'Monthy Targets'!$B:$B,0))</f>
        <v>9.49</v>
      </c>
      <c r="CA155" s="14">
        <f>+INDEX('Monthy Targets'!W:W,MATCH(FY2018_ALL_Targets!$B155,'Monthy Targets'!$B:$B,0))</f>
        <v>9.49</v>
      </c>
      <c r="CB155" s="14">
        <f>+INDEX('Monthy Targets'!X:X,MATCH(FY2018_ALL_Targets!$B155,'Monthy Targets'!$B:$B,0))</f>
        <v>9.49</v>
      </c>
      <c r="CC155" s="14">
        <f>+INDEX('Monthy Targets'!Y:Y,MATCH(FY2018_ALL_Targets!$B155,'Monthy Targets'!$B:$B,0))</f>
        <v>9.49</v>
      </c>
      <c r="CD155" s="14">
        <f>+INDEX('Monthy Targets'!Z:Z,MATCH(FY2018_ALL_Targets!$B155,'Monthy Targets'!$B:$B,0))</f>
        <v>9.49</v>
      </c>
      <c r="CE155" s="14">
        <f>+INDEX('Monthy Targets'!AA:AA,MATCH(FY2018_ALL_Targets!$B155,'Monthy Targets'!$B:$B,0))</f>
        <v>0</v>
      </c>
      <c r="CF155" s="14">
        <f>+INDEX('Monthy Targets'!AB:AB,MATCH(FY2018_ALL_Targets!$B155,'Monthy Targets'!$B:$B,0))</f>
        <v>0</v>
      </c>
      <c r="CG155" s="14">
        <f>+INDEX('Monthy Targets'!AC:AC,MATCH(FY2018_ALL_Targets!$B155,'Monthy Targets'!$B:$B,0))</f>
        <v>0</v>
      </c>
      <c r="CH155" s="14">
        <f>+INDEX('Monthy Targets'!AD:AD,MATCH(FY2018_ALL_Targets!$B155,'Monthy Targets'!$B:$B,0))</f>
        <v>0</v>
      </c>
      <c r="CI155" s="14">
        <f>+INDEX('Monthy Targets'!AE:AE,MATCH(FY2018_ALL_Targets!$B155,'Monthy Targets'!$B:$B,0))</f>
        <v>0</v>
      </c>
      <c r="CJ155" s="14">
        <f>+INDEX('Monthy Targets'!AF:AF,MATCH(FY2018_ALL_Targets!$B155,'Monthy Targets'!$B:$B,0))</f>
        <v>0</v>
      </c>
      <c r="CK155" s="14">
        <f>+INDEX('Monthy Targets'!AG:AG,MATCH(FY2018_ALL_Targets!$B155,'Monthy Targets'!$B:$B,0))</f>
        <v>0</v>
      </c>
      <c r="CL155" s="14">
        <v>0.63</v>
      </c>
      <c r="CM155" s="14">
        <v>0.63</v>
      </c>
      <c r="CN155" s="14">
        <v>0.63</v>
      </c>
      <c r="CO155" s="14">
        <v>0.63</v>
      </c>
      <c r="DB155" s="14">
        <v>1.17</v>
      </c>
      <c r="DC155" s="14">
        <v>1.17</v>
      </c>
      <c r="DD155" s="14">
        <v>1.17</v>
      </c>
      <c r="DE155" s="14">
        <v>1.17</v>
      </c>
      <c r="DR155" s="14">
        <v>1.78</v>
      </c>
      <c r="DV155" s="12">
        <f t="shared" si="7"/>
        <v>0</v>
      </c>
      <c r="DW155" s="12">
        <f t="shared" si="8"/>
        <v>0</v>
      </c>
      <c r="DX155" s="12">
        <f t="shared" si="6"/>
        <v>0</v>
      </c>
    </row>
    <row r="156" spans="1:128" x14ac:dyDescent="0.25">
      <c r="A156" s="293">
        <v>5122</v>
      </c>
      <c r="B156" s="293">
        <v>675111</v>
      </c>
      <c r="C156" s="293">
        <v>1018372</v>
      </c>
      <c r="D156" s="14">
        <v>1659696177</v>
      </c>
      <c r="F156" s="27" t="s">
        <v>1298</v>
      </c>
      <c r="G156" s="12" t="s">
        <v>962</v>
      </c>
      <c r="H156" s="27" t="s">
        <v>1355</v>
      </c>
      <c r="I156" s="12" t="s">
        <v>963</v>
      </c>
      <c r="J156" s="13">
        <v>2.1929824561403501E-2</v>
      </c>
      <c r="K156" s="13">
        <v>9.31372549019608E-2</v>
      </c>
      <c r="L156" s="13">
        <v>1.3157894736842099E-2</v>
      </c>
      <c r="M156" s="13">
        <v>7.1748878923766801E-2</v>
      </c>
      <c r="N156" s="13">
        <v>3.3538610000000003E-2</v>
      </c>
      <c r="O156" s="13">
        <v>5.6668459999999997E-2</v>
      </c>
      <c r="P156" s="13">
        <v>5.2596600000000002E-3</v>
      </c>
      <c r="Q156" s="13">
        <v>0.16064707</v>
      </c>
      <c r="R156" s="13">
        <v>3.3538610000000003E-2</v>
      </c>
      <c r="S156" s="13">
        <v>9.1553921568627405E-2</v>
      </c>
      <c r="T156" s="13">
        <v>1.29342105263158E-2</v>
      </c>
      <c r="U156" s="13">
        <v>0.16064707</v>
      </c>
      <c r="V156" s="13">
        <v>3.3538610000000003E-2</v>
      </c>
      <c r="W156" s="13">
        <v>8.8480392156862805E-2</v>
      </c>
      <c r="X156" s="13">
        <v>1.2500000000000001E-2</v>
      </c>
      <c r="Y156" s="13">
        <v>0.16064707</v>
      </c>
      <c r="Z156" s="13">
        <v>3.3538610000000003E-2</v>
      </c>
      <c r="AA156" s="13">
        <v>8.9970588235294094E-2</v>
      </c>
      <c r="AB156" s="13">
        <v>1.27105263157895E-2</v>
      </c>
      <c r="AC156" s="13">
        <v>0.16064707</v>
      </c>
      <c r="AD156" s="13">
        <v>3.3538610000000003E-2</v>
      </c>
      <c r="AE156" s="13">
        <v>8.38235294117647E-2</v>
      </c>
      <c r="AF156" s="13">
        <v>1.18421052631579E-2</v>
      </c>
      <c r="AG156" s="13">
        <v>0.16064707</v>
      </c>
      <c r="AH156" s="13">
        <v>3.3538610000000003E-2</v>
      </c>
      <c r="AI156" s="13">
        <v>8.8387254901960796E-2</v>
      </c>
      <c r="AJ156" s="13">
        <v>1.2486842105263201E-2</v>
      </c>
      <c r="AK156" s="13">
        <v>0.16064707</v>
      </c>
      <c r="AL156" s="13">
        <v>3.3538610000000003E-2</v>
      </c>
      <c r="AM156" s="13">
        <v>7.9166666666666705E-2</v>
      </c>
      <c r="AN156" s="13">
        <v>1.11842105263158E-2</v>
      </c>
      <c r="AO156" s="13">
        <v>0.16064707</v>
      </c>
      <c r="AP156" s="13">
        <v>3.3538610000000003E-2</v>
      </c>
      <c r="AQ156" s="13">
        <v>8.6617647058823494E-2</v>
      </c>
      <c r="AR156" s="13">
        <v>1.22368421052632E-2</v>
      </c>
      <c r="AS156" s="13">
        <v>0.16064707</v>
      </c>
      <c r="AT156" s="13">
        <v>3.3538610000000003E-2</v>
      </c>
      <c r="AU156" s="13">
        <v>7.4509803921568599E-2</v>
      </c>
      <c r="AV156" s="13">
        <v>1.05263157894737E-2</v>
      </c>
      <c r="AW156" s="13">
        <v>0.16064707</v>
      </c>
      <c r="AX156" s="13">
        <v>0</v>
      </c>
      <c r="AY156" s="13">
        <v>2.2222222222222199E-2</v>
      </c>
      <c r="AZ156" s="13">
        <v>0</v>
      </c>
      <c r="BA156" s="13">
        <v>1.9607843137254902E-2</v>
      </c>
      <c r="BB156" s="13"/>
      <c r="BC156" s="13"/>
      <c r="BD156" s="13"/>
      <c r="BE156" s="13"/>
      <c r="BF156" s="13"/>
      <c r="BG156" s="13"/>
      <c r="BH156" s="13"/>
      <c r="BI156" s="13"/>
      <c r="BJ156" s="13"/>
      <c r="BK156" s="13"/>
      <c r="BL156" s="13"/>
      <c r="BM156" s="13"/>
      <c r="BN156" s="13"/>
      <c r="BO156" s="13"/>
      <c r="BP156" s="13"/>
      <c r="BQ156" s="13"/>
      <c r="BR156" s="13"/>
      <c r="BS156" s="13"/>
      <c r="BT156" s="13"/>
      <c r="BU156" s="13"/>
      <c r="BV156" s="13"/>
      <c r="BW156" s="13"/>
      <c r="BX156" s="13"/>
      <c r="BY156" s="13"/>
      <c r="BZ156" s="14">
        <f>+INDEX('Monthy Targets'!V:V,MATCH(FY2018_ALL_Targets!$B156,'Monthy Targets'!$B:$B,0))</f>
        <v>5.04</v>
      </c>
      <c r="CA156" s="14">
        <f>+INDEX('Monthy Targets'!W:W,MATCH(FY2018_ALL_Targets!$B156,'Monthy Targets'!$B:$B,0))</f>
        <v>5.04</v>
      </c>
      <c r="CB156" s="14">
        <f>+INDEX('Monthy Targets'!X:X,MATCH(FY2018_ALL_Targets!$B156,'Monthy Targets'!$B:$B,0))</f>
        <v>5.04</v>
      </c>
      <c r="CC156" s="14">
        <f>+INDEX('Monthy Targets'!Y:Y,MATCH(FY2018_ALL_Targets!$B156,'Monthy Targets'!$B:$B,0))</f>
        <v>5.04</v>
      </c>
      <c r="CD156" s="14">
        <f>+INDEX('Monthy Targets'!Z:Z,MATCH(FY2018_ALL_Targets!$B156,'Monthy Targets'!$B:$B,0))</f>
        <v>5.04</v>
      </c>
      <c r="CE156" s="14">
        <f>+INDEX('Monthy Targets'!AA:AA,MATCH(FY2018_ALL_Targets!$B156,'Monthy Targets'!$B:$B,0))</f>
        <v>0</v>
      </c>
      <c r="CF156" s="14">
        <f>+INDEX('Monthy Targets'!AB:AB,MATCH(FY2018_ALL_Targets!$B156,'Monthy Targets'!$B:$B,0))</f>
        <v>0</v>
      </c>
      <c r="CG156" s="14">
        <f>+INDEX('Monthy Targets'!AC:AC,MATCH(FY2018_ALL_Targets!$B156,'Monthy Targets'!$B:$B,0))</f>
        <v>0</v>
      </c>
      <c r="CH156" s="14">
        <f>+INDEX('Monthy Targets'!AD:AD,MATCH(FY2018_ALL_Targets!$B156,'Monthy Targets'!$B:$B,0))</f>
        <v>0</v>
      </c>
      <c r="CI156" s="14">
        <f>+INDEX('Monthy Targets'!AE:AE,MATCH(FY2018_ALL_Targets!$B156,'Monthy Targets'!$B:$B,0))</f>
        <v>0</v>
      </c>
      <c r="CJ156" s="14">
        <f>+INDEX('Monthy Targets'!AF:AF,MATCH(FY2018_ALL_Targets!$B156,'Monthy Targets'!$B:$B,0))</f>
        <v>0</v>
      </c>
      <c r="CK156" s="14">
        <f>+INDEX('Monthy Targets'!AG:AG,MATCH(FY2018_ALL_Targets!$B156,'Monthy Targets'!$B:$B,0))</f>
        <v>0</v>
      </c>
      <c r="CL156" s="14">
        <v>0.34</v>
      </c>
      <c r="CM156" s="14">
        <v>0.34</v>
      </c>
      <c r="CN156" s="14">
        <v>0.34</v>
      </c>
      <c r="CO156" s="14">
        <v>0.34</v>
      </c>
      <c r="DB156" s="14">
        <v>0.62</v>
      </c>
      <c r="DC156" s="14">
        <v>0.62</v>
      </c>
      <c r="DD156" s="14">
        <v>0.62</v>
      </c>
      <c r="DE156" s="14">
        <v>0.62</v>
      </c>
      <c r="DR156" s="14">
        <v>0.95</v>
      </c>
      <c r="DV156" s="12">
        <f t="shared" si="7"/>
        <v>0</v>
      </c>
      <c r="DW156" s="12">
        <f t="shared" si="8"/>
        <v>0</v>
      </c>
      <c r="DX156" s="12">
        <f t="shared" si="6"/>
        <v>0</v>
      </c>
    </row>
    <row r="157" spans="1:128" x14ac:dyDescent="0.25">
      <c r="A157" s="293">
        <v>5130</v>
      </c>
      <c r="B157" s="293">
        <v>675113</v>
      </c>
      <c r="C157" s="293">
        <v>1025631</v>
      </c>
      <c r="D157" s="14">
        <v>1376972984</v>
      </c>
      <c r="F157" s="27" t="s">
        <v>1298</v>
      </c>
      <c r="G157" s="12" t="s">
        <v>971</v>
      </c>
      <c r="H157" s="27" t="s">
        <v>1465</v>
      </c>
      <c r="I157" s="12" t="s">
        <v>972</v>
      </c>
      <c r="J157" s="13">
        <v>1.93370165745856E-2</v>
      </c>
      <c r="K157" s="13">
        <v>0.10038610038610001</v>
      </c>
      <c r="L157" s="13">
        <v>0</v>
      </c>
      <c r="M157" s="13">
        <v>0.40828402366863897</v>
      </c>
      <c r="N157" s="13">
        <v>3.3538610000000003E-2</v>
      </c>
      <c r="O157" s="13">
        <v>5.6668459999999997E-2</v>
      </c>
      <c r="P157" s="13">
        <v>5.2596600000000002E-3</v>
      </c>
      <c r="Q157" s="13">
        <v>0.16064707</v>
      </c>
      <c r="R157" s="13">
        <v>3.3538610000000003E-2</v>
      </c>
      <c r="S157" s="13">
        <v>9.8679536679536703E-2</v>
      </c>
      <c r="T157" s="13">
        <v>5.2596600000000002E-3</v>
      </c>
      <c r="U157" s="13">
        <v>0.40134319526627199</v>
      </c>
      <c r="V157" s="13">
        <v>3.3538610000000003E-2</v>
      </c>
      <c r="W157" s="13">
        <v>9.5366795366795404E-2</v>
      </c>
      <c r="X157" s="13">
        <v>5.2596600000000002E-3</v>
      </c>
      <c r="Y157" s="13">
        <v>0.38786982248520702</v>
      </c>
      <c r="Z157" s="13">
        <v>3.3538610000000003E-2</v>
      </c>
      <c r="AA157" s="13">
        <v>9.6972972972972998E-2</v>
      </c>
      <c r="AB157" s="13">
        <v>5.2596600000000002E-3</v>
      </c>
      <c r="AC157" s="13">
        <v>0.39440236686390501</v>
      </c>
      <c r="AD157" s="13">
        <v>3.3538610000000003E-2</v>
      </c>
      <c r="AE157" s="13">
        <v>9.0347490347490303E-2</v>
      </c>
      <c r="AF157" s="13">
        <v>5.2596600000000002E-3</v>
      </c>
      <c r="AG157" s="13">
        <v>0.367455621301775</v>
      </c>
      <c r="AH157" s="13">
        <v>3.3538610000000003E-2</v>
      </c>
      <c r="AI157" s="13">
        <v>9.5266409266409294E-2</v>
      </c>
      <c r="AJ157" s="13">
        <v>5.2596600000000002E-3</v>
      </c>
      <c r="AK157" s="13">
        <v>0.38746153846153802</v>
      </c>
      <c r="AL157" s="13">
        <v>3.3538610000000003E-2</v>
      </c>
      <c r="AM157" s="13">
        <v>8.5328185328185299E-2</v>
      </c>
      <c r="AN157" s="13">
        <v>5.2596600000000002E-3</v>
      </c>
      <c r="AO157" s="13">
        <v>0.34704142011834299</v>
      </c>
      <c r="AP157" s="13">
        <v>3.3538610000000003E-2</v>
      </c>
      <c r="AQ157" s="13">
        <v>9.3359073359073397E-2</v>
      </c>
      <c r="AR157" s="13">
        <v>5.2596600000000002E-3</v>
      </c>
      <c r="AS157" s="13">
        <v>0.379704142011834</v>
      </c>
      <c r="AT157" s="13">
        <v>3.3538610000000003E-2</v>
      </c>
      <c r="AU157" s="13">
        <v>8.0308880308880295E-2</v>
      </c>
      <c r="AV157" s="13">
        <v>5.2596600000000002E-3</v>
      </c>
      <c r="AW157" s="13">
        <v>0.32662721893491098</v>
      </c>
      <c r="AX157" s="13">
        <v>5.10204081632653E-2</v>
      </c>
      <c r="AY157" s="13">
        <v>5.4794520547945202E-2</v>
      </c>
      <c r="AZ157" s="13">
        <v>0</v>
      </c>
      <c r="BA157" s="13">
        <v>0.37777777777777799</v>
      </c>
      <c r="BB157" s="13"/>
      <c r="BC157" s="13"/>
      <c r="BD157" s="13"/>
      <c r="BE157" s="13"/>
      <c r="BF157" s="13"/>
      <c r="BG157" s="13"/>
      <c r="BH157" s="13"/>
      <c r="BI157" s="13"/>
      <c r="BJ157" s="13"/>
      <c r="BK157" s="13"/>
      <c r="BL157" s="13"/>
      <c r="BM157" s="13"/>
      <c r="BN157" s="13"/>
      <c r="BO157" s="13"/>
      <c r="BP157" s="13"/>
      <c r="BQ157" s="13"/>
      <c r="BR157" s="13"/>
      <c r="BS157" s="13"/>
      <c r="BT157" s="13"/>
      <c r="BU157" s="13"/>
      <c r="BV157" s="13"/>
      <c r="BW157" s="13"/>
      <c r="BX157" s="13"/>
      <c r="BY157" s="13"/>
      <c r="BZ157" s="14">
        <f>+INDEX('Monthy Targets'!V:V,MATCH(FY2018_ALL_Targets!$B157,'Monthy Targets'!$B:$B,0))</f>
        <v>0</v>
      </c>
      <c r="CA157" s="14">
        <f>+INDEX('Monthy Targets'!W:W,MATCH(FY2018_ALL_Targets!$B157,'Monthy Targets'!$B:$B,0))</f>
        <v>0</v>
      </c>
      <c r="CB157" s="14">
        <f>+INDEX('Monthy Targets'!X:X,MATCH(FY2018_ALL_Targets!$B157,'Monthy Targets'!$B:$B,0))</f>
        <v>0</v>
      </c>
      <c r="CC157" s="14">
        <f>+INDEX('Monthy Targets'!Y:Y,MATCH(FY2018_ALL_Targets!$B157,'Monthy Targets'!$B:$B,0))</f>
        <v>0</v>
      </c>
      <c r="CD157" s="14">
        <f>+INDEX('Monthy Targets'!Z:Z,MATCH(FY2018_ALL_Targets!$B157,'Monthy Targets'!$B:$B,0))</f>
        <v>0</v>
      </c>
      <c r="CE157" s="14">
        <f>+INDEX('Monthy Targets'!AA:AA,MATCH(FY2018_ALL_Targets!$B157,'Monthy Targets'!$B:$B,0))</f>
        <v>0</v>
      </c>
      <c r="CF157" s="14">
        <f>+INDEX('Monthy Targets'!AB:AB,MATCH(FY2018_ALL_Targets!$B157,'Monthy Targets'!$B:$B,0))</f>
        <v>0</v>
      </c>
      <c r="CG157" s="14">
        <f>+INDEX('Monthy Targets'!AC:AC,MATCH(FY2018_ALL_Targets!$B157,'Monthy Targets'!$B:$B,0))</f>
        <v>0</v>
      </c>
      <c r="CH157" s="14">
        <f>+INDEX('Monthy Targets'!AD:AD,MATCH(FY2018_ALL_Targets!$B157,'Monthy Targets'!$B:$B,0))</f>
        <v>0</v>
      </c>
      <c r="CI157" s="14">
        <f>+INDEX('Monthy Targets'!AE:AE,MATCH(FY2018_ALL_Targets!$B157,'Monthy Targets'!$B:$B,0))</f>
        <v>0</v>
      </c>
      <c r="CJ157" s="14">
        <f>+INDEX('Monthy Targets'!AF:AF,MATCH(FY2018_ALL_Targets!$B157,'Monthy Targets'!$B:$B,0))</f>
        <v>0</v>
      </c>
      <c r="CK157" s="14">
        <f>+INDEX('Monthy Targets'!AG:AG,MATCH(FY2018_ALL_Targets!$B157,'Monthy Targets'!$B:$B,0))</f>
        <v>0</v>
      </c>
      <c r="CL157" s="14">
        <v>0</v>
      </c>
      <c r="CM157" s="14">
        <v>0.57999999999999996</v>
      </c>
      <c r="CN157" s="14">
        <v>0.57999999999999996</v>
      </c>
      <c r="CO157" s="14">
        <v>0.57999999999999996</v>
      </c>
      <c r="DB157" s="14">
        <v>0</v>
      </c>
      <c r="DC157" s="14">
        <v>1.07</v>
      </c>
      <c r="DD157" s="14">
        <v>1.07</v>
      </c>
      <c r="DE157" s="14">
        <v>1.07</v>
      </c>
      <c r="DR157" s="14">
        <v>0.53</v>
      </c>
      <c r="DV157" s="12">
        <f t="shared" si="7"/>
        <v>0</v>
      </c>
      <c r="DW157" s="12">
        <f t="shared" si="8"/>
        <v>0</v>
      </c>
      <c r="DX157" s="12">
        <f t="shared" si="6"/>
        <v>0</v>
      </c>
    </row>
    <row r="158" spans="1:128" x14ac:dyDescent="0.25">
      <c r="A158" s="293">
        <v>4652</v>
      </c>
      <c r="B158" s="293">
        <v>675120</v>
      </c>
      <c r="C158" s="293">
        <v>1026525</v>
      </c>
      <c r="D158" s="14">
        <v>1851789515</v>
      </c>
      <c r="F158" s="27" t="s">
        <v>1277</v>
      </c>
      <c r="G158" s="12" t="s">
        <v>246</v>
      </c>
      <c r="H158" s="27" t="s">
        <v>1427</v>
      </c>
      <c r="I158" s="12" t="s">
        <v>247</v>
      </c>
      <c r="J158" s="13">
        <v>8.7431693989070997E-2</v>
      </c>
      <c r="K158" s="13">
        <v>8.3333333333333301E-2</v>
      </c>
      <c r="L158" s="13">
        <v>0</v>
      </c>
      <c r="M158" s="13">
        <v>0.18</v>
      </c>
      <c r="N158" s="13">
        <v>3.3538610000000003E-2</v>
      </c>
      <c r="O158" s="13">
        <v>5.6668459999999997E-2</v>
      </c>
      <c r="P158" s="13">
        <v>5.2596600000000002E-3</v>
      </c>
      <c r="Q158" s="13">
        <v>0.16064707</v>
      </c>
      <c r="R158" s="13">
        <v>8.5945355191256803E-2</v>
      </c>
      <c r="S158" s="13">
        <v>8.1916666666666693E-2</v>
      </c>
      <c r="T158" s="13">
        <v>5.2596600000000002E-3</v>
      </c>
      <c r="U158" s="13">
        <v>0.17693999999999999</v>
      </c>
      <c r="V158" s="13">
        <v>8.3060109289617504E-2</v>
      </c>
      <c r="W158" s="13">
        <v>7.9166666666666705E-2</v>
      </c>
      <c r="X158" s="13">
        <v>5.2596600000000002E-3</v>
      </c>
      <c r="Y158" s="13">
        <v>0.17100000000000001</v>
      </c>
      <c r="Z158" s="13">
        <v>8.4459016393442596E-2</v>
      </c>
      <c r="AA158" s="13">
        <v>8.0500000000000002E-2</v>
      </c>
      <c r="AB158" s="13">
        <v>5.2596600000000002E-3</v>
      </c>
      <c r="AC158" s="13">
        <v>0.17388000000000001</v>
      </c>
      <c r="AD158" s="13">
        <v>7.86885245901639E-2</v>
      </c>
      <c r="AE158" s="13">
        <v>7.4999999999999997E-2</v>
      </c>
      <c r="AF158" s="13">
        <v>5.2596600000000002E-3</v>
      </c>
      <c r="AG158" s="13">
        <v>0.16200000000000001</v>
      </c>
      <c r="AH158" s="13">
        <v>8.2972677595628402E-2</v>
      </c>
      <c r="AI158" s="13">
        <v>7.9083333333333297E-2</v>
      </c>
      <c r="AJ158" s="13">
        <v>5.2596600000000002E-3</v>
      </c>
      <c r="AK158" s="13">
        <v>0.17082</v>
      </c>
      <c r="AL158" s="13">
        <v>7.4316939890710407E-2</v>
      </c>
      <c r="AM158" s="13">
        <v>7.0833333333333304E-2</v>
      </c>
      <c r="AN158" s="13">
        <v>5.2596600000000002E-3</v>
      </c>
      <c r="AO158" s="13">
        <v>0.16064707</v>
      </c>
      <c r="AP158" s="13">
        <v>8.1311475409836104E-2</v>
      </c>
      <c r="AQ158" s="13">
        <v>7.7499999999999999E-2</v>
      </c>
      <c r="AR158" s="13">
        <v>5.2596600000000002E-3</v>
      </c>
      <c r="AS158" s="13">
        <v>0.16739999999999999</v>
      </c>
      <c r="AT158" s="13">
        <v>6.9945355191256803E-2</v>
      </c>
      <c r="AU158" s="13">
        <v>6.6666666666666693E-2</v>
      </c>
      <c r="AV158" s="13">
        <v>5.2596600000000002E-3</v>
      </c>
      <c r="AW158" s="13">
        <v>0.16064707</v>
      </c>
      <c r="AX158" s="13">
        <v>6.6666666666666693E-2</v>
      </c>
      <c r="AY158" s="13">
        <v>7.1428571428571397E-2</v>
      </c>
      <c r="AZ158" s="13">
        <v>0</v>
      </c>
      <c r="BA158" s="13">
        <v>5.2631578947368397E-2</v>
      </c>
      <c r="BB158" s="13"/>
      <c r="BC158" s="13"/>
      <c r="BD158" s="13"/>
      <c r="BE158" s="13"/>
      <c r="BF158" s="13"/>
      <c r="BG158" s="13"/>
      <c r="BH158" s="13"/>
      <c r="BI158" s="13"/>
      <c r="BJ158" s="13"/>
      <c r="BK158" s="13"/>
      <c r="BL158" s="13"/>
      <c r="BM158" s="13"/>
      <c r="BN158" s="13"/>
      <c r="BO158" s="13"/>
      <c r="BP158" s="13"/>
      <c r="BQ158" s="13"/>
      <c r="BR158" s="13"/>
      <c r="BS158" s="13"/>
      <c r="BT158" s="13"/>
      <c r="BU158" s="13"/>
      <c r="BV158" s="13"/>
      <c r="BW158" s="13"/>
      <c r="BX158" s="13"/>
      <c r="BY158" s="13"/>
      <c r="BZ158" s="14">
        <f>+INDEX('Monthy Targets'!V:V,MATCH(FY2018_ALL_Targets!$B158,'Monthy Targets'!$B:$B,0))</f>
        <v>13.42</v>
      </c>
      <c r="CA158" s="14">
        <f>+INDEX('Monthy Targets'!W:W,MATCH(FY2018_ALL_Targets!$B158,'Monthy Targets'!$B:$B,0))</f>
        <v>13.42</v>
      </c>
      <c r="CB158" s="14">
        <f>+INDEX('Monthy Targets'!X:X,MATCH(FY2018_ALL_Targets!$B158,'Monthy Targets'!$B:$B,0))</f>
        <v>13.42</v>
      </c>
      <c r="CC158" s="14">
        <f>+INDEX('Monthy Targets'!Y:Y,MATCH(FY2018_ALL_Targets!$B158,'Monthy Targets'!$B:$B,0))</f>
        <v>13.42</v>
      </c>
      <c r="CD158" s="14">
        <f>+INDEX('Monthy Targets'!Z:Z,MATCH(FY2018_ALL_Targets!$B158,'Monthy Targets'!$B:$B,0))</f>
        <v>13.42</v>
      </c>
      <c r="CE158" s="14">
        <f>+INDEX('Monthy Targets'!AA:AA,MATCH(FY2018_ALL_Targets!$B158,'Monthy Targets'!$B:$B,0))</f>
        <v>0</v>
      </c>
      <c r="CF158" s="14">
        <f>+INDEX('Monthy Targets'!AB:AB,MATCH(FY2018_ALL_Targets!$B158,'Monthy Targets'!$B:$B,0))</f>
        <v>0</v>
      </c>
      <c r="CG158" s="14">
        <f>+INDEX('Monthy Targets'!AC:AC,MATCH(FY2018_ALL_Targets!$B158,'Monthy Targets'!$B:$B,0))</f>
        <v>0</v>
      </c>
      <c r="CH158" s="14">
        <f>+INDEX('Monthy Targets'!AD:AD,MATCH(FY2018_ALL_Targets!$B158,'Monthy Targets'!$B:$B,0))</f>
        <v>0</v>
      </c>
      <c r="CI158" s="14">
        <f>+INDEX('Monthy Targets'!AE:AE,MATCH(FY2018_ALL_Targets!$B158,'Monthy Targets'!$B:$B,0))</f>
        <v>0</v>
      </c>
      <c r="CJ158" s="14">
        <f>+INDEX('Monthy Targets'!AF:AF,MATCH(FY2018_ALL_Targets!$B158,'Monthy Targets'!$B:$B,0))</f>
        <v>0</v>
      </c>
      <c r="CK158" s="14">
        <f>+INDEX('Monthy Targets'!AG:AG,MATCH(FY2018_ALL_Targets!$B158,'Monthy Targets'!$B:$B,0))</f>
        <v>0</v>
      </c>
      <c r="CL158" s="14">
        <v>0.89</v>
      </c>
      <c r="CM158" s="14">
        <v>0.89</v>
      </c>
      <c r="CN158" s="14">
        <v>0.89</v>
      </c>
      <c r="CO158" s="14">
        <v>0.89</v>
      </c>
      <c r="DB158" s="14">
        <v>1.66</v>
      </c>
      <c r="DC158" s="14">
        <v>1.66</v>
      </c>
      <c r="DD158" s="14">
        <v>1.66</v>
      </c>
      <c r="DE158" s="14">
        <v>1.66</v>
      </c>
      <c r="DR158" s="14">
        <v>2.52</v>
      </c>
      <c r="DV158" s="12">
        <f t="shared" si="7"/>
        <v>0</v>
      </c>
      <c r="DW158" s="12">
        <f t="shared" si="8"/>
        <v>0</v>
      </c>
      <c r="DX158" s="12">
        <f t="shared" si="6"/>
        <v>0</v>
      </c>
    </row>
    <row r="159" spans="1:128" x14ac:dyDescent="0.25">
      <c r="A159" s="293">
        <v>4455</v>
      </c>
      <c r="B159" s="293">
        <v>675124</v>
      </c>
      <c r="C159" s="293">
        <v>1026537</v>
      </c>
      <c r="D159" s="14">
        <v>1699013599</v>
      </c>
      <c r="F159" s="27" t="s">
        <v>1274</v>
      </c>
      <c r="G159" s="12" t="s">
        <v>678</v>
      </c>
      <c r="H159" s="27" t="s">
        <v>1360</v>
      </c>
      <c r="I159" s="12" t="s">
        <v>679</v>
      </c>
      <c r="J159" s="13">
        <v>9.2165898617511503E-3</v>
      </c>
      <c r="K159" s="13">
        <v>2.8169014084507001E-2</v>
      </c>
      <c r="L159" s="13">
        <v>1.8433179723502301E-2</v>
      </c>
      <c r="M159" s="13">
        <v>0.173267326732673</v>
      </c>
      <c r="N159" s="13">
        <v>3.3538610000000003E-2</v>
      </c>
      <c r="O159" s="13">
        <v>5.6668459999999997E-2</v>
      </c>
      <c r="P159" s="13">
        <v>5.2596600000000002E-3</v>
      </c>
      <c r="Q159" s="13">
        <v>0.16064707</v>
      </c>
      <c r="R159" s="13">
        <v>3.3538610000000003E-2</v>
      </c>
      <c r="S159" s="13">
        <v>5.6668459999999997E-2</v>
      </c>
      <c r="T159" s="13">
        <v>1.81198156682028E-2</v>
      </c>
      <c r="U159" s="13">
        <v>0.170321782178218</v>
      </c>
      <c r="V159" s="13">
        <v>3.3538610000000003E-2</v>
      </c>
      <c r="W159" s="13">
        <v>5.6668459999999997E-2</v>
      </c>
      <c r="X159" s="13">
        <v>1.7511520737327198E-2</v>
      </c>
      <c r="Y159" s="13">
        <v>0.16460396039604</v>
      </c>
      <c r="Z159" s="13">
        <v>3.3538610000000003E-2</v>
      </c>
      <c r="AA159" s="13">
        <v>5.6668459999999997E-2</v>
      </c>
      <c r="AB159" s="13">
        <v>1.7806451612903201E-2</v>
      </c>
      <c r="AC159" s="13">
        <v>0.167376237623762</v>
      </c>
      <c r="AD159" s="13">
        <v>3.3538610000000003E-2</v>
      </c>
      <c r="AE159" s="13">
        <v>5.6668459999999997E-2</v>
      </c>
      <c r="AF159" s="13">
        <v>1.65898617511521E-2</v>
      </c>
      <c r="AG159" s="13">
        <v>0.16064707</v>
      </c>
      <c r="AH159" s="13">
        <v>3.3538610000000003E-2</v>
      </c>
      <c r="AI159" s="13">
        <v>5.6668459999999997E-2</v>
      </c>
      <c r="AJ159" s="13">
        <v>1.74930875576037E-2</v>
      </c>
      <c r="AK159" s="13">
        <v>0.16443069306930699</v>
      </c>
      <c r="AL159" s="13">
        <v>3.3538610000000003E-2</v>
      </c>
      <c r="AM159" s="13">
        <v>5.6668459999999997E-2</v>
      </c>
      <c r="AN159" s="13">
        <v>1.5668202764977001E-2</v>
      </c>
      <c r="AO159" s="13">
        <v>0.16064707</v>
      </c>
      <c r="AP159" s="13">
        <v>3.3538610000000003E-2</v>
      </c>
      <c r="AQ159" s="13">
        <v>5.6668459999999997E-2</v>
      </c>
      <c r="AR159" s="13">
        <v>1.7142857142857099E-2</v>
      </c>
      <c r="AS159" s="13">
        <v>0.161138613861386</v>
      </c>
      <c r="AT159" s="13">
        <v>3.3538610000000003E-2</v>
      </c>
      <c r="AU159" s="13">
        <v>5.6668459999999997E-2</v>
      </c>
      <c r="AV159" s="13">
        <v>1.47465437788018E-2</v>
      </c>
      <c r="AW159" s="13">
        <v>0.16064707</v>
      </c>
      <c r="AX159" s="13">
        <v>6.8965517241379296E-2</v>
      </c>
      <c r="AY159" s="13">
        <v>4.4444444444444398E-2</v>
      </c>
      <c r="AZ159" s="13">
        <v>0</v>
      </c>
      <c r="BA159" s="13">
        <v>7.1428571428571397E-2</v>
      </c>
      <c r="BB159" s="13"/>
      <c r="BC159" s="13"/>
      <c r="BD159" s="13"/>
      <c r="BE159" s="13"/>
      <c r="BF159" s="13"/>
      <c r="BG159" s="13"/>
      <c r="BH159" s="13"/>
      <c r="BI159" s="13"/>
      <c r="BJ159" s="13"/>
      <c r="BK159" s="13"/>
      <c r="BL159" s="13"/>
      <c r="BM159" s="13"/>
      <c r="BN159" s="13"/>
      <c r="BO159" s="13"/>
      <c r="BP159" s="13"/>
      <c r="BQ159" s="13"/>
      <c r="BR159" s="13"/>
      <c r="BS159" s="13"/>
      <c r="BT159" s="13"/>
      <c r="BU159" s="13"/>
      <c r="BV159" s="13"/>
      <c r="BW159" s="13"/>
      <c r="BX159" s="13"/>
      <c r="BY159" s="13"/>
      <c r="BZ159" s="14">
        <f>+INDEX('Monthy Targets'!V:V,MATCH(FY2018_ALL_Targets!$B159,'Monthy Targets'!$B:$B,0))</f>
        <v>5.07</v>
      </c>
      <c r="CA159" s="14">
        <f>+INDEX('Monthy Targets'!W:W,MATCH(FY2018_ALL_Targets!$B159,'Monthy Targets'!$B:$B,0))</f>
        <v>5.07</v>
      </c>
      <c r="CB159" s="14">
        <f>+INDEX('Monthy Targets'!X:X,MATCH(FY2018_ALL_Targets!$B159,'Monthy Targets'!$B:$B,0))</f>
        <v>5.07</v>
      </c>
      <c r="CC159" s="14">
        <f>+INDEX('Monthy Targets'!Y:Y,MATCH(FY2018_ALL_Targets!$B159,'Monthy Targets'!$B:$B,0))</f>
        <v>5.07</v>
      </c>
      <c r="CD159" s="14">
        <f>+INDEX('Monthy Targets'!Z:Z,MATCH(FY2018_ALL_Targets!$B159,'Monthy Targets'!$B:$B,0))</f>
        <v>5.07</v>
      </c>
      <c r="CE159" s="14">
        <f>+INDEX('Monthy Targets'!AA:AA,MATCH(FY2018_ALL_Targets!$B159,'Monthy Targets'!$B:$B,0))</f>
        <v>0</v>
      </c>
      <c r="CF159" s="14">
        <f>+INDEX('Monthy Targets'!AB:AB,MATCH(FY2018_ALL_Targets!$B159,'Monthy Targets'!$B:$B,0))</f>
        <v>0</v>
      </c>
      <c r="CG159" s="14">
        <f>+INDEX('Monthy Targets'!AC:AC,MATCH(FY2018_ALL_Targets!$B159,'Monthy Targets'!$B:$B,0))</f>
        <v>0</v>
      </c>
      <c r="CH159" s="14">
        <f>+INDEX('Monthy Targets'!AD:AD,MATCH(FY2018_ALL_Targets!$B159,'Monthy Targets'!$B:$B,0))</f>
        <v>0</v>
      </c>
      <c r="CI159" s="14">
        <f>+INDEX('Monthy Targets'!AE:AE,MATCH(FY2018_ALL_Targets!$B159,'Monthy Targets'!$B:$B,0))</f>
        <v>0</v>
      </c>
      <c r="CJ159" s="14">
        <f>+INDEX('Monthy Targets'!AF:AF,MATCH(FY2018_ALL_Targets!$B159,'Monthy Targets'!$B:$B,0))</f>
        <v>0</v>
      </c>
      <c r="CK159" s="14">
        <f>+INDEX('Monthy Targets'!AG:AG,MATCH(FY2018_ALL_Targets!$B159,'Monthy Targets'!$B:$B,0))</f>
        <v>0</v>
      </c>
      <c r="CL159" s="14">
        <v>0</v>
      </c>
      <c r="CM159" s="14">
        <v>0.34</v>
      </c>
      <c r="CN159" s="14">
        <v>0.34</v>
      </c>
      <c r="CO159" s="14">
        <v>0.34</v>
      </c>
      <c r="DB159" s="14">
        <v>0</v>
      </c>
      <c r="DC159" s="14">
        <v>0.63</v>
      </c>
      <c r="DD159" s="14">
        <v>0.63</v>
      </c>
      <c r="DE159" s="14">
        <v>0.63</v>
      </c>
      <c r="DR159" s="14">
        <v>0.85</v>
      </c>
      <c r="DV159" s="12">
        <f t="shared" si="7"/>
        <v>0</v>
      </c>
      <c r="DW159" s="12">
        <f t="shared" si="8"/>
        <v>0</v>
      </c>
      <c r="DX159" s="12">
        <f t="shared" si="6"/>
        <v>0</v>
      </c>
    </row>
    <row r="160" spans="1:128" x14ac:dyDescent="0.25">
      <c r="A160" s="293">
        <v>5155</v>
      </c>
      <c r="B160" s="293">
        <v>675128</v>
      </c>
      <c r="C160" s="293">
        <v>1014734</v>
      </c>
      <c r="D160" s="14">
        <v>1598726358</v>
      </c>
      <c r="F160" s="27" t="s">
        <v>1258</v>
      </c>
      <c r="G160" s="12" t="s">
        <v>987</v>
      </c>
      <c r="H160" s="27" t="s">
        <v>1343</v>
      </c>
      <c r="I160" s="12" t="s">
        <v>988</v>
      </c>
      <c r="J160" s="13">
        <v>2.9900332225913599E-2</v>
      </c>
      <c r="K160" s="13">
        <v>4.8458149779735699E-2</v>
      </c>
      <c r="L160" s="13">
        <v>0</v>
      </c>
      <c r="M160" s="13">
        <v>0.25270758122743697</v>
      </c>
      <c r="N160" s="13">
        <v>3.3538610000000003E-2</v>
      </c>
      <c r="O160" s="13">
        <v>5.6668459999999997E-2</v>
      </c>
      <c r="P160" s="13">
        <v>5.2596600000000002E-3</v>
      </c>
      <c r="Q160" s="13">
        <v>0.16064707</v>
      </c>
      <c r="R160" s="13">
        <v>3.3538610000000003E-2</v>
      </c>
      <c r="S160" s="13">
        <v>5.6668459999999997E-2</v>
      </c>
      <c r="T160" s="13">
        <v>5.2596600000000002E-3</v>
      </c>
      <c r="U160" s="13">
        <v>0.24841155234657</v>
      </c>
      <c r="V160" s="13">
        <v>3.3538610000000003E-2</v>
      </c>
      <c r="W160" s="13">
        <v>5.6668459999999997E-2</v>
      </c>
      <c r="X160" s="13">
        <v>5.2596600000000002E-3</v>
      </c>
      <c r="Y160" s="13">
        <v>0.24007220216606501</v>
      </c>
      <c r="Z160" s="13">
        <v>3.3538610000000003E-2</v>
      </c>
      <c r="AA160" s="13">
        <v>5.6668459999999997E-2</v>
      </c>
      <c r="AB160" s="13">
        <v>5.2596600000000002E-3</v>
      </c>
      <c r="AC160" s="13">
        <v>0.244115523465704</v>
      </c>
      <c r="AD160" s="13">
        <v>3.3538610000000003E-2</v>
      </c>
      <c r="AE160" s="13">
        <v>5.6668459999999997E-2</v>
      </c>
      <c r="AF160" s="13">
        <v>5.2596600000000002E-3</v>
      </c>
      <c r="AG160" s="13">
        <v>0.22743682310469299</v>
      </c>
      <c r="AH160" s="13">
        <v>3.3538610000000003E-2</v>
      </c>
      <c r="AI160" s="13">
        <v>5.6668459999999997E-2</v>
      </c>
      <c r="AJ160" s="13">
        <v>5.2596600000000002E-3</v>
      </c>
      <c r="AK160" s="13">
        <v>0.23981949458483801</v>
      </c>
      <c r="AL160" s="13">
        <v>3.3538610000000003E-2</v>
      </c>
      <c r="AM160" s="13">
        <v>5.6668459999999997E-2</v>
      </c>
      <c r="AN160" s="13">
        <v>5.2596600000000002E-3</v>
      </c>
      <c r="AO160" s="13">
        <v>0.21480144404332099</v>
      </c>
      <c r="AP160" s="13">
        <v>3.3538610000000003E-2</v>
      </c>
      <c r="AQ160" s="13">
        <v>5.6668459999999997E-2</v>
      </c>
      <c r="AR160" s="13">
        <v>5.2596600000000002E-3</v>
      </c>
      <c r="AS160" s="13">
        <v>0.235018050541516</v>
      </c>
      <c r="AT160" s="13">
        <v>3.3538610000000003E-2</v>
      </c>
      <c r="AU160" s="13">
        <v>5.6668459999999997E-2</v>
      </c>
      <c r="AV160" s="13">
        <v>5.2596600000000002E-3</v>
      </c>
      <c r="AW160" s="13">
        <v>0.202166064981949</v>
      </c>
      <c r="AX160" s="13">
        <v>1.7857142857142901E-2</v>
      </c>
      <c r="AY160" s="13">
        <v>1.7857142857142901E-2</v>
      </c>
      <c r="AZ160" s="13">
        <v>0</v>
      </c>
      <c r="BA160" s="13">
        <v>0.102040816326531</v>
      </c>
      <c r="BB160" s="13"/>
      <c r="BC160" s="13"/>
      <c r="BD160" s="13"/>
      <c r="BE160" s="13"/>
      <c r="BF160" s="13"/>
      <c r="BG160" s="13"/>
      <c r="BH160" s="13"/>
      <c r="BI160" s="13"/>
      <c r="BJ160" s="13"/>
      <c r="BK160" s="13"/>
      <c r="BL160" s="13"/>
      <c r="BM160" s="13"/>
      <c r="BN160" s="13"/>
      <c r="BO160" s="13"/>
      <c r="BP160" s="13"/>
      <c r="BQ160" s="13"/>
      <c r="BR160" s="13"/>
      <c r="BS160" s="13"/>
      <c r="BT160" s="13"/>
      <c r="BU160" s="13"/>
      <c r="BV160" s="13"/>
      <c r="BW160" s="13"/>
      <c r="BX160" s="13"/>
      <c r="BY160" s="13"/>
      <c r="BZ160" s="14">
        <f>+INDEX('Monthy Targets'!V:V,MATCH(FY2018_ALL_Targets!$B160,'Monthy Targets'!$B:$B,0))</f>
        <v>9.2100000000000009</v>
      </c>
      <c r="CA160" s="14">
        <f>+INDEX('Monthy Targets'!W:W,MATCH(FY2018_ALL_Targets!$B160,'Monthy Targets'!$B:$B,0))</f>
        <v>9.2100000000000009</v>
      </c>
      <c r="CB160" s="14">
        <f>+INDEX('Monthy Targets'!X:X,MATCH(FY2018_ALL_Targets!$B160,'Monthy Targets'!$B:$B,0))</f>
        <v>9.2100000000000009</v>
      </c>
      <c r="CC160" s="14">
        <f>+INDEX('Monthy Targets'!Y:Y,MATCH(FY2018_ALL_Targets!$B160,'Monthy Targets'!$B:$B,0))</f>
        <v>9.2100000000000009</v>
      </c>
      <c r="CD160" s="14">
        <f>+INDEX('Monthy Targets'!Z:Z,MATCH(FY2018_ALL_Targets!$B160,'Monthy Targets'!$B:$B,0))</f>
        <v>9.2100000000000009</v>
      </c>
      <c r="CE160" s="14">
        <f>+INDEX('Monthy Targets'!AA:AA,MATCH(FY2018_ALL_Targets!$B160,'Monthy Targets'!$B:$B,0))</f>
        <v>0</v>
      </c>
      <c r="CF160" s="14">
        <f>+INDEX('Monthy Targets'!AB:AB,MATCH(FY2018_ALL_Targets!$B160,'Monthy Targets'!$B:$B,0))</f>
        <v>0</v>
      </c>
      <c r="CG160" s="14">
        <f>+INDEX('Monthy Targets'!AC:AC,MATCH(FY2018_ALL_Targets!$B160,'Monthy Targets'!$B:$B,0))</f>
        <v>0</v>
      </c>
      <c r="CH160" s="14">
        <f>+INDEX('Monthy Targets'!AD:AD,MATCH(FY2018_ALL_Targets!$B160,'Monthy Targets'!$B:$B,0))</f>
        <v>0</v>
      </c>
      <c r="CI160" s="14">
        <f>+INDEX('Monthy Targets'!AE:AE,MATCH(FY2018_ALL_Targets!$B160,'Monthy Targets'!$B:$B,0))</f>
        <v>0</v>
      </c>
      <c r="CJ160" s="14">
        <f>+INDEX('Monthy Targets'!AF:AF,MATCH(FY2018_ALL_Targets!$B160,'Monthy Targets'!$B:$B,0))</f>
        <v>0</v>
      </c>
      <c r="CK160" s="14">
        <f>+INDEX('Monthy Targets'!AG:AG,MATCH(FY2018_ALL_Targets!$B160,'Monthy Targets'!$B:$B,0))</f>
        <v>0</v>
      </c>
      <c r="CL160" s="14">
        <v>0.61</v>
      </c>
      <c r="CM160" s="14">
        <v>0.61</v>
      </c>
      <c r="CN160" s="14">
        <v>0.61</v>
      </c>
      <c r="CO160" s="14">
        <v>0.61</v>
      </c>
      <c r="DB160" s="14">
        <v>1.1399999999999999</v>
      </c>
      <c r="DC160" s="14">
        <v>1.1399999999999999</v>
      </c>
      <c r="DD160" s="14">
        <v>1.1399999999999999</v>
      </c>
      <c r="DE160" s="14">
        <v>1.1399999999999999</v>
      </c>
      <c r="DR160" s="14">
        <v>1.73</v>
      </c>
      <c r="DV160" s="12">
        <f t="shared" si="7"/>
        <v>0</v>
      </c>
      <c r="DW160" s="12">
        <f t="shared" si="8"/>
        <v>0</v>
      </c>
      <c r="DX160" s="12">
        <f t="shared" si="6"/>
        <v>0</v>
      </c>
    </row>
    <row r="161" spans="1:128" x14ac:dyDescent="0.25">
      <c r="A161" s="293">
        <v>5161</v>
      </c>
      <c r="B161" s="293">
        <v>675132</v>
      </c>
      <c r="C161" s="293">
        <v>1015194</v>
      </c>
      <c r="D161" s="14">
        <v>1841495504</v>
      </c>
      <c r="F161" s="27" t="s">
        <v>1274</v>
      </c>
      <c r="G161" s="12" t="s">
        <v>991</v>
      </c>
      <c r="H161" s="27" t="s">
        <v>1371</v>
      </c>
      <c r="I161" s="12" t="s">
        <v>992</v>
      </c>
      <c r="J161" s="13">
        <v>1.12994350282486E-2</v>
      </c>
      <c r="K161" s="13">
        <v>5.0847457627118599E-2</v>
      </c>
      <c r="L161" s="13">
        <v>2.2598870056497199E-2</v>
      </c>
      <c r="M161" s="13">
        <v>0.27500000000000002</v>
      </c>
      <c r="N161" s="13">
        <v>3.3538610000000003E-2</v>
      </c>
      <c r="O161" s="13">
        <v>5.6668459999999997E-2</v>
      </c>
      <c r="P161" s="13">
        <v>5.2596600000000002E-3</v>
      </c>
      <c r="Q161" s="13">
        <v>0.16064707</v>
      </c>
      <c r="R161" s="13">
        <v>3.3538610000000003E-2</v>
      </c>
      <c r="S161" s="13">
        <v>5.6668459999999997E-2</v>
      </c>
      <c r="T161" s="13">
        <v>2.22146892655367E-2</v>
      </c>
      <c r="U161" s="13">
        <v>0.27032499999999998</v>
      </c>
      <c r="V161" s="13">
        <v>3.3538610000000003E-2</v>
      </c>
      <c r="W161" s="13">
        <v>5.6668459999999997E-2</v>
      </c>
      <c r="X161" s="13">
        <v>2.1468926553672298E-2</v>
      </c>
      <c r="Y161" s="13">
        <v>0.26124999999999998</v>
      </c>
      <c r="Z161" s="13">
        <v>3.3538610000000003E-2</v>
      </c>
      <c r="AA161" s="13">
        <v>5.6668459999999997E-2</v>
      </c>
      <c r="AB161" s="13">
        <v>2.18305084745763E-2</v>
      </c>
      <c r="AC161" s="13">
        <v>0.26565</v>
      </c>
      <c r="AD161" s="13">
        <v>3.3538610000000003E-2</v>
      </c>
      <c r="AE161" s="13">
        <v>5.6668459999999997E-2</v>
      </c>
      <c r="AF161" s="13">
        <v>2.0338983050847501E-2</v>
      </c>
      <c r="AG161" s="13">
        <v>0.2475</v>
      </c>
      <c r="AH161" s="13">
        <v>3.3538610000000003E-2</v>
      </c>
      <c r="AI161" s="13">
        <v>5.6668459999999997E-2</v>
      </c>
      <c r="AJ161" s="13">
        <v>2.1446327683615801E-2</v>
      </c>
      <c r="AK161" s="13">
        <v>0.26097500000000001</v>
      </c>
      <c r="AL161" s="13">
        <v>3.3538610000000003E-2</v>
      </c>
      <c r="AM161" s="13">
        <v>5.6668459999999997E-2</v>
      </c>
      <c r="AN161" s="13">
        <v>1.92090395480226E-2</v>
      </c>
      <c r="AO161" s="13">
        <v>0.23375000000000001</v>
      </c>
      <c r="AP161" s="13">
        <v>3.3538610000000003E-2</v>
      </c>
      <c r="AQ161" s="13">
        <v>5.6668459999999997E-2</v>
      </c>
      <c r="AR161" s="13">
        <v>2.1016949152542399E-2</v>
      </c>
      <c r="AS161" s="13">
        <v>0.25574999999999998</v>
      </c>
      <c r="AT161" s="13">
        <v>3.3538610000000003E-2</v>
      </c>
      <c r="AU161" s="13">
        <v>5.6668459999999997E-2</v>
      </c>
      <c r="AV161" s="13">
        <v>1.8079096045197699E-2</v>
      </c>
      <c r="AW161" s="13">
        <v>0.22</v>
      </c>
      <c r="AX161" s="13">
        <v>4.4444444444444398E-2</v>
      </c>
      <c r="AY161" s="13">
        <v>6.25E-2</v>
      </c>
      <c r="AZ161" s="13">
        <v>0</v>
      </c>
      <c r="BA161" s="13">
        <v>0.13793103448275901</v>
      </c>
      <c r="BB161" s="13"/>
      <c r="BC161" s="13"/>
      <c r="BD161" s="13"/>
      <c r="BE161" s="13"/>
      <c r="BF161" s="13"/>
      <c r="BG161" s="13"/>
      <c r="BH161" s="13"/>
      <c r="BI161" s="13"/>
      <c r="BJ161" s="13"/>
      <c r="BK161" s="13"/>
      <c r="BL161" s="13"/>
      <c r="BM161" s="13"/>
      <c r="BN161" s="13"/>
      <c r="BO161" s="13"/>
      <c r="BP161" s="13"/>
      <c r="BQ161" s="13"/>
      <c r="BR161" s="13"/>
      <c r="BS161" s="13"/>
      <c r="BT161" s="13"/>
      <c r="BU161" s="13"/>
      <c r="BV161" s="13"/>
      <c r="BW161" s="13"/>
      <c r="BX161" s="13"/>
      <c r="BY161" s="13"/>
      <c r="BZ161" s="14">
        <f>+INDEX('Monthy Targets'!V:V,MATCH(FY2018_ALL_Targets!$B161,'Monthy Targets'!$B:$B,0))</f>
        <v>5.07</v>
      </c>
      <c r="CA161" s="14">
        <f>+INDEX('Monthy Targets'!W:W,MATCH(FY2018_ALL_Targets!$B161,'Monthy Targets'!$B:$B,0))</f>
        <v>5.07</v>
      </c>
      <c r="CB161" s="14">
        <f>+INDEX('Monthy Targets'!X:X,MATCH(FY2018_ALL_Targets!$B161,'Monthy Targets'!$B:$B,0))</f>
        <v>5.07</v>
      </c>
      <c r="CC161" s="14">
        <f>+INDEX('Monthy Targets'!Y:Y,MATCH(FY2018_ALL_Targets!$B161,'Monthy Targets'!$B:$B,0))</f>
        <v>5.07</v>
      </c>
      <c r="CD161" s="14">
        <f>+INDEX('Monthy Targets'!Z:Z,MATCH(FY2018_ALL_Targets!$B161,'Monthy Targets'!$B:$B,0))</f>
        <v>5.07</v>
      </c>
      <c r="CE161" s="14">
        <f>+INDEX('Monthy Targets'!AA:AA,MATCH(FY2018_ALL_Targets!$B161,'Monthy Targets'!$B:$B,0))</f>
        <v>0</v>
      </c>
      <c r="CF161" s="14">
        <f>+INDEX('Monthy Targets'!AB:AB,MATCH(FY2018_ALL_Targets!$B161,'Monthy Targets'!$B:$B,0))</f>
        <v>0</v>
      </c>
      <c r="CG161" s="14">
        <f>+INDEX('Monthy Targets'!AC:AC,MATCH(FY2018_ALL_Targets!$B161,'Monthy Targets'!$B:$B,0))</f>
        <v>0</v>
      </c>
      <c r="CH161" s="14">
        <f>+INDEX('Monthy Targets'!AD:AD,MATCH(FY2018_ALL_Targets!$B161,'Monthy Targets'!$B:$B,0))</f>
        <v>0</v>
      </c>
      <c r="CI161" s="14">
        <f>+INDEX('Monthy Targets'!AE:AE,MATCH(FY2018_ALL_Targets!$B161,'Monthy Targets'!$B:$B,0))</f>
        <v>0</v>
      </c>
      <c r="CJ161" s="14">
        <f>+INDEX('Monthy Targets'!AF:AF,MATCH(FY2018_ALL_Targets!$B161,'Monthy Targets'!$B:$B,0))</f>
        <v>0</v>
      </c>
      <c r="CK161" s="14">
        <f>+INDEX('Monthy Targets'!AG:AG,MATCH(FY2018_ALL_Targets!$B161,'Monthy Targets'!$B:$B,0))</f>
        <v>0</v>
      </c>
      <c r="CL161" s="14">
        <v>0</v>
      </c>
      <c r="CM161" s="14">
        <v>0</v>
      </c>
      <c r="CN161" s="14">
        <v>0.34</v>
      </c>
      <c r="CO161" s="14">
        <v>0.34</v>
      </c>
      <c r="DB161" s="14">
        <v>0</v>
      </c>
      <c r="DC161" s="14">
        <v>0</v>
      </c>
      <c r="DD161" s="14">
        <v>0.63</v>
      </c>
      <c r="DE161" s="14">
        <v>0.63</v>
      </c>
      <c r="DR161" s="14">
        <v>0.75</v>
      </c>
      <c r="DV161" s="12">
        <f t="shared" si="7"/>
        <v>0</v>
      </c>
      <c r="DW161" s="12">
        <f t="shared" si="8"/>
        <v>0</v>
      </c>
      <c r="DX161" s="12">
        <f t="shared" si="6"/>
        <v>0</v>
      </c>
    </row>
    <row r="162" spans="1:128" x14ac:dyDescent="0.25">
      <c r="A162" s="293">
        <v>4799</v>
      </c>
      <c r="B162" s="293">
        <v>675136</v>
      </c>
      <c r="C162" s="293">
        <v>479906</v>
      </c>
      <c r="D162" s="14">
        <v>1194728220</v>
      </c>
      <c r="F162" s="27" t="s">
        <v>1293</v>
      </c>
      <c r="G162" s="12" t="s">
        <v>824</v>
      </c>
      <c r="H162" s="27" t="s">
        <v>1309</v>
      </c>
      <c r="I162" s="12" t="s">
        <v>825</v>
      </c>
      <c r="J162" s="13">
        <v>4.1152263374485597E-2</v>
      </c>
      <c r="K162" s="13">
        <v>3.2258064516128997E-2</v>
      </c>
      <c r="L162" s="13">
        <v>0</v>
      </c>
      <c r="M162" s="13">
        <v>0.11764705882352899</v>
      </c>
      <c r="N162" s="13">
        <v>3.3538610000000003E-2</v>
      </c>
      <c r="O162" s="13">
        <v>5.6668459999999997E-2</v>
      </c>
      <c r="P162" s="13">
        <v>5.2596600000000002E-3</v>
      </c>
      <c r="Q162" s="13">
        <v>0.16064707</v>
      </c>
      <c r="R162" s="13">
        <v>4.0452674897119303E-2</v>
      </c>
      <c r="S162" s="13">
        <v>5.6668459999999997E-2</v>
      </c>
      <c r="T162" s="13">
        <v>5.2596600000000002E-3</v>
      </c>
      <c r="U162" s="13">
        <v>0.16064707</v>
      </c>
      <c r="V162" s="13">
        <v>3.9094650205761299E-2</v>
      </c>
      <c r="W162" s="13">
        <v>5.6668459999999997E-2</v>
      </c>
      <c r="X162" s="13">
        <v>5.2596600000000002E-3</v>
      </c>
      <c r="Y162" s="13">
        <v>0.16064707</v>
      </c>
      <c r="Z162" s="13">
        <v>3.97530864197531E-2</v>
      </c>
      <c r="AA162" s="13">
        <v>5.6668459999999997E-2</v>
      </c>
      <c r="AB162" s="13">
        <v>5.2596600000000002E-3</v>
      </c>
      <c r="AC162" s="13">
        <v>0.16064707</v>
      </c>
      <c r="AD162" s="13">
        <v>3.7037037037037E-2</v>
      </c>
      <c r="AE162" s="13">
        <v>5.6668459999999997E-2</v>
      </c>
      <c r="AF162" s="13">
        <v>5.2596600000000002E-3</v>
      </c>
      <c r="AG162" s="13">
        <v>0.16064707</v>
      </c>
      <c r="AH162" s="13">
        <v>3.90534979423868E-2</v>
      </c>
      <c r="AI162" s="13">
        <v>5.6668459999999997E-2</v>
      </c>
      <c r="AJ162" s="13">
        <v>5.2596600000000002E-3</v>
      </c>
      <c r="AK162" s="13">
        <v>0.16064707</v>
      </c>
      <c r="AL162" s="13">
        <v>3.4979423868312799E-2</v>
      </c>
      <c r="AM162" s="13">
        <v>5.6668459999999997E-2</v>
      </c>
      <c r="AN162" s="13">
        <v>5.2596600000000002E-3</v>
      </c>
      <c r="AO162" s="13">
        <v>0.16064707</v>
      </c>
      <c r="AP162" s="13">
        <v>3.82716049382716E-2</v>
      </c>
      <c r="AQ162" s="13">
        <v>5.6668459999999997E-2</v>
      </c>
      <c r="AR162" s="13">
        <v>5.2596600000000002E-3</v>
      </c>
      <c r="AS162" s="13">
        <v>0.16064707</v>
      </c>
      <c r="AT162" s="13">
        <v>3.3538610000000003E-2</v>
      </c>
      <c r="AU162" s="13">
        <v>5.6668459999999997E-2</v>
      </c>
      <c r="AV162" s="13">
        <v>5.2596600000000002E-3</v>
      </c>
      <c r="AW162" s="13">
        <v>0.16064707</v>
      </c>
      <c r="AX162" s="13">
        <v>1.5151515151515201E-2</v>
      </c>
      <c r="AY162" s="13">
        <v>0.04</v>
      </c>
      <c r="AZ162" s="13">
        <v>0</v>
      </c>
      <c r="BA162" s="13">
        <v>0.140625</v>
      </c>
      <c r="BB162" s="13"/>
      <c r="BC162" s="13"/>
      <c r="BD162" s="13"/>
      <c r="BE162" s="13"/>
      <c r="BF162" s="13"/>
      <c r="BG162" s="13"/>
      <c r="BH162" s="13"/>
      <c r="BI162" s="13"/>
      <c r="BJ162" s="13"/>
      <c r="BK162" s="13"/>
      <c r="BL162" s="13"/>
      <c r="BM162" s="13"/>
      <c r="BN162" s="13"/>
      <c r="BO162" s="13"/>
      <c r="BP162" s="13"/>
      <c r="BQ162" s="13"/>
      <c r="BR162" s="13"/>
      <c r="BS162" s="13"/>
      <c r="BT162" s="13"/>
      <c r="BU162" s="13"/>
      <c r="BV162" s="13"/>
      <c r="BW162" s="13"/>
      <c r="BX162" s="13"/>
      <c r="BY162" s="13"/>
      <c r="BZ162" s="14">
        <f>+INDEX('Monthy Targets'!V:V,MATCH(FY2018_ALL_Targets!$B162,'Monthy Targets'!$B:$B,0))</f>
        <v>6.73</v>
      </c>
      <c r="CA162" s="14">
        <f>+INDEX('Monthy Targets'!W:W,MATCH(FY2018_ALL_Targets!$B162,'Monthy Targets'!$B:$B,0))</f>
        <v>6.73</v>
      </c>
      <c r="CB162" s="14">
        <f>+INDEX('Monthy Targets'!X:X,MATCH(FY2018_ALL_Targets!$B162,'Monthy Targets'!$B:$B,0))</f>
        <v>6.73</v>
      </c>
      <c r="CC162" s="14">
        <f>+INDEX('Monthy Targets'!Y:Y,MATCH(FY2018_ALL_Targets!$B162,'Monthy Targets'!$B:$B,0))</f>
        <v>6.73</v>
      </c>
      <c r="CD162" s="14">
        <f>+INDEX('Monthy Targets'!Z:Z,MATCH(FY2018_ALL_Targets!$B162,'Monthy Targets'!$B:$B,0))</f>
        <v>6.73</v>
      </c>
      <c r="CE162" s="14">
        <f>+INDEX('Monthy Targets'!AA:AA,MATCH(FY2018_ALL_Targets!$B162,'Monthy Targets'!$B:$B,0))</f>
        <v>0</v>
      </c>
      <c r="CF162" s="14">
        <f>+INDEX('Monthy Targets'!AB:AB,MATCH(FY2018_ALL_Targets!$B162,'Monthy Targets'!$B:$B,0))</f>
        <v>0</v>
      </c>
      <c r="CG162" s="14">
        <f>+INDEX('Monthy Targets'!AC:AC,MATCH(FY2018_ALL_Targets!$B162,'Monthy Targets'!$B:$B,0))</f>
        <v>0</v>
      </c>
      <c r="CH162" s="14">
        <f>+INDEX('Monthy Targets'!AD:AD,MATCH(FY2018_ALL_Targets!$B162,'Monthy Targets'!$B:$B,0))</f>
        <v>0</v>
      </c>
      <c r="CI162" s="14">
        <f>+INDEX('Monthy Targets'!AE:AE,MATCH(FY2018_ALL_Targets!$B162,'Monthy Targets'!$B:$B,0))</f>
        <v>0</v>
      </c>
      <c r="CJ162" s="14">
        <f>+INDEX('Monthy Targets'!AF:AF,MATCH(FY2018_ALL_Targets!$B162,'Monthy Targets'!$B:$B,0))</f>
        <v>0</v>
      </c>
      <c r="CK162" s="14">
        <f>+INDEX('Monthy Targets'!AG:AG,MATCH(FY2018_ALL_Targets!$B162,'Monthy Targets'!$B:$B,0))</f>
        <v>0</v>
      </c>
      <c r="CL162" s="14">
        <v>0.45</v>
      </c>
      <c r="CM162" s="14">
        <v>0.45</v>
      </c>
      <c r="CN162" s="14">
        <v>0.45</v>
      </c>
      <c r="CO162" s="14">
        <v>0.45</v>
      </c>
      <c r="DB162" s="14">
        <v>0.83</v>
      </c>
      <c r="DC162" s="14">
        <v>0.83</v>
      </c>
      <c r="DD162" s="14">
        <v>0.83</v>
      </c>
      <c r="DE162" s="14">
        <v>0.83</v>
      </c>
      <c r="DR162" s="14">
        <v>1.26</v>
      </c>
      <c r="DV162" s="12">
        <f t="shared" si="7"/>
        <v>0</v>
      </c>
      <c r="DW162" s="12">
        <f t="shared" si="8"/>
        <v>0</v>
      </c>
      <c r="DX162" s="12">
        <f t="shared" si="6"/>
        <v>0</v>
      </c>
    </row>
    <row r="163" spans="1:128" x14ac:dyDescent="0.25">
      <c r="A163" s="293">
        <v>5262</v>
      </c>
      <c r="B163" s="293">
        <v>675139</v>
      </c>
      <c r="C163" s="293">
        <v>1026188</v>
      </c>
      <c r="D163" s="14">
        <v>1104233592</v>
      </c>
      <c r="F163" s="27" t="s">
        <v>1274</v>
      </c>
      <c r="G163" s="12" t="s">
        <v>1065</v>
      </c>
      <c r="H163" s="27" t="s">
        <v>1295</v>
      </c>
      <c r="I163" s="12" t="s">
        <v>1066</v>
      </c>
      <c r="J163" s="13">
        <v>2.89256198347107E-2</v>
      </c>
      <c r="K163" s="13">
        <v>7.3333333333333306E-2</v>
      </c>
      <c r="L163" s="13">
        <v>8.2644628099173608E-3</v>
      </c>
      <c r="M163" s="13">
        <v>0.28510638297872298</v>
      </c>
      <c r="N163" s="13">
        <v>3.3538610000000003E-2</v>
      </c>
      <c r="O163" s="13">
        <v>5.6668459999999997E-2</v>
      </c>
      <c r="P163" s="13">
        <v>5.2596600000000002E-3</v>
      </c>
      <c r="Q163" s="13">
        <v>0.16064707</v>
      </c>
      <c r="R163" s="13">
        <v>3.3538610000000003E-2</v>
      </c>
      <c r="S163" s="13">
        <v>7.2086666666666702E-2</v>
      </c>
      <c r="T163" s="13">
        <v>8.1239669421487599E-3</v>
      </c>
      <c r="U163" s="13">
        <v>0.28025957446808503</v>
      </c>
      <c r="V163" s="13">
        <v>3.3538610000000003E-2</v>
      </c>
      <c r="W163" s="13">
        <v>6.9666666666666696E-2</v>
      </c>
      <c r="X163" s="13">
        <v>7.8512396694214899E-3</v>
      </c>
      <c r="Y163" s="13">
        <v>0.27085106382978702</v>
      </c>
      <c r="Z163" s="13">
        <v>3.3538610000000003E-2</v>
      </c>
      <c r="AA163" s="13">
        <v>7.084E-2</v>
      </c>
      <c r="AB163" s="13">
        <v>7.9834710743801694E-3</v>
      </c>
      <c r="AC163" s="13">
        <v>0.27541276595744701</v>
      </c>
      <c r="AD163" s="13">
        <v>3.3538610000000003E-2</v>
      </c>
      <c r="AE163" s="13">
        <v>6.6000000000000003E-2</v>
      </c>
      <c r="AF163" s="13">
        <v>7.4380165289256199E-3</v>
      </c>
      <c r="AG163" s="13">
        <v>0.256595744680851</v>
      </c>
      <c r="AH163" s="13">
        <v>3.3538610000000003E-2</v>
      </c>
      <c r="AI163" s="13">
        <v>6.9593333333333299E-2</v>
      </c>
      <c r="AJ163" s="13">
        <v>7.8429752066115702E-3</v>
      </c>
      <c r="AK163" s="13">
        <v>0.270565957446809</v>
      </c>
      <c r="AL163" s="13">
        <v>3.3538610000000003E-2</v>
      </c>
      <c r="AM163" s="13">
        <v>6.2333333333333303E-2</v>
      </c>
      <c r="AN163" s="13">
        <v>7.0247933884297498E-3</v>
      </c>
      <c r="AO163" s="13">
        <v>0.24234042553191501</v>
      </c>
      <c r="AP163" s="13">
        <v>3.3538610000000003E-2</v>
      </c>
      <c r="AQ163" s="13">
        <v>6.8199999999999997E-2</v>
      </c>
      <c r="AR163" s="13">
        <v>7.6859504132231402E-3</v>
      </c>
      <c r="AS163" s="13">
        <v>0.26514893617021301</v>
      </c>
      <c r="AT163" s="13">
        <v>3.3538610000000003E-2</v>
      </c>
      <c r="AU163" s="13">
        <v>5.86666666666667E-2</v>
      </c>
      <c r="AV163" s="13">
        <v>6.6115702479338902E-3</v>
      </c>
      <c r="AW163" s="13">
        <v>0.22808510638297899</v>
      </c>
      <c r="AX163" s="13">
        <v>6.6666666666666693E-2</v>
      </c>
      <c r="AY163" s="13">
        <v>9.6774193548387094E-2</v>
      </c>
      <c r="AZ163" s="13">
        <v>0</v>
      </c>
      <c r="BA163" s="13">
        <v>0.54385964912280704</v>
      </c>
      <c r="BB163" s="13"/>
      <c r="BC163" s="13"/>
      <c r="BD163" s="13"/>
      <c r="BE163" s="13"/>
      <c r="BF163" s="13"/>
      <c r="BG163" s="13"/>
      <c r="BH163" s="13"/>
      <c r="BI163" s="13"/>
      <c r="BJ163" s="13"/>
      <c r="BK163" s="13"/>
      <c r="BL163" s="13"/>
      <c r="BM163" s="13"/>
      <c r="BN163" s="13"/>
      <c r="BO163" s="13"/>
      <c r="BP163" s="13"/>
      <c r="BQ163" s="13"/>
      <c r="BR163" s="13"/>
      <c r="BS163" s="13"/>
      <c r="BT163" s="13"/>
      <c r="BU163" s="13"/>
      <c r="BV163" s="13"/>
      <c r="BW163" s="13"/>
      <c r="BX163" s="13"/>
      <c r="BY163" s="13"/>
      <c r="BZ163" s="14">
        <f>+INDEX('Monthy Targets'!V:V,MATCH(FY2018_ALL_Targets!$B163,'Monthy Targets'!$B:$B,0))</f>
        <v>5.82</v>
      </c>
      <c r="CA163" s="14">
        <f>+INDEX('Monthy Targets'!W:W,MATCH(FY2018_ALL_Targets!$B163,'Monthy Targets'!$B:$B,0))</f>
        <v>5.82</v>
      </c>
      <c r="CB163" s="14">
        <f>+INDEX('Monthy Targets'!X:X,MATCH(FY2018_ALL_Targets!$B163,'Monthy Targets'!$B:$B,0))</f>
        <v>5.82</v>
      </c>
      <c r="CC163" s="14">
        <f>+INDEX('Monthy Targets'!Y:Y,MATCH(FY2018_ALL_Targets!$B163,'Monthy Targets'!$B:$B,0))</f>
        <v>5.82</v>
      </c>
      <c r="CD163" s="14">
        <f>+INDEX('Monthy Targets'!Z:Z,MATCH(FY2018_ALL_Targets!$B163,'Monthy Targets'!$B:$B,0))</f>
        <v>5.82</v>
      </c>
      <c r="CE163" s="14">
        <f>+INDEX('Monthy Targets'!AA:AA,MATCH(FY2018_ALL_Targets!$B163,'Monthy Targets'!$B:$B,0))</f>
        <v>0</v>
      </c>
      <c r="CF163" s="14">
        <f>+INDEX('Monthy Targets'!AB:AB,MATCH(FY2018_ALL_Targets!$B163,'Monthy Targets'!$B:$B,0))</f>
        <v>0</v>
      </c>
      <c r="CG163" s="14">
        <f>+INDEX('Monthy Targets'!AC:AC,MATCH(FY2018_ALL_Targets!$B163,'Monthy Targets'!$B:$B,0))</f>
        <v>0</v>
      </c>
      <c r="CH163" s="14">
        <f>+INDEX('Monthy Targets'!AD:AD,MATCH(FY2018_ALL_Targets!$B163,'Monthy Targets'!$B:$B,0))</f>
        <v>0</v>
      </c>
      <c r="CI163" s="14">
        <f>+INDEX('Monthy Targets'!AE:AE,MATCH(FY2018_ALL_Targets!$B163,'Monthy Targets'!$B:$B,0))</f>
        <v>0</v>
      </c>
      <c r="CJ163" s="14">
        <f>+INDEX('Monthy Targets'!AF:AF,MATCH(FY2018_ALL_Targets!$B163,'Monthy Targets'!$B:$B,0))</f>
        <v>0</v>
      </c>
      <c r="CK163" s="14">
        <f>+INDEX('Monthy Targets'!AG:AG,MATCH(FY2018_ALL_Targets!$B163,'Monthy Targets'!$B:$B,0))</f>
        <v>0</v>
      </c>
      <c r="CL163" s="14">
        <v>0</v>
      </c>
      <c r="CM163" s="14">
        <v>0</v>
      </c>
      <c r="CN163" s="14">
        <v>0.39</v>
      </c>
      <c r="CO163" s="14">
        <v>0</v>
      </c>
      <c r="DB163" s="14">
        <v>0</v>
      </c>
      <c r="DC163" s="14">
        <v>0</v>
      </c>
      <c r="DD163" s="14">
        <v>0.72</v>
      </c>
      <c r="DE163" s="14">
        <v>0</v>
      </c>
      <c r="DR163" s="14">
        <v>0.74</v>
      </c>
      <c r="DV163" s="12">
        <f t="shared" si="7"/>
        <v>0</v>
      </c>
      <c r="DW163" s="12">
        <f t="shared" si="8"/>
        <v>0</v>
      </c>
      <c r="DX163" s="12">
        <f t="shared" si="6"/>
        <v>0</v>
      </c>
    </row>
    <row r="164" spans="1:128" x14ac:dyDescent="0.25">
      <c r="A164" s="293">
        <v>4025</v>
      </c>
      <c r="B164" s="293">
        <v>675141</v>
      </c>
      <c r="C164" s="293">
        <v>1026187</v>
      </c>
      <c r="D164" s="14">
        <v>1760899157</v>
      </c>
      <c r="F164" s="27" t="s">
        <v>1274</v>
      </c>
      <c r="G164" s="12" t="s">
        <v>554</v>
      </c>
      <c r="H164" s="27" t="s">
        <v>1295</v>
      </c>
      <c r="I164" s="12" t="s">
        <v>555</v>
      </c>
      <c r="J164" s="13">
        <v>2.33644859813084E-2</v>
      </c>
      <c r="K164" s="13">
        <v>7.1129707112970703E-2</v>
      </c>
      <c r="L164" s="13">
        <v>2.3364485981308401E-3</v>
      </c>
      <c r="M164" s="13">
        <v>0.27156549520766798</v>
      </c>
      <c r="N164" s="13">
        <v>3.3538610000000003E-2</v>
      </c>
      <c r="O164" s="13">
        <v>5.6668459999999997E-2</v>
      </c>
      <c r="P164" s="13">
        <v>5.2596600000000002E-3</v>
      </c>
      <c r="Q164" s="13">
        <v>0.16064707</v>
      </c>
      <c r="R164" s="13">
        <v>3.3538610000000003E-2</v>
      </c>
      <c r="S164" s="13">
        <v>6.9920502092050196E-2</v>
      </c>
      <c r="T164" s="13">
        <v>5.2596600000000002E-3</v>
      </c>
      <c r="U164" s="13">
        <v>0.266948881789137</v>
      </c>
      <c r="V164" s="13">
        <v>3.3538610000000003E-2</v>
      </c>
      <c r="W164" s="13">
        <v>6.7573221757322194E-2</v>
      </c>
      <c r="X164" s="13">
        <v>5.2596600000000002E-3</v>
      </c>
      <c r="Y164" s="13">
        <v>0.257987220447284</v>
      </c>
      <c r="Z164" s="13">
        <v>3.3538610000000003E-2</v>
      </c>
      <c r="AA164" s="13">
        <v>6.8711297071129704E-2</v>
      </c>
      <c r="AB164" s="13">
        <v>5.2596600000000002E-3</v>
      </c>
      <c r="AC164" s="13">
        <v>0.26233226837060702</v>
      </c>
      <c r="AD164" s="13">
        <v>3.3538610000000003E-2</v>
      </c>
      <c r="AE164" s="13">
        <v>6.4016736401673602E-2</v>
      </c>
      <c r="AF164" s="13">
        <v>5.2596600000000002E-3</v>
      </c>
      <c r="AG164" s="13">
        <v>0.244408945686901</v>
      </c>
      <c r="AH164" s="13">
        <v>3.3538610000000003E-2</v>
      </c>
      <c r="AI164" s="13">
        <v>6.7502092050209198E-2</v>
      </c>
      <c r="AJ164" s="13">
        <v>5.2596600000000002E-3</v>
      </c>
      <c r="AK164" s="13">
        <v>0.25771565495207699</v>
      </c>
      <c r="AL164" s="13">
        <v>3.3538610000000003E-2</v>
      </c>
      <c r="AM164" s="13">
        <v>6.04602510460251E-2</v>
      </c>
      <c r="AN164" s="13">
        <v>5.2596600000000002E-3</v>
      </c>
      <c r="AO164" s="13">
        <v>0.23083067092651799</v>
      </c>
      <c r="AP164" s="13">
        <v>3.3538610000000003E-2</v>
      </c>
      <c r="AQ164" s="13">
        <v>6.6150627615062796E-2</v>
      </c>
      <c r="AR164" s="13">
        <v>5.2596600000000002E-3</v>
      </c>
      <c r="AS164" s="13">
        <v>0.25255591054313098</v>
      </c>
      <c r="AT164" s="13">
        <v>3.3538610000000003E-2</v>
      </c>
      <c r="AU164" s="13">
        <v>5.6903765690376598E-2</v>
      </c>
      <c r="AV164" s="13">
        <v>5.2596600000000002E-3</v>
      </c>
      <c r="AW164" s="13">
        <v>0.21725239616613401</v>
      </c>
      <c r="AX164" s="13">
        <v>0.108108108108108</v>
      </c>
      <c r="AY164" s="13">
        <v>2.8571428571428598E-2</v>
      </c>
      <c r="AZ164" s="13">
        <v>0</v>
      </c>
      <c r="BA164" s="13">
        <v>0.230769230769231</v>
      </c>
      <c r="BB164" s="13"/>
      <c r="BC164" s="13"/>
      <c r="BD164" s="13"/>
      <c r="BE164" s="13"/>
      <c r="BF164" s="13"/>
      <c r="BG164" s="13"/>
      <c r="BH164" s="13"/>
      <c r="BI164" s="13"/>
      <c r="BJ164" s="13"/>
      <c r="BK164" s="13"/>
      <c r="BL164" s="13"/>
      <c r="BM164" s="13"/>
      <c r="BN164" s="13"/>
      <c r="BO164" s="13"/>
      <c r="BP164" s="13"/>
      <c r="BQ164" s="13"/>
      <c r="BR164" s="13"/>
      <c r="BS164" s="13"/>
      <c r="BT164" s="13"/>
      <c r="BU164" s="13"/>
      <c r="BV164" s="13"/>
      <c r="BW164" s="13"/>
      <c r="BX164" s="13"/>
      <c r="BY164" s="13"/>
      <c r="BZ164" s="14">
        <f>+INDEX('Monthy Targets'!V:V,MATCH(FY2018_ALL_Targets!$B164,'Monthy Targets'!$B:$B,0))</f>
        <v>12.59</v>
      </c>
      <c r="CA164" s="14">
        <f>+INDEX('Monthy Targets'!W:W,MATCH(FY2018_ALL_Targets!$B164,'Monthy Targets'!$B:$B,0))</f>
        <v>12.59</v>
      </c>
      <c r="CB164" s="14">
        <f>+INDEX('Monthy Targets'!X:X,MATCH(FY2018_ALL_Targets!$B164,'Monthy Targets'!$B:$B,0))</f>
        <v>12.59</v>
      </c>
      <c r="CC164" s="14">
        <f>+INDEX('Monthy Targets'!Y:Y,MATCH(FY2018_ALL_Targets!$B164,'Monthy Targets'!$B:$B,0))</f>
        <v>12.59</v>
      </c>
      <c r="CD164" s="14">
        <f>+INDEX('Monthy Targets'!Z:Z,MATCH(FY2018_ALL_Targets!$B164,'Monthy Targets'!$B:$B,0))</f>
        <v>12.59</v>
      </c>
      <c r="CE164" s="14">
        <f>+INDEX('Monthy Targets'!AA:AA,MATCH(FY2018_ALL_Targets!$B164,'Monthy Targets'!$B:$B,0))</f>
        <v>0</v>
      </c>
      <c r="CF164" s="14">
        <f>+INDEX('Monthy Targets'!AB:AB,MATCH(FY2018_ALL_Targets!$B164,'Monthy Targets'!$B:$B,0))</f>
        <v>0</v>
      </c>
      <c r="CG164" s="14">
        <f>+INDEX('Monthy Targets'!AC:AC,MATCH(FY2018_ALL_Targets!$B164,'Monthy Targets'!$B:$B,0))</f>
        <v>0</v>
      </c>
      <c r="CH164" s="14">
        <f>+INDEX('Monthy Targets'!AD:AD,MATCH(FY2018_ALL_Targets!$B164,'Monthy Targets'!$B:$B,0))</f>
        <v>0</v>
      </c>
      <c r="CI164" s="14">
        <f>+INDEX('Monthy Targets'!AE:AE,MATCH(FY2018_ALL_Targets!$B164,'Monthy Targets'!$B:$B,0))</f>
        <v>0</v>
      </c>
      <c r="CJ164" s="14">
        <f>+INDEX('Monthy Targets'!AF:AF,MATCH(FY2018_ALL_Targets!$B164,'Monthy Targets'!$B:$B,0))</f>
        <v>0</v>
      </c>
      <c r="CK164" s="14">
        <f>+INDEX('Monthy Targets'!AG:AG,MATCH(FY2018_ALL_Targets!$B164,'Monthy Targets'!$B:$B,0))</f>
        <v>0</v>
      </c>
      <c r="CL164" s="14">
        <v>0</v>
      </c>
      <c r="CM164" s="14">
        <v>0.84</v>
      </c>
      <c r="CN164" s="14">
        <v>0.84</v>
      </c>
      <c r="CO164" s="14">
        <v>0.84</v>
      </c>
      <c r="DB164" s="14">
        <v>0</v>
      </c>
      <c r="DC164" s="14">
        <v>1.55</v>
      </c>
      <c r="DD164" s="14">
        <v>1.55</v>
      </c>
      <c r="DE164" s="14">
        <v>1.55</v>
      </c>
      <c r="DR164" s="14">
        <v>2.11</v>
      </c>
      <c r="DV164" s="12">
        <f t="shared" si="7"/>
        <v>0</v>
      </c>
      <c r="DW164" s="12">
        <f t="shared" si="8"/>
        <v>0</v>
      </c>
      <c r="DX164" s="12">
        <f t="shared" si="6"/>
        <v>0</v>
      </c>
    </row>
    <row r="165" spans="1:128" x14ac:dyDescent="0.25">
      <c r="A165" s="293">
        <v>4608</v>
      </c>
      <c r="B165" s="293">
        <v>675151</v>
      </c>
      <c r="C165" s="293">
        <v>1015207</v>
      </c>
      <c r="D165" s="14">
        <v>1033316203</v>
      </c>
      <c r="F165" s="27" t="s">
        <v>1296</v>
      </c>
      <c r="G165" s="12" t="s">
        <v>744</v>
      </c>
      <c r="H165" s="27" t="s">
        <v>1313</v>
      </c>
      <c r="I165" s="12" t="s">
        <v>745</v>
      </c>
      <c r="J165" s="13">
        <v>1.02564102564103E-2</v>
      </c>
      <c r="K165" s="13">
        <v>3.2520325203252001E-2</v>
      </c>
      <c r="L165" s="13">
        <v>0</v>
      </c>
      <c r="M165" s="13">
        <v>0.23684210526315799</v>
      </c>
      <c r="N165" s="13">
        <v>3.3538610000000003E-2</v>
      </c>
      <c r="O165" s="13">
        <v>5.6668459999999997E-2</v>
      </c>
      <c r="P165" s="13">
        <v>5.2596600000000002E-3</v>
      </c>
      <c r="Q165" s="13">
        <v>0.16064707</v>
      </c>
      <c r="R165" s="13">
        <v>3.3538610000000003E-2</v>
      </c>
      <c r="S165" s="13">
        <v>5.6668459999999997E-2</v>
      </c>
      <c r="T165" s="13">
        <v>5.2596600000000002E-3</v>
      </c>
      <c r="U165" s="13">
        <v>0.232815789473684</v>
      </c>
      <c r="V165" s="13">
        <v>3.3538610000000003E-2</v>
      </c>
      <c r="W165" s="13">
        <v>5.6668459999999997E-2</v>
      </c>
      <c r="X165" s="13">
        <v>5.2596600000000002E-3</v>
      </c>
      <c r="Y165" s="13">
        <v>0.22500000000000001</v>
      </c>
      <c r="Z165" s="13">
        <v>3.3538610000000003E-2</v>
      </c>
      <c r="AA165" s="13">
        <v>5.6668459999999997E-2</v>
      </c>
      <c r="AB165" s="13">
        <v>5.2596600000000002E-3</v>
      </c>
      <c r="AC165" s="13">
        <v>0.22878947368421099</v>
      </c>
      <c r="AD165" s="13">
        <v>3.3538610000000003E-2</v>
      </c>
      <c r="AE165" s="13">
        <v>5.6668459999999997E-2</v>
      </c>
      <c r="AF165" s="13">
        <v>5.2596600000000002E-3</v>
      </c>
      <c r="AG165" s="13">
        <v>0.21315789473684199</v>
      </c>
      <c r="AH165" s="13">
        <v>3.3538610000000003E-2</v>
      </c>
      <c r="AI165" s="13">
        <v>5.6668459999999997E-2</v>
      </c>
      <c r="AJ165" s="13">
        <v>5.2596600000000002E-3</v>
      </c>
      <c r="AK165" s="13">
        <v>0.224763157894737</v>
      </c>
      <c r="AL165" s="13">
        <v>3.3538610000000003E-2</v>
      </c>
      <c r="AM165" s="13">
        <v>5.6668459999999997E-2</v>
      </c>
      <c r="AN165" s="13">
        <v>5.2596600000000002E-3</v>
      </c>
      <c r="AO165" s="13">
        <v>0.201315789473684</v>
      </c>
      <c r="AP165" s="13">
        <v>3.3538610000000003E-2</v>
      </c>
      <c r="AQ165" s="13">
        <v>5.6668459999999997E-2</v>
      </c>
      <c r="AR165" s="13">
        <v>5.2596600000000002E-3</v>
      </c>
      <c r="AS165" s="13">
        <v>0.22026315789473699</v>
      </c>
      <c r="AT165" s="13">
        <v>3.3538610000000003E-2</v>
      </c>
      <c r="AU165" s="13">
        <v>5.6668459999999997E-2</v>
      </c>
      <c r="AV165" s="13">
        <v>5.2596600000000002E-3</v>
      </c>
      <c r="AW165" s="13">
        <v>0.18947368421052599</v>
      </c>
      <c r="AX165" s="13">
        <v>2.0833333333333301E-2</v>
      </c>
      <c r="AY165" s="13">
        <v>3.3333333333333298E-2</v>
      </c>
      <c r="AZ165" s="13">
        <v>0</v>
      </c>
      <c r="BA165" s="13">
        <v>0.15217391304347799</v>
      </c>
      <c r="BB165" s="13"/>
      <c r="BC165" s="13"/>
      <c r="BD165" s="13"/>
      <c r="BE165" s="13"/>
      <c r="BF165" s="13"/>
      <c r="BG165" s="13"/>
      <c r="BH165" s="13"/>
      <c r="BI165" s="13"/>
      <c r="BJ165" s="13"/>
      <c r="BK165" s="13"/>
      <c r="BL165" s="13"/>
      <c r="BM165" s="13"/>
      <c r="BN165" s="13"/>
      <c r="BO165" s="13"/>
      <c r="BP165" s="13"/>
      <c r="BQ165" s="13"/>
      <c r="BR165" s="13"/>
      <c r="BS165" s="13"/>
      <c r="BT165" s="13"/>
      <c r="BU165" s="13"/>
      <c r="BV165" s="13"/>
      <c r="BW165" s="13"/>
      <c r="BX165" s="13"/>
      <c r="BY165" s="13"/>
      <c r="BZ165" s="14">
        <f>+INDEX('Monthy Targets'!V:V,MATCH(FY2018_ALL_Targets!$B165,'Monthy Targets'!$B:$B,0))</f>
        <v>3.83</v>
      </c>
      <c r="CA165" s="14">
        <f>+INDEX('Monthy Targets'!W:W,MATCH(FY2018_ALL_Targets!$B165,'Monthy Targets'!$B:$B,0))</f>
        <v>3.83</v>
      </c>
      <c r="CB165" s="14">
        <f>+INDEX('Monthy Targets'!X:X,MATCH(FY2018_ALL_Targets!$B165,'Monthy Targets'!$B:$B,0))</f>
        <v>3.83</v>
      </c>
      <c r="CC165" s="14">
        <f>+INDEX('Monthy Targets'!Y:Y,MATCH(FY2018_ALL_Targets!$B165,'Monthy Targets'!$B:$B,0))</f>
        <v>3.83</v>
      </c>
      <c r="CD165" s="14">
        <f>+INDEX('Monthy Targets'!Z:Z,MATCH(FY2018_ALL_Targets!$B165,'Monthy Targets'!$B:$B,0))</f>
        <v>3.83</v>
      </c>
      <c r="CE165" s="14">
        <f>+INDEX('Monthy Targets'!AA:AA,MATCH(FY2018_ALL_Targets!$B165,'Monthy Targets'!$B:$B,0))</f>
        <v>0</v>
      </c>
      <c r="CF165" s="14">
        <f>+INDEX('Monthy Targets'!AB:AB,MATCH(FY2018_ALL_Targets!$B165,'Monthy Targets'!$B:$B,0))</f>
        <v>0</v>
      </c>
      <c r="CG165" s="14">
        <f>+INDEX('Monthy Targets'!AC:AC,MATCH(FY2018_ALL_Targets!$B165,'Monthy Targets'!$B:$B,0))</f>
        <v>0</v>
      </c>
      <c r="CH165" s="14">
        <f>+INDEX('Monthy Targets'!AD:AD,MATCH(FY2018_ALL_Targets!$B165,'Monthy Targets'!$B:$B,0))</f>
        <v>0</v>
      </c>
      <c r="CI165" s="14">
        <f>+INDEX('Monthy Targets'!AE:AE,MATCH(FY2018_ALL_Targets!$B165,'Monthy Targets'!$B:$B,0))</f>
        <v>0</v>
      </c>
      <c r="CJ165" s="14">
        <f>+INDEX('Monthy Targets'!AF:AF,MATCH(FY2018_ALL_Targets!$B165,'Monthy Targets'!$B:$B,0))</f>
        <v>0</v>
      </c>
      <c r="CK165" s="14">
        <f>+INDEX('Monthy Targets'!AG:AG,MATCH(FY2018_ALL_Targets!$B165,'Monthy Targets'!$B:$B,0))</f>
        <v>0</v>
      </c>
      <c r="CL165" s="14">
        <v>0.26</v>
      </c>
      <c r="CM165" s="14">
        <v>0.26</v>
      </c>
      <c r="CN165" s="14">
        <v>0.26</v>
      </c>
      <c r="CO165" s="14">
        <v>0.26</v>
      </c>
      <c r="DB165" s="14">
        <v>0.47</v>
      </c>
      <c r="DC165" s="14">
        <v>0.47</v>
      </c>
      <c r="DD165" s="14">
        <v>0.47</v>
      </c>
      <c r="DE165" s="14">
        <v>0.47</v>
      </c>
      <c r="DR165" s="14">
        <v>0.72</v>
      </c>
      <c r="DV165" s="12">
        <f t="shared" si="7"/>
        <v>0</v>
      </c>
      <c r="DW165" s="12">
        <f t="shared" si="8"/>
        <v>0</v>
      </c>
      <c r="DX165" s="12">
        <f t="shared" si="6"/>
        <v>0</v>
      </c>
    </row>
    <row r="166" spans="1:128" x14ac:dyDescent="0.25">
      <c r="A166" s="293">
        <v>5078</v>
      </c>
      <c r="B166" s="293">
        <v>675153</v>
      </c>
      <c r="C166" s="293">
        <v>1026276</v>
      </c>
      <c r="D166" s="14">
        <v>1588063820</v>
      </c>
      <c r="F166" s="27" t="s">
        <v>1293</v>
      </c>
      <c r="G166" s="12" t="s">
        <v>942</v>
      </c>
      <c r="H166" s="27" t="s">
        <v>1394</v>
      </c>
      <c r="I166" s="12" t="s">
        <v>943</v>
      </c>
      <c r="J166" s="13">
        <v>1.9656019656019701E-2</v>
      </c>
      <c r="K166" s="13">
        <v>7.3578595317725801E-2</v>
      </c>
      <c r="L166" s="13">
        <v>0</v>
      </c>
      <c r="M166" s="13">
        <v>0.119170984455959</v>
      </c>
      <c r="N166" s="13">
        <v>3.3538610000000003E-2</v>
      </c>
      <c r="O166" s="13">
        <v>5.6668459999999997E-2</v>
      </c>
      <c r="P166" s="13">
        <v>5.2596600000000002E-3</v>
      </c>
      <c r="Q166" s="13">
        <v>0.16064707</v>
      </c>
      <c r="R166" s="13">
        <v>3.3538610000000003E-2</v>
      </c>
      <c r="S166" s="13">
        <v>7.2327759197324398E-2</v>
      </c>
      <c r="T166" s="13">
        <v>5.2596600000000002E-3</v>
      </c>
      <c r="U166" s="13">
        <v>0.16064707</v>
      </c>
      <c r="V166" s="13">
        <v>3.3538610000000003E-2</v>
      </c>
      <c r="W166" s="13">
        <v>6.9899665551839504E-2</v>
      </c>
      <c r="X166" s="13">
        <v>5.2596600000000002E-3</v>
      </c>
      <c r="Y166" s="13">
        <v>0.16064707</v>
      </c>
      <c r="Z166" s="13">
        <v>3.3538610000000003E-2</v>
      </c>
      <c r="AA166" s="13">
        <v>7.1076923076923093E-2</v>
      </c>
      <c r="AB166" s="13">
        <v>5.2596600000000002E-3</v>
      </c>
      <c r="AC166" s="13">
        <v>0.16064707</v>
      </c>
      <c r="AD166" s="13">
        <v>3.3538610000000003E-2</v>
      </c>
      <c r="AE166" s="13">
        <v>6.6220735785953194E-2</v>
      </c>
      <c r="AF166" s="13">
        <v>5.2596600000000002E-3</v>
      </c>
      <c r="AG166" s="13">
        <v>0.16064707</v>
      </c>
      <c r="AH166" s="13">
        <v>3.3538610000000003E-2</v>
      </c>
      <c r="AI166" s="13">
        <v>6.9826086956521705E-2</v>
      </c>
      <c r="AJ166" s="13">
        <v>5.2596600000000002E-3</v>
      </c>
      <c r="AK166" s="13">
        <v>0.16064707</v>
      </c>
      <c r="AL166" s="13">
        <v>3.3538610000000003E-2</v>
      </c>
      <c r="AM166" s="13">
        <v>6.2541806020066898E-2</v>
      </c>
      <c r="AN166" s="13">
        <v>5.2596600000000002E-3</v>
      </c>
      <c r="AO166" s="13">
        <v>0.16064707</v>
      </c>
      <c r="AP166" s="13">
        <v>3.3538610000000003E-2</v>
      </c>
      <c r="AQ166" s="13">
        <v>6.8428093645484994E-2</v>
      </c>
      <c r="AR166" s="13">
        <v>5.2596600000000002E-3</v>
      </c>
      <c r="AS166" s="13">
        <v>0.16064707</v>
      </c>
      <c r="AT166" s="13">
        <v>3.3538610000000003E-2</v>
      </c>
      <c r="AU166" s="13">
        <v>5.8862876254180602E-2</v>
      </c>
      <c r="AV166" s="13">
        <v>5.2596600000000002E-3</v>
      </c>
      <c r="AW166" s="13">
        <v>0.16064707</v>
      </c>
      <c r="AX166" s="13">
        <v>0</v>
      </c>
      <c r="AY166" s="13">
        <v>5.1948051948052E-2</v>
      </c>
      <c r="AZ166" s="13">
        <v>0</v>
      </c>
      <c r="BA166" s="13">
        <v>0.12621359223301001</v>
      </c>
      <c r="BB166" s="13"/>
      <c r="BC166" s="13"/>
      <c r="BD166" s="13"/>
      <c r="BE166" s="13"/>
      <c r="BF166" s="13"/>
      <c r="BG166" s="13"/>
      <c r="BH166" s="13"/>
      <c r="BI166" s="13"/>
      <c r="BJ166" s="13"/>
      <c r="BK166" s="13"/>
      <c r="BL166" s="13"/>
      <c r="BM166" s="13"/>
      <c r="BN166" s="13"/>
      <c r="BO166" s="13"/>
      <c r="BP166" s="13"/>
      <c r="BQ166" s="13"/>
      <c r="BR166" s="13"/>
      <c r="BS166" s="13"/>
      <c r="BT166" s="13"/>
      <c r="BU166" s="13"/>
      <c r="BV166" s="13"/>
      <c r="BW166" s="13"/>
      <c r="BX166" s="13"/>
      <c r="BY166" s="13"/>
      <c r="BZ166" s="14">
        <f>+INDEX('Monthy Targets'!V:V,MATCH(FY2018_ALL_Targets!$B166,'Monthy Targets'!$B:$B,0))</f>
        <v>9.09</v>
      </c>
      <c r="CA166" s="14">
        <f>+INDEX('Monthy Targets'!W:W,MATCH(FY2018_ALL_Targets!$B166,'Monthy Targets'!$B:$B,0))</f>
        <v>9.09</v>
      </c>
      <c r="CB166" s="14">
        <f>+INDEX('Monthy Targets'!X:X,MATCH(FY2018_ALL_Targets!$B166,'Monthy Targets'!$B:$B,0))</f>
        <v>9.09</v>
      </c>
      <c r="CC166" s="14">
        <f>+INDEX('Monthy Targets'!Y:Y,MATCH(FY2018_ALL_Targets!$B166,'Monthy Targets'!$B:$B,0))</f>
        <v>9.09</v>
      </c>
      <c r="CD166" s="14">
        <f>+INDEX('Monthy Targets'!Z:Z,MATCH(FY2018_ALL_Targets!$B166,'Monthy Targets'!$B:$B,0))</f>
        <v>9.09</v>
      </c>
      <c r="CE166" s="14">
        <f>+INDEX('Monthy Targets'!AA:AA,MATCH(FY2018_ALL_Targets!$B166,'Monthy Targets'!$B:$B,0))</f>
        <v>0</v>
      </c>
      <c r="CF166" s="14">
        <f>+INDEX('Monthy Targets'!AB:AB,MATCH(FY2018_ALL_Targets!$B166,'Monthy Targets'!$B:$B,0))</f>
        <v>0</v>
      </c>
      <c r="CG166" s="14">
        <f>+INDEX('Monthy Targets'!AC:AC,MATCH(FY2018_ALL_Targets!$B166,'Monthy Targets'!$B:$B,0))</f>
        <v>0</v>
      </c>
      <c r="CH166" s="14">
        <f>+INDEX('Monthy Targets'!AD:AD,MATCH(FY2018_ALL_Targets!$B166,'Monthy Targets'!$B:$B,0))</f>
        <v>0</v>
      </c>
      <c r="CI166" s="14">
        <f>+INDEX('Monthy Targets'!AE:AE,MATCH(FY2018_ALL_Targets!$B166,'Monthy Targets'!$B:$B,0))</f>
        <v>0</v>
      </c>
      <c r="CJ166" s="14">
        <f>+INDEX('Monthy Targets'!AF:AF,MATCH(FY2018_ALL_Targets!$B166,'Monthy Targets'!$B:$B,0))</f>
        <v>0</v>
      </c>
      <c r="CK166" s="14">
        <f>+INDEX('Monthy Targets'!AG:AG,MATCH(FY2018_ALL_Targets!$B166,'Monthy Targets'!$B:$B,0))</f>
        <v>0</v>
      </c>
      <c r="CL166" s="14">
        <v>0.6</v>
      </c>
      <c r="CM166" s="14">
        <v>0.6</v>
      </c>
      <c r="CN166" s="14">
        <v>0.6</v>
      </c>
      <c r="CO166" s="14">
        <v>0.6</v>
      </c>
      <c r="DB166" s="14">
        <v>1.1200000000000001</v>
      </c>
      <c r="DC166" s="14">
        <v>1.1200000000000001</v>
      </c>
      <c r="DD166" s="14">
        <v>1.1200000000000001</v>
      </c>
      <c r="DE166" s="14">
        <v>1.1200000000000001</v>
      </c>
      <c r="DR166" s="14">
        <v>1.7</v>
      </c>
      <c r="DV166" s="12">
        <f t="shared" si="7"/>
        <v>0</v>
      </c>
      <c r="DW166" s="12">
        <f t="shared" si="8"/>
        <v>0</v>
      </c>
      <c r="DX166" s="12">
        <f t="shared" si="6"/>
        <v>0</v>
      </c>
    </row>
    <row r="167" spans="1:128" x14ac:dyDescent="0.25">
      <c r="A167" s="293">
        <v>5302</v>
      </c>
      <c r="B167" s="293">
        <v>675159</v>
      </c>
      <c r="C167" s="293">
        <v>1025756</v>
      </c>
      <c r="D167" s="14">
        <v>1801217997</v>
      </c>
      <c r="F167" s="27" t="s">
        <v>1274</v>
      </c>
      <c r="G167" s="12" t="s">
        <v>1081</v>
      </c>
      <c r="H167" s="27" t="s">
        <v>1289</v>
      </c>
      <c r="I167" s="12" t="s">
        <v>1082</v>
      </c>
      <c r="J167" s="13">
        <v>4.4999999999999998E-2</v>
      </c>
      <c r="K167" s="13">
        <v>4.8780487804878099E-2</v>
      </c>
      <c r="L167" s="13">
        <v>0</v>
      </c>
      <c r="M167" s="13">
        <v>0.15770609318996401</v>
      </c>
      <c r="N167" s="13">
        <v>3.3538610000000003E-2</v>
      </c>
      <c r="O167" s="13">
        <v>5.6668459999999997E-2</v>
      </c>
      <c r="P167" s="13">
        <v>5.2596600000000002E-3</v>
      </c>
      <c r="Q167" s="13">
        <v>0.16064707</v>
      </c>
      <c r="R167" s="13">
        <v>4.4234999999999997E-2</v>
      </c>
      <c r="S167" s="13">
        <v>5.6668459999999997E-2</v>
      </c>
      <c r="T167" s="13">
        <v>5.2596600000000002E-3</v>
      </c>
      <c r="U167" s="13">
        <v>0.16064707</v>
      </c>
      <c r="V167" s="13">
        <v>4.2750000000000003E-2</v>
      </c>
      <c r="W167" s="13">
        <v>5.6668459999999997E-2</v>
      </c>
      <c r="X167" s="13">
        <v>5.2596600000000002E-3</v>
      </c>
      <c r="Y167" s="13">
        <v>0.16064707</v>
      </c>
      <c r="Z167" s="13">
        <v>4.3470000000000002E-2</v>
      </c>
      <c r="AA167" s="13">
        <v>5.6668459999999997E-2</v>
      </c>
      <c r="AB167" s="13">
        <v>5.2596600000000002E-3</v>
      </c>
      <c r="AC167" s="13">
        <v>0.16064707</v>
      </c>
      <c r="AD167" s="13">
        <v>4.0500000000000001E-2</v>
      </c>
      <c r="AE167" s="13">
        <v>5.6668459999999997E-2</v>
      </c>
      <c r="AF167" s="13">
        <v>5.2596600000000002E-3</v>
      </c>
      <c r="AG167" s="13">
        <v>0.16064707</v>
      </c>
      <c r="AH167" s="13">
        <v>4.2705E-2</v>
      </c>
      <c r="AI167" s="13">
        <v>5.6668459999999997E-2</v>
      </c>
      <c r="AJ167" s="13">
        <v>5.2596600000000002E-3</v>
      </c>
      <c r="AK167" s="13">
        <v>0.16064707</v>
      </c>
      <c r="AL167" s="13">
        <v>3.8249999999999999E-2</v>
      </c>
      <c r="AM167" s="13">
        <v>5.6668459999999997E-2</v>
      </c>
      <c r="AN167" s="13">
        <v>5.2596600000000002E-3</v>
      </c>
      <c r="AO167" s="13">
        <v>0.16064707</v>
      </c>
      <c r="AP167" s="13">
        <v>4.1849999999999998E-2</v>
      </c>
      <c r="AQ167" s="13">
        <v>5.6668459999999997E-2</v>
      </c>
      <c r="AR167" s="13">
        <v>5.2596600000000002E-3</v>
      </c>
      <c r="AS167" s="13">
        <v>0.16064707</v>
      </c>
      <c r="AT167" s="13">
        <v>3.5999999999999997E-2</v>
      </c>
      <c r="AU167" s="13">
        <v>5.6668459999999997E-2</v>
      </c>
      <c r="AV167" s="13">
        <v>5.2596600000000002E-3</v>
      </c>
      <c r="AW167" s="13">
        <v>0.16064707</v>
      </c>
      <c r="AX167" s="13">
        <v>9.6153846153846194E-3</v>
      </c>
      <c r="AY167" s="13">
        <v>4.3478260869565202E-2</v>
      </c>
      <c r="AZ167" s="13">
        <v>0</v>
      </c>
      <c r="BA167" s="13">
        <v>0.15116279069767399</v>
      </c>
      <c r="BB167" s="13"/>
      <c r="BC167" s="13"/>
      <c r="BD167" s="13"/>
      <c r="BE167" s="13"/>
      <c r="BF167" s="13"/>
      <c r="BG167" s="13"/>
      <c r="BH167" s="13"/>
      <c r="BI167" s="13"/>
      <c r="BJ167" s="13"/>
      <c r="BK167" s="13"/>
      <c r="BL167" s="13"/>
      <c r="BM167" s="13"/>
      <c r="BN167" s="13"/>
      <c r="BO167" s="13"/>
      <c r="BP167" s="13"/>
      <c r="BQ167" s="13"/>
      <c r="BR167" s="13"/>
      <c r="BS167" s="13"/>
      <c r="BT167" s="13"/>
      <c r="BU167" s="13"/>
      <c r="BV167" s="13"/>
      <c r="BW167" s="13"/>
      <c r="BX167" s="13"/>
      <c r="BY167" s="13"/>
      <c r="BZ167" s="14">
        <f>+INDEX('Monthy Targets'!V:V,MATCH(FY2018_ALL_Targets!$B167,'Monthy Targets'!$B:$B,0))</f>
        <v>11.29</v>
      </c>
      <c r="CA167" s="14">
        <f>+INDEX('Monthy Targets'!W:W,MATCH(FY2018_ALL_Targets!$B167,'Monthy Targets'!$B:$B,0))</f>
        <v>11.29</v>
      </c>
      <c r="CB167" s="14">
        <f>+INDEX('Monthy Targets'!X:X,MATCH(FY2018_ALL_Targets!$B167,'Monthy Targets'!$B:$B,0))</f>
        <v>11.29</v>
      </c>
      <c r="CC167" s="14">
        <f>+INDEX('Monthy Targets'!Y:Y,MATCH(FY2018_ALL_Targets!$B167,'Monthy Targets'!$B:$B,0))</f>
        <v>11.29</v>
      </c>
      <c r="CD167" s="14">
        <f>+INDEX('Monthy Targets'!Z:Z,MATCH(FY2018_ALL_Targets!$B167,'Monthy Targets'!$B:$B,0))</f>
        <v>11.29</v>
      </c>
      <c r="CE167" s="14">
        <f>+INDEX('Monthy Targets'!AA:AA,MATCH(FY2018_ALL_Targets!$B167,'Monthy Targets'!$B:$B,0))</f>
        <v>0</v>
      </c>
      <c r="CF167" s="14">
        <f>+INDEX('Monthy Targets'!AB:AB,MATCH(FY2018_ALL_Targets!$B167,'Monthy Targets'!$B:$B,0))</f>
        <v>0</v>
      </c>
      <c r="CG167" s="14">
        <f>+INDEX('Monthy Targets'!AC:AC,MATCH(FY2018_ALL_Targets!$B167,'Monthy Targets'!$B:$B,0))</f>
        <v>0</v>
      </c>
      <c r="CH167" s="14">
        <f>+INDEX('Monthy Targets'!AD:AD,MATCH(FY2018_ALL_Targets!$B167,'Monthy Targets'!$B:$B,0))</f>
        <v>0</v>
      </c>
      <c r="CI167" s="14">
        <f>+INDEX('Monthy Targets'!AE:AE,MATCH(FY2018_ALL_Targets!$B167,'Monthy Targets'!$B:$B,0))</f>
        <v>0</v>
      </c>
      <c r="CJ167" s="14">
        <f>+INDEX('Monthy Targets'!AF:AF,MATCH(FY2018_ALL_Targets!$B167,'Monthy Targets'!$B:$B,0))</f>
        <v>0</v>
      </c>
      <c r="CK167" s="14">
        <f>+INDEX('Monthy Targets'!AG:AG,MATCH(FY2018_ALL_Targets!$B167,'Monthy Targets'!$B:$B,0))</f>
        <v>0</v>
      </c>
      <c r="CL167" s="14">
        <v>0.75</v>
      </c>
      <c r="CM167" s="14">
        <v>0.75</v>
      </c>
      <c r="CN167" s="14">
        <v>0.75</v>
      </c>
      <c r="CO167" s="14">
        <v>0.75</v>
      </c>
      <c r="DB167" s="14">
        <v>1.39</v>
      </c>
      <c r="DC167" s="14">
        <v>1.39</v>
      </c>
      <c r="DD167" s="14">
        <v>1.39</v>
      </c>
      <c r="DE167" s="14">
        <v>1.39</v>
      </c>
      <c r="DR167" s="14">
        <v>2.12</v>
      </c>
      <c r="DV167" s="12">
        <f t="shared" si="7"/>
        <v>0</v>
      </c>
      <c r="DW167" s="12">
        <f t="shared" si="8"/>
        <v>0</v>
      </c>
      <c r="DX167" s="12">
        <f t="shared" si="6"/>
        <v>0</v>
      </c>
    </row>
    <row r="168" spans="1:128" x14ac:dyDescent="0.25">
      <c r="A168" s="293">
        <v>5321</v>
      </c>
      <c r="B168" s="293">
        <v>675162</v>
      </c>
      <c r="C168" s="293">
        <v>1026035</v>
      </c>
      <c r="D168" s="14">
        <v>1245285808</v>
      </c>
      <c r="F168" s="27" t="s">
        <v>1408</v>
      </c>
      <c r="G168" s="12" t="s">
        <v>1089</v>
      </c>
      <c r="H168" s="27" t="s">
        <v>1428</v>
      </c>
      <c r="I168" s="12" t="s">
        <v>1090</v>
      </c>
      <c r="J168" s="13">
        <v>3.7953795379537997E-2</v>
      </c>
      <c r="K168" s="13">
        <v>0.04</v>
      </c>
      <c r="L168" s="13">
        <v>1.65016501650165E-3</v>
      </c>
      <c r="M168" s="13">
        <v>0.24479166666666699</v>
      </c>
      <c r="N168" s="13">
        <v>3.3538610000000003E-2</v>
      </c>
      <c r="O168" s="13">
        <v>5.6668459999999997E-2</v>
      </c>
      <c r="P168" s="13">
        <v>5.2596600000000002E-3</v>
      </c>
      <c r="Q168" s="13">
        <v>0.16064707</v>
      </c>
      <c r="R168" s="13">
        <v>3.7308580858085798E-2</v>
      </c>
      <c r="S168" s="13">
        <v>5.6668459999999997E-2</v>
      </c>
      <c r="T168" s="13">
        <v>5.2596600000000002E-3</v>
      </c>
      <c r="U168" s="13">
        <v>0.24063020833333301</v>
      </c>
      <c r="V168" s="13">
        <v>3.60561056105611E-2</v>
      </c>
      <c r="W168" s="13">
        <v>5.6668459999999997E-2</v>
      </c>
      <c r="X168" s="13">
        <v>5.2596600000000002E-3</v>
      </c>
      <c r="Y168" s="13">
        <v>0.23255208333333299</v>
      </c>
      <c r="Z168" s="13">
        <v>3.6663366336633703E-2</v>
      </c>
      <c r="AA168" s="13">
        <v>5.6668459999999997E-2</v>
      </c>
      <c r="AB168" s="13">
        <v>5.2596600000000002E-3</v>
      </c>
      <c r="AC168" s="13">
        <v>0.23646875000000001</v>
      </c>
      <c r="AD168" s="13">
        <v>3.4158415841584203E-2</v>
      </c>
      <c r="AE168" s="13">
        <v>5.6668459999999997E-2</v>
      </c>
      <c r="AF168" s="13">
        <v>5.2596600000000002E-3</v>
      </c>
      <c r="AG168" s="13">
        <v>0.22031249999999999</v>
      </c>
      <c r="AH168" s="13">
        <v>3.6018151815181497E-2</v>
      </c>
      <c r="AI168" s="13">
        <v>5.6668459999999997E-2</v>
      </c>
      <c r="AJ168" s="13">
        <v>5.2596600000000002E-3</v>
      </c>
      <c r="AK168" s="13">
        <v>0.232307291666667</v>
      </c>
      <c r="AL168" s="13">
        <v>3.3538610000000003E-2</v>
      </c>
      <c r="AM168" s="13">
        <v>5.6668459999999997E-2</v>
      </c>
      <c r="AN168" s="13">
        <v>5.2596600000000002E-3</v>
      </c>
      <c r="AO168" s="13">
        <v>0.208072916666667</v>
      </c>
      <c r="AP168" s="13">
        <v>3.5297029702970301E-2</v>
      </c>
      <c r="AQ168" s="13">
        <v>5.6668459999999997E-2</v>
      </c>
      <c r="AR168" s="13">
        <v>5.2596600000000002E-3</v>
      </c>
      <c r="AS168" s="13">
        <v>0.22765625</v>
      </c>
      <c r="AT168" s="13">
        <v>3.3538610000000003E-2</v>
      </c>
      <c r="AU168" s="13">
        <v>5.6668459999999997E-2</v>
      </c>
      <c r="AV168" s="13">
        <v>5.2596600000000002E-3</v>
      </c>
      <c r="AW168" s="13">
        <v>0.195833333333333</v>
      </c>
      <c r="AX168" s="13">
        <v>3.8216560509554097E-2</v>
      </c>
      <c r="AY168" s="13">
        <v>4.0983606557376998E-2</v>
      </c>
      <c r="AZ168" s="13">
        <v>0</v>
      </c>
      <c r="BA168" s="13">
        <v>0.193333333333333</v>
      </c>
      <c r="BB168" s="13"/>
      <c r="BC168" s="13"/>
      <c r="BD168" s="13"/>
      <c r="BE168" s="13"/>
      <c r="BF168" s="13"/>
      <c r="BG168" s="13"/>
      <c r="BH168" s="13"/>
      <c r="BI168" s="13"/>
      <c r="BJ168" s="13"/>
      <c r="BK168" s="13"/>
      <c r="BL168" s="13"/>
      <c r="BM168" s="13"/>
      <c r="BN168" s="13"/>
      <c r="BO168" s="13"/>
      <c r="BP168" s="13"/>
      <c r="BQ168" s="13"/>
      <c r="BR168" s="13"/>
      <c r="BS168" s="13"/>
      <c r="BT168" s="13"/>
      <c r="BU168" s="13"/>
      <c r="BV168" s="13"/>
      <c r="BW168" s="13"/>
      <c r="BX168" s="13"/>
      <c r="BY168" s="13"/>
      <c r="BZ168" s="14">
        <f>+INDEX('Monthy Targets'!V:V,MATCH(FY2018_ALL_Targets!$B168,'Monthy Targets'!$B:$B,0))</f>
        <v>30.05</v>
      </c>
      <c r="CA168" s="14">
        <f>+INDEX('Monthy Targets'!W:W,MATCH(FY2018_ALL_Targets!$B168,'Monthy Targets'!$B:$B,0))</f>
        <v>30.05</v>
      </c>
      <c r="CB168" s="14">
        <f>+INDEX('Monthy Targets'!X:X,MATCH(FY2018_ALL_Targets!$B168,'Monthy Targets'!$B:$B,0))</f>
        <v>30.05</v>
      </c>
      <c r="CC168" s="14">
        <f>+INDEX('Monthy Targets'!Y:Y,MATCH(FY2018_ALL_Targets!$B168,'Monthy Targets'!$B:$B,0))</f>
        <v>30.05</v>
      </c>
      <c r="CD168" s="14">
        <f>+INDEX('Monthy Targets'!Z:Z,MATCH(FY2018_ALL_Targets!$B168,'Monthy Targets'!$B:$B,0))</f>
        <v>30.05</v>
      </c>
      <c r="CE168" s="14">
        <f>+INDEX('Monthy Targets'!AA:AA,MATCH(FY2018_ALL_Targets!$B168,'Monthy Targets'!$B:$B,0))</f>
        <v>0</v>
      </c>
      <c r="CF168" s="14">
        <f>+INDEX('Monthy Targets'!AB:AB,MATCH(FY2018_ALL_Targets!$B168,'Monthy Targets'!$B:$B,0))</f>
        <v>0</v>
      </c>
      <c r="CG168" s="14">
        <f>+INDEX('Monthy Targets'!AC:AC,MATCH(FY2018_ALL_Targets!$B168,'Monthy Targets'!$B:$B,0))</f>
        <v>0</v>
      </c>
      <c r="CH168" s="14">
        <f>+INDEX('Monthy Targets'!AD:AD,MATCH(FY2018_ALL_Targets!$B168,'Monthy Targets'!$B:$B,0))</f>
        <v>0</v>
      </c>
      <c r="CI168" s="14">
        <f>+INDEX('Monthy Targets'!AE:AE,MATCH(FY2018_ALL_Targets!$B168,'Monthy Targets'!$B:$B,0))</f>
        <v>0</v>
      </c>
      <c r="CJ168" s="14">
        <f>+INDEX('Monthy Targets'!AF:AF,MATCH(FY2018_ALL_Targets!$B168,'Monthy Targets'!$B:$B,0))</f>
        <v>0</v>
      </c>
      <c r="CK168" s="14">
        <f>+INDEX('Monthy Targets'!AG:AG,MATCH(FY2018_ALL_Targets!$B168,'Monthy Targets'!$B:$B,0))</f>
        <v>0</v>
      </c>
      <c r="CL168" s="14">
        <v>0</v>
      </c>
      <c r="CM168" s="14">
        <v>2</v>
      </c>
      <c r="CN168" s="14">
        <v>2</v>
      </c>
      <c r="CO168" s="14">
        <v>2</v>
      </c>
      <c r="DB168" s="14">
        <v>0</v>
      </c>
      <c r="DC168" s="14">
        <v>3.71</v>
      </c>
      <c r="DD168" s="14">
        <v>3.71</v>
      </c>
      <c r="DE168" s="14">
        <v>3.71</v>
      </c>
      <c r="DR168" s="14">
        <v>5.03</v>
      </c>
      <c r="DV168" s="12">
        <f t="shared" si="7"/>
        <v>0</v>
      </c>
      <c r="DW168" s="12">
        <f t="shared" si="8"/>
        <v>0</v>
      </c>
      <c r="DX168" s="12">
        <f t="shared" si="6"/>
        <v>0</v>
      </c>
    </row>
    <row r="169" spans="1:128" x14ac:dyDescent="0.25">
      <c r="A169" s="293">
        <v>5323</v>
      </c>
      <c r="B169" s="293">
        <v>675170</v>
      </c>
      <c r="C169" s="293">
        <v>1026569</v>
      </c>
      <c r="D169" s="14">
        <v>1912028598</v>
      </c>
      <c r="F169" s="27" t="s">
        <v>1408</v>
      </c>
      <c r="G169" s="12" t="s">
        <v>1091</v>
      </c>
      <c r="H169" s="27" t="s">
        <v>1428</v>
      </c>
      <c r="I169" s="12" t="s">
        <v>1092</v>
      </c>
      <c r="J169" s="13">
        <v>2.8571428571428598E-2</v>
      </c>
      <c r="K169" s="13">
        <v>8.1339712918660295E-2</v>
      </c>
      <c r="L169" s="13">
        <v>0</v>
      </c>
      <c r="M169" s="13">
        <v>0.103585657370518</v>
      </c>
      <c r="N169" s="13">
        <v>3.3538610000000003E-2</v>
      </c>
      <c r="O169" s="13">
        <v>5.6668459999999997E-2</v>
      </c>
      <c r="P169" s="13">
        <v>5.2596600000000002E-3</v>
      </c>
      <c r="Q169" s="13">
        <v>0.16064707</v>
      </c>
      <c r="R169" s="13">
        <v>3.3538610000000003E-2</v>
      </c>
      <c r="S169" s="13">
        <v>7.9956937799043101E-2</v>
      </c>
      <c r="T169" s="13">
        <v>5.2596600000000002E-3</v>
      </c>
      <c r="U169" s="13">
        <v>0.16064707</v>
      </c>
      <c r="V169" s="13">
        <v>3.3538610000000003E-2</v>
      </c>
      <c r="W169" s="13">
        <v>7.7272727272727298E-2</v>
      </c>
      <c r="X169" s="13">
        <v>5.2596600000000002E-3</v>
      </c>
      <c r="Y169" s="13">
        <v>0.16064707</v>
      </c>
      <c r="Z169" s="13">
        <v>3.3538610000000003E-2</v>
      </c>
      <c r="AA169" s="13">
        <v>7.8574162679425796E-2</v>
      </c>
      <c r="AB169" s="13">
        <v>5.2596600000000002E-3</v>
      </c>
      <c r="AC169" s="13">
        <v>0.16064707</v>
      </c>
      <c r="AD169" s="13">
        <v>3.3538610000000003E-2</v>
      </c>
      <c r="AE169" s="13">
        <v>7.3205741626794302E-2</v>
      </c>
      <c r="AF169" s="13">
        <v>5.2596600000000002E-3</v>
      </c>
      <c r="AG169" s="13">
        <v>0.16064707</v>
      </c>
      <c r="AH169" s="13">
        <v>3.3538610000000003E-2</v>
      </c>
      <c r="AI169" s="13">
        <v>7.7191387559808602E-2</v>
      </c>
      <c r="AJ169" s="13">
        <v>5.2596600000000002E-3</v>
      </c>
      <c r="AK169" s="13">
        <v>0.16064707</v>
      </c>
      <c r="AL169" s="13">
        <v>3.3538610000000003E-2</v>
      </c>
      <c r="AM169" s="13">
        <v>6.9138755980861194E-2</v>
      </c>
      <c r="AN169" s="13">
        <v>5.2596600000000002E-3</v>
      </c>
      <c r="AO169" s="13">
        <v>0.16064707</v>
      </c>
      <c r="AP169" s="13">
        <v>3.3538610000000003E-2</v>
      </c>
      <c r="AQ169" s="13">
        <v>7.56459330143541E-2</v>
      </c>
      <c r="AR169" s="13">
        <v>5.2596600000000002E-3</v>
      </c>
      <c r="AS169" s="13">
        <v>0.16064707</v>
      </c>
      <c r="AT169" s="13">
        <v>3.3538610000000003E-2</v>
      </c>
      <c r="AU169" s="13">
        <v>6.5071770334928197E-2</v>
      </c>
      <c r="AV169" s="13">
        <v>5.2596600000000002E-3</v>
      </c>
      <c r="AW169" s="13">
        <v>0.16064707</v>
      </c>
      <c r="AX169" s="13">
        <v>1.5625E-2</v>
      </c>
      <c r="AY169" s="13">
        <v>4.1666666666666699E-2</v>
      </c>
      <c r="AZ169" s="13">
        <v>0</v>
      </c>
      <c r="BA169" s="13">
        <v>1.7543859649122799E-2</v>
      </c>
      <c r="BB169" s="13"/>
      <c r="BC169" s="13"/>
      <c r="BD169" s="13"/>
      <c r="BE169" s="13"/>
      <c r="BF169" s="13"/>
      <c r="BG169" s="13"/>
      <c r="BH169" s="13"/>
      <c r="BI169" s="13"/>
      <c r="BJ169" s="13"/>
      <c r="BK169" s="13"/>
      <c r="BL169" s="13"/>
      <c r="BM169" s="13"/>
      <c r="BN169" s="13"/>
      <c r="BO169" s="13"/>
      <c r="BP169" s="13"/>
      <c r="BQ169" s="13"/>
      <c r="BR169" s="13"/>
      <c r="BS169" s="13"/>
      <c r="BT169" s="13"/>
      <c r="BU169" s="13"/>
      <c r="BV169" s="13"/>
      <c r="BW169" s="13"/>
      <c r="BX169" s="13"/>
      <c r="BY169" s="13"/>
      <c r="BZ169" s="14">
        <f>+INDEX('Monthy Targets'!V:V,MATCH(FY2018_ALL_Targets!$B169,'Monthy Targets'!$B:$B,0))</f>
        <v>12.82</v>
      </c>
      <c r="CA169" s="14">
        <f>+INDEX('Monthy Targets'!W:W,MATCH(FY2018_ALL_Targets!$B169,'Monthy Targets'!$B:$B,0))</f>
        <v>12.82</v>
      </c>
      <c r="CB169" s="14">
        <f>+INDEX('Monthy Targets'!X:X,MATCH(FY2018_ALL_Targets!$B169,'Monthy Targets'!$B:$B,0))</f>
        <v>12.82</v>
      </c>
      <c r="CC169" s="14">
        <f>+INDEX('Monthy Targets'!Y:Y,MATCH(FY2018_ALL_Targets!$B169,'Monthy Targets'!$B:$B,0))</f>
        <v>12.82</v>
      </c>
      <c r="CD169" s="14">
        <f>+INDEX('Monthy Targets'!Z:Z,MATCH(FY2018_ALL_Targets!$B169,'Monthy Targets'!$B:$B,0))</f>
        <v>12.82</v>
      </c>
      <c r="CE169" s="14">
        <f>+INDEX('Monthy Targets'!AA:AA,MATCH(FY2018_ALL_Targets!$B169,'Monthy Targets'!$B:$B,0))</f>
        <v>0</v>
      </c>
      <c r="CF169" s="14">
        <f>+INDEX('Monthy Targets'!AB:AB,MATCH(FY2018_ALL_Targets!$B169,'Monthy Targets'!$B:$B,0))</f>
        <v>0</v>
      </c>
      <c r="CG169" s="14">
        <f>+INDEX('Monthy Targets'!AC:AC,MATCH(FY2018_ALL_Targets!$B169,'Monthy Targets'!$B:$B,0))</f>
        <v>0</v>
      </c>
      <c r="CH169" s="14">
        <f>+INDEX('Monthy Targets'!AD:AD,MATCH(FY2018_ALL_Targets!$B169,'Monthy Targets'!$B:$B,0))</f>
        <v>0</v>
      </c>
      <c r="CI169" s="14">
        <f>+INDEX('Monthy Targets'!AE:AE,MATCH(FY2018_ALL_Targets!$B169,'Monthy Targets'!$B:$B,0))</f>
        <v>0</v>
      </c>
      <c r="CJ169" s="14">
        <f>+INDEX('Monthy Targets'!AF:AF,MATCH(FY2018_ALL_Targets!$B169,'Monthy Targets'!$B:$B,0))</f>
        <v>0</v>
      </c>
      <c r="CK169" s="14">
        <f>+INDEX('Monthy Targets'!AG:AG,MATCH(FY2018_ALL_Targets!$B169,'Monthy Targets'!$B:$B,0))</f>
        <v>0</v>
      </c>
      <c r="CL169" s="14">
        <v>0.85</v>
      </c>
      <c r="CM169" s="14">
        <v>0.85</v>
      </c>
      <c r="CN169" s="14">
        <v>0.85</v>
      </c>
      <c r="CO169" s="14">
        <v>0.85</v>
      </c>
      <c r="DB169" s="14">
        <v>1.58</v>
      </c>
      <c r="DC169" s="14">
        <v>1.58</v>
      </c>
      <c r="DD169" s="14">
        <v>1.58</v>
      </c>
      <c r="DE169" s="14">
        <v>1.58</v>
      </c>
      <c r="DR169" s="14">
        <v>2.41</v>
      </c>
      <c r="DV169" s="12">
        <f t="shared" si="7"/>
        <v>0</v>
      </c>
      <c r="DW169" s="12">
        <f t="shared" si="8"/>
        <v>0</v>
      </c>
      <c r="DX169" s="12">
        <f t="shared" si="6"/>
        <v>0</v>
      </c>
    </row>
    <row r="170" spans="1:128" x14ac:dyDescent="0.25">
      <c r="A170" s="293">
        <v>4283</v>
      </c>
      <c r="B170" s="293">
        <v>675182</v>
      </c>
      <c r="C170" s="293">
        <v>1015200</v>
      </c>
      <c r="D170" s="14">
        <v>1306042973</v>
      </c>
      <c r="F170" s="27" t="s">
        <v>1272</v>
      </c>
      <c r="G170" s="12" t="s">
        <v>186</v>
      </c>
      <c r="H170" s="27" t="s">
        <v>1420</v>
      </c>
      <c r="I170" s="12" t="s">
        <v>187</v>
      </c>
      <c r="J170" s="13">
        <v>6.2111801242236003E-2</v>
      </c>
      <c r="K170" s="13">
        <v>9.5652173913043495E-2</v>
      </c>
      <c r="L170" s="13">
        <v>0</v>
      </c>
      <c r="M170" s="13">
        <v>0.14093959731543601</v>
      </c>
      <c r="N170" s="13">
        <v>3.3538610000000003E-2</v>
      </c>
      <c r="O170" s="13">
        <v>5.6668459999999997E-2</v>
      </c>
      <c r="P170" s="13">
        <v>5.2596600000000002E-3</v>
      </c>
      <c r="Q170" s="13">
        <v>0.16064707</v>
      </c>
      <c r="R170" s="13">
        <v>6.1055900621118001E-2</v>
      </c>
      <c r="S170" s="13">
        <v>9.4026086956521704E-2</v>
      </c>
      <c r="T170" s="13">
        <v>5.2596600000000002E-3</v>
      </c>
      <c r="U170" s="13">
        <v>0.16064707</v>
      </c>
      <c r="V170" s="13">
        <v>5.9006211180124203E-2</v>
      </c>
      <c r="W170" s="13">
        <v>9.0869565217391299E-2</v>
      </c>
      <c r="X170" s="13">
        <v>5.2596600000000002E-3</v>
      </c>
      <c r="Y170" s="13">
        <v>0.16064707</v>
      </c>
      <c r="Z170" s="13">
        <v>0.06</v>
      </c>
      <c r="AA170" s="13">
        <v>9.2399999999999996E-2</v>
      </c>
      <c r="AB170" s="13">
        <v>5.2596600000000002E-3</v>
      </c>
      <c r="AC170" s="13">
        <v>0.16064707</v>
      </c>
      <c r="AD170" s="13">
        <v>5.5900621118012403E-2</v>
      </c>
      <c r="AE170" s="13">
        <v>8.6086956521739103E-2</v>
      </c>
      <c r="AF170" s="13">
        <v>5.2596600000000002E-3</v>
      </c>
      <c r="AG170" s="13">
        <v>0.16064707</v>
      </c>
      <c r="AH170" s="13">
        <v>5.8944099378882002E-2</v>
      </c>
      <c r="AI170" s="13">
        <v>9.0773913043478302E-2</v>
      </c>
      <c r="AJ170" s="13">
        <v>5.2596600000000002E-3</v>
      </c>
      <c r="AK170" s="13">
        <v>0.16064707</v>
      </c>
      <c r="AL170" s="13">
        <v>5.2795031055900603E-2</v>
      </c>
      <c r="AM170" s="13">
        <v>8.1304347826087003E-2</v>
      </c>
      <c r="AN170" s="13">
        <v>5.2596600000000002E-3</v>
      </c>
      <c r="AO170" s="13">
        <v>0.16064707</v>
      </c>
      <c r="AP170" s="13">
        <v>5.77639751552795E-2</v>
      </c>
      <c r="AQ170" s="13">
        <v>8.8956521739130406E-2</v>
      </c>
      <c r="AR170" s="13">
        <v>5.2596600000000002E-3</v>
      </c>
      <c r="AS170" s="13">
        <v>0.16064707</v>
      </c>
      <c r="AT170" s="13">
        <v>4.9689440993788803E-2</v>
      </c>
      <c r="AU170" s="13">
        <v>7.6521739130434793E-2</v>
      </c>
      <c r="AV170" s="13">
        <v>5.2596600000000002E-3</v>
      </c>
      <c r="AW170" s="13">
        <v>0.16064707</v>
      </c>
      <c r="AX170" s="13">
        <v>4.5454545454545497E-2</v>
      </c>
      <c r="AY170" s="13">
        <v>6.4516129032258104E-2</v>
      </c>
      <c r="AZ170" s="13">
        <v>0</v>
      </c>
      <c r="BA170" s="13">
        <v>9.7560975609756101E-2</v>
      </c>
      <c r="BB170" s="13"/>
      <c r="BC170" s="13"/>
      <c r="BD170" s="13"/>
      <c r="BE170" s="13"/>
      <c r="BF170" s="13"/>
      <c r="BG170" s="13"/>
      <c r="BH170" s="13"/>
      <c r="BI170" s="13"/>
      <c r="BJ170" s="13"/>
      <c r="BK170" s="13"/>
      <c r="BL170" s="13"/>
      <c r="BM170" s="13"/>
      <c r="BN170" s="13"/>
      <c r="BO170" s="13"/>
      <c r="BP170" s="13"/>
      <c r="BQ170" s="13"/>
      <c r="BR170" s="13"/>
      <c r="BS170" s="13"/>
      <c r="BT170" s="13"/>
      <c r="BU170" s="13"/>
      <c r="BV170" s="13"/>
      <c r="BW170" s="13"/>
      <c r="BX170" s="13"/>
      <c r="BY170" s="13"/>
      <c r="BZ170" s="14">
        <f>+INDEX('Monthy Targets'!V:V,MATCH(FY2018_ALL_Targets!$B170,'Monthy Targets'!$B:$B,0))</f>
        <v>7.89</v>
      </c>
      <c r="CA170" s="14">
        <f>+INDEX('Monthy Targets'!W:W,MATCH(FY2018_ALL_Targets!$B170,'Monthy Targets'!$B:$B,0))</f>
        <v>7.89</v>
      </c>
      <c r="CB170" s="14">
        <f>+INDEX('Monthy Targets'!X:X,MATCH(FY2018_ALL_Targets!$B170,'Monthy Targets'!$B:$B,0))</f>
        <v>7.89</v>
      </c>
      <c r="CC170" s="14">
        <f>+INDEX('Monthy Targets'!Y:Y,MATCH(FY2018_ALL_Targets!$B170,'Monthy Targets'!$B:$B,0))</f>
        <v>7.89</v>
      </c>
      <c r="CD170" s="14">
        <f>+INDEX('Monthy Targets'!Z:Z,MATCH(FY2018_ALL_Targets!$B170,'Monthy Targets'!$B:$B,0))</f>
        <v>7.89</v>
      </c>
      <c r="CE170" s="14">
        <f>+INDEX('Monthy Targets'!AA:AA,MATCH(FY2018_ALL_Targets!$B170,'Monthy Targets'!$B:$B,0))</f>
        <v>0</v>
      </c>
      <c r="CF170" s="14">
        <f>+INDEX('Monthy Targets'!AB:AB,MATCH(FY2018_ALL_Targets!$B170,'Monthy Targets'!$B:$B,0))</f>
        <v>0</v>
      </c>
      <c r="CG170" s="14">
        <f>+INDEX('Monthy Targets'!AC:AC,MATCH(FY2018_ALL_Targets!$B170,'Monthy Targets'!$B:$B,0))</f>
        <v>0</v>
      </c>
      <c r="CH170" s="14">
        <f>+INDEX('Monthy Targets'!AD:AD,MATCH(FY2018_ALL_Targets!$B170,'Monthy Targets'!$B:$B,0))</f>
        <v>0</v>
      </c>
      <c r="CI170" s="14">
        <f>+INDEX('Monthy Targets'!AE:AE,MATCH(FY2018_ALL_Targets!$B170,'Monthy Targets'!$B:$B,0))</f>
        <v>0</v>
      </c>
      <c r="CJ170" s="14">
        <f>+INDEX('Monthy Targets'!AF:AF,MATCH(FY2018_ALL_Targets!$B170,'Monthy Targets'!$B:$B,0))</f>
        <v>0</v>
      </c>
      <c r="CK170" s="14">
        <f>+INDEX('Monthy Targets'!AG:AG,MATCH(FY2018_ALL_Targets!$B170,'Monthy Targets'!$B:$B,0))</f>
        <v>0</v>
      </c>
      <c r="CL170" s="14">
        <v>0.53</v>
      </c>
      <c r="CM170" s="14">
        <v>0.53</v>
      </c>
      <c r="CN170" s="14">
        <v>0.53</v>
      </c>
      <c r="CO170" s="14">
        <v>0.53</v>
      </c>
      <c r="DB170" s="14">
        <v>0.97</v>
      </c>
      <c r="DC170" s="14">
        <v>0.97</v>
      </c>
      <c r="DD170" s="14">
        <v>0.97</v>
      </c>
      <c r="DE170" s="14">
        <v>0.97</v>
      </c>
      <c r="DR170" s="14">
        <v>1.48</v>
      </c>
      <c r="DV170" s="12">
        <f t="shared" si="7"/>
        <v>0</v>
      </c>
      <c r="DW170" s="12">
        <f t="shared" si="8"/>
        <v>0</v>
      </c>
      <c r="DX170" s="12">
        <f t="shared" si="6"/>
        <v>0</v>
      </c>
    </row>
    <row r="171" spans="1:128" x14ac:dyDescent="0.25">
      <c r="A171" s="293">
        <v>5269</v>
      </c>
      <c r="B171" s="293">
        <v>675185</v>
      </c>
      <c r="C171" s="293">
        <v>1025666</v>
      </c>
      <c r="D171" s="14">
        <v>1982033585</v>
      </c>
      <c r="F171" s="27" t="s">
        <v>1293</v>
      </c>
      <c r="G171" s="12" t="s">
        <v>1069</v>
      </c>
      <c r="H171" s="27" t="s">
        <v>1356</v>
      </c>
      <c r="I171" s="12" t="s">
        <v>1070</v>
      </c>
      <c r="J171" s="13">
        <v>3.8659793814432998E-2</v>
      </c>
      <c r="K171" s="13">
        <v>4.4692737430167599E-2</v>
      </c>
      <c r="L171" s="13">
        <v>0</v>
      </c>
      <c r="M171" s="13">
        <v>0.23926380368098199</v>
      </c>
      <c r="N171" s="13">
        <v>3.3538610000000003E-2</v>
      </c>
      <c r="O171" s="13">
        <v>5.6668459999999997E-2</v>
      </c>
      <c r="P171" s="13">
        <v>5.2596600000000002E-3</v>
      </c>
      <c r="Q171" s="13">
        <v>0.16064707</v>
      </c>
      <c r="R171" s="13">
        <v>3.8002577319587602E-2</v>
      </c>
      <c r="S171" s="13">
        <v>5.6668459999999997E-2</v>
      </c>
      <c r="T171" s="13">
        <v>5.2596600000000002E-3</v>
      </c>
      <c r="U171" s="13">
        <v>0.23519631901840499</v>
      </c>
      <c r="V171" s="13">
        <v>3.67268041237113E-2</v>
      </c>
      <c r="W171" s="13">
        <v>5.6668459999999997E-2</v>
      </c>
      <c r="X171" s="13">
        <v>5.2596600000000002E-3</v>
      </c>
      <c r="Y171" s="13">
        <v>0.22730061349693301</v>
      </c>
      <c r="Z171" s="13">
        <v>3.7345360824742303E-2</v>
      </c>
      <c r="AA171" s="13">
        <v>5.6668459999999997E-2</v>
      </c>
      <c r="AB171" s="13">
        <v>5.2596600000000002E-3</v>
      </c>
      <c r="AC171" s="13">
        <v>0.23112883435582801</v>
      </c>
      <c r="AD171" s="13">
        <v>3.4793814432989699E-2</v>
      </c>
      <c r="AE171" s="13">
        <v>5.6668459999999997E-2</v>
      </c>
      <c r="AF171" s="13">
        <v>5.2596600000000002E-3</v>
      </c>
      <c r="AG171" s="13">
        <v>0.215337423312883</v>
      </c>
      <c r="AH171" s="13">
        <v>3.66881443298969E-2</v>
      </c>
      <c r="AI171" s="13">
        <v>5.6668459999999997E-2</v>
      </c>
      <c r="AJ171" s="13">
        <v>5.2596600000000002E-3</v>
      </c>
      <c r="AK171" s="13">
        <v>0.22706134969325201</v>
      </c>
      <c r="AL171" s="13">
        <v>3.3538610000000003E-2</v>
      </c>
      <c r="AM171" s="13">
        <v>5.6668459999999997E-2</v>
      </c>
      <c r="AN171" s="13">
        <v>5.2596600000000002E-3</v>
      </c>
      <c r="AO171" s="13">
        <v>0.20337423312883399</v>
      </c>
      <c r="AP171" s="13">
        <v>3.5953608247422698E-2</v>
      </c>
      <c r="AQ171" s="13">
        <v>5.6668459999999997E-2</v>
      </c>
      <c r="AR171" s="13">
        <v>5.2596600000000002E-3</v>
      </c>
      <c r="AS171" s="13">
        <v>0.222515337423313</v>
      </c>
      <c r="AT171" s="13">
        <v>3.3538610000000003E-2</v>
      </c>
      <c r="AU171" s="13">
        <v>5.6668459999999997E-2</v>
      </c>
      <c r="AV171" s="13">
        <v>5.2596600000000002E-3</v>
      </c>
      <c r="AW171" s="13">
        <v>0.191411042944785</v>
      </c>
      <c r="AX171" s="13">
        <v>4.80769230769231E-2</v>
      </c>
      <c r="AY171" s="13">
        <v>0</v>
      </c>
      <c r="AZ171" s="13">
        <v>0</v>
      </c>
      <c r="BA171" s="13">
        <v>0.13095238095238099</v>
      </c>
      <c r="BB171" s="13"/>
      <c r="BC171" s="13"/>
      <c r="BD171" s="13"/>
      <c r="BE171" s="13"/>
      <c r="BF171" s="13"/>
      <c r="BG171" s="13"/>
      <c r="BH171" s="13"/>
      <c r="BI171" s="13"/>
      <c r="BJ171" s="13"/>
      <c r="BK171" s="13"/>
      <c r="BL171" s="13"/>
      <c r="BM171" s="13"/>
      <c r="BN171" s="13"/>
      <c r="BO171" s="13"/>
      <c r="BP171" s="13"/>
      <c r="BQ171" s="13"/>
      <c r="BR171" s="13"/>
      <c r="BS171" s="13"/>
      <c r="BT171" s="13"/>
      <c r="BU171" s="13"/>
      <c r="BV171" s="13"/>
      <c r="BW171" s="13"/>
      <c r="BX171" s="13"/>
      <c r="BY171" s="13"/>
      <c r="BZ171" s="14">
        <f>+INDEX('Monthy Targets'!V:V,MATCH(FY2018_ALL_Targets!$B171,'Monthy Targets'!$B:$B,0))</f>
        <v>9.11</v>
      </c>
      <c r="CA171" s="14">
        <f>+INDEX('Monthy Targets'!W:W,MATCH(FY2018_ALL_Targets!$B171,'Monthy Targets'!$B:$B,0))</f>
        <v>9.11</v>
      </c>
      <c r="CB171" s="14">
        <f>+INDEX('Monthy Targets'!X:X,MATCH(FY2018_ALL_Targets!$B171,'Monthy Targets'!$B:$B,0))</f>
        <v>9.11</v>
      </c>
      <c r="CC171" s="14">
        <f>+INDEX('Monthy Targets'!Y:Y,MATCH(FY2018_ALL_Targets!$B171,'Monthy Targets'!$B:$B,0))</f>
        <v>9.11</v>
      </c>
      <c r="CD171" s="14">
        <f>+INDEX('Monthy Targets'!Z:Z,MATCH(FY2018_ALL_Targets!$B171,'Monthy Targets'!$B:$B,0))</f>
        <v>9.11</v>
      </c>
      <c r="CE171" s="14">
        <f>+INDEX('Monthy Targets'!AA:AA,MATCH(FY2018_ALL_Targets!$B171,'Monthy Targets'!$B:$B,0))</f>
        <v>0</v>
      </c>
      <c r="CF171" s="14">
        <f>+INDEX('Monthy Targets'!AB:AB,MATCH(FY2018_ALL_Targets!$B171,'Monthy Targets'!$B:$B,0))</f>
        <v>0</v>
      </c>
      <c r="CG171" s="14">
        <f>+INDEX('Monthy Targets'!AC:AC,MATCH(FY2018_ALL_Targets!$B171,'Monthy Targets'!$B:$B,0))</f>
        <v>0</v>
      </c>
      <c r="CH171" s="14">
        <f>+INDEX('Monthy Targets'!AD:AD,MATCH(FY2018_ALL_Targets!$B171,'Monthy Targets'!$B:$B,0))</f>
        <v>0</v>
      </c>
      <c r="CI171" s="14">
        <f>+INDEX('Monthy Targets'!AE:AE,MATCH(FY2018_ALL_Targets!$B171,'Monthy Targets'!$B:$B,0))</f>
        <v>0</v>
      </c>
      <c r="CJ171" s="14">
        <f>+INDEX('Monthy Targets'!AF:AF,MATCH(FY2018_ALL_Targets!$B171,'Monthy Targets'!$B:$B,0))</f>
        <v>0</v>
      </c>
      <c r="CK171" s="14">
        <f>+INDEX('Monthy Targets'!AG:AG,MATCH(FY2018_ALL_Targets!$B171,'Monthy Targets'!$B:$B,0))</f>
        <v>0</v>
      </c>
      <c r="CL171" s="14">
        <v>0</v>
      </c>
      <c r="CM171" s="14">
        <v>0.61</v>
      </c>
      <c r="CN171" s="14">
        <v>0.61</v>
      </c>
      <c r="CO171" s="14">
        <v>0.61</v>
      </c>
      <c r="DB171" s="14">
        <v>0</v>
      </c>
      <c r="DC171" s="14">
        <v>1.1200000000000001</v>
      </c>
      <c r="DD171" s="14">
        <v>1.1200000000000001</v>
      </c>
      <c r="DE171" s="14">
        <v>1.1200000000000001</v>
      </c>
      <c r="DR171" s="14">
        <v>1.53</v>
      </c>
      <c r="DV171" s="12">
        <f t="shared" si="7"/>
        <v>0</v>
      </c>
      <c r="DW171" s="12">
        <f t="shared" si="8"/>
        <v>0</v>
      </c>
      <c r="DX171" s="12">
        <f t="shared" si="6"/>
        <v>0</v>
      </c>
    </row>
    <row r="172" spans="1:128" x14ac:dyDescent="0.25">
      <c r="A172" s="293">
        <v>4589</v>
      </c>
      <c r="B172" s="293">
        <v>675196</v>
      </c>
      <c r="C172" s="293">
        <v>1013345</v>
      </c>
      <c r="D172" s="14">
        <v>1932220076</v>
      </c>
      <c r="F172" s="27" t="s">
        <v>1298</v>
      </c>
      <c r="G172" s="12" t="s">
        <v>736</v>
      </c>
      <c r="H172" s="27" t="s">
        <v>1356</v>
      </c>
      <c r="I172" s="12" t="s">
        <v>737</v>
      </c>
      <c r="J172" s="13">
        <v>2.14723926380368E-2</v>
      </c>
      <c r="K172" s="13">
        <v>3.9215686274509803E-2</v>
      </c>
      <c r="L172" s="13">
        <v>0</v>
      </c>
      <c r="M172" s="13">
        <v>0.43700787401574798</v>
      </c>
      <c r="N172" s="13">
        <v>3.3538610000000003E-2</v>
      </c>
      <c r="O172" s="13">
        <v>5.6668459999999997E-2</v>
      </c>
      <c r="P172" s="13">
        <v>5.2596600000000002E-3</v>
      </c>
      <c r="Q172" s="13">
        <v>0.16064707</v>
      </c>
      <c r="R172" s="13">
        <v>3.3538610000000003E-2</v>
      </c>
      <c r="S172" s="13">
        <v>5.6668459999999997E-2</v>
      </c>
      <c r="T172" s="13">
        <v>5.2596600000000002E-3</v>
      </c>
      <c r="U172" s="13">
        <v>0.42957874015747999</v>
      </c>
      <c r="V172" s="13">
        <v>3.3538610000000003E-2</v>
      </c>
      <c r="W172" s="13">
        <v>5.6668459999999997E-2</v>
      </c>
      <c r="X172" s="13">
        <v>5.2596600000000002E-3</v>
      </c>
      <c r="Y172" s="13">
        <v>0.41515748031496102</v>
      </c>
      <c r="Z172" s="13">
        <v>3.3538610000000003E-2</v>
      </c>
      <c r="AA172" s="13">
        <v>5.6668459999999997E-2</v>
      </c>
      <c r="AB172" s="13">
        <v>5.2596600000000002E-3</v>
      </c>
      <c r="AC172" s="13">
        <v>0.422149606299213</v>
      </c>
      <c r="AD172" s="13">
        <v>3.3538610000000003E-2</v>
      </c>
      <c r="AE172" s="13">
        <v>5.6668459999999997E-2</v>
      </c>
      <c r="AF172" s="13">
        <v>5.2596600000000002E-3</v>
      </c>
      <c r="AG172" s="13">
        <v>0.39330708661417302</v>
      </c>
      <c r="AH172" s="13">
        <v>3.3538610000000003E-2</v>
      </c>
      <c r="AI172" s="13">
        <v>5.6668459999999997E-2</v>
      </c>
      <c r="AJ172" s="13">
        <v>5.2596600000000002E-3</v>
      </c>
      <c r="AK172" s="13">
        <v>0.41472047244094501</v>
      </c>
      <c r="AL172" s="13">
        <v>3.3538610000000003E-2</v>
      </c>
      <c r="AM172" s="13">
        <v>5.6668459999999997E-2</v>
      </c>
      <c r="AN172" s="13">
        <v>5.2596600000000002E-3</v>
      </c>
      <c r="AO172" s="13">
        <v>0.37145669291338601</v>
      </c>
      <c r="AP172" s="13">
        <v>3.3538610000000003E-2</v>
      </c>
      <c r="AQ172" s="13">
        <v>5.6668459999999997E-2</v>
      </c>
      <c r="AR172" s="13">
        <v>5.2596600000000002E-3</v>
      </c>
      <c r="AS172" s="13">
        <v>0.40641732283464599</v>
      </c>
      <c r="AT172" s="13">
        <v>3.3538610000000003E-2</v>
      </c>
      <c r="AU172" s="13">
        <v>5.6668459999999997E-2</v>
      </c>
      <c r="AV172" s="13">
        <v>5.2596600000000002E-3</v>
      </c>
      <c r="AW172" s="13">
        <v>0.349606299212598</v>
      </c>
      <c r="AX172" s="13">
        <v>6.4516129032258104E-2</v>
      </c>
      <c r="AY172" s="13">
        <v>7.69230769230769E-2</v>
      </c>
      <c r="AZ172" s="13">
        <v>0</v>
      </c>
      <c r="BA172" s="13">
        <v>0.338028169014085</v>
      </c>
      <c r="BB172" s="13"/>
      <c r="BC172" s="13"/>
      <c r="BD172" s="13"/>
      <c r="BE172" s="13"/>
      <c r="BF172" s="13"/>
      <c r="BG172" s="13"/>
      <c r="BH172" s="13"/>
      <c r="BI172" s="13"/>
      <c r="BJ172" s="13"/>
      <c r="BK172" s="13"/>
      <c r="BL172" s="13"/>
      <c r="BM172" s="13"/>
      <c r="BN172" s="13"/>
      <c r="BO172" s="13"/>
      <c r="BP172" s="13"/>
      <c r="BQ172" s="13"/>
      <c r="BR172" s="13"/>
      <c r="BS172" s="13"/>
      <c r="BT172" s="13"/>
      <c r="BU172" s="13"/>
      <c r="BV172" s="13"/>
      <c r="BW172" s="13"/>
      <c r="BX172" s="13"/>
      <c r="BY172" s="13"/>
      <c r="BZ172" s="14">
        <f>+INDEX('Monthy Targets'!V:V,MATCH(FY2018_ALL_Targets!$B172,'Monthy Targets'!$B:$B,0))</f>
        <v>6.62</v>
      </c>
      <c r="CA172" s="14">
        <f>+INDEX('Monthy Targets'!W:W,MATCH(FY2018_ALL_Targets!$B172,'Monthy Targets'!$B:$B,0))</f>
        <v>6.62</v>
      </c>
      <c r="CB172" s="14">
        <f>+INDEX('Monthy Targets'!X:X,MATCH(FY2018_ALL_Targets!$B172,'Monthy Targets'!$B:$B,0))</f>
        <v>6.62</v>
      </c>
      <c r="CC172" s="14">
        <f>+INDEX('Monthy Targets'!Y:Y,MATCH(FY2018_ALL_Targets!$B172,'Monthy Targets'!$B:$B,0))</f>
        <v>6.62</v>
      </c>
      <c r="CD172" s="14">
        <f>+INDEX('Monthy Targets'!Z:Z,MATCH(FY2018_ALL_Targets!$B172,'Monthy Targets'!$B:$B,0))</f>
        <v>6.62</v>
      </c>
      <c r="CE172" s="14">
        <f>+INDEX('Monthy Targets'!AA:AA,MATCH(FY2018_ALL_Targets!$B172,'Monthy Targets'!$B:$B,0))</f>
        <v>0</v>
      </c>
      <c r="CF172" s="14">
        <f>+INDEX('Monthy Targets'!AB:AB,MATCH(FY2018_ALL_Targets!$B172,'Monthy Targets'!$B:$B,0))</f>
        <v>0</v>
      </c>
      <c r="CG172" s="14">
        <f>+INDEX('Monthy Targets'!AC:AC,MATCH(FY2018_ALL_Targets!$B172,'Monthy Targets'!$B:$B,0))</f>
        <v>0</v>
      </c>
      <c r="CH172" s="14">
        <f>+INDEX('Monthy Targets'!AD:AD,MATCH(FY2018_ALL_Targets!$B172,'Monthy Targets'!$B:$B,0))</f>
        <v>0</v>
      </c>
      <c r="CI172" s="14">
        <f>+INDEX('Monthy Targets'!AE:AE,MATCH(FY2018_ALL_Targets!$B172,'Monthy Targets'!$B:$B,0))</f>
        <v>0</v>
      </c>
      <c r="CJ172" s="14">
        <f>+INDEX('Monthy Targets'!AF:AF,MATCH(FY2018_ALL_Targets!$B172,'Monthy Targets'!$B:$B,0))</f>
        <v>0</v>
      </c>
      <c r="CK172" s="14">
        <f>+INDEX('Monthy Targets'!AG:AG,MATCH(FY2018_ALL_Targets!$B172,'Monthy Targets'!$B:$B,0))</f>
        <v>0</v>
      </c>
      <c r="CL172" s="14">
        <v>0</v>
      </c>
      <c r="CM172" s="14">
        <v>0</v>
      </c>
      <c r="CN172" s="14">
        <v>0.44</v>
      </c>
      <c r="CO172" s="14">
        <v>0.44</v>
      </c>
      <c r="DB172" s="14">
        <v>0</v>
      </c>
      <c r="DC172" s="14">
        <v>0</v>
      </c>
      <c r="DD172" s="14">
        <v>0.82</v>
      </c>
      <c r="DE172" s="14">
        <v>0.82</v>
      </c>
      <c r="DR172" s="14">
        <v>0.98</v>
      </c>
      <c r="DV172" s="12">
        <f t="shared" si="7"/>
        <v>0</v>
      </c>
      <c r="DW172" s="12">
        <f t="shared" si="8"/>
        <v>0</v>
      </c>
      <c r="DX172" s="12">
        <f t="shared" si="6"/>
        <v>0</v>
      </c>
    </row>
    <row r="173" spans="1:128" x14ac:dyDescent="0.25">
      <c r="A173" s="293">
        <v>5325</v>
      </c>
      <c r="B173" s="293">
        <v>675214</v>
      </c>
      <c r="C173" s="293">
        <v>1027774</v>
      </c>
      <c r="D173" s="14">
        <v>1912352766</v>
      </c>
      <c r="F173" s="27" t="s">
        <v>1279</v>
      </c>
      <c r="G173" s="12" t="s">
        <v>1093</v>
      </c>
      <c r="H173" s="27" t="s">
        <v>1371</v>
      </c>
      <c r="I173" s="12" t="s">
        <v>1094</v>
      </c>
      <c r="J173" s="13">
        <v>9.74025974025974E-3</v>
      </c>
      <c r="K173" s="13">
        <v>0.13636363636363599</v>
      </c>
      <c r="L173" s="13">
        <v>0</v>
      </c>
      <c r="M173" s="13">
        <v>0.13768115942028999</v>
      </c>
      <c r="N173" s="13">
        <v>3.3538610000000003E-2</v>
      </c>
      <c r="O173" s="13">
        <v>5.6668459999999997E-2</v>
      </c>
      <c r="P173" s="13">
        <v>5.2596600000000002E-3</v>
      </c>
      <c r="Q173" s="13">
        <v>0.16064707</v>
      </c>
      <c r="R173" s="13">
        <v>3.3538610000000003E-2</v>
      </c>
      <c r="S173" s="13">
        <v>0.134045454545455</v>
      </c>
      <c r="T173" s="13">
        <v>5.2596600000000002E-3</v>
      </c>
      <c r="U173" s="13">
        <v>0.16064707</v>
      </c>
      <c r="V173" s="13">
        <v>3.3538610000000003E-2</v>
      </c>
      <c r="W173" s="13">
        <v>0.12954545454545499</v>
      </c>
      <c r="X173" s="13">
        <v>5.2596600000000002E-3</v>
      </c>
      <c r="Y173" s="13">
        <v>0.16064707</v>
      </c>
      <c r="Z173" s="13">
        <v>3.3538610000000003E-2</v>
      </c>
      <c r="AA173" s="13">
        <v>0.131727272727273</v>
      </c>
      <c r="AB173" s="13">
        <v>5.2596600000000002E-3</v>
      </c>
      <c r="AC173" s="13">
        <v>0.16064707</v>
      </c>
      <c r="AD173" s="13">
        <v>3.3538610000000003E-2</v>
      </c>
      <c r="AE173" s="13">
        <v>0.122727272727273</v>
      </c>
      <c r="AF173" s="13">
        <v>5.2596600000000002E-3</v>
      </c>
      <c r="AG173" s="13">
        <v>0.16064707</v>
      </c>
      <c r="AH173" s="13">
        <v>3.3538610000000003E-2</v>
      </c>
      <c r="AI173" s="13">
        <v>0.129409090909091</v>
      </c>
      <c r="AJ173" s="13">
        <v>5.2596600000000002E-3</v>
      </c>
      <c r="AK173" s="13">
        <v>0.16064707</v>
      </c>
      <c r="AL173" s="13">
        <v>3.3538610000000003E-2</v>
      </c>
      <c r="AM173" s="13">
        <v>0.115909090909091</v>
      </c>
      <c r="AN173" s="13">
        <v>5.2596600000000002E-3</v>
      </c>
      <c r="AO173" s="13">
        <v>0.16064707</v>
      </c>
      <c r="AP173" s="13">
        <v>3.3538610000000003E-2</v>
      </c>
      <c r="AQ173" s="13">
        <v>0.126818181818182</v>
      </c>
      <c r="AR173" s="13">
        <v>5.2596600000000002E-3</v>
      </c>
      <c r="AS173" s="13">
        <v>0.16064707</v>
      </c>
      <c r="AT173" s="13">
        <v>3.3538610000000003E-2</v>
      </c>
      <c r="AU173" s="13">
        <v>0.109090909090909</v>
      </c>
      <c r="AV173" s="13">
        <v>5.2596600000000002E-3</v>
      </c>
      <c r="AW173" s="13">
        <v>0.16064707</v>
      </c>
      <c r="AX173" s="13">
        <v>1.2345679012345699E-2</v>
      </c>
      <c r="AY173" s="13">
        <v>0.116666666666667</v>
      </c>
      <c r="AZ173" s="13">
        <v>0</v>
      </c>
      <c r="BA173" s="13">
        <v>0.125</v>
      </c>
      <c r="BB173" s="13"/>
      <c r="BC173" s="13"/>
      <c r="BD173" s="13"/>
      <c r="BE173" s="13"/>
      <c r="BF173" s="13"/>
      <c r="BG173" s="13"/>
      <c r="BH173" s="13"/>
      <c r="BI173" s="13"/>
      <c r="BJ173" s="13"/>
      <c r="BK173" s="13"/>
      <c r="BL173" s="13"/>
      <c r="BM173" s="13"/>
      <c r="BN173" s="13"/>
      <c r="BO173" s="13"/>
      <c r="BP173" s="13"/>
      <c r="BQ173" s="13"/>
      <c r="BR173" s="13"/>
      <c r="BS173" s="13"/>
      <c r="BT173" s="13"/>
      <c r="BU173" s="13"/>
      <c r="BV173" s="13"/>
      <c r="BW173" s="13"/>
      <c r="BX173" s="13"/>
      <c r="BY173" s="13"/>
      <c r="BZ173" s="14">
        <f>+INDEX('Monthy Targets'!V:V,MATCH(FY2018_ALL_Targets!$B173,'Monthy Targets'!$B:$B,0))</f>
        <v>5.75</v>
      </c>
      <c r="CA173" s="14">
        <f>+INDEX('Monthy Targets'!W:W,MATCH(FY2018_ALL_Targets!$B173,'Monthy Targets'!$B:$B,0))</f>
        <v>5.75</v>
      </c>
      <c r="CB173" s="14">
        <f>+INDEX('Monthy Targets'!X:X,MATCH(FY2018_ALL_Targets!$B173,'Monthy Targets'!$B:$B,0))</f>
        <v>5.75</v>
      </c>
      <c r="CC173" s="14">
        <f>+INDEX('Monthy Targets'!Y:Y,MATCH(FY2018_ALL_Targets!$B173,'Monthy Targets'!$B:$B,0))</f>
        <v>5.75</v>
      </c>
      <c r="CD173" s="14">
        <f>+INDEX('Monthy Targets'!Z:Z,MATCH(FY2018_ALL_Targets!$B173,'Monthy Targets'!$B:$B,0))</f>
        <v>5.75</v>
      </c>
      <c r="CE173" s="14">
        <f>+INDEX('Monthy Targets'!AA:AA,MATCH(FY2018_ALL_Targets!$B173,'Monthy Targets'!$B:$B,0))</f>
        <v>0</v>
      </c>
      <c r="CF173" s="14">
        <f>+INDEX('Monthy Targets'!AB:AB,MATCH(FY2018_ALL_Targets!$B173,'Monthy Targets'!$B:$B,0))</f>
        <v>0</v>
      </c>
      <c r="CG173" s="14">
        <f>+INDEX('Monthy Targets'!AC:AC,MATCH(FY2018_ALL_Targets!$B173,'Monthy Targets'!$B:$B,0))</f>
        <v>0</v>
      </c>
      <c r="CH173" s="14">
        <f>+INDEX('Monthy Targets'!AD:AD,MATCH(FY2018_ALL_Targets!$B173,'Monthy Targets'!$B:$B,0))</f>
        <v>0</v>
      </c>
      <c r="CI173" s="14">
        <f>+INDEX('Monthy Targets'!AE:AE,MATCH(FY2018_ALL_Targets!$B173,'Monthy Targets'!$B:$B,0))</f>
        <v>0</v>
      </c>
      <c r="CJ173" s="14">
        <f>+INDEX('Monthy Targets'!AF:AF,MATCH(FY2018_ALL_Targets!$B173,'Monthy Targets'!$B:$B,0))</f>
        <v>0</v>
      </c>
      <c r="CK173" s="14">
        <f>+INDEX('Monthy Targets'!AG:AG,MATCH(FY2018_ALL_Targets!$B173,'Monthy Targets'!$B:$B,0))</f>
        <v>0</v>
      </c>
      <c r="CL173" s="14">
        <v>0.38</v>
      </c>
      <c r="CM173" s="14">
        <v>0.38</v>
      </c>
      <c r="CN173" s="14">
        <v>0.38</v>
      </c>
      <c r="CO173" s="14">
        <v>0.38</v>
      </c>
      <c r="DB173" s="14">
        <v>0.71</v>
      </c>
      <c r="DC173" s="14">
        <v>0.71</v>
      </c>
      <c r="DD173" s="14">
        <v>0.71</v>
      </c>
      <c r="DE173" s="14">
        <v>0.71</v>
      </c>
      <c r="DR173" s="14">
        <v>1.08</v>
      </c>
      <c r="DV173" s="12">
        <f t="shared" si="7"/>
        <v>0</v>
      </c>
      <c r="DW173" s="12">
        <f t="shared" si="8"/>
        <v>0</v>
      </c>
      <c r="DX173" s="12">
        <f t="shared" si="6"/>
        <v>0</v>
      </c>
    </row>
    <row r="174" spans="1:128" x14ac:dyDescent="0.25">
      <c r="A174" s="293">
        <v>5034</v>
      </c>
      <c r="B174" s="293">
        <v>675217</v>
      </c>
      <c r="C174" s="293">
        <v>1013540</v>
      </c>
      <c r="D174" s="14">
        <v>1033191879</v>
      </c>
      <c r="F174" s="27" t="s">
        <v>1296</v>
      </c>
      <c r="G174" s="12" t="s">
        <v>312</v>
      </c>
      <c r="H174" s="27" t="s">
        <v>1462</v>
      </c>
      <c r="I174" s="12" t="s">
        <v>313</v>
      </c>
      <c r="J174" s="13">
        <v>5.0761421319797002E-2</v>
      </c>
      <c r="K174" s="13">
        <v>9.34579439252336E-2</v>
      </c>
      <c r="L174" s="13">
        <v>0</v>
      </c>
      <c r="M174" s="13">
        <v>0.27737226277372301</v>
      </c>
      <c r="N174" s="13">
        <v>3.3538610000000003E-2</v>
      </c>
      <c r="O174" s="13">
        <v>5.6668459999999997E-2</v>
      </c>
      <c r="P174" s="13">
        <v>5.2596600000000002E-3</v>
      </c>
      <c r="Q174" s="13">
        <v>0.16064707</v>
      </c>
      <c r="R174" s="13">
        <v>4.9898477157360399E-2</v>
      </c>
      <c r="S174" s="13">
        <v>9.1869158878504706E-2</v>
      </c>
      <c r="T174" s="13">
        <v>5.2596600000000002E-3</v>
      </c>
      <c r="U174" s="13">
        <v>0.27265693430656901</v>
      </c>
      <c r="V174" s="13">
        <v>4.8223350253807098E-2</v>
      </c>
      <c r="W174" s="13">
        <v>8.8785046728972E-2</v>
      </c>
      <c r="X174" s="13">
        <v>5.2596600000000002E-3</v>
      </c>
      <c r="Y174" s="13">
        <v>0.26350364963503597</v>
      </c>
      <c r="Z174" s="13">
        <v>4.90355329949239E-2</v>
      </c>
      <c r="AA174" s="13">
        <v>9.0280373831775701E-2</v>
      </c>
      <c r="AB174" s="13">
        <v>5.2596600000000002E-3</v>
      </c>
      <c r="AC174" s="13">
        <v>0.26794160583941601</v>
      </c>
      <c r="AD174" s="13">
        <v>4.5685279187817299E-2</v>
      </c>
      <c r="AE174" s="13">
        <v>8.4112149532710304E-2</v>
      </c>
      <c r="AF174" s="13">
        <v>5.2596600000000002E-3</v>
      </c>
      <c r="AG174" s="13">
        <v>0.24963503649634999</v>
      </c>
      <c r="AH174" s="13">
        <v>4.8172588832487297E-2</v>
      </c>
      <c r="AI174" s="13">
        <v>8.8691588785046696E-2</v>
      </c>
      <c r="AJ174" s="13">
        <v>5.2596600000000002E-3</v>
      </c>
      <c r="AK174" s="13">
        <v>0.26322627737226301</v>
      </c>
      <c r="AL174" s="13">
        <v>4.3147208121827402E-2</v>
      </c>
      <c r="AM174" s="13">
        <v>7.9439252336448593E-2</v>
      </c>
      <c r="AN174" s="13">
        <v>5.2596600000000002E-3</v>
      </c>
      <c r="AO174" s="13">
        <v>0.23576642335766401</v>
      </c>
      <c r="AP174" s="13">
        <v>4.7208121827411201E-2</v>
      </c>
      <c r="AQ174" s="13">
        <v>8.6915887850467305E-2</v>
      </c>
      <c r="AR174" s="13">
        <v>5.2596600000000002E-3</v>
      </c>
      <c r="AS174" s="13">
        <v>0.25795620437956202</v>
      </c>
      <c r="AT174" s="13">
        <v>4.0609137055837602E-2</v>
      </c>
      <c r="AU174" s="13">
        <v>7.4766355140186896E-2</v>
      </c>
      <c r="AV174" s="13">
        <v>5.2596600000000002E-3</v>
      </c>
      <c r="AW174" s="13">
        <v>0.221897810218978</v>
      </c>
      <c r="AX174" s="13">
        <v>1.9230769230769201E-2</v>
      </c>
      <c r="AY174" s="13">
        <v>8.3333333333333301E-2</v>
      </c>
      <c r="AZ174" s="13">
        <v>0</v>
      </c>
      <c r="BA174" s="13">
        <v>0.23529411764705899</v>
      </c>
      <c r="BB174" s="13"/>
      <c r="BC174" s="13"/>
      <c r="BD174" s="13"/>
      <c r="BE174" s="13"/>
      <c r="BF174" s="13"/>
      <c r="BG174" s="13"/>
      <c r="BH174" s="13"/>
      <c r="BI174" s="13"/>
      <c r="BJ174" s="13"/>
      <c r="BK174" s="13"/>
      <c r="BL174" s="13"/>
      <c r="BM174" s="13"/>
      <c r="BN174" s="13"/>
      <c r="BO174" s="13"/>
      <c r="BP174" s="13"/>
      <c r="BQ174" s="13"/>
      <c r="BR174" s="13"/>
      <c r="BS174" s="13"/>
      <c r="BT174" s="13"/>
      <c r="BU174" s="13"/>
      <c r="BV174" s="13"/>
      <c r="BW174" s="13"/>
      <c r="BX174" s="13"/>
      <c r="BY174" s="13"/>
      <c r="BZ174" s="14">
        <f>+INDEX('Monthy Targets'!V:V,MATCH(FY2018_ALL_Targets!$B174,'Monthy Targets'!$B:$B,0))</f>
        <v>0</v>
      </c>
      <c r="CA174" s="14">
        <f>+INDEX('Monthy Targets'!W:W,MATCH(FY2018_ALL_Targets!$B174,'Monthy Targets'!$B:$B,0))</f>
        <v>0</v>
      </c>
      <c r="CB174" s="14">
        <f>+INDEX('Monthy Targets'!X:X,MATCH(FY2018_ALL_Targets!$B174,'Monthy Targets'!$B:$B,0))</f>
        <v>0</v>
      </c>
      <c r="CC174" s="14">
        <f>+INDEX('Monthy Targets'!Y:Y,MATCH(FY2018_ALL_Targets!$B174,'Monthy Targets'!$B:$B,0))</f>
        <v>0</v>
      </c>
      <c r="CD174" s="14">
        <f>+INDEX('Monthy Targets'!Z:Z,MATCH(FY2018_ALL_Targets!$B174,'Monthy Targets'!$B:$B,0))</f>
        <v>0</v>
      </c>
      <c r="CE174" s="14">
        <f>+INDEX('Monthy Targets'!AA:AA,MATCH(FY2018_ALL_Targets!$B174,'Monthy Targets'!$B:$B,0))</f>
        <v>0</v>
      </c>
      <c r="CF174" s="14">
        <f>+INDEX('Monthy Targets'!AB:AB,MATCH(FY2018_ALL_Targets!$B174,'Monthy Targets'!$B:$B,0))</f>
        <v>0</v>
      </c>
      <c r="CG174" s="14">
        <f>+INDEX('Monthy Targets'!AC:AC,MATCH(FY2018_ALL_Targets!$B174,'Monthy Targets'!$B:$B,0))</f>
        <v>0</v>
      </c>
      <c r="CH174" s="14">
        <f>+INDEX('Monthy Targets'!AD:AD,MATCH(FY2018_ALL_Targets!$B174,'Monthy Targets'!$B:$B,0))</f>
        <v>0</v>
      </c>
      <c r="CI174" s="14">
        <f>+INDEX('Monthy Targets'!AE:AE,MATCH(FY2018_ALL_Targets!$B174,'Monthy Targets'!$B:$B,0))</f>
        <v>0</v>
      </c>
      <c r="CJ174" s="14">
        <f>+INDEX('Monthy Targets'!AF:AF,MATCH(FY2018_ALL_Targets!$B174,'Monthy Targets'!$B:$B,0))</f>
        <v>0</v>
      </c>
      <c r="CK174" s="14">
        <f>+INDEX('Monthy Targets'!AG:AG,MATCH(FY2018_ALL_Targets!$B174,'Monthy Targets'!$B:$B,0))</f>
        <v>0</v>
      </c>
      <c r="CL174" s="14">
        <v>0.36</v>
      </c>
      <c r="CM174" s="14">
        <v>0.36</v>
      </c>
      <c r="CN174" s="14">
        <v>0.36</v>
      </c>
      <c r="CO174" s="14">
        <v>0.36</v>
      </c>
      <c r="DB174" s="14">
        <v>0.67</v>
      </c>
      <c r="DC174" s="14">
        <v>0.67</v>
      </c>
      <c r="DD174" s="14">
        <v>0.67</v>
      </c>
      <c r="DE174" s="14">
        <v>0.67</v>
      </c>
      <c r="DR174" s="14">
        <v>0.44</v>
      </c>
      <c r="DV174" s="12">
        <f t="shared" si="7"/>
        <v>0</v>
      </c>
      <c r="DW174" s="12">
        <f t="shared" si="8"/>
        <v>0</v>
      </c>
      <c r="DX174" s="12">
        <f t="shared" si="6"/>
        <v>0</v>
      </c>
    </row>
    <row r="175" spans="1:128" x14ac:dyDescent="0.25">
      <c r="A175" s="293">
        <v>5201</v>
      </c>
      <c r="B175" s="293">
        <v>675220</v>
      </c>
      <c r="C175" s="293">
        <v>1014242</v>
      </c>
      <c r="D175" s="14">
        <v>1447200118</v>
      </c>
      <c r="F175" s="27" t="s">
        <v>1277</v>
      </c>
      <c r="G175" s="12" t="s">
        <v>1017</v>
      </c>
      <c r="H175" s="27" t="s">
        <v>1371</v>
      </c>
      <c r="I175" s="12" t="s">
        <v>1018</v>
      </c>
      <c r="J175" s="13">
        <v>3.03030303030303E-2</v>
      </c>
      <c r="K175" s="13">
        <v>7.0063694267515894E-2</v>
      </c>
      <c r="L175" s="13">
        <v>0</v>
      </c>
      <c r="M175" s="13">
        <v>0.14799999999999999</v>
      </c>
      <c r="N175" s="13">
        <v>3.3538610000000003E-2</v>
      </c>
      <c r="O175" s="13">
        <v>5.6668459999999997E-2</v>
      </c>
      <c r="P175" s="13">
        <v>5.2596600000000002E-3</v>
      </c>
      <c r="Q175" s="13">
        <v>0.16064707</v>
      </c>
      <c r="R175" s="13">
        <v>3.3538610000000003E-2</v>
      </c>
      <c r="S175" s="13">
        <v>6.8872611464968106E-2</v>
      </c>
      <c r="T175" s="13">
        <v>5.2596600000000002E-3</v>
      </c>
      <c r="U175" s="13">
        <v>0.16064707</v>
      </c>
      <c r="V175" s="13">
        <v>3.3538610000000003E-2</v>
      </c>
      <c r="W175" s="13">
        <v>6.6560509554140099E-2</v>
      </c>
      <c r="X175" s="13">
        <v>5.2596600000000002E-3</v>
      </c>
      <c r="Y175" s="13">
        <v>0.16064707</v>
      </c>
      <c r="Z175" s="13">
        <v>3.3538610000000003E-2</v>
      </c>
      <c r="AA175" s="13">
        <v>6.7681528662420401E-2</v>
      </c>
      <c r="AB175" s="13">
        <v>5.2596600000000002E-3</v>
      </c>
      <c r="AC175" s="13">
        <v>0.16064707</v>
      </c>
      <c r="AD175" s="13">
        <v>3.3538610000000003E-2</v>
      </c>
      <c r="AE175" s="13">
        <v>6.3057324840764303E-2</v>
      </c>
      <c r="AF175" s="13">
        <v>5.2596600000000002E-3</v>
      </c>
      <c r="AG175" s="13">
        <v>0.16064707</v>
      </c>
      <c r="AH175" s="13">
        <v>3.3538610000000003E-2</v>
      </c>
      <c r="AI175" s="13">
        <v>6.6490445859872599E-2</v>
      </c>
      <c r="AJ175" s="13">
        <v>5.2596600000000002E-3</v>
      </c>
      <c r="AK175" s="13">
        <v>0.16064707</v>
      </c>
      <c r="AL175" s="13">
        <v>3.3538610000000003E-2</v>
      </c>
      <c r="AM175" s="13">
        <v>5.9554140127388501E-2</v>
      </c>
      <c r="AN175" s="13">
        <v>5.2596600000000002E-3</v>
      </c>
      <c r="AO175" s="13">
        <v>0.16064707</v>
      </c>
      <c r="AP175" s="13">
        <v>3.3538610000000003E-2</v>
      </c>
      <c r="AQ175" s="13">
        <v>6.5159235668789797E-2</v>
      </c>
      <c r="AR175" s="13">
        <v>5.2596600000000002E-3</v>
      </c>
      <c r="AS175" s="13">
        <v>0.16064707</v>
      </c>
      <c r="AT175" s="13">
        <v>3.3538610000000003E-2</v>
      </c>
      <c r="AU175" s="13">
        <v>5.6668459999999997E-2</v>
      </c>
      <c r="AV175" s="13">
        <v>5.2596600000000002E-3</v>
      </c>
      <c r="AW175" s="13">
        <v>0.16064707</v>
      </c>
      <c r="AX175" s="13">
        <v>0</v>
      </c>
      <c r="AY175" s="13">
        <v>2.7027027027027001E-2</v>
      </c>
      <c r="AZ175" s="13">
        <v>0</v>
      </c>
      <c r="BA175" s="13">
        <v>9.4339622641509399E-2</v>
      </c>
      <c r="BB175" s="13"/>
      <c r="BC175" s="13"/>
      <c r="BD175" s="13"/>
      <c r="BE175" s="13"/>
      <c r="BF175" s="13"/>
      <c r="BG175" s="13"/>
      <c r="BH175" s="13"/>
      <c r="BI175" s="13"/>
      <c r="BJ175" s="13"/>
      <c r="BK175" s="13"/>
      <c r="BL175" s="13"/>
      <c r="BM175" s="13"/>
      <c r="BN175" s="13"/>
      <c r="BO175" s="13"/>
      <c r="BP175" s="13"/>
      <c r="BQ175" s="13"/>
      <c r="BR175" s="13"/>
      <c r="BS175" s="13"/>
      <c r="BT175" s="13"/>
      <c r="BU175" s="13"/>
      <c r="BV175" s="13"/>
      <c r="BW175" s="13"/>
      <c r="BX175" s="13"/>
      <c r="BY175" s="13"/>
      <c r="BZ175" s="14">
        <f>+INDEX('Monthy Targets'!V:V,MATCH(FY2018_ALL_Targets!$B175,'Monthy Targets'!$B:$B,0))</f>
        <v>17.100000000000001</v>
      </c>
      <c r="CA175" s="14">
        <f>+INDEX('Monthy Targets'!W:W,MATCH(FY2018_ALL_Targets!$B175,'Monthy Targets'!$B:$B,0))</f>
        <v>17.100000000000001</v>
      </c>
      <c r="CB175" s="14">
        <f>+INDEX('Monthy Targets'!X:X,MATCH(FY2018_ALL_Targets!$B175,'Monthy Targets'!$B:$B,0))</f>
        <v>17.100000000000001</v>
      </c>
      <c r="CC175" s="14">
        <f>+INDEX('Monthy Targets'!Y:Y,MATCH(FY2018_ALL_Targets!$B175,'Monthy Targets'!$B:$B,0))</f>
        <v>17.100000000000001</v>
      </c>
      <c r="CD175" s="14">
        <f>+INDEX('Monthy Targets'!Z:Z,MATCH(FY2018_ALL_Targets!$B175,'Monthy Targets'!$B:$B,0))</f>
        <v>17.100000000000001</v>
      </c>
      <c r="CE175" s="14">
        <f>+INDEX('Monthy Targets'!AA:AA,MATCH(FY2018_ALL_Targets!$B175,'Monthy Targets'!$B:$B,0))</f>
        <v>0</v>
      </c>
      <c r="CF175" s="14">
        <f>+INDEX('Monthy Targets'!AB:AB,MATCH(FY2018_ALL_Targets!$B175,'Monthy Targets'!$B:$B,0))</f>
        <v>0</v>
      </c>
      <c r="CG175" s="14">
        <f>+INDEX('Monthy Targets'!AC:AC,MATCH(FY2018_ALL_Targets!$B175,'Monthy Targets'!$B:$B,0))</f>
        <v>0</v>
      </c>
      <c r="CH175" s="14">
        <f>+INDEX('Monthy Targets'!AD:AD,MATCH(FY2018_ALL_Targets!$B175,'Monthy Targets'!$B:$B,0))</f>
        <v>0</v>
      </c>
      <c r="CI175" s="14">
        <f>+INDEX('Monthy Targets'!AE:AE,MATCH(FY2018_ALL_Targets!$B175,'Monthy Targets'!$B:$B,0))</f>
        <v>0</v>
      </c>
      <c r="CJ175" s="14">
        <f>+INDEX('Monthy Targets'!AF:AF,MATCH(FY2018_ALL_Targets!$B175,'Monthy Targets'!$B:$B,0))</f>
        <v>0</v>
      </c>
      <c r="CK175" s="14">
        <f>+INDEX('Monthy Targets'!AG:AG,MATCH(FY2018_ALL_Targets!$B175,'Monthy Targets'!$B:$B,0))</f>
        <v>0</v>
      </c>
      <c r="CL175" s="14">
        <v>1.1399999999999999</v>
      </c>
      <c r="CM175" s="14">
        <v>1.1399999999999999</v>
      </c>
      <c r="CN175" s="14">
        <v>1.1399999999999999</v>
      </c>
      <c r="CO175" s="14">
        <v>1.1399999999999999</v>
      </c>
      <c r="DB175" s="14">
        <v>2.11</v>
      </c>
      <c r="DC175" s="14">
        <v>2.11</v>
      </c>
      <c r="DD175" s="14">
        <v>2.11</v>
      </c>
      <c r="DE175" s="14">
        <v>2.11</v>
      </c>
      <c r="DR175" s="14">
        <v>3.21</v>
      </c>
      <c r="DV175" s="12">
        <f t="shared" si="7"/>
        <v>0</v>
      </c>
      <c r="DW175" s="12">
        <f t="shared" si="8"/>
        <v>0</v>
      </c>
      <c r="DX175" s="12">
        <f t="shared" si="6"/>
        <v>0</v>
      </c>
    </row>
    <row r="176" spans="1:128" x14ac:dyDescent="0.25">
      <c r="A176" s="293">
        <v>4807</v>
      </c>
      <c r="B176" s="293">
        <v>675222</v>
      </c>
      <c r="C176" s="293">
        <v>1004295</v>
      </c>
      <c r="D176" s="14">
        <v>1942296710</v>
      </c>
      <c r="F176" s="27" t="s">
        <v>1279</v>
      </c>
      <c r="G176" s="12" t="s">
        <v>829</v>
      </c>
      <c r="H176" s="27" t="s">
        <v>829</v>
      </c>
      <c r="I176" s="12" t="s">
        <v>830</v>
      </c>
      <c r="J176" s="13">
        <v>2.0325203252032499E-2</v>
      </c>
      <c r="K176" s="13">
        <v>8.2706766917293201E-2</v>
      </c>
      <c r="L176" s="13">
        <v>0</v>
      </c>
      <c r="M176" s="13">
        <v>0.185714285714286</v>
      </c>
      <c r="N176" s="13">
        <v>3.3538610000000003E-2</v>
      </c>
      <c r="O176" s="13">
        <v>5.6668459999999997E-2</v>
      </c>
      <c r="P176" s="13">
        <v>5.2596600000000002E-3</v>
      </c>
      <c r="Q176" s="13">
        <v>0.16064707</v>
      </c>
      <c r="R176" s="13">
        <v>3.3538610000000003E-2</v>
      </c>
      <c r="S176" s="13">
        <v>8.1300751879699207E-2</v>
      </c>
      <c r="T176" s="13">
        <v>5.2596600000000002E-3</v>
      </c>
      <c r="U176" s="13">
        <v>0.182557142857143</v>
      </c>
      <c r="V176" s="13">
        <v>3.3538610000000003E-2</v>
      </c>
      <c r="W176" s="13">
        <v>7.8571428571428598E-2</v>
      </c>
      <c r="X176" s="13">
        <v>5.2596600000000002E-3</v>
      </c>
      <c r="Y176" s="13">
        <v>0.17642857142857099</v>
      </c>
      <c r="Z176" s="13">
        <v>3.3538610000000003E-2</v>
      </c>
      <c r="AA176" s="13">
        <v>7.9894736842105296E-2</v>
      </c>
      <c r="AB176" s="13">
        <v>5.2596600000000002E-3</v>
      </c>
      <c r="AC176" s="13">
        <v>0.1794</v>
      </c>
      <c r="AD176" s="13">
        <v>3.3538610000000003E-2</v>
      </c>
      <c r="AE176" s="13">
        <v>7.4436090225563897E-2</v>
      </c>
      <c r="AF176" s="13">
        <v>5.2596600000000002E-3</v>
      </c>
      <c r="AG176" s="13">
        <v>0.16714285714285701</v>
      </c>
      <c r="AH176" s="13">
        <v>3.3538610000000003E-2</v>
      </c>
      <c r="AI176" s="13">
        <v>7.8488721804511302E-2</v>
      </c>
      <c r="AJ176" s="13">
        <v>5.2596600000000002E-3</v>
      </c>
      <c r="AK176" s="13">
        <v>0.17624285714285701</v>
      </c>
      <c r="AL176" s="13">
        <v>3.3538610000000003E-2</v>
      </c>
      <c r="AM176" s="13">
        <v>7.0300751879699197E-2</v>
      </c>
      <c r="AN176" s="13">
        <v>5.2596600000000002E-3</v>
      </c>
      <c r="AO176" s="13">
        <v>0.16064707</v>
      </c>
      <c r="AP176" s="13">
        <v>3.3538610000000003E-2</v>
      </c>
      <c r="AQ176" s="13">
        <v>7.6917293233082704E-2</v>
      </c>
      <c r="AR176" s="13">
        <v>5.2596600000000002E-3</v>
      </c>
      <c r="AS176" s="13">
        <v>0.17271428571428599</v>
      </c>
      <c r="AT176" s="13">
        <v>3.3538610000000003E-2</v>
      </c>
      <c r="AU176" s="13">
        <v>6.6165413533834594E-2</v>
      </c>
      <c r="AV176" s="13">
        <v>5.2596600000000002E-3</v>
      </c>
      <c r="AW176" s="13">
        <v>0.16064707</v>
      </c>
      <c r="AX176" s="13">
        <v>5.9701492537313397E-2</v>
      </c>
      <c r="AY176" s="13">
        <v>5.8823529411764698E-2</v>
      </c>
      <c r="AZ176" s="13">
        <v>0</v>
      </c>
      <c r="BA176" s="13">
        <v>0.169491525423729</v>
      </c>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4">
        <f>+INDEX('Monthy Targets'!V:V,MATCH(FY2018_ALL_Targets!$B176,'Monthy Targets'!$B:$B,0))</f>
        <v>0</v>
      </c>
      <c r="CA176" s="14">
        <f>+INDEX('Monthy Targets'!W:W,MATCH(FY2018_ALL_Targets!$B176,'Monthy Targets'!$B:$B,0))</f>
        <v>0</v>
      </c>
      <c r="CB176" s="14">
        <f>+INDEX('Monthy Targets'!X:X,MATCH(FY2018_ALL_Targets!$B176,'Monthy Targets'!$B:$B,0))</f>
        <v>0</v>
      </c>
      <c r="CC176" s="14">
        <f>+INDEX('Monthy Targets'!Y:Y,MATCH(FY2018_ALL_Targets!$B176,'Monthy Targets'!$B:$B,0))</f>
        <v>0</v>
      </c>
      <c r="CD176" s="14">
        <f>+INDEX('Monthy Targets'!Z:Z,MATCH(FY2018_ALL_Targets!$B176,'Monthy Targets'!$B:$B,0))</f>
        <v>0</v>
      </c>
      <c r="CE176" s="14">
        <f>+INDEX('Monthy Targets'!AA:AA,MATCH(FY2018_ALL_Targets!$B176,'Monthy Targets'!$B:$B,0))</f>
        <v>0</v>
      </c>
      <c r="CF176" s="14">
        <f>+INDEX('Monthy Targets'!AB:AB,MATCH(FY2018_ALL_Targets!$B176,'Monthy Targets'!$B:$B,0))</f>
        <v>0</v>
      </c>
      <c r="CG176" s="14">
        <f>+INDEX('Monthy Targets'!AC:AC,MATCH(FY2018_ALL_Targets!$B176,'Monthy Targets'!$B:$B,0))</f>
        <v>0</v>
      </c>
      <c r="CH176" s="14">
        <f>+INDEX('Monthy Targets'!AD:AD,MATCH(FY2018_ALL_Targets!$B176,'Monthy Targets'!$B:$B,0))</f>
        <v>0</v>
      </c>
      <c r="CI176" s="14">
        <f>+INDEX('Monthy Targets'!AE:AE,MATCH(FY2018_ALL_Targets!$B176,'Monthy Targets'!$B:$B,0))</f>
        <v>0</v>
      </c>
      <c r="CJ176" s="14">
        <f>+INDEX('Monthy Targets'!AF:AF,MATCH(FY2018_ALL_Targets!$B176,'Monthy Targets'!$B:$B,0))</f>
        <v>0</v>
      </c>
      <c r="CK176" s="14">
        <f>+INDEX('Monthy Targets'!AG:AG,MATCH(FY2018_ALL_Targets!$B176,'Monthy Targets'!$B:$B,0))</f>
        <v>0</v>
      </c>
      <c r="CL176" s="14">
        <v>0</v>
      </c>
      <c r="CM176" s="14">
        <v>0.25</v>
      </c>
      <c r="CN176" s="14">
        <v>0.25</v>
      </c>
      <c r="CO176" s="14">
        <v>0.25</v>
      </c>
      <c r="DB176" s="14">
        <v>0</v>
      </c>
      <c r="DC176" s="14">
        <v>0.46</v>
      </c>
      <c r="DD176" s="14">
        <v>0.46</v>
      </c>
      <c r="DE176" s="14">
        <v>0.46</v>
      </c>
      <c r="DR176" s="14">
        <v>0.23</v>
      </c>
      <c r="DV176" s="12">
        <f t="shared" si="7"/>
        <v>0</v>
      </c>
      <c r="DW176" s="12">
        <f t="shared" si="8"/>
        <v>0</v>
      </c>
      <c r="DX176" s="12">
        <f t="shared" si="6"/>
        <v>0</v>
      </c>
    </row>
    <row r="177" spans="1:128" x14ac:dyDescent="0.25">
      <c r="A177" s="293">
        <v>4701</v>
      </c>
      <c r="B177" s="293">
        <v>675226</v>
      </c>
      <c r="C177" s="293">
        <v>1025711</v>
      </c>
      <c r="D177" s="14">
        <v>1861813958</v>
      </c>
      <c r="F177" s="27" t="s">
        <v>1274</v>
      </c>
      <c r="G177" s="12" t="s">
        <v>786</v>
      </c>
      <c r="H177" s="27" t="s">
        <v>1290</v>
      </c>
      <c r="I177" s="12" t="s">
        <v>787</v>
      </c>
      <c r="J177" s="13">
        <v>4.7091412742382301E-2</v>
      </c>
      <c r="K177" s="13">
        <v>4.3290043290043302E-2</v>
      </c>
      <c r="L177" s="13">
        <v>5.5401662049861496E-3</v>
      </c>
      <c r="M177" s="13">
        <v>0.17056856187291</v>
      </c>
      <c r="N177" s="13">
        <v>3.3538610000000003E-2</v>
      </c>
      <c r="O177" s="13">
        <v>5.6668459999999997E-2</v>
      </c>
      <c r="P177" s="13">
        <v>5.2596600000000002E-3</v>
      </c>
      <c r="Q177" s="13">
        <v>0.16064707</v>
      </c>
      <c r="R177" s="13">
        <v>4.6290858725761802E-2</v>
      </c>
      <c r="S177" s="13">
        <v>5.6668459999999997E-2</v>
      </c>
      <c r="T177" s="13">
        <v>5.4459833795013797E-3</v>
      </c>
      <c r="U177" s="13">
        <v>0.16766889632106999</v>
      </c>
      <c r="V177" s="13">
        <v>4.47368421052632E-2</v>
      </c>
      <c r="W177" s="13">
        <v>5.6668459999999997E-2</v>
      </c>
      <c r="X177" s="13">
        <v>5.2631578947368403E-3</v>
      </c>
      <c r="Y177" s="13">
        <v>0.16204013377926399</v>
      </c>
      <c r="Z177" s="13">
        <v>4.5490304709141297E-2</v>
      </c>
      <c r="AA177" s="13">
        <v>5.6668459999999997E-2</v>
      </c>
      <c r="AB177" s="13">
        <v>5.3518005540166202E-3</v>
      </c>
      <c r="AC177" s="13">
        <v>0.164769230769231</v>
      </c>
      <c r="AD177" s="13">
        <v>4.2382271468144002E-2</v>
      </c>
      <c r="AE177" s="13">
        <v>5.6668459999999997E-2</v>
      </c>
      <c r="AF177" s="13">
        <v>5.2596600000000002E-3</v>
      </c>
      <c r="AG177" s="13">
        <v>0.16064707</v>
      </c>
      <c r="AH177" s="13">
        <v>4.4689750692520798E-2</v>
      </c>
      <c r="AI177" s="13">
        <v>5.6668459999999997E-2</v>
      </c>
      <c r="AJ177" s="13">
        <v>5.2596600000000002E-3</v>
      </c>
      <c r="AK177" s="13">
        <v>0.16186956521739099</v>
      </c>
      <c r="AL177" s="13">
        <v>4.0027700831024901E-2</v>
      </c>
      <c r="AM177" s="13">
        <v>5.6668459999999997E-2</v>
      </c>
      <c r="AN177" s="13">
        <v>5.2596600000000002E-3</v>
      </c>
      <c r="AO177" s="13">
        <v>0.16064707</v>
      </c>
      <c r="AP177" s="13">
        <v>4.3795013850415503E-2</v>
      </c>
      <c r="AQ177" s="13">
        <v>5.6668459999999997E-2</v>
      </c>
      <c r="AR177" s="13">
        <v>5.2596600000000002E-3</v>
      </c>
      <c r="AS177" s="13">
        <v>0.16064707</v>
      </c>
      <c r="AT177" s="13">
        <v>3.76731301939058E-2</v>
      </c>
      <c r="AU177" s="13">
        <v>5.6668459999999997E-2</v>
      </c>
      <c r="AV177" s="13">
        <v>5.2596600000000002E-3</v>
      </c>
      <c r="AW177" s="13">
        <v>0.16064707</v>
      </c>
      <c r="AX177" s="13">
        <v>3.65853658536585E-2</v>
      </c>
      <c r="AY177" s="13">
        <v>4.4444444444444398E-2</v>
      </c>
      <c r="AZ177" s="13">
        <v>0</v>
      </c>
      <c r="BA177" s="13">
        <v>7.3529411764705899E-2</v>
      </c>
      <c r="BB177" s="13"/>
      <c r="BC177" s="13"/>
      <c r="BD177" s="13"/>
      <c r="BE177" s="13"/>
      <c r="BF177" s="13"/>
      <c r="BG177" s="13"/>
      <c r="BH177" s="13"/>
      <c r="BI177" s="13"/>
      <c r="BJ177" s="13"/>
      <c r="BK177" s="13"/>
      <c r="BL177" s="13"/>
      <c r="BM177" s="13"/>
      <c r="BN177" s="13"/>
      <c r="BO177" s="13"/>
      <c r="BP177" s="13"/>
      <c r="BQ177" s="13"/>
      <c r="BR177" s="13"/>
      <c r="BS177" s="13"/>
      <c r="BT177" s="13"/>
      <c r="BU177" s="13"/>
      <c r="BV177" s="13"/>
      <c r="BW177" s="13"/>
      <c r="BX177" s="13"/>
      <c r="BY177" s="13"/>
      <c r="BZ177" s="14">
        <f>+INDEX('Monthy Targets'!V:V,MATCH(FY2018_ALL_Targets!$B177,'Monthy Targets'!$B:$B,0))</f>
        <v>8.69</v>
      </c>
      <c r="CA177" s="14">
        <f>+INDEX('Monthy Targets'!W:W,MATCH(FY2018_ALL_Targets!$B177,'Monthy Targets'!$B:$B,0))</f>
        <v>8.69</v>
      </c>
      <c r="CB177" s="14">
        <f>+INDEX('Monthy Targets'!X:X,MATCH(FY2018_ALL_Targets!$B177,'Monthy Targets'!$B:$B,0))</f>
        <v>8.69</v>
      </c>
      <c r="CC177" s="14">
        <f>+INDEX('Monthy Targets'!Y:Y,MATCH(FY2018_ALL_Targets!$B177,'Monthy Targets'!$B:$B,0))</f>
        <v>8.69</v>
      </c>
      <c r="CD177" s="14">
        <f>+INDEX('Monthy Targets'!Z:Z,MATCH(FY2018_ALL_Targets!$B177,'Monthy Targets'!$B:$B,0))</f>
        <v>8.69</v>
      </c>
      <c r="CE177" s="14">
        <f>+INDEX('Monthy Targets'!AA:AA,MATCH(FY2018_ALL_Targets!$B177,'Monthy Targets'!$B:$B,0))</f>
        <v>0</v>
      </c>
      <c r="CF177" s="14">
        <f>+INDEX('Monthy Targets'!AB:AB,MATCH(FY2018_ALL_Targets!$B177,'Monthy Targets'!$B:$B,0))</f>
        <v>0</v>
      </c>
      <c r="CG177" s="14">
        <f>+INDEX('Monthy Targets'!AC:AC,MATCH(FY2018_ALL_Targets!$B177,'Monthy Targets'!$B:$B,0))</f>
        <v>0</v>
      </c>
      <c r="CH177" s="14">
        <f>+INDEX('Monthy Targets'!AD:AD,MATCH(FY2018_ALL_Targets!$B177,'Monthy Targets'!$B:$B,0))</f>
        <v>0</v>
      </c>
      <c r="CI177" s="14">
        <f>+INDEX('Monthy Targets'!AE:AE,MATCH(FY2018_ALL_Targets!$B177,'Monthy Targets'!$B:$B,0))</f>
        <v>0</v>
      </c>
      <c r="CJ177" s="14">
        <f>+INDEX('Monthy Targets'!AF:AF,MATCH(FY2018_ALL_Targets!$B177,'Monthy Targets'!$B:$B,0))</f>
        <v>0</v>
      </c>
      <c r="CK177" s="14">
        <f>+INDEX('Monthy Targets'!AG:AG,MATCH(FY2018_ALL_Targets!$B177,'Monthy Targets'!$B:$B,0))</f>
        <v>0</v>
      </c>
      <c r="CL177" s="14">
        <v>0.57999999999999996</v>
      </c>
      <c r="CM177" s="14">
        <v>0.57999999999999996</v>
      </c>
      <c r="CN177" s="14">
        <v>0.57999999999999996</v>
      </c>
      <c r="CO177" s="14">
        <v>0.57999999999999996</v>
      </c>
      <c r="DB177" s="14">
        <v>1.07</v>
      </c>
      <c r="DC177" s="14">
        <v>1.07</v>
      </c>
      <c r="DD177" s="14">
        <v>1.07</v>
      </c>
      <c r="DE177" s="14">
        <v>1.07</v>
      </c>
      <c r="DR177" s="14">
        <v>1.63</v>
      </c>
      <c r="DV177" s="12">
        <f t="shared" si="7"/>
        <v>0</v>
      </c>
      <c r="DW177" s="12">
        <f t="shared" si="8"/>
        <v>0</v>
      </c>
      <c r="DX177" s="12">
        <f t="shared" si="6"/>
        <v>0</v>
      </c>
    </row>
    <row r="178" spans="1:128" x14ac:dyDescent="0.25">
      <c r="A178" s="293">
        <v>5222</v>
      </c>
      <c r="B178" s="293">
        <v>675230</v>
      </c>
      <c r="C178" s="293">
        <v>1003354</v>
      </c>
      <c r="D178" s="14">
        <v>1326032186</v>
      </c>
      <c r="F178" s="27" t="s">
        <v>1296</v>
      </c>
      <c r="G178" s="12" t="s">
        <v>1037</v>
      </c>
      <c r="H178" s="27" t="s">
        <v>1371</v>
      </c>
      <c r="I178" s="12" t="s">
        <v>1038</v>
      </c>
      <c r="J178" s="13">
        <v>3.5433070866141697E-2</v>
      </c>
      <c r="K178" s="13">
        <v>4.3715846994535498E-2</v>
      </c>
      <c r="L178" s="13">
        <v>0</v>
      </c>
      <c r="M178" s="13">
        <v>0.110655737704918</v>
      </c>
      <c r="N178" s="13">
        <v>3.3538610000000003E-2</v>
      </c>
      <c r="O178" s="13">
        <v>5.6668459999999997E-2</v>
      </c>
      <c r="P178" s="13">
        <v>5.2596600000000002E-3</v>
      </c>
      <c r="Q178" s="13">
        <v>0.16064707</v>
      </c>
      <c r="R178" s="13">
        <v>3.4830708661417298E-2</v>
      </c>
      <c r="S178" s="13">
        <v>5.6668459999999997E-2</v>
      </c>
      <c r="T178" s="13">
        <v>5.2596600000000002E-3</v>
      </c>
      <c r="U178" s="13">
        <v>0.16064707</v>
      </c>
      <c r="V178" s="13">
        <v>3.3661417322834598E-2</v>
      </c>
      <c r="W178" s="13">
        <v>5.6668459999999997E-2</v>
      </c>
      <c r="X178" s="13">
        <v>5.2596600000000002E-3</v>
      </c>
      <c r="Y178" s="13">
        <v>0.16064707</v>
      </c>
      <c r="Z178" s="13">
        <v>3.4228346456692899E-2</v>
      </c>
      <c r="AA178" s="13">
        <v>5.6668459999999997E-2</v>
      </c>
      <c r="AB178" s="13">
        <v>5.2596600000000002E-3</v>
      </c>
      <c r="AC178" s="13">
        <v>0.16064707</v>
      </c>
      <c r="AD178" s="13">
        <v>3.3538610000000003E-2</v>
      </c>
      <c r="AE178" s="13">
        <v>5.6668459999999997E-2</v>
      </c>
      <c r="AF178" s="13">
        <v>5.2596600000000002E-3</v>
      </c>
      <c r="AG178" s="13">
        <v>0.16064707</v>
      </c>
      <c r="AH178" s="13">
        <v>3.3625984251968499E-2</v>
      </c>
      <c r="AI178" s="13">
        <v>5.6668459999999997E-2</v>
      </c>
      <c r="AJ178" s="13">
        <v>5.2596600000000002E-3</v>
      </c>
      <c r="AK178" s="13">
        <v>0.16064707</v>
      </c>
      <c r="AL178" s="13">
        <v>3.3538610000000003E-2</v>
      </c>
      <c r="AM178" s="13">
        <v>5.6668459999999997E-2</v>
      </c>
      <c r="AN178" s="13">
        <v>5.2596600000000002E-3</v>
      </c>
      <c r="AO178" s="13">
        <v>0.16064707</v>
      </c>
      <c r="AP178" s="13">
        <v>3.3538610000000003E-2</v>
      </c>
      <c r="AQ178" s="13">
        <v>5.6668459999999997E-2</v>
      </c>
      <c r="AR178" s="13">
        <v>5.2596600000000002E-3</v>
      </c>
      <c r="AS178" s="13">
        <v>0.16064707</v>
      </c>
      <c r="AT178" s="13">
        <v>3.3538610000000003E-2</v>
      </c>
      <c r="AU178" s="13">
        <v>5.6668459999999997E-2</v>
      </c>
      <c r="AV178" s="13">
        <v>5.2596600000000002E-3</v>
      </c>
      <c r="AW178" s="13">
        <v>0.16064707</v>
      </c>
      <c r="AX178" s="13">
        <v>4.6153846153846198E-2</v>
      </c>
      <c r="AY178" s="13">
        <v>0</v>
      </c>
      <c r="AZ178" s="13">
        <v>0</v>
      </c>
      <c r="BA178" s="13">
        <v>8.0645161290322606E-2</v>
      </c>
      <c r="BB178" s="13"/>
      <c r="BC178" s="13"/>
      <c r="BD178" s="13"/>
      <c r="BE178" s="13"/>
      <c r="BF178" s="13"/>
      <c r="BG178" s="13"/>
      <c r="BH178" s="13"/>
      <c r="BI178" s="13"/>
      <c r="BJ178" s="13"/>
      <c r="BK178" s="13"/>
      <c r="BL178" s="13"/>
      <c r="BM178" s="13"/>
      <c r="BN178" s="13"/>
      <c r="BO178" s="13"/>
      <c r="BP178" s="13"/>
      <c r="BQ178" s="13"/>
      <c r="BR178" s="13"/>
      <c r="BS178" s="13"/>
      <c r="BT178" s="13"/>
      <c r="BU178" s="13"/>
      <c r="BV178" s="13"/>
      <c r="BW178" s="13"/>
      <c r="BX178" s="13"/>
      <c r="BY178" s="13"/>
      <c r="BZ178" s="14">
        <f>+INDEX('Monthy Targets'!V:V,MATCH(FY2018_ALL_Targets!$B178,'Monthy Targets'!$B:$B,0))</f>
        <v>3.84</v>
      </c>
      <c r="CA178" s="14">
        <f>+INDEX('Monthy Targets'!W:W,MATCH(FY2018_ALL_Targets!$B178,'Monthy Targets'!$B:$B,0))</f>
        <v>3.84</v>
      </c>
      <c r="CB178" s="14">
        <f>+INDEX('Monthy Targets'!X:X,MATCH(FY2018_ALL_Targets!$B178,'Monthy Targets'!$B:$B,0))</f>
        <v>3.84</v>
      </c>
      <c r="CC178" s="14">
        <f>+INDEX('Monthy Targets'!Y:Y,MATCH(FY2018_ALL_Targets!$B178,'Monthy Targets'!$B:$B,0))</f>
        <v>3.84</v>
      </c>
      <c r="CD178" s="14">
        <f>+INDEX('Monthy Targets'!Z:Z,MATCH(FY2018_ALL_Targets!$B178,'Monthy Targets'!$B:$B,0))</f>
        <v>3.84</v>
      </c>
      <c r="CE178" s="14">
        <f>+INDEX('Monthy Targets'!AA:AA,MATCH(FY2018_ALL_Targets!$B178,'Monthy Targets'!$B:$B,0))</f>
        <v>0</v>
      </c>
      <c r="CF178" s="14">
        <f>+INDEX('Monthy Targets'!AB:AB,MATCH(FY2018_ALL_Targets!$B178,'Monthy Targets'!$B:$B,0))</f>
        <v>0</v>
      </c>
      <c r="CG178" s="14">
        <f>+INDEX('Monthy Targets'!AC:AC,MATCH(FY2018_ALL_Targets!$B178,'Monthy Targets'!$B:$B,0))</f>
        <v>0</v>
      </c>
      <c r="CH178" s="14">
        <f>+INDEX('Monthy Targets'!AD:AD,MATCH(FY2018_ALL_Targets!$B178,'Monthy Targets'!$B:$B,0))</f>
        <v>0</v>
      </c>
      <c r="CI178" s="14">
        <f>+INDEX('Monthy Targets'!AE:AE,MATCH(FY2018_ALL_Targets!$B178,'Monthy Targets'!$B:$B,0))</f>
        <v>0</v>
      </c>
      <c r="CJ178" s="14">
        <f>+INDEX('Monthy Targets'!AF:AF,MATCH(FY2018_ALL_Targets!$B178,'Monthy Targets'!$B:$B,0))</f>
        <v>0</v>
      </c>
      <c r="CK178" s="14">
        <f>+INDEX('Monthy Targets'!AG:AG,MATCH(FY2018_ALL_Targets!$B178,'Monthy Targets'!$B:$B,0))</f>
        <v>0</v>
      </c>
      <c r="CL178" s="14">
        <v>0</v>
      </c>
      <c r="CM178" s="14">
        <v>0.26</v>
      </c>
      <c r="CN178" s="14">
        <v>0.26</v>
      </c>
      <c r="CO178" s="14">
        <v>0.26</v>
      </c>
      <c r="DB178" s="14">
        <v>0</v>
      </c>
      <c r="DC178" s="14">
        <v>0.47</v>
      </c>
      <c r="DD178" s="14">
        <v>0.47</v>
      </c>
      <c r="DE178" s="14">
        <v>0.47</v>
      </c>
      <c r="DR178" s="14">
        <v>0.64</v>
      </c>
      <c r="DV178" s="12">
        <f t="shared" si="7"/>
        <v>0</v>
      </c>
      <c r="DW178" s="12">
        <f t="shared" si="8"/>
        <v>0</v>
      </c>
      <c r="DX178" s="12">
        <f t="shared" ref="DX178:DX241" si="9">COUNTIF(BV178:BY178,"Min Data")</f>
        <v>0</v>
      </c>
    </row>
    <row r="179" spans="1:128" x14ac:dyDescent="0.25">
      <c r="A179" s="293">
        <v>4823</v>
      </c>
      <c r="B179" s="293">
        <v>675231</v>
      </c>
      <c r="C179" s="293">
        <v>1014494</v>
      </c>
      <c r="D179" s="14">
        <v>1487723839</v>
      </c>
      <c r="F179" s="27" t="s">
        <v>1279</v>
      </c>
      <c r="G179" s="12" t="s">
        <v>278</v>
      </c>
      <c r="H179" s="27" t="s">
        <v>1484</v>
      </c>
      <c r="I179" s="12" t="s">
        <v>279</v>
      </c>
      <c r="J179" s="13">
        <v>0.08</v>
      </c>
      <c r="K179" s="13">
        <v>8.5820895522388099E-2</v>
      </c>
      <c r="L179" s="13">
        <v>0</v>
      </c>
      <c r="M179" s="13">
        <v>0.189349112426035</v>
      </c>
      <c r="N179" s="13">
        <v>3.3538610000000003E-2</v>
      </c>
      <c r="O179" s="13">
        <v>5.6668459999999997E-2</v>
      </c>
      <c r="P179" s="13">
        <v>5.2596600000000002E-3</v>
      </c>
      <c r="Q179" s="13">
        <v>0.16064707</v>
      </c>
      <c r="R179" s="13">
        <v>7.8640000000000002E-2</v>
      </c>
      <c r="S179" s="13">
        <v>8.4361940298507507E-2</v>
      </c>
      <c r="T179" s="13">
        <v>5.2596600000000002E-3</v>
      </c>
      <c r="U179" s="13">
        <v>0.18613017751479299</v>
      </c>
      <c r="V179" s="13">
        <v>7.5999999999999998E-2</v>
      </c>
      <c r="W179" s="13">
        <v>8.1529850746268603E-2</v>
      </c>
      <c r="X179" s="13">
        <v>5.2596600000000002E-3</v>
      </c>
      <c r="Y179" s="13">
        <v>0.179881656804734</v>
      </c>
      <c r="Z179" s="13">
        <v>7.7280000000000001E-2</v>
      </c>
      <c r="AA179" s="13">
        <v>8.29029850746269E-2</v>
      </c>
      <c r="AB179" s="13">
        <v>5.2596600000000002E-3</v>
      </c>
      <c r="AC179" s="13">
        <v>0.18291124260354999</v>
      </c>
      <c r="AD179" s="13">
        <v>7.1999999999999995E-2</v>
      </c>
      <c r="AE179" s="13">
        <v>7.7238805970149302E-2</v>
      </c>
      <c r="AF179" s="13">
        <v>5.2596600000000002E-3</v>
      </c>
      <c r="AG179" s="13">
        <v>0.17041420118343201</v>
      </c>
      <c r="AH179" s="13">
        <v>7.5920000000000001E-2</v>
      </c>
      <c r="AI179" s="13">
        <v>8.1444029850746294E-2</v>
      </c>
      <c r="AJ179" s="13">
        <v>5.2596600000000002E-3</v>
      </c>
      <c r="AK179" s="13">
        <v>0.17969230769230801</v>
      </c>
      <c r="AL179" s="13">
        <v>6.8000000000000005E-2</v>
      </c>
      <c r="AM179" s="13">
        <v>7.2947761194029806E-2</v>
      </c>
      <c r="AN179" s="13">
        <v>5.2596600000000002E-3</v>
      </c>
      <c r="AO179" s="13">
        <v>0.16094674556213001</v>
      </c>
      <c r="AP179" s="13">
        <v>7.4399999999999994E-2</v>
      </c>
      <c r="AQ179" s="13">
        <v>7.9813432835820902E-2</v>
      </c>
      <c r="AR179" s="13">
        <v>5.2596600000000002E-3</v>
      </c>
      <c r="AS179" s="13">
        <v>0.176094674556213</v>
      </c>
      <c r="AT179" s="13">
        <v>6.4000000000000001E-2</v>
      </c>
      <c r="AU179" s="13">
        <v>6.8656716417910393E-2</v>
      </c>
      <c r="AV179" s="13">
        <v>5.2596600000000002E-3</v>
      </c>
      <c r="AW179" s="13">
        <v>0.16064707</v>
      </c>
      <c r="AX179" s="13">
        <v>0</v>
      </c>
      <c r="AY179" s="13">
        <v>8.9285714285714302E-2</v>
      </c>
      <c r="AZ179" s="13">
        <v>0</v>
      </c>
      <c r="BA179" s="13">
        <v>0.12121212121212099</v>
      </c>
      <c r="BB179" s="13"/>
      <c r="BC179" s="13"/>
      <c r="BD179" s="13"/>
      <c r="BE179" s="13"/>
      <c r="BF179" s="13"/>
      <c r="BG179" s="13"/>
      <c r="BH179" s="13"/>
      <c r="BI179" s="13"/>
      <c r="BJ179" s="13"/>
      <c r="BK179" s="13"/>
      <c r="BL179" s="13"/>
      <c r="BM179" s="13"/>
      <c r="BN179" s="13"/>
      <c r="BO179" s="13"/>
      <c r="BP179" s="13"/>
      <c r="BQ179" s="13"/>
      <c r="BR179" s="13"/>
      <c r="BS179" s="13"/>
      <c r="BT179" s="13"/>
      <c r="BU179" s="13"/>
      <c r="BV179" s="13"/>
      <c r="BW179" s="13"/>
      <c r="BX179" s="13"/>
      <c r="BY179" s="13"/>
      <c r="BZ179" s="14">
        <f>+INDEX('Monthy Targets'!V:V,MATCH(FY2018_ALL_Targets!$B179,'Monthy Targets'!$B:$B,0))</f>
        <v>0</v>
      </c>
      <c r="CA179" s="14">
        <f>+INDEX('Monthy Targets'!W:W,MATCH(FY2018_ALL_Targets!$B179,'Monthy Targets'!$B:$B,0))</f>
        <v>0</v>
      </c>
      <c r="CB179" s="14">
        <f>+INDEX('Monthy Targets'!X:X,MATCH(FY2018_ALL_Targets!$B179,'Monthy Targets'!$B:$B,0))</f>
        <v>0</v>
      </c>
      <c r="CC179" s="14">
        <f>+INDEX('Monthy Targets'!Y:Y,MATCH(FY2018_ALL_Targets!$B179,'Monthy Targets'!$B:$B,0))</f>
        <v>0</v>
      </c>
      <c r="CD179" s="14">
        <f>+INDEX('Monthy Targets'!Z:Z,MATCH(FY2018_ALL_Targets!$B179,'Monthy Targets'!$B:$B,0))</f>
        <v>0</v>
      </c>
      <c r="CE179" s="14">
        <f>+INDEX('Monthy Targets'!AA:AA,MATCH(FY2018_ALL_Targets!$B179,'Monthy Targets'!$B:$B,0))</f>
        <v>0</v>
      </c>
      <c r="CF179" s="14">
        <f>+INDEX('Monthy Targets'!AB:AB,MATCH(FY2018_ALL_Targets!$B179,'Monthy Targets'!$B:$B,0))</f>
        <v>0</v>
      </c>
      <c r="CG179" s="14">
        <f>+INDEX('Monthy Targets'!AC:AC,MATCH(FY2018_ALL_Targets!$B179,'Monthy Targets'!$B:$B,0))</f>
        <v>0</v>
      </c>
      <c r="CH179" s="14">
        <f>+INDEX('Monthy Targets'!AD:AD,MATCH(FY2018_ALL_Targets!$B179,'Monthy Targets'!$B:$B,0))</f>
        <v>0</v>
      </c>
      <c r="CI179" s="14">
        <f>+INDEX('Monthy Targets'!AE:AE,MATCH(FY2018_ALL_Targets!$B179,'Monthy Targets'!$B:$B,0))</f>
        <v>0</v>
      </c>
      <c r="CJ179" s="14">
        <f>+INDEX('Monthy Targets'!AF:AF,MATCH(FY2018_ALL_Targets!$B179,'Monthy Targets'!$B:$B,0))</f>
        <v>0</v>
      </c>
      <c r="CK179" s="14">
        <f>+INDEX('Monthy Targets'!AG:AG,MATCH(FY2018_ALL_Targets!$B179,'Monthy Targets'!$B:$B,0))</f>
        <v>0</v>
      </c>
      <c r="CL179" s="14">
        <v>0.52</v>
      </c>
      <c r="CM179" s="14">
        <v>0</v>
      </c>
      <c r="CN179" s="14">
        <v>0.52</v>
      </c>
      <c r="CO179" s="14">
        <v>0.52</v>
      </c>
      <c r="DB179" s="14">
        <v>0.96</v>
      </c>
      <c r="DC179" s="14">
        <v>0</v>
      </c>
      <c r="DD179" s="14">
        <v>0.96</v>
      </c>
      <c r="DE179" s="14">
        <v>0.96</v>
      </c>
      <c r="DR179" s="14">
        <v>0.47</v>
      </c>
      <c r="DV179" s="12">
        <f t="shared" si="7"/>
        <v>0</v>
      </c>
      <c r="DW179" s="12">
        <f t="shared" si="8"/>
        <v>0</v>
      </c>
      <c r="DX179" s="12">
        <f t="shared" si="9"/>
        <v>0</v>
      </c>
    </row>
    <row r="180" spans="1:128" x14ac:dyDescent="0.25">
      <c r="A180" s="293">
        <v>4977</v>
      </c>
      <c r="B180" s="293">
        <v>675251</v>
      </c>
      <c r="C180" s="293">
        <v>1016199</v>
      </c>
      <c r="D180" s="14">
        <v>1417119116</v>
      </c>
      <c r="F180" s="27" t="s">
        <v>1298</v>
      </c>
      <c r="G180" s="12" t="s">
        <v>883</v>
      </c>
      <c r="H180" s="27" t="s">
        <v>1443</v>
      </c>
      <c r="I180" s="12" t="s">
        <v>884</v>
      </c>
      <c r="J180" s="13">
        <v>0</v>
      </c>
      <c r="K180" s="13">
        <v>6.8181818181818205E-2</v>
      </c>
      <c r="L180" s="13">
        <v>0</v>
      </c>
      <c r="M180" s="13">
        <v>0.34375</v>
      </c>
      <c r="N180" s="13">
        <v>3.3538610000000003E-2</v>
      </c>
      <c r="O180" s="13">
        <v>5.6668459999999997E-2</v>
      </c>
      <c r="P180" s="13">
        <v>5.2596600000000002E-3</v>
      </c>
      <c r="Q180" s="13">
        <v>0.16064707</v>
      </c>
      <c r="R180" s="13">
        <v>3.3538610000000003E-2</v>
      </c>
      <c r="S180" s="13">
        <v>6.7022727272727303E-2</v>
      </c>
      <c r="T180" s="13">
        <v>5.2596600000000002E-3</v>
      </c>
      <c r="U180" s="13">
        <v>0.33790625000000002</v>
      </c>
      <c r="V180" s="13">
        <v>3.3538610000000003E-2</v>
      </c>
      <c r="W180" s="13">
        <v>6.4772727272727301E-2</v>
      </c>
      <c r="X180" s="13">
        <v>5.2596600000000002E-3</v>
      </c>
      <c r="Y180" s="13">
        <v>0.32656249999999998</v>
      </c>
      <c r="Z180" s="13">
        <v>3.3538610000000003E-2</v>
      </c>
      <c r="AA180" s="13">
        <v>6.5863636363636402E-2</v>
      </c>
      <c r="AB180" s="13">
        <v>5.2596600000000002E-3</v>
      </c>
      <c r="AC180" s="13">
        <v>0.33206249999999998</v>
      </c>
      <c r="AD180" s="13">
        <v>3.3538610000000003E-2</v>
      </c>
      <c r="AE180" s="13">
        <v>6.1363636363636398E-2</v>
      </c>
      <c r="AF180" s="13">
        <v>5.2596600000000002E-3</v>
      </c>
      <c r="AG180" s="13">
        <v>0.30937500000000001</v>
      </c>
      <c r="AH180" s="13">
        <v>3.3538610000000003E-2</v>
      </c>
      <c r="AI180" s="13">
        <v>6.4704545454545404E-2</v>
      </c>
      <c r="AJ180" s="13">
        <v>5.2596600000000002E-3</v>
      </c>
      <c r="AK180" s="13">
        <v>0.32621875</v>
      </c>
      <c r="AL180" s="13">
        <v>3.3538610000000003E-2</v>
      </c>
      <c r="AM180" s="13">
        <v>5.7954545454545398E-2</v>
      </c>
      <c r="AN180" s="13">
        <v>5.2596600000000002E-3</v>
      </c>
      <c r="AO180" s="13">
        <v>0.29218749999999999</v>
      </c>
      <c r="AP180" s="13">
        <v>3.3538610000000003E-2</v>
      </c>
      <c r="AQ180" s="13">
        <v>6.3409090909090901E-2</v>
      </c>
      <c r="AR180" s="13">
        <v>5.2596600000000002E-3</v>
      </c>
      <c r="AS180" s="13">
        <v>0.31968750000000001</v>
      </c>
      <c r="AT180" s="13">
        <v>3.3538610000000003E-2</v>
      </c>
      <c r="AU180" s="13">
        <v>5.6668459999999997E-2</v>
      </c>
      <c r="AV180" s="13">
        <v>5.2596600000000002E-3</v>
      </c>
      <c r="AW180" s="13">
        <v>0.27500000000000002</v>
      </c>
      <c r="AX180" s="13">
        <v>0</v>
      </c>
      <c r="AY180" s="13" t="s">
        <v>3345</v>
      </c>
      <c r="AZ180" s="13">
        <v>0</v>
      </c>
      <c r="BA180" s="13">
        <v>0.34285714285714303</v>
      </c>
      <c r="BB180" s="13"/>
      <c r="BC180" s="13"/>
      <c r="BD180" s="13"/>
      <c r="BE180" s="13"/>
      <c r="BF180" s="13"/>
      <c r="BG180" s="13"/>
      <c r="BH180" s="13"/>
      <c r="BI180" s="13"/>
      <c r="BJ180" s="13"/>
      <c r="BK180" s="13"/>
      <c r="BL180" s="13"/>
      <c r="BM180" s="13"/>
      <c r="BN180" s="13"/>
      <c r="BO180" s="13"/>
      <c r="BP180" s="13"/>
      <c r="BQ180" s="13"/>
      <c r="BR180" s="13"/>
      <c r="BS180" s="13"/>
      <c r="BT180" s="13"/>
      <c r="BU180" s="13"/>
      <c r="BV180" s="13"/>
      <c r="BW180" s="13"/>
      <c r="BX180" s="13"/>
      <c r="BY180" s="13"/>
      <c r="BZ180" s="14">
        <f>+INDEX('Monthy Targets'!V:V,MATCH(FY2018_ALL_Targets!$B180,'Monthy Targets'!$B:$B,0))</f>
        <v>0</v>
      </c>
      <c r="CA180" s="14">
        <f>+INDEX('Monthy Targets'!W:W,MATCH(FY2018_ALL_Targets!$B180,'Monthy Targets'!$B:$B,0))</f>
        <v>0</v>
      </c>
      <c r="CB180" s="14">
        <f>+INDEX('Monthy Targets'!X:X,MATCH(FY2018_ALL_Targets!$B180,'Monthy Targets'!$B:$B,0))</f>
        <v>0</v>
      </c>
      <c r="CC180" s="14">
        <f>+INDEX('Monthy Targets'!Y:Y,MATCH(FY2018_ALL_Targets!$B180,'Monthy Targets'!$B:$B,0))</f>
        <v>0</v>
      </c>
      <c r="CD180" s="14">
        <f>+INDEX('Monthy Targets'!Z:Z,MATCH(FY2018_ALL_Targets!$B180,'Monthy Targets'!$B:$B,0))</f>
        <v>0</v>
      </c>
      <c r="CE180" s="14">
        <f>+INDEX('Monthy Targets'!AA:AA,MATCH(FY2018_ALL_Targets!$B180,'Monthy Targets'!$B:$B,0))</f>
        <v>0</v>
      </c>
      <c r="CF180" s="14">
        <f>+INDEX('Monthy Targets'!AB:AB,MATCH(FY2018_ALL_Targets!$B180,'Monthy Targets'!$B:$B,0))</f>
        <v>0</v>
      </c>
      <c r="CG180" s="14">
        <f>+INDEX('Monthy Targets'!AC:AC,MATCH(FY2018_ALL_Targets!$B180,'Monthy Targets'!$B:$B,0))</f>
        <v>0</v>
      </c>
      <c r="CH180" s="14">
        <f>+INDEX('Monthy Targets'!AD:AD,MATCH(FY2018_ALL_Targets!$B180,'Monthy Targets'!$B:$B,0))</f>
        <v>0</v>
      </c>
      <c r="CI180" s="14">
        <f>+INDEX('Monthy Targets'!AE:AE,MATCH(FY2018_ALL_Targets!$B180,'Monthy Targets'!$B:$B,0))</f>
        <v>0</v>
      </c>
      <c r="CJ180" s="14">
        <f>+INDEX('Monthy Targets'!AF:AF,MATCH(FY2018_ALL_Targets!$B180,'Monthy Targets'!$B:$B,0))</f>
        <v>0</v>
      </c>
      <c r="CK180" s="14">
        <f>+INDEX('Monthy Targets'!AG:AG,MATCH(FY2018_ALL_Targets!$B180,'Monthy Targets'!$B:$B,0))</f>
        <v>0</v>
      </c>
      <c r="CL180" s="14">
        <v>0.4</v>
      </c>
      <c r="CM180" s="14">
        <v>0.4</v>
      </c>
      <c r="CN180" s="14">
        <v>0.4</v>
      </c>
      <c r="CO180" s="14">
        <v>0</v>
      </c>
      <c r="DB180" s="14">
        <v>0.73</v>
      </c>
      <c r="DC180" s="14">
        <v>0.73</v>
      </c>
      <c r="DD180" s="14">
        <v>0.73</v>
      </c>
      <c r="DE180" s="14">
        <v>0</v>
      </c>
      <c r="DR180" s="14">
        <v>0.36</v>
      </c>
      <c r="DV180" s="12">
        <f t="shared" si="7"/>
        <v>0</v>
      </c>
      <c r="DW180" s="12">
        <f t="shared" si="8"/>
        <v>0</v>
      </c>
      <c r="DX180" s="12">
        <f t="shared" si="9"/>
        <v>0</v>
      </c>
    </row>
    <row r="181" spans="1:128" x14ac:dyDescent="0.25">
      <c r="A181" s="293">
        <v>4559</v>
      </c>
      <c r="B181" s="293">
        <v>675256</v>
      </c>
      <c r="C181" s="293">
        <v>1025489</v>
      </c>
      <c r="D181" s="14">
        <v>1164856803</v>
      </c>
      <c r="F181" s="27" t="s">
        <v>1272</v>
      </c>
      <c r="G181" s="12" t="s">
        <v>238</v>
      </c>
      <c r="H181" s="27" t="s">
        <v>1283</v>
      </c>
      <c r="I181" s="12" t="s">
        <v>239</v>
      </c>
      <c r="J181" s="13">
        <v>5.1851851851851899E-2</v>
      </c>
      <c r="K181" s="13">
        <v>0.13861386138613899</v>
      </c>
      <c r="L181" s="13">
        <v>0</v>
      </c>
      <c r="M181" s="13">
        <v>0.28925619834710697</v>
      </c>
      <c r="N181" s="13">
        <v>3.3538610000000003E-2</v>
      </c>
      <c r="O181" s="13">
        <v>5.6668459999999997E-2</v>
      </c>
      <c r="P181" s="13">
        <v>5.2596600000000002E-3</v>
      </c>
      <c r="Q181" s="13">
        <v>0.16064707</v>
      </c>
      <c r="R181" s="13">
        <v>5.0970370370370402E-2</v>
      </c>
      <c r="S181" s="13">
        <v>0.13625742574257399</v>
      </c>
      <c r="T181" s="13">
        <v>5.2596600000000002E-3</v>
      </c>
      <c r="U181" s="13">
        <v>0.28433884297520701</v>
      </c>
      <c r="V181" s="13">
        <v>4.9259259259259301E-2</v>
      </c>
      <c r="W181" s="13">
        <v>0.13168316831683199</v>
      </c>
      <c r="X181" s="13">
        <v>5.2596600000000002E-3</v>
      </c>
      <c r="Y181" s="13">
        <v>0.27479338842975198</v>
      </c>
      <c r="Z181" s="13">
        <v>5.0088888888888898E-2</v>
      </c>
      <c r="AA181" s="13">
        <v>0.13390099009900999</v>
      </c>
      <c r="AB181" s="13">
        <v>5.2596600000000002E-3</v>
      </c>
      <c r="AC181" s="13">
        <v>0.27942148760330598</v>
      </c>
      <c r="AD181" s="13">
        <v>4.6666666666666697E-2</v>
      </c>
      <c r="AE181" s="13">
        <v>0.124752475247525</v>
      </c>
      <c r="AF181" s="13">
        <v>5.2596600000000002E-3</v>
      </c>
      <c r="AG181" s="13">
        <v>0.26033057851239699</v>
      </c>
      <c r="AH181" s="13">
        <v>4.9207407407407401E-2</v>
      </c>
      <c r="AI181" s="13">
        <v>0.13154455445544599</v>
      </c>
      <c r="AJ181" s="13">
        <v>5.2596600000000002E-3</v>
      </c>
      <c r="AK181" s="13">
        <v>0.27450413223140502</v>
      </c>
      <c r="AL181" s="13">
        <v>4.4074074074074099E-2</v>
      </c>
      <c r="AM181" s="13">
        <v>0.117821782178218</v>
      </c>
      <c r="AN181" s="13">
        <v>5.2596600000000002E-3</v>
      </c>
      <c r="AO181" s="13">
        <v>0.245867768595041</v>
      </c>
      <c r="AP181" s="13">
        <v>4.8222222222222201E-2</v>
      </c>
      <c r="AQ181" s="13">
        <v>0.128910891089109</v>
      </c>
      <c r="AR181" s="13">
        <v>5.2596600000000002E-3</v>
      </c>
      <c r="AS181" s="13">
        <v>0.26900826446281001</v>
      </c>
      <c r="AT181" s="13">
        <v>4.1481481481481501E-2</v>
      </c>
      <c r="AU181" s="13">
        <v>0.110891089108911</v>
      </c>
      <c r="AV181" s="13">
        <v>5.2596600000000002E-3</v>
      </c>
      <c r="AW181" s="13">
        <v>0.23140495867768601</v>
      </c>
      <c r="AX181" s="13">
        <v>6.4516129032258104E-2</v>
      </c>
      <c r="AY181" s="13">
        <v>0.13043478260869601</v>
      </c>
      <c r="AZ181" s="13">
        <v>0</v>
      </c>
      <c r="BA181" s="13">
        <v>0.10344827586206901</v>
      </c>
      <c r="BB181" s="13"/>
      <c r="BC181" s="13"/>
      <c r="BD181" s="13"/>
      <c r="BE181" s="13"/>
      <c r="BF181" s="13"/>
      <c r="BG181" s="13"/>
      <c r="BH181" s="13"/>
      <c r="BI181" s="13"/>
      <c r="BJ181" s="13"/>
      <c r="BK181" s="13"/>
      <c r="BL181" s="13"/>
      <c r="BM181" s="13"/>
      <c r="BN181" s="13"/>
      <c r="BO181" s="13"/>
      <c r="BP181" s="13"/>
      <c r="BQ181" s="13"/>
      <c r="BR181" s="13"/>
      <c r="BS181" s="13"/>
      <c r="BT181" s="13"/>
      <c r="BU181" s="13"/>
      <c r="BV181" s="13"/>
      <c r="BW181" s="13"/>
      <c r="BX181" s="13"/>
      <c r="BY181" s="13"/>
      <c r="BZ181" s="14">
        <f>+INDEX('Monthy Targets'!V:V,MATCH(FY2018_ALL_Targets!$B181,'Monthy Targets'!$B:$B,0))</f>
        <v>8.56</v>
      </c>
      <c r="CA181" s="14">
        <f>+INDEX('Monthy Targets'!W:W,MATCH(FY2018_ALL_Targets!$B181,'Monthy Targets'!$B:$B,0))</f>
        <v>8.56</v>
      </c>
      <c r="CB181" s="14">
        <f>+INDEX('Monthy Targets'!X:X,MATCH(FY2018_ALL_Targets!$B181,'Monthy Targets'!$B:$B,0))</f>
        <v>8.56</v>
      </c>
      <c r="CC181" s="14">
        <f>+INDEX('Monthy Targets'!Y:Y,MATCH(FY2018_ALL_Targets!$B181,'Monthy Targets'!$B:$B,0))</f>
        <v>8.56</v>
      </c>
      <c r="CD181" s="14">
        <f>+INDEX('Monthy Targets'!Z:Z,MATCH(FY2018_ALL_Targets!$B181,'Monthy Targets'!$B:$B,0))</f>
        <v>8.56</v>
      </c>
      <c r="CE181" s="14">
        <f>+INDEX('Monthy Targets'!AA:AA,MATCH(FY2018_ALL_Targets!$B181,'Monthy Targets'!$B:$B,0))</f>
        <v>0</v>
      </c>
      <c r="CF181" s="14">
        <f>+INDEX('Monthy Targets'!AB:AB,MATCH(FY2018_ALL_Targets!$B181,'Monthy Targets'!$B:$B,0))</f>
        <v>0</v>
      </c>
      <c r="CG181" s="14">
        <f>+INDEX('Monthy Targets'!AC:AC,MATCH(FY2018_ALL_Targets!$B181,'Monthy Targets'!$B:$B,0))</f>
        <v>0</v>
      </c>
      <c r="CH181" s="14">
        <f>+INDEX('Monthy Targets'!AD:AD,MATCH(FY2018_ALL_Targets!$B181,'Monthy Targets'!$B:$B,0))</f>
        <v>0</v>
      </c>
      <c r="CI181" s="14">
        <f>+INDEX('Monthy Targets'!AE:AE,MATCH(FY2018_ALL_Targets!$B181,'Monthy Targets'!$B:$B,0))</f>
        <v>0</v>
      </c>
      <c r="CJ181" s="14">
        <f>+INDEX('Monthy Targets'!AF:AF,MATCH(FY2018_ALL_Targets!$B181,'Monthy Targets'!$B:$B,0))</f>
        <v>0</v>
      </c>
      <c r="CK181" s="14">
        <f>+INDEX('Monthy Targets'!AG:AG,MATCH(FY2018_ALL_Targets!$B181,'Monthy Targets'!$B:$B,0))</f>
        <v>0</v>
      </c>
      <c r="CL181" s="14">
        <v>0</v>
      </c>
      <c r="CM181" s="14">
        <v>0.56999999999999995</v>
      </c>
      <c r="CN181" s="14">
        <v>0.56999999999999995</v>
      </c>
      <c r="CO181" s="14">
        <v>0.56999999999999995</v>
      </c>
      <c r="DB181" s="14">
        <v>0</v>
      </c>
      <c r="DC181" s="14">
        <v>1.06</v>
      </c>
      <c r="DD181" s="14">
        <v>1.06</v>
      </c>
      <c r="DE181" s="14">
        <v>1.06</v>
      </c>
      <c r="DR181" s="14">
        <v>1.44</v>
      </c>
      <c r="DV181" s="12">
        <f t="shared" si="7"/>
        <v>0</v>
      </c>
      <c r="DW181" s="12">
        <f t="shared" si="8"/>
        <v>0</v>
      </c>
      <c r="DX181" s="12">
        <f t="shared" si="9"/>
        <v>0</v>
      </c>
    </row>
    <row r="182" spans="1:128" x14ac:dyDescent="0.25">
      <c r="A182" s="293">
        <v>4250</v>
      </c>
      <c r="B182" s="293">
        <v>675259</v>
      </c>
      <c r="C182" s="293">
        <v>1026673</v>
      </c>
      <c r="D182" s="14">
        <v>1306249362</v>
      </c>
      <c r="F182" s="27" t="s">
        <v>1258</v>
      </c>
      <c r="G182" s="12" t="s">
        <v>610</v>
      </c>
      <c r="H182" s="27" t="s">
        <v>1355</v>
      </c>
      <c r="I182" s="12" t="s">
        <v>611</v>
      </c>
      <c r="J182" s="13">
        <v>1.9230769230769201E-2</v>
      </c>
      <c r="K182" s="13">
        <v>9.1836734693877597E-2</v>
      </c>
      <c r="L182" s="13">
        <v>0</v>
      </c>
      <c r="M182" s="13">
        <v>0.11888111888111901</v>
      </c>
      <c r="N182" s="13">
        <v>3.3538610000000003E-2</v>
      </c>
      <c r="O182" s="13">
        <v>5.6668459999999997E-2</v>
      </c>
      <c r="P182" s="13">
        <v>5.2596600000000002E-3</v>
      </c>
      <c r="Q182" s="13">
        <v>0.16064707</v>
      </c>
      <c r="R182" s="13">
        <v>3.3538610000000003E-2</v>
      </c>
      <c r="S182" s="13">
        <v>9.0275510204081602E-2</v>
      </c>
      <c r="T182" s="13">
        <v>5.2596600000000002E-3</v>
      </c>
      <c r="U182" s="13">
        <v>0.16064707</v>
      </c>
      <c r="V182" s="13">
        <v>3.3538610000000003E-2</v>
      </c>
      <c r="W182" s="13">
        <v>8.7244897959183706E-2</v>
      </c>
      <c r="X182" s="13">
        <v>5.2596600000000002E-3</v>
      </c>
      <c r="Y182" s="13">
        <v>0.16064707</v>
      </c>
      <c r="Z182" s="13">
        <v>3.3538610000000003E-2</v>
      </c>
      <c r="AA182" s="13">
        <v>8.8714285714285704E-2</v>
      </c>
      <c r="AB182" s="13">
        <v>5.2596600000000002E-3</v>
      </c>
      <c r="AC182" s="13">
        <v>0.16064707</v>
      </c>
      <c r="AD182" s="13">
        <v>3.3538610000000003E-2</v>
      </c>
      <c r="AE182" s="13">
        <v>8.2653061224489802E-2</v>
      </c>
      <c r="AF182" s="13">
        <v>5.2596600000000002E-3</v>
      </c>
      <c r="AG182" s="13">
        <v>0.16064707</v>
      </c>
      <c r="AH182" s="13">
        <v>3.3538610000000003E-2</v>
      </c>
      <c r="AI182" s="13">
        <v>8.7153061224489806E-2</v>
      </c>
      <c r="AJ182" s="13">
        <v>5.2596600000000002E-3</v>
      </c>
      <c r="AK182" s="13">
        <v>0.16064707</v>
      </c>
      <c r="AL182" s="13">
        <v>3.3538610000000003E-2</v>
      </c>
      <c r="AM182" s="13">
        <v>7.8061224489795897E-2</v>
      </c>
      <c r="AN182" s="13">
        <v>5.2596600000000002E-3</v>
      </c>
      <c r="AO182" s="13">
        <v>0.16064707</v>
      </c>
      <c r="AP182" s="13">
        <v>3.3538610000000003E-2</v>
      </c>
      <c r="AQ182" s="13">
        <v>8.5408163265306106E-2</v>
      </c>
      <c r="AR182" s="13">
        <v>5.2596600000000002E-3</v>
      </c>
      <c r="AS182" s="13">
        <v>0.16064707</v>
      </c>
      <c r="AT182" s="13">
        <v>3.3538610000000003E-2</v>
      </c>
      <c r="AU182" s="13">
        <v>7.3469387755102006E-2</v>
      </c>
      <c r="AV182" s="13">
        <v>5.2596600000000002E-3</v>
      </c>
      <c r="AW182" s="13">
        <v>0.16064707</v>
      </c>
      <c r="AX182" s="13">
        <v>0</v>
      </c>
      <c r="AY182" s="13">
        <v>8.8235294117647106E-2</v>
      </c>
      <c r="AZ182" s="13">
        <v>0</v>
      </c>
      <c r="BA182" s="13">
        <v>0.16326530612244899</v>
      </c>
      <c r="BB182" s="13"/>
      <c r="BC182" s="13"/>
      <c r="BD182" s="13"/>
      <c r="BE182" s="13"/>
      <c r="BF182" s="13"/>
      <c r="BG182" s="13"/>
      <c r="BH182" s="13"/>
      <c r="BI182" s="13"/>
      <c r="BJ182" s="13"/>
      <c r="BK182" s="13"/>
      <c r="BL182" s="13"/>
      <c r="BM182" s="13"/>
      <c r="BN182" s="13"/>
      <c r="BO182" s="13"/>
      <c r="BP182" s="13"/>
      <c r="BQ182" s="13"/>
      <c r="BR182" s="13"/>
      <c r="BS182" s="13"/>
      <c r="BT182" s="13"/>
      <c r="BU182" s="13"/>
      <c r="BV182" s="13"/>
      <c r="BW182" s="13"/>
      <c r="BX182" s="13"/>
      <c r="BY182" s="13"/>
      <c r="BZ182" s="14">
        <f>+INDEX('Monthy Targets'!V:V,MATCH(FY2018_ALL_Targets!$B182,'Monthy Targets'!$B:$B,0))</f>
        <v>3.21</v>
      </c>
      <c r="CA182" s="14">
        <f>+INDEX('Monthy Targets'!W:W,MATCH(FY2018_ALL_Targets!$B182,'Monthy Targets'!$B:$B,0))</f>
        <v>3.21</v>
      </c>
      <c r="CB182" s="14">
        <f>+INDEX('Monthy Targets'!X:X,MATCH(FY2018_ALL_Targets!$B182,'Monthy Targets'!$B:$B,0))</f>
        <v>3.21</v>
      </c>
      <c r="CC182" s="14">
        <f>+INDEX('Monthy Targets'!Y:Y,MATCH(FY2018_ALL_Targets!$B182,'Monthy Targets'!$B:$B,0))</f>
        <v>3.21</v>
      </c>
      <c r="CD182" s="14">
        <f>+INDEX('Monthy Targets'!Z:Z,MATCH(FY2018_ALL_Targets!$B182,'Monthy Targets'!$B:$B,0))</f>
        <v>3.21</v>
      </c>
      <c r="CE182" s="14">
        <f>+INDEX('Monthy Targets'!AA:AA,MATCH(FY2018_ALL_Targets!$B182,'Monthy Targets'!$B:$B,0))</f>
        <v>0</v>
      </c>
      <c r="CF182" s="14">
        <f>+INDEX('Monthy Targets'!AB:AB,MATCH(FY2018_ALL_Targets!$B182,'Monthy Targets'!$B:$B,0))</f>
        <v>0</v>
      </c>
      <c r="CG182" s="14">
        <f>+INDEX('Monthy Targets'!AC:AC,MATCH(FY2018_ALL_Targets!$B182,'Monthy Targets'!$B:$B,0))</f>
        <v>0</v>
      </c>
      <c r="CH182" s="14">
        <f>+INDEX('Monthy Targets'!AD:AD,MATCH(FY2018_ALL_Targets!$B182,'Monthy Targets'!$B:$B,0))</f>
        <v>0</v>
      </c>
      <c r="CI182" s="14">
        <f>+INDEX('Monthy Targets'!AE:AE,MATCH(FY2018_ALL_Targets!$B182,'Monthy Targets'!$B:$B,0))</f>
        <v>0</v>
      </c>
      <c r="CJ182" s="14">
        <f>+INDEX('Monthy Targets'!AF:AF,MATCH(FY2018_ALL_Targets!$B182,'Monthy Targets'!$B:$B,0))</f>
        <v>0</v>
      </c>
      <c r="CK182" s="14">
        <f>+INDEX('Monthy Targets'!AG:AG,MATCH(FY2018_ALL_Targets!$B182,'Monthy Targets'!$B:$B,0))</f>
        <v>0</v>
      </c>
      <c r="CL182" s="14">
        <v>0.21</v>
      </c>
      <c r="CM182" s="14">
        <v>0.21</v>
      </c>
      <c r="CN182" s="14">
        <v>0.21</v>
      </c>
      <c r="CO182" s="14">
        <v>0</v>
      </c>
      <c r="DB182" s="14">
        <v>0.4</v>
      </c>
      <c r="DC182" s="14">
        <v>0</v>
      </c>
      <c r="DD182" s="14">
        <v>0.4</v>
      </c>
      <c r="DE182" s="14">
        <v>0</v>
      </c>
      <c r="DR182" s="14">
        <v>0.5</v>
      </c>
      <c r="DV182" s="12">
        <f t="shared" si="7"/>
        <v>0</v>
      </c>
      <c r="DW182" s="12">
        <f t="shared" si="8"/>
        <v>0</v>
      </c>
      <c r="DX182" s="12">
        <f t="shared" si="9"/>
        <v>0</v>
      </c>
    </row>
    <row r="183" spans="1:128" x14ac:dyDescent="0.25">
      <c r="A183" s="293">
        <v>4403</v>
      </c>
      <c r="B183" s="293">
        <v>675270</v>
      </c>
      <c r="C183" s="293">
        <v>1028328</v>
      </c>
      <c r="D183" s="14">
        <v>1861943110</v>
      </c>
      <c r="F183" s="27" t="s">
        <v>1293</v>
      </c>
      <c r="G183" s="12" t="s">
        <v>662</v>
      </c>
      <c r="H183" s="27" t="s">
        <v>1494</v>
      </c>
      <c r="I183" s="12" t="s">
        <v>663</v>
      </c>
      <c r="J183" s="13">
        <v>4.7619047619047603E-2</v>
      </c>
      <c r="K183" s="13">
        <v>3.3898305084745797E-2</v>
      </c>
      <c r="L183" s="13">
        <v>1.7857142857142901E-2</v>
      </c>
      <c r="M183" s="13">
        <v>0.18124999999999999</v>
      </c>
      <c r="N183" s="13">
        <v>3.3538610000000003E-2</v>
      </c>
      <c r="O183" s="13">
        <v>5.6668459999999997E-2</v>
      </c>
      <c r="P183" s="13">
        <v>5.2596600000000002E-3</v>
      </c>
      <c r="Q183" s="13">
        <v>0.16064707</v>
      </c>
      <c r="R183" s="13">
        <v>4.6809523809523801E-2</v>
      </c>
      <c r="S183" s="13">
        <v>5.6668459999999997E-2</v>
      </c>
      <c r="T183" s="13">
        <v>1.7553571428571401E-2</v>
      </c>
      <c r="U183" s="13">
        <v>0.17816874999999999</v>
      </c>
      <c r="V183" s="13">
        <v>4.5238095238095202E-2</v>
      </c>
      <c r="W183" s="13">
        <v>5.6668459999999997E-2</v>
      </c>
      <c r="X183" s="13">
        <v>1.6964285714285699E-2</v>
      </c>
      <c r="Y183" s="13">
        <v>0.17218749999999999</v>
      </c>
      <c r="Z183" s="13">
        <v>4.5999999999999999E-2</v>
      </c>
      <c r="AA183" s="13">
        <v>5.6668459999999997E-2</v>
      </c>
      <c r="AB183" s="13">
        <v>1.7250000000000001E-2</v>
      </c>
      <c r="AC183" s="13">
        <v>0.17508750000000001</v>
      </c>
      <c r="AD183" s="13">
        <v>4.2857142857142899E-2</v>
      </c>
      <c r="AE183" s="13">
        <v>5.6668459999999997E-2</v>
      </c>
      <c r="AF183" s="13">
        <v>1.6071428571428601E-2</v>
      </c>
      <c r="AG183" s="13">
        <v>0.16312499999999999</v>
      </c>
      <c r="AH183" s="13">
        <v>4.5190476190476198E-2</v>
      </c>
      <c r="AI183" s="13">
        <v>5.6668459999999997E-2</v>
      </c>
      <c r="AJ183" s="13">
        <v>1.6946428571428598E-2</v>
      </c>
      <c r="AK183" s="13">
        <v>0.17200625</v>
      </c>
      <c r="AL183" s="13">
        <v>4.0476190476190499E-2</v>
      </c>
      <c r="AM183" s="13">
        <v>5.6668459999999997E-2</v>
      </c>
      <c r="AN183" s="13">
        <v>1.5178571428571401E-2</v>
      </c>
      <c r="AO183" s="13">
        <v>0.16064707</v>
      </c>
      <c r="AP183" s="13">
        <v>4.4285714285714303E-2</v>
      </c>
      <c r="AQ183" s="13">
        <v>5.6668459999999997E-2</v>
      </c>
      <c r="AR183" s="13">
        <v>1.66071428571429E-2</v>
      </c>
      <c r="AS183" s="13">
        <v>0.1685625</v>
      </c>
      <c r="AT183" s="13">
        <v>3.8095238095238099E-2</v>
      </c>
      <c r="AU183" s="13">
        <v>5.6668459999999997E-2</v>
      </c>
      <c r="AV183" s="13">
        <v>1.4285714285714299E-2</v>
      </c>
      <c r="AW183" s="13">
        <v>0.16064707</v>
      </c>
      <c r="AX183" s="13">
        <v>8.8888888888888906E-2</v>
      </c>
      <c r="AY183" s="13">
        <v>3.03030303030303E-2</v>
      </c>
      <c r="AZ183" s="13">
        <v>0</v>
      </c>
      <c r="BA183" s="13">
        <v>0.186046511627907</v>
      </c>
      <c r="BB183" s="13"/>
      <c r="BC183" s="13"/>
      <c r="BD183" s="13"/>
      <c r="BE183" s="13"/>
      <c r="BF183" s="13"/>
      <c r="BG183" s="13"/>
      <c r="BH183" s="13"/>
      <c r="BI183" s="13"/>
      <c r="BJ183" s="13"/>
      <c r="BK183" s="13"/>
      <c r="BL183" s="13"/>
      <c r="BM183" s="13"/>
      <c r="BN183" s="13"/>
      <c r="BO183" s="13"/>
      <c r="BP183" s="13"/>
      <c r="BQ183" s="13"/>
      <c r="BR183" s="13"/>
      <c r="BS183" s="13"/>
      <c r="BT183" s="13"/>
      <c r="BU183" s="13"/>
      <c r="BV183" s="13"/>
      <c r="BW183" s="13"/>
      <c r="BX183" s="13"/>
      <c r="BY183" s="13"/>
      <c r="BZ183" s="14">
        <f>+INDEX('Monthy Targets'!V:V,MATCH(FY2018_ALL_Targets!$B183,'Monthy Targets'!$B:$B,0))</f>
        <v>0</v>
      </c>
      <c r="CA183" s="14">
        <f>+INDEX('Monthy Targets'!W:W,MATCH(FY2018_ALL_Targets!$B183,'Monthy Targets'!$B:$B,0))</f>
        <v>0</v>
      </c>
      <c r="CB183" s="14">
        <f>+INDEX('Monthy Targets'!X:X,MATCH(FY2018_ALL_Targets!$B183,'Monthy Targets'!$B:$B,0))</f>
        <v>0</v>
      </c>
      <c r="CC183" s="14">
        <f>+INDEX('Monthy Targets'!Y:Y,MATCH(FY2018_ALL_Targets!$B183,'Monthy Targets'!$B:$B,0))</f>
        <v>0</v>
      </c>
      <c r="CD183" s="14">
        <f>+INDEX('Monthy Targets'!Z:Z,MATCH(FY2018_ALL_Targets!$B183,'Monthy Targets'!$B:$B,0))</f>
        <v>0</v>
      </c>
      <c r="CE183" s="14">
        <f>+INDEX('Monthy Targets'!AA:AA,MATCH(FY2018_ALL_Targets!$B183,'Monthy Targets'!$B:$B,0))</f>
        <v>0</v>
      </c>
      <c r="CF183" s="14">
        <f>+INDEX('Monthy Targets'!AB:AB,MATCH(FY2018_ALL_Targets!$B183,'Monthy Targets'!$B:$B,0))</f>
        <v>0</v>
      </c>
      <c r="CG183" s="14">
        <f>+INDEX('Monthy Targets'!AC:AC,MATCH(FY2018_ALL_Targets!$B183,'Monthy Targets'!$B:$B,0))</f>
        <v>0</v>
      </c>
      <c r="CH183" s="14">
        <f>+INDEX('Monthy Targets'!AD:AD,MATCH(FY2018_ALL_Targets!$B183,'Monthy Targets'!$B:$B,0))</f>
        <v>0</v>
      </c>
      <c r="CI183" s="14">
        <f>+INDEX('Monthy Targets'!AE:AE,MATCH(FY2018_ALL_Targets!$B183,'Monthy Targets'!$B:$B,0))</f>
        <v>0</v>
      </c>
      <c r="CJ183" s="14">
        <f>+INDEX('Monthy Targets'!AF:AF,MATCH(FY2018_ALL_Targets!$B183,'Monthy Targets'!$B:$B,0))</f>
        <v>0</v>
      </c>
      <c r="CK183" s="14">
        <f>+INDEX('Monthy Targets'!AG:AG,MATCH(FY2018_ALL_Targets!$B183,'Monthy Targets'!$B:$B,0))</f>
        <v>0</v>
      </c>
      <c r="CL183" s="14">
        <v>0</v>
      </c>
      <c r="CM183" s="14">
        <v>0.33</v>
      </c>
      <c r="CN183" s="14">
        <v>0.33</v>
      </c>
      <c r="CO183" s="14">
        <v>0</v>
      </c>
      <c r="DB183" s="14">
        <v>0</v>
      </c>
      <c r="DC183" s="14">
        <v>0.61</v>
      </c>
      <c r="DD183" s="14">
        <v>0.61</v>
      </c>
      <c r="DE183" s="14">
        <v>0</v>
      </c>
      <c r="DR183" s="14">
        <v>0.2</v>
      </c>
      <c r="DV183" s="12">
        <f t="shared" si="7"/>
        <v>0</v>
      </c>
      <c r="DW183" s="12">
        <f t="shared" si="8"/>
        <v>0</v>
      </c>
      <c r="DX183" s="12">
        <f t="shared" si="9"/>
        <v>0</v>
      </c>
    </row>
    <row r="184" spans="1:128" x14ac:dyDescent="0.25">
      <c r="A184" s="293">
        <v>4532</v>
      </c>
      <c r="B184" s="293">
        <v>675272</v>
      </c>
      <c r="C184" s="293">
        <v>1026721</v>
      </c>
      <c r="D184" s="14">
        <v>1477695641</v>
      </c>
      <c r="F184" s="27" t="s">
        <v>1298</v>
      </c>
      <c r="G184" s="12" t="s">
        <v>706</v>
      </c>
      <c r="H184" s="27" t="s">
        <v>1355</v>
      </c>
      <c r="I184" s="12" t="s">
        <v>707</v>
      </c>
      <c r="J184" s="13">
        <v>1.88087774294671E-2</v>
      </c>
      <c r="K184" s="13">
        <v>2.9900332225913599E-2</v>
      </c>
      <c r="L184" s="13">
        <v>0</v>
      </c>
      <c r="M184" s="13">
        <v>0.17218543046357601</v>
      </c>
      <c r="N184" s="13">
        <v>3.3538610000000003E-2</v>
      </c>
      <c r="O184" s="13">
        <v>5.6668459999999997E-2</v>
      </c>
      <c r="P184" s="13">
        <v>5.2596600000000002E-3</v>
      </c>
      <c r="Q184" s="13">
        <v>0.16064707</v>
      </c>
      <c r="R184" s="13">
        <v>3.3538610000000003E-2</v>
      </c>
      <c r="S184" s="13">
        <v>5.6668459999999997E-2</v>
      </c>
      <c r="T184" s="13">
        <v>5.2596600000000002E-3</v>
      </c>
      <c r="U184" s="13">
        <v>0.169258278145695</v>
      </c>
      <c r="V184" s="13">
        <v>3.3538610000000003E-2</v>
      </c>
      <c r="W184" s="13">
        <v>5.6668459999999997E-2</v>
      </c>
      <c r="X184" s="13">
        <v>5.2596600000000002E-3</v>
      </c>
      <c r="Y184" s="13">
        <v>0.16357615894039701</v>
      </c>
      <c r="Z184" s="13">
        <v>3.3538610000000003E-2</v>
      </c>
      <c r="AA184" s="13">
        <v>5.6668459999999997E-2</v>
      </c>
      <c r="AB184" s="13">
        <v>5.2596600000000002E-3</v>
      </c>
      <c r="AC184" s="13">
        <v>0.16633112582781501</v>
      </c>
      <c r="AD184" s="13">
        <v>3.3538610000000003E-2</v>
      </c>
      <c r="AE184" s="13">
        <v>5.6668459999999997E-2</v>
      </c>
      <c r="AF184" s="13">
        <v>5.2596600000000002E-3</v>
      </c>
      <c r="AG184" s="13">
        <v>0.16064707</v>
      </c>
      <c r="AH184" s="13">
        <v>3.3538610000000003E-2</v>
      </c>
      <c r="AI184" s="13">
        <v>5.6668459999999997E-2</v>
      </c>
      <c r="AJ184" s="13">
        <v>5.2596600000000002E-3</v>
      </c>
      <c r="AK184" s="13">
        <v>0.16340397350993399</v>
      </c>
      <c r="AL184" s="13">
        <v>3.3538610000000003E-2</v>
      </c>
      <c r="AM184" s="13">
        <v>5.6668459999999997E-2</v>
      </c>
      <c r="AN184" s="13">
        <v>5.2596600000000002E-3</v>
      </c>
      <c r="AO184" s="13">
        <v>0.16064707</v>
      </c>
      <c r="AP184" s="13">
        <v>3.3538610000000003E-2</v>
      </c>
      <c r="AQ184" s="13">
        <v>5.6668459999999997E-2</v>
      </c>
      <c r="AR184" s="13">
        <v>5.2596600000000002E-3</v>
      </c>
      <c r="AS184" s="13">
        <v>0.16064707</v>
      </c>
      <c r="AT184" s="13">
        <v>3.3538610000000003E-2</v>
      </c>
      <c r="AU184" s="13">
        <v>5.6668459999999997E-2</v>
      </c>
      <c r="AV184" s="13">
        <v>5.2596600000000002E-3</v>
      </c>
      <c r="AW184" s="13">
        <v>0.16064707</v>
      </c>
      <c r="AX184" s="13">
        <v>0</v>
      </c>
      <c r="AY184" s="13">
        <v>1.6129032258064498E-2</v>
      </c>
      <c r="AZ184" s="13">
        <v>0</v>
      </c>
      <c r="BA184" s="13">
        <v>0.114754098360656</v>
      </c>
      <c r="BB184" s="13"/>
      <c r="BC184" s="13"/>
      <c r="BD184" s="13"/>
      <c r="BE184" s="13"/>
      <c r="BF184" s="13"/>
      <c r="BG184" s="13"/>
      <c r="BH184" s="13"/>
      <c r="BI184" s="13"/>
      <c r="BJ184" s="13"/>
      <c r="BK184" s="13"/>
      <c r="BL184" s="13"/>
      <c r="BM184" s="13"/>
      <c r="BN184" s="13"/>
      <c r="BO184" s="13"/>
      <c r="BP184" s="13"/>
      <c r="BQ184" s="13"/>
      <c r="BR184" s="13"/>
      <c r="BS184" s="13"/>
      <c r="BT184" s="13"/>
      <c r="BU184" s="13"/>
      <c r="BV184" s="13"/>
      <c r="BW184" s="13"/>
      <c r="BX184" s="13"/>
      <c r="BY184" s="13"/>
      <c r="BZ184" s="14">
        <f>+INDEX('Monthy Targets'!V:V,MATCH(FY2018_ALL_Targets!$B184,'Monthy Targets'!$B:$B,0))</f>
        <v>8.18</v>
      </c>
      <c r="CA184" s="14">
        <f>+INDEX('Monthy Targets'!W:W,MATCH(FY2018_ALL_Targets!$B184,'Monthy Targets'!$B:$B,0))</f>
        <v>8.18</v>
      </c>
      <c r="CB184" s="14">
        <f>+INDEX('Monthy Targets'!X:X,MATCH(FY2018_ALL_Targets!$B184,'Monthy Targets'!$B:$B,0))</f>
        <v>8.18</v>
      </c>
      <c r="CC184" s="14">
        <f>+INDEX('Monthy Targets'!Y:Y,MATCH(FY2018_ALL_Targets!$B184,'Monthy Targets'!$B:$B,0))</f>
        <v>8.18</v>
      </c>
      <c r="CD184" s="14">
        <f>+INDEX('Monthy Targets'!Z:Z,MATCH(FY2018_ALL_Targets!$B184,'Monthy Targets'!$B:$B,0))</f>
        <v>8.18</v>
      </c>
      <c r="CE184" s="14">
        <f>+INDEX('Monthy Targets'!AA:AA,MATCH(FY2018_ALL_Targets!$B184,'Monthy Targets'!$B:$B,0))</f>
        <v>0</v>
      </c>
      <c r="CF184" s="14">
        <f>+INDEX('Monthy Targets'!AB:AB,MATCH(FY2018_ALL_Targets!$B184,'Monthy Targets'!$B:$B,0))</f>
        <v>0</v>
      </c>
      <c r="CG184" s="14">
        <f>+INDEX('Monthy Targets'!AC:AC,MATCH(FY2018_ALL_Targets!$B184,'Monthy Targets'!$B:$B,0))</f>
        <v>0</v>
      </c>
      <c r="CH184" s="14">
        <f>+INDEX('Monthy Targets'!AD:AD,MATCH(FY2018_ALL_Targets!$B184,'Monthy Targets'!$B:$B,0))</f>
        <v>0</v>
      </c>
      <c r="CI184" s="14">
        <f>+INDEX('Monthy Targets'!AE:AE,MATCH(FY2018_ALL_Targets!$B184,'Monthy Targets'!$B:$B,0))</f>
        <v>0</v>
      </c>
      <c r="CJ184" s="14">
        <f>+INDEX('Monthy Targets'!AF:AF,MATCH(FY2018_ALL_Targets!$B184,'Monthy Targets'!$B:$B,0))</f>
        <v>0</v>
      </c>
      <c r="CK184" s="14">
        <f>+INDEX('Monthy Targets'!AG:AG,MATCH(FY2018_ALL_Targets!$B184,'Monthy Targets'!$B:$B,0))</f>
        <v>0</v>
      </c>
      <c r="CL184" s="14">
        <v>0.54</v>
      </c>
      <c r="CM184" s="14">
        <v>0.54</v>
      </c>
      <c r="CN184" s="14">
        <v>0.54</v>
      </c>
      <c r="CO184" s="14">
        <v>0.54</v>
      </c>
      <c r="DB184" s="14">
        <v>1.01</v>
      </c>
      <c r="DC184" s="14">
        <v>1.01</v>
      </c>
      <c r="DD184" s="14">
        <v>1.01</v>
      </c>
      <c r="DE184" s="14">
        <v>1.01</v>
      </c>
      <c r="DR184" s="14">
        <v>1.53</v>
      </c>
      <c r="DV184" s="12">
        <f t="shared" si="7"/>
        <v>0</v>
      </c>
      <c r="DW184" s="12">
        <f t="shared" si="8"/>
        <v>0</v>
      </c>
      <c r="DX184" s="12">
        <f t="shared" si="9"/>
        <v>0</v>
      </c>
    </row>
    <row r="185" spans="1:128" x14ac:dyDescent="0.25">
      <c r="A185" s="293">
        <v>5061</v>
      </c>
      <c r="B185" s="293">
        <v>675274</v>
      </c>
      <c r="C185" s="293">
        <v>1004487</v>
      </c>
      <c r="D185" s="14">
        <v>1770579559</v>
      </c>
      <c r="F185" s="27" t="s">
        <v>1279</v>
      </c>
      <c r="G185" s="12" t="s">
        <v>936</v>
      </c>
      <c r="H185" s="27" t="s">
        <v>936</v>
      </c>
      <c r="I185" s="12" t="s">
        <v>937</v>
      </c>
      <c r="J185" s="13">
        <v>3.1372549019607801E-2</v>
      </c>
      <c r="K185" s="13">
        <v>5.0632911392405097E-2</v>
      </c>
      <c r="L185" s="13">
        <v>0</v>
      </c>
      <c r="M185" s="13">
        <v>0.177966101694915</v>
      </c>
      <c r="N185" s="13">
        <v>3.3538610000000003E-2</v>
      </c>
      <c r="O185" s="13">
        <v>5.6668459999999997E-2</v>
      </c>
      <c r="P185" s="13">
        <v>5.2596600000000002E-3</v>
      </c>
      <c r="Q185" s="13">
        <v>0.16064707</v>
      </c>
      <c r="R185" s="13">
        <v>3.3538610000000003E-2</v>
      </c>
      <c r="S185" s="13">
        <v>5.6668459999999997E-2</v>
      </c>
      <c r="T185" s="13">
        <v>5.2596600000000002E-3</v>
      </c>
      <c r="U185" s="13">
        <v>0.17494067796610199</v>
      </c>
      <c r="V185" s="13">
        <v>3.3538610000000003E-2</v>
      </c>
      <c r="W185" s="13">
        <v>5.6668459999999997E-2</v>
      </c>
      <c r="X185" s="13">
        <v>5.2596600000000002E-3</v>
      </c>
      <c r="Y185" s="13">
        <v>0.16906779661016899</v>
      </c>
      <c r="Z185" s="13">
        <v>3.3538610000000003E-2</v>
      </c>
      <c r="AA185" s="13">
        <v>5.6668459999999997E-2</v>
      </c>
      <c r="AB185" s="13">
        <v>5.2596600000000002E-3</v>
      </c>
      <c r="AC185" s="13">
        <v>0.17191525423728801</v>
      </c>
      <c r="AD185" s="13">
        <v>3.3538610000000003E-2</v>
      </c>
      <c r="AE185" s="13">
        <v>5.6668459999999997E-2</v>
      </c>
      <c r="AF185" s="13">
        <v>5.2596600000000002E-3</v>
      </c>
      <c r="AG185" s="13">
        <v>0.16064707</v>
      </c>
      <c r="AH185" s="13">
        <v>3.3538610000000003E-2</v>
      </c>
      <c r="AI185" s="13">
        <v>5.6668459999999997E-2</v>
      </c>
      <c r="AJ185" s="13">
        <v>5.2596600000000002E-3</v>
      </c>
      <c r="AK185" s="13">
        <v>0.168889830508475</v>
      </c>
      <c r="AL185" s="13">
        <v>3.3538610000000003E-2</v>
      </c>
      <c r="AM185" s="13">
        <v>5.6668459999999997E-2</v>
      </c>
      <c r="AN185" s="13">
        <v>5.2596600000000002E-3</v>
      </c>
      <c r="AO185" s="13">
        <v>0.16064707</v>
      </c>
      <c r="AP185" s="13">
        <v>3.3538610000000003E-2</v>
      </c>
      <c r="AQ185" s="13">
        <v>5.6668459999999997E-2</v>
      </c>
      <c r="AR185" s="13">
        <v>5.2596600000000002E-3</v>
      </c>
      <c r="AS185" s="13">
        <v>0.16550847457627099</v>
      </c>
      <c r="AT185" s="13">
        <v>3.3538610000000003E-2</v>
      </c>
      <c r="AU185" s="13">
        <v>5.6668459999999997E-2</v>
      </c>
      <c r="AV185" s="13">
        <v>5.2596600000000002E-3</v>
      </c>
      <c r="AW185" s="13">
        <v>0.16064707</v>
      </c>
      <c r="AX185" s="13">
        <v>0</v>
      </c>
      <c r="AY185" s="13">
        <v>3.8461538461538498E-2</v>
      </c>
      <c r="AZ185" s="13">
        <v>0</v>
      </c>
      <c r="BA185" s="13">
        <v>0.12195121951219499</v>
      </c>
      <c r="BB185" s="13"/>
      <c r="BC185" s="13"/>
      <c r="BD185" s="13"/>
      <c r="BE185" s="13"/>
      <c r="BF185" s="13"/>
      <c r="BG185" s="13"/>
      <c r="BH185" s="13"/>
      <c r="BI185" s="13"/>
      <c r="BJ185" s="13"/>
      <c r="BK185" s="13"/>
      <c r="BL185" s="13"/>
      <c r="BM185" s="13"/>
      <c r="BN185" s="13"/>
      <c r="BO185" s="13"/>
      <c r="BP185" s="13"/>
      <c r="BQ185" s="13"/>
      <c r="BR185" s="13"/>
      <c r="BS185" s="13"/>
      <c r="BT185" s="13"/>
      <c r="BU185" s="13"/>
      <c r="BV185" s="13"/>
      <c r="BW185" s="13"/>
      <c r="BX185" s="13"/>
      <c r="BY185" s="13"/>
      <c r="BZ185" s="14">
        <f>+INDEX('Monthy Targets'!V:V,MATCH(FY2018_ALL_Targets!$B185,'Monthy Targets'!$B:$B,0))</f>
        <v>0</v>
      </c>
      <c r="CA185" s="14">
        <f>+INDEX('Monthy Targets'!W:W,MATCH(FY2018_ALL_Targets!$B185,'Monthy Targets'!$B:$B,0))</f>
        <v>0</v>
      </c>
      <c r="CB185" s="14">
        <f>+INDEX('Monthy Targets'!X:X,MATCH(FY2018_ALL_Targets!$B185,'Monthy Targets'!$B:$B,0))</f>
        <v>0</v>
      </c>
      <c r="CC185" s="14">
        <f>+INDEX('Monthy Targets'!Y:Y,MATCH(FY2018_ALL_Targets!$B185,'Monthy Targets'!$B:$B,0))</f>
        <v>0</v>
      </c>
      <c r="CD185" s="14">
        <f>+INDEX('Monthy Targets'!Z:Z,MATCH(FY2018_ALL_Targets!$B185,'Monthy Targets'!$B:$B,0))</f>
        <v>0</v>
      </c>
      <c r="CE185" s="14">
        <f>+INDEX('Monthy Targets'!AA:AA,MATCH(FY2018_ALL_Targets!$B185,'Monthy Targets'!$B:$B,0))</f>
        <v>0</v>
      </c>
      <c r="CF185" s="14">
        <f>+INDEX('Monthy Targets'!AB:AB,MATCH(FY2018_ALL_Targets!$B185,'Monthy Targets'!$B:$B,0))</f>
        <v>0</v>
      </c>
      <c r="CG185" s="14">
        <f>+INDEX('Monthy Targets'!AC:AC,MATCH(FY2018_ALL_Targets!$B185,'Monthy Targets'!$B:$B,0))</f>
        <v>0</v>
      </c>
      <c r="CH185" s="14">
        <f>+INDEX('Monthy Targets'!AD:AD,MATCH(FY2018_ALL_Targets!$B185,'Monthy Targets'!$B:$B,0))</f>
        <v>0</v>
      </c>
      <c r="CI185" s="14">
        <f>+INDEX('Monthy Targets'!AE:AE,MATCH(FY2018_ALL_Targets!$B185,'Monthy Targets'!$B:$B,0))</f>
        <v>0</v>
      </c>
      <c r="CJ185" s="14">
        <f>+INDEX('Monthy Targets'!AF:AF,MATCH(FY2018_ALL_Targets!$B185,'Monthy Targets'!$B:$B,0))</f>
        <v>0</v>
      </c>
      <c r="CK185" s="14">
        <f>+INDEX('Monthy Targets'!AG:AG,MATCH(FY2018_ALL_Targets!$B185,'Monthy Targets'!$B:$B,0))</f>
        <v>0</v>
      </c>
      <c r="CL185" s="14">
        <v>0.41</v>
      </c>
      <c r="CM185" s="14">
        <v>0.41</v>
      </c>
      <c r="CN185" s="14">
        <v>0.41</v>
      </c>
      <c r="CO185" s="14">
        <v>0.41</v>
      </c>
      <c r="DB185" s="14">
        <v>0.75</v>
      </c>
      <c r="DC185" s="14">
        <v>0.75</v>
      </c>
      <c r="DD185" s="14">
        <v>0.75</v>
      </c>
      <c r="DE185" s="14">
        <v>0.75</v>
      </c>
      <c r="DR185" s="14">
        <v>0.5</v>
      </c>
      <c r="DV185" s="12">
        <f t="shared" si="7"/>
        <v>0</v>
      </c>
      <c r="DW185" s="12">
        <f t="shared" si="8"/>
        <v>0</v>
      </c>
      <c r="DX185" s="12">
        <f t="shared" si="9"/>
        <v>0</v>
      </c>
    </row>
    <row r="186" spans="1:128" x14ac:dyDescent="0.25">
      <c r="A186" s="479">
        <v>4832</v>
      </c>
      <c r="B186" s="479">
        <v>675277</v>
      </c>
      <c r="C186" s="479">
        <v>1013454</v>
      </c>
      <c r="D186" s="480">
        <v>1588785992</v>
      </c>
      <c r="E186" s="480"/>
      <c r="F186" s="481" t="s">
        <v>1297</v>
      </c>
      <c r="G186" s="12" t="s">
        <v>839</v>
      </c>
      <c r="H186" s="485" t="s">
        <v>1391</v>
      </c>
      <c r="I186" s="482" t="s">
        <v>840</v>
      </c>
      <c r="J186" s="483">
        <v>4.6391752577319603E-2</v>
      </c>
      <c r="K186" s="483">
        <v>5.9259259259259303E-2</v>
      </c>
      <c r="L186" s="483">
        <v>0</v>
      </c>
      <c r="M186" s="483">
        <v>0.15909090909090901</v>
      </c>
      <c r="N186" s="483">
        <v>3.3538610000000003E-2</v>
      </c>
      <c r="O186" s="483">
        <v>5.6668459999999997E-2</v>
      </c>
      <c r="P186" s="483">
        <v>5.2596600000000002E-3</v>
      </c>
      <c r="Q186" s="483">
        <v>0.16064707</v>
      </c>
      <c r="R186" s="483">
        <v>4.5603092783505203E-2</v>
      </c>
      <c r="S186" s="483">
        <v>5.8251851851851902E-2</v>
      </c>
      <c r="T186" s="483">
        <v>5.2596600000000002E-3</v>
      </c>
      <c r="U186" s="483">
        <v>0.16064707</v>
      </c>
      <c r="V186" s="483">
        <v>4.4072164948453597E-2</v>
      </c>
      <c r="W186" s="483">
        <v>5.6668459999999997E-2</v>
      </c>
      <c r="X186" s="483">
        <v>5.2596600000000002E-3</v>
      </c>
      <c r="Y186" s="483">
        <v>0.16064707</v>
      </c>
      <c r="Z186" s="483">
        <v>4.4814432989690699E-2</v>
      </c>
      <c r="AA186" s="483">
        <v>5.7244444444444403E-2</v>
      </c>
      <c r="AB186" s="483">
        <v>5.2596600000000002E-3</v>
      </c>
      <c r="AC186" s="483">
        <v>0.16064707</v>
      </c>
      <c r="AD186" s="483">
        <v>4.1752577319587598E-2</v>
      </c>
      <c r="AE186" s="483">
        <v>5.6668459999999997E-2</v>
      </c>
      <c r="AF186" s="483">
        <v>5.2596600000000002E-3</v>
      </c>
      <c r="AG186" s="483">
        <v>0.16064707</v>
      </c>
      <c r="AH186" s="483">
        <v>4.4025773195876299E-2</v>
      </c>
      <c r="AI186" s="483">
        <v>5.6668459999999997E-2</v>
      </c>
      <c r="AJ186" s="483">
        <v>5.2596600000000002E-3</v>
      </c>
      <c r="AK186" s="483">
        <v>0.16064707</v>
      </c>
      <c r="AL186" s="483">
        <v>3.94329896907216E-2</v>
      </c>
      <c r="AM186" s="483">
        <v>5.6668459999999997E-2</v>
      </c>
      <c r="AN186" s="483">
        <v>5.2596600000000002E-3</v>
      </c>
      <c r="AO186" s="483">
        <v>0.16064707</v>
      </c>
      <c r="AP186" s="483">
        <v>4.3144329896907203E-2</v>
      </c>
      <c r="AQ186" s="483">
        <v>5.6668459999999997E-2</v>
      </c>
      <c r="AR186" s="483">
        <v>5.2596600000000002E-3</v>
      </c>
      <c r="AS186" s="483">
        <v>0.16064707</v>
      </c>
      <c r="AT186" s="483">
        <v>3.7113402061855698E-2</v>
      </c>
      <c r="AU186" s="483">
        <v>5.6668459999999997E-2</v>
      </c>
      <c r="AV186" s="483">
        <v>5.2596600000000002E-3</v>
      </c>
      <c r="AW186" s="483">
        <v>0.16064707</v>
      </c>
      <c r="AX186" s="483">
        <v>2.32558139534884E-2</v>
      </c>
      <c r="AY186" s="483">
        <v>0.20833333333333301</v>
      </c>
      <c r="AZ186" s="483">
        <v>0</v>
      </c>
      <c r="BA186" s="483">
        <v>0.230769230769231</v>
      </c>
      <c r="BB186" s="483"/>
      <c r="BC186" s="483"/>
      <c r="BD186" s="483"/>
      <c r="BE186" s="483"/>
      <c r="BF186" s="483"/>
      <c r="BG186" s="483"/>
      <c r="BH186" s="483"/>
      <c r="BI186" s="483"/>
      <c r="BJ186" s="483"/>
      <c r="BK186" s="483"/>
      <c r="BL186" s="483"/>
      <c r="BM186" s="483"/>
      <c r="BN186" s="483"/>
      <c r="BO186" s="483"/>
      <c r="BP186" s="483"/>
      <c r="BQ186" s="483"/>
      <c r="BR186" s="483"/>
      <c r="BS186" s="483"/>
      <c r="BT186" s="483"/>
      <c r="BU186" s="483"/>
      <c r="BV186" s="483"/>
      <c r="BW186" s="483"/>
      <c r="BX186" s="483"/>
      <c r="BY186" s="483"/>
      <c r="BZ186" s="486">
        <f>+INDEX('Monthy Targets'!V:V,MATCH(FY2018_ALL_Targets!$B186,'Monthy Targets'!$B:$B,0))</f>
        <v>6.92</v>
      </c>
      <c r="CA186" s="486">
        <f>+INDEX('Monthy Targets'!W:W,MATCH(FY2018_ALL_Targets!$B186,'Monthy Targets'!$B:$B,0))</f>
        <v>6.92</v>
      </c>
      <c r="CB186" s="486">
        <f>+INDEX('Monthy Targets'!X:X,MATCH(FY2018_ALL_Targets!$B186,'Monthy Targets'!$B:$B,0))</f>
        <v>6.92</v>
      </c>
      <c r="CC186" s="14">
        <f>+INDEX('Monthy Targets'!Y:Y,MATCH(FY2018_ALL_Targets!$B186,'Monthy Targets'!$B:$B,0))</f>
        <v>0</v>
      </c>
      <c r="CD186" s="14">
        <f>+INDEX('Monthy Targets'!Z:Z,MATCH(FY2018_ALL_Targets!$B186,'Monthy Targets'!$B:$B,0))</f>
        <v>0</v>
      </c>
      <c r="CE186" s="14">
        <f>+INDEX('Monthy Targets'!AA:AA,MATCH(FY2018_ALL_Targets!$B186,'Monthy Targets'!$B:$B,0))</f>
        <v>0</v>
      </c>
      <c r="CF186" s="14">
        <f>+INDEX('Monthy Targets'!AB:AB,MATCH(FY2018_ALL_Targets!$B186,'Monthy Targets'!$B:$B,0))</f>
        <v>0</v>
      </c>
      <c r="CG186" s="14">
        <f>+INDEX('Monthy Targets'!AC:AC,MATCH(FY2018_ALL_Targets!$B186,'Monthy Targets'!$B:$B,0))</f>
        <v>0</v>
      </c>
      <c r="CH186" s="14">
        <f>+INDEX('Monthy Targets'!AD:AD,MATCH(FY2018_ALL_Targets!$B186,'Monthy Targets'!$B:$B,0))</f>
        <v>0</v>
      </c>
      <c r="CI186" s="14">
        <f>+INDEX('Monthy Targets'!AE:AE,MATCH(FY2018_ALL_Targets!$B186,'Monthy Targets'!$B:$B,0))</f>
        <v>0</v>
      </c>
      <c r="CJ186" s="14">
        <f>+INDEX('Monthy Targets'!AF:AF,MATCH(FY2018_ALL_Targets!$B186,'Monthy Targets'!$B:$B,0))</f>
        <v>0</v>
      </c>
      <c r="CK186" s="14">
        <f>+INDEX('Monthy Targets'!AG:AG,MATCH(FY2018_ALL_Targets!$B186,'Monthy Targets'!$B:$B,0))</f>
        <v>0</v>
      </c>
      <c r="CL186" s="14">
        <v>0.46</v>
      </c>
      <c r="CM186" s="14">
        <v>0</v>
      </c>
      <c r="CN186" s="14">
        <v>0.46</v>
      </c>
      <c r="CO186" s="14">
        <v>0</v>
      </c>
      <c r="DB186" s="14">
        <v>0.85</v>
      </c>
      <c r="DC186" s="14">
        <v>0</v>
      </c>
      <c r="DD186" s="14">
        <v>0.85</v>
      </c>
      <c r="DE186" s="14">
        <v>0</v>
      </c>
      <c r="DR186" s="14">
        <v>0.34</v>
      </c>
      <c r="DV186" s="12">
        <f t="shared" si="7"/>
        <v>0</v>
      </c>
      <c r="DW186" s="12">
        <f t="shared" si="8"/>
        <v>0</v>
      </c>
      <c r="DX186" s="12">
        <f t="shared" si="9"/>
        <v>0</v>
      </c>
    </row>
    <row r="187" spans="1:128" x14ac:dyDescent="0.25">
      <c r="A187" s="293">
        <v>4773</v>
      </c>
      <c r="B187" s="293">
        <v>675279</v>
      </c>
      <c r="C187" s="293">
        <v>1015195</v>
      </c>
      <c r="D187" s="14">
        <v>1770780223</v>
      </c>
      <c r="F187" s="27" t="s">
        <v>1258</v>
      </c>
      <c r="G187" s="12" t="s">
        <v>270</v>
      </c>
      <c r="H187" s="27" t="s">
        <v>1282</v>
      </c>
      <c r="I187" s="12" t="s">
        <v>271</v>
      </c>
      <c r="J187" s="13">
        <v>0.12195121951219499</v>
      </c>
      <c r="K187" s="13">
        <v>9.9009900990098994E-3</v>
      </c>
      <c r="L187" s="13">
        <v>0</v>
      </c>
      <c r="M187" s="13">
        <v>0.27192982456140402</v>
      </c>
      <c r="N187" s="13">
        <v>3.3538610000000003E-2</v>
      </c>
      <c r="O187" s="13">
        <v>5.6668459999999997E-2</v>
      </c>
      <c r="P187" s="13">
        <v>5.2596600000000002E-3</v>
      </c>
      <c r="Q187" s="13">
        <v>0.16064707</v>
      </c>
      <c r="R187" s="13">
        <v>0.11987804878048799</v>
      </c>
      <c r="S187" s="13">
        <v>5.6668459999999997E-2</v>
      </c>
      <c r="T187" s="13">
        <v>5.2596600000000002E-3</v>
      </c>
      <c r="U187" s="13">
        <v>0.26730701754385999</v>
      </c>
      <c r="V187" s="13">
        <v>0.115853658536585</v>
      </c>
      <c r="W187" s="13">
        <v>5.6668459999999997E-2</v>
      </c>
      <c r="X187" s="13">
        <v>5.2596600000000002E-3</v>
      </c>
      <c r="Y187" s="13">
        <v>0.25833333333333303</v>
      </c>
      <c r="Z187" s="13">
        <v>0.11780487804878</v>
      </c>
      <c r="AA187" s="13">
        <v>5.6668459999999997E-2</v>
      </c>
      <c r="AB187" s="13">
        <v>5.2596600000000002E-3</v>
      </c>
      <c r="AC187" s="13">
        <v>0.26268421052631602</v>
      </c>
      <c r="AD187" s="13">
        <v>0.109756097560976</v>
      </c>
      <c r="AE187" s="13">
        <v>5.6668459999999997E-2</v>
      </c>
      <c r="AF187" s="13">
        <v>5.2596600000000002E-3</v>
      </c>
      <c r="AG187" s="13">
        <v>0.244736842105263</v>
      </c>
      <c r="AH187" s="13">
        <v>0.115731707317073</v>
      </c>
      <c r="AI187" s="13">
        <v>5.6668459999999997E-2</v>
      </c>
      <c r="AJ187" s="13">
        <v>5.2596600000000002E-3</v>
      </c>
      <c r="AK187" s="13">
        <v>0.25806140350877199</v>
      </c>
      <c r="AL187" s="13">
        <v>0.103658536585366</v>
      </c>
      <c r="AM187" s="13">
        <v>5.6668459999999997E-2</v>
      </c>
      <c r="AN187" s="13">
        <v>5.2596600000000002E-3</v>
      </c>
      <c r="AO187" s="13">
        <v>0.23114035087719301</v>
      </c>
      <c r="AP187" s="13">
        <v>0.113414634146341</v>
      </c>
      <c r="AQ187" s="13">
        <v>5.6668459999999997E-2</v>
      </c>
      <c r="AR187" s="13">
        <v>5.2596600000000002E-3</v>
      </c>
      <c r="AS187" s="13">
        <v>0.25289473684210501</v>
      </c>
      <c r="AT187" s="13">
        <v>9.7560975609756101E-2</v>
      </c>
      <c r="AU187" s="13">
        <v>5.6668459999999997E-2</v>
      </c>
      <c r="AV187" s="13">
        <v>5.2596600000000002E-3</v>
      </c>
      <c r="AW187" s="13">
        <v>0.21754385964912301</v>
      </c>
      <c r="AX187" s="13">
        <v>2.7777777777777801E-2</v>
      </c>
      <c r="AY187" s="13">
        <v>3.8461538461538498E-2</v>
      </c>
      <c r="AZ187" s="13">
        <v>0</v>
      </c>
      <c r="BA187" s="13">
        <v>0.14705882352941199</v>
      </c>
      <c r="BB187" s="13"/>
      <c r="BC187" s="13"/>
      <c r="BD187" s="13"/>
      <c r="BE187" s="13"/>
      <c r="BF187" s="13"/>
      <c r="BG187" s="13"/>
      <c r="BH187" s="13"/>
      <c r="BI187" s="13"/>
      <c r="BJ187" s="13"/>
      <c r="BK187" s="13"/>
      <c r="BL187" s="13"/>
      <c r="BM187" s="13"/>
      <c r="BN187" s="13"/>
      <c r="BO187" s="13"/>
      <c r="BP187" s="13"/>
      <c r="BQ187" s="13"/>
      <c r="BR187" s="13"/>
      <c r="BS187" s="13"/>
      <c r="BT187" s="13"/>
      <c r="BU187" s="13"/>
      <c r="BV187" s="13"/>
      <c r="BW187" s="13"/>
      <c r="BX187" s="13"/>
      <c r="BY187" s="13"/>
      <c r="BZ187" s="14">
        <f>+INDEX('Monthy Targets'!V:V,MATCH(FY2018_ALL_Targets!$B187,'Monthy Targets'!$B:$B,0))</f>
        <v>3.25</v>
      </c>
      <c r="CA187" s="14">
        <f>+INDEX('Monthy Targets'!W:W,MATCH(FY2018_ALL_Targets!$B187,'Monthy Targets'!$B:$B,0))</f>
        <v>3.25</v>
      </c>
      <c r="CB187" s="14">
        <f>+INDEX('Monthy Targets'!X:X,MATCH(FY2018_ALL_Targets!$B187,'Monthy Targets'!$B:$B,0))</f>
        <v>3.25</v>
      </c>
      <c r="CC187" s="14">
        <f>+INDEX('Monthy Targets'!Y:Y,MATCH(FY2018_ALL_Targets!$B187,'Monthy Targets'!$B:$B,0))</f>
        <v>3.25</v>
      </c>
      <c r="CD187" s="14">
        <f>+INDEX('Monthy Targets'!Z:Z,MATCH(FY2018_ALL_Targets!$B187,'Monthy Targets'!$B:$B,0))</f>
        <v>3.25</v>
      </c>
      <c r="CE187" s="14">
        <f>+INDEX('Monthy Targets'!AA:AA,MATCH(FY2018_ALL_Targets!$B187,'Monthy Targets'!$B:$B,0))</f>
        <v>0</v>
      </c>
      <c r="CF187" s="14">
        <f>+INDEX('Monthy Targets'!AB:AB,MATCH(FY2018_ALL_Targets!$B187,'Monthy Targets'!$B:$B,0))</f>
        <v>0</v>
      </c>
      <c r="CG187" s="14">
        <f>+INDEX('Monthy Targets'!AC:AC,MATCH(FY2018_ALL_Targets!$B187,'Monthy Targets'!$B:$B,0))</f>
        <v>0</v>
      </c>
      <c r="CH187" s="14">
        <f>+INDEX('Monthy Targets'!AD:AD,MATCH(FY2018_ALL_Targets!$B187,'Monthy Targets'!$B:$B,0))</f>
        <v>0</v>
      </c>
      <c r="CI187" s="14">
        <f>+INDEX('Monthy Targets'!AE:AE,MATCH(FY2018_ALL_Targets!$B187,'Monthy Targets'!$B:$B,0))</f>
        <v>0</v>
      </c>
      <c r="CJ187" s="14">
        <f>+INDEX('Monthy Targets'!AF:AF,MATCH(FY2018_ALL_Targets!$B187,'Monthy Targets'!$B:$B,0))</f>
        <v>0</v>
      </c>
      <c r="CK187" s="14">
        <f>+INDEX('Monthy Targets'!AG:AG,MATCH(FY2018_ALL_Targets!$B187,'Monthy Targets'!$B:$B,0))</f>
        <v>0</v>
      </c>
      <c r="CL187" s="14">
        <v>0.22</v>
      </c>
      <c r="CM187" s="14">
        <v>0.22</v>
      </c>
      <c r="CN187" s="14">
        <v>0.22</v>
      </c>
      <c r="CO187" s="14">
        <v>0.22</v>
      </c>
      <c r="DB187" s="14">
        <v>0.4</v>
      </c>
      <c r="DC187" s="14">
        <v>0.4</v>
      </c>
      <c r="DD187" s="14">
        <v>0.4</v>
      </c>
      <c r="DE187" s="14">
        <v>0.4</v>
      </c>
      <c r="DR187" s="14">
        <v>0.61</v>
      </c>
      <c r="DV187" s="12">
        <f t="shared" si="7"/>
        <v>0</v>
      </c>
      <c r="DW187" s="12">
        <f t="shared" si="8"/>
        <v>0</v>
      </c>
      <c r="DX187" s="12">
        <f t="shared" si="9"/>
        <v>0</v>
      </c>
    </row>
    <row r="188" spans="1:128" x14ac:dyDescent="0.25">
      <c r="A188" s="293">
        <v>4731</v>
      </c>
      <c r="B188" s="293">
        <v>675282</v>
      </c>
      <c r="C188" s="293">
        <v>1004469</v>
      </c>
      <c r="D188" s="14">
        <v>1831186329</v>
      </c>
      <c r="F188" s="27" t="s">
        <v>1272</v>
      </c>
      <c r="G188" s="12" t="s">
        <v>258</v>
      </c>
      <c r="H188" s="27" t="s">
        <v>258</v>
      </c>
      <c r="I188" s="12" t="s">
        <v>259</v>
      </c>
      <c r="J188" s="13">
        <v>5.7416267942583699E-2</v>
      </c>
      <c r="K188" s="13">
        <v>0.05</v>
      </c>
      <c r="L188" s="13">
        <v>0</v>
      </c>
      <c r="M188" s="13">
        <v>0.10734463276836199</v>
      </c>
      <c r="N188" s="13">
        <v>3.3538610000000003E-2</v>
      </c>
      <c r="O188" s="13">
        <v>5.6668459999999997E-2</v>
      </c>
      <c r="P188" s="13">
        <v>5.2596600000000002E-3</v>
      </c>
      <c r="Q188" s="13">
        <v>0.16064707</v>
      </c>
      <c r="R188" s="13">
        <v>5.6440191387559797E-2</v>
      </c>
      <c r="S188" s="13">
        <v>5.6668459999999997E-2</v>
      </c>
      <c r="T188" s="13">
        <v>5.2596600000000002E-3</v>
      </c>
      <c r="U188" s="13">
        <v>0.16064707</v>
      </c>
      <c r="V188" s="13">
        <v>5.4545454545454501E-2</v>
      </c>
      <c r="W188" s="13">
        <v>5.6668459999999997E-2</v>
      </c>
      <c r="X188" s="13">
        <v>5.2596600000000002E-3</v>
      </c>
      <c r="Y188" s="13">
        <v>0.16064707</v>
      </c>
      <c r="Z188" s="13">
        <v>5.5464114832535903E-2</v>
      </c>
      <c r="AA188" s="13">
        <v>5.6668459999999997E-2</v>
      </c>
      <c r="AB188" s="13">
        <v>5.2596600000000002E-3</v>
      </c>
      <c r="AC188" s="13">
        <v>0.16064707</v>
      </c>
      <c r="AD188" s="13">
        <v>5.1674641148325401E-2</v>
      </c>
      <c r="AE188" s="13">
        <v>5.6668459999999997E-2</v>
      </c>
      <c r="AF188" s="13">
        <v>5.2596600000000002E-3</v>
      </c>
      <c r="AG188" s="13">
        <v>0.16064707</v>
      </c>
      <c r="AH188" s="13">
        <v>5.4488038277512002E-2</v>
      </c>
      <c r="AI188" s="13">
        <v>5.6668459999999997E-2</v>
      </c>
      <c r="AJ188" s="13">
        <v>5.2596600000000002E-3</v>
      </c>
      <c r="AK188" s="13">
        <v>0.16064707</v>
      </c>
      <c r="AL188" s="13">
        <v>4.8803827751196197E-2</v>
      </c>
      <c r="AM188" s="13">
        <v>5.6668459999999997E-2</v>
      </c>
      <c r="AN188" s="13">
        <v>5.2596600000000002E-3</v>
      </c>
      <c r="AO188" s="13">
        <v>0.16064707</v>
      </c>
      <c r="AP188" s="13">
        <v>5.3397129186602901E-2</v>
      </c>
      <c r="AQ188" s="13">
        <v>5.6668459999999997E-2</v>
      </c>
      <c r="AR188" s="13">
        <v>5.2596600000000002E-3</v>
      </c>
      <c r="AS188" s="13">
        <v>0.16064707</v>
      </c>
      <c r="AT188" s="13">
        <v>4.5933014354066999E-2</v>
      </c>
      <c r="AU188" s="13">
        <v>5.6668459999999997E-2</v>
      </c>
      <c r="AV188" s="13">
        <v>5.2596600000000002E-3</v>
      </c>
      <c r="AW188" s="13">
        <v>0.16064707</v>
      </c>
      <c r="AX188" s="13">
        <v>3.77358490566038E-2</v>
      </c>
      <c r="AY188" s="13">
        <v>8.8235294117647106E-2</v>
      </c>
      <c r="AZ188" s="13">
        <v>0</v>
      </c>
      <c r="BA188" s="13">
        <v>9.7560975609756101E-2</v>
      </c>
      <c r="BB188" s="13"/>
      <c r="BC188" s="13"/>
      <c r="BD188" s="13"/>
      <c r="BE188" s="13"/>
      <c r="BF188" s="13"/>
      <c r="BG188" s="13"/>
      <c r="BH188" s="13"/>
      <c r="BI188" s="13"/>
      <c r="BJ188" s="13"/>
      <c r="BK188" s="13"/>
      <c r="BL188" s="13"/>
      <c r="BM188" s="13"/>
      <c r="BN188" s="13"/>
      <c r="BO188" s="13"/>
      <c r="BP188" s="13"/>
      <c r="BQ188" s="13"/>
      <c r="BR188" s="13"/>
      <c r="BS188" s="13"/>
      <c r="BT188" s="13"/>
      <c r="BU188" s="13"/>
      <c r="BV188" s="13"/>
      <c r="BW188" s="13"/>
      <c r="BX188" s="13"/>
      <c r="BY188" s="13"/>
      <c r="BZ188" s="14">
        <f>+INDEX('Monthy Targets'!V:V,MATCH(FY2018_ALL_Targets!$B188,'Monthy Targets'!$B:$B,0))</f>
        <v>0</v>
      </c>
      <c r="CA188" s="14">
        <f>+INDEX('Monthy Targets'!W:W,MATCH(FY2018_ALL_Targets!$B188,'Monthy Targets'!$B:$B,0))</f>
        <v>0</v>
      </c>
      <c r="CB188" s="14">
        <f>+INDEX('Monthy Targets'!X:X,MATCH(FY2018_ALL_Targets!$B188,'Monthy Targets'!$B:$B,0))</f>
        <v>0</v>
      </c>
      <c r="CC188" s="14">
        <f>+INDEX('Monthy Targets'!Y:Y,MATCH(FY2018_ALL_Targets!$B188,'Monthy Targets'!$B:$B,0))</f>
        <v>0</v>
      </c>
      <c r="CD188" s="14">
        <f>+INDEX('Monthy Targets'!Z:Z,MATCH(FY2018_ALL_Targets!$B188,'Monthy Targets'!$B:$B,0))</f>
        <v>0</v>
      </c>
      <c r="CE188" s="14">
        <f>+INDEX('Monthy Targets'!AA:AA,MATCH(FY2018_ALL_Targets!$B188,'Monthy Targets'!$B:$B,0))</f>
        <v>0</v>
      </c>
      <c r="CF188" s="14">
        <f>+INDEX('Monthy Targets'!AB:AB,MATCH(FY2018_ALL_Targets!$B188,'Monthy Targets'!$B:$B,0))</f>
        <v>0</v>
      </c>
      <c r="CG188" s="14">
        <f>+INDEX('Monthy Targets'!AC:AC,MATCH(FY2018_ALL_Targets!$B188,'Monthy Targets'!$B:$B,0))</f>
        <v>0</v>
      </c>
      <c r="CH188" s="14">
        <f>+INDEX('Monthy Targets'!AD:AD,MATCH(FY2018_ALL_Targets!$B188,'Monthy Targets'!$B:$B,0))</f>
        <v>0</v>
      </c>
      <c r="CI188" s="14">
        <f>+INDEX('Monthy Targets'!AE:AE,MATCH(FY2018_ALL_Targets!$B188,'Monthy Targets'!$B:$B,0))</f>
        <v>0</v>
      </c>
      <c r="CJ188" s="14">
        <f>+INDEX('Monthy Targets'!AF:AF,MATCH(FY2018_ALL_Targets!$B188,'Monthy Targets'!$B:$B,0))</f>
        <v>0</v>
      </c>
      <c r="CK188" s="14">
        <f>+INDEX('Monthy Targets'!AG:AG,MATCH(FY2018_ALL_Targets!$B188,'Monthy Targets'!$B:$B,0))</f>
        <v>0</v>
      </c>
      <c r="CL188" s="14">
        <v>1.19</v>
      </c>
      <c r="CM188" s="14">
        <v>0</v>
      </c>
      <c r="CN188" s="14">
        <v>1.19</v>
      </c>
      <c r="CO188" s="14">
        <v>1.19</v>
      </c>
      <c r="DB188" s="14">
        <v>2.21</v>
      </c>
      <c r="DC188" s="14">
        <v>0</v>
      </c>
      <c r="DD188" s="14">
        <v>2.21</v>
      </c>
      <c r="DE188" s="14">
        <v>2.21</v>
      </c>
      <c r="DR188" s="14">
        <v>1.0900000000000001</v>
      </c>
      <c r="DV188" s="12">
        <f t="shared" si="7"/>
        <v>0</v>
      </c>
      <c r="DW188" s="12">
        <f t="shared" si="8"/>
        <v>0</v>
      </c>
      <c r="DX188" s="12">
        <f t="shared" si="9"/>
        <v>0</v>
      </c>
    </row>
    <row r="189" spans="1:128" x14ac:dyDescent="0.25">
      <c r="A189" s="293">
        <v>4370</v>
      </c>
      <c r="B189" s="293">
        <v>675291</v>
      </c>
      <c r="C189" s="293">
        <v>1015197</v>
      </c>
      <c r="D189" s="14">
        <v>1578769147</v>
      </c>
      <c r="F189" s="27" t="s">
        <v>1272</v>
      </c>
      <c r="G189" s="12" t="s">
        <v>208</v>
      </c>
      <c r="H189" s="27" t="s">
        <v>1273</v>
      </c>
      <c r="I189" s="12" t="s">
        <v>209</v>
      </c>
      <c r="J189" s="13">
        <v>7.5268817204301106E-2</v>
      </c>
      <c r="K189" s="13">
        <v>7.4626865671641798E-2</v>
      </c>
      <c r="L189" s="13">
        <v>0</v>
      </c>
      <c r="M189" s="13">
        <v>0.35483870967741898</v>
      </c>
      <c r="N189" s="13">
        <v>3.3538610000000003E-2</v>
      </c>
      <c r="O189" s="13">
        <v>5.6668459999999997E-2</v>
      </c>
      <c r="P189" s="13">
        <v>5.2596600000000002E-3</v>
      </c>
      <c r="Q189" s="13">
        <v>0.16064707</v>
      </c>
      <c r="R189" s="13">
        <v>7.3989247311828002E-2</v>
      </c>
      <c r="S189" s="13">
        <v>7.3358208955223894E-2</v>
      </c>
      <c r="T189" s="13">
        <v>5.2596600000000002E-3</v>
      </c>
      <c r="U189" s="13">
        <v>0.34880645161290302</v>
      </c>
      <c r="V189" s="13">
        <v>7.1505376344086005E-2</v>
      </c>
      <c r="W189" s="13">
        <v>7.0895522388059698E-2</v>
      </c>
      <c r="X189" s="13">
        <v>5.2596600000000002E-3</v>
      </c>
      <c r="Y189" s="13">
        <v>0.337096774193548</v>
      </c>
      <c r="Z189" s="13">
        <v>7.2709677419354801E-2</v>
      </c>
      <c r="AA189" s="13">
        <v>7.2089552238806004E-2</v>
      </c>
      <c r="AB189" s="13">
        <v>5.2596600000000002E-3</v>
      </c>
      <c r="AC189" s="13">
        <v>0.34277419354838701</v>
      </c>
      <c r="AD189" s="13">
        <v>6.7741935483871002E-2</v>
      </c>
      <c r="AE189" s="13">
        <v>6.7164179104477598E-2</v>
      </c>
      <c r="AF189" s="13">
        <v>5.2596600000000002E-3</v>
      </c>
      <c r="AG189" s="13">
        <v>0.31935483870967701</v>
      </c>
      <c r="AH189" s="13">
        <v>7.1430107526881698E-2</v>
      </c>
      <c r="AI189" s="13">
        <v>7.0820895522388003E-2</v>
      </c>
      <c r="AJ189" s="13">
        <v>5.2596600000000002E-3</v>
      </c>
      <c r="AK189" s="13">
        <v>0.33674193548387099</v>
      </c>
      <c r="AL189" s="13">
        <v>6.3978494623655902E-2</v>
      </c>
      <c r="AM189" s="13">
        <v>6.3432835820895497E-2</v>
      </c>
      <c r="AN189" s="13">
        <v>5.2596600000000002E-3</v>
      </c>
      <c r="AO189" s="13">
        <v>0.30161290322580597</v>
      </c>
      <c r="AP189" s="13">
        <v>7.0000000000000007E-2</v>
      </c>
      <c r="AQ189" s="13">
        <v>6.9402985074626902E-2</v>
      </c>
      <c r="AR189" s="13">
        <v>5.2596600000000002E-3</v>
      </c>
      <c r="AS189" s="13">
        <v>0.33</v>
      </c>
      <c r="AT189" s="13">
        <v>6.0215053763440898E-2</v>
      </c>
      <c r="AU189" s="13">
        <v>5.9701492537313397E-2</v>
      </c>
      <c r="AV189" s="13">
        <v>5.2596600000000002E-3</v>
      </c>
      <c r="AW189" s="13">
        <v>0.28387096774193499</v>
      </c>
      <c r="AX189" s="13">
        <v>0</v>
      </c>
      <c r="AY189" s="13" t="s">
        <v>3345</v>
      </c>
      <c r="AZ189" s="13">
        <v>0</v>
      </c>
      <c r="BA189" s="13">
        <v>0.3</v>
      </c>
      <c r="BB189" s="13"/>
      <c r="BC189" s="13"/>
      <c r="BD189" s="13"/>
      <c r="BE189" s="13"/>
      <c r="BF189" s="13"/>
      <c r="BG189" s="13"/>
      <c r="BH189" s="13"/>
      <c r="BI189" s="13"/>
      <c r="BJ189" s="13"/>
      <c r="BK189" s="13"/>
      <c r="BL189" s="13"/>
      <c r="BM189" s="13"/>
      <c r="BN189" s="13"/>
      <c r="BO189" s="13"/>
      <c r="BP189" s="13"/>
      <c r="BQ189" s="13"/>
      <c r="BR189" s="13"/>
      <c r="BS189" s="13"/>
      <c r="BT189" s="13"/>
      <c r="BU189" s="13"/>
      <c r="BV189" s="13"/>
      <c r="BW189" s="13"/>
      <c r="BX189" s="13"/>
      <c r="BY189" s="13"/>
      <c r="BZ189" s="14">
        <f>+INDEX('Monthy Targets'!V:V,MATCH(FY2018_ALL_Targets!$B189,'Monthy Targets'!$B:$B,0))</f>
        <v>8.0299999999999994</v>
      </c>
      <c r="CA189" s="14">
        <f>+INDEX('Monthy Targets'!W:W,MATCH(FY2018_ALL_Targets!$B189,'Monthy Targets'!$B:$B,0))</f>
        <v>8.0299999999999994</v>
      </c>
      <c r="CB189" s="14">
        <f>+INDEX('Monthy Targets'!X:X,MATCH(FY2018_ALL_Targets!$B189,'Monthy Targets'!$B:$B,0))</f>
        <v>8.0299999999999994</v>
      </c>
      <c r="CC189" s="14">
        <f>+INDEX('Monthy Targets'!Y:Y,MATCH(FY2018_ALL_Targets!$B189,'Monthy Targets'!$B:$B,0))</f>
        <v>8.0299999999999994</v>
      </c>
      <c r="CD189" s="14">
        <f>+INDEX('Monthy Targets'!Z:Z,MATCH(FY2018_ALL_Targets!$B189,'Monthy Targets'!$B:$B,0))</f>
        <v>8.0299999999999994</v>
      </c>
      <c r="CE189" s="14">
        <f>+INDEX('Monthy Targets'!AA:AA,MATCH(FY2018_ALL_Targets!$B189,'Monthy Targets'!$B:$B,0))</f>
        <v>0</v>
      </c>
      <c r="CF189" s="14">
        <f>+INDEX('Monthy Targets'!AB:AB,MATCH(FY2018_ALL_Targets!$B189,'Monthy Targets'!$B:$B,0))</f>
        <v>0</v>
      </c>
      <c r="CG189" s="14">
        <f>+INDEX('Monthy Targets'!AC:AC,MATCH(FY2018_ALL_Targets!$B189,'Monthy Targets'!$B:$B,0))</f>
        <v>0</v>
      </c>
      <c r="CH189" s="14">
        <f>+INDEX('Monthy Targets'!AD:AD,MATCH(FY2018_ALL_Targets!$B189,'Monthy Targets'!$B:$B,0))</f>
        <v>0</v>
      </c>
      <c r="CI189" s="14">
        <f>+INDEX('Monthy Targets'!AE:AE,MATCH(FY2018_ALL_Targets!$B189,'Monthy Targets'!$B:$B,0))</f>
        <v>0</v>
      </c>
      <c r="CJ189" s="14">
        <f>+INDEX('Monthy Targets'!AF:AF,MATCH(FY2018_ALL_Targets!$B189,'Monthy Targets'!$B:$B,0))</f>
        <v>0</v>
      </c>
      <c r="CK189" s="14">
        <f>+INDEX('Monthy Targets'!AG:AG,MATCH(FY2018_ALL_Targets!$B189,'Monthy Targets'!$B:$B,0))</f>
        <v>0</v>
      </c>
      <c r="CL189" s="14">
        <v>0.53</v>
      </c>
      <c r="CM189" s="14">
        <v>0.53</v>
      </c>
      <c r="CN189" s="14">
        <v>0.53</v>
      </c>
      <c r="CO189" s="14">
        <v>0.53</v>
      </c>
      <c r="DB189" s="14">
        <v>0.99</v>
      </c>
      <c r="DC189" s="14">
        <v>0.99</v>
      </c>
      <c r="DD189" s="14">
        <v>0.99</v>
      </c>
      <c r="DE189" s="14">
        <v>0.99</v>
      </c>
      <c r="DR189" s="14">
        <v>1.51</v>
      </c>
      <c r="DV189" s="12">
        <f t="shared" si="7"/>
        <v>0</v>
      </c>
      <c r="DW189" s="12">
        <f t="shared" si="8"/>
        <v>0</v>
      </c>
      <c r="DX189" s="12">
        <f t="shared" si="9"/>
        <v>0</v>
      </c>
    </row>
    <row r="190" spans="1:128" x14ac:dyDescent="0.25">
      <c r="A190" s="293">
        <v>4149</v>
      </c>
      <c r="B190" s="293">
        <v>675295</v>
      </c>
      <c r="C190" s="293">
        <v>1016127</v>
      </c>
      <c r="D190" s="14">
        <v>1699932889</v>
      </c>
      <c r="F190" s="27" t="s">
        <v>1267</v>
      </c>
      <c r="G190" s="12" t="s">
        <v>584</v>
      </c>
      <c r="H190" s="27" t="s">
        <v>1453</v>
      </c>
      <c r="I190" s="12" t="s">
        <v>585</v>
      </c>
      <c r="J190" s="13">
        <v>8.8888888888888906E-3</v>
      </c>
      <c r="K190" s="13">
        <v>6.7164179104477598E-2</v>
      </c>
      <c r="L190" s="13">
        <v>1.7777777777777799E-2</v>
      </c>
      <c r="M190" s="13">
        <v>0.18888888888888899</v>
      </c>
      <c r="N190" s="13">
        <v>3.3538610000000003E-2</v>
      </c>
      <c r="O190" s="13">
        <v>5.6668459999999997E-2</v>
      </c>
      <c r="P190" s="13">
        <v>5.2596600000000002E-3</v>
      </c>
      <c r="Q190" s="13">
        <v>0.16064707</v>
      </c>
      <c r="R190" s="13">
        <v>3.3538610000000003E-2</v>
      </c>
      <c r="S190" s="13">
        <v>6.6022388059701495E-2</v>
      </c>
      <c r="T190" s="13">
        <v>1.7475555555555598E-2</v>
      </c>
      <c r="U190" s="13">
        <v>0.185677777777778</v>
      </c>
      <c r="V190" s="13">
        <v>3.3538610000000003E-2</v>
      </c>
      <c r="W190" s="13">
        <v>6.3805970149253696E-2</v>
      </c>
      <c r="X190" s="13">
        <v>1.6888888888888901E-2</v>
      </c>
      <c r="Y190" s="13">
        <v>0.17944444444444399</v>
      </c>
      <c r="Z190" s="13">
        <v>3.3538610000000003E-2</v>
      </c>
      <c r="AA190" s="13">
        <v>6.4880597014925406E-2</v>
      </c>
      <c r="AB190" s="13">
        <v>1.7173333333333301E-2</v>
      </c>
      <c r="AC190" s="13">
        <v>0.182466666666667</v>
      </c>
      <c r="AD190" s="13">
        <v>3.3538610000000003E-2</v>
      </c>
      <c r="AE190" s="13">
        <v>6.0447761194029899E-2</v>
      </c>
      <c r="AF190" s="13">
        <v>1.6E-2</v>
      </c>
      <c r="AG190" s="13">
        <v>0.17</v>
      </c>
      <c r="AH190" s="13">
        <v>3.3538610000000003E-2</v>
      </c>
      <c r="AI190" s="13">
        <v>6.3738805970149207E-2</v>
      </c>
      <c r="AJ190" s="13">
        <v>1.6871111111111101E-2</v>
      </c>
      <c r="AK190" s="13">
        <v>0.179255555555556</v>
      </c>
      <c r="AL190" s="13">
        <v>3.3538610000000003E-2</v>
      </c>
      <c r="AM190" s="13">
        <v>5.7089552238805998E-2</v>
      </c>
      <c r="AN190" s="13">
        <v>1.5111111111111099E-2</v>
      </c>
      <c r="AO190" s="13">
        <v>0.16064707</v>
      </c>
      <c r="AP190" s="13">
        <v>3.3538610000000003E-2</v>
      </c>
      <c r="AQ190" s="13">
        <v>6.2462686567164201E-2</v>
      </c>
      <c r="AR190" s="13">
        <v>1.6533333333333299E-2</v>
      </c>
      <c r="AS190" s="13">
        <v>0.175666666666667</v>
      </c>
      <c r="AT190" s="13">
        <v>3.3538610000000003E-2</v>
      </c>
      <c r="AU190" s="13">
        <v>5.6668459999999997E-2</v>
      </c>
      <c r="AV190" s="13">
        <v>1.42222222222222E-2</v>
      </c>
      <c r="AW190" s="13">
        <v>0.16064707</v>
      </c>
      <c r="AX190" s="13">
        <v>0.08</v>
      </c>
      <c r="AY190" s="13">
        <v>9.0909090909090898E-2</v>
      </c>
      <c r="AZ190" s="13">
        <v>0</v>
      </c>
      <c r="BA190" s="13">
        <v>0.119047619047619</v>
      </c>
      <c r="BB190" s="13"/>
      <c r="BC190" s="13"/>
      <c r="BD190" s="13"/>
      <c r="BE190" s="13"/>
      <c r="BF190" s="13"/>
      <c r="BG190" s="13"/>
      <c r="BH190" s="13"/>
      <c r="BI190" s="13"/>
      <c r="BJ190" s="13"/>
      <c r="BK190" s="13"/>
      <c r="BL190" s="13"/>
      <c r="BM190" s="13"/>
      <c r="BN190" s="13"/>
      <c r="BO190" s="13"/>
      <c r="BP190" s="13"/>
      <c r="BQ190" s="13"/>
      <c r="BR190" s="13"/>
      <c r="BS190" s="13"/>
      <c r="BT190" s="13"/>
      <c r="BU190" s="13"/>
      <c r="BV190" s="13"/>
      <c r="BW190" s="13"/>
      <c r="BX190" s="13"/>
      <c r="BY190" s="13"/>
      <c r="BZ190" s="14">
        <f>+INDEX('Monthy Targets'!V:V,MATCH(FY2018_ALL_Targets!$B190,'Monthy Targets'!$B:$B,0))</f>
        <v>0</v>
      </c>
      <c r="CA190" s="14">
        <f>+INDEX('Monthy Targets'!W:W,MATCH(FY2018_ALL_Targets!$B190,'Monthy Targets'!$B:$B,0))</f>
        <v>0</v>
      </c>
      <c r="CB190" s="14">
        <f>+INDEX('Monthy Targets'!X:X,MATCH(FY2018_ALL_Targets!$B190,'Monthy Targets'!$B:$B,0))</f>
        <v>0</v>
      </c>
      <c r="CC190" s="14">
        <f>+INDEX('Monthy Targets'!Y:Y,MATCH(FY2018_ALL_Targets!$B190,'Monthy Targets'!$B:$B,0))</f>
        <v>0</v>
      </c>
      <c r="CD190" s="14">
        <f>+INDEX('Monthy Targets'!Z:Z,MATCH(FY2018_ALL_Targets!$B190,'Monthy Targets'!$B:$B,0))</f>
        <v>0</v>
      </c>
      <c r="CE190" s="14">
        <f>+INDEX('Monthy Targets'!AA:AA,MATCH(FY2018_ALL_Targets!$B190,'Monthy Targets'!$B:$B,0))</f>
        <v>0</v>
      </c>
      <c r="CF190" s="14">
        <f>+INDEX('Monthy Targets'!AB:AB,MATCH(FY2018_ALL_Targets!$B190,'Monthy Targets'!$B:$B,0))</f>
        <v>0</v>
      </c>
      <c r="CG190" s="14">
        <f>+INDEX('Monthy Targets'!AC:AC,MATCH(FY2018_ALL_Targets!$B190,'Monthy Targets'!$B:$B,0))</f>
        <v>0</v>
      </c>
      <c r="CH190" s="14">
        <f>+INDEX('Monthy Targets'!AD:AD,MATCH(FY2018_ALL_Targets!$B190,'Monthy Targets'!$B:$B,0))</f>
        <v>0</v>
      </c>
      <c r="CI190" s="14">
        <f>+INDEX('Monthy Targets'!AE:AE,MATCH(FY2018_ALL_Targets!$B190,'Monthy Targets'!$B:$B,0))</f>
        <v>0</v>
      </c>
      <c r="CJ190" s="14">
        <f>+INDEX('Monthy Targets'!AF:AF,MATCH(FY2018_ALL_Targets!$B190,'Monthy Targets'!$B:$B,0))</f>
        <v>0</v>
      </c>
      <c r="CK190" s="14">
        <f>+INDEX('Monthy Targets'!AG:AG,MATCH(FY2018_ALL_Targets!$B190,'Monthy Targets'!$B:$B,0))</f>
        <v>0</v>
      </c>
      <c r="CL190" s="14">
        <v>0</v>
      </c>
      <c r="CM190" s="14">
        <v>0</v>
      </c>
      <c r="CN190" s="14">
        <v>0.49</v>
      </c>
      <c r="CO190" s="14">
        <v>0.49</v>
      </c>
      <c r="DB190" s="14">
        <v>0</v>
      </c>
      <c r="DC190" s="14">
        <v>0</v>
      </c>
      <c r="DD190" s="14">
        <v>0.91</v>
      </c>
      <c r="DE190" s="14">
        <v>0.91</v>
      </c>
      <c r="DR190" s="14">
        <v>0.3</v>
      </c>
      <c r="DV190" s="12">
        <f t="shared" si="7"/>
        <v>0</v>
      </c>
      <c r="DW190" s="12">
        <f t="shared" si="8"/>
        <v>0</v>
      </c>
      <c r="DX190" s="12">
        <f t="shared" si="9"/>
        <v>0</v>
      </c>
    </row>
    <row r="191" spans="1:128" x14ac:dyDescent="0.25">
      <c r="A191" s="293">
        <v>4292</v>
      </c>
      <c r="B191" s="293">
        <v>675297</v>
      </c>
      <c r="C191" s="293">
        <v>1004521</v>
      </c>
      <c r="D191" s="14">
        <v>1649266446</v>
      </c>
      <c r="F191" s="27" t="s">
        <v>1279</v>
      </c>
      <c r="G191" s="12" t="s">
        <v>624</v>
      </c>
      <c r="H191" s="484" t="s">
        <v>624</v>
      </c>
      <c r="I191" s="12" t="s">
        <v>625</v>
      </c>
      <c r="J191" s="13">
        <v>1.48148148148148E-2</v>
      </c>
      <c r="K191" s="13">
        <v>0</v>
      </c>
      <c r="L191" s="13">
        <v>0</v>
      </c>
      <c r="M191" s="13">
        <v>0.155963302752294</v>
      </c>
      <c r="N191" s="13">
        <v>3.3538610000000003E-2</v>
      </c>
      <c r="O191" s="13">
        <v>5.6668459999999997E-2</v>
      </c>
      <c r="P191" s="13">
        <v>5.2596600000000002E-3</v>
      </c>
      <c r="Q191" s="13">
        <v>0.16064707</v>
      </c>
      <c r="R191" s="13">
        <v>3.3538610000000003E-2</v>
      </c>
      <c r="S191" s="13">
        <v>5.6668459999999997E-2</v>
      </c>
      <c r="T191" s="13">
        <v>5.2596600000000002E-3</v>
      </c>
      <c r="U191" s="13">
        <v>0.16064707</v>
      </c>
      <c r="V191" s="13">
        <v>3.3538610000000003E-2</v>
      </c>
      <c r="W191" s="13">
        <v>5.6668459999999997E-2</v>
      </c>
      <c r="X191" s="13">
        <v>5.2596600000000002E-3</v>
      </c>
      <c r="Y191" s="13">
        <v>0.16064707</v>
      </c>
      <c r="Z191" s="13">
        <v>3.3538610000000003E-2</v>
      </c>
      <c r="AA191" s="13">
        <v>5.6668459999999997E-2</v>
      </c>
      <c r="AB191" s="13">
        <v>5.2596600000000002E-3</v>
      </c>
      <c r="AC191" s="13">
        <v>0.16064707</v>
      </c>
      <c r="AD191" s="13">
        <v>3.3538610000000003E-2</v>
      </c>
      <c r="AE191" s="13">
        <v>5.6668459999999997E-2</v>
      </c>
      <c r="AF191" s="13">
        <v>5.2596600000000002E-3</v>
      </c>
      <c r="AG191" s="13">
        <v>0.16064707</v>
      </c>
      <c r="AH191" s="13">
        <v>3.3538610000000003E-2</v>
      </c>
      <c r="AI191" s="13">
        <v>5.6668459999999997E-2</v>
      </c>
      <c r="AJ191" s="13">
        <v>5.2596600000000002E-3</v>
      </c>
      <c r="AK191" s="13">
        <v>0.16064707</v>
      </c>
      <c r="AL191" s="13">
        <v>3.3538610000000003E-2</v>
      </c>
      <c r="AM191" s="13">
        <v>5.6668459999999997E-2</v>
      </c>
      <c r="AN191" s="13">
        <v>5.2596600000000002E-3</v>
      </c>
      <c r="AO191" s="13">
        <v>0.16064707</v>
      </c>
      <c r="AP191" s="13">
        <v>3.3538610000000003E-2</v>
      </c>
      <c r="AQ191" s="13">
        <v>5.6668459999999997E-2</v>
      </c>
      <c r="AR191" s="13">
        <v>5.2596600000000002E-3</v>
      </c>
      <c r="AS191" s="13">
        <v>0.16064707</v>
      </c>
      <c r="AT191" s="13">
        <v>3.3538610000000003E-2</v>
      </c>
      <c r="AU191" s="13">
        <v>5.6668459999999997E-2</v>
      </c>
      <c r="AV191" s="13">
        <v>5.2596600000000002E-3</v>
      </c>
      <c r="AW191" s="13">
        <v>0.16064707</v>
      </c>
      <c r="AX191" s="13">
        <v>0</v>
      </c>
      <c r="AY191" s="13" t="s">
        <v>3345</v>
      </c>
      <c r="AZ191" s="13" t="s">
        <v>3345</v>
      </c>
      <c r="BA191" s="13" t="s">
        <v>3345</v>
      </c>
      <c r="BB191" s="13"/>
      <c r="BC191" s="13"/>
      <c r="BD191" s="13"/>
      <c r="BE191" s="13"/>
      <c r="BF191" s="13"/>
      <c r="BG191" s="13"/>
      <c r="BH191" s="13"/>
      <c r="BI191" s="13"/>
      <c r="BJ191" s="13"/>
      <c r="BK191" s="13"/>
      <c r="BL191" s="13"/>
      <c r="BM191" s="13"/>
      <c r="BN191" s="13"/>
      <c r="BO191" s="13"/>
      <c r="BP191" s="13"/>
      <c r="BQ191" s="13"/>
      <c r="BR191" s="470"/>
      <c r="BS191" s="470"/>
      <c r="BT191" s="470"/>
      <c r="BU191" s="470"/>
      <c r="BV191" s="470"/>
      <c r="BW191" s="470"/>
      <c r="BX191" s="470"/>
      <c r="BY191" s="470"/>
      <c r="BZ191" s="14">
        <f>+INDEX('Monthy Targets'!V:V,MATCH(FY2018_ALL_Targets!$B191,'Monthy Targets'!$B:$B,0))</f>
        <v>0</v>
      </c>
      <c r="CA191" s="14">
        <f>+INDEX('Monthy Targets'!W:W,MATCH(FY2018_ALL_Targets!$B191,'Monthy Targets'!$B:$B,0))</f>
        <v>0</v>
      </c>
      <c r="CB191" s="14">
        <f>+INDEX('Monthy Targets'!X:X,MATCH(FY2018_ALL_Targets!$B191,'Monthy Targets'!$B:$B,0))</f>
        <v>0</v>
      </c>
      <c r="CC191" s="14">
        <f>+INDEX('Monthy Targets'!Y:Y,MATCH(FY2018_ALL_Targets!$B191,'Monthy Targets'!$B:$B,0))</f>
        <v>0</v>
      </c>
      <c r="CD191" s="14">
        <f>+INDEX('Monthy Targets'!Z:Z,MATCH(FY2018_ALL_Targets!$B191,'Monthy Targets'!$B:$B,0))</f>
        <v>0</v>
      </c>
      <c r="CE191" s="14">
        <f>+INDEX('Monthy Targets'!AA:AA,MATCH(FY2018_ALL_Targets!$B191,'Monthy Targets'!$B:$B,0))</f>
        <v>0</v>
      </c>
      <c r="CF191" s="14">
        <f>+INDEX('Monthy Targets'!AB:AB,MATCH(FY2018_ALL_Targets!$B191,'Monthy Targets'!$B:$B,0))</f>
        <v>0</v>
      </c>
      <c r="CG191" s="14">
        <f>+INDEX('Monthy Targets'!AC:AC,MATCH(FY2018_ALL_Targets!$B191,'Monthy Targets'!$B:$B,0))</f>
        <v>0</v>
      </c>
      <c r="CH191" s="14">
        <f>+INDEX('Monthy Targets'!AD:AD,MATCH(FY2018_ALL_Targets!$B191,'Monthy Targets'!$B:$B,0))</f>
        <v>0</v>
      </c>
      <c r="CI191" s="14">
        <f>+INDEX('Monthy Targets'!AE:AE,MATCH(FY2018_ALL_Targets!$B191,'Monthy Targets'!$B:$B,0))</f>
        <v>0</v>
      </c>
      <c r="CJ191" s="14">
        <f>+INDEX('Monthy Targets'!AF:AF,MATCH(FY2018_ALL_Targets!$B191,'Monthy Targets'!$B:$B,0))</f>
        <v>0</v>
      </c>
      <c r="CK191" s="14">
        <f>+INDEX('Monthy Targets'!AG:AG,MATCH(FY2018_ALL_Targets!$B191,'Monthy Targets'!$B:$B,0))</f>
        <v>0</v>
      </c>
      <c r="CL191" s="14">
        <v>0.25</v>
      </c>
      <c r="CM191" s="14">
        <v>0</v>
      </c>
      <c r="CN191" s="14">
        <v>0.25</v>
      </c>
      <c r="CO191" s="14">
        <v>0</v>
      </c>
      <c r="DB191" s="14">
        <v>0.47</v>
      </c>
      <c r="DC191" s="14">
        <v>0</v>
      </c>
      <c r="DD191" s="14">
        <v>0.47</v>
      </c>
      <c r="DE191" s="14">
        <v>0</v>
      </c>
      <c r="DR191" s="14">
        <v>0.15</v>
      </c>
      <c r="DV191" s="12">
        <f t="shared" si="7"/>
        <v>0</v>
      </c>
      <c r="DW191" s="12">
        <f t="shared" si="8"/>
        <v>0</v>
      </c>
      <c r="DX191" s="12">
        <f t="shared" si="9"/>
        <v>0</v>
      </c>
    </row>
    <row r="192" spans="1:128" x14ac:dyDescent="0.25">
      <c r="A192" s="293">
        <v>4746</v>
      </c>
      <c r="B192" s="293">
        <v>675307</v>
      </c>
      <c r="C192" s="293">
        <v>1026184</v>
      </c>
      <c r="D192" s="14">
        <v>1083021570</v>
      </c>
      <c r="F192" s="27" t="s">
        <v>1274</v>
      </c>
      <c r="G192" s="12" t="s">
        <v>804</v>
      </c>
      <c r="H192" s="27" t="s">
        <v>1295</v>
      </c>
      <c r="I192" s="12" t="s">
        <v>805</v>
      </c>
      <c r="J192" s="13">
        <v>0</v>
      </c>
      <c r="K192" s="13">
        <v>5.1282051282051301E-2</v>
      </c>
      <c r="L192" s="13">
        <v>0</v>
      </c>
      <c r="M192" s="13">
        <v>0.29508196721311503</v>
      </c>
      <c r="N192" s="13">
        <v>3.3538610000000003E-2</v>
      </c>
      <c r="O192" s="13">
        <v>5.6668459999999997E-2</v>
      </c>
      <c r="P192" s="13">
        <v>5.2596600000000002E-3</v>
      </c>
      <c r="Q192" s="13">
        <v>0.16064707</v>
      </c>
      <c r="R192" s="13">
        <v>3.3538610000000003E-2</v>
      </c>
      <c r="S192" s="13">
        <v>5.6668459999999997E-2</v>
      </c>
      <c r="T192" s="13">
        <v>5.2596600000000002E-3</v>
      </c>
      <c r="U192" s="13">
        <v>0.29006557377049202</v>
      </c>
      <c r="V192" s="13">
        <v>3.3538610000000003E-2</v>
      </c>
      <c r="W192" s="13">
        <v>5.6668459999999997E-2</v>
      </c>
      <c r="X192" s="13">
        <v>5.2596600000000002E-3</v>
      </c>
      <c r="Y192" s="13">
        <v>0.28032786885245897</v>
      </c>
      <c r="Z192" s="13">
        <v>3.3538610000000003E-2</v>
      </c>
      <c r="AA192" s="13">
        <v>5.6668459999999997E-2</v>
      </c>
      <c r="AB192" s="13">
        <v>5.2596600000000002E-3</v>
      </c>
      <c r="AC192" s="13">
        <v>0.28504918032786902</v>
      </c>
      <c r="AD192" s="13">
        <v>3.3538610000000003E-2</v>
      </c>
      <c r="AE192" s="13">
        <v>5.6668459999999997E-2</v>
      </c>
      <c r="AF192" s="13">
        <v>5.2596600000000002E-3</v>
      </c>
      <c r="AG192" s="13">
        <v>0.26557377049180297</v>
      </c>
      <c r="AH192" s="13">
        <v>3.3538610000000003E-2</v>
      </c>
      <c r="AI192" s="13">
        <v>5.6668459999999997E-2</v>
      </c>
      <c r="AJ192" s="13">
        <v>5.2596600000000002E-3</v>
      </c>
      <c r="AK192" s="13">
        <v>0.28003278688524602</v>
      </c>
      <c r="AL192" s="13">
        <v>3.3538610000000003E-2</v>
      </c>
      <c r="AM192" s="13">
        <v>5.6668459999999997E-2</v>
      </c>
      <c r="AN192" s="13">
        <v>5.2596600000000002E-3</v>
      </c>
      <c r="AO192" s="13">
        <v>0.25081967213114797</v>
      </c>
      <c r="AP192" s="13">
        <v>3.3538610000000003E-2</v>
      </c>
      <c r="AQ192" s="13">
        <v>5.6668459999999997E-2</v>
      </c>
      <c r="AR192" s="13">
        <v>5.2596600000000002E-3</v>
      </c>
      <c r="AS192" s="13">
        <v>0.27442622950819701</v>
      </c>
      <c r="AT192" s="13">
        <v>3.3538610000000003E-2</v>
      </c>
      <c r="AU192" s="13">
        <v>5.6668459999999997E-2</v>
      </c>
      <c r="AV192" s="13">
        <v>5.2596600000000002E-3</v>
      </c>
      <c r="AW192" s="13">
        <v>0.236065573770492</v>
      </c>
      <c r="AX192" s="13">
        <v>0</v>
      </c>
      <c r="AY192" s="13" t="s">
        <v>3345</v>
      </c>
      <c r="AZ192" s="13">
        <v>0</v>
      </c>
      <c r="BA192" s="13">
        <v>0.32258064516128998</v>
      </c>
      <c r="BB192" s="13"/>
      <c r="BC192" s="13"/>
      <c r="BD192" s="13"/>
      <c r="BE192" s="13"/>
      <c r="BF192" s="13"/>
      <c r="BG192" s="13"/>
      <c r="BH192" s="13"/>
      <c r="BI192" s="13"/>
      <c r="BJ192" s="13"/>
      <c r="BK192" s="13"/>
      <c r="BL192" s="13"/>
      <c r="BM192" s="13"/>
      <c r="BN192" s="13"/>
      <c r="BO192" s="13"/>
      <c r="BP192" s="13"/>
      <c r="BQ192" s="13"/>
      <c r="BR192" s="13"/>
      <c r="BS192" s="13"/>
      <c r="BT192" s="13"/>
      <c r="BU192" s="13"/>
      <c r="BV192" s="13"/>
      <c r="BW192" s="13"/>
      <c r="BX192" s="13"/>
      <c r="BY192" s="13"/>
      <c r="BZ192" s="14">
        <f>+INDEX('Monthy Targets'!V:V,MATCH(FY2018_ALL_Targets!$B192,'Monthy Targets'!$B:$B,0))</f>
        <v>2.93</v>
      </c>
      <c r="CA192" s="14">
        <f>+INDEX('Monthy Targets'!W:W,MATCH(FY2018_ALL_Targets!$B192,'Monthy Targets'!$B:$B,0))</f>
        <v>2.93</v>
      </c>
      <c r="CB192" s="14">
        <f>+INDEX('Monthy Targets'!X:X,MATCH(FY2018_ALL_Targets!$B192,'Monthy Targets'!$B:$B,0))</f>
        <v>2.93</v>
      </c>
      <c r="CC192" s="14">
        <f>+INDEX('Monthy Targets'!Y:Y,MATCH(FY2018_ALL_Targets!$B192,'Monthy Targets'!$B:$B,0))</f>
        <v>2.93</v>
      </c>
      <c r="CD192" s="14">
        <f>+INDEX('Monthy Targets'!Z:Z,MATCH(FY2018_ALL_Targets!$B192,'Monthy Targets'!$B:$B,0))</f>
        <v>2.93</v>
      </c>
      <c r="CE192" s="14">
        <f>+INDEX('Monthy Targets'!AA:AA,MATCH(FY2018_ALL_Targets!$B192,'Monthy Targets'!$B:$B,0))</f>
        <v>0</v>
      </c>
      <c r="CF192" s="14">
        <f>+INDEX('Monthy Targets'!AB:AB,MATCH(FY2018_ALL_Targets!$B192,'Monthy Targets'!$B:$B,0))</f>
        <v>0</v>
      </c>
      <c r="CG192" s="14">
        <f>+INDEX('Monthy Targets'!AC:AC,MATCH(FY2018_ALL_Targets!$B192,'Monthy Targets'!$B:$B,0))</f>
        <v>0</v>
      </c>
      <c r="CH192" s="14">
        <f>+INDEX('Monthy Targets'!AD:AD,MATCH(FY2018_ALL_Targets!$B192,'Monthy Targets'!$B:$B,0))</f>
        <v>0</v>
      </c>
      <c r="CI192" s="14">
        <f>+INDEX('Monthy Targets'!AE:AE,MATCH(FY2018_ALL_Targets!$B192,'Monthy Targets'!$B:$B,0))</f>
        <v>0</v>
      </c>
      <c r="CJ192" s="14">
        <f>+INDEX('Monthy Targets'!AF:AF,MATCH(FY2018_ALL_Targets!$B192,'Monthy Targets'!$B:$B,0))</f>
        <v>0</v>
      </c>
      <c r="CK192" s="14">
        <f>+INDEX('Monthy Targets'!AG:AG,MATCH(FY2018_ALL_Targets!$B192,'Monthy Targets'!$B:$B,0))</f>
        <v>0</v>
      </c>
      <c r="CL192" s="14">
        <v>0.2</v>
      </c>
      <c r="CM192" s="14">
        <v>0.2</v>
      </c>
      <c r="CN192" s="14">
        <v>0.2</v>
      </c>
      <c r="CO192" s="14">
        <v>0</v>
      </c>
      <c r="DB192" s="14">
        <v>0.36</v>
      </c>
      <c r="DC192" s="14">
        <v>0.36</v>
      </c>
      <c r="DD192" s="14">
        <v>0.36</v>
      </c>
      <c r="DE192" s="14">
        <v>0</v>
      </c>
      <c r="DR192" s="14">
        <v>0.49</v>
      </c>
      <c r="DV192" s="12">
        <f t="shared" si="7"/>
        <v>0</v>
      </c>
      <c r="DW192" s="12">
        <f t="shared" si="8"/>
        <v>0</v>
      </c>
      <c r="DX192" s="12">
        <f t="shared" si="9"/>
        <v>0</v>
      </c>
    </row>
    <row r="193" spans="1:128" x14ac:dyDescent="0.25">
      <c r="A193" s="293">
        <v>4833</v>
      </c>
      <c r="B193" s="293">
        <v>675309</v>
      </c>
      <c r="C193" s="293">
        <v>1026678</v>
      </c>
      <c r="D193" s="14">
        <v>1437270865</v>
      </c>
      <c r="F193" s="27" t="s">
        <v>1286</v>
      </c>
      <c r="G193" s="12" t="s">
        <v>841</v>
      </c>
      <c r="H193" s="27" t="s">
        <v>1428</v>
      </c>
      <c r="I193" s="12" t="s">
        <v>842</v>
      </c>
      <c r="J193" s="13">
        <v>2.6595744680851099E-2</v>
      </c>
      <c r="K193" s="13">
        <v>5.1948051948052E-2</v>
      </c>
      <c r="L193" s="13">
        <v>1.3297872340425501E-2</v>
      </c>
      <c r="M193" s="13">
        <v>0.21612903225806501</v>
      </c>
      <c r="N193" s="13">
        <v>3.3538610000000003E-2</v>
      </c>
      <c r="O193" s="13">
        <v>5.6668459999999997E-2</v>
      </c>
      <c r="P193" s="13">
        <v>5.2596600000000002E-3</v>
      </c>
      <c r="Q193" s="13">
        <v>0.16064707</v>
      </c>
      <c r="R193" s="13">
        <v>3.3538610000000003E-2</v>
      </c>
      <c r="S193" s="13">
        <v>5.6668459999999997E-2</v>
      </c>
      <c r="T193" s="13">
        <v>1.30718085106383E-2</v>
      </c>
      <c r="U193" s="13">
        <v>0.21245483870967699</v>
      </c>
      <c r="V193" s="13">
        <v>3.3538610000000003E-2</v>
      </c>
      <c r="W193" s="13">
        <v>5.6668459999999997E-2</v>
      </c>
      <c r="X193" s="13">
        <v>1.26329787234043E-2</v>
      </c>
      <c r="Y193" s="13">
        <v>0.20532258064516101</v>
      </c>
      <c r="Z193" s="13">
        <v>3.3538610000000003E-2</v>
      </c>
      <c r="AA193" s="13">
        <v>5.6668459999999997E-2</v>
      </c>
      <c r="AB193" s="13">
        <v>1.28457446808511E-2</v>
      </c>
      <c r="AC193" s="13">
        <v>0.20878064516129</v>
      </c>
      <c r="AD193" s="13">
        <v>3.3538610000000003E-2</v>
      </c>
      <c r="AE193" s="13">
        <v>5.6668459999999997E-2</v>
      </c>
      <c r="AF193" s="13">
        <v>1.1968085106382999E-2</v>
      </c>
      <c r="AG193" s="13">
        <v>0.19451612903225801</v>
      </c>
      <c r="AH193" s="13">
        <v>3.3538610000000003E-2</v>
      </c>
      <c r="AI193" s="13">
        <v>5.6668459999999997E-2</v>
      </c>
      <c r="AJ193" s="13">
        <v>1.26196808510638E-2</v>
      </c>
      <c r="AK193" s="13">
        <v>0.205106451612903</v>
      </c>
      <c r="AL193" s="13">
        <v>3.3538610000000003E-2</v>
      </c>
      <c r="AM193" s="13">
        <v>5.6668459999999997E-2</v>
      </c>
      <c r="AN193" s="13">
        <v>1.1303191489361699E-2</v>
      </c>
      <c r="AO193" s="13">
        <v>0.18370967741935501</v>
      </c>
      <c r="AP193" s="13">
        <v>3.3538610000000003E-2</v>
      </c>
      <c r="AQ193" s="13">
        <v>5.6668459999999997E-2</v>
      </c>
      <c r="AR193" s="13">
        <v>1.23670212765957E-2</v>
      </c>
      <c r="AS193" s="13">
        <v>0.20100000000000001</v>
      </c>
      <c r="AT193" s="13">
        <v>3.3538610000000003E-2</v>
      </c>
      <c r="AU193" s="13">
        <v>5.6668459999999997E-2</v>
      </c>
      <c r="AV193" s="13">
        <v>1.0638297872340399E-2</v>
      </c>
      <c r="AW193" s="13">
        <v>0.17290322580645201</v>
      </c>
      <c r="AX193" s="13">
        <v>4.5454545454545497E-2</v>
      </c>
      <c r="AY193" s="13">
        <v>3.03030303030303E-2</v>
      </c>
      <c r="AZ193" s="13">
        <v>1.13636363636364E-2</v>
      </c>
      <c r="BA193" s="13">
        <v>0.1</v>
      </c>
      <c r="BB193" s="13"/>
      <c r="BC193" s="13"/>
      <c r="BD193" s="13"/>
      <c r="BE193" s="13"/>
      <c r="BF193" s="13"/>
      <c r="BG193" s="13"/>
      <c r="BH193" s="13"/>
      <c r="BI193" s="13"/>
      <c r="BJ193" s="13"/>
      <c r="BK193" s="13"/>
      <c r="BL193" s="13"/>
      <c r="BM193" s="13"/>
      <c r="BN193" s="13"/>
      <c r="BO193" s="13"/>
      <c r="BP193" s="13"/>
      <c r="BQ193" s="13"/>
      <c r="BR193" s="13"/>
      <c r="BS193" s="13"/>
      <c r="BT193" s="13"/>
      <c r="BU193" s="13"/>
      <c r="BV193" s="13"/>
      <c r="BW193" s="13"/>
      <c r="BX193" s="13"/>
      <c r="BY193" s="13"/>
      <c r="BZ193" s="14">
        <f>+INDEX('Monthy Targets'!V:V,MATCH(FY2018_ALL_Targets!$B193,'Monthy Targets'!$B:$B,0))</f>
        <v>27.52</v>
      </c>
      <c r="CA193" s="14">
        <f>+INDEX('Monthy Targets'!W:W,MATCH(FY2018_ALL_Targets!$B193,'Monthy Targets'!$B:$B,0))</f>
        <v>27.52</v>
      </c>
      <c r="CB193" s="14">
        <f>+INDEX('Monthy Targets'!X:X,MATCH(FY2018_ALL_Targets!$B193,'Monthy Targets'!$B:$B,0))</f>
        <v>27.52</v>
      </c>
      <c r="CC193" s="14">
        <f>+INDEX('Monthy Targets'!Y:Y,MATCH(FY2018_ALL_Targets!$B193,'Monthy Targets'!$B:$B,0))</f>
        <v>27.52</v>
      </c>
      <c r="CD193" s="14">
        <f>+INDEX('Monthy Targets'!Z:Z,MATCH(FY2018_ALL_Targets!$B193,'Monthy Targets'!$B:$B,0))</f>
        <v>27.52</v>
      </c>
      <c r="CE193" s="14">
        <f>+INDEX('Monthy Targets'!AA:AA,MATCH(FY2018_ALL_Targets!$B193,'Monthy Targets'!$B:$B,0))</f>
        <v>0</v>
      </c>
      <c r="CF193" s="14">
        <f>+INDEX('Monthy Targets'!AB:AB,MATCH(FY2018_ALL_Targets!$B193,'Monthy Targets'!$B:$B,0))</f>
        <v>0</v>
      </c>
      <c r="CG193" s="14">
        <f>+INDEX('Monthy Targets'!AC:AC,MATCH(FY2018_ALL_Targets!$B193,'Monthy Targets'!$B:$B,0))</f>
        <v>0</v>
      </c>
      <c r="CH193" s="14">
        <f>+INDEX('Monthy Targets'!AD:AD,MATCH(FY2018_ALL_Targets!$B193,'Monthy Targets'!$B:$B,0))</f>
        <v>0</v>
      </c>
      <c r="CI193" s="14">
        <f>+INDEX('Monthy Targets'!AE:AE,MATCH(FY2018_ALL_Targets!$B193,'Monthy Targets'!$B:$B,0))</f>
        <v>0</v>
      </c>
      <c r="CJ193" s="14">
        <f>+INDEX('Monthy Targets'!AF:AF,MATCH(FY2018_ALL_Targets!$B193,'Monthy Targets'!$B:$B,0))</f>
        <v>0</v>
      </c>
      <c r="CK193" s="14">
        <f>+INDEX('Monthy Targets'!AG:AG,MATCH(FY2018_ALL_Targets!$B193,'Monthy Targets'!$B:$B,0))</f>
        <v>0</v>
      </c>
      <c r="CL193" s="14">
        <v>0</v>
      </c>
      <c r="CM193" s="14">
        <v>1.83</v>
      </c>
      <c r="CN193" s="14">
        <v>1.83</v>
      </c>
      <c r="CO193" s="14">
        <v>1.83</v>
      </c>
      <c r="DB193" s="14">
        <v>0</v>
      </c>
      <c r="DC193" s="14">
        <v>3.39</v>
      </c>
      <c r="DD193" s="14">
        <v>3.39</v>
      </c>
      <c r="DE193" s="14">
        <v>3.39</v>
      </c>
      <c r="DR193" s="14">
        <v>4.6100000000000003</v>
      </c>
      <c r="DV193" s="12">
        <f t="shared" si="7"/>
        <v>0</v>
      </c>
      <c r="DW193" s="12">
        <f t="shared" si="8"/>
        <v>0</v>
      </c>
      <c r="DX193" s="12">
        <f t="shared" si="9"/>
        <v>0</v>
      </c>
    </row>
    <row r="194" spans="1:128" x14ac:dyDescent="0.25">
      <c r="A194" s="293">
        <v>4425</v>
      </c>
      <c r="B194" s="293">
        <v>675311</v>
      </c>
      <c r="C194" s="293">
        <v>1026191</v>
      </c>
      <c r="D194" s="14">
        <v>1588071971</v>
      </c>
      <c r="F194" s="27" t="s">
        <v>1274</v>
      </c>
      <c r="G194" s="12" t="s">
        <v>216</v>
      </c>
      <c r="H194" s="27" t="s">
        <v>1295</v>
      </c>
      <c r="I194" s="12" t="s">
        <v>217</v>
      </c>
      <c r="J194" s="13">
        <v>9.2369477911646597E-2</v>
      </c>
      <c r="K194" s="13">
        <v>9.6491228070175405E-2</v>
      </c>
      <c r="L194" s="13">
        <v>4.0160642570281103E-3</v>
      </c>
      <c r="M194" s="13">
        <v>0.136563876651982</v>
      </c>
      <c r="N194" s="13">
        <v>3.3538610000000003E-2</v>
      </c>
      <c r="O194" s="13">
        <v>5.6668459999999997E-2</v>
      </c>
      <c r="P194" s="13">
        <v>5.2596600000000002E-3</v>
      </c>
      <c r="Q194" s="13">
        <v>0.16064707</v>
      </c>
      <c r="R194" s="13">
        <v>9.0799196787148595E-2</v>
      </c>
      <c r="S194" s="13">
        <v>9.4850877192982505E-2</v>
      </c>
      <c r="T194" s="13">
        <v>5.2596600000000002E-3</v>
      </c>
      <c r="U194" s="13">
        <v>0.16064707</v>
      </c>
      <c r="V194" s="13">
        <v>8.7751004016064296E-2</v>
      </c>
      <c r="W194" s="13">
        <v>9.1666666666666702E-2</v>
      </c>
      <c r="X194" s="13">
        <v>5.2596600000000002E-3</v>
      </c>
      <c r="Y194" s="13">
        <v>0.16064707</v>
      </c>
      <c r="Z194" s="13">
        <v>8.9228915662650607E-2</v>
      </c>
      <c r="AA194" s="13">
        <v>9.3210526315789494E-2</v>
      </c>
      <c r="AB194" s="13">
        <v>5.2596600000000002E-3</v>
      </c>
      <c r="AC194" s="13">
        <v>0.16064707</v>
      </c>
      <c r="AD194" s="13">
        <v>8.3132530120481898E-2</v>
      </c>
      <c r="AE194" s="13">
        <v>8.6842105263157901E-2</v>
      </c>
      <c r="AF194" s="13">
        <v>5.2596600000000002E-3</v>
      </c>
      <c r="AG194" s="13">
        <v>0.16064707</v>
      </c>
      <c r="AH194" s="13">
        <v>8.7658634538152605E-2</v>
      </c>
      <c r="AI194" s="13">
        <v>9.1570175438596496E-2</v>
      </c>
      <c r="AJ194" s="13">
        <v>5.2596600000000002E-3</v>
      </c>
      <c r="AK194" s="13">
        <v>0.16064707</v>
      </c>
      <c r="AL194" s="13">
        <v>7.8514056224899598E-2</v>
      </c>
      <c r="AM194" s="13">
        <v>8.20175438596491E-2</v>
      </c>
      <c r="AN194" s="13">
        <v>5.2596600000000002E-3</v>
      </c>
      <c r="AO194" s="13">
        <v>0.16064707</v>
      </c>
      <c r="AP194" s="13">
        <v>8.5903614457831304E-2</v>
      </c>
      <c r="AQ194" s="13">
        <v>8.9736842105263198E-2</v>
      </c>
      <c r="AR194" s="13">
        <v>5.2596600000000002E-3</v>
      </c>
      <c r="AS194" s="13">
        <v>0.16064707</v>
      </c>
      <c r="AT194" s="13">
        <v>7.3895582329317297E-2</v>
      </c>
      <c r="AU194" s="13">
        <v>7.7192982456140397E-2</v>
      </c>
      <c r="AV194" s="13">
        <v>5.2596600000000002E-3</v>
      </c>
      <c r="AW194" s="13">
        <v>0.16064707</v>
      </c>
      <c r="AX194" s="13">
        <v>3.3898305084745797E-2</v>
      </c>
      <c r="AY194" s="13">
        <v>8.8235294117647106E-2</v>
      </c>
      <c r="AZ194" s="13">
        <v>0</v>
      </c>
      <c r="BA194" s="13">
        <v>5.5555555555555601E-2</v>
      </c>
      <c r="BB194" s="13"/>
      <c r="BC194" s="13"/>
      <c r="BD194" s="13"/>
      <c r="BE194" s="13"/>
      <c r="BF194" s="13"/>
      <c r="BG194" s="13"/>
      <c r="BH194" s="13"/>
      <c r="BI194" s="13"/>
      <c r="BJ194" s="13"/>
      <c r="BK194" s="13"/>
      <c r="BL194" s="13"/>
      <c r="BM194" s="13"/>
      <c r="BN194" s="13"/>
      <c r="BO194" s="13"/>
      <c r="BP194" s="13"/>
      <c r="BQ194" s="13"/>
      <c r="BR194" s="13"/>
      <c r="BS194" s="13"/>
      <c r="BT194" s="13"/>
      <c r="BU194" s="13"/>
      <c r="BV194" s="13"/>
      <c r="BW194" s="13"/>
      <c r="BX194" s="13"/>
      <c r="BY194" s="13"/>
      <c r="BZ194" s="14">
        <f>+INDEX('Monthy Targets'!V:V,MATCH(FY2018_ALL_Targets!$B194,'Monthy Targets'!$B:$B,0))</f>
        <v>3.8</v>
      </c>
      <c r="CA194" s="14">
        <f>+INDEX('Monthy Targets'!W:W,MATCH(FY2018_ALL_Targets!$B194,'Monthy Targets'!$B:$B,0))</f>
        <v>3.8</v>
      </c>
      <c r="CB194" s="14">
        <f>+INDEX('Monthy Targets'!X:X,MATCH(FY2018_ALL_Targets!$B194,'Monthy Targets'!$B:$B,0))</f>
        <v>3.8</v>
      </c>
      <c r="CC194" s="14">
        <f>+INDEX('Monthy Targets'!Y:Y,MATCH(FY2018_ALL_Targets!$B194,'Monthy Targets'!$B:$B,0))</f>
        <v>3.8</v>
      </c>
      <c r="CD194" s="14">
        <f>+INDEX('Monthy Targets'!Z:Z,MATCH(FY2018_ALL_Targets!$B194,'Monthy Targets'!$B:$B,0))</f>
        <v>3.8</v>
      </c>
      <c r="CE194" s="14">
        <f>+INDEX('Monthy Targets'!AA:AA,MATCH(FY2018_ALL_Targets!$B194,'Monthy Targets'!$B:$B,0))</f>
        <v>0</v>
      </c>
      <c r="CF194" s="14">
        <f>+INDEX('Monthy Targets'!AB:AB,MATCH(FY2018_ALL_Targets!$B194,'Monthy Targets'!$B:$B,0))</f>
        <v>0</v>
      </c>
      <c r="CG194" s="14">
        <f>+INDEX('Monthy Targets'!AC:AC,MATCH(FY2018_ALL_Targets!$B194,'Monthy Targets'!$B:$B,0))</f>
        <v>0</v>
      </c>
      <c r="CH194" s="14">
        <f>+INDEX('Monthy Targets'!AD:AD,MATCH(FY2018_ALL_Targets!$B194,'Monthy Targets'!$B:$B,0))</f>
        <v>0</v>
      </c>
      <c r="CI194" s="14">
        <f>+INDEX('Monthy Targets'!AE:AE,MATCH(FY2018_ALL_Targets!$B194,'Monthy Targets'!$B:$B,0))</f>
        <v>0</v>
      </c>
      <c r="CJ194" s="14">
        <f>+INDEX('Monthy Targets'!AF:AF,MATCH(FY2018_ALL_Targets!$B194,'Monthy Targets'!$B:$B,0))</f>
        <v>0</v>
      </c>
      <c r="CK194" s="14">
        <f>+INDEX('Monthy Targets'!AG:AG,MATCH(FY2018_ALL_Targets!$B194,'Monthy Targets'!$B:$B,0))</f>
        <v>0</v>
      </c>
      <c r="CL194" s="14">
        <v>0.25</v>
      </c>
      <c r="CM194" s="14">
        <v>0.25</v>
      </c>
      <c r="CN194" s="14">
        <v>0.25</v>
      </c>
      <c r="CO194" s="14">
        <v>0.25</v>
      </c>
      <c r="DB194" s="14">
        <v>0.47</v>
      </c>
      <c r="DC194" s="14">
        <v>0.47</v>
      </c>
      <c r="DD194" s="14">
        <v>0.47</v>
      </c>
      <c r="DE194" s="14">
        <v>0.47</v>
      </c>
      <c r="DR194" s="14">
        <v>0.71</v>
      </c>
      <c r="DV194" s="12">
        <f t="shared" si="7"/>
        <v>0</v>
      </c>
      <c r="DW194" s="12">
        <f t="shared" si="8"/>
        <v>0</v>
      </c>
      <c r="DX194" s="12">
        <f t="shared" si="9"/>
        <v>0</v>
      </c>
    </row>
    <row r="195" spans="1:128" x14ac:dyDescent="0.25">
      <c r="A195" s="293">
        <v>5267</v>
      </c>
      <c r="B195" s="293">
        <v>675312</v>
      </c>
      <c r="C195" s="293">
        <v>1026518</v>
      </c>
      <c r="D195" s="14">
        <v>1083002893</v>
      </c>
      <c r="F195" s="27" t="s">
        <v>1286</v>
      </c>
      <c r="G195" s="12" t="s">
        <v>1067</v>
      </c>
      <c r="H195" s="27" t="s">
        <v>1428</v>
      </c>
      <c r="I195" s="12" t="s">
        <v>1068</v>
      </c>
      <c r="J195" s="13">
        <v>1.7857142857142901E-2</v>
      </c>
      <c r="K195" s="13">
        <v>3.2051282051282E-2</v>
      </c>
      <c r="L195" s="13">
        <v>0</v>
      </c>
      <c r="M195" s="13">
        <v>7.3394495412843999E-2</v>
      </c>
      <c r="N195" s="13">
        <v>3.3538610000000003E-2</v>
      </c>
      <c r="O195" s="13">
        <v>5.6668459999999997E-2</v>
      </c>
      <c r="P195" s="13">
        <v>5.2596600000000002E-3</v>
      </c>
      <c r="Q195" s="13">
        <v>0.16064707</v>
      </c>
      <c r="R195" s="13">
        <v>3.3538610000000003E-2</v>
      </c>
      <c r="S195" s="13">
        <v>5.6668459999999997E-2</v>
      </c>
      <c r="T195" s="13">
        <v>5.2596600000000002E-3</v>
      </c>
      <c r="U195" s="13">
        <v>0.16064707</v>
      </c>
      <c r="V195" s="13">
        <v>3.3538610000000003E-2</v>
      </c>
      <c r="W195" s="13">
        <v>5.6668459999999997E-2</v>
      </c>
      <c r="X195" s="13">
        <v>5.2596600000000002E-3</v>
      </c>
      <c r="Y195" s="13">
        <v>0.16064707</v>
      </c>
      <c r="Z195" s="13">
        <v>3.3538610000000003E-2</v>
      </c>
      <c r="AA195" s="13">
        <v>5.6668459999999997E-2</v>
      </c>
      <c r="AB195" s="13">
        <v>5.2596600000000002E-3</v>
      </c>
      <c r="AC195" s="13">
        <v>0.16064707</v>
      </c>
      <c r="AD195" s="13">
        <v>3.3538610000000003E-2</v>
      </c>
      <c r="AE195" s="13">
        <v>5.6668459999999997E-2</v>
      </c>
      <c r="AF195" s="13">
        <v>5.2596600000000002E-3</v>
      </c>
      <c r="AG195" s="13">
        <v>0.16064707</v>
      </c>
      <c r="AH195" s="13">
        <v>3.3538610000000003E-2</v>
      </c>
      <c r="AI195" s="13">
        <v>5.6668459999999997E-2</v>
      </c>
      <c r="AJ195" s="13">
        <v>5.2596600000000002E-3</v>
      </c>
      <c r="AK195" s="13">
        <v>0.16064707</v>
      </c>
      <c r="AL195" s="13">
        <v>3.3538610000000003E-2</v>
      </c>
      <c r="AM195" s="13">
        <v>5.6668459999999997E-2</v>
      </c>
      <c r="AN195" s="13">
        <v>5.2596600000000002E-3</v>
      </c>
      <c r="AO195" s="13">
        <v>0.16064707</v>
      </c>
      <c r="AP195" s="13">
        <v>3.3538610000000003E-2</v>
      </c>
      <c r="AQ195" s="13">
        <v>5.6668459999999997E-2</v>
      </c>
      <c r="AR195" s="13">
        <v>5.2596600000000002E-3</v>
      </c>
      <c r="AS195" s="13">
        <v>0.16064707</v>
      </c>
      <c r="AT195" s="13">
        <v>3.3538610000000003E-2</v>
      </c>
      <c r="AU195" s="13">
        <v>5.6668459999999997E-2</v>
      </c>
      <c r="AV195" s="13">
        <v>5.2596600000000002E-3</v>
      </c>
      <c r="AW195" s="13">
        <v>0.16064707</v>
      </c>
      <c r="AX195" s="13">
        <v>0</v>
      </c>
      <c r="AY195" s="13">
        <v>4.8780487804878099E-2</v>
      </c>
      <c r="AZ195" s="13">
        <v>0</v>
      </c>
      <c r="BA195" s="13">
        <v>3.77358490566038E-2</v>
      </c>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4">
        <f>+INDEX('Monthy Targets'!V:V,MATCH(FY2018_ALL_Targets!$B195,'Monthy Targets'!$B:$B,0))</f>
        <v>17.89</v>
      </c>
      <c r="CA195" s="14">
        <f>+INDEX('Monthy Targets'!W:W,MATCH(FY2018_ALL_Targets!$B195,'Monthy Targets'!$B:$B,0))</f>
        <v>17.89</v>
      </c>
      <c r="CB195" s="14">
        <f>+INDEX('Monthy Targets'!X:X,MATCH(FY2018_ALL_Targets!$B195,'Monthy Targets'!$B:$B,0))</f>
        <v>17.89</v>
      </c>
      <c r="CC195" s="14">
        <f>+INDEX('Monthy Targets'!Y:Y,MATCH(FY2018_ALL_Targets!$B195,'Monthy Targets'!$B:$B,0))</f>
        <v>17.89</v>
      </c>
      <c r="CD195" s="14">
        <f>+INDEX('Monthy Targets'!Z:Z,MATCH(FY2018_ALL_Targets!$B195,'Monthy Targets'!$B:$B,0))</f>
        <v>17.89</v>
      </c>
      <c r="CE195" s="14">
        <f>+INDEX('Monthy Targets'!AA:AA,MATCH(FY2018_ALL_Targets!$B195,'Monthy Targets'!$B:$B,0))</f>
        <v>0</v>
      </c>
      <c r="CF195" s="14">
        <f>+INDEX('Monthy Targets'!AB:AB,MATCH(FY2018_ALL_Targets!$B195,'Monthy Targets'!$B:$B,0))</f>
        <v>0</v>
      </c>
      <c r="CG195" s="14">
        <f>+INDEX('Monthy Targets'!AC:AC,MATCH(FY2018_ALL_Targets!$B195,'Monthy Targets'!$B:$B,0))</f>
        <v>0</v>
      </c>
      <c r="CH195" s="14">
        <f>+INDEX('Monthy Targets'!AD:AD,MATCH(FY2018_ALL_Targets!$B195,'Monthy Targets'!$B:$B,0))</f>
        <v>0</v>
      </c>
      <c r="CI195" s="14">
        <f>+INDEX('Monthy Targets'!AE:AE,MATCH(FY2018_ALL_Targets!$B195,'Monthy Targets'!$B:$B,0))</f>
        <v>0</v>
      </c>
      <c r="CJ195" s="14">
        <f>+INDEX('Monthy Targets'!AF:AF,MATCH(FY2018_ALL_Targets!$B195,'Monthy Targets'!$B:$B,0))</f>
        <v>0</v>
      </c>
      <c r="CK195" s="14">
        <f>+INDEX('Monthy Targets'!AG:AG,MATCH(FY2018_ALL_Targets!$B195,'Monthy Targets'!$B:$B,0))</f>
        <v>0</v>
      </c>
      <c r="CL195" s="14">
        <v>1.19</v>
      </c>
      <c r="CM195" s="14">
        <v>1.19</v>
      </c>
      <c r="CN195" s="14">
        <v>1.19</v>
      </c>
      <c r="CO195" s="14">
        <v>1.19</v>
      </c>
      <c r="DB195" s="14">
        <v>2.21</v>
      </c>
      <c r="DC195" s="14">
        <v>2.21</v>
      </c>
      <c r="DD195" s="14">
        <v>2.21</v>
      </c>
      <c r="DE195" s="14">
        <v>2.21</v>
      </c>
      <c r="DR195" s="14">
        <v>3.36</v>
      </c>
      <c r="DV195" s="12">
        <f t="shared" ref="DV195:DV258" si="10">COUNTIF(BR195:BU195,"No")</f>
        <v>0</v>
      </c>
      <c r="DW195" s="12">
        <f t="shared" ref="DW195:DW258" si="11">COUNTIF(BV195:BY195,"No")</f>
        <v>0</v>
      </c>
      <c r="DX195" s="12">
        <f t="shared" si="9"/>
        <v>0</v>
      </c>
    </row>
    <row r="196" spans="1:128" x14ac:dyDescent="0.25">
      <c r="A196" s="293">
        <v>4368</v>
      </c>
      <c r="B196" s="293">
        <v>675321</v>
      </c>
      <c r="C196" s="293">
        <v>1012932</v>
      </c>
      <c r="D196" s="14">
        <v>1104947647</v>
      </c>
      <c r="F196" s="27" t="s">
        <v>1279</v>
      </c>
      <c r="G196" s="12" t="s">
        <v>640</v>
      </c>
      <c r="H196" s="27" t="s">
        <v>1487</v>
      </c>
      <c r="I196" s="12" t="s">
        <v>641</v>
      </c>
      <c r="J196" s="13">
        <v>4.47368421052632E-2</v>
      </c>
      <c r="K196" s="13">
        <v>5.9360730593607303E-2</v>
      </c>
      <c r="L196" s="13">
        <v>1.5789473684210499E-2</v>
      </c>
      <c r="M196" s="13">
        <v>0.23129251700680301</v>
      </c>
      <c r="N196" s="13">
        <v>3.3538610000000003E-2</v>
      </c>
      <c r="O196" s="13">
        <v>5.6668459999999997E-2</v>
      </c>
      <c r="P196" s="13">
        <v>5.2596600000000002E-3</v>
      </c>
      <c r="Q196" s="13">
        <v>0.16064707</v>
      </c>
      <c r="R196" s="13">
        <v>4.3976315789473697E-2</v>
      </c>
      <c r="S196" s="13">
        <v>5.8351598173515998E-2</v>
      </c>
      <c r="T196" s="13">
        <v>1.5521052631578901E-2</v>
      </c>
      <c r="U196" s="13">
        <v>0.22736054421768701</v>
      </c>
      <c r="V196" s="13">
        <v>4.2500000000000003E-2</v>
      </c>
      <c r="W196" s="13">
        <v>5.6668459999999997E-2</v>
      </c>
      <c r="X196" s="13">
        <v>1.4999999999999999E-2</v>
      </c>
      <c r="Y196" s="13">
        <v>0.21972789115646299</v>
      </c>
      <c r="Z196" s="13">
        <v>4.32157894736842E-2</v>
      </c>
      <c r="AA196" s="13">
        <v>5.73424657534247E-2</v>
      </c>
      <c r="AB196" s="13">
        <v>1.52526315789474E-2</v>
      </c>
      <c r="AC196" s="13">
        <v>0.223428571428571</v>
      </c>
      <c r="AD196" s="13">
        <v>4.0263157894736799E-2</v>
      </c>
      <c r="AE196" s="13">
        <v>5.6668459999999997E-2</v>
      </c>
      <c r="AF196" s="13">
        <v>1.42105263157895E-2</v>
      </c>
      <c r="AG196" s="13">
        <v>0.208163265306122</v>
      </c>
      <c r="AH196" s="13">
        <v>4.2455263157894697E-2</v>
      </c>
      <c r="AI196" s="13">
        <v>5.6668459999999997E-2</v>
      </c>
      <c r="AJ196" s="13">
        <v>1.49842105263158E-2</v>
      </c>
      <c r="AK196" s="13">
        <v>0.219496598639456</v>
      </c>
      <c r="AL196" s="13">
        <v>3.80263157894737E-2</v>
      </c>
      <c r="AM196" s="13">
        <v>5.6668459999999997E-2</v>
      </c>
      <c r="AN196" s="13">
        <v>1.34210526315789E-2</v>
      </c>
      <c r="AO196" s="13">
        <v>0.19659863945578199</v>
      </c>
      <c r="AP196" s="13">
        <v>4.1605263157894701E-2</v>
      </c>
      <c r="AQ196" s="13">
        <v>5.6668459999999997E-2</v>
      </c>
      <c r="AR196" s="13">
        <v>1.46842105263158E-2</v>
      </c>
      <c r="AS196" s="13">
        <v>0.215102040816327</v>
      </c>
      <c r="AT196" s="13">
        <v>3.5789473684210503E-2</v>
      </c>
      <c r="AU196" s="13">
        <v>5.6668459999999997E-2</v>
      </c>
      <c r="AV196" s="13">
        <v>1.26315789473684E-2</v>
      </c>
      <c r="AW196" s="13">
        <v>0.185034013605442</v>
      </c>
      <c r="AX196" s="13">
        <v>1.0416666666666701E-2</v>
      </c>
      <c r="AY196" s="13">
        <v>8.0645161290322606E-2</v>
      </c>
      <c r="AZ196" s="13">
        <v>0</v>
      </c>
      <c r="BA196" s="13">
        <v>7.8125E-2</v>
      </c>
      <c r="BB196" s="13"/>
      <c r="BC196" s="13"/>
      <c r="BD196" s="13"/>
      <c r="BE196" s="13"/>
      <c r="BF196" s="13"/>
      <c r="BG196" s="13"/>
      <c r="BH196" s="13"/>
      <c r="BI196" s="13"/>
      <c r="BJ196" s="13"/>
      <c r="BK196" s="13"/>
      <c r="BL196" s="13"/>
      <c r="BM196" s="13"/>
      <c r="BN196" s="13"/>
      <c r="BO196" s="13"/>
      <c r="BP196" s="13"/>
      <c r="BQ196" s="13"/>
      <c r="BR196" s="13"/>
      <c r="BS196" s="13"/>
      <c r="BT196" s="13"/>
      <c r="BU196" s="13"/>
      <c r="BV196" s="13"/>
      <c r="BW196" s="13"/>
      <c r="BX196" s="13"/>
      <c r="BY196" s="13"/>
      <c r="BZ196" s="14">
        <f>+INDEX('Monthy Targets'!V:V,MATCH(FY2018_ALL_Targets!$B196,'Monthy Targets'!$B:$B,0))</f>
        <v>0</v>
      </c>
      <c r="CA196" s="14">
        <f>+INDEX('Monthy Targets'!W:W,MATCH(FY2018_ALL_Targets!$B196,'Monthy Targets'!$B:$B,0))</f>
        <v>0</v>
      </c>
      <c r="CB196" s="14">
        <f>+INDEX('Monthy Targets'!X:X,MATCH(FY2018_ALL_Targets!$B196,'Monthy Targets'!$B:$B,0))</f>
        <v>0</v>
      </c>
      <c r="CC196" s="14">
        <f>+INDEX('Monthy Targets'!Y:Y,MATCH(FY2018_ALL_Targets!$B196,'Monthy Targets'!$B:$B,0))</f>
        <v>0</v>
      </c>
      <c r="CD196" s="14">
        <f>+INDEX('Monthy Targets'!Z:Z,MATCH(FY2018_ALL_Targets!$B196,'Monthy Targets'!$B:$B,0))</f>
        <v>0</v>
      </c>
      <c r="CE196" s="14">
        <f>+INDEX('Monthy Targets'!AA:AA,MATCH(FY2018_ALL_Targets!$B196,'Monthy Targets'!$B:$B,0))</f>
        <v>0</v>
      </c>
      <c r="CF196" s="14">
        <f>+INDEX('Monthy Targets'!AB:AB,MATCH(FY2018_ALL_Targets!$B196,'Monthy Targets'!$B:$B,0))</f>
        <v>0</v>
      </c>
      <c r="CG196" s="14">
        <f>+INDEX('Monthy Targets'!AC:AC,MATCH(FY2018_ALL_Targets!$B196,'Monthy Targets'!$B:$B,0))</f>
        <v>0</v>
      </c>
      <c r="CH196" s="14">
        <f>+INDEX('Monthy Targets'!AD:AD,MATCH(FY2018_ALL_Targets!$B196,'Monthy Targets'!$B:$B,0))</f>
        <v>0</v>
      </c>
      <c r="CI196" s="14">
        <f>+INDEX('Monthy Targets'!AE:AE,MATCH(FY2018_ALL_Targets!$B196,'Monthy Targets'!$B:$B,0))</f>
        <v>0</v>
      </c>
      <c r="CJ196" s="14">
        <f>+INDEX('Monthy Targets'!AF:AF,MATCH(FY2018_ALL_Targets!$B196,'Monthy Targets'!$B:$B,0))</f>
        <v>0</v>
      </c>
      <c r="CK196" s="14">
        <f>+INDEX('Monthy Targets'!AG:AG,MATCH(FY2018_ALL_Targets!$B196,'Monthy Targets'!$B:$B,0))</f>
        <v>0</v>
      </c>
      <c r="CL196" s="14">
        <v>0.5</v>
      </c>
      <c r="CM196" s="14">
        <v>0</v>
      </c>
      <c r="CN196" s="14">
        <v>0.5</v>
      </c>
      <c r="CO196" s="14">
        <v>0.5</v>
      </c>
      <c r="DB196" s="14">
        <v>0.93</v>
      </c>
      <c r="DC196" s="14">
        <v>0</v>
      </c>
      <c r="DD196" s="14">
        <v>0.93</v>
      </c>
      <c r="DE196" s="14">
        <v>0.93</v>
      </c>
      <c r="DR196" s="14">
        <v>0.46</v>
      </c>
      <c r="DV196" s="12">
        <f t="shared" si="10"/>
        <v>0</v>
      </c>
      <c r="DW196" s="12">
        <f t="shared" si="11"/>
        <v>0</v>
      </c>
      <c r="DX196" s="12">
        <f t="shared" si="9"/>
        <v>0</v>
      </c>
    </row>
    <row r="197" spans="1:128" x14ac:dyDescent="0.25">
      <c r="A197" s="293">
        <v>4361</v>
      </c>
      <c r="B197" s="293">
        <v>675327</v>
      </c>
      <c r="C197" s="293">
        <v>1026245</v>
      </c>
      <c r="D197" s="14">
        <v>1740301209</v>
      </c>
      <c r="F197" s="27" t="s">
        <v>1258</v>
      </c>
      <c r="G197" s="12" t="s">
        <v>204</v>
      </c>
      <c r="H197" s="27" t="s">
        <v>1401</v>
      </c>
      <c r="I197" s="12" t="s">
        <v>205</v>
      </c>
      <c r="J197" s="13">
        <v>0.11111111111111099</v>
      </c>
      <c r="K197" s="13">
        <v>3.125E-2</v>
      </c>
      <c r="L197" s="13">
        <v>0</v>
      </c>
      <c r="M197" s="13">
        <v>0.30519480519480502</v>
      </c>
      <c r="N197" s="13">
        <v>3.3538610000000003E-2</v>
      </c>
      <c r="O197" s="13">
        <v>5.6668459999999997E-2</v>
      </c>
      <c r="P197" s="13">
        <v>5.2596600000000002E-3</v>
      </c>
      <c r="Q197" s="13">
        <v>0.16064707</v>
      </c>
      <c r="R197" s="13">
        <v>0.109222222222222</v>
      </c>
      <c r="S197" s="13">
        <v>5.6668459999999997E-2</v>
      </c>
      <c r="T197" s="13">
        <v>5.2596600000000002E-3</v>
      </c>
      <c r="U197" s="13">
        <v>0.300006493506494</v>
      </c>
      <c r="V197" s="13">
        <v>0.105555555555556</v>
      </c>
      <c r="W197" s="13">
        <v>5.6668459999999997E-2</v>
      </c>
      <c r="X197" s="13">
        <v>5.2596600000000002E-3</v>
      </c>
      <c r="Y197" s="13">
        <v>0.28993506493506499</v>
      </c>
      <c r="Z197" s="13">
        <v>0.107333333333333</v>
      </c>
      <c r="AA197" s="13">
        <v>5.6668459999999997E-2</v>
      </c>
      <c r="AB197" s="13">
        <v>5.2596600000000002E-3</v>
      </c>
      <c r="AC197" s="13">
        <v>0.29481818181818198</v>
      </c>
      <c r="AD197" s="13">
        <v>0.1</v>
      </c>
      <c r="AE197" s="13">
        <v>5.6668459999999997E-2</v>
      </c>
      <c r="AF197" s="13">
        <v>5.2596600000000002E-3</v>
      </c>
      <c r="AG197" s="13">
        <v>0.27467532467532502</v>
      </c>
      <c r="AH197" s="13">
        <v>0.10544444444444399</v>
      </c>
      <c r="AI197" s="13">
        <v>5.6668459999999997E-2</v>
      </c>
      <c r="AJ197" s="13">
        <v>5.2596600000000002E-3</v>
      </c>
      <c r="AK197" s="13">
        <v>0.28962987012987002</v>
      </c>
      <c r="AL197" s="13">
        <v>9.44444444444444E-2</v>
      </c>
      <c r="AM197" s="13">
        <v>5.6668459999999997E-2</v>
      </c>
      <c r="AN197" s="13">
        <v>5.2596600000000002E-3</v>
      </c>
      <c r="AO197" s="13">
        <v>0.25941558441558399</v>
      </c>
      <c r="AP197" s="13">
        <v>0.103333333333333</v>
      </c>
      <c r="AQ197" s="13">
        <v>5.6668459999999997E-2</v>
      </c>
      <c r="AR197" s="13">
        <v>5.2596600000000002E-3</v>
      </c>
      <c r="AS197" s="13">
        <v>0.28383116883116899</v>
      </c>
      <c r="AT197" s="13">
        <v>8.8888888888888906E-2</v>
      </c>
      <c r="AU197" s="13">
        <v>5.6668459999999997E-2</v>
      </c>
      <c r="AV197" s="13">
        <v>5.2596600000000002E-3</v>
      </c>
      <c r="AW197" s="13">
        <v>0.24415584415584399</v>
      </c>
      <c r="AX197" s="13">
        <v>0.104166666666667</v>
      </c>
      <c r="AY197" s="13">
        <v>2.1276595744680899E-2</v>
      </c>
      <c r="AZ197" s="13">
        <v>0</v>
      </c>
      <c r="BA197" s="13">
        <v>0.217391304347826</v>
      </c>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4">
        <f>+INDEX('Monthy Targets'!V:V,MATCH(FY2018_ALL_Targets!$B197,'Monthy Targets'!$B:$B,0))</f>
        <v>2.58</v>
      </c>
      <c r="CA197" s="14">
        <f>+INDEX('Monthy Targets'!W:W,MATCH(FY2018_ALL_Targets!$B197,'Monthy Targets'!$B:$B,0))</f>
        <v>2.58</v>
      </c>
      <c r="CB197" s="14">
        <f>+INDEX('Monthy Targets'!X:X,MATCH(FY2018_ALL_Targets!$B197,'Monthy Targets'!$B:$B,0))</f>
        <v>2.58</v>
      </c>
      <c r="CC197" s="14">
        <f>+INDEX('Monthy Targets'!Y:Y,MATCH(FY2018_ALL_Targets!$B197,'Monthy Targets'!$B:$B,0))</f>
        <v>2.58</v>
      </c>
      <c r="CD197" s="14">
        <f>+INDEX('Monthy Targets'!Z:Z,MATCH(FY2018_ALL_Targets!$B197,'Monthy Targets'!$B:$B,0))</f>
        <v>2.58</v>
      </c>
      <c r="CE197" s="14">
        <f>+INDEX('Monthy Targets'!AA:AA,MATCH(FY2018_ALL_Targets!$B197,'Monthy Targets'!$B:$B,0))</f>
        <v>0</v>
      </c>
      <c r="CF197" s="14">
        <f>+INDEX('Monthy Targets'!AB:AB,MATCH(FY2018_ALL_Targets!$B197,'Monthy Targets'!$B:$B,0))</f>
        <v>0</v>
      </c>
      <c r="CG197" s="14">
        <f>+INDEX('Monthy Targets'!AC:AC,MATCH(FY2018_ALL_Targets!$B197,'Monthy Targets'!$B:$B,0))</f>
        <v>0</v>
      </c>
      <c r="CH197" s="14">
        <f>+INDEX('Monthy Targets'!AD:AD,MATCH(FY2018_ALL_Targets!$B197,'Monthy Targets'!$B:$B,0))</f>
        <v>0</v>
      </c>
      <c r="CI197" s="14">
        <f>+INDEX('Monthy Targets'!AE:AE,MATCH(FY2018_ALL_Targets!$B197,'Monthy Targets'!$B:$B,0))</f>
        <v>0</v>
      </c>
      <c r="CJ197" s="14">
        <f>+INDEX('Monthy Targets'!AF:AF,MATCH(FY2018_ALL_Targets!$B197,'Monthy Targets'!$B:$B,0))</f>
        <v>0</v>
      </c>
      <c r="CK197" s="14">
        <f>+INDEX('Monthy Targets'!AG:AG,MATCH(FY2018_ALL_Targets!$B197,'Monthy Targets'!$B:$B,0))</f>
        <v>0</v>
      </c>
      <c r="CL197" s="14">
        <v>0.17</v>
      </c>
      <c r="CM197" s="14">
        <v>0.17</v>
      </c>
      <c r="CN197" s="14">
        <v>0.17</v>
      </c>
      <c r="CO197" s="14">
        <v>0.17</v>
      </c>
      <c r="DB197" s="14">
        <v>0.32</v>
      </c>
      <c r="DC197" s="14">
        <v>0.32</v>
      </c>
      <c r="DD197" s="14">
        <v>0.32</v>
      </c>
      <c r="DE197" s="14">
        <v>0.32</v>
      </c>
      <c r="DR197" s="14">
        <v>0.48</v>
      </c>
      <c r="DV197" s="12">
        <f t="shared" si="10"/>
        <v>0</v>
      </c>
      <c r="DW197" s="12">
        <f t="shared" si="11"/>
        <v>0</v>
      </c>
      <c r="DX197" s="12">
        <f t="shared" si="9"/>
        <v>0</v>
      </c>
    </row>
    <row r="198" spans="1:128" x14ac:dyDescent="0.25">
      <c r="A198" s="293">
        <v>4594</v>
      </c>
      <c r="B198" s="293">
        <v>675329</v>
      </c>
      <c r="C198" s="293">
        <v>1026247</v>
      </c>
      <c r="D198" s="14">
        <v>1063533511</v>
      </c>
      <c r="F198" s="27" t="s">
        <v>1272</v>
      </c>
      <c r="G198" s="12" t="s">
        <v>740</v>
      </c>
      <c r="H198" s="27" t="s">
        <v>1401</v>
      </c>
      <c r="I198" s="12" t="s">
        <v>741</v>
      </c>
      <c r="J198" s="13">
        <v>1.4492753623188401E-2</v>
      </c>
      <c r="K198" s="13">
        <v>2.5210084033613401E-2</v>
      </c>
      <c r="L198" s="13">
        <v>0</v>
      </c>
      <c r="M198" s="13">
        <v>0.14432989690721601</v>
      </c>
      <c r="N198" s="13">
        <v>3.3538610000000003E-2</v>
      </c>
      <c r="O198" s="13">
        <v>5.6668459999999997E-2</v>
      </c>
      <c r="P198" s="13">
        <v>5.2596600000000002E-3</v>
      </c>
      <c r="Q198" s="13">
        <v>0.16064707</v>
      </c>
      <c r="R198" s="13">
        <v>3.3538610000000003E-2</v>
      </c>
      <c r="S198" s="13">
        <v>5.6668459999999997E-2</v>
      </c>
      <c r="T198" s="13">
        <v>5.2596600000000002E-3</v>
      </c>
      <c r="U198" s="13">
        <v>0.16064707</v>
      </c>
      <c r="V198" s="13">
        <v>3.3538610000000003E-2</v>
      </c>
      <c r="W198" s="13">
        <v>5.6668459999999997E-2</v>
      </c>
      <c r="X198" s="13">
        <v>5.2596600000000002E-3</v>
      </c>
      <c r="Y198" s="13">
        <v>0.16064707</v>
      </c>
      <c r="Z198" s="13">
        <v>3.3538610000000003E-2</v>
      </c>
      <c r="AA198" s="13">
        <v>5.6668459999999997E-2</v>
      </c>
      <c r="AB198" s="13">
        <v>5.2596600000000002E-3</v>
      </c>
      <c r="AC198" s="13">
        <v>0.16064707</v>
      </c>
      <c r="AD198" s="13">
        <v>3.3538610000000003E-2</v>
      </c>
      <c r="AE198" s="13">
        <v>5.6668459999999997E-2</v>
      </c>
      <c r="AF198" s="13">
        <v>5.2596600000000002E-3</v>
      </c>
      <c r="AG198" s="13">
        <v>0.16064707</v>
      </c>
      <c r="AH198" s="13">
        <v>3.3538610000000003E-2</v>
      </c>
      <c r="AI198" s="13">
        <v>5.6668459999999997E-2</v>
      </c>
      <c r="AJ198" s="13">
        <v>5.2596600000000002E-3</v>
      </c>
      <c r="AK198" s="13">
        <v>0.16064707</v>
      </c>
      <c r="AL198" s="13">
        <v>3.3538610000000003E-2</v>
      </c>
      <c r="AM198" s="13">
        <v>5.6668459999999997E-2</v>
      </c>
      <c r="AN198" s="13">
        <v>5.2596600000000002E-3</v>
      </c>
      <c r="AO198" s="13">
        <v>0.16064707</v>
      </c>
      <c r="AP198" s="13">
        <v>3.3538610000000003E-2</v>
      </c>
      <c r="AQ198" s="13">
        <v>5.6668459999999997E-2</v>
      </c>
      <c r="AR198" s="13">
        <v>5.2596600000000002E-3</v>
      </c>
      <c r="AS198" s="13">
        <v>0.16064707</v>
      </c>
      <c r="AT198" s="13">
        <v>3.3538610000000003E-2</v>
      </c>
      <c r="AU198" s="13">
        <v>5.6668459999999997E-2</v>
      </c>
      <c r="AV198" s="13">
        <v>5.2596600000000002E-3</v>
      </c>
      <c r="AW198" s="13">
        <v>0.16064707</v>
      </c>
      <c r="AX198" s="13">
        <v>9.2592592592592601E-2</v>
      </c>
      <c r="AY198" s="13">
        <v>0</v>
      </c>
      <c r="AZ198" s="13">
        <v>0</v>
      </c>
      <c r="BA198" s="13">
        <v>0.134615384615385</v>
      </c>
      <c r="BB198" s="13"/>
      <c r="BC198" s="13"/>
      <c r="BD198" s="13"/>
      <c r="BE198" s="13"/>
      <c r="BF198" s="13"/>
      <c r="BG198" s="13"/>
      <c r="BH198" s="13"/>
      <c r="BI198" s="13"/>
      <c r="BJ198" s="13"/>
      <c r="BK198" s="13"/>
      <c r="BL198" s="13"/>
      <c r="BM198" s="13"/>
      <c r="BN198" s="13"/>
      <c r="BO198" s="13"/>
      <c r="BP198" s="13"/>
      <c r="BQ198" s="13"/>
      <c r="BR198" s="13"/>
      <c r="BS198" s="13"/>
      <c r="BT198" s="13"/>
      <c r="BU198" s="13"/>
      <c r="BV198" s="13"/>
      <c r="BW198" s="13"/>
      <c r="BX198" s="13"/>
      <c r="BY198" s="13"/>
      <c r="BZ198" s="14">
        <f>+INDEX('Monthy Targets'!V:V,MATCH(FY2018_ALL_Targets!$B198,'Monthy Targets'!$B:$B,0))</f>
        <v>11.57</v>
      </c>
      <c r="CA198" s="14">
        <f>+INDEX('Monthy Targets'!W:W,MATCH(FY2018_ALL_Targets!$B198,'Monthy Targets'!$B:$B,0))</f>
        <v>11.57</v>
      </c>
      <c r="CB198" s="14">
        <f>+INDEX('Monthy Targets'!X:X,MATCH(FY2018_ALL_Targets!$B198,'Monthy Targets'!$B:$B,0))</f>
        <v>11.57</v>
      </c>
      <c r="CC198" s="14">
        <f>+INDEX('Monthy Targets'!Y:Y,MATCH(FY2018_ALL_Targets!$B198,'Monthy Targets'!$B:$B,0))</f>
        <v>11.57</v>
      </c>
      <c r="CD198" s="14">
        <f>+INDEX('Monthy Targets'!Z:Z,MATCH(FY2018_ALL_Targets!$B198,'Monthy Targets'!$B:$B,0))</f>
        <v>11.57</v>
      </c>
      <c r="CE198" s="14">
        <f>+INDEX('Monthy Targets'!AA:AA,MATCH(FY2018_ALL_Targets!$B198,'Monthy Targets'!$B:$B,0))</f>
        <v>0</v>
      </c>
      <c r="CF198" s="14">
        <f>+INDEX('Monthy Targets'!AB:AB,MATCH(FY2018_ALL_Targets!$B198,'Monthy Targets'!$B:$B,0))</f>
        <v>0</v>
      </c>
      <c r="CG198" s="14">
        <f>+INDEX('Monthy Targets'!AC:AC,MATCH(FY2018_ALL_Targets!$B198,'Monthy Targets'!$B:$B,0))</f>
        <v>0</v>
      </c>
      <c r="CH198" s="14">
        <f>+INDEX('Monthy Targets'!AD:AD,MATCH(FY2018_ALL_Targets!$B198,'Monthy Targets'!$B:$B,0))</f>
        <v>0</v>
      </c>
      <c r="CI198" s="14">
        <f>+INDEX('Monthy Targets'!AE:AE,MATCH(FY2018_ALL_Targets!$B198,'Monthy Targets'!$B:$B,0))</f>
        <v>0</v>
      </c>
      <c r="CJ198" s="14">
        <f>+INDEX('Monthy Targets'!AF:AF,MATCH(FY2018_ALL_Targets!$B198,'Monthy Targets'!$B:$B,0))</f>
        <v>0</v>
      </c>
      <c r="CK198" s="14">
        <f>+INDEX('Monthy Targets'!AG:AG,MATCH(FY2018_ALL_Targets!$B198,'Monthy Targets'!$B:$B,0))</f>
        <v>0</v>
      </c>
      <c r="CL198" s="14">
        <v>0</v>
      </c>
      <c r="CM198" s="14">
        <v>0.77</v>
      </c>
      <c r="CN198" s="14">
        <v>0.77</v>
      </c>
      <c r="CO198" s="14">
        <v>0.77</v>
      </c>
      <c r="DB198" s="14">
        <v>0</v>
      </c>
      <c r="DC198" s="14">
        <v>1.43</v>
      </c>
      <c r="DD198" s="14">
        <v>1.43</v>
      </c>
      <c r="DE198" s="14">
        <v>1.43</v>
      </c>
      <c r="DR198" s="14">
        <v>1.94</v>
      </c>
      <c r="DV198" s="12">
        <f t="shared" si="10"/>
        <v>0</v>
      </c>
      <c r="DW198" s="12">
        <f t="shared" si="11"/>
        <v>0</v>
      </c>
      <c r="DX198" s="12">
        <f t="shared" si="9"/>
        <v>0</v>
      </c>
    </row>
    <row r="199" spans="1:128" x14ac:dyDescent="0.25">
      <c r="A199" s="293">
        <v>4846</v>
      </c>
      <c r="B199" s="293">
        <v>675336</v>
      </c>
      <c r="C199" s="293">
        <v>1015196</v>
      </c>
      <c r="D199" s="14">
        <v>1174729750</v>
      </c>
      <c r="F199" s="27" t="s">
        <v>1272</v>
      </c>
      <c r="G199" s="12" t="s">
        <v>284</v>
      </c>
      <c r="H199" s="27" t="s">
        <v>1420</v>
      </c>
      <c r="I199" s="12" t="s">
        <v>285</v>
      </c>
      <c r="J199" s="13">
        <v>7.6233183856502199E-2</v>
      </c>
      <c r="K199" s="13">
        <v>5.3691275167785199E-2</v>
      </c>
      <c r="L199" s="13">
        <v>0</v>
      </c>
      <c r="M199" s="13">
        <v>0.350710900473934</v>
      </c>
      <c r="N199" s="13">
        <v>3.3538610000000003E-2</v>
      </c>
      <c r="O199" s="13">
        <v>5.6668459999999997E-2</v>
      </c>
      <c r="P199" s="13">
        <v>5.2596600000000002E-3</v>
      </c>
      <c r="Q199" s="13">
        <v>0.16064707</v>
      </c>
      <c r="R199" s="13">
        <v>7.4937219730941695E-2</v>
      </c>
      <c r="S199" s="13">
        <v>5.6668459999999997E-2</v>
      </c>
      <c r="T199" s="13">
        <v>5.2596600000000002E-3</v>
      </c>
      <c r="U199" s="13">
        <v>0.34474881516587702</v>
      </c>
      <c r="V199" s="13">
        <v>7.24215246636771E-2</v>
      </c>
      <c r="W199" s="13">
        <v>5.6668459999999997E-2</v>
      </c>
      <c r="X199" s="13">
        <v>5.2596600000000002E-3</v>
      </c>
      <c r="Y199" s="13">
        <v>0.33317535545023702</v>
      </c>
      <c r="Z199" s="13">
        <v>7.3641255605381206E-2</v>
      </c>
      <c r="AA199" s="13">
        <v>5.6668459999999997E-2</v>
      </c>
      <c r="AB199" s="13">
        <v>5.2596600000000002E-3</v>
      </c>
      <c r="AC199" s="13">
        <v>0.33878672985781999</v>
      </c>
      <c r="AD199" s="13">
        <v>6.8609865470852002E-2</v>
      </c>
      <c r="AE199" s="13">
        <v>5.6668459999999997E-2</v>
      </c>
      <c r="AF199" s="13">
        <v>5.2596600000000002E-3</v>
      </c>
      <c r="AG199" s="13">
        <v>0.31563981042653999</v>
      </c>
      <c r="AH199" s="13">
        <v>7.2345291479820606E-2</v>
      </c>
      <c r="AI199" s="13">
        <v>5.6668459999999997E-2</v>
      </c>
      <c r="AJ199" s="13">
        <v>5.2596600000000002E-3</v>
      </c>
      <c r="AK199" s="13">
        <v>0.33282464454976302</v>
      </c>
      <c r="AL199" s="13">
        <v>6.4798206278026904E-2</v>
      </c>
      <c r="AM199" s="13">
        <v>5.6668459999999997E-2</v>
      </c>
      <c r="AN199" s="13">
        <v>5.2596600000000002E-3</v>
      </c>
      <c r="AO199" s="13">
        <v>0.29810426540284402</v>
      </c>
      <c r="AP199" s="13">
        <v>7.08968609865471E-2</v>
      </c>
      <c r="AQ199" s="13">
        <v>5.6668459999999997E-2</v>
      </c>
      <c r="AR199" s="13">
        <v>5.2596600000000002E-3</v>
      </c>
      <c r="AS199" s="13">
        <v>0.32616113744075798</v>
      </c>
      <c r="AT199" s="13">
        <v>6.0986547085201799E-2</v>
      </c>
      <c r="AU199" s="13">
        <v>5.6668459999999997E-2</v>
      </c>
      <c r="AV199" s="13">
        <v>5.2596600000000002E-3</v>
      </c>
      <c r="AW199" s="13">
        <v>0.28056872037914699</v>
      </c>
      <c r="AX199" s="13">
        <v>1.4705882352941201E-2</v>
      </c>
      <c r="AY199" s="13">
        <v>0.05</v>
      </c>
      <c r="AZ199" s="13">
        <v>0</v>
      </c>
      <c r="BA199" s="13">
        <v>0.25</v>
      </c>
      <c r="BB199" s="13"/>
      <c r="BC199" s="13"/>
      <c r="BD199" s="13"/>
      <c r="BE199" s="13"/>
      <c r="BF199" s="13"/>
      <c r="BG199" s="13"/>
      <c r="BH199" s="13"/>
      <c r="BI199" s="13"/>
      <c r="BJ199" s="13"/>
      <c r="BK199" s="13"/>
      <c r="BL199" s="13"/>
      <c r="BM199" s="13"/>
      <c r="BN199" s="13"/>
      <c r="BO199" s="13"/>
      <c r="BP199" s="13"/>
      <c r="BQ199" s="13"/>
      <c r="BR199" s="13"/>
      <c r="BS199" s="13"/>
      <c r="BT199" s="13"/>
      <c r="BU199" s="13"/>
      <c r="BV199" s="13"/>
      <c r="BW199" s="13"/>
      <c r="BX199" s="13"/>
      <c r="BY199" s="13"/>
      <c r="BZ199" s="14">
        <f>+INDEX('Monthy Targets'!V:V,MATCH(FY2018_ALL_Targets!$B199,'Monthy Targets'!$B:$B,0))</f>
        <v>14.46</v>
      </c>
      <c r="CA199" s="14">
        <f>+INDEX('Monthy Targets'!W:W,MATCH(FY2018_ALL_Targets!$B199,'Monthy Targets'!$B:$B,0))</f>
        <v>14.46</v>
      </c>
      <c r="CB199" s="14">
        <f>+INDEX('Monthy Targets'!X:X,MATCH(FY2018_ALL_Targets!$B199,'Monthy Targets'!$B:$B,0))</f>
        <v>14.46</v>
      </c>
      <c r="CC199" s="14">
        <f>+INDEX('Monthy Targets'!Y:Y,MATCH(FY2018_ALL_Targets!$B199,'Monthy Targets'!$B:$B,0))</f>
        <v>14.46</v>
      </c>
      <c r="CD199" s="14">
        <f>+INDEX('Monthy Targets'!Z:Z,MATCH(FY2018_ALL_Targets!$B199,'Monthy Targets'!$B:$B,0))</f>
        <v>14.46</v>
      </c>
      <c r="CE199" s="14">
        <f>+INDEX('Monthy Targets'!AA:AA,MATCH(FY2018_ALL_Targets!$B199,'Monthy Targets'!$B:$B,0))</f>
        <v>0</v>
      </c>
      <c r="CF199" s="14">
        <f>+INDEX('Monthy Targets'!AB:AB,MATCH(FY2018_ALL_Targets!$B199,'Monthy Targets'!$B:$B,0))</f>
        <v>0</v>
      </c>
      <c r="CG199" s="14">
        <f>+INDEX('Monthy Targets'!AC:AC,MATCH(FY2018_ALL_Targets!$B199,'Monthy Targets'!$B:$B,0))</f>
        <v>0</v>
      </c>
      <c r="CH199" s="14">
        <f>+INDEX('Monthy Targets'!AD:AD,MATCH(FY2018_ALL_Targets!$B199,'Monthy Targets'!$B:$B,0))</f>
        <v>0</v>
      </c>
      <c r="CI199" s="14">
        <f>+INDEX('Monthy Targets'!AE:AE,MATCH(FY2018_ALL_Targets!$B199,'Monthy Targets'!$B:$B,0))</f>
        <v>0</v>
      </c>
      <c r="CJ199" s="14">
        <f>+INDEX('Monthy Targets'!AF:AF,MATCH(FY2018_ALL_Targets!$B199,'Monthy Targets'!$B:$B,0))</f>
        <v>0</v>
      </c>
      <c r="CK199" s="14">
        <f>+INDEX('Monthy Targets'!AG:AG,MATCH(FY2018_ALL_Targets!$B199,'Monthy Targets'!$B:$B,0))</f>
        <v>0</v>
      </c>
      <c r="CL199" s="14">
        <v>0.96</v>
      </c>
      <c r="CM199" s="14">
        <v>0.96</v>
      </c>
      <c r="CN199" s="14">
        <v>0.96</v>
      </c>
      <c r="CO199" s="14">
        <v>0.96</v>
      </c>
      <c r="DB199" s="14">
        <v>1.78</v>
      </c>
      <c r="DC199" s="14">
        <v>1.78</v>
      </c>
      <c r="DD199" s="14">
        <v>1.78</v>
      </c>
      <c r="DE199" s="14">
        <v>1.78</v>
      </c>
      <c r="DR199" s="14">
        <v>2.71</v>
      </c>
      <c r="DV199" s="12">
        <f t="shared" si="10"/>
        <v>0</v>
      </c>
      <c r="DW199" s="12">
        <f t="shared" si="11"/>
        <v>0</v>
      </c>
      <c r="DX199" s="12">
        <f t="shared" si="9"/>
        <v>0</v>
      </c>
    </row>
    <row r="200" spans="1:128" x14ac:dyDescent="0.25">
      <c r="A200" s="293">
        <v>4655</v>
      </c>
      <c r="B200" s="293">
        <v>675338</v>
      </c>
      <c r="C200" s="293">
        <v>1026606</v>
      </c>
      <c r="D200" s="14">
        <v>1639567415</v>
      </c>
      <c r="F200" s="27" t="s">
        <v>1277</v>
      </c>
      <c r="G200" s="12" t="s">
        <v>776</v>
      </c>
      <c r="H200" s="27" t="s">
        <v>1426</v>
      </c>
      <c r="I200" s="12" t="s">
        <v>777</v>
      </c>
      <c r="J200" s="13">
        <v>1.7341040462427699E-2</v>
      </c>
      <c r="K200" s="13">
        <v>6.14035087719298E-2</v>
      </c>
      <c r="L200" s="13">
        <v>0</v>
      </c>
      <c r="M200" s="13">
        <v>0.21935483870967701</v>
      </c>
      <c r="N200" s="13">
        <v>3.3538610000000003E-2</v>
      </c>
      <c r="O200" s="13">
        <v>5.6668459999999997E-2</v>
      </c>
      <c r="P200" s="13">
        <v>5.2596600000000002E-3</v>
      </c>
      <c r="Q200" s="13">
        <v>0.16064707</v>
      </c>
      <c r="R200" s="13">
        <v>3.3538610000000003E-2</v>
      </c>
      <c r="S200" s="13">
        <v>6.0359649122807002E-2</v>
      </c>
      <c r="T200" s="13">
        <v>5.2596600000000002E-3</v>
      </c>
      <c r="U200" s="13">
        <v>0.215625806451613</v>
      </c>
      <c r="V200" s="13">
        <v>3.3538610000000003E-2</v>
      </c>
      <c r="W200" s="13">
        <v>5.83333333333333E-2</v>
      </c>
      <c r="X200" s="13">
        <v>5.2596600000000002E-3</v>
      </c>
      <c r="Y200" s="13">
        <v>0.20838709677419401</v>
      </c>
      <c r="Z200" s="13">
        <v>3.3538610000000003E-2</v>
      </c>
      <c r="AA200" s="13">
        <v>5.9315789473684197E-2</v>
      </c>
      <c r="AB200" s="13">
        <v>5.2596600000000002E-3</v>
      </c>
      <c r="AC200" s="13">
        <v>0.21189677419354799</v>
      </c>
      <c r="AD200" s="13">
        <v>3.3538610000000003E-2</v>
      </c>
      <c r="AE200" s="13">
        <v>5.6668459999999997E-2</v>
      </c>
      <c r="AF200" s="13">
        <v>5.2596600000000002E-3</v>
      </c>
      <c r="AG200" s="13">
        <v>0.19741935483871001</v>
      </c>
      <c r="AH200" s="13">
        <v>3.3538610000000003E-2</v>
      </c>
      <c r="AI200" s="13">
        <v>5.8271929824561398E-2</v>
      </c>
      <c r="AJ200" s="13">
        <v>5.2596600000000002E-3</v>
      </c>
      <c r="AK200" s="13">
        <v>0.20816774193548401</v>
      </c>
      <c r="AL200" s="13">
        <v>3.3538610000000003E-2</v>
      </c>
      <c r="AM200" s="13">
        <v>5.6668459999999997E-2</v>
      </c>
      <c r="AN200" s="13">
        <v>5.2596600000000002E-3</v>
      </c>
      <c r="AO200" s="13">
        <v>0.18645161290322601</v>
      </c>
      <c r="AP200" s="13">
        <v>3.3538610000000003E-2</v>
      </c>
      <c r="AQ200" s="13">
        <v>5.7105263157894701E-2</v>
      </c>
      <c r="AR200" s="13">
        <v>5.2596600000000002E-3</v>
      </c>
      <c r="AS200" s="13">
        <v>0.20399999999999999</v>
      </c>
      <c r="AT200" s="13">
        <v>3.3538610000000003E-2</v>
      </c>
      <c r="AU200" s="13">
        <v>5.6668459999999997E-2</v>
      </c>
      <c r="AV200" s="13">
        <v>5.2596600000000002E-3</v>
      </c>
      <c r="AW200" s="13">
        <v>0.17548387096774201</v>
      </c>
      <c r="AX200" s="13">
        <v>2.27272727272727E-2</v>
      </c>
      <c r="AY200" s="13">
        <v>3.03030303030303E-2</v>
      </c>
      <c r="AZ200" s="13">
        <v>0</v>
      </c>
      <c r="BA200" s="13">
        <v>7.8947368421052599E-2</v>
      </c>
      <c r="BB200" s="13"/>
      <c r="BC200" s="13"/>
      <c r="BD200" s="13"/>
      <c r="BE200" s="13"/>
      <c r="BF200" s="13"/>
      <c r="BG200" s="13"/>
      <c r="BH200" s="13"/>
      <c r="BI200" s="13"/>
      <c r="BJ200" s="13"/>
      <c r="BK200" s="13"/>
      <c r="BL200" s="13"/>
      <c r="BM200" s="13"/>
      <c r="BN200" s="13"/>
      <c r="BO200" s="13"/>
      <c r="BP200" s="13"/>
      <c r="BQ200" s="13"/>
      <c r="BR200" s="13"/>
      <c r="BS200" s="13"/>
      <c r="BT200" s="13"/>
      <c r="BU200" s="13"/>
      <c r="BV200" s="13"/>
      <c r="BW200" s="13"/>
      <c r="BX200" s="13"/>
      <c r="BY200" s="13"/>
      <c r="BZ200" s="14">
        <f>+INDEX('Monthy Targets'!V:V,MATCH(FY2018_ALL_Targets!$B200,'Monthy Targets'!$B:$B,0))</f>
        <v>7.04</v>
      </c>
      <c r="CA200" s="14">
        <f>+INDEX('Monthy Targets'!W:W,MATCH(FY2018_ALL_Targets!$B200,'Monthy Targets'!$B:$B,0))</f>
        <v>7.04</v>
      </c>
      <c r="CB200" s="14">
        <f>+INDEX('Monthy Targets'!X:X,MATCH(FY2018_ALL_Targets!$B200,'Monthy Targets'!$B:$B,0))</f>
        <v>7.04</v>
      </c>
      <c r="CC200" s="14">
        <f>+INDEX('Monthy Targets'!Y:Y,MATCH(FY2018_ALL_Targets!$B200,'Monthy Targets'!$B:$B,0))</f>
        <v>7.04</v>
      </c>
      <c r="CD200" s="14">
        <f>+INDEX('Monthy Targets'!Z:Z,MATCH(FY2018_ALL_Targets!$B200,'Monthy Targets'!$B:$B,0))</f>
        <v>7.04</v>
      </c>
      <c r="CE200" s="14">
        <f>+INDEX('Monthy Targets'!AA:AA,MATCH(FY2018_ALL_Targets!$B200,'Monthy Targets'!$B:$B,0))</f>
        <v>0</v>
      </c>
      <c r="CF200" s="14">
        <f>+INDEX('Monthy Targets'!AB:AB,MATCH(FY2018_ALL_Targets!$B200,'Monthy Targets'!$B:$B,0))</f>
        <v>0</v>
      </c>
      <c r="CG200" s="14">
        <f>+INDEX('Monthy Targets'!AC:AC,MATCH(FY2018_ALL_Targets!$B200,'Monthy Targets'!$B:$B,0))</f>
        <v>0</v>
      </c>
      <c r="CH200" s="14">
        <f>+INDEX('Monthy Targets'!AD:AD,MATCH(FY2018_ALL_Targets!$B200,'Monthy Targets'!$B:$B,0))</f>
        <v>0</v>
      </c>
      <c r="CI200" s="14">
        <f>+INDEX('Monthy Targets'!AE:AE,MATCH(FY2018_ALL_Targets!$B200,'Monthy Targets'!$B:$B,0))</f>
        <v>0</v>
      </c>
      <c r="CJ200" s="14">
        <f>+INDEX('Monthy Targets'!AF:AF,MATCH(FY2018_ALL_Targets!$B200,'Monthy Targets'!$B:$B,0))</f>
        <v>0</v>
      </c>
      <c r="CK200" s="14">
        <f>+INDEX('Monthy Targets'!AG:AG,MATCH(FY2018_ALL_Targets!$B200,'Monthy Targets'!$B:$B,0))</f>
        <v>0</v>
      </c>
      <c r="CL200" s="14">
        <v>0.47</v>
      </c>
      <c r="CM200" s="14">
        <v>0.47</v>
      </c>
      <c r="CN200" s="14">
        <v>0.47</v>
      </c>
      <c r="CO200" s="14">
        <v>0.47</v>
      </c>
      <c r="DB200" s="14">
        <v>0.87</v>
      </c>
      <c r="DC200" s="14">
        <v>0.87</v>
      </c>
      <c r="DD200" s="14">
        <v>0.87</v>
      </c>
      <c r="DE200" s="14">
        <v>0.87</v>
      </c>
      <c r="DR200" s="14">
        <v>1.32</v>
      </c>
      <c r="DV200" s="12">
        <f t="shared" si="10"/>
        <v>0</v>
      </c>
      <c r="DW200" s="12">
        <f t="shared" si="11"/>
        <v>0</v>
      </c>
      <c r="DX200" s="12">
        <f t="shared" si="9"/>
        <v>0</v>
      </c>
    </row>
    <row r="201" spans="1:128" x14ac:dyDescent="0.25">
      <c r="A201" s="293">
        <v>5017</v>
      </c>
      <c r="B201" s="293">
        <v>675344</v>
      </c>
      <c r="C201" s="293">
        <v>1027008</v>
      </c>
      <c r="D201" s="14">
        <v>1952422412</v>
      </c>
      <c r="F201" s="27" t="s">
        <v>1279</v>
      </c>
      <c r="G201" s="12" t="s">
        <v>911</v>
      </c>
      <c r="H201" s="27" t="s">
        <v>1491</v>
      </c>
      <c r="I201" s="12" t="s">
        <v>912</v>
      </c>
      <c r="J201" s="13">
        <v>3.2967032967033003E-2</v>
      </c>
      <c r="K201" s="13">
        <v>0.102702702702703</v>
      </c>
      <c r="L201" s="13">
        <v>1.4652014652014701E-2</v>
      </c>
      <c r="M201" s="13">
        <v>8.7628865979381396E-2</v>
      </c>
      <c r="N201" s="13">
        <v>3.3538610000000003E-2</v>
      </c>
      <c r="O201" s="13">
        <v>5.6668459999999997E-2</v>
      </c>
      <c r="P201" s="13">
        <v>5.2596600000000002E-3</v>
      </c>
      <c r="Q201" s="13">
        <v>0.16064707</v>
      </c>
      <c r="R201" s="13">
        <v>3.3538610000000003E-2</v>
      </c>
      <c r="S201" s="13">
        <v>0.100956756756757</v>
      </c>
      <c r="T201" s="13">
        <v>1.44029304029304E-2</v>
      </c>
      <c r="U201" s="13">
        <v>0.16064707</v>
      </c>
      <c r="V201" s="13">
        <v>3.3538610000000003E-2</v>
      </c>
      <c r="W201" s="13">
        <v>9.7567567567567598E-2</v>
      </c>
      <c r="X201" s="13">
        <v>1.3919413919413899E-2</v>
      </c>
      <c r="Y201" s="13">
        <v>0.16064707</v>
      </c>
      <c r="Z201" s="13">
        <v>3.3538610000000003E-2</v>
      </c>
      <c r="AA201" s="13">
        <v>9.9210810810810804E-2</v>
      </c>
      <c r="AB201" s="13">
        <v>1.4153846153846201E-2</v>
      </c>
      <c r="AC201" s="13">
        <v>0.16064707</v>
      </c>
      <c r="AD201" s="13">
        <v>3.3538610000000003E-2</v>
      </c>
      <c r="AE201" s="13">
        <v>9.2432432432432404E-2</v>
      </c>
      <c r="AF201" s="13">
        <v>1.3186813186813201E-2</v>
      </c>
      <c r="AG201" s="13">
        <v>0.16064707</v>
      </c>
      <c r="AH201" s="13">
        <v>3.3538610000000003E-2</v>
      </c>
      <c r="AI201" s="13">
        <v>9.74648648648649E-2</v>
      </c>
      <c r="AJ201" s="13">
        <v>1.3904761904761901E-2</v>
      </c>
      <c r="AK201" s="13">
        <v>0.16064707</v>
      </c>
      <c r="AL201" s="13">
        <v>3.3538610000000003E-2</v>
      </c>
      <c r="AM201" s="13">
        <v>8.7297297297297294E-2</v>
      </c>
      <c r="AN201" s="13">
        <v>1.24542124542125E-2</v>
      </c>
      <c r="AO201" s="13">
        <v>0.16064707</v>
      </c>
      <c r="AP201" s="13">
        <v>3.3538610000000003E-2</v>
      </c>
      <c r="AQ201" s="13">
        <v>9.5513513513513504E-2</v>
      </c>
      <c r="AR201" s="13">
        <v>1.3626373626373599E-2</v>
      </c>
      <c r="AS201" s="13">
        <v>0.16064707</v>
      </c>
      <c r="AT201" s="13">
        <v>3.3538610000000003E-2</v>
      </c>
      <c r="AU201" s="13">
        <v>8.2162162162162197E-2</v>
      </c>
      <c r="AV201" s="13">
        <v>1.1721611721611701E-2</v>
      </c>
      <c r="AW201" s="13">
        <v>0.16064707</v>
      </c>
      <c r="AX201" s="13">
        <v>5.0847457627118599E-2</v>
      </c>
      <c r="AY201" s="13">
        <v>7.1428571428571397E-2</v>
      </c>
      <c r="AZ201" s="13">
        <v>0</v>
      </c>
      <c r="BA201" s="13">
        <v>0.17499999999999999</v>
      </c>
      <c r="BB201" s="13"/>
      <c r="BC201" s="13"/>
      <c r="BD201" s="13"/>
      <c r="BE201" s="13"/>
      <c r="BF201" s="13"/>
      <c r="BG201" s="13"/>
      <c r="BH201" s="13"/>
      <c r="BI201" s="13"/>
      <c r="BJ201" s="13"/>
      <c r="BK201" s="13"/>
      <c r="BL201" s="13"/>
      <c r="BM201" s="13"/>
      <c r="BN201" s="13"/>
      <c r="BO201" s="13"/>
      <c r="BP201" s="13"/>
      <c r="BQ201" s="13"/>
      <c r="BR201" s="13"/>
      <c r="BS201" s="13"/>
      <c r="BT201" s="13"/>
      <c r="BU201" s="13"/>
      <c r="BV201" s="13"/>
      <c r="BW201" s="13"/>
      <c r="BX201" s="13"/>
      <c r="BY201" s="13"/>
      <c r="BZ201" s="14">
        <f>+INDEX('Monthy Targets'!V:V,MATCH(FY2018_ALL_Targets!$B201,'Monthy Targets'!$B:$B,0))</f>
        <v>0</v>
      </c>
      <c r="CA201" s="14">
        <f>+INDEX('Monthy Targets'!W:W,MATCH(FY2018_ALL_Targets!$B201,'Monthy Targets'!$B:$B,0))</f>
        <v>0</v>
      </c>
      <c r="CB201" s="14">
        <f>+INDEX('Monthy Targets'!X:X,MATCH(FY2018_ALL_Targets!$B201,'Monthy Targets'!$B:$B,0))</f>
        <v>0</v>
      </c>
      <c r="CC201" s="14">
        <f>+INDEX('Monthy Targets'!Y:Y,MATCH(FY2018_ALL_Targets!$B201,'Monthy Targets'!$B:$B,0))</f>
        <v>0</v>
      </c>
      <c r="CD201" s="14">
        <f>+INDEX('Monthy Targets'!Z:Z,MATCH(FY2018_ALL_Targets!$B201,'Monthy Targets'!$B:$B,0))</f>
        <v>0</v>
      </c>
      <c r="CE201" s="14">
        <f>+INDEX('Monthy Targets'!AA:AA,MATCH(FY2018_ALL_Targets!$B201,'Monthy Targets'!$B:$B,0))</f>
        <v>0</v>
      </c>
      <c r="CF201" s="14">
        <f>+INDEX('Monthy Targets'!AB:AB,MATCH(FY2018_ALL_Targets!$B201,'Monthy Targets'!$B:$B,0))</f>
        <v>0</v>
      </c>
      <c r="CG201" s="14">
        <f>+INDEX('Monthy Targets'!AC:AC,MATCH(FY2018_ALL_Targets!$B201,'Monthy Targets'!$B:$B,0))</f>
        <v>0</v>
      </c>
      <c r="CH201" s="14">
        <f>+INDEX('Monthy Targets'!AD:AD,MATCH(FY2018_ALL_Targets!$B201,'Monthy Targets'!$B:$B,0))</f>
        <v>0</v>
      </c>
      <c r="CI201" s="14">
        <f>+INDEX('Monthy Targets'!AE:AE,MATCH(FY2018_ALL_Targets!$B201,'Monthy Targets'!$B:$B,0))</f>
        <v>0</v>
      </c>
      <c r="CJ201" s="14">
        <f>+INDEX('Monthy Targets'!AF:AF,MATCH(FY2018_ALL_Targets!$B201,'Monthy Targets'!$B:$B,0))</f>
        <v>0</v>
      </c>
      <c r="CK201" s="14">
        <f>+INDEX('Monthy Targets'!AG:AG,MATCH(FY2018_ALL_Targets!$B201,'Monthy Targets'!$B:$B,0))</f>
        <v>0</v>
      </c>
      <c r="CL201" s="14">
        <v>0</v>
      </c>
      <c r="CM201" s="14">
        <v>0.38</v>
      </c>
      <c r="CN201" s="14">
        <v>0.38</v>
      </c>
      <c r="CO201" s="14">
        <v>0</v>
      </c>
      <c r="DB201" s="14">
        <v>0</v>
      </c>
      <c r="DC201" s="14">
        <v>0.7</v>
      </c>
      <c r="DD201" s="14">
        <v>0.7</v>
      </c>
      <c r="DE201" s="14">
        <v>0</v>
      </c>
      <c r="DR201" s="14">
        <v>0.23</v>
      </c>
      <c r="DV201" s="12">
        <f t="shared" si="10"/>
        <v>0</v>
      </c>
      <c r="DW201" s="12">
        <f t="shared" si="11"/>
        <v>0</v>
      </c>
      <c r="DX201" s="12">
        <f t="shared" si="9"/>
        <v>0</v>
      </c>
    </row>
    <row r="202" spans="1:128" x14ac:dyDescent="0.25">
      <c r="A202" s="293">
        <v>5338</v>
      </c>
      <c r="B202" s="293">
        <v>675346</v>
      </c>
      <c r="C202" s="293">
        <v>1026081</v>
      </c>
      <c r="D202" s="14">
        <v>1215977582</v>
      </c>
      <c r="F202" s="27" t="s">
        <v>1272</v>
      </c>
      <c r="G202" s="12" t="s">
        <v>1103</v>
      </c>
      <c r="H202" s="27" t="s">
        <v>1420</v>
      </c>
      <c r="I202" s="12" t="s">
        <v>1104</v>
      </c>
      <c r="J202" s="13">
        <v>2.2556390977443601E-2</v>
      </c>
      <c r="K202" s="13">
        <v>0.109090909090909</v>
      </c>
      <c r="L202" s="13">
        <v>0</v>
      </c>
      <c r="M202" s="13">
        <v>0.14745308310992</v>
      </c>
      <c r="N202" s="13">
        <v>3.3538610000000003E-2</v>
      </c>
      <c r="O202" s="13">
        <v>5.6668459999999997E-2</v>
      </c>
      <c r="P202" s="13">
        <v>5.2596600000000002E-3</v>
      </c>
      <c r="Q202" s="13">
        <v>0.16064707</v>
      </c>
      <c r="R202" s="13">
        <v>3.3538610000000003E-2</v>
      </c>
      <c r="S202" s="13">
        <v>0.107236363636364</v>
      </c>
      <c r="T202" s="13">
        <v>5.2596600000000002E-3</v>
      </c>
      <c r="U202" s="13">
        <v>0.16064707</v>
      </c>
      <c r="V202" s="13">
        <v>3.3538610000000003E-2</v>
      </c>
      <c r="W202" s="13">
        <v>0.103636363636364</v>
      </c>
      <c r="X202" s="13">
        <v>5.2596600000000002E-3</v>
      </c>
      <c r="Y202" s="13">
        <v>0.16064707</v>
      </c>
      <c r="Z202" s="13">
        <v>3.3538610000000003E-2</v>
      </c>
      <c r="AA202" s="13">
        <v>0.10538181818181799</v>
      </c>
      <c r="AB202" s="13">
        <v>5.2596600000000002E-3</v>
      </c>
      <c r="AC202" s="13">
        <v>0.16064707</v>
      </c>
      <c r="AD202" s="13">
        <v>3.3538610000000003E-2</v>
      </c>
      <c r="AE202" s="13">
        <v>9.8181818181818203E-2</v>
      </c>
      <c r="AF202" s="13">
        <v>5.2596600000000002E-3</v>
      </c>
      <c r="AG202" s="13">
        <v>0.16064707</v>
      </c>
      <c r="AH202" s="13">
        <v>3.3538610000000003E-2</v>
      </c>
      <c r="AI202" s="13">
        <v>0.103527272727273</v>
      </c>
      <c r="AJ202" s="13">
        <v>5.2596600000000002E-3</v>
      </c>
      <c r="AK202" s="13">
        <v>0.16064707</v>
      </c>
      <c r="AL202" s="13">
        <v>3.3538610000000003E-2</v>
      </c>
      <c r="AM202" s="13">
        <v>9.27272727272727E-2</v>
      </c>
      <c r="AN202" s="13">
        <v>5.2596600000000002E-3</v>
      </c>
      <c r="AO202" s="13">
        <v>0.16064707</v>
      </c>
      <c r="AP202" s="13">
        <v>3.3538610000000003E-2</v>
      </c>
      <c r="AQ202" s="13">
        <v>0.10145454545454501</v>
      </c>
      <c r="AR202" s="13">
        <v>5.2596600000000002E-3</v>
      </c>
      <c r="AS202" s="13">
        <v>0.16064707</v>
      </c>
      <c r="AT202" s="13">
        <v>3.3538610000000003E-2</v>
      </c>
      <c r="AU202" s="13">
        <v>8.7272727272727293E-2</v>
      </c>
      <c r="AV202" s="13">
        <v>5.2596600000000002E-3</v>
      </c>
      <c r="AW202" s="13">
        <v>0.16064707</v>
      </c>
      <c r="AX202" s="13">
        <v>1.01010101010101E-2</v>
      </c>
      <c r="AY202" s="13">
        <v>4.6153846153846198E-2</v>
      </c>
      <c r="AZ202" s="13">
        <v>0</v>
      </c>
      <c r="BA202" s="13">
        <v>0.15384615384615399</v>
      </c>
      <c r="BB202" s="13"/>
      <c r="BC202" s="13"/>
      <c r="BD202" s="13"/>
      <c r="BE202" s="13"/>
      <c r="BF202" s="13"/>
      <c r="BG202" s="13"/>
      <c r="BH202" s="13"/>
      <c r="BI202" s="13"/>
      <c r="BJ202" s="13"/>
      <c r="BK202" s="13"/>
      <c r="BL202" s="13"/>
      <c r="BM202" s="13"/>
      <c r="BN202" s="13"/>
      <c r="BO202" s="13"/>
      <c r="BP202" s="13"/>
      <c r="BQ202" s="13"/>
      <c r="BR202" s="13"/>
      <c r="BS202" s="13"/>
      <c r="BT202" s="13"/>
      <c r="BU202" s="13"/>
      <c r="BV202" s="13"/>
      <c r="BW202" s="13"/>
      <c r="BX202" s="13"/>
      <c r="BY202" s="13"/>
      <c r="BZ202" s="14">
        <f>+INDEX('Monthy Targets'!V:V,MATCH(FY2018_ALL_Targets!$B202,'Monthy Targets'!$B:$B,0))</f>
        <v>36.22</v>
      </c>
      <c r="CA202" s="14">
        <f>+INDEX('Monthy Targets'!W:W,MATCH(FY2018_ALL_Targets!$B202,'Monthy Targets'!$B:$B,0))</f>
        <v>36.22</v>
      </c>
      <c r="CB202" s="14">
        <f>+INDEX('Monthy Targets'!X:X,MATCH(FY2018_ALL_Targets!$B202,'Monthy Targets'!$B:$B,0))</f>
        <v>36.22</v>
      </c>
      <c r="CC202" s="14">
        <f>+INDEX('Monthy Targets'!Y:Y,MATCH(FY2018_ALL_Targets!$B202,'Monthy Targets'!$B:$B,0))</f>
        <v>36.22</v>
      </c>
      <c r="CD202" s="14">
        <f>+INDEX('Monthy Targets'!Z:Z,MATCH(FY2018_ALL_Targets!$B202,'Monthy Targets'!$B:$B,0))</f>
        <v>36.22</v>
      </c>
      <c r="CE202" s="14">
        <f>+INDEX('Monthy Targets'!AA:AA,MATCH(FY2018_ALL_Targets!$B202,'Monthy Targets'!$B:$B,0))</f>
        <v>0</v>
      </c>
      <c r="CF202" s="14">
        <f>+INDEX('Monthy Targets'!AB:AB,MATCH(FY2018_ALL_Targets!$B202,'Monthy Targets'!$B:$B,0))</f>
        <v>0</v>
      </c>
      <c r="CG202" s="14">
        <f>+INDEX('Monthy Targets'!AC:AC,MATCH(FY2018_ALL_Targets!$B202,'Monthy Targets'!$B:$B,0))</f>
        <v>0</v>
      </c>
      <c r="CH202" s="14">
        <f>+INDEX('Monthy Targets'!AD:AD,MATCH(FY2018_ALL_Targets!$B202,'Monthy Targets'!$B:$B,0))</f>
        <v>0</v>
      </c>
      <c r="CI202" s="14">
        <f>+INDEX('Monthy Targets'!AE:AE,MATCH(FY2018_ALL_Targets!$B202,'Monthy Targets'!$B:$B,0))</f>
        <v>0</v>
      </c>
      <c r="CJ202" s="14">
        <f>+INDEX('Monthy Targets'!AF:AF,MATCH(FY2018_ALL_Targets!$B202,'Monthy Targets'!$B:$B,0))</f>
        <v>0</v>
      </c>
      <c r="CK202" s="14">
        <f>+INDEX('Monthy Targets'!AG:AG,MATCH(FY2018_ALL_Targets!$B202,'Monthy Targets'!$B:$B,0))</f>
        <v>0</v>
      </c>
      <c r="CL202" s="14">
        <v>2.41</v>
      </c>
      <c r="CM202" s="14">
        <v>2.41</v>
      </c>
      <c r="CN202" s="14">
        <v>2.41</v>
      </c>
      <c r="CO202" s="14">
        <v>2.41</v>
      </c>
      <c r="DB202" s="14">
        <v>4.47</v>
      </c>
      <c r="DC202" s="14">
        <v>4.47</v>
      </c>
      <c r="DD202" s="14">
        <v>4.47</v>
      </c>
      <c r="DE202" s="14">
        <v>4.47</v>
      </c>
      <c r="DR202" s="14">
        <v>6.8</v>
      </c>
      <c r="DV202" s="12">
        <f t="shared" si="10"/>
        <v>0</v>
      </c>
      <c r="DW202" s="12">
        <f t="shared" si="11"/>
        <v>0</v>
      </c>
      <c r="DX202" s="12">
        <f t="shared" si="9"/>
        <v>0</v>
      </c>
    </row>
    <row r="203" spans="1:128" x14ac:dyDescent="0.25">
      <c r="A203" s="293">
        <v>4205</v>
      </c>
      <c r="B203" s="293">
        <v>675350</v>
      </c>
      <c r="C203" s="293">
        <v>1027104</v>
      </c>
      <c r="D203" s="14">
        <v>1699811794</v>
      </c>
      <c r="F203" s="27" t="s">
        <v>1258</v>
      </c>
      <c r="G203" s="12" t="s">
        <v>594</v>
      </c>
      <c r="H203" s="27" t="s">
        <v>1282</v>
      </c>
      <c r="I203" s="12" t="s">
        <v>595</v>
      </c>
      <c r="J203" s="13">
        <v>2.6086956521739101E-2</v>
      </c>
      <c r="K203" s="13">
        <v>2.4844720496894401E-2</v>
      </c>
      <c r="L203" s="13">
        <v>0</v>
      </c>
      <c r="M203" s="13">
        <v>0.128888888888889</v>
      </c>
      <c r="N203" s="13">
        <v>3.3538610000000003E-2</v>
      </c>
      <c r="O203" s="13">
        <v>5.6668459999999997E-2</v>
      </c>
      <c r="P203" s="13">
        <v>5.2596600000000002E-3</v>
      </c>
      <c r="Q203" s="13">
        <v>0.16064707</v>
      </c>
      <c r="R203" s="13">
        <v>3.3538610000000003E-2</v>
      </c>
      <c r="S203" s="13">
        <v>5.6668459999999997E-2</v>
      </c>
      <c r="T203" s="13">
        <v>5.2596600000000002E-3</v>
      </c>
      <c r="U203" s="13">
        <v>0.16064707</v>
      </c>
      <c r="V203" s="13">
        <v>3.3538610000000003E-2</v>
      </c>
      <c r="W203" s="13">
        <v>5.6668459999999997E-2</v>
      </c>
      <c r="X203" s="13">
        <v>5.2596600000000002E-3</v>
      </c>
      <c r="Y203" s="13">
        <v>0.16064707</v>
      </c>
      <c r="Z203" s="13">
        <v>3.3538610000000003E-2</v>
      </c>
      <c r="AA203" s="13">
        <v>5.6668459999999997E-2</v>
      </c>
      <c r="AB203" s="13">
        <v>5.2596600000000002E-3</v>
      </c>
      <c r="AC203" s="13">
        <v>0.16064707</v>
      </c>
      <c r="AD203" s="13">
        <v>3.3538610000000003E-2</v>
      </c>
      <c r="AE203" s="13">
        <v>5.6668459999999997E-2</v>
      </c>
      <c r="AF203" s="13">
        <v>5.2596600000000002E-3</v>
      </c>
      <c r="AG203" s="13">
        <v>0.16064707</v>
      </c>
      <c r="AH203" s="13">
        <v>3.3538610000000003E-2</v>
      </c>
      <c r="AI203" s="13">
        <v>5.6668459999999997E-2</v>
      </c>
      <c r="AJ203" s="13">
        <v>5.2596600000000002E-3</v>
      </c>
      <c r="AK203" s="13">
        <v>0.16064707</v>
      </c>
      <c r="AL203" s="13">
        <v>3.3538610000000003E-2</v>
      </c>
      <c r="AM203" s="13">
        <v>5.6668459999999997E-2</v>
      </c>
      <c r="AN203" s="13">
        <v>5.2596600000000002E-3</v>
      </c>
      <c r="AO203" s="13">
        <v>0.16064707</v>
      </c>
      <c r="AP203" s="13">
        <v>3.3538610000000003E-2</v>
      </c>
      <c r="AQ203" s="13">
        <v>5.6668459999999997E-2</v>
      </c>
      <c r="AR203" s="13">
        <v>5.2596600000000002E-3</v>
      </c>
      <c r="AS203" s="13">
        <v>0.16064707</v>
      </c>
      <c r="AT203" s="13">
        <v>3.3538610000000003E-2</v>
      </c>
      <c r="AU203" s="13">
        <v>5.6668459999999997E-2</v>
      </c>
      <c r="AV203" s="13">
        <v>5.2596600000000002E-3</v>
      </c>
      <c r="AW203" s="13">
        <v>0.16064707</v>
      </c>
      <c r="AX203" s="13">
        <v>7.69230769230769E-2</v>
      </c>
      <c r="AY203" s="13">
        <v>2.4390243902439001E-2</v>
      </c>
      <c r="AZ203" s="13">
        <v>0</v>
      </c>
      <c r="BA203" s="13">
        <v>0.16923076923076899</v>
      </c>
      <c r="BB203" s="13"/>
      <c r="BC203" s="13"/>
      <c r="BD203" s="13"/>
      <c r="BE203" s="13"/>
      <c r="BF203" s="13"/>
      <c r="BG203" s="13"/>
      <c r="BH203" s="13"/>
      <c r="BI203" s="13"/>
      <c r="BJ203" s="13"/>
      <c r="BK203" s="13"/>
      <c r="BL203" s="13"/>
      <c r="BM203" s="13"/>
      <c r="BN203" s="13"/>
      <c r="BO203" s="13"/>
      <c r="BP203" s="13"/>
      <c r="BQ203" s="13"/>
      <c r="BR203" s="13"/>
      <c r="BS203" s="13"/>
      <c r="BT203" s="13"/>
      <c r="BU203" s="13"/>
      <c r="BV203" s="13"/>
      <c r="BW203" s="13"/>
      <c r="BX203" s="13"/>
      <c r="BY203" s="13"/>
      <c r="BZ203" s="14">
        <f>+INDEX('Monthy Targets'!V:V,MATCH(FY2018_ALL_Targets!$B203,'Monthy Targets'!$B:$B,0))</f>
        <v>6.93</v>
      </c>
      <c r="CA203" s="14">
        <f>+INDEX('Monthy Targets'!W:W,MATCH(FY2018_ALL_Targets!$B203,'Monthy Targets'!$B:$B,0))</f>
        <v>6.93</v>
      </c>
      <c r="CB203" s="14">
        <f>+INDEX('Monthy Targets'!X:X,MATCH(FY2018_ALL_Targets!$B203,'Monthy Targets'!$B:$B,0))</f>
        <v>6.93</v>
      </c>
      <c r="CC203" s="14">
        <f>+INDEX('Monthy Targets'!Y:Y,MATCH(FY2018_ALL_Targets!$B203,'Monthy Targets'!$B:$B,0))</f>
        <v>6.93</v>
      </c>
      <c r="CD203" s="14">
        <f>+INDEX('Monthy Targets'!Z:Z,MATCH(FY2018_ALL_Targets!$B203,'Monthy Targets'!$B:$B,0))</f>
        <v>6.93</v>
      </c>
      <c r="CE203" s="14">
        <f>+INDEX('Monthy Targets'!AA:AA,MATCH(FY2018_ALL_Targets!$B203,'Monthy Targets'!$B:$B,0))</f>
        <v>0</v>
      </c>
      <c r="CF203" s="14">
        <f>+INDEX('Monthy Targets'!AB:AB,MATCH(FY2018_ALL_Targets!$B203,'Monthy Targets'!$B:$B,0))</f>
        <v>0</v>
      </c>
      <c r="CG203" s="14">
        <f>+INDEX('Monthy Targets'!AC:AC,MATCH(FY2018_ALL_Targets!$B203,'Monthy Targets'!$B:$B,0))</f>
        <v>0</v>
      </c>
      <c r="CH203" s="14">
        <f>+INDEX('Monthy Targets'!AD:AD,MATCH(FY2018_ALL_Targets!$B203,'Monthy Targets'!$B:$B,0))</f>
        <v>0</v>
      </c>
      <c r="CI203" s="14">
        <f>+INDEX('Monthy Targets'!AE:AE,MATCH(FY2018_ALL_Targets!$B203,'Monthy Targets'!$B:$B,0))</f>
        <v>0</v>
      </c>
      <c r="CJ203" s="14">
        <f>+INDEX('Monthy Targets'!AF:AF,MATCH(FY2018_ALL_Targets!$B203,'Monthy Targets'!$B:$B,0))</f>
        <v>0</v>
      </c>
      <c r="CK203" s="14">
        <f>+INDEX('Monthy Targets'!AG:AG,MATCH(FY2018_ALL_Targets!$B203,'Monthy Targets'!$B:$B,0))</f>
        <v>0</v>
      </c>
      <c r="CL203" s="14">
        <v>0</v>
      </c>
      <c r="CM203" s="14">
        <v>0.46</v>
      </c>
      <c r="CN203" s="14">
        <v>0.46</v>
      </c>
      <c r="CO203" s="14">
        <v>0</v>
      </c>
      <c r="DB203" s="14">
        <v>0</v>
      </c>
      <c r="DC203" s="14">
        <v>0.86</v>
      </c>
      <c r="DD203" s="14">
        <v>0.86</v>
      </c>
      <c r="DE203" s="14">
        <v>0</v>
      </c>
      <c r="DR203" s="14">
        <v>1.02</v>
      </c>
      <c r="DV203" s="12">
        <f t="shared" si="10"/>
        <v>0</v>
      </c>
      <c r="DW203" s="12">
        <f t="shared" si="11"/>
        <v>0</v>
      </c>
      <c r="DX203" s="12">
        <f t="shared" si="9"/>
        <v>0</v>
      </c>
    </row>
    <row r="204" spans="1:128" x14ac:dyDescent="0.25">
      <c r="A204" s="293">
        <v>4988</v>
      </c>
      <c r="B204" s="293">
        <v>675352</v>
      </c>
      <c r="C204" s="293">
        <v>1026648</v>
      </c>
      <c r="D204" s="14">
        <v>1053700617</v>
      </c>
      <c r="F204" s="27" t="s">
        <v>1298</v>
      </c>
      <c r="G204" s="12" t="s">
        <v>893</v>
      </c>
      <c r="H204" s="27" t="s">
        <v>1295</v>
      </c>
      <c r="I204" s="12" t="s">
        <v>894</v>
      </c>
      <c r="J204" s="13">
        <v>0</v>
      </c>
      <c r="K204" s="13">
        <v>1.7605633802816899E-2</v>
      </c>
      <c r="L204" s="13">
        <v>0</v>
      </c>
      <c r="M204" s="13">
        <v>0.23291925465838501</v>
      </c>
      <c r="N204" s="13">
        <v>3.3538610000000003E-2</v>
      </c>
      <c r="O204" s="13">
        <v>5.6668459999999997E-2</v>
      </c>
      <c r="P204" s="13">
        <v>5.2596600000000002E-3</v>
      </c>
      <c r="Q204" s="13">
        <v>0.16064707</v>
      </c>
      <c r="R204" s="13">
        <v>3.3538610000000003E-2</v>
      </c>
      <c r="S204" s="13">
        <v>5.6668459999999997E-2</v>
      </c>
      <c r="T204" s="13">
        <v>5.2596600000000002E-3</v>
      </c>
      <c r="U204" s="13">
        <v>0.22895962732919301</v>
      </c>
      <c r="V204" s="13">
        <v>3.3538610000000003E-2</v>
      </c>
      <c r="W204" s="13">
        <v>5.6668459999999997E-2</v>
      </c>
      <c r="X204" s="13">
        <v>5.2596600000000002E-3</v>
      </c>
      <c r="Y204" s="13">
        <v>0.22127329192546599</v>
      </c>
      <c r="Z204" s="13">
        <v>3.3538610000000003E-2</v>
      </c>
      <c r="AA204" s="13">
        <v>5.6668459999999997E-2</v>
      </c>
      <c r="AB204" s="13">
        <v>5.2596600000000002E-3</v>
      </c>
      <c r="AC204" s="13">
        <v>0.22500000000000001</v>
      </c>
      <c r="AD204" s="13">
        <v>3.3538610000000003E-2</v>
      </c>
      <c r="AE204" s="13">
        <v>5.6668459999999997E-2</v>
      </c>
      <c r="AF204" s="13">
        <v>5.2596600000000002E-3</v>
      </c>
      <c r="AG204" s="13">
        <v>0.20962732919254701</v>
      </c>
      <c r="AH204" s="13">
        <v>3.3538610000000003E-2</v>
      </c>
      <c r="AI204" s="13">
        <v>5.6668459999999997E-2</v>
      </c>
      <c r="AJ204" s="13">
        <v>5.2596600000000002E-3</v>
      </c>
      <c r="AK204" s="13">
        <v>0.22104037267080701</v>
      </c>
      <c r="AL204" s="13">
        <v>3.3538610000000003E-2</v>
      </c>
      <c r="AM204" s="13">
        <v>5.6668459999999997E-2</v>
      </c>
      <c r="AN204" s="13">
        <v>5.2596600000000002E-3</v>
      </c>
      <c r="AO204" s="13">
        <v>0.197981366459627</v>
      </c>
      <c r="AP204" s="13">
        <v>3.3538610000000003E-2</v>
      </c>
      <c r="AQ204" s="13">
        <v>5.6668459999999997E-2</v>
      </c>
      <c r="AR204" s="13">
        <v>5.2596600000000002E-3</v>
      </c>
      <c r="AS204" s="13">
        <v>0.216614906832298</v>
      </c>
      <c r="AT204" s="13">
        <v>3.3538610000000003E-2</v>
      </c>
      <c r="AU204" s="13">
        <v>5.6668459999999997E-2</v>
      </c>
      <c r="AV204" s="13">
        <v>5.2596600000000002E-3</v>
      </c>
      <c r="AW204" s="13">
        <v>0.18633540372670801</v>
      </c>
      <c r="AX204" s="13">
        <v>0</v>
      </c>
      <c r="AY204" s="13">
        <v>3.8461538461538498E-2</v>
      </c>
      <c r="AZ204" s="13">
        <v>0</v>
      </c>
      <c r="BA204" s="13">
        <v>0.19047619047618999</v>
      </c>
      <c r="BB204" s="13"/>
      <c r="BC204" s="13"/>
      <c r="BD204" s="13"/>
      <c r="BE204" s="13"/>
      <c r="BF204" s="13"/>
      <c r="BG204" s="13"/>
      <c r="BH204" s="13"/>
      <c r="BI204" s="13"/>
      <c r="BJ204" s="13"/>
      <c r="BK204" s="13"/>
      <c r="BL204" s="13"/>
      <c r="BM204" s="13"/>
      <c r="BN204" s="13"/>
      <c r="BO204" s="13"/>
      <c r="BP204" s="13"/>
      <c r="BQ204" s="13"/>
      <c r="BR204" s="13"/>
      <c r="BS204" s="13"/>
      <c r="BT204" s="13"/>
      <c r="BU204" s="13"/>
      <c r="BV204" s="13"/>
      <c r="BW204" s="13"/>
      <c r="BX204" s="13"/>
      <c r="BY204" s="13"/>
      <c r="BZ204" s="14">
        <f>+INDEX('Monthy Targets'!V:V,MATCH(FY2018_ALL_Targets!$B204,'Monthy Targets'!$B:$B,0))</f>
        <v>9.83</v>
      </c>
      <c r="CA204" s="14">
        <f>+INDEX('Monthy Targets'!W:W,MATCH(FY2018_ALL_Targets!$B204,'Monthy Targets'!$B:$B,0))</f>
        <v>9.83</v>
      </c>
      <c r="CB204" s="14">
        <f>+INDEX('Monthy Targets'!X:X,MATCH(FY2018_ALL_Targets!$B204,'Monthy Targets'!$B:$B,0))</f>
        <v>9.83</v>
      </c>
      <c r="CC204" s="14">
        <f>+INDEX('Monthy Targets'!Y:Y,MATCH(FY2018_ALL_Targets!$B204,'Monthy Targets'!$B:$B,0))</f>
        <v>9.83</v>
      </c>
      <c r="CD204" s="14">
        <f>+INDEX('Monthy Targets'!Z:Z,MATCH(FY2018_ALL_Targets!$B204,'Monthy Targets'!$B:$B,0))</f>
        <v>9.83</v>
      </c>
      <c r="CE204" s="14">
        <f>+INDEX('Monthy Targets'!AA:AA,MATCH(FY2018_ALL_Targets!$B204,'Monthy Targets'!$B:$B,0))</f>
        <v>0</v>
      </c>
      <c r="CF204" s="14">
        <f>+INDEX('Monthy Targets'!AB:AB,MATCH(FY2018_ALL_Targets!$B204,'Monthy Targets'!$B:$B,0))</f>
        <v>0</v>
      </c>
      <c r="CG204" s="14">
        <f>+INDEX('Monthy Targets'!AC:AC,MATCH(FY2018_ALL_Targets!$B204,'Monthy Targets'!$B:$B,0))</f>
        <v>0</v>
      </c>
      <c r="CH204" s="14">
        <f>+INDEX('Monthy Targets'!AD:AD,MATCH(FY2018_ALL_Targets!$B204,'Monthy Targets'!$B:$B,0))</f>
        <v>0</v>
      </c>
      <c r="CI204" s="14">
        <f>+INDEX('Monthy Targets'!AE:AE,MATCH(FY2018_ALL_Targets!$B204,'Monthy Targets'!$B:$B,0))</f>
        <v>0</v>
      </c>
      <c r="CJ204" s="14">
        <f>+INDEX('Monthy Targets'!AF:AF,MATCH(FY2018_ALL_Targets!$B204,'Monthy Targets'!$B:$B,0))</f>
        <v>0</v>
      </c>
      <c r="CK204" s="14">
        <f>+INDEX('Monthy Targets'!AG:AG,MATCH(FY2018_ALL_Targets!$B204,'Monthy Targets'!$B:$B,0))</f>
        <v>0</v>
      </c>
      <c r="CL204" s="14">
        <v>0.65</v>
      </c>
      <c r="CM204" s="14">
        <v>0.65</v>
      </c>
      <c r="CN204" s="14">
        <v>0.65</v>
      </c>
      <c r="CO204" s="14">
        <v>0.65</v>
      </c>
      <c r="DB204" s="14">
        <v>1.21</v>
      </c>
      <c r="DC204" s="14">
        <v>1.21</v>
      </c>
      <c r="DD204" s="14">
        <v>1.21</v>
      </c>
      <c r="DE204" s="14">
        <v>1.21</v>
      </c>
      <c r="DR204" s="14">
        <v>1.84</v>
      </c>
      <c r="DV204" s="12">
        <f t="shared" si="10"/>
        <v>0</v>
      </c>
      <c r="DW204" s="12">
        <f t="shared" si="11"/>
        <v>0</v>
      </c>
      <c r="DX204" s="12">
        <f t="shared" si="9"/>
        <v>0</v>
      </c>
    </row>
    <row r="205" spans="1:128" x14ac:dyDescent="0.25">
      <c r="A205" s="293">
        <v>4874</v>
      </c>
      <c r="B205" s="293">
        <v>675356</v>
      </c>
      <c r="C205" s="293">
        <v>1013456</v>
      </c>
      <c r="D205" s="14">
        <v>1154442143</v>
      </c>
      <c r="F205" s="27" t="s">
        <v>1297</v>
      </c>
      <c r="G205" s="12" t="s">
        <v>851</v>
      </c>
      <c r="H205" s="27" t="s">
        <v>1391</v>
      </c>
      <c r="I205" s="12" t="s">
        <v>852</v>
      </c>
      <c r="J205" s="13">
        <v>3.71900826446281E-2</v>
      </c>
      <c r="K205" s="13">
        <v>3.3112582781456998E-2</v>
      </c>
      <c r="L205" s="13">
        <v>0</v>
      </c>
      <c r="M205" s="13">
        <v>0.170984455958549</v>
      </c>
      <c r="N205" s="13">
        <v>3.3538610000000003E-2</v>
      </c>
      <c r="O205" s="13">
        <v>5.6668459999999997E-2</v>
      </c>
      <c r="P205" s="13">
        <v>5.2596600000000002E-3</v>
      </c>
      <c r="Q205" s="13">
        <v>0.16064707</v>
      </c>
      <c r="R205" s="13">
        <v>3.6557851239669398E-2</v>
      </c>
      <c r="S205" s="13">
        <v>5.6668459999999997E-2</v>
      </c>
      <c r="T205" s="13">
        <v>5.2596600000000002E-3</v>
      </c>
      <c r="U205" s="13">
        <v>0.16807772020725401</v>
      </c>
      <c r="V205" s="13">
        <v>3.5330578512396703E-2</v>
      </c>
      <c r="W205" s="13">
        <v>5.6668459999999997E-2</v>
      </c>
      <c r="X205" s="13">
        <v>5.2596600000000002E-3</v>
      </c>
      <c r="Y205" s="13">
        <v>0.162435233160622</v>
      </c>
      <c r="Z205" s="13">
        <v>3.5925619834710702E-2</v>
      </c>
      <c r="AA205" s="13">
        <v>5.6668459999999997E-2</v>
      </c>
      <c r="AB205" s="13">
        <v>5.2596600000000002E-3</v>
      </c>
      <c r="AC205" s="13">
        <v>0.16517098445595901</v>
      </c>
      <c r="AD205" s="13">
        <v>3.3538610000000003E-2</v>
      </c>
      <c r="AE205" s="13">
        <v>5.6668459999999997E-2</v>
      </c>
      <c r="AF205" s="13">
        <v>5.2596600000000002E-3</v>
      </c>
      <c r="AG205" s="13">
        <v>0.16064707</v>
      </c>
      <c r="AH205" s="13">
        <v>3.5293388429752097E-2</v>
      </c>
      <c r="AI205" s="13">
        <v>5.6668459999999997E-2</v>
      </c>
      <c r="AJ205" s="13">
        <v>5.2596600000000002E-3</v>
      </c>
      <c r="AK205" s="13">
        <v>0.16226424870466299</v>
      </c>
      <c r="AL205" s="13">
        <v>3.3538610000000003E-2</v>
      </c>
      <c r="AM205" s="13">
        <v>5.6668459999999997E-2</v>
      </c>
      <c r="AN205" s="13">
        <v>5.2596600000000002E-3</v>
      </c>
      <c r="AO205" s="13">
        <v>0.16064707</v>
      </c>
      <c r="AP205" s="13">
        <v>3.4586776859504099E-2</v>
      </c>
      <c r="AQ205" s="13">
        <v>5.6668459999999997E-2</v>
      </c>
      <c r="AR205" s="13">
        <v>5.2596600000000002E-3</v>
      </c>
      <c r="AS205" s="13">
        <v>0.16064707</v>
      </c>
      <c r="AT205" s="13">
        <v>3.3538610000000003E-2</v>
      </c>
      <c r="AU205" s="13">
        <v>5.6668459999999997E-2</v>
      </c>
      <c r="AV205" s="13">
        <v>5.2596600000000002E-3</v>
      </c>
      <c r="AW205" s="13">
        <v>0.16064707</v>
      </c>
      <c r="AX205" s="13">
        <v>3.2786885245901599E-2</v>
      </c>
      <c r="AY205" s="13">
        <v>8.1081081081081099E-2</v>
      </c>
      <c r="AZ205" s="13">
        <v>0</v>
      </c>
      <c r="BA205" s="13">
        <v>3.8461538461538498E-2</v>
      </c>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4">
        <f>+INDEX('Monthy Targets'!V:V,MATCH(FY2018_ALL_Targets!$B205,'Monthy Targets'!$B:$B,0))</f>
        <v>10.36</v>
      </c>
      <c r="CA205" s="14">
        <f>+INDEX('Monthy Targets'!W:W,MATCH(FY2018_ALL_Targets!$B205,'Monthy Targets'!$B:$B,0))</f>
        <v>10.36</v>
      </c>
      <c r="CB205" s="14">
        <f>+INDEX('Monthy Targets'!X:X,MATCH(FY2018_ALL_Targets!$B205,'Monthy Targets'!$B:$B,0))</f>
        <v>10.36</v>
      </c>
      <c r="CC205" s="14">
        <f>+INDEX('Monthy Targets'!Y:Y,MATCH(FY2018_ALL_Targets!$B205,'Monthy Targets'!$B:$B,0))</f>
        <v>10.36</v>
      </c>
      <c r="CD205" s="14">
        <f>+INDEX('Monthy Targets'!Z:Z,MATCH(FY2018_ALL_Targets!$B205,'Monthy Targets'!$B:$B,0))</f>
        <v>10.36</v>
      </c>
      <c r="CE205" s="14">
        <f>+INDEX('Monthy Targets'!AA:AA,MATCH(FY2018_ALL_Targets!$B205,'Monthy Targets'!$B:$B,0))</f>
        <v>0</v>
      </c>
      <c r="CF205" s="14">
        <f>+INDEX('Monthy Targets'!AB:AB,MATCH(FY2018_ALL_Targets!$B205,'Monthy Targets'!$B:$B,0))</f>
        <v>0</v>
      </c>
      <c r="CG205" s="14">
        <f>+INDEX('Monthy Targets'!AC:AC,MATCH(FY2018_ALL_Targets!$B205,'Monthy Targets'!$B:$B,0))</f>
        <v>0</v>
      </c>
      <c r="CH205" s="14">
        <f>+INDEX('Monthy Targets'!AD:AD,MATCH(FY2018_ALL_Targets!$B205,'Monthy Targets'!$B:$B,0))</f>
        <v>0</v>
      </c>
      <c r="CI205" s="14">
        <f>+INDEX('Monthy Targets'!AE:AE,MATCH(FY2018_ALL_Targets!$B205,'Monthy Targets'!$B:$B,0))</f>
        <v>0</v>
      </c>
      <c r="CJ205" s="14">
        <f>+INDEX('Monthy Targets'!AF:AF,MATCH(FY2018_ALL_Targets!$B205,'Monthy Targets'!$B:$B,0))</f>
        <v>0</v>
      </c>
      <c r="CK205" s="14">
        <f>+INDEX('Monthy Targets'!AG:AG,MATCH(FY2018_ALL_Targets!$B205,'Monthy Targets'!$B:$B,0))</f>
        <v>0</v>
      </c>
      <c r="CL205" s="14">
        <v>0.69</v>
      </c>
      <c r="CM205" s="14">
        <v>0</v>
      </c>
      <c r="CN205" s="14">
        <v>0.69</v>
      </c>
      <c r="CO205" s="14">
        <v>0.69</v>
      </c>
      <c r="DB205" s="14">
        <v>1.28</v>
      </c>
      <c r="DC205" s="14">
        <v>0</v>
      </c>
      <c r="DD205" s="14">
        <v>1.28</v>
      </c>
      <c r="DE205" s="14">
        <v>1.28</v>
      </c>
      <c r="DR205" s="14">
        <v>1.74</v>
      </c>
      <c r="DV205" s="12">
        <f t="shared" si="10"/>
        <v>0</v>
      </c>
      <c r="DW205" s="12">
        <f t="shared" si="11"/>
        <v>0</v>
      </c>
      <c r="DX205" s="12">
        <f t="shared" si="9"/>
        <v>0</v>
      </c>
    </row>
    <row r="206" spans="1:128" x14ac:dyDescent="0.25">
      <c r="A206" s="293">
        <v>4170</v>
      </c>
      <c r="B206" s="293">
        <v>675358</v>
      </c>
      <c r="C206" s="293">
        <v>1003341</v>
      </c>
      <c r="D206" s="14">
        <v>1962496836</v>
      </c>
      <c r="F206" s="27" t="s">
        <v>1296</v>
      </c>
      <c r="G206" s="12" t="s">
        <v>590</v>
      </c>
      <c r="H206" s="27" t="s">
        <v>1371</v>
      </c>
      <c r="I206" s="12" t="s">
        <v>591</v>
      </c>
      <c r="J206" s="13">
        <v>2.2950819672131102E-2</v>
      </c>
      <c r="K206" s="13">
        <v>5.1063829787233998E-2</v>
      </c>
      <c r="L206" s="13">
        <v>0</v>
      </c>
      <c r="M206" s="13">
        <v>0.14776632302405501</v>
      </c>
      <c r="N206" s="13">
        <v>3.3538610000000003E-2</v>
      </c>
      <c r="O206" s="13">
        <v>5.6668459999999997E-2</v>
      </c>
      <c r="P206" s="13">
        <v>5.2596600000000002E-3</v>
      </c>
      <c r="Q206" s="13">
        <v>0.16064707</v>
      </c>
      <c r="R206" s="13">
        <v>3.3538610000000003E-2</v>
      </c>
      <c r="S206" s="13">
        <v>5.6668459999999997E-2</v>
      </c>
      <c r="T206" s="13">
        <v>5.2596600000000002E-3</v>
      </c>
      <c r="U206" s="13">
        <v>0.16064707</v>
      </c>
      <c r="V206" s="13">
        <v>3.3538610000000003E-2</v>
      </c>
      <c r="W206" s="13">
        <v>5.6668459999999997E-2</v>
      </c>
      <c r="X206" s="13">
        <v>5.2596600000000002E-3</v>
      </c>
      <c r="Y206" s="13">
        <v>0.16064707</v>
      </c>
      <c r="Z206" s="13">
        <v>3.3538610000000003E-2</v>
      </c>
      <c r="AA206" s="13">
        <v>5.6668459999999997E-2</v>
      </c>
      <c r="AB206" s="13">
        <v>5.2596600000000002E-3</v>
      </c>
      <c r="AC206" s="13">
        <v>0.16064707</v>
      </c>
      <c r="AD206" s="13">
        <v>3.3538610000000003E-2</v>
      </c>
      <c r="AE206" s="13">
        <v>5.6668459999999997E-2</v>
      </c>
      <c r="AF206" s="13">
        <v>5.2596600000000002E-3</v>
      </c>
      <c r="AG206" s="13">
        <v>0.16064707</v>
      </c>
      <c r="AH206" s="13">
        <v>3.3538610000000003E-2</v>
      </c>
      <c r="AI206" s="13">
        <v>5.6668459999999997E-2</v>
      </c>
      <c r="AJ206" s="13">
        <v>5.2596600000000002E-3</v>
      </c>
      <c r="AK206" s="13">
        <v>0.16064707</v>
      </c>
      <c r="AL206" s="13">
        <v>3.3538610000000003E-2</v>
      </c>
      <c r="AM206" s="13">
        <v>5.6668459999999997E-2</v>
      </c>
      <c r="AN206" s="13">
        <v>5.2596600000000002E-3</v>
      </c>
      <c r="AO206" s="13">
        <v>0.16064707</v>
      </c>
      <c r="AP206" s="13">
        <v>3.3538610000000003E-2</v>
      </c>
      <c r="AQ206" s="13">
        <v>5.6668459999999997E-2</v>
      </c>
      <c r="AR206" s="13">
        <v>5.2596600000000002E-3</v>
      </c>
      <c r="AS206" s="13">
        <v>0.16064707</v>
      </c>
      <c r="AT206" s="13">
        <v>3.3538610000000003E-2</v>
      </c>
      <c r="AU206" s="13">
        <v>5.6668459999999997E-2</v>
      </c>
      <c r="AV206" s="13">
        <v>5.2596600000000002E-3</v>
      </c>
      <c r="AW206" s="13">
        <v>0.16064707</v>
      </c>
      <c r="AX206" s="13">
        <v>1.2820512820512799E-2</v>
      </c>
      <c r="AY206" s="13">
        <v>1.7857142857142901E-2</v>
      </c>
      <c r="AZ206" s="13">
        <v>0</v>
      </c>
      <c r="BA206" s="13">
        <v>0.121621621621622</v>
      </c>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4">
        <f>+INDEX('Monthy Targets'!V:V,MATCH(FY2018_ALL_Targets!$B206,'Monthy Targets'!$B:$B,0))</f>
        <v>5.63</v>
      </c>
      <c r="CA206" s="14">
        <f>+INDEX('Monthy Targets'!W:W,MATCH(FY2018_ALL_Targets!$B206,'Monthy Targets'!$B:$B,0))</f>
        <v>5.63</v>
      </c>
      <c r="CB206" s="14">
        <f>+INDEX('Monthy Targets'!X:X,MATCH(FY2018_ALL_Targets!$B206,'Monthy Targets'!$B:$B,0))</f>
        <v>5.63</v>
      </c>
      <c r="CC206" s="14">
        <f>+INDEX('Monthy Targets'!Y:Y,MATCH(FY2018_ALL_Targets!$B206,'Monthy Targets'!$B:$B,0))</f>
        <v>5.63</v>
      </c>
      <c r="CD206" s="14">
        <f>+INDEX('Monthy Targets'!Z:Z,MATCH(FY2018_ALL_Targets!$B206,'Monthy Targets'!$B:$B,0))</f>
        <v>5.63</v>
      </c>
      <c r="CE206" s="14">
        <f>+INDEX('Monthy Targets'!AA:AA,MATCH(FY2018_ALL_Targets!$B206,'Monthy Targets'!$B:$B,0))</f>
        <v>0</v>
      </c>
      <c r="CF206" s="14">
        <f>+INDEX('Monthy Targets'!AB:AB,MATCH(FY2018_ALL_Targets!$B206,'Monthy Targets'!$B:$B,0))</f>
        <v>0</v>
      </c>
      <c r="CG206" s="14">
        <f>+INDEX('Monthy Targets'!AC:AC,MATCH(FY2018_ALL_Targets!$B206,'Monthy Targets'!$B:$B,0))</f>
        <v>0</v>
      </c>
      <c r="CH206" s="14">
        <f>+INDEX('Monthy Targets'!AD:AD,MATCH(FY2018_ALL_Targets!$B206,'Monthy Targets'!$B:$B,0))</f>
        <v>0</v>
      </c>
      <c r="CI206" s="14">
        <f>+INDEX('Monthy Targets'!AE:AE,MATCH(FY2018_ALL_Targets!$B206,'Monthy Targets'!$B:$B,0))</f>
        <v>0</v>
      </c>
      <c r="CJ206" s="14">
        <f>+INDEX('Monthy Targets'!AF:AF,MATCH(FY2018_ALL_Targets!$B206,'Monthy Targets'!$B:$B,0))</f>
        <v>0</v>
      </c>
      <c r="CK206" s="14">
        <f>+INDEX('Monthy Targets'!AG:AG,MATCH(FY2018_ALL_Targets!$B206,'Monthy Targets'!$B:$B,0))</f>
        <v>0</v>
      </c>
      <c r="CL206" s="14">
        <v>0.38</v>
      </c>
      <c r="CM206" s="14">
        <v>0.38</v>
      </c>
      <c r="CN206" s="14">
        <v>0.38</v>
      </c>
      <c r="CO206" s="14">
        <v>0.38</v>
      </c>
      <c r="DB206" s="14">
        <v>0.7</v>
      </c>
      <c r="DC206" s="14">
        <v>0.7</v>
      </c>
      <c r="DD206" s="14">
        <v>0.7</v>
      </c>
      <c r="DE206" s="14">
        <v>0.7</v>
      </c>
      <c r="DR206" s="14">
        <v>1.06</v>
      </c>
      <c r="DV206" s="12">
        <f t="shared" si="10"/>
        <v>0</v>
      </c>
      <c r="DW206" s="12">
        <f t="shared" si="11"/>
        <v>0</v>
      </c>
      <c r="DX206" s="12">
        <f t="shared" si="9"/>
        <v>0</v>
      </c>
    </row>
    <row r="207" spans="1:128" x14ac:dyDescent="0.25">
      <c r="A207" s="293">
        <v>4029</v>
      </c>
      <c r="B207" s="293">
        <v>675360</v>
      </c>
      <c r="C207" s="293">
        <v>1026602</v>
      </c>
      <c r="D207" s="14">
        <v>1871991802</v>
      </c>
      <c r="F207" s="27" t="s">
        <v>1274</v>
      </c>
      <c r="G207" s="12" t="s">
        <v>162</v>
      </c>
      <c r="H207" s="27" t="s">
        <v>1407</v>
      </c>
      <c r="I207" s="12" t="s">
        <v>163</v>
      </c>
      <c r="J207" s="13">
        <v>6.82492581602374E-2</v>
      </c>
      <c r="K207" s="13">
        <v>1.6853932584269701E-2</v>
      </c>
      <c r="L207" s="13">
        <v>0</v>
      </c>
      <c r="M207" s="13">
        <v>0.2018779342723</v>
      </c>
      <c r="N207" s="13">
        <v>3.3538610000000003E-2</v>
      </c>
      <c r="O207" s="13">
        <v>5.6668459999999997E-2</v>
      </c>
      <c r="P207" s="13">
        <v>5.2596600000000002E-3</v>
      </c>
      <c r="Q207" s="13">
        <v>0.16064707</v>
      </c>
      <c r="R207" s="13">
        <v>6.7089020771513394E-2</v>
      </c>
      <c r="S207" s="13">
        <v>5.6668459999999997E-2</v>
      </c>
      <c r="T207" s="13">
        <v>5.2596600000000002E-3</v>
      </c>
      <c r="U207" s="13">
        <v>0.198446009389671</v>
      </c>
      <c r="V207" s="13">
        <v>6.4836795252225493E-2</v>
      </c>
      <c r="W207" s="13">
        <v>5.6668459999999997E-2</v>
      </c>
      <c r="X207" s="13">
        <v>5.2596600000000002E-3</v>
      </c>
      <c r="Y207" s="13">
        <v>0.19178403755868501</v>
      </c>
      <c r="Z207" s="13">
        <v>6.5928783382789305E-2</v>
      </c>
      <c r="AA207" s="13">
        <v>5.6668459999999997E-2</v>
      </c>
      <c r="AB207" s="13">
        <v>5.2596600000000002E-3</v>
      </c>
      <c r="AC207" s="13">
        <v>0.195014084507042</v>
      </c>
      <c r="AD207" s="13">
        <v>6.14243323442136E-2</v>
      </c>
      <c r="AE207" s="13">
        <v>5.6668459999999997E-2</v>
      </c>
      <c r="AF207" s="13">
        <v>5.2596600000000002E-3</v>
      </c>
      <c r="AG207" s="13">
        <v>0.18169014084506999</v>
      </c>
      <c r="AH207" s="13">
        <v>6.4768545994065299E-2</v>
      </c>
      <c r="AI207" s="13">
        <v>5.6668459999999997E-2</v>
      </c>
      <c r="AJ207" s="13">
        <v>5.2596600000000002E-3</v>
      </c>
      <c r="AK207" s="13">
        <v>0.191582159624413</v>
      </c>
      <c r="AL207" s="13">
        <v>5.8011869436201798E-2</v>
      </c>
      <c r="AM207" s="13">
        <v>5.6668459999999997E-2</v>
      </c>
      <c r="AN207" s="13">
        <v>5.2596600000000002E-3</v>
      </c>
      <c r="AO207" s="13">
        <v>0.17159624413145499</v>
      </c>
      <c r="AP207" s="13">
        <v>6.3471810089020794E-2</v>
      </c>
      <c r="AQ207" s="13">
        <v>5.6668459999999997E-2</v>
      </c>
      <c r="AR207" s="13">
        <v>5.2596600000000002E-3</v>
      </c>
      <c r="AS207" s="13">
        <v>0.187746478873239</v>
      </c>
      <c r="AT207" s="13">
        <v>5.4599406528189898E-2</v>
      </c>
      <c r="AU207" s="13">
        <v>5.6668459999999997E-2</v>
      </c>
      <c r="AV207" s="13">
        <v>5.2596600000000002E-3</v>
      </c>
      <c r="AW207" s="13">
        <v>0.16150234741784</v>
      </c>
      <c r="AX207" s="13">
        <v>0</v>
      </c>
      <c r="AY207" s="13">
        <v>8.5106382978723402E-2</v>
      </c>
      <c r="AZ207" s="13">
        <v>0</v>
      </c>
      <c r="BA207" s="13">
        <v>0.25</v>
      </c>
      <c r="BB207" s="13"/>
      <c r="BC207" s="13"/>
      <c r="BD207" s="13"/>
      <c r="BE207" s="13"/>
      <c r="BF207" s="13"/>
      <c r="BG207" s="13"/>
      <c r="BH207" s="13"/>
      <c r="BI207" s="13"/>
      <c r="BJ207" s="13"/>
      <c r="BK207" s="13"/>
      <c r="BL207" s="13"/>
      <c r="BM207" s="13"/>
      <c r="BN207" s="13"/>
      <c r="BO207" s="13"/>
      <c r="BP207" s="13"/>
      <c r="BQ207" s="13"/>
      <c r="BR207" s="13"/>
      <c r="BS207" s="13"/>
      <c r="BT207" s="13"/>
      <c r="BU207" s="13"/>
      <c r="BV207" s="13"/>
      <c r="BW207" s="13"/>
      <c r="BX207" s="13"/>
      <c r="BY207" s="13"/>
      <c r="BZ207" s="14">
        <f>+INDEX('Monthy Targets'!V:V,MATCH(FY2018_ALL_Targets!$B207,'Monthy Targets'!$B:$B,0))</f>
        <v>11.02</v>
      </c>
      <c r="CA207" s="14">
        <f>+INDEX('Monthy Targets'!W:W,MATCH(FY2018_ALL_Targets!$B207,'Monthy Targets'!$B:$B,0))</f>
        <v>11.02</v>
      </c>
      <c r="CB207" s="14">
        <f>+INDEX('Monthy Targets'!X:X,MATCH(FY2018_ALL_Targets!$B207,'Monthy Targets'!$B:$B,0))</f>
        <v>11.02</v>
      </c>
      <c r="CC207" s="14">
        <f>+INDEX('Monthy Targets'!Y:Y,MATCH(FY2018_ALL_Targets!$B207,'Monthy Targets'!$B:$B,0))</f>
        <v>11.02</v>
      </c>
      <c r="CD207" s="14">
        <f>+INDEX('Monthy Targets'!Z:Z,MATCH(FY2018_ALL_Targets!$B207,'Monthy Targets'!$B:$B,0))</f>
        <v>11.02</v>
      </c>
      <c r="CE207" s="14">
        <f>+INDEX('Monthy Targets'!AA:AA,MATCH(FY2018_ALL_Targets!$B207,'Monthy Targets'!$B:$B,0))</f>
        <v>0</v>
      </c>
      <c r="CF207" s="14">
        <f>+INDEX('Monthy Targets'!AB:AB,MATCH(FY2018_ALL_Targets!$B207,'Monthy Targets'!$B:$B,0))</f>
        <v>0</v>
      </c>
      <c r="CG207" s="14">
        <f>+INDEX('Monthy Targets'!AC:AC,MATCH(FY2018_ALL_Targets!$B207,'Monthy Targets'!$B:$B,0))</f>
        <v>0</v>
      </c>
      <c r="CH207" s="14">
        <f>+INDEX('Monthy Targets'!AD:AD,MATCH(FY2018_ALL_Targets!$B207,'Monthy Targets'!$B:$B,0))</f>
        <v>0</v>
      </c>
      <c r="CI207" s="14">
        <f>+INDEX('Monthy Targets'!AE:AE,MATCH(FY2018_ALL_Targets!$B207,'Monthy Targets'!$B:$B,0))</f>
        <v>0</v>
      </c>
      <c r="CJ207" s="14">
        <f>+INDEX('Monthy Targets'!AF:AF,MATCH(FY2018_ALL_Targets!$B207,'Monthy Targets'!$B:$B,0))</f>
        <v>0</v>
      </c>
      <c r="CK207" s="14">
        <f>+INDEX('Monthy Targets'!AG:AG,MATCH(FY2018_ALL_Targets!$B207,'Monthy Targets'!$B:$B,0))</f>
        <v>0</v>
      </c>
      <c r="CL207" s="14">
        <v>0.73</v>
      </c>
      <c r="CM207" s="14">
        <v>0</v>
      </c>
      <c r="CN207" s="14">
        <v>0.73</v>
      </c>
      <c r="CO207" s="14">
        <v>0</v>
      </c>
      <c r="DB207" s="14">
        <v>1.36</v>
      </c>
      <c r="DC207" s="14">
        <v>0</v>
      </c>
      <c r="DD207" s="14">
        <v>1.36</v>
      </c>
      <c r="DE207" s="14">
        <v>0</v>
      </c>
      <c r="DR207" s="14">
        <v>1.62</v>
      </c>
      <c r="DV207" s="12">
        <f t="shared" si="10"/>
        <v>0</v>
      </c>
      <c r="DW207" s="12">
        <f t="shared" si="11"/>
        <v>0</v>
      </c>
      <c r="DX207" s="12">
        <f t="shared" si="9"/>
        <v>0</v>
      </c>
    </row>
    <row r="208" spans="1:128" x14ac:dyDescent="0.25">
      <c r="A208" s="293">
        <v>4115</v>
      </c>
      <c r="B208" s="293">
        <v>675361</v>
      </c>
      <c r="C208" s="293">
        <v>1025686</v>
      </c>
      <c r="D208" s="14">
        <v>1932520020</v>
      </c>
      <c r="F208" s="27" t="s">
        <v>1279</v>
      </c>
      <c r="G208" s="12" t="s">
        <v>574</v>
      </c>
      <c r="H208" s="27" t="s">
        <v>1291</v>
      </c>
      <c r="I208" s="12" t="s">
        <v>575</v>
      </c>
      <c r="J208" s="13">
        <v>2.9484029484029499E-2</v>
      </c>
      <c r="K208" s="13">
        <v>9.2050209205020897E-2</v>
      </c>
      <c r="L208" s="13">
        <v>0</v>
      </c>
      <c r="M208" s="13">
        <v>7.02247191011236E-2</v>
      </c>
      <c r="N208" s="13">
        <v>3.3538610000000003E-2</v>
      </c>
      <c r="O208" s="13">
        <v>5.6668459999999997E-2</v>
      </c>
      <c r="P208" s="13">
        <v>5.2596600000000002E-3</v>
      </c>
      <c r="Q208" s="13">
        <v>0.16064707</v>
      </c>
      <c r="R208" s="13">
        <v>3.3538610000000003E-2</v>
      </c>
      <c r="S208" s="13">
        <v>9.0485355648535604E-2</v>
      </c>
      <c r="T208" s="13">
        <v>5.2596600000000002E-3</v>
      </c>
      <c r="U208" s="13">
        <v>0.16064707</v>
      </c>
      <c r="V208" s="13">
        <v>3.3538610000000003E-2</v>
      </c>
      <c r="W208" s="13">
        <v>8.7447698744769903E-2</v>
      </c>
      <c r="X208" s="13">
        <v>5.2596600000000002E-3</v>
      </c>
      <c r="Y208" s="13">
        <v>0.16064707</v>
      </c>
      <c r="Z208" s="13">
        <v>3.3538610000000003E-2</v>
      </c>
      <c r="AA208" s="13">
        <v>8.8920502092050199E-2</v>
      </c>
      <c r="AB208" s="13">
        <v>5.2596600000000002E-3</v>
      </c>
      <c r="AC208" s="13">
        <v>0.16064707</v>
      </c>
      <c r="AD208" s="13">
        <v>3.3538610000000003E-2</v>
      </c>
      <c r="AE208" s="13">
        <v>8.2845188284518798E-2</v>
      </c>
      <c r="AF208" s="13">
        <v>5.2596600000000002E-3</v>
      </c>
      <c r="AG208" s="13">
        <v>0.16064707</v>
      </c>
      <c r="AH208" s="13">
        <v>3.3538610000000003E-2</v>
      </c>
      <c r="AI208" s="13">
        <v>8.7355648535564906E-2</v>
      </c>
      <c r="AJ208" s="13">
        <v>5.2596600000000002E-3</v>
      </c>
      <c r="AK208" s="13">
        <v>0.16064707</v>
      </c>
      <c r="AL208" s="13">
        <v>3.3538610000000003E-2</v>
      </c>
      <c r="AM208" s="13">
        <v>7.8242677824267803E-2</v>
      </c>
      <c r="AN208" s="13">
        <v>5.2596600000000002E-3</v>
      </c>
      <c r="AO208" s="13">
        <v>0.16064707</v>
      </c>
      <c r="AP208" s="13">
        <v>3.3538610000000003E-2</v>
      </c>
      <c r="AQ208" s="13">
        <v>8.5606694560669494E-2</v>
      </c>
      <c r="AR208" s="13">
        <v>5.2596600000000002E-3</v>
      </c>
      <c r="AS208" s="13">
        <v>0.16064707</v>
      </c>
      <c r="AT208" s="13">
        <v>3.3538610000000003E-2</v>
      </c>
      <c r="AU208" s="13">
        <v>7.3640167364016698E-2</v>
      </c>
      <c r="AV208" s="13">
        <v>5.2596600000000002E-3</v>
      </c>
      <c r="AW208" s="13">
        <v>0.16064707</v>
      </c>
      <c r="AX208" s="13">
        <v>0.05</v>
      </c>
      <c r="AY208" s="13">
        <v>6.15384615384615E-2</v>
      </c>
      <c r="AZ208" s="13">
        <v>0</v>
      </c>
      <c r="BA208" s="13">
        <v>0.14606741573033699</v>
      </c>
      <c r="BB208" s="13"/>
      <c r="BC208" s="13"/>
      <c r="BD208" s="13"/>
      <c r="BE208" s="13"/>
      <c r="BF208" s="13"/>
      <c r="BG208" s="13"/>
      <c r="BH208" s="13"/>
      <c r="BI208" s="13"/>
      <c r="BJ208" s="13"/>
      <c r="BK208" s="13"/>
      <c r="BL208" s="13"/>
      <c r="BM208" s="13"/>
      <c r="BN208" s="13"/>
      <c r="BO208" s="13"/>
      <c r="BP208" s="13"/>
      <c r="BQ208" s="13"/>
      <c r="BR208" s="13"/>
      <c r="BS208" s="13"/>
      <c r="BT208" s="13"/>
      <c r="BU208" s="13"/>
      <c r="BV208" s="13"/>
      <c r="BW208" s="13"/>
      <c r="BX208" s="13"/>
      <c r="BY208" s="13"/>
      <c r="BZ208" s="14">
        <f>+INDEX('Monthy Targets'!V:V,MATCH(FY2018_ALL_Targets!$B208,'Monthy Targets'!$B:$B,0))</f>
        <v>5.92</v>
      </c>
      <c r="CA208" s="14">
        <f>+INDEX('Monthy Targets'!W:W,MATCH(FY2018_ALL_Targets!$B208,'Monthy Targets'!$B:$B,0))</f>
        <v>5.92</v>
      </c>
      <c r="CB208" s="14">
        <f>+INDEX('Monthy Targets'!X:X,MATCH(FY2018_ALL_Targets!$B208,'Monthy Targets'!$B:$B,0))</f>
        <v>5.92</v>
      </c>
      <c r="CC208" s="14">
        <f>+INDEX('Monthy Targets'!Y:Y,MATCH(FY2018_ALL_Targets!$B208,'Monthy Targets'!$B:$B,0))</f>
        <v>5.92</v>
      </c>
      <c r="CD208" s="14">
        <f>+INDEX('Monthy Targets'!Z:Z,MATCH(FY2018_ALL_Targets!$B208,'Monthy Targets'!$B:$B,0))</f>
        <v>5.92</v>
      </c>
      <c r="CE208" s="14">
        <f>+INDEX('Monthy Targets'!AA:AA,MATCH(FY2018_ALL_Targets!$B208,'Monthy Targets'!$B:$B,0))</f>
        <v>0</v>
      </c>
      <c r="CF208" s="14">
        <f>+INDEX('Monthy Targets'!AB:AB,MATCH(FY2018_ALL_Targets!$B208,'Monthy Targets'!$B:$B,0))</f>
        <v>0</v>
      </c>
      <c r="CG208" s="14">
        <f>+INDEX('Monthy Targets'!AC:AC,MATCH(FY2018_ALL_Targets!$B208,'Monthy Targets'!$B:$B,0))</f>
        <v>0</v>
      </c>
      <c r="CH208" s="14">
        <f>+INDEX('Monthy Targets'!AD:AD,MATCH(FY2018_ALL_Targets!$B208,'Monthy Targets'!$B:$B,0))</f>
        <v>0</v>
      </c>
      <c r="CI208" s="14">
        <f>+INDEX('Monthy Targets'!AE:AE,MATCH(FY2018_ALL_Targets!$B208,'Monthy Targets'!$B:$B,0))</f>
        <v>0</v>
      </c>
      <c r="CJ208" s="14">
        <f>+INDEX('Monthy Targets'!AF:AF,MATCH(FY2018_ALL_Targets!$B208,'Monthy Targets'!$B:$B,0))</f>
        <v>0</v>
      </c>
      <c r="CK208" s="14">
        <f>+INDEX('Monthy Targets'!AG:AG,MATCH(FY2018_ALL_Targets!$B208,'Monthy Targets'!$B:$B,0))</f>
        <v>0</v>
      </c>
      <c r="CL208" s="14">
        <v>0</v>
      </c>
      <c r="CM208" s="14">
        <v>0.39</v>
      </c>
      <c r="CN208" s="14">
        <v>0.39</v>
      </c>
      <c r="CO208" s="14">
        <v>0.39</v>
      </c>
      <c r="DB208" s="14">
        <v>0</v>
      </c>
      <c r="DC208" s="14">
        <v>0.73</v>
      </c>
      <c r="DD208" s="14">
        <v>0.73</v>
      </c>
      <c r="DE208" s="14">
        <v>0.73</v>
      </c>
      <c r="DR208" s="14">
        <v>0.99</v>
      </c>
      <c r="DV208" s="12">
        <f t="shared" si="10"/>
        <v>0</v>
      </c>
      <c r="DW208" s="12">
        <f t="shared" si="11"/>
        <v>0</v>
      </c>
      <c r="DX208" s="12">
        <f t="shared" si="9"/>
        <v>0</v>
      </c>
    </row>
    <row r="209" spans="1:128" x14ac:dyDescent="0.25">
      <c r="A209" s="293">
        <v>5032</v>
      </c>
      <c r="B209" s="293">
        <v>675363</v>
      </c>
      <c r="C209" s="293">
        <v>1027203</v>
      </c>
      <c r="D209" s="14">
        <v>1134240427</v>
      </c>
      <c r="F209" s="27" t="s">
        <v>1408</v>
      </c>
      <c r="G209" s="12" t="s">
        <v>917</v>
      </c>
      <c r="H209" s="27" t="s">
        <v>1492</v>
      </c>
      <c r="I209" s="12" t="s">
        <v>918</v>
      </c>
      <c r="J209" s="13">
        <v>0.04</v>
      </c>
      <c r="K209" s="13">
        <v>3.5175879396984903E-2</v>
      </c>
      <c r="L209" s="13">
        <v>4.0000000000000001E-3</v>
      </c>
      <c r="M209" s="13">
        <v>0.28326180257510702</v>
      </c>
      <c r="N209" s="13">
        <v>3.3538610000000003E-2</v>
      </c>
      <c r="O209" s="13">
        <v>5.6668459999999997E-2</v>
      </c>
      <c r="P209" s="13">
        <v>5.2596600000000002E-3</v>
      </c>
      <c r="Q209" s="13">
        <v>0.16064707</v>
      </c>
      <c r="R209" s="13">
        <v>3.9320000000000001E-2</v>
      </c>
      <c r="S209" s="13">
        <v>5.6668459999999997E-2</v>
      </c>
      <c r="T209" s="13">
        <v>5.2596600000000002E-3</v>
      </c>
      <c r="U209" s="13">
        <v>0.27844635193132999</v>
      </c>
      <c r="V209" s="13">
        <v>3.7999999999999999E-2</v>
      </c>
      <c r="W209" s="13">
        <v>5.6668459999999997E-2</v>
      </c>
      <c r="X209" s="13">
        <v>5.2596600000000002E-3</v>
      </c>
      <c r="Y209" s="13">
        <v>0.26909871244635197</v>
      </c>
      <c r="Z209" s="13">
        <v>3.8640000000000001E-2</v>
      </c>
      <c r="AA209" s="13">
        <v>5.6668459999999997E-2</v>
      </c>
      <c r="AB209" s="13">
        <v>5.2596600000000002E-3</v>
      </c>
      <c r="AC209" s="13">
        <v>0.27363090128755402</v>
      </c>
      <c r="AD209" s="13">
        <v>3.5999999999999997E-2</v>
      </c>
      <c r="AE209" s="13">
        <v>5.6668459999999997E-2</v>
      </c>
      <c r="AF209" s="13">
        <v>5.2596600000000002E-3</v>
      </c>
      <c r="AG209" s="13">
        <v>0.25493562231759698</v>
      </c>
      <c r="AH209" s="13">
        <v>3.7960000000000001E-2</v>
      </c>
      <c r="AI209" s="13">
        <v>5.6668459999999997E-2</v>
      </c>
      <c r="AJ209" s="13">
        <v>5.2596600000000002E-3</v>
      </c>
      <c r="AK209" s="13">
        <v>0.26881545064377699</v>
      </c>
      <c r="AL209" s="13">
        <v>3.4000000000000002E-2</v>
      </c>
      <c r="AM209" s="13">
        <v>5.6668459999999997E-2</v>
      </c>
      <c r="AN209" s="13">
        <v>5.2596600000000002E-3</v>
      </c>
      <c r="AO209" s="13">
        <v>0.24077253218884101</v>
      </c>
      <c r="AP209" s="13">
        <v>3.7199999999999997E-2</v>
      </c>
      <c r="AQ209" s="13">
        <v>5.6668459999999997E-2</v>
      </c>
      <c r="AR209" s="13">
        <v>5.2596600000000002E-3</v>
      </c>
      <c r="AS209" s="13">
        <v>0.26343347639484999</v>
      </c>
      <c r="AT209" s="13">
        <v>3.3538610000000003E-2</v>
      </c>
      <c r="AU209" s="13">
        <v>5.6668459999999997E-2</v>
      </c>
      <c r="AV209" s="13">
        <v>5.2596600000000002E-3</v>
      </c>
      <c r="AW209" s="13">
        <v>0.22660944206008601</v>
      </c>
      <c r="AX209" s="13">
        <v>5.0847457627118599E-2</v>
      </c>
      <c r="AY209" s="13">
        <v>6.1224489795918401E-2</v>
      </c>
      <c r="AZ209" s="13">
        <v>0</v>
      </c>
      <c r="BA209" s="13">
        <v>0.18518518518518501</v>
      </c>
      <c r="BB209" s="13"/>
      <c r="BC209" s="13"/>
      <c r="BD209" s="13"/>
      <c r="BE209" s="13"/>
      <c r="BF209" s="13"/>
      <c r="BG209" s="13"/>
      <c r="BH209" s="13"/>
      <c r="BI209" s="13"/>
      <c r="BJ209" s="13"/>
      <c r="BK209" s="13"/>
      <c r="BL209" s="13"/>
      <c r="BM209" s="13"/>
      <c r="BN209" s="13"/>
      <c r="BO209" s="13"/>
      <c r="BP209" s="13"/>
      <c r="BQ209" s="13"/>
      <c r="BR209" s="13"/>
      <c r="BS209" s="13"/>
      <c r="BT209" s="13"/>
      <c r="BU209" s="13"/>
      <c r="BV209" s="13"/>
      <c r="BW209" s="13"/>
      <c r="BX209" s="13"/>
      <c r="BY209" s="13"/>
      <c r="BZ209" s="14">
        <f>+INDEX('Monthy Targets'!V:V,MATCH(FY2018_ALL_Targets!$B209,'Monthy Targets'!$B:$B,0))</f>
        <v>0</v>
      </c>
      <c r="CA209" s="14">
        <f>+INDEX('Monthy Targets'!W:W,MATCH(FY2018_ALL_Targets!$B209,'Monthy Targets'!$B:$B,0))</f>
        <v>0</v>
      </c>
      <c r="CB209" s="14">
        <f>+INDEX('Monthy Targets'!X:X,MATCH(FY2018_ALL_Targets!$B209,'Monthy Targets'!$B:$B,0))</f>
        <v>0</v>
      </c>
      <c r="CC209" s="14">
        <f>+INDEX('Monthy Targets'!Y:Y,MATCH(FY2018_ALL_Targets!$B209,'Monthy Targets'!$B:$B,0))</f>
        <v>0</v>
      </c>
      <c r="CD209" s="14">
        <f>+INDEX('Monthy Targets'!Z:Z,MATCH(FY2018_ALL_Targets!$B209,'Monthy Targets'!$B:$B,0))</f>
        <v>0</v>
      </c>
      <c r="CE209" s="14">
        <f>+INDEX('Monthy Targets'!AA:AA,MATCH(FY2018_ALL_Targets!$B209,'Monthy Targets'!$B:$B,0))</f>
        <v>0</v>
      </c>
      <c r="CF209" s="14">
        <f>+INDEX('Monthy Targets'!AB:AB,MATCH(FY2018_ALL_Targets!$B209,'Monthy Targets'!$B:$B,0))</f>
        <v>0</v>
      </c>
      <c r="CG209" s="14">
        <f>+INDEX('Monthy Targets'!AC:AC,MATCH(FY2018_ALL_Targets!$B209,'Monthy Targets'!$B:$B,0))</f>
        <v>0</v>
      </c>
      <c r="CH209" s="14">
        <f>+INDEX('Monthy Targets'!AD:AD,MATCH(FY2018_ALL_Targets!$B209,'Monthy Targets'!$B:$B,0))</f>
        <v>0</v>
      </c>
      <c r="CI209" s="14">
        <f>+INDEX('Monthy Targets'!AE:AE,MATCH(FY2018_ALL_Targets!$B209,'Monthy Targets'!$B:$B,0))</f>
        <v>0</v>
      </c>
      <c r="CJ209" s="14">
        <f>+INDEX('Monthy Targets'!AF:AF,MATCH(FY2018_ALL_Targets!$B209,'Monthy Targets'!$B:$B,0))</f>
        <v>0</v>
      </c>
      <c r="CK209" s="14">
        <f>+INDEX('Monthy Targets'!AG:AG,MATCH(FY2018_ALL_Targets!$B209,'Monthy Targets'!$B:$B,0))</f>
        <v>0</v>
      </c>
      <c r="CL209" s="14">
        <v>0</v>
      </c>
      <c r="CM209" s="14">
        <v>0</v>
      </c>
      <c r="CN209" s="14">
        <v>1</v>
      </c>
      <c r="CO209" s="14">
        <v>1</v>
      </c>
      <c r="DB209" s="14">
        <v>0</v>
      </c>
      <c r="DC209" s="14">
        <v>0</v>
      </c>
      <c r="DD209" s="14">
        <v>1.85</v>
      </c>
      <c r="DE209" s="14">
        <v>1.85</v>
      </c>
      <c r="DR209" s="14">
        <v>0.61</v>
      </c>
      <c r="DV209" s="12">
        <f t="shared" si="10"/>
        <v>0</v>
      </c>
      <c r="DW209" s="12">
        <f t="shared" si="11"/>
        <v>0</v>
      </c>
      <c r="DX209" s="12">
        <f t="shared" si="9"/>
        <v>0</v>
      </c>
    </row>
    <row r="210" spans="1:128" x14ac:dyDescent="0.25">
      <c r="A210" s="293">
        <v>4247</v>
      </c>
      <c r="B210" s="293">
        <v>675364</v>
      </c>
      <c r="C210" s="293">
        <v>1026316</v>
      </c>
      <c r="D210" s="14">
        <v>1831593029</v>
      </c>
      <c r="F210" s="27" t="s">
        <v>1258</v>
      </c>
      <c r="G210" s="12" t="s">
        <v>606</v>
      </c>
      <c r="H210" s="27" t="s">
        <v>1415</v>
      </c>
      <c r="I210" s="12" t="s">
        <v>607</v>
      </c>
      <c r="J210" s="13">
        <v>4.2553191489361701E-2</v>
      </c>
      <c r="K210" s="13">
        <v>0.120481927710843</v>
      </c>
      <c r="L210" s="13">
        <v>7.09219858156028E-3</v>
      </c>
      <c r="M210" s="13">
        <v>0.316176470588235</v>
      </c>
      <c r="N210" s="13">
        <v>3.3538610000000003E-2</v>
      </c>
      <c r="O210" s="13">
        <v>5.6668459999999997E-2</v>
      </c>
      <c r="P210" s="13">
        <v>5.2596600000000002E-3</v>
      </c>
      <c r="Q210" s="13">
        <v>0.16064707</v>
      </c>
      <c r="R210" s="13">
        <v>4.1829787234042501E-2</v>
      </c>
      <c r="S210" s="13">
        <v>0.11843373493975901</v>
      </c>
      <c r="T210" s="13">
        <v>6.97163120567376E-3</v>
      </c>
      <c r="U210" s="13">
        <v>0.31080147058823498</v>
      </c>
      <c r="V210" s="13">
        <v>4.0425531914893599E-2</v>
      </c>
      <c r="W210" s="13">
        <v>0.114457831325301</v>
      </c>
      <c r="X210" s="13">
        <v>6.7375886524822697E-3</v>
      </c>
      <c r="Y210" s="13">
        <v>0.30036764705882402</v>
      </c>
      <c r="Z210" s="13">
        <v>4.1106382978723398E-2</v>
      </c>
      <c r="AA210" s="13">
        <v>0.116385542168675</v>
      </c>
      <c r="AB210" s="13">
        <v>6.8510638297872304E-3</v>
      </c>
      <c r="AC210" s="13">
        <v>0.30542647058823502</v>
      </c>
      <c r="AD210" s="13">
        <v>3.8297872340425497E-2</v>
      </c>
      <c r="AE210" s="13">
        <v>0.108433734939759</v>
      </c>
      <c r="AF210" s="13">
        <v>6.3829787234042602E-3</v>
      </c>
      <c r="AG210" s="13">
        <v>0.28455882352941197</v>
      </c>
      <c r="AH210" s="13">
        <v>4.0382978723404302E-2</v>
      </c>
      <c r="AI210" s="13">
        <v>0.11433734939758999</v>
      </c>
      <c r="AJ210" s="13">
        <v>6.7304964539007103E-3</v>
      </c>
      <c r="AK210" s="13">
        <v>0.300051470588235</v>
      </c>
      <c r="AL210" s="13">
        <v>3.6170212765957402E-2</v>
      </c>
      <c r="AM210" s="13">
        <v>0.102409638554217</v>
      </c>
      <c r="AN210" s="13">
        <v>6.0283687943262403E-3</v>
      </c>
      <c r="AO210" s="13">
        <v>0.26874999999999999</v>
      </c>
      <c r="AP210" s="13">
        <v>3.9574468085106403E-2</v>
      </c>
      <c r="AQ210" s="13">
        <v>0.11204819277108399</v>
      </c>
      <c r="AR210" s="13">
        <v>6.5957446808510602E-3</v>
      </c>
      <c r="AS210" s="13">
        <v>0.29404411764705901</v>
      </c>
      <c r="AT210" s="13">
        <v>3.4042553191489397E-2</v>
      </c>
      <c r="AU210" s="13">
        <v>9.6385542168674704E-2</v>
      </c>
      <c r="AV210" s="13">
        <v>5.6737588652482299E-3</v>
      </c>
      <c r="AW210" s="13">
        <v>0.252941176470588</v>
      </c>
      <c r="AX210" s="13">
        <v>6.0606060606060601E-2</v>
      </c>
      <c r="AY210" s="13">
        <v>0</v>
      </c>
      <c r="AZ210" s="13">
        <v>0</v>
      </c>
      <c r="BA210" s="13">
        <v>0.25806451612903197</v>
      </c>
      <c r="BB210" s="13"/>
      <c r="BC210" s="13"/>
      <c r="BD210" s="13"/>
      <c r="BE210" s="13"/>
      <c r="BF210" s="13"/>
      <c r="BG210" s="13"/>
      <c r="BH210" s="13"/>
      <c r="BI210" s="13"/>
      <c r="BJ210" s="13"/>
      <c r="BK210" s="13"/>
      <c r="BL210" s="13"/>
      <c r="BM210" s="13"/>
      <c r="BN210" s="13"/>
      <c r="BO210" s="13"/>
      <c r="BP210" s="13"/>
      <c r="BQ210" s="13"/>
      <c r="BR210" s="13"/>
      <c r="BS210" s="13"/>
      <c r="BT210" s="13"/>
      <c r="BU210" s="13"/>
      <c r="BV210" s="13"/>
      <c r="BW210" s="13"/>
      <c r="BX210" s="13"/>
      <c r="BY210" s="13"/>
      <c r="BZ210" s="14">
        <f>+INDEX('Monthy Targets'!V:V,MATCH(FY2018_ALL_Targets!$B210,'Monthy Targets'!$B:$B,0))</f>
        <v>2.69</v>
      </c>
      <c r="CA210" s="14">
        <f>+INDEX('Monthy Targets'!W:W,MATCH(FY2018_ALL_Targets!$B210,'Monthy Targets'!$B:$B,0))</f>
        <v>2.69</v>
      </c>
      <c r="CB210" s="14">
        <f>+INDEX('Monthy Targets'!X:X,MATCH(FY2018_ALL_Targets!$B210,'Monthy Targets'!$B:$B,0))</f>
        <v>2.69</v>
      </c>
      <c r="CC210" s="14">
        <f>+INDEX('Monthy Targets'!Y:Y,MATCH(FY2018_ALL_Targets!$B210,'Monthy Targets'!$B:$B,0))</f>
        <v>2.69</v>
      </c>
      <c r="CD210" s="14">
        <f>+INDEX('Monthy Targets'!Z:Z,MATCH(FY2018_ALL_Targets!$B210,'Monthy Targets'!$B:$B,0))</f>
        <v>2.69</v>
      </c>
      <c r="CE210" s="14">
        <f>+INDEX('Monthy Targets'!AA:AA,MATCH(FY2018_ALL_Targets!$B210,'Monthy Targets'!$B:$B,0))</f>
        <v>0</v>
      </c>
      <c r="CF210" s="14">
        <f>+INDEX('Monthy Targets'!AB:AB,MATCH(FY2018_ALL_Targets!$B210,'Monthy Targets'!$B:$B,0))</f>
        <v>0</v>
      </c>
      <c r="CG210" s="14">
        <f>+INDEX('Monthy Targets'!AC:AC,MATCH(FY2018_ALL_Targets!$B210,'Monthy Targets'!$B:$B,0))</f>
        <v>0</v>
      </c>
      <c r="CH210" s="14">
        <f>+INDEX('Monthy Targets'!AD:AD,MATCH(FY2018_ALL_Targets!$B210,'Monthy Targets'!$B:$B,0))</f>
        <v>0</v>
      </c>
      <c r="CI210" s="14">
        <f>+INDEX('Monthy Targets'!AE:AE,MATCH(FY2018_ALL_Targets!$B210,'Monthy Targets'!$B:$B,0))</f>
        <v>0</v>
      </c>
      <c r="CJ210" s="14">
        <f>+INDEX('Monthy Targets'!AF:AF,MATCH(FY2018_ALL_Targets!$B210,'Monthy Targets'!$B:$B,0))</f>
        <v>0</v>
      </c>
      <c r="CK210" s="14">
        <f>+INDEX('Monthy Targets'!AG:AG,MATCH(FY2018_ALL_Targets!$B210,'Monthy Targets'!$B:$B,0))</f>
        <v>0</v>
      </c>
      <c r="CL210" s="14">
        <v>0</v>
      </c>
      <c r="CM210" s="14">
        <v>0.18</v>
      </c>
      <c r="CN210" s="14">
        <v>0.18</v>
      </c>
      <c r="CO210" s="14">
        <v>0.18</v>
      </c>
      <c r="DB210" s="14">
        <v>0</v>
      </c>
      <c r="DC210" s="14">
        <v>0.33</v>
      </c>
      <c r="DD210" s="14">
        <v>0.33</v>
      </c>
      <c r="DE210" s="14">
        <v>0.33</v>
      </c>
      <c r="DR210" s="14">
        <v>0.45</v>
      </c>
      <c r="DV210" s="12">
        <f t="shared" si="10"/>
        <v>0</v>
      </c>
      <c r="DW210" s="12">
        <f t="shared" si="11"/>
        <v>0</v>
      </c>
      <c r="DX210" s="12">
        <f t="shared" si="9"/>
        <v>0</v>
      </c>
    </row>
    <row r="211" spans="1:128" x14ac:dyDescent="0.25">
      <c r="A211" s="293">
        <v>4381</v>
      </c>
      <c r="B211" s="293">
        <v>675367</v>
      </c>
      <c r="C211" s="293">
        <v>1026653</v>
      </c>
      <c r="D211" s="14">
        <v>1790174357</v>
      </c>
      <c r="F211" s="27" t="s">
        <v>1298</v>
      </c>
      <c r="G211" s="12" t="s">
        <v>648</v>
      </c>
      <c r="H211" s="27" t="s">
        <v>1390</v>
      </c>
      <c r="I211" s="12" t="s">
        <v>649</v>
      </c>
      <c r="J211" s="13">
        <v>4.5685279187817299E-2</v>
      </c>
      <c r="K211" s="13">
        <v>7.4626865671641798E-2</v>
      </c>
      <c r="L211" s="13">
        <v>1.01522842639594E-2</v>
      </c>
      <c r="M211" s="13">
        <v>0.329192546583851</v>
      </c>
      <c r="N211" s="13">
        <v>3.3538610000000003E-2</v>
      </c>
      <c r="O211" s="13">
        <v>5.6668459999999997E-2</v>
      </c>
      <c r="P211" s="13">
        <v>5.2596600000000002E-3</v>
      </c>
      <c r="Q211" s="13">
        <v>0.16064707</v>
      </c>
      <c r="R211" s="13">
        <v>4.4908629441624402E-2</v>
      </c>
      <c r="S211" s="13">
        <v>7.3358208955223894E-2</v>
      </c>
      <c r="T211" s="13">
        <v>9.9796954314720805E-3</v>
      </c>
      <c r="U211" s="13">
        <v>0.32359627329192497</v>
      </c>
      <c r="V211" s="13">
        <v>4.3401015228426397E-2</v>
      </c>
      <c r="W211" s="13">
        <v>7.0895522388059698E-2</v>
      </c>
      <c r="X211" s="13">
        <v>9.6446700507614204E-3</v>
      </c>
      <c r="Y211" s="13">
        <v>0.31273291925465801</v>
      </c>
      <c r="Z211" s="13">
        <v>4.4131979695431499E-2</v>
      </c>
      <c r="AA211" s="13">
        <v>7.2089552238806004E-2</v>
      </c>
      <c r="AB211" s="13">
        <v>9.8071065989847692E-3</v>
      </c>
      <c r="AC211" s="13">
        <v>0.318</v>
      </c>
      <c r="AD211" s="13">
        <v>4.1116751269035502E-2</v>
      </c>
      <c r="AE211" s="13">
        <v>6.7164179104477598E-2</v>
      </c>
      <c r="AF211" s="13">
        <v>9.1370558375634507E-3</v>
      </c>
      <c r="AG211" s="13">
        <v>0.29627329192546598</v>
      </c>
      <c r="AH211" s="13">
        <v>4.3355329949238602E-2</v>
      </c>
      <c r="AI211" s="13">
        <v>7.0820895522388003E-2</v>
      </c>
      <c r="AJ211" s="13">
        <v>9.6345177664974597E-3</v>
      </c>
      <c r="AK211" s="13">
        <v>0.31240372670807498</v>
      </c>
      <c r="AL211" s="13">
        <v>3.8832487309644698E-2</v>
      </c>
      <c r="AM211" s="13">
        <v>6.3432835820895497E-2</v>
      </c>
      <c r="AN211" s="13">
        <v>8.6294416243654793E-3</v>
      </c>
      <c r="AO211" s="13">
        <v>0.27981366459627299</v>
      </c>
      <c r="AP211" s="13">
        <v>4.2487309644670103E-2</v>
      </c>
      <c r="AQ211" s="13">
        <v>6.9402985074626902E-2</v>
      </c>
      <c r="AR211" s="13">
        <v>9.4416243654822304E-3</v>
      </c>
      <c r="AS211" s="13">
        <v>0.306149068322981</v>
      </c>
      <c r="AT211" s="13">
        <v>3.6548223350253803E-2</v>
      </c>
      <c r="AU211" s="13">
        <v>5.9701492537313397E-2</v>
      </c>
      <c r="AV211" s="13">
        <v>8.1218274111675096E-3</v>
      </c>
      <c r="AW211" s="13">
        <v>0.26335403726708101</v>
      </c>
      <c r="AX211" s="13">
        <v>7.0175438596491196E-2</v>
      </c>
      <c r="AY211" s="13">
        <v>0.105263157894737</v>
      </c>
      <c r="AZ211" s="13">
        <v>0</v>
      </c>
      <c r="BA211" s="13">
        <v>0.29787234042553201</v>
      </c>
      <c r="BB211" s="13"/>
      <c r="BC211" s="13"/>
      <c r="BD211" s="13"/>
      <c r="BE211" s="13"/>
      <c r="BF211" s="13"/>
      <c r="BG211" s="13"/>
      <c r="BH211" s="13"/>
      <c r="BI211" s="13"/>
      <c r="BJ211" s="13"/>
      <c r="BK211" s="13"/>
      <c r="BL211" s="13"/>
      <c r="BM211" s="13"/>
      <c r="BN211" s="13"/>
      <c r="BO211" s="13"/>
      <c r="BP211" s="13"/>
      <c r="BQ211" s="13"/>
      <c r="BR211" s="13"/>
      <c r="BS211" s="13"/>
      <c r="BT211" s="13"/>
      <c r="BU211" s="13"/>
      <c r="BV211" s="13"/>
      <c r="BW211" s="13"/>
      <c r="BX211" s="13"/>
      <c r="BY211" s="13"/>
      <c r="BZ211" s="14">
        <f>+INDEX('Monthy Targets'!V:V,MATCH(FY2018_ALL_Targets!$B211,'Monthy Targets'!$B:$B,0))</f>
        <v>4.34</v>
      </c>
      <c r="CA211" s="14">
        <f>+INDEX('Monthy Targets'!W:W,MATCH(FY2018_ALL_Targets!$B211,'Monthy Targets'!$B:$B,0))</f>
        <v>4.34</v>
      </c>
      <c r="CB211" s="14">
        <f>+INDEX('Monthy Targets'!X:X,MATCH(FY2018_ALL_Targets!$B211,'Monthy Targets'!$B:$B,0))</f>
        <v>4.34</v>
      </c>
      <c r="CC211" s="14">
        <f>+INDEX('Monthy Targets'!Y:Y,MATCH(FY2018_ALL_Targets!$B211,'Monthy Targets'!$B:$B,0))</f>
        <v>4.34</v>
      </c>
      <c r="CD211" s="14">
        <f>+INDEX('Monthy Targets'!Z:Z,MATCH(FY2018_ALL_Targets!$B211,'Monthy Targets'!$B:$B,0))</f>
        <v>4.34</v>
      </c>
      <c r="CE211" s="14">
        <f>+INDEX('Monthy Targets'!AA:AA,MATCH(FY2018_ALL_Targets!$B211,'Monthy Targets'!$B:$B,0))</f>
        <v>0</v>
      </c>
      <c r="CF211" s="14">
        <f>+INDEX('Monthy Targets'!AB:AB,MATCH(FY2018_ALL_Targets!$B211,'Monthy Targets'!$B:$B,0))</f>
        <v>0</v>
      </c>
      <c r="CG211" s="14">
        <f>+INDEX('Monthy Targets'!AC:AC,MATCH(FY2018_ALL_Targets!$B211,'Monthy Targets'!$B:$B,0))</f>
        <v>0</v>
      </c>
      <c r="CH211" s="14">
        <f>+INDEX('Monthy Targets'!AD:AD,MATCH(FY2018_ALL_Targets!$B211,'Monthy Targets'!$B:$B,0))</f>
        <v>0</v>
      </c>
      <c r="CI211" s="14">
        <f>+INDEX('Monthy Targets'!AE:AE,MATCH(FY2018_ALL_Targets!$B211,'Monthy Targets'!$B:$B,0))</f>
        <v>0</v>
      </c>
      <c r="CJ211" s="14">
        <f>+INDEX('Monthy Targets'!AF:AF,MATCH(FY2018_ALL_Targets!$B211,'Monthy Targets'!$B:$B,0))</f>
        <v>0</v>
      </c>
      <c r="CK211" s="14">
        <f>+INDEX('Monthy Targets'!AG:AG,MATCH(FY2018_ALL_Targets!$B211,'Monthy Targets'!$B:$B,0))</f>
        <v>0</v>
      </c>
      <c r="CL211" s="14">
        <v>0</v>
      </c>
      <c r="CM211" s="14">
        <v>0</v>
      </c>
      <c r="CN211" s="14">
        <v>0.28999999999999998</v>
      </c>
      <c r="CO211" s="14">
        <v>0.28999999999999998</v>
      </c>
      <c r="DB211" s="14">
        <v>0</v>
      </c>
      <c r="DC211" s="14">
        <v>0</v>
      </c>
      <c r="DD211" s="14">
        <v>0.54</v>
      </c>
      <c r="DE211" s="14">
        <v>0.54</v>
      </c>
      <c r="DR211" s="14">
        <v>0.64</v>
      </c>
      <c r="DV211" s="12">
        <f t="shared" si="10"/>
        <v>0</v>
      </c>
      <c r="DW211" s="12">
        <f t="shared" si="11"/>
        <v>0</v>
      </c>
      <c r="DX211" s="12">
        <f t="shared" si="9"/>
        <v>0</v>
      </c>
    </row>
    <row r="212" spans="1:128" x14ac:dyDescent="0.25">
      <c r="A212" s="293">
        <v>4768</v>
      </c>
      <c r="B212" s="293">
        <v>675373</v>
      </c>
      <c r="C212" s="293">
        <v>1004350</v>
      </c>
      <c r="D212" s="14">
        <v>1649267147</v>
      </c>
      <c r="F212" s="27" t="s">
        <v>1258</v>
      </c>
      <c r="G212" s="12" t="s">
        <v>816</v>
      </c>
      <c r="H212" s="27" t="s">
        <v>816</v>
      </c>
      <c r="I212" s="12" t="s">
        <v>817</v>
      </c>
      <c r="J212" s="13">
        <v>3.1847133757961797E-2</v>
      </c>
      <c r="K212" s="13">
        <v>6.4516129032258104E-2</v>
      </c>
      <c r="L212" s="13">
        <v>0</v>
      </c>
      <c r="M212" s="13">
        <v>0.29220779220779203</v>
      </c>
      <c r="N212" s="13">
        <v>3.3538610000000003E-2</v>
      </c>
      <c r="O212" s="13">
        <v>5.6668459999999997E-2</v>
      </c>
      <c r="P212" s="13">
        <v>5.2596600000000002E-3</v>
      </c>
      <c r="Q212" s="13">
        <v>0.16064707</v>
      </c>
      <c r="R212" s="13">
        <v>3.3538610000000003E-2</v>
      </c>
      <c r="S212" s="13">
        <v>6.3419354838709696E-2</v>
      </c>
      <c r="T212" s="13">
        <v>5.2596600000000002E-3</v>
      </c>
      <c r="U212" s="13">
        <v>0.28724025974026002</v>
      </c>
      <c r="V212" s="13">
        <v>3.3538610000000003E-2</v>
      </c>
      <c r="W212" s="13">
        <v>6.12903225806452E-2</v>
      </c>
      <c r="X212" s="13">
        <v>5.2596600000000002E-3</v>
      </c>
      <c r="Y212" s="13">
        <v>0.27759740259740301</v>
      </c>
      <c r="Z212" s="13">
        <v>3.3538610000000003E-2</v>
      </c>
      <c r="AA212" s="13">
        <v>6.2322580645161302E-2</v>
      </c>
      <c r="AB212" s="13">
        <v>5.2596600000000002E-3</v>
      </c>
      <c r="AC212" s="13">
        <v>0.28227272727272701</v>
      </c>
      <c r="AD212" s="13">
        <v>3.3538610000000003E-2</v>
      </c>
      <c r="AE212" s="13">
        <v>5.8064516129032302E-2</v>
      </c>
      <c r="AF212" s="13">
        <v>5.2596600000000002E-3</v>
      </c>
      <c r="AG212" s="13">
        <v>0.26298701298701299</v>
      </c>
      <c r="AH212" s="13">
        <v>3.3538610000000003E-2</v>
      </c>
      <c r="AI212" s="13">
        <v>6.1225806451612901E-2</v>
      </c>
      <c r="AJ212" s="13">
        <v>5.2596600000000002E-3</v>
      </c>
      <c r="AK212" s="13">
        <v>0.277305194805195</v>
      </c>
      <c r="AL212" s="13">
        <v>3.3538610000000003E-2</v>
      </c>
      <c r="AM212" s="13">
        <v>5.6668459999999997E-2</v>
      </c>
      <c r="AN212" s="13">
        <v>5.2596600000000002E-3</v>
      </c>
      <c r="AO212" s="13">
        <v>0.248376623376623</v>
      </c>
      <c r="AP212" s="13">
        <v>3.3538610000000003E-2</v>
      </c>
      <c r="AQ212" s="13">
        <v>0.06</v>
      </c>
      <c r="AR212" s="13">
        <v>5.2596600000000002E-3</v>
      </c>
      <c r="AS212" s="13">
        <v>0.27175324675324702</v>
      </c>
      <c r="AT212" s="13">
        <v>3.3538610000000003E-2</v>
      </c>
      <c r="AU212" s="13">
        <v>5.6668459999999997E-2</v>
      </c>
      <c r="AV212" s="13">
        <v>5.2596600000000002E-3</v>
      </c>
      <c r="AW212" s="13">
        <v>0.23376623376623401</v>
      </c>
      <c r="AX212" s="13">
        <v>2.27272727272727E-2</v>
      </c>
      <c r="AY212" s="13">
        <v>0.214285714285714</v>
      </c>
      <c r="AZ212" s="13">
        <v>0</v>
      </c>
      <c r="BA212" s="13">
        <v>0.24390243902438999</v>
      </c>
      <c r="BB212" s="13"/>
      <c r="BC212" s="13"/>
      <c r="BD212" s="13"/>
      <c r="BE212" s="13"/>
      <c r="BF212" s="13"/>
      <c r="BG212" s="13"/>
      <c r="BH212" s="13"/>
      <c r="BI212" s="13"/>
      <c r="BJ212" s="13"/>
      <c r="BK212" s="13"/>
      <c r="BL212" s="13"/>
      <c r="BM212" s="13"/>
      <c r="BN212" s="13"/>
      <c r="BO212" s="13"/>
      <c r="BP212" s="13"/>
      <c r="BQ212" s="13"/>
      <c r="BR212" s="13"/>
      <c r="BS212" s="13"/>
      <c r="BT212" s="13"/>
      <c r="BU212" s="13"/>
      <c r="BV212" s="13"/>
      <c r="BW212" s="13"/>
      <c r="BX212" s="13"/>
      <c r="BY212" s="13"/>
      <c r="BZ212" s="14">
        <f>+INDEX('Monthy Targets'!V:V,MATCH(FY2018_ALL_Targets!$B212,'Monthy Targets'!$B:$B,0))</f>
        <v>0</v>
      </c>
      <c r="CA212" s="14">
        <f>+INDEX('Monthy Targets'!W:W,MATCH(FY2018_ALL_Targets!$B212,'Monthy Targets'!$B:$B,0))</f>
        <v>0</v>
      </c>
      <c r="CB212" s="14">
        <f>+INDEX('Monthy Targets'!X:X,MATCH(FY2018_ALL_Targets!$B212,'Monthy Targets'!$B:$B,0))</f>
        <v>0</v>
      </c>
      <c r="CC212" s="14">
        <f>+INDEX('Monthy Targets'!Y:Y,MATCH(FY2018_ALL_Targets!$B212,'Monthy Targets'!$B:$B,0))</f>
        <v>0</v>
      </c>
      <c r="CD212" s="14">
        <f>+INDEX('Monthy Targets'!Z:Z,MATCH(FY2018_ALL_Targets!$B212,'Monthy Targets'!$B:$B,0))</f>
        <v>0</v>
      </c>
      <c r="CE212" s="14">
        <f>+INDEX('Monthy Targets'!AA:AA,MATCH(FY2018_ALL_Targets!$B212,'Monthy Targets'!$B:$B,0))</f>
        <v>0</v>
      </c>
      <c r="CF212" s="14">
        <f>+INDEX('Monthy Targets'!AB:AB,MATCH(FY2018_ALL_Targets!$B212,'Monthy Targets'!$B:$B,0))</f>
        <v>0</v>
      </c>
      <c r="CG212" s="14">
        <f>+INDEX('Monthy Targets'!AC:AC,MATCH(FY2018_ALL_Targets!$B212,'Monthy Targets'!$B:$B,0))</f>
        <v>0</v>
      </c>
      <c r="CH212" s="14">
        <f>+INDEX('Monthy Targets'!AD:AD,MATCH(FY2018_ALL_Targets!$B212,'Monthy Targets'!$B:$B,0))</f>
        <v>0</v>
      </c>
      <c r="CI212" s="14">
        <f>+INDEX('Monthy Targets'!AE:AE,MATCH(FY2018_ALL_Targets!$B212,'Monthy Targets'!$B:$B,0))</f>
        <v>0</v>
      </c>
      <c r="CJ212" s="14">
        <f>+INDEX('Monthy Targets'!AF:AF,MATCH(FY2018_ALL_Targets!$B212,'Monthy Targets'!$B:$B,0))</f>
        <v>0</v>
      </c>
      <c r="CK212" s="14">
        <f>+INDEX('Monthy Targets'!AG:AG,MATCH(FY2018_ALL_Targets!$B212,'Monthy Targets'!$B:$B,0))</f>
        <v>0</v>
      </c>
      <c r="CL212" s="14">
        <v>0.43</v>
      </c>
      <c r="CM212" s="14">
        <v>0</v>
      </c>
      <c r="CN212" s="14">
        <v>0.43</v>
      </c>
      <c r="CO212" s="14">
        <v>0.43</v>
      </c>
      <c r="DB212" s="14">
        <v>0.79</v>
      </c>
      <c r="DC212" s="14">
        <v>0</v>
      </c>
      <c r="DD212" s="14">
        <v>0.79</v>
      </c>
      <c r="DE212" s="14">
        <v>0.79</v>
      </c>
      <c r="DR212" s="14">
        <v>0.39</v>
      </c>
      <c r="DV212" s="12">
        <f t="shared" si="10"/>
        <v>0</v>
      </c>
      <c r="DW212" s="12">
        <f t="shared" si="11"/>
        <v>0</v>
      </c>
      <c r="DX212" s="12">
        <f t="shared" si="9"/>
        <v>0</v>
      </c>
    </row>
    <row r="213" spans="1:128" x14ac:dyDescent="0.25">
      <c r="A213" s="293">
        <v>4884</v>
      </c>
      <c r="B213" s="293">
        <v>675374</v>
      </c>
      <c r="C213" s="293">
        <v>1004877</v>
      </c>
      <c r="D213" s="14">
        <v>1063408847</v>
      </c>
      <c r="F213" s="27" t="s">
        <v>1298</v>
      </c>
      <c r="G213" s="12" t="s">
        <v>859</v>
      </c>
      <c r="H213" s="27" t="s">
        <v>859</v>
      </c>
      <c r="I213" s="12" t="s">
        <v>860</v>
      </c>
      <c r="J213" s="13">
        <v>2.7397260273972601E-2</v>
      </c>
      <c r="K213" s="13">
        <v>3.8709677419354799E-2</v>
      </c>
      <c r="L213" s="13">
        <v>0</v>
      </c>
      <c r="M213" s="13">
        <v>0.25</v>
      </c>
      <c r="N213" s="13">
        <v>3.3538610000000003E-2</v>
      </c>
      <c r="O213" s="13">
        <v>5.6668459999999997E-2</v>
      </c>
      <c r="P213" s="13">
        <v>5.2596600000000002E-3</v>
      </c>
      <c r="Q213" s="13">
        <v>0.16064707</v>
      </c>
      <c r="R213" s="13">
        <v>3.3538610000000003E-2</v>
      </c>
      <c r="S213" s="13">
        <v>5.6668459999999997E-2</v>
      </c>
      <c r="T213" s="13">
        <v>5.2596600000000002E-3</v>
      </c>
      <c r="U213" s="13">
        <v>0.24575</v>
      </c>
      <c r="V213" s="13">
        <v>3.3538610000000003E-2</v>
      </c>
      <c r="W213" s="13">
        <v>5.6668459999999997E-2</v>
      </c>
      <c r="X213" s="13">
        <v>5.2596600000000002E-3</v>
      </c>
      <c r="Y213" s="13">
        <v>0.23749999999999999</v>
      </c>
      <c r="Z213" s="13">
        <v>3.3538610000000003E-2</v>
      </c>
      <c r="AA213" s="13">
        <v>5.6668459999999997E-2</v>
      </c>
      <c r="AB213" s="13">
        <v>5.2596600000000002E-3</v>
      </c>
      <c r="AC213" s="13">
        <v>0.24149999999999999</v>
      </c>
      <c r="AD213" s="13">
        <v>3.3538610000000003E-2</v>
      </c>
      <c r="AE213" s="13">
        <v>5.6668459999999997E-2</v>
      </c>
      <c r="AF213" s="13">
        <v>5.2596600000000002E-3</v>
      </c>
      <c r="AG213" s="13">
        <v>0.22500000000000001</v>
      </c>
      <c r="AH213" s="13">
        <v>3.3538610000000003E-2</v>
      </c>
      <c r="AI213" s="13">
        <v>5.6668459999999997E-2</v>
      </c>
      <c r="AJ213" s="13">
        <v>5.2596600000000002E-3</v>
      </c>
      <c r="AK213" s="13">
        <v>0.23724999999999999</v>
      </c>
      <c r="AL213" s="13">
        <v>3.3538610000000003E-2</v>
      </c>
      <c r="AM213" s="13">
        <v>5.6668459999999997E-2</v>
      </c>
      <c r="AN213" s="13">
        <v>5.2596600000000002E-3</v>
      </c>
      <c r="AO213" s="13">
        <v>0.21249999999999999</v>
      </c>
      <c r="AP213" s="13">
        <v>3.3538610000000003E-2</v>
      </c>
      <c r="AQ213" s="13">
        <v>5.6668459999999997E-2</v>
      </c>
      <c r="AR213" s="13">
        <v>5.2596600000000002E-3</v>
      </c>
      <c r="AS213" s="13">
        <v>0.23250000000000001</v>
      </c>
      <c r="AT213" s="13">
        <v>3.3538610000000003E-2</v>
      </c>
      <c r="AU213" s="13">
        <v>5.6668459999999997E-2</v>
      </c>
      <c r="AV213" s="13">
        <v>5.2596600000000002E-3</v>
      </c>
      <c r="AW213" s="13">
        <v>0.2</v>
      </c>
      <c r="AX213" s="13">
        <v>0</v>
      </c>
      <c r="AY213" s="13">
        <v>4.7619047619047603E-2</v>
      </c>
      <c r="AZ213" s="13">
        <v>0</v>
      </c>
      <c r="BA213" s="13">
        <v>9.5238095238095205E-2</v>
      </c>
      <c r="BB213" s="13"/>
      <c r="BC213" s="13"/>
      <c r="BD213" s="13"/>
      <c r="BE213" s="13"/>
      <c r="BF213" s="13"/>
      <c r="BG213" s="13"/>
      <c r="BH213" s="13"/>
      <c r="BI213" s="13"/>
      <c r="BJ213" s="13"/>
      <c r="BK213" s="13"/>
      <c r="BL213" s="13"/>
      <c r="BM213" s="13"/>
      <c r="BN213" s="13"/>
      <c r="BO213" s="13"/>
      <c r="BP213" s="13"/>
      <c r="BQ213" s="13"/>
      <c r="BR213" s="13"/>
      <c r="BS213" s="13"/>
      <c r="BT213" s="13"/>
      <c r="BU213" s="13"/>
      <c r="BV213" s="13"/>
      <c r="BW213" s="13"/>
      <c r="BX213" s="13"/>
      <c r="BY213" s="13"/>
      <c r="BZ213" s="14">
        <f>+INDEX('Monthy Targets'!V:V,MATCH(FY2018_ALL_Targets!$B213,'Monthy Targets'!$B:$B,0))</f>
        <v>0</v>
      </c>
      <c r="CA213" s="14">
        <f>+INDEX('Monthy Targets'!W:W,MATCH(FY2018_ALL_Targets!$B213,'Monthy Targets'!$B:$B,0))</f>
        <v>0</v>
      </c>
      <c r="CB213" s="14">
        <f>+INDEX('Monthy Targets'!X:X,MATCH(FY2018_ALL_Targets!$B213,'Monthy Targets'!$B:$B,0))</f>
        <v>0</v>
      </c>
      <c r="CC213" s="14">
        <f>+INDEX('Monthy Targets'!Y:Y,MATCH(FY2018_ALL_Targets!$B213,'Monthy Targets'!$B:$B,0))</f>
        <v>0</v>
      </c>
      <c r="CD213" s="14">
        <f>+INDEX('Monthy Targets'!Z:Z,MATCH(FY2018_ALL_Targets!$B213,'Monthy Targets'!$B:$B,0))</f>
        <v>0</v>
      </c>
      <c r="CE213" s="14">
        <f>+INDEX('Monthy Targets'!AA:AA,MATCH(FY2018_ALL_Targets!$B213,'Monthy Targets'!$B:$B,0))</f>
        <v>0</v>
      </c>
      <c r="CF213" s="14">
        <f>+INDEX('Monthy Targets'!AB:AB,MATCH(FY2018_ALL_Targets!$B213,'Monthy Targets'!$B:$B,0))</f>
        <v>0</v>
      </c>
      <c r="CG213" s="14">
        <f>+INDEX('Monthy Targets'!AC:AC,MATCH(FY2018_ALL_Targets!$B213,'Monthy Targets'!$B:$B,0))</f>
        <v>0</v>
      </c>
      <c r="CH213" s="14">
        <f>+INDEX('Monthy Targets'!AD:AD,MATCH(FY2018_ALL_Targets!$B213,'Monthy Targets'!$B:$B,0))</f>
        <v>0</v>
      </c>
      <c r="CI213" s="14">
        <f>+INDEX('Monthy Targets'!AE:AE,MATCH(FY2018_ALL_Targets!$B213,'Monthy Targets'!$B:$B,0))</f>
        <v>0</v>
      </c>
      <c r="CJ213" s="14">
        <f>+INDEX('Monthy Targets'!AF:AF,MATCH(FY2018_ALL_Targets!$B213,'Monthy Targets'!$B:$B,0))</f>
        <v>0</v>
      </c>
      <c r="CK213" s="14">
        <f>+INDEX('Monthy Targets'!AG:AG,MATCH(FY2018_ALL_Targets!$B213,'Monthy Targets'!$B:$B,0))</f>
        <v>0</v>
      </c>
      <c r="CL213" s="14">
        <v>0.39</v>
      </c>
      <c r="CM213" s="14">
        <v>0.39</v>
      </c>
      <c r="CN213" s="14">
        <v>0.39</v>
      </c>
      <c r="CO213" s="14">
        <v>0.39</v>
      </c>
      <c r="DB213" s="14">
        <v>0.73</v>
      </c>
      <c r="DC213" s="14">
        <v>0.73</v>
      </c>
      <c r="DD213" s="14">
        <v>0.73</v>
      </c>
      <c r="DE213" s="14">
        <v>0.73</v>
      </c>
      <c r="DR213" s="14">
        <v>0.48</v>
      </c>
      <c r="DV213" s="12">
        <f t="shared" si="10"/>
        <v>0</v>
      </c>
      <c r="DW213" s="12">
        <f t="shared" si="11"/>
        <v>0</v>
      </c>
      <c r="DX213" s="12">
        <f t="shared" si="9"/>
        <v>0</v>
      </c>
    </row>
    <row r="214" spans="1:128" x14ac:dyDescent="0.25">
      <c r="A214" s="293">
        <v>4572</v>
      </c>
      <c r="B214" s="293">
        <v>675380</v>
      </c>
      <c r="C214" s="293">
        <v>1026414</v>
      </c>
      <c r="D214" s="14">
        <v>1487891669</v>
      </c>
      <c r="F214" s="27" t="s">
        <v>1267</v>
      </c>
      <c r="G214" s="12" t="s">
        <v>728</v>
      </c>
      <c r="H214" s="27" t="s">
        <v>1430</v>
      </c>
      <c r="I214" s="12" t="s">
        <v>729</v>
      </c>
      <c r="J214" s="13">
        <v>7.9787234042553203E-3</v>
      </c>
      <c r="K214" s="13">
        <v>7.7777777777777807E-2</v>
      </c>
      <c r="L214" s="13">
        <v>0</v>
      </c>
      <c r="M214" s="13">
        <v>0.17921146953405001</v>
      </c>
      <c r="N214" s="13">
        <v>3.3538610000000003E-2</v>
      </c>
      <c r="O214" s="13">
        <v>5.6668459999999997E-2</v>
      </c>
      <c r="P214" s="13">
        <v>5.2596600000000002E-3</v>
      </c>
      <c r="Q214" s="13">
        <v>0.16064707</v>
      </c>
      <c r="R214" s="13">
        <v>3.3538610000000003E-2</v>
      </c>
      <c r="S214" s="13">
        <v>7.6455555555555596E-2</v>
      </c>
      <c r="T214" s="13">
        <v>5.2596600000000002E-3</v>
      </c>
      <c r="U214" s="13">
        <v>0.176164874551971</v>
      </c>
      <c r="V214" s="13">
        <v>3.3538610000000003E-2</v>
      </c>
      <c r="W214" s="13">
        <v>7.3888888888888907E-2</v>
      </c>
      <c r="X214" s="13">
        <v>5.2596600000000002E-3</v>
      </c>
      <c r="Y214" s="13">
        <v>0.170250896057348</v>
      </c>
      <c r="Z214" s="13">
        <v>3.3538610000000003E-2</v>
      </c>
      <c r="AA214" s="13">
        <v>7.5133333333333302E-2</v>
      </c>
      <c r="AB214" s="13">
        <v>5.2596600000000002E-3</v>
      </c>
      <c r="AC214" s="13">
        <v>0.17311827956989201</v>
      </c>
      <c r="AD214" s="13">
        <v>3.3538610000000003E-2</v>
      </c>
      <c r="AE214" s="13">
        <v>7.0000000000000007E-2</v>
      </c>
      <c r="AF214" s="13">
        <v>5.2596600000000002E-3</v>
      </c>
      <c r="AG214" s="13">
        <v>0.16129032258064499</v>
      </c>
      <c r="AH214" s="13">
        <v>3.3538610000000003E-2</v>
      </c>
      <c r="AI214" s="13">
        <v>7.3811111111111105E-2</v>
      </c>
      <c r="AJ214" s="13">
        <v>5.2596600000000002E-3</v>
      </c>
      <c r="AK214" s="13">
        <v>0.17007168458781399</v>
      </c>
      <c r="AL214" s="13">
        <v>3.3538610000000003E-2</v>
      </c>
      <c r="AM214" s="13">
        <v>6.6111111111111107E-2</v>
      </c>
      <c r="AN214" s="13">
        <v>5.2596600000000002E-3</v>
      </c>
      <c r="AO214" s="13">
        <v>0.16064707</v>
      </c>
      <c r="AP214" s="13">
        <v>3.3538610000000003E-2</v>
      </c>
      <c r="AQ214" s="13">
        <v>7.2333333333333305E-2</v>
      </c>
      <c r="AR214" s="13">
        <v>5.2596600000000002E-3</v>
      </c>
      <c r="AS214" s="13">
        <v>0.16666666666666699</v>
      </c>
      <c r="AT214" s="13">
        <v>3.3538610000000003E-2</v>
      </c>
      <c r="AU214" s="13">
        <v>6.22222222222222E-2</v>
      </c>
      <c r="AV214" s="13">
        <v>5.2596600000000002E-3</v>
      </c>
      <c r="AW214" s="13">
        <v>0.16064707</v>
      </c>
      <c r="AX214" s="13">
        <v>2.1978021978022001E-2</v>
      </c>
      <c r="AY214" s="13">
        <v>1.5384615384615399E-2</v>
      </c>
      <c r="AZ214" s="13">
        <v>0</v>
      </c>
      <c r="BA214" s="13">
        <v>0.11764705882352899</v>
      </c>
      <c r="BB214" s="13"/>
      <c r="BC214" s="13"/>
      <c r="BD214" s="13"/>
      <c r="BE214" s="13"/>
      <c r="BF214" s="13"/>
      <c r="BG214" s="13"/>
      <c r="BH214" s="13"/>
      <c r="BI214" s="13"/>
      <c r="BJ214" s="13"/>
      <c r="BK214" s="13"/>
      <c r="BL214" s="13"/>
      <c r="BM214" s="13"/>
      <c r="BN214" s="13"/>
      <c r="BO214" s="13"/>
      <c r="BP214" s="13"/>
      <c r="BQ214" s="13"/>
      <c r="BR214" s="13"/>
      <c r="BS214" s="13"/>
      <c r="BT214" s="13"/>
      <c r="BU214" s="13"/>
      <c r="BV214" s="13"/>
      <c r="BW214" s="13"/>
      <c r="BX214" s="13"/>
      <c r="BY214" s="13"/>
      <c r="BZ214" s="14">
        <f>+INDEX('Monthy Targets'!V:V,MATCH(FY2018_ALL_Targets!$B214,'Monthy Targets'!$B:$B,0))</f>
        <v>11.79</v>
      </c>
      <c r="CA214" s="14">
        <f>+INDEX('Monthy Targets'!W:W,MATCH(FY2018_ALL_Targets!$B214,'Monthy Targets'!$B:$B,0))</f>
        <v>11.79</v>
      </c>
      <c r="CB214" s="14">
        <f>+INDEX('Monthy Targets'!X:X,MATCH(FY2018_ALL_Targets!$B214,'Monthy Targets'!$B:$B,0))</f>
        <v>11.79</v>
      </c>
      <c r="CC214" s="14">
        <f>+INDEX('Monthy Targets'!Y:Y,MATCH(FY2018_ALL_Targets!$B214,'Monthy Targets'!$B:$B,0))</f>
        <v>11.79</v>
      </c>
      <c r="CD214" s="14">
        <f>+INDEX('Monthy Targets'!Z:Z,MATCH(FY2018_ALL_Targets!$B214,'Monthy Targets'!$B:$B,0))</f>
        <v>11.79</v>
      </c>
      <c r="CE214" s="14">
        <f>+INDEX('Monthy Targets'!AA:AA,MATCH(FY2018_ALL_Targets!$B214,'Monthy Targets'!$B:$B,0))</f>
        <v>0</v>
      </c>
      <c r="CF214" s="14">
        <f>+INDEX('Monthy Targets'!AB:AB,MATCH(FY2018_ALL_Targets!$B214,'Monthy Targets'!$B:$B,0))</f>
        <v>0</v>
      </c>
      <c r="CG214" s="14">
        <f>+INDEX('Monthy Targets'!AC:AC,MATCH(FY2018_ALL_Targets!$B214,'Monthy Targets'!$B:$B,0))</f>
        <v>0</v>
      </c>
      <c r="CH214" s="14">
        <f>+INDEX('Monthy Targets'!AD:AD,MATCH(FY2018_ALL_Targets!$B214,'Monthy Targets'!$B:$B,0))</f>
        <v>0</v>
      </c>
      <c r="CI214" s="14">
        <f>+INDEX('Monthy Targets'!AE:AE,MATCH(FY2018_ALL_Targets!$B214,'Monthy Targets'!$B:$B,0))</f>
        <v>0</v>
      </c>
      <c r="CJ214" s="14">
        <f>+INDEX('Monthy Targets'!AF:AF,MATCH(FY2018_ALL_Targets!$B214,'Monthy Targets'!$B:$B,0))</f>
        <v>0</v>
      </c>
      <c r="CK214" s="14">
        <f>+INDEX('Monthy Targets'!AG:AG,MATCH(FY2018_ALL_Targets!$B214,'Monthy Targets'!$B:$B,0))</f>
        <v>0</v>
      </c>
      <c r="CL214" s="14">
        <v>0.78</v>
      </c>
      <c r="CM214" s="14">
        <v>0.78</v>
      </c>
      <c r="CN214" s="14">
        <v>0.78</v>
      </c>
      <c r="CO214" s="14">
        <v>0.78</v>
      </c>
      <c r="DB214" s="14">
        <v>1.45</v>
      </c>
      <c r="DC214" s="14">
        <v>1.45</v>
      </c>
      <c r="DD214" s="14">
        <v>1.45</v>
      </c>
      <c r="DE214" s="14">
        <v>1.45</v>
      </c>
      <c r="DR214" s="14">
        <v>2.21</v>
      </c>
      <c r="DV214" s="12">
        <f t="shared" si="10"/>
        <v>0</v>
      </c>
      <c r="DW214" s="12">
        <f t="shared" si="11"/>
        <v>0</v>
      </c>
      <c r="DX214" s="12">
        <f t="shared" si="9"/>
        <v>0</v>
      </c>
    </row>
    <row r="215" spans="1:128" x14ac:dyDescent="0.25">
      <c r="A215" s="293">
        <v>5340</v>
      </c>
      <c r="B215" s="293">
        <v>675391</v>
      </c>
      <c r="C215" s="293">
        <v>1013455</v>
      </c>
      <c r="D215" s="14">
        <v>1043331101</v>
      </c>
      <c r="F215" s="27" t="s">
        <v>1277</v>
      </c>
      <c r="G215" s="12" t="s">
        <v>1105</v>
      </c>
      <c r="H215" s="27" t="s">
        <v>1391</v>
      </c>
      <c r="I215" s="12" t="s">
        <v>1106</v>
      </c>
      <c r="J215" s="13">
        <v>3.9711191335740102E-2</v>
      </c>
      <c r="K215" s="13">
        <v>2.8846153846153799E-2</v>
      </c>
      <c r="L215" s="13">
        <v>0</v>
      </c>
      <c r="M215" s="13">
        <v>5.5776892430278897E-2</v>
      </c>
      <c r="N215" s="13">
        <v>3.3538610000000003E-2</v>
      </c>
      <c r="O215" s="13">
        <v>5.6668459999999997E-2</v>
      </c>
      <c r="P215" s="13">
        <v>5.2596600000000002E-3</v>
      </c>
      <c r="Q215" s="13">
        <v>0.16064707</v>
      </c>
      <c r="R215" s="13">
        <v>3.9036101083032501E-2</v>
      </c>
      <c r="S215" s="13">
        <v>5.6668459999999997E-2</v>
      </c>
      <c r="T215" s="13">
        <v>5.2596600000000002E-3</v>
      </c>
      <c r="U215" s="13">
        <v>0.16064707</v>
      </c>
      <c r="V215" s="13">
        <v>3.7725631768953098E-2</v>
      </c>
      <c r="W215" s="13">
        <v>5.6668459999999997E-2</v>
      </c>
      <c r="X215" s="13">
        <v>5.2596600000000002E-3</v>
      </c>
      <c r="Y215" s="13">
        <v>0.16064707</v>
      </c>
      <c r="Z215" s="13">
        <v>3.83610108303249E-2</v>
      </c>
      <c r="AA215" s="13">
        <v>5.6668459999999997E-2</v>
      </c>
      <c r="AB215" s="13">
        <v>5.2596600000000002E-3</v>
      </c>
      <c r="AC215" s="13">
        <v>0.16064707</v>
      </c>
      <c r="AD215" s="13">
        <v>3.5740072202166101E-2</v>
      </c>
      <c r="AE215" s="13">
        <v>5.6668459999999997E-2</v>
      </c>
      <c r="AF215" s="13">
        <v>5.2596600000000002E-3</v>
      </c>
      <c r="AG215" s="13">
        <v>0.16064707</v>
      </c>
      <c r="AH215" s="13">
        <v>3.7685920577617299E-2</v>
      </c>
      <c r="AI215" s="13">
        <v>5.6668459999999997E-2</v>
      </c>
      <c r="AJ215" s="13">
        <v>5.2596600000000002E-3</v>
      </c>
      <c r="AK215" s="13">
        <v>0.16064707</v>
      </c>
      <c r="AL215" s="13">
        <v>3.3754512635379097E-2</v>
      </c>
      <c r="AM215" s="13">
        <v>5.6668459999999997E-2</v>
      </c>
      <c r="AN215" s="13">
        <v>5.2596600000000002E-3</v>
      </c>
      <c r="AO215" s="13">
        <v>0.16064707</v>
      </c>
      <c r="AP215" s="13">
        <v>3.6931407942238301E-2</v>
      </c>
      <c r="AQ215" s="13">
        <v>5.6668459999999997E-2</v>
      </c>
      <c r="AR215" s="13">
        <v>5.2596600000000002E-3</v>
      </c>
      <c r="AS215" s="13">
        <v>0.16064707</v>
      </c>
      <c r="AT215" s="13">
        <v>3.3538610000000003E-2</v>
      </c>
      <c r="AU215" s="13">
        <v>5.6668459999999997E-2</v>
      </c>
      <c r="AV215" s="13">
        <v>5.2596600000000002E-3</v>
      </c>
      <c r="AW215" s="13">
        <v>0.16064707</v>
      </c>
      <c r="AX215" s="13">
        <v>7.4626865671641798E-2</v>
      </c>
      <c r="AY215" s="13">
        <v>7.1428571428571397E-2</v>
      </c>
      <c r="AZ215" s="13">
        <v>0</v>
      </c>
      <c r="BA215" s="13">
        <v>6.6666666666666693E-2</v>
      </c>
      <c r="BB215" s="13"/>
      <c r="BC215" s="13"/>
      <c r="BD215" s="13"/>
      <c r="BE215" s="13"/>
      <c r="BF215" s="13"/>
      <c r="BG215" s="13"/>
      <c r="BH215" s="13"/>
      <c r="BI215" s="13"/>
      <c r="BJ215" s="13"/>
      <c r="BK215" s="13"/>
      <c r="BL215" s="13"/>
      <c r="BM215" s="13"/>
      <c r="BN215" s="13"/>
      <c r="BO215" s="13"/>
      <c r="BP215" s="13"/>
      <c r="BQ215" s="13"/>
      <c r="BR215" s="13"/>
      <c r="BS215" s="13"/>
      <c r="BT215" s="13"/>
      <c r="BU215" s="13"/>
      <c r="BV215" s="13"/>
      <c r="BW215" s="13"/>
      <c r="BX215" s="13"/>
      <c r="BY215" s="13"/>
      <c r="BZ215" s="14">
        <f>+INDEX('Monthy Targets'!V:V,MATCH(FY2018_ALL_Targets!$B215,'Monthy Targets'!$B:$B,0))</f>
        <v>11.62</v>
      </c>
      <c r="CA215" s="14">
        <f>+INDEX('Monthy Targets'!W:W,MATCH(FY2018_ALL_Targets!$B215,'Monthy Targets'!$B:$B,0))</f>
        <v>11.62</v>
      </c>
      <c r="CB215" s="14">
        <f>+INDEX('Monthy Targets'!X:X,MATCH(FY2018_ALL_Targets!$B215,'Monthy Targets'!$B:$B,0))</f>
        <v>11.62</v>
      </c>
      <c r="CC215" s="14">
        <f>+INDEX('Monthy Targets'!Y:Y,MATCH(FY2018_ALL_Targets!$B215,'Monthy Targets'!$B:$B,0))</f>
        <v>11.62</v>
      </c>
      <c r="CD215" s="14">
        <f>+INDEX('Monthy Targets'!Z:Z,MATCH(FY2018_ALL_Targets!$B215,'Monthy Targets'!$B:$B,0))</f>
        <v>11.62</v>
      </c>
      <c r="CE215" s="14">
        <f>+INDEX('Monthy Targets'!AA:AA,MATCH(FY2018_ALL_Targets!$B215,'Monthy Targets'!$B:$B,0))</f>
        <v>0</v>
      </c>
      <c r="CF215" s="14">
        <f>+INDEX('Monthy Targets'!AB:AB,MATCH(FY2018_ALL_Targets!$B215,'Monthy Targets'!$B:$B,0))</f>
        <v>0</v>
      </c>
      <c r="CG215" s="14">
        <f>+INDEX('Monthy Targets'!AC:AC,MATCH(FY2018_ALL_Targets!$B215,'Monthy Targets'!$B:$B,0))</f>
        <v>0</v>
      </c>
      <c r="CH215" s="14">
        <f>+INDEX('Monthy Targets'!AD:AD,MATCH(FY2018_ALL_Targets!$B215,'Monthy Targets'!$B:$B,0))</f>
        <v>0</v>
      </c>
      <c r="CI215" s="14">
        <f>+INDEX('Monthy Targets'!AE:AE,MATCH(FY2018_ALL_Targets!$B215,'Monthy Targets'!$B:$B,0))</f>
        <v>0</v>
      </c>
      <c r="CJ215" s="14">
        <f>+INDEX('Monthy Targets'!AF:AF,MATCH(FY2018_ALL_Targets!$B215,'Monthy Targets'!$B:$B,0))</f>
        <v>0</v>
      </c>
      <c r="CK215" s="14">
        <f>+INDEX('Monthy Targets'!AG:AG,MATCH(FY2018_ALL_Targets!$B215,'Monthy Targets'!$B:$B,0))</f>
        <v>0</v>
      </c>
      <c r="CL215" s="14">
        <v>0</v>
      </c>
      <c r="CM215" s="14">
        <v>0</v>
      </c>
      <c r="CN215" s="14">
        <v>0.77</v>
      </c>
      <c r="CO215" s="14">
        <v>0.77</v>
      </c>
      <c r="DB215" s="14">
        <v>0</v>
      </c>
      <c r="DC215" s="14">
        <v>0</v>
      </c>
      <c r="DD215" s="14">
        <v>1.43</v>
      </c>
      <c r="DE215" s="14">
        <v>1.43</v>
      </c>
      <c r="DR215" s="14">
        <v>1.71</v>
      </c>
      <c r="DV215" s="12">
        <f t="shared" si="10"/>
        <v>0</v>
      </c>
      <c r="DW215" s="12">
        <f t="shared" si="11"/>
        <v>0</v>
      </c>
      <c r="DX215" s="12">
        <f t="shared" si="9"/>
        <v>0</v>
      </c>
    </row>
    <row r="216" spans="1:128" x14ac:dyDescent="0.25">
      <c r="A216" s="293">
        <v>4753</v>
      </c>
      <c r="B216" s="293">
        <v>675394</v>
      </c>
      <c r="C216" s="293">
        <v>475304</v>
      </c>
      <c r="D216" s="14">
        <v>1033105341</v>
      </c>
      <c r="F216" s="27" t="s">
        <v>1277</v>
      </c>
      <c r="G216" s="12" t="s">
        <v>808</v>
      </c>
      <c r="H216" s="27" t="s">
        <v>1425</v>
      </c>
      <c r="I216" s="12" t="s">
        <v>809</v>
      </c>
      <c r="J216" s="13">
        <v>2.3972602739725998E-2</v>
      </c>
      <c r="K216" s="13">
        <v>5.4726368159204002E-2</v>
      </c>
      <c r="L216" s="13">
        <v>0</v>
      </c>
      <c r="M216" s="13">
        <v>0.13074204946996501</v>
      </c>
      <c r="N216" s="13">
        <v>3.3538610000000003E-2</v>
      </c>
      <c r="O216" s="13">
        <v>5.6668459999999997E-2</v>
      </c>
      <c r="P216" s="13">
        <v>5.2596600000000002E-3</v>
      </c>
      <c r="Q216" s="13">
        <v>0.16064707</v>
      </c>
      <c r="R216" s="13">
        <v>3.3538610000000003E-2</v>
      </c>
      <c r="S216" s="13">
        <v>5.6668459999999997E-2</v>
      </c>
      <c r="T216" s="13">
        <v>5.2596600000000002E-3</v>
      </c>
      <c r="U216" s="13">
        <v>0.16064707</v>
      </c>
      <c r="V216" s="13">
        <v>3.3538610000000003E-2</v>
      </c>
      <c r="W216" s="13">
        <v>5.6668459999999997E-2</v>
      </c>
      <c r="X216" s="13">
        <v>5.2596600000000002E-3</v>
      </c>
      <c r="Y216" s="13">
        <v>0.16064707</v>
      </c>
      <c r="Z216" s="13">
        <v>3.3538610000000003E-2</v>
      </c>
      <c r="AA216" s="13">
        <v>5.6668459999999997E-2</v>
      </c>
      <c r="AB216" s="13">
        <v>5.2596600000000002E-3</v>
      </c>
      <c r="AC216" s="13">
        <v>0.16064707</v>
      </c>
      <c r="AD216" s="13">
        <v>3.3538610000000003E-2</v>
      </c>
      <c r="AE216" s="13">
        <v>5.6668459999999997E-2</v>
      </c>
      <c r="AF216" s="13">
        <v>5.2596600000000002E-3</v>
      </c>
      <c r="AG216" s="13">
        <v>0.16064707</v>
      </c>
      <c r="AH216" s="13">
        <v>3.3538610000000003E-2</v>
      </c>
      <c r="AI216" s="13">
        <v>5.6668459999999997E-2</v>
      </c>
      <c r="AJ216" s="13">
        <v>5.2596600000000002E-3</v>
      </c>
      <c r="AK216" s="13">
        <v>0.16064707</v>
      </c>
      <c r="AL216" s="13">
        <v>3.3538610000000003E-2</v>
      </c>
      <c r="AM216" s="13">
        <v>5.6668459999999997E-2</v>
      </c>
      <c r="AN216" s="13">
        <v>5.2596600000000002E-3</v>
      </c>
      <c r="AO216" s="13">
        <v>0.16064707</v>
      </c>
      <c r="AP216" s="13">
        <v>3.3538610000000003E-2</v>
      </c>
      <c r="AQ216" s="13">
        <v>5.6668459999999997E-2</v>
      </c>
      <c r="AR216" s="13">
        <v>5.2596600000000002E-3</v>
      </c>
      <c r="AS216" s="13">
        <v>0.16064707</v>
      </c>
      <c r="AT216" s="13">
        <v>3.3538610000000003E-2</v>
      </c>
      <c r="AU216" s="13">
        <v>5.6668459999999997E-2</v>
      </c>
      <c r="AV216" s="13">
        <v>5.2596600000000002E-3</v>
      </c>
      <c r="AW216" s="13">
        <v>0.16064707</v>
      </c>
      <c r="AX216" s="13">
        <v>4.47761194029851E-2</v>
      </c>
      <c r="AY216" s="13">
        <v>5.7692307692307702E-2</v>
      </c>
      <c r="AZ216" s="13">
        <v>0</v>
      </c>
      <c r="BA216" s="13">
        <v>7.69230769230769E-2</v>
      </c>
      <c r="BB216" s="13"/>
      <c r="BC216" s="13"/>
      <c r="BD216" s="13"/>
      <c r="BE216" s="13"/>
      <c r="BF216" s="13"/>
      <c r="BG216" s="13"/>
      <c r="BH216" s="13"/>
      <c r="BI216" s="13"/>
      <c r="BJ216" s="13"/>
      <c r="BK216" s="13"/>
      <c r="BL216" s="13"/>
      <c r="BM216" s="13"/>
      <c r="BN216" s="13"/>
      <c r="BO216" s="13"/>
      <c r="BP216" s="13"/>
      <c r="BQ216" s="13"/>
      <c r="BR216" s="13"/>
      <c r="BS216" s="13"/>
      <c r="BT216" s="13"/>
      <c r="BU216" s="13"/>
      <c r="BV216" s="13"/>
      <c r="BW216" s="13"/>
      <c r="BX216" s="13"/>
      <c r="BY216" s="13"/>
      <c r="BZ216" s="14">
        <f>+INDEX('Monthy Targets'!V:V,MATCH(FY2018_ALL_Targets!$B216,'Monthy Targets'!$B:$B,0))</f>
        <v>19.12</v>
      </c>
      <c r="CA216" s="14">
        <f>+INDEX('Monthy Targets'!W:W,MATCH(FY2018_ALL_Targets!$B216,'Monthy Targets'!$B:$B,0))</f>
        <v>19.12</v>
      </c>
      <c r="CB216" s="14">
        <f>+INDEX('Monthy Targets'!X:X,MATCH(FY2018_ALL_Targets!$B216,'Monthy Targets'!$B:$B,0))</f>
        <v>19.12</v>
      </c>
      <c r="CC216" s="14">
        <f>+INDEX('Monthy Targets'!Y:Y,MATCH(FY2018_ALL_Targets!$B216,'Monthy Targets'!$B:$B,0))</f>
        <v>19.12</v>
      </c>
      <c r="CD216" s="14">
        <f>+INDEX('Monthy Targets'!Z:Z,MATCH(FY2018_ALL_Targets!$B216,'Monthy Targets'!$B:$B,0))</f>
        <v>19.12</v>
      </c>
      <c r="CE216" s="14">
        <f>+INDEX('Monthy Targets'!AA:AA,MATCH(FY2018_ALL_Targets!$B216,'Monthy Targets'!$B:$B,0))</f>
        <v>0</v>
      </c>
      <c r="CF216" s="14">
        <f>+INDEX('Monthy Targets'!AB:AB,MATCH(FY2018_ALL_Targets!$B216,'Monthy Targets'!$B:$B,0))</f>
        <v>0</v>
      </c>
      <c r="CG216" s="14">
        <f>+INDEX('Monthy Targets'!AC:AC,MATCH(FY2018_ALL_Targets!$B216,'Monthy Targets'!$B:$B,0))</f>
        <v>0</v>
      </c>
      <c r="CH216" s="14">
        <f>+INDEX('Monthy Targets'!AD:AD,MATCH(FY2018_ALL_Targets!$B216,'Monthy Targets'!$B:$B,0))</f>
        <v>0</v>
      </c>
      <c r="CI216" s="14">
        <f>+INDEX('Monthy Targets'!AE:AE,MATCH(FY2018_ALL_Targets!$B216,'Monthy Targets'!$B:$B,0))</f>
        <v>0</v>
      </c>
      <c r="CJ216" s="14">
        <f>+INDEX('Monthy Targets'!AF:AF,MATCH(FY2018_ALL_Targets!$B216,'Monthy Targets'!$B:$B,0))</f>
        <v>0</v>
      </c>
      <c r="CK216" s="14">
        <f>+INDEX('Monthy Targets'!AG:AG,MATCH(FY2018_ALL_Targets!$B216,'Monthy Targets'!$B:$B,0))</f>
        <v>0</v>
      </c>
      <c r="CL216" s="14">
        <v>0</v>
      </c>
      <c r="CM216" s="14">
        <v>0</v>
      </c>
      <c r="CN216" s="14">
        <v>1.27</v>
      </c>
      <c r="CO216" s="14">
        <v>1.27</v>
      </c>
      <c r="DB216" s="14">
        <v>0</v>
      </c>
      <c r="DC216" s="14">
        <v>0</v>
      </c>
      <c r="DD216" s="14">
        <v>2.36</v>
      </c>
      <c r="DE216" s="14">
        <v>2.36</v>
      </c>
      <c r="DR216" s="14">
        <v>2.82</v>
      </c>
      <c r="DV216" s="12">
        <f t="shared" si="10"/>
        <v>0</v>
      </c>
      <c r="DW216" s="12">
        <f t="shared" si="11"/>
        <v>0</v>
      </c>
      <c r="DX216" s="12">
        <f t="shared" si="9"/>
        <v>0</v>
      </c>
    </row>
    <row r="217" spans="1:128" x14ac:dyDescent="0.25">
      <c r="A217" s="293">
        <v>4543</v>
      </c>
      <c r="B217" s="293">
        <v>675395</v>
      </c>
      <c r="C217" s="293">
        <v>1026413</v>
      </c>
      <c r="D217" s="14">
        <v>1023255205</v>
      </c>
      <c r="F217" s="27" t="s">
        <v>1258</v>
      </c>
      <c r="G217" s="12" t="s">
        <v>710</v>
      </c>
      <c r="H217" s="27" t="s">
        <v>1430</v>
      </c>
      <c r="I217" s="12" t="s">
        <v>711</v>
      </c>
      <c r="J217" s="13">
        <v>2.2522522522522501E-2</v>
      </c>
      <c r="K217" s="13">
        <v>9.85915492957746E-2</v>
      </c>
      <c r="L217" s="13">
        <v>3.1531531531531501E-2</v>
      </c>
      <c r="M217" s="13">
        <v>8.2524271844660199E-2</v>
      </c>
      <c r="N217" s="13">
        <v>3.3538610000000003E-2</v>
      </c>
      <c r="O217" s="13">
        <v>5.6668459999999997E-2</v>
      </c>
      <c r="P217" s="13">
        <v>5.2596600000000002E-3</v>
      </c>
      <c r="Q217" s="13">
        <v>0.16064707</v>
      </c>
      <c r="R217" s="13">
        <v>3.3538610000000003E-2</v>
      </c>
      <c r="S217" s="13">
        <v>9.6915492957746499E-2</v>
      </c>
      <c r="T217" s="13">
        <v>3.09954954954955E-2</v>
      </c>
      <c r="U217" s="13">
        <v>0.16064707</v>
      </c>
      <c r="V217" s="13">
        <v>3.3538610000000003E-2</v>
      </c>
      <c r="W217" s="13">
        <v>9.3661971830985902E-2</v>
      </c>
      <c r="X217" s="13">
        <v>2.9954954954954999E-2</v>
      </c>
      <c r="Y217" s="13">
        <v>0.16064707</v>
      </c>
      <c r="Z217" s="13">
        <v>3.3538610000000003E-2</v>
      </c>
      <c r="AA217" s="13">
        <v>9.5239436619718301E-2</v>
      </c>
      <c r="AB217" s="13">
        <v>3.0459459459459499E-2</v>
      </c>
      <c r="AC217" s="13">
        <v>0.16064707</v>
      </c>
      <c r="AD217" s="13">
        <v>3.3538610000000003E-2</v>
      </c>
      <c r="AE217" s="13">
        <v>8.8732394366197204E-2</v>
      </c>
      <c r="AF217" s="13">
        <v>2.8378378378378401E-2</v>
      </c>
      <c r="AG217" s="13">
        <v>0.16064707</v>
      </c>
      <c r="AH217" s="13">
        <v>3.3538610000000003E-2</v>
      </c>
      <c r="AI217" s="13">
        <v>9.3563380281690103E-2</v>
      </c>
      <c r="AJ217" s="13">
        <v>2.9923423423423402E-2</v>
      </c>
      <c r="AK217" s="13">
        <v>0.16064707</v>
      </c>
      <c r="AL217" s="13">
        <v>3.3538610000000003E-2</v>
      </c>
      <c r="AM217" s="13">
        <v>8.3802816901408395E-2</v>
      </c>
      <c r="AN217" s="13">
        <v>2.6801801801801799E-2</v>
      </c>
      <c r="AO217" s="13">
        <v>0.16064707</v>
      </c>
      <c r="AP217" s="13">
        <v>3.3538610000000003E-2</v>
      </c>
      <c r="AQ217" s="13">
        <v>9.1690140845070406E-2</v>
      </c>
      <c r="AR217" s="13">
        <v>2.9324324324324299E-2</v>
      </c>
      <c r="AS217" s="13">
        <v>0.16064707</v>
      </c>
      <c r="AT217" s="13">
        <v>3.3538610000000003E-2</v>
      </c>
      <c r="AU217" s="13">
        <v>7.8873239436619696E-2</v>
      </c>
      <c r="AV217" s="13">
        <v>2.52252252252252E-2</v>
      </c>
      <c r="AW217" s="13">
        <v>0.16064707</v>
      </c>
      <c r="AX217" s="13">
        <v>0</v>
      </c>
      <c r="AY217" s="13">
        <v>6.25E-2</v>
      </c>
      <c r="AZ217" s="13">
        <v>0</v>
      </c>
      <c r="BA217" s="13">
        <v>3.3333333333333298E-2</v>
      </c>
      <c r="BB217" s="13"/>
      <c r="BC217" s="13"/>
      <c r="BD217" s="13"/>
      <c r="BE217" s="13"/>
      <c r="BF217" s="13"/>
      <c r="BG217" s="13"/>
      <c r="BH217" s="13"/>
      <c r="BI217" s="13"/>
      <c r="BJ217" s="13"/>
      <c r="BK217" s="13"/>
      <c r="BL217" s="13"/>
      <c r="BM217" s="13"/>
      <c r="BN217" s="13"/>
      <c r="BO217" s="13"/>
      <c r="BP217" s="13"/>
      <c r="BQ217" s="13"/>
      <c r="BR217" s="13"/>
      <c r="BS217" s="13"/>
      <c r="BT217" s="13"/>
      <c r="BU217" s="13"/>
      <c r="BV217" s="13"/>
      <c r="BW217" s="13"/>
      <c r="BX217" s="13"/>
      <c r="BY217" s="13"/>
      <c r="BZ217" s="14">
        <f>+INDEX('Monthy Targets'!V:V,MATCH(FY2018_ALL_Targets!$B217,'Monthy Targets'!$B:$B,0))</f>
        <v>8.1999999999999993</v>
      </c>
      <c r="CA217" s="14">
        <f>+INDEX('Monthy Targets'!W:W,MATCH(FY2018_ALL_Targets!$B217,'Monthy Targets'!$B:$B,0))</f>
        <v>8.1999999999999993</v>
      </c>
      <c r="CB217" s="14">
        <f>+INDEX('Monthy Targets'!X:X,MATCH(FY2018_ALL_Targets!$B217,'Monthy Targets'!$B:$B,0))</f>
        <v>8.1999999999999993</v>
      </c>
      <c r="CC217" s="14">
        <f>+INDEX('Monthy Targets'!Y:Y,MATCH(FY2018_ALL_Targets!$B217,'Monthy Targets'!$B:$B,0))</f>
        <v>8.1999999999999993</v>
      </c>
      <c r="CD217" s="14">
        <f>+INDEX('Monthy Targets'!Z:Z,MATCH(FY2018_ALL_Targets!$B217,'Monthy Targets'!$B:$B,0))</f>
        <v>8.1999999999999993</v>
      </c>
      <c r="CE217" s="14">
        <f>+INDEX('Monthy Targets'!AA:AA,MATCH(FY2018_ALL_Targets!$B217,'Monthy Targets'!$B:$B,0))</f>
        <v>0</v>
      </c>
      <c r="CF217" s="14">
        <f>+INDEX('Monthy Targets'!AB:AB,MATCH(FY2018_ALL_Targets!$B217,'Monthy Targets'!$B:$B,0))</f>
        <v>0</v>
      </c>
      <c r="CG217" s="14">
        <f>+INDEX('Monthy Targets'!AC:AC,MATCH(FY2018_ALL_Targets!$B217,'Monthy Targets'!$B:$B,0))</f>
        <v>0</v>
      </c>
      <c r="CH217" s="14">
        <f>+INDEX('Monthy Targets'!AD:AD,MATCH(FY2018_ALL_Targets!$B217,'Monthy Targets'!$B:$B,0))</f>
        <v>0</v>
      </c>
      <c r="CI217" s="14">
        <f>+INDEX('Monthy Targets'!AE:AE,MATCH(FY2018_ALL_Targets!$B217,'Monthy Targets'!$B:$B,0))</f>
        <v>0</v>
      </c>
      <c r="CJ217" s="14">
        <f>+INDEX('Monthy Targets'!AF:AF,MATCH(FY2018_ALL_Targets!$B217,'Monthy Targets'!$B:$B,0))</f>
        <v>0</v>
      </c>
      <c r="CK217" s="14">
        <f>+INDEX('Monthy Targets'!AG:AG,MATCH(FY2018_ALL_Targets!$B217,'Monthy Targets'!$B:$B,0))</f>
        <v>0</v>
      </c>
      <c r="CL217" s="14">
        <v>0.55000000000000004</v>
      </c>
      <c r="CM217" s="14">
        <v>0.55000000000000004</v>
      </c>
      <c r="CN217" s="14">
        <v>0.55000000000000004</v>
      </c>
      <c r="CO217" s="14">
        <v>0.55000000000000004</v>
      </c>
      <c r="DB217" s="14">
        <v>1.01</v>
      </c>
      <c r="DC217" s="14">
        <v>1.01</v>
      </c>
      <c r="DD217" s="14">
        <v>1.01</v>
      </c>
      <c r="DE217" s="14">
        <v>1.01</v>
      </c>
      <c r="DR217" s="14">
        <v>1.54</v>
      </c>
      <c r="DV217" s="12">
        <f t="shared" si="10"/>
        <v>0</v>
      </c>
      <c r="DW217" s="12">
        <f t="shared" si="11"/>
        <v>0</v>
      </c>
      <c r="DX217" s="12">
        <f t="shared" si="9"/>
        <v>0</v>
      </c>
    </row>
    <row r="218" spans="1:128" x14ac:dyDescent="0.25">
      <c r="A218" s="293">
        <v>5042</v>
      </c>
      <c r="B218" s="293">
        <v>675396</v>
      </c>
      <c r="C218" s="293">
        <v>1026582</v>
      </c>
      <c r="D218" s="14">
        <v>1598886947</v>
      </c>
      <c r="F218" s="27" t="s">
        <v>1408</v>
      </c>
      <c r="G218" s="12" t="s">
        <v>314</v>
      </c>
      <c r="H218" s="27" t="s">
        <v>1428</v>
      </c>
      <c r="I218" s="12" t="s">
        <v>315</v>
      </c>
      <c r="J218" s="13">
        <v>6.7114093959731502E-2</v>
      </c>
      <c r="K218" s="13">
        <v>8.4821428571428603E-2</v>
      </c>
      <c r="L218" s="13">
        <v>4.3624161073825503E-2</v>
      </c>
      <c r="M218" s="13">
        <v>0.174377224199288</v>
      </c>
      <c r="N218" s="13">
        <v>3.3538610000000003E-2</v>
      </c>
      <c r="O218" s="13">
        <v>5.6668459999999997E-2</v>
      </c>
      <c r="P218" s="13">
        <v>5.2596600000000002E-3</v>
      </c>
      <c r="Q218" s="13">
        <v>0.16064707</v>
      </c>
      <c r="R218" s="13">
        <v>6.5973154362416103E-2</v>
      </c>
      <c r="S218" s="13">
        <v>8.33794642857143E-2</v>
      </c>
      <c r="T218" s="13">
        <v>4.28825503355705E-2</v>
      </c>
      <c r="U218" s="13">
        <v>0.17141281138789999</v>
      </c>
      <c r="V218" s="13">
        <v>6.3758389261744999E-2</v>
      </c>
      <c r="W218" s="13">
        <v>8.0580357142857106E-2</v>
      </c>
      <c r="X218" s="13">
        <v>4.1442953020134198E-2</v>
      </c>
      <c r="Y218" s="13">
        <v>0.16565836298932399</v>
      </c>
      <c r="Z218" s="13">
        <v>6.4832214765100704E-2</v>
      </c>
      <c r="AA218" s="13">
        <v>8.1937499999999996E-2</v>
      </c>
      <c r="AB218" s="13">
        <v>4.2140939597315401E-2</v>
      </c>
      <c r="AC218" s="13">
        <v>0.168448398576512</v>
      </c>
      <c r="AD218" s="13">
        <v>6.0402684563758399E-2</v>
      </c>
      <c r="AE218" s="13">
        <v>7.6339285714285707E-2</v>
      </c>
      <c r="AF218" s="13">
        <v>3.9261744966443003E-2</v>
      </c>
      <c r="AG218" s="13">
        <v>0.16064707</v>
      </c>
      <c r="AH218" s="13">
        <v>6.3691275167785194E-2</v>
      </c>
      <c r="AI218" s="13">
        <v>8.0495535714285693E-2</v>
      </c>
      <c r="AJ218" s="13">
        <v>4.1399328859060398E-2</v>
      </c>
      <c r="AK218" s="13">
        <v>0.16548398576512499</v>
      </c>
      <c r="AL218" s="13">
        <v>5.7046979865771799E-2</v>
      </c>
      <c r="AM218" s="13">
        <v>7.2098214285714293E-2</v>
      </c>
      <c r="AN218" s="13">
        <v>3.7080536912751698E-2</v>
      </c>
      <c r="AO218" s="13">
        <v>0.16064707</v>
      </c>
      <c r="AP218" s="13">
        <v>6.2416107382550302E-2</v>
      </c>
      <c r="AQ218" s="13">
        <v>7.8883928571428605E-2</v>
      </c>
      <c r="AR218" s="13">
        <v>4.05704697986577E-2</v>
      </c>
      <c r="AS218" s="13">
        <v>0.16217081850533799</v>
      </c>
      <c r="AT218" s="13">
        <v>5.3691275167785199E-2</v>
      </c>
      <c r="AU218" s="13">
        <v>6.7857142857142894E-2</v>
      </c>
      <c r="AV218" s="13">
        <v>3.4899328859060399E-2</v>
      </c>
      <c r="AW218" s="13">
        <v>0.16064707</v>
      </c>
      <c r="AX218" s="13">
        <v>1.3333333333333299E-2</v>
      </c>
      <c r="AY218" s="13">
        <v>4.1666666666666699E-2</v>
      </c>
      <c r="AZ218" s="13">
        <v>0</v>
      </c>
      <c r="BA218" s="13">
        <v>0.183098591549296</v>
      </c>
      <c r="BB218" s="13"/>
      <c r="BC218" s="13"/>
      <c r="BD218" s="13"/>
      <c r="BE218" s="13"/>
      <c r="BF218" s="13"/>
      <c r="BG218" s="13"/>
      <c r="BH218" s="13"/>
      <c r="BI218" s="13"/>
      <c r="BJ218" s="13"/>
      <c r="BK218" s="13"/>
      <c r="BL218" s="13"/>
      <c r="BM218" s="13"/>
      <c r="BN218" s="13"/>
      <c r="BO218" s="13"/>
      <c r="BP218" s="13"/>
      <c r="BQ218" s="13"/>
      <c r="BR218" s="13"/>
      <c r="BS218" s="13"/>
      <c r="BT218" s="13"/>
      <c r="BU218" s="13"/>
      <c r="BV218" s="13"/>
      <c r="BW218" s="13"/>
      <c r="BX218" s="13"/>
      <c r="BY218" s="13"/>
      <c r="BZ218" s="14">
        <f>+INDEX('Monthy Targets'!V:V,MATCH(FY2018_ALL_Targets!$B218,'Monthy Targets'!$B:$B,0))</f>
        <v>16.23</v>
      </c>
      <c r="CA218" s="14">
        <f>+INDEX('Monthy Targets'!W:W,MATCH(FY2018_ALL_Targets!$B218,'Monthy Targets'!$B:$B,0))</f>
        <v>16.23</v>
      </c>
      <c r="CB218" s="14">
        <f>+INDEX('Monthy Targets'!X:X,MATCH(FY2018_ALL_Targets!$B218,'Monthy Targets'!$B:$B,0))</f>
        <v>16.23</v>
      </c>
      <c r="CC218" s="14">
        <f>+INDEX('Monthy Targets'!Y:Y,MATCH(FY2018_ALL_Targets!$B218,'Monthy Targets'!$B:$B,0))</f>
        <v>16.23</v>
      </c>
      <c r="CD218" s="14">
        <f>+INDEX('Monthy Targets'!Z:Z,MATCH(FY2018_ALL_Targets!$B218,'Monthy Targets'!$B:$B,0))</f>
        <v>16.23</v>
      </c>
      <c r="CE218" s="14">
        <f>+INDEX('Monthy Targets'!AA:AA,MATCH(FY2018_ALL_Targets!$B218,'Monthy Targets'!$B:$B,0))</f>
        <v>0</v>
      </c>
      <c r="CF218" s="14">
        <f>+INDEX('Monthy Targets'!AB:AB,MATCH(FY2018_ALL_Targets!$B218,'Monthy Targets'!$B:$B,0))</f>
        <v>0</v>
      </c>
      <c r="CG218" s="14">
        <f>+INDEX('Monthy Targets'!AC:AC,MATCH(FY2018_ALL_Targets!$B218,'Monthy Targets'!$B:$B,0))</f>
        <v>0</v>
      </c>
      <c r="CH218" s="14">
        <f>+INDEX('Monthy Targets'!AD:AD,MATCH(FY2018_ALL_Targets!$B218,'Monthy Targets'!$B:$B,0))</f>
        <v>0</v>
      </c>
      <c r="CI218" s="14">
        <f>+INDEX('Monthy Targets'!AE:AE,MATCH(FY2018_ALL_Targets!$B218,'Monthy Targets'!$B:$B,0))</f>
        <v>0</v>
      </c>
      <c r="CJ218" s="14">
        <f>+INDEX('Monthy Targets'!AF:AF,MATCH(FY2018_ALL_Targets!$B218,'Monthy Targets'!$B:$B,0))</f>
        <v>0</v>
      </c>
      <c r="CK218" s="14">
        <f>+INDEX('Monthy Targets'!AG:AG,MATCH(FY2018_ALL_Targets!$B218,'Monthy Targets'!$B:$B,0))</f>
        <v>0</v>
      </c>
      <c r="CL218" s="14">
        <v>1.08</v>
      </c>
      <c r="CM218" s="14">
        <v>1.08</v>
      </c>
      <c r="CN218" s="14">
        <v>1.08</v>
      </c>
      <c r="CO218" s="14">
        <v>0</v>
      </c>
      <c r="DB218" s="14">
        <v>2</v>
      </c>
      <c r="DC218" s="14">
        <v>2</v>
      </c>
      <c r="DD218" s="14">
        <v>2</v>
      </c>
      <c r="DE218" s="14">
        <v>0</v>
      </c>
      <c r="DR218" s="14">
        <v>2.72</v>
      </c>
      <c r="DV218" s="12">
        <f t="shared" si="10"/>
        <v>0</v>
      </c>
      <c r="DW218" s="12">
        <f t="shared" si="11"/>
        <v>0</v>
      </c>
      <c r="DX218" s="12">
        <f t="shared" si="9"/>
        <v>0</v>
      </c>
    </row>
    <row r="219" spans="1:128" x14ac:dyDescent="0.25">
      <c r="A219" s="293">
        <v>4649</v>
      </c>
      <c r="B219" s="293">
        <v>675399</v>
      </c>
      <c r="C219" s="293">
        <v>1004118</v>
      </c>
      <c r="D219" s="14">
        <v>1568458347</v>
      </c>
      <c r="F219" s="27" t="s">
        <v>1274</v>
      </c>
      <c r="G219" s="12" t="s">
        <v>770</v>
      </c>
      <c r="H219" s="27" t="s">
        <v>770</v>
      </c>
      <c r="I219" s="12" t="s">
        <v>771</v>
      </c>
      <c r="J219" s="13">
        <v>3.7542662116041001E-2</v>
      </c>
      <c r="K219" s="13">
        <v>0.13173652694610799</v>
      </c>
      <c r="L219" s="13">
        <v>0</v>
      </c>
      <c r="M219" s="13">
        <v>0.122047244094488</v>
      </c>
      <c r="N219" s="13">
        <v>3.3538610000000003E-2</v>
      </c>
      <c r="O219" s="13">
        <v>5.6668459999999997E-2</v>
      </c>
      <c r="P219" s="13">
        <v>5.2596600000000002E-3</v>
      </c>
      <c r="Q219" s="13">
        <v>0.16064707</v>
      </c>
      <c r="R219" s="13">
        <v>3.69044368600683E-2</v>
      </c>
      <c r="S219" s="13">
        <v>0.12949700598802399</v>
      </c>
      <c r="T219" s="13">
        <v>5.2596600000000002E-3</v>
      </c>
      <c r="U219" s="13">
        <v>0.16064707</v>
      </c>
      <c r="V219" s="13">
        <v>3.5665529010238901E-2</v>
      </c>
      <c r="W219" s="13">
        <v>0.12514970059880201</v>
      </c>
      <c r="X219" s="13">
        <v>5.2596600000000002E-3</v>
      </c>
      <c r="Y219" s="13">
        <v>0.16064707</v>
      </c>
      <c r="Z219" s="13">
        <v>3.62662116040956E-2</v>
      </c>
      <c r="AA219" s="13">
        <v>0.12725748502994</v>
      </c>
      <c r="AB219" s="13">
        <v>5.2596600000000002E-3</v>
      </c>
      <c r="AC219" s="13">
        <v>0.16064707</v>
      </c>
      <c r="AD219" s="13">
        <v>3.3788395904436899E-2</v>
      </c>
      <c r="AE219" s="13">
        <v>0.118562874251497</v>
      </c>
      <c r="AF219" s="13">
        <v>5.2596600000000002E-3</v>
      </c>
      <c r="AG219" s="13">
        <v>0.16064707</v>
      </c>
      <c r="AH219" s="13">
        <v>3.5627986348122899E-2</v>
      </c>
      <c r="AI219" s="13">
        <v>0.125017964071856</v>
      </c>
      <c r="AJ219" s="13">
        <v>5.2596600000000002E-3</v>
      </c>
      <c r="AK219" s="13">
        <v>0.16064707</v>
      </c>
      <c r="AL219" s="13">
        <v>3.3538610000000003E-2</v>
      </c>
      <c r="AM219" s="13">
        <v>0.11197604790419199</v>
      </c>
      <c r="AN219" s="13">
        <v>5.2596600000000002E-3</v>
      </c>
      <c r="AO219" s="13">
        <v>0.16064707</v>
      </c>
      <c r="AP219" s="13">
        <v>3.4914675767918103E-2</v>
      </c>
      <c r="AQ219" s="13">
        <v>0.12251497005988</v>
      </c>
      <c r="AR219" s="13">
        <v>5.2596600000000002E-3</v>
      </c>
      <c r="AS219" s="13">
        <v>0.16064707</v>
      </c>
      <c r="AT219" s="13">
        <v>3.3538610000000003E-2</v>
      </c>
      <c r="AU219" s="13">
        <v>0.105389221556886</v>
      </c>
      <c r="AV219" s="13">
        <v>5.2596600000000002E-3</v>
      </c>
      <c r="AW219" s="13">
        <v>0.16064707</v>
      </c>
      <c r="AX219" s="13">
        <v>4.1666666666666699E-2</v>
      </c>
      <c r="AY219" s="13">
        <v>8.3333333333333301E-2</v>
      </c>
      <c r="AZ219" s="13">
        <v>0</v>
      </c>
      <c r="BA219" s="13">
        <v>7.8431372549019607E-2</v>
      </c>
      <c r="BB219" s="13"/>
      <c r="BC219" s="13"/>
      <c r="BD219" s="13"/>
      <c r="BE219" s="13"/>
      <c r="BF219" s="13"/>
      <c r="BG219" s="13"/>
      <c r="BH219" s="13"/>
      <c r="BI219" s="13"/>
      <c r="BJ219" s="13"/>
      <c r="BK219" s="13"/>
      <c r="BL219" s="13"/>
      <c r="BM219" s="13"/>
      <c r="BN219" s="13"/>
      <c r="BO219" s="13"/>
      <c r="BP219" s="13"/>
      <c r="BQ219" s="13"/>
      <c r="BR219" s="13"/>
      <c r="BS219" s="13"/>
      <c r="BT219" s="13"/>
      <c r="BU219" s="13"/>
      <c r="BV219" s="13"/>
      <c r="BW219" s="13"/>
      <c r="BX219" s="13"/>
      <c r="BY219" s="13"/>
      <c r="BZ219" s="14">
        <f>+INDEX('Monthy Targets'!V:V,MATCH(FY2018_ALL_Targets!$B219,'Monthy Targets'!$B:$B,0))</f>
        <v>0</v>
      </c>
      <c r="CA219" s="14">
        <f>+INDEX('Monthy Targets'!W:W,MATCH(FY2018_ALL_Targets!$B219,'Monthy Targets'!$B:$B,0))</f>
        <v>0</v>
      </c>
      <c r="CB219" s="14">
        <f>+INDEX('Monthy Targets'!X:X,MATCH(FY2018_ALL_Targets!$B219,'Monthy Targets'!$B:$B,0))</f>
        <v>0</v>
      </c>
      <c r="CC219" s="14">
        <f>+INDEX('Monthy Targets'!Y:Y,MATCH(FY2018_ALL_Targets!$B219,'Monthy Targets'!$B:$B,0))</f>
        <v>0</v>
      </c>
      <c r="CD219" s="14">
        <f>+INDEX('Monthy Targets'!Z:Z,MATCH(FY2018_ALL_Targets!$B219,'Monthy Targets'!$B:$B,0))</f>
        <v>0</v>
      </c>
      <c r="CE219" s="14">
        <f>+INDEX('Monthy Targets'!AA:AA,MATCH(FY2018_ALL_Targets!$B219,'Monthy Targets'!$B:$B,0))</f>
        <v>0</v>
      </c>
      <c r="CF219" s="14">
        <f>+INDEX('Monthy Targets'!AB:AB,MATCH(FY2018_ALL_Targets!$B219,'Monthy Targets'!$B:$B,0))</f>
        <v>0</v>
      </c>
      <c r="CG219" s="14">
        <f>+INDEX('Monthy Targets'!AC:AC,MATCH(FY2018_ALL_Targets!$B219,'Monthy Targets'!$B:$B,0))</f>
        <v>0</v>
      </c>
      <c r="CH219" s="14">
        <f>+INDEX('Monthy Targets'!AD:AD,MATCH(FY2018_ALL_Targets!$B219,'Monthy Targets'!$B:$B,0))</f>
        <v>0</v>
      </c>
      <c r="CI219" s="14">
        <f>+INDEX('Monthy Targets'!AE:AE,MATCH(FY2018_ALL_Targets!$B219,'Monthy Targets'!$B:$B,0))</f>
        <v>0</v>
      </c>
      <c r="CJ219" s="14">
        <f>+INDEX('Monthy Targets'!AF:AF,MATCH(FY2018_ALL_Targets!$B219,'Monthy Targets'!$B:$B,0))</f>
        <v>0</v>
      </c>
      <c r="CK219" s="14">
        <f>+INDEX('Monthy Targets'!AG:AG,MATCH(FY2018_ALL_Targets!$B219,'Monthy Targets'!$B:$B,0))</f>
        <v>0</v>
      </c>
      <c r="CL219" s="14">
        <v>0</v>
      </c>
      <c r="CM219" s="14">
        <v>0.76</v>
      </c>
      <c r="CN219" s="14">
        <v>0.76</v>
      </c>
      <c r="CO219" s="14">
        <v>0.76</v>
      </c>
      <c r="DB219" s="14">
        <v>0</v>
      </c>
      <c r="DC219" s="14">
        <v>1.41</v>
      </c>
      <c r="DD219" s="14">
        <v>1.41</v>
      </c>
      <c r="DE219" s="14">
        <v>1.41</v>
      </c>
      <c r="DR219" s="14">
        <v>0.69</v>
      </c>
      <c r="DV219" s="12">
        <f t="shared" si="10"/>
        <v>0</v>
      </c>
      <c r="DW219" s="12">
        <f t="shared" si="11"/>
        <v>0</v>
      </c>
      <c r="DX219" s="12">
        <f t="shared" si="9"/>
        <v>0</v>
      </c>
    </row>
    <row r="220" spans="1:128" x14ac:dyDescent="0.25">
      <c r="A220" s="293">
        <v>4076</v>
      </c>
      <c r="B220" s="293">
        <v>675402</v>
      </c>
      <c r="C220" s="293">
        <v>1016945</v>
      </c>
      <c r="D220" s="14">
        <v>1821233586</v>
      </c>
      <c r="F220" s="27" t="s">
        <v>1298</v>
      </c>
      <c r="G220" s="12" t="s">
        <v>568</v>
      </c>
      <c r="H220" s="27" t="s">
        <v>1476</v>
      </c>
      <c r="I220" s="12" t="s">
        <v>569</v>
      </c>
      <c r="J220" s="13">
        <v>4.1591320072332703E-2</v>
      </c>
      <c r="K220" s="13">
        <v>6.2706270627062702E-2</v>
      </c>
      <c r="L220" s="13">
        <v>0</v>
      </c>
      <c r="M220" s="13">
        <v>0.32800000000000001</v>
      </c>
      <c r="N220" s="13">
        <v>3.3538610000000003E-2</v>
      </c>
      <c r="O220" s="13">
        <v>5.6668459999999997E-2</v>
      </c>
      <c r="P220" s="13">
        <v>5.2596600000000002E-3</v>
      </c>
      <c r="Q220" s="13">
        <v>0.16064707</v>
      </c>
      <c r="R220" s="13">
        <v>4.0884267631103102E-2</v>
      </c>
      <c r="S220" s="13">
        <v>6.1640264026402602E-2</v>
      </c>
      <c r="T220" s="13">
        <v>5.2596600000000002E-3</v>
      </c>
      <c r="U220" s="13">
        <v>0.32242399999999999</v>
      </c>
      <c r="V220" s="13">
        <v>3.9511754068716098E-2</v>
      </c>
      <c r="W220" s="13">
        <v>5.9570957095709601E-2</v>
      </c>
      <c r="X220" s="13">
        <v>5.2596600000000002E-3</v>
      </c>
      <c r="Y220" s="13">
        <v>0.31159999999999999</v>
      </c>
      <c r="Z220" s="13">
        <v>4.0177215189873397E-2</v>
      </c>
      <c r="AA220" s="13">
        <v>6.05742574257426E-2</v>
      </c>
      <c r="AB220" s="13">
        <v>5.2596600000000002E-3</v>
      </c>
      <c r="AC220" s="13">
        <v>0.31684800000000002</v>
      </c>
      <c r="AD220" s="13">
        <v>3.74321880650995E-2</v>
      </c>
      <c r="AE220" s="13">
        <v>5.6668459999999997E-2</v>
      </c>
      <c r="AF220" s="13">
        <v>5.2596600000000002E-3</v>
      </c>
      <c r="AG220" s="13">
        <v>0.29520000000000002</v>
      </c>
      <c r="AH220" s="13">
        <v>3.9470162748643803E-2</v>
      </c>
      <c r="AI220" s="13">
        <v>5.9508250825082501E-2</v>
      </c>
      <c r="AJ220" s="13">
        <v>5.2596600000000002E-3</v>
      </c>
      <c r="AK220" s="13">
        <v>0.31127199999999999</v>
      </c>
      <c r="AL220" s="13">
        <v>3.5352622061482798E-2</v>
      </c>
      <c r="AM220" s="13">
        <v>5.6668459999999997E-2</v>
      </c>
      <c r="AN220" s="13">
        <v>5.2596600000000002E-3</v>
      </c>
      <c r="AO220" s="13">
        <v>0.27879999999999999</v>
      </c>
      <c r="AP220" s="13">
        <v>3.8679927667269402E-2</v>
      </c>
      <c r="AQ220" s="13">
        <v>5.8316831683168299E-2</v>
      </c>
      <c r="AR220" s="13">
        <v>5.2596600000000002E-3</v>
      </c>
      <c r="AS220" s="13">
        <v>0.30503999999999998</v>
      </c>
      <c r="AT220" s="13">
        <v>3.3538610000000003E-2</v>
      </c>
      <c r="AU220" s="13">
        <v>5.6668459999999997E-2</v>
      </c>
      <c r="AV220" s="13">
        <v>5.2596600000000002E-3</v>
      </c>
      <c r="AW220" s="13">
        <v>0.26240000000000002</v>
      </c>
      <c r="AX220" s="13">
        <v>2.5210084033613401E-2</v>
      </c>
      <c r="AY220" s="13">
        <v>1.58730158730159E-2</v>
      </c>
      <c r="AZ220" s="13">
        <v>0</v>
      </c>
      <c r="BA220" s="13">
        <v>0.17105263157894701</v>
      </c>
      <c r="BB220" s="13"/>
      <c r="BC220" s="13"/>
      <c r="BD220" s="13"/>
      <c r="BE220" s="13"/>
      <c r="BF220" s="13"/>
      <c r="BG220" s="13"/>
      <c r="BH220" s="13"/>
      <c r="BI220" s="13"/>
      <c r="BJ220" s="13"/>
      <c r="BK220" s="13"/>
      <c r="BL220" s="13"/>
      <c r="BM220" s="13"/>
      <c r="BN220" s="13"/>
      <c r="BO220" s="13"/>
      <c r="BP220" s="13"/>
      <c r="BQ220" s="13"/>
      <c r="BR220" s="13"/>
      <c r="BS220" s="13"/>
      <c r="BT220" s="13"/>
      <c r="BU220" s="13"/>
      <c r="BV220" s="13"/>
      <c r="BW220" s="13"/>
      <c r="BX220" s="13"/>
      <c r="BY220" s="13"/>
      <c r="BZ220" s="14">
        <f>+INDEX('Monthy Targets'!V:V,MATCH(FY2018_ALL_Targets!$B220,'Monthy Targets'!$B:$B,0))</f>
        <v>0</v>
      </c>
      <c r="CA220" s="14">
        <f>+INDEX('Monthy Targets'!W:W,MATCH(FY2018_ALL_Targets!$B220,'Monthy Targets'!$B:$B,0))</f>
        <v>0</v>
      </c>
      <c r="CB220" s="14">
        <f>+INDEX('Monthy Targets'!X:X,MATCH(FY2018_ALL_Targets!$B220,'Monthy Targets'!$B:$B,0))</f>
        <v>0</v>
      </c>
      <c r="CC220" s="14">
        <f>+INDEX('Monthy Targets'!Y:Y,MATCH(FY2018_ALL_Targets!$B220,'Monthy Targets'!$B:$B,0))</f>
        <v>0</v>
      </c>
      <c r="CD220" s="14">
        <f>+INDEX('Monthy Targets'!Z:Z,MATCH(FY2018_ALL_Targets!$B220,'Monthy Targets'!$B:$B,0))</f>
        <v>0</v>
      </c>
      <c r="CE220" s="14">
        <f>+INDEX('Monthy Targets'!AA:AA,MATCH(FY2018_ALL_Targets!$B220,'Monthy Targets'!$B:$B,0))</f>
        <v>0</v>
      </c>
      <c r="CF220" s="14">
        <f>+INDEX('Monthy Targets'!AB:AB,MATCH(FY2018_ALL_Targets!$B220,'Monthy Targets'!$B:$B,0))</f>
        <v>0</v>
      </c>
      <c r="CG220" s="14">
        <f>+INDEX('Monthy Targets'!AC:AC,MATCH(FY2018_ALL_Targets!$B220,'Monthy Targets'!$B:$B,0))</f>
        <v>0</v>
      </c>
      <c r="CH220" s="14">
        <f>+INDEX('Monthy Targets'!AD:AD,MATCH(FY2018_ALL_Targets!$B220,'Monthy Targets'!$B:$B,0))</f>
        <v>0</v>
      </c>
      <c r="CI220" s="14">
        <f>+INDEX('Monthy Targets'!AE:AE,MATCH(FY2018_ALL_Targets!$B220,'Monthy Targets'!$B:$B,0))</f>
        <v>0</v>
      </c>
      <c r="CJ220" s="14">
        <f>+INDEX('Monthy Targets'!AF:AF,MATCH(FY2018_ALL_Targets!$B220,'Monthy Targets'!$B:$B,0))</f>
        <v>0</v>
      </c>
      <c r="CK220" s="14">
        <f>+INDEX('Monthy Targets'!AG:AG,MATCH(FY2018_ALL_Targets!$B220,'Monthy Targets'!$B:$B,0))</f>
        <v>0</v>
      </c>
      <c r="CL220" s="14">
        <v>0.84</v>
      </c>
      <c r="CM220" s="14">
        <v>0.84</v>
      </c>
      <c r="CN220" s="14">
        <v>0.84</v>
      </c>
      <c r="CO220" s="14">
        <v>0.84</v>
      </c>
      <c r="DB220" s="14">
        <v>1.56</v>
      </c>
      <c r="DC220" s="14">
        <v>1.56</v>
      </c>
      <c r="DD220" s="14">
        <v>1.56</v>
      </c>
      <c r="DE220" s="14">
        <v>1.56</v>
      </c>
      <c r="DR220" s="14">
        <v>1.02</v>
      </c>
      <c r="DV220" s="12">
        <f t="shared" si="10"/>
        <v>0</v>
      </c>
      <c r="DW220" s="12">
        <f t="shared" si="11"/>
        <v>0</v>
      </c>
      <c r="DX220" s="12">
        <f t="shared" si="9"/>
        <v>0</v>
      </c>
    </row>
    <row r="221" spans="1:128" x14ac:dyDescent="0.25">
      <c r="A221" s="293">
        <v>4094</v>
      </c>
      <c r="B221" s="293">
        <v>675406</v>
      </c>
      <c r="C221" s="293">
        <v>1026246</v>
      </c>
      <c r="D221" s="14">
        <v>1366563793</v>
      </c>
      <c r="F221" s="27" t="s">
        <v>1274</v>
      </c>
      <c r="G221" s="12" t="s">
        <v>170</v>
      </c>
      <c r="H221" s="27" t="s">
        <v>1400</v>
      </c>
      <c r="I221" s="12" t="s">
        <v>171</v>
      </c>
      <c r="J221" s="13">
        <v>9.3525179856115095E-2</v>
      </c>
      <c r="K221" s="13">
        <v>7.3394495412843999E-2</v>
      </c>
      <c r="L221" s="13">
        <v>0</v>
      </c>
      <c r="M221" s="13">
        <v>0.26811594202898598</v>
      </c>
      <c r="N221" s="13">
        <v>3.3538610000000003E-2</v>
      </c>
      <c r="O221" s="13">
        <v>5.6668459999999997E-2</v>
      </c>
      <c r="P221" s="13">
        <v>5.2596600000000002E-3</v>
      </c>
      <c r="Q221" s="13">
        <v>0.16064707</v>
      </c>
      <c r="R221" s="13">
        <v>9.1935251798561199E-2</v>
      </c>
      <c r="S221" s="13">
        <v>7.2146788990825703E-2</v>
      </c>
      <c r="T221" s="13">
        <v>5.2596600000000002E-3</v>
      </c>
      <c r="U221" s="13">
        <v>0.26355797101449302</v>
      </c>
      <c r="V221" s="13">
        <v>8.8848920863309394E-2</v>
      </c>
      <c r="W221" s="13">
        <v>6.9724770642201797E-2</v>
      </c>
      <c r="X221" s="13">
        <v>5.2596600000000002E-3</v>
      </c>
      <c r="Y221" s="13">
        <v>0.25471014492753602</v>
      </c>
      <c r="Z221" s="13">
        <v>9.0345323741007205E-2</v>
      </c>
      <c r="AA221" s="13">
        <v>7.0899082568807295E-2</v>
      </c>
      <c r="AB221" s="13">
        <v>5.2596600000000002E-3</v>
      </c>
      <c r="AC221" s="13">
        <v>0.25900000000000001</v>
      </c>
      <c r="AD221" s="13">
        <v>8.4172661870503596E-2</v>
      </c>
      <c r="AE221" s="13">
        <v>6.6055045871559595E-2</v>
      </c>
      <c r="AF221" s="13">
        <v>5.2596600000000002E-3</v>
      </c>
      <c r="AG221" s="13">
        <v>0.24130434782608701</v>
      </c>
      <c r="AH221" s="13">
        <v>8.8755395683453198E-2</v>
      </c>
      <c r="AI221" s="13">
        <v>6.9651376146788999E-2</v>
      </c>
      <c r="AJ221" s="13">
        <v>5.2596600000000002E-3</v>
      </c>
      <c r="AK221" s="13">
        <v>0.254442028985507</v>
      </c>
      <c r="AL221" s="13">
        <v>7.9496402877697797E-2</v>
      </c>
      <c r="AM221" s="13">
        <v>6.23853211009174E-2</v>
      </c>
      <c r="AN221" s="13">
        <v>5.2596600000000002E-3</v>
      </c>
      <c r="AO221" s="13">
        <v>0.22789855072463799</v>
      </c>
      <c r="AP221" s="13">
        <v>8.6978417266187102E-2</v>
      </c>
      <c r="AQ221" s="13">
        <v>6.8256880733944994E-2</v>
      </c>
      <c r="AR221" s="13">
        <v>5.2596600000000002E-3</v>
      </c>
      <c r="AS221" s="13">
        <v>0.24934782608695699</v>
      </c>
      <c r="AT221" s="13">
        <v>7.4820143884892096E-2</v>
      </c>
      <c r="AU221" s="13">
        <v>5.8715596330275198E-2</v>
      </c>
      <c r="AV221" s="13">
        <v>5.2596600000000002E-3</v>
      </c>
      <c r="AW221" s="13">
        <v>0.21449275362318801</v>
      </c>
      <c r="AX221" s="13">
        <v>3.03030303030303E-2</v>
      </c>
      <c r="AY221" s="13">
        <v>4.1666666666666699E-2</v>
      </c>
      <c r="AZ221" s="13">
        <v>0</v>
      </c>
      <c r="BA221" s="13">
        <v>0.20689655172413801</v>
      </c>
      <c r="BB221" s="13"/>
      <c r="BC221" s="13"/>
      <c r="BD221" s="13"/>
      <c r="BE221" s="13"/>
      <c r="BF221" s="13"/>
      <c r="BG221" s="13"/>
      <c r="BH221" s="13"/>
      <c r="BI221" s="13"/>
      <c r="BJ221" s="13"/>
      <c r="BK221" s="13"/>
      <c r="BL221" s="13"/>
      <c r="BM221" s="13"/>
      <c r="BN221" s="13"/>
      <c r="BO221" s="13"/>
      <c r="BP221" s="13"/>
      <c r="BQ221" s="13"/>
      <c r="BR221" s="13"/>
      <c r="BS221" s="13"/>
      <c r="BT221" s="13"/>
      <c r="BU221" s="13"/>
      <c r="BV221" s="13"/>
      <c r="BW221" s="13"/>
      <c r="BX221" s="13"/>
      <c r="BY221" s="13"/>
      <c r="BZ221" s="14">
        <f>+INDEX('Monthy Targets'!V:V,MATCH(FY2018_ALL_Targets!$B221,'Monthy Targets'!$B:$B,0))</f>
        <v>4.87</v>
      </c>
      <c r="CA221" s="14">
        <f>+INDEX('Monthy Targets'!W:W,MATCH(FY2018_ALL_Targets!$B221,'Monthy Targets'!$B:$B,0))</f>
        <v>4.87</v>
      </c>
      <c r="CB221" s="14">
        <f>+INDEX('Monthy Targets'!X:X,MATCH(FY2018_ALL_Targets!$B221,'Monthy Targets'!$B:$B,0))</f>
        <v>4.87</v>
      </c>
      <c r="CC221" s="14">
        <f>+INDEX('Monthy Targets'!Y:Y,MATCH(FY2018_ALL_Targets!$B221,'Monthy Targets'!$B:$B,0))</f>
        <v>4.87</v>
      </c>
      <c r="CD221" s="14">
        <f>+INDEX('Monthy Targets'!Z:Z,MATCH(FY2018_ALL_Targets!$B221,'Monthy Targets'!$B:$B,0))</f>
        <v>4.87</v>
      </c>
      <c r="CE221" s="14">
        <f>+INDEX('Monthy Targets'!AA:AA,MATCH(FY2018_ALL_Targets!$B221,'Monthy Targets'!$B:$B,0))</f>
        <v>0</v>
      </c>
      <c r="CF221" s="14">
        <f>+INDEX('Monthy Targets'!AB:AB,MATCH(FY2018_ALL_Targets!$B221,'Monthy Targets'!$B:$B,0))</f>
        <v>0</v>
      </c>
      <c r="CG221" s="14">
        <f>+INDEX('Monthy Targets'!AC:AC,MATCH(FY2018_ALL_Targets!$B221,'Monthy Targets'!$B:$B,0))</f>
        <v>0</v>
      </c>
      <c r="CH221" s="14">
        <f>+INDEX('Monthy Targets'!AD:AD,MATCH(FY2018_ALL_Targets!$B221,'Monthy Targets'!$B:$B,0))</f>
        <v>0</v>
      </c>
      <c r="CI221" s="14">
        <f>+INDEX('Monthy Targets'!AE:AE,MATCH(FY2018_ALL_Targets!$B221,'Monthy Targets'!$B:$B,0))</f>
        <v>0</v>
      </c>
      <c r="CJ221" s="14">
        <f>+INDEX('Monthy Targets'!AF:AF,MATCH(FY2018_ALL_Targets!$B221,'Monthy Targets'!$B:$B,0))</f>
        <v>0</v>
      </c>
      <c r="CK221" s="14">
        <f>+INDEX('Monthy Targets'!AG:AG,MATCH(FY2018_ALL_Targets!$B221,'Monthy Targets'!$B:$B,0))</f>
        <v>0</v>
      </c>
      <c r="CL221" s="14">
        <v>0.32</v>
      </c>
      <c r="CM221" s="14">
        <v>0.32</v>
      </c>
      <c r="CN221" s="14">
        <v>0.32</v>
      </c>
      <c r="CO221" s="14">
        <v>0.32</v>
      </c>
      <c r="DB221" s="14">
        <v>0.6</v>
      </c>
      <c r="DC221" s="14">
        <v>0.6</v>
      </c>
      <c r="DD221" s="14">
        <v>0.6</v>
      </c>
      <c r="DE221" s="14">
        <v>0.6</v>
      </c>
      <c r="DR221" s="14">
        <v>0.91</v>
      </c>
      <c r="DV221" s="12">
        <f t="shared" si="10"/>
        <v>0</v>
      </c>
      <c r="DW221" s="12">
        <f t="shared" si="11"/>
        <v>0</v>
      </c>
      <c r="DX221" s="12">
        <f t="shared" si="9"/>
        <v>0</v>
      </c>
    </row>
    <row r="222" spans="1:128" x14ac:dyDescent="0.25">
      <c r="A222" s="293">
        <v>4332</v>
      </c>
      <c r="B222" s="293">
        <v>675407</v>
      </c>
      <c r="C222" s="293">
        <v>1026417</v>
      </c>
      <c r="D222" s="14">
        <v>1578968707</v>
      </c>
      <c r="F222" s="27" t="s">
        <v>1272</v>
      </c>
      <c r="G222" s="12" t="s">
        <v>628</v>
      </c>
      <c r="H222" s="27" t="s">
        <v>1283</v>
      </c>
      <c r="I222" s="12" t="s">
        <v>629</v>
      </c>
      <c r="J222" s="13">
        <v>2.4193548387096801E-2</v>
      </c>
      <c r="K222" s="13">
        <v>5.8823529411764698E-2</v>
      </c>
      <c r="L222" s="13">
        <v>4.2372881355932202E-2</v>
      </c>
      <c r="M222" s="13">
        <v>0.46067415730337102</v>
      </c>
      <c r="N222" s="13">
        <v>3.3538610000000003E-2</v>
      </c>
      <c r="O222" s="13">
        <v>5.6668459999999997E-2</v>
      </c>
      <c r="P222" s="13">
        <v>5.2596600000000002E-3</v>
      </c>
      <c r="Q222" s="13">
        <v>0.16064707</v>
      </c>
      <c r="R222" s="13">
        <v>3.3538610000000003E-2</v>
      </c>
      <c r="S222" s="13">
        <v>5.7823529411764697E-2</v>
      </c>
      <c r="T222" s="13">
        <v>4.16525423728814E-2</v>
      </c>
      <c r="U222" s="13">
        <v>0.452842696629214</v>
      </c>
      <c r="V222" s="13">
        <v>3.3538610000000003E-2</v>
      </c>
      <c r="W222" s="13">
        <v>5.6668459999999997E-2</v>
      </c>
      <c r="X222" s="13">
        <v>4.0254237288135597E-2</v>
      </c>
      <c r="Y222" s="13">
        <v>0.43764044943820202</v>
      </c>
      <c r="Z222" s="13">
        <v>3.3538610000000003E-2</v>
      </c>
      <c r="AA222" s="13">
        <v>5.6823529411764703E-2</v>
      </c>
      <c r="AB222" s="13">
        <v>4.0932203389830502E-2</v>
      </c>
      <c r="AC222" s="13">
        <v>0.44501123595505598</v>
      </c>
      <c r="AD222" s="13">
        <v>3.3538610000000003E-2</v>
      </c>
      <c r="AE222" s="13">
        <v>5.6668459999999997E-2</v>
      </c>
      <c r="AF222" s="13">
        <v>3.8135593220338999E-2</v>
      </c>
      <c r="AG222" s="13">
        <v>0.41460674157303401</v>
      </c>
      <c r="AH222" s="13">
        <v>3.3538610000000003E-2</v>
      </c>
      <c r="AI222" s="13">
        <v>5.6668459999999997E-2</v>
      </c>
      <c r="AJ222" s="13">
        <v>4.02118644067797E-2</v>
      </c>
      <c r="AK222" s="13">
        <v>0.43717977528089902</v>
      </c>
      <c r="AL222" s="13">
        <v>3.3538610000000003E-2</v>
      </c>
      <c r="AM222" s="13">
        <v>5.6668459999999997E-2</v>
      </c>
      <c r="AN222" s="13">
        <v>3.6016949152542402E-2</v>
      </c>
      <c r="AO222" s="13">
        <v>0.391573033707865</v>
      </c>
      <c r="AP222" s="13">
        <v>3.3538610000000003E-2</v>
      </c>
      <c r="AQ222" s="13">
        <v>5.6668459999999997E-2</v>
      </c>
      <c r="AR222" s="13">
        <v>3.9406779661017001E-2</v>
      </c>
      <c r="AS222" s="13">
        <v>0.428426966292135</v>
      </c>
      <c r="AT222" s="13">
        <v>3.3538610000000003E-2</v>
      </c>
      <c r="AU222" s="13">
        <v>5.6668459999999997E-2</v>
      </c>
      <c r="AV222" s="13">
        <v>3.3898305084745797E-2</v>
      </c>
      <c r="AW222" s="13">
        <v>0.368539325842697</v>
      </c>
      <c r="AX222" s="13">
        <v>2.8571428571428598E-2</v>
      </c>
      <c r="AY222" s="13">
        <v>0</v>
      </c>
      <c r="AZ222" s="13">
        <v>0</v>
      </c>
      <c r="BA222" s="13">
        <v>0.47826086956521702</v>
      </c>
      <c r="BB222" s="13"/>
      <c r="BC222" s="13"/>
      <c r="BD222" s="13"/>
      <c r="BE222" s="13"/>
      <c r="BF222" s="13"/>
      <c r="BG222" s="13"/>
      <c r="BH222" s="13"/>
      <c r="BI222" s="13"/>
      <c r="BJ222" s="13"/>
      <c r="BK222" s="13"/>
      <c r="BL222" s="13"/>
      <c r="BM222" s="13"/>
      <c r="BN222" s="13"/>
      <c r="BO222" s="13"/>
      <c r="BP222" s="13"/>
      <c r="BQ222" s="13"/>
      <c r="BR222" s="13"/>
      <c r="BS222" s="13"/>
      <c r="BT222" s="13"/>
      <c r="BU222" s="13"/>
      <c r="BV222" s="13"/>
      <c r="BW222" s="13"/>
      <c r="BX222" s="13"/>
      <c r="BY222" s="13"/>
      <c r="BZ222" s="14">
        <f>+INDEX('Monthy Targets'!V:V,MATCH(FY2018_ALL_Targets!$B222,'Monthy Targets'!$B:$B,0))</f>
        <v>9</v>
      </c>
      <c r="CA222" s="14">
        <f>+INDEX('Monthy Targets'!W:W,MATCH(FY2018_ALL_Targets!$B222,'Monthy Targets'!$B:$B,0))</f>
        <v>9</v>
      </c>
      <c r="CB222" s="14">
        <f>+INDEX('Monthy Targets'!X:X,MATCH(FY2018_ALL_Targets!$B222,'Monthy Targets'!$B:$B,0))</f>
        <v>9</v>
      </c>
      <c r="CC222" s="14">
        <f>+INDEX('Monthy Targets'!Y:Y,MATCH(FY2018_ALL_Targets!$B222,'Monthy Targets'!$B:$B,0))</f>
        <v>9</v>
      </c>
      <c r="CD222" s="14">
        <f>+INDEX('Monthy Targets'!Z:Z,MATCH(FY2018_ALL_Targets!$B222,'Monthy Targets'!$B:$B,0))</f>
        <v>9</v>
      </c>
      <c r="CE222" s="14">
        <f>+INDEX('Monthy Targets'!AA:AA,MATCH(FY2018_ALL_Targets!$B222,'Monthy Targets'!$B:$B,0))</f>
        <v>0</v>
      </c>
      <c r="CF222" s="14">
        <f>+INDEX('Monthy Targets'!AB:AB,MATCH(FY2018_ALL_Targets!$B222,'Monthy Targets'!$B:$B,0))</f>
        <v>0</v>
      </c>
      <c r="CG222" s="14">
        <f>+INDEX('Monthy Targets'!AC:AC,MATCH(FY2018_ALL_Targets!$B222,'Monthy Targets'!$B:$B,0))</f>
        <v>0</v>
      </c>
      <c r="CH222" s="14">
        <f>+INDEX('Monthy Targets'!AD:AD,MATCH(FY2018_ALL_Targets!$B222,'Monthy Targets'!$B:$B,0))</f>
        <v>0</v>
      </c>
      <c r="CI222" s="14">
        <f>+INDEX('Monthy Targets'!AE:AE,MATCH(FY2018_ALL_Targets!$B222,'Monthy Targets'!$B:$B,0))</f>
        <v>0</v>
      </c>
      <c r="CJ222" s="14">
        <f>+INDEX('Monthy Targets'!AF:AF,MATCH(FY2018_ALL_Targets!$B222,'Monthy Targets'!$B:$B,0))</f>
        <v>0</v>
      </c>
      <c r="CK222" s="14">
        <f>+INDEX('Monthy Targets'!AG:AG,MATCH(FY2018_ALL_Targets!$B222,'Monthy Targets'!$B:$B,0))</f>
        <v>0</v>
      </c>
      <c r="CL222" s="14">
        <v>0.6</v>
      </c>
      <c r="CM222" s="14">
        <v>0.6</v>
      </c>
      <c r="CN222" s="14">
        <v>0.6</v>
      </c>
      <c r="CO222" s="14">
        <v>0</v>
      </c>
      <c r="DB222" s="14">
        <v>1.1100000000000001</v>
      </c>
      <c r="DC222" s="14">
        <v>1.1100000000000001</v>
      </c>
      <c r="DD222" s="14">
        <v>1.1100000000000001</v>
      </c>
      <c r="DE222" s="14">
        <v>0</v>
      </c>
      <c r="DR222" s="14">
        <v>1.51</v>
      </c>
      <c r="DV222" s="12">
        <f t="shared" si="10"/>
        <v>0</v>
      </c>
      <c r="DW222" s="12">
        <f t="shared" si="11"/>
        <v>0</v>
      </c>
      <c r="DX222" s="12">
        <f t="shared" si="9"/>
        <v>0</v>
      </c>
    </row>
    <row r="223" spans="1:128" x14ac:dyDescent="0.25">
      <c r="A223" s="293">
        <v>4996</v>
      </c>
      <c r="B223" s="293">
        <v>675408</v>
      </c>
      <c r="C223" s="293">
        <v>1026493</v>
      </c>
      <c r="D223" s="14">
        <v>1669425476</v>
      </c>
      <c r="F223" s="27" t="s">
        <v>1296</v>
      </c>
      <c r="G223" s="12" t="s">
        <v>897</v>
      </c>
      <c r="H223" s="27" t="s">
        <v>1356</v>
      </c>
      <c r="I223" s="12" t="s">
        <v>898</v>
      </c>
      <c r="J223" s="13">
        <v>4.86486486486487E-2</v>
      </c>
      <c r="K223" s="13">
        <v>9.5238095238095205E-2</v>
      </c>
      <c r="L223" s="13">
        <v>0</v>
      </c>
      <c r="M223" s="13">
        <v>0.35820895522388102</v>
      </c>
      <c r="N223" s="13">
        <v>3.3538610000000003E-2</v>
      </c>
      <c r="O223" s="13">
        <v>5.6668459999999997E-2</v>
      </c>
      <c r="P223" s="13">
        <v>5.2596600000000002E-3</v>
      </c>
      <c r="Q223" s="13">
        <v>0.16064707</v>
      </c>
      <c r="R223" s="13">
        <v>4.7821621621621603E-2</v>
      </c>
      <c r="S223" s="13">
        <v>9.3619047619047602E-2</v>
      </c>
      <c r="T223" s="13">
        <v>5.2596600000000002E-3</v>
      </c>
      <c r="U223" s="13">
        <v>0.35211940298507499</v>
      </c>
      <c r="V223" s="13">
        <v>4.6216216216216202E-2</v>
      </c>
      <c r="W223" s="13">
        <v>9.0476190476190502E-2</v>
      </c>
      <c r="X223" s="13">
        <v>5.2596600000000002E-3</v>
      </c>
      <c r="Y223" s="13">
        <v>0.34029850746268703</v>
      </c>
      <c r="Z223" s="13">
        <v>4.6994594594594603E-2</v>
      </c>
      <c r="AA223" s="13">
        <v>9.1999999999999998E-2</v>
      </c>
      <c r="AB223" s="13">
        <v>5.2596600000000002E-3</v>
      </c>
      <c r="AC223" s="13">
        <v>0.34602985074626902</v>
      </c>
      <c r="AD223" s="13">
        <v>4.3783783783783801E-2</v>
      </c>
      <c r="AE223" s="13">
        <v>8.5714285714285701E-2</v>
      </c>
      <c r="AF223" s="13">
        <v>5.2596600000000002E-3</v>
      </c>
      <c r="AG223" s="13">
        <v>0.32238805970149298</v>
      </c>
      <c r="AH223" s="13">
        <v>4.6167567567567597E-2</v>
      </c>
      <c r="AI223" s="13">
        <v>9.0380952380952395E-2</v>
      </c>
      <c r="AJ223" s="13">
        <v>5.2596600000000002E-3</v>
      </c>
      <c r="AK223" s="13">
        <v>0.33994029850746299</v>
      </c>
      <c r="AL223" s="13">
        <v>4.1351351351351401E-2</v>
      </c>
      <c r="AM223" s="13">
        <v>8.0952380952380901E-2</v>
      </c>
      <c r="AN223" s="13">
        <v>5.2596600000000002E-3</v>
      </c>
      <c r="AO223" s="13">
        <v>0.30447761194029799</v>
      </c>
      <c r="AP223" s="13">
        <v>4.5243243243243199E-2</v>
      </c>
      <c r="AQ223" s="13">
        <v>8.8571428571428606E-2</v>
      </c>
      <c r="AR223" s="13">
        <v>5.2596600000000002E-3</v>
      </c>
      <c r="AS223" s="13">
        <v>0.333134328358209</v>
      </c>
      <c r="AT223" s="13">
        <v>3.8918918918918903E-2</v>
      </c>
      <c r="AU223" s="13">
        <v>7.6190476190476197E-2</v>
      </c>
      <c r="AV223" s="13">
        <v>5.2596600000000002E-3</v>
      </c>
      <c r="AW223" s="13">
        <v>0.28656716417910399</v>
      </c>
      <c r="AX223" s="13">
        <v>1.7857142857142901E-2</v>
      </c>
      <c r="AY223" s="13">
        <v>0</v>
      </c>
      <c r="AZ223" s="13">
        <v>0</v>
      </c>
      <c r="BA223" s="13">
        <v>0.24324324324324301</v>
      </c>
      <c r="BB223" s="13"/>
      <c r="BC223" s="13"/>
      <c r="BD223" s="13"/>
      <c r="BE223" s="13"/>
      <c r="BF223" s="13"/>
      <c r="BG223" s="13"/>
      <c r="BH223" s="13"/>
      <c r="BI223" s="13"/>
      <c r="BJ223" s="13"/>
      <c r="BK223" s="13"/>
      <c r="BL223" s="13"/>
      <c r="BM223" s="13"/>
      <c r="BN223" s="13"/>
      <c r="BO223" s="13"/>
      <c r="BP223" s="13"/>
      <c r="BQ223" s="13"/>
      <c r="BR223" s="13"/>
      <c r="BS223" s="13"/>
      <c r="BT223" s="13"/>
      <c r="BU223" s="13"/>
      <c r="BV223" s="13"/>
      <c r="BW223" s="13"/>
      <c r="BX223" s="13"/>
      <c r="BY223" s="13"/>
      <c r="BZ223" s="14">
        <f>+INDEX('Monthy Targets'!V:V,MATCH(FY2018_ALL_Targets!$B223,'Monthy Targets'!$B:$B,0))</f>
        <v>4.18</v>
      </c>
      <c r="CA223" s="14">
        <f>+INDEX('Monthy Targets'!W:W,MATCH(FY2018_ALL_Targets!$B223,'Monthy Targets'!$B:$B,0))</f>
        <v>4.18</v>
      </c>
      <c r="CB223" s="14">
        <f>+INDEX('Monthy Targets'!X:X,MATCH(FY2018_ALL_Targets!$B223,'Monthy Targets'!$B:$B,0))</f>
        <v>4.18</v>
      </c>
      <c r="CC223" s="14">
        <f>+INDEX('Monthy Targets'!Y:Y,MATCH(FY2018_ALL_Targets!$B223,'Monthy Targets'!$B:$B,0))</f>
        <v>4.18</v>
      </c>
      <c r="CD223" s="14">
        <f>+INDEX('Monthy Targets'!Z:Z,MATCH(FY2018_ALL_Targets!$B223,'Monthy Targets'!$B:$B,0))</f>
        <v>4.18</v>
      </c>
      <c r="CE223" s="14">
        <f>+INDEX('Monthy Targets'!AA:AA,MATCH(FY2018_ALL_Targets!$B223,'Monthy Targets'!$B:$B,0))</f>
        <v>0</v>
      </c>
      <c r="CF223" s="14">
        <f>+INDEX('Monthy Targets'!AB:AB,MATCH(FY2018_ALL_Targets!$B223,'Monthy Targets'!$B:$B,0))</f>
        <v>0</v>
      </c>
      <c r="CG223" s="14">
        <f>+INDEX('Monthy Targets'!AC:AC,MATCH(FY2018_ALL_Targets!$B223,'Monthy Targets'!$B:$B,0))</f>
        <v>0</v>
      </c>
      <c r="CH223" s="14">
        <f>+INDEX('Monthy Targets'!AD:AD,MATCH(FY2018_ALL_Targets!$B223,'Monthy Targets'!$B:$B,0))</f>
        <v>0</v>
      </c>
      <c r="CI223" s="14">
        <f>+INDEX('Monthy Targets'!AE:AE,MATCH(FY2018_ALL_Targets!$B223,'Monthy Targets'!$B:$B,0))</f>
        <v>0</v>
      </c>
      <c r="CJ223" s="14">
        <f>+INDEX('Monthy Targets'!AF:AF,MATCH(FY2018_ALL_Targets!$B223,'Monthy Targets'!$B:$B,0))</f>
        <v>0</v>
      </c>
      <c r="CK223" s="14">
        <f>+INDEX('Monthy Targets'!AG:AG,MATCH(FY2018_ALL_Targets!$B223,'Monthy Targets'!$B:$B,0))</f>
        <v>0</v>
      </c>
      <c r="CL223" s="14">
        <v>0.28000000000000003</v>
      </c>
      <c r="CM223" s="14">
        <v>0.28000000000000003</v>
      </c>
      <c r="CN223" s="14">
        <v>0.28000000000000003</v>
      </c>
      <c r="CO223" s="14">
        <v>0.28000000000000003</v>
      </c>
      <c r="DB223" s="14">
        <v>0.52</v>
      </c>
      <c r="DC223" s="14">
        <v>0.52</v>
      </c>
      <c r="DD223" s="14">
        <v>0.52</v>
      </c>
      <c r="DE223" s="14">
        <v>0.52</v>
      </c>
      <c r="DR223" s="14">
        <v>0.79</v>
      </c>
      <c r="DV223" s="12">
        <f t="shared" si="10"/>
        <v>0</v>
      </c>
      <c r="DW223" s="12">
        <f t="shared" si="11"/>
        <v>0</v>
      </c>
      <c r="DX223" s="12">
        <f t="shared" si="9"/>
        <v>0</v>
      </c>
    </row>
    <row r="224" spans="1:128" x14ac:dyDescent="0.25">
      <c r="A224" s="293">
        <v>5051</v>
      </c>
      <c r="B224" s="293">
        <v>675409</v>
      </c>
      <c r="C224" s="293">
        <v>1026484</v>
      </c>
      <c r="D224" s="14">
        <v>1801160593</v>
      </c>
      <c r="F224" s="27" t="s">
        <v>1267</v>
      </c>
      <c r="G224" s="12" t="s">
        <v>322</v>
      </c>
      <c r="H224" s="27" t="s">
        <v>1430</v>
      </c>
      <c r="I224" s="12" t="s">
        <v>323</v>
      </c>
      <c r="J224" s="13">
        <v>5.9386973180076602E-2</v>
      </c>
      <c r="K224" s="13">
        <v>2.0833333333333301E-2</v>
      </c>
      <c r="L224" s="13">
        <v>0</v>
      </c>
      <c r="M224" s="13">
        <v>0.53500000000000003</v>
      </c>
      <c r="N224" s="13">
        <v>3.3538610000000003E-2</v>
      </c>
      <c r="O224" s="13">
        <v>5.6668459999999997E-2</v>
      </c>
      <c r="P224" s="13">
        <v>5.2596600000000002E-3</v>
      </c>
      <c r="Q224" s="13">
        <v>0.16064707</v>
      </c>
      <c r="R224" s="13">
        <v>5.8377394636015302E-2</v>
      </c>
      <c r="S224" s="13">
        <v>5.6668459999999997E-2</v>
      </c>
      <c r="T224" s="13">
        <v>5.2596600000000002E-3</v>
      </c>
      <c r="U224" s="13">
        <v>0.52590499999999996</v>
      </c>
      <c r="V224" s="13">
        <v>5.6417624521072803E-2</v>
      </c>
      <c r="W224" s="13">
        <v>5.6668459999999997E-2</v>
      </c>
      <c r="X224" s="13">
        <v>5.2596600000000002E-3</v>
      </c>
      <c r="Y224" s="13">
        <v>0.50824999999999998</v>
      </c>
      <c r="Z224" s="13">
        <v>5.7367816091954002E-2</v>
      </c>
      <c r="AA224" s="13">
        <v>5.6668459999999997E-2</v>
      </c>
      <c r="AB224" s="13">
        <v>5.2596600000000002E-3</v>
      </c>
      <c r="AC224" s="13">
        <v>0.51680999999999999</v>
      </c>
      <c r="AD224" s="13">
        <v>5.3448275862069003E-2</v>
      </c>
      <c r="AE224" s="13">
        <v>5.6668459999999997E-2</v>
      </c>
      <c r="AF224" s="13">
        <v>5.2596600000000002E-3</v>
      </c>
      <c r="AG224" s="13">
        <v>0.48149999999999998</v>
      </c>
      <c r="AH224" s="13">
        <v>5.6358237547892702E-2</v>
      </c>
      <c r="AI224" s="13">
        <v>5.6668459999999997E-2</v>
      </c>
      <c r="AJ224" s="13">
        <v>5.2596600000000002E-3</v>
      </c>
      <c r="AK224" s="13">
        <v>0.50771500000000003</v>
      </c>
      <c r="AL224" s="13">
        <v>5.0478927203065099E-2</v>
      </c>
      <c r="AM224" s="13">
        <v>5.6668459999999997E-2</v>
      </c>
      <c r="AN224" s="13">
        <v>5.2596600000000002E-3</v>
      </c>
      <c r="AO224" s="13">
        <v>0.45474999999999999</v>
      </c>
      <c r="AP224" s="13">
        <v>5.5229885057471298E-2</v>
      </c>
      <c r="AQ224" s="13">
        <v>5.6668459999999997E-2</v>
      </c>
      <c r="AR224" s="13">
        <v>5.2596600000000002E-3</v>
      </c>
      <c r="AS224" s="13">
        <v>0.49754999999999999</v>
      </c>
      <c r="AT224" s="13">
        <v>4.75095785440613E-2</v>
      </c>
      <c r="AU224" s="13">
        <v>5.6668459999999997E-2</v>
      </c>
      <c r="AV224" s="13">
        <v>5.2596600000000002E-3</v>
      </c>
      <c r="AW224" s="13">
        <v>0.42799999999999999</v>
      </c>
      <c r="AX224" s="13">
        <v>3.0769230769230799E-2</v>
      </c>
      <c r="AY224" s="13">
        <v>2.1505376344085999E-2</v>
      </c>
      <c r="AZ224" s="13">
        <v>0</v>
      </c>
      <c r="BA224" s="13">
        <v>0.45161290322580599</v>
      </c>
      <c r="BB224" s="13"/>
      <c r="BC224" s="13"/>
      <c r="BD224" s="13"/>
      <c r="BE224" s="13"/>
      <c r="BF224" s="13"/>
      <c r="BG224" s="13"/>
      <c r="BH224" s="13"/>
      <c r="BI224" s="13"/>
      <c r="BJ224" s="13"/>
      <c r="BK224" s="13"/>
      <c r="BL224" s="13"/>
      <c r="BM224" s="13"/>
      <c r="BN224" s="13"/>
      <c r="BO224" s="13"/>
      <c r="BP224" s="13"/>
      <c r="BQ224" s="13"/>
      <c r="BR224" s="13"/>
      <c r="BS224" s="13"/>
      <c r="BT224" s="13"/>
      <c r="BU224" s="13"/>
      <c r="BV224" s="13"/>
      <c r="BW224" s="13"/>
      <c r="BX224" s="13"/>
      <c r="BY224" s="13"/>
      <c r="BZ224" s="14">
        <f>+INDEX('Monthy Targets'!V:V,MATCH(FY2018_ALL_Targets!$B224,'Monthy Targets'!$B:$B,0))</f>
        <v>17.87</v>
      </c>
      <c r="CA224" s="14">
        <f>+INDEX('Monthy Targets'!W:W,MATCH(FY2018_ALL_Targets!$B224,'Monthy Targets'!$B:$B,0))</f>
        <v>17.87</v>
      </c>
      <c r="CB224" s="14">
        <f>+INDEX('Monthy Targets'!X:X,MATCH(FY2018_ALL_Targets!$B224,'Monthy Targets'!$B:$B,0))</f>
        <v>17.87</v>
      </c>
      <c r="CC224" s="14">
        <f>+INDEX('Monthy Targets'!Y:Y,MATCH(FY2018_ALL_Targets!$B224,'Monthy Targets'!$B:$B,0))</f>
        <v>17.87</v>
      </c>
      <c r="CD224" s="14">
        <f>+INDEX('Monthy Targets'!Z:Z,MATCH(FY2018_ALL_Targets!$B224,'Monthy Targets'!$B:$B,0))</f>
        <v>17.87</v>
      </c>
      <c r="CE224" s="14">
        <f>+INDEX('Monthy Targets'!AA:AA,MATCH(FY2018_ALL_Targets!$B224,'Monthy Targets'!$B:$B,0))</f>
        <v>0</v>
      </c>
      <c r="CF224" s="14">
        <f>+INDEX('Monthy Targets'!AB:AB,MATCH(FY2018_ALL_Targets!$B224,'Monthy Targets'!$B:$B,0))</f>
        <v>0</v>
      </c>
      <c r="CG224" s="14">
        <f>+INDEX('Monthy Targets'!AC:AC,MATCH(FY2018_ALL_Targets!$B224,'Monthy Targets'!$B:$B,0))</f>
        <v>0</v>
      </c>
      <c r="CH224" s="14">
        <f>+INDEX('Monthy Targets'!AD:AD,MATCH(FY2018_ALL_Targets!$B224,'Monthy Targets'!$B:$B,0))</f>
        <v>0</v>
      </c>
      <c r="CI224" s="14">
        <f>+INDEX('Monthy Targets'!AE:AE,MATCH(FY2018_ALL_Targets!$B224,'Monthy Targets'!$B:$B,0))</f>
        <v>0</v>
      </c>
      <c r="CJ224" s="14">
        <f>+INDEX('Monthy Targets'!AF:AF,MATCH(FY2018_ALL_Targets!$B224,'Monthy Targets'!$B:$B,0))</f>
        <v>0</v>
      </c>
      <c r="CK224" s="14">
        <f>+INDEX('Monthy Targets'!AG:AG,MATCH(FY2018_ALL_Targets!$B224,'Monthy Targets'!$B:$B,0))</f>
        <v>0</v>
      </c>
      <c r="CL224" s="14">
        <v>1.19</v>
      </c>
      <c r="CM224" s="14">
        <v>1.19</v>
      </c>
      <c r="CN224" s="14">
        <v>1.19</v>
      </c>
      <c r="CO224" s="14">
        <v>1.19</v>
      </c>
      <c r="DB224" s="14">
        <v>2.21</v>
      </c>
      <c r="DC224" s="14">
        <v>2.21</v>
      </c>
      <c r="DD224" s="14">
        <v>2.21</v>
      </c>
      <c r="DE224" s="14">
        <v>2.21</v>
      </c>
      <c r="DR224" s="14">
        <v>3.36</v>
      </c>
      <c r="DV224" s="12">
        <f t="shared" si="10"/>
        <v>0</v>
      </c>
      <c r="DW224" s="12">
        <f t="shared" si="11"/>
        <v>0</v>
      </c>
      <c r="DX224" s="12">
        <f t="shared" si="9"/>
        <v>0</v>
      </c>
    </row>
    <row r="225" spans="1:128" x14ac:dyDescent="0.25">
      <c r="A225" s="293">
        <v>4738</v>
      </c>
      <c r="B225" s="293">
        <v>675414</v>
      </c>
      <c r="C225" s="293">
        <v>1027060</v>
      </c>
      <c r="D225" s="14">
        <v>1740301175</v>
      </c>
      <c r="F225" s="27" t="s">
        <v>1408</v>
      </c>
      <c r="G225" s="12" t="s">
        <v>264</v>
      </c>
      <c r="H225" s="27" t="s">
        <v>1483</v>
      </c>
      <c r="I225" s="12" t="s">
        <v>265</v>
      </c>
      <c r="J225" s="13">
        <v>6.0483870967741903E-2</v>
      </c>
      <c r="K225" s="13">
        <v>4.3478260869565202E-2</v>
      </c>
      <c r="L225" s="13">
        <v>0</v>
      </c>
      <c r="M225" s="13">
        <v>0.232758620689655</v>
      </c>
      <c r="N225" s="13">
        <v>3.3538610000000003E-2</v>
      </c>
      <c r="O225" s="13">
        <v>5.6668459999999997E-2</v>
      </c>
      <c r="P225" s="13">
        <v>5.2596600000000002E-3</v>
      </c>
      <c r="Q225" s="13">
        <v>0.16064707</v>
      </c>
      <c r="R225" s="13">
        <v>5.9455645161290302E-2</v>
      </c>
      <c r="S225" s="13">
        <v>5.6668459999999997E-2</v>
      </c>
      <c r="T225" s="13">
        <v>5.2596600000000002E-3</v>
      </c>
      <c r="U225" s="13">
        <v>0.22880172413793101</v>
      </c>
      <c r="V225" s="13">
        <v>5.7459677419354802E-2</v>
      </c>
      <c r="W225" s="13">
        <v>5.6668459999999997E-2</v>
      </c>
      <c r="X225" s="13">
        <v>5.2596600000000002E-3</v>
      </c>
      <c r="Y225" s="13">
        <v>0.22112068965517201</v>
      </c>
      <c r="Z225" s="13">
        <v>5.8427419354838701E-2</v>
      </c>
      <c r="AA225" s="13">
        <v>5.6668459999999997E-2</v>
      </c>
      <c r="AB225" s="13">
        <v>5.2596600000000002E-3</v>
      </c>
      <c r="AC225" s="13">
        <v>0.224844827586207</v>
      </c>
      <c r="AD225" s="13">
        <v>5.4435483870967701E-2</v>
      </c>
      <c r="AE225" s="13">
        <v>5.6668459999999997E-2</v>
      </c>
      <c r="AF225" s="13">
        <v>5.2596600000000002E-3</v>
      </c>
      <c r="AG225" s="13">
        <v>0.20948275862068999</v>
      </c>
      <c r="AH225" s="13">
        <v>5.7399193548387101E-2</v>
      </c>
      <c r="AI225" s="13">
        <v>5.6668459999999997E-2</v>
      </c>
      <c r="AJ225" s="13">
        <v>5.2596600000000002E-3</v>
      </c>
      <c r="AK225" s="13">
        <v>0.22088793103448301</v>
      </c>
      <c r="AL225" s="13">
        <v>5.1411290322580599E-2</v>
      </c>
      <c r="AM225" s="13">
        <v>5.6668459999999997E-2</v>
      </c>
      <c r="AN225" s="13">
        <v>5.2596600000000002E-3</v>
      </c>
      <c r="AO225" s="13">
        <v>0.197844827586207</v>
      </c>
      <c r="AP225" s="13">
        <v>5.6250000000000001E-2</v>
      </c>
      <c r="AQ225" s="13">
        <v>5.6668459999999997E-2</v>
      </c>
      <c r="AR225" s="13">
        <v>5.2596600000000002E-3</v>
      </c>
      <c r="AS225" s="13">
        <v>0.216465517241379</v>
      </c>
      <c r="AT225" s="13">
        <v>4.8387096774193603E-2</v>
      </c>
      <c r="AU225" s="13">
        <v>5.6668459999999997E-2</v>
      </c>
      <c r="AV225" s="13">
        <v>5.2596600000000002E-3</v>
      </c>
      <c r="AW225" s="13">
        <v>0.18620689655172401</v>
      </c>
      <c r="AX225" s="13">
        <v>0</v>
      </c>
      <c r="AY225" s="13">
        <v>5.4545454545454501E-2</v>
      </c>
      <c r="AZ225" s="13">
        <v>0</v>
      </c>
      <c r="BA225" s="13">
        <v>0.28571428571428598</v>
      </c>
      <c r="BB225" s="13"/>
      <c r="BC225" s="13"/>
      <c r="BD225" s="13"/>
      <c r="BE225" s="13"/>
      <c r="BF225" s="13"/>
      <c r="BG225" s="13"/>
      <c r="BH225" s="13"/>
      <c r="BI225" s="13"/>
      <c r="BJ225" s="13"/>
      <c r="BK225" s="13"/>
      <c r="BL225" s="13"/>
      <c r="BM225" s="13"/>
      <c r="BN225" s="13"/>
      <c r="BO225" s="13"/>
      <c r="BP225" s="13"/>
      <c r="BQ225" s="13"/>
      <c r="BR225" s="13"/>
      <c r="BS225" s="13"/>
      <c r="BT225" s="13"/>
      <c r="BU225" s="13"/>
      <c r="BV225" s="13"/>
      <c r="BW225" s="13"/>
      <c r="BX225" s="13"/>
      <c r="BY225" s="13"/>
      <c r="BZ225" s="14">
        <f>+INDEX('Monthy Targets'!V:V,MATCH(FY2018_ALL_Targets!$B225,'Monthy Targets'!$B:$B,0))</f>
        <v>0</v>
      </c>
      <c r="CA225" s="14">
        <f>+INDEX('Monthy Targets'!W:W,MATCH(FY2018_ALL_Targets!$B225,'Monthy Targets'!$B:$B,0))</f>
        <v>0</v>
      </c>
      <c r="CB225" s="14">
        <f>+INDEX('Monthy Targets'!X:X,MATCH(FY2018_ALL_Targets!$B225,'Monthy Targets'!$B:$B,0))</f>
        <v>0</v>
      </c>
      <c r="CC225" s="14">
        <f>+INDEX('Monthy Targets'!Y:Y,MATCH(FY2018_ALL_Targets!$B225,'Monthy Targets'!$B:$B,0))</f>
        <v>0</v>
      </c>
      <c r="CD225" s="14">
        <f>+INDEX('Monthy Targets'!Z:Z,MATCH(FY2018_ALL_Targets!$B225,'Monthy Targets'!$B:$B,0))</f>
        <v>0</v>
      </c>
      <c r="CE225" s="14">
        <f>+INDEX('Monthy Targets'!AA:AA,MATCH(FY2018_ALL_Targets!$B225,'Monthy Targets'!$B:$B,0))</f>
        <v>0</v>
      </c>
      <c r="CF225" s="14">
        <f>+INDEX('Monthy Targets'!AB:AB,MATCH(FY2018_ALL_Targets!$B225,'Monthy Targets'!$B:$B,0))</f>
        <v>0</v>
      </c>
      <c r="CG225" s="14">
        <f>+INDEX('Monthy Targets'!AC:AC,MATCH(FY2018_ALL_Targets!$B225,'Monthy Targets'!$B:$B,0))</f>
        <v>0</v>
      </c>
      <c r="CH225" s="14">
        <f>+INDEX('Monthy Targets'!AD:AD,MATCH(FY2018_ALL_Targets!$B225,'Monthy Targets'!$B:$B,0))</f>
        <v>0</v>
      </c>
      <c r="CI225" s="14">
        <f>+INDEX('Monthy Targets'!AE:AE,MATCH(FY2018_ALL_Targets!$B225,'Monthy Targets'!$B:$B,0))</f>
        <v>0</v>
      </c>
      <c r="CJ225" s="14">
        <f>+INDEX('Monthy Targets'!AF:AF,MATCH(FY2018_ALL_Targets!$B225,'Monthy Targets'!$B:$B,0))</f>
        <v>0</v>
      </c>
      <c r="CK225" s="14">
        <f>+INDEX('Monthy Targets'!AG:AG,MATCH(FY2018_ALL_Targets!$B225,'Monthy Targets'!$B:$B,0))</f>
        <v>0</v>
      </c>
      <c r="CL225" s="14">
        <v>1.03</v>
      </c>
      <c r="CM225" s="14">
        <v>1.03</v>
      </c>
      <c r="CN225" s="14">
        <v>1.03</v>
      </c>
      <c r="CO225" s="14">
        <v>0</v>
      </c>
      <c r="DB225" s="14">
        <v>1.91</v>
      </c>
      <c r="DC225" s="14">
        <v>1.91</v>
      </c>
      <c r="DD225" s="14">
        <v>1.91</v>
      </c>
      <c r="DE225" s="14">
        <v>0</v>
      </c>
      <c r="DR225" s="14">
        <v>0.94</v>
      </c>
      <c r="DV225" s="12">
        <f t="shared" si="10"/>
        <v>0</v>
      </c>
      <c r="DW225" s="12">
        <f t="shared" si="11"/>
        <v>0</v>
      </c>
      <c r="DX225" s="12">
        <f t="shared" si="9"/>
        <v>0</v>
      </c>
    </row>
    <row r="226" spans="1:128" x14ac:dyDescent="0.25">
      <c r="A226" s="293">
        <v>4223</v>
      </c>
      <c r="B226" s="293">
        <v>675418</v>
      </c>
      <c r="C226" s="293">
        <v>1026751</v>
      </c>
      <c r="D226" s="14">
        <v>1629466909</v>
      </c>
      <c r="F226" s="27" t="s">
        <v>1298</v>
      </c>
      <c r="G226" s="12" t="s">
        <v>600</v>
      </c>
      <c r="H226" s="27" t="s">
        <v>1325</v>
      </c>
      <c r="I226" s="12" t="s">
        <v>601</v>
      </c>
      <c r="J226" s="13">
        <v>3.8022813688212899E-2</v>
      </c>
      <c r="K226" s="13">
        <v>5.5555555555555601E-2</v>
      </c>
      <c r="L226" s="13">
        <v>0</v>
      </c>
      <c r="M226" s="13">
        <v>0.13229571984435801</v>
      </c>
      <c r="N226" s="13">
        <v>3.3538610000000003E-2</v>
      </c>
      <c r="O226" s="13">
        <v>5.6668459999999997E-2</v>
      </c>
      <c r="P226" s="13">
        <v>5.2596600000000002E-3</v>
      </c>
      <c r="Q226" s="13">
        <v>0.16064707</v>
      </c>
      <c r="R226" s="13">
        <v>3.7376425855513297E-2</v>
      </c>
      <c r="S226" s="13">
        <v>5.6668459999999997E-2</v>
      </c>
      <c r="T226" s="13">
        <v>5.2596600000000002E-3</v>
      </c>
      <c r="U226" s="13">
        <v>0.16064707</v>
      </c>
      <c r="V226" s="13">
        <v>3.6121673003802299E-2</v>
      </c>
      <c r="W226" s="13">
        <v>5.6668459999999997E-2</v>
      </c>
      <c r="X226" s="13">
        <v>5.2596600000000002E-3</v>
      </c>
      <c r="Y226" s="13">
        <v>0.16064707</v>
      </c>
      <c r="Z226" s="13">
        <v>3.6730038022813702E-2</v>
      </c>
      <c r="AA226" s="13">
        <v>5.6668459999999997E-2</v>
      </c>
      <c r="AB226" s="13">
        <v>5.2596600000000002E-3</v>
      </c>
      <c r="AC226" s="13">
        <v>0.16064707</v>
      </c>
      <c r="AD226" s="13">
        <v>3.4220532319391601E-2</v>
      </c>
      <c r="AE226" s="13">
        <v>5.6668459999999997E-2</v>
      </c>
      <c r="AF226" s="13">
        <v>5.2596600000000002E-3</v>
      </c>
      <c r="AG226" s="13">
        <v>0.16064707</v>
      </c>
      <c r="AH226" s="13">
        <v>3.60836501901141E-2</v>
      </c>
      <c r="AI226" s="13">
        <v>5.6668459999999997E-2</v>
      </c>
      <c r="AJ226" s="13">
        <v>5.2596600000000002E-3</v>
      </c>
      <c r="AK226" s="13">
        <v>0.16064707</v>
      </c>
      <c r="AL226" s="13">
        <v>3.3538610000000003E-2</v>
      </c>
      <c r="AM226" s="13">
        <v>5.6668459999999997E-2</v>
      </c>
      <c r="AN226" s="13">
        <v>5.2596600000000002E-3</v>
      </c>
      <c r="AO226" s="13">
        <v>0.16064707</v>
      </c>
      <c r="AP226" s="13">
        <v>3.5361216730038003E-2</v>
      </c>
      <c r="AQ226" s="13">
        <v>5.6668459999999997E-2</v>
      </c>
      <c r="AR226" s="13">
        <v>5.2596600000000002E-3</v>
      </c>
      <c r="AS226" s="13">
        <v>0.16064707</v>
      </c>
      <c r="AT226" s="13">
        <v>3.3538610000000003E-2</v>
      </c>
      <c r="AU226" s="13">
        <v>5.6668459999999997E-2</v>
      </c>
      <c r="AV226" s="13">
        <v>5.2596600000000002E-3</v>
      </c>
      <c r="AW226" s="13">
        <v>0.16064707</v>
      </c>
      <c r="AX226" s="13">
        <v>0</v>
      </c>
      <c r="AY226" s="13">
        <v>5.4054054054054099E-2</v>
      </c>
      <c r="AZ226" s="13">
        <v>0</v>
      </c>
      <c r="BA226" s="13">
        <v>0.145454545454545</v>
      </c>
      <c r="BB226" s="13"/>
      <c r="BC226" s="13"/>
      <c r="BD226" s="13"/>
      <c r="BE226" s="13"/>
      <c r="BF226" s="13"/>
      <c r="BG226" s="13"/>
      <c r="BH226" s="13"/>
      <c r="BI226" s="13"/>
      <c r="BJ226" s="13"/>
      <c r="BK226" s="13"/>
      <c r="BL226" s="13"/>
      <c r="BM226" s="13"/>
      <c r="BN226" s="13"/>
      <c r="BO226" s="13"/>
      <c r="BP226" s="13"/>
      <c r="BQ226" s="13"/>
      <c r="BR226" s="13"/>
      <c r="BS226" s="13"/>
      <c r="BT226" s="13"/>
      <c r="BU226" s="13"/>
      <c r="BV226" s="13"/>
      <c r="BW226" s="13"/>
      <c r="BX226" s="13"/>
      <c r="BY226" s="13"/>
      <c r="BZ226" s="14">
        <f>+INDEX('Monthy Targets'!V:V,MATCH(FY2018_ALL_Targets!$B226,'Monthy Targets'!$B:$B,0))</f>
        <v>5.6</v>
      </c>
      <c r="CA226" s="14">
        <f>+INDEX('Monthy Targets'!W:W,MATCH(FY2018_ALL_Targets!$B226,'Monthy Targets'!$B:$B,0))</f>
        <v>5.6</v>
      </c>
      <c r="CB226" s="14">
        <f>+INDEX('Monthy Targets'!X:X,MATCH(FY2018_ALL_Targets!$B226,'Monthy Targets'!$B:$B,0))</f>
        <v>5.6</v>
      </c>
      <c r="CC226" s="14">
        <f>+INDEX('Monthy Targets'!Y:Y,MATCH(FY2018_ALL_Targets!$B226,'Monthy Targets'!$B:$B,0))</f>
        <v>5.6</v>
      </c>
      <c r="CD226" s="14">
        <f>+INDEX('Monthy Targets'!Z:Z,MATCH(FY2018_ALL_Targets!$B226,'Monthy Targets'!$B:$B,0))</f>
        <v>5.6</v>
      </c>
      <c r="CE226" s="14">
        <f>+INDEX('Monthy Targets'!AA:AA,MATCH(FY2018_ALL_Targets!$B226,'Monthy Targets'!$B:$B,0))</f>
        <v>0</v>
      </c>
      <c r="CF226" s="14">
        <f>+INDEX('Monthy Targets'!AB:AB,MATCH(FY2018_ALL_Targets!$B226,'Monthy Targets'!$B:$B,0))</f>
        <v>0</v>
      </c>
      <c r="CG226" s="14">
        <f>+INDEX('Monthy Targets'!AC:AC,MATCH(FY2018_ALL_Targets!$B226,'Monthy Targets'!$B:$B,0))</f>
        <v>0</v>
      </c>
      <c r="CH226" s="14">
        <f>+INDEX('Monthy Targets'!AD:AD,MATCH(FY2018_ALL_Targets!$B226,'Monthy Targets'!$B:$B,0))</f>
        <v>0</v>
      </c>
      <c r="CI226" s="14">
        <f>+INDEX('Monthy Targets'!AE:AE,MATCH(FY2018_ALL_Targets!$B226,'Monthy Targets'!$B:$B,0))</f>
        <v>0</v>
      </c>
      <c r="CJ226" s="14">
        <f>+INDEX('Monthy Targets'!AF:AF,MATCH(FY2018_ALL_Targets!$B226,'Monthy Targets'!$B:$B,0))</f>
        <v>0</v>
      </c>
      <c r="CK226" s="14">
        <f>+INDEX('Monthy Targets'!AG:AG,MATCH(FY2018_ALL_Targets!$B226,'Monthy Targets'!$B:$B,0))</f>
        <v>0</v>
      </c>
      <c r="CL226" s="14">
        <v>0.37</v>
      </c>
      <c r="CM226" s="14">
        <v>0.37</v>
      </c>
      <c r="CN226" s="14">
        <v>0.37</v>
      </c>
      <c r="CO226" s="14">
        <v>0.37</v>
      </c>
      <c r="DB226" s="14">
        <v>0.69</v>
      </c>
      <c r="DC226" s="14">
        <v>0.69</v>
      </c>
      <c r="DD226" s="14">
        <v>0.69</v>
      </c>
      <c r="DE226" s="14">
        <v>0.69</v>
      </c>
      <c r="DR226" s="14">
        <v>1.05</v>
      </c>
      <c r="DV226" s="12">
        <f t="shared" si="10"/>
        <v>0</v>
      </c>
      <c r="DW226" s="12">
        <f t="shared" si="11"/>
        <v>0</v>
      </c>
      <c r="DX226" s="12">
        <f t="shared" si="9"/>
        <v>0</v>
      </c>
    </row>
    <row r="227" spans="1:128" x14ac:dyDescent="0.25">
      <c r="A227" s="293">
        <v>4751</v>
      </c>
      <c r="B227" s="293">
        <v>675420</v>
      </c>
      <c r="C227" s="293">
        <v>1026698</v>
      </c>
      <c r="D227" s="14">
        <v>1528189008</v>
      </c>
      <c r="F227" s="27" t="s">
        <v>1279</v>
      </c>
      <c r="G227" s="12" t="s">
        <v>266</v>
      </c>
      <c r="H227" s="27" t="s">
        <v>1391</v>
      </c>
      <c r="I227" s="12" t="s">
        <v>267</v>
      </c>
      <c r="J227" s="13">
        <v>8.1081081081081099E-2</v>
      </c>
      <c r="K227" s="13">
        <v>6.4102564102564097E-2</v>
      </c>
      <c r="L227" s="13">
        <v>0</v>
      </c>
      <c r="M227" s="13">
        <v>0.23728813559322001</v>
      </c>
      <c r="N227" s="13">
        <v>3.3538610000000003E-2</v>
      </c>
      <c r="O227" s="13">
        <v>5.6668459999999997E-2</v>
      </c>
      <c r="P227" s="13">
        <v>5.2596600000000002E-3</v>
      </c>
      <c r="Q227" s="13">
        <v>0.16064707</v>
      </c>
      <c r="R227" s="13">
        <v>7.9702702702702702E-2</v>
      </c>
      <c r="S227" s="13">
        <v>6.3012820512820505E-2</v>
      </c>
      <c r="T227" s="13">
        <v>5.2596600000000002E-3</v>
      </c>
      <c r="U227" s="13">
        <v>0.23325423728813599</v>
      </c>
      <c r="V227" s="13">
        <v>7.7027027027027004E-2</v>
      </c>
      <c r="W227" s="13">
        <v>6.0897435897435903E-2</v>
      </c>
      <c r="X227" s="13">
        <v>5.2596600000000002E-3</v>
      </c>
      <c r="Y227" s="13">
        <v>0.22542372881355899</v>
      </c>
      <c r="Z227" s="13">
        <v>7.8324324324324304E-2</v>
      </c>
      <c r="AA227" s="13">
        <v>6.19230769230769E-2</v>
      </c>
      <c r="AB227" s="13">
        <v>5.2596600000000002E-3</v>
      </c>
      <c r="AC227" s="13">
        <v>0.229220338983051</v>
      </c>
      <c r="AD227" s="13">
        <v>7.2972972972973005E-2</v>
      </c>
      <c r="AE227" s="13">
        <v>5.7692307692307702E-2</v>
      </c>
      <c r="AF227" s="13">
        <v>5.2596600000000002E-3</v>
      </c>
      <c r="AG227" s="13">
        <v>0.21355932203389799</v>
      </c>
      <c r="AH227" s="13">
        <v>7.6945945945945907E-2</v>
      </c>
      <c r="AI227" s="13">
        <v>6.0833333333333302E-2</v>
      </c>
      <c r="AJ227" s="13">
        <v>5.2596600000000002E-3</v>
      </c>
      <c r="AK227" s="13">
        <v>0.225186440677966</v>
      </c>
      <c r="AL227" s="13">
        <v>6.8918918918918895E-2</v>
      </c>
      <c r="AM227" s="13">
        <v>5.6668459999999997E-2</v>
      </c>
      <c r="AN227" s="13">
        <v>5.2596600000000002E-3</v>
      </c>
      <c r="AO227" s="13">
        <v>0.20169491525423699</v>
      </c>
      <c r="AP227" s="13">
        <v>7.5405405405405398E-2</v>
      </c>
      <c r="AQ227" s="13">
        <v>5.9615384615384598E-2</v>
      </c>
      <c r="AR227" s="13">
        <v>5.2596600000000002E-3</v>
      </c>
      <c r="AS227" s="13">
        <v>0.22067796610169499</v>
      </c>
      <c r="AT227" s="13">
        <v>6.4864864864864896E-2</v>
      </c>
      <c r="AU227" s="13">
        <v>5.6668459999999997E-2</v>
      </c>
      <c r="AV227" s="13">
        <v>5.2596600000000002E-3</v>
      </c>
      <c r="AW227" s="13">
        <v>0.189830508474576</v>
      </c>
      <c r="AX227" s="13">
        <v>5.2631578947368397E-2</v>
      </c>
      <c r="AY227" s="13">
        <v>0.115384615384615</v>
      </c>
      <c r="AZ227" s="13">
        <v>0</v>
      </c>
      <c r="BA227" s="13">
        <v>0.25</v>
      </c>
      <c r="BB227" s="13"/>
      <c r="BC227" s="13"/>
      <c r="BD227" s="13"/>
      <c r="BE227" s="13"/>
      <c r="BF227" s="13"/>
      <c r="BG227" s="13"/>
      <c r="BH227" s="13"/>
      <c r="BI227" s="13"/>
      <c r="BJ227" s="13"/>
      <c r="BK227" s="13"/>
      <c r="BL227" s="13"/>
      <c r="BM227" s="13"/>
      <c r="BN227" s="13"/>
      <c r="BO227" s="13"/>
      <c r="BP227" s="13"/>
      <c r="BQ227" s="13"/>
      <c r="BR227" s="13"/>
      <c r="BS227" s="13"/>
      <c r="BT227" s="13"/>
      <c r="BU227" s="13"/>
      <c r="BV227" s="13"/>
      <c r="BW227" s="13"/>
      <c r="BX227" s="13"/>
      <c r="BY227" s="13"/>
      <c r="BZ227" s="14">
        <f>+INDEX('Monthy Targets'!V:V,MATCH(FY2018_ALL_Targets!$B227,'Monthy Targets'!$B:$B,0))</f>
        <v>3.37</v>
      </c>
      <c r="CA227" s="14">
        <f>+INDEX('Monthy Targets'!W:W,MATCH(FY2018_ALL_Targets!$B227,'Monthy Targets'!$B:$B,0))</f>
        <v>3.37</v>
      </c>
      <c r="CB227" s="14">
        <f>+INDEX('Monthy Targets'!X:X,MATCH(FY2018_ALL_Targets!$B227,'Monthy Targets'!$B:$B,0))</f>
        <v>3.37</v>
      </c>
      <c r="CC227" s="14">
        <f>+INDEX('Monthy Targets'!Y:Y,MATCH(FY2018_ALL_Targets!$B227,'Monthy Targets'!$B:$B,0))</f>
        <v>3.37</v>
      </c>
      <c r="CD227" s="14">
        <f>+INDEX('Monthy Targets'!Z:Z,MATCH(FY2018_ALL_Targets!$B227,'Monthy Targets'!$B:$B,0))</f>
        <v>3.37</v>
      </c>
      <c r="CE227" s="14">
        <f>+INDEX('Monthy Targets'!AA:AA,MATCH(FY2018_ALL_Targets!$B227,'Monthy Targets'!$B:$B,0))</f>
        <v>0</v>
      </c>
      <c r="CF227" s="14">
        <f>+INDEX('Monthy Targets'!AB:AB,MATCH(FY2018_ALL_Targets!$B227,'Monthy Targets'!$B:$B,0))</f>
        <v>0</v>
      </c>
      <c r="CG227" s="14">
        <f>+INDEX('Monthy Targets'!AC:AC,MATCH(FY2018_ALL_Targets!$B227,'Monthy Targets'!$B:$B,0))</f>
        <v>0</v>
      </c>
      <c r="CH227" s="14">
        <f>+INDEX('Monthy Targets'!AD:AD,MATCH(FY2018_ALL_Targets!$B227,'Monthy Targets'!$B:$B,0))</f>
        <v>0</v>
      </c>
      <c r="CI227" s="14">
        <f>+INDEX('Monthy Targets'!AE:AE,MATCH(FY2018_ALL_Targets!$B227,'Monthy Targets'!$B:$B,0))</f>
        <v>0</v>
      </c>
      <c r="CJ227" s="14">
        <f>+INDEX('Monthy Targets'!AF:AF,MATCH(FY2018_ALL_Targets!$B227,'Monthy Targets'!$B:$B,0))</f>
        <v>0</v>
      </c>
      <c r="CK227" s="14">
        <f>+INDEX('Monthy Targets'!AG:AG,MATCH(FY2018_ALL_Targets!$B227,'Monthy Targets'!$B:$B,0))</f>
        <v>0</v>
      </c>
      <c r="CL227" s="14">
        <v>0.22</v>
      </c>
      <c r="CM227" s="14">
        <v>0</v>
      </c>
      <c r="CN227" s="14">
        <v>0.22</v>
      </c>
      <c r="CO227" s="14">
        <v>0</v>
      </c>
      <c r="DB227" s="14">
        <v>0.42</v>
      </c>
      <c r="DC227" s="14">
        <v>0</v>
      </c>
      <c r="DD227" s="14">
        <v>0.42</v>
      </c>
      <c r="DE227" s="14">
        <v>0</v>
      </c>
      <c r="DR227" s="14">
        <v>0.5</v>
      </c>
      <c r="DV227" s="12">
        <f t="shared" si="10"/>
        <v>0</v>
      </c>
      <c r="DW227" s="12">
        <f t="shared" si="11"/>
        <v>0</v>
      </c>
      <c r="DX227" s="12">
        <f t="shared" si="9"/>
        <v>0</v>
      </c>
    </row>
    <row r="228" spans="1:128" x14ac:dyDescent="0.25">
      <c r="A228" s="293">
        <v>4995</v>
      </c>
      <c r="B228" s="293">
        <v>675421</v>
      </c>
      <c r="C228" s="293">
        <v>1013355</v>
      </c>
      <c r="D228" s="14">
        <v>1730201708</v>
      </c>
      <c r="F228" s="27" t="s">
        <v>1408</v>
      </c>
      <c r="G228" s="12" t="s">
        <v>895</v>
      </c>
      <c r="H228" s="27" t="s">
        <v>1488</v>
      </c>
      <c r="I228" s="12" t="s">
        <v>896</v>
      </c>
      <c r="J228" s="13">
        <v>3.0651340996168602E-2</v>
      </c>
      <c r="K228" s="13">
        <v>6.2780269058296007E-2</v>
      </c>
      <c r="L228" s="13">
        <v>7.6628352490421504E-3</v>
      </c>
      <c r="M228" s="13">
        <v>0.27935222672064802</v>
      </c>
      <c r="N228" s="13">
        <v>3.3538610000000003E-2</v>
      </c>
      <c r="O228" s="13">
        <v>5.6668459999999997E-2</v>
      </c>
      <c r="P228" s="13">
        <v>5.2596600000000002E-3</v>
      </c>
      <c r="Q228" s="13">
        <v>0.16064707</v>
      </c>
      <c r="R228" s="13">
        <v>3.3538610000000003E-2</v>
      </c>
      <c r="S228" s="13">
        <v>6.1713004484304897E-2</v>
      </c>
      <c r="T228" s="13">
        <v>7.5325670498084304E-3</v>
      </c>
      <c r="U228" s="13">
        <v>0.27460323886639698</v>
      </c>
      <c r="V228" s="13">
        <v>3.3538610000000003E-2</v>
      </c>
      <c r="W228" s="13">
        <v>5.9641255605381201E-2</v>
      </c>
      <c r="X228" s="13">
        <v>7.2796934865900402E-3</v>
      </c>
      <c r="Y228" s="13">
        <v>0.265384615384615</v>
      </c>
      <c r="Z228" s="13">
        <v>3.3538610000000003E-2</v>
      </c>
      <c r="AA228" s="13">
        <v>6.0645739910313898E-2</v>
      </c>
      <c r="AB228" s="13">
        <v>7.4022988505747104E-3</v>
      </c>
      <c r="AC228" s="13">
        <v>0.269854251012146</v>
      </c>
      <c r="AD228" s="13">
        <v>3.3538610000000003E-2</v>
      </c>
      <c r="AE228" s="13">
        <v>5.6668459999999997E-2</v>
      </c>
      <c r="AF228" s="13">
        <v>6.8965517241379301E-3</v>
      </c>
      <c r="AG228" s="13">
        <v>0.25141700404858303</v>
      </c>
      <c r="AH228" s="13">
        <v>3.3538610000000003E-2</v>
      </c>
      <c r="AI228" s="13">
        <v>5.9578475336322899E-2</v>
      </c>
      <c r="AJ228" s="13">
        <v>7.2720306513409999E-3</v>
      </c>
      <c r="AK228" s="13">
        <v>0.26510526315789501</v>
      </c>
      <c r="AL228" s="13">
        <v>3.3538610000000003E-2</v>
      </c>
      <c r="AM228" s="13">
        <v>5.6668459999999997E-2</v>
      </c>
      <c r="AN228" s="13">
        <v>6.5134099616858199E-3</v>
      </c>
      <c r="AO228" s="13">
        <v>0.237449392712551</v>
      </c>
      <c r="AP228" s="13">
        <v>3.3538610000000003E-2</v>
      </c>
      <c r="AQ228" s="13">
        <v>5.8385650224215199E-2</v>
      </c>
      <c r="AR228" s="13">
        <v>7.1264367816092E-3</v>
      </c>
      <c r="AS228" s="13">
        <v>0.259797570850202</v>
      </c>
      <c r="AT228" s="13">
        <v>3.3538610000000003E-2</v>
      </c>
      <c r="AU228" s="13">
        <v>5.6668459999999997E-2</v>
      </c>
      <c r="AV228" s="13">
        <v>6.1302681992337201E-3</v>
      </c>
      <c r="AW228" s="13">
        <v>0.223481781376518</v>
      </c>
      <c r="AX228" s="13">
        <v>1.63934426229508E-2</v>
      </c>
      <c r="AY228" s="13">
        <v>0.15094339622641501</v>
      </c>
      <c r="AZ228" s="13">
        <v>1.63934426229508E-2</v>
      </c>
      <c r="BA228" s="13">
        <v>0.25423728813559299</v>
      </c>
      <c r="BB228" s="13"/>
      <c r="BC228" s="13"/>
      <c r="BD228" s="13"/>
      <c r="BE228" s="13"/>
      <c r="BF228" s="13"/>
      <c r="BG228" s="13"/>
      <c r="BH228" s="13"/>
      <c r="BI228" s="13"/>
      <c r="BJ228" s="13"/>
      <c r="BK228" s="13"/>
      <c r="BL228" s="13"/>
      <c r="BM228" s="13"/>
      <c r="BN228" s="13"/>
      <c r="BO228" s="13"/>
      <c r="BP228" s="13"/>
      <c r="BQ228" s="13"/>
      <c r="BR228" s="13"/>
      <c r="BS228" s="13"/>
      <c r="BT228" s="13"/>
      <c r="BU228" s="13"/>
      <c r="BV228" s="13"/>
      <c r="BW228" s="13"/>
      <c r="BX228" s="13"/>
      <c r="BY228" s="13"/>
      <c r="BZ228" s="14">
        <f>+INDEX('Monthy Targets'!V:V,MATCH(FY2018_ALL_Targets!$B228,'Monthy Targets'!$B:$B,0))</f>
        <v>0</v>
      </c>
      <c r="CA228" s="14">
        <f>+INDEX('Monthy Targets'!W:W,MATCH(FY2018_ALL_Targets!$B228,'Monthy Targets'!$B:$B,0))</f>
        <v>0</v>
      </c>
      <c r="CB228" s="14">
        <f>+INDEX('Monthy Targets'!X:X,MATCH(FY2018_ALL_Targets!$B228,'Monthy Targets'!$B:$B,0))</f>
        <v>0</v>
      </c>
      <c r="CC228" s="14">
        <f>+INDEX('Monthy Targets'!Y:Y,MATCH(FY2018_ALL_Targets!$B228,'Monthy Targets'!$B:$B,0))</f>
        <v>0</v>
      </c>
      <c r="CD228" s="14">
        <f>+INDEX('Monthy Targets'!Z:Z,MATCH(FY2018_ALL_Targets!$B228,'Monthy Targets'!$B:$B,0))</f>
        <v>0</v>
      </c>
      <c r="CE228" s="14">
        <f>+INDEX('Monthy Targets'!AA:AA,MATCH(FY2018_ALL_Targets!$B228,'Monthy Targets'!$B:$B,0))</f>
        <v>0</v>
      </c>
      <c r="CF228" s="14">
        <f>+INDEX('Monthy Targets'!AB:AB,MATCH(FY2018_ALL_Targets!$B228,'Monthy Targets'!$B:$B,0))</f>
        <v>0</v>
      </c>
      <c r="CG228" s="14">
        <f>+INDEX('Monthy Targets'!AC:AC,MATCH(FY2018_ALL_Targets!$B228,'Monthy Targets'!$B:$B,0))</f>
        <v>0</v>
      </c>
      <c r="CH228" s="14">
        <f>+INDEX('Monthy Targets'!AD:AD,MATCH(FY2018_ALL_Targets!$B228,'Monthy Targets'!$B:$B,0))</f>
        <v>0</v>
      </c>
      <c r="CI228" s="14">
        <f>+INDEX('Monthy Targets'!AE:AE,MATCH(FY2018_ALL_Targets!$B228,'Monthy Targets'!$B:$B,0))</f>
        <v>0</v>
      </c>
      <c r="CJ228" s="14">
        <f>+INDEX('Monthy Targets'!AF:AF,MATCH(FY2018_ALL_Targets!$B228,'Monthy Targets'!$B:$B,0))</f>
        <v>0</v>
      </c>
      <c r="CK228" s="14">
        <f>+INDEX('Monthy Targets'!AG:AG,MATCH(FY2018_ALL_Targets!$B228,'Monthy Targets'!$B:$B,0))</f>
        <v>0</v>
      </c>
      <c r="CL228" s="14">
        <v>0.83</v>
      </c>
      <c r="CM228" s="14">
        <v>0</v>
      </c>
      <c r="CN228" s="14">
        <v>0</v>
      </c>
      <c r="CO228" s="14">
        <v>0.83</v>
      </c>
      <c r="DB228" s="14">
        <v>1.54</v>
      </c>
      <c r="DC228" s="14">
        <v>0</v>
      </c>
      <c r="DD228" s="14">
        <v>0</v>
      </c>
      <c r="DE228" s="14">
        <v>1.54</v>
      </c>
      <c r="DR228" s="14">
        <v>0.51</v>
      </c>
      <c r="DV228" s="12">
        <f t="shared" si="10"/>
        <v>0</v>
      </c>
      <c r="DW228" s="12">
        <f t="shared" si="11"/>
        <v>0</v>
      </c>
      <c r="DX228" s="12">
        <f t="shared" si="9"/>
        <v>0</v>
      </c>
    </row>
    <row r="229" spans="1:128" x14ac:dyDescent="0.25">
      <c r="A229" s="293">
        <v>4811</v>
      </c>
      <c r="B229" s="293">
        <v>675423</v>
      </c>
      <c r="C229" s="293">
        <v>1026516</v>
      </c>
      <c r="D229" s="14">
        <v>1326436189</v>
      </c>
      <c r="F229" s="27" t="s">
        <v>1279</v>
      </c>
      <c r="G229" s="12" t="s">
        <v>831</v>
      </c>
      <c r="H229" s="27" t="s">
        <v>1376</v>
      </c>
      <c r="I229" s="12" t="s">
        <v>832</v>
      </c>
      <c r="J229" s="13">
        <v>1.0126582278481001E-2</v>
      </c>
      <c r="K229" s="13">
        <v>9.41176470588235E-2</v>
      </c>
      <c r="L229" s="13">
        <v>0</v>
      </c>
      <c r="M229" s="13">
        <v>0.112328767123288</v>
      </c>
      <c r="N229" s="13">
        <v>3.3538610000000003E-2</v>
      </c>
      <c r="O229" s="13">
        <v>5.6668459999999997E-2</v>
      </c>
      <c r="P229" s="13">
        <v>5.2596600000000002E-3</v>
      </c>
      <c r="Q229" s="13">
        <v>0.16064707</v>
      </c>
      <c r="R229" s="13">
        <v>3.3538610000000003E-2</v>
      </c>
      <c r="S229" s="13">
        <v>9.2517647058823496E-2</v>
      </c>
      <c r="T229" s="13">
        <v>5.2596600000000002E-3</v>
      </c>
      <c r="U229" s="13">
        <v>0.16064707</v>
      </c>
      <c r="V229" s="13">
        <v>3.3538610000000003E-2</v>
      </c>
      <c r="W229" s="13">
        <v>8.9411764705882302E-2</v>
      </c>
      <c r="X229" s="13">
        <v>5.2596600000000002E-3</v>
      </c>
      <c r="Y229" s="13">
        <v>0.16064707</v>
      </c>
      <c r="Z229" s="13">
        <v>3.3538610000000003E-2</v>
      </c>
      <c r="AA229" s="13">
        <v>9.0917647058823506E-2</v>
      </c>
      <c r="AB229" s="13">
        <v>5.2596600000000002E-3</v>
      </c>
      <c r="AC229" s="13">
        <v>0.16064707</v>
      </c>
      <c r="AD229" s="13">
        <v>3.3538610000000003E-2</v>
      </c>
      <c r="AE229" s="13">
        <v>8.47058823529412E-2</v>
      </c>
      <c r="AF229" s="13">
        <v>5.2596600000000002E-3</v>
      </c>
      <c r="AG229" s="13">
        <v>0.16064707</v>
      </c>
      <c r="AH229" s="13">
        <v>3.3538610000000003E-2</v>
      </c>
      <c r="AI229" s="13">
        <v>8.9317647058823502E-2</v>
      </c>
      <c r="AJ229" s="13">
        <v>5.2596600000000002E-3</v>
      </c>
      <c r="AK229" s="13">
        <v>0.16064707</v>
      </c>
      <c r="AL229" s="13">
        <v>3.3538610000000003E-2</v>
      </c>
      <c r="AM229" s="13">
        <v>0.08</v>
      </c>
      <c r="AN229" s="13">
        <v>5.2596600000000002E-3</v>
      </c>
      <c r="AO229" s="13">
        <v>0.16064707</v>
      </c>
      <c r="AP229" s="13">
        <v>3.3538610000000003E-2</v>
      </c>
      <c r="AQ229" s="13">
        <v>8.7529411764705897E-2</v>
      </c>
      <c r="AR229" s="13">
        <v>5.2596600000000002E-3</v>
      </c>
      <c r="AS229" s="13">
        <v>0.16064707</v>
      </c>
      <c r="AT229" s="13">
        <v>3.3538610000000003E-2</v>
      </c>
      <c r="AU229" s="13">
        <v>7.5294117647058803E-2</v>
      </c>
      <c r="AV229" s="13">
        <v>5.2596600000000002E-3</v>
      </c>
      <c r="AW229" s="13">
        <v>0.16064707</v>
      </c>
      <c r="AX229" s="13">
        <v>0</v>
      </c>
      <c r="AY229" s="13">
        <v>6.6666666666666693E-2</v>
      </c>
      <c r="AZ229" s="13">
        <v>0</v>
      </c>
      <c r="BA229" s="13">
        <v>8.3333333333333301E-2</v>
      </c>
      <c r="BB229" s="13"/>
      <c r="BC229" s="13"/>
      <c r="BD229" s="13"/>
      <c r="BE229" s="13"/>
      <c r="BF229" s="13"/>
      <c r="BG229" s="13"/>
      <c r="BH229" s="13"/>
      <c r="BI229" s="13"/>
      <c r="BJ229" s="13"/>
      <c r="BK229" s="13"/>
      <c r="BL229" s="13"/>
      <c r="BM229" s="13"/>
      <c r="BN229" s="13"/>
      <c r="BO229" s="13"/>
      <c r="BP229" s="13"/>
      <c r="BQ229" s="13"/>
      <c r="BR229" s="13"/>
      <c r="BS229" s="13"/>
      <c r="BT229" s="13"/>
      <c r="BU229" s="13"/>
      <c r="BV229" s="13"/>
      <c r="BW229" s="13"/>
      <c r="BX229" s="13"/>
      <c r="BY229" s="13"/>
      <c r="BZ229" s="14">
        <f>+INDEX('Monthy Targets'!V:V,MATCH(FY2018_ALL_Targets!$B229,'Monthy Targets'!$B:$B,0))</f>
        <v>9.52</v>
      </c>
      <c r="CA229" s="14">
        <f>+INDEX('Monthy Targets'!W:W,MATCH(FY2018_ALL_Targets!$B229,'Monthy Targets'!$B:$B,0))</f>
        <v>9.52</v>
      </c>
      <c r="CB229" s="14">
        <f>+INDEX('Monthy Targets'!X:X,MATCH(FY2018_ALL_Targets!$B229,'Monthy Targets'!$B:$B,0))</f>
        <v>9.52</v>
      </c>
      <c r="CC229" s="14">
        <f>+INDEX('Monthy Targets'!Y:Y,MATCH(FY2018_ALL_Targets!$B229,'Monthy Targets'!$B:$B,0))</f>
        <v>9.52</v>
      </c>
      <c r="CD229" s="14">
        <f>+INDEX('Monthy Targets'!Z:Z,MATCH(FY2018_ALL_Targets!$B229,'Monthy Targets'!$B:$B,0))</f>
        <v>9.52</v>
      </c>
      <c r="CE229" s="14">
        <f>+INDEX('Monthy Targets'!AA:AA,MATCH(FY2018_ALL_Targets!$B229,'Monthy Targets'!$B:$B,0))</f>
        <v>0</v>
      </c>
      <c r="CF229" s="14">
        <f>+INDEX('Monthy Targets'!AB:AB,MATCH(FY2018_ALL_Targets!$B229,'Monthy Targets'!$B:$B,0))</f>
        <v>0</v>
      </c>
      <c r="CG229" s="14">
        <f>+INDEX('Monthy Targets'!AC:AC,MATCH(FY2018_ALL_Targets!$B229,'Monthy Targets'!$B:$B,0))</f>
        <v>0</v>
      </c>
      <c r="CH229" s="14">
        <f>+INDEX('Monthy Targets'!AD:AD,MATCH(FY2018_ALL_Targets!$B229,'Monthy Targets'!$B:$B,0))</f>
        <v>0</v>
      </c>
      <c r="CI229" s="14">
        <f>+INDEX('Monthy Targets'!AE:AE,MATCH(FY2018_ALL_Targets!$B229,'Monthy Targets'!$B:$B,0))</f>
        <v>0</v>
      </c>
      <c r="CJ229" s="14">
        <f>+INDEX('Monthy Targets'!AF:AF,MATCH(FY2018_ALL_Targets!$B229,'Monthy Targets'!$B:$B,0))</f>
        <v>0</v>
      </c>
      <c r="CK229" s="14">
        <f>+INDEX('Monthy Targets'!AG:AG,MATCH(FY2018_ALL_Targets!$B229,'Monthy Targets'!$B:$B,0))</f>
        <v>0</v>
      </c>
      <c r="CL229" s="14">
        <v>0.63</v>
      </c>
      <c r="CM229" s="14">
        <v>0.63</v>
      </c>
      <c r="CN229" s="14">
        <v>0.63</v>
      </c>
      <c r="CO229" s="14">
        <v>0.63</v>
      </c>
      <c r="DB229" s="14">
        <v>1.18</v>
      </c>
      <c r="DC229" s="14">
        <v>1.18</v>
      </c>
      <c r="DD229" s="14">
        <v>1.18</v>
      </c>
      <c r="DE229" s="14">
        <v>1.18</v>
      </c>
      <c r="DR229" s="14">
        <v>1.79</v>
      </c>
      <c r="DV229" s="12">
        <f t="shared" si="10"/>
        <v>0</v>
      </c>
      <c r="DW229" s="12">
        <f t="shared" si="11"/>
        <v>0</v>
      </c>
      <c r="DX229" s="12">
        <f t="shared" si="9"/>
        <v>0</v>
      </c>
    </row>
    <row r="230" spans="1:128" x14ac:dyDescent="0.25">
      <c r="A230" s="293">
        <v>5079</v>
      </c>
      <c r="B230" s="293">
        <v>675424</v>
      </c>
      <c r="C230" s="293">
        <v>1021254</v>
      </c>
      <c r="D230" s="14">
        <v>1891049466</v>
      </c>
      <c r="F230" s="27" t="s">
        <v>1296</v>
      </c>
      <c r="G230" s="12" t="s">
        <v>944</v>
      </c>
      <c r="H230" s="27" t="s">
        <v>1295</v>
      </c>
      <c r="I230" s="12" t="s">
        <v>945</v>
      </c>
      <c r="J230" s="13">
        <v>5.1401869158878503E-2</v>
      </c>
      <c r="K230" s="13">
        <v>7.9136690647481994E-2</v>
      </c>
      <c r="L230" s="13">
        <v>0</v>
      </c>
      <c r="M230" s="13">
        <v>0.111702127659574</v>
      </c>
      <c r="N230" s="13">
        <v>3.3538610000000003E-2</v>
      </c>
      <c r="O230" s="13">
        <v>5.6668459999999997E-2</v>
      </c>
      <c r="P230" s="13">
        <v>5.2596600000000002E-3</v>
      </c>
      <c r="Q230" s="13">
        <v>0.16064707</v>
      </c>
      <c r="R230" s="13">
        <v>5.0528037383177599E-2</v>
      </c>
      <c r="S230" s="13">
        <v>7.7791366906474799E-2</v>
      </c>
      <c r="T230" s="13">
        <v>5.2596600000000002E-3</v>
      </c>
      <c r="U230" s="13">
        <v>0.16064707</v>
      </c>
      <c r="V230" s="13">
        <v>4.8831775700934603E-2</v>
      </c>
      <c r="W230" s="13">
        <v>7.5179856115107899E-2</v>
      </c>
      <c r="X230" s="13">
        <v>5.2596600000000002E-3</v>
      </c>
      <c r="Y230" s="13">
        <v>0.16064707</v>
      </c>
      <c r="Z230" s="13">
        <v>4.9654205607476597E-2</v>
      </c>
      <c r="AA230" s="13">
        <v>7.6446043165467603E-2</v>
      </c>
      <c r="AB230" s="13">
        <v>5.2596600000000002E-3</v>
      </c>
      <c r="AC230" s="13">
        <v>0.16064707</v>
      </c>
      <c r="AD230" s="13">
        <v>4.6261682242990702E-2</v>
      </c>
      <c r="AE230" s="13">
        <v>7.1223021582733803E-2</v>
      </c>
      <c r="AF230" s="13">
        <v>5.2596600000000002E-3</v>
      </c>
      <c r="AG230" s="13">
        <v>0.16064707</v>
      </c>
      <c r="AH230" s="13">
        <v>4.8780373831775699E-2</v>
      </c>
      <c r="AI230" s="13">
        <v>7.5100719424460394E-2</v>
      </c>
      <c r="AJ230" s="13">
        <v>5.2596600000000002E-3</v>
      </c>
      <c r="AK230" s="13">
        <v>0.16064707</v>
      </c>
      <c r="AL230" s="13">
        <v>4.3691588785046698E-2</v>
      </c>
      <c r="AM230" s="13">
        <v>6.7266187050359694E-2</v>
      </c>
      <c r="AN230" s="13">
        <v>5.2596600000000002E-3</v>
      </c>
      <c r="AO230" s="13">
        <v>0.16064707</v>
      </c>
      <c r="AP230" s="13">
        <v>4.7803738317757E-2</v>
      </c>
      <c r="AQ230" s="13">
        <v>7.3597122302158299E-2</v>
      </c>
      <c r="AR230" s="13">
        <v>5.2596600000000002E-3</v>
      </c>
      <c r="AS230" s="13">
        <v>0.16064707</v>
      </c>
      <c r="AT230" s="13">
        <v>4.1121495327102797E-2</v>
      </c>
      <c r="AU230" s="13">
        <v>6.3309352517985598E-2</v>
      </c>
      <c r="AV230" s="13">
        <v>5.2596600000000002E-3</v>
      </c>
      <c r="AW230" s="13">
        <v>0.16064707</v>
      </c>
      <c r="AX230" s="13">
        <v>0</v>
      </c>
      <c r="AY230" s="13">
        <v>3.5714285714285698E-2</v>
      </c>
      <c r="AZ230" s="13">
        <v>0</v>
      </c>
      <c r="BA230" s="13">
        <v>4.8780487804878099E-2</v>
      </c>
      <c r="BB230" s="13"/>
      <c r="BC230" s="13"/>
      <c r="BD230" s="13"/>
      <c r="BE230" s="13"/>
      <c r="BF230" s="13"/>
      <c r="BG230" s="13"/>
      <c r="BH230" s="13"/>
      <c r="BI230" s="13"/>
      <c r="BJ230" s="13"/>
      <c r="BK230" s="13"/>
      <c r="BL230" s="13"/>
      <c r="BM230" s="13"/>
      <c r="BN230" s="13"/>
      <c r="BO230" s="13"/>
      <c r="BP230" s="13"/>
      <c r="BQ230" s="13"/>
      <c r="BR230" s="13"/>
      <c r="BS230" s="13"/>
      <c r="BT230" s="13"/>
      <c r="BU230" s="13"/>
      <c r="BV230" s="13"/>
      <c r="BW230" s="13"/>
      <c r="BX230" s="13"/>
      <c r="BY230" s="13"/>
      <c r="BZ230" s="14">
        <f>+INDEX('Monthy Targets'!V:V,MATCH(FY2018_ALL_Targets!$B230,'Monthy Targets'!$B:$B,0))</f>
        <v>4.0199999999999996</v>
      </c>
      <c r="CA230" s="14">
        <f>+INDEX('Monthy Targets'!W:W,MATCH(FY2018_ALL_Targets!$B230,'Monthy Targets'!$B:$B,0))</f>
        <v>4.0199999999999996</v>
      </c>
      <c r="CB230" s="14">
        <f>+INDEX('Monthy Targets'!X:X,MATCH(FY2018_ALL_Targets!$B230,'Monthy Targets'!$B:$B,0))</f>
        <v>4.0199999999999996</v>
      </c>
      <c r="CC230" s="14">
        <f>+INDEX('Monthy Targets'!Y:Y,MATCH(FY2018_ALL_Targets!$B230,'Monthy Targets'!$B:$B,0))</f>
        <v>4.0199999999999996</v>
      </c>
      <c r="CD230" s="14">
        <f>+INDEX('Monthy Targets'!Z:Z,MATCH(FY2018_ALL_Targets!$B230,'Monthy Targets'!$B:$B,0))</f>
        <v>4.0199999999999996</v>
      </c>
      <c r="CE230" s="14">
        <f>+INDEX('Monthy Targets'!AA:AA,MATCH(FY2018_ALL_Targets!$B230,'Monthy Targets'!$B:$B,0))</f>
        <v>0</v>
      </c>
      <c r="CF230" s="14">
        <f>+INDEX('Monthy Targets'!AB:AB,MATCH(FY2018_ALL_Targets!$B230,'Monthy Targets'!$B:$B,0))</f>
        <v>0</v>
      </c>
      <c r="CG230" s="14">
        <f>+INDEX('Monthy Targets'!AC:AC,MATCH(FY2018_ALL_Targets!$B230,'Monthy Targets'!$B:$B,0))</f>
        <v>0</v>
      </c>
      <c r="CH230" s="14">
        <f>+INDEX('Monthy Targets'!AD:AD,MATCH(FY2018_ALL_Targets!$B230,'Monthy Targets'!$B:$B,0))</f>
        <v>0</v>
      </c>
      <c r="CI230" s="14">
        <f>+INDEX('Monthy Targets'!AE:AE,MATCH(FY2018_ALL_Targets!$B230,'Monthy Targets'!$B:$B,0))</f>
        <v>0</v>
      </c>
      <c r="CJ230" s="14">
        <f>+INDEX('Monthy Targets'!AF:AF,MATCH(FY2018_ALL_Targets!$B230,'Monthy Targets'!$B:$B,0))</f>
        <v>0</v>
      </c>
      <c r="CK230" s="14">
        <f>+INDEX('Monthy Targets'!AG:AG,MATCH(FY2018_ALL_Targets!$B230,'Monthy Targets'!$B:$B,0))</f>
        <v>0</v>
      </c>
      <c r="CL230" s="14">
        <v>0.27</v>
      </c>
      <c r="CM230" s="14">
        <v>0.27</v>
      </c>
      <c r="CN230" s="14">
        <v>0.27</v>
      </c>
      <c r="CO230" s="14">
        <v>0.27</v>
      </c>
      <c r="DB230" s="14">
        <v>0.5</v>
      </c>
      <c r="DC230" s="14">
        <v>0.5</v>
      </c>
      <c r="DD230" s="14">
        <v>0.5</v>
      </c>
      <c r="DE230" s="14">
        <v>0.5</v>
      </c>
      <c r="DR230" s="14">
        <v>0.76</v>
      </c>
      <c r="DV230" s="12">
        <f t="shared" si="10"/>
        <v>0</v>
      </c>
      <c r="DW230" s="12">
        <f t="shared" si="11"/>
        <v>0</v>
      </c>
      <c r="DX230" s="12">
        <f t="shared" si="9"/>
        <v>0</v>
      </c>
    </row>
    <row r="231" spans="1:128" x14ac:dyDescent="0.25">
      <c r="A231" s="293">
        <v>4737</v>
      </c>
      <c r="B231" s="293">
        <v>675428</v>
      </c>
      <c r="C231" s="293">
        <v>1026578</v>
      </c>
      <c r="D231" s="14">
        <v>1831210103</v>
      </c>
      <c r="F231" s="27" t="s">
        <v>1267</v>
      </c>
      <c r="G231" s="12" t="s">
        <v>796</v>
      </c>
      <c r="H231" s="27" t="s">
        <v>1351</v>
      </c>
      <c r="I231" s="12" t="s">
        <v>797</v>
      </c>
      <c r="J231" s="13">
        <v>3.4220532319391601E-2</v>
      </c>
      <c r="K231" s="13">
        <v>8.2802547770700605E-2</v>
      </c>
      <c r="L231" s="13">
        <v>0</v>
      </c>
      <c r="M231" s="13">
        <v>0.36363636363636398</v>
      </c>
      <c r="N231" s="13">
        <v>3.3538610000000003E-2</v>
      </c>
      <c r="O231" s="13">
        <v>5.6668459999999997E-2</v>
      </c>
      <c r="P231" s="13">
        <v>5.2596600000000002E-3</v>
      </c>
      <c r="Q231" s="13">
        <v>0.16064707</v>
      </c>
      <c r="R231" s="13">
        <v>3.3638783269962003E-2</v>
      </c>
      <c r="S231" s="13">
        <v>8.1394904458598705E-2</v>
      </c>
      <c r="T231" s="13">
        <v>5.2596600000000002E-3</v>
      </c>
      <c r="U231" s="13">
        <v>0.35745454545454503</v>
      </c>
      <c r="V231" s="13">
        <v>3.3538610000000003E-2</v>
      </c>
      <c r="W231" s="13">
        <v>7.8662420382165602E-2</v>
      </c>
      <c r="X231" s="13">
        <v>5.2596600000000002E-3</v>
      </c>
      <c r="Y231" s="13">
        <v>0.34545454545454501</v>
      </c>
      <c r="Z231" s="13">
        <v>3.3538610000000003E-2</v>
      </c>
      <c r="AA231" s="13">
        <v>7.9987261146496805E-2</v>
      </c>
      <c r="AB231" s="13">
        <v>5.2596600000000002E-3</v>
      </c>
      <c r="AC231" s="13">
        <v>0.35127272727272701</v>
      </c>
      <c r="AD231" s="13">
        <v>3.3538610000000003E-2</v>
      </c>
      <c r="AE231" s="13">
        <v>7.4522292993630598E-2</v>
      </c>
      <c r="AF231" s="13">
        <v>5.2596600000000002E-3</v>
      </c>
      <c r="AG231" s="13">
        <v>0.32727272727272699</v>
      </c>
      <c r="AH231" s="13">
        <v>3.3538610000000003E-2</v>
      </c>
      <c r="AI231" s="13">
        <v>7.8579617834394905E-2</v>
      </c>
      <c r="AJ231" s="13">
        <v>5.2596600000000002E-3</v>
      </c>
      <c r="AK231" s="13">
        <v>0.345090909090909</v>
      </c>
      <c r="AL231" s="13">
        <v>3.3538610000000003E-2</v>
      </c>
      <c r="AM231" s="13">
        <v>7.0382165605095498E-2</v>
      </c>
      <c r="AN231" s="13">
        <v>5.2596600000000002E-3</v>
      </c>
      <c r="AO231" s="13">
        <v>0.30909090909090903</v>
      </c>
      <c r="AP231" s="13">
        <v>3.3538610000000003E-2</v>
      </c>
      <c r="AQ231" s="13">
        <v>7.7006369426751597E-2</v>
      </c>
      <c r="AR231" s="13">
        <v>5.2596600000000002E-3</v>
      </c>
      <c r="AS231" s="13">
        <v>0.33818181818181797</v>
      </c>
      <c r="AT231" s="13">
        <v>3.3538610000000003E-2</v>
      </c>
      <c r="AU231" s="13">
        <v>6.6242038216560495E-2</v>
      </c>
      <c r="AV231" s="13">
        <v>5.2596600000000002E-3</v>
      </c>
      <c r="AW231" s="13">
        <v>0.29090909090909101</v>
      </c>
      <c r="AX231" s="13">
        <v>1.5384615384615399E-2</v>
      </c>
      <c r="AY231" s="13">
        <v>0.05</v>
      </c>
      <c r="AZ231" s="13">
        <v>0</v>
      </c>
      <c r="BA231" s="13">
        <v>0.30909090909090903</v>
      </c>
      <c r="BB231" s="13"/>
      <c r="BC231" s="13"/>
      <c r="BD231" s="13"/>
      <c r="BE231" s="13"/>
      <c r="BF231" s="13"/>
      <c r="BG231" s="13"/>
      <c r="BH231" s="13"/>
      <c r="BI231" s="13"/>
      <c r="BJ231" s="13"/>
      <c r="BK231" s="13"/>
      <c r="BL231" s="13"/>
      <c r="BM231" s="13"/>
      <c r="BN231" s="13"/>
      <c r="BO231" s="13"/>
      <c r="BP231" s="13"/>
      <c r="BQ231" s="13"/>
      <c r="BR231" s="13"/>
      <c r="BS231" s="13"/>
      <c r="BT231" s="13"/>
      <c r="BU231" s="13"/>
      <c r="BV231" s="13"/>
      <c r="BW231" s="13"/>
      <c r="BX231" s="13"/>
      <c r="BY231" s="13"/>
      <c r="BZ231" s="14">
        <f>+INDEX('Monthy Targets'!V:V,MATCH(FY2018_ALL_Targets!$B231,'Monthy Targets'!$B:$B,0))</f>
        <v>8.27</v>
      </c>
      <c r="CA231" s="14">
        <f>+INDEX('Monthy Targets'!W:W,MATCH(FY2018_ALL_Targets!$B231,'Monthy Targets'!$B:$B,0))</f>
        <v>8.27</v>
      </c>
      <c r="CB231" s="14">
        <f>+INDEX('Monthy Targets'!X:X,MATCH(FY2018_ALL_Targets!$B231,'Monthy Targets'!$B:$B,0))</f>
        <v>8.27</v>
      </c>
      <c r="CC231" s="14">
        <f>+INDEX('Monthy Targets'!Y:Y,MATCH(FY2018_ALL_Targets!$B231,'Monthy Targets'!$B:$B,0))</f>
        <v>8.27</v>
      </c>
      <c r="CD231" s="14">
        <f>+INDEX('Monthy Targets'!Z:Z,MATCH(FY2018_ALL_Targets!$B231,'Monthy Targets'!$B:$B,0))</f>
        <v>8.27</v>
      </c>
      <c r="CE231" s="14">
        <f>+INDEX('Monthy Targets'!AA:AA,MATCH(FY2018_ALL_Targets!$B231,'Monthy Targets'!$B:$B,0))</f>
        <v>0</v>
      </c>
      <c r="CF231" s="14">
        <f>+INDEX('Monthy Targets'!AB:AB,MATCH(FY2018_ALL_Targets!$B231,'Monthy Targets'!$B:$B,0))</f>
        <v>0</v>
      </c>
      <c r="CG231" s="14">
        <f>+INDEX('Monthy Targets'!AC:AC,MATCH(FY2018_ALL_Targets!$B231,'Monthy Targets'!$B:$B,0))</f>
        <v>0</v>
      </c>
      <c r="CH231" s="14">
        <f>+INDEX('Monthy Targets'!AD:AD,MATCH(FY2018_ALL_Targets!$B231,'Monthy Targets'!$B:$B,0))</f>
        <v>0</v>
      </c>
      <c r="CI231" s="14">
        <f>+INDEX('Monthy Targets'!AE:AE,MATCH(FY2018_ALL_Targets!$B231,'Monthy Targets'!$B:$B,0))</f>
        <v>0</v>
      </c>
      <c r="CJ231" s="14">
        <f>+INDEX('Monthy Targets'!AF:AF,MATCH(FY2018_ALL_Targets!$B231,'Monthy Targets'!$B:$B,0))</f>
        <v>0</v>
      </c>
      <c r="CK231" s="14">
        <f>+INDEX('Monthy Targets'!AG:AG,MATCH(FY2018_ALL_Targets!$B231,'Monthy Targets'!$B:$B,0))</f>
        <v>0</v>
      </c>
      <c r="CL231" s="14">
        <v>0.55000000000000004</v>
      </c>
      <c r="CM231" s="14">
        <v>0.55000000000000004</v>
      </c>
      <c r="CN231" s="14">
        <v>0.55000000000000004</v>
      </c>
      <c r="CO231" s="14">
        <v>0.55000000000000004</v>
      </c>
      <c r="DB231" s="14">
        <v>1.02</v>
      </c>
      <c r="DC231" s="14">
        <v>1.02</v>
      </c>
      <c r="DD231" s="14">
        <v>1.02</v>
      </c>
      <c r="DE231" s="14">
        <v>1.02</v>
      </c>
      <c r="DR231" s="14">
        <v>1.55</v>
      </c>
      <c r="DV231" s="12">
        <f t="shared" si="10"/>
        <v>0</v>
      </c>
      <c r="DW231" s="12">
        <f t="shared" si="11"/>
        <v>0</v>
      </c>
      <c r="DX231" s="12">
        <f t="shared" si="9"/>
        <v>0</v>
      </c>
    </row>
    <row r="232" spans="1:128" x14ac:dyDescent="0.25">
      <c r="A232" s="293">
        <v>4354</v>
      </c>
      <c r="B232" s="293">
        <v>675437</v>
      </c>
      <c r="C232" s="293">
        <v>1017866</v>
      </c>
      <c r="D232" s="14">
        <v>1396071759</v>
      </c>
      <c r="F232" s="27" t="s">
        <v>1267</v>
      </c>
      <c r="G232" s="12" t="s">
        <v>638</v>
      </c>
      <c r="H232" s="27" t="s">
        <v>1493</v>
      </c>
      <c r="I232" s="12" t="s">
        <v>639</v>
      </c>
      <c r="J232" s="13">
        <v>3.9215686274509803E-2</v>
      </c>
      <c r="K232" s="13">
        <v>1.1494252873563199E-2</v>
      </c>
      <c r="L232" s="13">
        <v>0</v>
      </c>
      <c r="M232" s="13">
        <v>0.18974358974359001</v>
      </c>
      <c r="N232" s="13">
        <v>3.3538610000000003E-2</v>
      </c>
      <c r="O232" s="13">
        <v>5.6668459999999997E-2</v>
      </c>
      <c r="P232" s="13">
        <v>5.2596600000000002E-3</v>
      </c>
      <c r="Q232" s="13">
        <v>0.16064707</v>
      </c>
      <c r="R232" s="13">
        <v>3.8549019607843099E-2</v>
      </c>
      <c r="S232" s="13">
        <v>5.6668459999999997E-2</v>
      </c>
      <c r="T232" s="13">
        <v>5.2596600000000002E-3</v>
      </c>
      <c r="U232" s="13">
        <v>0.18651794871794899</v>
      </c>
      <c r="V232" s="13">
        <v>3.7254901960784299E-2</v>
      </c>
      <c r="W232" s="13">
        <v>5.6668459999999997E-2</v>
      </c>
      <c r="X232" s="13">
        <v>5.2596600000000002E-3</v>
      </c>
      <c r="Y232" s="13">
        <v>0.18025641025641001</v>
      </c>
      <c r="Z232" s="13">
        <v>3.7882352941176499E-2</v>
      </c>
      <c r="AA232" s="13">
        <v>5.6668459999999997E-2</v>
      </c>
      <c r="AB232" s="13">
        <v>5.2596600000000002E-3</v>
      </c>
      <c r="AC232" s="13">
        <v>0.183292307692308</v>
      </c>
      <c r="AD232" s="13">
        <v>3.5294117647058802E-2</v>
      </c>
      <c r="AE232" s="13">
        <v>5.6668459999999997E-2</v>
      </c>
      <c r="AF232" s="13">
        <v>5.2596600000000002E-3</v>
      </c>
      <c r="AG232" s="13">
        <v>0.17076923076923101</v>
      </c>
      <c r="AH232" s="13">
        <v>3.7215686274509802E-2</v>
      </c>
      <c r="AI232" s="13">
        <v>5.6668459999999997E-2</v>
      </c>
      <c r="AJ232" s="13">
        <v>5.2596600000000002E-3</v>
      </c>
      <c r="AK232" s="13">
        <v>0.18006666666666701</v>
      </c>
      <c r="AL232" s="13">
        <v>3.3538610000000003E-2</v>
      </c>
      <c r="AM232" s="13">
        <v>5.6668459999999997E-2</v>
      </c>
      <c r="AN232" s="13">
        <v>5.2596600000000002E-3</v>
      </c>
      <c r="AO232" s="13">
        <v>0.161282051282051</v>
      </c>
      <c r="AP232" s="13">
        <v>3.6470588235294102E-2</v>
      </c>
      <c r="AQ232" s="13">
        <v>5.6668459999999997E-2</v>
      </c>
      <c r="AR232" s="13">
        <v>5.2596600000000002E-3</v>
      </c>
      <c r="AS232" s="13">
        <v>0.176461538461538</v>
      </c>
      <c r="AT232" s="13">
        <v>3.3538610000000003E-2</v>
      </c>
      <c r="AU232" s="13">
        <v>5.6668459999999997E-2</v>
      </c>
      <c r="AV232" s="13">
        <v>5.2596600000000002E-3</v>
      </c>
      <c r="AW232" s="13">
        <v>0.16064707</v>
      </c>
      <c r="AX232" s="13">
        <v>3.3707865168539297E-2</v>
      </c>
      <c r="AY232" s="13">
        <v>3.2258064516128997E-2</v>
      </c>
      <c r="AZ232" s="13">
        <v>0</v>
      </c>
      <c r="BA232" s="13">
        <v>0.146666666666667</v>
      </c>
      <c r="BB232" s="13"/>
      <c r="BC232" s="13"/>
      <c r="BD232" s="13"/>
      <c r="BE232" s="13"/>
      <c r="BF232" s="13"/>
      <c r="BG232" s="13"/>
      <c r="BH232" s="13"/>
      <c r="BI232" s="13"/>
      <c r="BJ232" s="13"/>
      <c r="BK232" s="13"/>
      <c r="BL232" s="13"/>
      <c r="BM232" s="13"/>
      <c r="BN232" s="13"/>
      <c r="BO232" s="13"/>
      <c r="BP232" s="13"/>
      <c r="BQ232" s="13"/>
      <c r="BR232" s="13"/>
      <c r="BS232" s="13"/>
      <c r="BT232" s="13"/>
      <c r="BU232" s="13"/>
      <c r="BV232" s="13"/>
      <c r="BW232" s="13"/>
      <c r="BX232" s="13"/>
      <c r="BY232" s="13"/>
      <c r="BZ232" s="14">
        <f>+INDEX('Monthy Targets'!V:V,MATCH(FY2018_ALL_Targets!$B232,'Monthy Targets'!$B:$B,0))</f>
        <v>0</v>
      </c>
      <c r="CA232" s="14">
        <f>+INDEX('Monthy Targets'!W:W,MATCH(FY2018_ALL_Targets!$B232,'Monthy Targets'!$B:$B,0))</f>
        <v>0</v>
      </c>
      <c r="CB232" s="14">
        <f>+INDEX('Monthy Targets'!X:X,MATCH(FY2018_ALL_Targets!$B232,'Monthy Targets'!$B:$B,0))</f>
        <v>0</v>
      </c>
      <c r="CC232" s="14">
        <f>+INDEX('Monthy Targets'!Y:Y,MATCH(FY2018_ALL_Targets!$B232,'Monthy Targets'!$B:$B,0))</f>
        <v>0</v>
      </c>
      <c r="CD232" s="14">
        <f>+INDEX('Monthy Targets'!Z:Z,MATCH(FY2018_ALL_Targets!$B232,'Monthy Targets'!$B:$B,0))</f>
        <v>0</v>
      </c>
      <c r="CE232" s="14">
        <f>+INDEX('Monthy Targets'!AA:AA,MATCH(FY2018_ALL_Targets!$B232,'Monthy Targets'!$B:$B,0))</f>
        <v>0</v>
      </c>
      <c r="CF232" s="14">
        <f>+INDEX('Monthy Targets'!AB:AB,MATCH(FY2018_ALL_Targets!$B232,'Monthy Targets'!$B:$B,0))</f>
        <v>0</v>
      </c>
      <c r="CG232" s="14">
        <f>+INDEX('Monthy Targets'!AC:AC,MATCH(FY2018_ALL_Targets!$B232,'Monthy Targets'!$B:$B,0))</f>
        <v>0</v>
      </c>
      <c r="CH232" s="14">
        <f>+INDEX('Monthy Targets'!AD:AD,MATCH(FY2018_ALL_Targets!$B232,'Monthy Targets'!$B:$B,0))</f>
        <v>0</v>
      </c>
      <c r="CI232" s="14">
        <f>+INDEX('Monthy Targets'!AE:AE,MATCH(FY2018_ALL_Targets!$B232,'Monthy Targets'!$B:$B,0))</f>
        <v>0</v>
      </c>
      <c r="CJ232" s="14">
        <f>+INDEX('Monthy Targets'!AF:AF,MATCH(FY2018_ALL_Targets!$B232,'Monthy Targets'!$B:$B,0))</f>
        <v>0</v>
      </c>
      <c r="CK232" s="14">
        <f>+INDEX('Monthy Targets'!AG:AG,MATCH(FY2018_ALL_Targets!$B232,'Monthy Targets'!$B:$B,0))</f>
        <v>0</v>
      </c>
      <c r="CL232" s="14">
        <v>0.69</v>
      </c>
      <c r="CM232" s="14">
        <v>0.69</v>
      </c>
      <c r="CN232" s="14">
        <v>0.69</v>
      </c>
      <c r="CO232" s="14">
        <v>0.69</v>
      </c>
      <c r="DB232" s="14">
        <v>1.28</v>
      </c>
      <c r="DC232" s="14">
        <v>1.28</v>
      </c>
      <c r="DD232" s="14">
        <v>1.28</v>
      </c>
      <c r="DE232" s="14">
        <v>1.28</v>
      </c>
      <c r="DR232" s="14">
        <v>0.84</v>
      </c>
      <c r="DV232" s="12">
        <f t="shared" si="10"/>
        <v>0</v>
      </c>
      <c r="DW232" s="12">
        <f t="shared" si="11"/>
        <v>0</v>
      </c>
      <c r="DX232" s="12">
        <f t="shared" si="9"/>
        <v>0</v>
      </c>
    </row>
    <row r="233" spans="1:128" x14ac:dyDescent="0.25">
      <c r="A233" s="293">
        <v>4390</v>
      </c>
      <c r="B233" s="293">
        <v>675438</v>
      </c>
      <c r="C233" s="293">
        <v>1026252</v>
      </c>
      <c r="D233" s="14">
        <v>1609997279</v>
      </c>
      <c r="F233" s="27" t="s">
        <v>1274</v>
      </c>
      <c r="G233" s="12" t="s">
        <v>656</v>
      </c>
      <c r="H233" s="27" t="s">
        <v>1401</v>
      </c>
      <c r="I233" s="12" t="s">
        <v>657</v>
      </c>
      <c r="J233" s="13">
        <v>3.4063260340632603E-2</v>
      </c>
      <c r="K233" s="13">
        <v>0.125</v>
      </c>
      <c r="L233" s="13">
        <v>0</v>
      </c>
      <c r="M233" s="13">
        <v>0.18428184281842799</v>
      </c>
      <c r="N233" s="13">
        <v>3.3538610000000003E-2</v>
      </c>
      <c r="O233" s="13">
        <v>5.6668459999999997E-2</v>
      </c>
      <c r="P233" s="13">
        <v>5.2596600000000002E-3</v>
      </c>
      <c r="Q233" s="13">
        <v>0.16064707</v>
      </c>
      <c r="R233" s="13">
        <v>3.3538610000000003E-2</v>
      </c>
      <c r="S233" s="13">
        <v>0.122875</v>
      </c>
      <c r="T233" s="13">
        <v>5.2596600000000002E-3</v>
      </c>
      <c r="U233" s="13">
        <v>0.181149051490515</v>
      </c>
      <c r="V233" s="13">
        <v>3.3538610000000003E-2</v>
      </c>
      <c r="W233" s="13">
        <v>0.11874999999999999</v>
      </c>
      <c r="X233" s="13">
        <v>5.2596600000000002E-3</v>
      </c>
      <c r="Y233" s="13">
        <v>0.17506775067750699</v>
      </c>
      <c r="Z233" s="13">
        <v>3.3538610000000003E-2</v>
      </c>
      <c r="AA233" s="13">
        <v>0.12075</v>
      </c>
      <c r="AB233" s="13">
        <v>5.2596600000000002E-3</v>
      </c>
      <c r="AC233" s="13">
        <v>0.178016260162602</v>
      </c>
      <c r="AD233" s="13">
        <v>3.3538610000000003E-2</v>
      </c>
      <c r="AE233" s="13">
        <v>0.1125</v>
      </c>
      <c r="AF233" s="13">
        <v>5.2596600000000002E-3</v>
      </c>
      <c r="AG233" s="13">
        <v>0.16585365853658501</v>
      </c>
      <c r="AH233" s="13">
        <v>3.3538610000000003E-2</v>
      </c>
      <c r="AI233" s="13">
        <v>0.11862499999999999</v>
      </c>
      <c r="AJ233" s="13">
        <v>5.2596600000000002E-3</v>
      </c>
      <c r="AK233" s="13">
        <v>0.174883468834688</v>
      </c>
      <c r="AL233" s="13">
        <v>3.3538610000000003E-2</v>
      </c>
      <c r="AM233" s="13">
        <v>0.10625</v>
      </c>
      <c r="AN233" s="13">
        <v>5.2596600000000002E-3</v>
      </c>
      <c r="AO233" s="13">
        <v>0.16064707</v>
      </c>
      <c r="AP233" s="13">
        <v>3.3538610000000003E-2</v>
      </c>
      <c r="AQ233" s="13">
        <v>0.11625000000000001</v>
      </c>
      <c r="AR233" s="13">
        <v>5.2596600000000002E-3</v>
      </c>
      <c r="AS233" s="13">
        <v>0.17138211382113799</v>
      </c>
      <c r="AT233" s="13">
        <v>3.3538610000000003E-2</v>
      </c>
      <c r="AU233" s="13">
        <v>0.1</v>
      </c>
      <c r="AV233" s="13">
        <v>5.2596600000000002E-3</v>
      </c>
      <c r="AW233" s="13">
        <v>0.16064707</v>
      </c>
      <c r="AX233" s="13">
        <v>2.8846153846153799E-2</v>
      </c>
      <c r="AY233" s="13">
        <v>8.3333333333333301E-2</v>
      </c>
      <c r="AZ233" s="13">
        <v>0</v>
      </c>
      <c r="BA233" s="13">
        <v>0.116279069767442</v>
      </c>
      <c r="BB233" s="13"/>
      <c r="BC233" s="13"/>
      <c r="BD233" s="13"/>
      <c r="BE233" s="13"/>
      <c r="BF233" s="13"/>
      <c r="BG233" s="13"/>
      <c r="BH233" s="13"/>
      <c r="BI233" s="13"/>
      <c r="BJ233" s="13"/>
      <c r="BK233" s="13"/>
      <c r="BL233" s="13"/>
      <c r="BM233" s="13"/>
      <c r="BN233" s="13"/>
      <c r="BO233" s="13"/>
      <c r="BP233" s="13"/>
      <c r="BQ233" s="13"/>
      <c r="BR233" s="13"/>
      <c r="BS233" s="13"/>
      <c r="BT233" s="13"/>
      <c r="BU233" s="13"/>
      <c r="BV233" s="13"/>
      <c r="BW233" s="13"/>
      <c r="BX233" s="13"/>
      <c r="BY233" s="13"/>
      <c r="BZ233" s="14">
        <f>+INDEX('Monthy Targets'!V:V,MATCH(FY2018_ALL_Targets!$B233,'Monthy Targets'!$B:$B,0))</f>
        <v>11.73</v>
      </c>
      <c r="CA233" s="14">
        <f>+INDEX('Monthy Targets'!W:W,MATCH(FY2018_ALL_Targets!$B233,'Monthy Targets'!$B:$B,0))</f>
        <v>11.73</v>
      </c>
      <c r="CB233" s="14">
        <f>+INDEX('Monthy Targets'!X:X,MATCH(FY2018_ALL_Targets!$B233,'Monthy Targets'!$B:$B,0))</f>
        <v>11.73</v>
      </c>
      <c r="CC233" s="14">
        <f>+INDEX('Monthy Targets'!Y:Y,MATCH(FY2018_ALL_Targets!$B233,'Monthy Targets'!$B:$B,0))</f>
        <v>11.73</v>
      </c>
      <c r="CD233" s="14">
        <f>+INDEX('Monthy Targets'!Z:Z,MATCH(FY2018_ALL_Targets!$B233,'Monthy Targets'!$B:$B,0))</f>
        <v>11.73</v>
      </c>
      <c r="CE233" s="14">
        <f>+INDEX('Monthy Targets'!AA:AA,MATCH(FY2018_ALL_Targets!$B233,'Monthy Targets'!$B:$B,0))</f>
        <v>0</v>
      </c>
      <c r="CF233" s="14">
        <f>+INDEX('Monthy Targets'!AB:AB,MATCH(FY2018_ALL_Targets!$B233,'Monthy Targets'!$B:$B,0))</f>
        <v>0</v>
      </c>
      <c r="CG233" s="14">
        <f>+INDEX('Monthy Targets'!AC:AC,MATCH(FY2018_ALL_Targets!$B233,'Monthy Targets'!$B:$B,0))</f>
        <v>0</v>
      </c>
      <c r="CH233" s="14">
        <f>+INDEX('Monthy Targets'!AD:AD,MATCH(FY2018_ALL_Targets!$B233,'Monthy Targets'!$B:$B,0))</f>
        <v>0</v>
      </c>
      <c r="CI233" s="14">
        <f>+INDEX('Monthy Targets'!AE:AE,MATCH(FY2018_ALL_Targets!$B233,'Monthy Targets'!$B:$B,0))</f>
        <v>0</v>
      </c>
      <c r="CJ233" s="14">
        <f>+INDEX('Monthy Targets'!AF:AF,MATCH(FY2018_ALL_Targets!$B233,'Monthy Targets'!$B:$B,0))</f>
        <v>0</v>
      </c>
      <c r="CK233" s="14">
        <f>+INDEX('Monthy Targets'!AG:AG,MATCH(FY2018_ALL_Targets!$B233,'Monthy Targets'!$B:$B,0))</f>
        <v>0</v>
      </c>
      <c r="CL233" s="14">
        <v>0.78</v>
      </c>
      <c r="CM233" s="14">
        <v>0.78</v>
      </c>
      <c r="CN233" s="14">
        <v>0.78</v>
      </c>
      <c r="CO233" s="14">
        <v>0.78</v>
      </c>
      <c r="DB233" s="14">
        <v>1.45</v>
      </c>
      <c r="DC233" s="14">
        <v>1.45</v>
      </c>
      <c r="DD233" s="14">
        <v>1.45</v>
      </c>
      <c r="DE233" s="14">
        <v>1.45</v>
      </c>
      <c r="DR233" s="14">
        <v>2.2000000000000002</v>
      </c>
      <c r="DV233" s="12">
        <f t="shared" si="10"/>
        <v>0</v>
      </c>
      <c r="DW233" s="12">
        <f t="shared" si="11"/>
        <v>0</v>
      </c>
      <c r="DX233" s="12">
        <f t="shared" si="9"/>
        <v>0</v>
      </c>
    </row>
    <row r="234" spans="1:128" x14ac:dyDescent="0.25">
      <c r="A234" s="293">
        <v>4335</v>
      </c>
      <c r="B234" s="293">
        <v>675441</v>
      </c>
      <c r="C234" s="293">
        <v>1026715</v>
      </c>
      <c r="D234" s="14">
        <v>1235529462</v>
      </c>
      <c r="F234" s="27" t="s">
        <v>1296</v>
      </c>
      <c r="G234" s="12" t="s">
        <v>198</v>
      </c>
      <c r="H234" s="27" t="s">
        <v>1344</v>
      </c>
      <c r="I234" s="12" t="s">
        <v>199</v>
      </c>
      <c r="J234" s="13">
        <v>5.7268722466960402E-2</v>
      </c>
      <c r="K234" s="13">
        <v>0.113821138211382</v>
      </c>
      <c r="L234" s="13">
        <v>0</v>
      </c>
      <c r="M234" s="13">
        <v>0.13574660633484201</v>
      </c>
      <c r="N234" s="13">
        <v>3.3538610000000003E-2</v>
      </c>
      <c r="O234" s="13">
        <v>5.6668459999999997E-2</v>
      </c>
      <c r="P234" s="13">
        <v>5.2596600000000002E-3</v>
      </c>
      <c r="Q234" s="13">
        <v>0.16064707</v>
      </c>
      <c r="R234" s="13">
        <v>5.6295154185021998E-2</v>
      </c>
      <c r="S234" s="13">
        <v>0.111886178861789</v>
      </c>
      <c r="T234" s="13">
        <v>5.2596600000000002E-3</v>
      </c>
      <c r="U234" s="13">
        <v>0.16064707</v>
      </c>
      <c r="V234" s="13">
        <v>5.4405286343612302E-2</v>
      </c>
      <c r="W234" s="13">
        <v>0.108130081300813</v>
      </c>
      <c r="X234" s="13">
        <v>5.2596600000000002E-3</v>
      </c>
      <c r="Y234" s="13">
        <v>0.16064707</v>
      </c>
      <c r="Z234" s="13">
        <v>5.5321585903083698E-2</v>
      </c>
      <c r="AA234" s="13">
        <v>0.109951219512195</v>
      </c>
      <c r="AB234" s="13">
        <v>5.2596600000000002E-3</v>
      </c>
      <c r="AC234" s="13">
        <v>0.16064707</v>
      </c>
      <c r="AD234" s="13">
        <v>5.15418502202643E-2</v>
      </c>
      <c r="AE234" s="13">
        <v>0.10243902439024399</v>
      </c>
      <c r="AF234" s="13">
        <v>5.2596600000000002E-3</v>
      </c>
      <c r="AG234" s="13">
        <v>0.16064707</v>
      </c>
      <c r="AH234" s="13">
        <v>5.4348017621145397E-2</v>
      </c>
      <c r="AI234" s="13">
        <v>0.108016260162602</v>
      </c>
      <c r="AJ234" s="13">
        <v>5.2596600000000002E-3</v>
      </c>
      <c r="AK234" s="13">
        <v>0.16064707</v>
      </c>
      <c r="AL234" s="13">
        <v>4.8678414096916298E-2</v>
      </c>
      <c r="AM234" s="13">
        <v>9.6747967479674804E-2</v>
      </c>
      <c r="AN234" s="13">
        <v>5.2596600000000002E-3</v>
      </c>
      <c r="AO234" s="13">
        <v>0.16064707</v>
      </c>
      <c r="AP234" s="13">
        <v>5.32599118942731E-2</v>
      </c>
      <c r="AQ234" s="13">
        <v>0.105853658536585</v>
      </c>
      <c r="AR234" s="13">
        <v>5.2596600000000002E-3</v>
      </c>
      <c r="AS234" s="13">
        <v>0.16064707</v>
      </c>
      <c r="AT234" s="13">
        <v>4.5814977973568302E-2</v>
      </c>
      <c r="AU234" s="13">
        <v>9.1056910569105698E-2</v>
      </c>
      <c r="AV234" s="13">
        <v>5.2596600000000002E-3</v>
      </c>
      <c r="AW234" s="13">
        <v>0.16064707</v>
      </c>
      <c r="AX234" s="13">
        <v>3.6363636363636397E-2</v>
      </c>
      <c r="AY234" s="13">
        <v>9.0909090909090898E-2</v>
      </c>
      <c r="AZ234" s="13">
        <v>0</v>
      </c>
      <c r="BA234" s="13">
        <v>3.6363636363636397E-2</v>
      </c>
      <c r="BB234" s="13"/>
      <c r="BC234" s="13"/>
      <c r="BD234" s="13"/>
      <c r="BE234" s="13"/>
      <c r="BF234" s="13"/>
      <c r="BG234" s="13"/>
      <c r="BH234" s="13"/>
      <c r="BI234" s="13"/>
      <c r="BJ234" s="13"/>
      <c r="BK234" s="13"/>
      <c r="BL234" s="13"/>
      <c r="BM234" s="13"/>
      <c r="BN234" s="13"/>
      <c r="BO234" s="13"/>
      <c r="BP234" s="13"/>
      <c r="BQ234" s="13"/>
      <c r="BR234" s="13"/>
      <c r="BS234" s="13"/>
      <c r="BT234" s="13"/>
      <c r="BU234" s="13"/>
      <c r="BV234" s="13"/>
      <c r="BW234" s="13"/>
      <c r="BX234" s="13"/>
      <c r="BY234" s="13"/>
      <c r="BZ234" s="14">
        <f>+INDEX('Monthy Targets'!V:V,MATCH(FY2018_ALL_Targets!$B234,'Monthy Targets'!$B:$B,0))</f>
        <v>3.33</v>
      </c>
      <c r="CA234" s="14">
        <f>+INDEX('Monthy Targets'!W:W,MATCH(FY2018_ALL_Targets!$B234,'Monthy Targets'!$B:$B,0))</f>
        <v>3.33</v>
      </c>
      <c r="CB234" s="14">
        <f>+INDEX('Monthy Targets'!X:X,MATCH(FY2018_ALL_Targets!$B234,'Monthy Targets'!$B:$B,0))</f>
        <v>3.33</v>
      </c>
      <c r="CC234" s="14">
        <f>+INDEX('Monthy Targets'!Y:Y,MATCH(FY2018_ALL_Targets!$B234,'Monthy Targets'!$B:$B,0))</f>
        <v>3.33</v>
      </c>
      <c r="CD234" s="14">
        <f>+INDEX('Monthy Targets'!Z:Z,MATCH(FY2018_ALL_Targets!$B234,'Monthy Targets'!$B:$B,0))</f>
        <v>3.33</v>
      </c>
      <c r="CE234" s="14">
        <f>+INDEX('Monthy Targets'!AA:AA,MATCH(FY2018_ALL_Targets!$B234,'Monthy Targets'!$B:$B,0))</f>
        <v>0</v>
      </c>
      <c r="CF234" s="14">
        <f>+INDEX('Monthy Targets'!AB:AB,MATCH(FY2018_ALL_Targets!$B234,'Monthy Targets'!$B:$B,0))</f>
        <v>0</v>
      </c>
      <c r="CG234" s="14">
        <f>+INDEX('Monthy Targets'!AC:AC,MATCH(FY2018_ALL_Targets!$B234,'Monthy Targets'!$B:$B,0))</f>
        <v>0</v>
      </c>
      <c r="CH234" s="14">
        <f>+INDEX('Monthy Targets'!AD:AD,MATCH(FY2018_ALL_Targets!$B234,'Monthy Targets'!$B:$B,0))</f>
        <v>0</v>
      </c>
      <c r="CI234" s="14">
        <f>+INDEX('Monthy Targets'!AE:AE,MATCH(FY2018_ALL_Targets!$B234,'Monthy Targets'!$B:$B,0))</f>
        <v>0</v>
      </c>
      <c r="CJ234" s="14">
        <f>+INDEX('Monthy Targets'!AF:AF,MATCH(FY2018_ALL_Targets!$B234,'Monthy Targets'!$B:$B,0))</f>
        <v>0</v>
      </c>
      <c r="CK234" s="14">
        <f>+INDEX('Monthy Targets'!AG:AG,MATCH(FY2018_ALL_Targets!$B234,'Monthy Targets'!$B:$B,0))</f>
        <v>0</v>
      </c>
      <c r="CL234" s="14">
        <v>0.22</v>
      </c>
      <c r="CM234" s="14">
        <v>0.22</v>
      </c>
      <c r="CN234" s="14">
        <v>0.22</v>
      </c>
      <c r="CO234" s="14">
        <v>0.22</v>
      </c>
      <c r="DB234" s="14">
        <v>0.41</v>
      </c>
      <c r="DC234" s="14">
        <v>0.41</v>
      </c>
      <c r="DD234" s="14">
        <v>0.41</v>
      </c>
      <c r="DE234" s="14">
        <v>0.41</v>
      </c>
      <c r="DR234" s="14">
        <v>0.62</v>
      </c>
      <c r="DV234" s="12">
        <f t="shared" si="10"/>
        <v>0</v>
      </c>
      <c r="DW234" s="12">
        <f t="shared" si="11"/>
        <v>0</v>
      </c>
      <c r="DX234" s="12">
        <f t="shared" si="9"/>
        <v>0</v>
      </c>
    </row>
    <row r="235" spans="1:128" x14ac:dyDescent="0.25">
      <c r="A235" s="293">
        <v>5095</v>
      </c>
      <c r="B235" s="293">
        <v>675443</v>
      </c>
      <c r="C235" s="293">
        <v>1027596</v>
      </c>
      <c r="D235" s="14">
        <v>1235599887</v>
      </c>
      <c r="F235" s="27" t="s">
        <v>1258</v>
      </c>
      <c r="G235" s="12" t="s">
        <v>330</v>
      </c>
      <c r="H235" s="27" t="s">
        <v>1397</v>
      </c>
      <c r="I235" s="12" t="s">
        <v>331</v>
      </c>
      <c r="J235" s="13">
        <v>8.2191780821917804E-2</v>
      </c>
      <c r="K235" s="13">
        <v>1.9607843137254902E-2</v>
      </c>
      <c r="L235" s="13">
        <v>0</v>
      </c>
      <c r="M235" s="13">
        <v>0.140845070422535</v>
      </c>
      <c r="N235" s="13">
        <v>3.3538610000000003E-2</v>
      </c>
      <c r="O235" s="13">
        <v>5.6668459999999997E-2</v>
      </c>
      <c r="P235" s="13">
        <v>5.2596600000000002E-3</v>
      </c>
      <c r="Q235" s="13">
        <v>0.16064707</v>
      </c>
      <c r="R235" s="13">
        <v>8.0794520547945198E-2</v>
      </c>
      <c r="S235" s="13">
        <v>5.6668459999999997E-2</v>
      </c>
      <c r="T235" s="13">
        <v>5.2596600000000002E-3</v>
      </c>
      <c r="U235" s="13">
        <v>0.16064707</v>
      </c>
      <c r="V235" s="13">
        <v>7.8082191780821902E-2</v>
      </c>
      <c r="W235" s="13">
        <v>5.6668459999999997E-2</v>
      </c>
      <c r="X235" s="13">
        <v>5.2596600000000002E-3</v>
      </c>
      <c r="Y235" s="13">
        <v>0.16064707</v>
      </c>
      <c r="Z235" s="13">
        <v>7.9397260273972606E-2</v>
      </c>
      <c r="AA235" s="13">
        <v>5.6668459999999997E-2</v>
      </c>
      <c r="AB235" s="13">
        <v>5.2596600000000002E-3</v>
      </c>
      <c r="AC235" s="13">
        <v>0.16064707</v>
      </c>
      <c r="AD235" s="13">
        <v>7.3972602739726001E-2</v>
      </c>
      <c r="AE235" s="13">
        <v>5.6668459999999997E-2</v>
      </c>
      <c r="AF235" s="13">
        <v>5.2596600000000002E-3</v>
      </c>
      <c r="AG235" s="13">
        <v>0.16064707</v>
      </c>
      <c r="AH235" s="13">
        <v>7.8E-2</v>
      </c>
      <c r="AI235" s="13">
        <v>5.6668459999999997E-2</v>
      </c>
      <c r="AJ235" s="13">
        <v>5.2596600000000002E-3</v>
      </c>
      <c r="AK235" s="13">
        <v>0.16064707</v>
      </c>
      <c r="AL235" s="13">
        <v>6.98630136986301E-2</v>
      </c>
      <c r="AM235" s="13">
        <v>5.6668459999999997E-2</v>
      </c>
      <c r="AN235" s="13">
        <v>5.2596600000000002E-3</v>
      </c>
      <c r="AO235" s="13">
        <v>0.16064707</v>
      </c>
      <c r="AP235" s="13">
        <v>7.6438356164383603E-2</v>
      </c>
      <c r="AQ235" s="13">
        <v>5.6668459999999997E-2</v>
      </c>
      <c r="AR235" s="13">
        <v>5.2596600000000002E-3</v>
      </c>
      <c r="AS235" s="13">
        <v>0.16064707</v>
      </c>
      <c r="AT235" s="13">
        <v>6.5753424657534199E-2</v>
      </c>
      <c r="AU235" s="13">
        <v>5.6668459999999997E-2</v>
      </c>
      <c r="AV235" s="13">
        <v>5.2596600000000002E-3</v>
      </c>
      <c r="AW235" s="13">
        <v>0.16064707</v>
      </c>
      <c r="AX235" s="13">
        <v>5.7142857142857099E-2</v>
      </c>
      <c r="AY235" s="13">
        <v>0</v>
      </c>
      <c r="AZ235" s="13">
        <v>0</v>
      </c>
      <c r="BA235" s="13">
        <v>0.12121212121212099</v>
      </c>
      <c r="BB235" s="13"/>
      <c r="BC235" s="13"/>
      <c r="BD235" s="13"/>
      <c r="BE235" s="13"/>
      <c r="BF235" s="13"/>
      <c r="BG235" s="13"/>
      <c r="BH235" s="13"/>
      <c r="BI235" s="13"/>
      <c r="BJ235" s="13"/>
      <c r="BK235" s="13"/>
      <c r="BL235" s="13"/>
      <c r="BM235" s="13"/>
      <c r="BN235" s="13"/>
      <c r="BO235" s="13"/>
      <c r="BP235" s="13"/>
      <c r="BQ235" s="13"/>
      <c r="BR235" s="13"/>
      <c r="BS235" s="13"/>
      <c r="BT235" s="13"/>
      <c r="BU235" s="13"/>
      <c r="BV235" s="13"/>
      <c r="BW235" s="13"/>
      <c r="BX235" s="13"/>
      <c r="BY235" s="13"/>
      <c r="BZ235" s="14">
        <f>+INDEX('Monthy Targets'!V:V,MATCH(FY2018_ALL_Targets!$B235,'Monthy Targets'!$B:$B,0))</f>
        <v>3.78</v>
      </c>
      <c r="CA235" s="14">
        <f>+INDEX('Monthy Targets'!W:W,MATCH(FY2018_ALL_Targets!$B235,'Monthy Targets'!$B:$B,0))</f>
        <v>3.78</v>
      </c>
      <c r="CB235" s="14">
        <f>+INDEX('Monthy Targets'!X:X,MATCH(FY2018_ALL_Targets!$B235,'Monthy Targets'!$B:$B,0))</f>
        <v>3.78</v>
      </c>
      <c r="CC235" s="14">
        <f>+INDEX('Monthy Targets'!Y:Y,MATCH(FY2018_ALL_Targets!$B235,'Monthy Targets'!$B:$B,0))</f>
        <v>3.78</v>
      </c>
      <c r="CD235" s="14">
        <f>+INDEX('Monthy Targets'!Z:Z,MATCH(FY2018_ALL_Targets!$B235,'Monthy Targets'!$B:$B,0))</f>
        <v>3.78</v>
      </c>
      <c r="CE235" s="14">
        <f>+INDEX('Monthy Targets'!AA:AA,MATCH(FY2018_ALL_Targets!$B235,'Monthy Targets'!$B:$B,0))</f>
        <v>0</v>
      </c>
      <c r="CF235" s="14">
        <f>+INDEX('Monthy Targets'!AB:AB,MATCH(FY2018_ALL_Targets!$B235,'Monthy Targets'!$B:$B,0))</f>
        <v>0</v>
      </c>
      <c r="CG235" s="14">
        <f>+INDEX('Monthy Targets'!AC:AC,MATCH(FY2018_ALL_Targets!$B235,'Monthy Targets'!$B:$B,0))</f>
        <v>0</v>
      </c>
      <c r="CH235" s="14">
        <f>+INDEX('Monthy Targets'!AD:AD,MATCH(FY2018_ALL_Targets!$B235,'Monthy Targets'!$B:$B,0))</f>
        <v>0</v>
      </c>
      <c r="CI235" s="14">
        <f>+INDEX('Monthy Targets'!AE:AE,MATCH(FY2018_ALL_Targets!$B235,'Monthy Targets'!$B:$B,0))</f>
        <v>0</v>
      </c>
      <c r="CJ235" s="14">
        <f>+INDEX('Monthy Targets'!AF:AF,MATCH(FY2018_ALL_Targets!$B235,'Monthy Targets'!$B:$B,0))</f>
        <v>0</v>
      </c>
      <c r="CK235" s="14">
        <f>+INDEX('Monthy Targets'!AG:AG,MATCH(FY2018_ALL_Targets!$B235,'Monthy Targets'!$B:$B,0))</f>
        <v>0</v>
      </c>
      <c r="CL235" s="14">
        <v>0.25</v>
      </c>
      <c r="CM235" s="14">
        <v>0.25</v>
      </c>
      <c r="CN235" s="14">
        <v>0.25</v>
      </c>
      <c r="CO235" s="14">
        <v>0.25</v>
      </c>
      <c r="DB235" s="14">
        <v>0.47</v>
      </c>
      <c r="DC235" s="14">
        <v>0.47</v>
      </c>
      <c r="DD235" s="14">
        <v>0.47</v>
      </c>
      <c r="DE235" s="14">
        <v>0.47</v>
      </c>
      <c r="DR235" s="14">
        <v>0.71</v>
      </c>
      <c r="DV235" s="12">
        <f t="shared" si="10"/>
        <v>0</v>
      </c>
      <c r="DW235" s="12">
        <f t="shared" si="11"/>
        <v>0</v>
      </c>
      <c r="DX235" s="12">
        <f t="shared" si="9"/>
        <v>0</v>
      </c>
    </row>
    <row r="236" spans="1:128" x14ac:dyDescent="0.25">
      <c r="A236" s="293">
        <v>5346</v>
      </c>
      <c r="B236" s="293">
        <v>675444</v>
      </c>
      <c r="C236" s="293">
        <v>1003369</v>
      </c>
      <c r="D236" s="14">
        <v>1790779452</v>
      </c>
      <c r="F236" s="27" t="s">
        <v>1296</v>
      </c>
      <c r="G236" s="12" t="s">
        <v>368</v>
      </c>
      <c r="H236" s="27" t="s">
        <v>1356</v>
      </c>
      <c r="I236" s="12" t="s">
        <v>369</v>
      </c>
      <c r="J236" s="13">
        <v>4.8780487804878099E-2</v>
      </c>
      <c r="K236" s="13">
        <v>0.119047619047619</v>
      </c>
      <c r="L236" s="13">
        <v>0</v>
      </c>
      <c r="M236" s="13">
        <v>7.7922077922077906E-2</v>
      </c>
      <c r="N236" s="13">
        <v>3.3538610000000003E-2</v>
      </c>
      <c r="O236" s="13">
        <v>5.6668459999999997E-2</v>
      </c>
      <c r="P236" s="13">
        <v>5.2596600000000002E-3</v>
      </c>
      <c r="Q236" s="13">
        <v>0.16064707</v>
      </c>
      <c r="R236" s="13">
        <v>4.7951219512195102E-2</v>
      </c>
      <c r="S236" s="13">
        <v>0.11702380952381</v>
      </c>
      <c r="T236" s="13">
        <v>5.2596600000000002E-3</v>
      </c>
      <c r="U236" s="13">
        <v>0.16064707</v>
      </c>
      <c r="V236" s="13">
        <v>4.6341463414634097E-2</v>
      </c>
      <c r="W236" s="13">
        <v>0.113095238095238</v>
      </c>
      <c r="X236" s="13">
        <v>5.2596600000000002E-3</v>
      </c>
      <c r="Y236" s="13">
        <v>0.16064707</v>
      </c>
      <c r="Z236" s="13">
        <v>4.7121951219512202E-2</v>
      </c>
      <c r="AA236" s="13">
        <v>0.115</v>
      </c>
      <c r="AB236" s="13">
        <v>5.2596600000000002E-3</v>
      </c>
      <c r="AC236" s="13">
        <v>0.16064707</v>
      </c>
      <c r="AD236" s="13">
        <v>4.39024390243902E-2</v>
      </c>
      <c r="AE236" s="13">
        <v>0.107142857142857</v>
      </c>
      <c r="AF236" s="13">
        <v>5.2596600000000002E-3</v>
      </c>
      <c r="AG236" s="13">
        <v>0.16064707</v>
      </c>
      <c r="AH236" s="13">
        <v>4.6292682926829302E-2</v>
      </c>
      <c r="AI236" s="13">
        <v>0.11297619047618999</v>
      </c>
      <c r="AJ236" s="13">
        <v>5.2596600000000002E-3</v>
      </c>
      <c r="AK236" s="13">
        <v>0.16064707</v>
      </c>
      <c r="AL236" s="13">
        <v>4.1463414634146302E-2</v>
      </c>
      <c r="AM236" s="13">
        <v>0.101190476190476</v>
      </c>
      <c r="AN236" s="13">
        <v>5.2596600000000002E-3</v>
      </c>
      <c r="AO236" s="13">
        <v>0.16064707</v>
      </c>
      <c r="AP236" s="13">
        <v>4.5365853658536598E-2</v>
      </c>
      <c r="AQ236" s="13">
        <v>0.110714285714286</v>
      </c>
      <c r="AR236" s="13">
        <v>5.2596600000000002E-3</v>
      </c>
      <c r="AS236" s="13">
        <v>0.16064707</v>
      </c>
      <c r="AT236" s="13">
        <v>3.9024390243902397E-2</v>
      </c>
      <c r="AU236" s="13">
        <v>9.5238095238095205E-2</v>
      </c>
      <c r="AV236" s="13">
        <v>5.2596600000000002E-3</v>
      </c>
      <c r="AW236" s="13">
        <v>0.16064707</v>
      </c>
      <c r="AX236" s="13">
        <v>2.5641025641025599E-2</v>
      </c>
      <c r="AY236" s="13">
        <v>4.3478260869565202E-2</v>
      </c>
      <c r="AZ236" s="13">
        <v>0</v>
      </c>
      <c r="BA236" s="13">
        <v>6.8493150684931503E-2</v>
      </c>
      <c r="BB236" s="13"/>
      <c r="BC236" s="13"/>
      <c r="BD236" s="13"/>
      <c r="BE236" s="13"/>
      <c r="BF236" s="13"/>
      <c r="BG236" s="13"/>
      <c r="BH236" s="13"/>
      <c r="BI236" s="13"/>
      <c r="BJ236" s="13"/>
      <c r="BK236" s="13"/>
      <c r="BL236" s="13"/>
      <c r="BM236" s="13"/>
      <c r="BN236" s="13"/>
      <c r="BO236" s="13"/>
      <c r="BP236" s="13"/>
      <c r="BQ236" s="13"/>
      <c r="BR236" s="13"/>
      <c r="BS236" s="13"/>
      <c r="BT236" s="13"/>
      <c r="BU236" s="13"/>
      <c r="BV236" s="13"/>
      <c r="BW236" s="13"/>
      <c r="BX236" s="13"/>
      <c r="BY236" s="13"/>
      <c r="BZ236" s="14">
        <f>+INDEX('Monthy Targets'!V:V,MATCH(FY2018_ALL_Targets!$B236,'Monthy Targets'!$B:$B,0))</f>
        <v>6.04</v>
      </c>
      <c r="CA236" s="14">
        <f>+INDEX('Monthy Targets'!W:W,MATCH(FY2018_ALL_Targets!$B236,'Monthy Targets'!$B:$B,0))</f>
        <v>6.04</v>
      </c>
      <c r="CB236" s="14">
        <f>+INDEX('Monthy Targets'!X:X,MATCH(FY2018_ALL_Targets!$B236,'Monthy Targets'!$B:$B,0))</f>
        <v>6.04</v>
      </c>
      <c r="CC236" s="14">
        <f>+INDEX('Monthy Targets'!Y:Y,MATCH(FY2018_ALL_Targets!$B236,'Monthy Targets'!$B:$B,0))</f>
        <v>6.04</v>
      </c>
      <c r="CD236" s="14">
        <f>+INDEX('Monthy Targets'!Z:Z,MATCH(FY2018_ALL_Targets!$B236,'Monthy Targets'!$B:$B,0))</f>
        <v>6.04</v>
      </c>
      <c r="CE236" s="14">
        <f>+INDEX('Monthy Targets'!AA:AA,MATCH(FY2018_ALL_Targets!$B236,'Monthy Targets'!$B:$B,0))</f>
        <v>0</v>
      </c>
      <c r="CF236" s="14">
        <f>+INDEX('Monthy Targets'!AB:AB,MATCH(FY2018_ALL_Targets!$B236,'Monthy Targets'!$B:$B,0))</f>
        <v>0</v>
      </c>
      <c r="CG236" s="14">
        <f>+INDEX('Monthy Targets'!AC:AC,MATCH(FY2018_ALL_Targets!$B236,'Monthy Targets'!$B:$B,0))</f>
        <v>0</v>
      </c>
      <c r="CH236" s="14">
        <f>+INDEX('Monthy Targets'!AD:AD,MATCH(FY2018_ALL_Targets!$B236,'Monthy Targets'!$B:$B,0))</f>
        <v>0</v>
      </c>
      <c r="CI236" s="14">
        <f>+INDEX('Monthy Targets'!AE:AE,MATCH(FY2018_ALL_Targets!$B236,'Monthy Targets'!$B:$B,0))</f>
        <v>0</v>
      </c>
      <c r="CJ236" s="14">
        <f>+INDEX('Monthy Targets'!AF:AF,MATCH(FY2018_ALL_Targets!$B236,'Monthy Targets'!$B:$B,0))</f>
        <v>0</v>
      </c>
      <c r="CK236" s="14">
        <f>+INDEX('Monthy Targets'!AG:AG,MATCH(FY2018_ALL_Targets!$B236,'Monthy Targets'!$B:$B,0))</f>
        <v>0</v>
      </c>
      <c r="CL236" s="14">
        <v>0.4</v>
      </c>
      <c r="CM236" s="14">
        <v>0.4</v>
      </c>
      <c r="CN236" s="14">
        <v>0.4</v>
      </c>
      <c r="CO236" s="14">
        <v>0.4</v>
      </c>
      <c r="DB236" s="14">
        <v>0.75</v>
      </c>
      <c r="DC236" s="14">
        <v>0.75</v>
      </c>
      <c r="DD236" s="14">
        <v>0.75</v>
      </c>
      <c r="DE236" s="14">
        <v>0.75</v>
      </c>
      <c r="DR236" s="14">
        <v>1.1399999999999999</v>
      </c>
      <c r="DV236" s="12">
        <f t="shared" si="10"/>
        <v>0</v>
      </c>
      <c r="DW236" s="12">
        <f t="shared" si="11"/>
        <v>0</v>
      </c>
      <c r="DX236" s="12">
        <f t="shared" si="9"/>
        <v>0</v>
      </c>
    </row>
    <row r="237" spans="1:128" x14ac:dyDescent="0.25">
      <c r="A237" s="293">
        <v>5166</v>
      </c>
      <c r="B237" s="293">
        <v>675445</v>
      </c>
      <c r="C237" s="293">
        <v>1026152</v>
      </c>
      <c r="D237" s="14">
        <v>1952359499</v>
      </c>
      <c r="F237" s="27" t="s">
        <v>1297</v>
      </c>
      <c r="G237" s="12" t="s">
        <v>340</v>
      </c>
      <c r="H237" s="27" t="s">
        <v>1433</v>
      </c>
      <c r="I237" s="12" t="s">
        <v>341</v>
      </c>
      <c r="J237" s="13">
        <v>0.10625</v>
      </c>
      <c r="K237" s="13">
        <v>4.08163265306122E-2</v>
      </c>
      <c r="L237" s="13">
        <v>0</v>
      </c>
      <c r="M237" s="13">
        <v>7.5342465753424695E-2</v>
      </c>
      <c r="N237" s="13">
        <v>3.3538610000000003E-2</v>
      </c>
      <c r="O237" s="13">
        <v>5.6668459999999997E-2</v>
      </c>
      <c r="P237" s="13">
        <v>5.2596600000000002E-3</v>
      </c>
      <c r="Q237" s="13">
        <v>0.16064707</v>
      </c>
      <c r="R237" s="13">
        <v>0.10444375</v>
      </c>
      <c r="S237" s="13">
        <v>5.6668459999999997E-2</v>
      </c>
      <c r="T237" s="13">
        <v>5.2596600000000002E-3</v>
      </c>
      <c r="U237" s="13">
        <v>0.16064707</v>
      </c>
      <c r="V237" s="13">
        <v>0.1009375</v>
      </c>
      <c r="W237" s="13">
        <v>5.6668459999999997E-2</v>
      </c>
      <c r="X237" s="13">
        <v>5.2596600000000002E-3</v>
      </c>
      <c r="Y237" s="13">
        <v>0.16064707</v>
      </c>
      <c r="Z237" s="13">
        <v>0.10263750000000001</v>
      </c>
      <c r="AA237" s="13">
        <v>5.6668459999999997E-2</v>
      </c>
      <c r="AB237" s="13">
        <v>5.2596600000000002E-3</v>
      </c>
      <c r="AC237" s="13">
        <v>0.16064707</v>
      </c>
      <c r="AD237" s="13">
        <v>9.5625000000000002E-2</v>
      </c>
      <c r="AE237" s="13">
        <v>5.6668459999999997E-2</v>
      </c>
      <c r="AF237" s="13">
        <v>5.2596600000000002E-3</v>
      </c>
      <c r="AG237" s="13">
        <v>0.16064707</v>
      </c>
      <c r="AH237" s="13">
        <v>0.10083125</v>
      </c>
      <c r="AI237" s="13">
        <v>5.6668459999999997E-2</v>
      </c>
      <c r="AJ237" s="13">
        <v>5.2596600000000002E-3</v>
      </c>
      <c r="AK237" s="13">
        <v>0.16064707</v>
      </c>
      <c r="AL237" s="13">
        <v>9.0312500000000004E-2</v>
      </c>
      <c r="AM237" s="13">
        <v>5.6668459999999997E-2</v>
      </c>
      <c r="AN237" s="13">
        <v>5.2596600000000002E-3</v>
      </c>
      <c r="AO237" s="13">
        <v>0.16064707</v>
      </c>
      <c r="AP237" s="13">
        <v>9.8812499999999998E-2</v>
      </c>
      <c r="AQ237" s="13">
        <v>5.6668459999999997E-2</v>
      </c>
      <c r="AR237" s="13">
        <v>5.2596600000000002E-3</v>
      </c>
      <c r="AS237" s="13">
        <v>0.16064707</v>
      </c>
      <c r="AT237" s="13">
        <v>8.5000000000000006E-2</v>
      </c>
      <c r="AU237" s="13">
        <v>5.6668459999999997E-2</v>
      </c>
      <c r="AV237" s="13">
        <v>5.2596600000000002E-3</v>
      </c>
      <c r="AW237" s="13">
        <v>0.16064707</v>
      </c>
      <c r="AX237" s="13">
        <v>0.11764705882352899</v>
      </c>
      <c r="AY237" s="13">
        <v>4.3478260869565202E-2</v>
      </c>
      <c r="AZ237" s="13">
        <v>0</v>
      </c>
      <c r="BA237" s="13">
        <v>6.6666666666666693E-2</v>
      </c>
      <c r="BB237" s="13"/>
      <c r="BC237" s="13"/>
      <c r="BD237" s="13"/>
      <c r="BE237" s="13"/>
      <c r="BF237" s="13"/>
      <c r="BG237" s="13"/>
      <c r="BH237" s="13"/>
      <c r="BI237" s="13"/>
      <c r="BJ237" s="13"/>
      <c r="BK237" s="13"/>
      <c r="BL237" s="13"/>
      <c r="BM237" s="13"/>
      <c r="BN237" s="13"/>
      <c r="BO237" s="13"/>
      <c r="BP237" s="13"/>
      <c r="BQ237" s="13"/>
      <c r="BR237" s="13"/>
      <c r="BS237" s="13"/>
      <c r="BT237" s="13"/>
      <c r="BU237" s="13"/>
      <c r="BV237" s="13"/>
      <c r="BW237" s="13"/>
      <c r="BX237" s="13"/>
      <c r="BY237" s="13"/>
      <c r="BZ237" s="14">
        <f>+INDEX('Monthy Targets'!V:V,MATCH(FY2018_ALL_Targets!$B237,'Monthy Targets'!$B:$B,0))</f>
        <v>5.91</v>
      </c>
      <c r="CA237" s="14">
        <f>+INDEX('Monthy Targets'!W:W,MATCH(FY2018_ALL_Targets!$B237,'Monthy Targets'!$B:$B,0))</f>
        <v>5.91</v>
      </c>
      <c r="CB237" s="14">
        <f>+INDEX('Monthy Targets'!X:X,MATCH(FY2018_ALL_Targets!$B237,'Monthy Targets'!$B:$B,0))</f>
        <v>5.91</v>
      </c>
      <c r="CC237" s="14">
        <f>+INDEX('Monthy Targets'!Y:Y,MATCH(FY2018_ALL_Targets!$B237,'Monthy Targets'!$B:$B,0))</f>
        <v>5.91</v>
      </c>
      <c r="CD237" s="14">
        <f>+INDEX('Monthy Targets'!Z:Z,MATCH(FY2018_ALL_Targets!$B237,'Monthy Targets'!$B:$B,0))</f>
        <v>5.91</v>
      </c>
      <c r="CE237" s="14">
        <f>+INDEX('Monthy Targets'!AA:AA,MATCH(FY2018_ALL_Targets!$B237,'Monthy Targets'!$B:$B,0))</f>
        <v>0</v>
      </c>
      <c r="CF237" s="14">
        <f>+INDEX('Monthy Targets'!AB:AB,MATCH(FY2018_ALL_Targets!$B237,'Monthy Targets'!$B:$B,0))</f>
        <v>0</v>
      </c>
      <c r="CG237" s="14">
        <f>+INDEX('Monthy Targets'!AC:AC,MATCH(FY2018_ALL_Targets!$B237,'Monthy Targets'!$B:$B,0))</f>
        <v>0</v>
      </c>
      <c r="CH237" s="14">
        <f>+INDEX('Monthy Targets'!AD:AD,MATCH(FY2018_ALL_Targets!$B237,'Monthy Targets'!$B:$B,0))</f>
        <v>0</v>
      </c>
      <c r="CI237" s="14">
        <f>+INDEX('Monthy Targets'!AE:AE,MATCH(FY2018_ALL_Targets!$B237,'Monthy Targets'!$B:$B,0))</f>
        <v>0</v>
      </c>
      <c r="CJ237" s="14">
        <f>+INDEX('Monthy Targets'!AF:AF,MATCH(FY2018_ALL_Targets!$B237,'Monthy Targets'!$B:$B,0))</f>
        <v>0</v>
      </c>
      <c r="CK237" s="14">
        <f>+INDEX('Monthy Targets'!AG:AG,MATCH(FY2018_ALL_Targets!$B237,'Monthy Targets'!$B:$B,0))</f>
        <v>0</v>
      </c>
      <c r="CL237" s="14">
        <v>0</v>
      </c>
      <c r="CM237" s="14">
        <v>0.39</v>
      </c>
      <c r="CN237" s="14">
        <v>0.39</v>
      </c>
      <c r="CO237" s="14">
        <v>0.39</v>
      </c>
      <c r="DB237" s="14">
        <v>0</v>
      </c>
      <c r="DC237" s="14">
        <v>0.73</v>
      </c>
      <c r="DD237" s="14">
        <v>0.73</v>
      </c>
      <c r="DE237" s="14">
        <v>0.73</v>
      </c>
      <c r="DR237" s="14">
        <v>0.99</v>
      </c>
      <c r="DV237" s="12">
        <f t="shared" si="10"/>
        <v>0</v>
      </c>
      <c r="DW237" s="12">
        <f t="shared" si="11"/>
        <v>0</v>
      </c>
      <c r="DX237" s="12">
        <f t="shared" si="9"/>
        <v>0</v>
      </c>
    </row>
    <row r="238" spans="1:128" x14ac:dyDescent="0.25">
      <c r="A238" s="293">
        <v>5343</v>
      </c>
      <c r="B238" s="293">
        <v>675452</v>
      </c>
      <c r="C238" s="293">
        <v>1026720</v>
      </c>
      <c r="D238" s="14">
        <v>1669862876</v>
      </c>
      <c r="F238" s="27" t="s">
        <v>1267</v>
      </c>
      <c r="G238" s="12" t="s">
        <v>1107</v>
      </c>
      <c r="H238" s="27" t="s">
        <v>1373</v>
      </c>
      <c r="I238" s="12" t="s">
        <v>1108</v>
      </c>
      <c r="J238" s="13">
        <v>3.6290322580645198E-2</v>
      </c>
      <c r="K238" s="13">
        <v>2.6315789473684199E-2</v>
      </c>
      <c r="L238" s="13">
        <v>0</v>
      </c>
      <c r="M238" s="13">
        <v>0.22885572139303501</v>
      </c>
      <c r="N238" s="13">
        <v>3.3538610000000003E-2</v>
      </c>
      <c r="O238" s="13">
        <v>5.6668459999999997E-2</v>
      </c>
      <c r="P238" s="13">
        <v>5.2596600000000002E-3</v>
      </c>
      <c r="Q238" s="13">
        <v>0.16064707</v>
      </c>
      <c r="R238" s="13">
        <v>3.5673387096774201E-2</v>
      </c>
      <c r="S238" s="13">
        <v>5.6668459999999997E-2</v>
      </c>
      <c r="T238" s="13">
        <v>5.2596600000000002E-3</v>
      </c>
      <c r="U238" s="13">
        <v>0.22496517412935299</v>
      </c>
      <c r="V238" s="13">
        <v>3.4475806451612898E-2</v>
      </c>
      <c r="W238" s="13">
        <v>5.6668459999999997E-2</v>
      </c>
      <c r="X238" s="13">
        <v>5.2596600000000002E-3</v>
      </c>
      <c r="Y238" s="13">
        <v>0.21741293532338299</v>
      </c>
      <c r="Z238" s="13">
        <v>3.5056451612903203E-2</v>
      </c>
      <c r="AA238" s="13">
        <v>5.6668459999999997E-2</v>
      </c>
      <c r="AB238" s="13">
        <v>5.2596600000000002E-3</v>
      </c>
      <c r="AC238" s="13">
        <v>0.221074626865672</v>
      </c>
      <c r="AD238" s="13">
        <v>3.3538610000000003E-2</v>
      </c>
      <c r="AE238" s="13">
        <v>5.6668459999999997E-2</v>
      </c>
      <c r="AF238" s="13">
        <v>5.2596600000000002E-3</v>
      </c>
      <c r="AG238" s="13">
        <v>0.205970149253731</v>
      </c>
      <c r="AH238" s="13">
        <v>3.4439516129032302E-2</v>
      </c>
      <c r="AI238" s="13">
        <v>5.6668459999999997E-2</v>
      </c>
      <c r="AJ238" s="13">
        <v>5.2596600000000002E-3</v>
      </c>
      <c r="AK238" s="13">
        <v>0.21718407960198999</v>
      </c>
      <c r="AL238" s="13">
        <v>3.3538610000000003E-2</v>
      </c>
      <c r="AM238" s="13">
        <v>5.6668459999999997E-2</v>
      </c>
      <c r="AN238" s="13">
        <v>5.2596600000000002E-3</v>
      </c>
      <c r="AO238" s="13">
        <v>0.19452736318408001</v>
      </c>
      <c r="AP238" s="13">
        <v>3.3750000000000002E-2</v>
      </c>
      <c r="AQ238" s="13">
        <v>5.6668459999999997E-2</v>
      </c>
      <c r="AR238" s="13">
        <v>5.2596600000000002E-3</v>
      </c>
      <c r="AS238" s="13">
        <v>0.212835820895522</v>
      </c>
      <c r="AT238" s="13">
        <v>3.3538610000000003E-2</v>
      </c>
      <c r="AU238" s="13">
        <v>5.6668459999999997E-2</v>
      </c>
      <c r="AV238" s="13">
        <v>5.2596600000000002E-3</v>
      </c>
      <c r="AW238" s="13">
        <v>0.18308457711442799</v>
      </c>
      <c r="AX238" s="13">
        <v>4.2253521126760597E-2</v>
      </c>
      <c r="AY238" s="13">
        <v>9.6774193548387094E-2</v>
      </c>
      <c r="AZ238" s="13">
        <v>0</v>
      </c>
      <c r="BA238" s="13">
        <v>0.218181818181818</v>
      </c>
      <c r="BB238" s="13"/>
      <c r="BC238" s="13"/>
      <c r="BD238" s="13"/>
      <c r="BE238" s="13"/>
      <c r="BF238" s="13"/>
      <c r="BG238" s="13"/>
      <c r="BH238" s="13"/>
      <c r="BI238" s="13"/>
      <c r="BJ238" s="13"/>
      <c r="BK238" s="13"/>
      <c r="BL238" s="13"/>
      <c r="BM238" s="13"/>
      <c r="BN238" s="13"/>
      <c r="BO238" s="13"/>
      <c r="BP238" s="13"/>
      <c r="BQ238" s="13"/>
      <c r="BR238" s="13"/>
      <c r="BS238" s="13"/>
      <c r="BT238" s="13"/>
      <c r="BU238" s="13"/>
      <c r="BV238" s="13"/>
      <c r="BW238" s="13"/>
      <c r="BX238" s="13"/>
      <c r="BY238" s="13"/>
      <c r="BZ238" s="14">
        <f>+INDEX('Monthy Targets'!V:V,MATCH(FY2018_ALL_Targets!$B238,'Monthy Targets'!$B:$B,0))</f>
        <v>9.5</v>
      </c>
      <c r="CA238" s="14">
        <f>+INDEX('Monthy Targets'!W:W,MATCH(FY2018_ALL_Targets!$B238,'Monthy Targets'!$B:$B,0))</f>
        <v>9.5</v>
      </c>
      <c r="CB238" s="14">
        <f>+INDEX('Monthy Targets'!X:X,MATCH(FY2018_ALL_Targets!$B238,'Monthy Targets'!$B:$B,0))</f>
        <v>9.5</v>
      </c>
      <c r="CC238" s="14">
        <f>+INDEX('Monthy Targets'!Y:Y,MATCH(FY2018_ALL_Targets!$B238,'Monthy Targets'!$B:$B,0))</f>
        <v>9.5</v>
      </c>
      <c r="CD238" s="14">
        <f>+INDEX('Monthy Targets'!Z:Z,MATCH(FY2018_ALL_Targets!$B238,'Monthy Targets'!$B:$B,0))</f>
        <v>9.5</v>
      </c>
      <c r="CE238" s="14">
        <f>+INDEX('Monthy Targets'!AA:AA,MATCH(FY2018_ALL_Targets!$B238,'Monthy Targets'!$B:$B,0))</f>
        <v>0</v>
      </c>
      <c r="CF238" s="14">
        <f>+INDEX('Monthy Targets'!AB:AB,MATCH(FY2018_ALL_Targets!$B238,'Monthy Targets'!$B:$B,0))</f>
        <v>0</v>
      </c>
      <c r="CG238" s="14">
        <f>+INDEX('Monthy Targets'!AC:AC,MATCH(FY2018_ALL_Targets!$B238,'Monthy Targets'!$B:$B,0))</f>
        <v>0</v>
      </c>
      <c r="CH238" s="14">
        <f>+INDEX('Monthy Targets'!AD:AD,MATCH(FY2018_ALL_Targets!$B238,'Monthy Targets'!$B:$B,0))</f>
        <v>0</v>
      </c>
      <c r="CI238" s="14">
        <f>+INDEX('Monthy Targets'!AE:AE,MATCH(FY2018_ALL_Targets!$B238,'Monthy Targets'!$B:$B,0))</f>
        <v>0</v>
      </c>
      <c r="CJ238" s="14">
        <f>+INDEX('Monthy Targets'!AF:AF,MATCH(FY2018_ALL_Targets!$B238,'Monthy Targets'!$B:$B,0))</f>
        <v>0</v>
      </c>
      <c r="CK238" s="14">
        <f>+INDEX('Monthy Targets'!AG:AG,MATCH(FY2018_ALL_Targets!$B238,'Monthy Targets'!$B:$B,0))</f>
        <v>0</v>
      </c>
      <c r="CL238" s="14">
        <v>0</v>
      </c>
      <c r="CM238" s="14">
        <v>0</v>
      </c>
      <c r="CN238" s="14">
        <v>0.63</v>
      </c>
      <c r="CO238" s="14">
        <v>0.63</v>
      </c>
      <c r="DB238" s="14">
        <v>0</v>
      </c>
      <c r="DC238" s="14">
        <v>0</v>
      </c>
      <c r="DD238" s="14">
        <v>1.17</v>
      </c>
      <c r="DE238" s="14">
        <v>0</v>
      </c>
      <c r="DR238" s="14">
        <v>1.27</v>
      </c>
      <c r="DV238" s="12">
        <f t="shared" si="10"/>
        <v>0</v>
      </c>
      <c r="DW238" s="12">
        <f t="shared" si="11"/>
        <v>0</v>
      </c>
      <c r="DX238" s="12">
        <f t="shared" si="9"/>
        <v>0</v>
      </c>
    </row>
    <row r="239" spans="1:128" x14ac:dyDescent="0.25">
      <c r="A239" s="293">
        <v>4570</v>
      </c>
      <c r="B239" s="293">
        <v>675459</v>
      </c>
      <c r="C239" s="293">
        <v>1026215</v>
      </c>
      <c r="D239" s="14">
        <v>1962810465</v>
      </c>
      <c r="F239" s="27" t="s">
        <v>1297</v>
      </c>
      <c r="G239" s="12" t="s">
        <v>726</v>
      </c>
      <c r="H239" s="27" t="s">
        <v>1295</v>
      </c>
      <c r="I239" s="12" t="s">
        <v>727</v>
      </c>
      <c r="J239" s="13">
        <v>8.3333333333333297E-3</v>
      </c>
      <c r="K239" s="13">
        <v>2.4539877300613501E-2</v>
      </c>
      <c r="L239" s="13">
        <v>2.0920502092050201E-2</v>
      </c>
      <c r="M239" s="13">
        <v>0.13586956521739099</v>
      </c>
      <c r="N239" s="13">
        <v>3.3538610000000003E-2</v>
      </c>
      <c r="O239" s="13">
        <v>5.6668459999999997E-2</v>
      </c>
      <c r="P239" s="13">
        <v>5.2596600000000002E-3</v>
      </c>
      <c r="Q239" s="13">
        <v>0.16064707</v>
      </c>
      <c r="R239" s="13">
        <v>3.3538610000000003E-2</v>
      </c>
      <c r="S239" s="13">
        <v>5.6668459999999997E-2</v>
      </c>
      <c r="T239" s="13">
        <v>2.05648535564854E-2</v>
      </c>
      <c r="U239" s="13">
        <v>0.16064707</v>
      </c>
      <c r="V239" s="13">
        <v>3.3538610000000003E-2</v>
      </c>
      <c r="W239" s="13">
        <v>5.6668459999999997E-2</v>
      </c>
      <c r="X239" s="13">
        <v>1.9874476987447699E-2</v>
      </c>
      <c r="Y239" s="13">
        <v>0.16064707</v>
      </c>
      <c r="Z239" s="13">
        <v>3.3538610000000003E-2</v>
      </c>
      <c r="AA239" s="13">
        <v>5.6668459999999997E-2</v>
      </c>
      <c r="AB239" s="13">
        <v>2.0209205020920499E-2</v>
      </c>
      <c r="AC239" s="13">
        <v>0.16064707</v>
      </c>
      <c r="AD239" s="13">
        <v>3.3538610000000003E-2</v>
      </c>
      <c r="AE239" s="13">
        <v>5.6668459999999997E-2</v>
      </c>
      <c r="AF239" s="13">
        <v>1.8828451882845199E-2</v>
      </c>
      <c r="AG239" s="13">
        <v>0.16064707</v>
      </c>
      <c r="AH239" s="13">
        <v>3.3538610000000003E-2</v>
      </c>
      <c r="AI239" s="13">
        <v>5.6668459999999997E-2</v>
      </c>
      <c r="AJ239" s="13">
        <v>1.9853556485355601E-2</v>
      </c>
      <c r="AK239" s="13">
        <v>0.16064707</v>
      </c>
      <c r="AL239" s="13">
        <v>3.3538610000000003E-2</v>
      </c>
      <c r="AM239" s="13">
        <v>5.6668459999999997E-2</v>
      </c>
      <c r="AN239" s="13">
        <v>1.77824267782427E-2</v>
      </c>
      <c r="AO239" s="13">
        <v>0.16064707</v>
      </c>
      <c r="AP239" s="13">
        <v>3.3538610000000003E-2</v>
      </c>
      <c r="AQ239" s="13">
        <v>5.6668459999999997E-2</v>
      </c>
      <c r="AR239" s="13">
        <v>1.9456066945606702E-2</v>
      </c>
      <c r="AS239" s="13">
        <v>0.16064707</v>
      </c>
      <c r="AT239" s="13">
        <v>3.3538610000000003E-2</v>
      </c>
      <c r="AU239" s="13">
        <v>5.6668459999999997E-2</v>
      </c>
      <c r="AV239" s="13">
        <v>1.6736401673640201E-2</v>
      </c>
      <c r="AW239" s="13">
        <v>0.16064707</v>
      </c>
      <c r="AX239" s="13">
        <v>4.3478260869565202E-2</v>
      </c>
      <c r="AY239" s="13">
        <v>0.04</v>
      </c>
      <c r="AZ239" s="13">
        <v>0</v>
      </c>
      <c r="BA239" s="13">
        <v>0.21568627450980399</v>
      </c>
      <c r="BB239" s="13"/>
      <c r="BC239" s="13"/>
      <c r="BD239" s="13"/>
      <c r="BE239" s="13"/>
      <c r="BF239" s="13"/>
      <c r="BG239" s="13"/>
      <c r="BH239" s="13"/>
      <c r="BI239" s="13"/>
      <c r="BJ239" s="13"/>
      <c r="BK239" s="13"/>
      <c r="BL239" s="13"/>
      <c r="BM239" s="13"/>
      <c r="BN239" s="13"/>
      <c r="BO239" s="13"/>
      <c r="BP239" s="13"/>
      <c r="BQ239" s="13"/>
      <c r="BR239" s="13"/>
      <c r="BS239" s="13"/>
      <c r="BT239" s="13"/>
      <c r="BU239" s="13"/>
      <c r="BV239" s="13"/>
      <c r="BW239" s="13"/>
      <c r="BX239" s="13"/>
      <c r="BY239" s="13"/>
      <c r="BZ239" s="14">
        <f>+INDEX('Monthy Targets'!V:V,MATCH(FY2018_ALL_Targets!$B239,'Monthy Targets'!$B:$B,0))</f>
        <v>10.37</v>
      </c>
      <c r="CA239" s="14">
        <f>+INDEX('Monthy Targets'!W:W,MATCH(FY2018_ALL_Targets!$B239,'Monthy Targets'!$B:$B,0))</f>
        <v>10.37</v>
      </c>
      <c r="CB239" s="14">
        <f>+INDEX('Monthy Targets'!X:X,MATCH(FY2018_ALL_Targets!$B239,'Monthy Targets'!$B:$B,0))</f>
        <v>10.37</v>
      </c>
      <c r="CC239" s="14">
        <f>+INDEX('Monthy Targets'!Y:Y,MATCH(FY2018_ALL_Targets!$B239,'Monthy Targets'!$B:$B,0))</f>
        <v>10.37</v>
      </c>
      <c r="CD239" s="14">
        <f>+INDEX('Monthy Targets'!Z:Z,MATCH(FY2018_ALL_Targets!$B239,'Monthy Targets'!$B:$B,0))</f>
        <v>10.37</v>
      </c>
      <c r="CE239" s="14">
        <f>+INDEX('Monthy Targets'!AA:AA,MATCH(FY2018_ALL_Targets!$B239,'Monthy Targets'!$B:$B,0))</f>
        <v>0</v>
      </c>
      <c r="CF239" s="14">
        <f>+INDEX('Monthy Targets'!AB:AB,MATCH(FY2018_ALL_Targets!$B239,'Monthy Targets'!$B:$B,0))</f>
        <v>0</v>
      </c>
      <c r="CG239" s="14">
        <f>+INDEX('Monthy Targets'!AC:AC,MATCH(FY2018_ALL_Targets!$B239,'Monthy Targets'!$B:$B,0))</f>
        <v>0</v>
      </c>
      <c r="CH239" s="14">
        <f>+INDEX('Monthy Targets'!AD:AD,MATCH(FY2018_ALL_Targets!$B239,'Monthy Targets'!$B:$B,0))</f>
        <v>0</v>
      </c>
      <c r="CI239" s="14">
        <f>+INDEX('Monthy Targets'!AE:AE,MATCH(FY2018_ALL_Targets!$B239,'Monthy Targets'!$B:$B,0))</f>
        <v>0</v>
      </c>
      <c r="CJ239" s="14">
        <f>+INDEX('Monthy Targets'!AF:AF,MATCH(FY2018_ALL_Targets!$B239,'Monthy Targets'!$B:$B,0))</f>
        <v>0</v>
      </c>
      <c r="CK239" s="14">
        <f>+INDEX('Monthy Targets'!AG:AG,MATCH(FY2018_ALL_Targets!$B239,'Monthy Targets'!$B:$B,0))</f>
        <v>0</v>
      </c>
      <c r="CL239" s="14">
        <v>0</v>
      </c>
      <c r="CM239" s="14">
        <v>0.69</v>
      </c>
      <c r="CN239" s="14">
        <v>0.69</v>
      </c>
      <c r="CO239" s="14">
        <v>0</v>
      </c>
      <c r="DB239" s="14">
        <v>0</v>
      </c>
      <c r="DC239" s="14">
        <v>1.28</v>
      </c>
      <c r="DD239" s="14">
        <v>1.28</v>
      </c>
      <c r="DE239" s="14">
        <v>0</v>
      </c>
      <c r="DR239" s="14">
        <v>1.53</v>
      </c>
      <c r="DV239" s="12">
        <f t="shared" si="10"/>
        <v>0</v>
      </c>
      <c r="DW239" s="12">
        <f t="shared" si="11"/>
        <v>0</v>
      </c>
      <c r="DX239" s="12">
        <f t="shared" si="9"/>
        <v>0</v>
      </c>
    </row>
    <row r="240" spans="1:128" x14ac:dyDescent="0.25">
      <c r="A240" s="293">
        <v>4634</v>
      </c>
      <c r="B240" s="293">
        <v>675460</v>
      </c>
      <c r="C240" s="293">
        <v>1012930</v>
      </c>
      <c r="D240" s="14">
        <v>1710008263</v>
      </c>
      <c r="F240" s="27" t="s">
        <v>1296</v>
      </c>
      <c r="G240" s="12" t="s">
        <v>766</v>
      </c>
      <c r="H240" s="27" t="s">
        <v>1356</v>
      </c>
      <c r="I240" s="12" t="s">
        <v>767</v>
      </c>
      <c r="J240" s="13">
        <v>3.2154340836012901E-2</v>
      </c>
      <c r="K240" s="13">
        <v>8.0188679245283001E-2</v>
      </c>
      <c r="L240" s="13">
        <v>6.4308681672025697E-3</v>
      </c>
      <c r="M240" s="13">
        <v>0.29411764705882398</v>
      </c>
      <c r="N240" s="13">
        <v>3.3538610000000003E-2</v>
      </c>
      <c r="O240" s="13">
        <v>5.6668459999999997E-2</v>
      </c>
      <c r="P240" s="13">
        <v>5.2596600000000002E-3</v>
      </c>
      <c r="Q240" s="13">
        <v>0.16064707</v>
      </c>
      <c r="R240" s="13">
        <v>3.3538610000000003E-2</v>
      </c>
      <c r="S240" s="13">
        <v>7.88254716981132E-2</v>
      </c>
      <c r="T240" s="13">
        <v>6.3215434083601302E-3</v>
      </c>
      <c r="U240" s="13">
        <v>0.28911764705882398</v>
      </c>
      <c r="V240" s="13">
        <v>3.3538610000000003E-2</v>
      </c>
      <c r="W240" s="13">
        <v>7.6179245283018907E-2</v>
      </c>
      <c r="X240" s="13">
        <v>6.1093247588424396E-3</v>
      </c>
      <c r="Y240" s="13">
        <v>0.27941176470588203</v>
      </c>
      <c r="Z240" s="13">
        <v>3.3538610000000003E-2</v>
      </c>
      <c r="AA240" s="13">
        <v>7.74622641509434E-2</v>
      </c>
      <c r="AB240" s="13">
        <v>6.2122186495176803E-3</v>
      </c>
      <c r="AC240" s="13">
        <v>0.28411764705882397</v>
      </c>
      <c r="AD240" s="13">
        <v>3.3538610000000003E-2</v>
      </c>
      <c r="AE240" s="13">
        <v>7.2169811320754701E-2</v>
      </c>
      <c r="AF240" s="13">
        <v>5.7877813504823199E-3</v>
      </c>
      <c r="AG240" s="13">
        <v>0.26470588235294101</v>
      </c>
      <c r="AH240" s="13">
        <v>3.3538610000000003E-2</v>
      </c>
      <c r="AI240" s="13">
        <v>7.6099056603773599E-2</v>
      </c>
      <c r="AJ240" s="13">
        <v>6.10289389067524E-3</v>
      </c>
      <c r="AK240" s="13">
        <v>0.27911764705882403</v>
      </c>
      <c r="AL240" s="13">
        <v>3.3538610000000003E-2</v>
      </c>
      <c r="AM240" s="13">
        <v>6.8160377358490606E-2</v>
      </c>
      <c r="AN240" s="13">
        <v>5.4662379421221898E-3</v>
      </c>
      <c r="AO240" s="13">
        <v>0.25</v>
      </c>
      <c r="AP240" s="13">
        <v>3.3538610000000003E-2</v>
      </c>
      <c r="AQ240" s="13">
        <v>7.4575471698113197E-2</v>
      </c>
      <c r="AR240" s="13">
        <v>5.9807073954983902E-3</v>
      </c>
      <c r="AS240" s="13">
        <v>0.27352941176470602</v>
      </c>
      <c r="AT240" s="13">
        <v>3.3538610000000003E-2</v>
      </c>
      <c r="AU240" s="13">
        <v>6.4150943396226401E-2</v>
      </c>
      <c r="AV240" s="13">
        <v>5.2596600000000002E-3</v>
      </c>
      <c r="AW240" s="13">
        <v>0.23529411764705899</v>
      </c>
      <c r="AX240" s="13">
        <v>2.6315789473684199E-2</v>
      </c>
      <c r="AY240" s="13">
        <v>9.8039215686274495E-2</v>
      </c>
      <c r="AZ240" s="13">
        <v>1.3157894736842099E-2</v>
      </c>
      <c r="BA240" s="13">
        <v>0.20338983050847501</v>
      </c>
      <c r="BB240" s="13"/>
      <c r="BC240" s="13"/>
      <c r="BD240" s="13"/>
      <c r="BE240" s="13"/>
      <c r="BF240" s="13"/>
      <c r="BG240" s="13"/>
      <c r="BH240" s="13"/>
      <c r="BI240" s="13"/>
      <c r="BJ240" s="13"/>
      <c r="BK240" s="13"/>
      <c r="BL240" s="13"/>
      <c r="BM240" s="13"/>
      <c r="BN240" s="13"/>
      <c r="BO240" s="13"/>
      <c r="BP240" s="13"/>
      <c r="BQ240" s="13"/>
      <c r="BR240" s="13"/>
      <c r="BS240" s="13"/>
      <c r="BT240" s="13"/>
      <c r="BU240" s="13"/>
      <c r="BV240" s="13"/>
      <c r="BW240" s="13"/>
      <c r="BX240" s="13"/>
      <c r="BY240" s="13"/>
      <c r="BZ240" s="14">
        <f>+INDEX('Monthy Targets'!V:V,MATCH(FY2018_ALL_Targets!$B240,'Monthy Targets'!$B:$B,0))</f>
        <v>5.44</v>
      </c>
      <c r="CA240" s="14">
        <f>+INDEX('Monthy Targets'!W:W,MATCH(FY2018_ALL_Targets!$B240,'Monthy Targets'!$B:$B,0))</f>
        <v>5.44</v>
      </c>
      <c r="CB240" s="14">
        <f>+INDEX('Monthy Targets'!X:X,MATCH(FY2018_ALL_Targets!$B240,'Monthy Targets'!$B:$B,0))</f>
        <v>5.44</v>
      </c>
      <c r="CC240" s="14">
        <f>+INDEX('Monthy Targets'!Y:Y,MATCH(FY2018_ALL_Targets!$B240,'Monthy Targets'!$B:$B,0))</f>
        <v>5.44</v>
      </c>
      <c r="CD240" s="14">
        <f>+INDEX('Monthy Targets'!Z:Z,MATCH(FY2018_ALL_Targets!$B240,'Monthy Targets'!$B:$B,0))</f>
        <v>5.44</v>
      </c>
      <c r="CE240" s="14">
        <f>+INDEX('Monthy Targets'!AA:AA,MATCH(FY2018_ALL_Targets!$B240,'Monthy Targets'!$B:$B,0))</f>
        <v>0</v>
      </c>
      <c r="CF240" s="14">
        <f>+INDEX('Monthy Targets'!AB:AB,MATCH(FY2018_ALL_Targets!$B240,'Monthy Targets'!$B:$B,0))</f>
        <v>0</v>
      </c>
      <c r="CG240" s="14">
        <f>+INDEX('Monthy Targets'!AC:AC,MATCH(FY2018_ALL_Targets!$B240,'Monthy Targets'!$B:$B,0))</f>
        <v>0</v>
      </c>
      <c r="CH240" s="14">
        <f>+INDEX('Monthy Targets'!AD:AD,MATCH(FY2018_ALL_Targets!$B240,'Monthy Targets'!$B:$B,0))</f>
        <v>0</v>
      </c>
      <c r="CI240" s="14">
        <f>+INDEX('Monthy Targets'!AE:AE,MATCH(FY2018_ALL_Targets!$B240,'Monthy Targets'!$B:$B,0))</f>
        <v>0</v>
      </c>
      <c r="CJ240" s="14">
        <f>+INDEX('Monthy Targets'!AF:AF,MATCH(FY2018_ALL_Targets!$B240,'Monthy Targets'!$B:$B,0))</f>
        <v>0</v>
      </c>
      <c r="CK240" s="14">
        <f>+INDEX('Monthy Targets'!AG:AG,MATCH(FY2018_ALL_Targets!$B240,'Monthy Targets'!$B:$B,0))</f>
        <v>0</v>
      </c>
      <c r="CL240" s="14">
        <v>0.36</v>
      </c>
      <c r="CM240" s="14">
        <v>0</v>
      </c>
      <c r="CN240" s="14">
        <v>0</v>
      </c>
      <c r="CO240" s="14">
        <v>0.36</v>
      </c>
      <c r="DB240" s="14">
        <v>0.67</v>
      </c>
      <c r="DC240" s="14">
        <v>0</v>
      </c>
      <c r="DD240" s="14">
        <v>0</v>
      </c>
      <c r="DE240" s="14">
        <v>0.67</v>
      </c>
      <c r="DR240" s="14">
        <v>0.8</v>
      </c>
      <c r="DV240" s="12">
        <f t="shared" si="10"/>
        <v>0</v>
      </c>
      <c r="DW240" s="12">
        <f t="shared" si="11"/>
        <v>0</v>
      </c>
      <c r="DX240" s="12">
        <f t="shared" si="9"/>
        <v>0</v>
      </c>
    </row>
    <row r="241" spans="1:128" x14ac:dyDescent="0.25">
      <c r="A241" s="293">
        <v>4552</v>
      </c>
      <c r="B241" s="293">
        <v>675469</v>
      </c>
      <c r="C241" s="293">
        <v>1026260</v>
      </c>
      <c r="D241" s="14">
        <v>1003215492</v>
      </c>
      <c r="F241" s="27" t="s">
        <v>1267</v>
      </c>
      <c r="G241" s="12" t="s">
        <v>234</v>
      </c>
      <c r="H241" s="27" t="s">
        <v>1349</v>
      </c>
      <c r="I241" s="12" t="s">
        <v>235</v>
      </c>
      <c r="J241" s="13">
        <v>4.8346055979643802E-2</v>
      </c>
      <c r="K241" s="13">
        <v>0.120567375886525</v>
      </c>
      <c r="L241" s="13">
        <v>1.01781170483461E-2</v>
      </c>
      <c r="M241" s="13">
        <v>0.18941504178273</v>
      </c>
      <c r="N241" s="13">
        <v>3.3538610000000003E-2</v>
      </c>
      <c r="O241" s="13">
        <v>5.6668459999999997E-2</v>
      </c>
      <c r="P241" s="13">
        <v>5.2596600000000002E-3</v>
      </c>
      <c r="Q241" s="13">
        <v>0.16064707</v>
      </c>
      <c r="R241" s="13">
        <v>4.7524173027989801E-2</v>
      </c>
      <c r="S241" s="13">
        <v>0.118517730496454</v>
      </c>
      <c r="T241" s="13">
        <v>1.0005089058524199E-2</v>
      </c>
      <c r="U241" s="13">
        <v>0.18619498607242299</v>
      </c>
      <c r="V241" s="13">
        <v>4.59287531806616E-2</v>
      </c>
      <c r="W241" s="13">
        <v>0.114539007092199</v>
      </c>
      <c r="X241" s="13">
        <v>9.6692111959287494E-3</v>
      </c>
      <c r="Y241" s="13">
        <v>0.179944289693593</v>
      </c>
      <c r="Z241" s="13">
        <v>4.6702290076335903E-2</v>
      </c>
      <c r="AA241" s="13">
        <v>0.116468085106383</v>
      </c>
      <c r="AB241" s="13">
        <v>9.83206106870229E-3</v>
      </c>
      <c r="AC241" s="13">
        <v>0.18297493036211701</v>
      </c>
      <c r="AD241" s="13">
        <v>4.3511450381679397E-2</v>
      </c>
      <c r="AE241" s="13">
        <v>0.108510638297872</v>
      </c>
      <c r="AF241" s="13">
        <v>9.1603053435114507E-3</v>
      </c>
      <c r="AG241" s="13">
        <v>0.17047353760445699</v>
      </c>
      <c r="AH241" s="13">
        <v>4.5880407124681902E-2</v>
      </c>
      <c r="AI241" s="13">
        <v>0.11441843971631201</v>
      </c>
      <c r="AJ241" s="13">
        <v>9.65903307888041E-3</v>
      </c>
      <c r="AK241" s="13">
        <v>0.179754874651811</v>
      </c>
      <c r="AL241" s="13">
        <v>4.1094147582697201E-2</v>
      </c>
      <c r="AM241" s="13">
        <v>0.102482269503546</v>
      </c>
      <c r="AN241" s="13">
        <v>8.6513994910941503E-3</v>
      </c>
      <c r="AO241" s="13">
        <v>0.16100278551531999</v>
      </c>
      <c r="AP241" s="13">
        <v>4.4961832061068699E-2</v>
      </c>
      <c r="AQ241" s="13">
        <v>0.11212765957446801</v>
      </c>
      <c r="AR241" s="13">
        <v>9.4656488549618306E-3</v>
      </c>
      <c r="AS241" s="13">
        <v>0.17615598885793901</v>
      </c>
      <c r="AT241" s="13">
        <v>3.8676844783714998E-2</v>
      </c>
      <c r="AU241" s="13">
        <v>9.64539007092199E-2</v>
      </c>
      <c r="AV241" s="13">
        <v>8.1424936386768499E-3</v>
      </c>
      <c r="AW241" s="13">
        <v>0.16064707</v>
      </c>
      <c r="AX241" s="13">
        <v>6.6666666666666693E-2</v>
      </c>
      <c r="AY241" s="13">
        <v>7.7777777777777807E-2</v>
      </c>
      <c r="AZ241" s="13">
        <v>0</v>
      </c>
      <c r="BA241" s="13">
        <v>6.9767441860465101E-2</v>
      </c>
      <c r="BB241" s="13"/>
      <c r="BC241" s="13"/>
      <c r="BD241" s="13"/>
      <c r="BE241" s="13"/>
      <c r="BF241" s="13"/>
      <c r="BG241" s="13"/>
      <c r="BH241" s="13"/>
      <c r="BI241" s="13"/>
      <c r="BJ241" s="13"/>
      <c r="BK241" s="13"/>
      <c r="BL241" s="13"/>
      <c r="BM241" s="13"/>
      <c r="BN241" s="13"/>
      <c r="BO241" s="13"/>
      <c r="BP241" s="13"/>
      <c r="BQ241" s="13"/>
      <c r="BR241" s="13"/>
      <c r="BS241" s="13"/>
      <c r="BT241" s="13"/>
      <c r="BU241" s="13"/>
      <c r="BV241" s="13"/>
      <c r="BW241" s="13"/>
      <c r="BX241" s="13"/>
      <c r="BY241" s="13"/>
      <c r="BZ241" s="14">
        <f>+INDEX('Monthy Targets'!V:V,MATCH(FY2018_ALL_Targets!$B241,'Monthy Targets'!$B:$B,0))</f>
        <v>8.73</v>
      </c>
      <c r="CA241" s="14">
        <f>+INDEX('Monthy Targets'!W:W,MATCH(FY2018_ALL_Targets!$B241,'Monthy Targets'!$B:$B,0))</f>
        <v>8.73</v>
      </c>
      <c r="CB241" s="14">
        <f>+INDEX('Monthy Targets'!X:X,MATCH(FY2018_ALL_Targets!$B241,'Monthy Targets'!$B:$B,0))</f>
        <v>8.73</v>
      </c>
      <c r="CC241" s="14">
        <f>+INDEX('Monthy Targets'!Y:Y,MATCH(FY2018_ALL_Targets!$B241,'Monthy Targets'!$B:$B,0))</f>
        <v>8.73</v>
      </c>
      <c r="CD241" s="14">
        <f>+INDEX('Monthy Targets'!Z:Z,MATCH(FY2018_ALL_Targets!$B241,'Monthy Targets'!$B:$B,0))</f>
        <v>8.73</v>
      </c>
      <c r="CE241" s="14">
        <f>+INDEX('Monthy Targets'!AA:AA,MATCH(FY2018_ALL_Targets!$B241,'Monthy Targets'!$B:$B,0))</f>
        <v>0</v>
      </c>
      <c r="CF241" s="14">
        <f>+INDEX('Monthy Targets'!AB:AB,MATCH(FY2018_ALL_Targets!$B241,'Monthy Targets'!$B:$B,0))</f>
        <v>0</v>
      </c>
      <c r="CG241" s="14">
        <f>+INDEX('Monthy Targets'!AC:AC,MATCH(FY2018_ALL_Targets!$B241,'Monthy Targets'!$B:$B,0))</f>
        <v>0</v>
      </c>
      <c r="CH241" s="14">
        <f>+INDEX('Monthy Targets'!AD:AD,MATCH(FY2018_ALL_Targets!$B241,'Monthy Targets'!$B:$B,0))</f>
        <v>0</v>
      </c>
      <c r="CI241" s="14">
        <f>+INDEX('Monthy Targets'!AE:AE,MATCH(FY2018_ALL_Targets!$B241,'Monthy Targets'!$B:$B,0))</f>
        <v>0</v>
      </c>
      <c r="CJ241" s="14">
        <f>+INDEX('Monthy Targets'!AF:AF,MATCH(FY2018_ALL_Targets!$B241,'Monthy Targets'!$B:$B,0))</f>
        <v>0</v>
      </c>
      <c r="CK241" s="14">
        <f>+INDEX('Monthy Targets'!AG:AG,MATCH(FY2018_ALL_Targets!$B241,'Monthy Targets'!$B:$B,0))</f>
        <v>0</v>
      </c>
      <c r="CL241" s="14">
        <v>0</v>
      </c>
      <c r="CM241" s="14">
        <v>0.57999999999999996</v>
      </c>
      <c r="CN241" s="14">
        <v>0.57999999999999996</v>
      </c>
      <c r="CO241" s="14">
        <v>0.57999999999999996</v>
      </c>
      <c r="DB241" s="14">
        <v>0</v>
      </c>
      <c r="DC241" s="14">
        <v>1.08</v>
      </c>
      <c r="DD241" s="14">
        <v>1.08</v>
      </c>
      <c r="DE241" s="14">
        <v>1.08</v>
      </c>
      <c r="DR241" s="14">
        <v>1.46</v>
      </c>
      <c r="DV241" s="12">
        <f t="shared" si="10"/>
        <v>0</v>
      </c>
      <c r="DW241" s="12">
        <f t="shared" si="11"/>
        <v>0</v>
      </c>
      <c r="DX241" s="12">
        <f t="shared" si="9"/>
        <v>0</v>
      </c>
    </row>
    <row r="242" spans="1:128" x14ac:dyDescent="0.25">
      <c r="A242" s="293">
        <v>5043</v>
      </c>
      <c r="B242" s="293">
        <v>675471</v>
      </c>
      <c r="C242" s="293">
        <v>1004488</v>
      </c>
      <c r="D242" s="14">
        <v>1750378246</v>
      </c>
      <c r="F242" s="27" t="s">
        <v>1296</v>
      </c>
      <c r="G242" s="12" t="s">
        <v>316</v>
      </c>
      <c r="H242" s="27" t="s">
        <v>316</v>
      </c>
      <c r="I242" s="12" t="s">
        <v>317</v>
      </c>
      <c r="J242" s="13">
        <v>5.4794520547945202E-2</v>
      </c>
      <c r="K242" s="13">
        <v>6.0606060606060601E-2</v>
      </c>
      <c r="L242" s="13">
        <v>0</v>
      </c>
      <c r="M242" s="13">
        <v>0.15</v>
      </c>
      <c r="N242" s="13">
        <v>3.3538610000000003E-2</v>
      </c>
      <c r="O242" s="13">
        <v>5.6668459999999997E-2</v>
      </c>
      <c r="P242" s="13">
        <v>5.2596600000000002E-3</v>
      </c>
      <c r="Q242" s="13">
        <v>0.16064707</v>
      </c>
      <c r="R242" s="13">
        <v>5.3863013698630099E-2</v>
      </c>
      <c r="S242" s="13">
        <v>5.9575757575757601E-2</v>
      </c>
      <c r="T242" s="13">
        <v>5.2596600000000002E-3</v>
      </c>
      <c r="U242" s="13">
        <v>0.16064707</v>
      </c>
      <c r="V242" s="13">
        <v>5.2054794520547898E-2</v>
      </c>
      <c r="W242" s="13">
        <v>5.75757575757576E-2</v>
      </c>
      <c r="X242" s="13">
        <v>5.2596600000000002E-3</v>
      </c>
      <c r="Y242" s="13">
        <v>0.16064707</v>
      </c>
      <c r="Z242" s="13">
        <v>5.2931506849315101E-2</v>
      </c>
      <c r="AA242" s="13">
        <v>5.8545454545454498E-2</v>
      </c>
      <c r="AB242" s="13">
        <v>5.2596600000000002E-3</v>
      </c>
      <c r="AC242" s="13">
        <v>0.16064707</v>
      </c>
      <c r="AD242" s="13">
        <v>4.9315068493150697E-2</v>
      </c>
      <c r="AE242" s="13">
        <v>5.6668459999999997E-2</v>
      </c>
      <c r="AF242" s="13">
        <v>5.2596600000000002E-3</v>
      </c>
      <c r="AG242" s="13">
        <v>0.16064707</v>
      </c>
      <c r="AH242" s="13">
        <v>5.1999999999999998E-2</v>
      </c>
      <c r="AI242" s="13">
        <v>5.7515151515151498E-2</v>
      </c>
      <c r="AJ242" s="13">
        <v>5.2596600000000002E-3</v>
      </c>
      <c r="AK242" s="13">
        <v>0.16064707</v>
      </c>
      <c r="AL242" s="13">
        <v>4.65753424657534E-2</v>
      </c>
      <c r="AM242" s="13">
        <v>5.6668459999999997E-2</v>
      </c>
      <c r="AN242" s="13">
        <v>5.2596600000000002E-3</v>
      </c>
      <c r="AO242" s="13">
        <v>0.16064707</v>
      </c>
      <c r="AP242" s="13">
        <v>5.0958904109588997E-2</v>
      </c>
      <c r="AQ242" s="13">
        <v>5.6668459999999997E-2</v>
      </c>
      <c r="AR242" s="13">
        <v>5.2596600000000002E-3</v>
      </c>
      <c r="AS242" s="13">
        <v>0.16064707</v>
      </c>
      <c r="AT242" s="13">
        <v>4.3835616438356199E-2</v>
      </c>
      <c r="AU242" s="13">
        <v>5.6668459999999997E-2</v>
      </c>
      <c r="AV242" s="13">
        <v>5.2596600000000002E-3</v>
      </c>
      <c r="AW242" s="13">
        <v>0.16064707</v>
      </c>
      <c r="AX242" s="13">
        <v>2.9411764705882401E-2</v>
      </c>
      <c r="AY242" s="13" t="s">
        <v>3345</v>
      </c>
      <c r="AZ242" s="13">
        <v>0</v>
      </c>
      <c r="BA242" s="13">
        <v>0</v>
      </c>
      <c r="BB242" s="13"/>
      <c r="BC242" s="13"/>
      <c r="BD242" s="13"/>
      <c r="BE242" s="13"/>
      <c r="BF242" s="13"/>
      <c r="BG242" s="13"/>
      <c r="BH242" s="13"/>
      <c r="BI242" s="13"/>
      <c r="BJ242" s="13"/>
      <c r="BK242" s="13"/>
      <c r="BL242" s="13"/>
      <c r="BM242" s="13"/>
      <c r="BN242" s="13"/>
      <c r="BO242" s="13"/>
      <c r="BP242" s="13"/>
      <c r="BQ242" s="13"/>
      <c r="BR242" s="13"/>
      <c r="BS242" s="13"/>
      <c r="BT242" s="13"/>
      <c r="BU242" s="13"/>
      <c r="BV242" s="13"/>
      <c r="BW242" s="13"/>
      <c r="BX242" s="13"/>
      <c r="BY242" s="13"/>
      <c r="BZ242" s="14">
        <f>+INDEX('Monthy Targets'!V:V,MATCH(FY2018_ALL_Targets!$B242,'Monthy Targets'!$B:$B,0))</f>
        <v>0</v>
      </c>
      <c r="CA242" s="14">
        <f>+INDEX('Monthy Targets'!W:W,MATCH(FY2018_ALL_Targets!$B242,'Monthy Targets'!$B:$B,0))</f>
        <v>0</v>
      </c>
      <c r="CB242" s="14">
        <f>+INDEX('Monthy Targets'!X:X,MATCH(FY2018_ALL_Targets!$B242,'Monthy Targets'!$B:$B,0))</f>
        <v>0</v>
      </c>
      <c r="CC242" s="14">
        <f>+INDEX('Monthy Targets'!Y:Y,MATCH(FY2018_ALL_Targets!$B242,'Monthy Targets'!$B:$B,0))</f>
        <v>0</v>
      </c>
      <c r="CD242" s="14">
        <f>+INDEX('Monthy Targets'!Z:Z,MATCH(FY2018_ALL_Targets!$B242,'Monthy Targets'!$B:$B,0))</f>
        <v>0</v>
      </c>
      <c r="CE242" s="14">
        <f>+INDEX('Monthy Targets'!AA:AA,MATCH(FY2018_ALL_Targets!$B242,'Monthy Targets'!$B:$B,0))</f>
        <v>0</v>
      </c>
      <c r="CF242" s="14">
        <f>+INDEX('Monthy Targets'!AB:AB,MATCH(FY2018_ALL_Targets!$B242,'Monthy Targets'!$B:$B,0))</f>
        <v>0</v>
      </c>
      <c r="CG242" s="14">
        <f>+INDEX('Monthy Targets'!AC:AC,MATCH(FY2018_ALL_Targets!$B242,'Monthy Targets'!$B:$B,0))</f>
        <v>0</v>
      </c>
      <c r="CH242" s="14">
        <f>+INDEX('Monthy Targets'!AD:AD,MATCH(FY2018_ALL_Targets!$B242,'Monthy Targets'!$B:$B,0))</f>
        <v>0</v>
      </c>
      <c r="CI242" s="14">
        <f>+INDEX('Monthy Targets'!AE:AE,MATCH(FY2018_ALL_Targets!$B242,'Monthy Targets'!$B:$B,0))</f>
        <v>0</v>
      </c>
      <c r="CJ242" s="14">
        <f>+INDEX('Monthy Targets'!AF:AF,MATCH(FY2018_ALL_Targets!$B242,'Monthy Targets'!$B:$B,0))</f>
        <v>0</v>
      </c>
      <c r="CK242" s="14">
        <f>+INDEX('Monthy Targets'!AG:AG,MATCH(FY2018_ALL_Targets!$B242,'Monthy Targets'!$B:$B,0))</f>
        <v>0</v>
      </c>
      <c r="CL242" s="14">
        <v>0.24</v>
      </c>
      <c r="CM242" s="14">
        <v>0.24</v>
      </c>
      <c r="CN242" s="14">
        <v>0.24</v>
      </c>
      <c r="CO242" s="14">
        <v>0.24</v>
      </c>
      <c r="DB242" s="14">
        <v>0.45</v>
      </c>
      <c r="DC242" s="14">
        <v>0</v>
      </c>
      <c r="DD242" s="14">
        <v>0.45</v>
      </c>
      <c r="DE242" s="14">
        <v>0.45</v>
      </c>
      <c r="DR242" s="14">
        <v>0.25</v>
      </c>
      <c r="DV242" s="12">
        <f t="shared" si="10"/>
        <v>0</v>
      </c>
      <c r="DW242" s="12">
        <f t="shared" si="11"/>
        <v>0</v>
      </c>
      <c r="DX242" s="12">
        <f t="shared" ref="DX242:DX305" si="12">COUNTIF(BV242:BY242,"Min Data")</f>
        <v>0</v>
      </c>
    </row>
    <row r="243" spans="1:128" x14ac:dyDescent="0.25">
      <c r="A243" s="293">
        <v>4277</v>
      </c>
      <c r="B243" s="293">
        <v>675477</v>
      </c>
      <c r="C243" s="293">
        <v>1026281</v>
      </c>
      <c r="D243" s="14">
        <v>1912306309</v>
      </c>
      <c r="F243" s="27" t="s">
        <v>1267</v>
      </c>
      <c r="G243" s="12" t="s">
        <v>184</v>
      </c>
      <c r="H243" s="27" t="s">
        <v>1349</v>
      </c>
      <c r="I243" s="12" t="s">
        <v>185</v>
      </c>
      <c r="J243" s="13">
        <v>5.8823529411764698E-2</v>
      </c>
      <c r="K243" s="13">
        <v>3.65853658536585E-2</v>
      </c>
      <c r="L243" s="13">
        <v>0</v>
      </c>
      <c r="M243" s="13">
        <v>8.5714285714285701E-2</v>
      </c>
      <c r="N243" s="13">
        <v>3.3538610000000003E-2</v>
      </c>
      <c r="O243" s="13">
        <v>5.6668459999999997E-2</v>
      </c>
      <c r="P243" s="13">
        <v>5.2596600000000002E-3</v>
      </c>
      <c r="Q243" s="13">
        <v>0.16064707</v>
      </c>
      <c r="R243" s="13">
        <v>5.7823529411764697E-2</v>
      </c>
      <c r="S243" s="13">
        <v>5.6668459999999997E-2</v>
      </c>
      <c r="T243" s="13">
        <v>5.2596600000000002E-3</v>
      </c>
      <c r="U243" s="13">
        <v>0.16064707</v>
      </c>
      <c r="V243" s="13">
        <v>5.5882352941176501E-2</v>
      </c>
      <c r="W243" s="13">
        <v>5.6668459999999997E-2</v>
      </c>
      <c r="X243" s="13">
        <v>5.2596600000000002E-3</v>
      </c>
      <c r="Y243" s="13">
        <v>0.16064707</v>
      </c>
      <c r="Z243" s="13">
        <v>5.6823529411764703E-2</v>
      </c>
      <c r="AA243" s="13">
        <v>5.6668459999999997E-2</v>
      </c>
      <c r="AB243" s="13">
        <v>5.2596600000000002E-3</v>
      </c>
      <c r="AC243" s="13">
        <v>0.16064707</v>
      </c>
      <c r="AD243" s="13">
        <v>5.29411764705882E-2</v>
      </c>
      <c r="AE243" s="13">
        <v>5.6668459999999997E-2</v>
      </c>
      <c r="AF243" s="13">
        <v>5.2596600000000002E-3</v>
      </c>
      <c r="AG243" s="13">
        <v>0.16064707</v>
      </c>
      <c r="AH243" s="13">
        <v>5.5823529411764702E-2</v>
      </c>
      <c r="AI243" s="13">
        <v>5.6668459999999997E-2</v>
      </c>
      <c r="AJ243" s="13">
        <v>5.2596600000000002E-3</v>
      </c>
      <c r="AK243" s="13">
        <v>0.16064707</v>
      </c>
      <c r="AL243" s="13">
        <v>0.05</v>
      </c>
      <c r="AM243" s="13">
        <v>5.6668459999999997E-2</v>
      </c>
      <c r="AN243" s="13">
        <v>5.2596600000000002E-3</v>
      </c>
      <c r="AO243" s="13">
        <v>0.16064707</v>
      </c>
      <c r="AP243" s="13">
        <v>5.4705882352941201E-2</v>
      </c>
      <c r="AQ243" s="13">
        <v>5.6668459999999997E-2</v>
      </c>
      <c r="AR243" s="13">
        <v>5.2596600000000002E-3</v>
      </c>
      <c r="AS243" s="13">
        <v>0.16064707</v>
      </c>
      <c r="AT243" s="13">
        <v>4.7058823529411799E-2</v>
      </c>
      <c r="AU243" s="13">
        <v>5.6668459999999997E-2</v>
      </c>
      <c r="AV243" s="13">
        <v>5.2596600000000002E-3</v>
      </c>
      <c r="AW243" s="13">
        <v>0.16064707</v>
      </c>
      <c r="AX243" s="13">
        <v>4.5454545454545497E-2</v>
      </c>
      <c r="AY243" s="13" t="s">
        <v>3345</v>
      </c>
      <c r="AZ243" s="13">
        <v>0</v>
      </c>
      <c r="BA243" s="13">
        <v>0.19047619047618999</v>
      </c>
      <c r="BB243" s="13"/>
      <c r="BC243" s="13"/>
      <c r="BD243" s="13"/>
      <c r="BE243" s="13"/>
      <c r="BF243" s="13"/>
      <c r="BG243" s="13"/>
      <c r="BH243" s="13"/>
      <c r="BI243" s="13"/>
      <c r="BJ243" s="13"/>
      <c r="BK243" s="13"/>
      <c r="BL243" s="13"/>
      <c r="BM243" s="13"/>
      <c r="BN243" s="13"/>
      <c r="BO243" s="13"/>
      <c r="BP243" s="13"/>
      <c r="BQ243" s="13"/>
      <c r="BR243" s="13"/>
      <c r="BS243" s="13"/>
      <c r="BT243" s="13"/>
      <c r="BU243" s="13"/>
      <c r="BV243" s="13"/>
      <c r="BW243" s="13"/>
      <c r="BX243" s="13"/>
      <c r="BY243" s="13"/>
      <c r="BZ243" s="14">
        <f>+INDEX('Monthy Targets'!V:V,MATCH(FY2018_ALL_Targets!$B243,'Monthy Targets'!$B:$B,0))</f>
        <v>4.2699999999999996</v>
      </c>
      <c r="CA243" s="14">
        <f>+INDEX('Monthy Targets'!W:W,MATCH(FY2018_ALL_Targets!$B243,'Monthy Targets'!$B:$B,0))</f>
        <v>4.2699999999999996</v>
      </c>
      <c r="CB243" s="14">
        <f>+INDEX('Monthy Targets'!X:X,MATCH(FY2018_ALL_Targets!$B243,'Monthy Targets'!$B:$B,0))</f>
        <v>4.2699999999999996</v>
      </c>
      <c r="CC243" s="14">
        <f>+INDEX('Monthy Targets'!Y:Y,MATCH(FY2018_ALL_Targets!$B243,'Monthy Targets'!$B:$B,0))</f>
        <v>4.2699999999999996</v>
      </c>
      <c r="CD243" s="14">
        <f>+INDEX('Monthy Targets'!Z:Z,MATCH(FY2018_ALL_Targets!$B243,'Monthy Targets'!$B:$B,0))</f>
        <v>4.2699999999999996</v>
      </c>
      <c r="CE243" s="14">
        <f>+INDEX('Monthy Targets'!AA:AA,MATCH(FY2018_ALL_Targets!$B243,'Monthy Targets'!$B:$B,0))</f>
        <v>0</v>
      </c>
      <c r="CF243" s="14">
        <f>+INDEX('Monthy Targets'!AB:AB,MATCH(FY2018_ALL_Targets!$B243,'Monthy Targets'!$B:$B,0))</f>
        <v>0</v>
      </c>
      <c r="CG243" s="14">
        <f>+INDEX('Monthy Targets'!AC:AC,MATCH(FY2018_ALL_Targets!$B243,'Monthy Targets'!$B:$B,0))</f>
        <v>0</v>
      </c>
      <c r="CH243" s="14">
        <f>+INDEX('Monthy Targets'!AD:AD,MATCH(FY2018_ALL_Targets!$B243,'Monthy Targets'!$B:$B,0))</f>
        <v>0</v>
      </c>
      <c r="CI243" s="14">
        <f>+INDEX('Monthy Targets'!AE:AE,MATCH(FY2018_ALL_Targets!$B243,'Monthy Targets'!$B:$B,0))</f>
        <v>0</v>
      </c>
      <c r="CJ243" s="14">
        <f>+INDEX('Monthy Targets'!AF:AF,MATCH(FY2018_ALL_Targets!$B243,'Monthy Targets'!$B:$B,0))</f>
        <v>0</v>
      </c>
      <c r="CK243" s="14">
        <f>+INDEX('Monthy Targets'!AG:AG,MATCH(FY2018_ALL_Targets!$B243,'Monthy Targets'!$B:$B,0))</f>
        <v>0</v>
      </c>
      <c r="CL243" s="14">
        <v>0.28999999999999998</v>
      </c>
      <c r="CM243" s="14">
        <v>0</v>
      </c>
      <c r="CN243" s="14">
        <v>0.28999999999999998</v>
      </c>
      <c r="CO243" s="14">
        <v>0</v>
      </c>
      <c r="DB243" s="14">
        <v>0.53</v>
      </c>
      <c r="DC243" s="14">
        <v>0</v>
      </c>
      <c r="DD243" s="14">
        <v>0.53</v>
      </c>
      <c r="DE243" s="14">
        <v>0</v>
      </c>
      <c r="DR243" s="14">
        <v>0.63</v>
      </c>
      <c r="DV243" s="12">
        <f t="shared" si="10"/>
        <v>0</v>
      </c>
      <c r="DW243" s="12">
        <f t="shared" si="11"/>
        <v>0</v>
      </c>
      <c r="DX243" s="12">
        <f t="shared" si="12"/>
        <v>0</v>
      </c>
    </row>
    <row r="244" spans="1:128" x14ac:dyDescent="0.25">
      <c r="A244" s="293">
        <v>5328</v>
      </c>
      <c r="B244" s="293">
        <v>675478</v>
      </c>
      <c r="C244" s="293">
        <v>1026235</v>
      </c>
      <c r="D244" s="14">
        <v>1336557529</v>
      </c>
      <c r="F244" s="27" t="s">
        <v>1272</v>
      </c>
      <c r="G244" s="12" t="s">
        <v>364</v>
      </c>
      <c r="H244" s="27" t="s">
        <v>1283</v>
      </c>
      <c r="I244" s="12" t="s">
        <v>365</v>
      </c>
      <c r="J244" s="13">
        <v>5.0602409638554197E-2</v>
      </c>
      <c r="K244" s="13">
        <v>5.859375E-2</v>
      </c>
      <c r="L244" s="13">
        <v>0</v>
      </c>
      <c r="M244" s="13">
        <v>0.19944598337950101</v>
      </c>
      <c r="N244" s="13">
        <v>3.3538610000000003E-2</v>
      </c>
      <c r="O244" s="13">
        <v>5.6668459999999997E-2</v>
      </c>
      <c r="P244" s="13">
        <v>5.2596600000000002E-3</v>
      </c>
      <c r="Q244" s="13">
        <v>0.16064707</v>
      </c>
      <c r="R244" s="13">
        <v>4.97421686746988E-2</v>
      </c>
      <c r="S244" s="13">
        <v>5.7597656249999997E-2</v>
      </c>
      <c r="T244" s="13">
        <v>5.2596600000000002E-3</v>
      </c>
      <c r="U244" s="13">
        <v>0.19605540166204999</v>
      </c>
      <c r="V244" s="13">
        <v>4.8072289156626501E-2</v>
      </c>
      <c r="W244" s="13">
        <v>5.6668459999999997E-2</v>
      </c>
      <c r="X244" s="13">
        <v>5.2596600000000002E-3</v>
      </c>
      <c r="Y244" s="13">
        <v>0.18947368421052599</v>
      </c>
      <c r="Z244" s="13">
        <v>4.8881927710843397E-2</v>
      </c>
      <c r="AA244" s="13">
        <v>5.6668459999999997E-2</v>
      </c>
      <c r="AB244" s="13">
        <v>5.2596600000000002E-3</v>
      </c>
      <c r="AC244" s="13">
        <v>0.192664819944598</v>
      </c>
      <c r="AD244" s="13">
        <v>4.5542168674698798E-2</v>
      </c>
      <c r="AE244" s="13">
        <v>5.6668459999999997E-2</v>
      </c>
      <c r="AF244" s="13">
        <v>5.2596600000000002E-3</v>
      </c>
      <c r="AG244" s="13">
        <v>0.179501385041551</v>
      </c>
      <c r="AH244" s="13">
        <v>4.8021686746988E-2</v>
      </c>
      <c r="AI244" s="13">
        <v>5.6668459999999997E-2</v>
      </c>
      <c r="AJ244" s="13">
        <v>5.2596600000000002E-3</v>
      </c>
      <c r="AK244" s="13">
        <v>0.18927423822714701</v>
      </c>
      <c r="AL244" s="13">
        <v>4.3012048192771102E-2</v>
      </c>
      <c r="AM244" s="13">
        <v>5.6668459999999997E-2</v>
      </c>
      <c r="AN244" s="13">
        <v>5.2596600000000002E-3</v>
      </c>
      <c r="AO244" s="13">
        <v>0.16952908587257601</v>
      </c>
      <c r="AP244" s="13">
        <v>4.7060240963855401E-2</v>
      </c>
      <c r="AQ244" s="13">
        <v>5.6668459999999997E-2</v>
      </c>
      <c r="AR244" s="13">
        <v>5.2596600000000002E-3</v>
      </c>
      <c r="AS244" s="13">
        <v>0.185484764542936</v>
      </c>
      <c r="AT244" s="13">
        <v>4.0481927710843399E-2</v>
      </c>
      <c r="AU244" s="13">
        <v>5.6668459999999997E-2</v>
      </c>
      <c r="AV244" s="13">
        <v>5.2596600000000002E-3</v>
      </c>
      <c r="AW244" s="13">
        <v>0.16064707</v>
      </c>
      <c r="AX244" s="13">
        <v>4.1237113402061903E-2</v>
      </c>
      <c r="AY244" s="13">
        <v>5.2631578947368397E-2</v>
      </c>
      <c r="AZ244" s="13">
        <v>0</v>
      </c>
      <c r="BA244" s="13">
        <v>0.16470588235294101</v>
      </c>
      <c r="BB244" s="13"/>
      <c r="BC244" s="13"/>
      <c r="BD244" s="13"/>
      <c r="BE244" s="13"/>
      <c r="BF244" s="13"/>
      <c r="BG244" s="13"/>
      <c r="BH244" s="13"/>
      <c r="BI244" s="13"/>
      <c r="BJ244" s="13"/>
      <c r="BK244" s="13"/>
      <c r="BL244" s="13"/>
      <c r="BM244" s="13"/>
      <c r="BN244" s="13"/>
      <c r="BO244" s="13"/>
      <c r="BP244" s="13"/>
      <c r="BQ244" s="13"/>
      <c r="BR244" s="13"/>
      <c r="BS244" s="13"/>
      <c r="BT244" s="13"/>
      <c r="BU244" s="13"/>
      <c r="BV244" s="13"/>
      <c r="BW244" s="13"/>
      <c r="BX244" s="13"/>
      <c r="BY244" s="13"/>
      <c r="BZ244" s="14">
        <f>+INDEX('Monthy Targets'!V:V,MATCH(FY2018_ALL_Targets!$B244,'Monthy Targets'!$B:$B,0))</f>
        <v>28.84</v>
      </c>
      <c r="CA244" s="14">
        <f>+INDEX('Monthy Targets'!W:W,MATCH(FY2018_ALL_Targets!$B244,'Monthy Targets'!$B:$B,0))</f>
        <v>28.84</v>
      </c>
      <c r="CB244" s="14">
        <f>+INDEX('Monthy Targets'!X:X,MATCH(FY2018_ALL_Targets!$B244,'Monthy Targets'!$B:$B,0))</f>
        <v>28.84</v>
      </c>
      <c r="CC244" s="14">
        <f>+INDEX('Monthy Targets'!Y:Y,MATCH(FY2018_ALL_Targets!$B244,'Monthy Targets'!$B:$B,0))</f>
        <v>28.84</v>
      </c>
      <c r="CD244" s="14">
        <f>+INDEX('Monthy Targets'!Z:Z,MATCH(FY2018_ALL_Targets!$B244,'Monthy Targets'!$B:$B,0))</f>
        <v>28.84</v>
      </c>
      <c r="CE244" s="14">
        <f>+INDEX('Monthy Targets'!AA:AA,MATCH(FY2018_ALL_Targets!$B244,'Monthy Targets'!$B:$B,0))</f>
        <v>0</v>
      </c>
      <c r="CF244" s="14">
        <f>+INDEX('Monthy Targets'!AB:AB,MATCH(FY2018_ALL_Targets!$B244,'Monthy Targets'!$B:$B,0))</f>
        <v>0</v>
      </c>
      <c r="CG244" s="14">
        <f>+INDEX('Monthy Targets'!AC:AC,MATCH(FY2018_ALL_Targets!$B244,'Monthy Targets'!$B:$B,0))</f>
        <v>0</v>
      </c>
      <c r="CH244" s="14">
        <f>+INDEX('Monthy Targets'!AD:AD,MATCH(FY2018_ALL_Targets!$B244,'Monthy Targets'!$B:$B,0))</f>
        <v>0</v>
      </c>
      <c r="CI244" s="14">
        <f>+INDEX('Monthy Targets'!AE:AE,MATCH(FY2018_ALL_Targets!$B244,'Monthy Targets'!$B:$B,0))</f>
        <v>0</v>
      </c>
      <c r="CJ244" s="14">
        <f>+INDEX('Monthy Targets'!AF:AF,MATCH(FY2018_ALL_Targets!$B244,'Monthy Targets'!$B:$B,0))</f>
        <v>0</v>
      </c>
      <c r="CK244" s="14">
        <f>+INDEX('Monthy Targets'!AG:AG,MATCH(FY2018_ALL_Targets!$B244,'Monthy Targets'!$B:$B,0))</f>
        <v>0</v>
      </c>
      <c r="CL244" s="14">
        <v>1.92</v>
      </c>
      <c r="CM244" s="14">
        <v>1.92</v>
      </c>
      <c r="CN244" s="14">
        <v>1.92</v>
      </c>
      <c r="CO244" s="14">
        <v>1.92</v>
      </c>
      <c r="DB244" s="14">
        <v>3.56</v>
      </c>
      <c r="DC244" s="14">
        <v>3.56</v>
      </c>
      <c r="DD244" s="14">
        <v>3.56</v>
      </c>
      <c r="DE244" s="14">
        <v>3.56</v>
      </c>
      <c r="DR244" s="14">
        <v>5.42</v>
      </c>
      <c r="DV244" s="12">
        <f t="shared" si="10"/>
        <v>0</v>
      </c>
      <c r="DW244" s="12">
        <f t="shared" si="11"/>
        <v>0</v>
      </c>
      <c r="DX244" s="12">
        <f t="shared" si="12"/>
        <v>0</v>
      </c>
    </row>
    <row r="245" spans="1:128" x14ac:dyDescent="0.25">
      <c r="A245" s="293">
        <v>4985</v>
      </c>
      <c r="B245" s="293">
        <v>675479</v>
      </c>
      <c r="C245" s="293">
        <v>1016942</v>
      </c>
      <c r="D245" s="14">
        <v>1386884047</v>
      </c>
      <c r="F245" s="27" t="s">
        <v>1446</v>
      </c>
      <c r="G245" s="12" t="s">
        <v>889</v>
      </c>
      <c r="H245" s="27" t="s">
        <v>1447</v>
      </c>
      <c r="I245" s="12" t="s">
        <v>890</v>
      </c>
      <c r="J245" s="13">
        <v>3.5087719298245598E-2</v>
      </c>
      <c r="K245" s="13">
        <v>1.9073569482288801E-2</v>
      </c>
      <c r="L245" s="13">
        <v>1.7543859649122799E-2</v>
      </c>
      <c r="M245" s="13">
        <v>0.187667560321716</v>
      </c>
      <c r="N245" s="13">
        <v>3.3538610000000003E-2</v>
      </c>
      <c r="O245" s="13">
        <v>5.6668459999999997E-2</v>
      </c>
      <c r="P245" s="13">
        <v>5.2596600000000002E-3</v>
      </c>
      <c r="Q245" s="13">
        <v>0.16064707</v>
      </c>
      <c r="R245" s="13">
        <v>3.4491228070175399E-2</v>
      </c>
      <c r="S245" s="13">
        <v>5.6668459999999997E-2</v>
      </c>
      <c r="T245" s="13">
        <v>1.7245614035087699E-2</v>
      </c>
      <c r="U245" s="13">
        <v>0.18447721179624699</v>
      </c>
      <c r="V245" s="13">
        <v>3.3538610000000003E-2</v>
      </c>
      <c r="W245" s="13">
        <v>5.6668459999999997E-2</v>
      </c>
      <c r="X245" s="13">
        <v>1.6666666666666701E-2</v>
      </c>
      <c r="Y245" s="13">
        <v>0.17828418230563001</v>
      </c>
      <c r="Z245" s="13">
        <v>3.3894736842105297E-2</v>
      </c>
      <c r="AA245" s="13">
        <v>5.6668459999999997E-2</v>
      </c>
      <c r="AB245" s="13">
        <v>1.69473684210526E-2</v>
      </c>
      <c r="AC245" s="13">
        <v>0.181286863270777</v>
      </c>
      <c r="AD245" s="13">
        <v>3.3538610000000003E-2</v>
      </c>
      <c r="AE245" s="13">
        <v>5.6668459999999997E-2</v>
      </c>
      <c r="AF245" s="13">
        <v>1.5789473684210499E-2</v>
      </c>
      <c r="AG245" s="13">
        <v>0.16890080428954399</v>
      </c>
      <c r="AH245" s="13">
        <v>3.3538610000000003E-2</v>
      </c>
      <c r="AI245" s="13">
        <v>5.6668459999999997E-2</v>
      </c>
      <c r="AJ245" s="13">
        <v>1.66491228070175E-2</v>
      </c>
      <c r="AK245" s="13">
        <v>0.17809651474530799</v>
      </c>
      <c r="AL245" s="13">
        <v>3.3538610000000003E-2</v>
      </c>
      <c r="AM245" s="13">
        <v>5.6668459999999997E-2</v>
      </c>
      <c r="AN245" s="13">
        <v>1.4912280701754399E-2</v>
      </c>
      <c r="AO245" s="13">
        <v>0.16064707</v>
      </c>
      <c r="AP245" s="13">
        <v>3.3538610000000003E-2</v>
      </c>
      <c r="AQ245" s="13">
        <v>5.6668459999999997E-2</v>
      </c>
      <c r="AR245" s="13">
        <v>1.63157894736842E-2</v>
      </c>
      <c r="AS245" s="13">
        <v>0.17453083109919601</v>
      </c>
      <c r="AT245" s="13">
        <v>3.3538610000000003E-2</v>
      </c>
      <c r="AU245" s="13">
        <v>5.6668459999999997E-2</v>
      </c>
      <c r="AV245" s="13">
        <v>1.4035087719298201E-2</v>
      </c>
      <c r="AW245" s="13">
        <v>0.16064707</v>
      </c>
      <c r="AX245" s="13">
        <v>2.0833333333333301E-2</v>
      </c>
      <c r="AY245" s="13">
        <v>0</v>
      </c>
      <c r="AZ245" s="13">
        <v>0</v>
      </c>
      <c r="BA245" s="13">
        <v>0.217391304347826</v>
      </c>
      <c r="BB245" s="13"/>
      <c r="BC245" s="13"/>
      <c r="BD245" s="13"/>
      <c r="BE245" s="13"/>
      <c r="BF245" s="13"/>
      <c r="BG245" s="13"/>
      <c r="BH245" s="13"/>
      <c r="BI245" s="13"/>
      <c r="BJ245" s="13"/>
      <c r="BK245" s="13"/>
      <c r="BL245" s="13"/>
      <c r="BM245" s="13"/>
      <c r="BN245" s="13"/>
      <c r="BO245" s="13"/>
      <c r="BP245" s="13"/>
      <c r="BQ245" s="13"/>
      <c r="BR245" s="13"/>
      <c r="BS245" s="13"/>
      <c r="BT245" s="13"/>
      <c r="BU245" s="13"/>
      <c r="BV245" s="13"/>
      <c r="BW245" s="13"/>
      <c r="BX245" s="13"/>
      <c r="BY245" s="13"/>
      <c r="BZ245" s="14">
        <f>+INDEX('Monthy Targets'!V:V,MATCH(FY2018_ALL_Targets!$B245,'Monthy Targets'!$B:$B,0))</f>
        <v>0</v>
      </c>
      <c r="CA245" s="14">
        <f>+INDEX('Monthy Targets'!W:W,MATCH(FY2018_ALL_Targets!$B245,'Monthy Targets'!$B:$B,0))</f>
        <v>0</v>
      </c>
      <c r="CB245" s="14">
        <f>+INDEX('Monthy Targets'!X:X,MATCH(FY2018_ALL_Targets!$B245,'Monthy Targets'!$B:$B,0))</f>
        <v>0</v>
      </c>
      <c r="CC245" s="14">
        <f>+INDEX('Monthy Targets'!Y:Y,MATCH(FY2018_ALL_Targets!$B245,'Monthy Targets'!$B:$B,0))</f>
        <v>0</v>
      </c>
      <c r="CD245" s="14">
        <f>+INDEX('Monthy Targets'!Z:Z,MATCH(FY2018_ALL_Targets!$B245,'Monthy Targets'!$B:$B,0))</f>
        <v>0</v>
      </c>
      <c r="CE245" s="14">
        <f>+INDEX('Monthy Targets'!AA:AA,MATCH(FY2018_ALL_Targets!$B245,'Monthy Targets'!$B:$B,0))</f>
        <v>0</v>
      </c>
      <c r="CF245" s="14">
        <f>+INDEX('Monthy Targets'!AB:AB,MATCH(FY2018_ALL_Targets!$B245,'Monthy Targets'!$B:$B,0))</f>
        <v>0</v>
      </c>
      <c r="CG245" s="14">
        <f>+INDEX('Monthy Targets'!AC:AC,MATCH(FY2018_ALL_Targets!$B245,'Monthy Targets'!$B:$B,0))</f>
        <v>0</v>
      </c>
      <c r="CH245" s="14">
        <f>+INDEX('Monthy Targets'!AD:AD,MATCH(FY2018_ALL_Targets!$B245,'Monthy Targets'!$B:$B,0))</f>
        <v>0</v>
      </c>
      <c r="CI245" s="14">
        <f>+INDEX('Monthy Targets'!AE:AE,MATCH(FY2018_ALL_Targets!$B245,'Monthy Targets'!$B:$B,0))</f>
        <v>0</v>
      </c>
      <c r="CJ245" s="14">
        <f>+INDEX('Monthy Targets'!AF:AF,MATCH(FY2018_ALL_Targets!$B245,'Monthy Targets'!$B:$B,0))</f>
        <v>0</v>
      </c>
      <c r="CK245" s="14">
        <f>+INDEX('Monthy Targets'!AG:AG,MATCH(FY2018_ALL_Targets!$B245,'Monthy Targets'!$B:$B,0))</f>
        <v>0</v>
      </c>
      <c r="CL245" s="14">
        <v>4.92</v>
      </c>
      <c r="CM245" s="14">
        <v>4.92</v>
      </c>
      <c r="CN245" s="14">
        <v>4.92</v>
      </c>
      <c r="CO245" s="14">
        <v>0</v>
      </c>
      <c r="DB245" s="14">
        <v>9.14</v>
      </c>
      <c r="DC245" s="14">
        <v>9.14</v>
      </c>
      <c r="DD245" s="14">
        <v>9.14</v>
      </c>
      <c r="DE245" s="14">
        <v>0</v>
      </c>
      <c r="DR245" s="14">
        <v>4.5</v>
      </c>
      <c r="DV245" s="12">
        <f t="shared" si="10"/>
        <v>0</v>
      </c>
      <c r="DW245" s="12">
        <f t="shared" si="11"/>
        <v>0</v>
      </c>
      <c r="DX245" s="12">
        <f t="shared" si="12"/>
        <v>0</v>
      </c>
    </row>
    <row r="246" spans="1:128" x14ac:dyDescent="0.25">
      <c r="A246" s="479">
        <v>5209</v>
      </c>
      <c r="B246" s="479">
        <v>675480</v>
      </c>
      <c r="C246" s="479">
        <v>1026136</v>
      </c>
      <c r="D246" s="480">
        <v>1285033670</v>
      </c>
      <c r="E246" s="480"/>
      <c r="F246" s="481" t="s">
        <v>1286</v>
      </c>
      <c r="G246" s="12" t="s">
        <v>1027</v>
      </c>
      <c r="H246" s="485" t="s">
        <v>1349</v>
      </c>
      <c r="I246" s="482" t="s">
        <v>1028</v>
      </c>
      <c r="J246" s="483">
        <v>4.6332046332046302E-2</v>
      </c>
      <c r="K246" s="483">
        <v>0.14772727272727301</v>
      </c>
      <c r="L246" s="483">
        <v>0</v>
      </c>
      <c r="M246" s="483">
        <v>0.205533596837945</v>
      </c>
      <c r="N246" s="483">
        <v>3.3538610000000003E-2</v>
      </c>
      <c r="O246" s="483">
        <v>5.6668459999999997E-2</v>
      </c>
      <c r="P246" s="483">
        <v>5.2596600000000002E-3</v>
      </c>
      <c r="Q246" s="483">
        <v>0.16064707</v>
      </c>
      <c r="R246" s="483">
        <v>4.5544401544401501E-2</v>
      </c>
      <c r="S246" s="483">
        <v>0.14521590909090901</v>
      </c>
      <c r="T246" s="483">
        <v>5.2596600000000002E-3</v>
      </c>
      <c r="U246" s="483">
        <v>0.2020395256917</v>
      </c>
      <c r="V246" s="483">
        <v>4.4015444015444001E-2</v>
      </c>
      <c r="W246" s="483">
        <v>0.14034090909090899</v>
      </c>
      <c r="X246" s="483">
        <v>5.2596600000000002E-3</v>
      </c>
      <c r="Y246" s="483">
        <v>0.195256916996047</v>
      </c>
      <c r="Z246" s="483">
        <v>4.4756756756756798E-2</v>
      </c>
      <c r="AA246" s="483">
        <v>0.142704545454545</v>
      </c>
      <c r="AB246" s="483">
        <v>5.2596600000000002E-3</v>
      </c>
      <c r="AC246" s="483">
        <v>0.198545454545455</v>
      </c>
      <c r="AD246" s="483">
        <v>4.16988416988417E-2</v>
      </c>
      <c r="AE246" s="483">
        <v>0.13295454545454499</v>
      </c>
      <c r="AF246" s="483">
        <v>5.2596600000000002E-3</v>
      </c>
      <c r="AG246" s="483">
        <v>0.18498023715414999</v>
      </c>
      <c r="AH246" s="483">
        <v>4.3969111969111997E-2</v>
      </c>
      <c r="AI246" s="483">
        <v>0.14019318181818199</v>
      </c>
      <c r="AJ246" s="483">
        <v>5.2596600000000002E-3</v>
      </c>
      <c r="AK246" s="483">
        <v>0.19505138339920899</v>
      </c>
      <c r="AL246" s="483">
        <v>3.9382239382239399E-2</v>
      </c>
      <c r="AM246" s="483">
        <v>0.125568181818182</v>
      </c>
      <c r="AN246" s="483">
        <v>5.2596600000000002E-3</v>
      </c>
      <c r="AO246" s="483">
        <v>0.17470355731225301</v>
      </c>
      <c r="AP246" s="483">
        <v>4.3088803088803099E-2</v>
      </c>
      <c r="AQ246" s="483">
        <v>0.137386363636364</v>
      </c>
      <c r="AR246" s="483">
        <v>5.2596600000000002E-3</v>
      </c>
      <c r="AS246" s="483">
        <v>0.19114624505928901</v>
      </c>
      <c r="AT246" s="483">
        <v>3.7065637065637098E-2</v>
      </c>
      <c r="AU246" s="483">
        <v>0.118181818181818</v>
      </c>
      <c r="AV246" s="483">
        <v>5.2596600000000002E-3</v>
      </c>
      <c r="AW246" s="483">
        <v>0.164426877470356</v>
      </c>
      <c r="AX246" s="483">
        <v>6.1224489795918401E-2</v>
      </c>
      <c r="AY246" s="483">
        <v>0.21875</v>
      </c>
      <c r="AZ246" s="483">
        <v>0</v>
      </c>
      <c r="BA246" s="483">
        <v>0.217391304347826</v>
      </c>
      <c r="BB246" s="483"/>
      <c r="BC246" s="483"/>
      <c r="BD246" s="483"/>
      <c r="BE246" s="483"/>
      <c r="BF246" s="483"/>
      <c r="BG246" s="483"/>
      <c r="BH246" s="483"/>
      <c r="BI246" s="483"/>
      <c r="BJ246" s="483"/>
      <c r="BK246" s="483"/>
      <c r="BL246" s="483"/>
      <c r="BM246" s="483"/>
      <c r="BN246" s="483"/>
      <c r="BO246" s="483"/>
      <c r="BP246" s="483"/>
      <c r="BQ246" s="483"/>
      <c r="BR246" s="483"/>
      <c r="BS246" s="483"/>
      <c r="BT246" s="483"/>
      <c r="BU246" s="483"/>
      <c r="BV246" s="483"/>
      <c r="BW246" s="483"/>
      <c r="BX246" s="483"/>
      <c r="BY246" s="483"/>
      <c r="BZ246" s="486">
        <f>+INDEX('Monthy Targets'!V:V,MATCH(FY2018_ALL_Targets!$B246,'Monthy Targets'!$B:$B,0))</f>
        <v>16.579999999999998</v>
      </c>
      <c r="CA246" s="486">
        <f>+INDEX('Monthy Targets'!W:W,MATCH(FY2018_ALL_Targets!$B246,'Monthy Targets'!$B:$B,0))</f>
        <v>16.579999999999998</v>
      </c>
      <c r="CB246" s="486">
        <f>+INDEX('Monthy Targets'!X:X,MATCH(FY2018_ALL_Targets!$B246,'Monthy Targets'!$B:$B,0))</f>
        <v>16.579999999999998</v>
      </c>
      <c r="CC246" s="14">
        <f>+INDEX('Monthy Targets'!Y:Y,MATCH(FY2018_ALL_Targets!$B246,'Monthy Targets'!$B:$B,0))</f>
        <v>0</v>
      </c>
      <c r="CD246" s="14">
        <f>+INDEX('Monthy Targets'!Z:Z,MATCH(FY2018_ALL_Targets!$B246,'Monthy Targets'!$B:$B,0))</f>
        <v>0</v>
      </c>
      <c r="CE246" s="14">
        <f>+INDEX('Monthy Targets'!AA:AA,MATCH(FY2018_ALL_Targets!$B246,'Monthy Targets'!$B:$B,0))</f>
        <v>0</v>
      </c>
      <c r="CF246" s="14">
        <f>+INDEX('Monthy Targets'!AB:AB,MATCH(FY2018_ALL_Targets!$B246,'Monthy Targets'!$B:$B,0))</f>
        <v>0</v>
      </c>
      <c r="CG246" s="14">
        <f>+INDEX('Monthy Targets'!AC:AC,MATCH(FY2018_ALL_Targets!$B246,'Monthy Targets'!$B:$B,0))</f>
        <v>0</v>
      </c>
      <c r="CH246" s="14">
        <f>+INDEX('Monthy Targets'!AD:AD,MATCH(FY2018_ALL_Targets!$B246,'Monthy Targets'!$B:$B,0))</f>
        <v>0</v>
      </c>
      <c r="CI246" s="14">
        <f>+INDEX('Monthy Targets'!AE:AE,MATCH(FY2018_ALL_Targets!$B246,'Monthy Targets'!$B:$B,0))</f>
        <v>0</v>
      </c>
      <c r="CJ246" s="14">
        <f>+INDEX('Monthy Targets'!AF:AF,MATCH(FY2018_ALL_Targets!$B246,'Monthy Targets'!$B:$B,0))</f>
        <v>0</v>
      </c>
      <c r="CK246" s="14">
        <f>+INDEX('Monthy Targets'!AG:AG,MATCH(FY2018_ALL_Targets!$B246,'Monthy Targets'!$B:$B,0))</f>
        <v>0</v>
      </c>
      <c r="CL246" s="14">
        <v>0</v>
      </c>
      <c r="CM246" s="14">
        <v>0</v>
      </c>
      <c r="CN246" s="14">
        <v>1.1000000000000001</v>
      </c>
      <c r="CO246" s="14">
        <v>0</v>
      </c>
      <c r="DB246" s="14">
        <v>0</v>
      </c>
      <c r="DC246" s="14">
        <v>0</v>
      </c>
      <c r="DD246" s="14">
        <v>2.0499999999999998</v>
      </c>
      <c r="DE246" s="14">
        <v>0</v>
      </c>
      <c r="DR246" s="14">
        <v>0.48</v>
      </c>
      <c r="DV246" s="12">
        <f t="shared" si="10"/>
        <v>0</v>
      </c>
      <c r="DW246" s="12">
        <f t="shared" si="11"/>
        <v>0</v>
      </c>
      <c r="DX246" s="12">
        <f t="shared" si="12"/>
        <v>0</v>
      </c>
    </row>
    <row r="247" spans="1:128" x14ac:dyDescent="0.25">
      <c r="A247" s="293">
        <v>4386</v>
      </c>
      <c r="B247" s="293">
        <v>675483</v>
      </c>
      <c r="C247" s="293">
        <v>1015052</v>
      </c>
      <c r="D247" s="14">
        <v>1881722890</v>
      </c>
      <c r="F247" s="27" t="s">
        <v>1258</v>
      </c>
      <c r="G247" s="12" t="s">
        <v>654</v>
      </c>
      <c r="H247" s="27" t="s">
        <v>1282</v>
      </c>
      <c r="I247" s="12" t="s">
        <v>655</v>
      </c>
      <c r="J247" s="13">
        <v>3.4188034188034198E-2</v>
      </c>
      <c r="K247" s="13">
        <v>4.8387096774193498E-2</v>
      </c>
      <c r="L247" s="13">
        <v>0</v>
      </c>
      <c r="M247" s="13">
        <v>0.316239316239316</v>
      </c>
      <c r="N247" s="13">
        <v>3.3538610000000003E-2</v>
      </c>
      <c r="O247" s="13">
        <v>5.6668459999999997E-2</v>
      </c>
      <c r="P247" s="13">
        <v>5.2596600000000002E-3</v>
      </c>
      <c r="Q247" s="13">
        <v>0.16064707</v>
      </c>
      <c r="R247" s="13">
        <v>3.3606837606837602E-2</v>
      </c>
      <c r="S247" s="13">
        <v>5.6668459999999997E-2</v>
      </c>
      <c r="T247" s="13">
        <v>5.2596600000000002E-3</v>
      </c>
      <c r="U247" s="13">
        <v>0.31086324786324798</v>
      </c>
      <c r="V247" s="13">
        <v>3.3538610000000003E-2</v>
      </c>
      <c r="W247" s="13">
        <v>5.6668459999999997E-2</v>
      </c>
      <c r="X247" s="13">
        <v>5.2596600000000002E-3</v>
      </c>
      <c r="Y247" s="13">
        <v>0.30042735042735003</v>
      </c>
      <c r="Z247" s="13">
        <v>3.3538610000000003E-2</v>
      </c>
      <c r="AA247" s="13">
        <v>5.6668459999999997E-2</v>
      </c>
      <c r="AB247" s="13">
        <v>5.2596600000000002E-3</v>
      </c>
      <c r="AC247" s="13">
        <v>0.30548717948717902</v>
      </c>
      <c r="AD247" s="13">
        <v>3.3538610000000003E-2</v>
      </c>
      <c r="AE247" s="13">
        <v>5.6668459999999997E-2</v>
      </c>
      <c r="AF247" s="13">
        <v>5.2596600000000002E-3</v>
      </c>
      <c r="AG247" s="13">
        <v>0.28461538461538499</v>
      </c>
      <c r="AH247" s="13">
        <v>3.3538610000000003E-2</v>
      </c>
      <c r="AI247" s="13">
        <v>5.6668459999999997E-2</v>
      </c>
      <c r="AJ247" s="13">
        <v>5.2596600000000002E-3</v>
      </c>
      <c r="AK247" s="13">
        <v>0.300111111111111</v>
      </c>
      <c r="AL247" s="13">
        <v>3.3538610000000003E-2</v>
      </c>
      <c r="AM247" s="13">
        <v>5.6668459999999997E-2</v>
      </c>
      <c r="AN247" s="13">
        <v>5.2596600000000002E-3</v>
      </c>
      <c r="AO247" s="13">
        <v>0.26880341880341901</v>
      </c>
      <c r="AP247" s="13">
        <v>3.3538610000000003E-2</v>
      </c>
      <c r="AQ247" s="13">
        <v>5.6668459999999997E-2</v>
      </c>
      <c r="AR247" s="13">
        <v>5.2596600000000002E-3</v>
      </c>
      <c r="AS247" s="13">
        <v>0.29410256410256402</v>
      </c>
      <c r="AT247" s="13">
        <v>3.3538610000000003E-2</v>
      </c>
      <c r="AU247" s="13">
        <v>5.6668459999999997E-2</v>
      </c>
      <c r="AV247" s="13">
        <v>5.2596600000000002E-3</v>
      </c>
      <c r="AW247" s="13">
        <v>0.25299145299145298</v>
      </c>
      <c r="AX247" s="13">
        <v>0</v>
      </c>
      <c r="AY247" s="13" t="s">
        <v>3345</v>
      </c>
      <c r="AZ247" s="13">
        <v>0</v>
      </c>
      <c r="BA247" s="13">
        <v>0.31818181818181801</v>
      </c>
      <c r="BB247" s="13"/>
      <c r="BC247" s="13"/>
      <c r="BD247" s="13"/>
      <c r="BE247" s="13"/>
      <c r="BF247" s="13"/>
      <c r="BG247" s="13"/>
      <c r="BH247" s="13"/>
      <c r="BI247" s="13"/>
      <c r="BJ247" s="13"/>
      <c r="BK247" s="13"/>
      <c r="BL247" s="13"/>
      <c r="BM247" s="13"/>
      <c r="BN247" s="13"/>
      <c r="BO247" s="13"/>
      <c r="BP247" s="13"/>
      <c r="BQ247" s="13"/>
      <c r="BR247" s="13"/>
      <c r="BS247" s="13"/>
      <c r="BT247" s="13"/>
      <c r="BU247" s="13"/>
      <c r="BV247" s="13"/>
      <c r="BW247" s="13"/>
      <c r="BX247" s="13"/>
      <c r="BY247" s="13"/>
      <c r="BZ247" s="14">
        <f>+INDEX('Monthy Targets'!V:V,MATCH(FY2018_ALL_Targets!$B247,'Monthy Targets'!$B:$B,0))</f>
        <v>3.02</v>
      </c>
      <c r="CA247" s="14">
        <f>+INDEX('Monthy Targets'!W:W,MATCH(FY2018_ALL_Targets!$B247,'Monthy Targets'!$B:$B,0))</f>
        <v>3.02</v>
      </c>
      <c r="CB247" s="14">
        <f>+INDEX('Monthy Targets'!X:X,MATCH(FY2018_ALL_Targets!$B247,'Monthy Targets'!$B:$B,0))</f>
        <v>3.02</v>
      </c>
      <c r="CC247" s="14">
        <f>+INDEX('Monthy Targets'!Y:Y,MATCH(FY2018_ALL_Targets!$B247,'Monthy Targets'!$B:$B,0))</f>
        <v>3.02</v>
      </c>
      <c r="CD247" s="14">
        <f>+INDEX('Monthy Targets'!Z:Z,MATCH(FY2018_ALL_Targets!$B247,'Monthy Targets'!$B:$B,0))</f>
        <v>3.02</v>
      </c>
      <c r="CE247" s="14">
        <f>+INDEX('Monthy Targets'!AA:AA,MATCH(FY2018_ALL_Targets!$B247,'Monthy Targets'!$B:$B,0))</f>
        <v>0</v>
      </c>
      <c r="CF247" s="14">
        <f>+INDEX('Monthy Targets'!AB:AB,MATCH(FY2018_ALL_Targets!$B247,'Monthy Targets'!$B:$B,0))</f>
        <v>0</v>
      </c>
      <c r="CG247" s="14">
        <f>+INDEX('Monthy Targets'!AC:AC,MATCH(FY2018_ALL_Targets!$B247,'Monthy Targets'!$B:$B,0))</f>
        <v>0</v>
      </c>
      <c r="CH247" s="14">
        <f>+INDEX('Monthy Targets'!AD:AD,MATCH(FY2018_ALL_Targets!$B247,'Monthy Targets'!$B:$B,0))</f>
        <v>0</v>
      </c>
      <c r="CI247" s="14">
        <f>+INDEX('Monthy Targets'!AE:AE,MATCH(FY2018_ALL_Targets!$B247,'Monthy Targets'!$B:$B,0))</f>
        <v>0</v>
      </c>
      <c r="CJ247" s="14">
        <f>+INDEX('Monthy Targets'!AF:AF,MATCH(FY2018_ALL_Targets!$B247,'Monthy Targets'!$B:$B,0))</f>
        <v>0</v>
      </c>
      <c r="CK247" s="14">
        <f>+INDEX('Monthy Targets'!AG:AG,MATCH(FY2018_ALL_Targets!$B247,'Monthy Targets'!$B:$B,0))</f>
        <v>0</v>
      </c>
      <c r="CL247" s="14">
        <v>0.2</v>
      </c>
      <c r="CM247" s="14">
        <v>0.2</v>
      </c>
      <c r="CN247" s="14">
        <v>0.2</v>
      </c>
      <c r="CO247" s="14">
        <v>0</v>
      </c>
      <c r="DB247" s="14">
        <v>0.37</v>
      </c>
      <c r="DC247" s="14">
        <v>0.37</v>
      </c>
      <c r="DD247" s="14">
        <v>0.37</v>
      </c>
      <c r="DE247" s="14">
        <v>0</v>
      </c>
      <c r="DR247" s="14">
        <v>0.5</v>
      </c>
      <c r="DV247" s="12">
        <f t="shared" si="10"/>
        <v>0</v>
      </c>
      <c r="DW247" s="12">
        <f t="shared" si="11"/>
        <v>0</v>
      </c>
      <c r="DX247" s="12">
        <f t="shared" si="12"/>
        <v>0</v>
      </c>
    </row>
    <row r="248" spans="1:128" x14ac:dyDescent="0.25">
      <c r="A248" s="293">
        <v>4514</v>
      </c>
      <c r="B248" s="293">
        <v>675485</v>
      </c>
      <c r="C248" s="293">
        <v>1025439</v>
      </c>
      <c r="D248" s="14">
        <v>1174957732</v>
      </c>
      <c r="F248" s="27" t="s">
        <v>1272</v>
      </c>
      <c r="G248" s="12" t="s">
        <v>700</v>
      </c>
      <c r="H248" s="27" t="s">
        <v>1283</v>
      </c>
      <c r="I248" s="12" t="s">
        <v>701</v>
      </c>
      <c r="J248" s="13">
        <v>1.8018018018018001E-2</v>
      </c>
      <c r="K248" s="13">
        <v>0</v>
      </c>
      <c r="L248" s="13">
        <v>0</v>
      </c>
      <c r="M248" s="13">
        <v>0.22222222222222199</v>
      </c>
      <c r="N248" s="13">
        <v>3.3538610000000003E-2</v>
      </c>
      <c r="O248" s="13">
        <v>5.6668459999999997E-2</v>
      </c>
      <c r="P248" s="13">
        <v>5.2596600000000002E-3</v>
      </c>
      <c r="Q248" s="13">
        <v>0.16064707</v>
      </c>
      <c r="R248" s="13">
        <v>3.3538610000000003E-2</v>
      </c>
      <c r="S248" s="13">
        <v>5.6668459999999997E-2</v>
      </c>
      <c r="T248" s="13">
        <v>5.2596600000000002E-3</v>
      </c>
      <c r="U248" s="13">
        <v>0.218444444444444</v>
      </c>
      <c r="V248" s="13">
        <v>3.3538610000000003E-2</v>
      </c>
      <c r="W248" s="13">
        <v>5.6668459999999997E-2</v>
      </c>
      <c r="X248" s="13">
        <v>5.2596600000000002E-3</v>
      </c>
      <c r="Y248" s="13">
        <v>0.211111111111111</v>
      </c>
      <c r="Z248" s="13">
        <v>3.3538610000000003E-2</v>
      </c>
      <c r="AA248" s="13">
        <v>5.6668459999999997E-2</v>
      </c>
      <c r="AB248" s="13">
        <v>5.2596600000000002E-3</v>
      </c>
      <c r="AC248" s="13">
        <v>0.21466666666666701</v>
      </c>
      <c r="AD248" s="13">
        <v>3.3538610000000003E-2</v>
      </c>
      <c r="AE248" s="13">
        <v>5.6668459999999997E-2</v>
      </c>
      <c r="AF248" s="13">
        <v>5.2596600000000002E-3</v>
      </c>
      <c r="AG248" s="13">
        <v>0.2</v>
      </c>
      <c r="AH248" s="13">
        <v>3.3538610000000003E-2</v>
      </c>
      <c r="AI248" s="13">
        <v>5.6668459999999997E-2</v>
      </c>
      <c r="AJ248" s="13">
        <v>5.2596600000000002E-3</v>
      </c>
      <c r="AK248" s="13">
        <v>0.21088888888888899</v>
      </c>
      <c r="AL248" s="13">
        <v>3.3538610000000003E-2</v>
      </c>
      <c r="AM248" s="13">
        <v>5.6668459999999997E-2</v>
      </c>
      <c r="AN248" s="13">
        <v>5.2596600000000002E-3</v>
      </c>
      <c r="AO248" s="13">
        <v>0.18888888888888899</v>
      </c>
      <c r="AP248" s="13">
        <v>3.3538610000000003E-2</v>
      </c>
      <c r="AQ248" s="13">
        <v>5.6668459999999997E-2</v>
      </c>
      <c r="AR248" s="13">
        <v>5.2596600000000002E-3</v>
      </c>
      <c r="AS248" s="13">
        <v>0.206666666666667</v>
      </c>
      <c r="AT248" s="13">
        <v>3.3538610000000003E-2</v>
      </c>
      <c r="AU248" s="13">
        <v>5.6668459999999997E-2</v>
      </c>
      <c r="AV248" s="13">
        <v>5.2596600000000002E-3</v>
      </c>
      <c r="AW248" s="13">
        <v>0.17777777777777801</v>
      </c>
      <c r="AX248" s="13" t="s">
        <v>3345</v>
      </c>
      <c r="AY248" s="13" t="s">
        <v>3345</v>
      </c>
      <c r="AZ248" s="13" t="s">
        <v>3345</v>
      </c>
      <c r="BA248" s="13" t="s">
        <v>3345</v>
      </c>
      <c r="BB248" s="13"/>
      <c r="BC248" s="13"/>
      <c r="BD248" s="13"/>
      <c r="BE248" s="13"/>
      <c r="BF248" s="13"/>
      <c r="BG248" s="13"/>
      <c r="BH248" s="13"/>
      <c r="BI248" s="13"/>
      <c r="BJ248" s="13"/>
      <c r="BK248" s="13"/>
      <c r="BL248" s="13"/>
      <c r="BM248" s="13"/>
      <c r="BN248" s="13"/>
      <c r="BO248" s="13"/>
      <c r="BP248" s="13"/>
      <c r="BQ248" s="13"/>
      <c r="BR248" s="13"/>
      <c r="BS248" s="13"/>
      <c r="BT248" s="13"/>
      <c r="BU248" s="13"/>
      <c r="BV248" s="13"/>
      <c r="BW248" s="13"/>
      <c r="BX248" s="13"/>
      <c r="BY248" s="13"/>
      <c r="BZ248" s="14">
        <f>+INDEX('Monthy Targets'!V:V,MATCH(FY2018_ALL_Targets!$B248,'Monthy Targets'!$B:$B,0))</f>
        <v>10.199999999999999</v>
      </c>
      <c r="CA248" s="14">
        <f>+INDEX('Monthy Targets'!W:W,MATCH(FY2018_ALL_Targets!$B248,'Monthy Targets'!$B:$B,0))</f>
        <v>10.199999999999999</v>
      </c>
      <c r="CB248" s="14">
        <f>+INDEX('Monthy Targets'!X:X,MATCH(FY2018_ALL_Targets!$B248,'Monthy Targets'!$B:$B,0))</f>
        <v>10.199999999999999</v>
      </c>
      <c r="CC248" s="14">
        <f>+INDEX('Monthy Targets'!Y:Y,MATCH(FY2018_ALL_Targets!$B248,'Monthy Targets'!$B:$B,0))</f>
        <v>10.199999999999999</v>
      </c>
      <c r="CD248" s="14">
        <f>+INDEX('Monthy Targets'!Z:Z,MATCH(FY2018_ALL_Targets!$B248,'Monthy Targets'!$B:$B,0))</f>
        <v>10.199999999999999</v>
      </c>
      <c r="CE248" s="14">
        <f>+INDEX('Monthy Targets'!AA:AA,MATCH(FY2018_ALL_Targets!$B248,'Monthy Targets'!$B:$B,0))</f>
        <v>0</v>
      </c>
      <c r="CF248" s="14">
        <f>+INDEX('Monthy Targets'!AB:AB,MATCH(FY2018_ALL_Targets!$B248,'Monthy Targets'!$B:$B,0))</f>
        <v>0</v>
      </c>
      <c r="CG248" s="14">
        <f>+INDEX('Monthy Targets'!AC:AC,MATCH(FY2018_ALL_Targets!$B248,'Monthy Targets'!$B:$B,0))</f>
        <v>0</v>
      </c>
      <c r="CH248" s="14">
        <f>+INDEX('Monthy Targets'!AD:AD,MATCH(FY2018_ALL_Targets!$B248,'Monthy Targets'!$B:$B,0))</f>
        <v>0</v>
      </c>
      <c r="CI248" s="14">
        <f>+INDEX('Monthy Targets'!AE:AE,MATCH(FY2018_ALL_Targets!$B248,'Monthy Targets'!$B:$B,0))</f>
        <v>0</v>
      </c>
      <c r="CJ248" s="14">
        <f>+INDEX('Monthy Targets'!AF:AF,MATCH(FY2018_ALL_Targets!$B248,'Monthy Targets'!$B:$B,0))</f>
        <v>0</v>
      </c>
      <c r="CK248" s="14">
        <f>+INDEX('Monthy Targets'!AG:AG,MATCH(FY2018_ALL_Targets!$B248,'Monthy Targets'!$B:$B,0))</f>
        <v>0</v>
      </c>
      <c r="CL248" s="14">
        <v>0.68</v>
      </c>
      <c r="CM248" s="14">
        <v>0.68</v>
      </c>
      <c r="CN248" s="14">
        <v>0.68</v>
      </c>
      <c r="CO248" s="14">
        <v>0</v>
      </c>
      <c r="DB248" s="14">
        <v>1.26</v>
      </c>
      <c r="DC248" s="14">
        <v>1.26</v>
      </c>
      <c r="DD248" s="14">
        <v>1.26</v>
      </c>
      <c r="DE248" s="14">
        <v>0</v>
      </c>
      <c r="DR248" s="14">
        <v>1.71</v>
      </c>
      <c r="DV248" s="12">
        <f t="shared" si="10"/>
        <v>0</v>
      </c>
      <c r="DW248" s="12">
        <f t="shared" si="11"/>
        <v>0</v>
      </c>
      <c r="DX248" s="12">
        <f t="shared" si="12"/>
        <v>0</v>
      </c>
    </row>
    <row r="249" spans="1:128" x14ac:dyDescent="0.25">
      <c r="A249" s="293">
        <v>4376</v>
      </c>
      <c r="B249" s="293">
        <v>675490</v>
      </c>
      <c r="C249" s="293">
        <v>1026193</v>
      </c>
      <c r="D249" s="14">
        <v>1447668538</v>
      </c>
      <c r="F249" s="27" t="s">
        <v>1296</v>
      </c>
      <c r="G249" s="12" t="s">
        <v>646</v>
      </c>
      <c r="H249" s="27" t="s">
        <v>1433</v>
      </c>
      <c r="I249" s="12" t="s">
        <v>647</v>
      </c>
      <c r="J249" s="13">
        <v>3.4129692832764499E-2</v>
      </c>
      <c r="K249" s="13">
        <v>5.5214723926380403E-2</v>
      </c>
      <c r="L249" s="13">
        <v>0</v>
      </c>
      <c r="M249" s="13">
        <v>5.1194539249146798E-2</v>
      </c>
      <c r="N249" s="13">
        <v>3.3538610000000003E-2</v>
      </c>
      <c r="O249" s="13">
        <v>5.6668459999999997E-2</v>
      </c>
      <c r="P249" s="13">
        <v>5.2596600000000002E-3</v>
      </c>
      <c r="Q249" s="13">
        <v>0.16064707</v>
      </c>
      <c r="R249" s="13">
        <v>3.3549488054607501E-2</v>
      </c>
      <c r="S249" s="13">
        <v>5.6668459999999997E-2</v>
      </c>
      <c r="T249" s="13">
        <v>5.2596600000000002E-3</v>
      </c>
      <c r="U249" s="13">
        <v>0.16064707</v>
      </c>
      <c r="V249" s="13">
        <v>3.3538610000000003E-2</v>
      </c>
      <c r="W249" s="13">
        <v>5.6668459999999997E-2</v>
      </c>
      <c r="X249" s="13">
        <v>5.2596600000000002E-3</v>
      </c>
      <c r="Y249" s="13">
        <v>0.16064707</v>
      </c>
      <c r="Z249" s="13">
        <v>3.3538610000000003E-2</v>
      </c>
      <c r="AA249" s="13">
        <v>5.6668459999999997E-2</v>
      </c>
      <c r="AB249" s="13">
        <v>5.2596600000000002E-3</v>
      </c>
      <c r="AC249" s="13">
        <v>0.16064707</v>
      </c>
      <c r="AD249" s="13">
        <v>3.3538610000000003E-2</v>
      </c>
      <c r="AE249" s="13">
        <v>5.6668459999999997E-2</v>
      </c>
      <c r="AF249" s="13">
        <v>5.2596600000000002E-3</v>
      </c>
      <c r="AG249" s="13">
        <v>0.16064707</v>
      </c>
      <c r="AH249" s="13">
        <v>3.3538610000000003E-2</v>
      </c>
      <c r="AI249" s="13">
        <v>5.6668459999999997E-2</v>
      </c>
      <c r="AJ249" s="13">
        <v>5.2596600000000002E-3</v>
      </c>
      <c r="AK249" s="13">
        <v>0.16064707</v>
      </c>
      <c r="AL249" s="13">
        <v>3.3538610000000003E-2</v>
      </c>
      <c r="AM249" s="13">
        <v>5.6668459999999997E-2</v>
      </c>
      <c r="AN249" s="13">
        <v>5.2596600000000002E-3</v>
      </c>
      <c r="AO249" s="13">
        <v>0.16064707</v>
      </c>
      <c r="AP249" s="13">
        <v>3.3538610000000003E-2</v>
      </c>
      <c r="AQ249" s="13">
        <v>5.6668459999999997E-2</v>
      </c>
      <c r="AR249" s="13">
        <v>5.2596600000000002E-3</v>
      </c>
      <c r="AS249" s="13">
        <v>0.16064707</v>
      </c>
      <c r="AT249" s="13">
        <v>3.3538610000000003E-2</v>
      </c>
      <c r="AU249" s="13">
        <v>5.6668459999999997E-2</v>
      </c>
      <c r="AV249" s="13">
        <v>5.2596600000000002E-3</v>
      </c>
      <c r="AW249" s="13">
        <v>0.16064707</v>
      </c>
      <c r="AX249" s="13">
        <v>0</v>
      </c>
      <c r="AY249" s="13">
        <v>6.6666666666666693E-2</v>
      </c>
      <c r="AZ249" s="13">
        <v>0</v>
      </c>
      <c r="BA249" s="13">
        <v>6.25E-2</v>
      </c>
      <c r="BB249" s="13"/>
      <c r="BC249" s="13"/>
      <c r="BD249" s="13"/>
      <c r="BE249" s="13"/>
      <c r="BF249" s="13"/>
      <c r="BG249" s="13"/>
      <c r="BH249" s="13"/>
      <c r="BI249" s="13"/>
      <c r="BJ249" s="13"/>
      <c r="BK249" s="13"/>
      <c r="BL249" s="13"/>
      <c r="BM249" s="13"/>
      <c r="BN249" s="13"/>
      <c r="BO249" s="13"/>
      <c r="BP249" s="13"/>
      <c r="BQ249" s="13"/>
      <c r="BR249" s="13"/>
      <c r="BS249" s="13"/>
      <c r="BT249" s="13"/>
      <c r="BU249" s="13"/>
      <c r="BV249" s="13"/>
      <c r="BW249" s="13"/>
      <c r="BX249" s="13"/>
      <c r="BY249" s="13"/>
      <c r="BZ249" s="14">
        <f>+INDEX('Monthy Targets'!V:V,MATCH(FY2018_ALL_Targets!$B249,'Monthy Targets'!$B:$B,0))</f>
        <v>4.6500000000000004</v>
      </c>
      <c r="CA249" s="14">
        <f>+INDEX('Monthy Targets'!W:W,MATCH(FY2018_ALL_Targets!$B249,'Monthy Targets'!$B:$B,0))</f>
        <v>4.6500000000000004</v>
      </c>
      <c r="CB249" s="14">
        <f>+INDEX('Monthy Targets'!X:X,MATCH(FY2018_ALL_Targets!$B249,'Monthy Targets'!$B:$B,0))</f>
        <v>4.6500000000000004</v>
      </c>
      <c r="CC249" s="14">
        <f>+INDEX('Monthy Targets'!Y:Y,MATCH(FY2018_ALL_Targets!$B249,'Monthy Targets'!$B:$B,0))</f>
        <v>4.6500000000000004</v>
      </c>
      <c r="CD249" s="14">
        <f>+INDEX('Monthy Targets'!Z:Z,MATCH(FY2018_ALL_Targets!$B249,'Monthy Targets'!$B:$B,0))</f>
        <v>4.6500000000000004</v>
      </c>
      <c r="CE249" s="14">
        <f>+INDEX('Monthy Targets'!AA:AA,MATCH(FY2018_ALL_Targets!$B249,'Monthy Targets'!$B:$B,0))</f>
        <v>0</v>
      </c>
      <c r="CF249" s="14">
        <f>+INDEX('Monthy Targets'!AB:AB,MATCH(FY2018_ALL_Targets!$B249,'Monthy Targets'!$B:$B,0))</f>
        <v>0</v>
      </c>
      <c r="CG249" s="14">
        <f>+INDEX('Monthy Targets'!AC:AC,MATCH(FY2018_ALL_Targets!$B249,'Monthy Targets'!$B:$B,0))</f>
        <v>0</v>
      </c>
      <c r="CH249" s="14">
        <f>+INDEX('Monthy Targets'!AD:AD,MATCH(FY2018_ALL_Targets!$B249,'Monthy Targets'!$B:$B,0))</f>
        <v>0</v>
      </c>
      <c r="CI249" s="14">
        <f>+INDEX('Monthy Targets'!AE:AE,MATCH(FY2018_ALL_Targets!$B249,'Monthy Targets'!$B:$B,0))</f>
        <v>0</v>
      </c>
      <c r="CJ249" s="14">
        <f>+INDEX('Monthy Targets'!AF:AF,MATCH(FY2018_ALL_Targets!$B249,'Monthy Targets'!$B:$B,0))</f>
        <v>0</v>
      </c>
      <c r="CK249" s="14">
        <f>+INDEX('Monthy Targets'!AG:AG,MATCH(FY2018_ALL_Targets!$B249,'Monthy Targets'!$B:$B,0))</f>
        <v>0</v>
      </c>
      <c r="CL249" s="14">
        <v>0.31</v>
      </c>
      <c r="CM249" s="14">
        <v>0</v>
      </c>
      <c r="CN249" s="14">
        <v>0.31</v>
      </c>
      <c r="CO249" s="14">
        <v>0.31</v>
      </c>
      <c r="DB249" s="14">
        <v>0.57999999999999996</v>
      </c>
      <c r="DC249" s="14">
        <v>0</v>
      </c>
      <c r="DD249" s="14">
        <v>0.57999999999999996</v>
      </c>
      <c r="DE249" s="14">
        <v>0.57999999999999996</v>
      </c>
      <c r="DR249" s="14">
        <v>0.78</v>
      </c>
      <c r="DV249" s="12">
        <f t="shared" si="10"/>
        <v>0</v>
      </c>
      <c r="DW249" s="12">
        <f t="shared" si="11"/>
        <v>0</v>
      </c>
      <c r="DX249" s="12">
        <f t="shared" si="12"/>
        <v>0</v>
      </c>
    </row>
    <row r="250" spans="1:128" x14ac:dyDescent="0.25">
      <c r="A250" s="293">
        <v>4062</v>
      </c>
      <c r="B250" s="293">
        <v>675493</v>
      </c>
      <c r="C250" s="293">
        <v>1026169</v>
      </c>
      <c r="D250" s="14">
        <v>1235538513</v>
      </c>
      <c r="F250" s="27" t="s">
        <v>1279</v>
      </c>
      <c r="G250" s="12" t="s">
        <v>164</v>
      </c>
      <c r="H250" s="27" t="s">
        <v>1433</v>
      </c>
      <c r="I250" s="12" t="s">
        <v>165</v>
      </c>
      <c r="J250" s="13">
        <v>8.6206896551724102E-2</v>
      </c>
      <c r="K250" s="13">
        <v>5.1546391752577303E-2</v>
      </c>
      <c r="L250" s="13">
        <v>0</v>
      </c>
      <c r="M250" s="13">
        <v>0.26896551724137902</v>
      </c>
      <c r="N250" s="13">
        <v>3.3538610000000003E-2</v>
      </c>
      <c r="O250" s="13">
        <v>5.6668459999999997E-2</v>
      </c>
      <c r="P250" s="13">
        <v>5.2596600000000002E-3</v>
      </c>
      <c r="Q250" s="13">
        <v>0.16064707</v>
      </c>
      <c r="R250" s="13">
        <v>8.4741379310344797E-2</v>
      </c>
      <c r="S250" s="13">
        <v>5.6668459999999997E-2</v>
      </c>
      <c r="T250" s="13">
        <v>5.2596600000000002E-3</v>
      </c>
      <c r="U250" s="13">
        <v>0.26439310344827599</v>
      </c>
      <c r="V250" s="13">
        <v>8.18965517241379E-2</v>
      </c>
      <c r="W250" s="13">
        <v>5.6668459999999997E-2</v>
      </c>
      <c r="X250" s="13">
        <v>5.2596600000000002E-3</v>
      </c>
      <c r="Y250" s="13">
        <v>0.25551724137930998</v>
      </c>
      <c r="Z250" s="13">
        <v>8.3275862068965506E-2</v>
      </c>
      <c r="AA250" s="13">
        <v>5.6668459999999997E-2</v>
      </c>
      <c r="AB250" s="13">
        <v>5.2596600000000002E-3</v>
      </c>
      <c r="AC250" s="13">
        <v>0.25982068965517202</v>
      </c>
      <c r="AD250" s="13">
        <v>7.7586206896551699E-2</v>
      </c>
      <c r="AE250" s="13">
        <v>5.6668459999999997E-2</v>
      </c>
      <c r="AF250" s="13">
        <v>5.2596600000000002E-3</v>
      </c>
      <c r="AG250" s="13">
        <v>0.242068965517241</v>
      </c>
      <c r="AH250" s="13">
        <v>8.1810344827586201E-2</v>
      </c>
      <c r="AI250" s="13">
        <v>5.6668459999999997E-2</v>
      </c>
      <c r="AJ250" s="13">
        <v>5.2596600000000002E-3</v>
      </c>
      <c r="AK250" s="13">
        <v>0.255248275862069</v>
      </c>
      <c r="AL250" s="13">
        <v>7.3275862068965497E-2</v>
      </c>
      <c r="AM250" s="13">
        <v>5.6668459999999997E-2</v>
      </c>
      <c r="AN250" s="13">
        <v>5.2596600000000002E-3</v>
      </c>
      <c r="AO250" s="13">
        <v>0.22862068965517199</v>
      </c>
      <c r="AP250" s="13">
        <v>8.0172413793103497E-2</v>
      </c>
      <c r="AQ250" s="13">
        <v>5.6668459999999997E-2</v>
      </c>
      <c r="AR250" s="13">
        <v>5.2596600000000002E-3</v>
      </c>
      <c r="AS250" s="13">
        <v>0.25013793103448301</v>
      </c>
      <c r="AT250" s="13">
        <v>6.8965517241379296E-2</v>
      </c>
      <c r="AU250" s="13">
        <v>5.6668459999999997E-2</v>
      </c>
      <c r="AV250" s="13">
        <v>5.2596600000000002E-3</v>
      </c>
      <c r="AW250" s="13">
        <v>0.21517241379310301</v>
      </c>
      <c r="AX250" s="13">
        <v>2.3809523809523801E-2</v>
      </c>
      <c r="AY250" s="13">
        <v>4.1666666666666699E-2</v>
      </c>
      <c r="AZ250" s="13">
        <v>0</v>
      </c>
      <c r="BA250" s="13">
        <v>0.21621621621621601</v>
      </c>
      <c r="BB250" s="13"/>
      <c r="BC250" s="13"/>
      <c r="BD250" s="13"/>
      <c r="BE250" s="13"/>
      <c r="BF250" s="13"/>
      <c r="BG250" s="13"/>
      <c r="BH250" s="13"/>
      <c r="BI250" s="13"/>
      <c r="BJ250" s="13"/>
      <c r="BK250" s="13"/>
      <c r="BL250" s="13"/>
      <c r="BM250" s="13"/>
      <c r="BN250" s="13"/>
      <c r="BO250" s="13"/>
      <c r="BP250" s="13"/>
      <c r="BQ250" s="13"/>
      <c r="BR250" s="13"/>
      <c r="BS250" s="13"/>
      <c r="BT250" s="13"/>
      <c r="BU250" s="13"/>
      <c r="BV250" s="13"/>
      <c r="BW250" s="13"/>
      <c r="BX250" s="13"/>
      <c r="BY250" s="13"/>
      <c r="BZ250" s="14">
        <f>+INDEX('Monthy Targets'!V:V,MATCH(FY2018_ALL_Targets!$B250,'Monthy Targets'!$B:$B,0))</f>
        <v>3.11</v>
      </c>
      <c r="CA250" s="14">
        <f>+INDEX('Monthy Targets'!W:W,MATCH(FY2018_ALL_Targets!$B250,'Monthy Targets'!$B:$B,0))</f>
        <v>3.11</v>
      </c>
      <c r="CB250" s="14">
        <f>+INDEX('Monthy Targets'!X:X,MATCH(FY2018_ALL_Targets!$B250,'Monthy Targets'!$B:$B,0))</f>
        <v>3.11</v>
      </c>
      <c r="CC250" s="14">
        <f>+INDEX('Monthy Targets'!Y:Y,MATCH(FY2018_ALL_Targets!$B250,'Monthy Targets'!$B:$B,0))</f>
        <v>3.11</v>
      </c>
      <c r="CD250" s="14">
        <f>+INDEX('Monthy Targets'!Z:Z,MATCH(FY2018_ALL_Targets!$B250,'Monthy Targets'!$B:$B,0))</f>
        <v>3.11</v>
      </c>
      <c r="CE250" s="14">
        <f>+INDEX('Monthy Targets'!AA:AA,MATCH(FY2018_ALL_Targets!$B250,'Monthy Targets'!$B:$B,0))</f>
        <v>0</v>
      </c>
      <c r="CF250" s="14">
        <f>+INDEX('Monthy Targets'!AB:AB,MATCH(FY2018_ALL_Targets!$B250,'Monthy Targets'!$B:$B,0))</f>
        <v>0</v>
      </c>
      <c r="CG250" s="14">
        <f>+INDEX('Monthy Targets'!AC:AC,MATCH(FY2018_ALL_Targets!$B250,'Monthy Targets'!$B:$B,0))</f>
        <v>0</v>
      </c>
      <c r="CH250" s="14">
        <f>+INDEX('Monthy Targets'!AD:AD,MATCH(FY2018_ALL_Targets!$B250,'Monthy Targets'!$B:$B,0))</f>
        <v>0</v>
      </c>
      <c r="CI250" s="14">
        <f>+INDEX('Monthy Targets'!AE:AE,MATCH(FY2018_ALL_Targets!$B250,'Monthy Targets'!$B:$B,0))</f>
        <v>0</v>
      </c>
      <c r="CJ250" s="14">
        <f>+INDEX('Monthy Targets'!AF:AF,MATCH(FY2018_ALL_Targets!$B250,'Monthy Targets'!$B:$B,0))</f>
        <v>0</v>
      </c>
      <c r="CK250" s="14">
        <f>+INDEX('Monthy Targets'!AG:AG,MATCH(FY2018_ALL_Targets!$B250,'Monthy Targets'!$B:$B,0))</f>
        <v>0</v>
      </c>
      <c r="CL250" s="14">
        <v>0.21</v>
      </c>
      <c r="CM250" s="14">
        <v>0.21</v>
      </c>
      <c r="CN250" s="14">
        <v>0.21</v>
      </c>
      <c r="CO250" s="14">
        <v>0.21</v>
      </c>
      <c r="DB250" s="14">
        <v>0.38</v>
      </c>
      <c r="DC250" s="14">
        <v>0.38</v>
      </c>
      <c r="DD250" s="14">
        <v>0.38</v>
      </c>
      <c r="DE250" s="14">
        <v>0.38</v>
      </c>
      <c r="DR250" s="14">
        <v>0.57999999999999996</v>
      </c>
      <c r="DV250" s="12">
        <f t="shared" si="10"/>
        <v>0</v>
      </c>
      <c r="DW250" s="12">
        <f t="shared" si="11"/>
        <v>0</v>
      </c>
      <c r="DX250" s="12">
        <f t="shared" si="12"/>
        <v>0</v>
      </c>
    </row>
    <row r="251" spans="1:128" x14ac:dyDescent="0.25">
      <c r="A251" s="293">
        <v>4705</v>
      </c>
      <c r="B251" s="293">
        <v>675495</v>
      </c>
      <c r="C251" s="293">
        <v>1026681</v>
      </c>
      <c r="D251" s="14">
        <v>1992193767</v>
      </c>
      <c r="F251" s="27" t="s">
        <v>1279</v>
      </c>
      <c r="G251" s="12" t="s">
        <v>788</v>
      </c>
      <c r="H251" s="27" t="s">
        <v>1421</v>
      </c>
      <c r="I251" s="12" t="s">
        <v>789</v>
      </c>
      <c r="J251" s="13">
        <v>1.4792899408284E-2</v>
      </c>
      <c r="K251" s="13">
        <v>0.115</v>
      </c>
      <c r="L251" s="13">
        <v>0</v>
      </c>
      <c r="M251" s="13">
        <v>0.18126888217522699</v>
      </c>
      <c r="N251" s="13">
        <v>3.3538610000000003E-2</v>
      </c>
      <c r="O251" s="13">
        <v>5.6668459999999997E-2</v>
      </c>
      <c r="P251" s="13">
        <v>5.2596600000000002E-3</v>
      </c>
      <c r="Q251" s="13">
        <v>0.16064707</v>
      </c>
      <c r="R251" s="13">
        <v>3.3538610000000003E-2</v>
      </c>
      <c r="S251" s="13">
        <v>0.11304500000000001</v>
      </c>
      <c r="T251" s="13">
        <v>5.2596600000000002E-3</v>
      </c>
      <c r="U251" s="13">
        <v>0.17818731117824799</v>
      </c>
      <c r="V251" s="13">
        <v>3.3538610000000003E-2</v>
      </c>
      <c r="W251" s="13">
        <v>0.10925</v>
      </c>
      <c r="X251" s="13">
        <v>5.2596600000000002E-3</v>
      </c>
      <c r="Y251" s="13">
        <v>0.17220543806646499</v>
      </c>
      <c r="Z251" s="13">
        <v>3.3538610000000003E-2</v>
      </c>
      <c r="AA251" s="13">
        <v>0.11108999999999999</v>
      </c>
      <c r="AB251" s="13">
        <v>5.2596600000000002E-3</v>
      </c>
      <c r="AC251" s="13">
        <v>0.17510574018126901</v>
      </c>
      <c r="AD251" s="13">
        <v>3.3538610000000003E-2</v>
      </c>
      <c r="AE251" s="13">
        <v>0.10349999999999999</v>
      </c>
      <c r="AF251" s="13">
        <v>5.2596600000000002E-3</v>
      </c>
      <c r="AG251" s="13">
        <v>0.16314199395770401</v>
      </c>
      <c r="AH251" s="13">
        <v>3.3538610000000003E-2</v>
      </c>
      <c r="AI251" s="13">
        <v>0.109135</v>
      </c>
      <c r="AJ251" s="13">
        <v>5.2596600000000002E-3</v>
      </c>
      <c r="AK251" s="13">
        <v>0.17202416918429</v>
      </c>
      <c r="AL251" s="13">
        <v>3.3538610000000003E-2</v>
      </c>
      <c r="AM251" s="13">
        <v>9.7750000000000004E-2</v>
      </c>
      <c r="AN251" s="13">
        <v>5.2596600000000002E-3</v>
      </c>
      <c r="AO251" s="13">
        <v>0.16064707</v>
      </c>
      <c r="AP251" s="13">
        <v>3.3538610000000003E-2</v>
      </c>
      <c r="AQ251" s="13">
        <v>0.10695</v>
      </c>
      <c r="AR251" s="13">
        <v>5.2596600000000002E-3</v>
      </c>
      <c r="AS251" s="13">
        <v>0.168580060422961</v>
      </c>
      <c r="AT251" s="13">
        <v>3.3538610000000003E-2</v>
      </c>
      <c r="AU251" s="13">
        <v>9.1999999999999998E-2</v>
      </c>
      <c r="AV251" s="13">
        <v>5.2596600000000002E-3</v>
      </c>
      <c r="AW251" s="13">
        <v>0.16064707</v>
      </c>
      <c r="AX251" s="13">
        <v>5.5555555555555601E-2</v>
      </c>
      <c r="AY251" s="13">
        <v>0.14285714285714299</v>
      </c>
      <c r="AZ251" s="13">
        <v>0</v>
      </c>
      <c r="BA251" s="13">
        <v>9.7222222222222196E-2</v>
      </c>
      <c r="BB251" s="13"/>
      <c r="BC251" s="13"/>
      <c r="BD251" s="13"/>
      <c r="BE251" s="13"/>
      <c r="BF251" s="13"/>
      <c r="BG251" s="13"/>
      <c r="BH251" s="13"/>
      <c r="BI251" s="13"/>
      <c r="BJ251" s="13"/>
      <c r="BK251" s="13"/>
      <c r="BL251" s="13"/>
      <c r="BM251" s="13"/>
      <c r="BN251" s="13"/>
      <c r="BO251" s="13"/>
      <c r="BP251" s="13"/>
      <c r="BQ251" s="13"/>
      <c r="BR251" s="13"/>
      <c r="BS251" s="13"/>
      <c r="BT251" s="13"/>
      <c r="BU251" s="13"/>
      <c r="BV251" s="13"/>
      <c r="BW251" s="13"/>
      <c r="BX251" s="13"/>
      <c r="BY251" s="13"/>
      <c r="BZ251" s="14">
        <f>+INDEX('Monthy Targets'!V:V,MATCH(FY2018_ALL_Targets!$B251,'Monthy Targets'!$B:$B,0))</f>
        <v>6.16</v>
      </c>
      <c r="CA251" s="14">
        <f>+INDEX('Monthy Targets'!W:W,MATCH(FY2018_ALL_Targets!$B251,'Monthy Targets'!$B:$B,0))</f>
        <v>6.16</v>
      </c>
      <c r="CB251" s="14">
        <f>+INDEX('Monthy Targets'!X:X,MATCH(FY2018_ALL_Targets!$B251,'Monthy Targets'!$B:$B,0))</f>
        <v>6.16</v>
      </c>
      <c r="CC251" s="14">
        <f>+INDEX('Monthy Targets'!Y:Y,MATCH(FY2018_ALL_Targets!$B251,'Monthy Targets'!$B:$B,0))</f>
        <v>6.16</v>
      </c>
      <c r="CD251" s="14">
        <f>+INDEX('Monthy Targets'!Z:Z,MATCH(FY2018_ALL_Targets!$B251,'Monthy Targets'!$B:$B,0))</f>
        <v>6.16</v>
      </c>
      <c r="CE251" s="14">
        <f>+INDEX('Monthy Targets'!AA:AA,MATCH(FY2018_ALL_Targets!$B251,'Monthy Targets'!$B:$B,0))</f>
        <v>0</v>
      </c>
      <c r="CF251" s="14">
        <f>+INDEX('Monthy Targets'!AB:AB,MATCH(FY2018_ALL_Targets!$B251,'Monthy Targets'!$B:$B,0))</f>
        <v>0</v>
      </c>
      <c r="CG251" s="14">
        <f>+INDEX('Monthy Targets'!AC:AC,MATCH(FY2018_ALL_Targets!$B251,'Monthy Targets'!$B:$B,0))</f>
        <v>0</v>
      </c>
      <c r="CH251" s="14">
        <f>+INDEX('Monthy Targets'!AD:AD,MATCH(FY2018_ALL_Targets!$B251,'Monthy Targets'!$B:$B,0))</f>
        <v>0</v>
      </c>
      <c r="CI251" s="14">
        <f>+INDEX('Monthy Targets'!AE:AE,MATCH(FY2018_ALL_Targets!$B251,'Monthy Targets'!$B:$B,0))</f>
        <v>0</v>
      </c>
      <c r="CJ251" s="14">
        <f>+INDEX('Monthy Targets'!AF:AF,MATCH(FY2018_ALL_Targets!$B251,'Monthy Targets'!$B:$B,0))</f>
        <v>0</v>
      </c>
      <c r="CK251" s="14">
        <f>+INDEX('Monthy Targets'!AG:AG,MATCH(FY2018_ALL_Targets!$B251,'Monthy Targets'!$B:$B,0))</f>
        <v>0</v>
      </c>
      <c r="CL251" s="14">
        <v>0</v>
      </c>
      <c r="CM251" s="14">
        <v>0</v>
      </c>
      <c r="CN251" s="14">
        <v>0.41</v>
      </c>
      <c r="CO251" s="14">
        <v>0.41</v>
      </c>
      <c r="DB251" s="14">
        <v>0</v>
      </c>
      <c r="DC251" s="14">
        <v>0</v>
      </c>
      <c r="DD251" s="14">
        <v>0.76</v>
      </c>
      <c r="DE251" s="14">
        <v>0.76</v>
      </c>
      <c r="DR251" s="14">
        <v>0.91</v>
      </c>
      <c r="DV251" s="12">
        <f t="shared" si="10"/>
        <v>0</v>
      </c>
      <c r="DW251" s="12">
        <f t="shared" si="11"/>
        <v>0</v>
      </c>
      <c r="DX251" s="12">
        <f t="shared" si="12"/>
        <v>0</v>
      </c>
    </row>
    <row r="252" spans="1:128" x14ac:dyDescent="0.25">
      <c r="A252" s="293">
        <v>4200</v>
      </c>
      <c r="B252" s="293">
        <v>675497</v>
      </c>
      <c r="C252" s="293">
        <v>1015118</v>
      </c>
      <c r="D252" s="14">
        <v>1295934354</v>
      </c>
      <c r="F252" s="27" t="s">
        <v>1258</v>
      </c>
      <c r="G252" s="12" t="s">
        <v>176</v>
      </c>
      <c r="H252" s="27" t="s">
        <v>1457</v>
      </c>
      <c r="I252" s="12" t="s">
        <v>177</v>
      </c>
      <c r="J252" s="13">
        <v>0.10101010101010099</v>
      </c>
      <c r="K252" s="13">
        <v>0.169014084507042</v>
      </c>
      <c r="L252" s="13">
        <v>3.5353535353535401E-2</v>
      </c>
      <c r="M252" s="13">
        <v>0.59090909090909105</v>
      </c>
      <c r="N252" s="13">
        <v>3.3538610000000003E-2</v>
      </c>
      <c r="O252" s="13">
        <v>5.6668459999999997E-2</v>
      </c>
      <c r="P252" s="13">
        <v>5.2596600000000002E-3</v>
      </c>
      <c r="Q252" s="13">
        <v>0.16064707</v>
      </c>
      <c r="R252" s="13">
        <v>9.9292929292929294E-2</v>
      </c>
      <c r="S252" s="13">
        <v>0.16614084507042301</v>
      </c>
      <c r="T252" s="13">
        <v>3.4752525252525299E-2</v>
      </c>
      <c r="U252" s="13">
        <v>0.58086363636363603</v>
      </c>
      <c r="V252" s="13">
        <v>9.5959595959595995E-2</v>
      </c>
      <c r="W252" s="13">
        <v>0.16056338028169001</v>
      </c>
      <c r="X252" s="13">
        <v>3.3585858585858601E-2</v>
      </c>
      <c r="Y252" s="13">
        <v>0.56136363636363595</v>
      </c>
      <c r="Z252" s="13">
        <v>9.7575757575757593E-2</v>
      </c>
      <c r="AA252" s="13">
        <v>0.16326760563380299</v>
      </c>
      <c r="AB252" s="13">
        <v>3.4151515151515099E-2</v>
      </c>
      <c r="AC252" s="13">
        <v>0.570818181818182</v>
      </c>
      <c r="AD252" s="13">
        <v>9.0909090909090898E-2</v>
      </c>
      <c r="AE252" s="13">
        <v>0.15211267605633799</v>
      </c>
      <c r="AF252" s="13">
        <v>3.1818181818181801E-2</v>
      </c>
      <c r="AG252" s="13">
        <v>0.53181818181818197</v>
      </c>
      <c r="AH252" s="13">
        <v>9.5858585858585907E-2</v>
      </c>
      <c r="AI252" s="13">
        <v>0.160394366197183</v>
      </c>
      <c r="AJ252" s="13">
        <v>3.3550505050504997E-2</v>
      </c>
      <c r="AK252" s="13">
        <v>0.56077272727272698</v>
      </c>
      <c r="AL252" s="13">
        <v>8.5858585858585898E-2</v>
      </c>
      <c r="AM252" s="13">
        <v>0.143661971830986</v>
      </c>
      <c r="AN252" s="13">
        <v>3.0050505050505098E-2</v>
      </c>
      <c r="AO252" s="13">
        <v>0.50227272727272698</v>
      </c>
      <c r="AP252" s="13">
        <v>9.3939393939393906E-2</v>
      </c>
      <c r="AQ252" s="13">
        <v>0.157183098591549</v>
      </c>
      <c r="AR252" s="13">
        <v>3.2878787878787903E-2</v>
      </c>
      <c r="AS252" s="13">
        <v>0.549545454545455</v>
      </c>
      <c r="AT252" s="13">
        <v>8.0808080808080801E-2</v>
      </c>
      <c r="AU252" s="13">
        <v>0.13521126760563401</v>
      </c>
      <c r="AV252" s="13">
        <v>2.8282828282828298E-2</v>
      </c>
      <c r="AW252" s="13">
        <v>0.472727272727273</v>
      </c>
      <c r="AX252" s="13">
        <v>0.04</v>
      </c>
      <c r="AY252" s="13" t="s">
        <v>3345</v>
      </c>
      <c r="AZ252" s="13">
        <v>0</v>
      </c>
      <c r="BA252" s="13">
        <v>0.47368421052631599</v>
      </c>
      <c r="BB252" s="13"/>
      <c r="BC252" s="13"/>
      <c r="BD252" s="13"/>
      <c r="BE252" s="13"/>
      <c r="BF252" s="13"/>
      <c r="BG252" s="13"/>
      <c r="BH252" s="13"/>
      <c r="BI252" s="13"/>
      <c r="BJ252" s="13"/>
      <c r="BK252" s="13"/>
      <c r="BL252" s="13"/>
      <c r="BM252" s="13"/>
      <c r="BN252" s="13"/>
      <c r="BO252" s="13"/>
      <c r="BP252" s="13"/>
      <c r="BQ252" s="13"/>
      <c r="BR252" s="13"/>
      <c r="BS252" s="13"/>
      <c r="BT252" s="13"/>
      <c r="BU252" s="13"/>
      <c r="BV252" s="13"/>
      <c r="BW252" s="13"/>
      <c r="BX252" s="13"/>
      <c r="BY252" s="13"/>
      <c r="BZ252" s="14">
        <f>+INDEX('Monthy Targets'!V:V,MATCH(FY2018_ALL_Targets!$B252,'Monthy Targets'!$B:$B,0))</f>
        <v>0</v>
      </c>
      <c r="CA252" s="14">
        <f>+INDEX('Monthy Targets'!W:W,MATCH(FY2018_ALL_Targets!$B252,'Monthy Targets'!$B:$B,0))</f>
        <v>0</v>
      </c>
      <c r="CB252" s="14">
        <f>+INDEX('Monthy Targets'!X:X,MATCH(FY2018_ALL_Targets!$B252,'Monthy Targets'!$B:$B,0))</f>
        <v>0</v>
      </c>
      <c r="CC252" s="14">
        <f>+INDEX('Monthy Targets'!Y:Y,MATCH(FY2018_ALL_Targets!$B252,'Monthy Targets'!$B:$B,0))</f>
        <v>0</v>
      </c>
      <c r="CD252" s="14">
        <f>+INDEX('Monthy Targets'!Z:Z,MATCH(FY2018_ALL_Targets!$B252,'Monthy Targets'!$B:$B,0))</f>
        <v>0</v>
      </c>
      <c r="CE252" s="14">
        <f>+INDEX('Monthy Targets'!AA:AA,MATCH(FY2018_ALL_Targets!$B252,'Monthy Targets'!$B:$B,0))</f>
        <v>0</v>
      </c>
      <c r="CF252" s="14">
        <f>+INDEX('Monthy Targets'!AB:AB,MATCH(FY2018_ALL_Targets!$B252,'Monthy Targets'!$B:$B,0))</f>
        <v>0</v>
      </c>
      <c r="CG252" s="14">
        <f>+INDEX('Monthy Targets'!AC:AC,MATCH(FY2018_ALL_Targets!$B252,'Monthy Targets'!$B:$B,0))</f>
        <v>0</v>
      </c>
      <c r="CH252" s="14">
        <f>+INDEX('Monthy Targets'!AD:AD,MATCH(FY2018_ALL_Targets!$B252,'Monthy Targets'!$B:$B,0))</f>
        <v>0</v>
      </c>
      <c r="CI252" s="14">
        <f>+INDEX('Monthy Targets'!AE:AE,MATCH(FY2018_ALL_Targets!$B252,'Monthy Targets'!$B:$B,0))</f>
        <v>0</v>
      </c>
      <c r="CJ252" s="14">
        <f>+INDEX('Monthy Targets'!AF:AF,MATCH(FY2018_ALL_Targets!$B252,'Monthy Targets'!$B:$B,0))</f>
        <v>0</v>
      </c>
      <c r="CK252" s="14">
        <f>+INDEX('Monthy Targets'!AG:AG,MATCH(FY2018_ALL_Targets!$B252,'Monthy Targets'!$B:$B,0))</f>
        <v>0</v>
      </c>
      <c r="CL252" s="14">
        <v>0.35</v>
      </c>
      <c r="CM252" s="14">
        <v>0</v>
      </c>
      <c r="CN252" s="14">
        <v>0.35</v>
      </c>
      <c r="CO252" s="14">
        <v>0.35</v>
      </c>
      <c r="DB252" s="14">
        <v>0.64</v>
      </c>
      <c r="DC252" s="14">
        <v>0</v>
      </c>
      <c r="DD252" s="14">
        <v>0.64</v>
      </c>
      <c r="DE252" s="14">
        <v>0.64</v>
      </c>
      <c r="DR252" s="14">
        <v>0.32</v>
      </c>
      <c r="DV252" s="12">
        <f t="shared" si="10"/>
        <v>0</v>
      </c>
      <c r="DW252" s="12">
        <f t="shared" si="11"/>
        <v>0</v>
      </c>
      <c r="DX252" s="12">
        <f t="shared" si="12"/>
        <v>0</v>
      </c>
    </row>
    <row r="253" spans="1:128" x14ac:dyDescent="0.25">
      <c r="A253" s="293">
        <v>4383</v>
      </c>
      <c r="B253" s="293">
        <v>675498</v>
      </c>
      <c r="C253" s="293">
        <v>1026314</v>
      </c>
      <c r="D253" s="14">
        <v>1063509248</v>
      </c>
      <c r="F253" s="27" t="s">
        <v>1272</v>
      </c>
      <c r="G253" s="12" t="s">
        <v>650</v>
      </c>
      <c r="H253" s="27" t="s">
        <v>1420</v>
      </c>
      <c r="I253" s="12" t="s">
        <v>651</v>
      </c>
      <c r="J253" s="13">
        <v>4.0123456790123503E-2</v>
      </c>
      <c r="K253" s="13">
        <v>4.2553191489361701E-2</v>
      </c>
      <c r="L253" s="13">
        <v>0</v>
      </c>
      <c r="M253" s="13">
        <v>0.13125000000000001</v>
      </c>
      <c r="N253" s="13">
        <v>3.3538610000000003E-2</v>
      </c>
      <c r="O253" s="13">
        <v>5.6668459999999997E-2</v>
      </c>
      <c r="P253" s="13">
        <v>5.2596600000000002E-3</v>
      </c>
      <c r="Q253" s="13">
        <v>0.16064707</v>
      </c>
      <c r="R253" s="13">
        <v>3.9441358024691398E-2</v>
      </c>
      <c r="S253" s="13">
        <v>5.6668459999999997E-2</v>
      </c>
      <c r="T253" s="13">
        <v>5.2596600000000002E-3</v>
      </c>
      <c r="U253" s="13">
        <v>0.16064707</v>
      </c>
      <c r="V253" s="13">
        <v>3.8117283950617302E-2</v>
      </c>
      <c r="W253" s="13">
        <v>5.6668459999999997E-2</v>
      </c>
      <c r="X253" s="13">
        <v>5.2596600000000002E-3</v>
      </c>
      <c r="Y253" s="13">
        <v>0.16064707</v>
      </c>
      <c r="Z253" s="13">
        <v>3.8759259259259299E-2</v>
      </c>
      <c r="AA253" s="13">
        <v>5.6668459999999997E-2</v>
      </c>
      <c r="AB253" s="13">
        <v>5.2596600000000002E-3</v>
      </c>
      <c r="AC253" s="13">
        <v>0.16064707</v>
      </c>
      <c r="AD253" s="13">
        <v>3.6111111111111101E-2</v>
      </c>
      <c r="AE253" s="13">
        <v>5.6668459999999997E-2</v>
      </c>
      <c r="AF253" s="13">
        <v>5.2596600000000002E-3</v>
      </c>
      <c r="AG253" s="13">
        <v>0.16064707</v>
      </c>
      <c r="AH253" s="13">
        <v>3.80771604938272E-2</v>
      </c>
      <c r="AI253" s="13">
        <v>5.6668459999999997E-2</v>
      </c>
      <c r="AJ253" s="13">
        <v>5.2596600000000002E-3</v>
      </c>
      <c r="AK253" s="13">
        <v>0.16064707</v>
      </c>
      <c r="AL253" s="13">
        <v>3.41049382716049E-2</v>
      </c>
      <c r="AM253" s="13">
        <v>5.6668459999999997E-2</v>
      </c>
      <c r="AN253" s="13">
        <v>5.2596600000000002E-3</v>
      </c>
      <c r="AO253" s="13">
        <v>0.16064707</v>
      </c>
      <c r="AP253" s="13">
        <v>3.7314814814814801E-2</v>
      </c>
      <c r="AQ253" s="13">
        <v>5.6668459999999997E-2</v>
      </c>
      <c r="AR253" s="13">
        <v>5.2596600000000002E-3</v>
      </c>
      <c r="AS253" s="13">
        <v>0.16064707</v>
      </c>
      <c r="AT253" s="13">
        <v>3.3538610000000003E-2</v>
      </c>
      <c r="AU253" s="13">
        <v>5.6668459999999997E-2</v>
      </c>
      <c r="AV253" s="13">
        <v>5.2596600000000002E-3</v>
      </c>
      <c r="AW253" s="13">
        <v>0.16064707</v>
      </c>
      <c r="AX253" s="13">
        <v>8.3333333333333301E-2</v>
      </c>
      <c r="AY253" s="13">
        <v>0</v>
      </c>
      <c r="AZ253" s="13">
        <v>0</v>
      </c>
      <c r="BA253" s="13">
        <v>0.154929577464789</v>
      </c>
      <c r="BB253" s="13"/>
      <c r="BC253" s="13"/>
      <c r="BD253" s="13"/>
      <c r="BE253" s="13"/>
      <c r="BF253" s="13"/>
      <c r="BG253" s="13"/>
      <c r="BH253" s="13"/>
      <c r="BI253" s="13"/>
      <c r="BJ253" s="13"/>
      <c r="BK253" s="13"/>
      <c r="BL253" s="13"/>
      <c r="BM253" s="13"/>
      <c r="BN253" s="13"/>
      <c r="BO253" s="13"/>
      <c r="BP253" s="13"/>
      <c r="BQ253" s="13"/>
      <c r="BR253" s="13"/>
      <c r="BS253" s="13"/>
      <c r="BT253" s="13"/>
      <c r="BU253" s="13"/>
      <c r="BV253" s="13"/>
      <c r="BW253" s="13"/>
      <c r="BX253" s="13"/>
      <c r="BY253" s="13"/>
      <c r="BZ253" s="14">
        <f>+INDEX('Monthy Targets'!V:V,MATCH(FY2018_ALL_Targets!$B253,'Monthy Targets'!$B:$B,0))</f>
        <v>20.420000000000002</v>
      </c>
      <c r="CA253" s="14">
        <f>+INDEX('Monthy Targets'!W:W,MATCH(FY2018_ALL_Targets!$B253,'Monthy Targets'!$B:$B,0))</f>
        <v>20.420000000000002</v>
      </c>
      <c r="CB253" s="14">
        <f>+INDEX('Monthy Targets'!X:X,MATCH(FY2018_ALL_Targets!$B253,'Monthy Targets'!$B:$B,0))</f>
        <v>20.420000000000002</v>
      </c>
      <c r="CC253" s="14">
        <f>+INDEX('Monthy Targets'!Y:Y,MATCH(FY2018_ALL_Targets!$B253,'Monthy Targets'!$B:$B,0))</f>
        <v>20.420000000000002</v>
      </c>
      <c r="CD253" s="14">
        <f>+INDEX('Monthy Targets'!Z:Z,MATCH(FY2018_ALL_Targets!$B253,'Monthy Targets'!$B:$B,0))</f>
        <v>20.420000000000002</v>
      </c>
      <c r="CE253" s="14">
        <f>+INDEX('Monthy Targets'!AA:AA,MATCH(FY2018_ALL_Targets!$B253,'Monthy Targets'!$B:$B,0))</f>
        <v>0</v>
      </c>
      <c r="CF253" s="14">
        <f>+INDEX('Monthy Targets'!AB:AB,MATCH(FY2018_ALL_Targets!$B253,'Monthy Targets'!$B:$B,0))</f>
        <v>0</v>
      </c>
      <c r="CG253" s="14">
        <f>+INDEX('Monthy Targets'!AC:AC,MATCH(FY2018_ALL_Targets!$B253,'Monthy Targets'!$B:$B,0))</f>
        <v>0</v>
      </c>
      <c r="CH253" s="14">
        <f>+INDEX('Monthy Targets'!AD:AD,MATCH(FY2018_ALL_Targets!$B253,'Monthy Targets'!$B:$B,0))</f>
        <v>0</v>
      </c>
      <c r="CI253" s="14">
        <f>+INDEX('Monthy Targets'!AE:AE,MATCH(FY2018_ALL_Targets!$B253,'Monthy Targets'!$B:$B,0))</f>
        <v>0</v>
      </c>
      <c r="CJ253" s="14">
        <f>+INDEX('Monthy Targets'!AF:AF,MATCH(FY2018_ALL_Targets!$B253,'Monthy Targets'!$B:$B,0))</f>
        <v>0</v>
      </c>
      <c r="CK253" s="14">
        <f>+INDEX('Monthy Targets'!AG:AG,MATCH(FY2018_ALL_Targets!$B253,'Monthy Targets'!$B:$B,0))</f>
        <v>0</v>
      </c>
      <c r="CL253" s="14">
        <v>0</v>
      </c>
      <c r="CM253" s="14">
        <v>1.36</v>
      </c>
      <c r="CN253" s="14">
        <v>1.36</v>
      </c>
      <c r="CO253" s="14">
        <v>1.36</v>
      </c>
      <c r="DB253" s="14">
        <v>0</v>
      </c>
      <c r="DC253" s="14">
        <v>2.52</v>
      </c>
      <c r="DD253" s="14">
        <v>2.52</v>
      </c>
      <c r="DE253" s="14">
        <v>2.52</v>
      </c>
      <c r="DR253" s="14">
        <v>3.42</v>
      </c>
      <c r="DV253" s="12">
        <f t="shared" si="10"/>
        <v>0</v>
      </c>
      <c r="DW253" s="12">
        <f t="shared" si="11"/>
        <v>0</v>
      </c>
      <c r="DX253" s="12">
        <f t="shared" si="12"/>
        <v>0</v>
      </c>
    </row>
    <row r="254" spans="1:128" x14ac:dyDescent="0.25">
      <c r="A254" s="293">
        <v>4502</v>
      </c>
      <c r="B254" s="293">
        <v>675502</v>
      </c>
      <c r="C254" s="293">
        <v>1026686</v>
      </c>
      <c r="D254" s="14">
        <v>1811018286</v>
      </c>
      <c r="F254" s="27" t="s">
        <v>1267</v>
      </c>
      <c r="G254" s="12" t="s">
        <v>698</v>
      </c>
      <c r="H254" s="27" t="s">
        <v>1351</v>
      </c>
      <c r="I254" s="12" t="s">
        <v>699</v>
      </c>
      <c r="J254" s="13">
        <v>2.4691358024691398E-2</v>
      </c>
      <c r="K254" s="13">
        <v>5.10204081632653E-2</v>
      </c>
      <c r="L254" s="13">
        <v>0</v>
      </c>
      <c r="M254" s="13">
        <v>0.25196850393700798</v>
      </c>
      <c r="N254" s="13">
        <v>3.3538610000000003E-2</v>
      </c>
      <c r="O254" s="13">
        <v>5.6668459999999997E-2</v>
      </c>
      <c r="P254" s="13">
        <v>5.2596600000000002E-3</v>
      </c>
      <c r="Q254" s="13">
        <v>0.16064707</v>
      </c>
      <c r="R254" s="13">
        <v>3.3538610000000003E-2</v>
      </c>
      <c r="S254" s="13">
        <v>5.6668459999999997E-2</v>
      </c>
      <c r="T254" s="13">
        <v>5.2596600000000002E-3</v>
      </c>
      <c r="U254" s="13">
        <v>0.24768503937007899</v>
      </c>
      <c r="V254" s="13">
        <v>3.3538610000000003E-2</v>
      </c>
      <c r="W254" s="13">
        <v>5.6668459999999997E-2</v>
      </c>
      <c r="X254" s="13">
        <v>5.2596600000000002E-3</v>
      </c>
      <c r="Y254" s="13">
        <v>0.23937007874015701</v>
      </c>
      <c r="Z254" s="13">
        <v>3.3538610000000003E-2</v>
      </c>
      <c r="AA254" s="13">
        <v>5.6668459999999997E-2</v>
      </c>
      <c r="AB254" s="13">
        <v>5.2596600000000002E-3</v>
      </c>
      <c r="AC254" s="13">
        <v>0.24340157480315</v>
      </c>
      <c r="AD254" s="13">
        <v>3.3538610000000003E-2</v>
      </c>
      <c r="AE254" s="13">
        <v>5.6668459999999997E-2</v>
      </c>
      <c r="AF254" s="13">
        <v>5.2596600000000002E-3</v>
      </c>
      <c r="AG254" s="13">
        <v>0.226771653543307</v>
      </c>
      <c r="AH254" s="13">
        <v>3.3538610000000003E-2</v>
      </c>
      <c r="AI254" s="13">
        <v>5.6668459999999997E-2</v>
      </c>
      <c r="AJ254" s="13">
        <v>5.2596600000000002E-3</v>
      </c>
      <c r="AK254" s="13">
        <v>0.23911811023622001</v>
      </c>
      <c r="AL254" s="13">
        <v>3.3538610000000003E-2</v>
      </c>
      <c r="AM254" s="13">
        <v>5.6668459999999997E-2</v>
      </c>
      <c r="AN254" s="13">
        <v>5.2596600000000002E-3</v>
      </c>
      <c r="AO254" s="13">
        <v>0.214173228346457</v>
      </c>
      <c r="AP254" s="13">
        <v>3.3538610000000003E-2</v>
      </c>
      <c r="AQ254" s="13">
        <v>5.6668459999999997E-2</v>
      </c>
      <c r="AR254" s="13">
        <v>5.2596600000000002E-3</v>
      </c>
      <c r="AS254" s="13">
        <v>0.234330708661417</v>
      </c>
      <c r="AT254" s="13">
        <v>3.3538610000000003E-2</v>
      </c>
      <c r="AU254" s="13">
        <v>5.6668459999999997E-2</v>
      </c>
      <c r="AV254" s="13">
        <v>5.2596600000000002E-3</v>
      </c>
      <c r="AW254" s="13">
        <v>0.20157480314960599</v>
      </c>
      <c r="AX254" s="13">
        <v>0</v>
      </c>
      <c r="AY254" s="13">
        <v>0.04</v>
      </c>
      <c r="AZ254" s="13">
        <v>0</v>
      </c>
      <c r="BA254" s="13">
        <v>0.31034482758620702</v>
      </c>
      <c r="BB254" s="13"/>
      <c r="BC254" s="13"/>
      <c r="BD254" s="13"/>
      <c r="BE254" s="13"/>
      <c r="BF254" s="13"/>
      <c r="BG254" s="13"/>
      <c r="BH254" s="13"/>
      <c r="BI254" s="13"/>
      <c r="BJ254" s="13"/>
      <c r="BK254" s="13"/>
      <c r="BL254" s="13"/>
      <c r="BM254" s="13"/>
      <c r="BN254" s="13"/>
      <c r="BO254" s="13"/>
      <c r="BP254" s="13"/>
      <c r="BQ254" s="13"/>
      <c r="BR254" s="13"/>
      <c r="BS254" s="13"/>
      <c r="BT254" s="13"/>
      <c r="BU254" s="13"/>
      <c r="BV254" s="13"/>
      <c r="BW254" s="13"/>
      <c r="BX254" s="13"/>
      <c r="BY254" s="13"/>
      <c r="BZ254" s="14">
        <f>+INDEX('Monthy Targets'!V:V,MATCH(FY2018_ALL_Targets!$B254,'Monthy Targets'!$B:$B,0))</f>
        <v>5.03</v>
      </c>
      <c r="CA254" s="14">
        <f>+INDEX('Monthy Targets'!W:W,MATCH(FY2018_ALL_Targets!$B254,'Monthy Targets'!$B:$B,0))</f>
        <v>5.03</v>
      </c>
      <c r="CB254" s="14">
        <f>+INDEX('Monthy Targets'!X:X,MATCH(FY2018_ALL_Targets!$B254,'Monthy Targets'!$B:$B,0))</f>
        <v>5.03</v>
      </c>
      <c r="CC254" s="14">
        <f>+INDEX('Monthy Targets'!Y:Y,MATCH(FY2018_ALL_Targets!$B254,'Monthy Targets'!$B:$B,0))</f>
        <v>5.03</v>
      </c>
      <c r="CD254" s="14">
        <f>+INDEX('Monthy Targets'!Z:Z,MATCH(FY2018_ALL_Targets!$B254,'Monthy Targets'!$B:$B,0))</f>
        <v>5.03</v>
      </c>
      <c r="CE254" s="14">
        <f>+INDEX('Monthy Targets'!AA:AA,MATCH(FY2018_ALL_Targets!$B254,'Monthy Targets'!$B:$B,0))</f>
        <v>0</v>
      </c>
      <c r="CF254" s="14">
        <f>+INDEX('Monthy Targets'!AB:AB,MATCH(FY2018_ALL_Targets!$B254,'Monthy Targets'!$B:$B,0))</f>
        <v>0</v>
      </c>
      <c r="CG254" s="14">
        <f>+INDEX('Monthy Targets'!AC:AC,MATCH(FY2018_ALL_Targets!$B254,'Monthy Targets'!$B:$B,0))</f>
        <v>0</v>
      </c>
      <c r="CH254" s="14">
        <f>+INDEX('Monthy Targets'!AD:AD,MATCH(FY2018_ALL_Targets!$B254,'Monthy Targets'!$B:$B,0))</f>
        <v>0</v>
      </c>
      <c r="CI254" s="14">
        <f>+INDEX('Monthy Targets'!AE:AE,MATCH(FY2018_ALL_Targets!$B254,'Monthy Targets'!$B:$B,0))</f>
        <v>0</v>
      </c>
      <c r="CJ254" s="14">
        <f>+INDEX('Monthy Targets'!AF:AF,MATCH(FY2018_ALL_Targets!$B254,'Monthy Targets'!$B:$B,0))</f>
        <v>0</v>
      </c>
      <c r="CK254" s="14">
        <f>+INDEX('Monthy Targets'!AG:AG,MATCH(FY2018_ALL_Targets!$B254,'Monthy Targets'!$B:$B,0))</f>
        <v>0</v>
      </c>
      <c r="CL254" s="14">
        <v>0.34</v>
      </c>
      <c r="CM254" s="14">
        <v>0.34</v>
      </c>
      <c r="CN254" s="14">
        <v>0.34</v>
      </c>
      <c r="CO254" s="14">
        <v>0</v>
      </c>
      <c r="DB254" s="14">
        <v>0.62</v>
      </c>
      <c r="DC254" s="14">
        <v>0.62</v>
      </c>
      <c r="DD254" s="14">
        <v>0.62</v>
      </c>
      <c r="DE254" s="14">
        <v>0</v>
      </c>
      <c r="DR254" s="14">
        <v>0.84</v>
      </c>
      <c r="DV254" s="12">
        <f t="shared" si="10"/>
        <v>0</v>
      </c>
      <c r="DW254" s="12">
        <f t="shared" si="11"/>
        <v>0</v>
      </c>
      <c r="DX254" s="12">
        <f t="shared" si="12"/>
        <v>0</v>
      </c>
    </row>
    <row r="255" spans="1:128" x14ac:dyDescent="0.25">
      <c r="A255" s="293">
        <v>4344</v>
      </c>
      <c r="B255" s="293">
        <v>675503</v>
      </c>
      <c r="C255" s="293">
        <v>1026747</v>
      </c>
      <c r="D255" s="14">
        <v>1790175925</v>
      </c>
      <c r="F255" s="27" t="s">
        <v>1296</v>
      </c>
      <c r="G255" s="12" t="s">
        <v>630</v>
      </c>
      <c r="H255" s="27" t="s">
        <v>1332</v>
      </c>
      <c r="I255" s="12" t="s">
        <v>631</v>
      </c>
      <c r="J255" s="13">
        <v>4.08163265306122E-2</v>
      </c>
      <c r="K255" s="13">
        <v>4.3478260869565202E-2</v>
      </c>
      <c r="L255" s="13">
        <v>0</v>
      </c>
      <c r="M255" s="13">
        <v>0.11144578313252999</v>
      </c>
      <c r="N255" s="13">
        <v>3.3538610000000003E-2</v>
      </c>
      <c r="O255" s="13">
        <v>5.6668459999999997E-2</v>
      </c>
      <c r="P255" s="13">
        <v>5.2596600000000002E-3</v>
      </c>
      <c r="Q255" s="13">
        <v>0.16064707</v>
      </c>
      <c r="R255" s="13">
        <v>4.0122448979591802E-2</v>
      </c>
      <c r="S255" s="13">
        <v>5.6668459999999997E-2</v>
      </c>
      <c r="T255" s="13">
        <v>5.2596600000000002E-3</v>
      </c>
      <c r="U255" s="13">
        <v>0.16064707</v>
      </c>
      <c r="V255" s="13">
        <v>3.8775510204081598E-2</v>
      </c>
      <c r="W255" s="13">
        <v>5.6668459999999997E-2</v>
      </c>
      <c r="X255" s="13">
        <v>5.2596600000000002E-3</v>
      </c>
      <c r="Y255" s="13">
        <v>0.16064707</v>
      </c>
      <c r="Z255" s="13">
        <v>3.9428571428571403E-2</v>
      </c>
      <c r="AA255" s="13">
        <v>5.6668459999999997E-2</v>
      </c>
      <c r="AB255" s="13">
        <v>5.2596600000000002E-3</v>
      </c>
      <c r="AC255" s="13">
        <v>0.16064707</v>
      </c>
      <c r="AD255" s="13">
        <v>3.6734693877551003E-2</v>
      </c>
      <c r="AE255" s="13">
        <v>5.6668459999999997E-2</v>
      </c>
      <c r="AF255" s="13">
        <v>5.2596600000000002E-3</v>
      </c>
      <c r="AG255" s="13">
        <v>0.16064707</v>
      </c>
      <c r="AH255" s="13">
        <v>3.8734693877550998E-2</v>
      </c>
      <c r="AI255" s="13">
        <v>5.6668459999999997E-2</v>
      </c>
      <c r="AJ255" s="13">
        <v>5.2596600000000002E-3</v>
      </c>
      <c r="AK255" s="13">
        <v>0.16064707</v>
      </c>
      <c r="AL255" s="13">
        <v>3.4693877551020401E-2</v>
      </c>
      <c r="AM255" s="13">
        <v>5.6668459999999997E-2</v>
      </c>
      <c r="AN255" s="13">
        <v>5.2596600000000002E-3</v>
      </c>
      <c r="AO255" s="13">
        <v>0.16064707</v>
      </c>
      <c r="AP255" s="13">
        <v>3.7959183673469399E-2</v>
      </c>
      <c r="AQ255" s="13">
        <v>5.6668459999999997E-2</v>
      </c>
      <c r="AR255" s="13">
        <v>5.2596600000000002E-3</v>
      </c>
      <c r="AS255" s="13">
        <v>0.16064707</v>
      </c>
      <c r="AT255" s="13">
        <v>3.3538610000000003E-2</v>
      </c>
      <c r="AU255" s="13">
        <v>5.6668459999999997E-2</v>
      </c>
      <c r="AV255" s="13">
        <v>5.2596600000000002E-3</v>
      </c>
      <c r="AW255" s="13">
        <v>0.16064707</v>
      </c>
      <c r="AX255" s="13">
        <v>6.6666666666666693E-2</v>
      </c>
      <c r="AY255" s="13">
        <v>2.04081632653061E-2</v>
      </c>
      <c r="AZ255" s="13">
        <v>0</v>
      </c>
      <c r="BA255" s="13">
        <v>0.11111111111111099</v>
      </c>
      <c r="BB255" s="13"/>
      <c r="BC255" s="13"/>
      <c r="BD255" s="13"/>
      <c r="BE255" s="13"/>
      <c r="BF255" s="13"/>
      <c r="BG255" s="13"/>
      <c r="BH255" s="13"/>
      <c r="BI255" s="13"/>
      <c r="BJ255" s="13"/>
      <c r="BK255" s="13"/>
      <c r="BL255" s="13"/>
      <c r="BM255" s="13"/>
      <c r="BN255" s="13"/>
      <c r="BO255" s="13"/>
      <c r="BP255" s="13"/>
      <c r="BQ255" s="13"/>
      <c r="BR255" s="13"/>
      <c r="BS255" s="13"/>
      <c r="BT255" s="13"/>
      <c r="BU255" s="13"/>
      <c r="BV255" s="13"/>
      <c r="BW255" s="13"/>
      <c r="BX255" s="13"/>
      <c r="BY255" s="13"/>
      <c r="BZ255" s="14">
        <f>+INDEX('Monthy Targets'!V:V,MATCH(FY2018_ALL_Targets!$B255,'Monthy Targets'!$B:$B,0))</f>
        <v>6.22</v>
      </c>
      <c r="CA255" s="14">
        <f>+INDEX('Monthy Targets'!W:W,MATCH(FY2018_ALL_Targets!$B255,'Monthy Targets'!$B:$B,0))</f>
        <v>6.22</v>
      </c>
      <c r="CB255" s="14">
        <f>+INDEX('Monthy Targets'!X:X,MATCH(FY2018_ALL_Targets!$B255,'Monthy Targets'!$B:$B,0))</f>
        <v>6.22</v>
      </c>
      <c r="CC255" s="14">
        <f>+INDEX('Monthy Targets'!Y:Y,MATCH(FY2018_ALL_Targets!$B255,'Monthy Targets'!$B:$B,0))</f>
        <v>6.22</v>
      </c>
      <c r="CD255" s="14">
        <f>+INDEX('Monthy Targets'!Z:Z,MATCH(FY2018_ALL_Targets!$B255,'Monthy Targets'!$B:$B,0))</f>
        <v>6.22</v>
      </c>
      <c r="CE255" s="14">
        <f>+INDEX('Monthy Targets'!AA:AA,MATCH(FY2018_ALL_Targets!$B255,'Monthy Targets'!$B:$B,0))</f>
        <v>0</v>
      </c>
      <c r="CF255" s="14">
        <f>+INDEX('Monthy Targets'!AB:AB,MATCH(FY2018_ALL_Targets!$B255,'Monthy Targets'!$B:$B,0))</f>
        <v>0</v>
      </c>
      <c r="CG255" s="14">
        <f>+INDEX('Monthy Targets'!AC:AC,MATCH(FY2018_ALL_Targets!$B255,'Monthy Targets'!$B:$B,0))</f>
        <v>0</v>
      </c>
      <c r="CH255" s="14">
        <f>+INDEX('Monthy Targets'!AD:AD,MATCH(FY2018_ALL_Targets!$B255,'Monthy Targets'!$B:$B,0))</f>
        <v>0</v>
      </c>
      <c r="CI255" s="14">
        <f>+INDEX('Monthy Targets'!AE:AE,MATCH(FY2018_ALL_Targets!$B255,'Monthy Targets'!$B:$B,0))</f>
        <v>0</v>
      </c>
      <c r="CJ255" s="14">
        <f>+INDEX('Monthy Targets'!AF:AF,MATCH(FY2018_ALL_Targets!$B255,'Monthy Targets'!$B:$B,0))</f>
        <v>0</v>
      </c>
      <c r="CK255" s="14">
        <f>+INDEX('Monthy Targets'!AG:AG,MATCH(FY2018_ALL_Targets!$B255,'Monthy Targets'!$B:$B,0))</f>
        <v>0</v>
      </c>
      <c r="CL255" s="14">
        <v>0</v>
      </c>
      <c r="CM255" s="14">
        <v>0.41</v>
      </c>
      <c r="CN255" s="14">
        <v>0.41</v>
      </c>
      <c r="CO255" s="14">
        <v>0.41</v>
      </c>
      <c r="DB255" s="14">
        <v>0</v>
      </c>
      <c r="DC255" s="14">
        <v>0.77</v>
      </c>
      <c r="DD255" s="14">
        <v>0.77</v>
      </c>
      <c r="DE255" s="14">
        <v>0.77</v>
      </c>
      <c r="DR255" s="14">
        <v>1.04</v>
      </c>
      <c r="DV255" s="12">
        <f t="shared" si="10"/>
        <v>0</v>
      </c>
      <c r="DW255" s="12">
        <f t="shared" si="11"/>
        <v>0</v>
      </c>
      <c r="DX255" s="12">
        <f t="shared" si="12"/>
        <v>0</v>
      </c>
    </row>
    <row r="256" spans="1:128" x14ac:dyDescent="0.25">
      <c r="A256" s="293">
        <v>127</v>
      </c>
      <c r="B256" s="293">
        <v>675506</v>
      </c>
      <c r="C256" s="293">
        <v>1026665</v>
      </c>
      <c r="D256" s="14">
        <v>1720100050</v>
      </c>
      <c r="F256" s="27" t="s">
        <v>1258</v>
      </c>
      <c r="G256" s="12" t="s">
        <v>158</v>
      </c>
      <c r="H256" s="27" t="s">
        <v>1428</v>
      </c>
      <c r="I256" s="12" t="s">
        <v>159</v>
      </c>
      <c r="J256" s="13">
        <v>4.2168674698795199E-2</v>
      </c>
      <c r="K256" s="13">
        <v>4.3010752688171998E-2</v>
      </c>
      <c r="L256" s="13">
        <v>0</v>
      </c>
      <c r="M256" s="13">
        <v>9.6774193548387094E-2</v>
      </c>
      <c r="N256" s="13">
        <v>3.3538610000000003E-2</v>
      </c>
      <c r="O256" s="13">
        <v>5.6668459999999997E-2</v>
      </c>
      <c r="P256" s="13">
        <v>5.2596600000000002E-3</v>
      </c>
      <c r="Q256" s="13">
        <v>0.16064707</v>
      </c>
      <c r="R256" s="13">
        <v>4.1451807228915699E-2</v>
      </c>
      <c r="S256" s="13">
        <v>5.6668459999999997E-2</v>
      </c>
      <c r="T256" s="13">
        <v>5.2596600000000002E-3</v>
      </c>
      <c r="U256" s="13">
        <v>0.16064707</v>
      </c>
      <c r="V256" s="13">
        <v>4.0060240963855402E-2</v>
      </c>
      <c r="W256" s="13">
        <v>5.6668459999999997E-2</v>
      </c>
      <c r="X256" s="13">
        <v>5.2596600000000002E-3</v>
      </c>
      <c r="Y256" s="13">
        <v>0.16064707</v>
      </c>
      <c r="Z256" s="13">
        <v>4.0734939759036103E-2</v>
      </c>
      <c r="AA256" s="13">
        <v>5.6668459999999997E-2</v>
      </c>
      <c r="AB256" s="13">
        <v>5.2596600000000002E-3</v>
      </c>
      <c r="AC256" s="13">
        <v>0.16064707</v>
      </c>
      <c r="AD256" s="13">
        <v>3.7951807228915703E-2</v>
      </c>
      <c r="AE256" s="13">
        <v>5.6668459999999997E-2</v>
      </c>
      <c r="AF256" s="13">
        <v>5.2596600000000002E-3</v>
      </c>
      <c r="AG256" s="13">
        <v>0.16064707</v>
      </c>
      <c r="AH256" s="13">
        <v>4.0018072289156603E-2</v>
      </c>
      <c r="AI256" s="13">
        <v>5.6668459999999997E-2</v>
      </c>
      <c r="AJ256" s="13">
        <v>5.2596600000000002E-3</v>
      </c>
      <c r="AK256" s="13">
        <v>0.16064707</v>
      </c>
      <c r="AL256" s="13">
        <v>3.58433734939759E-2</v>
      </c>
      <c r="AM256" s="13">
        <v>5.6668459999999997E-2</v>
      </c>
      <c r="AN256" s="13">
        <v>5.2596600000000002E-3</v>
      </c>
      <c r="AO256" s="13">
        <v>0.16064707</v>
      </c>
      <c r="AP256" s="13">
        <v>3.9216867469879499E-2</v>
      </c>
      <c r="AQ256" s="13">
        <v>5.6668459999999997E-2</v>
      </c>
      <c r="AR256" s="13">
        <v>5.2596600000000002E-3</v>
      </c>
      <c r="AS256" s="13">
        <v>0.16064707</v>
      </c>
      <c r="AT256" s="13">
        <v>3.3734939759036103E-2</v>
      </c>
      <c r="AU256" s="13">
        <v>5.6668459999999997E-2</v>
      </c>
      <c r="AV256" s="13">
        <v>5.2596600000000002E-3</v>
      </c>
      <c r="AW256" s="13">
        <v>0.16064707</v>
      </c>
      <c r="AX256" s="13">
        <v>5.2631578947368397E-2</v>
      </c>
      <c r="AY256" s="13">
        <v>0</v>
      </c>
      <c r="AZ256" s="13">
        <v>0</v>
      </c>
      <c r="BA256" s="13">
        <v>3.03030303030303E-2</v>
      </c>
      <c r="BB256" s="13"/>
      <c r="BC256" s="13"/>
      <c r="BD256" s="13"/>
      <c r="BE256" s="13"/>
      <c r="BF256" s="13"/>
      <c r="BG256" s="13"/>
      <c r="BH256" s="13"/>
      <c r="BI256" s="13"/>
      <c r="BJ256" s="13"/>
      <c r="BK256" s="13"/>
      <c r="BL256" s="13"/>
      <c r="BM256" s="13"/>
      <c r="BN256" s="13"/>
      <c r="BO256" s="13"/>
      <c r="BP256" s="13"/>
      <c r="BQ256" s="13"/>
      <c r="BR256" s="13"/>
      <c r="BS256" s="13"/>
      <c r="BT256" s="13"/>
      <c r="BU256" s="13"/>
      <c r="BV256" s="13"/>
      <c r="BW256" s="13"/>
      <c r="BX256" s="13"/>
      <c r="BY256" s="13"/>
      <c r="BZ256" s="14">
        <f>+INDEX('Monthy Targets'!V:V,MATCH(FY2018_ALL_Targets!$B256,'Monthy Targets'!$B:$B,0))</f>
        <v>2.98</v>
      </c>
      <c r="CA256" s="14">
        <f>+INDEX('Monthy Targets'!W:W,MATCH(FY2018_ALL_Targets!$B256,'Monthy Targets'!$B:$B,0))</f>
        <v>2.98</v>
      </c>
      <c r="CB256" s="14">
        <f>+INDEX('Monthy Targets'!X:X,MATCH(FY2018_ALL_Targets!$B256,'Monthy Targets'!$B:$B,0))</f>
        <v>2.98</v>
      </c>
      <c r="CC256" s="14">
        <f>+INDEX('Monthy Targets'!Y:Y,MATCH(FY2018_ALL_Targets!$B256,'Monthy Targets'!$B:$B,0))</f>
        <v>2.98</v>
      </c>
      <c r="CD256" s="14">
        <f>+INDEX('Monthy Targets'!Z:Z,MATCH(FY2018_ALL_Targets!$B256,'Monthy Targets'!$B:$B,0))</f>
        <v>2.98</v>
      </c>
      <c r="CE256" s="14">
        <f>+INDEX('Monthy Targets'!AA:AA,MATCH(FY2018_ALL_Targets!$B256,'Monthy Targets'!$B:$B,0))</f>
        <v>0</v>
      </c>
      <c r="CF256" s="14">
        <f>+INDEX('Monthy Targets'!AB:AB,MATCH(FY2018_ALL_Targets!$B256,'Monthy Targets'!$B:$B,0))</f>
        <v>0</v>
      </c>
      <c r="CG256" s="14">
        <f>+INDEX('Monthy Targets'!AC:AC,MATCH(FY2018_ALL_Targets!$B256,'Monthy Targets'!$B:$B,0))</f>
        <v>0</v>
      </c>
      <c r="CH256" s="14">
        <f>+INDEX('Monthy Targets'!AD:AD,MATCH(FY2018_ALL_Targets!$B256,'Monthy Targets'!$B:$B,0))</f>
        <v>0</v>
      </c>
      <c r="CI256" s="14">
        <f>+INDEX('Monthy Targets'!AE:AE,MATCH(FY2018_ALL_Targets!$B256,'Monthy Targets'!$B:$B,0))</f>
        <v>0</v>
      </c>
      <c r="CJ256" s="14">
        <f>+INDEX('Monthy Targets'!AF:AF,MATCH(FY2018_ALL_Targets!$B256,'Monthy Targets'!$B:$B,0))</f>
        <v>0</v>
      </c>
      <c r="CK256" s="14">
        <f>+INDEX('Monthy Targets'!AG:AG,MATCH(FY2018_ALL_Targets!$B256,'Monthy Targets'!$B:$B,0))</f>
        <v>0</v>
      </c>
      <c r="CL256" s="14">
        <v>0</v>
      </c>
      <c r="CM256" s="14">
        <v>0.2</v>
      </c>
      <c r="CN256" s="14">
        <v>0.2</v>
      </c>
      <c r="CO256" s="14">
        <v>0.2</v>
      </c>
      <c r="DB256" s="14">
        <v>0</v>
      </c>
      <c r="DC256" s="14">
        <v>0.37</v>
      </c>
      <c r="DD256" s="14">
        <v>0.37</v>
      </c>
      <c r="DE256" s="14">
        <v>0.37</v>
      </c>
      <c r="DR256" s="14">
        <v>0.5</v>
      </c>
      <c r="DV256" s="12">
        <f t="shared" si="10"/>
        <v>0</v>
      </c>
      <c r="DW256" s="12">
        <f t="shared" si="11"/>
        <v>0</v>
      </c>
      <c r="DX256" s="12">
        <f t="shared" si="12"/>
        <v>0</v>
      </c>
    </row>
    <row r="257" spans="1:128" x14ac:dyDescent="0.25">
      <c r="A257" s="293">
        <v>4441</v>
      </c>
      <c r="B257" s="293">
        <v>675519</v>
      </c>
      <c r="C257" s="293">
        <v>1013980</v>
      </c>
      <c r="D257" s="14">
        <v>1518953827</v>
      </c>
      <c r="F257" s="27" t="s">
        <v>1296</v>
      </c>
      <c r="G257" s="12" t="s">
        <v>672</v>
      </c>
      <c r="H257" s="27" t="s">
        <v>1391</v>
      </c>
      <c r="I257" s="12" t="s">
        <v>673</v>
      </c>
      <c r="J257" s="13">
        <v>3.5256410256410298E-2</v>
      </c>
      <c r="K257" s="13">
        <v>8.9108910891089105E-2</v>
      </c>
      <c r="L257" s="13">
        <v>0</v>
      </c>
      <c r="M257" s="13">
        <v>0.16171617161716201</v>
      </c>
      <c r="N257" s="13">
        <v>3.3538610000000003E-2</v>
      </c>
      <c r="O257" s="13">
        <v>5.6668459999999997E-2</v>
      </c>
      <c r="P257" s="13">
        <v>5.2596600000000002E-3</v>
      </c>
      <c r="Q257" s="13">
        <v>0.16064707</v>
      </c>
      <c r="R257" s="13">
        <v>3.46570512820513E-2</v>
      </c>
      <c r="S257" s="13">
        <v>8.7594059405940602E-2</v>
      </c>
      <c r="T257" s="13">
        <v>5.2596600000000002E-3</v>
      </c>
      <c r="U257" s="13">
        <v>0.16064707</v>
      </c>
      <c r="V257" s="13">
        <v>3.3538610000000003E-2</v>
      </c>
      <c r="W257" s="13">
        <v>8.4653465346534604E-2</v>
      </c>
      <c r="X257" s="13">
        <v>5.2596600000000002E-3</v>
      </c>
      <c r="Y257" s="13">
        <v>0.16064707</v>
      </c>
      <c r="Z257" s="13">
        <v>3.4057692307692303E-2</v>
      </c>
      <c r="AA257" s="13">
        <v>8.60792079207921E-2</v>
      </c>
      <c r="AB257" s="13">
        <v>5.2596600000000002E-3</v>
      </c>
      <c r="AC257" s="13">
        <v>0.16064707</v>
      </c>
      <c r="AD257" s="13">
        <v>3.3538610000000003E-2</v>
      </c>
      <c r="AE257" s="13">
        <v>8.01980198019802E-2</v>
      </c>
      <c r="AF257" s="13">
        <v>5.2596600000000002E-3</v>
      </c>
      <c r="AG257" s="13">
        <v>0.16064707</v>
      </c>
      <c r="AH257" s="13">
        <v>3.3538610000000003E-2</v>
      </c>
      <c r="AI257" s="13">
        <v>8.4564356435643598E-2</v>
      </c>
      <c r="AJ257" s="13">
        <v>5.2596600000000002E-3</v>
      </c>
      <c r="AK257" s="13">
        <v>0.16064707</v>
      </c>
      <c r="AL257" s="13">
        <v>3.3538610000000003E-2</v>
      </c>
      <c r="AM257" s="13">
        <v>7.5742574257425699E-2</v>
      </c>
      <c r="AN257" s="13">
        <v>5.2596600000000002E-3</v>
      </c>
      <c r="AO257" s="13">
        <v>0.16064707</v>
      </c>
      <c r="AP257" s="13">
        <v>3.3538610000000003E-2</v>
      </c>
      <c r="AQ257" s="13">
        <v>8.2871287128712903E-2</v>
      </c>
      <c r="AR257" s="13">
        <v>5.2596600000000002E-3</v>
      </c>
      <c r="AS257" s="13">
        <v>0.16064707</v>
      </c>
      <c r="AT257" s="13">
        <v>3.3538610000000003E-2</v>
      </c>
      <c r="AU257" s="13">
        <v>7.1287128712871295E-2</v>
      </c>
      <c r="AV257" s="13">
        <v>5.2596600000000002E-3</v>
      </c>
      <c r="AW257" s="13">
        <v>0.16064707</v>
      </c>
      <c r="AX257" s="13">
        <v>3.7974683544303799E-2</v>
      </c>
      <c r="AY257" s="13">
        <v>6.1224489795918401E-2</v>
      </c>
      <c r="AZ257" s="13">
        <v>0</v>
      </c>
      <c r="BA257" s="13">
        <v>7.69230769230769E-2</v>
      </c>
      <c r="BB257" s="13"/>
      <c r="BC257" s="13"/>
      <c r="BD257" s="13"/>
      <c r="BE257" s="13"/>
      <c r="BF257" s="13"/>
      <c r="BG257" s="13"/>
      <c r="BH257" s="13"/>
      <c r="BI257" s="13"/>
      <c r="BJ257" s="13"/>
      <c r="BK257" s="13"/>
      <c r="BL257" s="13"/>
      <c r="BM257" s="13"/>
      <c r="BN257" s="13"/>
      <c r="BO257" s="13"/>
      <c r="BP257" s="13"/>
      <c r="BQ257" s="13"/>
      <c r="BR257" s="13"/>
      <c r="BS257" s="13"/>
      <c r="BT257" s="13"/>
      <c r="BU257" s="13"/>
      <c r="BV257" s="13"/>
      <c r="BW257" s="13"/>
      <c r="BX257" s="13"/>
      <c r="BY257" s="13"/>
      <c r="BZ257" s="14">
        <f>+INDEX('Monthy Targets'!V:V,MATCH(FY2018_ALL_Targets!$B257,'Monthy Targets'!$B:$B,0))</f>
        <v>7.15</v>
      </c>
      <c r="CA257" s="14">
        <f>+INDEX('Monthy Targets'!W:W,MATCH(FY2018_ALL_Targets!$B257,'Monthy Targets'!$B:$B,0))</f>
        <v>7.15</v>
      </c>
      <c r="CB257" s="14">
        <f>+INDEX('Monthy Targets'!X:X,MATCH(FY2018_ALL_Targets!$B257,'Monthy Targets'!$B:$B,0))</f>
        <v>7.15</v>
      </c>
      <c r="CC257" s="14">
        <f>+INDEX('Monthy Targets'!Y:Y,MATCH(FY2018_ALL_Targets!$B257,'Monthy Targets'!$B:$B,0))</f>
        <v>7.15</v>
      </c>
      <c r="CD257" s="14">
        <f>+INDEX('Monthy Targets'!Z:Z,MATCH(FY2018_ALL_Targets!$B257,'Monthy Targets'!$B:$B,0))</f>
        <v>7.15</v>
      </c>
      <c r="CE257" s="14">
        <f>+INDEX('Monthy Targets'!AA:AA,MATCH(FY2018_ALL_Targets!$B257,'Monthy Targets'!$B:$B,0))</f>
        <v>0</v>
      </c>
      <c r="CF257" s="14">
        <f>+INDEX('Monthy Targets'!AB:AB,MATCH(FY2018_ALL_Targets!$B257,'Monthy Targets'!$B:$B,0))</f>
        <v>0</v>
      </c>
      <c r="CG257" s="14">
        <f>+INDEX('Monthy Targets'!AC:AC,MATCH(FY2018_ALL_Targets!$B257,'Monthy Targets'!$B:$B,0))</f>
        <v>0</v>
      </c>
      <c r="CH257" s="14">
        <f>+INDEX('Monthy Targets'!AD:AD,MATCH(FY2018_ALL_Targets!$B257,'Monthy Targets'!$B:$B,0))</f>
        <v>0</v>
      </c>
      <c r="CI257" s="14">
        <f>+INDEX('Monthy Targets'!AE:AE,MATCH(FY2018_ALL_Targets!$B257,'Monthy Targets'!$B:$B,0))</f>
        <v>0</v>
      </c>
      <c r="CJ257" s="14">
        <f>+INDEX('Monthy Targets'!AF:AF,MATCH(FY2018_ALL_Targets!$B257,'Monthy Targets'!$B:$B,0))</f>
        <v>0</v>
      </c>
      <c r="CK257" s="14">
        <f>+INDEX('Monthy Targets'!AG:AG,MATCH(FY2018_ALL_Targets!$B257,'Monthy Targets'!$B:$B,0))</f>
        <v>0</v>
      </c>
      <c r="CL257" s="14">
        <v>0</v>
      </c>
      <c r="CM257" s="14">
        <v>0.48</v>
      </c>
      <c r="CN257" s="14">
        <v>0.48</v>
      </c>
      <c r="CO257" s="14">
        <v>0.48</v>
      </c>
      <c r="DB257" s="14">
        <v>0</v>
      </c>
      <c r="DC257" s="14">
        <v>0.88</v>
      </c>
      <c r="DD257" s="14">
        <v>0.88</v>
      </c>
      <c r="DE257" s="14">
        <v>0.88</v>
      </c>
      <c r="DR257" s="14">
        <v>1.2</v>
      </c>
      <c r="DV257" s="12">
        <f t="shared" si="10"/>
        <v>0</v>
      </c>
      <c r="DW257" s="12">
        <f t="shared" si="11"/>
        <v>0</v>
      </c>
      <c r="DX257" s="12">
        <f t="shared" si="12"/>
        <v>0</v>
      </c>
    </row>
    <row r="258" spans="1:128" x14ac:dyDescent="0.25">
      <c r="A258" s="293">
        <v>5164</v>
      </c>
      <c r="B258" s="293">
        <v>675522</v>
      </c>
      <c r="C258" s="293">
        <v>1025979</v>
      </c>
      <c r="D258" s="14">
        <v>1306251053</v>
      </c>
      <c r="F258" s="27" t="s">
        <v>1258</v>
      </c>
      <c r="G258" s="12" t="s">
        <v>3330</v>
      </c>
      <c r="H258" s="27" t="s">
        <v>3331</v>
      </c>
      <c r="I258" s="12" t="s">
        <v>994</v>
      </c>
      <c r="J258" s="13">
        <v>3.5353535353535401E-2</v>
      </c>
      <c r="K258" s="13">
        <v>0.12598425196850399</v>
      </c>
      <c r="L258" s="13">
        <v>0</v>
      </c>
      <c r="M258" s="13">
        <v>7.8534031413612607E-2</v>
      </c>
      <c r="N258" s="13">
        <v>3.3538610000000003E-2</v>
      </c>
      <c r="O258" s="13">
        <v>5.6668459999999997E-2</v>
      </c>
      <c r="P258" s="13">
        <v>5.2596600000000002E-3</v>
      </c>
      <c r="Q258" s="13">
        <v>0.16064707</v>
      </c>
      <c r="R258" s="13">
        <v>3.4752525252525299E-2</v>
      </c>
      <c r="S258" s="13">
        <v>0.123842519685039</v>
      </c>
      <c r="T258" s="13">
        <v>5.2596600000000002E-3</v>
      </c>
      <c r="U258" s="13">
        <v>0.16064707</v>
      </c>
      <c r="V258" s="13">
        <v>3.3585858585858601E-2</v>
      </c>
      <c r="W258" s="13">
        <v>0.119685039370079</v>
      </c>
      <c r="X258" s="13">
        <v>5.2596600000000002E-3</v>
      </c>
      <c r="Y258" s="13">
        <v>0.16064707</v>
      </c>
      <c r="Z258" s="13">
        <v>3.4151515151515099E-2</v>
      </c>
      <c r="AA258" s="13">
        <v>0.121700787401575</v>
      </c>
      <c r="AB258" s="13">
        <v>5.2596600000000002E-3</v>
      </c>
      <c r="AC258" s="13">
        <v>0.16064707</v>
      </c>
      <c r="AD258" s="13">
        <v>3.3538610000000003E-2</v>
      </c>
      <c r="AE258" s="13">
        <v>0.113385826771654</v>
      </c>
      <c r="AF258" s="13">
        <v>5.2596600000000002E-3</v>
      </c>
      <c r="AG258" s="13">
        <v>0.16064707</v>
      </c>
      <c r="AH258" s="13">
        <v>3.3550505050504997E-2</v>
      </c>
      <c r="AI258" s="13">
        <v>0.11955905511811001</v>
      </c>
      <c r="AJ258" s="13">
        <v>5.2596600000000002E-3</v>
      </c>
      <c r="AK258" s="13">
        <v>0.16064707</v>
      </c>
      <c r="AL258" s="13">
        <v>3.3538610000000003E-2</v>
      </c>
      <c r="AM258" s="13">
        <v>0.107086614173228</v>
      </c>
      <c r="AN258" s="13">
        <v>5.2596600000000002E-3</v>
      </c>
      <c r="AO258" s="13">
        <v>0.16064707</v>
      </c>
      <c r="AP258" s="13">
        <v>3.3538610000000003E-2</v>
      </c>
      <c r="AQ258" s="13">
        <v>0.117165354330709</v>
      </c>
      <c r="AR258" s="13">
        <v>5.2596600000000002E-3</v>
      </c>
      <c r="AS258" s="13">
        <v>0.16064707</v>
      </c>
      <c r="AT258" s="13">
        <v>3.3538610000000003E-2</v>
      </c>
      <c r="AU258" s="13">
        <v>0.100787401574803</v>
      </c>
      <c r="AV258" s="13">
        <v>5.2596600000000002E-3</v>
      </c>
      <c r="AW258" s="13">
        <v>0.16064707</v>
      </c>
      <c r="AX258" s="13">
        <v>2.6315789473684199E-2</v>
      </c>
      <c r="AY258" s="13">
        <v>9.0909090909090898E-2</v>
      </c>
      <c r="AZ258" s="13">
        <v>0</v>
      </c>
      <c r="BA258" s="13">
        <v>0.135135135135135</v>
      </c>
      <c r="BB258" s="13"/>
      <c r="BC258" s="13"/>
      <c r="BD258" s="13"/>
      <c r="BE258" s="13"/>
      <c r="BF258" s="13"/>
      <c r="BG258" s="13"/>
      <c r="BH258" s="13"/>
      <c r="BI258" s="13"/>
      <c r="BJ258" s="13"/>
      <c r="BK258" s="13"/>
      <c r="BL258" s="13"/>
      <c r="BM258" s="13"/>
      <c r="BN258" s="13"/>
      <c r="BO258" s="13"/>
      <c r="BP258" s="13"/>
      <c r="BQ258" s="13"/>
      <c r="BR258" s="13"/>
      <c r="BS258" s="13"/>
      <c r="BT258" s="13"/>
      <c r="BU258" s="13"/>
      <c r="BV258" s="13"/>
      <c r="BW258" s="13"/>
      <c r="BX258" s="13"/>
      <c r="BY258" s="13"/>
      <c r="BZ258" s="14">
        <f>+INDEX('Monthy Targets'!V:V,MATCH(FY2018_ALL_Targets!$B258,'Monthy Targets'!$B:$B,0))</f>
        <v>4.7699999999999996</v>
      </c>
      <c r="CA258" s="14">
        <f>+INDEX('Monthy Targets'!W:W,MATCH(FY2018_ALL_Targets!$B258,'Monthy Targets'!$B:$B,0))</f>
        <v>4.7699999999999996</v>
      </c>
      <c r="CB258" s="14">
        <f>+INDEX('Monthy Targets'!X:X,MATCH(FY2018_ALL_Targets!$B258,'Monthy Targets'!$B:$B,0))</f>
        <v>4.7699999999999996</v>
      </c>
      <c r="CC258" s="14">
        <f>+INDEX('Monthy Targets'!Y:Y,MATCH(FY2018_ALL_Targets!$B258,'Monthy Targets'!$B:$B,0))</f>
        <v>4.7699999999999996</v>
      </c>
      <c r="CD258" s="14">
        <f>+INDEX('Monthy Targets'!Z:Z,MATCH(FY2018_ALL_Targets!$B258,'Monthy Targets'!$B:$B,0))</f>
        <v>4.7699999999999996</v>
      </c>
      <c r="CE258" s="14">
        <f>+INDEX('Monthy Targets'!AA:AA,MATCH(FY2018_ALL_Targets!$B258,'Monthy Targets'!$B:$B,0))</f>
        <v>0</v>
      </c>
      <c r="CF258" s="14">
        <f>+INDEX('Monthy Targets'!AB:AB,MATCH(FY2018_ALL_Targets!$B258,'Monthy Targets'!$B:$B,0))</f>
        <v>0</v>
      </c>
      <c r="CG258" s="14">
        <f>+INDEX('Monthy Targets'!AC:AC,MATCH(FY2018_ALL_Targets!$B258,'Monthy Targets'!$B:$B,0))</f>
        <v>0</v>
      </c>
      <c r="CH258" s="14">
        <f>+INDEX('Monthy Targets'!AD:AD,MATCH(FY2018_ALL_Targets!$B258,'Monthy Targets'!$B:$B,0))</f>
        <v>0</v>
      </c>
      <c r="CI258" s="14">
        <f>+INDEX('Monthy Targets'!AE:AE,MATCH(FY2018_ALL_Targets!$B258,'Monthy Targets'!$B:$B,0))</f>
        <v>0</v>
      </c>
      <c r="CJ258" s="14">
        <f>+INDEX('Monthy Targets'!AF:AF,MATCH(FY2018_ALL_Targets!$B258,'Monthy Targets'!$B:$B,0))</f>
        <v>0</v>
      </c>
      <c r="CK258" s="14">
        <f>+INDEX('Monthy Targets'!AG:AG,MATCH(FY2018_ALL_Targets!$B258,'Monthy Targets'!$B:$B,0))</f>
        <v>0</v>
      </c>
      <c r="CL258" s="14">
        <v>0.32</v>
      </c>
      <c r="CM258" s="14">
        <v>0.32</v>
      </c>
      <c r="CN258" s="14">
        <v>0.32</v>
      </c>
      <c r="CO258" s="14">
        <v>0.32</v>
      </c>
      <c r="DB258" s="14">
        <v>0.59</v>
      </c>
      <c r="DC258" s="14">
        <v>0.59</v>
      </c>
      <c r="DD258" s="14">
        <v>0.59</v>
      </c>
      <c r="DE258" s="14">
        <v>0.59</v>
      </c>
      <c r="DR258" s="14">
        <v>0.9</v>
      </c>
      <c r="DV258" s="12">
        <f t="shared" si="10"/>
        <v>0</v>
      </c>
      <c r="DW258" s="12">
        <f t="shared" si="11"/>
        <v>0</v>
      </c>
      <c r="DX258" s="12">
        <f t="shared" si="12"/>
        <v>0</v>
      </c>
    </row>
    <row r="259" spans="1:128" x14ac:dyDescent="0.25">
      <c r="A259" s="293">
        <v>4881</v>
      </c>
      <c r="B259" s="293">
        <v>675537</v>
      </c>
      <c r="C259" s="293">
        <v>1004851</v>
      </c>
      <c r="D259" s="14">
        <v>1891782397</v>
      </c>
      <c r="F259" s="27" t="s">
        <v>1258</v>
      </c>
      <c r="G259" s="12" t="s">
        <v>853</v>
      </c>
      <c r="H259" s="27" t="s">
        <v>853</v>
      </c>
      <c r="I259" s="12" t="s">
        <v>854</v>
      </c>
      <c r="J259" s="13">
        <v>2.00803212851406E-2</v>
      </c>
      <c r="K259" s="13">
        <v>8.9743589743589702E-2</v>
      </c>
      <c r="L259" s="13">
        <v>0</v>
      </c>
      <c r="M259" s="13">
        <v>0.12931034482758599</v>
      </c>
      <c r="N259" s="13">
        <v>3.3538610000000003E-2</v>
      </c>
      <c r="O259" s="13">
        <v>5.6668459999999997E-2</v>
      </c>
      <c r="P259" s="13">
        <v>5.2596600000000002E-3</v>
      </c>
      <c r="Q259" s="13">
        <v>0.16064707</v>
      </c>
      <c r="R259" s="13">
        <v>3.3538610000000003E-2</v>
      </c>
      <c r="S259" s="13">
        <v>8.8217948717948705E-2</v>
      </c>
      <c r="T259" s="13">
        <v>5.2596600000000002E-3</v>
      </c>
      <c r="U259" s="13">
        <v>0.16064707</v>
      </c>
      <c r="V259" s="13">
        <v>3.3538610000000003E-2</v>
      </c>
      <c r="W259" s="13">
        <v>8.52564102564103E-2</v>
      </c>
      <c r="X259" s="13">
        <v>5.2596600000000002E-3</v>
      </c>
      <c r="Y259" s="13">
        <v>0.16064707</v>
      </c>
      <c r="Z259" s="13">
        <v>3.3538610000000003E-2</v>
      </c>
      <c r="AA259" s="13">
        <v>8.6692307692307694E-2</v>
      </c>
      <c r="AB259" s="13">
        <v>5.2596600000000002E-3</v>
      </c>
      <c r="AC259" s="13">
        <v>0.16064707</v>
      </c>
      <c r="AD259" s="13">
        <v>3.3538610000000003E-2</v>
      </c>
      <c r="AE259" s="13">
        <v>8.0769230769230801E-2</v>
      </c>
      <c r="AF259" s="13">
        <v>5.2596600000000002E-3</v>
      </c>
      <c r="AG259" s="13">
        <v>0.16064707</v>
      </c>
      <c r="AH259" s="13">
        <v>3.3538610000000003E-2</v>
      </c>
      <c r="AI259" s="13">
        <v>8.5166666666666696E-2</v>
      </c>
      <c r="AJ259" s="13">
        <v>5.2596600000000002E-3</v>
      </c>
      <c r="AK259" s="13">
        <v>0.16064707</v>
      </c>
      <c r="AL259" s="13">
        <v>3.3538610000000003E-2</v>
      </c>
      <c r="AM259" s="13">
        <v>7.6282051282051302E-2</v>
      </c>
      <c r="AN259" s="13">
        <v>5.2596600000000002E-3</v>
      </c>
      <c r="AO259" s="13">
        <v>0.16064707</v>
      </c>
      <c r="AP259" s="13">
        <v>3.3538610000000003E-2</v>
      </c>
      <c r="AQ259" s="13">
        <v>8.3461538461538504E-2</v>
      </c>
      <c r="AR259" s="13">
        <v>5.2596600000000002E-3</v>
      </c>
      <c r="AS259" s="13">
        <v>0.16064707</v>
      </c>
      <c r="AT259" s="13">
        <v>3.3538610000000003E-2</v>
      </c>
      <c r="AU259" s="13">
        <v>7.1794871794871803E-2</v>
      </c>
      <c r="AV259" s="13">
        <v>5.2596600000000002E-3</v>
      </c>
      <c r="AW259" s="13">
        <v>0.16064707</v>
      </c>
      <c r="AX259" s="13">
        <v>2.9850746268656699E-2</v>
      </c>
      <c r="AY259" s="13">
        <v>0.108108108108108</v>
      </c>
      <c r="AZ259" s="13">
        <v>0</v>
      </c>
      <c r="BA259" s="13">
        <v>0.13114754098360701</v>
      </c>
      <c r="BB259" s="13"/>
      <c r="BC259" s="13"/>
      <c r="BD259" s="13"/>
      <c r="BE259" s="13"/>
      <c r="BF259" s="13"/>
      <c r="BG259" s="13"/>
      <c r="BH259" s="13"/>
      <c r="BI259" s="13"/>
      <c r="BJ259" s="13"/>
      <c r="BK259" s="13"/>
      <c r="BL259" s="13"/>
      <c r="BM259" s="13"/>
      <c r="BN259" s="13"/>
      <c r="BO259" s="13"/>
      <c r="BP259" s="13"/>
      <c r="BQ259" s="13"/>
      <c r="BR259" s="13"/>
      <c r="BS259" s="13"/>
      <c r="BT259" s="13"/>
      <c r="BU259" s="13"/>
      <c r="BV259" s="13"/>
      <c r="BW259" s="13"/>
      <c r="BX259" s="13"/>
      <c r="BY259" s="13"/>
      <c r="BZ259" s="14">
        <f>+INDEX('Monthy Targets'!V:V,MATCH(FY2018_ALL_Targets!$B259,'Monthy Targets'!$B:$B,0))</f>
        <v>0</v>
      </c>
      <c r="CA259" s="14">
        <f>+INDEX('Monthy Targets'!W:W,MATCH(FY2018_ALL_Targets!$B259,'Monthy Targets'!$B:$B,0))</f>
        <v>0</v>
      </c>
      <c r="CB259" s="14">
        <f>+INDEX('Monthy Targets'!X:X,MATCH(FY2018_ALL_Targets!$B259,'Monthy Targets'!$B:$B,0))</f>
        <v>0</v>
      </c>
      <c r="CC259" s="14">
        <f>+INDEX('Monthy Targets'!Y:Y,MATCH(FY2018_ALL_Targets!$B259,'Monthy Targets'!$B:$B,0))</f>
        <v>0</v>
      </c>
      <c r="CD259" s="14">
        <f>+INDEX('Monthy Targets'!Z:Z,MATCH(FY2018_ALL_Targets!$B259,'Monthy Targets'!$B:$B,0))</f>
        <v>0</v>
      </c>
      <c r="CE259" s="14">
        <f>+INDEX('Monthy Targets'!AA:AA,MATCH(FY2018_ALL_Targets!$B259,'Monthy Targets'!$B:$B,0))</f>
        <v>0</v>
      </c>
      <c r="CF259" s="14">
        <f>+INDEX('Monthy Targets'!AB:AB,MATCH(FY2018_ALL_Targets!$B259,'Monthy Targets'!$B:$B,0))</f>
        <v>0</v>
      </c>
      <c r="CG259" s="14">
        <f>+INDEX('Monthy Targets'!AC:AC,MATCH(FY2018_ALL_Targets!$B259,'Monthy Targets'!$B:$B,0))</f>
        <v>0</v>
      </c>
      <c r="CH259" s="14">
        <f>+INDEX('Monthy Targets'!AD:AD,MATCH(FY2018_ALL_Targets!$B259,'Monthy Targets'!$B:$B,0))</f>
        <v>0</v>
      </c>
      <c r="CI259" s="14">
        <f>+INDEX('Monthy Targets'!AE:AE,MATCH(FY2018_ALL_Targets!$B259,'Monthy Targets'!$B:$B,0))</f>
        <v>0</v>
      </c>
      <c r="CJ259" s="14">
        <f>+INDEX('Monthy Targets'!AF:AF,MATCH(FY2018_ALL_Targets!$B259,'Monthy Targets'!$B:$B,0))</f>
        <v>0</v>
      </c>
      <c r="CK259" s="14">
        <f>+INDEX('Monthy Targets'!AG:AG,MATCH(FY2018_ALL_Targets!$B259,'Monthy Targets'!$B:$B,0))</f>
        <v>0</v>
      </c>
      <c r="CL259" s="14">
        <v>0.51</v>
      </c>
      <c r="CM259" s="14">
        <v>0</v>
      </c>
      <c r="CN259" s="14">
        <v>0.51</v>
      </c>
      <c r="CO259" s="14">
        <v>0.51</v>
      </c>
      <c r="DB259" s="14">
        <v>0.94</v>
      </c>
      <c r="DC259" s="14">
        <v>0</v>
      </c>
      <c r="DD259" s="14">
        <v>0.94</v>
      </c>
      <c r="DE259" s="14">
        <v>0.94</v>
      </c>
      <c r="DR259" s="14">
        <v>0.46</v>
      </c>
      <c r="DV259" s="12">
        <f t="shared" ref="DV259:DV322" si="13">COUNTIF(BR259:BU259,"No")</f>
        <v>0</v>
      </c>
      <c r="DW259" s="12">
        <f t="shared" ref="DW259:DW322" si="14">COUNTIF(BV259:BY259,"No")</f>
        <v>0</v>
      </c>
      <c r="DX259" s="12">
        <f t="shared" si="12"/>
        <v>0</v>
      </c>
    </row>
    <row r="260" spans="1:128" x14ac:dyDescent="0.25">
      <c r="A260" s="293">
        <v>4658</v>
      </c>
      <c r="B260" s="293">
        <v>675539</v>
      </c>
      <c r="C260" s="293">
        <v>465804</v>
      </c>
      <c r="D260" s="14">
        <v>1821084138</v>
      </c>
      <c r="F260" s="27" t="s">
        <v>1277</v>
      </c>
      <c r="G260" s="12" t="s">
        <v>778</v>
      </c>
      <c r="H260" s="27" t="s">
        <v>1391</v>
      </c>
      <c r="I260" s="12" t="s">
        <v>779</v>
      </c>
      <c r="J260" s="13">
        <v>3.1976744186046499E-2</v>
      </c>
      <c r="K260" s="13">
        <v>9.8445595854922296E-2</v>
      </c>
      <c r="L260" s="13">
        <v>0</v>
      </c>
      <c r="M260" s="13">
        <v>0.141955835962145</v>
      </c>
      <c r="N260" s="13">
        <v>3.3538610000000003E-2</v>
      </c>
      <c r="O260" s="13">
        <v>5.6668459999999997E-2</v>
      </c>
      <c r="P260" s="13">
        <v>5.2596600000000002E-3</v>
      </c>
      <c r="Q260" s="13">
        <v>0.16064707</v>
      </c>
      <c r="R260" s="13">
        <v>3.3538610000000003E-2</v>
      </c>
      <c r="S260" s="13">
        <v>9.6772020725388597E-2</v>
      </c>
      <c r="T260" s="13">
        <v>5.2596600000000002E-3</v>
      </c>
      <c r="U260" s="13">
        <v>0.16064707</v>
      </c>
      <c r="V260" s="13">
        <v>3.3538610000000003E-2</v>
      </c>
      <c r="W260" s="13">
        <v>9.3523316062176204E-2</v>
      </c>
      <c r="X260" s="13">
        <v>5.2596600000000002E-3</v>
      </c>
      <c r="Y260" s="13">
        <v>0.16064707</v>
      </c>
      <c r="Z260" s="13">
        <v>3.3538610000000003E-2</v>
      </c>
      <c r="AA260" s="13">
        <v>9.5098445595854897E-2</v>
      </c>
      <c r="AB260" s="13">
        <v>5.2596600000000002E-3</v>
      </c>
      <c r="AC260" s="13">
        <v>0.16064707</v>
      </c>
      <c r="AD260" s="13">
        <v>3.3538610000000003E-2</v>
      </c>
      <c r="AE260" s="13">
        <v>8.8601036269430097E-2</v>
      </c>
      <c r="AF260" s="13">
        <v>5.2596600000000002E-3</v>
      </c>
      <c r="AG260" s="13">
        <v>0.16064707</v>
      </c>
      <c r="AH260" s="13">
        <v>3.3538610000000003E-2</v>
      </c>
      <c r="AI260" s="13">
        <v>9.3424870466321197E-2</v>
      </c>
      <c r="AJ260" s="13">
        <v>5.2596600000000002E-3</v>
      </c>
      <c r="AK260" s="13">
        <v>0.16064707</v>
      </c>
      <c r="AL260" s="13">
        <v>3.3538610000000003E-2</v>
      </c>
      <c r="AM260" s="13">
        <v>8.3678756476683894E-2</v>
      </c>
      <c r="AN260" s="13">
        <v>5.2596600000000002E-3</v>
      </c>
      <c r="AO260" s="13">
        <v>0.16064707</v>
      </c>
      <c r="AP260" s="13">
        <v>3.3538610000000003E-2</v>
      </c>
      <c r="AQ260" s="13">
        <v>9.1554404145077706E-2</v>
      </c>
      <c r="AR260" s="13">
        <v>5.2596600000000002E-3</v>
      </c>
      <c r="AS260" s="13">
        <v>0.16064707</v>
      </c>
      <c r="AT260" s="13">
        <v>3.3538610000000003E-2</v>
      </c>
      <c r="AU260" s="13">
        <v>7.8756476683937801E-2</v>
      </c>
      <c r="AV260" s="13">
        <v>5.2596600000000002E-3</v>
      </c>
      <c r="AW260" s="13">
        <v>0.16064707</v>
      </c>
      <c r="AX260" s="13">
        <v>3.94736842105263E-2</v>
      </c>
      <c r="AY260" s="13">
        <v>0</v>
      </c>
      <c r="AZ260" s="13">
        <v>0</v>
      </c>
      <c r="BA260" s="13">
        <v>5.8823529411764698E-2</v>
      </c>
      <c r="BB260" s="13"/>
      <c r="BC260" s="13"/>
      <c r="BD260" s="13"/>
      <c r="BE260" s="13"/>
      <c r="BF260" s="13"/>
      <c r="BG260" s="13"/>
      <c r="BH260" s="13"/>
      <c r="BI260" s="13"/>
      <c r="BJ260" s="13"/>
      <c r="BK260" s="13"/>
      <c r="BL260" s="13"/>
      <c r="BM260" s="13"/>
      <c r="BN260" s="13"/>
      <c r="BO260" s="13"/>
      <c r="BP260" s="13"/>
      <c r="BQ260" s="13"/>
      <c r="BR260" s="13"/>
      <c r="BS260" s="13"/>
      <c r="BT260" s="13"/>
      <c r="BU260" s="13"/>
      <c r="BV260" s="13"/>
      <c r="BW260" s="13"/>
      <c r="BX260" s="13"/>
      <c r="BY260" s="13"/>
      <c r="BZ260" s="14">
        <f>+INDEX('Monthy Targets'!V:V,MATCH(FY2018_ALL_Targets!$B260,'Monthy Targets'!$B:$B,0))</f>
        <v>25.04</v>
      </c>
      <c r="CA260" s="14">
        <f>+INDEX('Monthy Targets'!W:W,MATCH(FY2018_ALL_Targets!$B260,'Monthy Targets'!$B:$B,0))</f>
        <v>25.04</v>
      </c>
      <c r="CB260" s="14">
        <f>+INDEX('Monthy Targets'!X:X,MATCH(FY2018_ALL_Targets!$B260,'Monthy Targets'!$B:$B,0))</f>
        <v>25.04</v>
      </c>
      <c r="CC260" s="14">
        <f>+INDEX('Monthy Targets'!Y:Y,MATCH(FY2018_ALL_Targets!$B260,'Monthy Targets'!$B:$B,0))</f>
        <v>25.04</v>
      </c>
      <c r="CD260" s="14">
        <f>+INDEX('Monthy Targets'!Z:Z,MATCH(FY2018_ALL_Targets!$B260,'Monthy Targets'!$B:$B,0))</f>
        <v>25.04</v>
      </c>
      <c r="CE260" s="14">
        <f>+INDEX('Monthy Targets'!AA:AA,MATCH(FY2018_ALL_Targets!$B260,'Monthy Targets'!$B:$B,0))</f>
        <v>0</v>
      </c>
      <c r="CF260" s="14">
        <f>+INDEX('Monthy Targets'!AB:AB,MATCH(FY2018_ALL_Targets!$B260,'Monthy Targets'!$B:$B,0))</f>
        <v>0</v>
      </c>
      <c r="CG260" s="14">
        <f>+INDEX('Monthy Targets'!AC:AC,MATCH(FY2018_ALL_Targets!$B260,'Monthy Targets'!$B:$B,0))</f>
        <v>0</v>
      </c>
      <c r="CH260" s="14">
        <f>+INDEX('Monthy Targets'!AD:AD,MATCH(FY2018_ALL_Targets!$B260,'Monthy Targets'!$B:$B,0))</f>
        <v>0</v>
      </c>
      <c r="CI260" s="14">
        <f>+INDEX('Monthy Targets'!AE:AE,MATCH(FY2018_ALL_Targets!$B260,'Monthy Targets'!$B:$B,0))</f>
        <v>0</v>
      </c>
      <c r="CJ260" s="14">
        <f>+INDEX('Monthy Targets'!AF:AF,MATCH(FY2018_ALL_Targets!$B260,'Monthy Targets'!$B:$B,0))</f>
        <v>0</v>
      </c>
      <c r="CK260" s="14">
        <f>+INDEX('Monthy Targets'!AG:AG,MATCH(FY2018_ALL_Targets!$B260,'Monthy Targets'!$B:$B,0))</f>
        <v>0</v>
      </c>
      <c r="CL260" s="14">
        <v>0</v>
      </c>
      <c r="CM260" s="14">
        <v>1.66</v>
      </c>
      <c r="CN260" s="14">
        <v>1.66</v>
      </c>
      <c r="CO260" s="14">
        <v>1.66</v>
      </c>
      <c r="DB260" s="14">
        <v>0</v>
      </c>
      <c r="DC260" s="14">
        <v>3.09</v>
      </c>
      <c r="DD260" s="14">
        <v>3.09</v>
      </c>
      <c r="DE260" s="14">
        <v>3.09</v>
      </c>
      <c r="DR260" s="14">
        <v>4.1900000000000004</v>
      </c>
      <c r="DV260" s="12">
        <f t="shared" si="13"/>
        <v>0</v>
      </c>
      <c r="DW260" s="12">
        <f t="shared" si="14"/>
        <v>0</v>
      </c>
      <c r="DX260" s="12">
        <f t="shared" si="12"/>
        <v>0</v>
      </c>
    </row>
    <row r="261" spans="1:128" x14ac:dyDescent="0.25">
      <c r="A261" s="293">
        <v>4630</v>
      </c>
      <c r="B261" s="293">
        <v>675541</v>
      </c>
      <c r="C261" s="293">
        <v>1026487</v>
      </c>
      <c r="D261" s="14">
        <v>1942623459</v>
      </c>
      <c r="F261" s="27" t="s">
        <v>1277</v>
      </c>
      <c r="G261" s="12" t="s">
        <v>762</v>
      </c>
      <c r="H261" s="27" t="s">
        <v>1371</v>
      </c>
      <c r="I261" s="12" t="s">
        <v>763</v>
      </c>
      <c r="J261" s="13">
        <v>1.5189873417721499E-2</v>
      </c>
      <c r="K261" s="13">
        <v>0.109195402298851</v>
      </c>
      <c r="L261" s="13">
        <v>0</v>
      </c>
      <c r="M261" s="13">
        <v>0.21678321678321699</v>
      </c>
      <c r="N261" s="13">
        <v>3.3538610000000003E-2</v>
      </c>
      <c r="O261" s="13">
        <v>5.6668459999999997E-2</v>
      </c>
      <c r="P261" s="13">
        <v>5.2596600000000002E-3</v>
      </c>
      <c r="Q261" s="13">
        <v>0.16064707</v>
      </c>
      <c r="R261" s="13">
        <v>3.3538610000000003E-2</v>
      </c>
      <c r="S261" s="13">
        <v>0.10733908045977</v>
      </c>
      <c r="T261" s="13">
        <v>5.2596600000000002E-3</v>
      </c>
      <c r="U261" s="13">
        <v>0.213097902097902</v>
      </c>
      <c r="V261" s="13">
        <v>3.3538610000000003E-2</v>
      </c>
      <c r="W261" s="13">
        <v>0.10373563218390799</v>
      </c>
      <c r="X261" s="13">
        <v>5.2596600000000002E-3</v>
      </c>
      <c r="Y261" s="13">
        <v>0.20594405594405599</v>
      </c>
      <c r="Z261" s="13">
        <v>3.3538610000000003E-2</v>
      </c>
      <c r="AA261" s="13">
        <v>0.10548275862069</v>
      </c>
      <c r="AB261" s="13">
        <v>5.2596600000000002E-3</v>
      </c>
      <c r="AC261" s="13">
        <v>0.209412587412587</v>
      </c>
      <c r="AD261" s="13">
        <v>3.3538610000000003E-2</v>
      </c>
      <c r="AE261" s="13">
        <v>9.8275862068965505E-2</v>
      </c>
      <c r="AF261" s="13">
        <v>5.2596600000000002E-3</v>
      </c>
      <c r="AG261" s="13">
        <v>0.19510489510489501</v>
      </c>
      <c r="AH261" s="13">
        <v>3.3538610000000003E-2</v>
      </c>
      <c r="AI261" s="13">
        <v>0.103626436781609</v>
      </c>
      <c r="AJ261" s="13">
        <v>5.2596600000000002E-3</v>
      </c>
      <c r="AK261" s="13">
        <v>0.20572727272727301</v>
      </c>
      <c r="AL261" s="13">
        <v>3.3538610000000003E-2</v>
      </c>
      <c r="AM261" s="13">
        <v>9.2816091954023003E-2</v>
      </c>
      <c r="AN261" s="13">
        <v>5.2596600000000002E-3</v>
      </c>
      <c r="AO261" s="13">
        <v>0.184265734265734</v>
      </c>
      <c r="AP261" s="13">
        <v>3.3538610000000003E-2</v>
      </c>
      <c r="AQ261" s="13">
        <v>0.101551724137931</v>
      </c>
      <c r="AR261" s="13">
        <v>5.2596600000000002E-3</v>
      </c>
      <c r="AS261" s="13">
        <v>0.201608391608392</v>
      </c>
      <c r="AT261" s="13">
        <v>3.3538610000000003E-2</v>
      </c>
      <c r="AU261" s="13">
        <v>8.73563218390805E-2</v>
      </c>
      <c r="AV261" s="13">
        <v>5.2596600000000002E-3</v>
      </c>
      <c r="AW261" s="13">
        <v>0.173426573426573</v>
      </c>
      <c r="AX261" s="13">
        <v>2.3809523809523801E-2</v>
      </c>
      <c r="AY261" s="13">
        <v>8.8235294117647106E-2</v>
      </c>
      <c r="AZ261" s="13">
        <v>0</v>
      </c>
      <c r="BA261" s="13">
        <v>0.22641509433962301</v>
      </c>
      <c r="BB261" s="13"/>
      <c r="BC261" s="13"/>
      <c r="BD261" s="13"/>
      <c r="BE261" s="13"/>
      <c r="BF261" s="13"/>
      <c r="BG261" s="13"/>
      <c r="BH261" s="13"/>
      <c r="BI261" s="13"/>
      <c r="BJ261" s="13"/>
      <c r="BK261" s="13"/>
      <c r="BL261" s="13"/>
      <c r="BM261" s="13"/>
      <c r="BN261" s="13"/>
      <c r="BO261" s="13"/>
      <c r="BP261" s="13"/>
      <c r="BQ261" s="13"/>
      <c r="BR261" s="13"/>
      <c r="BS261" s="13"/>
      <c r="BT261" s="13"/>
      <c r="BU261" s="13"/>
      <c r="BV261" s="13"/>
      <c r="BW261" s="13"/>
      <c r="BX261" s="13"/>
      <c r="BY261" s="13"/>
      <c r="BZ261" s="14">
        <f>+INDEX('Monthy Targets'!V:V,MATCH(FY2018_ALL_Targets!$B261,'Monthy Targets'!$B:$B,0))</f>
        <v>26.91</v>
      </c>
      <c r="CA261" s="14">
        <f>+INDEX('Monthy Targets'!W:W,MATCH(FY2018_ALL_Targets!$B261,'Monthy Targets'!$B:$B,0))</f>
        <v>26.91</v>
      </c>
      <c r="CB261" s="14">
        <f>+INDEX('Monthy Targets'!X:X,MATCH(FY2018_ALL_Targets!$B261,'Monthy Targets'!$B:$B,0))</f>
        <v>26.91</v>
      </c>
      <c r="CC261" s="14">
        <f>+INDEX('Monthy Targets'!Y:Y,MATCH(FY2018_ALL_Targets!$B261,'Monthy Targets'!$B:$B,0))</f>
        <v>26.91</v>
      </c>
      <c r="CD261" s="14">
        <f>+INDEX('Monthy Targets'!Z:Z,MATCH(FY2018_ALL_Targets!$B261,'Monthy Targets'!$B:$B,0))</f>
        <v>26.91</v>
      </c>
      <c r="CE261" s="14">
        <f>+INDEX('Monthy Targets'!AA:AA,MATCH(FY2018_ALL_Targets!$B261,'Monthy Targets'!$B:$B,0))</f>
        <v>0</v>
      </c>
      <c r="CF261" s="14">
        <f>+INDEX('Monthy Targets'!AB:AB,MATCH(FY2018_ALL_Targets!$B261,'Monthy Targets'!$B:$B,0))</f>
        <v>0</v>
      </c>
      <c r="CG261" s="14">
        <f>+INDEX('Monthy Targets'!AC:AC,MATCH(FY2018_ALL_Targets!$B261,'Monthy Targets'!$B:$B,0))</f>
        <v>0</v>
      </c>
      <c r="CH261" s="14">
        <f>+INDEX('Monthy Targets'!AD:AD,MATCH(FY2018_ALL_Targets!$B261,'Monthy Targets'!$B:$B,0))</f>
        <v>0</v>
      </c>
      <c r="CI261" s="14">
        <f>+INDEX('Monthy Targets'!AE:AE,MATCH(FY2018_ALL_Targets!$B261,'Monthy Targets'!$B:$B,0))</f>
        <v>0</v>
      </c>
      <c r="CJ261" s="14">
        <f>+INDEX('Monthy Targets'!AF:AF,MATCH(FY2018_ALL_Targets!$B261,'Monthy Targets'!$B:$B,0))</f>
        <v>0</v>
      </c>
      <c r="CK261" s="14">
        <f>+INDEX('Monthy Targets'!AG:AG,MATCH(FY2018_ALL_Targets!$B261,'Monthy Targets'!$B:$B,0))</f>
        <v>0</v>
      </c>
      <c r="CL261" s="14">
        <v>1.79</v>
      </c>
      <c r="CM261" s="14">
        <v>1.79</v>
      </c>
      <c r="CN261" s="14">
        <v>1.79</v>
      </c>
      <c r="CO261" s="14">
        <v>0</v>
      </c>
      <c r="DB261" s="14">
        <v>3.32</v>
      </c>
      <c r="DC261" s="14">
        <v>3.32</v>
      </c>
      <c r="DD261" s="14">
        <v>3.32</v>
      </c>
      <c r="DE261" s="14">
        <v>0</v>
      </c>
      <c r="DR261" s="14">
        <v>4.51</v>
      </c>
      <c r="DV261" s="12">
        <f t="shared" si="13"/>
        <v>0</v>
      </c>
      <c r="DW261" s="12">
        <f t="shared" si="14"/>
        <v>0</v>
      </c>
      <c r="DX261" s="12">
        <f t="shared" si="12"/>
        <v>0</v>
      </c>
    </row>
    <row r="262" spans="1:128" x14ac:dyDescent="0.25">
      <c r="A262" s="293">
        <v>4817</v>
      </c>
      <c r="B262" s="293">
        <v>675554</v>
      </c>
      <c r="C262" s="293">
        <v>1026241</v>
      </c>
      <c r="D262" s="14">
        <v>1932517190</v>
      </c>
      <c r="F262" s="27" t="s">
        <v>1296</v>
      </c>
      <c r="G262" s="12" t="s">
        <v>835</v>
      </c>
      <c r="H262" s="27" t="s">
        <v>1390</v>
      </c>
      <c r="I262" s="12" t="s">
        <v>836</v>
      </c>
      <c r="J262" s="13">
        <v>2.0942408376963401E-2</v>
      </c>
      <c r="K262" s="13">
        <v>1.8018018018018001E-2</v>
      </c>
      <c r="L262" s="13">
        <v>0</v>
      </c>
      <c r="M262" s="13">
        <v>0.28571428571428598</v>
      </c>
      <c r="N262" s="13">
        <v>3.3538610000000003E-2</v>
      </c>
      <c r="O262" s="13">
        <v>5.6668459999999997E-2</v>
      </c>
      <c r="P262" s="13">
        <v>5.2596600000000002E-3</v>
      </c>
      <c r="Q262" s="13">
        <v>0.16064707</v>
      </c>
      <c r="R262" s="13">
        <v>3.3538610000000003E-2</v>
      </c>
      <c r="S262" s="13">
        <v>5.6668459999999997E-2</v>
      </c>
      <c r="T262" s="13">
        <v>5.2596600000000002E-3</v>
      </c>
      <c r="U262" s="13">
        <v>0.28085714285714303</v>
      </c>
      <c r="V262" s="13">
        <v>3.3538610000000003E-2</v>
      </c>
      <c r="W262" s="13">
        <v>5.6668459999999997E-2</v>
      </c>
      <c r="X262" s="13">
        <v>5.2596600000000002E-3</v>
      </c>
      <c r="Y262" s="13">
        <v>0.27142857142857102</v>
      </c>
      <c r="Z262" s="13">
        <v>3.3538610000000003E-2</v>
      </c>
      <c r="AA262" s="13">
        <v>5.6668459999999997E-2</v>
      </c>
      <c r="AB262" s="13">
        <v>5.2596600000000002E-3</v>
      </c>
      <c r="AC262" s="13">
        <v>0.27600000000000002</v>
      </c>
      <c r="AD262" s="13">
        <v>3.3538610000000003E-2</v>
      </c>
      <c r="AE262" s="13">
        <v>5.6668459999999997E-2</v>
      </c>
      <c r="AF262" s="13">
        <v>5.2596600000000002E-3</v>
      </c>
      <c r="AG262" s="13">
        <v>0.25714285714285701</v>
      </c>
      <c r="AH262" s="13">
        <v>3.3538610000000003E-2</v>
      </c>
      <c r="AI262" s="13">
        <v>5.6668459999999997E-2</v>
      </c>
      <c r="AJ262" s="13">
        <v>5.2596600000000002E-3</v>
      </c>
      <c r="AK262" s="13">
        <v>0.27114285714285702</v>
      </c>
      <c r="AL262" s="13">
        <v>3.3538610000000003E-2</v>
      </c>
      <c r="AM262" s="13">
        <v>5.6668459999999997E-2</v>
      </c>
      <c r="AN262" s="13">
        <v>5.2596600000000002E-3</v>
      </c>
      <c r="AO262" s="13">
        <v>0.24285714285714299</v>
      </c>
      <c r="AP262" s="13">
        <v>3.3538610000000003E-2</v>
      </c>
      <c r="AQ262" s="13">
        <v>5.6668459999999997E-2</v>
      </c>
      <c r="AR262" s="13">
        <v>5.2596600000000002E-3</v>
      </c>
      <c r="AS262" s="13">
        <v>0.26571428571428601</v>
      </c>
      <c r="AT262" s="13">
        <v>3.3538610000000003E-2</v>
      </c>
      <c r="AU262" s="13">
        <v>5.6668459999999997E-2</v>
      </c>
      <c r="AV262" s="13">
        <v>5.2596600000000002E-3</v>
      </c>
      <c r="AW262" s="13">
        <v>0.22857142857142901</v>
      </c>
      <c r="AX262" s="13">
        <v>2.2222222222222199E-2</v>
      </c>
      <c r="AY262" s="13">
        <v>4.3478260869565202E-2</v>
      </c>
      <c r="AZ262" s="13">
        <v>0</v>
      </c>
      <c r="BA262" s="13">
        <v>0.17073170731707299</v>
      </c>
      <c r="BB262" s="13"/>
      <c r="BC262" s="13"/>
      <c r="BD262" s="13"/>
      <c r="BE262" s="13"/>
      <c r="BF262" s="13"/>
      <c r="BG262" s="13"/>
      <c r="BH262" s="13"/>
      <c r="BI262" s="13"/>
      <c r="BJ262" s="13"/>
      <c r="BK262" s="13"/>
      <c r="BL262" s="13"/>
      <c r="BM262" s="13"/>
      <c r="BN262" s="13"/>
      <c r="BO262" s="13"/>
      <c r="BP262" s="13"/>
      <c r="BQ262" s="13"/>
      <c r="BR262" s="13"/>
      <c r="BS262" s="13"/>
      <c r="BT262" s="13"/>
      <c r="BU262" s="13"/>
      <c r="BV262" s="13"/>
      <c r="BW262" s="13"/>
      <c r="BX262" s="13"/>
      <c r="BY262" s="13"/>
      <c r="BZ262" s="14">
        <f>+INDEX('Monthy Targets'!V:V,MATCH(FY2018_ALL_Targets!$B262,'Monthy Targets'!$B:$B,0))</f>
        <v>2.86</v>
      </c>
      <c r="CA262" s="14">
        <f>+INDEX('Monthy Targets'!W:W,MATCH(FY2018_ALL_Targets!$B262,'Monthy Targets'!$B:$B,0))</f>
        <v>2.86</v>
      </c>
      <c r="CB262" s="14">
        <f>+INDEX('Monthy Targets'!X:X,MATCH(FY2018_ALL_Targets!$B262,'Monthy Targets'!$B:$B,0))</f>
        <v>2.86</v>
      </c>
      <c r="CC262" s="14">
        <f>+INDEX('Monthy Targets'!Y:Y,MATCH(FY2018_ALL_Targets!$B262,'Monthy Targets'!$B:$B,0))</f>
        <v>2.86</v>
      </c>
      <c r="CD262" s="14">
        <f>+INDEX('Monthy Targets'!Z:Z,MATCH(FY2018_ALL_Targets!$B262,'Monthy Targets'!$B:$B,0))</f>
        <v>2.86</v>
      </c>
      <c r="CE262" s="14">
        <f>+INDEX('Monthy Targets'!AA:AA,MATCH(FY2018_ALL_Targets!$B262,'Monthy Targets'!$B:$B,0))</f>
        <v>0</v>
      </c>
      <c r="CF262" s="14">
        <f>+INDEX('Monthy Targets'!AB:AB,MATCH(FY2018_ALL_Targets!$B262,'Monthy Targets'!$B:$B,0))</f>
        <v>0</v>
      </c>
      <c r="CG262" s="14">
        <f>+INDEX('Monthy Targets'!AC:AC,MATCH(FY2018_ALL_Targets!$B262,'Monthy Targets'!$B:$B,0))</f>
        <v>0</v>
      </c>
      <c r="CH262" s="14">
        <f>+INDEX('Monthy Targets'!AD:AD,MATCH(FY2018_ALL_Targets!$B262,'Monthy Targets'!$B:$B,0))</f>
        <v>0</v>
      </c>
      <c r="CI262" s="14">
        <f>+INDEX('Monthy Targets'!AE:AE,MATCH(FY2018_ALL_Targets!$B262,'Monthy Targets'!$B:$B,0))</f>
        <v>0</v>
      </c>
      <c r="CJ262" s="14">
        <f>+INDEX('Monthy Targets'!AF:AF,MATCH(FY2018_ALL_Targets!$B262,'Monthy Targets'!$B:$B,0))</f>
        <v>0</v>
      </c>
      <c r="CK262" s="14">
        <f>+INDEX('Monthy Targets'!AG:AG,MATCH(FY2018_ALL_Targets!$B262,'Monthy Targets'!$B:$B,0))</f>
        <v>0</v>
      </c>
      <c r="CL262" s="14">
        <v>0.19</v>
      </c>
      <c r="CM262" s="14">
        <v>0.19</v>
      </c>
      <c r="CN262" s="14">
        <v>0.19</v>
      </c>
      <c r="CO262" s="14">
        <v>0.19</v>
      </c>
      <c r="DB262" s="14">
        <v>0.35</v>
      </c>
      <c r="DC262" s="14">
        <v>0.35</v>
      </c>
      <c r="DD262" s="14">
        <v>0.35</v>
      </c>
      <c r="DE262" s="14">
        <v>0.35</v>
      </c>
      <c r="DR262" s="14">
        <v>0.54</v>
      </c>
      <c r="DV262" s="12">
        <f t="shared" si="13"/>
        <v>0</v>
      </c>
      <c r="DW262" s="12">
        <f t="shared" si="14"/>
        <v>0</v>
      </c>
      <c r="DX262" s="12">
        <f t="shared" si="12"/>
        <v>0</v>
      </c>
    </row>
    <row r="263" spans="1:128" x14ac:dyDescent="0.25">
      <c r="A263" s="293">
        <v>5103</v>
      </c>
      <c r="B263" s="293">
        <v>675560</v>
      </c>
      <c r="C263" s="293">
        <v>1014911</v>
      </c>
      <c r="D263" s="14">
        <v>1881736056</v>
      </c>
      <c r="F263" s="27" t="s">
        <v>1293</v>
      </c>
      <c r="G263" s="12" t="s">
        <v>952</v>
      </c>
      <c r="H263" s="27" t="s">
        <v>1355</v>
      </c>
      <c r="I263" s="12" t="s">
        <v>953</v>
      </c>
      <c r="J263" s="13">
        <v>8.0321285140562207E-3</v>
      </c>
      <c r="K263" s="13">
        <v>3.8095238095238099E-2</v>
      </c>
      <c r="L263" s="13">
        <v>0</v>
      </c>
      <c r="M263" s="13">
        <v>3.4632034632034597E-2</v>
      </c>
      <c r="N263" s="13">
        <v>3.3538610000000003E-2</v>
      </c>
      <c r="O263" s="13">
        <v>5.6668459999999997E-2</v>
      </c>
      <c r="P263" s="13">
        <v>5.2596600000000002E-3</v>
      </c>
      <c r="Q263" s="13">
        <v>0.16064707</v>
      </c>
      <c r="R263" s="13">
        <v>3.3538610000000003E-2</v>
      </c>
      <c r="S263" s="13">
        <v>5.6668459999999997E-2</v>
      </c>
      <c r="T263" s="13">
        <v>5.2596600000000002E-3</v>
      </c>
      <c r="U263" s="13">
        <v>0.16064707</v>
      </c>
      <c r="V263" s="13">
        <v>3.3538610000000003E-2</v>
      </c>
      <c r="W263" s="13">
        <v>5.6668459999999997E-2</v>
      </c>
      <c r="X263" s="13">
        <v>5.2596600000000002E-3</v>
      </c>
      <c r="Y263" s="13">
        <v>0.16064707</v>
      </c>
      <c r="Z263" s="13">
        <v>3.3538610000000003E-2</v>
      </c>
      <c r="AA263" s="13">
        <v>5.6668459999999997E-2</v>
      </c>
      <c r="AB263" s="13">
        <v>5.2596600000000002E-3</v>
      </c>
      <c r="AC263" s="13">
        <v>0.16064707</v>
      </c>
      <c r="AD263" s="13">
        <v>3.3538610000000003E-2</v>
      </c>
      <c r="AE263" s="13">
        <v>5.6668459999999997E-2</v>
      </c>
      <c r="AF263" s="13">
        <v>5.2596600000000002E-3</v>
      </c>
      <c r="AG263" s="13">
        <v>0.16064707</v>
      </c>
      <c r="AH263" s="13">
        <v>3.3538610000000003E-2</v>
      </c>
      <c r="AI263" s="13">
        <v>5.6668459999999997E-2</v>
      </c>
      <c r="AJ263" s="13">
        <v>5.2596600000000002E-3</v>
      </c>
      <c r="AK263" s="13">
        <v>0.16064707</v>
      </c>
      <c r="AL263" s="13">
        <v>3.3538610000000003E-2</v>
      </c>
      <c r="AM263" s="13">
        <v>5.6668459999999997E-2</v>
      </c>
      <c r="AN263" s="13">
        <v>5.2596600000000002E-3</v>
      </c>
      <c r="AO263" s="13">
        <v>0.16064707</v>
      </c>
      <c r="AP263" s="13">
        <v>3.3538610000000003E-2</v>
      </c>
      <c r="AQ263" s="13">
        <v>5.6668459999999997E-2</v>
      </c>
      <c r="AR263" s="13">
        <v>5.2596600000000002E-3</v>
      </c>
      <c r="AS263" s="13">
        <v>0.16064707</v>
      </c>
      <c r="AT263" s="13">
        <v>3.3538610000000003E-2</v>
      </c>
      <c r="AU263" s="13">
        <v>5.6668459999999997E-2</v>
      </c>
      <c r="AV263" s="13">
        <v>5.2596600000000002E-3</v>
      </c>
      <c r="AW263" s="13">
        <v>0.16064707</v>
      </c>
      <c r="AX263" s="13">
        <v>0</v>
      </c>
      <c r="AY263" s="13">
        <v>3.8461538461538498E-2</v>
      </c>
      <c r="AZ263" s="13">
        <v>0</v>
      </c>
      <c r="BA263" s="13">
        <v>7.69230769230769E-2</v>
      </c>
      <c r="BB263" s="13"/>
      <c r="BC263" s="13"/>
      <c r="BD263" s="13"/>
      <c r="BE263" s="13"/>
      <c r="BF263" s="13"/>
      <c r="BG263" s="13"/>
      <c r="BH263" s="13"/>
      <c r="BI263" s="13"/>
      <c r="BJ263" s="13"/>
      <c r="BK263" s="13"/>
      <c r="BL263" s="13"/>
      <c r="BM263" s="13"/>
      <c r="BN263" s="13"/>
      <c r="BO263" s="13"/>
      <c r="BP263" s="13"/>
      <c r="BQ263" s="13"/>
      <c r="BR263" s="13"/>
      <c r="BS263" s="13"/>
      <c r="BT263" s="13"/>
      <c r="BU263" s="13"/>
      <c r="BV263" s="13"/>
      <c r="BW263" s="13"/>
      <c r="BX263" s="13"/>
      <c r="BY263" s="13"/>
      <c r="BZ263" s="14">
        <f>+INDEX('Monthy Targets'!V:V,MATCH(FY2018_ALL_Targets!$B263,'Monthy Targets'!$B:$B,0))</f>
        <v>5.39</v>
      </c>
      <c r="CA263" s="14">
        <f>+INDEX('Monthy Targets'!W:W,MATCH(FY2018_ALL_Targets!$B263,'Monthy Targets'!$B:$B,0))</f>
        <v>5.39</v>
      </c>
      <c r="CB263" s="14">
        <f>+INDEX('Monthy Targets'!X:X,MATCH(FY2018_ALL_Targets!$B263,'Monthy Targets'!$B:$B,0))</f>
        <v>5.39</v>
      </c>
      <c r="CC263" s="14">
        <f>+INDEX('Monthy Targets'!Y:Y,MATCH(FY2018_ALL_Targets!$B263,'Monthy Targets'!$B:$B,0))</f>
        <v>5.39</v>
      </c>
      <c r="CD263" s="14">
        <f>+INDEX('Monthy Targets'!Z:Z,MATCH(FY2018_ALL_Targets!$B263,'Monthy Targets'!$B:$B,0))</f>
        <v>5.39</v>
      </c>
      <c r="CE263" s="14">
        <f>+INDEX('Monthy Targets'!AA:AA,MATCH(FY2018_ALL_Targets!$B263,'Monthy Targets'!$B:$B,0))</f>
        <v>0</v>
      </c>
      <c r="CF263" s="14">
        <f>+INDEX('Monthy Targets'!AB:AB,MATCH(FY2018_ALL_Targets!$B263,'Monthy Targets'!$B:$B,0))</f>
        <v>0</v>
      </c>
      <c r="CG263" s="14">
        <f>+INDEX('Monthy Targets'!AC:AC,MATCH(FY2018_ALL_Targets!$B263,'Monthy Targets'!$B:$B,0))</f>
        <v>0</v>
      </c>
      <c r="CH263" s="14">
        <f>+INDEX('Monthy Targets'!AD:AD,MATCH(FY2018_ALL_Targets!$B263,'Monthy Targets'!$B:$B,0))</f>
        <v>0</v>
      </c>
      <c r="CI263" s="14">
        <f>+INDEX('Monthy Targets'!AE:AE,MATCH(FY2018_ALL_Targets!$B263,'Monthy Targets'!$B:$B,0))</f>
        <v>0</v>
      </c>
      <c r="CJ263" s="14">
        <f>+INDEX('Monthy Targets'!AF:AF,MATCH(FY2018_ALL_Targets!$B263,'Monthy Targets'!$B:$B,0))</f>
        <v>0</v>
      </c>
      <c r="CK263" s="14">
        <f>+INDEX('Monthy Targets'!AG:AG,MATCH(FY2018_ALL_Targets!$B263,'Monthy Targets'!$B:$B,0))</f>
        <v>0</v>
      </c>
      <c r="CL263" s="14">
        <v>0.36</v>
      </c>
      <c r="CM263" s="14">
        <v>0.36</v>
      </c>
      <c r="CN263" s="14">
        <v>0.36</v>
      </c>
      <c r="CO263" s="14">
        <v>0.36</v>
      </c>
      <c r="DB263" s="14">
        <v>0.67</v>
      </c>
      <c r="DC263" s="14">
        <v>0.67</v>
      </c>
      <c r="DD263" s="14">
        <v>0.67</v>
      </c>
      <c r="DE263" s="14">
        <v>0.67</v>
      </c>
      <c r="DR263" s="14">
        <v>1.01</v>
      </c>
      <c r="DV263" s="12">
        <f t="shared" si="13"/>
        <v>0</v>
      </c>
      <c r="DW263" s="12">
        <f t="shared" si="14"/>
        <v>0</v>
      </c>
      <c r="DX263" s="12">
        <f t="shared" si="12"/>
        <v>0</v>
      </c>
    </row>
    <row r="264" spans="1:128" x14ac:dyDescent="0.25">
      <c r="A264" s="293">
        <v>5345</v>
      </c>
      <c r="B264" s="293">
        <v>675561</v>
      </c>
      <c r="C264" s="293">
        <v>1003363</v>
      </c>
      <c r="D264" s="14">
        <v>1134113947</v>
      </c>
      <c r="F264" s="27" t="s">
        <v>1296</v>
      </c>
      <c r="G264" s="12" t="s">
        <v>1109</v>
      </c>
      <c r="H264" s="27" t="s">
        <v>1356</v>
      </c>
      <c r="I264" s="12" t="s">
        <v>1110</v>
      </c>
      <c r="J264" s="13">
        <v>4.3165467625899297E-2</v>
      </c>
      <c r="K264" s="13">
        <v>5.8558558558558599E-2</v>
      </c>
      <c r="L264" s="13">
        <v>0</v>
      </c>
      <c r="M264" s="13">
        <v>2.69230769230769E-2</v>
      </c>
      <c r="N264" s="13">
        <v>3.3538610000000003E-2</v>
      </c>
      <c r="O264" s="13">
        <v>5.6668459999999997E-2</v>
      </c>
      <c r="P264" s="13">
        <v>5.2596600000000002E-3</v>
      </c>
      <c r="Q264" s="13">
        <v>0.16064707</v>
      </c>
      <c r="R264" s="13">
        <v>4.2431654676258999E-2</v>
      </c>
      <c r="S264" s="13">
        <v>5.7563063063063101E-2</v>
      </c>
      <c r="T264" s="13">
        <v>5.2596600000000002E-3</v>
      </c>
      <c r="U264" s="13">
        <v>0.16064707</v>
      </c>
      <c r="V264" s="13">
        <v>4.1007194244604299E-2</v>
      </c>
      <c r="W264" s="13">
        <v>5.6668459999999997E-2</v>
      </c>
      <c r="X264" s="13">
        <v>5.2596600000000002E-3</v>
      </c>
      <c r="Y264" s="13">
        <v>0.16064707</v>
      </c>
      <c r="Z264" s="13">
        <v>4.1697841726618702E-2</v>
      </c>
      <c r="AA264" s="13">
        <v>5.6668459999999997E-2</v>
      </c>
      <c r="AB264" s="13">
        <v>5.2596600000000002E-3</v>
      </c>
      <c r="AC264" s="13">
        <v>0.16064707</v>
      </c>
      <c r="AD264" s="13">
        <v>3.8848920863309398E-2</v>
      </c>
      <c r="AE264" s="13">
        <v>5.6668459999999997E-2</v>
      </c>
      <c r="AF264" s="13">
        <v>5.2596600000000002E-3</v>
      </c>
      <c r="AG264" s="13">
        <v>0.16064707</v>
      </c>
      <c r="AH264" s="13">
        <v>4.0964028776978398E-2</v>
      </c>
      <c r="AI264" s="13">
        <v>5.6668459999999997E-2</v>
      </c>
      <c r="AJ264" s="13">
        <v>5.2596600000000002E-3</v>
      </c>
      <c r="AK264" s="13">
        <v>0.16064707</v>
      </c>
      <c r="AL264" s="13">
        <v>3.66906474820144E-2</v>
      </c>
      <c r="AM264" s="13">
        <v>5.6668459999999997E-2</v>
      </c>
      <c r="AN264" s="13">
        <v>5.2596600000000002E-3</v>
      </c>
      <c r="AO264" s="13">
        <v>0.16064707</v>
      </c>
      <c r="AP264" s="13">
        <v>4.0143884892086298E-2</v>
      </c>
      <c r="AQ264" s="13">
        <v>5.6668459999999997E-2</v>
      </c>
      <c r="AR264" s="13">
        <v>5.2596600000000002E-3</v>
      </c>
      <c r="AS264" s="13">
        <v>0.16064707</v>
      </c>
      <c r="AT264" s="13">
        <v>3.4532374100719403E-2</v>
      </c>
      <c r="AU264" s="13">
        <v>5.6668459999999997E-2</v>
      </c>
      <c r="AV264" s="13">
        <v>5.2596600000000002E-3</v>
      </c>
      <c r="AW264" s="13">
        <v>0.16064707</v>
      </c>
      <c r="AX264" s="13">
        <v>3.4482758620689703E-2</v>
      </c>
      <c r="AY264" s="13">
        <v>2.04081632653061E-2</v>
      </c>
      <c r="AZ264" s="13">
        <v>0</v>
      </c>
      <c r="BA264" s="13">
        <v>1.7857142857142901E-2</v>
      </c>
      <c r="BB264" s="13"/>
      <c r="BC264" s="13"/>
      <c r="BD264" s="13"/>
      <c r="BE264" s="13"/>
      <c r="BF264" s="13"/>
      <c r="BG264" s="13"/>
      <c r="BH264" s="13"/>
      <c r="BI264" s="13"/>
      <c r="BJ264" s="13"/>
      <c r="BK264" s="13"/>
      <c r="BL264" s="13"/>
      <c r="BM264" s="13"/>
      <c r="BN264" s="13"/>
      <c r="BO264" s="13"/>
      <c r="BP264" s="13"/>
      <c r="BQ264" s="13"/>
      <c r="BR264" s="13"/>
      <c r="BS264" s="13"/>
      <c r="BT264" s="13"/>
      <c r="BU264" s="13"/>
      <c r="BV264" s="13"/>
      <c r="BW264" s="13"/>
      <c r="BX264" s="13"/>
      <c r="BY264" s="13"/>
      <c r="BZ264" s="14">
        <f>+INDEX('Monthy Targets'!V:V,MATCH(FY2018_ALL_Targets!$B264,'Monthy Targets'!$B:$B,0))</f>
        <v>6.5</v>
      </c>
      <c r="CA264" s="14">
        <f>+INDEX('Monthy Targets'!W:W,MATCH(FY2018_ALL_Targets!$B264,'Monthy Targets'!$B:$B,0))</f>
        <v>6.5</v>
      </c>
      <c r="CB264" s="14">
        <f>+INDEX('Monthy Targets'!X:X,MATCH(FY2018_ALL_Targets!$B264,'Monthy Targets'!$B:$B,0))</f>
        <v>6.5</v>
      </c>
      <c r="CC264" s="14">
        <f>+INDEX('Monthy Targets'!Y:Y,MATCH(FY2018_ALL_Targets!$B264,'Monthy Targets'!$B:$B,0))</f>
        <v>6.5</v>
      </c>
      <c r="CD264" s="14">
        <f>+INDEX('Monthy Targets'!Z:Z,MATCH(FY2018_ALL_Targets!$B264,'Monthy Targets'!$B:$B,0))</f>
        <v>6.5</v>
      </c>
      <c r="CE264" s="14">
        <f>+INDEX('Monthy Targets'!AA:AA,MATCH(FY2018_ALL_Targets!$B264,'Monthy Targets'!$B:$B,0))</f>
        <v>0</v>
      </c>
      <c r="CF264" s="14">
        <f>+INDEX('Monthy Targets'!AB:AB,MATCH(FY2018_ALL_Targets!$B264,'Monthy Targets'!$B:$B,0))</f>
        <v>0</v>
      </c>
      <c r="CG264" s="14">
        <f>+INDEX('Monthy Targets'!AC:AC,MATCH(FY2018_ALL_Targets!$B264,'Monthy Targets'!$B:$B,0))</f>
        <v>0</v>
      </c>
      <c r="CH264" s="14">
        <f>+INDEX('Monthy Targets'!AD:AD,MATCH(FY2018_ALL_Targets!$B264,'Monthy Targets'!$B:$B,0))</f>
        <v>0</v>
      </c>
      <c r="CI264" s="14">
        <f>+INDEX('Monthy Targets'!AE:AE,MATCH(FY2018_ALL_Targets!$B264,'Monthy Targets'!$B:$B,0))</f>
        <v>0</v>
      </c>
      <c r="CJ264" s="14">
        <f>+INDEX('Monthy Targets'!AF:AF,MATCH(FY2018_ALL_Targets!$B264,'Monthy Targets'!$B:$B,0))</f>
        <v>0</v>
      </c>
      <c r="CK264" s="14">
        <f>+INDEX('Monthy Targets'!AG:AG,MATCH(FY2018_ALL_Targets!$B264,'Monthy Targets'!$B:$B,0))</f>
        <v>0</v>
      </c>
      <c r="CL264" s="14">
        <v>0.43</v>
      </c>
      <c r="CM264" s="14">
        <v>0.43</v>
      </c>
      <c r="CN264" s="14">
        <v>0.43</v>
      </c>
      <c r="CO264" s="14">
        <v>0.43</v>
      </c>
      <c r="DB264" s="14">
        <v>0.8</v>
      </c>
      <c r="DC264" s="14">
        <v>0.8</v>
      </c>
      <c r="DD264" s="14">
        <v>0.8</v>
      </c>
      <c r="DE264" s="14">
        <v>0.8</v>
      </c>
      <c r="DR264" s="14">
        <v>1.22</v>
      </c>
      <c r="DV264" s="12">
        <f t="shared" si="13"/>
        <v>0</v>
      </c>
      <c r="DW264" s="12">
        <f t="shared" si="14"/>
        <v>0</v>
      </c>
      <c r="DX264" s="12">
        <f t="shared" si="12"/>
        <v>0</v>
      </c>
    </row>
    <row r="265" spans="1:128" x14ac:dyDescent="0.25">
      <c r="A265" s="293">
        <v>5213</v>
      </c>
      <c r="B265" s="293">
        <v>675563</v>
      </c>
      <c r="C265" s="293">
        <v>1026956</v>
      </c>
      <c r="D265" s="14">
        <v>1073900882</v>
      </c>
      <c r="F265" s="27" t="s">
        <v>1296</v>
      </c>
      <c r="G265" s="12" t="s">
        <v>1031</v>
      </c>
      <c r="H265" s="27" t="s">
        <v>1369</v>
      </c>
      <c r="I265" s="12" t="s">
        <v>1032</v>
      </c>
      <c r="J265" s="13">
        <v>1.94174757281553E-2</v>
      </c>
      <c r="K265" s="13">
        <v>3.2258064516128997E-2</v>
      </c>
      <c r="L265" s="13">
        <v>0</v>
      </c>
      <c r="M265" s="13">
        <v>0.15306122448979601</v>
      </c>
      <c r="N265" s="13">
        <v>3.3538610000000003E-2</v>
      </c>
      <c r="O265" s="13">
        <v>5.6668459999999997E-2</v>
      </c>
      <c r="P265" s="13">
        <v>5.2596600000000002E-3</v>
      </c>
      <c r="Q265" s="13">
        <v>0.16064707</v>
      </c>
      <c r="R265" s="13">
        <v>3.3538610000000003E-2</v>
      </c>
      <c r="S265" s="13">
        <v>5.6668459999999997E-2</v>
      </c>
      <c r="T265" s="13">
        <v>5.2596600000000002E-3</v>
      </c>
      <c r="U265" s="13">
        <v>0.16064707</v>
      </c>
      <c r="V265" s="13">
        <v>3.3538610000000003E-2</v>
      </c>
      <c r="W265" s="13">
        <v>5.6668459999999997E-2</v>
      </c>
      <c r="X265" s="13">
        <v>5.2596600000000002E-3</v>
      </c>
      <c r="Y265" s="13">
        <v>0.16064707</v>
      </c>
      <c r="Z265" s="13">
        <v>3.3538610000000003E-2</v>
      </c>
      <c r="AA265" s="13">
        <v>5.6668459999999997E-2</v>
      </c>
      <c r="AB265" s="13">
        <v>5.2596600000000002E-3</v>
      </c>
      <c r="AC265" s="13">
        <v>0.16064707</v>
      </c>
      <c r="AD265" s="13">
        <v>3.3538610000000003E-2</v>
      </c>
      <c r="AE265" s="13">
        <v>5.6668459999999997E-2</v>
      </c>
      <c r="AF265" s="13">
        <v>5.2596600000000002E-3</v>
      </c>
      <c r="AG265" s="13">
        <v>0.16064707</v>
      </c>
      <c r="AH265" s="13">
        <v>3.3538610000000003E-2</v>
      </c>
      <c r="AI265" s="13">
        <v>5.6668459999999997E-2</v>
      </c>
      <c r="AJ265" s="13">
        <v>5.2596600000000002E-3</v>
      </c>
      <c r="AK265" s="13">
        <v>0.16064707</v>
      </c>
      <c r="AL265" s="13">
        <v>3.3538610000000003E-2</v>
      </c>
      <c r="AM265" s="13">
        <v>5.6668459999999997E-2</v>
      </c>
      <c r="AN265" s="13">
        <v>5.2596600000000002E-3</v>
      </c>
      <c r="AO265" s="13">
        <v>0.16064707</v>
      </c>
      <c r="AP265" s="13">
        <v>3.3538610000000003E-2</v>
      </c>
      <c r="AQ265" s="13">
        <v>5.6668459999999997E-2</v>
      </c>
      <c r="AR265" s="13">
        <v>5.2596600000000002E-3</v>
      </c>
      <c r="AS265" s="13">
        <v>0.16064707</v>
      </c>
      <c r="AT265" s="13">
        <v>3.3538610000000003E-2</v>
      </c>
      <c r="AU265" s="13">
        <v>5.6668459999999997E-2</v>
      </c>
      <c r="AV265" s="13">
        <v>5.2596600000000002E-3</v>
      </c>
      <c r="AW265" s="13">
        <v>0.16064707</v>
      </c>
      <c r="AX265" s="13">
        <v>1.6949152542372899E-2</v>
      </c>
      <c r="AY265" s="13">
        <v>0.06</v>
      </c>
      <c r="AZ265" s="13">
        <v>0</v>
      </c>
      <c r="BA265" s="13">
        <v>0.17857142857142899</v>
      </c>
      <c r="BB265" s="13"/>
      <c r="BC265" s="13"/>
      <c r="BD265" s="13"/>
      <c r="BE265" s="13"/>
      <c r="BF265" s="13"/>
      <c r="BG265" s="13"/>
      <c r="BH265" s="13"/>
      <c r="BI265" s="13"/>
      <c r="BJ265" s="13"/>
      <c r="BK265" s="13"/>
      <c r="BL265" s="13"/>
      <c r="BM265" s="13"/>
      <c r="BN265" s="13"/>
      <c r="BO265" s="13"/>
      <c r="BP265" s="13"/>
      <c r="BQ265" s="13"/>
      <c r="BR265" s="13"/>
      <c r="BS265" s="13"/>
      <c r="BT265" s="13"/>
      <c r="BU265" s="13"/>
      <c r="BV265" s="13"/>
      <c r="BW265" s="13"/>
      <c r="BX265" s="13"/>
      <c r="BY265" s="13"/>
      <c r="BZ265" s="14">
        <f>+INDEX('Monthy Targets'!V:V,MATCH(FY2018_ALL_Targets!$B265,'Monthy Targets'!$B:$B,0))</f>
        <v>3.87</v>
      </c>
      <c r="CA265" s="14">
        <f>+INDEX('Monthy Targets'!W:W,MATCH(FY2018_ALL_Targets!$B265,'Monthy Targets'!$B:$B,0))</f>
        <v>3.87</v>
      </c>
      <c r="CB265" s="14">
        <f>+INDEX('Monthy Targets'!X:X,MATCH(FY2018_ALL_Targets!$B265,'Monthy Targets'!$B:$B,0))</f>
        <v>3.87</v>
      </c>
      <c r="CC265" s="14">
        <f>+INDEX('Monthy Targets'!Y:Y,MATCH(FY2018_ALL_Targets!$B265,'Monthy Targets'!$B:$B,0))</f>
        <v>3.87</v>
      </c>
      <c r="CD265" s="14">
        <f>+INDEX('Monthy Targets'!Z:Z,MATCH(FY2018_ALL_Targets!$B265,'Monthy Targets'!$B:$B,0))</f>
        <v>3.87</v>
      </c>
      <c r="CE265" s="14">
        <f>+INDEX('Monthy Targets'!AA:AA,MATCH(FY2018_ALL_Targets!$B265,'Monthy Targets'!$B:$B,0))</f>
        <v>0</v>
      </c>
      <c r="CF265" s="14">
        <f>+INDEX('Monthy Targets'!AB:AB,MATCH(FY2018_ALL_Targets!$B265,'Monthy Targets'!$B:$B,0))</f>
        <v>0</v>
      </c>
      <c r="CG265" s="14">
        <f>+INDEX('Monthy Targets'!AC:AC,MATCH(FY2018_ALL_Targets!$B265,'Monthy Targets'!$B:$B,0))</f>
        <v>0</v>
      </c>
      <c r="CH265" s="14">
        <f>+INDEX('Monthy Targets'!AD:AD,MATCH(FY2018_ALL_Targets!$B265,'Monthy Targets'!$B:$B,0))</f>
        <v>0</v>
      </c>
      <c r="CI265" s="14">
        <f>+INDEX('Monthy Targets'!AE:AE,MATCH(FY2018_ALL_Targets!$B265,'Monthy Targets'!$B:$B,0))</f>
        <v>0</v>
      </c>
      <c r="CJ265" s="14">
        <f>+INDEX('Monthy Targets'!AF:AF,MATCH(FY2018_ALL_Targets!$B265,'Monthy Targets'!$B:$B,0))</f>
        <v>0</v>
      </c>
      <c r="CK265" s="14">
        <f>+INDEX('Monthy Targets'!AG:AG,MATCH(FY2018_ALL_Targets!$B265,'Monthy Targets'!$B:$B,0))</f>
        <v>0</v>
      </c>
      <c r="CL265" s="14">
        <v>0.26</v>
      </c>
      <c r="CM265" s="14">
        <v>0</v>
      </c>
      <c r="CN265" s="14">
        <v>0.26</v>
      </c>
      <c r="CO265" s="14">
        <v>0</v>
      </c>
      <c r="DB265" s="14">
        <v>0.48</v>
      </c>
      <c r="DC265" s="14">
        <v>0</v>
      </c>
      <c r="DD265" s="14">
        <v>0.48</v>
      </c>
      <c r="DE265" s="14">
        <v>0</v>
      </c>
      <c r="DR265" s="14">
        <v>0.56999999999999995</v>
      </c>
      <c r="DV265" s="12">
        <f t="shared" si="13"/>
        <v>0</v>
      </c>
      <c r="DW265" s="12">
        <f t="shared" si="14"/>
        <v>0</v>
      </c>
      <c r="DX265" s="12">
        <f t="shared" si="12"/>
        <v>0</v>
      </c>
    </row>
    <row r="266" spans="1:128" x14ac:dyDescent="0.25">
      <c r="A266" s="293">
        <v>4775</v>
      </c>
      <c r="B266" s="293">
        <v>675564</v>
      </c>
      <c r="C266" s="293">
        <v>1025635</v>
      </c>
      <c r="D266" s="14">
        <v>1669893871</v>
      </c>
      <c r="F266" s="27" t="s">
        <v>1297</v>
      </c>
      <c r="G266" s="12" t="s">
        <v>818</v>
      </c>
      <c r="H266" s="27" t="s">
        <v>1295</v>
      </c>
      <c r="I266" s="12" t="s">
        <v>819</v>
      </c>
      <c r="J266" s="13">
        <v>1.1904761904761901E-2</v>
      </c>
      <c r="K266" s="13">
        <v>2.4590163934426201E-2</v>
      </c>
      <c r="L266" s="13">
        <v>0</v>
      </c>
      <c r="M266" s="13">
        <v>0.16783216783216801</v>
      </c>
      <c r="N266" s="13">
        <v>3.3538610000000003E-2</v>
      </c>
      <c r="O266" s="13">
        <v>5.6668459999999997E-2</v>
      </c>
      <c r="P266" s="13">
        <v>5.2596600000000002E-3</v>
      </c>
      <c r="Q266" s="13">
        <v>0.16064707</v>
      </c>
      <c r="R266" s="13">
        <v>3.3538610000000003E-2</v>
      </c>
      <c r="S266" s="13">
        <v>5.6668459999999997E-2</v>
      </c>
      <c r="T266" s="13">
        <v>5.2596600000000002E-3</v>
      </c>
      <c r="U266" s="13">
        <v>0.16497902097902101</v>
      </c>
      <c r="V266" s="13">
        <v>3.3538610000000003E-2</v>
      </c>
      <c r="W266" s="13">
        <v>5.6668459999999997E-2</v>
      </c>
      <c r="X266" s="13">
        <v>5.2596600000000002E-3</v>
      </c>
      <c r="Y266" s="13">
        <v>0.16064707</v>
      </c>
      <c r="Z266" s="13">
        <v>3.3538610000000003E-2</v>
      </c>
      <c r="AA266" s="13">
        <v>5.6668459999999997E-2</v>
      </c>
      <c r="AB266" s="13">
        <v>5.2596600000000002E-3</v>
      </c>
      <c r="AC266" s="13">
        <v>0.16212587412587401</v>
      </c>
      <c r="AD266" s="13">
        <v>3.3538610000000003E-2</v>
      </c>
      <c r="AE266" s="13">
        <v>5.6668459999999997E-2</v>
      </c>
      <c r="AF266" s="13">
        <v>5.2596600000000002E-3</v>
      </c>
      <c r="AG266" s="13">
        <v>0.16064707</v>
      </c>
      <c r="AH266" s="13">
        <v>3.3538610000000003E-2</v>
      </c>
      <c r="AI266" s="13">
        <v>5.6668459999999997E-2</v>
      </c>
      <c r="AJ266" s="13">
        <v>5.2596600000000002E-3</v>
      </c>
      <c r="AK266" s="13">
        <v>0.16064707</v>
      </c>
      <c r="AL266" s="13">
        <v>3.3538610000000003E-2</v>
      </c>
      <c r="AM266" s="13">
        <v>5.6668459999999997E-2</v>
      </c>
      <c r="AN266" s="13">
        <v>5.2596600000000002E-3</v>
      </c>
      <c r="AO266" s="13">
        <v>0.16064707</v>
      </c>
      <c r="AP266" s="13">
        <v>3.3538610000000003E-2</v>
      </c>
      <c r="AQ266" s="13">
        <v>5.6668459999999997E-2</v>
      </c>
      <c r="AR266" s="13">
        <v>5.2596600000000002E-3</v>
      </c>
      <c r="AS266" s="13">
        <v>0.16064707</v>
      </c>
      <c r="AT266" s="13">
        <v>3.3538610000000003E-2</v>
      </c>
      <c r="AU266" s="13">
        <v>5.6668459999999997E-2</v>
      </c>
      <c r="AV266" s="13">
        <v>5.2596600000000002E-3</v>
      </c>
      <c r="AW266" s="13">
        <v>0.16064707</v>
      </c>
      <c r="AX266" s="13">
        <v>2.1739130434782601E-2</v>
      </c>
      <c r="AY266" s="13">
        <v>3.2258064516128997E-2</v>
      </c>
      <c r="AZ266" s="13">
        <v>0</v>
      </c>
      <c r="BA266" s="13">
        <v>0.17499999999999999</v>
      </c>
      <c r="BB266" s="13"/>
      <c r="BC266" s="13"/>
      <c r="BD266" s="13"/>
      <c r="BE266" s="13"/>
      <c r="BF266" s="13"/>
      <c r="BG266" s="13"/>
      <c r="BH266" s="13"/>
      <c r="BI266" s="13"/>
      <c r="BJ266" s="13"/>
      <c r="BK266" s="13"/>
      <c r="BL266" s="13"/>
      <c r="BM266" s="13"/>
      <c r="BN266" s="13"/>
      <c r="BO266" s="13"/>
      <c r="BP266" s="13"/>
      <c r="BQ266" s="13"/>
      <c r="BR266" s="13"/>
      <c r="BS266" s="13"/>
      <c r="BT266" s="13"/>
      <c r="BU266" s="13"/>
      <c r="BV266" s="13"/>
      <c r="BW266" s="13"/>
      <c r="BX266" s="13"/>
      <c r="BY266" s="13"/>
      <c r="BZ266" s="14">
        <f>+INDEX('Monthy Targets'!V:V,MATCH(FY2018_ALL_Targets!$B266,'Monthy Targets'!$B:$B,0))</f>
        <v>7.18</v>
      </c>
      <c r="CA266" s="14">
        <f>+INDEX('Monthy Targets'!W:W,MATCH(FY2018_ALL_Targets!$B266,'Monthy Targets'!$B:$B,0))</f>
        <v>7.18</v>
      </c>
      <c r="CB266" s="14">
        <f>+INDEX('Monthy Targets'!X:X,MATCH(FY2018_ALL_Targets!$B266,'Monthy Targets'!$B:$B,0))</f>
        <v>7.18</v>
      </c>
      <c r="CC266" s="14">
        <f>+INDEX('Monthy Targets'!Y:Y,MATCH(FY2018_ALL_Targets!$B266,'Monthy Targets'!$B:$B,0))</f>
        <v>7.18</v>
      </c>
      <c r="CD266" s="14">
        <f>+INDEX('Monthy Targets'!Z:Z,MATCH(FY2018_ALL_Targets!$B266,'Monthy Targets'!$B:$B,0))</f>
        <v>7.18</v>
      </c>
      <c r="CE266" s="14">
        <f>+INDEX('Monthy Targets'!AA:AA,MATCH(FY2018_ALL_Targets!$B266,'Monthy Targets'!$B:$B,0))</f>
        <v>0</v>
      </c>
      <c r="CF266" s="14">
        <f>+INDEX('Monthy Targets'!AB:AB,MATCH(FY2018_ALL_Targets!$B266,'Monthy Targets'!$B:$B,0))</f>
        <v>0</v>
      </c>
      <c r="CG266" s="14">
        <f>+INDEX('Monthy Targets'!AC:AC,MATCH(FY2018_ALL_Targets!$B266,'Monthy Targets'!$B:$B,0))</f>
        <v>0</v>
      </c>
      <c r="CH266" s="14">
        <f>+INDEX('Monthy Targets'!AD:AD,MATCH(FY2018_ALL_Targets!$B266,'Monthy Targets'!$B:$B,0))</f>
        <v>0</v>
      </c>
      <c r="CI266" s="14">
        <f>+INDEX('Monthy Targets'!AE:AE,MATCH(FY2018_ALL_Targets!$B266,'Monthy Targets'!$B:$B,0))</f>
        <v>0</v>
      </c>
      <c r="CJ266" s="14">
        <f>+INDEX('Monthy Targets'!AF:AF,MATCH(FY2018_ALL_Targets!$B266,'Monthy Targets'!$B:$B,0))</f>
        <v>0</v>
      </c>
      <c r="CK266" s="14">
        <f>+INDEX('Monthy Targets'!AG:AG,MATCH(FY2018_ALL_Targets!$B266,'Monthy Targets'!$B:$B,0))</f>
        <v>0</v>
      </c>
      <c r="CL266" s="14">
        <v>0.48</v>
      </c>
      <c r="CM266" s="14">
        <v>0.48</v>
      </c>
      <c r="CN266" s="14">
        <v>0.48</v>
      </c>
      <c r="CO266" s="14">
        <v>0</v>
      </c>
      <c r="DB266" s="14">
        <v>0.89</v>
      </c>
      <c r="DC266" s="14">
        <v>0.89</v>
      </c>
      <c r="DD266" s="14">
        <v>0.89</v>
      </c>
      <c r="DE266" s="14">
        <v>0</v>
      </c>
      <c r="DR266" s="14">
        <v>1.2</v>
      </c>
      <c r="DV266" s="12">
        <f t="shared" si="13"/>
        <v>0</v>
      </c>
      <c r="DW266" s="12">
        <f t="shared" si="14"/>
        <v>0</v>
      </c>
      <c r="DX266" s="12">
        <f t="shared" si="12"/>
        <v>0</v>
      </c>
    </row>
    <row r="267" spans="1:128" x14ac:dyDescent="0.25">
      <c r="A267" s="293">
        <v>4748</v>
      </c>
      <c r="B267" s="293">
        <v>675587</v>
      </c>
      <c r="C267" s="293">
        <v>1026198</v>
      </c>
      <c r="D267" s="14">
        <v>1346292638</v>
      </c>
      <c r="F267" s="27" t="s">
        <v>1274</v>
      </c>
      <c r="G267" s="12" t="s">
        <v>806</v>
      </c>
      <c r="H267" s="27" t="s">
        <v>1362</v>
      </c>
      <c r="I267" s="12" t="s">
        <v>807</v>
      </c>
      <c r="J267" s="13">
        <v>2.7439024390243899E-2</v>
      </c>
      <c r="K267" s="13">
        <v>6.8750000000000006E-2</v>
      </c>
      <c r="L267" s="13">
        <v>0</v>
      </c>
      <c r="M267" s="13">
        <v>0.28215767634854799</v>
      </c>
      <c r="N267" s="13">
        <v>3.3538610000000003E-2</v>
      </c>
      <c r="O267" s="13">
        <v>5.6668459999999997E-2</v>
      </c>
      <c r="P267" s="13">
        <v>5.2596600000000002E-3</v>
      </c>
      <c r="Q267" s="13">
        <v>0.16064707</v>
      </c>
      <c r="R267" s="13">
        <v>3.3538610000000003E-2</v>
      </c>
      <c r="S267" s="13">
        <v>6.7581249999999995E-2</v>
      </c>
      <c r="T267" s="13">
        <v>5.2596600000000002E-3</v>
      </c>
      <c r="U267" s="13">
        <v>0.27736099585062202</v>
      </c>
      <c r="V267" s="13">
        <v>3.3538610000000003E-2</v>
      </c>
      <c r="W267" s="13">
        <v>6.5312499999999996E-2</v>
      </c>
      <c r="X267" s="13">
        <v>5.2596600000000002E-3</v>
      </c>
      <c r="Y267" s="13">
        <v>0.26804979253111999</v>
      </c>
      <c r="Z267" s="13">
        <v>3.3538610000000003E-2</v>
      </c>
      <c r="AA267" s="13">
        <v>6.6412499999999999E-2</v>
      </c>
      <c r="AB267" s="13">
        <v>5.2596600000000002E-3</v>
      </c>
      <c r="AC267" s="13">
        <v>0.27256431535269698</v>
      </c>
      <c r="AD267" s="13">
        <v>3.3538610000000003E-2</v>
      </c>
      <c r="AE267" s="13">
        <v>6.1874999999999999E-2</v>
      </c>
      <c r="AF267" s="13">
        <v>5.2596600000000002E-3</v>
      </c>
      <c r="AG267" s="13">
        <v>0.25394190871369299</v>
      </c>
      <c r="AH267" s="13">
        <v>3.3538610000000003E-2</v>
      </c>
      <c r="AI267" s="13">
        <v>6.5243750000000003E-2</v>
      </c>
      <c r="AJ267" s="13">
        <v>5.2596600000000002E-3</v>
      </c>
      <c r="AK267" s="13">
        <v>0.26776763485477201</v>
      </c>
      <c r="AL267" s="13">
        <v>3.3538610000000003E-2</v>
      </c>
      <c r="AM267" s="13">
        <v>5.8437500000000003E-2</v>
      </c>
      <c r="AN267" s="13">
        <v>5.2596600000000002E-3</v>
      </c>
      <c r="AO267" s="13">
        <v>0.23983402489626601</v>
      </c>
      <c r="AP267" s="13">
        <v>3.3538610000000003E-2</v>
      </c>
      <c r="AQ267" s="13">
        <v>6.3937499999999994E-2</v>
      </c>
      <c r="AR267" s="13">
        <v>5.2596600000000002E-3</v>
      </c>
      <c r="AS267" s="13">
        <v>0.26240663900414901</v>
      </c>
      <c r="AT267" s="13">
        <v>3.3538610000000003E-2</v>
      </c>
      <c r="AU267" s="13">
        <v>5.6668459999999997E-2</v>
      </c>
      <c r="AV267" s="13">
        <v>5.2596600000000002E-3</v>
      </c>
      <c r="AW267" s="13">
        <v>0.22572614107883801</v>
      </c>
      <c r="AX267" s="13">
        <v>2.9850746268656699E-2</v>
      </c>
      <c r="AY267" s="13">
        <v>0.12121212121212099</v>
      </c>
      <c r="AZ267" s="13">
        <v>0</v>
      </c>
      <c r="BA267" s="13">
        <v>0.22448979591836701</v>
      </c>
      <c r="BB267" s="13"/>
      <c r="BC267" s="13"/>
      <c r="BD267" s="13"/>
      <c r="BE267" s="13"/>
      <c r="BF267" s="13"/>
      <c r="BG267" s="13"/>
      <c r="BH267" s="13"/>
      <c r="BI267" s="13"/>
      <c r="BJ267" s="13"/>
      <c r="BK267" s="13"/>
      <c r="BL267" s="13"/>
      <c r="BM267" s="13"/>
      <c r="BN267" s="13"/>
      <c r="BO267" s="13"/>
      <c r="BP267" s="13"/>
      <c r="BQ267" s="13"/>
      <c r="BR267" s="13"/>
      <c r="BS267" s="13"/>
      <c r="BT267" s="13"/>
      <c r="BU267" s="13"/>
      <c r="BV267" s="13"/>
      <c r="BW267" s="13"/>
      <c r="BX267" s="13"/>
      <c r="BY267" s="13"/>
      <c r="BZ267" s="14">
        <f>+INDEX('Monthy Targets'!V:V,MATCH(FY2018_ALL_Targets!$B267,'Monthy Targets'!$B:$B,0))</f>
        <v>9.1199999999999992</v>
      </c>
      <c r="CA267" s="14">
        <f>+INDEX('Monthy Targets'!W:W,MATCH(FY2018_ALL_Targets!$B267,'Monthy Targets'!$B:$B,0))</f>
        <v>9.1199999999999992</v>
      </c>
      <c r="CB267" s="14">
        <f>+INDEX('Monthy Targets'!X:X,MATCH(FY2018_ALL_Targets!$B267,'Monthy Targets'!$B:$B,0))</f>
        <v>9.1199999999999992</v>
      </c>
      <c r="CC267" s="14">
        <f>+INDEX('Monthy Targets'!Y:Y,MATCH(FY2018_ALL_Targets!$B267,'Monthy Targets'!$B:$B,0))</f>
        <v>9.1199999999999992</v>
      </c>
      <c r="CD267" s="14">
        <f>+INDEX('Monthy Targets'!Z:Z,MATCH(FY2018_ALL_Targets!$B267,'Monthy Targets'!$B:$B,0))</f>
        <v>9.1199999999999992</v>
      </c>
      <c r="CE267" s="14">
        <f>+INDEX('Monthy Targets'!AA:AA,MATCH(FY2018_ALL_Targets!$B267,'Monthy Targets'!$B:$B,0))</f>
        <v>0</v>
      </c>
      <c r="CF267" s="14">
        <f>+INDEX('Monthy Targets'!AB:AB,MATCH(FY2018_ALL_Targets!$B267,'Monthy Targets'!$B:$B,0))</f>
        <v>0</v>
      </c>
      <c r="CG267" s="14">
        <f>+INDEX('Monthy Targets'!AC:AC,MATCH(FY2018_ALL_Targets!$B267,'Monthy Targets'!$B:$B,0))</f>
        <v>0</v>
      </c>
      <c r="CH267" s="14">
        <f>+INDEX('Monthy Targets'!AD:AD,MATCH(FY2018_ALL_Targets!$B267,'Monthy Targets'!$B:$B,0))</f>
        <v>0</v>
      </c>
      <c r="CI267" s="14">
        <f>+INDEX('Monthy Targets'!AE:AE,MATCH(FY2018_ALL_Targets!$B267,'Monthy Targets'!$B:$B,0))</f>
        <v>0</v>
      </c>
      <c r="CJ267" s="14">
        <f>+INDEX('Monthy Targets'!AF:AF,MATCH(FY2018_ALL_Targets!$B267,'Monthy Targets'!$B:$B,0))</f>
        <v>0</v>
      </c>
      <c r="CK267" s="14">
        <f>+INDEX('Monthy Targets'!AG:AG,MATCH(FY2018_ALL_Targets!$B267,'Monthy Targets'!$B:$B,0))</f>
        <v>0</v>
      </c>
      <c r="CL267" s="14">
        <v>0.61</v>
      </c>
      <c r="CM267" s="14">
        <v>0</v>
      </c>
      <c r="CN267" s="14">
        <v>0.61</v>
      </c>
      <c r="CO267" s="14">
        <v>0.61</v>
      </c>
      <c r="DB267" s="14">
        <v>1.1299999999999999</v>
      </c>
      <c r="DC267" s="14">
        <v>0</v>
      </c>
      <c r="DD267" s="14">
        <v>1.1299999999999999</v>
      </c>
      <c r="DE267" s="14">
        <v>1.1299999999999999</v>
      </c>
      <c r="DR267" s="14">
        <v>1.53</v>
      </c>
      <c r="DV267" s="12">
        <f t="shared" si="13"/>
        <v>0</v>
      </c>
      <c r="DW267" s="12">
        <f t="shared" si="14"/>
        <v>0</v>
      </c>
      <c r="DX267" s="12">
        <f t="shared" si="12"/>
        <v>0</v>
      </c>
    </row>
    <row r="268" spans="1:128" x14ac:dyDescent="0.25">
      <c r="A268" s="293">
        <v>5167</v>
      </c>
      <c r="B268" s="293">
        <v>675593</v>
      </c>
      <c r="C268" s="293">
        <v>1026605</v>
      </c>
      <c r="D268" s="14">
        <v>1417259490</v>
      </c>
      <c r="F268" s="27" t="s">
        <v>1258</v>
      </c>
      <c r="G268" s="12" t="s">
        <v>995</v>
      </c>
      <c r="H268" s="27" t="s">
        <v>1355</v>
      </c>
      <c r="I268" s="12" t="s">
        <v>996</v>
      </c>
      <c r="J268" s="13">
        <v>1.8779342723004699E-2</v>
      </c>
      <c r="K268" s="13">
        <v>1.8749999999999999E-2</v>
      </c>
      <c r="L268" s="13">
        <v>0</v>
      </c>
      <c r="M268" s="13">
        <v>9.2682926829268306E-2</v>
      </c>
      <c r="N268" s="13">
        <v>3.3538610000000003E-2</v>
      </c>
      <c r="O268" s="13">
        <v>5.6668459999999997E-2</v>
      </c>
      <c r="P268" s="13">
        <v>5.2596600000000002E-3</v>
      </c>
      <c r="Q268" s="13">
        <v>0.16064707</v>
      </c>
      <c r="R268" s="13">
        <v>3.3538610000000003E-2</v>
      </c>
      <c r="S268" s="13">
        <v>5.6668459999999997E-2</v>
      </c>
      <c r="T268" s="13">
        <v>5.2596600000000002E-3</v>
      </c>
      <c r="U268" s="13">
        <v>0.16064707</v>
      </c>
      <c r="V268" s="13">
        <v>3.3538610000000003E-2</v>
      </c>
      <c r="W268" s="13">
        <v>5.6668459999999997E-2</v>
      </c>
      <c r="X268" s="13">
        <v>5.2596600000000002E-3</v>
      </c>
      <c r="Y268" s="13">
        <v>0.16064707</v>
      </c>
      <c r="Z268" s="13">
        <v>3.3538610000000003E-2</v>
      </c>
      <c r="AA268" s="13">
        <v>5.6668459999999997E-2</v>
      </c>
      <c r="AB268" s="13">
        <v>5.2596600000000002E-3</v>
      </c>
      <c r="AC268" s="13">
        <v>0.16064707</v>
      </c>
      <c r="AD268" s="13">
        <v>3.3538610000000003E-2</v>
      </c>
      <c r="AE268" s="13">
        <v>5.6668459999999997E-2</v>
      </c>
      <c r="AF268" s="13">
        <v>5.2596600000000002E-3</v>
      </c>
      <c r="AG268" s="13">
        <v>0.16064707</v>
      </c>
      <c r="AH268" s="13">
        <v>3.3538610000000003E-2</v>
      </c>
      <c r="AI268" s="13">
        <v>5.6668459999999997E-2</v>
      </c>
      <c r="AJ268" s="13">
        <v>5.2596600000000002E-3</v>
      </c>
      <c r="AK268" s="13">
        <v>0.16064707</v>
      </c>
      <c r="AL268" s="13">
        <v>3.3538610000000003E-2</v>
      </c>
      <c r="AM268" s="13">
        <v>5.6668459999999997E-2</v>
      </c>
      <c r="AN268" s="13">
        <v>5.2596600000000002E-3</v>
      </c>
      <c r="AO268" s="13">
        <v>0.16064707</v>
      </c>
      <c r="AP268" s="13">
        <v>3.3538610000000003E-2</v>
      </c>
      <c r="AQ268" s="13">
        <v>5.6668459999999997E-2</v>
      </c>
      <c r="AR268" s="13">
        <v>5.2596600000000002E-3</v>
      </c>
      <c r="AS268" s="13">
        <v>0.16064707</v>
      </c>
      <c r="AT268" s="13">
        <v>3.3538610000000003E-2</v>
      </c>
      <c r="AU268" s="13">
        <v>5.6668459999999997E-2</v>
      </c>
      <c r="AV268" s="13">
        <v>5.2596600000000002E-3</v>
      </c>
      <c r="AW268" s="13">
        <v>0.16064707</v>
      </c>
      <c r="AX268" s="13">
        <v>8.3333333333333301E-2</v>
      </c>
      <c r="AY268" s="13">
        <v>0</v>
      </c>
      <c r="AZ268" s="13">
        <v>0</v>
      </c>
      <c r="BA268" s="13">
        <v>4.2553191489361701E-2</v>
      </c>
      <c r="BB268" s="13"/>
      <c r="BC268" s="13"/>
      <c r="BD268" s="13"/>
      <c r="BE268" s="13"/>
      <c r="BF268" s="13"/>
      <c r="BG268" s="13"/>
      <c r="BH268" s="13"/>
      <c r="BI268" s="13"/>
      <c r="BJ268" s="13"/>
      <c r="BK268" s="13"/>
      <c r="BL268" s="13"/>
      <c r="BM268" s="13"/>
      <c r="BN268" s="13"/>
      <c r="BO268" s="13"/>
      <c r="BP268" s="13"/>
      <c r="BQ268" s="13"/>
      <c r="BR268" s="13"/>
      <c r="BS268" s="13"/>
      <c r="BT268" s="13"/>
      <c r="BU268" s="13"/>
      <c r="BV268" s="13"/>
      <c r="BW268" s="13"/>
      <c r="BX268" s="13"/>
      <c r="BY268" s="13"/>
      <c r="BZ268" s="14">
        <f>+INDEX('Monthy Targets'!V:V,MATCH(FY2018_ALL_Targets!$B268,'Monthy Targets'!$B:$B,0))</f>
        <v>2.92</v>
      </c>
      <c r="CA268" s="14">
        <f>+INDEX('Monthy Targets'!W:W,MATCH(FY2018_ALL_Targets!$B268,'Monthy Targets'!$B:$B,0))</f>
        <v>2.92</v>
      </c>
      <c r="CB268" s="14">
        <f>+INDEX('Monthy Targets'!X:X,MATCH(FY2018_ALL_Targets!$B268,'Monthy Targets'!$B:$B,0))</f>
        <v>2.92</v>
      </c>
      <c r="CC268" s="14">
        <f>+INDEX('Monthy Targets'!Y:Y,MATCH(FY2018_ALL_Targets!$B268,'Monthy Targets'!$B:$B,0))</f>
        <v>2.92</v>
      </c>
      <c r="CD268" s="14">
        <f>+INDEX('Monthy Targets'!Z:Z,MATCH(FY2018_ALL_Targets!$B268,'Monthy Targets'!$B:$B,0))</f>
        <v>2.92</v>
      </c>
      <c r="CE268" s="14">
        <f>+INDEX('Monthy Targets'!AA:AA,MATCH(FY2018_ALL_Targets!$B268,'Monthy Targets'!$B:$B,0))</f>
        <v>0</v>
      </c>
      <c r="CF268" s="14">
        <f>+INDEX('Monthy Targets'!AB:AB,MATCH(FY2018_ALL_Targets!$B268,'Monthy Targets'!$B:$B,0))</f>
        <v>0</v>
      </c>
      <c r="CG268" s="14">
        <f>+INDEX('Monthy Targets'!AC:AC,MATCH(FY2018_ALL_Targets!$B268,'Monthy Targets'!$B:$B,0))</f>
        <v>0</v>
      </c>
      <c r="CH268" s="14">
        <f>+INDEX('Monthy Targets'!AD:AD,MATCH(FY2018_ALL_Targets!$B268,'Monthy Targets'!$B:$B,0))</f>
        <v>0</v>
      </c>
      <c r="CI268" s="14">
        <f>+INDEX('Monthy Targets'!AE:AE,MATCH(FY2018_ALL_Targets!$B268,'Monthy Targets'!$B:$B,0))</f>
        <v>0</v>
      </c>
      <c r="CJ268" s="14">
        <f>+INDEX('Monthy Targets'!AF:AF,MATCH(FY2018_ALL_Targets!$B268,'Monthy Targets'!$B:$B,0))</f>
        <v>0</v>
      </c>
      <c r="CK268" s="14">
        <f>+INDEX('Monthy Targets'!AG:AG,MATCH(FY2018_ALL_Targets!$B268,'Monthy Targets'!$B:$B,0))</f>
        <v>0</v>
      </c>
      <c r="CL268" s="14">
        <v>0</v>
      </c>
      <c r="CM268" s="14">
        <v>0.19</v>
      </c>
      <c r="CN268" s="14">
        <v>0.19</v>
      </c>
      <c r="CO268" s="14">
        <v>0.19</v>
      </c>
      <c r="DB268" s="14">
        <v>0</v>
      </c>
      <c r="DC268" s="14">
        <v>0.36</v>
      </c>
      <c r="DD268" s="14">
        <v>0.36</v>
      </c>
      <c r="DE268" s="14">
        <v>0.36</v>
      </c>
      <c r="DR268" s="14">
        <v>0.49</v>
      </c>
      <c r="DV268" s="12">
        <f t="shared" si="13"/>
        <v>0</v>
      </c>
      <c r="DW268" s="12">
        <f t="shared" si="14"/>
        <v>0</v>
      </c>
      <c r="DX268" s="12">
        <f t="shared" si="12"/>
        <v>0</v>
      </c>
    </row>
    <row r="269" spans="1:128" x14ac:dyDescent="0.25">
      <c r="A269" s="293">
        <v>4472</v>
      </c>
      <c r="B269" s="293">
        <v>675595</v>
      </c>
      <c r="C269" s="293">
        <v>1004117</v>
      </c>
      <c r="D269" s="14">
        <v>1164418935</v>
      </c>
      <c r="F269" s="27" t="s">
        <v>1277</v>
      </c>
      <c r="G269" s="12" t="s">
        <v>688</v>
      </c>
      <c r="H269" s="27" t="s">
        <v>688</v>
      </c>
      <c r="I269" s="12" t="s">
        <v>689</v>
      </c>
      <c r="J269" s="13">
        <v>6.6666666666666697E-3</v>
      </c>
      <c r="K269" s="13">
        <v>0</v>
      </c>
      <c r="L269" s="13">
        <v>0</v>
      </c>
      <c r="M269" s="13">
        <v>0.18348623853210999</v>
      </c>
      <c r="N269" s="13">
        <v>3.3538610000000003E-2</v>
      </c>
      <c r="O269" s="13">
        <v>5.6668459999999997E-2</v>
      </c>
      <c r="P269" s="13">
        <v>5.2596600000000002E-3</v>
      </c>
      <c r="Q269" s="13">
        <v>0.16064707</v>
      </c>
      <c r="R269" s="13">
        <v>3.3538610000000003E-2</v>
      </c>
      <c r="S269" s="13">
        <v>5.6668459999999997E-2</v>
      </c>
      <c r="T269" s="13">
        <v>5.2596600000000002E-3</v>
      </c>
      <c r="U269" s="13">
        <v>0.18036697247706401</v>
      </c>
      <c r="V269" s="13">
        <v>3.3538610000000003E-2</v>
      </c>
      <c r="W269" s="13">
        <v>5.6668459999999997E-2</v>
      </c>
      <c r="X269" s="13">
        <v>5.2596600000000002E-3</v>
      </c>
      <c r="Y269" s="13">
        <v>0.17431192660550501</v>
      </c>
      <c r="Z269" s="13">
        <v>3.3538610000000003E-2</v>
      </c>
      <c r="AA269" s="13">
        <v>5.6668459999999997E-2</v>
      </c>
      <c r="AB269" s="13">
        <v>5.2596600000000002E-3</v>
      </c>
      <c r="AC269" s="13">
        <v>0.17724770642201801</v>
      </c>
      <c r="AD269" s="13">
        <v>3.3538610000000003E-2</v>
      </c>
      <c r="AE269" s="13">
        <v>5.6668459999999997E-2</v>
      </c>
      <c r="AF269" s="13">
        <v>5.2596600000000002E-3</v>
      </c>
      <c r="AG269" s="13">
        <v>0.16513761467889901</v>
      </c>
      <c r="AH269" s="13">
        <v>3.3538610000000003E-2</v>
      </c>
      <c r="AI269" s="13">
        <v>5.6668459999999997E-2</v>
      </c>
      <c r="AJ269" s="13">
        <v>5.2596600000000002E-3</v>
      </c>
      <c r="AK269" s="13">
        <v>0.174128440366972</v>
      </c>
      <c r="AL269" s="13">
        <v>3.3538610000000003E-2</v>
      </c>
      <c r="AM269" s="13">
        <v>5.6668459999999997E-2</v>
      </c>
      <c r="AN269" s="13">
        <v>5.2596600000000002E-3</v>
      </c>
      <c r="AO269" s="13">
        <v>0.16064707</v>
      </c>
      <c r="AP269" s="13">
        <v>3.3538610000000003E-2</v>
      </c>
      <c r="AQ269" s="13">
        <v>5.6668459999999997E-2</v>
      </c>
      <c r="AR269" s="13">
        <v>5.2596600000000002E-3</v>
      </c>
      <c r="AS269" s="13">
        <v>0.17064220183486201</v>
      </c>
      <c r="AT269" s="13">
        <v>3.3538610000000003E-2</v>
      </c>
      <c r="AU269" s="13">
        <v>5.6668459999999997E-2</v>
      </c>
      <c r="AV269" s="13">
        <v>5.2596600000000002E-3</v>
      </c>
      <c r="AW269" s="13">
        <v>0.16064707</v>
      </c>
      <c r="AX269" s="13">
        <v>9.0909090909090898E-2</v>
      </c>
      <c r="AY269" s="13" t="s">
        <v>3345</v>
      </c>
      <c r="AZ269" s="13">
        <v>0</v>
      </c>
      <c r="BA269" s="13">
        <v>0.15151515151515199</v>
      </c>
      <c r="BB269" s="13"/>
      <c r="BC269" s="13"/>
      <c r="BD269" s="13"/>
      <c r="BE269" s="13"/>
      <c r="BF269" s="13"/>
      <c r="BG269" s="13"/>
      <c r="BH269" s="13"/>
      <c r="BI269" s="13"/>
      <c r="BJ269" s="13"/>
      <c r="BK269" s="13"/>
      <c r="BL269" s="13"/>
      <c r="BM269" s="13"/>
      <c r="BN269" s="13"/>
      <c r="BO269" s="13"/>
      <c r="BP269" s="13"/>
      <c r="BQ269" s="13"/>
      <c r="BR269" s="13"/>
      <c r="BS269" s="13"/>
      <c r="BT269" s="13"/>
      <c r="BU269" s="13"/>
      <c r="BV269" s="13"/>
      <c r="BW269" s="13"/>
      <c r="BX269" s="13"/>
      <c r="BY269" s="13"/>
      <c r="BZ269" s="14">
        <f>+INDEX('Monthy Targets'!V:V,MATCH(FY2018_ALL_Targets!$B269,'Monthy Targets'!$B:$B,0))</f>
        <v>0</v>
      </c>
      <c r="CA269" s="14">
        <f>+INDEX('Monthy Targets'!W:W,MATCH(FY2018_ALL_Targets!$B269,'Monthy Targets'!$B:$B,0))</f>
        <v>0</v>
      </c>
      <c r="CB269" s="14">
        <f>+INDEX('Monthy Targets'!X:X,MATCH(FY2018_ALL_Targets!$B269,'Monthy Targets'!$B:$B,0))</f>
        <v>0</v>
      </c>
      <c r="CC269" s="14">
        <f>+INDEX('Monthy Targets'!Y:Y,MATCH(FY2018_ALL_Targets!$B269,'Monthy Targets'!$B:$B,0))</f>
        <v>0</v>
      </c>
      <c r="CD269" s="14">
        <f>+INDEX('Monthy Targets'!Z:Z,MATCH(FY2018_ALL_Targets!$B269,'Monthy Targets'!$B:$B,0))</f>
        <v>0</v>
      </c>
      <c r="CE269" s="14">
        <f>+INDEX('Monthy Targets'!AA:AA,MATCH(FY2018_ALL_Targets!$B269,'Monthy Targets'!$B:$B,0))</f>
        <v>0</v>
      </c>
      <c r="CF269" s="14">
        <f>+INDEX('Monthy Targets'!AB:AB,MATCH(FY2018_ALL_Targets!$B269,'Monthy Targets'!$B:$B,0))</f>
        <v>0</v>
      </c>
      <c r="CG269" s="14">
        <f>+INDEX('Monthy Targets'!AC:AC,MATCH(FY2018_ALL_Targets!$B269,'Monthy Targets'!$B:$B,0))</f>
        <v>0</v>
      </c>
      <c r="CH269" s="14">
        <f>+INDEX('Monthy Targets'!AD:AD,MATCH(FY2018_ALL_Targets!$B269,'Monthy Targets'!$B:$B,0))</f>
        <v>0</v>
      </c>
      <c r="CI269" s="14">
        <f>+INDEX('Monthy Targets'!AE:AE,MATCH(FY2018_ALL_Targets!$B269,'Monthy Targets'!$B:$B,0))</f>
        <v>0</v>
      </c>
      <c r="CJ269" s="14">
        <f>+INDEX('Monthy Targets'!AF:AF,MATCH(FY2018_ALL_Targets!$B269,'Monthy Targets'!$B:$B,0))</f>
        <v>0</v>
      </c>
      <c r="CK269" s="14">
        <f>+INDEX('Monthy Targets'!AG:AG,MATCH(FY2018_ALL_Targets!$B269,'Monthy Targets'!$B:$B,0))</f>
        <v>0</v>
      </c>
      <c r="CL269" s="14">
        <v>0</v>
      </c>
      <c r="CM269" s="14">
        <v>0.76</v>
      </c>
      <c r="CN269" s="14">
        <v>0.76</v>
      </c>
      <c r="CO269" s="14">
        <v>0.76</v>
      </c>
      <c r="DB269" s="14">
        <v>0</v>
      </c>
      <c r="DC269" s="14">
        <v>1.42</v>
      </c>
      <c r="DD269" s="14">
        <v>1.42</v>
      </c>
      <c r="DE269" s="14">
        <v>1.42</v>
      </c>
      <c r="DR269" s="14">
        <v>0.7</v>
      </c>
      <c r="DV269" s="12">
        <f t="shared" si="13"/>
        <v>0</v>
      </c>
      <c r="DW269" s="12">
        <f t="shared" si="14"/>
        <v>0</v>
      </c>
      <c r="DX269" s="12">
        <f t="shared" si="12"/>
        <v>0</v>
      </c>
    </row>
    <row r="270" spans="1:128" x14ac:dyDescent="0.25">
      <c r="A270" s="293">
        <v>4095</v>
      </c>
      <c r="B270" s="293">
        <v>675599</v>
      </c>
      <c r="C270" s="293">
        <v>409501</v>
      </c>
      <c r="D270" s="14">
        <v>1194720839</v>
      </c>
      <c r="F270" s="27" t="s">
        <v>1258</v>
      </c>
      <c r="G270" s="12" t="s">
        <v>172</v>
      </c>
      <c r="H270" s="27" t="s">
        <v>1431</v>
      </c>
      <c r="I270" s="12" t="s">
        <v>173</v>
      </c>
      <c r="J270" s="13">
        <v>4.4642857142857102E-2</v>
      </c>
      <c r="K270" s="13">
        <v>1.5151515151515201E-2</v>
      </c>
      <c r="L270" s="13">
        <v>0</v>
      </c>
      <c r="M270" s="13">
        <v>0.25</v>
      </c>
      <c r="N270" s="13">
        <v>3.3538610000000003E-2</v>
      </c>
      <c r="O270" s="13">
        <v>5.6668459999999997E-2</v>
      </c>
      <c r="P270" s="13">
        <v>5.2596600000000002E-3</v>
      </c>
      <c r="Q270" s="13">
        <v>0.16064707</v>
      </c>
      <c r="R270" s="13">
        <v>4.3883928571428601E-2</v>
      </c>
      <c r="S270" s="13">
        <v>5.6668459999999997E-2</v>
      </c>
      <c r="T270" s="13">
        <v>5.2596600000000002E-3</v>
      </c>
      <c r="U270" s="13">
        <v>0.24575</v>
      </c>
      <c r="V270" s="13">
        <v>4.2410714285714302E-2</v>
      </c>
      <c r="W270" s="13">
        <v>5.6668459999999997E-2</v>
      </c>
      <c r="X270" s="13">
        <v>5.2596600000000002E-3</v>
      </c>
      <c r="Y270" s="13">
        <v>0.23749999999999999</v>
      </c>
      <c r="Z270" s="13">
        <v>4.3124999999999997E-2</v>
      </c>
      <c r="AA270" s="13">
        <v>5.6668459999999997E-2</v>
      </c>
      <c r="AB270" s="13">
        <v>5.2596600000000002E-3</v>
      </c>
      <c r="AC270" s="13">
        <v>0.24149999999999999</v>
      </c>
      <c r="AD270" s="13">
        <v>4.0178571428571397E-2</v>
      </c>
      <c r="AE270" s="13">
        <v>5.6668459999999997E-2</v>
      </c>
      <c r="AF270" s="13">
        <v>5.2596600000000002E-3</v>
      </c>
      <c r="AG270" s="13">
        <v>0.22500000000000001</v>
      </c>
      <c r="AH270" s="13">
        <v>4.2366071428571399E-2</v>
      </c>
      <c r="AI270" s="13">
        <v>5.6668459999999997E-2</v>
      </c>
      <c r="AJ270" s="13">
        <v>5.2596600000000002E-3</v>
      </c>
      <c r="AK270" s="13">
        <v>0.23724999999999999</v>
      </c>
      <c r="AL270" s="13">
        <v>3.7946428571428603E-2</v>
      </c>
      <c r="AM270" s="13">
        <v>5.6668459999999997E-2</v>
      </c>
      <c r="AN270" s="13">
        <v>5.2596600000000002E-3</v>
      </c>
      <c r="AO270" s="13">
        <v>0.21249999999999999</v>
      </c>
      <c r="AP270" s="13">
        <v>4.1517857142857099E-2</v>
      </c>
      <c r="AQ270" s="13">
        <v>5.6668459999999997E-2</v>
      </c>
      <c r="AR270" s="13">
        <v>5.2596600000000002E-3</v>
      </c>
      <c r="AS270" s="13">
        <v>0.23250000000000001</v>
      </c>
      <c r="AT270" s="13">
        <v>3.5714285714285698E-2</v>
      </c>
      <c r="AU270" s="13">
        <v>5.6668459999999997E-2</v>
      </c>
      <c r="AV270" s="13">
        <v>5.2596600000000002E-3</v>
      </c>
      <c r="AW270" s="13">
        <v>0.2</v>
      </c>
      <c r="AX270" s="13">
        <v>6.8965517241379296E-2</v>
      </c>
      <c r="AY270" s="13">
        <v>4.7619047619047603E-2</v>
      </c>
      <c r="AZ270" s="13">
        <v>0</v>
      </c>
      <c r="BA270" s="13">
        <v>0.13793103448275901</v>
      </c>
      <c r="BB270" s="13"/>
      <c r="BC270" s="13"/>
      <c r="BD270" s="13"/>
      <c r="BE270" s="13"/>
      <c r="BF270" s="13"/>
      <c r="BG270" s="13"/>
      <c r="BH270" s="13"/>
      <c r="BI270" s="13"/>
      <c r="BJ270" s="13"/>
      <c r="BK270" s="13"/>
      <c r="BL270" s="13"/>
      <c r="BM270" s="13"/>
      <c r="BN270" s="13"/>
      <c r="BO270" s="13"/>
      <c r="BP270" s="13"/>
      <c r="BQ270" s="13"/>
      <c r="BR270" s="13"/>
      <c r="BS270" s="13"/>
      <c r="BT270" s="13"/>
      <c r="BU270" s="13"/>
      <c r="BV270" s="13"/>
      <c r="BW270" s="13"/>
      <c r="BX270" s="13"/>
      <c r="BY270" s="13"/>
      <c r="BZ270" s="14">
        <f>+INDEX('Monthy Targets'!V:V,MATCH(FY2018_ALL_Targets!$B270,'Monthy Targets'!$B:$B,0))</f>
        <v>0</v>
      </c>
      <c r="CA270" s="14">
        <f>+INDEX('Monthy Targets'!W:W,MATCH(FY2018_ALL_Targets!$B270,'Monthy Targets'!$B:$B,0))</f>
        <v>0</v>
      </c>
      <c r="CB270" s="14">
        <f>+INDEX('Monthy Targets'!X:X,MATCH(FY2018_ALL_Targets!$B270,'Monthy Targets'!$B:$B,0))</f>
        <v>0</v>
      </c>
      <c r="CC270" s="14">
        <f>+INDEX('Monthy Targets'!Y:Y,MATCH(FY2018_ALL_Targets!$B270,'Monthy Targets'!$B:$B,0))</f>
        <v>0</v>
      </c>
      <c r="CD270" s="14">
        <f>+INDEX('Monthy Targets'!Z:Z,MATCH(FY2018_ALL_Targets!$B270,'Monthy Targets'!$B:$B,0))</f>
        <v>0</v>
      </c>
      <c r="CE270" s="14">
        <f>+INDEX('Monthy Targets'!AA:AA,MATCH(FY2018_ALL_Targets!$B270,'Monthy Targets'!$B:$B,0))</f>
        <v>0</v>
      </c>
      <c r="CF270" s="14">
        <f>+INDEX('Monthy Targets'!AB:AB,MATCH(FY2018_ALL_Targets!$B270,'Monthy Targets'!$B:$B,0))</f>
        <v>0</v>
      </c>
      <c r="CG270" s="14">
        <f>+INDEX('Monthy Targets'!AC:AC,MATCH(FY2018_ALL_Targets!$B270,'Monthy Targets'!$B:$B,0))</f>
        <v>0</v>
      </c>
      <c r="CH270" s="14">
        <f>+INDEX('Monthy Targets'!AD:AD,MATCH(FY2018_ALL_Targets!$B270,'Monthy Targets'!$B:$B,0))</f>
        <v>0</v>
      </c>
      <c r="CI270" s="14">
        <f>+INDEX('Monthy Targets'!AE:AE,MATCH(FY2018_ALL_Targets!$B270,'Monthy Targets'!$B:$B,0))</f>
        <v>0</v>
      </c>
      <c r="CJ270" s="14">
        <f>+INDEX('Monthy Targets'!AF:AF,MATCH(FY2018_ALL_Targets!$B270,'Monthy Targets'!$B:$B,0))</f>
        <v>0</v>
      </c>
      <c r="CK270" s="14">
        <f>+INDEX('Monthy Targets'!AG:AG,MATCH(FY2018_ALL_Targets!$B270,'Monthy Targets'!$B:$B,0))</f>
        <v>0</v>
      </c>
      <c r="CL270" s="14">
        <v>0</v>
      </c>
      <c r="CM270" s="14">
        <v>0.12</v>
      </c>
      <c r="CN270" s="14">
        <v>0.12</v>
      </c>
      <c r="CO270" s="14">
        <v>0.12</v>
      </c>
      <c r="DB270" s="14">
        <v>0</v>
      </c>
      <c r="DC270" s="14">
        <v>0.22</v>
      </c>
      <c r="DD270" s="14">
        <v>0.22</v>
      </c>
      <c r="DE270" s="14">
        <v>0.22</v>
      </c>
      <c r="DR270" s="14">
        <v>0.11</v>
      </c>
      <c r="DV270" s="12">
        <f t="shared" si="13"/>
        <v>0</v>
      </c>
      <c r="DW270" s="12">
        <f t="shared" si="14"/>
        <v>0</v>
      </c>
      <c r="DX270" s="12">
        <f t="shared" si="12"/>
        <v>0</v>
      </c>
    </row>
    <row r="271" spans="1:128" x14ac:dyDescent="0.25">
      <c r="A271" s="293">
        <v>4798</v>
      </c>
      <c r="B271" s="293">
        <v>675603</v>
      </c>
      <c r="C271" s="293">
        <v>1026050</v>
      </c>
      <c r="D271" s="14">
        <v>1073927018</v>
      </c>
      <c r="F271" s="27" t="s">
        <v>1296</v>
      </c>
      <c r="G271" s="12" t="s">
        <v>274</v>
      </c>
      <c r="H271" s="27" t="s">
        <v>1433</v>
      </c>
      <c r="I271" s="12" t="s">
        <v>275</v>
      </c>
      <c r="J271" s="13">
        <v>7.7319587628865996E-2</v>
      </c>
      <c r="K271" s="13">
        <v>5.3333333333333302E-2</v>
      </c>
      <c r="L271" s="13">
        <v>0</v>
      </c>
      <c r="M271" s="13">
        <v>0.287292817679558</v>
      </c>
      <c r="N271" s="13">
        <v>3.3538610000000003E-2</v>
      </c>
      <c r="O271" s="13">
        <v>5.6668459999999997E-2</v>
      </c>
      <c r="P271" s="13">
        <v>5.2596600000000002E-3</v>
      </c>
      <c r="Q271" s="13">
        <v>0.16064707</v>
      </c>
      <c r="R271" s="13">
        <v>7.6005154639175301E-2</v>
      </c>
      <c r="S271" s="13">
        <v>5.6668459999999997E-2</v>
      </c>
      <c r="T271" s="13">
        <v>5.2596600000000002E-3</v>
      </c>
      <c r="U271" s="13">
        <v>0.28240883977900499</v>
      </c>
      <c r="V271" s="13">
        <v>7.3453608247422697E-2</v>
      </c>
      <c r="W271" s="13">
        <v>5.6668459999999997E-2</v>
      </c>
      <c r="X271" s="13">
        <v>5.2596600000000002E-3</v>
      </c>
      <c r="Y271" s="13">
        <v>0.27292817679558001</v>
      </c>
      <c r="Z271" s="13">
        <v>7.4690721649484496E-2</v>
      </c>
      <c r="AA271" s="13">
        <v>5.6668459999999997E-2</v>
      </c>
      <c r="AB271" s="13">
        <v>5.2596600000000002E-3</v>
      </c>
      <c r="AC271" s="13">
        <v>0.27752486187845299</v>
      </c>
      <c r="AD271" s="13">
        <v>6.9587628865979398E-2</v>
      </c>
      <c r="AE271" s="13">
        <v>5.6668459999999997E-2</v>
      </c>
      <c r="AF271" s="13">
        <v>5.2596600000000002E-3</v>
      </c>
      <c r="AG271" s="13">
        <v>0.25856353591160203</v>
      </c>
      <c r="AH271" s="13">
        <v>7.3376288659793801E-2</v>
      </c>
      <c r="AI271" s="13">
        <v>5.6668459999999997E-2</v>
      </c>
      <c r="AJ271" s="13">
        <v>5.2596600000000002E-3</v>
      </c>
      <c r="AK271" s="13">
        <v>0.27264088397790098</v>
      </c>
      <c r="AL271" s="13">
        <v>6.5721649484536099E-2</v>
      </c>
      <c r="AM271" s="13">
        <v>5.6668459999999997E-2</v>
      </c>
      <c r="AN271" s="13">
        <v>5.2596600000000002E-3</v>
      </c>
      <c r="AO271" s="13">
        <v>0.24419889502762401</v>
      </c>
      <c r="AP271" s="13">
        <v>7.1907216494845397E-2</v>
      </c>
      <c r="AQ271" s="13">
        <v>5.6668459999999997E-2</v>
      </c>
      <c r="AR271" s="13">
        <v>5.2596600000000002E-3</v>
      </c>
      <c r="AS271" s="13">
        <v>0.26718232044198897</v>
      </c>
      <c r="AT271" s="13">
        <v>6.18556701030928E-2</v>
      </c>
      <c r="AU271" s="13">
        <v>5.6668459999999997E-2</v>
      </c>
      <c r="AV271" s="13">
        <v>5.2596600000000002E-3</v>
      </c>
      <c r="AW271" s="13">
        <v>0.229834254143646</v>
      </c>
      <c r="AX271" s="13">
        <v>4.4444444444444398E-2</v>
      </c>
      <c r="AY271" s="13">
        <v>0</v>
      </c>
      <c r="AZ271" s="13">
        <v>0</v>
      </c>
      <c r="BA271" s="13">
        <v>0.28571428571428598</v>
      </c>
      <c r="BB271" s="13"/>
      <c r="BC271" s="13"/>
      <c r="BD271" s="13"/>
      <c r="BE271" s="13"/>
      <c r="BF271" s="13"/>
      <c r="BG271" s="13"/>
      <c r="BH271" s="13"/>
      <c r="BI271" s="13"/>
      <c r="BJ271" s="13"/>
      <c r="BK271" s="13"/>
      <c r="BL271" s="13"/>
      <c r="BM271" s="13"/>
      <c r="BN271" s="13"/>
      <c r="BO271" s="13"/>
      <c r="BP271" s="13"/>
      <c r="BQ271" s="13"/>
      <c r="BR271" s="13"/>
      <c r="BS271" s="13"/>
      <c r="BT271" s="13"/>
      <c r="BU271" s="13"/>
      <c r="BV271" s="13"/>
      <c r="BW271" s="13"/>
      <c r="BX271" s="13"/>
      <c r="BY271" s="13"/>
      <c r="BZ271" s="14">
        <f>+INDEX('Monthy Targets'!V:V,MATCH(FY2018_ALL_Targets!$B271,'Monthy Targets'!$B:$B,0))</f>
        <v>3.63</v>
      </c>
      <c r="CA271" s="14">
        <f>+INDEX('Monthy Targets'!W:W,MATCH(FY2018_ALL_Targets!$B271,'Monthy Targets'!$B:$B,0))</f>
        <v>3.63</v>
      </c>
      <c r="CB271" s="14">
        <f>+INDEX('Monthy Targets'!X:X,MATCH(FY2018_ALL_Targets!$B271,'Monthy Targets'!$B:$B,0))</f>
        <v>3.63</v>
      </c>
      <c r="CC271" s="14">
        <f>+INDEX('Monthy Targets'!Y:Y,MATCH(FY2018_ALL_Targets!$B271,'Monthy Targets'!$B:$B,0))</f>
        <v>3.63</v>
      </c>
      <c r="CD271" s="14">
        <f>+INDEX('Monthy Targets'!Z:Z,MATCH(FY2018_ALL_Targets!$B271,'Monthy Targets'!$B:$B,0))</f>
        <v>3.63</v>
      </c>
      <c r="CE271" s="14">
        <f>+INDEX('Monthy Targets'!AA:AA,MATCH(FY2018_ALL_Targets!$B271,'Monthy Targets'!$B:$B,0))</f>
        <v>0</v>
      </c>
      <c r="CF271" s="14">
        <f>+INDEX('Monthy Targets'!AB:AB,MATCH(FY2018_ALL_Targets!$B271,'Monthy Targets'!$B:$B,0))</f>
        <v>0</v>
      </c>
      <c r="CG271" s="14">
        <f>+INDEX('Monthy Targets'!AC:AC,MATCH(FY2018_ALL_Targets!$B271,'Monthy Targets'!$B:$B,0))</f>
        <v>0</v>
      </c>
      <c r="CH271" s="14">
        <f>+INDEX('Monthy Targets'!AD:AD,MATCH(FY2018_ALL_Targets!$B271,'Monthy Targets'!$B:$B,0))</f>
        <v>0</v>
      </c>
      <c r="CI271" s="14">
        <f>+INDEX('Monthy Targets'!AE:AE,MATCH(FY2018_ALL_Targets!$B271,'Monthy Targets'!$B:$B,0))</f>
        <v>0</v>
      </c>
      <c r="CJ271" s="14">
        <f>+INDEX('Monthy Targets'!AF:AF,MATCH(FY2018_ALL_Targets!$B271,'Monthy Targets'!$B:$B,0))</f>
        <v>0</v>
      </c>
      <c r="CK271" s="14">
        <f>+INDEX('Monthy Targets'!AG:AG,MATCH(FY2018_ALL_Targets!$B271,'Monthy Targets'!$B:$B,0))</f>
        <v>0</v>
      </c>
      <c r="CL271" s="14">
        <v>0.24</v>
      </c>
      <c r="CM271" s="14">
        <v>0.24</v>
      </c>
      <c r="CN271" s="14">
        <v>0.24</v>
      </c>
      <c r="CO271" s="14">
        <v>0</v>
      </c>
      <c r="DB271" s="14">
        <v>0.45</v>
      </c>
      <c r="DC271" s="14">
        <v>0.45</v>
      </c>
      <c r="DD271" s="14">
        <v>0.45</v>
      </c>
      <c r="DE271" s="14">
        <v>0</v>
      </c>
      <c r="DR271" s="14">
        <v>0.61</v>
      </c>
      <c r="DV271" s="12">
        <f t="shared" si="13"/>
        <v>0</v>
      </c>
      <c r="DW271" s="12">
        <f t="shared" si="14"/>
        <v>0</v>
      </c>
      <c r="DX271" s="12">
        <f t="shared" si="12"/>
        <v>0</v>
      </c>
    </row>
    <row r="272" spans="1:128" x14ac:dyDescent="0.25">
      <c r="A272" s="293">
        <v>5358</v>
      </c>
      <c r="B272" s="293">
        <v>675606</v>
      </c>
      <c r="C272" s="293">
        <v>1027448</v>
      </c>
      <c r="D272" s="14">
        <v>1295799765</v>
      </c>
      <c r="F272" s="27" t="s">
        <v>1408</v>
      </c>
      <c r="G272" s="12" t="s">
        <v>1115</v>
      </c>
      <c r="H272" s="27" t="s">
        <v>1469</v>
      </c>
      <c r="I272" s="12" t="s">
        <v>1116</v>
      </c>
      <c r="J272" s="13">
        <v>4.9875311720698296E-3</v>
      </c>
      <c r="K272" s="13">
        <v>3.2894736842105303E-2</v>
      </c>
      <c r="L272" s="13">
        <v>2.4937655860349101E-3</v>
      </c>
      <c r="M272" s="13">
        <v>0.21315789473684199</v>
      </c>
      <c r="N272" s="13">
        <v>3.3538610000000003E-2</v>
      </c>
      <c r="O272" s="13">
        <v>5.6668459999999997E-2</v>
      </c>
      <c r="P272" s="13">
        <v>5.2596600000000002E-3</v>
      </c>
      <c r="Q272" s="13">
        <v>0.16064707</v>
      </c>
      <c r="R272" s="13">
        <v>3.3538610000000003E-2</v>
      </c>
      <c r="S272" s="13">
        <v>5.6668459999999997E-2</v>
      </c>
      <c r="T272" s="13">
        <v>5.2596600000000002E-3</v>
      </c>
      <c r="U272" s="13">
        <v>0.20953421052631599</v>
      </c>
      <c r="V272" s="13">
        <v>3.3538610000000003E-2</v>
      </c>
      <c r="W272" s="13">
        <v>5.6668459999999997E-2</v>
      </c>
      <c r="X272" s="13">
        <v>5.2596600000000002E-3</v>
      </c>
      <c r="Y272" s="13">
        <v>0.20250000000000001</v>
      </c>
      <c r="Z272" s="13">
        <v>3.3538610000000003E-2</v>
      </c>
      <c r="AA272" s="13">
        <v>5.6668459999999997E-2</v>
      </c>
      <c r="AB272" s="13">
        <v>5.2596600000000002E-3</v>
      </c>
      <c r="AC272" s="13">
        <v>0.20591052631578899</v>
      </c>
      <c r="AD272" s="13">
        <v>3.3538610000000003E-2</v>
      </c>
      <c r="AE272" s="13">
        <v>5.6668459999999997E-2</v>
      </c>
      <c r="AF272" s="13">
        <v>5.2596600000000002E-3</v>
      </c>
      <c r="AG272" s="13">
        <v>0.19184210526315801</v>
      </c>
      <c r="AH272" s="13">
        <v>3.3538610000000003E-2</v>
      </c>
      <c r="AI272" s="13">
        <v>5.6668459999999997E-2</v>
      </c>
      <c r="AJ272" s="13">
        <v>5.2596600000000002E-3</v>
      </c>
      <c r="AK272" s="13">
        <v>0.20228684210526299</v>
      </c>
      <c r="AL272" s="13">
        <v>3.3538610000000003E-2</v>
      </c>
      <c r="AM272" s="13">
        <v>5.6668459999999997E-2</v>
      </c>
      <c r="AN272" s="13">
        <v>5.2596600000000002E-3</v>
      </c>
      <c r="AO272" s="13">
        <v>0.181184210526316</v>
      </c>
      <c r="AP272" s="13">
        <v>3.3538610000000003E-2</v>
      </c>
      <c r="AQ272" s="13">
        <v>5.6668459999999997E-2</v>
      </c>
      <c r="AR272" s="13">
        <v>5.2596600000000002E-3</v>
      </c>
      <c r="AS272" s="13">
        <v>0.19823684210526299</v>
      </c>
      <c r="AT272" s="13">
        <v>3.3538610000000003E-2</v>
      </c>
      <c r="AU272" s="13">
        <v>5.6668459999999997E-2</v>
      </c>
      <c r="AV272" s="13">
        <v>5.2596600000000002E-3</v>
      </c>
      <c r="AW272" s="13">
        <v>0.170526315789474</v>
      </c>
      <c r="AX272" s="13">
        <v>0.02</v>
      </c>
      <c r="AY272" s="13">
        <v>2.3809523809523801E-2</v>
      </c>
      <c r="AZ272" s="13">
        <v>0.01</v>
      </c>
      <c r="BA272" s="13">
        <v>0.21839080459770099</v>
      </c>
      <c r="BB272" s="13"/>
      <c r="BC272" s="13"/>
      <c r="BD272" s="13"/>
      <c r="BE272" s="13"/>
      <c r="BF272" s="13"/>
      <c r="BG272" s="13"/>
      <c r="BH272" s="13"/>
      <c r="BI272" s="13"/>
      <c r="BJ272" s="13"/>
      <c r="BK272" s="13"/>
      <c r="BL272" s="13"/>
      <c r="BM272" s="13"/>
      <c r="BN272" s="13"/>
      <c r="BO272" s="13"/>
      <c r="BP272" s="13"/>
      <c r="BQ272" s="13"/>
      <c r="BR272" s="13"/>
      <c r="BS272" s="13"/>
      <c r="BT272" s="13"/>
      <c r="BU272" s="13"/>
      <c r="BV272" s="13"/>
      <c r="BW272" s="13"/>
      <c r="BX272" s="13"/>
      <c r="BY272" s="13"/>
      <c r="BZ272" s="14">
        <f>+INDEX('Monthy Targets'!V:V,MATCH(FY2018_ALL_Targets!$B272,'Monthy Targets'!$B:$B,0))</f>
        <v>0</v>
      </c>
      <c r="CA272" s="14">
        <f>+INDEX('Monthy Targets'!W:W,MATCH(FY2018_ALL_Targets!$B272,'Monthy Targets'!$B:$B,0))</f>
        <v>0</v>
      </c>
      <c r="CB272" s="14">
        <f>+INDEX('Monthy Targets'!X:X,MATCH(FY2018_ALL_Targets!$B272,'Monthy Targets'!$B:$B,0))</f>
        <v>0</v>
      </c>
      <c r="CC272" s="14">
        <f>+INDEX('Monthy Targets'!Y:Y,MATCH(FY2018_ALL_Targets!$B272,'Monthy Targets'!$B:$B,0))</f>
        <v>0</v>
      </c>
      <c r="CD272" s="14">
        <f>+INDEX('Monthy Targets'!Z:Z,MATCH(FY2018_ALL_Targets!$B272,'Monthy Targets'!$B:$B,0))</f>
        <v>0</v>
      </c>
      <c r="CE272" s="14">
        <f>+INDEX('Monthy Targets'!AA:AA,MATCH(FY2018_ALL_Targets!$B272,'Monthy Targets'!$B:$B,0))</f>
        <v>0</v>
      </c>
      <c r="CF272" s="14">
        <f>+INDEX('Monthy Targets'!AB:AB,MATCH(FY2018_ALL_Targets!$B272,'Monthy Targets'!$B:$B,0))</f>
        <v>0</v>
      </c>
      <c r="CG272" s="14">
        <f>+INDEX('Monthy Targets'!AC:AC,MATCH(FY2018_ALL_Targets!$B272,'Monthy Targets'!$B:$B,0))</f>
        <v>0</v>
      </c>
      <c r="CH272" s="14">
        <f>+INDEX('Monthy Targets'!AD:AD,MATCH(FY2018_ALL_Targets!$B272,'Monthy Targets'!$B:$B,0))</f>
        <v>0</v>
      </c>
      <c r="CI272" s="14">
        <f>+INDEX('Monthy Targets'!AE:AE,MATCH(FY2018_ALL_Targets!$B272,'Monthy Targets'!$B:$B,0))</f>
        <v>0</v>
      </c>
      <c r="CJ272" s="14">
        <f>+INDEX('Monthy Targets'!AF:AF,MATCH(FY2018_ALL_Targets!$B272,'Monthy Targets'!$B:$B,0))</f>
        <v>0</v>
      </c>
      <c r="CK272" s="14">
        <f>+INDEX('Monthy Targets'!AG:AG,MATCH(FY2018_ALL_Targets!$B272,'Monthy Targets'!$B:$B,0))</f>
        <v>0</v>
      </c>
      <c r="CL272" s="14">
        <v>1.53</v>
      </c>
      <c r="CM272" s="14">
        <v>1.53</v>
      </c>
      <c r="CN272" s="14">
        <v>0</v>
      </c>
      <c r="CO272" s="14">
        <v>0</v>
      </c>
      <c r="DB272" s="14">
        <v>2.83</v>
      </c>
      <c r="DC272" s="14">
        <v>2.83</v>
      </c>
      <c r="DD272" s="14">
        <v>0</v>
      </c>
      <c r="DE272" s="14">
        <v>0</v>
      </c>
      <c r="DR272" s="14">
        <v>0.93</v>
      </c>
      <c r="DV272" s="12">
        <f t="shared" si="13"/>
        <v>0</v>
      </c>
      <c r="DW272" s="12">
        <f t="shared" si="14"/>
        <v>0</v>
      </c>
      <c r="DX272" s="12">
        <f t="shared" si="12"/>
        <v>0</v>
      </c>
    </row>
    <row r="273" spans="1:128" x14ac:dyDescent="0.25">
      <c r="A273" s="293">
        <v>5367</v>
      </c>
      <c r="B273" s="293">
        <v>675612</v>
      </c>
      <c r="C273" s="293">
        <v>1026700</v>
      </c>
      <c r="D273" s="14">
        <v>1871614354</v>
      </c>
      <c r="F273" s="27" t="s">
        <v>1279</v>
      </c>
      <c r="G273" s="12" t="s">
        <v>1123</v>
      </c>
      <c r="H273" s="27" t="s">
        <v>1391</v>
      </c>
      <c r="I273" s="12" t="s">
        <v>1124</v>
      </c>
      <c r="J273" s="13">
        <v>2.8888888888888901E-2</v>
      </c>
      <c r="K273" s="13">
        <v>0.116477272727273</v>
      </c>
      <c r="L273" s="13">
        <v>0</v>
      </c>
      <c r="M273" s="13">
        <v>8.9238845144356996E-2</v>
      </c>
      <c r="N273" s="13">
        <v>3.3538610000000003E-2</v>
      </c>
      <c r="O273" s="13">
        <v>5.6668459999999997E-2</v>
      </c>
      <c r="P273" s="13">
        <v>5.2596600000000002E-3</v>
      </c>
      <c r="Q273" s="13">
        <v>0.16064707</v>
      </c>
      <c r="R273" s="13">
        <v>3.3538610000000003E-2</v>
      </c>
      <c r="S273" s="13">
        <v>0.114497159090909</v>
      </c>
      <c r="T273" s="13">
        <v>5.2596600000000002E-3</v>
      </c>
      <c r="U273" s="13">
        <v>0.16064707</v>
      </c>
      <c r="V273" s="13">
        <v>3.3538610000000003E-2</v>
      </c>
      <c r="W273" s="13">
        <v>0.110653409090909</v>
      </c>
      <c r="X273" s="13">
        <v>5.2596600000000002E-3</v>
      </c>
      <c r="Y273" s="13">
        <v>0.16064707</v>
      </c>
      <c r="Z273" s="13">
        <v>3.3538610000000003E-2</v>
      </c>
      <c r="AA273" s="13">
        <v>0.11251704545454499</v>
      </c>
      <c r="AB273" s="13">
        <v>5.2596600000000002E-3</v>
      </c>
      <c r="AC273" s="13">
        <v>0.16064707</v>
      </c>
      <c r="AD273" s="13">
        <v>3.3538610000000003E-2</v>
      </c>
      <c r="AE273" s="13">
        <v>0.104829545454545</v>
      </c>
      <c r="AF273" s="13">
        <v>5.2596600000000002E-3</v>
      </c>
      <c r="AG273" s="13">
        <v>0.16064707</v>
      </c>
      <c r="AH273" s="13">
        <v>3.3538610000000003E-2</v>
      </c>
      <c r="AI273" s="13">
        <v>0.110536931818182</v>
      </c>
      <c r="AJ273" s="13">
        <v>5.2596600000000002E-3</v>
      </c>
      <c r="AK273" s="13">
        <v>0.16064707</v>
      </c>
      <c r="AL273" s="13">
        <v>3.3538610000000003E-2</v>
      </c>
      <c r="AM273" s="13">
        <v>9.9005681818181798E-2</v>
      </c>
      <c r="AN273" s="13">
        <v>5.2596600000000002E-3</v>
      </c>
      <c r="AO273" s="13">
        <v>0.16064707</v>
      </c>
      <c r="AP273" s="13">
        <v>3.3538610000000003E-2</v>
      </c>
      <c r="AQ273" s="13">
        <v>0.108323863636364</v>
      </c>
      <c r="AR273" s="13">
        <v>5.2596600000000002E-3</v>
      </c>
      <c r="AS273" s="13">
        <v>0.16064707</v>
      </c>
      <c r="AT273" s="13">
        <v>3.3538610000000003E-2</v>
      </c>
      <c r="AU273" s="13">
        <v>9.3181818181818199E-2</v>
      </c>
      <c r="AV273" s="13">
        <v>5.2596600000000002E-3</v>
      </c>
      <c r="AW273" s="13">
        <v>0.16064707</v>
      </c>
      <c r="AX273" s="13">
        <v>8.7719298245613996E-3</v>
      </c>
      <c r="AY273" s="13">
        <v>0.13636363636363599</v>
      </c>
      <c r="AZ273" s="13">
        <v>0</v>
      </c>
      <c r="BA273" s="13">
        <v>0.13684210526315799</v>
      </c>
      <c r="BB273" s="13"/>
      <c r="BC273" s="13"/>
      <c r="BD273" s="13"/>
      <c r="BE273" s="13"/>
      <c r="BF273" s="13"/>
      <c r="BG273" s="13"/>
      <c r="BH273" s="13"/>
      <c r="BI273" s="13"/>
      <c r="BJ273" s="13"/>
      <c r="BK273" s="13"/>
      <c r="BL273" s="13"/>
      <c r="BM273" s="13"/>
      <c r="BN273" s="13"/>
      <c r="BO273" s="13"/>
      <c r="BP273" s="13"/>
      <c r="BQ273" s="13"/>
      <c r="BR273" s="13"/>
      <c r="BS273" s="13"/>
      <c r="BT273" s="13"/>
      <c r="BU273" s="13"/>
      <c r="BV273" s="13"/>
      <c r="BW273" s="13"/>
      <c r="BX273" s="13"/>
      <c r="BY273" s="13"/>
      <c r="BZ273" s="14">
        <f>+INDEX('Monthy Targets'!V:V,MATCH(FY2018_ALL_Targets!$B273,'Monthy Targets'!$B:$B,0))</f>
        <v>7.87</v>
      </c>
      <c r="CA273" s="14">
        <f>+INDEX('Monthy Targets'!W:W,MATCH(FY2018_ALL_Targets!$B273,'Monthy Targets'!$B:$B,0))</f>
        <v>7.87</v>
      </c>
      <c r="CB273" s="14">
        <f>+INDEX('Monthy Targets'!X:X,MATCH(FY2018_ALL_Targets!$B273,'Monthy Targets'!$B:$B,0))</f>
        <v>7.87</v>
      </c>
      <c r="CC273" s="14">
        <f>+INDEX('Monthy Targets'!Y:Y,MATCH(FY2018_ALL_Targets!$B273,'Monthy Targets'!$B:$B,0))</f>
        <v>7.87</v>
      </c>
      <c r="CD273" s="14">
        <f>+INDEX('Monthy Targets'!Z:Z,MATCH(FY2018_ALL_Targets!$B273,'Monthy Targets'!$B:$B,0))</f>
        <v>7.87</v>
      </c>
      <c r="CE273" s="14">
        <f>+INDEX('Monthy Targets'!AA:AA,MATCH(FY2018_ALL_Targets!$B273,'Monthy Targets'!$B:$B,0))</f>
        <v>0</v>
      </c>
      <c r="CF273" s="14">
        <f>+INDEX('Monthy Targets'!AB:AB,MATCH(FY2018_ALL_Targets!$B273,'Monthy Targets'!$B:$B,0))</f>
        <v>0</v>
      </c>
      <c r="CG273" s="14">
        <f>+INDEX('Monthy Targets'!AC:AC,MATCH(FY2018_ALL_Targets!$B273,'Monthy Targets'!$B:$B,0))</f>
        <v>0</v>
      </c>
      <c r="CH273" s="14">
        <f>+INDEX('Monthy Targets'!AD:AD,MATCH(FY2018_ALL_Targets!$B273,'Monthy Targets'!$B:$B,0))</f>
        <v>0</v>
      </c>
      <c r="CI273" s="14">
        <f>+INDEX('Monthy Targets'!AE:AE,MATCH(FY2018_ALL_Targets!$B273,'Monthy Targets'!$B:$B,0))</f>
        <v>0</v>
      </c>
      <c r="CJ273" s="14">
        <f>+INDEX('Monthy Targets'!AF:AF,MATCH(FY2018_ALL_Targets!$B273,'Monthy Targets'!$B:$B,0))</f>
        <v>0</v>
      </c>
      <c r="CK273" s="14">
        <f>+INDEX('Monthy Targets'!AG:AG,MATCH(FY2018_ALL_Targets!$B273,'Monthy Targets'!$B:$B,0))</f>
        <v>0</v>
      </c>
      <c r="CL273" s="14">
        <v>0.52</v>
      </c>
      <c r="CM273" s="14">
        <v>0</v>
      </c>
      <c r="CN273" s="14">
        <v>0.52</v>
      </c>
      <c r="CO273" s="14">
        <v>0.52</v>
      </c>
      <c r="DB273" s="14">
        <v>0.97</v>
      </c>
      <c r="DC273" s="14">
        <v>0</v>
      </c>
      <c r="DD273" s="14">
        <v>0.97</v>
      </c>
      <c r="DE273" s="14">
        <v>0.97</v>
      </c>
      <c r="DR273" s="14">
        <v>1.32</v>
      </c>
      <c r="DV273" s="12">
        <f t="shared" si="13"/>
        <v>0</v>
      </c>
      <c r="DW273" s="12">
        <f t="shared" si="14"/>
        <v>0</v>
      </c>
      <c r="DX273" s="12">
        <f t="shared" si="12"/>
        <v>0</v>
      </c>
    </row>
    <row r="274" spans="1:128" x14ac:dyDescent="0.25">
      <c r="A274" s="293">
        <v>5058</v>
      </c>
      <c r="B274" s="293">
        <v>675615</v>
      </c>
      <c r="C274" s="293">
        <v>1019722</v>
      </c>
      <c r="D274" s="14">
        <v>1760775522</v>
      </c>
      <c r="F274" s="27" t="s">
        <v>1267</v>
      </c>
      <c r="G274" s="12" t="s">
        <v>932</v>
      </c>
      <c r="H274" s="27" t="s">
        <v>1472</v>
      </c>
      <c r="I274" s="12" t="s">
        <v>933</v>
      </c>
      <c r="J274" s="13">
        <v>4.7808764940239001E-2</v>
      </c>
      <c r="K274" s="13">
        <v>5.1470588235294101E-2</v>
      </c>
      <c r="L274" s="13">
        <v>7.9681274900398405E-3</v>
      </c>
      <c r="M274" s="13">
        <v>0.31007751937984501</v>
      </c>
      <c r="N274" s="13">
        <v>3.3538610000000003E-2</v>
      </c>
      <c r="O274" s="13">
        <v>5.6668459999999997E-2</v>
      </c>
      <c r="P274" s="13">
        <v>5.2596600000000002E-3</v>
      </c>
      <c r="Q274" s="13">
        <v>0.16064707</v>
      </c>
      <c r="R274" s="13">
        <v>4.6996015936254999E-2</v>
      </c>
      <c r="S274" s="13">
        <v>5.6668459999999997E-2</v>
      </c>
      <c r="T274" s="13">
        <v>7.8326693227091602E-3</v>
      </c>
      <c r="U274" s="13">
        <v>0.30480620155038801</v>
      </c>
      <c r="V274" s="13">
        <v>4.5418326693227103E-2</v>
      </c>
      <c r="W274" s="13">
        <v>5.6668459999999997E-2</v>
      </c>
      <c r="X274" s="13">
        <v>7.5697211155378499E-3</v>
      </c>
      <c r="Y274" s="13">
        <v>0.29457364341085301</v>
      </c>
      <c r="Z274" s="13">
        <v>4.61832669322709E-2</v>
      </c>
      <c r="AA274" s="13">
        <v>5.6668459999999997E-2</v>
      </c>
      <c r="AB274" s="13">
        <v>7.6972111553784903E-3</v>
      </c>
      <c r="AC274" s="13">
        <v>0.29953488372093001</v>
      </c>
      <c r="AD274" s="13">
        <v>4.30278884462151E-2</v>
      </c>
      <c r="AE274" s="13">
        <v>5.6668459999999997E-2</v>
      </c>
      <c r="AF274" s="13">
        <v>7.1713147410358601E-3</v>
      </c>
      <c r="AG274" s="13">
        <v>0.27906976744186002</v>
      </c>
      <c r="AH274" s="13">
        <v>4.5370517928286801E-2</v>
      </c>
      <c r="AI274" s="13">
        <v>5.6668459999999997E-2</v>
      </c>
      <c r="AJ274" s="13">
        <v>7.5617529880478099E-3</v>
      </c>
      <c r="AK274" s="13">
        <v>0.29426356589147301</v>
      </c>
      <c r="AL274" s="13">
        <v>4.0637450199203201E-2</v>
      </c>
      <c r="AM274" s="13">
        <v>5.6668459999999997E-2</v>
      </c>
      <c r="AN274" s="13">
        <v>6.7729083665338599E-3</v>
      </c>
      <c r="AO274" s="13">
        <v>0.26356589147286802</v>
      </c>
      <c r="AP274" s="13">
        <v>4.4462151394422299E-2</v>
      </c>
      <c r="AQ274" s="13">
        <v>5.6668459999999997E-2</v>
      </c>
      <c r="AR274" s="13">
        <v>7.4103585657370498E-3</v>
      </c>
      <c r="AS274" s="13">
        <v>0.288372093023256</v>
      </c>
      <c r="AT274" s="13">
        <v>3.8247011952191198E-2</v>
      </c>
      <c r="AU274" s="13">
        <v>5.6668459999999997E-2</v>
      </c>
      <c r="AV274" s="13">
        <v>6.3745019920318701E-3</v>
      </c>
      <c r="AW274" s="13">
        <v>0.24806201550387599</v>
      </c>
      <c r="AX274" s="13">
        <v>5.0847457627118599E-2</v>
      </c>
      <c r="AY274" s="13">
        <v>5.8823529411764698E-2</v>
      </c>
      <c r="AZ274" s="13">
        <v>1.6949152542372899E-2</v>
      </c>
      <c r="BA274" s="13">
        <v>0.42424242424242398</v>
      </c>
      <c r="BB274" s="13"/>
      <c r="BC274" s="13"/>
      <c r="BD274" s="13"/>
      <c r="BE274" s="13"/>
      <c r="BF274" s="13"/>
      <c r="BG274" s="13"/>
      <c r="BH274" s="13"/>
      <c r="BI274" s="13"/>
      <c r="BJ274" s="13"/>
      <c r="BK274" s="13"/>
      <c r="BL274" s="13"/>
      <c r="BM274" s="13"/>
      <c r="BN274" s="13"/>
      <c r="BO274" s="13"/>
      <c r="BP274" s="13"/>
      <c r="BQ274" s="13"/>
      <c r="BR274" s="13"/>
      <c r="BS274" s="13"/>
      <c r="BT274" s="13"/>
      <c r="BU274" s="13"/>
      <c r="BV274" s="13"/>
      <c r="BW274" s="13"/>
      <c r="BX274" s="13"/>
      <c r="BY274" s="13"/>
      <c r="BZ274" s="14">
        <f>+INDEX('Monthy Targets'!V:V,MATCH(FY2018_ALL_Targets!$B274,'Monthy Targets'!$B:$B,0))</f>
        <v>0</v>
      </c>
      <c r="CA274" s="14">
        <f>+INDEX('Monthy Targets'!W:W,MATCH(FY2018_ALL_Targets!$B274,'Monthy Targets'!$B:$B,0))</f>
        <v>0</v>
      </c>
      <c r="CB274" s="14">
        <f>+INDEX('Monthy Targets'!X:X,MATCH(FY2018_ALL_Targets!$B274,'Monthy Targets'!$B:$B,0))</f>
        <v>0</v>
      </c>
      <c r="CC274" s="14">
        <f>+INDEX('Monthy Targets'!Y:Y,MATCH(FY2018_ALL_Targets!$B274,'Monthy Targets'!$B:$B,0))</f>
        <v>0</v>
      </c>
      <c r="CD274" s="14">
        <f>+INDEX('Monthy Targets'!Z:Z,MATCH(FY2018_ALL_Targets!$B274,'Monthy Targets'!$B:$B,0))</f>
        <v>0</v>
      </c>
      <c r="CE274" s="14">
        <f>+INDEX('Monthy Targets'!AA:AA,MATCH(FY2018_ALL_Targets!$B274,'Monthy Targets'!$B:$B,0))</f>
        <v>0</v>
      </c>
      <c r="CF274" s="14">
        <f>+INDEX('Monthy Targets'!AB:AB,MATCH(FY2018_ALL_Targets!$B274,'Monthy Targets'!$B:$B,0))</f>
        <v>0</v>
      </c>
      <c r="CG274" s="14">
        <f>+INDEX('Monthy Targets'!AC:AC,MATCH(FY2018_ALL_Targets!$B274,'Monthy Targets'!$B:$B,0))</f>
        <v>0</v>
      </c>
      <c r="CH274" s="14">
        <f>+INDEX('Monthy Targets'!AD:AD,MATCH(FY2018_ALL_Targets!$B274,'Monthy Targets'!$B:$B,0))</f>
        <v>0</v>
      </c>
      <c r="CI274" s="14">
        <f>+INDEX('Monthy Targets'!AE:AE,MATCH(FY2018_ALL_Targets!$B274,'Monthy Targets'!$B:$B,0))</f>
        <v>0</v>
      </c>
      <c r="CJ274" s="14">
        <f>+INDEX('Monthy Targets'!AF:AF,MATCH(FY2018_ALL_Targets!$B274,'Monthy Targets'!$B:$B,0))</f>
        <v>0</v>
      </c>
      <c r="CK274" s="14">
        <f>+INDEX('Monthy Targets'!AG:AG,MATCH(FY2018_ALL_Targets!$B274,'Monthy Targets'!$B:$B,0))</f>
        <v>0</v>
      </c>
      <c r="CL274" s="14">
        <v>0</v>
      </c>
      <c r="CM274" s="14">
        <v>0</v>
      </c>
      <c r="CN274" s="14">
        <v>0</v>
      </c>
      <c r="CO274" s="14">
        <v>0</v>
      </c>
      <c r="DB274" s="14">
        <v>0</v>
      </c>
      <c r="DC274" s="14">
        <v>0</v>
      </c>
      <c r="DD274" s="14">
        <v>0</v>
      </c>
      <c r="DE274" s="14">
        <v>0</v>
      </c>
      <c r="DR274" s="14">
        <v>0</v>
      </c>
      <c r="DV274" s="12">
        <f t="shared" si="13"/>
        <v>0</v>
      </c>
      <c r="DW274" s="12">
        <f t="shared" si="14"/>
        <v>0</v>
      </c>
      <c r="DX274" s="12">
        <f t="shared" si="12"/>
        <v>0</v>
      </c>
    </row>
    <row r="275" spans="1:128" x14ac:dyDescent="0.25">
      <c r="A275" s="293">
        <v>4538</v>
      </c>
      <c r="B275" s="293">
        <v>675619</v>
      </c>
      <c r="C275" s="293">
        <v>1026716</v>
      </c>
      <c r="D275" s="14">
        <v>1104216316</v>
      </c>
      <c r="F275" s="27" t="s">
        <v>1297</v>
      </c>
      <c r="G275" s="12" t="s">
        <v>230</v>
      </c>
      <c r="H275" s="27" t="s">
        <v>1373</v>
      </c>
      <c r="I275" s="12" t="s">
        <v>231</v>
      </c>
      <c r="J275" s="13">
        <v>6.02409638554217E-2</v>
      </c>
      <c r="K275" s="13">
        <v>2.7906976744186001E-2</v>
      </c>
      <c r="L275" s="13">
        <v>0</v>
      </c>
      <c r="M275" s="13">
        <v>9.7959183673469397E-2</v>
      </c>
      <c r="N275" s="13">
        <v>3.3538610000000003E-2</v>
      </c>
      <c r="O275" s="13">
        <v>5.6668459999999997E-2</v>
      </c>
      <c r="P275" s="13">
        <v>5.2596600000000002E-3</v>
      </c>
      <c r="Q275" s="13">
        <v>0.16064707</v>
      </c>
      <c r="R275" s="13">
        <v>5.9216867469879503E-2</v>
      </c>
      <c r="S275" s="13">
        <v>5.6668459999999997E-2</v>
      </c>
      <c r="T275" s="13">
        <v>5.2596600000000002E-3</v>
      </c>
      <c r="U275" s="13">
        <v>0.16064707</v>
      </c>
      <c r="V275" s="13">
        <v>5.7228915662650599E-2</v>
      </c>
      <c r="W275" s="13">
        <v>5.6668459999999997E-2</v>
      </c>
      <c r="X275" s="13">
        <v>5.2596600000000002E-3</v>
      </c>
      <c r="Y275" s="13">
        <v>0.16064707</v>
      </c>
      <c r="Z275" s="13">
        <v>5.8192771084337298E-2</v>
      </c>
      <c r="AA275" s="13">
        <v>5.6668459999999997E-2</v>
      </c>
      <c r="AB275" s="13">
        <v>5.2596600000000002E-3</v>
      </c>
      <c r="AC275" s="13">
        <v>0.16064707</v>
      </c>
      <c r="AD275" s="13">
        <v>5.4216867469879498E-2</v>
      </c>
      <c r="AE275" s="13">
        <v>5.6668459999999997E-2</v>
      </c>
      <c r="AF275" s="13">
        <v>5.2596600000000002E-3</v>
      </c>
      <c r="AG275" s="13">
        <v>0.16064707</v>
      </c>
      <c r="AH275" s="13">
        <v>5.7168674698795198E-2</v>
      </c>
      <c r="AI275" s="13">
        <v>5.6668459999999997E-2</v>
      </c>
      <c r="AJ275" s="13">
        <v>5.2596600000000002E-3</v>
      </c>
      <c r="AK275" s="13">
        <v>0.16064707</v>
      </c>
      <c r="AL275" s="13">
        <v>5.1204819277108397E-2</v>
      </c>
      <c r="AM275" s="13">
        <v>5.6668459999999997E-2</v>
      </c>
      <c r="AN275" s="13">
        <v>5.2596600000000002E-3</v>
      </c>
      <c r="AO275" s="13">
        <v>0.16064707</v>
      </c>
      <c r="AP275" s="13">
        <v>5.6024096385542198E-2</v>
      </c>
      <c r="AQ275" s="13">
        <v>5.6668459999999997E-2</v>
      </c>
      <c r="AR275" s="13">
        <v>5.2596600000000002E-3</v>
      </c>
      <c r="AS275" s="13">
        <v>0.16064707</v>
      </c>
      <c r="AT275" s="13">
        <v>4.81927710843374E-2</v>
      </c>
      <c r="AU275" s="13">
        <v>5.6668459999999997E-2</v>
      </c>
      <c r="AV275" s="13">
        <v>5.2596600000000002E-3</v>
      </c>
      <c r="AW275" s="13">
        <v>0.16064707</v>
      </c>
      <c r="AX275" s="13">
        <v>1.5384615384615399E-2</v>
      </c>
      <c r="AY275" s="13">
        <v>1.6666666666666701E-2</v>
      </c>
      <c r="AZ275" s="13">
        <v>0</v>
      </c>
      <c r="BA275" s="13">
        <v>0.16923076923076899</v>
      </c>
      <c r="BB275" s="13"/>
      <c r="BC275" s="13"/>
      <c r="BD275" s="13"/>
      <c r="BE275" s="13"/>
      <c r="BF275" s="13"/>
      <c r="BG275" s="13"/>
      <c r="BH275" s="13"/>
      <c r="BI275" s="13"/>
      <c r="BJ275" s="13"/>
      <c r="BK275" s="13"/>
      <c r="BL275" s="13"/>
      <c r="BM275" s="13"/>
      <c r="BN275" s="13"/>
      <c r="BO275" s="13"/>
      <c r="BP275" s="13"/>
      <c r="BQ275" s="13"/>
      <c r="BR275" s="13"/>
      <c r="BS275" s="13"/>
      <c r="BT275" s="13"/>
      <c r="BU275" s="13"/>
      <c r="BV275" s="13"/>
      <c r="BW275" s="13"/>
      <c r="BX275" s="13"/>
      <c r="BY275" s="13"/>
      <c r="BZ275" s="14">
        <f>+INDEX('Monthy Targets'!V:V,MATCH(FY2018_ALL_Targets!$B275,'Monthy Targets'!$B:$B,0))</f>
        <v>11.28</v>
      </c>
      <c r="CA275" s="14">
        <f>+INDEX('Monthy Targets'!W:W,MATCH(FY2018_ALL_Targets!$B275,'Monthy Targets'!$B:$B,0))</f>
        <v>11.28</v>
      </c>
      <c r="CB275" s="14">
        <f>+INDEX('Monthy Targets'!X:X,MATCH(FY2018_ALL_Targets!$B275,'Monthy Targets'!$B:$B,0))</f>
        <v>11.28</v>
      </c>
      <c r="CC275" s="14">
        <f>+INDEX('Monthy Targets'!Y:Y,MATCH(FY2018_ALL_Targets!$B275,'Monthy Targets'!$B:$B,0))</f>
        <v>11.28</v>
      </c>
      <c r="CD275" s="14">
        <f>+INDEX('Monthy Targets'!Z:Z,MATCH(FY2018_ALL_Targets!$B275,'Monthy Targets'!$B:$B,0))</f>
        <v>11.28</v>
      </c>
      <c r="CE275" s="14">
        <f>+INDEX('Monthy Targets'!AA:AA,MATCH(FY2018_ALL_Targets!$B275,'Monthy Targets'!$B:$B,0))</f>
        <v>0</v>
      </c>
      <c r="CF275" s="14">
        <f>+INDEX('Monthy Targets'!AB:AB,MATCH(FY2018_ALL_Targets!$B275,'Monthy Targets'!$B:$B,0))</f>
        <v>0</v>
      </c>
      <c r="CG275" s="14">
        <f>+INDEX('Monthy Targets'!AC:AC,MATCH(FY2018_ALL_Targets!$B275,'Monthy Targets'!$B:$B,0))</f>
        <v>0</v>
      </c>
      <c r="CH275" s="14">
        <f>+INDEX('Monthy Targets'!AD:AD,MATCH(FY2018_ALL_Targets!$B275,'Monthy Targets'!$B:$B,0))</f>
        <v>0</v>
      </c>
      <c r="CI275" s="14">
        <f>+INDEX('Monthy Targets'!AE:AE,MATCH(FY2018_ALL_Targets!$B275,'Monthy Targets'!$B:$B,0))</f>
        <v>0</v>
      </c>
      <c r="CJ275" s="14">
        <f>+INDEX('Monthy Targets'!AF:AF,MATCH(FY2018_ALL_Targets!$B275,'Monthy Targets'!$B:$B,0))</f>
        <v>0</v>
      </c>
      <c r="CK275" s="14">
        <f>+INDEX('Monthy Targets'!AG:AG,MATCH(FY2018_ALL_Targets!$B275,'Monthy Targets'!$B:$B,0))</f>
        <v>0</v>
      </c>
      <c r="CL275" s="14">
        <v>0.75</v>
      </c>
      <c r="CM275" s="14">
        <v>0.75</v>
      </c>
      <c r="CN275" s="14">
        <v>0.75</v>
      </c>
      <c r="CO275" s="14">
        <v>0</v>
      </c>
      <c r="DB275" s="14">
        <v>1.39</v>
      </c>
      <c r="DC275" s="14">
        <v>1.39</v>
      </c>
      <c r="DD275" s="14">
        <v>1.39</v>
      </c>
      <c r="DE275" s="14">
        <v>0</v>
      </c>
      <c r="DR275" s="14">
        <v>1.89</v>
      </c>
      <c r="DV275" s="12">
        <f t="shared" si="13"/>
        <v>0</v>
      </c>
      <c r="DW275" s="12">
        <f t="shared" si="14"/>
        <v>0</v>
      </c>
      <c r="DX275" s="12">
        <f t="shared" si="12"/>
        <v>0</v>
      </c>
    </row>
    <row r="276" spans="1:128" x14ac:dyDescent="0.25">
      <c r="A276" s="293">
        <v>274</v>
      </c>
      <c r="B276" s="293">
        <v>675622</v>
      </c>
      <c r="C276" s="293">
        <v>1026056</v>
      </c>
      <c r="D276" s="14">
        <v>1033153762</v>
      </c>
      <c r="F276" s="27" t="s">
        <v>1293</v>
      </c>
      <c r="G276" s="12" t="s">
        <v>548</v>
      </c>
      <c r="H276" s="27" t="s">
        <v>1334</v>
      </c>
      <c r="I276" s="12" t="s">
        <v>549</v>
      </c>
      <c r="J276" s="13">
        <v>3.7117903930131001E-2</v>
      </c>
      <c r="K276" s="13">
        <v>8.5714285714285701E-2</v>
      </c>
      <c r="L276" s="13">
        <v>0</v>
      </c>
      <c r="M276" s="13">
        <v>8.4541062801932396E-2</v>
      </c>
      <c r="N276" s="13">
        <v>3.3538610000000003E-2</v>
      </c>
      <c r="O276" s="13">
        <v>5.6668459999999997E-2</v>
      </c>
      <c r="P276" s="13">
        <v>5.2596600000000002E-3</v>
      </c>
      <c r="Q276" s="13">
        <v>0.16064707</v>
      </c>
      <c r="R276" s="13">
        <v>3.6486899563318798E-2</v>
      </c>
      <c r="S276" s="13">
        <v>8.4257142857142905E-2</v>
      </c>
      <c r="T276" s="13">
        <v>5.2596600000000002E-3</v>
      </c>
      <c r="U276" s="13">
        <v>0.16064707</v>
      </c>
      <c r="V276" s="13">
        <v>3.5262008733624499E-2</v>
      </c>
      <c r="W276" s="13">
        <v>8.1428571428571406E-2</v>
      </c>
      <c r="X276" s="13">
        <v>5.2596600000000002E-3</v>
      </c>
      <c r="Y276" s="13">
        <v>0.16064707</v>
      </c>
      <c r="Z276" s="13">
        <v>3.5855895196506601E-2</v>
      </c>
      <c r="AA276" s="13">
        <v>8.2799999999999999E-2</v>
      </c>
      <c r="AB276" s="13">
        <v>5.2596600000000002E-3</v>
      </c>
      <c r="AC276" s="13">
        <v>0.16064707</v>
      </c>
      <c r="AD276" s="13">
        <v>3.3538610000000003E-2</v>
      </c>
      <c r="AE276" s="13">
        <v>7.7142857142857194E-2</v>
      </c>
      <c r="AF276" s="13">
        <v>5.2596600000000002E-3</v>
      </c>
      <c r="AG276" s="13">
        <v>0.16064707</v>
      </c>
      <c r="AH276" s="13">
        <v>3.5224890829694301E-2</v>
      </c>
      <c r="AI276" s="13">
        <v>8.1342857142857106E-2</v>
      </c>
      <c r="AJ276" s="13">
        <v>5.2596600000000002E-3</v>
      </c>
      <c r="AK276" s="13">
        <v>0.16064707</v>
      </c>
      <c r="AL276" s="13">
        <v>3.3538610000000003E-2</v>
      </c>
      <c r="AM276" s="13">
        <v>7.2857142857142898E-2</v>
      </c>
      <c r="AN276" s="13">
        <v>5.2596600000000002E-3</v>
      </c>
      <c r="AO276" s="13">
        <v>0.16064707</v>
      </c>
      <c r="AP276" s="13">
        <v>3.45196506550218E-2</v>
      </c>
      <c r="AQ276" s="13">
        <v>7.9714285714285696E-2</v>
      </c>
      <c r="AR276" s="13">
        <v>5.2596600000000002E-3</v>
      </c>
      <c r="AS276" s="13">
        <v>0.16064707</v>
      </c>
      <c r="AT276" s="13">
        <v>3.3538610000000003E-2</v>
      </c>
      <c r="AU276" s="13">
        <v>6.8571428571428603E-2</v>
      </c>
      <c r="AV276" s="13">
        <v>5.2596600000000002E-3</v>
      </c>
      <c r="AW276" s="13">
        <v>0.16064707</v>
      </c>
      <c r="AX276" s="13">
        <v>8.0000000000000002E-3</v>
      </c>
      <c r="AY276" s="13">
        <v>3.8961038961039002E-2</v>
      </c>
      <c r="AZ276" s="13">
        <v>0</v>
      </c>
      <c r="BA276" s="13">
        <v>0.13392857142857101</v>
      </c>
      <c r="BB276" s="13"/>
      <c r="BC276" s="13"/>
      <c r="BD276" s="13"/>
      <c r="BE276" s="13"/>
      <c r="BF276" s="13"/>
      <c r="BG276" s="13"/>
      <c r="BH276" s="13"/>
      <c r="BI276" s="13"/>
      <c r="BJ276" s="13"/>
      <c r="BK276" s="13"/>
      <c r="BL276" s="13"/>
      <c r="BM276" s="13"/>
      <c r="BN276" s="13"/>
      <c r="BO276" s="13"/>
      <c r="BP276" s="13"/>
      <c r="BQ276" s="13"/>
      <c r="BR276" s="13"/>
      <c r="BS276" s="13"/>
      <c r="BT276" s="13"/>
      <c r="BU276" s="13"/>
      <c r="BV276" s="13"/>
      <c r="BW276" s="13"/>
      <c r="BX276" s="13"/>
      <c r="BY276" s="13"/>
      <c r="BZ276" s="14">
        <f>+INDEX('Monthy Targets'!V:V,MATCH(FY2018_ALL_Targets!$B276,'Monthy Targets'!$B:$B,0))</f>
        <v>11.44</v>
      </c>
      <c r="CA276" s="14">
        <f>+INDEX('Monthy Targets'!W:W,MATCH(FY2018_ALL_Targets!$B276,'Monthy Targets'!$B:$B,0))</f>
        <v>11.44</v>
      </c>
      <c r="CB276" s="14">
        <f>+INDEX('Monthy Targets'!X:X,MATCH(FY2018_ALL_Targets!$B276,'Monthy Targets'!$B:$B,0))</f>
        <v>11.44</v>
      </c>
      <c r="CC276" s="14">
        <f>+INDEX('Monthy Targets'!Y:Y,MATCH(FY2018_ALL_Targets!$B276,'Monthy Targets'!$B:$B,0))</f>
        <v>11.44</v>
      </c>
      <c r="CD276" s="14">
        <f>+INDEX('Monthy Targets'!Z:Z,MATCH(FY2018_ALL_Targets!$B276,'Monthy Targets'!$B:$B,0))</f>
        <v>11.44</v>
      </c>
      <c r="CE276" s="14">
        <f>+INDEX('Monthy Targets'!AA:AA,MATCH(FY2018_ALL_Targets!$B276,'Monthy Targets'!$B:$B,0))</f>
        <v>0</v>
      </c>
      <c r="CF276" s="14">
        <f>+INDEX('Monthy Targets'!AB:AB,MATCH(FY2018_ALL_Targets!$B276,'Monthy Targets'!$B:$B,0))</f>
        <v>0</v>
      </c>
      <c r="CG276" s="14">
        <f>+INDEX('Monthy Targets'!AC:AC,MATCH(FY2018_ALL_Targets!$B276,'Monthy Targets'!$B:$B,0))</f>
        <v>0</v>
      </c>
      <c r="CH276" s="14">
        <f>+INDEX('Monthy Targets'!AD:AD,MATCH(FY2018_ALL_Targets!$B276,'Monthy Targets'!$B:$B,0))</f>
        <v>0</v>
      </c>
      <c r="CI276" s="14">
        <f>+INDEX('Monthy Targets'!AE:AE,MATCH(FY2018_ALL_Targets!$B276,'Monthy Targets'!$B:$B,0))</f>
        <v>0</v>
      </c>
      <c r="CJ276" s="14">
        <f>+INDEX('Monthy Targets'!AF:AF,MATCH(FY2018_ALL_Targets!$B276,'Monthy Targets'!$B:$B,0))</f>
        <v>0</v>
      </c>
      <c r="CK276" s="14">
        <f>+INDEX('Monthy Targets'!AG:AG,MATCH(FY2018_ALL_Targets!$B276,'Monthy Targets'!$B:$B,0))</f>
        <v>0</v>
      </c>
      <c r="CL276" s="14">
        <v>0.76</v>
      </c>
      <c r="CM276" s="14">
        <v>0.76</v>
      </c>
      <c r="CN276" s="14">
        <v>0.76</v>
      </c>
      <c r="CO276" s="14">
        <v>0.76</v>
      </c>
      <c r="DB276" s="14">
        <v>1.41</v>
      </c>
      <c r="DC276" s="14">
        <v>1.41</v>
      </c>
      <c r="DD276" s="14">
        <v>1.41</v>
      </c>
      <c r="DE276" s="14">
        <v>1.41</v>
      </c>
      <c r="DR276" s="14">
        <v>2.15</v>
      </c>
      <c r="DV276" s="12">
        <f t="shared" si="13"/>
        <v>0</v>
      </c>
      <c r="DW276" s="12">
        <f t="shared" si="14"/>
        <v>0</v>
      </c>
      <c r="DX276" s="12">
        <f t="shared" si="12"/>
        <v>0</v>
      </c>
    </row>
    <row r="277" spans="1:128" x14ac:dyDescent="0.25">
      <c r="A277" s="293">
        <v>4428</v>
      </c>
      <c r="B277" s="293">
        <v>675624</v>
      </c>
      <c r="C277" s="293">
        <v>1021255</v>
      </c>
      <c r="D277" s="14">
        <v>1851645410</v>
      </c>
      <c r="F277" s="27" t="s">
        <v>1296</v>
      </c>
      <c r="G277" s="12" t="s">
        <v>670</v>
      </c>
      <c r="H277" s="27" t="s">
        <v>1295</v>
      </c>
      <c r="I277" s="12" t="s">
        <v>671</v>
      </c>
      <c r="J277" s="13">
        <v>1.34529147982063E-2</v>
      </c>
      <c r="K277" s="13">
        <v>0.104838709677419</v>
      </c>
      <c r="L277" s="13">
        <v>0</v>
      </c>
      <c r="M277" s="13">
        <v>0.13471502590673601</v>
      </c>
      <c r="N277" s="13">
        <v>3.3538610000000003E-2</v>
      </c>
      <c r="O277" s="13">
        <v>5.6668459999999997E-2</v>
      </c>
      <c r="P277" s="13">
        <v>5.2596600000000002E-3</v>
      </c>
      <c r="Q277" s="13">
        <v>0.16064707</v>
      </c>
      <c r="R277" s="13">
        <v>3.3538610000000003E-2</v>
      </c>
      <c r="S277" s="13">
        <v>0.103056451612903</v>
      </c>
      <c r="T277" s="13">
        <v>5.2596600000000002E-3</v>
      </c>
      <c r="U277" s="13">
        <v>0.16064707</v>
      </c>
      <c r="V277" s="13">
        <v>3.3538610000000003E-2</v>
      </c>
      <c r="W277" s="13">
        <v>9.9596774193548399E-2</v>
      </c>
      <c r="X277" s="13">
        <v>5.2596600000000002E-3</v>
      </c>
      <c r="Y277" s="13">
        <v>0.16064707</v>
      </c>
      <c r="Z277" s="13">
        <v>3.3538610000000003E-2</v>
      </c>
      <c r="AA277" s="13">
        <v>0.101274193548387</v>
      </c>
      <c r="AB277" s="13">
        <v>5.2596600000000002E-3</v>
      </c>
      <c r="AC277" s="13">
        <v>0.16064707</v>
      </c>
      <c r="AD277" s="13">
        <v>3.3538610000000003E-2</v>
      </c>
      <c r="AE277" s="13">
        <v>9.4354838709677397E-2</v>
      </c>
      <c r="AF277" s="13">
        <v>5.2596600000000002E-3</v>
      </c>
      <c r="AG277" s="13">
        <v>0.16064707</v>
      </c>
      <c r="AH277" s="13">
        <v>3.3538610000000003E-2</v>
      </c>
      <c r="AI277" s="13">
        <v>9.9491935483871002E-2</v>
      </c>
      <c r="AJ277" s="13">
        <v>5.2596600000000002E-3</v>
      </c>
      <c r="AK277" s="13">
        <v>0.16064707</v>
      </c>
      <c r="AL277" s="13">
        <v>3.3538610000000003E-2</v>
      </c>
      <c r="AM277" s="13">
        <v>8.9112903225806506E-2</v>
      </c>
      <c r="AN277" s="13">
        <v>5.2596600000000002E-3</v>
      </c>
      <c r="AO277" s="13">
        <v>0.16064707</v>
      </c>
      <c r="AP277" s="13">
        <v>3.3538610000000003E-2</v>
      </c>
      <c r="AQ277" s="13">
        <v>9.7500000000000003E-2</v>
      </c>
      <c r="AR277" s="13">
        <v>5.2596600000000002E-3</v>
      </c>
      <c r="AS277" s="13">
        <v>0.16064707</v>
      </c>
      <c r="AT277" s="13">
        <v>3.3538610000000003E-2</v>
      </c>
      <c r="AU277" s="13">
        <v>8.3870967741935504E-2</v>
      </c>
      <c r="AV277" s="13">
        <v>5.2596600000000002E-3</v>
      </c>
      <c r="AW277" s="13">
        <v>0.16064707</v>
      </c>
      <c r="AX277" s="13">
        <v>1.88679245283019E-2</v>
      </c>
      <c r="AY277" s="13">
        <v>7.69230769230769E-2</v>
      </c>
      <c r="AZ277" s="13">
        <v>0</v>
      </c>
      <c r="BA277" s="13">
        <v>8.5106382978723402E-2</v>
      </c>
      <c r="BB277" s="13"/>
      <c r="BC277" s="13"/>
      <c r="BD277" s="13"/>
      <c r="BE277" s="13"/>
      <c r="BF277" s="13"/>
      <c r="BG277" s="13"/>
      <c r="BH277" s="13"/>
      <c r="BI277" s="13"/>
      <c r="BJ277" s="13"/>
      <c r="BK277" s="13"/>
      <c r="BL277" s="13"/>
      <c r="BM277" s="13"/>
      <c r="BN277" s="13"/>
      <c r="BO277" s="13"/>
      <c r="BP277" s="13"/>
      <c r="BQ277" s="13"/>
      <c r="BR277" s="13"/>
      <c r="BS277" s="13"/>
      <c r="BT277" s="13"/>
      <c r="BU277" s="13"/>
      <c r="BV277" s="13"/>
      <c r="BW277" s="13"/>
      <c r="BX277" s="13"/>
      <c r="BY277" s="13"/>
      <c r="BZ277" s="14">
        <f>+INDEX('Monthy Targets'!V:V,MATCH(FY2018_ALL_Targets!$B277,'Monthy Targets'!$B:$B,0))</f>
        <v>5.16</v>
      </c>
      <c r="CA277" s="14">
        <f>+INDEX('Monthy Targets'!W:W,MATCH(FY2018_ALL_Targets!$B277,'Monthy Targets'!$B:$B,0))</f>
        <v>5.16</v>
      </c>
      <c r="CB277" s="14">
        <f>+INDEX('Monthy Targets'!X:X,MATCH(FY2018_ALL_Targets!$B277,'Monthy Targets'!$B:$B,0))</f>
        <v>5.16</v>
      </c>
      <c r="CC277" s="14">
        <f>+INDEX('Monthy Targets'!Y:Y,MATCH(FY2018_ALL_Targets!$B277,'Monthy Targets'!$B:$B,0))</f>
        <v>5.16</v>
      </c>
      <c r="CD277" s="14">
        <f>+INDEX('Monthy Targets'!Z:Z,MATCH(FY2018_ALL_Targets!$B277,'Monthy Targets'!$B:$B,0))</f>
        <v>5.16</v>
      </c>
      <c r="CE277" s="14">
        <f>+INDEX('Monthy Targets'!AA:AA,MATCH(FY2018_ALL_Targets!$B277,'Monthy Targets'!$B:$B,0))</f>
        <v>0</v>
      </c>
      <c r="CF277" s="14">
        <f>+INDEX('Monthy Targets'!AB:AB,MATCH(FY2018_ALL_Targets!$B277,'Monthy Targets'!$B:$B,0))</f>
        <v>0</v>
      </c>
      <c r="CG277" s="14">
        <f>+INDEX('Monthy Targets'!AC:AC,MATCH(FY2018_ALL_Targets!$B277,'Monthy Targets'!$B:$B,0))</f>
        <v>0</v>
      </c>
      <c r="CH277" s="14">
        <f>+INDEX('Monthy Targets'!AD:AD,MATCH(FY2018_ALL_Targets!$B277,'Monthy Targets'!$B:$B,0))</f>
        <v>0</v>
      </c>
      <c r="CI277" s="14">
        <f>+INDEX('Monthy Targets'!AE:AE,MATCH(FY2018_ALL_Targets!$B277,'Monthy Targets'!$B:$B,0))</f>
        <v>0</v>
      </c>
      <c r="CJ277" s="14">
        <f>+INDEX('Monthy Targets'!AF:AF,MATCH(FY2018_ALL_Targets!$B277,'Monthy Targets'!$B:$B,0))</f>
        <v>0</v>
      </c>
      <c r="CK277" s="14">
        <f>+INDEX('Monthy Targets'!AG:AG,MATCH(FY2018_ALL_Targets!$B277,'Monthy Targets'!$B:$B,0))</f>
        <v>0</v>
      </c>
      <c r="CL277" s="14">
        <v>0.34</v>
      </c>
      <c r="CM277" s="14">
        <v>0.34</v>
      </c>
      <c r="CN277" s="14">
        <v>0.34</v>
      </c>
      <c r="CO277" s="14">
        <v>0.34</v>
      </c>
      <c r="DB277" s="14">
        <v>0.64</v>
      </c>
      <c r="DC277" s="14">
        <v>0.64</v>
      </c>
      <c r="DD277" s="14">
        <v>0.64</v>
      </c>
      <c r="DE277" s="14">
        <v>0.64</v>
      </c>
      <c r="DR277" s="14">
        <v>0.97</v>
      </c>
      <c r="DV277" s="12">
        <f t="shared" si="13"/>
        <v>0</v>
      </c>
      <c r="DW277" s="12">
        <f t="shared" si="14"/>
        <v>0</v>
      </c>
      <c r="DX277" s="12">
        <f t="shared" si="12"/>
        <v>0</v>
      </c>
    </row>
    <row r="278" spans="1:128" x14ac:dyDescent="0.25">
      <c r="A278" s="293">
        <v>5259</v>
      </c>
      <c r="B278" s="293">
        <v>675635</v>
      </c>
      <c r="C278" s="293">
        <v>1027423</v>
      </c>
      <c r="D278" s="14">
        <v>1497026363</v>
      </c>
      <c r="F278" s="27" t="s">
        <v>1408</v>
      </c>
      <c r="G278" s="12" t="s">
        <v>1063</v>
      </c>
      <c r="H278" s="27" t="s">
        <v>1467</v>
      </c>
      <c r="I278" s="12" t="s">
        <v>1064</v>
      </c>
      <c r="J278" s="13">
        <v>3.1630170316301699E-2</v>
      </c>
      <c r="K278" s="13">
        <v>3.2835820895522401E-2</v>
      </c>
      <c r="L278" s="13">
        <v>0</v>
      </c>
      <c r="M278" s="13">
        <v>0.233243967828418</v>
      </c>
      <c r="N278" s="13">
        <v>3.3538610000000003E-2</v>
      </c>
      <c r="O278" s="13">
        <v>5.6668459999999997E-2</v>
      </c>
      <c r="P278" s="13">
        <v>5.2596600000000002E-3</v>
      </c>
      <c r="Q278" s="13">
        <v>0.16064707</v>
      </c>
      <c r="R278" s="13">
        <v>3.3538610000000003E-2</v>
      </c>
      <c r="S278" s="13">
        <v>5.6668459999999997E-2</v>
      </c>
      <c r="T278" s="13">
        <v>5.2596600000000002E-3</v>
      </c>
      <c r="U278" s="13">
        <v>0.22927882037533501</v>
      </c>
      <c r="V278" s="13">
        <v>3.3538610000000003E-2</v>
      </c>
      <c r="W278" s="13">
        <v>5.6668459999999997E-2</v>
      </c>
      <c r="X278" s="13">
        <v>5.2596600000000002E-3</v>
      </c>
      <c r="Y278" s="13">
        <v>0.22158176943699701</v>
      </c>
      <c r="Z278" s="13">
        <v>3.3538610000000003E-2</v>
      </c>
      <c r="AA278" s="13">
        <v>5.6668459999999997E-2</v>
      </c>
      <c r="AB278" s="13">
        <v>5.2596600000000002E-3</v>
      </c>
      <c r="AC278" s="13">
        <v>0.22531367292225199</v>
      </c>
      <c r="AD278" s="13">
        <v>3.3538610000000003E-2</v>
      </c>
      <c r="AE278" s="13">
        <v>5.6668459999999997E-2</v>
      </c>
      <c r="AF278" s="13">
        <v>5.2596600000000002E-3</v>
      </c>
      <c r="AG278" s="13">
        <v>0.20991957104557599</v>
      </c>
      <c r="AH278" s="13">
        <v>3.3538610000000003E-2</v>
      </c>
      <c r="AI278" s="13">
        <v>5.6668459999999997E-2</v>
      </c>
      <c r="AJ278" s="13">
        <v>5.2596600000000002E-3</v>
      </c>
      <c r="AK278" s="13">
        <v>0.221348525469169</v>
      </c>
      <c r="AL278" s="13">
        <v>3.3538610000000003E-2</v>
      </c>
      <c r="AM278" s="13">
        <v>5.6668459999999997E-2</v>
      </c>
      <c r="AN278" s="13">
        <v>5.2596600000000002E-3</v>
      </c>
      <c r="AO278" s="13">
        <v>0.198257372654155</v>
      </c>
      <c r="AP278" s="13">
        <v>3.3538610000000003E-2</v>
      </c>
      <c r="AQ278" s="13">
        <v>5.6668459999999997E-2</v>
      </c>
      <c r="AR278" s="13">
        <v>5.2596600000000002E-3</v>
      </c>
      <c r="AS278" s="13">
        <v>0.216916890080429</v>
      </c>
      <c r="AT278" s="13">
        <v>3.3538610000000003E-2</v>
      </c>
      <c r="AU278" s="13">
        <v>5.6668459999999997E-2</v>
      </c>
      <c r="AV278" s="13">
        <v>5.2596600000000002E-3</v>
      </c>
      <c r="AW278" s="13">
        <v>0.186595174262735</v>
      </c>
      <c r="AX278" s="13">
        <v>6.6666666666666693E-2</v>
      </c>
      <c r="AY278" s="13">
        <v>3.7974683544303799E-2</v>
      </c>
      <c r="AZ278" s="13">
        <v>0</v>
      </c>
      <c r="BA278" s="13">
        <v>0.28749999999999998</v>
      </c>
      <c r="BB278" s="13"/>
      <c r="BC278" s="13"/>
      <c r="BD278" s="13"/>
      <c r="BE278" s="13"/>
      <c r="BF278" s="13"/>
      <c r="BG278" s="13"/>
      <c r="BH278" s="13"/>
      <c r="BI278" s="13"/>
      <c r="BJ278" s="13"/>
      <c r="BK278" s="13"/>
      <c r="BL278" s="13"/>
      <c r="BM278" s="13"/>
      <c r="BN278" s="13"/>
      <c r="BO278" s="13"/>
      <c r="BP278" s="13"/>
      <c r="BQ278" s="13"/>
      <c r="BR278" s="13"/>
      <c r="BS278" s="13"/>
      <c r="BT278" s="13"/>
      <c r="BU278" s="13"/>
      <c r="BV278" s="13"/>
      <c r="BW278" s="13"/>
      <c r="BX278" s="13"/>
      <c r="BY278" s="13"/>
      <c r="BZ278" s="14">
        <f>+INDEX('Monthy Targets'!V:V,MATCH(FY2018_ALL_Targets!$B278,'Monthy Targets'!$B:$B,0))</f>
        <v>0</v>
      </c>
      <c r="CA278" s="14">
        <f>+INDEX('Monthy Targets'!W:W,MATCH(FY2018_ALL_Targets!$B278,'Monthy Targets'!$B:$B,0))</f>
        <v>0</v>
      </c>
      <c r="CB278" s="14">
        <f>+INDEX('Monthy Targets'!X:X,MATCH(FY2018_ALL_Targets!$B278,'Monthy Targets'!$B:$B,0))</f>
        <v>0</v>
      </c>
      <c r="CC278" s="14">
        <f>+INDEX('Monthy Targets'!Y:Y,MATCH(FY2018_ALL_Targets!$B278,'Monthy Targets'!$B:$B,0))</f>
        <v>0</v>
      </c>
      <c r="CD278" s="14">
        <f>+INDEX('Monthy Targets'!Z:Z,MATCH(FY2018_ALL_Targets!$B278,'Monthy Targets'!$B:$B,0))</f>
        <v>0</v>
      </c>
      <c r="CE278" s="14">
        <f>+INDEX('Monthy Targets'!AA:AA,MATCH(FY2018_ALL_Targets!$B278,'Monthy Targets'!$B:$B,0))</f>
        <v>0</v>
      </c>
      <c r="CF278" s="14">
        <f>+INDEX('Monthy Targets'!AB:AB,MATCH(FY2018_ALL_Targets!$B278,'Monthy Targets'!$B:$B,0))</f>
        <v>0</v>
      </c>
      <c r="CG278" s="14">
        <f>+INDEX('Monthy Targets'!AC:AC,MATCH(FY2018_ALL_Targets!$B278,'Monthy Targets'!$B:$B,0))</f>
        <v>0</v>
      </c>
      <c r="CH278" s="14">
        <f>+INDEX('Monthy Targets'!AD:AD,MATCH(FY2018_ALL_Targets!$B278,'Monthy Targets'!$B:$B,0))</f>
        <v>0</v>
      </c>
      <c r="CI278" s="14">
        <f>+INDEX('Monthy Targets'!AE:AE,MATCH(FY2018_ALL_Targets!$B278,'Monthy Targets'!$B:$B,0))</f>
        <v>0</v>
      </c>
      <c r="CJ278" s="14">
        <f>+INDEX('Monthy Targets'!AF:AF,MATCH(FY2018_ALL_Targets!$B278,'Monthy Targets'!$B:$B,0))</f>
        <v>0</v>
      </c>
      <c r="CK278" s="14">
        <f>+INDEX('Monthy Targets'!AG:AG,MATCH(FY2018_ALL_Targets!$B278,'Monthy Targets'!$B:$B,0))</f>
        <v>0</v>
      </c>
      <c r="CL278" s="14">
        <v>0</v>
      </c>
      <c r="CM278" s="14">
        <v>1.48</v>
      </c>
      <c r="CN278" s="14">
        <v>1.48</v>
      </c>
      <c r="CO278" s="14">
        <v>0</v>
      </c>
      <c r="DB278" s="14">
        <v>0</v>
      </c>
      <c r="DC278" s="14">
        <v>2.76</v>
      </c>
      <c r="DD278" s="14">
        <v>2.76</v>
      </c>
      <c r="DE278" s="14">
        <v>0</v>
      </c>
      <c r="DR278" s="14">
        <v>0.9</v>
      </c>
      <c r="DV278" s="12">
        <f t="shared" si="13"/>
        <v>0</v>
      </c>
      <c r="DW278" s="12">
        <f t="shared" si="14"/>
        <v>0</v>
      </c>
      <c r="DX278" s="12">
        <f t="shared" si="12"/>
        <v>0</v>
      </c>
    </row>
    <row r="279" spans="1:128" x14ac:dyDescent="0.25">
      <c r="A279" s="293">
        <v>4975</v>
      </c>
      <c r="B279" s="293">
        <v>675638</v>
      </c>
      <c r="C279" s="293">
        <v>1025772</v>
      </c>
      <c r="D279" s="14">
        <v>1073934949</v>
      </c>
      <c r="F279" s="27" t="s">
        <v>1286</v>
      </c>
      <c r="G279" s="12" t="s">
        <v>881</v>
      </c>
      <c r="H279" s="27" t="s">
        <v>1284</v>
      </c>
      <c r="I279" s="12" t="s">
        <v>882</v>
      </c>
      <c r="J279" s="13">
        <v>1.9819819819819801E-2</v>
      </c>
      <c r="K279" s="13">
        <v>6.7669172932330796E-2</v>
      </c>
      <c r="L279" s="13">
        <v>1.26126126126126E-2</v>
      </c>
      <c r="M279" s="13">
        <v>0.105769230769231</v>
      </c>
      <c r="N279" s="13">
        <v>3.3538610000000003E-2</v>
      </c>
      <c r="O279" s="13">
        <v>5.6668459999999997E-2</v>
      </c>
      <c r="P279" s="13">
        <v>5.2596600000000002E-3</v>
      </c>
      <c r="Q279" s="13">
        <v>0.16064707</v>
      </c>
      <c r="R279" s="13">
        <v>3.3538610000000003E-2</v>
      </c>
      <c r="S279" s="13">
        <v>6.6518796992481199E-2</v>
      </c>
      <c r="T279" s="13">
        <v>1.23981981981982E-2</v>
      </c>
      <c r="U279" s="13">
        <v>0.16064707</v>
      </c>
      <c r="V279" s="13">
        <v>3.3538610000000003E-2</v>
      </c>
      <c r="W279" s="13">
        <v>6.4285714285714293E-2</v>
      </c>
      <c r="X279" s="13">
        <v>1.1981981981982E-2</v>
      </c>
      <c r="Y279" s="13">
        <v>0.16064707</v>
      </c>
      <c r="Z279" s="13">
        <v>3.3538610000000003E-2</v>
      </c>
      <c r="AA279" s="13">
        <v>6.5368421052631603E-2</v>
      </c>
      <c r="AB279" s="13">
        <v>1.21837837837838E-2</v>
      </c>
      <c r="AC279" s="13">
        <v>0.16064707</v>
      </c>
      <c r="AD279" s="13">
        <v>3.3538610000000003E-2</v>
      </c>
      <c r="AE279" s="13">
        <v>6.0902255639097701E-2</v>
      </c>
      <c r="AF279" s="13">
        <v>1.13513513513514E-2</v>
      </c>
      <c r="AG279" s="13">
        <v>0.16064707</v>
      </c>
      <c r="AH279" s="13">
        <v>3.3538610000000003E-2</v>
      </c>
      <c r="AI279" s="13">
        <v>6.4218045112781993E-2</v>
      </c>
      <c r="AJ279" s="13">
        <v>1.19693693693694E-2</v>
      </c>
      <c r="AK279" s="13">
        <v>0.16064707</v>
      </c>
      <c r="AL279" s="13">
        <v>3.3538610000000003E-2</v>
      </c>
      <c r="AM279" s="13">
        <v>5.7518796992481198E-2</v>
      </c>
      <c r="AN279" s="13">
        <v>1.07207207207207E-2</v>
      </c>
      <c r="AO279" s="13">
        <v>0.16064707</v>
      </c>
      <c r="AP279" s="13">
        <v>3.3538610000000003E-2</v>
      </c>
      <c r="AQ279" s="13">
        <v>6.2932330827067701E-2</v>
      </c>
      <c r="AR279" s="13">
        <v>1.17297297297297E-2</v>
      </c>
      <c r="AS279" s="13">
        <v>0.16064707</v>
      </c>
      <c r="AT279" s="13">
        <v>3.3538610000000003E-2</v>
      </c>
      <c r="AU279" s="13">
        <v>5.6668459999999997E-2</v>
      </c>
      <c r="AV279" s="13">
        <v>1.00900900900901E-2</v>
      </c>
      <c r="AW279" s="13">
        <v>0.16064707</v>
      </c>
      <c r="AX279" s="13">
        <v>3.2679738562091498E-2</v>
      </c>
      <c r="AY279" s="13">
        <v>6.4220183486238494E-2</v>
      </c>
      <c r="AZ279" s="13">
        <v>0</v>
      </c>
      <c r="BA279" s="13">
        <v>6.9444444444444406E-2</v>
      </c>
      <c r="BB279" s="13"/>
      <c r="BC279" s="13"/>
      <c r="BD279" s="13"/>
      <c r="BE279" s="13"/>
      <c r="BF279" s="13"/>
      <c r="BG279" s="13"/>
      <c r="BH279" s="13"/>
      <c r="BI279" s="13"/>
      <c r="BJ279" s="13"/>
      <c r="BK279" s="13"/>
      <c r="BL279" s="13"/>
      <c r="BM279" s="13"/>
      <c r="BN279" s="13"/>
      <c r="BO279" s="13"/>
      <c r="BP279" s="13"/>
      <c r="BQ279" s="13"/>
      <c r="BR279" s="13"/>
      <c r="BS279" s="13"/>
      <c r="BT279" s="13"/>
      <c r="BU279" s="13"/>
      <c r="BV279" s="13"/>
      <c r="BW279" s="13"/>
      <c r="BX279" s="13"/>
      <c r="BY279" s="13"/>
      <c r="BZ279" s="14">
        <f>+INDEX('Monthy Targets'!V:V,MATCH(FY2018_ALL_Targets!$B279,'Monthy Targets'!$B:$B,0))</f>
        <v>38.81</v>
      </c>
      <c r="CA279" s="14">
        <f>+INDEX('Monthy Targets'!W:W,MATCH(FY2018_ALL_Targets!$B279,'Monthy Targets'!$B:$B,0))</f>
        <v>38.81</v>
      </c>
      <c r="CB279" s="14">
        <f>+INDEX('Monthy Targets'!X:X,MATCH(FY2018_ALL_Targets!$B279,'Monthy Targets'!$B:$B,0))</f>
        <v>38.81</v>
      </c>
      <c r="CC279" s="14">
        <f>+INDEX('Monthy Targets'!Y:Y,MATCH(FY2018_ALL_Targets!$B279,'Monthy Targets'!$B:$B,0))</f>
        <v>38.81</v>
      </c>
      <c r="CD279" s="14">
        <f>+INDEX('Monthy Targets'!Z:Z,MATCH(FY2018_ALL_Targets!$B279,'Monthy Targets'!$B:$B,0))</f>
        <v>38.81</v>
      </c>
      <c r="CE279" s="14">
        <f>+INDEX('Monthy Targets'!AA:AA,MATCH(FY2018_ALL_Targets!$B279,'Monthy Targets'!$B:$B,0))</f>
        <v>0</v>
      </c>
      <c r="CF279" s="14">
        <f>+INDEX('Monthy Targets'!AB:AB,MATCH(FY2018_ALL_Targets!$B279,'Monthy Targets'!$B:$B,0))</f>
        <v>0</v>
      </c>
      <c r="CG279" s="14">
        <f>+INDEX('Monthy Targets'!AC:AC,MATCH(FY2018_ALL_Targets!$B279,'Monthy Targets'!$B:$B,0))</f>
        <v>0</v>
      </c>
      <c r="CH279" s="14">
        <f>+INDEX('Monthy Targets'!AD:AD,MATCH(FY2018_ALL_Targets!$B279,'Monthy Targets'!$B:$B,0))</f>
        <v>0</v>
      </c>
      <c r="CI279" s="14">
        <f>+INDEX('Monthy Targets'!AE:AE,MATCH(FY2018_ALL_Targets!$B279,'Monthy Targets'!$B:$B,0))</f>
        <v>0</v>
      </c>
      <c r="CJ279" s="14">
        <f>+INDEX('Monthy Targets'!AF:AF,MATCH(FY2018_ALL_Targets!$B279,'Monthy Targets'!$B:$B,0))</f>
        <v>0</v>
      </c>
      <c r="CK279" s="14">
        <f>+INDEX('Monthy Targets'!AG:AG,MATCH(FY2018_ALL_Targets!$B279,'Monthy Targets'!$B:$B,0))</f>
        <v>0</v>
      </c>
      <c r="CL279" s="14">
        <v>2.58</v>
      </c>
      <c r="CM279" s="14">
        <v>2.58</v>
      </c>
      <c r="CN279" s="14">
        <v>2.58</v>
      </c>
      <c r="CO279" s="14">
        <v>2.58</v>
      </c>
      <c r="DB279" s="14">
        <v>4.79</v>
      </c>
      <c r="DC279" s="14">
        <v>4.79</v>
      </c>
      <c r="DD279" s="14">
        <v>4.79</v>
      </c>
      <c r="DE279" s="14">
        <v>4.79</v>
      </c>
      <c r="DR279" s="14">
        <v>7.29</v>
      </c>
      <c r="DV279" s="12">
        <f t="shared" si="13"/>
        <v>0</v>
      </c>
      <c r="DW279" s="12">
        <f t="shared" si="14"/>
        <v>0</v>
      </c>
      <c r="DX279" s="12">
        <f t="shared" si="12"/>
        <v>0</v>
      </c>
    </row>
    <row r="280" spans="1:128" x14ac:dyDescent="0.25">
      <c r="A280" s="293">
        <v>4481</v>
      </c>
      <c r="B280" s="293">
        <v>675641</v>
      </c>
      <c r="C280" s="293">
        <v>1026614</v>
      </c>
      <c r="D280" s="14">
        <v>1316290588</v>
      </c>
      <c r="F280" s="27" t="s">
        <v>1267</v>
      </c>
      <c r="G280" s="12" t="s">
        <v>690</v>
      </c>
      <c r="H280" s="27" t="s">
        <v>1364</v>
      </c>
      <c r="I280" s="12" t="s">
        <v>691</v>
      </c>
      <c r="J280" s="13">
        <v>4.8632218844984802E-2</v>
      </c>
      <c r="K280" s="13">
        <v>4.6632124352331598E-2</v>
      </c>
      <c r="L280" s="13">
        <v>0</v>
      </c>
      <c r="M280" s="13">
        <v>0.108024691358025</v>
      </c>
      <c r="N280" s="13">
        <v>3.3538610000000003E-2</v>
      </c>
      <c r="O280" s="13">
        <v>5.6668459999999997E-2</v>
      </c>
      <c r="P280" s="13">
        <v>5.2596600000000002E-3</v>
      </c>
      <c r="Q280" s="13">
        <v>0.16064707</v>
      </c>
      <c r="R280" s="13">
        <v>4.7805471124620101E-2</v>
      </c>
      <c r="S280" s="13">
        <v>5.6668459999999997E-2</v>
      </c>
      <c r="T280" s="13">
        <v>5.2596600000000002E-3</v>
      </c>
      <c r="U280" s="13">
        <v>0.16064707</v>
      </c>
      <c r="V280" s="13">
        <v>4.6200607902735599E-2</v>
      </c>
      <c r="W280" s="13">
        <v>5.6668459999999997E-2</v>
      </c>
      <c r="X280" s="13">
        <v>5.2596600000000002E-3</v>
      </c>
      <c r="Y280" s="13">
        <v>0.16064707</v>
      </c>
      <c r="Z280" s="13">
        <v>4.6978723404255303E-2</v>
      </c>
      <c r="AA280" s="13">
        <v>5.6668459999999997E-2</v>
      </c>
      <c r="AB280" s="13">
        <v>5.2596600000000002E-3</v>
      </c>
      <c r="AC280" s="13">
        <v>0.16064707</v>
      </c>
      <c r="AD280" s="13">
        <v>4.3768996960486299E-2</v>
      </c>
      <c r="AE280" s="13">
        <v>5.6668459999999997E-2</v>
      </c>
      <c r="AF280" s="13">
        <v>5.2596600000000002E-3</v>
      </c>
      <c r="AG280" s="13">
        <v>0.16064707</v>
      </c>
      <c r="AH280" s="13">
        <v>4.6151975683890602E-2</v>
      </c>
      <c r="AI280" s="13">
        <v>5.6668459999999997E-2</v>
      </c>
      <c r="AJ280" s="13">
        <v>5.2596600000000002E-3</v>
      </c>
      <c r="AK280" s="13">
        <v>0.16064707</v>
      </c>
      <c r="AL280" s="13">
        <v>4.1337386018237103E-2</v>
      </c>
      <c r="AM280" s="13">
        <v>5.6668459999999997E-2</v>
      </c>
      <c r="AN280" s="13">
        <v>5.2596600000000002E-3</v>
      </c>
      <c r="AO280" s="13">
        <v>0.16064707</v>
      </c>
      <c r="AP280" s="13">
        <v>4.5227963525835899E-2</v>
      </c>
      <c r="AQ280" s="13">
        <v>5.6668459999999997E-2</v>
      </c>
      <c r="AR280" s="13">
        <v>5.2596600000000002E-3</v>
      </c>
      <c r="AS280" s="13">
        <v>0.16064707</v>
      </c>
      <c r="AT280" s="13">
        <v>3.8905775075987803E-2</v>
      </c>
      <c r="AU280" s="13">
        <v>5.6668459999999997E-2</v>
      </c>
      <c r="AV280" s="13">
        <v>5.2596600000000002E-3</v>
      </c>
      <c r="AW280" s="13">
        <v>0.16064707</v>
      </c>
      <c r="AX280" s="13">
        <v>3.7974683544303799E-2</v>
      </c>
      <c r="AY280" s="13">
        <v>0.108695652173913</v>
      </c>
      <c r="AZ280" s="13">
        <v>0</v>
      </c>
      <c r="BA280" s="13">
        <v>0.12</v>
      </c>
      <c r="BB280" s="13"/>
      <c r="BC280" s="13"/>
      <c r="BD280" s="13"/>
      <c r="BE280" s="13"/>
      <c r="BF280" s="13"/>
      <c r="BG280" s="13"/>
      <c r="BH280" s="13"/>
      <c r="BI280" s="13"/>
      <c r="BJ280" s="13"/>
      <c r="BK280" s="13"/>
      <c r="BL280" s="13"/>
      <c r="BM280" s="13"/>
      <c r="BN280" s="13"/>
      <c r="BO280" s="13"/>
      <c r="BP280" s="13"/>
      <c r="BQ280" s="13"/>
      <c r="BR280" s="13"/>
      <c r="BS280" s="13"/>
      <c r="BT280" s="13"/>
      <c r="BU280" s="13"/>
      <c r="BV280" s="13"/>
      <c r="BW280" s="13"/>
      <c r="BX280" s="13"/>
      <c r="BY280" s="13"/>
      <c r="BZ280" s="14">
        <f>+INDEX('Monthy Targets'!V:V,MATCH(FY2018_ALL_Targets!$B280,'Monthy Targets'!$B:$B,0))</f>
        <v>9.39</v>
      </c>
      <c r="CA280" s="14">
        <f>+INDEX('Monthy Targets'!W:W,MATCH(FY2018_ALL_Targets!$B280,'Monthy Targets'!$B:$B,0))</f>
        <v>9.39</v>
      </c>
      <c r="CB280" s="14">
        <f>+INDEX('Monthy Targets'!X:X,MATCH(FY2018_ALL_Targets!$B280,'Monthy Targets'!$B:$B,0))</f>
        <v>9.39</v>
      </c>
      <c r="CC280" s="14">
        <f>+INDEX('Monthy Targets'!Y:Y,MATCH(FY2018_ALL_Targets!$B280,'Monthy Targets'!$B:$B,0))</f>
        <v>9.39</v>
      </c>
      <c r="CD280" s="14">
        <f>+INDEX('Monthy Targets'!Z:Z,MATCH(FY2018_ALL_Targets!$B280,'Monthy Targets'!$B:$B,0))</f>
        <v>9.39</v>
      </c>
      <c r="CE280" s="14">
        <f>+INDEX('Monthy Targets'!AA:AA,MATCH(FY2018_ALL_Targets!$B280,'Monthy Targets'!$B:$B,0))</f>
        <v>0</v>
      </c>
      <c r="CF280" s="14">
        <f>+INDEX('Monthy Targets'!AB:AB,MATCH(FY2018_ALL_Targets!$B280,'Monthy Targets'!$B:$B,0))</f>
        <v>0</v>
      </c>
      <c r="CG280" s="14">
        <f>+INDEX('Monthy Targets'!AC:AC,MATCH(FY2018_ALL_Targets!$B280,'Monthy Targets'!$B:$B,0))</f>
        <v>0</v>
      </c>
      <c r="CH280" s="14">
        <f>+INDEX('Monthy Targets'!AD:AD,MATCH(FY2018_ALL_Targets!$B280,'Monthy Targets'!$B:$B,0))</f>
        <v>0</v>
      </c>
      <c r="CI280" s="14">
        <f>+INDEX('Monthy Targets'!AE:AE,MATCH(FY2018_ALL_Targets!$B280,'Monthy Targets'!$B:$B,0))</f>
        <v>0</v>
      </c>
      <c r="CJ280" s="14">
        <f>+INDEX('Monthy Targets'!AF:AF,MATCH(FY2018_ALL_Targets!$B280,'Monthy Targets'!$B:$B,0))</f>
        <v>0</v>
      </c>
      <c r="CK280" s="14">
        <f>+INDEX('Monthy Targets'!AG:AG,MATCH(FY2018_ALL_Targets!$B280,'Monthy Targets'!$B:$B,0))</f>
        <v>0</v>
      </c>
      <c r="CL280" s="14">
        <v>0.62</v>
      </c>
      <c r="CM280" s="14">
        <v>0</v>
      </c>
      <c r="CN280" s="14">
        <v>0.62</v>
      </c>
      <c r="CO280" s="14">
        <v>0.62</v>
      </c>
      <c r="DB280" s="14">
        <v>1.1599999999999999</v>
      </c>
      <c r="DC280" s="14">
        <v>0</v>
      </c>
      <c r="DD280" s="14">
        <v>1.1599999999999999</v>
      </c>
      <c r="DE280" s="14">
        <v>1.1599999999999999</v>
      </c>
      <c r="DR280" s="14">
        <v>1.57</v>
      </c>
      <c r="DV280" s="12">
        <f t="shared" si="13"/>
        <v>0</v>
      </c>
      <c r="DW280" s="12">
        <f t="shared" si="14"/>
        <v>0</v>
      </c>
      <c r="DX280" s="12">
        <f t="shared" si="12"/>
        <v>0</v>
      </c>
    </row>
    <row r="281" spans="1:128" x14ac:dyDescent="0.25">
      <c r="A281" s="293">
        <v>5378</v>
      </c>
      <c r="B281" s="293">
        <v>675645</v>
      </c>
      <c r="C281" s="293">
        <v>1026533</v>
      </c>
      <c r="D281" s="14">
        <v>1134517311</v>
      </c>
      <c r="F281" s="27" t="s">
        <v>1258</v>
      </c>
      <c r="G281" s="12" t="s">
        <v>374</v>
      </c>
      <c r="H281" s="27" t="s">
        <v>1355</v>
      </c>
      <c r="I281" s="12" t="s">
        <v>375</v>
      </c>
      <c r="J281" s="13">
        <v>8.7804878048780496E-2</v>
      </c>
      <c r="K281" s="13">
        <v>5.1948051948052E-2</v>
      </c>
      <c r="L281" s="13">
        <v>0</v>
      </c>
      <c r="M281" s="13">
        <v>3.9603960396039598E-2</v>
      </c>
      <c r="N281" s="13">
        <v>3.3538610000000003E-2</v>
      </c>
      <c r="O281" s="13">
        <v>5.6668459999999997E-2</v>
      </c>
      <c r="P281" s="13">
        <v>5.2596600000000002E-3</v>
      </c>
      <c r="Q281" s="13">
        <v>0.16064707</v>
      </c>
      <c r="R281" s="13">
        <v>8.6312195121951193E-2</v>
      </c>
      <c r="S281" s="13">
        <v>5.6668459999999997E-2</v>
      </c>
      <c r="T281" s="13">
        <v>5.2596600000000002E-3</v>
      </c>
      <c r="U281" s="13">
        <v>0.16064707</v>
      </c>
      <c r="V281" s="13">
        <v>8.3414634146341496E-2</v>
      </c>
      <c r="W281" s="13">
        <v>5.6668459999999997E-2</v>
      </c>
      <c r="X281" s="13">
        <v>5.2596600000000002E-3</v>
      </c>
      <c r="Y281" s="13">
        <v>0.16064707</v>
      </c>
      <c r="Z281" s="13">
        <v>8.4819512195121904E-2</v>
      </c>
      <c r="AA281" s="13">
        <v>5.6668459999999997E-2</v>
      </c>
      <c r="AB281" s="13">
        <v>5.2596600000000002E-3</v>
      </c>
      <c r="AC281" s="13">
        <v>0.16064707</v>
      </c>
      <c r="AD281" s="13">
        <v>7.9024390243902398E-2</v>
      </c>
      <c r="AE281" s="13">
        <v>5.6668459999999997E-2</v>
      </c>
      <c r="AF281" s="13">
        <v>5.2596600000000002E-3</v>
      </c>
      <c r="AG281" s="13">
        <v>0.16064707</v>
      </c>
      <c r="AH281" s="13">
        <v>8.3326829268292699E-2</v>
      </c>
      <c r="AI281" s="13">
        <v>5.6668459999999997E-2</v>
      </c>
      <c r="AJ281" s="13">
        <v>5.2596600000000002E-3</v>
      </c>
      <c r="AK281" s="13">
        <v>0.16064707</v>
      </c>
      <c r="AL281" s="13">
        <v>7.4634146341463398E-2</v>
      </c>
      <c r="AM281" s="13">
        <v>5.6668459999999997E-2</v>
      </c>
      <c r="AN281" s="13">
        <v>5.2596600000000002E-3</v>
      </c>
      <c r="AO281" s="13">
        <v>0.16064707</v>
      </c>
      <c r="AP281" s="13">
        <v>8.1658536585365898E-2</v>
      </c>
      <c r="AQ281" s="13">
        <v>5.6668459999999997E-2</v>
      </c>
      <c r="AR281" s="13">
        <v>5.2596600000000002E-3</v>
      </c>
      <c r="AS281" s="13">
        <v>0.16064707</v>
      </c>
      <c r="AT281" s="13">
        <v>7.0243902439024397E-2</v>
      </c>
      <c r="AU281" s="13">
        <v>5.6668459999999997E-2</v>
      </c>
      <c r="AV281" s="13">
        <v>5.2596600000000002E-3</v>
      </c>
      <c r="AW281" s="13">
        <v>0.16064707</v>
      </c>
      <c r="AX281" s="13">
        <v>5.3571428571428603E-2</v>
      </c>
      <c r="AY281" s="13">
        <v>0.1</v>
      </c>
      <c r="AZ281" s="13">
        <v>0</v>
      </c>
      <c r="BA281" s="13">
        <v>3.6363636363636397E-2</v>
      </c>
      <c r="BB281" s="13"/>
      <c r="BC281" s="13"/>
      <c r="BD281" s="13"/>
      <c r="BE281" s="13"/>
      <c r="BF281" s="13"/>
      <c r="BG281" s="13"/>
      <c r="BH281" s="13"/>
      <c r="BI281" s="13"/>
      <c r="BJ281" s="13"/>
      <c r="BK281" s="13"/>
      <c r="BL281" s="13"/>
      <c r="BM281" s="13"/>
      <c r="BN281" s="13"/>
      <c r="BO281" s="13"/>
      <c r="BP281" s="13"/>
      <c r="BQ281" s="13"/>
      <c r="BR281" s="13"/>
      <c r="BS281" s="13"/>
      <c r="BT281" s="13"/>
      <c r="BU281" s="13"/>
      <c r="BV281" s="13"/>
      <c r="BW281" s="13"/>
      <c r="BX281" s="13"/>
      <c r="BY281" s="13"/>
      <c r="BZ281" s="14">
        <f>+INDEX('Monthy Targets'!V:V,MATCH(FY2018_ALL_Targets!$B281,'Monthy Targets'!$B:$B,0))</f>
        <v>3.51</v>
      </c>
      <c r="CA281" s="14">
        <f>+INDEX('Monthy Targets'!W:W,MATCH(FY2018_ALL_Targets!$B281,'Monthy Targets'!$B:$B,0))</f>
        <v>3.51</v>
      </c>
      <c r="CB281" s="14">
        <f>+INDEX('Monthy Targets'!X:X,MATCH(FY2018_ALL_Targets!$B281,'Monthy Targets'!$B:$B,0))</f>
        <v>3.51</v>
      </c>
      <c r="CC281" s="14">
        <f>+INDEX('Monthy Targets'!Y:Y,MATCH(FY2018_ALL_Targets!$B281,'Monthy Targets'!$B:$B,0))</f>
        <v>3.51</v>
      </c>
      <c r="CD281" s="14">
        <f>+INDEX('Monthy Targets'!Z:Z,MATCH(FY2018_ALL_Targets!$B281,'Monthy Targets'!$B:$B,0))</f>
        <v>3.51</v>
      </c>
      <c r="CE281" s="14">
        <f>+INDEX('Monthy Targets'!AA:AA,MATCH(FY2018_ALL_Targets!$B281,'Monthy Targets'!$B:$B,0))</f>
        <v>0</v>
      </c>
      <c r="CF281" s="14">
        <f>+INDEX('Monthy Targets'!AB:AB,MATCH(FY2018_ALL_Targets!$B281,'Monthy Targets'!$B:$B,0))</f>
        <v>0</v>
      </c>
      <c r="CG281" s="14">
        <f>+INDEX('Monthy Targets'!AC:AC,MATCH(FY2018_ALL_Targets!$B281,'Monthy Targets'!$B:$B,0))</f>
        <v>0</v>
      </c>
      <c r="CH281" s="14">
        <f>+INDEX('Monthy Targets'!AD:AD,MATCH(FY2018_ALL_Targets!$B281,'Monthy Targets'!$B:$B,0))</f>
        <v>0</v>
      </c>
      <c r="CI281" s="14">
        <f>+INDEX('Monthy Targets'!AE:AE,MATCH(FY2018_ALL_Targets!$B281,'Monthy Targets'!$B:$B,0))</f>
        <v>0</v>
      </c>
      <c r="CJ281" s="14">
        <f>+INDEX('Monthy Targets'!AF:AF,MATCH(FY2018_ALL_Targets!$B281,'Monthy Targets'!$B:$B,0))</f>
        <v>0</v>
      </c>
      <c r="CK281" s="14">
        <f>+INDEX('Monthy Targets'!AG:AG,MATCH(FY2018_ALL_Targets!$B281,'Monthy Targets'!$B:$B,0))</f>
        <v>0</v>
      </c>
      <c r="CL281" s="14">
        <v>0.23</v>
      </c>
      <c r="CM281" s="14">
        <v>0</v>
      </c>
      <c r="CN281" s="14">
        <v>0.23</v>
      </c>
      <c r="CO281" s="14">
        <v>0.23</v>
      </c>
      <c r="DB281" s="14">
        <v>0.43</v>
      </c>
      <c r="DC281" s="14">
        <v>0</v>
      </c>
      <c r="DD281" s="14">
        <v>0.43</v>
      </c>
      <c r="DE281" s="14">
        <v>0.43</v>
      </c>
      <c r="DR281" s="14">
        <v>0.59</v>
      </c>
      <c r="DV281" s="12">
        <f t="shared" si="13"/>
        <v>0</v>
      </c>
      <c r="DW281" s="12">
        <f t="shared" si="14"/>
        <v>0</v>
      </c>
      <c r="DX281" s="12">
        <f t="shared" si="12"/>
        <v>0</v>
      </c>
    </row>
    <row r="282" spans="1:128" x14ac:dyDescent="0.25">
      <c r="A282" s="293">
        <v>5133</v>
      </c>
      <c r="B282" s="293">
        <v>675646</v>
      </c>
      <c r="C282" s="293">
        <v>1026133</v>
      </c>
      <c r="D282" s="14">
        <v>1356758304</v>
      </c>
      <c r="F282" s="27" t="s">
        <v>1258</v>
      </c>
      <c r="G282" s="12" t="s">
        <v>973</v>
      </c>
      <c r="H282" s="27" t="s">
        <v>1428</v>
      </c>
      <c r="I282" s="12" t="s">
        <v>974</v>
      </c>
      <c r="J282" s="13">
        <v>5.4545454545454501E-2</v>
      </c>
      <c r="K282" s="13">
        <v>2.5000000000000001E-2</v>
      </c>
      <c r="L282" s="13">
        <v>0</v>
      </c>
      <c r="M282" s="13">
        <v>0.2</v>
      </c>
      <c r="N282" s="13">
        <v>3.3538610000000003E-2</v>
      </c>
      <c r="O282" s="13">
        <v>5.6668459999999997E-2</v>
      </c>
      <c r="P282" s="13">
        <v>5.2596600000000002E-3</v>
      </c>
      <c r="Q282" s="13">
        <v>0.16064707</v>
      </c>
      <c r="R282" s="13">
        <v>5.3618181818181801E-2</v>
      </c>
      <c r="S282" s="13">
        <v>5.6668459999999997E-2</v>
      </c>
      <c r="T282" s="13">
        <v>5.2596600000000002E-3</v>
      </c>
      <c r="U282" s="13">
        <v>0.1966</v>
      </c>
      <c r="V282" s="13">
        <v>5.1818181818181798E-2</v>
      </c>
      <c r="W282" s="13">
        <v>5.6668459999999997E-2</v>
      </c>
      <c r="X282" s="13">
        <v>5.2596600000000002E-3</v>
      </c>
      <c r="Y282" s="13">
        <v>0.19</v>
      </c>
      <c r="Z282" s="13">
        <v>5.2690909090909101E-2</v>
      </c>
      <c r="AA282" s="13">
        <v>5.6668459999999997E-2</v>
      </c>
      <c r="AB282" s="13">
        <v>5.2596600000000002E-3</v>
      </c>
      <c r="AC282" s="13">
        <v>0.19320000000000001</v>
      </c>
      <c r="AD282" s="13">
        <v>4.9090909090909102E-2</v>
      </c>
      <c r="AE282" s="13">
        <v>5.6668459999999997E-2</v>
      </c>
      <c r="AF282" s="13">
        <v>5.2596600000000002E-3</v>
      </c>
      <c r="AG282" s="13">
        <v>0.18</v>
      </c>
      <c r="AH282" s="13">
        <v>5.1763636363636401E-2</v>
      </c>
      <c r="AI282" s="13">
        <v>5.6668459999999997E-2</v>
      </c>
      <c r="AJ282" s="13">
        <v>5.2596600000000002E-3</v>
      </c>
      <c r="AK282" s="13">
        <v>0.1898</v>
      </c>
      <c r="AL282" s="13">
        <v>4.6363636363636399E-2</v>
      </c>
      <c r="AM282" s="13">
        <v>5.6668459999999997E-2</v>
      </c>
      <c r="AN282" s="13">
        <v>5.2596600000000002E-3</v>
      </c>
      <c r="AO282" s="13">
        <v>0.17</v>
      </c>
      <c r="AP282" s="13">
        <v>5.0727272727272697E-2</v>
      </c>
      <c r="AQ282" s="13">
        <v>5.6668459999999997E-2</v>
      </c>
      <c r="AR282" s="13">
        <v>5.2596600000000002E-3</v>
      </c>
      <c r="AS282" s="13">
        <v>0.186</v>
      </c>
      <c r="AT282" s="13">
        <v>4.3636363636363598E-2</v>
      </c>
      <c r="AU282" s="13">
        <v>5.6668459999999997E-2</v>
      </c>
      <c r="AV282" s="13">
        <v>5.2596600000000002E-3</v>
      </c>
      <c r="AW282" s="13">
        <v>0.16064707</v>
      </c>
      <c r="AX282" s="13">
        <v>1.5151515151515201E-2</v>
      </c>
      <c r="AY282" s="13">
        <v>3.2258064516128997E-2</v>
      </c>
      <c r="AZ282" s="13">
        <v>0</v>
      </c>
      <c r="BA282" s="13">
        <v>0.24561403508771901</v>
      </c>
      <c r="BB282" s="13"/>
      <c r="BC282" s="13"/>
      <c r="BD282" s="13"/>
      <c r="BE282" s="13"/>
      <c r="BF282" s="13"/>
      <c r="BG282" s="13"/>
      <c r="BH282" s="13"/>
      <c r="BI282" s="13"/>
      <c r="BJ282" s="13"/>
      <c r="BK282" s="13"/>
      <c r="BL282" s="13"/>
      <c r="BM282" s="13"/>
      <c r="BN282" s="13"/>
      <c r="BO282" s="13"/>
      <c r="BP282" s="13"/>
      <c r="BQ282" s="13"/>
      <c r="BR282" s="13"/>
      <c r="BS282" s="13"/>
      <c r="BT282" s="13"/>
      <c r="BU282" s="13"/>
      <c r="BV282" s="13"/>
      <c r="BW282" s="13"/>
      <c r="BX282" s="13"/>
      <c r="BY282" s="13"/>
      <c r="BZ282" s="14">
        <f>+INDEX('Monthy Targets'!V:V,MATCH(FY2018_ALL_Targets!$B282,'Monthy Targets'!$B:$B,0))</f>
        <v>6.29</v>
      </c>
      <c r="CA282" s="14">
        <f>+INDEX('Monthy Targets'!W:W,MATCH(FY2018_ALL_Targets!$B282,'Monthy Targets'!$B:$B,0))</f>
        <v>6.29</v>
      </c>
      <c r="CB282" s="14">
        <f>+INDEX('Monthy Targets'!X:X,MATCH(FY2018_ALL_Targets!$B282,'Monthy Targets'!$B:$B,0))</f>
        <v>6.29</v>
      </c>
      <c r="CC282" s="14">
        <f>+INDEX('Monthy Targets'!Y:Y,MATCH(FY2018_ALL_Targets!$B282,'Monthy Targets'!$B:$B,0))</f>
        <v>6.29</v>
      </c>
      <c r="CD282" s="14">
        <f>+INDEX('Monthy Targets'!Z:Z,MATCH(FY2018_ALL_Targets!$B282,'Monthy Targets'!$B:$B,0))</f>
        <v>6.29</v>
      </c>
      <c r="CE282" s="14">
        <f>+INDEX('Monthy Targets'!AA:AA,MATCH(FY2018_ALL_Targets!$B282,'Monthy Targets'!$B:$B,0))</f>
        <v>0</v>
      </c>
      <c r="CF282" s="14">
        <f>+INDEX('Monthy Targets'!AB:AB,MATCH(FY2018_ALL_Targets!$B282,'Monthy Targets'!$B:$B,0))</f>
        <v>0</v>
      </c>
      <c r="CG282" s="14">
        <f>+INDEX('Monthy Targets'!AC:AC,MATCH(FY2018_ALL_Targets!$B282,'Monthy Targets'!$B:$B,0))</f>
        <v>0</v>
      </c>
      <c r="CH282" s="14">
        <f>+INDEX('Monthy Targets'!AD:AD,MATCH(FY2018_ALL_Targets!$B282,'Monthy Targets'!$B:$B,0))</f>
        <v>0</v>
      </c>
      <c r="CI282" s="14">
        <f>+INDEX('Monthy Targets'!AE:AE,MATCH(FY2018_ALL_Targets!$B282,'Monthy Targets'!$B:$B,0))</f>
        <v>0</v>
      </c>
      <c r="CJ282" s="14">
        <f>+INDEX('Monthy Targets'!AF:AF,MATCH(FY2018_ALL_Targets!$B282,'Monthy Targets'!$B:$B,0))</f>
        <v>0</v>
      </c>
      <c r="CK282" s="14">
        <f>+INDEX('Monthy Targets'!AG:AG,MATCH(FY2018_ALL_Targets!$B282,'Monthy Targets'!$B:$B,0))</f>
        <v>0</v>
      </c>
      <c r="CL282" s="14">
        <v>0.42</v>
      </c>
      <c r="CM282" s="14">
        <v>0.42</v>
      </c>
      <c r="CN282" s="14">
        <v>0.42</v>
      </c>
      <c r="CO282" s="14">
        <v>0</v>
      </c>
      <c r="DB282" s="14">
        <v>0.78</v>
      </c>
      <c r="DC282" s="14">
        <v>0.78</v>
      </c>
      <c r="DD282" s="14">
        <v>0.78</v>
      </c>
      <c r="DE282" s="14">
        <v>0</v>
      </c>
      <c r="DR282" s="14">
        <v>1.06</v>
      </c>
      <c r="DV282" s="12">
        <f t="shared" si="13"/>
        <v>0</v>
      </c>
      <c r="DW282" s="12">
        <f t="shared" si="14"/>
        <v>0</v>
      </c>
      <c r="DX282" s="12">
        <f t="shared" si="12"/>
        <v>0</v>
      </c>
    </row>
    <row r="283" spans="1:128" x14ac:dyDescent="0.25">
      <c r="A283" s="293">
        <v>4914</v>
      </c>
      <c r="B283" s="293">
        <v>675651</v>
      </c>
      <c r="C283" s="293">
        <v>1021106</v>
      </c>
      <c r="D283" s="14">
        <v>1528308640</v>
      </c>
      <c r="F283" s="27" t="s">
        <v>1297</v>
      </c>
      <c r="G283" s="12" t="s">
        <v>871</v>
      </c>
      <c r="H283" s="27" t="s">
        <v>1364</v>
      </c>
      <c r="I283" s="12" t="s">
        <v>872</v>
      </c>
      <c r="J283" s="13">
        <v>4.36507936507936E-2</v>
      </c>
      <c r="K283" s="13">
        <v>1.13636363636364E-2</v>
      </c>
      <c r="L283" s="13">
        <v>0</v>
      </c>
      <c r="M283" s="13">
        <v>0.20398009950248799</v>
      </c>
      <c r="N283" s="13">
        <v>3.3538610000000003E-2</v>
      </c>
      <c r="O283" s="13">
        <v>5.6668459999999997E-2</v>
      </c>
      <c r="P283" s="13">
        <v>5.2596600000000002E-3</v>
      </c>
      <c r="Q283" s="13">
        <v>0.16064707</v>
      </c>
      <c r="R283" s="13">
        <v>4.2908730158730202E-2</v>
      </c>
      <c r="S283" s="13">
        <v>5.6668459999999997E-2</v>
      </c>
      <c r="T283" s="13">
        <v>5.2596600000000002E-3</v>
      </c>
      <c r="U283" s="13">
        <v>0.20051243781094499</v>
      </c>
      <c r="V283" s="13">
        <v>4.1468253968254001E-2</v>
      </c>
      <c r="W283" s="13">
        <v>5.6668459999999997E-2</v>
      </c>
      <c r="X283" s="13">
        <v>5.2596600000000002E-3</v>
      </c>
      <c r="Y283" s="13">
        <v>0.193781094527363</v>
      </c>
      <c r="Z283" s="13">
        <v>4.2166666666666699E-2</v>
      </c>
      <c r="AA283" s="13">
        <v>5.6668459999999997E-2</v>
      </c>
      <c r="AB283" s="13">
        <v>5.2596600000000002E-3</v>
      </c>
      <c r="AC283" s="13">
        <v>0.19704477611940299</v>
      </c>
      <c r="AD283" s="13">
        <v>3.9285714285714299E-2</v>
      </c>
      <c r="AE283" s="13">
        <v>5.6668459999999997E-2</v>
      </c>
      <c r="AF283" s="13">
        <v>5.2596600000000002E-3</v>
      </c>
      <c r="AG283" s="13">
        <v>0.18358208955223901</v>
      </c>
      <c r="AH283" s="13">
        <v>4.1424603174603197E-2</v>
      </c>
      <c r="AI283" s="13">
        <v>5.6668459999999997E-2</v>
      </c>
      <c r="AJ283" s="13">
        <v>5.2596600000000002E-3</v>
      </c>
      <c r="AK283" s="13">
        <v>0.19357711442786099</v>
      </c>
      <c r="AL283" s="13">
        <v>3.7103174603174603E-2</v>
      </c>
      <c r="AM283" s="13">
        <v>5.6668459999999997E-2</v>
      </c>
      <c r="AN283" s="13">
        <v>5.2596600000000002E-3</v>
      </c>
      <c r="AO283" s="13">
        <v>0.17338308457711399</v>
      </c>
      <c r="AP283" s="13">
        <v>4.0595238095238101E-2</v>
      </c>
      <c r="AQ283" s="13">
        <v>5.6668459999999997E-2</v>
      </c>
      <c r="AR283" s="13">
        <v>5.2596600000000002E-3</v>
      </c>
      <c r="AS283" s="13">
        <v>0.189701492537313</v>
      </c>
      <c r="AT283" s="13">
        <v>3.4920634920634901E-2</v>
      </c>
      <c r="AU283" s="13">
        <v>5.6668459999999997E-2</v>
      </c>
      <c r="AV283" s="13">
        <v>5.2596600000000002E-3</v>
      </c>
      <c r="AW283" s="13">
        <v>0.16318407960199</v>
      </c>
      <c r="AX283" s="13">
        <v>0</v>
      </c>
      <c r="AY283" s="13">
        <v>8.6956521739130405E-2</v>
      </c>
      <c r="AZ283" s="13">
        <v>0</v>
      </c>
      <c r="BA283" s="13">
        <v>0.25490196078431399</v>
      </c>
      <c r="BB283" s="13"/>
      <c r="BC283" s="13"/>
      <c r="BD283" s="13"/>
      <c r="BE283" s="13"/>
      <c r="BF283" s="13"/>
      <c r="BG283" s="13"/>
      <c r="BH283" s="13"/>
      <c r="BI283" s="13"/>
      <c r="BJ283" s="13"/>
      <c r="BK283" s="13"/>
      <c r="BL283" s="13"/>
      <c r="BM283" s="13"/>
      <c r="BN283" s="13"/>
      <c r="BO283" s="13"/>
      <c r="BP283" s="13"/>
      <c r="BQ283" s="13"/>
      <c r="BR283" s="13"/>
      <c r="BS283" s="13"/>
      <c r="BT283" s="13"/>
      <c r="BU283" s="13"/>
      <c r="BV283" s="13"/>
      <c r="BW283" s="13"/>
      <c r="BX283" s="13"/>
      <c r="BY283" s="13"/>
      <c r="BZ283" s="14">
        <f>+INDEX('Monthy Targets'!V:V,MATCH(FY2018_ALL_Targets!$B283,'Monthy Targets'!$B:$B,0))</f>
        <v>10.85</v>
      </c>
      <c r="CA283" s="14">
        <f>+INDEX('Monthy Targets'!W:W,MATCH(FY2018_ALL_Targets!$B283,'Monthy Targets'!$B:$B,0))</f>
        <v>10.85</v>
      </c>
      <c r="CB283" s="14">
        <f>+INDEX('Monthy Targets'!X:X,MATCH(FY2018_ALL_Targets!$B283,'Monthy Targets'!$B:$B,0))</f>
        <v>10.85</v>
      </c>
      <c r="CC283" s="14">
        <f>+INDEX('Monthy Targets'!Y:Y,MATCH(FY2018_ALL_Targets!$B283,'Monthy Targets'!$B:$B,0))</f>
        <v>10.85</v>
      </c>
      <c r="CD283" s="14">
        <f>+INDEX('Monthy Targets'!Z:Z,MATCH(FY2018_ALL_Targets!$B283,'Monthy Targets'!$B:$B,0))</f>
        <v>10.85</v>
      </c>
      <c r="CE283" s="14">
        <f>+INDEX('Monthy Targets'!AA:AA,MATCH(FY2018_ALL_Targets!$B283,'Monthy Targets'!$B:$B,0))</f>
        <v>0</v>
      </c>
      <c r="CF283" s="14">
        <f>+INDEX('Monthy Targets'!AB:AB,MATCH(FY2018_ALL_Targets!$B283,'Monthy Targets'!$B:$B,0))</f>
        <v>0</v>
      </c>
      <c r="CG283" s="14">
        <f>+INDEX('Monthy Targets'!AC:AC,MATCH(FY2018_ALL_Targets!$B283,'Monthy Targets'!$B:$B,0))</f>
        <v>0</v>
      </c>
      <c r="CH283" s="14">
        <f>+INDEX('Monthy Targets'!AD:AD,MATCH(FY2018_ALL_Targets!$B283,'Monthy Targets'!$B:$B,0))</f>
        <v>0</v>
      </c>
      <c r="CI283" s="14">
        <f>+INDEX('Monthy Targets'!AE:AE,MATCH(FY2018_ALL_Targets!$B283,'Monthy Targets'!$B:$B,0))</f>
        <v>0</v>
      </c>
      <c r="CJ283" s="14">
        <f>+INDEX('Monthy Targets'!AF:AF,MATCH(FY2018_ALL_Targets!$B283,'Monthy Targets'!$B:$B,0))</f>
        <v>0</v>
      </c>
      <c r="CK283" s="14">
        <f>+INDEX('Monthy Targets'!AG:AG,MATCH(FY2018_ALL_Targets!$B283,'Monthy Targets'!$B:$B,0))</f>
        <v>0</v>
      </c>
      <c r="CL283" s="14">
        <v>0.72</v>
      </c>
      <c r="CM283" s="14">
        <v>0</v>
      </c>
      <c r="CN283" s="14">
        <v>0.72</v>
      </c>
      <c r="CO283" s="14">
        <v>0</v>
      </c>
      <c r="DB283" s="14">
        <v>1.34</v>
      </c>
      <c r="DC283" s="14">
        <v>0</v>
      </c>
      <c r="DD283" s="14">
        <v>1.34</v>
      </c>
      <c r="DE283" s="14">
        <v>0</v>
      </c>
      <c r="DR283" s="14">
        <v>1.6</v>
      </c>
      <c r="DV283" s="12">
        <f t="shared" si="13"/>
        <v>0</v>
      </c>
      <c r="DW283" s="12">
        <f t="shared" si="14"/>
        <v>0</v>
      </c>
      <c r="DX283" s="12">
        <f t="shared" si="12"/>
        <v>0</v>
      </c>
    </row>
    <row r="284" spans="1:128" x14ac:dyDescent="0.25">
      <c r="A284" s="293">
        <v>4628</v>
      </c>
      <c r="B284" s="293">
        <v>675663</v>
      </c>
      <c r="C284" s="293">
        <v>1026586</v>
      </c>
      <c r="D284" s="14">
        <v>1730577503</v>
      </c>
      <c r="F284" s="27" t="s">
        <v>1279</v>
      </c>
      <c r="G284" s="12" t="s">
        <v>758</v>
      </c>
      <c r="H284" s="27" t="s">
        <v>1377</v>
      </c>
      <c r="I284" s="12" t="s">
        <v>759</v>
      </c>
      <c r="J284" s="13">
        <v>1.1904761904761901E-2</v>
      </c>
      <c r="K284" s="13">
        <v>2.8571428571428598E-2</v>
      </c>
      <c r="L284" s="13">
        <v>0</v>
      </c>
      <c r="M284" s="13">
        <v>0.10625</v>
      </c>
      <c r="N284" s="13">
        <v>3.3538610000000003E-2</v>
      </c>
      <c r="O284" s="13">
        <v>5.6668459999999997E-2</v>
      </c>
      <c r="P284" s="13">
        <v>5.2596600000000002E-3</v>
      </c>
      <c r="Q284" s="13">
        <v>0.16064707</v>
      </c>
      <c r="R284" s="13">
        <v>3.3538610000000003E-2</v>
      </c>
      <c r="S284" s="13">
        <v>5.6668459999999997E-2</v>
      </c>
      <c r="T284" s="13">
        <v>5.2596600000000002E-3</v>
      </c>
      <c r="U284" s="13">
        <v>0.16064707</v>
      </c>
      <c r="V284" s="13">
        <v>3.3538610000000003E-2</v>
      </c>
      <c r="W284" s="13">
        <v>5.6668459999999997E-2</v>
      </c>
      <c r="X284" s="13">
        <v>5.2596600000000002E-3</v>
      </c>
      <c r="Y284" s="13">
        <v>0.16064707</v>
      </c>
      <c r="Z284" s="13">
        <v>3.3538610000000003E-2</v>
      </c>
      <c r="AA284" s="13">
        <v>5.6668459999999997E-2</v>
      </c>
      <c r="AB284" s="13">
        <v>5.2596600000000002E-3</v>
      </c>
      <c r="AC284" s="13">
        <v>0.16064707</v>
      </c>
      <c r="AD284" s="13">
        <v>3.3538610000000003E-2</v>
      </c>
      <c r="AE284" s="13">
        <v>5.6668459999999997E-2</v>
      </c>
      <c r="AF284" s="13">
        <v>5.2596600000000002E-3</v>
      </c>
      <c r="AG284" s="13">
        <v>0.16064707</v>
      </c>
      <c r="AH284" s="13">
        <v>3.3538610000000003E-2</v>
      </c>
      <c r="AI284" s="13">
        <v>5.6668459999999997E-2</v>
      </c>
      <c r="AJ284" s="13">
        <v>5.2596600000000002E-3</v>
      </c>
      <c r="AK284" s="13">
        <v>0.16064707</v>
      </c>
      <c r="AL284" s="13">
        <v>3.3538610000000003E-2</v>
      </c>
      <c r="AM284" s="13">
        <v>5.6668459999999997E-2</v>
      </c>
      <c r="AN284" s="13">
        <v>5.2596600000000002E-3</v>
      </c>
      <c r="AO284" s="13">
        <v>0.16064707</v>
      </c>
      <c r="AP284" s="13">
        <v>3.3538610000000003E-2</v>
      </c>
      <c r="AQ284" s="13">
        <v>5.6668459999999997E-2</v>
      </c>
      <c r="AR284" s="13">
        <v>5.2596600000000002E-3</v>
      </c>
      <c r="AS284" s="13">
        <v>0.16064707</v>
      </c>
      <c r="AT284" s="13">
        <v>3.3538610000000003E-2</v>
      </c>
      <c r="AU284" s="13">
        <v>5.6668459999999997E-2</v>
      </c>
      <c r="AV284" s="13">
        <v>5.2596600000000002E-3</v>
      </c>
      <c r="AW284" s="13">
        <v>0.16064707</v>
      </c>
      <c r="AX284" s="13">
        <v>6.8181818181818205E-2</v>
      </c>
      <c r="AY284" s="13">
        <v>0</v>
      </c>
      <c r="AZ284" s="13">
        <v>0</v>
      </c>
      <c r="BA284" s="13">
        <v>0.15</v>
      </c>
      <c r="BB284" s="13"/>
      <c r="BC284" s="13"/>
      <c r="BD284" s="13"/>
      <c r="BE284" s="13"/>
      <c r="BF284" s="13"/>
      <c r="BG284" s="13"/>
      <c r="BH284" s="13"/>
      <c r="BI284" s="13"/>
      <c r="BJ284" s="13"/>
      <c r="BK284" s="13"/>
      <c r="BL284" s="13"/>
      <c r="BM284" s="13"/>
      <c r="BN284" s="13"/>
      <c r="BO284" s="13"/>
      <c r="BP284" s="13"/>
      <c r="BQ284" s="13"/>
      <c r="BR284" s="13"/>
      <c r="BS284" s="13"/>
      <c r="BT284" s="13"/>
      <c r="BU284" s="13"/>
      <c r="BV284" s="13"/>
      <c r="BW284" s="13"/>
      <c r="BX284" s="13"/>
      <c r="BY284" s="13"/>
      <c r="BZ284" s="14">
        <f>+INDEX('Monthy Targets'!V:V,MATCH(FY2018_ALL_Targets!$B284,'Monthy Targets'!$B:$B,0))</f>
        <v>2.74</v>
      </c>
      <c r="CA284" s="14">
        <f>+INDEX('Monthy Targets'!W:W,MATCH(FY2018_ALL_Targets!$B284,'Monthy Targets'!$B:$B,0))</f>
        <v>2.74</v>
      </c>
      <c r="CB284" s="14">
        <f>+INDEX('Monthy Targets'!X:X,MATCH(FY2018_ALL_Targets!$B284,'Monthy Targets'!$B:$B,0))</f>
        <v>2.74</v>
      </c>
      <c r="CC284" s="14">
        <f>+INDEX('Monthy Targets'!Y:Y,MATCH(FY2018_ALL_Targets!$B284,'Monthy Targets'!$B:$B,0))</f>
        <v>2.74</v>
      </c>
      <c r="CD284" s="14">
        <f>+INDEX('Monthy Targets'!Z:Z,MATCH(FY2018_ALL_Targets!$B284,'Monthy Targets'!$B:$B,0))</f>
        <v>2.74</v>
      </c>
      <c r="CE284" s="14">
        <f>+INDEX('Monthy Targets'!AA:AA,MATCH(FY2018_ALL_Targets!$B284,'Monthy Targets'!$B:$B,0))</f>
        <v>0</v>
      </c>
      <c r="CF284" s="14">
        <f>+INDEX('Monthy Targets'!AB:AB,MATCH(FY2018_ALL_Targets!$B284,'Monthy Targets'!$B:$B,0))</f>
        <v>0</v>
      </c>
      <c r="CG284" s="14">
        <f>+INDEX('Monthy Targets'!AC:AC,MATCH(FY2018_ALL_Targets!$B284,'Monthy Targets'!$B:$B,0))</f>
        <v>0</v>
      </c>
      <c r="CH284" s="14">
        <f>+INDEX('Monthy Targets'!AD:AD,MATCH(FY2018_ALL_Targets!$B284,'Monthy Targets'!$B:$B,0))</f>
        <v>0</v>
      </c>
      <c r="CI284" s="14">
        <f>+INDEX('Monthy Targets'!AE:AE,MATCH(FY2018_ALL_Targets!$B284,'Monthy Targets'!$B:$B,0))</f>
        <v>0</v>
      </c>
      <c r="CJ284" s="14">
        <f>+INDEX('Monthy Targets'!AF:AF,MATCH(FY2018_ALL_Targets!$B284,'Monthy Targets'!$B:$B,0))</f>
        <v>0</v>
      </c>
      <c r="CK284" s="14">
        <f>+INDEX('Monthy Targets'!AG:AG,MATCH(FY2018_ALL_Targets!$B284,'Monthy Targets'!$B:$B,0))</f>
        <v>0</v>
      </c>
      <c r="CL284" s="14">
        <v>0</v>
      </c>
      <c r="CM284" s="14">
        <v>0.18</v>
      </c>
      <c r="CN284" s="14">
        <v>0.18</v>
      </c>
      <c r="CO284" s="14">
        <v>0.18</v>
      </c>
      <c r="DB284" s="14">
        <v>0</v>
      </c>
      <c r="DC284" s="14">
        <v>0.34</v>
      </c>
      <c r="DD284" s="14">
        <v>0.34</v>
      </c>
      <c r="DE284" s="14">
        <v>0.34</v>
      </c>
      <c r="DR284" s="14">
        <v>0.46</v>
      </c>
      <c r="DV284" s="12">
        <f t="shared" si="13"/>
        <v>0</v>
      </c>
      <c r="DW284" s="12">
        <f t="shared" si="14"/>
        <v>0</v>
      </c>
      <c r="DX284" s="12">
        <f t="shared" si="12"/>
        <v>0</v>
      </c>
    </row>
    <row r="285" spans="1:128" x14ac:dyDescent="0.25">
      <c r="A285" s="293">
        <v>5060</v>
      </c>
      <c r="B285" s="293">
        <v>675664</v>
      </c>
      <c r="C285" s="293">
        <v>1026707</v>
      </c>
      <c r="D285" s="14">
        <v>1982093548</v>
      </c>
      <c r="F285" s="27" t="s">
        <v>1296</v>
      </c>
      <c r="G285" s="12" t="s">
        <v>934</v>
      </c>
      <c r="H285" s="27" t="s">
        <v>1390</v>
      </c>
      <c r="I285" s="12" t="s">
        <v>935</v>
      </c>
      <c r="J285" s="13">
        <v>4.5685279187817299E-2</v>
      </c>
      <c r="K285" s="13">
        <v>7.7586206896551699E-2</v>
      </c>
      <c r="L285" s="13">
        <v>0</v>
      </c>
      <c r="M285" s="13">
        <v>0.19791666666666699</v>
      </c>
      <c r="N285" s="13">
        <v>3.3538610000000003E-2</v>
      </c>
      <c r="O285" s="13">
        <v>5.6668459999999997E-2</v>
      </c>
      <c r="P285" s="13">
        <v>5.2596600000000002E-3</v>
      </c>
      <c r="Q285" s="13">
        <v>0.16064707</v>
      </c>
      <c r="R285" s="13">
        <v>4.4908629441624402E-2</v>
      </c>
      <c r="S285" s="13">
        <v>7.6267241379310305E-2</v>
      </c>
      <c r="T285" s="13">
        <v>5.2596600000000002E-3</v>
      </c>
      <c r="U285" s="13">
        <v>0.19455208333333299</v>
      </c>
      <c r="V285" s="13">
        <v>4.3401015228426397E-2</v>
      </c>
      <c r="W285" s="13">
        <v>7.3706896551724105E-2</v>
      </c>
      <c r="X285" s="13">
        <v>5.2596600000000002E-3</v>
      </c>
      <c r="Y285" s="13">
        <v>0.188020833333333</v>
      </c>
      <c r="Z285" s="13">
        <v>4.4131979695431499E-2</v>
      </c>
      <c r="AA285" s="13">
        <v>7.4948275862068994E-2</v>
      </c>
      <c r="AB285" s="13">
        <v>5.2596600000000002E-3</v>
      </c>
      <c r="AC285" s="13">
        <v>0.19118750000000001</v>
      </c>
      <c r="AD285" s="13">
        <v>4.1116751269035502E-2</v>
      </c>
      <c r="AE285" s="13">
        <v>6.9827586206896594E-2</v>
      </c>
      <c r="AF285" s="13">
        <v>5.2596600000000002E-3</v>
      </c>
      <c r="AG285" s="13">
        <v>0.17812500000000001</v>
      </c>
      <c r="AH285" s="13">
        <v>4.3355329949238602E-2</v>
      </c>
      <c r="AI285" s="13">
        <v>7.36293103448276E-2</v>
      </c>
      <c r="AJ285" s="13">
        <v>5.2596600000000002E-3</v>
      </c>
      <c r="AK285" s="13">
        <v>0.18782291666666701</v>
      </c>
      <c r="AL285" s="13">
        <v>3.8832487309644698E-2</v>
      </c>
      <c r="AM285" s="13">
        <v>6.5948275862069E-2</v>
      </c>
      <c r="AN285" s="13">
        <v>5.2596600000000002E-3</v>
      </c>
      <c r="AO285" s="13">
        <v>0.16822916666666701</v>
      </c>
      <c r="AP285" s="13">
        <v>4.2487309644670103E-2</v>
      </c>
      <c r="AQ285" s="13">
        <v>7.2155172413793101E-2</v>
      </c>
      <c r="AR285" s="13">
        <v>5.2596600000000002E-3</v>
      </c>
      <c r="AS285" s="13">
        <v>0.18406249999999999</v>
      </c>
      <c r="AT285" s="13">
        <v>3.6548223350253803E-2</v>
      </c>
      <c r="AU285" s="13">
        <v>6.2068965517241399E-2</v>
      </c>
      <c r="AV285" s="13">
        <v>5.2596600000000002E-3</v>
      </c>
      <c r="AW285" s="13">
        <v>0.16064707</v>
      </c>
      <c r="AX285" s="13">
        <v>3.9215686274509803E-2</v>
      </c>
      <c r="AY285" s="13">
        <v>0</v>
      </c>
      <c r="AZ285" s="13">
        <v>0</v>
      </c>
      <c r="BA285" s="13">
        <v>8.3333333333333301E-2</v>
      </c>
      <c r="BB285" s="13"/>
      <c r="BC285" s="13"/>
      <c r="BD285" s="13"/>
      <c r="BE285" s="13"/>
      <c r="BF285" s="13"/>
      <c r="BG285" s="13"/>
      <c r="BH285" s="13"/>
      <c r="BI285" s="13"/>
      <c r="BJ285" s="13"/>
      <c r="BK285" s="13"/>
      <c r="BL285" s="13"/>
      <c r="BM285" s="13"/>
      <c r="BN285" s="13"/>
      <c r="BO285" s="13"/>
      <c r="BP285" s="13"/>
      <c r="BQ285" s="13"/>
      <c r="BR285" s="13"/>
      <c r="BS285" s="13"/>
      <c r="BT285" s="13"/>
      <c r="BU285" s="13"/>
      <c r="BV285" s="13"/>
      <c r="BW285" s="13"/>
      <c r="BX285" s="13"/>
      <c r="BY285" s="13"/>
      <c r="BZ285" s="14">
        <f>+INDEX('Monthy Targets'!V:V,MATCH(FY2018_ALL_Targets!$B285,'Monthy Targets'!$B:$B,0))</f>
        <v>4.03</v>
      </c>
      <c r="CA285" s="14">
        <f>+INDEX('Monthy Targets'!W:W,MATCH(FY2018_ALL_Targets!$B285,'Monthy Targets'!$B:$B,0))</f>
        <v>4.03</v>
      </c>
      <c r="CB285" s="14">
        <f>+INDEX('Monthy Targets'!X:X,MATCH(FY2018_ALL_Targets!$B285,'Monthy Targets'!$B:$B,0))</f>
        <v>4.03</v>
      </c>
      <c r="CC285" s="14">
        <f>+INDEX('Monthy Targets'!Y:Y,MATCH(FY2018_ALL_Targets!$B285,'Monthy Targets'!$B:$B,0))</f>
        <v>4.03</v>
      </c>
      <c r="CD285" s="14">
        <f>+INDEX('Monthy Targets'!Z:Z,MATCH(FY2018_ALL_Targets!$B285,'Monthy Targets'!$B:$B,0))</f>
        <v>4.03</v>
      </c>
      <c r="CE285" s="14">
        <f>+INDEX('Monthy Targets'!AA:AA,MATCH(FY2018_ALL_Targets!$B285,'Monthy Targets'!$B:$B,0))</f>
        <v>0</v>
      </c>
      <c r="CF285" s="14">
        <f>+INDEX('Monthy Targets'!AB:AB,MATCH(FY2018_ALL_Targets!$B285,'Monthy Targets'!$B:$B,0))</f>
        <v>0</v>
      </c>
      <c r="CG285" s="14">
        <f>+INDEX('Monthy Targets'!AC:AC,MATCH(FY2018_ALL_Targets!$B285,'Monthy Targets'!$B:$B,0))</f>
        <v>0</v>
      </c>
      <c r="CH285" s="14">
        <f>+INDEX('Monthy Targets'!AD:AD,MATCH(FY2018_ALL_Targets!$B285,'Monthy Targets'!$B:$B,0))</f>
        <v>0</v>
      </c>
      <c r="CI285" s="14">
        <f>+INDEX('Monthy Targets'!AE:AE,MATCH(FY2018_ALL_Targets!$B285,'Monthy Targets'!$B:$B,0))</f>
        <v>0</v>
      </c>
      <c r="CJ285" s="14">
        <f>+INDEX('Monthy Targets'!AF:AF,MATCH(FY2018_ALL_Targets!$B285,'Monthy Targets'!$B:$B,0))</f>
        <v>0</v>
      </c>
      <c r="CK285" s="14">
        <f>+INDEX('Monthy Targets'!AG:AG,MATCH(FY2018_ALL_Targets!$B285,'Monthy Targets'!$B:$B,0))</f>
        <v>0</v>
      </c>
      <c r="CL285" s="14">
        <v>0.27</v>
      </c>
      <c r="CM285" s="14">
        <v>0.27</v>
      </c>
      <c r="CN285" s="14">
        <v>0.27</v>
      </c>
      <c r="CO285" s="14">
        <v>0.27</v>
      </c>
      <c r="DB285" s="14">
        <v>0.5</v>
      </c>
      <c r="DC285" s="14">
        <v>0.5</v>
      </c>
      <c r="DD285" s="14">
        <v>0.5</v>
      </c>
      <c r="DE285" s="14">
        <v>0.5</v>
      </c>
      <c r="DR285" s="14">
        <v>0.76</v>
      </c>
      <c r="DV285" s="12">
        <f t="shared" si="13"/>
        <v>0</v>
      </c>
      <c r="DW285" s="12">
        <f t="shared" si="14"/>
        <v>0</v>
      </c>
      <c r="DX285" s="12">
        <f t="shared" si="12"/>
        <v>0</v>
      </c>
    </row>
    <row r="286" spans="1:128" x14ac:dyDescent="0.25">
      <c r="A286" s="293">
        <v>4743</v>
      </c>
      <c r="B286" s="293">
        <v>675677</v>
      </c>
      <c r="C286" s="293">
        <v>1026669</v>
      </c>
      <c r="D286" s="14">
        <v>1770972051</v>
      </c>
      <c r="F286" s="27" t="s">
        <v>1258</v>
      </c>
      <c r="G286" s="12" t="s">
        <v>800</v>
      </c>
      <c r="H286" s="27" t="s">
        <v>1430</v>
      </c>
      <c r="I286" s="12" t="s">
        <v>801</v>
      </c>
      <c r="J286" s="13">
        <v>1.48148148148148E-2</v>
      </c>
      <c r="K286" s="13">
        <v>9.9173553719008295E-2</v>
      </c>
      <c r="L286" s="13">
        <v>0</v>
      </c>
      <c r="M286" s="13">
        <v>8.1300813008130093E-2</v>
      </c>
      <c r="N286" s="13">
        <v>3.3538610000000003E-2</v>
      </c>
      <c r="O286" s="13">
        <v>5.6668459999999997E-2</v>
      </c>
      <c r="P286" s="13">
        <v>5.2596600000000002E-3</v>
      </c>
      <c r="Q286" s="13">
        <v>0.16064707</v>
      </c>
      <c r="R286" s="13">
        <v>3.3538610000000003E-2</v>
      </c>
      <c r="S286" s="13">
        <v>9.7487603305785098E-2</v>
      </c>
      <c r="T286" s="13">
        <v>5.2596600000000002E-3</v>
      </c>
      <c r="U286" s="13">
        <v>0.16064707</v>
      </c>
      <c r="V286" s="13">
        <v>3.3538610000000003E-2</v>
      </c>
      <c r="W286" s="13">
        <v>9.4214876033057907E-2</v>
      </c>
      <c r="X286" s="13">
        <v>5.2596600000000002E-3</v>
      </c>
      <c r="Y286" s="13">
        <v>0.16064707</v>
      </c>
      <c r="Z286" s="13">
        <v>3.3538610000000003E-2</v>
      </c>
      <c r="AA286" s="13">
        <v>9.5801652892561998E-2</v>
      </c>
      <c r="AB286" s="13">
        <v>5.2596600000000002E-3</v>
      </c>
      <c r="AC286" s="13">
        <v>0.16064707</v>
      </c>
      <c r="AD286" s="13">
        <v>3.3538610000000003E-2</v>
      </c>
      <c r="AE286" s="13">
        <v>8.9256198347107393E-2</v>
      </c>
      <c r="AF286" s="13">
        <v>5.2596600000000002E-3</v>
      </c>
      <c r="AG286" s="13">
        <v>0.16064707</v>
      </c>
      <c r="AH286" s="13">
        <v>3.3538610000000003E-2</v>
      </c>
      <c r="AI286" s="13">
        <v>9.41157024793388E-2</v>
      </c>
      <c r="AJ286" s="13">
        <v>5.2596600000000002E-3</v>
      </c>
      <c r="AK286" s="13">
        <v>0.16064707</v>
      </c>
      <c r="AL286" s="13">
        <v>3.3538610000000003E-2</v>
      </c>
      <c r="AM286" s="13">
        <v>8.4297520661157005E-2</v>
      </c>
      <c r="AN286" s="13">
        <v>5.2596600000000002E-3</v>
      </c>
      <c r="AO286" s="13">
        <v>0.16064707</v>
      </c>
      <c r="AP286" s="13">
        <v>3.3538610000000003E-2</v>
      </c>
      <c r="AQ286" s="13">
        <v>9.2231404958677696E-2</v>
      </c>
      <c r="AR286" s="13">
        <v>5.2596600000000002E-3</v>
      </c>
      <c r="AS286" s="13">
        <v>0.16064707</v>
      </c>
      <c r="AT286" s="13">
        <v>3.3538610000000003E-2</v>
      </c>
      <c r="AU286" s="13">
        <v>7.9338842975206603E-2</v>
      </c>
      <c r="AV286" s="13">
        <v>5.2596600000000002E-3</v>
      </c>
      <c r="AW286" s="13">
        <v>0.16064707</v>
      </c>
      <c r="AX286" s="13">
        <v>2.9411764705882401E-2</v>
      </c>
      <c r="AY286" s="13">
        <v>0.13793103448275901</v>
      </c>
      <c r="AZ286" s="13">
        <v>0</v>
      </c>
      <c r="BA286" s="13">
        <v>6.8965517241379296E-2</v>
      </c>
      <c r="BB286" s="13"/>
      <c r="BC286" s="13"/>
      <c r="BD286" s="13"/>
      <c r="BE286" s="13"/>
      <c r="BF286" s="13"/>
      <c r="BG286" s="13"/>
      <c r="BH286" s="13"/>
      <c r="BI286" s="13"/>
      <c r="BJ286" s="13"/>
      <c r="BK286" s="13"/>
      <c r="BL286" s="13"/>
      <c r="BM286" s="13"/>
      <c r="BN286" s="13"/>
      <c r="BO286" s="13"/>
      <c r="BP286" s="13"/>
      <c r="BQ286" s="13"/>
      <c r="BR286" s="13"/>
      <c r="BS286" s="13"/>
      <c r="BT286" s="13"/>
      <c r="BU286" s="13"/>
      <c r="BV286" s="13"/>
      <c r="BW286" s="13"/>
      <c r="BX286" s="13"/>
      <c r="BY286" s="13"/>
      <c r="BZ286" s="14">
        <f>+INDEX('Monthy Targets'!V:V,MATCH(FY2018_ALL_Targets!$B286,'Monthy Targets'!$B:$B,0))</f>
        <v>4.67</v>
      </c>
      <c r="CA286" s="14">
        <f>+INDEX('Monthy Targets'!W:W,MATCH(FY2018_ALL_Targets!$B286,'Monthy Targets'!$B:$B,0))</f>
        <v>4.67</v>
      </c>
      <c r="CB286" s="14">
        <f>+INDEX('Monthy Targets'!X:X,MATCH(FY2018_ALL_Targets!$B286,'Monthy Targets'!$B:$B,0))</f>
        <v>4.67</v>
      </c>
      <c r="CC286" s="14">
        <f>+INDEX('Monthy Targets'!Y:Y,MATCH(FY2018_ALL_Targets!$B286,'Monthy Targets'!$B:$B,0))</f>
        <v>4.67</v>
      </c>
      <c r="CD286" s="14">
        <f>+INDEX('Monthy Targets'!Z:Z,MATCH(FY2018_ALL_Targets!$B286,'Monthy Targets'!$B:$B,0))</f>
        <v>4.67</v>
      </c>
      <c r="CE286" s="14">
        <f>+INDEX('Monthy Targets'!AA:AA,MATCH(FY2018_ALL_Targets!$B286,'Monthy Targets'!$B:$B,0))</f>
        <v>0</v>
      </c>
      <c r="CF286" s="14">
        <f>+INDEX('Monthy Targets'!AB:AB,MATCH(FY2018_ALL_Targets!$B286,'Monthy Targets'!$B:$B,0))</f>
        <v>0</v>
      </c>
      <c r="CG286" s="14">
        <f>+INDEX('Monthy Targets'!AC:AC,MATCH(FY2018_ALL_Targets!$B286,'Monthy Targets'!$B:$B,0))</f>
        <v>0</v>
      </c>
      <c r="CH286" s="14">
        <f>+INDEX('Monthy Targets'!AD:AD,MATCH(FY2018_ALL_Targets!$B286,'Monthy Targets'!$B:$B,0))</f>
        <v>0</v>
      </c>
      <c r="CI286" s="14">
        <f>+INDEX('Monthy Targets'!AE:AE,MATCH(FY2018_ALL_Targets!$B286,'Monthy Targets'!$B:$B,0))</f>
        <v>0</v>
      </c>
      <c r="CJ286" s="14">
        <f>+INDEX('Monthy Targets'!AF:AF,MATCH(FY2018_ALL_Targets!$B286,'Monthy Targets'!$B:$B,0))</f>
        <v>0</v>
      </c>
      <c r="CK286" s="14">
        <f>+INDEX('Monthy Targets'!AG:AG,MATCH(FY2018_ALL_Targets!$B286,'Monthy Targets'!$B:$B,0))</f>
        <v>0</v>
      </c>
      <c r="CL286" s="14">
        <v>0.31</v>
      </c>
      <c r="CM286" s="14">
        <v>0</v>
      </c>
      <c r="CN286" s="14">
        <v>0.31</v>
      </c>
      <c r="CO286" s="14">
        <v>0.31</v>
      </c>
      <c r="DB286" s="14">
        <v>0.57999999999999996</v>
      </c>
      <c r="DC286" s="14">
        <v>0</v>
      </c>
      <c r="DD286" s="14">
        <v>0.57999999999999996</v>
      </c>
      <c r="DE286" s="14">
        <v>0.57999999999999996</v>
      </c>
      <c r="DR286" s="14">
        <v>0.78</v>
      </c>
      <c r="DV286" s="12">
        <f t="shared" si="13"/>
        <v>0</v>
      </c>
      <c r="DW286" s="12">
        <f t="shared" si="14"/>
        <v>0</v>
      </c>
      <c r="DX286" s="12">
        <f t="shared" si="12"/>
        <v>0</v>
      </c>
    </row>
    <row r="287" spans="1:128" x14ac:dyDescent="0.25">
      <c r="A287" s="293">
        <v>4008</v>
      </c>
      <c r="B287" s="293">
        <v>675678</v>
      </c>
      <c r="C287" s="293">
        <v>1026618</v>
      </c>
      <c r="D287" s="14">
        <v>1417346339</v>
      </c>
      <c r="F287" s="27" t="s">
        <v>1267</v>
      </c>
      <c r="G287" s="12" t="s">
        <v>552</v>
      </c>
      <c r="H287" s="27" t="s">
        <v>1428</v>
      </c>
      <c r="I287" s="12" t="s">
        <v>553</v>
      </c>
      <c r="J287" s="13">
        <v>1.35135135135135E-2</v>
      </c>
      <c r="K287" s="13">
        <v>3.8216560509554097E-2</v>
      </c>
      <c r="L287" s="13">
        <v>0</v>
      </c>
      <c r="M287" s="13">
        <v>0.119815668202765</v>
      </c>
      <c r="N287" s="13">
        <v>3.3538610000000003E-2</v>
      </c>
      <c r="O287" s="13">
        <v>5.6668459999999997E-2</v>
      </c>
      <c r="P287" s="13">
        <v>5.2596600000000002E-3</v>
      </c>
      <c r="Q287" s="13">
        <v>0.16064707</v>
      </c>
      <c r="R287" s="13">
        <v>3.3538610000000003E-2</v>
      </c>
      <c r="S287" s="13">
        <v>5.6668459999999997E-2</v>
      </c>
      <c r="T287" s="13">
        <v>5.2596600000000002E-3</v>
      </c>
      <c r="U287" s="13">
        <v>0.16064707</v>
      </c>
      <c r="V287" s="13">
        <v>3.3538610000000003E-2</v>
      </c>
      <c r="W287" s="13">
        <v>5.6668459999999997E-2</v>
      </c>
      <c r="X287" s="13">
        <v>5.2596600000000002E-3</v>
      </c>
      <c r="Y287" s="13">
        <v>0.16064707</v>
      </c>
      <c r="Z287" s="13">
        <v>3.3538610000000003E-2</v>
      </c>
      <c r="AA287" s="13">
        <v>5.6668459999999997E-2</v>
      </c>
      <c r="AB287" s="13">
        <v>5.2596600000000002E-3</v>
      </c>
      <c r="AC287" s="13">
        <v>0.16064707</v>
      </c>
      <c r="AD287" s="13">
        <v>3.3538610000000003E-2</v>
      </c>
      <c r="AE287" s="13">
        <v>5.6668459999999997E-2</v>
      </c>
      <c r="AF287" s="13">
        <v>5.2596600000000002E-3</v>
      </c>
      <c r="AG287" s="13">
        <v>0.16064707</v>
      </c>
      <c r="AH287" s="13">
        <v>3.3538610000000003E-2</v>
      </c>
      <c r="AI287" s="13">
        <v>5.6668459999999997E-2</v>
      </c>
      <c r="AJ287" s="13">
        <v>5.2596600000000002E-3</v>
      </c>
      <c r="AK287" s="13">
        <v>0.16064707</v>
      </c>
      <c r="AL287" s="13">
        <v>3.3538610000000003E-2</v>
      </c>
      <c r="AM287" s="13">
        <v>5.6668459999999997E-2</v>
      </c>
      <c r="AN287" s="13">
        <v>5.2596600000000002E-3</v>
      </c>
      <c r="AO287" s="13">
        <v>0.16064707</v>
      </c>
      <c r="AP287" s="13">
        <v>3.3538610000000003E-2</v>
      </c>
      <c r="AQ287" s="13">
        <v>5.6668459999999997E-2</v>
      </c>
      <c r="AR287" s="13">
        <v>5.2596600000000002E-3</v>
      </c>
      <c r="AS287" s="13">
        <v>0.16064707</v>
      </c>
      <c r="AT287" s="13">
        <v>3.3538610000000003E-2</v>
      </c>
      <c r="AU287" s="13">
        <v>5.6668459999999997E-2</v>
      </c>
      <c r="AV287" s="13">
        <v>5.2596600000000002E-3</v>
      </c>
      <c r="AW287" s="13">
        <v>0.16064707</v>
      </c>
      <c r="AX287" s="13">
        <v>5.6603773584905703E-2</v>
      </c>
      <c r="AY287" s="13">
        <v>3.03030303030303E-2</v>
      </c>
      <c r="AZ287" s="13">
        <v>0</v>
      </c>
      <c r="BA287" s="13">
        <v>0.115384615384615</v>
      </c>
      <c r="BB287" s="13"/>
      <c r="BC287" s="13"/>
      <c r="BD287" s="13"/>
      <c r="BE287" s="13"/>
      <c r="BF287" s="13"/>
      <c r="BG287" s="13"/>
      <c r="BH287" s="13"/>
      <c r="BI287" s="13"/>
      <c r="BJ287" s="13"/>
      <c r="BK287" s="13"/>
      <c r="BL287" s="13"/>
      <c r="BM287" s="13"/>
      <c r="BN287" s="13"/>
      <c r="BO287" s="13"/>
      <c r="BP287" s="13"/>
      <c r="BQ287" s="13"/>
      <c r="BR287" s="13"/>
      <c r="BS287" s="13"/>
      <c r="BT287" s="13"/>
      <c r="BU287" s="13"/>
      <c r="BV287" s="13"/>
      <c r="BW287" s="13"/>
      <c r="BX287" s="13"/>
      <c r="BY287" s="13"/>
      <c r="BZ287" s="14">
        <f>+INDEX('Monthy Targets'!V:V,MATCH(FY2018_ALL_Targets!$B287,'Monthy Targets'!$B:$B,0))</f>
        <v>3.98</v>
      </c>
      <c r="CA287" s="14">
        <f>+INDEX('Monthy Targets'!W:W,MATCH(FY2018_ALL_Targets!$B287,'Monthy Targets'!$B:$B,0))</f>
        <v>3.98</v>
      </c>
      <c r="CB287" s="14">
        <f>+INDEX('Monthy Targets'!X:X,MATCH(FY2018_ALL_Targets!$B287,'Monthy Targets'!$B:$B,0))</f>
        <v>3.98</v>
      </c>
      <c r="CC287" s="14">
        <f>+INDEX('Monthy Targets'!Y:Y,MATCH(FY2018_ALL_Targets!$B287,'Monthy Targets'!$B:$B,0))</f>
        <v>3.98</v>
      </c>
      <c r="CD287" s="14">
        <f>+INDEX('Monthy Targets'!Z:Z,MATCH(FY2018_ALL_Targets!$B287,'Monthy Targets'!$B:$B,0))</f>
        <v>3.98</v>
      </c>
      <c r="CE287" s="14">
        <f>+INDEX('Monthy Targets'!AA:AA,MATCH(FY2018_ALL_Targets!$B287,'Monthy Targets'!$B:$B,0))</f>
        <v>0</v>
      </c>
      <c r="CF287" s="14">
        <f>+INDEX('Monthy Targets'!AB:AB,MATCH(FY2018_ALL_Targets!$B287,'Monthy Targets'!$B:$B,0))</f>
        <v>0</v>
      </c>
      <c r="CG287" s="14">
        <f>+INDEX('Monthy Targets'!AC:AC,MATCH(FY2018_ALL_Targets!$B287,'Monthy Targets'!$B:$B,0))</f>
        <v>0</v>
      </c>
      <c r="CH287" s="14">
        <f>+INDEX('Monthy Targets'!AD:AD,MATCH(FY2018_ALL_Targets!$B287,'Monthy Targets'!$B:$B,0))</f>
        <v>0</v>
      </c>
      <c r="CI287" s="14">
        <f>+INDEX('Monthy Targets'!AE:AE,MATCH(FY2018_ALL_Targets!$B287,'Monthy Targets'!$B:$B,0))</f>
        <v>0</v>
      </c>
      <c r="CJ287" s="14">
        <f>+INDEX('Monthy Targets'!AF:AF,MATCH(FY2018_ALL_Targets!$B287,'Monthy Targets'!$B:$B,0))</f>
        <v>0</v>
      </c>
      <c r="CK287" s="14">
        <f>+INDEX('Monthy Targets'!AG:AG,MATCH(FY2018_ALL_Targets!$B287,'Monthy Targets'!$B:$B,0))</f>
        <v>0</v>
      </c>
      <c r="CL287" s="14">
        <v>0</v>
      </c>
      <c r="CM287" s="14">
        <v>0.27</v>
      </c>
      <c r="CN287" s="14">
        <v>0.27</v>
      </c>
      <c r="CO287" s="14">
        <v>0.27</v>
      </c>
      <c r="DB287" s="14">
        <v>0</v>
      </c>
      <c r="DC287" s="14">
        <v>0.49</v>
      </c>
      <c r="DD287" s="14">
        <v>0.49</v>
      </c>
      <c r="DE287" s="14">
        <v>0.49</v>
      </c>
      <c r="DR287" s="14">
        <v>0.67</v>
      </c>
      <c r="DV287" s="12">
        <f t="shared" si="13"/>
        <v>0</v>
      </c>
      <c r="DW287" s="12">
        <f t="shared" si="14"/>
        <v>0</v>
      </c>
      <c r="DX287" s="12">
        <f t="shared" si="12"/>
        <v>0</v>
      </c>
    </row>
    <row r="288" spans="1:128" x14ac:dyDescent="0.25">
      <c r="A288" s="293">
        <v>5126</v>
      </c>
      <c r="B288" s="293">
        <v>675680</v>
      </c>
      <c r="C288" s="293">
        <v>1026709</v>
      </c>
      <c r="D288" s="14">
        <v>1750770749</v>
      </c>
      <c r="F288" s="27" t="s">
        <v>1298</v>
      </c>
      <c r="G288" s="12" t="s">
        <v>967</v>
      </c>
      <c r="H288" s="27" t="s">
        <v>1295</v>
      </c>
      <c r="I288" s="12" t="s">
        <v>968</v>
      </c>
      <c r="J288" s="13">
        <v>0</v>
      </c>
      <c r="K288" s="13">
        <v>8.9686098654708502E-3</v>
      </c>
      <c r="L288" s="13">
        <v>0</v>
      </c>
      <c r="M288" s="13">
        <v>0.439393939393939</v>
      </c>
      <c r="N288" s="13">
        <v>3.3538610000000003E-2</v>
      </c>
      <c r="O288" s="13">
        <v>5.6668459999999997E-2</v>
      </c>
      <c r="P288" s="13">
        <v>5.2596600000000002E-3</v>
      </c>
      <c r="Q288" s="13">
        <v>0.16064707</v>
      </c>
      <c r="R288" s="13">
        <v>3.3538610000000003E-2</v>
      </c>
      <c r="S288" s="13">
        <v>5.6668459999999997E-2</v>
      </c>
      <c r="T288" s="13">
        <v>5.2596600000000002E-3</v>
      </c>
      <c r="U288" s="13">
        <v>0.43192424242424199</v>
      </c>
      <c r="V288" s="13">
        <v>3.3538610000000003E-2</v>
      </c>
      <c r="W288" s="13">
        <v>5.6668459999999997E-2</v>
      </c>
      <c r="X288" s="13">
        <v>5.2596600000000002E-3</v>
      </c>
      <c r="Y288" s="13">
        <v>0.41742424242424198</v>
      </c>
      <c r="Z288" s="13">
        <v>3.3538610000000003E-2</v>
      </c>
      <c r="AA288" s="13">
        <v>5.6668459999999997E-2</v>
      </c>
      <c r="AB288" s="13">
        <v>5.2596600000000002E-3</v>
      </c>
      <c r="AC288" s="13">
        <v>0.42445454545454497</v>
      </c>
      <c r="AD288" s="13">
        <v>3.3538610000000003E-2</v>
      </c>
      <c r="AE288" s="13">
        <v>5.6668459999999997E-2</v>
      </c>
      <c r="AF288" s="13">
        <v>5.2596600000000002E-3</v>
      </c>
      <c r="AG288" s="13">
        <v>0.395454545454545</v>
      </c>
      <c r="AH288" s="13">
        <v>3.3538610000000003E-2</v>
      </c>
      <c r="AI288" s="13">
        <v>5.6668459999999997E-2</v>
      </c>
      <c r="AJ288" s="13">
        <v>5.2596600000000002E-3</v>
      </c>
      <c r="AK288" s="13">
        <v>0.41698484848484801</v>
      </c>
      <c r="AL288" s="13">
        <v>3.3538610000000003E-2</v>
      </c>
      <c r="AM288" s="13">
        <v>5.6668459999999997E-2</v>
      </c>
      <c r="AN288" s="13">
        <v>5.2596600000000002E-3</v>
      </c>
      <c r="AO288" s="13">
        <v>0.37348484848484798</v>
      </c>
      <c r="AP288" s="13">
        <v>3.3538610000000003E-2</v>
      </c>
      <c r="AQ288" s="13">
        <v>5.6668459999999997E-2</v>
      </c>
      <c r="AR288" s="13">
        <v>5.2596600000000002E-3</v>
      </c>
      <c r="AS288" s="13">
        <v>0.40863636363636402</v>
      </c>
      <c r="AT288" s="13">
        <v>3.3538610000000003E-2</v>
      </c>
      <c r="AU288" s="13">
        <v>5.6668459999999997E-2</v>
      </c>
      <c r="AV288" s="13">
        <v>5.2596600000000002E-3</v>
      </c>
      <c r="AW288" s="13">
        <v>0.351515151515152</v>
      </c>
      <c r="AX288" s="13">
        <v>1.35135135135135E-2</v>
      </c>
      <c r="AY288" s="13">
        <v>4.08163265306122E-2</v>
      </c>
      <c r="AZ288" s="13">
        <v>0</v>
      </c>
      <c r="BA288" s="13">
        <v>0.32758620689655199</v>
      </c>
      <c r="BB288" s="13"/>
      <c r="BC288" s="13"/>
      <c r="BD288" s="13"/>
      <c r="BE288" s="13"/>
      <c r="BF288" s="13"/>
      <c r="BG288" s="13"/>
      <c r="BH288" s="13"/>
      <c r="BI288" s="13"/>
      <c r="BJ288" s="13"/>
      <c r="BK288" s="13"/>
      <c r="BL288" s="13"/>
      <c r="BM288" s="13"/>
      <c r="BN288" s="13"/>
      <c r="BO288" s="13"/>
      <c r="BP288" s="13"/>
      <c r="BQ288" s="13"/>
      <c r="BR288" s="13"/>
      <c r="BS288" s="13"/>
      <c r="BT288" s="13"/>
      <c r="BU288" s="13"/>
      <c r="BV288" s="13"/>
      <c r="BW288" s="13"/>
      <c r="BX288" s="13"/>
      <c r="BY288" s="13"/>
      <c r="BZ288" s="14">
        <f>+INDEX('Monthy Targets'!V:V,MATCH(FY2018_ALL_Targets!$B288,'Monthy Targets'!$B:$B,0))</f>
        <v>9.57</v>
      </c>
      <c r="CA288" s="14">
        <f>+INDEX('Monthy Targets'!W:W,MATCH(FY2018_ALL_Targets!$B288,'Monthy Targets'!$B:$B,0))</f>
        <v>9.57</v>
      </c>
      <c r="CB288" s="14">
        <f>+INDEX('Monthy Targets'!X:X,MATCH(FY2018_ALL_Targets!$B288,'Monthy Targets'!$B:$B,0))</f>
        <v>9.57</v>
      </c>
      <c r="CC288" s="14">
        <f>+INDEX('Monthy Targets'!Y:Y,MATCH(FY2018_ALL_Targets!$B288,'Monthy Targets'!$B:$B,0))</f>
        <v>9.57</v>
      </c>
      <c r="CD288" s="14">
        <f>+INDEX('Monthy Targets'!Z:Z,MATCH(FY2018_ALL_Targets!$B288,'Monthy Targets'!$B:$B,0))</f>
        <v>9.57</v>
      </c>
      <c r="CE288" s="14">
        <f>+INDEX('Monthy Targets'!AA:AA,MATCH(FY2018_ALL_Targets!$B288,'Monthy Targets'!$B:$B,0))</f>
        <v>0</v>
      </c>
      <c r="CF288" s="14">
        <f>+INDEX('Monthy Targets'!AB:AB,MATCH(FY2018_ALL_Targets!$B288,'Monthy Targets'!$B:$B,0))</f>
        <v>0</v>
      </c>
      <c r="CG288" s="14">
        <f>+INDEX('Monthy Targets'!AC:AC,MATCH(FY2018_ALL_Targets!$B288,'Monthy Targets'!$B:$B,0))</f>
        <v>0</v>
      </c>
      <c r="CH288" s="14">
        <f>+INDEX('Monthy Targets'!AD:AD,MATCH(FY2018_ALL_Targets!$B288,'Monthy Targets'!$B:$B,0))</f>
        <v>0</v>
      </c>
      <c r="CI288" s="14">
        <f>+INDEX('Monthy Targets'!AE:AE,MATCH(FY2018_ALL_Targets!$B288,'Monthy Targets'!$B:$B,0))</f>
        <v>0</v>
      </c>
      <c r="CJ288" s="14">
        <f>+INDEX('Monthy Targets'!AF:AF,MATCH(FY2018_ALL_Targets!$B288,'Monthy Targets'!$B:$B,0))</f>
        <v>0</v>
      </c>
      <c r="CK288" s="14">
        <f>+INDEX('Monthy Targets'!AG:AG,MATCH(FY2018_ALL_Targets!$B288,'Monthy Targets'!$B:$B,0))</f>
        <v>0</v>
      </c>
      <c r="CL288" s="14">
        <v>0.64</v>
      </c>
      <c r="CM288" s="14">
        <v>0.64</v>
      </c>
      <c r="CN288" s="14">
        <v>0.64</v>
      </c>
      <c r="CO288" s="14">
        <v>0.64</v>
      </c>
      <c r="DB288" s="14">
        <v>1.18</v>
      </c>
      <c r="DC288" s="14">
        <v>1.18</v>
      </c>
      <c r="DD288" s="14">
        <v>1.18</v>
      </c>
      <c r="DE288" s="14">
        <v>1.18</v>
      </c>
      <c r="DR288" s="14">
        <v>1.8</v>
      </c>
      <c r="DV288" s="12">
        <f t="shared" si="13"/>
        <v>0</v>
      </c>
      <c r="DW288" s="12">
        <f t="shared" si="14"/>
        <v>0</v>
      </c>
      <c r="DX288" s="12">
        <f t="shared" si="12"/>
        <v>0</v>
      </c>
    </row>
    <row r="289" spans="1:128" x14ac:dyDescent="0.25">
      <c r="A289" s="293">
        <v>4900</v>
      </c>
      <c r="B289" s="293">
        <v>675681</v>
      </c>
      <c r="C289" s="293">
        <v>490001</v>
      </c>
      <c r="D289" s="14">
        <v>1609945708</v>
      </c>
      <c r="F289" s="27" t="s">
        <v>1258</v>
      </c>
      <c r="G289" s="12" t="s">
        <v>294</v>
      </c>
      <c r="H289" s="27" t="s">
        <v>1354</v>
      </c>
      <c r="I289" s="12" t="s">
        <v>295</v>
      </c>
      <c r="J289" s="13">
        <v>6.7164179104477598E-2</v>
      </c>
      <c r="K289" s="13">
        <v>5.6818181818181802E-2</v>
      </c>
      <c r="L289" s="13">
        <v>0</v>
      </c>
      <c r="M289" s="13">
        <v>0.19047619047618999</v>
      </c>
      <c r="N289" s="13">
        <v>3.3538610000000003E-2</v>
      </c>
      <c r="O289" s="13">
        <v>5.6668459999999997E-2</v>
      </c>
      <c r="P289" s="13">
        <v>5.2596600000000002E-3</v>
      </c>
      <c r="Q289" s="13">
        <v>0.16064707</v>
      </c>
      <c r="R289" s="13">
        <v>6.6022388059701495E-2</v>
      </c>
      <c r="S289" s="13">
        <v>5.6668459999999997E-2</v>
      </c>
      <c r="T289" s="13">
        <v>5.2596600000000002E-3</v>
      </c>
      <c r="U289" s="13">
        <v>0.18723809523809501</v>
      </c>
      <c r="V289" s="13">
        <v>6.3805970149253696E-2</v>
      </c>
      <c r="W289" s="13">
        <v>5.6668459999999997E-2</v>
      </c>
      <c r="X289" s="13">
        <v>5.2596600000000002E-3</v>
      </c>
      <c r="Y289" s="13">
        <v>0.180952380952381</v>
      </c>
      <c r="Z289" s="13">
        <v>6.4880597014925406E-2</v>
      </c>
      <c r="AA289" s="13">
        <v>5.6668459999999997E-2</v>
      </c>
      <c r="AB289" s="13">
        <v>5.2596600000000002E-3</v>
      </c>
      <c r="AC289" s="13">
        <v>0.184</v>
      </c>
      <c r="AD289" s="13">
        <v>6.0447761194029899E-2</v>
      </c>
      <c r="AE289" s="13">
        <v>5.6668459999999997E-2</v>
      </c>
      <c r="AF289" s="13">
        <v>5.2596600000000002E-3</v>
      </c>
      <c r="AG289" s="13">
        <v>0.17142857142857101</v>
      </c>
      <c r="AH289" s="13">
        <v>6.3738805970149207E-2</v>
      </c>
      <c r="AI289" s="13">
        <v>5.6668459999999997E-2</v>
      </c>
      <c r="AJ289" s="13">
        <v>5.2596600000000002E-3</v>
      </c>
      <c r="AK289" s="13">
        <v>0.18076190476190501</v>
      </c>
      <c r="AL289" s="13">
        <v>5.7089552238805998E-2</v>
      </c>
      <c r="AM289" s="13">
        <v>5.6668459999999997E-2</v>
      </c>
      <c r="AN289" s="13">
        <v>5.2596600000000002E-3</v>
      </c>
      <c r="AO289" s="13">
        <v>0.161904761904762</v>
      </c>
      <c r="AP289" s="13">
        <v>6.2462686567164201E-2</v>
      </c>
      <c r="AQ289" s="13">
        <v>5.6668459999999997E-2</v>
      </c>
      <c r="AR289" s="13">
        <v>5.2596600000000002E-3</v>
      </c>
      <c r="AS289" s="13">
        <v>0.17714285714285699</v>
      </c>
      <c r="AT289" s="13">
        <v>5.3731343283582103E-2</v>
      </c>
      <c r="AU289" s="13">
        <v>5.6668459999999997E-2</v>
      </c>
      <c r="AV289" s="13">
        <v>5.2596600000000002E-3</v>
      </c>
      <c r="AW289" s="13">
        <v>0.16064707</v>
      </c>
      <c r="AX289" s="13">
        <v>6.0606060606060601E-2</v>
      </c>
      <c r="AY289" s="13" t="s">
        <v>3345</v>
      </c>
      <c r="AZ289" s="13">
        <v>0</v>
      </c>
      <c r="BA289" s="13">
        <v>0.21875</v>
      </c>
      <c r="BB289" s="13"/>
      <c r="BC289" s="13"/>
      <c r="BD289" s="13"/>
      <c r="BE289" s="13"/>
      <c r="BF289" s="13"/>
      <c r="BG289" s="13"/>
      <c r="BH289" s="13"/>
      <c r="BI289" s="13"/>
      <c r="BJ289" s="13"/>
      <c r="BK289" s="13"/>
      <c r="BL289" s="13"/>
      <c r="BM289" s="13"/>
      <c r="BN289" s="13"/>
      <c r="BO289" s="13"/>
      <c r="BP289" s="13"/>
      <c r="BQ289" s="13"/>
      <c r="BR289" s="13"/>
      <c r="BS289" s="13"/>
      <c r="BT289" s="13"/>
      <c r="BU289" s="13"/>
      <c r="BV289" s="13"/>
      <c r="BW289" s="13"/>
      <c r="BX289" s="13"/>
      <c r="BY289" s="13"/>
      <c r="BZ289" s="14">
        <f>+INDEX('Monthy Targets'!V:V,MATCH(FY2018_ALL_Targets!$B289,'Monthy Targets'!$B:$B,0))</f>
        <v>2.13</v>
      </c>
      <c r="CA289" s="14">
        <f>+INDEX('Monthy Targets'!W:W,MATCH(FY2018_ALL_Targets!$B289,'Monthy Targets'!$B:$B,0))</f>
        <v>2.13</v>
      </c>
      <c r="CB289" s="14">
        <f>+INDEX('Monthy Targets'!X:X,MATCH(FY2018_ALL_Targets!$B289,'Monthy Targets'!$B:$B,0))</f>
        <v>2.13</v>
      </c>
      <c r="CC289" s="14">
        <f>+INDEX('Monthy Targets'!Y:Y,MATCH(FY2018_ALL_Targets!$B289,'Monthy Targets'!$B:$B,0))</f>
        <v>2.13</v>
      </c>
      <c r="CD289" s="14">
        <f>+INDEX('Monthy Targets'!Z:Z,MATCH(FY2018_ALL_Targets!$B289,'Monthy Targets'!$B:$B,0))</f>
        <v>2.13</v>
      </c>
      <c r="CE289" s="14">
        <f>+INDEX('Monthy Targets'!AA:AA,MATCH(FY2018_ALL_Targets!$B289,'Monthy Targets'!$B:$B,0))</f>
        <v>0</v>
      </c>
      <c r="CF289" s="14">
        <f>+INDEX('Monthy Targets'!AB:AB,MATCH(FY2018_ALL_Targets!$B289,'Monthy Targets'!$B:$B,0))</f>
        <v>0</v>
      </c>
      <c r="CG289" s="14">
        <f>+INDEX('Monthy Targets'!AC:AC,MATCH(FY2018_ALL_Targets!$B289,'Monthy Targets'!$B:$B,0))</f>
        <v>0</v>
      </c>
      <c r="CH289" s="14">
        <f>+INDEX('Monthy Targets'!AD:AD,MATCH(FY2018_ALL_Targets!$B289,'Monthy Targets'!$B:$B,0))</f>
        <v>0</v>
      </c>
      <c r="CI289" s="14">
        <f>+INDEX('Monthy Targets'!AE:AE,MATCH(FY2018_ALL_Targets!$B289,'Monthy Targets'!$B:$B,0))</f>
        <v>0</v>
      </c>
      <c r="CJ289" s="14">
        <f>+INDEX('Monthy Targets'!AF:AF,MATCH(FY2018_ALL_Targets!$B289,'Monthy Targets'!$B:$B,0))</f>
        <v>0</v>
      </c>
      <c r="CK289" s="14">
        <f>+INDEX('Monthy Targets'!AG:AG,MATCH(FY2018_ALL_Targets!$B289,'Monthy Targets'!$B:$B,0))</f>
        <v>0</v>
      </c>
      <c r="CL289" s="14">
        <v>0.14000000000000001</v>
      </c>
      <c r="CM289" s="14">
        <v>0.14000000000000001</v>
      </c>
      <c r="CN289" s="14">
        <v>0.14000000000000001</v>
      </c>
      <c r="CO289" s="14">
        <v>0</v>
      </c>
      <c r="DB289" s="14">
        <v>0.26</v>
      </c>
      <c r="DC289" s="14">
        <v>0.26</v>
      </c>
      <c r="DD289" s="14">
        <v>0.26</v>
      </c>
      <c r="DE289" s="14">
        <v>0</v>
      </c>
      <c r="DR289" s="14">
        <v>0.36</v>
      </c>
      <c r="DV289" s="12">
        <f t="shared" si="13"/>
        <v>0</v>
      </c>
      <c r="DW289" s="12">
        <f t="shared" si="14"/>
        <v>0</v>
      </c>
      <c r="DX289" s="12">
        <f t="shared" si="12"/>
        <v>0</v>
      </c>
    </row>
    <row r="290" spans="1:128" x14ac:dyDescent="0.25">
      <c r="A290" s="293">
        <v>4593</v>
      </c>
      <c r="B290" s="293">
        <v>675695</v>
      </c>
      <c r="C290" s="293">
        <v>1026457</v>
      </c>
      <c r="D290" s="14">
        <v>1326141557</v>
      </c>
      <c r="F290" s="27" t="s">
        <v>1277</v>
      </c>
      <c r="G290" s="12" t="s">
        <v>738</v>
      </c>
      <c r="H290" s="27" t="s">
        <v>1371</v>
      </c>
      <c r="I290" s="12" t="s">
        <v>739</v>
      </c>
      <c r="J290" s="13">
        <v>7.8125E-3</v>
      </c>
      <c r="K290" s="13">
        <v>0</v>
      </c>
      <c r="L290" s="13">
        <v>0</v>
      </c>
      <c r="M290" s="13">
        <v>0.101694915254237</v>
      </c>
      <c r="N290" s="13">
        <v>3.3538610000000003E-2</v>
      </c>
      <c r="O290" s="13">
        <v>5.6668459999999997E-2</v>
      </c>
      <c r="P290" s="13">
        <v>5.2596600000000002E-3</v>
      </c>
      <c r="Q290" s="13">
        <v>0.16064707</v>
      </c>
      <c r="R290" s="13">
        <v>3.3538610000000003E-2</v>
      </c>
      <c r="S290" s="13">
        <v>5.6668459999999997E-2</v>
      </c>
      <c r="T290" s="13">
        <v>5.2596600000000002E-3</v>
      </c>
      <c r="U290" s="13">
        <v>0.16064707</v>
      </c>
      <c r="V290" s="13">
        <v>3.3538610000000003E-2</v>
      </c>
      <c r="W290" s="13">
        <v>5.6668459999999997E-2</v>
      </c>
      <c r="X290" s="13">
        <v>5.2596600000000002E-3</v>
      </c>
      <c r="Y290" s="13">
        <v>0.16064707</v>
      </c>
      <c r="Z290" s="13">
        <v>3.3538610000000003E-2</v>
      </c>
      <c r="AA290" s="13">
        <v>5.6668459999999997E-2</v>
      </c>
      <c r="AB290" s="13">
        <v>5.2596600000000002E-3</v>
      </c>
      <c r="AC290" s="13">
        <v>0.16064707</v>
      </c>
      <c r="AD290" s="13">
        <v>3.3538610000000003E-2</v>
      </c>
      <c r="AE290" s="13">
        <v>5.6668459999999997E-2</v>
      </c>
      <c r="AF290" s="13">
        <v>5.2596600000000002E-3</v>
      </c>
      <c r="AG290" s="13">
        <v>0.16064707</v>
      </c>
      <c r="AH290" s="13">
        <v>3.3538610000000003E-2</v>
      </c>
      <c r="AI290" s="13">
        <v>5.6668459999999997E-2</v>
      </c>
      <c r="AJ290" s="13">
        <v>5.2596600000000002E-3</v>
      </c>
      <c r="AK290" s="13">
        <v>0.16064707</v>
      </c>
      <c r="AL290" s="13">
        <v>3.3538610000000003E-2</v>
      </c>
      <c r="AM290" s="13">
        <v>5.6668459999999997E-2</v>
      </c>
      <c r="AN290" s="13">
        <v>5.2596600000000002E-3</v>
      </c>
      <c r="AO290" s="13">
        <v>0.16064707</v>
      </c>
      <c r="AP290" s="13">
        <v>3.3538610000000003E-2</v>
      </c>
      <c r="AQ290" s="13">
        <v>5.6668459999999997E-2</v>
      </c>
      <c r="AR290" s="13">
        <v>5.2596600000000002E-3</v>
      </c>
      <c r="AS290" s="13">
        <v>0.16064707</v>
      </c>
      <c r="AT290" s="13">
        <v>3.3538610000000003E-2</v>
      </c>
      <c r="AU290" s="13">
        <v>5.6668459999999997E-2</v>
      </c>
      <c r="AV290" s="13">
        <v>5.2596600000000002E-3</v>
      </c>
      <c r="AW290" s="13">
        <v>0.16064707</v>
      </c>
      <c r="AX290" s="13">
        <v>0</v>
      </c>
      <c r="AY290" s="13">
        <v>4.3478260869565202E-2</v>
      </c>
      <c r="AZ290" s="13">
        <v>0</v>
      </c>
      <c r="BA290" s="13">
        <v>8.6956521739130405E-2</v>
      </c>
      <c r="BB290" s="13"/>
      <c r="BC290" s="13"/>
      <c r="BD290" s="13"/>
      <c r="BE290" s="13"/>
      <c r="BF290" s="13"/>
      <c r="BG290" s="13"/>
      <c r="BH290" s="13"/>
      <c r="BI290" s="13"/>
      <c r="BJ290" s="13"/>
      <c r="BK290" s="13"/>
      <c r="BL290" s="13"/>
      <c r="BM290" s="13"/>
      <c r="BN290" s="13"/>
      <c r="BO290" s="13"/>
      <c r="BP290" s="13"/>
      <c r="BQ290" s="13"/>
      <c r="BR290" s="13"/>
      <c r="BS290" s="13"/>
      <c r="BT290" s="13"/>
      <c r="BU290" s="13"/>
      <c r="BV290" s="13"/>
      <c r="BW290" s="13"/>
      <c r="BX290" s="13"/>
      <c r="BY290" s="13"/>
      <c r="BZ290" s="14">
        <f>+INDEX('Monthy Targets'!V:V,MATCH(FY2018_ALL_Targets!$B290,'Monthy Targets'!$B:$B,0))</f>
        <v>9</v>
      </c>
      <c r="CA290" s="14">
        <f>+INDEX('Monthy Targets'!W:W,MATCH(FY2018_ALL_Targets!$B290,'Monthy Targets'!$B:$B,0))</f>
        <v>9</v>
      </c>
      <c r="CB290" s="14">
        <f>+INDEX('Monthy Targets'!X:X,MATCH(FY2018_ALL_Targets!$B290,'Monthy Targets'!$B:$B,0))</f>
        <v>9</v>
      </c>
      <c r="CC290" s="14">
        <f>+INDEX('Monthy Targets'!Y:Y,MATCH(FY2018_ALL_Targets!$B290,'Monthy Targets'!$B:$B,0))</f>
        <v>9</v>
      </c>
      <c r="CD290" s="14">
        <f>+INDEX('Monthy Targets'!Z:Z,MATCH(FY2018_ALL_Targets!$B290,'Monthy Targets'!$B:$B,0))</f>
        <v>9</v>
      </c>
      <c r="CE290" s="14">
        <f>+INDEX('Monthy Targets'!AA:AA,MATCH(FY2018_ALL_Targets!$B290,'Monthy Targets'!$B:$B,0))</f>
        <v>0</v>
      </c>
      <c r="CF290" s="14">
        <f>+INDEX('Monthy Targets'!AB:AB,MATCH(FY2018_ALL_Targets!$B290,'Monthy Targets'!$B:$B,0))</f>
        <v>0</v>
      </c>
      <c r="CG290" s="14">
        <f>+INDEX('Monthy Targets'!AC:AC,MATCH(FY2018_ALL_Targets!$B290,'Monthy Targets'!$B:$B,0))</f>
        <v>0</v>
      </c>
      <c r="CH290" s="14">
        <f>+INDEX('Monthy Targets'!AD:AD,MATCH(FY2018_ALL_Targets!$B290,'Monthy Targets'!$B:$B,0))</f>
        <v>0</v>
      </c>
      <c r="CI290" s="14">
        <f>+INDEX('Monthy Targets'!AE:AE,MATCH(FY2018_ALL_Targets!$B290,'Monthy Targets'!$B:$B,0))</f>
        <v>0</v>
      </c>
      <c r="CJ290" s="14">
        <f>+INDEX('Monthy Targets'!AF:AF,MATCH(FY2018_ALL_Targets!$B290,'Monthy Targets'!$B:$B,0))</f>
        <v>0</v>
      </c>
      <c r="CK290" s="14">
        <f>+INDEX('Monthy Targets'!AG:AG,MATCH(FY2018_ALL_Targets!$B290,'Monthy Targets'!$B:$B,0))</f>
        <v>0</v>
      </c>
      <c r="CL290" s="14">
        <v>0.6</v>
      </c>
      <c r="CM290" s="14">
        <v>0.6</v>
      </c>
      <c r="CN290" s="14">
        <v>0.6</v>
      </c>
      <c r="CO290" s="14">
        <v>0.6</v>
      </c>
      <c r="DB290" s="14">
        <v>1.1100000000000001</v>
      </c>
      <c r="DC290" s="14">
        <v>1.1100000000000001</v>
      </c>
      <c r="DD290" s="14">
        <v>1.1100000000000001</v>
      </c>
      <c r="DE290" s="14">
        <v>1.1100000000000001</v>
      </c>
      <c r="DR290" s="14">
        <v>1.69</v>
      </c>
      <c r="DV290" s="12">
        <f t="shared" si="13"/>
        <v>0</v>
      </c>
      <c r="DW290" s="12">
        <f t="shared" si="14"/>
        <v>0</v>
      </c>
      <c r="DX290" s="12">
        <f t="shared" si="12"/>
        <v>0</v>
      </c>
    </row>
    <row r="291" spans="1:128" x14ac:dyDescent="0.25">
      <c r="A291" s="293">
        <v>4501</v>
      </c>
      <c r="B291" s="293">
        <v>675700</v>
      </c>
      <c r="C291" s="293">
        <v>1026275</v>
      </c>
      <c r="D291" s="14">
        <v>1396144770</v>
      </c>
      <c r="F291" s="27" t="s">
        <v>1279</v>
      </c>
      <c r="G291" s="12" t="s">
        <v>696</v>
      </c>
      <c r="H291" s="27" t="s">
        <v>1349</v>
      </c>
      <c r="I291" s="12" t="s">
        <v>697</v>
      </c>
      <c r="J291" s="13">
        <v>0</v>
      </c>
      <c r="K291" s="13">
        <v>0.06</v>
      </c>
      <c r="L291" s="13">
        <v>3.40136054421769E-3</v>
      </c>
      <c r="M291" s="13">
        <v>0.128301886792453</v>
      </c>
      <c r="N291" s="13">
        <v>3.3538610000000003E-2</v>
      </c>
      <c r="O291" s="13">
        <v>5.6668459999999997E-2</v>
      </c>
      <c r="P291" s="13">
        <v>5.2596600000000002E-3</v>
      </c>
      <c r="Q291" s="13">
        <v>0.16064707</v>
      </c>
      <c r="R291" s="13">
        <v>3.3538610000000003E-2</v>
      </c>
      <c r="S291" s="13">
        <v>5.8979999999999998E-2</v>
      </c>
      <c r="T291" s="13">
        <v>5.2596600000000002E-3</v>
      </c>
      <c r="U291" s="13">
        <v>0.16064707</v>
      </c>
      <c r="V291" s="13">
        <v>3.3538610000000003E-2</v>
      </c>
      <c r="W291" s="13">
        <v>5.7000000000000002E-2</v>
      </c>
      <c r="X291" s="13">
        <v>5.2596600000000002E-3</v>
      </c>
      <c r="Y291" s="13">
        <v>0.16064707</v>
      </c>
      <c r="Z291" s="13">
        <v>3.3538610000000003E-2</v>
      </c>
      <c r="AA291" s="13">
        <v>5.7959999999999998E-2</v>
      </c>
      <c r="AB291" s="13">
        <v>5.2596600000000002E-3</v>
      </c>
      <c r="AC291" s="13">
        <v>0.16064707</v>
      </c>
      <c r="AD291" s="13">
        <v>3.3538610000000003E-2</v>
      </c>
      <c r="AE291" s="13">
        <v>5.6668459999999997E-2</v>
      </c>
      <c r="AF291" s="13">
        <v>5.2596600000000002E-3</v>
      </c>
      <c r="AG291" s="13">
        <v>0.16064707</v>
      </c>
      <c r="AH291" s="13">
        <v>3.3538610000000003E-2</v>
      </c>
      <c r="AI291" s="13">
        <v>5.6939999999999998E-2</v>
      </c>
      <c r="AJ291" s="13">
        <v>5.2596600000000002E-3</v>
      </c>
      <c r="AK291" s="13">
        <v>0.16064707</v>
      </c>
      <c r="AL291" s="13">
        <v>3.3538610000000003E-2</v>
      </c>
      <c r="AM291" s="13">
        <v>5.6668459999999997E-2</v>
      </c>
      <c r="AN291" s="13">
        <v>5.2596600000000002E-3</v>
      </c>
      <c r="AO291" s="13">
        <v>0.16064707</v>
      </c>
      <c r="AP291" s="13">
        <v>3.3538610000000003E-2</v>
      </c>
      <c r="AQ291" s="13">
        <v>5.6668459999999997E-2</v>
      </c>
      <c r="AR291" s="13">
        <v>5.2596600000000002E-3</v>
      </c>
      <c r="AS291" s="13">
        <v>0.16064707</v>
      </c>
      <c r="AT291" s="13">
        <v>3.3538610000000003E-2</v>
      </c>
      <c r="AU291" s="13">
        <v>5.6668459999999997E-2</v>
      </c>
      <c r="AV291" s="13">
        <v>5.2596600000000002E-3</v>
      </c>
      <c r="AW291" s="13">
        <v>0.16064707</v>
      </c>
      <c r="AX291" s="13">
        <v>6.02409638554217E-2</v>
      </c>
      <c r="AY291" s="13">
        <v>0.11111111111111099</v>
      </c>
      <c r="AZ291" s="13">
        <v>0</v>
      </c>
      <c r="BA291" s="13">
        <v>0.14864864864864899</v>
      </c>
      <c r="BB291" s="13"/>
      <c r="BC291" s="13"/>
      <c r="BD291" s="13"/>
      <c r="BE291" s="13"/>
      <c r="BF291" s="13"/>
      <c r="BG291" s="13"/>
      <c r="BH291" s="13"/>
      <c r="BI291" s="13"/>
      <c r="BJ291" s="13"/>
      <c r="BK291" s="13"/>
      <c r="BL291" s="13"/>
      <c r="BM291" s="13"/>
      <c r="BN291" s="13"/>
      <c r="BO291" s="13"/>
      <c r="BP291" s="13"/>
      <c r="BQ291" s="13"/>
      <c r="BR291" s="13"/>
      <c r="BS291" s="13"/>
      <c r="BT291" s="13"/>
      <c r="BU291" s="13"/>
      <c r="BV291" s="13"/>
      <c r="BW291" s="13"/>
      <c r="BX291" s="13"/>
      <c r="BY291" s="13"/>
      <c r="BZ291" s="14">
        <f>+INDEX('Monthy Targets'!V:V,MATCH(FY2018_ALL_Targets!$B291,'Monthy Targets'!$B:$B,0))</f>
        <v>5.74</v>
      </c>
      <c r="CA291" s="14">
        <f>+INDEX('Monthy Targets'!W:W,MATCH(FY2018_ALL_Targets!$B291,'Monthy Targets'!$B:$B,0))</f>
        <v>5.74</v>
      </c>
      <c r="CB291" s="14">
        <f>+INDEX('Monthy Targets'!X:X,MATCH(FY2018_ALL_Targets!$B291,'Monthy Targets'!$B:$B,0))</f>
        <v>5.74</v>
      </c>
      <c r="CC291" s="14">
        <f>+INDEX('Monthy Targets'!Y:Y,MATCH(FY2018_ALL_Targets!$B291,'Monthy Targets'!$B:$B,0))</f>
        <v>5.74</v>
      </c>
      <c r="CD291" s="14">
        <f>+INDEX('Monthy Targets'!Z:Z,MATCH(FY2018_ALL_Targets!$B291,'Monthy Targets'!$B:$B,0))</f>
        <v>5.74</v>
      </c>
      <c r="CE291" s="14">
        <f>+INDEX('Monthy Targets'!AA:AA,MATCH(FY2018_ALL_Targets!$B291,'Monthy Targets'!$B:$B,0))</f>
        <v>0</v>
      </c>
      <c r="CF291" s="14">
        <f>+INDEX('Monthy Targets'!AB:AB,MATCH(FY2018_ALL_Targets!$B291,'Monthy Targets'!$B:$B,0))</f>
        <v>0</v>
      </c>
      <c r="CG291" s="14">
        <f>+INDEX('Monthy Targets'!AC:AC,MATCH(FY2018_ALL_Targets!$B291,'Monthy Targets'!$B:$B,0))</f>
        <v>0</v>
      </c>
      <c r="CH291" s="14">
        <f>+INDEX('Monthy Targets'!AD:AD,MATCH(FY2018_ALL_Targets!$B291,'Monthy Targets'!$B:$B,0))</f>
        <v>0</v>
      </c>
      <c r="CI291" s="14">
        <f>+INDEX('Monthy Targets'!AE:AE,MATCH(FY2018_ALL_Targets!$B291,'Monthy Targets'!$B:$B,0))</f>
        <v>0</v>
      </c>
      <c r="CJ291" s="14">
        <f>+INDEX('Monthy Targets'!AF:AF,MATCH(FY2018_ALL_Targets!$B291,'Monthy Targets'!$B:$B,0))</f>
        <v>0</v>
      </c>
      <c r="CK291" s="14">
        <f>+INDEX('Monthy Targets'!AG:AG,MATCH(FY2018_ALL_Targets!$B291,'Monthy Targets'!$B:$B,0))</f>
        <v>0</v>
      </c>
      <c r="CL291" s="14">
        <v>0</v>
      </c>
      <c r="CM291" s="14">
        <v>0</v>
      </c>
      <c r="CN291" s="14">
        <v>0.38</v>
      </c>
      <c r="CO291" s="14">
        <v>0.38</v>
      </c>
      <c r="DB291" s="14">
        <v>0</v>
      </c>
      <c r="DC291" s="14">
        <v>0</v>
      </c>
      <c r="DD291" s="14">
        <v>0.71</v>
      </c>
      <c r="DE291" s="14">
        <v>0.71</v>
      </c>
      <c r="DR291" s="14">
        <v>0.85</v>
      </c>
      <c r="DV291" s="12">
        <f t="shared" si="13"/>
        <v>0</v>
      </c>
      <c r="DW291" s="12">
        <f t="shared" si="14"/>
        <v>0</v>
      </c>
      <c r="DX291" s="12">
        <f t="shared" si="12"/>
        <v>0</v>
      </c>
    </row>
    <row r="292" spans="1:128" x14ac:dyDescent="0.25">
      <c r="A292" s="293">
        <v>5148</v>
      </c>
      <c r="B292" s="293">
        <v>675702</v>
      </c>
      <c r="C292" s="293">
        <v>1026710</v>
      </c>
      <c r="D292" s="14">
        <v>1144619701</v>
      </c>
      <c r="F292" s="27" t="s">
        <v>1298</v>
      </c>
      <c r="G292" s="12" t="s">
        <v>981</v>
      </c>
      <c r="H292" s="27" t="s">
        <v>1295</v>
      </c>
      <c r="I292" s="12" t="s">
        <v>982</v>
      </c>
      <c r="J292" s="13">
        <v>0</v>
      </c>
      <c r="K292" s="13">
        <v>7.8313253012048195E-2</v>
      </c>
      <c r="L292" s="13">
        <v>0</v>
      </c>
      <c r="M292" s="13">
        <v>0.161157024793388</v>
      </c>
      <c r="N292" s="13">
        <v>3.3538610000000003E-2</v>
      </c>
      <c r="O292" s="13">
        <v>5.6668459999999997E-2</v>
      </c>
      <c r="P292" s="13">
        <v>5.2596600000000002E-3</v>
      </c>
      <c r="Q292" s="13">
        <v>0.16064707</v>
      </c>
      <c r="R292" s="13">
        <v>3.3538610000000003E-2</v>
      </c>
      <c r="S292" s="13">
        <v>7.6981927710843404E-2</v>
      </c>
      <c r="T292" s="13">
        <v>5.2596600000000002E-3</v>
      </c>
      <c r="U292" s="13">
        <v>0.16064707</v>
      </c>
      <c r="V292" s="13">
        <v>3.3538610000000003E-2</v>
      </c>
      <c r="W292" s="13">
        <v>7.4397590361445803E-2</v>
      </c>
      <c r="X292" s="13">
        <v>5.2596600000000002E-3</v>
      </c>
      <c r="Y292" s="13">
        <v>0.16064707</v>
      </c>
      <c r="Z292" s="13">
        <v>3.3538610000000003E-2</v>
      </c>
      <c r="AA292" s="13">
        <v>7.5650602409638598E-2</v>
      </c>
      <c r="AB292" s="13">
        <v>5.2596600000000002E-3</v>
      </c>
      <c r="AC292" s="13">
        <v>0.16064707</v>
      </c>
      <c r="AD292" s="13">
        <v>3.3538610000000003E-2</v>
      </c>
      <c r="AE292" s="13">
        <v>7.0481927710843398E-2</v>
      </c>
      <c r="AF292" s="13">
        <v>5.2596600000000002E-3</v>
      </c>
      <c r="AG292" s="13">
        <v>0.16064707</v>
      </c>
      <c r="AH292" s="13">
        <v>3.3538610000000003E-2</v>
      </c>
      <c r="AI292" s="13">
        <v>7.4319277108433696E-2</v>
      </c>
      <c r="AJ292" s="13">
        <v>5.2596600000000002E-3</v>
      </c>
      <c r="AK292" s="13">
        <v>0.16064707</v>
      </c>
      <c r="AL292" s="13">
        <v>3.3538610000000003E-2</v>
      </c>
      <c r="AM292" s="13">
        <v>6.6566265060241006E-2</v>
      </c>
      <c r="AN292" s="13">
        <v>5.2596600000000002E-3</v>
      </c>
      <c r="AO292" s="13">
        <v>0.16064707</v>
      </c>
      <c r="AP292" s="13">
        <v>3.3538610000000003E-2</v>
      </c>
      <c r="AQ292" s="13">
        <v>7.28313253012048E-2</v>
      </c>
      <c r="AR292" s="13">
        <v>5.2596600000000002E-3</v>
      </c>
      <c r="AS292" s="13">
        <v>0.16064707</v>
      </c>
      <c r="AT292" s="13">
        <v>3.3538610000000003E-2</v>
      </c>
      <c r="AU292" s="13">
        <v>6.26506024096386E-2</v>
      </c>
      <c r="AV292" s="13">
        <v>5.2596600000000002E-3</v>
      </c>
      <c r="AW292" s="13">
        <v>0.16064707</v>
      </c>
      <c r="AX292" s="13">
        <v>1.58730158730159E-2</v>
      </c>
      <c r="AY292" s="13">
        <v>7.1428571428571397E-2</v>
      </c>
      <c r="AZ292" s="13">
        <v>0</v>
      </c>
      <c r="BA292" s="13">
        <v>0.15686274509803899</v>
      </c>
      <c r="BB292" s="13"/>
      <c r="BC292" s="13"/>
      <c r="BD292" s="13"/>
      <c r="BE292" s="13"/>
      <c r="BF292" s="13"/>
      <c r="BG292" s="13"/>
      <c r="BH292" s="13"/>
      <c r="BI292" s="13"/>
      <c r="BJ292" s="13"/>
      <c r="BK292" s="13"/>
      <c r="BL292" s="13"/>
      <c r="BM292" s="13"/>
      <c r="BN292" s="13"/>
      <c r="BO292" s="13"/>
      <c r="BP292" s="13"/>
      <c r="BQ292" s="13"/>
      <c r="BR292" s="13"/>
      <c r="BS292" s="13"/>
      <c r="BT292" s="13"/>
      <c r="BU292" s="13"/>
      <c r="BV292" s="13"/>
      <c r="BW292" s="13"/>
      <c r="BX292" s="13"/>
      <c r="BY292" s="13"/>
      <c r="BZ292" s="14">
        <f>+INDEX('Monthy Targets'!V:V,MATCH(FY2018_ALL_Targets!$B292,'Monthy Targets'!$B:$B,0))</f>
        <v>9.69</v>
      </c>
      <c r="CA292" s="14">
        <f>+INDEX('Monthy Targets'!W:W,MATCH(FY2018_ALL_Targets!$B292,'Monthy Targets'!$B:$B,0))</f>
        <v>9.69</v>
      </c>
      <c r="CB292" s="14">
        <f>+INDEX('Monthy Targets'!X:X,MATCH(FY2018_ALL_Targets!$B292,'Monthy Targets'!$B:$B,0))</f>
        <v>9.69</v>
      </c>
      <c r="CC292" s="14">
        <f>+INDEX('Monthy Targets'!Y:Y,MATCH(FY2018_ALL_Targets!$B292,'Monthy Targets'!$B:$B,0))</f>
        <v>9.69</v>
      </c>
      <c r="CD292" s="14">
        <f>+INDEX('Monthy Targets'!Z:Z,MATCH(FY2018_ALL_Targets!$B292,'Monthy Targets'!$B:$B,0))</f>
        <v>9.69</v>
      </c>
      <c r="CE292" s="14">
        <f>+INDEX('Monthy Targets'!AA:AA,MATCH(FY2018_ALL_Targets!$B292,'Monthy Targets'!$B:$B,0))</f>
        <v>0</v>
      </c>
      <c r="CF292" s="14">
        <f>+INDEX('Monthy Targets'!AB:AB,MATCH(FY2018_ALL_Targets!$B292,'Monthy Targets'!$B:$B,0))</f>
        <v>0</v>
      </c>
      <c r="CG292" s="14">
        <f>+INDEX('Monthy Targets'!AC:AC,MATCH(FY2018_ALL_Targets!$B292,'Monthy Targets'!$B:$B,0))</f>
        <v>0</v>
      </c>
      <c r="CH292" s="14">
        <f>+INDEX('Monthy Targets'!AD:AD,MATCH(FY2018_ALL_Targets!$B292,'Monthy Targets'!$B:$B,0))</f>
        <v>0</v>
      </c>
      <c r="CI292" s="14">
        <f>+INDEX('Monthy Targets'!AE:AE,MATCH(FY2018_ALL_Targets!$B292,'Monthy Targets'!$B:$B,0))</f>
        <v>0</v>
      </c>
      <c r="CJ292" s="14">
        <f>+INDEX('Monthy Targets'!AF:AF,MATCH(FY2018_ALL_Targets!$B292,'Monthy Targets'!$B:$B,0))</f>
        <v>0</v>
      </c>
      <c r="CK292" s="14">
        <f>+INDEX('Monthy Targets'!AG:AG,MATCH(FY2018_ALL_Targets!$B292,'Monthy Targets'!$B:$B,0))</f>
        <v>0</v>
      </c>
      <c r="CL292" s="14">
        <v>0.64</v>
      </c>
      <c r="CM292" s="14">
        <v>0.64</v>
      </c>
      <c r="CN292" s="14">
        <v>0.64</v>
      </c>
      <c r="CO292" s="14">
        <v>0.64</v>
      </c>
      <c r="DB292" s="14">
        <v>1.2</v>
      </c>
      <c r="DC292" s="14">
        <v>1.2</v>
      </c>
      <c r="DD292" s="14">
        <v>1.2</v>
      </c>
      <c r="DE292" s="14">
        <v>1.2</v>
      </c>
      <c r="DR292" s="14">
        <v>1.82</v>
      </c>
      <c r="DV292" s="12">
        <f t="shared" si="13"/>
        <v>0</v>
      </c>
      <c r="DW292" s="12">
        <f t="shared" si="14"/>
        <v>0</v>
      </c>
      <c r="DX292" s="12">
        <f t="shared" si="12"/>
        <v>0</v>
      </c>
    </row>
    <row r="293" spans="1:128" x14ac:dyDescent="0.25">
      <c r="A293" s="293">
        <v>5349</v>
      </c>
      <c r="B293" s="293">
        <v>675703</v>
      </c>
      <c r="C293" s="293">
        <v>1001911</v>
      </c>
      <c r="D293" s="14">
        <v>1407817273</v>
      </c>
      <c r="F293" s="27" t="s">
        <v>1293</v>
      </c>
      <c r="G293" s="12" t="s">
        <v>1111</v>
      </c>
      <c r="H293" s="27" t="s">
        <v>1355</v>
      </c>
      <c r="I293" s="12" t="s">
        <v>1112</v>
      </c>
      <c r="J293" s="13">
        <v>1.7910447761194E-2</v>
      </c>
      <c r="K293" s="13">
        <v>1.3953488372093001E-2</v>
      </c>
      <c r="L293" s="13">
        <v>0</v>
      </c>
      <c r="M293" s="13">
        <v>0.20317460317460301</v>
      </c>
      <c r="N293" s="13">
        <v>3.3538610000000003E-2</v>
      </c>
      <c r="O293" s="13">
        <v>5.6668459999999997E-2</v>
      </c>
      <c r="P293" s="13">
        <v>5.2596600000000002E-3</v>
      </c>
      <c r="Q293" s="13">
        <v>0.16064707</v>
      </c>
      <c r="R293" s="13">
        <v>3.3538610000000003E-2</v>
      </c>
      <c r="S293" s="13">
        <v>5.6668459999999997E-2</v>
      </c>
      <c r="T293" s="13">
        <v>5.2596600000000002E-3</v>
      </c>
      <c r="U293" s="13">
        <v>0.19972063492063499</v>
      </c>
      <c r="V293" s="13">
        <v>3.3538610000000003E-2</v>
      </c>
      <c r="W293" s="13">
        <v>5.6668459999999997E-2</v>
      </c>
      <c r="X293" s="13">
        <v>5.2596600000000002E-3</v>
      </c>
      <c r="Y293" s="13">
        <v>0.193015873015873</v>
      </c>
      <c r="Z293" s="13">
        <v>3.3538610000000003E-2</v>
      </c>
      <c r="AA293" s="13">
        <v>5.6668459999999997E-2</v>
      </c>
      <c r="AB293" s="13">
        <v>5.2596600000000002E-3</v>
      </c>
      <c r="AC293" s="13">
        <v>0.19626666666666701</v>
      </c>
      <c r="AD293" s="13">
        <v>3.3538610000000003E-2</v>
      </c>
      <c r="AE293" s="13">
        <v>5.6668459999999997E-2</v>
      </c>
      <c r="AF293" s="13">
        <v>5.2596600000000002E-3</v>
      </c>
      <c r="AG293" s="13">
        <v>0.182857142857143</v>
      </c>
      <c r="AH293" s="13">
        <v>3.3538610000000003E-2</v>
      </c>
      <c r="AI293" s="13">
        <v>5.6668459999999997E-2</v>
      </c>
      <c r="AJ293" s="13">
        <v>5.2596600000000002E-3</v>
      </c>
      <c r="AK293" s="13">
        <v>0.19281269841269799</v>
      </c>
      <c r="AL293" s="13">
        <v>3.3538610000000003E-2</v>
      </c>
      <c r="AM293" s="13">
        <v>5.6668459999999997E-2</v>
      </c>
      <c r="AN293" s="13">
        <v>5.2596600000000002E-3</v>
      </c>
      <c r="AO293" s="13">
        <v>0.17269841269841299</v>
      </c>
      <c r="AP293" s="13">
        <v>3.3538610000000003E-2</v>
      </c>
      <c r="AQ293" s="13">
        <v>5.6668459999999997E-2</v>
      </c>
      <c r="AR293" s="13">
        <v>5.2596600000000002E-3</v>
      </c>
      <c r="AS293" s="13">
        <v>0.18895238095238101</v>
      </c>
      <c r="AT293" s="13">
        <v>3.3538610000000003E-2</v>
      </c>
      <c r="AU293" s="13">
        <v>5.6668459999999997E-2</v>
      </c>
      <c r="AV293" s="13">
        <v>5.2596600000000002E-3</v>
      </c>
      <c r="AW293" s="13">
        <v>0.16253968253968301</v>
      </c>
      <c r="AX293" s="13">
        <v>5.6818181818181802E-2</v>
      </c>
      <c r="AY293" s="13">
        <v>1.1494252873563199E-2</v>
      </c>
      <c r="AZ293" s="13">
        <v>0</v>
      </c>
      <c r="BA293" s="13">
        <v>0.156626506024096</v>
      </c>
      <c r="BB293" s="13"/>
      <c r="BC293" s="13"/>
      <c r="BD293" s="13"/>
      <c r="BE293" s="13"/>
      <c r="BF293" s="13"/>
      <c r="BG293" s="13"/>
      <c r="BH293" s="13"/>
      <c r="BI293" s="13"/>
      <c r="BJ293" s="13"/>
      <c r="BK293" s="13"/>
      <c r="BL293" s="13"/>
      <c r="BM293" s="13"/>
      <c r="BN293" s="13"/>
      <c r="BO293" s="13"/>
      <c r="BP293" s="13"/>
      <c r="BQ293" s="13"/>
      <c r="BR293" s="13"/>
      <c r="BS293" s="13"/>
      <c r="BT293" s="13"/>
      <c r="BU293" s="13"/>
      <c r="BV293" s="13"/>
      <c r="BW293" s="13"/>
      <c r="BX293" s="13"/>
      <c r="BY293" s="13"/>
      <c r="BZ293" s="14">
        <f>+INDEX('Monthy Targets'!V:V,MATCH(FY2018_ALL_Targets!$B293,'Monthy Targets'!$B:$B,0))</f>
        <v>6.92</v>
      </c>
      <c r="CA293" s="14">
        <f>+INDEX('Monthy Targets'!W:W,MATCH(FY2018_ALL_Targets!$B293,'Monthy Targets'!$B:$B,0))</f>
        <v>6.92</v>
      </c>
      <c r="CB293" s="14">
        <f>+INDEX('Monthy Targets'!X:X,MATCH(FY2018_ALL_Targets!$B293,'Monthy Targets'!$B:$B,0))</f>
        <v>6.92</v>
      </c>
      <c r="CC293" s="14">
        <f>+INDEX('Monthy Targets'!Y:Y,MATCH(FY2018_ALL_Targets!$B293,'Monthy Targets'!$B:$B,0))</f>
        <v>6.92</v>
      </c>
      <c r="CD293" s="14">
        <f>+INDEX('Monthy Targets'!Z:Z,MATCH(FY2018_ALL_Targets!$B293,'Monthy Targets'!$B:$B,0))</f>
        <v>6.92</v>
      </c>
      <c r="CE293" s="14">
        <f>+INDEX('Monthy Targets'!AA:AA,MATCH(FY2018_ALL_Targets!$B293,'Monthy Targets'!$B:$B,0))</f>
        <v>0</v>
      </c>
      <c r="CF293" s="14">
        <f>+INDEX('Monthy Targets'!AB:AB,MATCH(FY2018_ALL_Targets!$B293,'Monthy Targets'!$B:$B,0))</f>
        <v>0</v>
      </c>
      <c r="CG293" s="14">
        <f>+INDEX('Monthy Targets'!AC:AC,MATCH(FY2018_ALL_Targets!$B293,'Monthy Targets'!$B:$B,0))</f>
        <v>0</v>
      </c>
      <c r="CH293" s="14">
        <f>+INDEX('Monthy Targets'!AD:AD,MATCH(FY2018_ALL_Targets!$B293,'Monthy Targets'!$B:$B,0))</f>
        <v>0</v>
      </c>
      <c r="CI293" s="14">
        <f>+INDEX('Monthy Targets'!AE:AE,MATCH(FY2018_ALL_Targets!$B293,'Monthy Targets'!$B:$B,0))</f>
        <v>0</v>
      </c>
      <c r="CJ293" s="14">
        <f>+INDEX('Monthy Targets'!AF:AF,MATCH(FY2018_ALL_Targets!$B293,'Monthy Targets'!$B:$B,0))</f>
        <v>0</v>
      </c>
      <c r="CK293" s="14">
        <f>+INDEX('Monthy Targets'!AG:AG,MATCH(FY2018_ALL_Targets!$B293,'Monthy Targets'!$B:$B,0))</f>
        <v>0</v>
      </c>
      <c r="CL293" s="14">
        <v>0</v>
      </c>
      <c r="CM293" s="14">
        <v>0.46</v>
      </c>
      <c r="CN293" s="14">
        <v>0.46</v>
      </c>
      <c r="CO293" s="14">
        <v>0.46</v>
      </c>
      <c r="DB293" s="14">
        <v>0</v>
      </c>
      <c r="DC293" s="14">
        <v>0.85</v>
      </c>
      <c r="DD293" s="14">
        <v>0.85</v>
      </c>
      <c r="DE293" s="14">
        <v>0.85</v>
      </c>
      <c r="DR293" s="14">
        <v>1.1599999999999999</v>
      </c>
      <c r="DV293" s="12">
        <f t="shared" si="13"/>
        <v>0</v>
      </c>
      <c r="DW293" s="12">
        <f t="shared" si="14"/>
        <v>0</v>
      </c>
      <c r="DX293" s="12">
        <f t="shared" si="12"/>
        <v>0</v>
      </c>
    </row>
    <row r="294" spans="1:128" x14ac:dyDescent="0.25">
      <c r="A294" s="293">
        <v>4294</v>
      </c>
      <c r="B294" s="293">
        <v>675712</v>
      </c>
      <c r="C294" s="293">
        <v>1026320</v>
      </c>
      <c r="D294" s="14">
        <v>1013310861</v>
      </c>
      <c r="F294" s="27" t="s">
        <v>1274</v>
      </c>
      <c r="G294" s="12" t="s">
        <v>190</v>
      </c>
      <c r="H294" s="27" t="s">
        <v>1355</v>
      </c>
      <c r="I294" s="12" t="s">
        <v>191</v>
      </c>
      <c r="J294" s="13">
        <v>7.03125E-2</v>
      </c>
      <c r="K294" s="13">
        <v>1.3698630136986301E-2</v>
      </c>
      <c r="L294" s="13">
        <v>1.5625E-2</v>
      </c>
      <c r="M294" s="13">
        <v>0.320754716981132</v>
      </c>
      <c r="N294" s="13">
        <v>3.3538610000000003E-2</v>
      </c>
      <c r="O294" s="13">
        <v>5.6668459999999997E-2</v>
      </c>
      <c r="P294" s="13">
        <v>5.2596600000000002E-3</v>
      </c>
      <c r="Q294" s="13">
        <v>0.16064707</v>
      </c>
      <c r="R294" s="13">
        <v>6.9117187499999996E-2</v>
      </c>
      <c r="S294" s="13">
        <v>5.6668459999999997E-2</v>
      </c>
      <c r="T294" s="13">
        <v>1.5359375E-2</v>
      </c>
      <c r="U294" s="13">
        <v>0.31530188679245302</v>
      </c>
      <c r="V294" s="13">
        <v>6.6796875000000006E-2</v>
      </c>
      <c r="W294" s="13">
        <v>5.6668459999999997E-2</v>
      </c>
      <c r="X294" s="13">
        <v>1.4843749999999999E-2</v>
      </c>
      <c r="Y294" s="13">
        <v>0.30471698113207502</v>
      </c>
      <c r="Z294" s="13">
        <v>6.7921875000000007E-2</v>
      </c>
      <c r="AA294" s="13">
        <v>5.6668459999999997E-2</v>
      </c>
      <c r="AB294" s="13">
        <v>1.509375E-2</v>
      </c>
      <c r="AC294" s="13">
        <v>0.30984905660377399</v>
      </c>
      <c r="AD294" s="13">
        <v>6.3281249999999997E-2</v>
      </c>
      <c r="AE294" s="13">
        <v>5.6668459999999997E-2</v>
      </c>
      <c r="AF294" s="13">
        <v>1.40625E-2</v>
      </c>
      <c r="AG294" s="13">
        <v>0.28867924528301903</v>
      </c>
      <c r="AH294" s="13">
        <v>6.6726562500000003E-2</v>
      </c>
      <c r="AI294" s="13">
        <v>5.6668459999999997E-2</v>
      </c>
      <c r="AJ294" s="13">
        <v>1.4828124999999999E-2</v>
      </c>
      <c r="AK294" s="13">
        <v>0.30439622641509401</v>
      </c>
      <c r="AL294" s="13">
        <v>5.9765625000000003E-2</v>
      </c>
      <c r="AM294" s="13">
        <v>5.6668459999999997E-2</v>
      </c>
      <c r="AN294" s="13">
        <v>1.328125E-2</v>
      </c>
      <c r="AO294" s="13">
        <v>0.27264150943396198</v>
      </c>
      <c r="AP294" s="13">
        <v>6.5390624999999994E-2</v>
      </c>
      <c r="AQ294" s="13">
        <v>5.6668459999999997E-2</v>
      </c>
      <c r="AR294" s="13">
        <v>1.4531250000000001E-2</v>
      </c>
      <c r="AS294" s="13">
        <v>0.29830188679245301</v>
      </c>
      <c r="AT294" s="13">
        <v>5.6250000000000001E-2</v>
      </c>
      <c r="AU294" s="13">
        <v>5.6668459999999997E-2</v>
      </c>
      <c r="AV294" s="13">
        <v>1.2500000000000001E-2</v>
      </c>
      <c r="AW294" s="13">
        <v>0.25660377358490599</v>
      </c>
      <c r="AX294" s="13">
        <v>0</v>
      </c>
      <c r="AY294" s="13">
        <v>4.7619047619047603E-2</v>
      </c>
      <c r="AZ294" s="13">
        <v>0</v>
      </c>
      <c r="BA294" s="13">
        <v>0.418604651162791</v>
      </c>
      <c r="BB294" s="13"/>
      <c r="BC294" s="13"/>
      <c r="BD294" s="13"/>
      <c r="BE294" s="13"/>
      <c r="BF294" s="13"/>
      <c r="BG294" s="13"/>
      <c r="BH294" s="13"/>
      <c r="BI294" s="13"/>
      <c r="BJ294" s="13"/>
      <c r="BK294" s="13"/>
      <c r="BL294" s="13"/>
      <c r="BM294" s="13"/>
      <c r="BN294" s="13"/>
      <c r="BO294" s="13"/>
      <c r="BP294" s="13"/>
      <c r="BQ294" s="13"/>
      <c r="BR294" s="13"/>
      <c r="BS294" s="13"/>
      <c r="BT294" s="13"/>
      <c r="BU294" s="13"/>
      <c r="BV294" s="13"/>
      <c r="BW294" s="13"/>
      <c r="BX294" s="13"/>
      <c r="BY294" s="13"/>
      <c r="BZ294" s="14">
        <f>+INDEX('Monthy Targets'!V:V,MATCH(FY2018_ALL_Targets!$B294,'Monthy Targets'!$B:$B,0))</f>
        <v>2.79</v>
      </c>
      <c r="CA294" s="14">
        <f>+INDEX('Monthy Targets'!W:W,MATCH(FY2018_ALL_Targets!$B294,'Monthy Targets'!$B:$B,0))</f>
        <v>2.79</v>
      </c>
      <c r="CB294" s="14">
        <f>+INDEX('Monthy Targets'!X:X,MATCH(FY2018_ALL_Targets!$B294,'Monthy Targets'!$B:$B,0))</f>
        <v>2.79</v>
      </c>
      <c r="CC294" s="14">
        <f>+INDEX('Monthy Targets'!Y:Y,MATCH(FY2018_ALL_Targets!$B294,'Monthy Targets'!$B:$B,0))</f>
        <v>2.79</v>
      </c>
      <c r="CD294" s="14">
        <f>+INDEX('Monthy Targets'!Z:Z,MATCH(FY2018_ALL_Targets!$B294,'Monthy Targets'!$B:$B,0))</f>
        <v>2.79</v>
      </c>
      <c r="CE294" s="14">
        <f>+INDEX('Monthy Targets'!AA:AA,MATCH(FY2018_ALL_Targets!$B294,'Monthy Targets'!$B:$B,0))</f>
        <v>0</v>
      </c>
      <c r="CF294" s="14">
        <f>+INDEX('Monthy Targets'!AB:AB,MATCH(FY2018_ALL_Targets!$B294,'Monthy Targets'!$B:$B,0))</f>
        <v>0</v>
      </c>
      <c r="CG294" s="14">
        <f>+INDEX('Monthy Targets'!AC:AC,MATCH(FY2018_ALL_Targets!$B294,'Monthy Targets'!$B:$B,0))</f>
        <v>0</v>
      </c>
      <c r="CH294" s="14">
        <f>+INDEX('Monthy Targets'!AD:AD,MATCH(FY2018_ALL_Targets!$B294,'Monthy Targets'!$B:$B,0))</f>
        <v>0</v>
      </c>
      <c r="CI294" s="14">
        <f>+INDEX('Monthy Targets'!AE:AE,MATCH(FY2018_ALL_Targets!$B294,'Monthy Targets'!$B:$B,0))</f>
        <v>0</v>
      </c>
      <c r="CJ294" s="14">
        <f>+INDEX('Monthy Targets'!AF:AF,MATCH(FY2018_ALL_Targets!$B294,'Monthy Targets'!$B:$B,0))</f>
        <v>0</v>
      </c>
      <c r="CK294" s="14">
        <f>+INDEX('Monthy Targets'!AG:AG,MATCH(FY2018_ALL_Targets!$B294,'Monthy Targets'!$B:$B,0))</f>
        <v>0</v>
      </c>
      <c r="CL294" s="14">
        <v>0.19</v>
      </c>
      <c r="CM294" s="14">
        <v>0.19</v>
      </c>
      <c r="CN294" s="14">
        <v>0.19</v>
      </c>
      <c r="CO294" s="14">
        <v>0</v>
      </c>
      <c r="DB294" s="14">
        <v>0.35</v>
      </c>
      <c r="DC294" s="14">
        <v>0.35</v>
      </c>
      <c r="DD294" s="14">
        <v>0.35</v>
      </c>
      <c r="DE294" s="14">
        <v>0</v>
      </c>
      <c r="DR294" s="14">
        <v>0.47</v>
      </c>
      <c r="DV294" s="12">
        <f t="shared" si="13"/>
        <v>0</v>
      </c>
      <c r="DW294" s="12">
        <f t="shared" si="14"/>
        <v>0</v>
      </c>
      <c r="DX294" s="12">
        <f t="shared" si="12"/>
        <v>0</v>
      </c>
    </row>
    <row r="295" spans="1:128" x14ac:dyDescent="0.25">
      <c r="A295" s="293">
        <v>4476</v>
      </c>
      <c r="B295" s="293">
        <v>675715</v>
      </c>
      <c r="C295" s="293">
        <v>1026589</v>
      </c>
      <c r="D295" s="14">
        <v>1407252448</v>
      </c>
      <c r="F295" s="27" t="s">
        <v>1274</v>
      </c>
      <c r="G295" s="12" t="s">
        <v>222</v>
      </c>
      <c r="H295" s="27" t="s">
        <v>1373</v>
      </c>
      <c r="I295" s="12" t="s">
        <v>223</v>
      </c>
      <c r="J295" s="13">
        <v>4.3749999999999997E-2</v>
      </c>
      <c r="K295" s="13">
        <v>0.125</v>
      </c>
      <c r="L295" s="13">
        <v>0</v>
      </c>
      <c r="M295" s="13">
        <v>0.27419354838709697</v>
      </c>
      <c r="N295" s="13">
        <v>3.3538610000000003E-2</v>
      </c>
      <c r="O295" s="13">
        <v>5.6668459999999997E-2</v>
      </c>
      <c r="P295" s="13">
        <v>5.2596600000000002E-3</v>
      </c>
      <c r="Q295" s="13">
        <v>0.16064707</v>
      </c>
      <c r="R295" s="13">
        <v>4.3006250000000003E-2</v>
      </c>
      <c r="S295" s="13">
        <v>0.122875</v>
      </c>
      <c r="T295" s="13">
        <v>5.2596600000000002E-3</v>
      </c>
      <c r="U295" s="13">
        <v>0.26953225806451597</v>
      </c>
      <c r="V295" s="13">
        <v>4.1562500000000002E-2</v>
      </c>
      <c r="W295" s="13">
        <v>0.11874999999999999</v>
      </c>
      <c r="X295" s="13">
        <v>5.2596600000000002E-3</v>
      </c>
      <c r="Y295" s="13">
        <v>0.260483870967742</v>
      </c>
      <c r="Z295" s="13">
        <v>4.2262500000000001E-2</v>
      </c>
      <c r="AA295" s="13">
        <v>0.12075</v>
      </c>
      <c r="AB295" s="13">
        <v>5.2596600000000002E-3</v>
      </c>
      <c r="AC295" s="13">
        <v>0.26487096774193503</v>
      </c>
      <c r="AD295" s="13">
        <v>3.9375E-2</v>
      </c>
      <c r="AE295" s="13">
        <v>0.1125</v>
      </c>
      <c r="AF295" s="13">
        <v>5.2596600000000002E-3</v>
      </c>
      <c r="AG295" s="13">
        <v>0.24677419354838701</v>
      </c>
      <c r="AH295" s="13">
        <v>4.151875E-2</v>
      </c>
      <c r="AI295" s="13">
        <v>0.11862499999999999</v>
      </c>
      <c r="AJ295" s="13">
        <v>5.2596600000000002E-3</v>
      </c>
      <c r="AK295" s="13">
        <v>0.26020967741935502</v>
      </c>
      <c r="AL295" s="13">
        <v>3.7187499999999998E-2</v>
      </c>
      <c r="AM295" s="13">
        <v>0.10625</v>
      </c>
      <c r="AN295" s="13">
        <v>5.2596600000000002E-3</v>
      </c>
      <c r="AO295" s="13">
        <v>0.23306451612903201</v>
      </c>
      <c r="AP295" s="13">
        <v>4.0687500000000001E-2</v>
      </c>
      <c r="AQ295" s="13">
        <v>0.11625000000000001</v>
      </c>
      <c r="AR295" s="13">
        <v>5.2596600000000002E-3</v>
      </c>
      <c r="AS295" s="13">
        <v>0.255</v>
      </c>
      <c r="AT295" s="13">
        <v>3.5000000000000003E-2</v>
      </c>
      <c r="AU295" s="13">
        <v>0.1</v>
      </c>
      <c r="AV295" s="13">
        <v>5.2596600000000002E-3</v>
      </c>
      <c r="AW295" s="13">
        <v>0.21935483870967701</v>
      </c>
      <c r="AX295" s="13">
        <v>3.7037037037037E-2</v>
      </c>
      <c r="AY295" s="13" t="s">
        <v>3345</v>
      </c>
      <c r="AZ295" s="13">
        <v>0</v>
      </c>
      <c r="BA295" s="13" t="s">
        <v>3345</v>
      </c>
      <c r="BB295" s="13"/>
      <c r="BC295" s="13"/>
      <c r="BD295" s="13"/>
      <c r="BE295" s="13"/>
      <c r="BF295" s="13"/>
      <c r="BG295" s="13"/>
      <c r="BH295" s="13"/>
      <c r="BI295" s="13"/>
      <c r="BJ295" s="13"/>
      <c r="BK295" s="13"/>
      <c r="BL295" s="13"/>
      <c r="BM295" s="13"/>
      <c r="BN295" s="13"/>
      <c r="BO295" s="13"/>
      <c r="BP295" s="13"/>
      <c r="BQ295" s="13"/>
      <c r="BR295" s="13"/>
      <c r="BS295" s="13"/>
      <c r="BT295" s="13"/>
      <c r="BU295" s="13"/>
      <c r="BV295" s="13"/>
      <c r="BW295" s="13"/>
      <c r="BX295" s="13"/>
      <c r="BY295" s="13"/>
      <c r="BZ295" s="14">
        <f>+INDEX('Monthy Targets'!V:V,MATCH(FY2018_ALL_Targets!$B295,'Monthy Targets'!$B:$B,0))</f>
        <v>3.44</v>
      </c>
      <c r="CA295" s="14">
        <f>+INDEX('Monthy Targets'!W:W,MATCH(FY2018_ALL_Targets!$B295,'Monthy Targets'!$B:$B,0))</f>
        <v>3.44</v>
      </c>
      <c r="CB295" s="14">
        <f>+INDEX('Monthy Targets'!X:X,MATCH(FY2018_ALL_Targets!$B295,'Monthy Targets'!$B:$B,0))</f>
        <v>3.44</v>
      </c>
      <c r="CC295" s="14">
        <f>+INDEX('Monthy Targets'!Y:Y,MATCH(FY2018_ALL_Targets!$B295,'Monthy Targets'!$B:$B,0))</f>
        <v>3.44</v>
      </c>
      <c r="CD295" s="14">
        <f>+INDEX('Monthy Targets'!Z:Z,MATCH(FY2018_ALL_Targets!$B295,'Monthy Targets'!$B:$B,0))</f>
        <v>3.44</v>
      </c>
      <c r="CE295" s="14">
        <f>+INDEX('Monthy Targets'!AA:AA,MATCH(FY2018_ALL_Targets!$B295,'Monthy Targets'!$B:$B,0))</f>
        <v>0</v>
      </c>
      <c r="CF295" s="14">
        <f>+INDEX('Monthy Targets'!AB:AB,MATCH(FY2018_ALL_Targets!$B295,'Monthy Targets'!$B:$B,0))</f>
        <v>0</v>
      </c>
      <c r="CG295" s="14">
        <f>+INDEX('Monthy Targets'!AC:AC,MATCH(FY2018_ALL_Targets!$B295,'Monthy Targets'!$B:$B,0))</f>
        <v>0</v>
      </c>
      <c r="CH295" s="14">
        <f>+INDEX('Monthy Targets'!AD:AD,MATCH(FY2018_ALL_Targets!$B295,'Monthy Targets'!$B:$B,0))</f>
        <v>0</v>
      </c>
      <c r="CI295" s="14">
        <f>+INDEX('Monthy Targets'!AE:AE,MATCH(FY2018_ALL_Targets!$B295,'Monthy Targets'!$B:$B,0))</f>
        <v>0</v>
      </c>
      <c r="CJ295" s="14">
        <f>+INDEX('Monthy Targets'!AF:AF,MATCH(FY2018_ALL_Targets!$B295,'Monthy Targets'!$B:$B,0))</f>
        <v>0</v>
      </c>
      <c r="CK295" s="14">
        <f>+INDEX('Monthy Targets'!AG:AG,MATCH(FY2018_ALL_Targets!$B295,'Monthy Targets'!$B:$B,0))</f>
        <v>0</v>
      </c>
      <c r="CL295" s="14">
        <v>0.23</v>
      </c>
      <c r="CM295" s="14">
        <v>0.23</v>
      </c>
      <c r="CN295" s="14">
        <v>0.23</v>
      </c>
      <c r="CO295" s="14">
        <v>0</v>
      </c>
      <c r="DB295" s="14">
        <v>0.43</v>
      </c>
      <c r="DC295" s="14">
        <v>0.43</v>
      </c>
      <c r="DD295" s="14">
        <v>0.43</v>
      </c>
      <c r="DE295" s="14">
        <v>0</v>
      </c>
      <c r="DR295" s="14">
        <v>0.57999999999999996</v>
      </c>
      <c r="DV295" s="12">
        <f t="shared" si="13"/>
        <v>0</v>
      </c>
      <c r="DW295" s="12">
        <f t="shared" si="14"/>
        <v>0</v>
      </c>
      <c r="DX295" s="12">
        <f t="shared" si="12"/>
        <v>0</v>
      </c>
    </row>
    <row r="296" spans="1:128" x14ac:dyDescent="0.25">
      <c r="A296" s="293">
        <v>5165</v>
      </c>
      <c r="B296" s="293">
        <v>675716</v>
      </c>
      <c r="C296" s="293">
        <v>1026820</v>
      </c>
      <c r="D296" s="14">
        <v>1780077479</v>
      </c>
      <c r="F296" s="27" t="s">
        <v>1272</v>
      </c>
      <c r="G296" s="12" t="s">
        <v>338</v>
      </c>
      <c r="H296" s="27" t="s">
        <v>1420</v>
      </c>
      <c r="I296" s="12" t="s">
        <v>339</v>
      </c>
      <c r="J296" s="13">
        <v>7.1428571428571397E-2</v>
      </c>
      <c r="K296" s="13">
        <v>7.2916666666666699E-2</v>
      </c>
      <c r="L296" s="13">
        <v>7.14285714285714E-3</v>
      </c>
      <c r="M296" s="13">
        <v>0.17647058823529399</v>
      </c>
      <c r="N296" s="13">
        <v>3.3538610000000003E-2</v>
      </c>
      <c r="O296" s="13">
        <v>5.6668459999999997E-2</v>
      </c>
      <c r="P296" s="13">
        <v>5.2596600000000002E-3</v>
      </c>
      <c r="Q296" s="13">
        <v>0.16064707</v>
      </c>
      <c r="R296" s="13">
        <v>7.0214285714285701E-2</v>
      </c>
      <c r="S296" s="13">
        <v>7.1677083333333294E-2</v>
      </c>
      <c r="T296" s="13">
        <v>7.02142857142857E-3</v>
      </c>
      <c r="U296" s="13">
        <v>0.17347058823529399</v>
      </c>
      <c r="V296" s="13">
        <v>6.7857142857142894E-2</v>
      </c>
      <c r="W296" s="13">
        <v>6.9270833333333295E-2</v>
      </c>
      <c r="X296" s="13">
        <v>6.7857142857142899E-3</v>
      </c>
      <c r="Y296" s="13">
        <v>0.16764705882352901</v>
      </c>
      <c r="Z296" s="13">
        <v>6.9000000000000006E-2</v>
      </c>
      <c r="AA296" s="13">
        <v>7.04375E-2</v>
      </c>
      <c r="AB296" s="13">
        <v>6.8999999999999999E-3</v>
      </c>
      <c r="AC296" s="13">
        <v>0.17047058823529401</v>
      </c>
      <c r="AD296" s="13">
        <v>6.4285714285714293E-2</v>
      </c>
      <c r="AE296" s="13">
        <v>6.5625000000000003E-2</v>
      </c>
      <c r="AF296" s="13">
        <v>6.4285714285714302E-3</v>
      </c>
      <c r="AG296" s="13">
        <v>0.16064707</v>
      </c>
      <c r="AH296" s="13">
        <v>6.7785714285714296E-2</v>
      </c>
      <c r="AI296" s="13">
        <v>6.9197916666666706E-2</v>
      </c>
      <c r="AJ296" s="13">
        <v>6.7785714285714298E-3</v>
      </c>
      <c r="AK296" s="13">
        <v>0.16747058823529401</v>
      </c>
      <c r="AL296" s="13">
        <v>6.07142857142857E-2</v>
      </c>
      <c r="AM296" s="13">
        <v>6.1979166666666703E-2</v>
      </c>
      <c r="AN296" s="13">
        <v>6.0714285714285696E-3</v>
      </c>
      <c r="AO296" s="13">
        <v>0.16064707</v>
      </c>
      <c r="AP296" s="13">
        <v>6.6428571428571406E-2</v>
      </c>
      <c r="AQ296" s="13">
        <v>6.7812499999999998E-2</v>
      </c>
      <c r="AR296" s="13">
        <v>6.6428571428571396E-3</v>
      </c>
      <c r="AS296" s="13">
        <v>0.16411764705882401</v>
      </c>
      <c r="AT296" s="13">
        <v>5.7142857142857099E-2</v>
      </c>
      <c r="AU296" s="13">
        <v>5.83333333333333E-2</v>
      </c>
      <c r="AV296" s="13">
        <v>5.7142857142857099E-3</v>
      </c>
      <c r="AW296" s="13">
        <v>0.16064707</v>
      </c>
      <c r="AX296" s="13">
        <v>2.9411764705882401E-2</v>
      </c>
      <c r="AY296" s="13" t="s">
        <v>3345</v>
      </c>
      <c r="AZ296" s="13">
        <v>0</v>
      </c>
      <c r="BA296" s="13">
        <v>0.15625</v>
      </c>
      <c r="BB296" s="13"/>
      <c r="BC296" s="13"/>
      <c r="BD296" s="13"/>
      <c r="BE296" s="13"/>
      <c r="BF296" s="13"/>
      <c r="BG296" s="13"/>
      <c r="BH296" s="13"/>
      <c r="BI296" s="13"/>
      <c r="BJ296" s="13"/>
      <c r="BK296" s="13"/>
      <c r="BL296" s="13"/>
      <c r="BM296" s="13"/>
      <c r="BN296" s="13"/>
      <c r="BO296" s="13"/>
      <c r="BP296" s="13"/>
      <c r="BQ296" s="13"/>
      <c r="BR296" s="13"/>
      <c r="BS296" s="13"/>
      <c r="BT296" s="13"/>
      <c r="BU296" s="13"/>
      <c r="BV296" s="13"/>
      <c r="BW296" s="13"/>
      <c r="BX296" s="13"/>
      <c r="BY296" s="13"/>
      <c r="BZ296" s="14">
        <f>+INDEX('Monthy Targets'!V:V,MATCH(FY2018_ALL_Targets!$B296,'Monthy Targets'!$B:$B,0))</f>
        <v>7.99</v>
      </c>
      <c r="CA296" s="14">
        <f>+INDEX('Monthy Targets'!W:W,MATCH(FY2018_ALL_Targets!$B296,'Monthy Targets'!$B:$B,0))</f>
        <v>7.99</v>
      </c>
      <c r="CB296" s="14">
        <f>+INDEX('Monthy Targets'!X:X,MATCH(FY2018_ALL_Targets!$B296,'Monthy Targets'!$B:$B,0))</f>
        <v>7.99</v>
      </c>
      <c r="CC296" s="14">
        <f>+INDEX('Monthy Targets'!Y:Y,MATCH(FY2018_ALL_Targets!$B296,'Monthy Targets'!$B:$B,0))</f>
        <v>7.99</v>
      </c>
      <c r="CD296" s="14">
        <f>+INDEX('Monthy Targets'!Z:Z,MATCH(FY2018_ALL_Targets!$B296,'Monthy Targets'!$B:$B,0))</f>
        <v>7.99</v>
      </c>
      <c r="CE296" s="14">
        <f>+INDEX('Monthy Targets'!AA:AA,MATCH(FY2018_ALL_Targets!$B296,'Monthy Targets'!$B:$B,0))</f>
        <v>0</v>
      </c>
      <c r="CF296" s="14">
        <f>+INDEX('Monthy Targets'!AB:AB,MATCH(FY2018_ALL_Targets!$B296,'Monthy Targets'!$B:$B,0))</f>
        <v>0</v>
      </c>
      <c r="CG296" s="14">
        <f>+INDEX('Monthy Targets'!AC:AC,MATCH(FY2018_ALL_Targets!$B296,'Monthy Targets'!$B:$B,0))</f>
        <v>0</v>
      </c>
      <c r="CH296" s="14">
        <f>+INDEX('Monthy Targets'!AD:AD,MATCH(FY2018_ALL_Targets!$B296,'Monthy Targets'!$B:$B,0))</f>
        <v>0</v>
      </c>
      <c r="CI296" s="14">
        <f>+INDEX('Monthy Targets'!AE:AE,MATCH(FY2018_ALL_Targets!$B296,'Monthy Targets'!$B:$B,0))</f>
        <v>0</v>
      </c>
      <c r="CJ296" s="14">
        <f>+INDEX('Monthy Targets'!AF:AF,MATCH(FY2018_ALL_Targets!$B296,'Monthy Targets'!$B:$B,0))</f>
        <v>0</v>
      </c>
      <c r="CK296" s="14">
        <f>+INDEX('Monthy Targets'!AG:AG,MATCH(FY2018_ALL_Targets!$B296,'Monthy Targets'!$B:$B,0))</f>
        <v>0</v>
      </c>
      <c r="CL296" s="14">
        <v>0.53</v>
      </c>
      <c r="CM296" s="14">
        <v>0</v>
      </c>
      <c r="CN296" s="14">
        <v>0.53</v>
      </c>
      <c r="CO296" s="14">
        <v>0.53</v>
      </c>
      <c r="DB296" s="14">
        <v>0.99</v>
      </c>
      <c r="DC296" s="14">
        <v>0</v>
      </c>
      <c r="DD296" s="14">
        <v>0.99</v>
      </c>
      <c r="DE296" s="14">
        <v>0.99</v>
      </c>
      <c r="DR296" s="14">
        <v>1.34</v>
      </c>
      <c r="DV296" s="12">
        <f t="shared" si="13"/>
        <v>0</v>
      </c>
      <c r="DW296" s="12">
        <f t="shared" si="14"/>
        <v>0</v>
      </c>
      <c r="DX296" s="12">
        <f t="shared" si="12"/>
        <v>0</v>
      </c>
    </row>
    <row r="297" spans="1:128" x14ac:dyDescent="0.25">
      <c r="A297" s="293">
        <v>4245</v>
      </c>
      <c r="B297" s="293">
        <v>675717</v>
      </c>
      <c r="C297" s="293">
        <v>1021200</v>
      </c>
      <c r="D297" s="14">
        <v>1659715647</v>
      </c>
      <c r="F297" s="27" t="s">
        <v>1286</v>
      </c>
      <c r="G297" s="12" t="s">
        <v>182</v>
      </c>
      <c r="H297" s="27" t="s">
        <v>1442</v>
      </c>
      <c r="I297" s="12" t="s">
        <v>183</v>
      </c>
      <c r="J297" s="13">
        <v>5.2631578947368397E-2</v>
      </c>
      <c r="K297" s="13">
        <v>7.6335877862595394E-2</v>
      </c>
      <c r="L297" s="13">
        <v>0</v>
      </c>
      <c r="M297" s="13">
        <v>0.109422492401216</v>
      </c>
      <c r="N297" s="13">
        <v>3.3538610000000003E-2</v>
      </c>
      <c r="O297" s="13">
        <v>5.6668459999999997E-2</v>
      </c>
      <c r="P297" s="13">
        <v>5.2596600000000002E-3</v>
      </c>
      <c r="Q297" s="13">
        <v>0.16064707</v>
      </c>
      <c r="R297" s="13">
        <v>5.1736842105263199E-2</v>
      </c>
      <c r="S297" s="13">
        <v>7.5038167938931297E-2</v>
      </c>
      <c r="T297" s="13">
        <v>5.2596600000000002E-3</v>
      </c>
      <c r="U297" s="13">
        <v>0.16064707</v>
      </c>
      <c r="V297" s="13">
        <v>0.05</v>
      </c>
      <c r="W297" s="13">
        <v>7.2519083969465603E-2</v>
      </c>
      <c r="X297" s="13">
        <v>5.2596600000000002E-3</v>
      </c>
      <c r="Y297" s="13">
        <v>0.16064707</v>
      </c>
      <c r="Z297" s="13">
        <v>5.0842105263157897E-2</v>
      </c>
      <c r="AA297" s="13">
        <v>7.3740458015267199E-2</v>
      </c>
      <c r="AB297" s="13">
        <v>5.2596600000000002E-3</v>
      </c>
      <c r="AC297" s="13">
        <v>0.16064707</v>
      </c>
      <c r="AD297" s="13">
        <v>4.7368421052631601E-2</v>
      </c>
      <c r="AE297" s="13">
        <v>6.8702290076335895E-2</v>
      </c>
      <c r="AF297" s="13">
        <v>5.2596600000000002E-3</v>
      </c>
      <c r="AG297" s="13">
        <v>0.16064707</v>
      </c>
      <c r="AH297" s="13">
        <v>4.9947368421052601E-2</v>
      </c>
      <c r="AI297" s="13">
        <v>7.2442748091603004E-2</v>
      </c>
      <c r="AJ297" s="13">
        <v>5.2596600000000002E-3</v>
      </c>
      <c r="AK297" s="13">
        <v>0.16064707</v>
      </c>
      <c r="AL297" s="13">
        <v>4.47368421052632E-2</v>
      </c>
      <c r="AM297" s="13">
        <v>6.4885496183206104E-2</v>
      </c>
      <c r="AN297" s="13">
        <v>5.2596600000000002E-3</v>
      </c>
      <c r="AO297" s="13">
        <v>0.16064707</v>
      </c>
      <c r="AP297" s="13">
        <v>4.8947368421052601E-2</v>
      </c>
      <c r="AQ297" s="13">
        <v>7.0992366412213806E-2</v>
      </c>
      <c r="AR297" s="13">
        <v>5.2596600000000002E-3</v>
      </c>
      <c r="AS297" s="13">
        <v>0.16064707</v>
      </c>
      <c r="AT297" s="13">
        <v>4.2105263157894701E-2</v>
      </c>
      <c r="AU297" s="13">
        <v>6.1068702290076299E-2</v>
      </c>
      <c r="AV297" s="13">
        <v>5.2596600000000002E-3</v>
      </c>
      <c r="AW297" s="13">
        <v>0.16064707</v>
      </c>
      <c r="AX297" s="13">
        <v>8.8235294117647106E-2</v>
      </c>
      <c r="AY297" s="13">
        <v>8.7499999999999994E-2</v>
      </c>
      <c r="AZ297" s="13">
        <v>0</v>
      </c>
      <c r="BA297" s="13">
        <v>0.123595505617978</v>
      </c>
      <c r="BB297" s="13"/>
      <c r="BC297" s="13"/>
      <c r="BD297" s="13"/>
      <c r="BE297" s="13"/>
      <c r="BF297" s="13"/>
      <c r="BG297" s="13"/>
      <c r="BH297" s="13"/>
      <c r="BI297" s="13"/>
      <c r="BJ297" s="13"/>
      <c r="BK297" s="13"/>
      <c r="BL297" s="13"/>
      <c r="BM297" s="13"/>
      <c r="BN297" s="13"/>
      <c r="BO297" s="13"/>
      <c r="BP297" s="13"/>
      <c r="BQ297" s="13"/>
      <c r="BR297" s="13"/>
      <c r="BS297" s="13"/>
      <c r="BT297" s="13"/>
      <c r="BU297" s="13"/>
      <c r="BV297" s="13"/>
      <c r="BW297" s="13"/>
      <c r="BX297" s="13"/>
      <c r="BY297" s="13"/>
      <c r="BZ297" s="14">
        <f>+INDEX('Monthy Targets'!V:V,MATCH(FY2018_ALL_Targets!$B297,'Monthy Targets'!$B:$B,0))</f>
        <v>0</v>
      </c>
      <c r="CA297" s="14">
        <f>+INDEX('Monthy Targets'!W:W,MATCH(FY2018_ALL_Targets!$B297,'Monthy Targets'!$B:$B,0))</f>
        <v>0</v>
      </c>
      <c r="CB297" s="14">
        <f>+INDEX('Monthy Targets'!X:X,MATCH(FY2018_ALL_Targets!$B297,'Monthy Targets'!$B:$B,0))</f>
        <v>0</v>
      </c>
      <c r="CC297" s="14">
        <f>+INDEX('Monthy Targets'!Y:Y,MATCH(FY2018_ALL_Targets!$B297,'Monthy Targets'!$B:$B,0))</f>
        <v>0</v>
      </c>
      <c r="CD297" s="14">
        <f>+INDEX('Monthy Targets'!Z:Z,MATCH(FY2018_ALL_Targets!$B297,'Monthy Targets'!$B:$B,0))</f>
        <v>0</v>
      </c>
      <c r="CE297" s="14">
        <f>+INDEX('Monthy Targets'!AA:AA,MATCH(FY2018_ALL_Targets!$B297,'Monthy Targets'!$B:$B,0))</f>
        <v>0</v>
      </c>
      <c r="CF297" s="14">
        <f>+INDEX('Monthy Targets'!AB:AB,MATCH(FY2018_ALL_Targets!$B297,'Monthy Targets'!$B:$B,0))</f>
        <v>0</v>
      </c>
      <c r="CG297" s="14">
        <f>+INDEX('Monthy Targets'!AC:AC,MATCH(FY2018_ALL_Targets!$B297,'Monthy Targets'!$B:$B,0))</f>
        <v>0</v>
      </c>
      <c r="CH297" s="14">
        <f>+INDEX('Monthy Targets'!AD:AD,MATCH(FY2018_ALL_Targets!$B297,'Monthy Targets'!$B:$B,0))</f>
        <v>0</v>
      </c>
      <c r="CI297" s="14">
        <f>+INDEX('Monthy Targets'!AE:AE,MATCH(FY2018_ALL_Targets!$B297,'Monthy Targets'!$B:$B,0))</f>
        <v>0</v>
      </c>
      <c r="CJ297" s="14">
        <f>+INDEX('Monthy Targets'!AF:AF,MATCH(FY2018_ALL_Targets!$B297,'Monthy Targets'!$B:$B,0))</f>
        <v>0</v>
      </c>
      <c r="CK297" s="14">
        <f>+INDEX('Monthy Targets'!AG:AG,MATCH(FY2018_ALL_Targets!$B297,'Monthy Targets'!$B:$B,0))</f>
        <v>0</v>
      </c>
      <c r="CL297" s="14">
        <v>0</v>
      </c>
      <c r="CM297" s="14">
        <v>0</v>
      </c>
      <c r="CN297" s="14">
        <v>2.11</v>
      </c>
      <c r="CO297" s="14">
        <v>2.11</v>
      </c>
      <c r="DB297" s="14">
        <v>0</v>
      </c>
      <c r="DC297" s="14">
        <v>0</v>
      </c>
      <c r="DD297" s="14">
        <v>3.92</v>
      </c>
      <c r="DE297" s="14">
        <v>3.92</v>
      </c>
      <c r="DR297" s="14">
        <v>1.29</v>
      </c>
      <c r="DV297" s="12">
        <f t="shared" si="13"/>
        <v>0</v>
      </c>
      <c r="DW297" s="12">
        <f t="shared" si="14"/>
        <v>0</v>
      </c>
      <c r="DX297" s="12">
        <f t="shared" si="12"/>
        <v>0</v>
      </c>
    </row>
    <row r="298" spans="1:128" x14ac:dyDescent="0.25">
      <c r="A298" s="293">
        <v>5310</v>
      </c>
      <c r="B298" s="293">
        <v>675722</v>
      </c>
      <c r="C298" s="293">
        <v>1025617</v>
      </c>
      <c r="D298" s="14">
        <v>1487085478</v>
      </c>
      <c r="F298" s="27" t="s">
        <v>1258</v>
      </c>
      <c r="G298" s="12" t="s">
        <v>3332</v>
      </c>
      <c r="H298" s="27" t="s">
        <v>3333</v>
      </c>
      <c r="I298" s="12" t="s">
        <v>1084</v>
      </c>
      <c r="J298" s="13">
        <v>2.4561403508771899E-2</v>
      </c>
      <c r="K298" s="13">
        <v>0.115384615384615</v>
      </c>
      <c r="L298" s="13">
        <v>0</v>
      </c>
      <c r="M298" s="13">
        <v>0.20599250936329599</v>
      </c>
      <c r="N298" s="13">
        <v>3.3538610000000003E-2</v>
      </c>
      <c r="O298" s="13">
        <v>5.6668459999999997E-2</v>
      </c>
      <c r="P298" s="13">
        <v>5.2596600000000002E-3</v>
      </c>
      <c r="Q298" s="13">
        <v>0.16064707</v>
      </c>
      <c r="R298" s="13">
        <v>3.3538610000000003E-2</v>
      </c>
      <c r="S298" s="13">
        <v>0.113423076923077</v>
      </c>
      <c r="T298" s="13">
        <v>5.2596600000000002E-3</v>
      </c>
      <c r="U298" s="13">
        <v>0.20249063670411999</v>
      </c>
      <c r="V298" s="13">
        <v>3.3538610000000003E-2</v>
      </c>
      <c r="W298" s="13">
        <v>0.109615384615385</v>
      </c>
      <c r="X298" s="13">
        <v>5.2596600000000002E-3</v>
      </c>
      <c r="Y298" s="13">
        <v>0.19569288389513101</v>
      </c>
      <c r="Z298" s="13">
        <v>3.3538610000000003E-2</v>
      </c>
      <c r="AA298" s="13">
        <v>0.111461538461538</v>
      </c>
      <c r="AB298" s="13">
        <v>5.2596600000000002E-3</v>
      </c>
      <c r="AC298" s="13">
        <v>0.19898876404494401</v>
      </c>
      <c r="AD298" s="13">
        <v>3.3538610000000003E-2</v>
      </c>
      <c r="AE298" s="13">
        <v>0.103846153846154</v>
      </c>
      <c r="AF298" s="13">
        <v>5.2596600000000002E-3</v>
      </c>
      <c r="AG298" s="13">
        <v>0.185393258426966</v>
      </c>
      <c r="AH298" s="13">
        <v>3.3538610000000003E-2</v>
      </c>
      <c r="AI298" s="13">
        <v>0.1095</v>
      </c>
      <c r="AJ298" s="13">
        <v>5.2596600000000002E-3</v>
      </c>
      <c r="AK298" s="13">
        <v>0.195486891385768</v>
      </c>
      <c r="AL298" s="13">
        <v>3.3538610000000003E-2</v>
      </c>
      <c r="AM298" s="13">
        <v>9.8076923076923103E-2</v>
      </c>
      <c r="AN298" s="13">
        <v>5.2596600000000002E-3</v>
      </c>
      <c r="AO298" s="13">
        <v>0.17509363295880201</v>
      </c>
      <c r="AP298" s="13">
        <v>3.3538610000000003E-2</v>
      </c>
      <c r="AQ298" s="13">
        <v>0.10730769230769199</v>
      </c>
      <c r="AR298" s="13">
        <v>5.2596600000000002E-3</v>
      </c>
      <c r="AS298" s="13">
        <v>0.19157303370786499</v>
      </c>
      <c r="AT298" s="13">
        <v>3.3538610000000003E-2</v>
      </c>
      <c r="AU298" s="13">
        <v>9.2307692307692299E-2</v>
      </c>
      <c r="AV298" s="13">
        <v>5.2596600000000002E-3</v>
      </c>
      <c r="AW298" s="13">
        <v>0.164794007490637</v>
      </c>
      <c r="AX298" s="13">
        <v>0</v>
      </c>
      <c r="AY298" s="13">
        <v>0.24390243902438999</v>
      </c>
      <c r="AZ298" s="13">
        <v>0</v>
      </c>
      <c r="BA298" s="13">
        <v>0.33333333333333298</v>
      </c>
      <c r="BB298" s="13"/>
      <c r="BC298" s="13"/>
      <c r="BD298" s="13"/>
      <c r="BE298" s="13"/>
      <c r="BF298" s="13"/>
      <c r="BG298" s="13"/>
      <c r="BH298" s="13"/>
      <c r="BI298" s="13"/>
      <c r="BJ298" s="13"/>
      <c r="BK298" s="13"/>
      <c r="BL298" s="13"/>
      <c r="BM298" s="13"/>
      <c r="BN298" s="13"/>
      <c r="BO298" s="13"/>
      <c r="BP298" s="13"/>
      <c r="BQ298" s="13"/>
      <c r="BR298" s="13"/>
      <c r="BS298" s="13"/>
      <c r="BT298" s="13"/>
      <c r="BU298" s="13"/>
      <c r="BV298" s="13"/>
      <c r="BW298" s="13"/>
      <c r="BX298" s="13"/>
      <c r="BY298" s="13"/>
      <c r="BZ298" s="14">
        <f>+INDEX('Monthy Targets'!V:V,MATCH(FY2018_ALL_Targets!$B298,'Monthy Targets'!$B:$B,0))</f>
        <v>7.45</v>
      </c>
      <c r="CA298" s="14">
        <f>+INDEX('Monthy Targets'!W:W,MATCH(FY2018_ALL_Targets!$B298,'Monthy Targets'!$B:$B,0))</f>
        <v>7.45</v>
      </c>
      <c r="CB298" s="14">
        <f>+INDEX('Monthy Targets'!X:X,MATCH(FY2018_ALL_Targets!$B298,'Monthy Targets'!$B:$B,0))</f>
        <v>7.45</v>
      </c>
      <c r="CC298" s="14">
        <f>+INDEX('Monthy Targets'!Y:Y,MATCH(FY2018_ALL_Targets!$B298,'Monthy Targets'!$B:$B,0))</f>
        <v>7.45</v>
      </c>
      <c r="CD298" s="14">
        <f>+INDEX('Monthy Targets'!Z:Z,MATCH(FY2018_ALL_Targets!$B298,'Monthy Targets'!$B:$B,0))</f>
        <v>7.45</v>
      </c>
      <c r="CE298" s="14">
        <f>+INDEX('Monthy Targets'!AA:AA,MATCH(FY2018_ALL_Targets!$B298,'Monthy Targets'!$B:$B,0))</f>
        <v>0</v>
      </c>
      <c r="CF298" s="14">
        <f>+INDEX('Monthy Targets'!AB:AB,MATCH(FY2018_ALL_Targets!$B298,'Monthy Targets'!$B:$B,0))</f>
        <v>0</v>
      </c>
      <c r="CG298" s="14">
        <f>+INDEX('Monthy Targets'!AC:AC,MATCH(FY2018_ALL_Targets!$B298,'Monthy Targets'!$B:$B,0))</f>
        <v>0</v>
      </c>
      <c r="CH298" s="14">
        <f>+INDEX('Monthy Targets'!AD:AD,MATCH(FY2018_ALL_Targets!$B298,'Monthy Targets'!$B:$B,0))</f>
        <v>0</v>
      </c>
      <c r="CI298" s="14">
        <f>+INDEX('Monthy Targets'!AE:AE,MATCH(FY2018_ALL_Targets!$B298,'Monthy Targets'!$B:$B,0))</f>
        <v>0</v>
      </c>
      <c r="CJ298" s="14">
        <f>+INDEX('Monthy Targets'!AF:AF,MATCH(FY2018_ALL_Targets!$B298,'Monthy Targets'!$B:$B,0))</f>
        <v>0</v>
      </c>
      <c r="CK298" s="14">
        <f>+INDEX('Monthy Targets'!AG:AG,MATCH(FY2018_ALL_Targets!$B298,'Monthy Targets'!$B:$B,0))</f>
        <v>0</v>
      </c>
      <c r="CL298" s="14">
        <v>0.5</v>
      </c>
      <c r="CM298" s="14">
        <v>0</v>
      </c>
      <c r="CN298" s="14">
        <v>0.5</v>
      </c>
      <c r="CO298" s="14">
        <v>0</v>
      </c>
      <c r="DB298" s="14">
        <v>0.92</v>
      </c>
      <c r="DC298" s="14">
        <v>0</v>
      </c>
      <c r="DD298" s="14">
        <v>0.92</v>
      </c>
      <c r="DE298" s="14">
        <v>0</v>
      </c>
      <c r="DR298" s="14">
        <v>1.1000000000000001</v>
      </c>
      <c r="DV298" s="12">
        <f t="shared" si="13"/>
        <v>0</v>
      </c>
      <c r="DW298" s="12">
        <f t="shared" si="14"/>
        <v>0</v>
      </c>
      <c r="DX298" s="12">
        <f t="shared" si="12"/>
        <v>0</v>
      </c>
    </row>
    <row r="299" spans="1:128" x14ac:dyDescent="0.25">
      <c r="A299" s="293">
        <v>4236</v>
      </c>
      <c r="B299" s="293">
        <v>675727</v>
      </c>
      <c r="C299" s="293">
        <v>423601</v>
      </c>
      <c r="D299" s="14">
        <v>1811983885</v>
      </c>
      <c r="F299" s="27" t="s">
        <v>1297</v>
      </c>
      <c r="G299" s="12" t="s">
        <v>180</v>
      </c>
      <c r="H299" s="27" t="s">
        <v>1364</v>
      </c>
      <c r="I299" s="12" t="s">
        <v>181</v>
      </c>
      <c r="J299" s="13">
        <v>5.3380782918149502E-2</v>
      </c>
      <c r="K299" s="13">
        <v>4.7146401985111698E-2</v>
      </c>
      <c r="L299" s="13">
        <v>0</v>
      </c>
      <c r="M299" s="13">
        <v>0.102517985611511</v>
      </c>
      <c r="N299" s="13">
        <v>3.3538610000000003E-2</v>
      </c>
      <c r="O299" s="13">
        <v>5.6668459999999997E-2</v>
      </c>
      <c r="P299" s="13">
        <v>5.2596600000000002E-3</v>
      </c>
      <c r="Q299" s="13">
        <v>0.16064707</v>
      </c>
      <c r="R299" s="13">
        <v>5.2473309608540901E-2</v>
      </c>
      <c r="S299" s="13">
        <v>5.6668459999999997E-2</v>
      </c>
      <c r="T299" s="13">
        <v>5.2596600000000002E-3</v>
      </c>
      <c r="U299" s="13">
        <v>0.16064707</v>
      </c>
      <c r="V299" s="13">
        <v>5.0711743772242003E-2</v>
      </c>
      <c r="W299" s="13">
        <v>5.6668459999999997E-2</v>
      </c>
      <c r="X299" s="13">
        <v>5.2596600000000002E-3</v>
      </c>
      <c r="Y299" s="13">
        <v>0.16064707</v>
      </c>
      <c r="Z299" s="13">
        <v>5.1565836298932403E-2</v>
      </c>
      <c r="AA299" s="13">
        <v>5.6668459999999997E-2</v>
      </c>
      <c r="AB299" s="13">
        <v>5.2596600000000002E-3</v>
      </c>
      <c r="AC299" s="13">
        <v>0.16064707</v>
      </c>
      <c r="AD299" s="13">
        <v>4.8042704626334497E-2</v>
      </c>
      <c r="AE299" s="13">
        <v>5.6668459999999997E-2</v>
      </c>
      <c r="AF299" s="13">
        <v>5.2596600000000002E-3</v>
      </c>
      <c r="AG299" s="13">
        <v>0.16064707</v>
      </c>
      <c r="AH299" s="13">
        <v>5.0658362989323802E-2</v>
      </c>
      <c r="AI299" s="13">
        <v>5.6668459999999997E-2</v>
      </c>
      <c r="AJ299" s="13">
        <v>5.2596600000000002E-3</v>
      </c>
      <c r="AK299" s="13">
        <v>0.16064707</v>
      </c>
      <c r="AL299" s="13">
        <v>4.5373665480426997E-2</v>
      </c>
      <c r="AM299" s="13">
        <v>5.6668459999999997E-2</v>
      </c>
      <c r="AN299" s="13">
        <v>5.2596600000000002E-3</v>
      </c>
      <c r="AO299" s="13">
        <v>0.16064707</v>
      </c>
      <c r="AP299" s="13">
        <v>4.9644128113878999E-2</v>
      </c>
      <c r="AQ299" s="13">
        <v>5.6668459999999997E-2</v>
      </c>
      <c r="AR299" s="13">
        <v>5.2596600000000002E-3</v>
      </c>
      <c r="AS299" s="13">
        <v>0.16064707</v>
      </c>
      <c r="AT299" s="13">
        <v>4.2704626334519602E-2</v>
      </c>
      <c r="AU299" s="13">
        <v>5.6668459999999997E-2</v>
      </c>
      <c r="AV299" s="13">
        <v>5.2596600000000002E-3</v>
      </c>
      <c r="AW299" s="13">
        <v>0.16064707</v>
      </c>
      <c r="AX299" s="13">
        <v>7.9710144927536197E-2</v>
      </c>
      <c r="AY299" s="13">
        <v>5.10204081632653E-2</v>
      </c>
      <c r="AZ299" s="13">
        <v>0</v>
      </c>
      <c r="BA299" s="13">
        <v>0.133333333333333</v>
      </c>
      <c r="BB299" s="13"/>
      <c r="BC299" s="13"/>
      <c r="BD299" s="13"/>
      <c r="BE299" s="13"/>
      <c r="BF299" s="13"/>
      <c r="BG299" s="13"/>
      <c r="BH299" s="13"/>
      <c r="BI299" s="13"/>
      <c r="BJ299" s="13"/>
      <c r="BK299" s="13"/>
      <c r="BL299" s="13"/>
      <c r="BM299" s="13"/>
      <c r="BN299" s="13"/>
      <c r="BO299" s="13"/>
      <c r="BP299" s="13"/>
      <c r="BQ299" s="13"/>
      <c r="BR299" s="13"/>
      <c r="BS299" s="13"/>
      <c r="BT299" s="13"/>
      <c r="BU299" s="13"/>
      <c r="BV299" s="13"/>
      <c r="BW299" s="13"/>
      <c r="BX299" s="13"/>
      <c r="BY299" s="13"/>
      <c r="BZ299" s="14">
        <f>+INDEX('Monthy Targets'!V:V,MATCH(FY2018_ALL_Targets!$B299,'Monthy Targets'!$B:$B,0))</f>
        <v>19.329999999999998</v>
      </c>
      <c r="CA299" s="14">
        <f>+INDEX('Monthy Targets'!W:W,MATCH(FY2018_ALL_Targets!$B299,'Monthy Targets'!$B:$B,0))</f>
        <v>19.329999999999998</v>
      </c>
      <c r="CB299" s="14">
        <f>+INDEX('Monthy Targets'!X:X,MATCH(FY2018_ALL_Targets!$B299,'Monthy Targets'!$B:$B,0))</f>
        <v>19.329999999999998</v>
      </c>
      <c r="CC299" s="14">
        <f>+INDEX('Monthy Targets'!Y:Y,MATCH(FY2018_ALL_Targets!$B299,'Monthy Targets'!$B:$B,0))</f>
        <v>19.329999999999998</v>
      </c>
      <c r="CD299" s="14">
        <f>+INDEX('Monthy Targets'!Z:Z,MATCH(FY2018_ALL_Targets!$B299,'Monthy Targets'!$B:$B,0))</f>
        <v>19.329999999999998</v>
      </c>
      <c r="CE299" s="14">
        <f>+INDEX('Monthy Targets'!AA:AA,MATCH(FY2018_ALL_Targets!$B299,'Monthy Targets'!$B:$B,0))</f>
        <v>0</v>
      </c>
      <c r="CF299" s="14">
        <f>+INDEX('Monthy Targets'!AB:AB,MATCH(FY2018_ALL_Targets!$B299,'Monthy Targets'!$B:$B,0))</f>
        <v>0</v>
      </c>
      <c r="CG299" s="14">
        <f>+INDEX('Monthy Targets'!AC:AC,MATCH(FY2018_ALL_Targets!$B299,'Monthy Targets'!$B:$B,0))</f>
        <v>0</v>
      </c>
      <c r="CH299" s="14">
        <f>+INDEX('Monthy Targets'!AD:AD,MATCH(FY2018_ALL_Targets!$B299,'Monthy Targets'!$B:$B,0))</f>
        <v>0</v>
      </c>
      <c r="CI299" s="14">
        <f>+INDEX('Monthy Targets'!AE:AE,MATCH(FY2018_ALL_Targets!$B299,'Monthy Targets'!$B:$B,0))</f>
        <v>0</v>
      </c>
      <c r="CJ299" s="14">
        <f>+INDEX('Monthy Targets'!AF:AF,MATCH(FY2018_ALL_Targets!$B299,'Monthy Targets'!$B:$B,0))</f>
        <v>0</v>
      </c>
      <c r="CK299" s="14">
        <f>+INDEX('Monthy Targets'!AG:AG,MATCH(FY2018_ALL_Targets!$B299,'Monthy Targets'!$B:$B,0))</f>
        <v>0</v>
      </c>
      <c r="CL299" s="14">
        <v>0</v>
      </c>
      <c r="CM299" s="14">
        <v>1.28</v>
      </c>
      <c r="CN299" s="14">
        <v>1.28</v>
      </c>
      <c r="CO299" s="14">
        <v>1.28</v>
      </c>
      <c r="DB299" s="14">
        <v>0</v>
      </c>
      <c r="DC299" s="14">
        <v>2.38</v>
      </c>
      <c r="DD299" s="14">
        <v>2.38</v>
      </c>
      <c r="DE299" s="14">
        <v>2.38</v>
      </c>
      <c r="DR299" s="14">
        <v>3.23</v>
      </c>
      <c r="DV299" s="12">
        <f t="shared" si="13"/>
        <v>0</v>
      </c>
      <c r="DW299" s="12">
        <f t="shared" si="14"/>
        <v>0</v>
      </c>
      <c r="DX299" s="12">
        <f t="shared" si="12"/>
        <v>0</v>
      </c>
    </row>
    <row r="300" spans="1:128" x14ac:dyDescent="0.25">
      <c r="A300" s="293">
        <v>5195</v>
      </c>
      <c r="B300" s="293">
        <v>675729</v>
      </c>
      <c r="C300" s="293">
        <v>519501</v>
      </c>
      <c r="D300" s="14">
        <v>1831192368</v>
      </c>
      <c r="F300" s="27" t="s">
        <v>1296</v>
      </c>
      <c r="G300" s="12" t="s">
        <v>344</v>
      </c>
      <c r="H300" s="27" t="s">
        <v>1387</v>
      </c>
      <c r="I300" s="12" t="s">
        <v>345</v>
      </c>
      <c r="J300" s="13">
        <v>4.9549549549549599E-2</v>
      </c>
      <c r="K300" s="13">
        <v>5.8394160583941597E-2</v>
      </c>
      <c r="L300" s="13">
        <v>0</v>
      </c>
      <c r="M300" s="13">
        <v>9.00900900900901E-2</v>
      </c>
      <c r="N300" s="13">
        <v>3.3538610000000003E-2</v>
      </c>
      <c r="O300" s="13">
        <v>5.6668459999999997E-2</v>
      </c>
      <c r="P300" s="13">
        <v>5.2596600000000002E-3</v>
      </c>
      <c r="Q300" s="13">
        <v>0.16064707</v>
      </c>
      <c r="R300" s="13">
        <v>4.8707207207207198E-2</v>
      </c>
      <c r="S300" s="13">
        <v>5.7401459854014597E-2</v>
      </c>
      <c r="T300" s="13">
        <v>5.2596600000000002E-3</v>
      </c>
      <c r="U300" s="13">
        <v>0.16064707</v>
      </c>
      <c r="V300" s="13">
        <v>4.7072072072072098E-2</v>
      </c>
      <c r="W300" s="13">
        <v>5.6668459999999997E-2</v>
      </c>
      <c r="X300" s="13">
        <v>5.2596600000000002E-3</v>
      </c>
      <c r="Y300" s="13">
        <v>0.16064707</v>
      </c>
      <c r="Z300" s="13">
        <v>4.7864864864864902E-2</v>
      </c>
      <c r="AA300" s="13">
        <v>5.6668459999999997E-2</v>
      </c>
      <c r="AB300" s="13">
        <v>5.2596600000000002E-3</v>
      </c>
      <c r="AC300" s="13">
        <v>0.16064707</v>
      </c>
      <c r="AD300" s="13">
        <v>4.4594594594594597E-2</v>
      </c>
      <c r="AE300" s="13">
        <v>5.6668459999999997E-2</v>
      </c>
      <c r="AF300" s="13">
        <v>5.2596600000000002E-3</v>
      </c>
      <c r="AG300" s="13">
        <v>0.16064707</v>
      </c>
      <c r="AH300" s="13">
        <v>4.7022522522522502E-2</v>
      </c>
      <c r="AI300" s="13">
        <v>5.6668459999999997E-2</v>
      </c>
      <c r="AJ300" s="13">
        <v>5.2596600000000002E-3</v>
      </c>
      <c r="AK300" s="13">
        <v>0.16064707</v>
      </c>
      <c r="AL300" s="13">
        <v>4.2117117117117103E-2</v>
      </c>
      <c r="AM300" s="13">
        <v>5.6668459999999997E-2</v>
      </c>
      <c r="AN300" s="13">
        <v>5.2596600000000002E-3</v>
      </c>
      <c r="AO300" s="13">
        <v>0.16064707</v>
      </c>
      <c r="AP300" s="13">
        <v>4.6081081081081103E-2</v>
      </c>
      <c r="AQ300" s="13">
        <v>5.6668459999999997E-2</v>
      </c>
      <c r="AR300" s="13">
        <v>5.2596600000000002E-3</v>
      </c>
      <c r="AS300" s="13">
        <v>0.16064707</v>
      </c>
      <c r="AT300" s="13">
        <v>3.9639639639639603E-2</v>
      </c>
      <c r="AU300" s="13">
        <v>5.6668459999999997E-2</v>
      </c>
      <c r="AV300" s="13">
        <v>5.2596600000000002E-3</v>
      </c>
      <c r="AW300" s="13">
        <v>0.16064707</v>
      </c>
      <c r="AX300" s="13">
        <v>1.8181818181818198E-2</v>
      </c>
      <c r="AY300" s="13">
        <v>0</v>
      </c>
      <c r="AZ300" s="13">
        <v>0</v>
      </c>
      <c r="BA300" s="13">
        <v>0.148148148148148</v>
      </c>
      <c r="BB300" s="13"/>
      <c r="BC300" s="13"/>
      <c r="BD300" s="13"/>
      <c r="BE300" s="13"/>
      <c r="BF300" s="13"/>
      <c r="BG300" s="13"/>
      <c r="BH300" s="13"/>
      <c r="BI300" s="13"/>
      <c r="BJ300" s="13"/>
      <c r="BK300" s="13"/>
      <c r="BL300" s="13"/>
      <c r="BM300" s="13"/>
      <c r="BN300" s="13"/>
      <c r="BO300" s="13"/>
      <c r="BP300" s="13"/>
      <c r="BQ300" s="13"/>
      <c r="BR300" s="13"/>
      <c r="BS300" s="13"/>
      <c r="BT300" s="13"/>
      <c r="BU300" s="13"/>
      <c r="BV300" s="13"/>
      <c r="BW300" s="13"/>
      <c r="BX300" s="13"/>
      <c r="BY300" s="13"/>
      <c r="BZ300" s="14">
        <f>+INDEX('Monthy Targets'!V:V,MATCH(FY2018_ALL_Targets!$B300,'Monthy Targets'!$B:$B,0))</f>
        <v>4.6399999999999997</v>
      </c>
      <c r="CA300" s="14">
        <f>+INDEX('Monthy Targets'!W:W,MATCH(FY2018_ALL_Targets!$B300,'Monthy Targets'!$B:$B,0))</f>
        <v>4.6399999999999997</v>
      </c>
      <c r="CB300" s="14">
        <f>+INDEX('Monthy Targets'!X:X,MATCH(FY2018_ALL_Targets!$B300,'Monthy Targets'!$B:$B,0))</f>
        <v>4.6399999999999997</v>
      </c>
      <c r="CC300" s="14">
        <f>+INDEX('Monthy Targets'!Y:Y,MATCH(FY2018_ALL_Targets!$B300,'Monthy Targets'!$B:$B,0))</f>
        <v>4.6399999999999997</v>
      </c>
      <c r="CD300" s="14">
        <f>+INDEX('Monthy Targets'!Z:Z,MATCH(FY2018_ALL_Targets!$B300,'Monthy Targets'!$B:$B,0))</f>
        <v>4.6399999999999997</v>
      </c>
      <c r="CE300" s="14">
        <f>+INDEX('Monthy Targets'!AA:AA,MATCH(FY2018_ALL_Targets!$B300,'Monthy Targets'!$B:$B,0))</f>
        <v>0</v>
      </c>
      <c r="CF300" s="14">
        <f>+INDEX('Monthy Targets'!AB:AB,MATCH(FY2018_ALL_Targets!$B300,'Monthy Targets'!$B:$B,0))</f>
        <v>0</v>
      </c>
      <c r="CG300" s="14">
        <f>+INDEX('Monthy Targets'!AC:AC,MATCH(FY2018_ALL_Targets!$B300,'Monthy Targets'!$B:$B,0))</f>
        <v>0</v>
      </c>
      <c r="CH300" s="14">
        <f>+INDEX('Monthy Targets'!AD:AD,MATCH(FY2018_ALL_Targets!$B300,'Monthy Targets'!$B:$B,0))</f>
        <v>0</v>
      </c>
      <c r="CI300" s="14">
        <f>+INDEX('Monthy Targets'!AE:AE,MATCH(FY2018_ALL_Targets!$B300,'Monthy Targets'!$B:$B,0))</f>
        <v>0</v>
      </c>
      <c r="CJ300" s="14">
        <f>+INDEX('Monthy Targets'!AF:AF,MATCH(FY2018_ALL_Targets!$B300,'Monthy Targets'!$B:$B,0))</f>
        <v>0</v>
      </c>
      <c r="CK300" s="14">
        <f>+INDEX('Monthy Targets'!AG:AG,MATCH(FY2018_ALL_Targets!$B300,'Monthy Targets'!$B:$B,0))</f>
        <v>0</v>
      </c>
      <c r="CL300" s="14">
        <v>0.31</v>
      </c>
      <c r="CM300" s="14">
        <v>0.31</v>
      </c>
      <c r="CN300" s="14">
        <v>0.31</v>
      </c>
      <c r="CO300" s="14">
        <v>0.31</v>
      </c>
      <c r="DB300" s="14">
        <v>0.56999999999999995</v>
      </c>
      <c r="DC300" s="14">
        <v>0.56999999999999995</v>
      </c>
      <c r="DD300" s="14">
        <v>0.56999999999999995</v>
      </c>
      <c r="DE300" s="14">
        <v>0.56999999999999995</v>
      </c>
      <c r="DR300" s="14">
        <v>0.87</v>
      </c>
      <c r="DV300" s="12">
        <f t="shared" si="13"/>
        <v>0</v>
      </c>
      <c r="DW300" s="12">
        <f t="shared" si="14"/>
        <v>0</v>
      </c>
      <c r="DX300" s="12">
        <f t="shared" si="12"/>
        <v>0</v>
      </c>
    </row>
    <row r="301" spans="1:128" x14ac:dyDescent="0.25">
      <c r="A301" s="293">
        <v>5365</v>
      </c>
      <c r="B301" s="293">
        <v>675736</v>
      </c>
      <c r="C301" s="293">
        <v>1025765</v>
      </c>
      <c r="D301" s="14">
        <v>1245651330</v>
      </c>
      <c r="F301" s="27" t="s">
        <v>1274</v>
      </c>
      <c r="G301" s="12" t="s">
        <v>1121</v>
      </c>
      <c r="H301" s="27" t="s">
        <v>1292</v>
      </c>
      <c r="I301" s="12" t="s">
        <v>1122</v>
      </c>
      <c r="J301" s="13">
        <v>4.7979797979797997E-2</v>
      </c>
      <c r="K301" s="13">
        <v>5.3691275167785199E-2</v>
      </c>
      <c r="L301" s="13">
        <v>0</v>
      </c>
      <c r="M301" s="13">
        <v>0.39516129032258102</v>
      </c>
      <c r="N301" s="13">
        <v>3.3538610000000003E-2</v>
      </c>
      <c r="O301" s="13">
        <v>5.6668459999999997E-2</v>
      </c>
      <c r="P301" s="13">
        <v>5.2596600000000002E-3</v>
      </c>
      <c r="Q301" s="13">
        <v>0.16064707</v>
      </c>
      <c r="R301" s="13">
        <v>4.7164141414141401E-2</v>
      </c>
      <c r="S301" s="13">
        <v>5.6668459999999997E-2</v>
      </c>
      <c r="T301" s="13">
        <v>5.2596600000000002E-3</v>
      </c>
      <c r="U301" s="13">
        <v>0.38844354838709699</v>
      </c>
      <c r="V301" s="13">
        <v>4.5580808080808097E-2</v>
      </c>
      <c r="W301" s="13">
        <v>5.6668459999999997E-2</v>
      </c>
      <c r="X301" s="13">
        <v>5.2596600000000002E-3</v>
      </c>
      <c r="Y301" s="13">
        <v>0.37540322580645202</v>
      </c>
      <c r="Z301" s="13">
        <v>4.6348484848484799E-2</v>
      </c>
      <c r="AA301" s="13">
        <v>5.6668459999999997E-2</v>
      </c>
      <c r="AB301" s="13">
        <v>5.2596600000000002E-3</v>
      </c>
      <c r="AC301" s="13">
        <v>0.38172580645161303</v>
      </c>
      <c r="AD301" s="13">
        <v>4.3181818181818203E-2</v>
      </c>
      <c r="AE301" s="13">
        <v>5.6668459999999997E-2</v>
      </c>
      <c r="AF301" s="13">
        <v>5.2596600000000002E-3</v>
      </c>
      <c r="AG301" s="13">
        <v>0.35564516129032298</v>
      </c>
      <c r="AH301" s="13">
        <v>4.55328282828283E-2</v>
      </c>
      <c r="AI301" s="13">
        <v>5.6668459999999997E-2</v>
      </c>
      <c r="AJ301" s="13">
        <v>5.2596600000000002E-3</v>
      </c>
      <c r="AK301" s="13">
        <v>0.375008064516129</v>
      </c>
      <c r="AL301" s="13">
        <v>4.0782828282828303E-2</v>
      </c>
      <c r="AM301" s="13">
        <v>5.6668459999999997E-2</v>
      </c>
      <c r="AN301" s="13">
        <v>5.2596600000000002E-3</v>
      </c>
      <c r="AO301" s="13">
        <v>0.33588709677419398</v>
      </c>
      <c r="AP301" s="13">
        <v>4.4621212121212103E-2</v>
      </c>
      <c r="AQ301" s="13">
        <v>5.6668459999999997E-2</v>
      </c>
      <c r="AR301" s="13">
        <v>5.2596600000000002E-3</v>
      </c>
      <c r="AS301" s="13">
        <v>0.36749999999999999</v>
      </c>
      <c r="AT301" s="13">
        <v>3.8383838383838402E-2</v>
      </c>
      <c r="AU301" s="13">
        <v>5.6668459999999997E-2</v>
      </c>
      <c r="AV301" s="13">
        <v>5.2596600000000002E-3</v>
      </c>
      <c r="AW301" s="13">
        <v>0.31612903225806499</v>
      </c>
      <c r="AX301" s="13">
        <v>5.0505050505050497E-2</v>
      </c>
      <c r="AY301" s="13">
        <v>0.05</v>
      </c>
      <c r="AZ301" s="13">
        <v>0</v>
      </c>
      <c r="BA301" s="13">
        <v>0.31666666666666698</v>
      </c>
      <c r="BB301" s="13"/>
      <c r="BC301" s="13"/>
      <c r="BD301" s="13"/>
      <c r="BE301" s="13"/>
      <c r="BF301" s="13"/>
      <c r="BG301" s="13"/>
      <c r="BH301" s="13"/>
      <c r="BI301" s="13"/>
      <c r="BJ301" s="13"/>
      <c r="BK301" s="13"/>
      <c r="BL301" s="13"/>
      <c r="BM301" s="13"/>
      <c r="BN301" s="13"/>
      <c r="BO301" s="13"/>
      <c r="BP301" s="13"/>
      <c r="BQ301" s="13"/>
      <c r="BR301" s="13"/>
      <c r="BS301" s="13"/>
      <c r="BT301" s="13"/>
      <c r="BU301" s="13"/>
      <c r="BV301" s="13"/>
      <c r="BW301" s="13"/>
      <c r="BX301" s="13"/>
      <c r="BY301" s="13"/>
      <c r="BZ301" s="14">
        <f>+INDEX('Monthy Targets'!V:V,MATCH(FY2018_ALL_Targets!$B301,'Monthy Targets'!$B:$B,0))</f>
        <v>10.5</v>
      </c>
      <c r="CA301" s="14">
        <f>+INDEX('Monthy Targets'!W:W,MATCH(FY2018_ALL_Targets!$B301,'Monthy Targets'!$B:$B,0))</f>
        <v>10.5</v>
      </c>
      <c r="CB301" s="14">
        <f>+INDEX('Monthy Targets'!X:X,MATCH(FY2018_ALL_Targets!$B301,'Monthy Targets'!$B:$B,0))</f>
        <v>10.5</v>
      </c>
      <c r="CC301" s="14">
        <f>+INDEX('Monthy Targets'!Y:Y,MATCH(FY2018_ALL_Targets!$B301,'Monthy Targets'!$B:$B,0))</f>
        <v>10.5</v>
      </c>
      <c r="CD301" s="14">
        <f>+INDEX('Monthy Targets'!Z:Z,MATCH(FY2018_ALL_Targets!$B301,'Monthy Targets'!$B:$B,0))</f>
        <v>10.5</v>
      </c>
      <c r="CE301" s="14">
        <f>+INDEX('Monthy Targets'!AA:AA,MATCH(FY2018_ALL_Targets!$B301,'Monthy Targets'!$B:$B,0))</f>
        <v>0</v>
      </c>
      <c r="CF301" s="14">
        <f>+INDEX('Monthy Targets'!AB:AB,MATCH(FY2018_ALL_Targets!$B301,'Monthy Targets'!$B:$B,0))</f>
        <v>0</v>
      </c>
      <c r="CG301" s="14">
        <f>+INDEX('Monthy Targets'!AC:AC,MATCH(FY2018_ALL_Targets!$B301,'Monthy Targets'!$B:$B,0))</f>
        <v>0</v>
      </c>
      <c r="CH301" s="14">
        <f>+INDEX('Monthy Targets'!AD:AD,MATCH(FY2018_ALL_Targets!$B301,'Monthy Targets'!$B:$B,0))</f>
        <v>0</v>
      </c>
      <c r="CI301" s="14">
        <f>+INDEX('Monthy Targets'!AE:AE,MATCH(FY2018_ALL_Targets!$B301,'Monthy Targets'!$B:$B,0))</f>
        <v>0</v>
      </c>
      <c r="CJ301" s="14">
        <f>+INDEX('Monthy Targets'!AF:AF,MATCH(FY2018_ALL_Targets!$B301,'Monthy Targets'!$B:$B,0))</f>
        <v>0</v>
      </c>
      <c r="CK301" s="14">
        <f>+INDEX('Monthy Targets'!AG:AG,MATCH(FY2018_ALL_Targets!$B301,'Monthy Targets'!$B:$B,0))</f>
        <v>0</v>
      </c>
      <c r="CL301" s="14">
        <v>0</v>
      </c>
      <c r="CM301" s="14">
        <v>0.7</v>
      </c>
      <c r="CN301" s="14">
        <v>0.7</v>
      </c>
      <c r="CO301" s="14">
        <v>0.7</v>
      </c>
      <c r="DB301" s="14">
        <v>0</v>
      </c>
      <c r="DC301" s="14">
        <v>1.3</v>
      </c>
      <c r="DD301" s="14">
        <v>1.3</v>
      </c>
      <c r="DE301" s="14">
        <v>1.3</v>
      </c>
      <c r="DR301" s="14">
        <v>1.76</v>
      </c>
      <c r="DV301" s="12">
        <f t="shared" si="13"/>
        <v>0</v>
      </c>
      <c r="DW301" s="12">
        <f t="shared" si="14"/>
        <v>0</v>
      </c>
      <c r="DX301" s="12">
        <f t="shared" si="12"/>
        <v>0</v>
      </c>
    </row>
    <row r="302" spans="1:128" x14ac:dyDescent="0.25">
      <c r="A302" s="293">
        <v>5368</v>
      </c>
      <c r="B302" s="293">
        <v>675743</v>
      </c>
      <c r="C302" s="293">
        <v>1026705</v>
      </c>
      <c r="D302" s="14">
        <v>1255627238</v>
      </c>
      <c r="F302" s="27" t="s">
        <v>1279</v>
      </c>
      <c r="G302" s="12" t="s">
        <v>1125</v>
      </c>
      <c r="H302" s="27" t="s">
        <v>1371</v>
      </c>
      <c r="I302" s="12" t="s">
        <v>1126</v>
      </c>
      <c r="J302" s="13">
        <v>3.03030303030303E-2</v>
      </c>
      <c r="K302" s="13">
        <v>0.109947643979058</v>
      </c>
      <c r="L302" s="13">
        <v>0</v>
      </c>
      <c r="M302" s="13">
        <v>0.29702970297029702</v>
      </c>
      <c r="N302" s="13">
        <v>3.3538610000000003E-2</v>
      </c>
      <c r="O302" s="13">
        <v>5.6668459999999997E-2</v>
      </c>
      <c r="P302" s="13">
        <v>5.2596600000000002E-3</v>
      </c>
      <c r="Q302" s="13">
        <v>0.16064707</v>
      </c>
      <c r="R302" s="13">
        <v>3.3538610000000003E-2</v>
      </c>
      <c r="S302" s="13">
        <v>0.108078534031414</v>
      </c>
      <c r="T302" s="13">
        <v>5.2596600000000002E-3</v>
      </c>
      <c r="U302" s="13">
        <v>0.29198019801980202</v>
      </c>
      <c r="V302" s="13">
        <v>3.3538610000000003E-2</v>
      </c>
      <c r="W302" s="13">
        <v>0.104450261780105</v>
      </c>
      <c r="X302" s="13">
        <v>5.2596600000000002E-3</v>
      </c>
      <c r="Y302" s="13">
        <v>0.28217821782178198</v>
      </c>
      <c r="Z302" s="13">
        <v>3.3538610000000003E-2</v>
      </c>
      <c r="AA302" s="13">
        <v>0.10620942408377</v>
      </c>
      <c r="AB302" s="13">
        <v>5.2596600000000002E-3</v>
      </c>
      <c r="AC302" s="13">
        <v>0.28693069306930702</v>
      </c>
      <c r="AD302" s="13">
        <v>3.3538610000000003E-2</v>
      </c>
      <c r="AE302" s="13">
        <v>9.8952879581151801E-2</v>
      </c>
      <c r="AF302" s="13">
        <v>5.2596600000000002E-3</v>
      </c>
      <c r="AG302" s="13">
        <v>0.26732673267326701</v>
      </c>
      <c r="AH302" s="13">
        <v>3.3538610000000003E-2</v>
      </c>
      <c r="AI302" s="13">
        <v>0.104340314136126</v>
      </c>
      <c r="AJ302" s="13">
        <v>5.2596600000000002E-3</v>
      </c>
      <c r="AK302" s="13">
        <v>0.28188118811881202</v>
      </c>
      <c r="AL302" s="13">
        <v>3.3538610000000003E-2</v>
      </c>
      <c r="AM302" s="13">
        <v>9.3455497382198993E-2</v>
      </c>
      <c r="AN302" s="13">
        <v>5.2596600000000002E-3</v>
      </c>
      <c r="AO302" s="13">
        <v>0.25247524752475198</v>
      </c>
      <c r="AP302" s="13">
        <v>3.3538610000000003E-2</v>
      </c>
      <c r="AQ302" s="13">
        <v>0.102251308900524</v>
      </c>
      <c r="AR302" s="13">
        <v>5.2596600000000002E-3</v>
      </c>
      <c r="AS302" s="13">
        <v>0.27623762376237598</v>
      </c>
      <c r="AT302" s="13">
        <v>3.3538610000000003E-2</v>
      </c>
      <c r="AU302" s="13">
        <v>8.7958115183246102E-2</v>
      </c>
      <c r="AV302" s="13">
        <v>5.2596600000000002E-3</v>
      </c>
      <c r="AW302" s="13">
        <v>0.237623762376238</v>
      </c>
      <c r="AX302" s="13">
        <v>2.4691358024691398E-2</v>
      </c>
      <c r="AY302" s="13">
        <v>8.6956521739130405E-2</v>
      </c>
      <c r="AZ302" s="13">
        <v>0</v>
      </c>
      <c r="BA302" s="13">
        <v>0.24242424242424199</v>
      </c>
      <c r="BB302" s="13"/>
      <c r="BC302" s="13"/>
      <c r="BD302" s="13"/>
      <c r="BE302" s="13"/>
      <c r="BF302" s="13"/>
      <c r="BG302" s="13"/>
      <c r="BH302" s="13"/>
      <c r="BI302" s="13"/>
      <c r="BJ302" s="13"/>
      <c r="BK302" s="13"/>
      <c r="BL302" s="13"/>
      <c r="BM302" s="13"/>
      <c r="BN302" s="13"/>
      <c r="BO302" s="13"/>
      <c r="BP302" s="13"/>
      <c r="BQ302" s="13"/>
      <c r="BR302" s="13"/>
      <c r="BS302" s="13"/>
      <c r="BT302" s="13"/>
      <c r="BU302" s="13"/>
      <c r="BV302" s="13"/>
      <c r="BW302" s="13"/>
      <c r="BX302" s="13"/>
      <c r="BY302" s="13"/>
      <c r="BZ302" s="14">
        <f>+INDEX('Monthy Targets'!V:V,MATCH(FY2018_ALL_Targets!$B302,'Monthy Targets'!$B:$B,0))</f>
        <v>6.61</v>
      </c>
      <c r="CA302" s="14">
        <f>+INDEX('Monthy Targets'!W:W,MATCH(FY2018_ALL_Targets!$B302,'Monthy Targets'!$B:$B,0))</f>
        <v>6.61</v>
      </c>
      <c r="CB302" s="14">
        <f>+INDEX('Monthy Targets'!X:X,MATCH(FY2018_ALL_Targets!$B302,'Monthy Targets'!$B:$B,0))</f>
        <v>6.61</v>
      </c>
      <c r="CC302" s="14">
        <f>+INDEX('Monthy Targets'!Y:Y,MATCH(FY2018_ALL_Targets!$B302,'Monthy Targets'!$B:$B,0))</f>
        <v>6.61</v>
      </c>
      <c r="CD302" s="14">
        <f>+INDEX('Monthy Targets'!Z:Z,MATCH(FY2018_ALL_Targets!$B302,'Monthy Targets'!$B:$B,0))</f>
        <v>6.61</v>
      </c>
      <c r="CE302" s="14">
        <f>+INDEX('Monthy Targets'!AA:AA,MATCH(FY2018_ALL_Targets!$B302,'Monthy Targets'!$B:$B,0))</f>
        <v>0</v>
      </c>
      <c r="CF302" s="14">
        <f>+INDEX('Monthy Targets'!AB:AB,MATCH(FY2018_ALL_Targets!$B302,'Monthy Targets'!$B:$B,0))</f>
        <v>0</v>
      </c>
      <c r="CG302" s="14">
        <f>+INDEX('Monthy Targets'!AC:AC,MATCH(FY2018_ALL_Targets!$B302,'Monthy Targets'!$B:$B,0))</f>
        <v>0</v>
      </c>
      <c r="CH302" s="14">
        <f>+INDEX('Monthy Targets'!AD:AD,MATCH(FY2018_ALL_Targets!$B302,'Monthy Targets'!$B:$B,0))</f>
        <v>0</v>
      </c>
      <c r="CI302" s="14">
        <f>+INDEX('Monthy Targets'!AE:AE,MATCH(FY2018_ALL_Targets!$B302,'Monthy Targets'!$B:$B,0))</f>
        <v>0</v>
      </c>
      <c r="CJ302" s="14">
        <f>+INDEX('Monthy Targets'!AF:AF,MATCH(FY2018_ALL_Targets!$B302,'Monthy Targets'!$B:$B,0))</f>
        <v>0</v>
      </c>
      <c r="CK302" s="14">
        <f>+INDEX('Monthy Targets'!AG:AG,MATCH(FY2018_ALL_Targets!$B302,'Monthy Targets'!$B:$B,0))</f>
        <v>0</v>
      </c>
      <c r="CL302" s="14">
        <v>0.44</v>
      </c>
      <c r="CM302" s="14">
        <v>0.44</v>
      </c>
      <c r="CN302" s="14">
        <v>0.44</v>
      </c>
      <c r="CO302" s="14">
        <v>0.44</v>
      </c>
      <c r="DB302" s="14">
        <v>0.82</v>
      </c>
      <c r="DC302" s="14">
        <v>0.82</v>
      </c>
      <c r="DD302" s="14">
        <v>0.82</v>
      </c>
      <c r="DE302" s="14">
        <v>0.82</v>
      </c>
      <c r="DR302" s="14">
        <v>1.24</v>
      </c>
      <c r="DV302" s="12">
        <f t="shared" si="13"/>
        <v>0</v>
      </c>
      <c r="DW302" s="12">
        <f t="shared" si="14"/>
        <v>0</v>
      </c>
      <c r="DX302" s="12">
        <f t="shared" si="12"/>
        <v>0</v>
      </c>
    </row>
    <row r="303" spans="1:128" x14ac:dyDescent="0.25">
      <c r="A303" s="293">
        <v>4028</v>
      </c>
      <c r="B303" s="293">
        <v>675746</v>
      </c>
      <c r="C303" s="293">
        <v>1026068</v>
      </c>
      <c r="D303" s="14">
        <v>1649251026</v>
      </c>
      <c r="F303" s="27" t="s">
        <v>1258</v>
      </c>
      <c r="G303" s="12" t="s">
        <v>556</v>
      </c>
      <c r="H303" s="27" t="s">
        <v>1355</v>
      </c>
      <c r="I303" s="12" t="s">
        <v>557</v>
      </c>
      <c r="J303" s="13">
        <v>2.3017902813299199E-2</v>
      </c>
      <c r="K303" s="13">
        <v>5.5793991416309002E-2</v>
      </c>
      <c r="L303" s="13">
        <v>0</v>
      </c>
      <c r="M303" s="13">
        <v>0.247058823529412</v>
      </c>
      <c r="N303" s="13">
        <v>3.3538610000000003E-2</v>
      </c>
      <c r="O303" s="13">
        <v>5.6668459999999997E-2</v>
      </c>
      <c r="P303" s="13">
        <v>5.2596600000000002E-3</v>
      </c>
      <c r="Q303" s="13">
        <v>0.16064707</v>
      </c>
      <c r="R303" s="13">
        <v>3.3538610000000003E-2</v>
      </c>
      <c r="S303" s="13">
        <v>5.6668459999999997E-2</v>
      </c>
      <c r="T303" s="13">
        <v>5.2596600000000002E-3</v>
      </c>
      <c r="U303" s="13">
        <v>0.24285882352941199</v>
      </c>
      <c r="V303" s="13">
        <v>3.3538610000000003E-2</v>
      </c>
      <c r="W303" s="13">
        <v>5.6668459999999997E-2</v>
      </c>
      <c r="X303" s="13">
        <v>5.2596600000000002E-3</v>
      </c>
      <c r="Y303" s="13">
        <v>0.23470588235294099</v>
      </c>
      <c r="Z303" s="13">
        <v>3.3538610000000003E-2</v>
      </c>
      <c r="AA303" s="13">
        <v>5.6668459999999997E-2</v>
      </c>
      <c r="AB303" s="13">
        <v>5.2596600000000002E-3</v>
      </c>
      <c r="AC303" s="13">
        <v>0.23865882352941201</v>
      </c>
      <c r="AD303" s="13">
        <v>3.3538610000000003E-2</v>
      </c>
      <c r="AE303" s="13">
        <v>5.6668459999999997E-2</v>
      </c>
      <c r="AF303" s="13">
        <v>5.2596600000000002E-3</v>
      </c>
      <c r="AG303" s="13">
        <v>0.222352941176471</v>
      </c>
      <c r="AH303" s="13">
        <v>3.3538610000000003E-2</v>
      </c>
      <c r="AI303" s="13">
        <v>5.6668459999999997E-2</v>
      </c>
      <c r="AJ303" s="13">
        <v>5.2596600000000002E-3</v>
      </c>
      <c r="AK303" s="13">
        <v>0.234458823529412</v>
      </c>
      <c r="AL303" s="13">
        <v>3.3538610000000003E-2</v>
      </c>
      <c r="AM303" s="13">
        <v>5.6668459999999997E-2</v>
      </c>
      <c r="AN303" s="13">
        <v>5.2596600000000002E-3</v>
      </c>
      <c r="AO303" s="13">
        <v>0.21</v>
      </c>
      <c r="AP303" s="13">
        <v>3.3538610000000003E-2</v>
      </c>
      <c r="AQ303" s="13">
        <v>5.6668459999999997E-2</v>
      </c>
      <c r="AR303" s="13">
        <v>5.2596600000000002E-3</v>
      </c>
      <c r="AS303" s="13">
        <v>0.22976470588235301</v>
      </c>
      <c r="AT303" s="13">
        <v>3.3538610000000003E-2</v>
      </c>
      <c r="AU303" s="13">
        <v>5.6668459999999997E-2</v>
      </c>
      <c r="AV303" s="13">
        <v>5.2596600000000002E-3</v>
      </c>
      <c r="AW303" s="13">
        <v>0.19764705882352901</v>
      </c>
      <c r="AX303" s="13">
        <v>4.7058823529411799E-2</v>
      </c>
      <c r="AY303" s="13">
        <v>8.1632653061224497E-2</v>
      </c>
      <c r="AZ303" s="13">
        <v>0</v>
      </c>
      <c r="BA303" s="13">
        <v>4.0540540540540501E-2</v>
      </c>
      <c r="BB303" s="13"/>
      <c r="BC303" s="13"/>
      <c r="BD303" s="13"/>
      <c r="BE303" s="13"/>
      <c r="BF303" s="13"/>
      <c r="BG303" s="13"/>
      <c r="BH303" s="13"/>
      <c r="BI303" s="13"/>
      <c r="BJ303" s="13"/>
      <c r="BK303" s="13"/>
      <c r="BL303" s="13"/>
      <c r="BM303" s="13"/>
      <c r="BN303" s="13"/>
      <c r="BO303" s="13"/>
      <c r="BP303" s="13"/>
      <c r="BQ303" s="13"/>
      <c r="BR303" s="13"/>
      <c r="BS303" s="13"/>
      <c r="BT303" s="13"/>
      <c r="BU303" s="13"/>
      <c r="BV303" s="13"/>
      <c r="BW303" s="13"/>
      <c r="BX303" s="13"/>
      <c r="BY303" s="13"/>
      <c r="BZ303" s="14">
        <f>+INDEX('Monthy Targets'!V:V,MATCH(FY2018_ALL_Targets!$B303,'Monthy Targets'!$B:$B,0))</f>
        <v>14.56</v>
      </c>
      <c r="CA303" s="14">
        <f>+INDEX('Monthy Targets'!W:W,MATCH(FY2018_ALL_Targets!$B303,'Monthy Targets'!$B:$B,0))</f>
        <v>14.56</v>
      </c>
      <c r="CB303" s="14">
        <f>+INDEX('Monthy Targets'!X:X,MATCH(FY2018_ALL_Targets!$B303,'Monthy Targets'!$B:$B,0))</f>
        <v>14.56</v>
      </c>
      <c r="CC303" s="14">
        <f>+INDEX('Monthy Targets'!Y:Y,MATCH(FY2018_ALL_Targets!$B303,'Monthy Targets'!$B:$B,0))</f>
        <v>14.56</v>
      </c>
      <c r="CD303" s="14">
        <f>+INDEX('Monthy Targets'!Z:Z,MATCH(FY2018_ALL_Targets!$B303,'Monthy Targets'!$B:$B,0))</f>
        <v>14.56</v>
      </c>
      <c r="CE303" s="14">
        <f>+INDEX('Monthy Targets'!AA:AA,MATCH(FY2018_ALL_Targets!$B303,'Monthy Targets'!$B:$B,0))</f>
        <v>0</v>
      </c>
      <c r="CF303" s="14">
        <f>+INDEX('Monthy Targets'!AB:AB,MATCH(FY2018_ALL_Targets!$B303,'Monthy Targets'!$B:$B,0))</f>
        <v>0</v>
      </c>
      <c r="CG303" s="14">
        <f>+INDEX('Monthy Targets'!AC:AC,MATCH(FY2018_ALL_Targets!$B303,'Monthy Targets'!$B:$B,0))</f>
        <v>0</v>
      </c>
      <c r="CH303" s="14">
        <f>+INDEX('Monthy Targets'!AD:AD,MATCH(FY2018_ALL_Targets!$B303,'Monthy Targets'!$B:$B,0))</f>
        <v>0</v>
      </c>
      <c r="CI303" s="14">
        <f>+INDEX('Monthy Targets'!AE:AE,MATCH(FY2018_ALL_Targets!$B303,'Monthy Targets'!$B:$B,0))</f>
        <v>0</v>
      </c>
      <c r="CJ303" s="14">
        <f>+INDEX('Monthy Targets'!AF:AF,MATCH(FY2018_ALL_Targets!$B303,'Monthy Targets'!$B:$B,0))</f>
        <v>0</v>
      </c>
      <c r="CK303" s="14">
        <f>+INDEX('Monthy Targets'!AG:AG,MATCH(FY2018_ALL_Targets!$B303,'Monthy Targets'!$B:$B,0))</f>
        <v>0</v>
      </c>
      <c r="CL303" s="14">
        <v>0</v>
      </c>
      <c r="CM303" s="14">
        <v>0</v>
      </c>
      <c r="CN303" s="14">
        <v>0.97</v>
      </c>
      <c r="CO303" s="14">
        <v>0.97</v>
      </c>
      <c r="DB303" s="14">
        <v>0</v>
      </c>
      <c r="DC303" s="14">
        <v>0</v>
      </c>
      <c r="DD303" s="14">
        <v>1.8</v>
      </c>
      <c r="DE303" s="14">
        <v>1.8</v>
      </c>
      <c r="DR303" s="14">
        <v>2.14</v>
      </c>
      <c r="DV303" s="12">
        <f t="shared" si="13"/>
        <v>0</v>
      </c>
      <c r="DW303" s="12">
        <f t="shared" si="14"/>
        <v>0</v>
      </c>
      <c r="DX303" s="12">
        <f t="shared" si="12"/>
        <v>0</v>
      </c>
    </row>
    <row r="304" spans="1:128" x14ac:dyDescent="0.25">
      <c r="A304" s="293">
        <v>5012</v>
      </c>
      <c r="B304" s="293">
        <v>675751</v>
      </c>
      <c r="C304" s="293">
        <v>1028196</v>
      </c>
      <c r="D304" s="14">
        <v>1710432877</v>
      </c>
      <c r="F304" s="27" t="s">
        <v>1258</v>
      </c>
      <c r="G304" s="12" t="s">
        <v>3334</v>
      </c>
      <c r="H304" s="27" t="s">
        <v>3335</v>
      </c>
      <c r="I304" s="12" t="s">
        <v>908</v>
      </c>
      <c r="J304" s="13">
        <v>0</v>
      </c>
      <c r="K304" s="13">
        <v>2.4691358024691398E-2</v>
      </c>
      <c r="L304" s="13">
        <v>0</v>
      </c>
      <c r="M304" s="13">
        <v>0.107142857142857</v>
      </c>
      <c r="N304" s="13">
        <v>3.3538610000000003E-2</v>
      </c>
      <c r="O304" s="13">
        <v>5.6668459999999997E-2</v>
      </c>
      <c r="P304" s="13">
        <v>5.2596600000000002E-3</v>
      </c>
      <c r="Q304" s="13">
        <v>0.16064707</v>
      </c>
      <c r="R304" s="13">
        <v>3.3538610000000003E-2</v>
      </c>
      <c r="S304" s="13">
        <v>5.6668459999999997E-2</v>
      </c>
      <c r="T304" s="13">
        <v>5.2596600000000002E-3</v>
      </c>
      <c r="U304" s="13">
        <v>0.16064707</v>
      </c>
      <c r="V304" s="13">
        <v>3.3538610000000003E-2</v>
      </c>
      <c r="W304" s="13">
        <v>5.6668459999999997E-2</v>
      </c>
      <c r="X304" s="13">
        <v>5.2596600000000002E-3</v>
      </c>
      <c r="Y304" s="13">
        <v>0.16064707</v>
      </c>
      <c r="Z304" s="13">
        <v>3.3538610000000003E-2</v>
      </c>
      <c r="AA304" s="13">
        <v>5.6668459999999997E-2</v>
      </c>
      <c r="AB304" s="13">
        <v>5.2596600000000002E-3</v>
      </c>
      <c r="AC304" s="13">
        <v>0.16064707</v>
      </c>
      <c r="AD304" s="13">
        <v>3.3538610000000003E-2</v>
      </c>
      <c r="AE304" s="13">
        <v>5.6668459999999997E-2</v>
      </c>
      <c r="AF304" s="13">
        <v>5.2596600000000002E-3</v>
      </c>
      <c r="AG304" s="13">
        <v>0.16064707</v>
      </c>
      <c r="AH304" s="13">
        <v>3.3538610000000003E-2</v>
      </c>
      <c r="AI304" s="13">
        <v>5.6668459999999997E-2</v>
      </c>
      <c r="AJ304" s="13">
        <v>5.2596600000000002E-3</v>
      </c>
      <c r="AK304" s="13">
        <v>0.16064707</v>
      </c>
      <c r="AL304" s="13">
        <v>3.3538610000000003E-2</v>
      </c>
      <c r="AM304" s="13">
        <v>5.6668459999999997E-2</v>
      </c>
      <c r="AN304" s="13">
        <v>5.2596600000000002E-3</v>
      </c>
      <c r="AO304" s="13">
        <v>0.16064707</v>
      </c>
      <c r="AP304" s="13">
        <v>3.3538610000000003E-2</v>
      </c>
      <c r="AQ304" s="13">
        <v>5.6668459999999997E-2</v>
      </c>
      <c r="AR304" s="13">
        <v>5.2596600000000002E-3</v>
      </c>
      <c r="AS304" s="13">
        <v>0.16064707</v>
      </c>
      <c r="AT304" s="13">
        <v>3.3538610000000003E-2</v>
      </c>
      <c r="AU304" s="13">
        <v>5.6668459999999997E-2</v>
      </c>
      <c r="AV304" s="13">
        <v>5.2596600000000002E-3</v>
      </c>
      <c r="AW304" s="13">
        <v>0.16064707</v>
      </c>
      <c r="AX304" s="13">
        <v>0</v>
      </c>
      <c r="AY304" s="13">
        <v>0</v>
      </c>
      <c r="AZ304" s="13">
        <v>0</v>
      </c>
      <c r="BA304" s="13">
        <v>6.8181818181818205E-2</v>
      </c>
      <c r="BB304" s="13"/>
      <c r="BC304" s="13"/>
      <c r="BD304" s="13"/>
      <c r="BE304" s="13"/>
      <c r="BF304" s="13"/>
      <c r="BG304" s="13"/>
      <c r="BH304" s="13"/>
      <c r="BI304" s="13"/>
      <c r="BJ304" s="13"/>
      <c r="BK304" s="13"/>
      <c r="BL304" s="13"/>
      <c r="BM304" s="13"/>
      <c r="BN304" s="13"/>
      <c r="BO304" s="13"/>
      <c r="BP304" s="13"/>
      <c r="BQ304" s="13"/>
      <c r="BR304" s="13"/>
      <c r="BS304" s="13"/>
      <c r="BT304" s="13"/>
      <c r="BU304" s="13"/>
      <c r="BV304" s="13"/>
      <c r="BW304" s="13"/>
      <c r="BX304" s="13"/>
      <c r="BY304" s="13"/>
      <c r="BZ304" s="14">
        <f>+INDEX('Monthy Targets'!V:V,MATCH(FY2018_ALL_Targets!$B304,'Monthy Targets'!$B:$B,0))</f>
        <v>3.24</v>
      </c>
      <c r="CA304" s="14">
        <f>+INDEX('Monthy Targets'!W:W,MATCH(FY2018_ALL_Targets!$B304,'Monthy Targets'!$B:$B,0))</f>
        <v>3.24</v>
      </c>
      <c r="CB304" s="14">
        <f>+INDEX('Monthy Targets'!X:X,MATCH(FY2018_ALL_Targets!$B304,'Monthy Targets'!$B:$B,0))</f>
        <v>3.24</v>
      </c>
      <c r="CC304" s="14">
        <f>+INDEX('Monthy Targets'!Y:Y,MATCH(FY2018_ALL_Targets!$B304,'Monthy Targets'!$B:$B,0))</f>
        <v>3.24</v>
      </c>
      <c r="CD304" s="14">
        <f>+INDEX('Monthy Targets'!Z:Z,MATCH(FY2018_ALL_Targets!$B304,'Monthy Targets'!$B:$B,0))</f>
        <v>3.24</v>
      </c>
      <c r="CE304" s="14">
        <f>+INDEX('Monthy Targets'!AA:AA,MATCH(FY2018_ALL_Targets!$B304,'Monthy Targets'!$B:$B,0))</f>
        <v>0</v>
      </c>
      <c r="CF304" s="14">
        <f>+INDEX('Monthy Targets'!AB:AB,MATCH(FY2018_ALL_Targets!$B304,'Monthy Targets'!$B:$B,0))</f>
        <v>0</v>
      </c>
      <c r="CG304" s="14">
        <f>+INDEX('Monthy Targets'!AC:AC,MATCH(FY2018_ALL_Targets!$B304,'Monthy Targets'!$B:$B,0))</f>
        <v>0</v>
      </c>
      <c r="CH304" s="14">
        <f>+INDEX('Monthy Targets'!AD:AD,MATCH(FY2018_ALL_Targets!$B304,'Monthy Targets'!$B:$B,0))</f>
        <v>0</v>
      </c>
      <c r="CI304" s="14">
        <f>+INDEX('Monthy Targets'!AE:AE,MATCH(FY2018_ALL_Targets!$B304,'Monthy Targets'!$B:$B,0))</f>
        <v>0</v>
      </c>
      <c r="CJ304" s="14">
        <f>+INDEX('Monthy Targets'!AF:AF,MATCH(FY2018_ALL_Targets!$B304,'Monthy Targets'!$B:$B,0))</f>
        <v>0</v>
      </c>
      <c r="CK304" s="14">
        <f>+INDEX('Monthy Targets'!AG:AG,MATCH(FY2018_ALL_Targets!$B304,'Monthy Targets'!$B:$B,0))</f>
        <v>0</v>
      </c>
      <c r="CL304" s="14">
        <v>0.22</v>
      </c>
      <c r="CM304" s="14">
        <v>0.22</v>
      </c>
      <c r="CN304" s="14">
        <v>0.22</v>
      </c>
      <c r="CO304" s="14">
        <v>0.22</v>
      </c>
      <c r="DB304" s="14">
        <v>0.4</v>
      </c>
      <c r="DC304" s="14">
        <v>0.4</v>
      </c>
      <c r="DD304" s="14">
        <v>0.4</v>
      </c>
      <c r="DE304" s="14">
        <v>0.4</v>
      </c>
      <c r="DR304" s="14">
        <v>0.61</v>
      </c>
      <c r="DV304" s="12">
        <f t="shared" si="13"/>
        <v>0</v>
      </c>
      <c r="DW304" s="12">
        <f t="shared" si="14"/>
        <v>0</v>
      </c>
      <c r="DX304" s="12">
        <f t="shared" si="12"/>
        <v>0</v>
      </c>
    </row>
    <row r="305" spans="1:128" x14ac:dyDescent="0.25">
      <c r="A305" s="293">
        <v>113</v>
      </c>
      <c r="B305" s="293">
        <v>675754</v>
      </c>
      <c r="C305" s="293">
        <v>1025934</v>
      </c>
      <c r="D305" s="14">
        <v>1922418631</v>
      </c>
      <c r="F305" s="27" t="s">
        <v>1298</v>
      </c>
      <c r="G305" s="12" t="s">
        <v>546</v>
      </c>
      <c r="H305" s="27" t="s">
        <v>1390</v>
      </c>
      <c r="I305" s="12" t="s">
        <v>547</v>
      </c>
      <c r="J305" s="13">
        <v>1.6447368421052599E-2</v>
      </c>
      <c r="K305" s="13">
        <v>6.1135371179039298E-2</v>
      </c>
      <c r="L305" s="13">
        <v>0</v>
      </c>
      <c r="M305" s="13">
        <v>9.1228070175438603E-2</v>
      </c>
      <c r="N305" s="13">
        <v>3.3538610000000003E-2</v>
      </c>
      <c r="O305" s="13">
        <v>5.6668459999999997E-2</v>
      </c>
      <c r="P305" s="13">
        <v>5.2596600000000002E-3</v>
      </c>
      <c r="Q305" s="13">
        <v>0.16064707</v>
      </c>
      <c r="R305" s="13">
        <v>3.3538610000000003E-2</v>
      </c>
      <c r="S305" s="13">
        <v>6.00960698689956E-2</v>
      </c>
      <c r="T305" s="13">
        <v>5.2596600000000002E-3</v>
      </c>
      <c r="U305" s="13">
        <v>0.16064707</v>
      </c>
      <c r="V305" s="13">
        <v>3.3538610000000003E-2</v>
      </c>
      <c r="W305" s="13">
        <v>5.8078602620087301E-2</v>
      </c>
      <c r="X305" s="13">
        <v>5.2596600000000002E-3</v>
      </c>
      <c r="Y305" s="13">
        <v>0.16064707</v>
      </c>
      <c r="Z305" s="13">
        <v>3.3538610000000003E-2</v>
      </c>
      <c r="AA305" s="13">
        <v>5.9056768558951998E-2</v>
      </c>
      <c r="AB305" s="13">
        <v>5.2596600000000002E-3</v>
      </c>
      <c r="AC305" s="13">
        <v>0.16064707</v>
      </c>
      <c r="AD305" s="13">
        <v>3.3538610000000003E-2</v>
      </c>
      <c r="AE305" s="13">
        <v>5.6668459999999997E-2</v>
      </c>
      <c r="AF305" s="13">
        <v>5.2596600000000002E-3</v>
      </c>
      <c r="AG305" s="13">
        <v>0.16064707</v>
      </c>
      <c r="AH305" s="13">
        <v>3.3538610000000003E-2</v>
      </c>
      <c r="AI305" s="13">
        <v>5.80174672489083E-2</v>
      </c>
      <c r="AJ305" s="13">
        <v>5.2596600000000002E-3</v>
      </c>
      <c r="AK305" s="13">
        <v>0.16064707</v>
      </c>
      <c r="AL305" s="13">
        <v>3.3538610000000003E-2</v>
      </c>
      <c r="AM305" s="13">
        <v>5.6668459999999997E-2</v>
      </c>
      <c r="AN305" s="13">
        <v>5.2596600000000002E-3</v>
      </c>
      <c r="AO305" s="13">
        <v>0.16064707</v>
      </c>
      <c r="AP305" s="13">
        <v>3.3538610000000003E-2</v>
      </c>
      <c r="AQ305" s="13">
        <v>5.6855895196506599E-2</v>
      </c>
      <c r="AR305" s="13">
        <v>5.2596600000000002E-3</v>
      </c>
      <c r="AS305" s="13">
        <v>0.16064707</v>
      </c>
      <c r="AT305" s="13">
        <v>3.3538610000000003E-2</v>
      </c>
      <c r="AU305" s="13">
        <v>5.6668459999999997E-2</v>
      </c>
      <c r="AV305" s="13">
        <v>5.2596600000000002E-3</v>
      </c>
      <c r="AW305" s="13">
        <v>0.16064707</v>
      </c>
      <c r="AX305" s="13">
        <v>5.1282051282051301E-2</v>
      </c>
      <c r="AY305" s="13">
        <v>3.1746031746031703E-2</v>
      </c>
      <c r="AZ305" s="13">
        <v>0</v>
      </c>
      <c r="BA305" s="13">
        <v>4.0540540540540501E-2</v>
      </c>
      <c r="BB305" s="13"/>
      <c r="BC305" s="13"/>
      <c r="BD305" s="13"/>
      <c r="BE305" s="13"/>
      <c r="BF305" s="13"/>
      <c r="BG305" s="13"/>
      <c r="BH305" s="13"/>
      <c r="BI305" s="13"/>
      <c r="BJ305" s="13"/>
      <c r="BK305" s="13"/>
      <c r="BL305" s="13"/>
      <c r="BM305" s="13"/>
      <c r="BN305" s="13"/>
      <c r="BO305" s="13"/>
      <c r="BP305" s="13"/>
      <c r="BQ305" s="13"/>
      <c r="BR305" s="13"/>
      <c r="BS305" s="13"/>
      <c r="BT305" s="13"/>
      <c r="BU305" s="13"/>
      <c r="BV305" s="13"/>
      <c r="BW305" s="13"/>
      <c r="BX305" s="13"/>
      <c r="BY305" s="13"/>
      <c r="BZ305" s="14">
        <f>+INDEX('Monthy Targets'!V:V,MATCH(FY2018_ALL_Targets!$B305,'Monthy Targets'!$B:$B,0))</f>
        <v>1.32</v>
      </c>
      <c r="CA305" s="14">
        <f>+INDEX('Monthy Targets'!W:W,MATCH(FY2018_ALL_Targets!$B305,'Monthy Targets'!$B:$B,0))</f>
        <v>1.32</v>
      </c>
      <c r="CB305" s="14">
        <f>+INDEX('Monthy Targets'!X:X,MATCH(FY2018_ALL_Targets!$B305,'Monthy Targets'!$B:$B,0))</f>
        <v>1.32</v>
      </c>
      <c r="CC305" s="14">
        <f>+INDEX('Monthy Targets'!Y:Y,MATCH(FY2018_ALL_Targets!$B305,'Monthy Targets'!$B:$B,0))</f>
        <v>1.32</v>
      </c>
      <c r="CD305" s="14">
        <f>+INDEX('Monthy Targets'!Z:Z,MATCH(FY2018_ALL_Targets!$B305,'Monthy Targets'!$B:$B,0))</f>
        <v>1.32</v>
      </c>
      <c r="CE305" s="14">
        <f>+INDEX('Monthy Targets'!AA:AA,MATCH(FY2018_ALL_Targets!$B305,'Monthy Targets'!$B:$B,0))</f>
        <v>0</v>
      </c>
      <c r="CF305" s="14">
        <f>+INDEX('Monthy Targets'!AB:AB,MATCH(FY2018_ALL_Targets!$B305,'Monthy Targets'!$B:$B,0))</f>
        <v>0</v>
      </c>
      <c r="CG305" s="14">
        <f>+INDEX('Monthy Targets'!AC:AC,MATCH(FY2018_ALL_Targets!$B305,'Monthy Targets'!$B:$B,0))</f>
        <v>0</v>
      </c>
      <c r="CH305" s="14">
        <f>+INDEX('Monthy Targets'!AD:AD,MATCH(FY2018_ALL_Targets!$B305,'Monthy Targets'!$B:$B,0))</f>
        <v>0</v>
      </c>
      <c r="CI305" s="14">
        <f>+INDEX('Monthy Targets'!AE:AE,MATCH(FY2018_ALL_Targets!$B305,'Monthy Targets'!$B:$B,0))</f>
        <v>0</v>
      </c>
      <c r="CJ305" s="14">
        <f>+INDEX('Monthy Targets'!AF:AF,MATCH(FY2018_ALL_Targets!$B305,'Monthy Targets'!$B:$B,0))</f>
        <v>0</v>
      </c>
      <c r="CK305" s="14">
        <f>+INDEX('Monthy Targets'!AG:AG,MATCH(FY2018_ALL_Targets!$B305,'Monthy Targets'!$B:$B,0))</f>
        <v>0</v>
      </c>
      <c r="CL305" s="14">
        <v>0</v>
      </c>
      <c r="CM305" s="14">
        <v>0.09</v>
      </c>
      <c r="CN305" s="14">
        <v>0.09</v>
      </c>
      <c r="CO305" s="14">
        <v>0.09</v>
      </c>
      <c r="DB305" s="14">
        <v>0</v>
      </c>
      <c r="DC305" s="14">
        <v>0.16</v>
      </c>
      <c r="DD305" s="14">
        <v>0.16</v>
      </c>
      <c r="DE305" s="14">
        <v>0.16</v>
      </c>
      <c r="DR305" s="14">
        <v>0.22</v>
      </c>
      <c r="DV305" s="12">
        <f t="shared" si="13"/>
        <v>0</v>
      </c>
      <c r="DW305" s="12">
        <f t="shared" si="14"/>
        <v>0</v>
      </c>
      <c r="DX305" s="12">
        <f t="shared" si="12"/>
        <v>0</v>
      </c>
    </row>
    <row r="306" spans="1:128" x14ac:dyDescent="0.25">
      <c r="A306" s="293">
        <v>5373</v>
      </c>
      <c r="B306" s="293">
        <v>675756</v>
      </c>
      <c r="C306" s="293">
        <v>1026661</v>
      </c>
      <c r="D306" s="14">
        <v>1629062369</v>
      </c>
      <c r="F306" s="27" t="s">
        <v>1298</v>
      </c>
      <c r="G306" s="12" t="s">
        <v>1127</v>
      </c>
      <c r="H306" s="27" t="s">
        <v>1330</v>
      </c>
      <c r="I306" s="12" t="s">
        <v>1128</v>
      </c>
      <c r="J306" s="13">
        <v>1.4005602240896401E-2</v>
      </c>
      <c r="K306" s="13">
        <v>5.2901023890785E-2</v>
      </c>
      <c r="L306" s="13">
        <v>0</v>
      </c>
      <c r="M306" s="13">
        <v>0.109939759036145</v>
      </c>
      <c r="N306" s="13">
        <v>3.3538610000000003E-2</v>
      </c>
      <c r="O306" s="13">
        <v>5.6668459999999997E-2</v>
      </c>
      <c r="P306" s="13">
        <v>5.2596600000000002E-3</v>
      </c>
      <c r="Q306" s="13">
        <v>0.16064707</v>
      </c>
      <c r="R306" s="13">
        <v>3.3538610000000003E-2</v>
      </c>
      <c r="S306" s="13">
        <v>5.6668459999999997E-2</v>
      </c>
      <c r="T306" s="13">
        <v>5.2596600000000002E-3</v>
      </c>
      <c r="U306" s="13">
        <v>0.16064707</v>
      </c>
      <c r="V306" s="13">
        <v>3.3538610000000003E-2</v>
      </c>
      <c r="W306" s="13">
        <v>5.6668459999999997E-2</v>
      </c>
      <c r="X306" s="13">
        <v>5.2596600000000002E-3</v>
      </c>
      <c r="Y306" s="13">
        <v>0.16064707</v>
      </c>
      <c r="Z306" s="13">
        <v>3.3538610000000003E-2</v>
      </c>
      <c r="AA306" s="13">
        <v>5.6668459999999997E-2</v>
      </c>
      <c r="AB306" s="13">
        <v>5.2596600000000002E-3</v>
      </c>
      <c r="AC306" s="13">
        <v>0.16064707</v>
      </c>
      <c r="AD306" s="13">
        <v>3.3538610000000003E-2</v>
      </c>
      <c r="AE306" s="13">
        <v>5.6668459999999997E-2</v>
      </c>
      <c r="AF306" s="13">
        <v>5.2596600000000002E-3</v>
      </c>
      <c r="AG306" s="13">
        <v>0.16064707</v>
      </c>
      <c r="AH306" s="13">
        <v>3.3538610000000003E-2</v>
      </c>
      <c r="AI306" s="13">
        <v>5.6668459999999997E-2</v>
      </c>
      <c r="AJ306" s="13">
        <v>5.2596600000000002E-3</v>
      </c>
      <c r="AK306" s="13">
        <v>0.16064707</v>
      </c>
      <c r="AL306" s="13">
        <v>3.3538610000000003E-2</v>
      </c>
      <c r="AM306" s="13">
        <v>5.6668459999999997E-2</v>
      </c>
      <c r="AN306" s="13">
        <v>5.2596600000000002E-3</v>
      </c>
      <c r="AO306" s="13">
        <v>0.16064707</v>
      </c>
      <c r="AP306" s="13">
        <v>3.3538610000000003E-2</v>
      </c>
      <c r="AQ306" s="13">
        <v>5.6668459999999997E-2</v>
      </c>
      <c r="AR306" s="13">
        <v>5.2596600000000002E-3</v>
      </c>
      <c r="AS306" s="13">
        <v>0.16064707</v>
      </c>
      <c r="AT306" s="13">
        <v>3.3538610000000003E-2</v>
      </c>
      <c r="AU306" s="13">
        <v>5.6668459999999997E-2</v>
      </c>
      <c r="AV306" s="13">
        <v>5.2596600000000002E-3</v>
      </c>
      <c r="AW306" s="13">
        <v>0.16064707</v>
      </c>
      <c r="AX306" s="13">
        <v>1.9230769230769201E-2</v>
      </c>
      <c r="AY306" s="13">
        <v>0.05</v>
      </c>
      <c r="AZ306" s="13">
        <v>0</v>
      </c>
      <c r="BA306" s="13">
        <v>0.15384615384615399</v>
      </c>
      <c r="BB306" s="13"/>
      <c r="BC306" s="13"/>
      <c r="BD306" s="13"/>
      <c r="BE306" s="13"/>
      <c r="BF306" s="13"/>
      <c r="BG306" s="13"/>
      <c r="BH306" s="13"/>
      <c r="BI306" s="13"/>
      <c r="BJ306" s="13"/>
      <c r="BK306" s="13"/>
      <c r="BL306" s="13"/>
      <c r="BM306" s="13"/>
      <c r="BN306" s="13"/>
      <c r="BO306" s="13"/>
      <c r="BP306" s="13"/>
      <c r="BQ306" s="13"/>
      <c r="BR306" s="13"/>
      <c r="BS306" s="13"/>
      <c r="BT306" s="13"/>
      <c r="BU306" s="13"/>
      <c r="BV306" s="13"/>
      <c r="BW306" s="13"/>
      <c r="BX306" s="13"/>
      <c r="BY306" s="13"/>
      <c r="BZ306" s="14">
        <f>+INDEX('Monthy Targets'!V:V,MATCH(FY2018_ALL_Targets!$B306,'Monthy Targets'!$B:$B,0))</f>
        <v>16.43</v>
      </c>
      <c r="CA306" s="14">
        <f>+INDEX('Monthy Targets'!W:W,MATCH(FY2018_ALL_Targets!$B306,'Monthy Targets'!$B:$B,0))</f>
        <v>16.43</v>
      </c>
      <c r="CB306" s="14">
        <f>+INDEX('Monthy Targets'!X:X,MATCH(FY2018_ALL_Targets!$B306,'Monthy Targets'!$B:$B,0))</f>
        <v>16.43</v>
      </c>
      <c r="CC306" s="14">
        <f>+INDEX('Monthy Targets'!Y:Y,MATCH(FY2018_ALL_Targets!$B306,'Monthy Targets'!$B:$B,0))</f>
        <v>16.43</v>
      </c>
      <c r="CD306" s="14">
        <f>+INDEX('Monthy Targets'!Z:Z,MATCH(FY2018_ALL_Targets!$B306,'Monthy Targets'!$B:$B,0))</f>
        <v>16.43</v>
      </c>
      <c r="CE306" s="14">
        <f>+INDEX('Monthy Targets'!AA:AA,MATCH(FY2018_ALL_Targets!$B306,'Monthy Targets'!$B:$B,0))</f>
        <v>0</v>
      </c>
      <c r="CF306" s="14">
        <f>+INDEX('Monthy Targets'!AB:AB,MATCH(FY2018_ALL_Targets!$B306,'Monthy Targets'!$B:$B,0))</f>
        <v>0</v>
      </c>
      <c r="CG306" s="14">
        <f>+INDEX('Monthy Targets'!AC:AC,MATCH(FY2018_ALL_Targets!$B306,'Monthy Targets'!$B:$B,0))</f>
        <v>0</v>
      </c>
      <c r="CH306" s="14">
        <f>+INDEX('Monthy Targets'!AD:AD,MATCH(FY2018_ALL_Targets!$B306,'Monthy Targets'!$B:$B,0))</f>
        <v>0</v>
      </c>
      <c r="CI306" s="14">
        <f>+INDEX('Monthy Targets'!AE:AE,MATCH(FY2018_ALL_Targets!$B306,'Monthy Targets'!$B:$B,0))</f>
        <v>0</v>
      </c>
      <c r="CJ306" s="14">
        <f>+INDEX('Monthy Targets'!AF:AF,MATCH(FY2018_ALL_Targets!$B306,'Monthy Targets'!$B:$B,0))</f>
        <v>0</v>
      </c>
      <c r="CK306" s="14">
        <f>+INDEX('Monthy Targets'!AG:AG,MATCH(FY2018_ALL_Targets!$B306,'Monthy Targets'!$B:$B,0))</f>
        <v>0</v>
      </c>
      <c r="CL306" s="14">
        <v>1.0900000000000001</v>
      </c>
      <c r="CM306" s="14">
        <v>1.0900000000000001</v>
      </c>
      <c r="CN306" s="14">
        <v>1.0900000000000001</v>
      </c>
      <c r="CO306" s="14">
        <v>1.0900000000000001</v>
      </c>
      <c r="DB306" s="14">
        <v>2.0299999999999998</v>
      </c>
      <c r="DC306" s="14">
        <v>2.0299999999999998</v>
      </c>
      <c r="DD306" s="14">
        <v>2.0299999999999998</v>
      </c>
      <c r="DE306" s="14">
        <v>2.0299999999999998</v>
      </c>
      <c r="DR306" s="14">
        <v>3.09</v>
      </c>
      <c r="DV306" s="12">
        <f t="shared" si="13"/>
        <v>0</v>
      </c>
      <c r="DW306" s="12">
        <f t="shared" si="14"/>
        <v>0</v>
      </c>
      <c r="DX306" s="12">
        <f t="shared" ref="DX306:DX369" si="15">COUNTIF(BV306:BY306,"Min Data")</f>
        <v>0</v>
      </c>
    </row>
    <row r="307" spans="1:128" x14ac:dyDescent="0.25">
      <c r="A307" s="293">
        <v>5383</v>
      </c>
      <c r="B307" s="293">
        <v>675764</v>
      </c>
      <c r="C307" s="293">
        <v>1026028</v>
      </c>
      <c r="D307" s="14">
        <v>1679981765</v>
      </c>
      <c r="F307" s="27" t="s">
        <v>1279</v>
      </c>
      <c r="G307" s="12" t="s">
        <v>1129</v>
      </c>
      <c r="H307" s="27" t="s">
        <v>1433</v>
      </c>
      <c r="I307" s="12" t="s">
        <v>1130</v>
      </c>
      <c r="J307" s="13">
        <v>1.0666666666666699E-2</v>
      </c>
      <c r="K307" s="13">
        <v>5.2631578947368397E-2</v>
      </c>
      <c r="L307" s="13">
        <v>2.66666666666667E-3</v>
      </c>
      <c r="M307" s="13">
        <v>0.47534516765286</v>
      </c>
      <c r="N307" s="13">
        <v>3.3538610000000003E-2</v>
      </c>
      <c r="O307" s="13">
        <v>5.6668459999999997E-2</v>
      </c>
      <c r="P307" s="13">
        <v>5.2596600000000002E-3</v>
      </c>
      <c r="Q307" s="13">
        <v>0.16064707</v>
      </c>
      <c r="R307" s="13">
        <v>3.3538610000000003E-2</v>
      </c>
      <c r="S307" s="13">
        <v>5.6668459999999997E-2</v>
      </c>
      <c r="T307" s="13">
        <v>5.2596600000000002E-3</v>
      </c>
      <c r="U307" s="13">
        <v>0.46726429980276102</v>
      </c>
      <c r="V307" s="13">
        <v>3.3538610000000003E-2</v>
      </c>
      <c r="W307" s="13">
        <v>5.6668459999999997E-2</v>
      </c>
      <c r="X307" s="13">
        <v>5.2596600000000002E-3</v>
      </c>
      <c r="Y307" s="13">
        <v>0.45157790927021701</v>
      </c>
      <c r="Z307" s="13">
        <v>3.3538610000000003E-2</v>
      </c>
      <c r="AA307" s="13">
        <v>5.6668459999999997E-2</v>
      </c>
      <c r="AB307" s="13">
        <v>5.2596600000000002E-3</v>
      </c>
      <c r="AC307" s="13">
        <v>0.45918343195266298</v>
      </c>
      <c r="AD307" s="13">
        <v>3.3538610000000003E-2</v>
      </c>
      <c r="AE307" s="13">
        <v>5.6668459999999997E-2</v>
      </c>
      <c r="AF307" s="13">
        <v>5.2596600000000002E-3</v>
      </c>
      <c r="AG307" s="13">
        <v>0.42781065088757397</v>
      </c>
      <c r="AH307" s="13">
        <v>3.3538610000000003E-2</v>
      </c>
      <c r="AI307" s="13">
        <v>5.6668459999999997E-2</v>
      </c>
      <c r="AJ307" s="13">
        <v>5.2596600000000002E-3</v>
      </c>
      <c r="AK307" s="13">
        <v>0.451102564102564</v>
      </c>
      <c r="AL307" s="13">
        <v>3.3538610000000003E-2</v>
      </c>
      <c r="AM307" s="13">
        <v>5.6668459999999997E-2</v>
      </c>
      <c r="AN307" s="13">
        <v>5.2596600000000002E-3</v>
      </c>
      <c r="AO307" s="13">
        <v>0.40404339250493099</v>
      </c>
      <c r="AP307" s="13">
        <v>3.3538610000000003E-2</v>
      </c>
      <c r="AQ307" s="13">
        <v>5.6668459999999997E-2</v>
      </c>
      <c r="AR307" s="13">
        <v>5.2596600000000002E-3</v>
      </c>
      <c r="AS307" s="13">
        <v>0.44207100591715998</v>
      </c>
      <c r="AT307" s="13">
        <v>3.3538610000000003E-2</v>
      </c>
      <c r="AU307" s="13">
        <v>5.6668459999999997E-2</v>
      </c>
      <c r="AV307" s="13">
        <v>5.2596600000000002E-3</v>
      </c>
      <c r="AW307" s="13">
        <v>0.380276134122288</v>
      </c>
      <c r="AX307" s="13">
        <v>1.06951871657754E-2</v>
      </c>
      <c r="AY307" s="13">
        <v>4.81927710843374E-2</v>
      </c>
      <c r="AZ307" s="13">
        <v>0</v>
      </c>
      <c r="BA307" s="13">
        <v>0.37168141592920401</v>
      </c>
      <c r="BB307" s="13"/>
      <c r="BC307" s="13"/>
      <c r="BD307" s="13"/>
      <c r="BE307" s="13"/>
      <c r="BF307" s="13"/>
      <c r="BG307" s="13"/>
      <c r="BH307" s="13"/>
      <c r="BI307" s="13"/>
      <c r="BJ307" s="13"/>
      <c r="BK307" s="13"/>
      <c r="BL307" s="13"/>
      <c r="BM307" s="13"/>
      <c r="BN307" s="13"/>
      <c r="BO307" s="13"/>
      <c r="BP307" s="13"/>
      <c r="BQ307" s="13"/>
      <c r="BR307" s="13"/>
      <c r="BS307" s="13"/>
      <c r="BT307" s="13"/>
      <c r="BU307" s="13"/>
      <c r="BV307" s="13"/>
      <c r="BW307" s="13"/>
      <c r="BX307" s="13"/>
      <c r="BY307" s="13"/>
      <c r="BZ307" s="14">
        <f>+INDEX('Monthy Targets'!V:V,MATCH(FY2018_ALL_Targets!$B307,'Monthy Targets'!$B:$B,0))</f>
        <v>14.13</v>
      </c>
      <c r="CA307" s="14">
        <f>+INDEX('Monthy Targets'!W:W,MATCH(FY2018_ALL_Targets!$B307,'Monthy Targets'!$B:$B,0))</f>
        <v>14.13</v>
      </c>
      <c r="CB307" s="14">
        <f>+INDEX('Monthy Targets'!X:X,MATCH(FY2018_ALL_Targets!$B307,'Monthy Targets'!$B:$B,0))</f>
        <v>14.13</v>
      </c>
      <c r="CC307" s="14">
        <f>+INDEX('Monthy Targets'!Y:Y,MATCH(FY2018_ALL_Targets!$B307,'Monthy Targets'!$B:$B,0))</f>
        <v>14.13</v>
      </c>
      <c r="CD307" s="14">
        <f>+INDEX('Monthy Targets'!Z:Z,MATCH(FY2018_ALL_Targets!$B307,'Monthy Targets'!$B:$B,0))</f>
        <v>14.13</v>
      </c>
      <c r="CE307" s="14">
        <f>+INDEX('Monthy Targets'!AA:AA,MATCH(FY2018_ALL_Targets!$B307,'Monthy Targets'!$B:$B,0))</f>
        <v>0</v>
      </c>
      <c r="CF307" s="14">
        <f>+INDEX('Monthy Targets'!AB:AB,MATCH(FY2018_ALL_Targets!$B307,'Monthy Targets'!$B:$B,0))</f>
        <v>0</v>
      </c>
      <c r="CG307" s="14">
        <f>+INDEX('Monthy Targets'!AC:AC,MATCH(FY2018_ALL_Targets!$B307,'Monthy Targets'!$B:$B,0))</f>
        <v>0</v>
      </c>
      <c r="CH307" s="14">
        <f>+INDEX('Monthy Targets'!AD:AD,MATCH(FY2018_ALL_Targets!$B307,'Monthy Targets'!$B:$B,0))</f>
        <v>0</v>
      </c>
      <c r="CI307" s="14">
        <f>+INDEX('Monthy Targets'!AE:AE,MATCH(FY2018_ALL_Targets!$B307,'Monthy Targets'!$B:$B,0))</f>
        <v>0</v>
      </c>
      <c r="CJ307" s="14">
        <f>+INDEX('Monthy Targets'!AF:AF,MATCH(FY2018_ALL_Targets!$B307,'Monthy Targets'!$B:$B,0))</f>
        <v>0</v>
      </c>
      <c r="CK307" s="14">
        <f>+INDEX('Monthy Targets'!AG:AG,MATCH(FY2018_ALL_Targets!$B307,'Monthy Targets'!$B:$B,0))</f>
        <v>0</v>
      </c>
      <c r="CL307" s="14">
        <v>0.94</v>
      </c>
      <c r="CM307" s="14">
        <v>0.94</v>
      </c>
      <c r="CN307" s="14">
        <v>0.94</v>
      </c>
      <c r="CO307" s="14">
        <v>0.94</v>
      </c>
      <c r="DB307" s="14">
        <v>1.74</v>
      </c>
      <c r="DC307" s="14">
        <v>1.74</v>
      </c>
      <c r="DD307" s="14">
        <v>1.74</v>
      </c>
      <c r="DE307" s="14">
        <v>1.74</v>
      </c>
      <c r="DR307" s="14">
        <v>2.65</v>
      </c>
      <c r="DV307" s="12">
        <f t="shared" si="13"/>
        <v>0</v>
      </c>
      <c r="DW307" s="12">
        <f t="shared" si="14"/>
        <v>0</v>
      </c>
      <c r="DX307" s="12">
        <f t="shared" si="15"/>
        <v>0</v>
      </c>
    </row>
    <row r="308" spans="1:128" x14ac:dyDescent="0.25">
      <c r="A308" s="293">
        <v>4733</v>
      </c>
      <c r="B308" s="293">
        <v>675766</v>
      </c>
      <c r="C308" s="293">
        <v>1021109</v>
      </c>
      <c r="D308" s="14">
        <v>1639419781</v>
      </c>
      <c r="F308" s="27" t="s">
        <v>1286</v>
      </c>
      <c r="G308" s="12" t="s">
        <v>794</v>
      </c>
      <c r="H308" s="484" t="s">
        <v>1364</v>
      </c>
      <c r="I308" s="12" t="s">
        <v>795</v>
      </c>
      <c r="J308" s="13">
        <v>3.9548022598870101E-2</v>
      </c>
      <c r="K308" s="13">
        <v>8.8495575221238902E-3</v>
      </c>
      <c r="L308" s="13">
        <v>0</v>
      </c>
      <c r="M308" s="13">
        <v>0.177215189873418</v>
      </c>
      <c r="N308" s="13">
        <v>3.3538610000000003E-2</v>
      </c>
      <c r="O308" s="13">
        <v>5.6668459999999997E-2</v>
      </c>
      <c r="P308" s="13">
        <v>5.2596600000000002E-3</v>
      </c>
      <c r="Q308" s="13">
        <v>0.16064707</v>
      </c>
      <c r="R308" s="13">
        <v>3.8875706214689297E-2</v>
      </c>
      <c r="S308" s="13">
        <v>5.6668459999999997E-2</v>
      </c>
      <c r="T308" s="13">
        <v>5.2596600000000002E-3</v>
      </c>
      <c r="U308" s="13">
        <v>0.17420253164557001</v>
      </c>
      <c r="V308" s="13">
        <v>3.7570621468926597E-2</v>
      </c>
      <c r="W308" s="13">
        <v>5.6668459999999997E-2</v>
      </c>
      <c r="X308" s="13">
        <v>5.2596600000000002E-3</v>
      </c>
      <c r="Y308" s="13">
        <v>0.16835443037974701</v>
      </c>
      <c r="Z308" s="13">
        <v>3.82033898305085E-2</v>
      </c>
      <c r="AA308" s="13">
        <v>5.6668459999999997E-2</v>
      </c>
      <c r="AB308" s="13">
        <v>5.2596600000000002E-3</v>
      </c>
      <c r="AC308" s="13">
        <v>0.17118987341772199</v>
      </c>
      <c r="AD308" s="13">
        <v>3.55932203389831E-2</v>
      </c>
      <c r="AE308" s="13">
        <v>5.6668459999999997E-2</v>
      </c>
      <c r="AF308" s="13">
        <v>5.2596600000000002E-3</v>
      </c>
      <c r="AG308" s="13">
        <v>0.16064707</v>
      </c>
      <c r="AH308" s="13">
        <v>3.7531073446327702E-2</v>
      </c>
      <c r="AI308" s="13">
        <v>5.6668459999999997E-2</v>
      </c>
      <c r="AJ308" s="13">
        <v>5.2596600000000002E-3</v>
      </c>
      <c r="AK308" s="13">
        <v>0.168177215189873</v>
      </c>
      <c r="AL308" s="13">
        <v>3.3615819209039499E-2</v>
      </c>
      <c r="AM308" s="13">
        <v>5.6668459999999997E-2</v>
      </c>
      <c r="AN308" s="13">
        <v>5.2596600000000002E-3</v>
      </c>
      <c r="AO308" s="13">
        <v>0.16064707</v>
      </c>
      <c r="AP308" s="13">
        <v>3.6779661016949197E-2</v>
      </c>
      <c r="AQ308" s="13">
        <v>5.6668459999999997E-2</v>
      </c>
      <c r="AR308" s="13">
        <v>5.2596600000000002E-3</v>
      </c>
      <c r="AS308" s="13">
        <v>0.164810126582278</v>
      </c>
      <c r="AT308" s="13">
        <v>3.3538610000000003E-2</v>
      </c>
      <c r="AU308" s="13">
        <v>5.6668459999999997E-2</v>
      </c>
      <c r="AV308" s="13">
        <v>5.2596600000000002E-3</v>
      </c>
      <c r="AW308" s="13">
        <v>0.16064707</v>
      </c>
      <c r="AX308" s="13">
        <v>0</v>
      </c>
      <c r="AY308" s="13">
        <v>0</v>
      </c>
      <c r="AZ308" s="13">
        <v>0</v>
      </c>
      <c r="BA308" s="13">
        <v>0</v>
      </c>
      <c r="BB308" s="13"/>
      <c r="BC308" s="13"/>
      <c r="BD308" s="13"/>
      <c r="BE308" s="13"/>
      <c r="BF308" s="13"/>
      <c r="BG308" s="13"/>
      <c r="BH308" s="13"/>
      <c r="BI308" s="13"/>
      <c r="BJ308" s="13"/>
      <c r="BK308" s="13"/>
      <c r="BL308" s="13"/>
      <c r="BM308" s="13"/>
      <c r="BN308" s="13"/>
      <c r="BO308" s="13"/>
      <c r="BP308" s="13"/>
      <c r="BQ308" s="13"/>
      <c r="BR308" s="13"/>
      <c r="BS308" s="483"/>
      <c r="BT308" s="13"/>
      <c r="BU308" s="13"/>
      <c r="BV308" s="13"/>
      <c r="BW308" s="13"/>
      <c r="BX308" s="13"/>
      <c r="BY308" s="13"/>
      <c r="BZ308" s="486">
        <f>+INDEX('Monthy Targets'!V:V,MATCH(FY2018_ALL_Targets!$B308,'Monthy Targets'!$B:$B,0))</f>
        <v>10.4</v>
      </c>
      <c r="CA308" s="486">
        <f>+INDEX('Monthy Targets'!W:W,MATCH(FY2018_ALL_Targets!$B308,'Monthy Targets'!$B:$B,0))</f>
        <v>10.4</v>
      </c>
      <c r="CB308" s="486">
        <f>+INDEX('Monthy Targets'!X:X,MATCH(FY2018_ALL_Targets!$B308,'Monthy Targets'!$B:$B,0))</f>
        <v>10.4</v>
      </c>
      <c r="CC308" s="14">
        <f>+INDEX('Monthy Targets'!Y:Y,MATCH(FY2018_ALL_Targets!$B308,'Monthy Targets'!$B:$B,0))</f>
        <v>10.4</v>
      </c>
      <c r="CD308" s="14">
        <f>+INDEX('Monthy Targets'!Z:Z,MATCH(FY2018_ALL_Targets!$B308,'Monthy Targets'!$B:$B,0))</f>
        <v>10.4</v>
      </c>
      <c r="CE308" s="14">
        <f>+INDEX('Monthy Targets'!AA:AA,MATCH(FY2018_ALL_Targets!$B308,'Monthy Targets'!$B:$B,0))</f>
        <v>0</v>
      </c>
      <c r="CF308" s="14">
        <f>+INDEX('Monthy Targets'!AB:AB,MATCH(FY2018_ALL_Targets!$B308,'Monthy Targets'!$B:$B,0))</f>
        <v>0</v>
      </c>
      <c r="CG308" s="14">
        <f>+INDEX('Monthy Targets'!AC:AC,MATCH(FY2018_ALL_Targets!$B308,'Monthy Targets'!$B:$B,0))</f>
        <v>0</v>
      </c>
      <c r="CH308" s="14">
        <f>+INDEX('Monthy Targets'!AD:AD,MATCH(FY2018_ALL_Targets!$B308,'Monthy Targets'!$B:$B,0))</f>
        <v>0</v>
      </c>
      <c r="CI308" s="14">
        <f>+INDEX('Monthy Targets'!AE:AE,MATCH(FY2018_ALL_Targets!$B308,'Monthy Targets'!$B:$B,0))</f>
        <v>0</v>
      </c>
      <c r="CJ308" s="14">
        <f>+INDEX('Monthy Targets'!AF:AF,MATCH(FY2018_ALL_Targets!$B308,'Monthy Targets'!$B:$B,0))</f>
        <v>0</v>
      </c>
      <c r="CK308" s="14">
        <f>+INDEX('Monthy Targets'!AG:AG,MATCH(FY2018_ALL_Targets!$B308,'Monthy Targets'!$B:$B,0))</f>
        <v>0</v>
      </c>
      <c r="CL308" s="14">
        <v>0</v>
      </c>
      <c r="CM308" s="14">
        <v>0</v>
      </c>
      <c r="CN308" s="14">
        <v>0</v>
      </c>
      <c r="CO308" s="14">
        <v>0</v>
      </c>
      <c r="DB308" s="14">
        <v>0</v>
      </c>
      <c r="DC308" s="14">
        <v>0</v>
      </c>
      <c r="DD308" s="14">
        <v>0</v>
      </c>
      <c r="DE308" s="14">
        <v>0</v>
      </c>
      <c r="DR308" s="14">
        <v>1.1100000000000001</v>
      </c>
      <c r="DV308" s="12">
        <f t="shared" si="13"/>
        <v>0</v>
      </c>
      <c r="DW308" s="12">
        <f t="shared" si="14"/>
        <v>0</v>
      </c>
      <c r="DX308" s="12">
        <f t="shared" si="15"/>
        <v>0</v>
      </c>
    </row>
    <row r="309" spans="1:128" x14ac:dyDescent="0.25">
      <c r="A309" s="293">
        <v>4887</v>
      </c>
      <c r="B309" s="293">
        <v>675774</v>
      </c>
      <c r="C309" s="293">
        <v>1027707</v>
      </c>
      <c r="D309" s="14">
        <v>1114388089</v>
      </c>
      <c r="F309" s="27" t="s">
        <v>1298</v>
      </c>
      <c r="G309" s="12" t="s">
        <v>861</v>
      </c>
      <c r="H309" s="27" t="s">
        <v>1356</v>
      </c>
      <c r="I309" s="12" t="s">
        <v>862</v>
      </c>
      <c r="J309" s="13">
        <v>1.59744408945687E-2</v>
      </c>
      <c r="K309" s="13">
        <v>9.7345132743362803E-2</v>
      </c>
      <c r="L309" s="13">
        <v>0</v>
      </c>
      <c r="M309" s="13">
        <v>0.18032786885245899</v>
      </c>
      <c r="N309" s="13">
        <v>3.3538610000000003E-2</v>
      </c>
      <c r="O309" s="13">
        <v>5.6668459999999997E-2</v>
      </c>
      <c r="P309" s="13">
        <v>5.2596600000000002E-3</v>
      </c>
      <c r="Q309" s="13">
        <v>0.16064707</v>
      </c>
      <c r="R309" s="13">
        <v>3.3538610000000003E-2</v>
      </c>
      <c r="S309" s="13">
        <v>9.5690265486725698E-2</v>
      </c>
      <c r="T309" s="13">
        <v>5.2596600000000002E-3</v>
      </c>
      <c r="U309" s="13">
        <v>0.177262295081967</v>
      </c>
      <c r="V309" s="13">
        <v>3.3538610000000003E-2</v>
      </c>
      <c r="W309" s="13">
        <v>9.2477876106194706E-2</v>
      </c>
      <c r="X309" s="13">
        <v>5.2596600000000002E-3</v>
      </c>
      <c r="Y309" s="13">
        <v>0.17131147540983599</v>
      </c>
      <c r="Z309" s="13">
        <v>3.3538610000000003E-2</v>
      </c>
      <c r="AA309" s="13">
        <v>9.4035398230088496E-2</v>
      </c>
      <c r="AB309" s="13">
        <v>5.2596600000000002E-3</v>
      </c>
      <c r="AC309" s="13">
        <v>0.17419672131147501</v>
      </c>
      <c r="AD309" s="13">
        <v>3.3538610000000003E-2</v>
      </c>
      <c r="AE309" s="13">
        <v>8.7610619469026596E-2</v>
      </c>
      <c r="AF309" s="13">
        <v>5.2596600000000002E-3</v>
      </c>
      <c r="AG309" s="13">
        <v>0.16229508196721301</v>
      </c>
      <c r="AH309" s="13">
        <v>3.3538610000000003E-2</v>
      </c>
      <c r="AI309" s="13">
        <v>9.2380530973451294E-2</v>
      </c>
      <c r="AJ309" s="13">
        <v>5.2596600000000002E-3</v>
      </c>
      <c r="AK309" s="13">
        <v>0.17113114754098399</v>
      </c>
      <c r="AL309" s="13">
        <v>3.3538610000000003E-2</v>
      </c>
      <c r="AM309" s="13">
        <v>8.2743362831858402E-2</v>
      </c>
      <c r="AN309" s="13">
        <v>5.2596600000000002E-3</v>
      </c>
      <c r="AO309" s="13">
        <v>0.16064707</v>
      </c>
      <c r="AP309" s="13">
        <v>3.3538610000000003E-2</v>
      </c>
      <c r="AQ309" s="13">
        <v>9.0530973451327407E-2</v>
      </c>
      <c r="AR309" s="13">
        <v>5.2596600000000002E-3</v>
      </c>
      <c r="AS309" s="13">
        <v>0.167704918032787</v>
      </c>
      <c r="AT309" s="13">
        <v>3.3538610000000003E-2</v>
      </c>
      <c r="AU309" s="13">
        <v>7.7876106194690306E-2</v>
      </c>
      <c r="AV309" s="13">
        <v>5.2596600000000002E-3</v>
      </c>
      <c r="AW309" s="13">
        <v>0.16064707</v>
      </c>
      <c r="AX309" s="13">
        <v>1.2987012987013E-2</v>
      </c>
      <c r="AY309" s="13">
        <v>8.9285714285714302E-2</v>
      </c>
      <c r="AZ309" s="13">
        <v>0</v>
      </c>
      <c r="BA309" s="13">
        <v>0.17567567567567599</v>
      </c>
      <c r="BB309" s="13"/>
      <c r="BC309" s="13"/>
      <c r="BD309" s="13"/>
      <c r="BE309" s="13"/>
      <c r="BF309" s="13"/>
      <c r="BG309" s="13"/>
      <c r="BH309" s="13"/>
      <c r="BI309" s="13"/>
      <c r="BJ309" s="13"/>
      <c r="BK309" s="13"/>
      <c r="BL309" s="13"/>
      <c r="BM309" s="13"/>
      <c r="BN309" s="13"/>
      <c r="BO309" s="13"/>
      <c r="BP309" s="13"/>
      <c r="BQ309" s="13"/>
      <c r="BR309" s="13"/>
      <c r="BS309" s="13"/>
      <c r="BT309" s="13"/>
      <c r="BU309" s="13"/>
      <c r="BV309" s="13"/>
      <c r="BW309" s="13"/>
      <c r="BX309" s="13"/>
      <c r="BY309" s="13"/>
      <c r="BZ309" s="14">
        <f>+INDEX('Monthy Targets'!V:V,MATCH(FY2018_ALL_Targets!$B309,'Monthy Targets'!$B:$B,0))</f>
        <v>6.19</v>
      </c>
      <c r="CA309" s="14">
        <f>+INDEX('Monthy Targets'!W:W,MATCH(FY2018_ALL_Targets!$B309,'Monthy Targets'!$B:$B,0))</f>
        <v>6.19</v>
      </c>
      <c r="CB309" s="14">
        <f>+INDEX('Monthy Targets'!X:X,MATCH(FY2018_ALL_Targets!$B309,'Monthy Targets'!$B:$B,0))</f>
        <v>6.19</v>
      </c>
      <c r="CC309" s="14">
        <f>+INDEX('Monthy Targets'!Y:Y,MATCH(FY2018_ALL_Targets!$B309,'Monthy Targets'!$B:$B,0))</f>
        <v>6.19</v>
      </c>
      <c r="CD309" s="14">
        <f>+INDEX('Monthy Targets'!Z:Z,MATCH(FY2018_ALL_Targets!$B309,'Monthy Targets'!$B:$B,0))</f>
        <v>6.19</v>
      </c>
      <c r="CE309" s="14">
        <f>+INDEX('Monthy Targets'!AA:AA,MATCH(FY2018_ALL_Targets!$B309,'Monthy Targets'!$B:$B,0))</f>
        <v>0</v>
      </c>
      <c r="CF309" s="14">
        <f>+INDEX('Monthy Targets'!AB:AB,MATCH(FY2018_ALL_Targets!$B309,'Monthy Targets'!$B:$B,0))</f>
        <v>0</v>
      </c>
      <c r="CG309" s="14">
        <f>+INDEX('Monthy Targets'!AC:AC,MATCH(FY2018_ALL_Targets!$B309,'Monthy Targets'!$B:$B,0))</f>
        <v>0</v>
      </c>
      <c r="CH309" s="14">
        <f>+INDEX('Monthy Targets'!AD:AD,MATCH(FY2018_ALL_Targets!$B309,'Monthy Targets'!$B:$B,0))</f>
        <v>0</v>
      </c>
      <c r="CI309" s="14">
        <f>+INDEX('Monthy Targets'!AE:AE,MATCH(FY2018_ALL_Targets!$B309,'Monthy Targets'!$B:$B,0))</f>
        <v>0</v>
      </c>
      <c r="CJ309" s="14">
        <f>+INDEX('Monthy Targets'!AF:AF,MATCH(FY2018_ALL_Targets!$B309,'Monthy Targets'!$B:$B,0))</f>
        <v>0</v>
      </c>
      <c r="CK309" s="14">
        <f>+INDEX('Monthy Targets'!AG:AG,MATCH(FY2018_ALL_Targets!$B309,'Monthy Targets'!$B:$B,0))</f>
        <v>0</v>
      </c>
      <c r="CL309" s="14">
        <v>0.41</v>
      </c>
      <c r="CM309" s="14">
        <v>0.41</v>
      </c>
      <c r="CN309" s="14">
        <v>0.41</v>
      </c>
      <c r="CO309" s="14">
        <v>0.41</v>
      </c>
      <c r="DB309" s="14">
        <v>0.76</v>
      </c>
      <c r="DC309" s="14">
        <v>0.76</v>
      </c>
      <c r="DD309" s="14">
        <v>0.76</v>
      </c>
      <c r="DE309" s="14">
        <v>0</v>
      </c>
      <c r="DR309" s="14">
        <v>1.08</v>
      </c>
      <c r="DV309" s="12">
        <f t="shared" si="13"/>
        <v>0</v>
      </c>
      <c r="DW309" s="12">
        <f t="shared" si="14"/>
        <v>0</v>
      </c>
      <c r="DX309" s="12">
        <f t="shared" si="15"/>
        <v>0</v>
      </c>
    </row>
    <row r="310" spans="1:128" x14ac:dyDescent="0.25">
      <c r="A310" s="293">
        <v>5388</v>
      </c>
      <c r="B310" s="293">
        <v>675779</v>
      </c>
      <c r="C310" s="293">
        <v>1004880</v>
      </c>
      <c r="D310" s="14">
        <v>1871589648</v>
      </c>
      <c r="F310" s="27" t="s">
        <v>1293</v>
      </c>
      <c r="G310" s="12" t="s">
        <v>1133</v>
      </c>
      <c r="H310" s="27" t="s">
        <v>1133</v>
      </c>
      <c r="I310" s="12" t="s">
        <v>1134</v>
      </c>
      <c r="J310" s="13">
        <v>2.3913043478260902E-2</v>
      </c>
      <c r="K310" s="13">
        <v>3.6529680365296802E-2</v>
      </c>
      <c r="L310" s="13">
        <v>0</v>
      </c>
      <c r="M310" s="13">
        <v>0.22531645569620301</v>
      </c>
      <c r="N310" s="13">
        <v>3.3538610000000003E-2</v>
      </c>
      <c r="O310" s="13">
        <v>5.6668459999999997E-2</v>
      </c>
      <c r="P310" s="13">
        <v>5.2596600000000002E-3</v>
      </c>
      <c r="Q310" s="13">
        <v>0.16064707</v>
      </c>
      <c r="R310" s="13">
        <v>3.3538610000000003E-2</v>
      </c>
      <c r="S310" s="13">
        <v>5.6668459999999997E-2</v>
      </c>
      <c r="T310" s="13">
        <v>5.2596600000000002E-3</v>
      </c>
      <c r="U310" s="13">
        <v>0.22148607594936701</v>
      </c>
      <c r="V310" s="13">
        <v>3.3538610000000003E-2</v>
      </c>
      <c r="W310" s="13">
        <v>5.6668459999999997E-2</v>
      </c>
      <c r="X310" s="13">
        <v>5.2596600000000002E-3</v>
      </c>
      <c r="Y310" s="13">
        <v>0.21405063291139201</v>
      </c>
      <c r="Z310" s="13">
        <v>3.3538610000000003E-2</v>
      </c>
      <c r="AA310" s="13">
        <v>5.6668459999999997E-2</v>
      </c>
      <c r="AB310" s="13">
        <v>5.2596600000000002E-3</v>
      </c>
      <c r="AC310" s="13">
        <v>0.217655696202532</v>
      </c>
      <c r="AD310" s="13">
        <v>3.3538610000000003E-2</v>
      </c>
      <c r="AE310" s="13">
        <v>5.6668459999999997E-2</v>
      </c>
      <c r="AF310" s="13">
        <v>5.2596600000000002E-3</v>
      </c>
      <c r="AG310" s="13">
        <v>0.202784810126582</v>
      </c>
      <c r="AH310" s="13">
        <v>3.3538610000000003E-2</v>
      </c>
      <c r="AI310" s="13">
        <v>5.6668459999999997E-2</v>
      </c>
      <c r="AJ310" s="13">
        <v>5.2596600000000002E-3</v>
      </c>
      <c r="AK310" s="13">
        <v>0.213825316455696</v>
      </c>
      <c r="AL310" s="13">
        <v>3.3538610000000003E-2</v>
      </c>
      <c r="AM310" s="13">
        <v>5.6668459999999997E-2</v>
      </c>
      <c r="AN310" s="13">
        <v>5.2596600000000002E-3</v>
      </c>
      <c r="AO310" s="13">
        <v>0.191518987341772</v>
      </c>
      <c r="AP310" s="13">
        <v>3.3538610000000003E-2</v>
      </c>
      <c r="AQ310" s="13">
        <v>5.6668459999999997E-2</v>
      </c>
      <c r="AR310" s="13">
        <v>5.2596600000000002E-3</v>
      </c>
      <c r="AS310" s="13">
        <v>0.209544303797468</v>
      </c>
      <c r="AT310" s="13">
        <v>3.3538610000000003E-2</v>
      </c>
      <c r="AU310" s="13">
        <v>5.6668459999999997E-2</v>
      </c>
      <c r="AV310" s="13">
        <v>5.2596600000000002E-3</v>
      </c>
      <c r="AW310" s="13">
        <v>0.180253164556962</v>
      </c>
      <c r="AX310" s="13">
        <v>8.3333333333333297E-3</v>
      </c>
      <c r="AY310" s="13">
        <v>8.6206896551724102E-2</v>
      </c>
      <c r="AZ310" s="13">
        <v>0</v>
      </c>
      <c r="BA310" s="13">
        <v>0.159574468085106</v>
      </c>
      <c r="BB310" s="13"/>
      <c r="BC310" s="13"/>
      <c r="BD310" s="13"/>
      <c r="BE310" s="13"/>
      <c r="BF310" s="13"/>
      <c r="BG310" s="13"/>
      <c r="BH310" s="13"/>
      <c r="BI310" s="13"/>
      <c r="BJ310" s="13"/>
      <c r="BK310" s="13"/>
      <c r="BL310" s="13"/>
      <c r="BM310" s="13"/>
      <c r="BN310" s="13"/>
      <c r="BO310" s="13"/>
      <c r="BP310" s="13"/>
      <c r="BQ310" s="13"/>
      <c r="BR310" s="13"/>
      <c r="BS310" s="13"/>
      <c r="BT310" s="13"/>
      <c r="BU310" s="13"/>
      <c r="BV310" s="13"/>
      <c r="BW310" s="13"/>
      <c r="BX310" s="13"/>
      <c r="BY310" s="13"/>
      <c r="BZ310" s="14">
        <f>+INDEX('Monthy Targets'!V:V,MATCH(FY2018_ALL_Targets!$B310,'Monthy Targets'!$B:$B,0))</f>
        <v>0</v>
      </c>
      <c r="CA310" s="14">
        <f>+INDEX('Monthy Targets'!W:W,MATCH(FY2018_ALL_Targets!$B310,'Monthy Targets'!$B:$B,0))</f>
        <v>0</v>
      </c>
      <c r="CB310" s="14">
        <f>+INDEX('Monthy Targets'!X:X,MATCH(FY2018_ALL_Targets!$B310,'Monthy Targets'!$B:$B,0))</f>
        <v>0</v>
      </c>
      <c r="CC310" s="14">
        <f>+INDEX('Monthy Targets'!Y:Y,MATCH(FY2018_ALL_Targets!$B310,'Monthy Targets'!$B:$B,0))</f>
        <v>0</v>
      </c>
      <c r="CD310" s="14">
        <f>+INDEX('Monthy Targets'!Z:Z,MATCH(FY2018_ALL_Targets!$B310,'Monthy Targets'!$B:$B,0))</f>
        <v>0</v>
      </c>
      <c r="CE310" s="14">
        <f>+INDEX('Monthy Targets'!AA:AA,MATCH(FY2018_ALL_Targets!$B310,'Monthy Targets'!$B:$B,0))</f>
        <v>0</v>
      </c>
      <c r="CF310" s="14">
        <f>+INDEX('Monthy Targets'!AB:AB,MATCH(FY2018_ALL_Targets!$B310,'Monthy Targets'!$B:$B,0))</f>
        <v>0</v>
      </c>
      <c r="CG310" s="14">
        <f>+INDEX('Monthy Targets'!AC:AC,MATCH(FY2018_ALL_Targets!$B310,'Monthy Targets'!$B:$B,0))</f>
        <v>0</v>
      </c>
      <c r="CH310" s="14">
        <f>+INDEX('Monthy Targets'!AD:AD,MATCH(FY2018_ALL_Targets!$B310,'Monthy Targets'!$B:$B,0))</f>
        <v>0</v>
      </c>
      <c r="CI310" s="14">
        <f>+INDEX('Monthy Targets'!AE:AE,MATCH(FY2018_ALL_Targets!$B310,'Monthy Targets'!$B:$B,0))</f>
        <v>0</v>
      </c>
      <c r="CJ310" s="14">
        <f>+INDEX('Monthy Targets'!AF:AF,MATCH(FY2018_ALL_Targets!$B310,'Monthy Targets'!$B:$B,0))</f>
        <v>0</v>
      </c>
      <c r="CK310" s="14">
        <f>+INDEX('Monthy Targets'!AG:AG,MATCH(FY2018_ALL_Targets!$B310,'Monthy Targets'!$B:$B,0))</f>
        <v>0</v>
      </c>
      <c r="CL310" s="14">
        <v>0.81</v>
      </c>
      <c r="CM310" s="14">
        <v>0</v>
      </c>
      <c r="CN310" s="14">
        <v>0.81</v>
      </c>
      <c r="CO310" s="14">
        <v>0.81</v>
      </c>
      <c r="DB310" s="14">
        <v>1.51</v>
      </c>
      <c r="DC310" s="14">
        <v>0</v>
      </c>
      <c r="DD310" s="14">
        <v>1.51</v>
      </c>
      <c r="DE310" s="14">
        <v>1.51</v>
      </c>
      <c r="DR310" s="14">
        <v>0.74</v>
      </c>
      <c r="DV310" s="12">
        <f t="shared" si="13"/>
        <v>0</v>
      </c>
      <c r="DW310" s="12">
        <f t="shared" si="14"/>
        <v>0</v>
      </c>
      <c r="DX310" s="12">
        <f t="shared" si="15"/>
        <v>0</v>
      </c>
    </row>
    <row r="311" spans="1:128" x14ac:dyDescent="0.25">
      <c r="A311" s="293">
        <v>4035</v>
      </c>
      <c r="B311" s="293">
        <v>675783</v>
      </c>
      <c r="C311" s="293">
        <v>1026565</v>
      </c>
      <c r="D311" s="14">
        <v>1699163980</v>
      </c>
      <c r="F311" s="27" t="s">
        <v>1298</v>
      </c>
      <c r="G311" s="12" t="s">
        <v>558</v>
      </c>
      <c r="H311" s="27" t="s">
        <v>1328</v>
      </c>
      <c r="I311" s="12" t="s">
        <v>559</v>
      </c>
      <c r="J311" s="13">
        <v>0</v>
      </c>
      <c r="K311" s="13">
        <v>2.6041666666666699E-2</v>
      </c>
      <c r="L311" s="13">
        <v>0</v>
      </c>
      <c r="M311" s="13">
        <v>0.12828947368421101</v>
      </c>
      <c r="N311" s="13">
        <v>3.3538610000000003E-2</v>
      </c>
      <c r="O311" s="13">
        <v>5.6668459999999997E-2</v>
      </c>
      <c r="P311" s="13">
        <v>5.2596600000000002E-3</v>
      </c>
      <c r="Q311" s="13">
        <v>0.16064707</v>
      </c>
      <c r="R311" s="13">
        <v>3.3538610000000003E-2</v>
      </c>
      <c r="S311" s="13">
        <v>5.6668459999999997E-2</v>
      </c>
      <c r="T311" s="13">
        <v>5.2596600000000002E-3</v>
      </c>
      <c r="U311" s="13">
        <v>0.16064707</v>
      </c>
      <c r="V311" s="13">
        <v>3.3538610000000003E-2</v>
      </c>
      <c r="W311" s="13">
        <v>5.6668459999999997E-2</v>
      </c>
      <c r="X311" s="13">
        <v>5.2596600000000002E-3</v>
      </c>
      <c r="Y311" s="13">
        <v>0.16064707</v>
      </c>
      <c r="Z311" s="13">
        <v>3.3538610000000003E-2</v>
      </c>
      <c r="AA311" s="13">
        <v>5.6668459999999997E-2</v>
      </c>
      <c r="AB311" s="13">
        <v>5.2596600000000002E-3</v>
      </c>
      <c r="AC311" s="13">
        <v>0.16064707</v>
      </c>
      <c r="AD311" s="13">
        <v>3.3538610000000003E-2</v>
      </c>
      <c r="AE311" s="13">
        <v>5.6668459999999997E-2</v>
      </c>
      <c r="AF311" s="13">
        <v>5.2596600000000002E-3</v>
      </c>
      <c r="AG311" s="13">
        <v>0.16064707</v>
      </c>
      <c r="AH311" s="13">
        <v>3.3538610000000003E-2</v>
      </c>
      <c r="AI311" s="13">
        <v>5.6668459999999997E-2</v>
      </c>
      <c r="AJ311" s="13">
        <v>5.2596600000000002E-3</v>
      </c>
      <c r="AK311" s="13">
        <v>0.16064707</v>
      </c>
      <c r="AL311" s="13">
        <v>3.3538610000000003E-2</v>
      </c>
      <c r="AM311" s="13">
        <v>5.6668459999999997E-2</v>
      </c>
      <c r="AN311" s="13">
        <v>5.2596600000000002E-3</v>
      </c>
      <c r="AO311" s="13">
        <v>0.16064707</v>
      </c>
      <c r="AP311" s="13">
        <v>3.3538610000000003E-2</v>
      </c>
      <c r="AQ311" s="13">
        <v>5.6668459999999997E-2</v>
      </c>
      <c r="AR311" s="13">
        <v>5.2596600000000002E-3</v>
      </c>
      <c r="AS311" s="13">
        <v>0.16064707</v>
      </c>
      <c r="AT311" s="13">
        <v>3.3538610000000003E-2</v>
      </c>
      <c r="AU311" s="13">
        <v>5.6668459999999997E-2</v>
      </c>
      <c r="AV311" s="13">
        <v>5.2596600000000002E-3</v>
      </c>
      <c r="AW311" s="13">
        <v>0.16064707</v>
      </c>
      <c r="AX311" s="13">
        <v>1.1494252873563199E-2</v>
      </c>
      <c r="AY311" s="13">
        <v>3.77358490566038E-2</v>
      </c>
      <c r="AZ311" s="13">
        <v>0</v>
      </c>
      <c r="BA311" s="13">
        <v>3.7974683544303799E-2</v>
      </c>
      <c r="BB311" s="13"/>
      <c r="BC311" s="13"/>
      <c r="BD311" s="13"/>
      <c r="BE311" s="13"/>
      <c r="BF311" s="13"/>
      <c r="BG311" s="13"/>
      <c r="BH311" s="13"/>
      <c r="BI311" s="13"/>
      <c r="BJ311" s="13"/>
      <c r="BK311" s="13"/>
      <c r="BL311" s="13"/>
      <c r="BM311" s="13"/>
      <c r="BN311" s="13"/>
      <c r="BO311" s="13"/>
      <c r="BP311" s="13"/>
      <c r="BQ311" s="13"/>
      <c r="BR311" s="13"/>
      <c r="BS311" s="13"/>
      <c r="BT311" s="13"/>
      <c r="BU311" s="13"/>
      <c r="BV311" s="13"/>
      <c r="BW311" s="13"/>
      <c r="BX311" s="13"/>
      <c r="BY311" s="13"/>
      <c r="BZ311" s="14">
        <f>+INDEX('Monthy Targets'!V:V,MATCH(FY2018_ALL_Targets!$B311,'Monthy Targets'!$B:$B,0))</f>
        <v>6.64</v>
      </c>
      <c r="CA311" s="14">
        <f>+INDEX('Monthy Targets'!W:W,MATCH(FY2018_ALL_Targets!$B311,'Monthy Targets'!$B:$B,0))</f>
        <v>6.64</v>
      </c>
      <c r="CB311" s="14">
        <f>+INDEX('Monthy Targets'!X:X,MATCH(FY2018_ALL_Targets!$B311,'Monthy Targets'!$B:$B,0))</f>
        <v>6.64</v>
      </c>
      <c r="CC311" s="14">
        <f>+INDEX('Monthy Targets'!Y:Y,MATCH(FY2018_ALL_Targets!$B311,'Monthy Targets'!$B:$B,0))</f>
        <v>6.64</v>
      </c>
      <c r="CD311" s="14">
        <f>+INDEX('Monthy Targets'!Z:Z,MATCH(FY2018_ALL_Targets!$B311,'Monthy Targets'!$B:$B,0))</f>
        <v>6.64</v>
      </c>
      <c r="CE311" s="14">
        <f>+INDEX('Monthy Targets'!AA:AA,MATCH(FY2018_ALL_Targets!$B311,'Monthy Targets'!$B:$B,0))</f>
        <v>0</v>
      </c>
      <c r="CF311" s="14">
        <f>+INDEX('Monthy Targets'!AB:AB,MATCH(FY2018_ALL_Targets!$B311,'Monthy Targets'!$B:$B,0))</f>
        <v>0</v>
      </c>
      <c r="CG311" s="14">
        <f>+INDEX('Monthy Targets'!AC:AC,MATCH(FY2018_ALL_Targets!$B311,'Monthy Targets'!$B:$B,0))</f>
        <v>0</v>
      </c>
      <c r="CH311" s="14">
        <f>+INDEX('Monthy Targets'!AD:AD,MATCH(FY2018_ALL_Targets!$B311,'Monthy Targets'!$B:$B,0))</f>
        <v>0</v>
      </c>
      <c r="CI311" s="14">
        <f>+INDEX('Monthy Targets'!AE:AE,MATCH(FY2018_ALL_Targets!$B311,'Monthy Targets'!$B:$B,0))</f>
        <v>0</v>
      </c>
      <c r="CJ311" s="14">
        <f>+INDEX('Monthy Targets'!AF:AF,MATCH(FY2018_ALL_Targets!$B311,'Monthy Targets'!$B:$B,0))</f>
        <v>0</v>
      </c>
      <c r="CK311" s="14">
        <f>+INDEX('Monthy Targets'!AG:AG,MATCH(FY2018_ALL_Targets!$B311,'Monthy Targets'!$B:$B,0))</f>
        <v>0</v>
      </c>
      <c r="CL311" s="14">
        <v>0.44</v>
      </c>
      <c r="CM311" s="14">
        <v>0.44</v>
      </c>
      <c r="CN311" s="14">
        <v>0.44</v>
      </c>
      <c r="CO311" s="14">
        <v>0.44</v>
      </c>
      <c r="DB311" s="14">
        <v>0.82</v>
      </c>
      <c r="DC311" s="14">
        <v>0.82</v>
      </c>
      <c r="DD311" s="14">
        <v>0.82</v>
      </c>
      <c r="DE311" s="14">
        <v>0.82</v>
      </c>
      <c r="DR311" s="14">
        <v>1.25</v>
      </c>
      <c r="DV311" s="12">
        <f t="shared" si="13"/>
        <v>0</v>
      </c>
      <c r="DW311" s="12">
        <f t="shared" si="14"/>
        <v>0</v>
      </c>
      <c r="DX311" s="12">
        <f t="shared" si="15"/>
        <v>0</v>
      </c>
    </row>
    <row r="312" spans="1:128" x14ac:dyDescent="0.25">
      <c r="A312" s="293">
        <v>5392</v>
      </c>
      <c r="B312" s="293">
        <v>675785</v>
      </c>
      <c r="C312" s="293">
        <v>1027695</v>
      </c>
      <c r="D312" s="14">
        <v>1477517720</v>
      </c>
      <c r="F312" s="27" t="s">
        <v>1408</v>
      </c>
      <c r="G312" s="12" t="s">
        <v>1139</v>
      </c>
      <c r="H312" s="27" t="s">
        <v>1468</v>
      </c>
      <c r="I312" s="12" t="s">
        <v>1140</v>
      </c>
      <c r="J312" s="13">
        <v>1.1848341232227499E-2</v>
      </c>
      <c r="K312" s="13">
        <v>3.3333333333333298E-2</v>
      </c>
      <c r="L312" s="13">
        <v>0</v>
      </c>
      <c r="M312" s="13">
        <v>0.11221945137157099</v>
      </c>
      <c r="N312" s="13">
        <v>3.3538610000000003E-2</v>
      </c>
      <c r="O312" s="13">
        <v>5.6668459999999997E-2</v>
      </c>
      <c r="P312" s="13">
        <v>5.2596600000000002E-3</v>
      </c>
      <c r="Q312" s="13">
        <v>0.16064707</v>
      </c>
      <c r="R312" s="13">
        <v>3.3538610000000003E-2</v>
      </c>
      <c r="S312" s="13">
        <v>5.6668459999999997E-2</v>
      </c>
      <c r="T312" s="13">
        <v>5.2596600000000002E-3</v>
      </c>
      <c r="U312" s="13">
        <v>0.16064707</v>
      </c>
      <c r="V312" s="13">
        <v>3.3538610000000003E-2</v>
      </c>
      <c r="W312" s="13">
        <v>5.6668459999999997E-2</v>
      </c>
      <c r="X312" s="13">
        <v>5.2596600000000002E-3</v>
      </c>
      <c r="Y312" s="13">
        <v>0.16064707</v>
      </c>
      <c r="Z312" s="13">
        <v>3.3538610000000003E-2</v>
      </c>
      <c r="AA312" s="13">
        <v>5.6668459999999997E-2</v>
      </c>
      <c r="AB312" s="13">
        <v>5.2596600000000002E-3</v>
      </c>
      <c r="AC312" s="13">
        <v>0.16064707</v>
      </c>
      <c r="AD312" s="13">
        <v>3.3538610000000003E-2</v>
      </c>
      <c r="AE312" s="13">
        <v>5.6668459999999997E-2</v>
      </c>
      <c r="AF312" s="13">
        <v>5.2596600000000002E-3</v>
      </c>
      <c r="AG312" s="13">
        <v>0.16064707</v>
      </c>
      <c r="AH312" s="13">
        <v>3.3538610000000003E-2</v>
      </c>
      <c r="AI312" s="13">
        <v>5.6668459999999997E-2</v>
      </c>
      <c r="AJ312" s="13">
        <v>5.2596600000000002E-3</v>
      </c>
      <c r="AK312" s="13">
        <v>0.16064707</v>
      </c>
      <c r="AL312" s="13">
        <v>3.3538610000000003E-2</v>
      </c>
      <c r="AM312" s="13">
        <v>5.6668459999999997E-2</v>
      </c>
      <c r="AN312" s="13">
        <v>5.2596600000000002E-3</v>
      </c>
      <c r="AO312" s="13">
        <v>0.16064707</v>
      </c>
      <c r="AP312" s="13">
        <v>3.3538610000000003E-2</v>
      </c>
      <c r="AQ312" s="13">
        <v>5.6668459999999997E-2</v>
      </c>
      <c r="AR312" s="13">
        <v>5.2596600000000002E-3</v>
      </c>
      <c r="AS312" s="13">
        <v>0.16064707</v>
      </c>
      <c r="AT312" s="13">
        <v>3.3538610000000003E-2</v>
      </c>
      <c r="AU312" s="13">
        <v>5.6668459999999997E-2</v>
      </c>
      <c r="AV312" s="13">
        <v>5.2596600000000002E-3</v>
      </c>
      <c r="AW312" s="13">
        <v>0.16064707</v>
      </c>
      <c r="AX312" s="13">
        <v>9.8039215686274508E-3</v>
      </c>
      <c r="AY312" s="13">
        <v>2.3529411764705899E-2</v>
      </c>
      <c r="AZ312" s="13">
        <v>0</v>
      </c>
      <c r="BA312" s="13">
        <v>0.1</v>
      </c>
      <c r="BB312" s="13"/>
      <c r="BC312" s="13"/>
      <c r="BD312" s="13"/>
      <c r="BE312" s="13"/>
      <c r="BF312" s="13"/>
      <c r="BG312" s="13"/>
      <c r="BH312" s="13"/>
      <c r="BI312" s="13"/>
      <c r="BJ312" s="13"/>
      <c r="BK312" s="13"/>
      <c r="BL312" s="13"/>
      <c r="BM312" s="13"/>
      <c r="BN312" s="13"/>
      <c r="BO312" s="13"/>
      <c r="BP312" s="13"/>
      <c r="BQ312" s="13"/>
      <c r="BR312" s="13"/>
      <c r="BS312" s="13"/>
      <c r="BT312" s="13"/>
      <c r="BU312" s="13"/>
      <c r="BV312" s="13"/>
      <c r="BW312" s="13"/>
      <c r="BX312" s="13"/>
      <c r="BY312" s="13"/>
      <c r="BZ312" s="14">
        <f>+INDEX('Monthy Targets'!V:V,MATCH(FY2018_ALL_Targets!$B312,'Monthy Targets'!$B:$B,0))</f>
        <v>0</v>
      </c>
      <c r="CA312" s="14">
        <f>+INDEX('Monthy Targets'!W:W,MATCH(FY2018_ALL_Targets!$B312,'Monthy Targets'!$B:$B,0))</f>
        <v>0</v>
      </c>
      <c r="CB312" s="14">
        <f>+INDEX('Monthy Targets'!X:X,MATCH(FY2018_ALL_Targets!$B312,'Monthy Targets'!$B:$B,0))</f>
        <v>0</v>
      </c>
      <c r="CC312" s="14">
        <f>+INDEX('Monthy Targets'!Y:Y,MATCH(FY2018_ALL_Targets!$B312,'Monthy Targets'!$B:$B,0))</f>
        <v>0</v>
      </c>
      <c r="CD312" s="14">
        <f>+INDEX('Monthy Targets'!Z:Z,MATCH(FY2018_ALL_Targets!$B312,'Monthy Targets'!$B:$B,0))</f>
        <v>0</v>
      </c>
      <c r="CE312" s="14">
        <f>+INDEX('Monthy Targets'!AA:AA,MATCH(FY2018_ALL_Targets!$B312,'Monthy Targets'!$B:$B,0))</f>
        <v>0</v>
      </c>
      <c r="CF312" s="14">
        <f>+INDEX('Monthy Targets'!AB:AB,MATCH(FY2018_ALL_Targets!$B312,'Monthy Targets'!$B:$B,0))</f>
        <v>0</v>
      </c>
      <c r="CG312" s="14">
        <f>+INDEX('Monthy Targets'!AC:AC,MATCH(FY2018_ALL_Targets!$B312,'Monthy Targets'!$B:$B,0))</f>
        <v>0</v>
      </c>
      <c r="CH312" s="14">
        <f>+INDEX('Monthy Targets'!AD:AD,MATCH(FY2018_ALL_Targets!$B312,'Monthy Targets'!$B:$B,0))</f>
        <v>0</v>
      </c>
      <c r="CI312" s="14">
        <f>+INDEX('Monthy Targets'!AE:AE,MATCH(FY2018_ALL_Targets!$B312,'Monthy Targets'!$B:$B,0))</f>
        <v>0</v>
      </c>
      <c r="CJ312" s="14">
        <f>+INDEX('Monthy Targets'!AF:AF,MATCH(FY2018_ALL_Targets!$B312,'Monthy Targets'!$B:$B,0))</f>
        <v>0</v>
      </c>
      <c r="CK312" s="14">
        <f>+INDEX('Monthy Targets'!AG:AG,MATCH(FY2018_ALL_Targets!$B312,'Monthy Targets'!$B:$B,0))</f>
        <v>0</v>
      </c>
      <c r="CL312" s="14">
        <v>1.38</v>
      </c>
      <c r="CM312" s="14">
        <v>1.38</v>
      </c>
      <c r="CN312" s="14">
        <v>1.38</v>
      </c>
      <c r="CO312" s="14">
        <v>1.38</v>
      </c>
      <c r="DB312" s="14">
        <v>2.57</v>
      </c>
      <c r="DC312" s="14">
        <v>2.57</v>
      </c>
      <c r="DD312" s="14">
        <v>2.57</v>
      </c>
      <c r="DE312" s="14">
        <v>2.57</v>
      </c>
      <c r="DR312" s="14">
        <v>1.69</v>
      </c>
      <c r="DV312" s="12">
        <f t="shared" si="13"/>
        <v>0</v>
      </c>
      <c r="DW312" s="12">
        <f t="shared" si="14"/>
        <v>0</v>
      </c>
      <c r="DX312" s="12">
        <f t="shared" si="15"/>
        <v>0</v>
      </c>
    </row>
    <row r="313" spans="1:128" x14ac:dyDescent="0.25">
      <c r="A313" s="293">
        <v>4371</v>
      </c>
      <c r="B313" s="293">
        <v>675789</v>
      </c>
      <c r="C313" s="293">
        <v>1014598</v>
      </c>
      <c r="D313" s="14">
        <v>1104913276</v>
      </c>
      <c r="F313" s="27" t="s">
        <v>1279</v>
      </c>
      <c r="G313" s="12" t="s">
        <v>642</v>
      </c>
      <c r="H313" s="27" t="s">
        <v>1464</v>
      </c>
      <c r="I313" s="12" t="s">
        <v>643</v>
      </c>
      <c r="J313" s="13">
        <v>1.5184381778741899E-2</v>
      </c>
      <c r="K313" s="13">
        <v>0.109929078014184</v>
      </c>
      <c r="L313" s="13">
        <v>0</v>
      </c>
      <c r="M313" s="13">
        <v>0.221606648199446</v>
      </c>
      <c r="N313" s="13">
        <v>3.3538610000000003E-2</v>
      </c>
      <c r="O313" s="13">
        <v>5.6668459999999997E-2</v>
      </c>
      <c r="P313" s="13">
        <v>5.2596600000000002E-3</v>
      </c>
      <c r="Q313" s="13">
        <v>0.16064707</v>
      </c>
      <c r="R313" s="13">
        <v>3.3538610000000003E-2</v>
      </c>
      <c r="S313" s="13">
        <v>0.108060283687943</v>
      </c>
      <c r="T313" s="13">
        <v>5.2596600000000002E-3</v>
      </c>
      <c r="U313" s="13">
        <v>0.21783933518005499</v>
      </c>
      <c r="V313" s="13">
        <v>3.3538610000000003E-2</v>
      </c>
      <c r="W313" s="13">
        <v>0.10443262411347499</v>
      </c>
      <c r="X313" s="13">
        <v>5.2596600000000002E-3</v>
      </c>
      <c r="Y313" s="13">
        <v>0.21052631578947401</v>
      </c>
      <c r="Z313" s="13">
        <v>3.3538610000000003E-2</v>
      </c>
      <c r="AA313" s="13">
        <v>0.106191489361702</v>
      </c>
      <c r="AB313" s="13">
        <v>5.2596600000000002E-3</v>
      </c>
      <c r="AC313" s="13">
        <v>0.21407202216066501</v>
      </c>
      <c r="AD313" s="13">
        <v>3.3538610000000003E-2</v>
      </c>
      <c r="AE313" s="13">
        <v>9.8936170212766003E-2</v>
      </c>
      <c r="AF313" s="13">
        <v>5.2596600000000002E-3</v>
      </c>
      <c r="AG313" s="13">
        <v>0.19944598337950101</v>
      </c>
      <c r="AH313" s="13">
        <v>3.3538610000000003E-2</v>
      </c>
      <c r="AI313" s="13">
        <v>0.104322695035461</v>
      </c>
      <c r="AJ313" s="13">
        <v>5.2596600000000002E-3</v>
      </c>
      <c r="AK313" s="13">
        <v>0.210304709141274</v>
      </c>
      <c r="AL313" s="13">
        <v>3.3538610000000003E-2</v>
      </c>
      <c r="AM313" s="13">
        <v>9.3439716312056706E-2</v>
      </c>
      <c r="AN313" s="13">
        <v>5.2596600000000002E-3</v>
      </c>
      <c r="AO313" s="13">
        <v>0.18836565096952901</v>
      </c>
      <c r="AP313" s="13">
        <v>3.3538610000000003E-2</v>
      </c>
      <c r="AQ313" s="13">
        <v>0.102234042553192</v>
      </c>
      <c r="AR313" s="13">
        <v>5.2596600000000002E-3</v>
      </c>
      <c r="AS313" s="13">
        <v>0.206094182825485</v>
      </c>
      <c r="AT313" s="13">
        <v>3.3538610000000003E-2</v>
      </c>
      <c r="AU313" s="13">
        <v>8.7943262411347506E-2</v>
      </c>
      <c r="AV313" s="13">
        <v>5.2596600000000002E-3</v>
      </c>
      <c r="AW313" s="13">
        <v>0.17728531855955701</v>
      </c>
      <c r="AX313" s="13">
        <v>2.83018867924528E-2</v>
      </c>
      <c r="AY313" s="13">
        <v>0.112903225806452</v>
      </c>
      <c r="AZ313" s="13">
        <v>0</v>
      </c>
      <c r="BA313" s="13">
        <v>0.1875</v>
      </c>
      <c r="BB313" s="13"/>
      <c r="BC313" s="13"/>
      <c r="BD313" s="13"/>
      <c r="BE313" s="13"/>
      <c r="BF313" s="13"/>
      <c r="BG313" s="13"/>
      <c r="BH313" s="13"/>
      <c r="BI313" s="13"/>
      <c r="BJ313" s="13"/>
      <c r="BK313" s="13"/>
      <c r="BL313" s="13"/>
      <c r="BM313" s="13"/>
      <c r="BN313" s="13"/>
      <c r="BO313" s="13"/>
      <c r="BP313" s="13"/>
      <c r="BQ313" s="13"/>
      <c r="BR313" s="13"/>
      <c r="BS313" s="13"/>
      <c r="BT313" s="13"/>
      <c r="BU313" s="13"/>
      <c r="BV313" s="13"/>
      <c r="BW313" s="13"/>
      <c r="BX313" s="13"/>
      <c r="BY313" s="13"/>
      <c r="BZ313" s="14">
        <f>+INDEX('Monthy Targets'!V:V,MATCH(FY2018_ALL_Targets!$B313,'Monthy Targets'!$B:$B,0))</f>
        <v>0</v>
      </c>
      <c r="CA313" s="14">
        <f>+INDEX('Monthy Targets'!W:W,MATCH(FY2018_ALL_Targets!$B313,'Monthy Targets'!$B:$B,0))</f>
        <v>0</v>
      </c>
      <c r="CB313" s="14">
        <f>+INDEX('Monthy Targets'!X:X,MATCH(FY2018_ALL_Targets!$B313,'Monthy Targets'!$B:$B,0))</f>
        <v>0</v>
      </c>
      <c r="CC313" s="14">
        <f>+INDEX('Monthy Targets'!Y:Y,MATCH(FY2018_ALL_Targets!$B313,'Monthy Targets'!$B:$B,0))</f>
        <v>0</v>
      </c>
      <c r="CD313" s="14">
        <f>+INDEX('Monthy Targets'!Z:Z,MATCH(FY2018_ALL_Targets!$B313,'Monthy Targets'!$B:$B,0))</f>
        <v>0</v>
      </c>
      <c r="CE313" s="14">
        <f>+INDEX('Monthy Targets'!AA:AA,MATCH(FY2018_ALL_Targets!$B313,'Monthy Targets'!$B:$B,0))</f>
        <v>0</v>
      </c>
      <c r="CF313" s="14">
        <f>+INDEX('Monthy Targets'!AB:AB,MATCH(FY2018_ALL_Targets!$B313,'Monthy Targets'!$B:$B,0))</f>
        <v>0</v>
      </c>
      <c r="CG313" s="14">
        <f>+INDEX('Monthy Targets'!AC:AC,MATCH(FY2018_ALL_Targets!$B313,'Monthy Targets'!$B:$B,0))</f>
        <v>0</v>
      </c>
      <c r="CH313" s="14">
        <f>+INDEX('Monthy Targets'!AD:AD,MATCH(FY2018_ALL_Targets!$B313,'Monthy Targets'!$B:$B,0))</f>
        <v>0</v>
      </c>
      <c r="CI313" s="14">
        <f>+INDEX('Monthy Targets'!AE:AE,MATCH(FY2018_ALL_Targets!$B313,'Monthy Targets'!$B:$B,0))</f>
        <v>0</v>
      </c>
      <c r="CJ313" s="14">
        <f>+INDEX('Monthy Targets'!AF:AF,MATCH(FY2018_ALL_Targets!$B313,'Monthy Targets'!$B:$B,0))</f>
        <v>0</v>
      </c>
      <c r="CK313" s="14">
        <f>+INDEX('Monthy Targets'!AG:AG,MATCH(FY2018_ALL_Targets!$B313,'Monthy Targets'!$B:$B,0))</f>
        <v>0</v>
      </c>
      <c r="CL313" s="14">
        <v>0.54</v>
      </c>
      <c r="CM313" s="14">
        <v>0</v>
      </c>
      <c r="CN313" s="14">
        <v>0.54</v>
      </c>
      <c r="CO313" s="14">
        <v>0.54</v>
      </c>
      <c r="DB313" s="14">
        <v>1</v>
      </c>
      <c r="DC313" s="14">
        <v>0</v>
      </c>
      <c r="DD313" s="14">
        <v>1</v>
      </c>
      <c r="DE313" s="14">
        <v>1</v>
      </c>
      <c r="DR313" s="14">
        <v>0.49</v>
      </c>
      <c r="DV313" s="12">
        <f t="shared" si="13"/>
        <v>0</v>
      </c>
      <c r="DW313" s="12">
        <f t="shared" si="14"/>
        <v>0</v>
      </c>
      <c r="DX313" s="12">
        <f t="shared" si="15"/>
        <v>0</v>
      </c>
    </row>
    <row r="314" spans="1:128" x14ac:dyDescent="0.25">
      <c r="A314" s="293">
        <v>4611</v>
      </c>
      <c r="B314" s="293">
        <v>675791</v>
      </c>
      <c r="C314" s="293">
        <v>1014616</v>
      </c>
      <c r="D314" s="14">
        <v>1750478822</v>
      </c>
      <c r="F314" s="27" t="s">
        <v>1279</v>
      </c>
      <c r="G314" s="12" t="s">
        <v>746</v>
      </c>
      <c r="H314" s="27" t="s">
        <v>1464</v>
      </c>
      <c r="I314" s="12" t="s">
        <v>747</v>
      </c>
      <c r="J314" s="13">
        <v>1.9834710743801699E-2</v>
      </c>
      <c r="K314" s="13">
        <v>7.5801749271137003E-2</v>
      </c>
      <c r="L314" s="13">
        <v>9.9173553719008305E-3</v>
      </c>
      <c r="M314" s="13">
        <v>0.167095115681234</v>
      </c>
      <c r="N314" s="13">
        <v>3.3538610000000003E-2</v>
      </c>
      <c r="O314" s="13">
        <v>5.6668459999999997E-2</v>
      </c>
      <c r="P314" s="13">
        <v>5.2596600000000002E-3</v>
      </c>
      <c r="Q314" s="13">
        <v>0.16064707</v>
      </c>
      <c r="R314" s="13">
        <v>3.3538610000000003E-2</v>
      </c>
      <c r="S314" s="13">
        <v>7.4513119533527697E-2</v>
      </c>
      <c r="T314" s="13">
        <v>9.7487603305785094E-3</v>
      </c>
      <c r="U314" s="13">
        <v>0.164254498714653</v>
      </c>
      <c r="V314" s="13">
        <v>3.3538610000000003E-2</v>
      </c>
      <c r="W314" s="13">
        <v>7.2011661807580202E-2</v>
      </c>
      <c r="X314" s="13">
        <v>9.4214876033057796E-3</v>
      </c>
      <c r="Y314" s="13">
        <v>0.16064707</v>
      </c>
      <c r="Z314" s="13">
        <v>3.3538610000000003E-2</v>
      </c>
      <c r="AA314" s="13">
        <v>7.3224489795918404E-2</v>
      </c>
      <c r="AB314" s="13">
        <v>9.5801652892562005E-3</v>
      </c>
      <c r="AC314" s="13">
        <v>0.161413881748072</v>
      </c>
      <c r="AD314" s="13">
        <v>3.3538610000000003E-2</v>
      </c>
      <c r="AE314" s="13">
        <v>6.8221574344023303E-2</v>
      </c>
      <c r="AF314" s="13">
        <v>8.9256198347107407E-3</v>
      </c>
      <c r="AG314" s="13">
        <v>0.16064707</v>
      </c>
      <c r="AH314" s="13">
        <v>3.3538610000000003E-2</v>
      </c>
      <c r="AI314" s="13">
        <v>7.1935860058309001E-2</v>
      </c>
      <c r="AJ314" s="13">
        <v>9.4115702479338793E-3</v>
      </c>
      <c r="AK314" s="13">
        <v>0.16064707</v>
      </c>
      <c r="AL314" s="13">
        <v>3.3538610000000003E-2</v>
      </c>
      <c r="AM314" s="13">
        <v>6.4431486880466501E-2</v>
      </c>
      <c r="AN314" s="13">
        <v>8.4297520661157001E-3</v>
      </c>
      <c r="AO314" s="13">
        <v>0.16064707</v>
      </c>
      <c r="AP314" s="13">
        <v>3.3538610000000003E-2</v>
      </c>
      <c r="AQ314" s="13">
        <v>7.0495626822157403E-2</v>
      </c>
      <c r="AR314" s="13">
        <v>9.2231404958677699E-3</v>
      </c>
      <c r="AS314" s="13">
        <v>0.16064707</v>
      </c>
      <c r="AT314" s="13">
        <v>3.3538610000000003E-2</v>
      </c>
      <c r="AU314" s="13">
        <v>6.0641399416909603E-2</v>
      </c>
      <c r="AV314" s="13">
        <v>7.9338842975206596E-3</v>
      </c>
      <c r="AW314" s="13">
        <v>0.16064707</v>
      </c>
      <c r="AX314" s="13">
        <v>6.6666666666666697E-3</v>
      </c>
      <c r="AY314" s="13">
        <v>0.10666666666666701</v>
      </c>
      <c r="AZ314" s="13">
        <v>0</v>
      </c>
      <c r="BA314" s="13">
        <v>0.13829787234042601</v>
      </c>
      <c r="BB314" s="13"/>
      <c r="BC314" s="13"/>
      <c r="BD314" s="13"/>
      <c r="BE314" s="13"/>
      <c r="BF314" s="13"/>
      <c r="BG314" s="13"/>
      <c r="BH314" s="13"/>
      <c r="BI314" s="13"/>
      <c r="BJ314" s="13"/>
      <c r="BK314" s="13"/>
      <c r="BL314" s="13"/>
      <c r="BM314" s="13"/>
      <c r="BN314" s="13"/>
      <c r="BO314" s="13"/>
      <c r="BP314" s="13"/>
      <c r="BQ314" s="13"/>
      <c r="BR314" s="13"/>
      <c r="BS314" s="13"/>
      <c r="BT314" s="13"/>
      <c r="BU314" s="13"/>
      <c r="BV314" s="13"/>
      <c r="BW314" s="13"/>
      <c r="BX314" s="13"/>
      <c r="BY314" s="13"/>
      <c r="BZ314" s="14">
        <f>+INDEX('Monthy Targets'!V:V,MATCH(FY2018_ALL_Targets!$B314,'Monthy Targets'!$B:$B,0))</f>
        <v>0</v>
      </c>
      <c r="CA314" s="14">
        <f>+INDEX('Monthy Targets'!W:W,MATCH(FY2018_ALL_Targets!$B314,'Monthy Targets'!$B:$B,0))</f>
        <v>0</v>
      </c>
      <c r="CB314" s="14">
        <f>+INDEX('Monthy Targets'!X:X,MATCH(FY2018_ALL_Targets!$B314,'Monthy Targets'!$B:$B,0))</f>
        <v>0</v>
      </c>
      <c r="CC314" s="14">
        <f>+INDEX('Monthy Targets'!Y:Y,MATCH(FY2018_ALL_Targets!$B314,'Monthy Targets'!$B:$B,0))</f>
        <v>0</v>
      </c>
      <c r="CD314" s="14">
        <f>+INDEX('Monthy Targets'!Z:Z,MATCH(FY2018_ALL_Targets!$B314,'Monthy Targets'!$B:$B,0))</f>
        <v>0</v>
      </c>
      <c r="CE314" s="14">
        <f>+INDEX('Monthy Targets'!AA:AA,MATCH(FY2018_ALL_Targets!$B314,'Monthy Targets'!$B:$B,0))</f>
        <v>0</v>
      </c>
      <c r="CF314" s="14">
        <f>+INDEX('Monthy Targets'!AB:AB,MATCH(FY2018_ALL_Targets!$B314,'Monthy Targets'!$B:$B,0))</f>
        <v>0</v>
      </c>
      <c r="CG314" s="14">
        <f>+INDEX('Monthy Targets'!AC:AC,MATCH(FY2018_ALL_Targets!$B314,'Monthy Targets'!$B:$B,0))</f>
        <v>0</v>
      </c>
      <c r="CH314" s="14">
        <f>+INDEX('Monthy Targets'!AD:AD,MATCH(FY2018_ALL_Targets!$B314,'Monthy Targets'!$B:$B,0))</f>
        <v>0</v>
      </c>
      <c r="CI314" s="14">
        <f>+INDEX('Monthy Targets'!AE:AE,MATCH(FY2018_ALL_Targets!$B314,'Monthy Targets'!$B:$B,0))</f>
        <v>0</v>
      </c>
      <c r="CJ314" s="14">
        <f>+INDEX('Monthy Targets'!AF:AF,MATCH(FY2018_ALL_Targets!$B314,'Monthy Targets'!$B:$B,0))</f>
        <v>0</v>
      </c>
      <c r="CK314" s="14">
        <f>+INDEX('Monthy Targets'!AG:AG,MATCH(FY2018_ALL_Targets!$B314,'Monthy Targets'!$B:$B,0))</f>
        <v>0</v>
      </c>
      <c r="CL314" s="14">
        <v>0.84</v>
      </c>
      <c r="CM314" s="14">
        <v>0</v>
      </c>
      <c r="CN314" s="14">
        <v>0.84</v>
      </c>
      <c r="CO314" s="14">
        <v>0.84</v>
      </c>
      <c r="DB314" s="14">
        <v>1.56</v>
      </c>
      <c r="DC314" s="14">
        <v>0</v>
      </c>
      <c r="DD314" s="14">
        <v>1.56</v>
      </c>
      <c r="DE314" s="14">
        <v>1.56</v>
      </c>
      <c r="DR314" s="14">
        <v>0.77</v>
      </c>
      <c r="DV314" s="12">
        <f t="shared" si="13"/>
        <v>0</v>
      </c>
      <c r="DW314" s="12">
        <f t="shared" si="14"/>
        <v>0</v>
      </c>
      <c r="DX314" s="12">
        <f t="shared" si="15"/>
        <v>0</v>
      </c>
    </row>
    <row r="315" spans="1:128" x14ac:dyDescent="0.25">
      <c r="A315" s="293">
        <v>5124</v>
      </c>
      <c r="B315" s="293">
        <v>675795</v>
      </c>
      <c r="C315" s="293">
        <v>512401</v>
      </c>
      <c r="D315" s="14">
        <v>1619958691</v>
      </c>
      <c r="F315" s="27" t="s">
        <v>1267</v>
      </c>
      <c r="G315" s="12" t="s">
        <v>965</v>
      </c>
      <c r="H315" s="27" t="s">
        <v>1364</v>
      </c>
      <c r="I315" s="12" t="s">
        <v>966</v>
      </c>
      <c r="J315" s="13">
        <v>1.8382352941176499E-2</v>
      </c>
      <c r="K315" s="13">
        <v>4.4843049327354299E-2</v>
      </c>
      <c r="L315" s="13">
        <v>0</v>
      </c>
      <c r="M315" s="13">
        <v>0.22761194029850701</v>
      </c>
      <c r="N315" s="13">
        <v>3.3538610000000003E-2</v>
      </c>
      <c r="O315" s="13">
        <v>5.6668459999999997E-2</v>
      </c>
      <c r="P315" s="13">
        <v>5.2596600000000002E-3</v>
      </c>
      <c r="Q315" s="13">
        <v>0.16064707</v>
      </c>
      <c r="R315" s="13">
        <v>3.3538610000000003E-2</v>
      </c>
      <c r="S315" s="13">
        <v>5.6668459999999997E-2</v>
      </c>
      <c r="T315" s="13">
        <v>5.2596600000000002E-3</v>
      </c>
      <c r="U315" s="13">
        <v>0.22374253731343299</v>
      </c>
      <c r="V315" s="13">
        <v>3.3538610000000003E-2</v>
      </c>
      <c r="W315" s="13">
        <v>5.6668459999999997E-2</v>
      </c>
      <c r="X315" s="13">
        <v>5.2596600000000002E-3</v>
      </c>
      <c r="Y315" s="13">
        <v>0.21623134328358201</v>
      </c>
      <c r="Z315" s="13">
        <v>3.3538610000000003E-2</v>
      </c>
      <c r="AA315" s="13">
        <v>5.6668459999999997E-2</v>
      </c>
      <c r="AB315" s="13">
        <v>5.2596600000000002E-3</v>
      </c>
      <c r="AC315" s="13">
        <v>0.21987313432835801</v>
      </c>
      <c r="AD315" s="13">
        <v>3.3538610000000003E-2</v>
      </c>
      <c r="AE315" s="13">
        <v>5.6668459999999997E-2</v>
      </c>
      <c r="AF315" s="13">
        <v>5.2596600000000002E-3</v>
      </c>
      <c r="AG315" s="13">
        <v>0.20485074626865701</v>
      </c>
      <c r="AH315" s="13">
        <v>3.3538610000000003E-2</v>
      </c>
      <c r="AI315" s="13">
        <v>5.6668459999999997E-2</v>
      </c>
      <c r="AJ315" s="13">
        <v>5.2596600000000002E-3</v>
      </c>
      <c r="AK315" s="13">
        <v>0.21600373134328399</v>
      </c>
      <c r="AL315" s="13">
        <v>3.3538610000000003E-2</v>
      </c>
      <c r="AM315" s="13">
        <v>5.6668459999999997E-2</v>
      </c>
      <c r="AN315" s="13">
        <v>5.2596600000000002E-3</v>
      </c>
      <c r="AO315" s="13">
        <v>0.19347014925373099</v>
      </c>
      <c r="AP315" s="13">
        <v>3.3538610000000003E-2</v>
      </c>
      <c r="AQ315" s="13">
        <v>5.6668459999999997E-2</v>
      </c>
      <c r="AR315" s="13">
        <v>5.2596600000000002E-3</v>
      </c>
      <c r="AS315" s="13">
        <v>0.21167910447761201</v>
      </c>
      <c r="AT315" s="13">
        <v>3.3538610000000003E-2</v>
      </c>
      <c r="AU315" s="13">
        <v>5.6668459999999997E-2</v>
      </c>
      <c r="AV315" s="13">
        <v>5.2596600000000002E-3</v>
      </c>
      <c r="AW315" s="13">
        <v>0.18208955223880599</v>
      </c>
      <c r="AX315" s="13">
        <v>5.4545454545454501E-2</v>
      </c>
      <c r="AY315" s="13">
        <v>4.5454545454545497E-2</v>
      </c>
      <c r="AZ315" s="13">
        <v>0</v>
      </c>
      <c r="BA315" s="13">
        <v>0.18181818181818199</v>
      </c>
      <c r="BB315" s="13"/>
      <c r="BC315" s="13"/>
      <c r="BD315" s="13"/>
      <c r="BE315" s="13"/>
      <c r="BF315" s="13"/>
      <c r="BG315" s="13"/>
      <c r="BH315" s="13"/>
      <c r="BI315" s="13"/>
      <c r="BJ315" s="13"/>
      <c r="BK315" s="13"/>
      <c r="BL315" s="13"/>
      <c r="BM315" s="13"/>
      <c r="BN315" s="13"/>
      <c r="BO315" s="13"/>
      <c r="BP315" s="13"/>
      <c r="BQ315" s="13"/>
      <c r="BR315" s="13"/>
      <c r="BS315" s="13"/>
      <c r="BT315" s="13"/>
      <c r="BU315" s="13"/>
      <c r="BV315" s="13"/>
      <c r="BW315" s="13"/>
      <c r="BX315" s="13"/>
      <c r="BY315" s="13"/>
      <c r="BZ315" s="14">
        <f>+INDEX('Monthy Targets'!V:V,MATCH(FY2018_ALL_Targets!$B315,'Monthy Targets'!$B:$B,0))</f>
        <v>8.41</v>
      </c>
      <c r="CA315" s="14">
        <f>+INDEX('Monthy Targets'!W:W,MATCH(FY2018_ALL_Targets!$B315,'Monthy Targets'!$B:$B,0))</f>
        <v>8.41</v>
      </c>
      <c r="CB315" s="14">
        <f>+INDEX('Monthy Targets'!X:X,MATCH(FY2018_ALL_Targets!$B315,'Monthy Targets'!$B:$B,0))</f>
        <v>8.41</v>
      </c>
      <c r="CC315" s="14">
        <f>+INDEX('Monthy Targets'!Y:Y,MATCH(FY2018_ALL_Targets!$B315,'Monthy Targets'!$B:$B,0))</f>
        <v>8.41</v>
      </c>
      <c r="CD315" s="14">
        <f>+INDEX('Monthy Targets'!Z:Z,MATCH(FY2018_ALL_Targets!$B315,'Monthy Targets'!$B:$B,0))</f>
        <v>8.41</v>
      </c>
      <c r="CE315" s="14">
        <f>+INDEX('Monthy Targets'!AA:AA,MATCH(FY2018_ALL_Targets!$B315,'Monthy Targets'!$B:$B,0))</f>
        <v>0</v>
      </c>
      <c r="CF315" s="14">
        <f>+INDEX('Monthy Targets'!AB:AB,MATCH(FY2018_ALL_Targets!$B315,'Monthy Targets'!$B:$B,0))</f>
        <v>0</v>
      </c>
      <c r="CG315" s="14">
        <f>+INDEX('Monthy Targets'!AC:AC,MATCH(FY2018_ALL_Targets!$B315,'Monthy Targets'!$B:$B,0))</f>
        <v>0</v>
      </c>
      <c r="CH315" s="14">
        <f>+INDEX('Monthy Targets'!AD:AD,MATCH(FY2018_ALL_Targets!$B315,'Monthy Targets'!$B:$B,0))</f>
        <v>0</v>
      </c>
      <c r="CI315" s="14">
        <f>+INDEX('Monthy Targets'!AE:AE,MATCH(FY2018_ALL_Targets!$B315,'Monthy Targets'!$B:$B,0))</f>
        <v>0</v>
      </c>
      <c r="CJ315" s="14">
        <f>+INDEX('Monthy Targets'!AF:AF,MATCH(FY2018_ALL_Targets!$B315,'Monthy Targets'!$B:$B,0))</f>
        <v>0</v>
      </c>
      <c r="CK315" s="14">
        <f>+INDEX('Monthy Targets'!AG:AG,MATCH(FY2018_ALL_Targets!$B315,'Monthy Targets'!$B:$B,0))</f>
        <v>0</v>
      </c>
      <c r="CL315" s="14">
        <v>0</v>
      </c>
      <c r="CM315" s="14">
        <v>0.56000000000000005</v>
      </c>
      <c r="CN315" s="14">
        <v>0.56000000000000005</v>
      </c>
      <c r="CO315" s="14">
        <v>0.56000000000000005</v>
      </c>
      <c r="DB315" s="14">
        <v>0</v>
      </c>
      <c r="DC315" s="14">
        <v>1.04</v>
      </c>
      <c r="DD315" s="14">
        <v>1.04</v>
      </c>
      <c r="DE315" s="14">
        <v>1.04</v>
      </c>
      <c r="DR315" s="14">
        <v>1.41</v>
      </c>
      <c r="DV315" s="12">
        <f t="shared" si="13"/>
        <v>0</v>
      </c>
      <c r="DW315" s="12">
        <f t="shared" si="14"/>
        <v>0</v>
      </c>
      <c r="DX315" s="12">
        <f t="shared" si="15"/>
        <v>0</v>
      </c>
    </row>
    <row r="316" spans="1:128" x14ac:dyDescent="0.25">
      <c r="A316" s="293">
        <v>5389</v>
      </c>
      <c r="B316" s="293">
        <v>675796</v>
      </c>
      <c r="C316" s="293">
        <v>1016157</v>
      </c>
      <c r="D316" s="14">
        <v>1104085422</v>
      </c>
      <c r="F316" s="27" t="s">
        <v>1408</v>
      </c>
      <c r="G316" s="12" t="s">
        <v>1135</v>
      </c>
      <c r="H316" s="27" t="s">
        <v>1473</v>
      </c>
      <c r="I316" s="12" t="s">
        <v>1136</v>
      </c>
      <c r="J316" s="13">
        <v>3.1446540880503103E-2</v>
      </c>
      <c r="K316" s="13">
        <v>0.21052631578947401</v>
      </c>
      <c r="L316" s="13">
        <v>5.0314465408804999E-2</v>
      </c>
      <c r="M316" s="13">
        <v>0.13868613138686101</v>
      </c>
      <c r="N316" s="13">
        <v>3.3538610000000003E-2</v>
      </c>
      <c r="O316" s="13">
        <v>5.6668459999999997E-2</v>
      </c>
      <c r="P316" s="13">
        <v>5.2596600000000002E-3</v>
      </c>
      <c r="Q316" s="13">
        <v>0.16064707</v>
      </c>
      <c r="R316" s="13">
        <v>3.3538610000000003E-2</v>
      </c>
      <c r="S316" s="13">
        <v>0.20694736842105299</v>
      </c>
      <c r="T316" s="13">
        <v>4.9459119496855303E-2</v>
      </c>
      <c r="U316" s="13">
        <v>0.16064707</v>
      </c>
      <c r="V316" s="13">
        <v>3.3538610000000003E-2</v>
      </c>
      <c r="W316" s="13">
        <v>0.2</v>
      </c>
      <c r="X316" s="13">
        <v>4.7798742138364797E-2</v>
      </c>
      <c r="Y316" s="13">
        <v>0.16064707</v>
      </c>
      <c r="Z316" s="13">
        <v>3.3538610000000003E-2</v>
      </c>
      <c r="AA316" s="13">
        <v>0.203368421052632</v>
      </c>
      <c r="AB316" s="13">
        <v>4.8603773584905703E-2</v>
      </c>
      <c r="AC316" s="13">
        <v>0.16064707</v>
      </c>
      <c r="AD316" s="13">
        <v>3.3538610000000003E-2</v>
      </c>
      <c r="AE316" s="13">
        <v>0.18947368421052599</v>
      </c>
      <c r="AF316" s="13">
        <v>4.5283018867924497E-2</v>
      </c>
      <c r="AG316" s="13">
        <v>0.16064707</v>
      </c>
      <c r="AH316" s="13">
        <v>3.3538610000000003E-2</v>
      </c>
      <c r="AI316" s="13">
        <v>0.19978947368421099</v>
      </c>
      <c r="AJ316" s="13">
        <v>4.7748427672955999E-2</v>
      </c>
      <c r="AK316" s="13">
        <v>0.16064707</v>
      </c>
      <c r="AL316" s="13">
        <v>3.3538610000000003E-2</v>
      </c>
      <c r="AM316" s="13">
        <v>0.17894736842105299</v>
      </c>
      <c r="AN316" s="13">
        <v>4.2767295597484302E-2</v>
      </c>
      <c r="AO316" s="13">
        <v>0.16064707</v>
      </c>
      <c r="AP316" s="13">
        <v>3.3538610000000003E-2</v>
      </c>
      <c r="AQ316" s="13">
        <v>0.19578947368421101</v>
      </c>
      <c r="AR316" s="13">
        <v>4.6792452830188701E-2</v>
      </c>
      <c r="AS316" s="13">
        <v>0.16064707</v>
      </c>
      <c r="AT316" s="13">
        <v>3.3538610000000003E-2</v>
      </c>
      <c r="AU316" s="13">
        <v>0.168421052631579</v>
      </c>
      <c r="AV316" s="13">
        <v>4.0251572327044002E-2</v>
      </c>
      <c r="AW316" s="13">
        <v>0.16064707</v>
      </c>
      <c r="AX316" s="13">
        <v>2.1276595744680899E-2</v>
      </c>
      <c r="AY316" s="13">
        <v>8.3333333333333301E-2</v>
      </c>
      <c r="AZ316" s="13">
        <v>0</v>
      </c>
      <c r="BA316" s="13">
        <v>0.162162162162162</v>
      </c>
      <c r="BB316" s="13"/>
      <c r="BC316" s="13"/>
      <c r="BD316" s="13"/>
      <c r="BE316" s="13"/>
      <c r="BF316" s="13"/>
      <c r="BG316" s="13"/>
      <c r="BH316" s="13"/>
      <c r="BI316" s="13"/>
      <c r="BJ316" s="13"/>
      <c r="BK316" s="13"/>
      <c r="BL316" s="13"/>
      <c r="BM316" s="13"/>
      <c r="BN316" s="13"/>
      <c r="BO316" s="13"/>
      <c r="BP316" s="13"/>
      <c r="BQ316" s="13"/>
      <c r="BR316" s="13"/>
      <c r="BS316" s="13"/>
      <c r="BT316" s="13"/>
      <c r="BU316" s="13"/>
      <c r="BV316" s="13"/>
      <c r="BW316" s="13"/>
      <c r="BX316" s="13"/>
      <c r="BY316" s="13"/>
      <c r="BZ316" s="14">
        <f>+INDEX('Monthy Targets'!V:V,MATCH(FY2018_ALL_Targets!$B316,'Monthy Targets'!$B:$B,0))</f>
        <v>0</v>
      </c>
      <c r="CA316" s="14">
        <f>+INDEX('Monthy Targets'!W:W,MATCH(FY2018_ALL_Targets!$B316,'Monthy Targets'!$B:$B,0))</f>
        <v>0</v>
      </c>
      <c r="CB316" s="14">
        <f>+INDEX('Monthy Targets'!X:X,MATCH(FY2018_ALL_Targets!$B316,'Monthy Targets'!$B:$B,0))</f>
        <v>0</v>
      </c>
      <c r="CC316" s="14">
        <f>+INDEX('Monthy Targets'!Y:Y,MATCH(FY2018_ALL_Targets!$B316,'Monthy Targets'!$B:$B,0))</f>
        <v>0</v>
      </c>
      <c r="CD316" s="14">
        <f>+INDEX('Monthy Targets'!Z:Z,MATCH(FY2018_ALL_Targets!$B316,'Monthy Targets'!$B:$B,0))</f>
        <v>0</v>
      </c>
      <c r="CE316" s="14">
        <f>+INDEX('Monthy Targets'!AA:AA,MATCH(FY2018_ALL_Targets!$B316,'Monthy Targets'!$B:$B,0))</f>
        <v>0</v>
      </c>
      <c r="CF316" s="14">
        <f>+INDEX('Monthy Targets'!AB:AB,MATCH(FY2018_ALL_Targets!$B316,'Monthy Targets'!$B:$B,0))</f>
        <v>0</v>
      </c>
      <c r="CG316" s="14">
        <f>+INDEX('Monthy Targets'!AC:AC,MATCH(FY2018_ALL_Targets!$B316,'Monthy Targets'!$B:$B,0))</f>
        <v>0</v>
      </c>
      <c r="CH316" s="14">
        <f>+INDEX('Monthy Targets'!AD:AD,MATCH(FY2018_ALL_Targets!$B316,'Monthy Targets'!$B:$B,0))</f>
        <v>0</v>
      </c>
      <c r="CI316" s="14">
        <f>+INDEX('Monthy Targets'!AE:AE,MATCH(FY2018_ALL_Targets!$B316,'Monthy Targets'!$B:$B,0))</f>
        <v>0</v>
      </c>
      <c r="CJ316" s="14">
        <f>+INDEX('Monthy Targets'!AF:AF,MATCH(FY2018_ALL_Targets!$B316,'Monthy Targets'!$B:$B,0))</f>
        <v>0</v>
      </c>
      <c r="CK316" s="14">
        <f>+INDEX('Monthy Targets'!AG:AG,MATCH(FY2018_ALL_Targets!$B316,'Monthy Targets'!$B:$B,0))</f>
        <v>0</v>
      </c>
      <c r="CL316" s="14">
        <v>0.67</v>
      </c>
      <c r="CM316" s="14">
        <v>0.67</v>
      </c>
      <c r="CN316" s="14">
        <v>0.67</v>
      </c>
      <c r="CO316" s="14">
        <v>0</v>
      </c>
      <c r="DB316" s="14">
        <v>1.25</v>
      </c>
      <c r="DC316" s="14">
        <v>1.25</v>
      </c>
      <c r="DD316" s="14">
        <v>1.25</v>
      </c>
      <c r="DE316" s="14">
        <v>0</v>
      </c>
      <c r="DR316" s="14">
        <v>0.61</v>
      </c>
      <c r="DV316" s="12">
        <f t="shared" si="13"/>
        <v>0</v>
      </c>
      <c r="DW316" s="12">
        <f t="shared" si="14"/>
        <v>0</v>
      </c>
      <c r="DX316" s="12">
        <f t="shared" si="15"/>
        <v>0</v>
      </c>
    </row>
    <row r="317" spans="1:128" x14ac:dyDescent="0.25">
      <c r="A317" s="293">
        <v>5394</v>
      </c>
      <c r="B317" s="293">
        <v>675798</v>
      </c>
      <c r="C317" s="293">
        <v>1026727</v>
      </c>
      <c r="D317" s="14">
        <v>1598156341</v>
      </c>
      <c r="F317" s="27" t="s">
        <v>1277</v>
      </c>
      <c r="G317" s="12" t="s">
        <v>1143</v>
      </c>
      <c r="H317" s="27" t="s">
        <v>1278</v>
      </c>
      <c r="I317" s="12" t="s">
        <v>1144</v>
      </c>
      <c r="J317" s="13">
        <v>1.62162162162162E-2</v>
      </c>
      <c r="K317" s="13">
        <v>4.7619047619047603E-2</v>
      </c>
      <c r="L317" s="13">
        <v>1.0810810810810799E-2</v>
      </c>
      <c r="M317" s="13">
        <v>0.33611111111111103</v>
      </c>
      <c r="N317" s="13">
        <v>3.3538610000000003E-2</v>
      </c>
      <c r="O317" s="13">
        <v>5.6668459999999997E-2</v>
      </c>
      <c r="P317" s="13">
        <v>5.2596600000000002E-3</v>
      </c>
      <c r="Q317" s="13">
        <v>0.16064707</v>
      </c>
      <c r="R317" s="13">
        <v>3.3538610000000003E-2</v>
      </c>
      <c r="S317" s="13">
        <v>5.6668459999999997E-2</v>
      </c>
      <c r="T317" s="13">
        <v>1.0627027027026999E-2</v>
      </c>
      <c r="U317" s="13">
        <v>0.33039722222222201</v>
      </c>
      <c r="V317" s="13">
        <v>3.3538610000000003E-2</v>
      </c>
      <c r="W317" s="13">
        <v>5.6668459999999997E-2</v>
      </c>
      <c r="X317" s="13">
        <v>1.0270270270270301E-2</v>
      </c>
      <c r="Y317" s="13">
        <v>0.31930555555555601</v>
      </c>
      <c r="Z317" s="13">
        <v>3.3538610000000003E-2</v>
      </c>
      <c r="AA317" s="13">
        <v>5.6668459999999997E-2</v>
      </c>
      <c r="AB317" s="13">
        <v>1.04432432432432E-2</v>
      </c>
      <c r="AC317" s="13">
        <v>0.32468333333333299</v>
      </c>
      <c r="AD317" s="13">
        <v>3.3538610000000003E-2</v>
      </c>
      <c r="AE317" s="13">
        <v>5.6668459999999997E-2</v>
      </c>
      <c r="AF317" s="13">
        <v>9.7297297297297292E-3</v>
      </c>
      <c r="AG317" s="13">
        <v>0.30249999999999999</v>
      </c>
      <c r="AH317" s="13">
        <v>3.3538610000000003E-2</v>
      </c>
      <c r="AI317" s="13">
        <v>5.6668459999999997E-2</v>
      </c>
      <c r="AJ317" s="13">
        <v>1.02594594594595E-2</v>
      </c>
      <c r="AK317" s="13">
        <v>0.31896944444444397</v>
      </c>
      <c r="AL317" s="13">
        <v>3.3538610000000003E-2</v>
      </c>
      <c r="AM317" s="13">
        <v>5.6668459999999997E-2</v>
      </c>
      <c r="AN317" s="13">
        <v>9.1891891891891907E-3</v>
      </c>
      <c r="AO317" s="13">
        <v>0.28569444444444397</v>
      </c>
      <c r="AP317" s="13">
        <v>3.3538610000000003E-2</v>
      </c>
      <c r="AQ317" s="13">
        <v>5.6668459999999997E-2</v>
      </c>
      <c r="AR317" s="13">
        <v>1.00540540540541E-2</v>
      </c>
      <c r="AS317" s="13">
        <v>0.31258333333333299</v>
      </c>
      <c r="AT317" s="13">
        <v>3.3538610000000003E-2</v>
      </c>
      <c r="AU317" s="13">
        <v>5.6668459999999997E-2</v>
      </c>
      <c r="AV317" s="13">
        <v>8.6486486486486505E-3</v>
      </c>
      <c r="AW317" s="13">
        <v>0.26888888888888901</v>
      </c>
      <c r="AX317" s="13">
        <v>2.1052631578947399E-2</v>
      </c>
      <c r="AY317" s="13">
        <v>1.63934426229508E-2</v>
      </c>
      <c r="AZ317" s="13">
        <v>0</v>
      </c>
      <c r="BA317" s="13">
        <v>0.18279569892473099</v>
      </c>
      <c r="BB317" s="13"/>
      <c r="BC317" s="13"/>
      <c r="BD317" s="13"/>
      <c r="BE317" s="13"/>
      <c r="BF317" s="13"/>
      <c r="BG317" s="13"/>
      <c r="BH317" s="13"/>
      <c r="BI317" s="13"/>
      <c r="BJ317" s="13"/>
      <c r="BK317" s="13"/>
      <c r="BL317" s="13"/>
      <c r="BM317" s="13"/>
      <c r="BN317" s="13"/>
      <c r="BO317" s="13"/>
      <c r="BP317" s="13"/>
      <c r="BQ317" s="13"/>
      <c r="BR317" s="13"/>
      <c r="BS317" s="13"/>
      <c r="BT317" s="13"/>
      <c r="BU317" s="13"/>
      <c r="BV317" s="13"/>
      <c r="BW317" s="13"/>
      <c r="BX317" s="13"/>
      <c r="BY317" s="13"/>
      <c r="BZ317" s="14">
        <f>+INDEX('Monthy Targets'!V:V,MATCH(FY2018_ALL_Targets!$B317,'Monthy Targets'!$B:$B,0))</f>
        <v>19.82</v>
      </c>
      <c r="CA317" s="14">
        <f>+INDEX('Monthy Targets'!W:W,MATCH(FY2018_ALL_Targets!$B317,'Monthy Targets'!$B:$B,0))</f>
        <v>19.82</v>
      </c>
      <c r="CB317" s="14">
        <f>+INDEX('Monthy Targets'!X:X,MATCH(FY2018_ALL_Targets!$B317,'Monthy Targets'!$B:$B,0))</f>
        <v>19.82</v>
      </c>
      <c r="CC317" s="14">
        <f>+INDEX('Monthy Targets'!Y:Y,MATCH(FY2018_ALL_Targets!$B317,'Monthy Targets'!$B:$B,0))</f>
        <v>19.82</v>
      </c>
      <c r="CD317" s="14">
        <f>+INDEX('Monthy Targets'!Z:Z,MATCH(FY2018_ALL_Targets!$B317,'Monthy Targets'!$B:$B,0))</f>
        <v>19.82</v>
      </c>
      <c r="CE317" s="14">
        <f>+INDEX('Monthy Targets'!AA:AA,MATCH(FY2018_ALL_Targets!$B317,'Monthy Targets'!$B:$B,0))</f>
        <v>0</v>
      </c>
      <c r="CF317" s="14">
        <f>+INDEX('Monthy Targets'!AB:AB,MATCH(FY2018_ALL_Targets!$B317,'Monthy Targets'!$B:$B,0))</f>
        <v>0</v>
      </c>
      <c r="CG317" s="14">
        <f>+INDEX('Monthy Targets'!AC:AC,MATCH(FY2018_ALL_Targets!$B317,'Monthy Targets'!$B:$B,0))</f>
        <v>0</v>
      </c>
      <c r="CH317" s="14">
        <f>+INDEX('Monthy Targets'!AD:AD,MATCH(FY2018_ALL_Targets!$B317,'Monthy Targets'!$B:$B,0))</f>
        <v>0</v>
      </c>
      <c r="CI317" s="14">
        <f>+INDEX('Monthy Targets'!AE:AE,MATCH(FY2018_ALL_Targets!$B317,'Monthy Targets'!$B:$B,0))</f>
        <v>0</v>
      </c>
      <c r="CJ317" s="14">
        <f>+INDEX('Monthy Targets'!AF:AF,MATCH(FY2018_ALL_Targets!$B317,'Monthy Targets'!$B:$B,0))</f>
        <v>0</v>
      </c>
      <c r="CK317" s="14">
        <f>+INDEX('Monthy Targets'!AG:AG,MATCH(FY2018_ALL_Targets!$B317,'Monthy Targets'!$B:$B,0))</f>
        <v>0</v>
      </c>
      <c r="CL317" s="14">
        <v>1.32</v>
      </c>
      <c r="CM317" s="14">
        <v>1.32</v>
      </c>
      <c r="CN317" s="14">
        <v>1.32</v>
      </c>
      <c r="CO317" s="14">
        <v>1.32</v>
      </c>
      <c r="DB317" s="14">
        <v>2.4500000000000002</v>
      </c>
      <c r="DC317" s="14">
        <v>2.4500000000000002</v>
      </c>
      <c r="DD317" s="14">
        <v>2.4500000000000002</v>
      </c>
      <c r="DE317" s="14">
        <v>2.4500000000000002</v>
      </c>
      <c r="DR317" s="14">
        <v>3.72</v>
      </c>
      <c r="DV317" s="12">
        <f t="shared" si="13"/>
        <v>0</v>
      </c>
      <c r="DW317" s="12">
        <f t="shared" si="14"/>
        <v>0</v>
      </c>
      <c r="DX317" s="12">
        <f t="shared" si="15"/>
        <v>0</v>
      </c>
    </row>
    <row r="318" spans="1:128" x14ac:dyDescent="0.25">
      <c r="A318" s="293">
        <v>5397</v>
      </c>
      <c r="B318" s="293">
        <v>675799</v>
      </c>
      <c r="C318" s="293">
        <v>1026702</v>
      </c>
      <c r="D318" s="14">
        <v>1154608461</v>
      </c>
      <c r="F318" s="27" t="s">
        <v>1274</v>
      </c>
      <c r="G318" s="12" t="s">
        <v>1147</v>
      </c>
      <c r="H318" s="27" t="s">
        <v>1391</v>
      </c>
      <c r="I318" s="12" t="s">
        <v>1148</v>
      </c>
      <c r="J318" s="13">
        <v>1.5151515151515201E-2</v>
      </c>
      <c r="K318" s="13">
        <v>8.4558823529411797E-2</v>
      </c>
      <c r="L318" s="13">
        <v>0</v>
      </c>
      <c r="M318" s="13">
        <v>0.16588785046728999</v>
      </c>
      <c r="N318" s="13">
        <v>3.3538610000000003E-2</v>
      </c>
      <c r="O318" s="13">
        <v>5.6668459999999997E-2</v>
      </c>
      <c r="P318" s="13">
        <v>5.2596600000000002E-3</v>
      </c>
      <c r="Q318" s="13">
        <v>0.16064707</v>
      </c>
      <c r="R318" s="13">
        <v>3.3538610000000003E-2</v>
      </c>
      <c r="S318" s="13">
        <v>8.3121323529411803E-2</v>
      </c>
      <c r="T318" s="13">
        <v>5.2596600000000002E-3</v>
      </c>
      <c r="U318" s="13">
        <v>0.163067757009346</v>
      </c>
      <c r="V318" s="13">
        <v>3.3538610000000003E-2</v>
      </c>
      <c r="W318" s="13">
        <v>8.0330882352941196E-2</v>
      </c>
      <c r="X318" s="13">
        <v>5.2596600000000002E-3</v>
      </c>
      <c r="Y318" s="13">
        <v>0.16064707</v>
      </c>
      <c r="Z318" s="13">
        <v>3.3538610000000003E-2</v>
      </c>
      <c r="AA318" s="13">
        <v>8.1683823529411795E-2</v>
      </c>
      <c r="AB318" s="13">
        <v>5.2596600000000002E-3</v>
      </c>
      <c r="AC318" s="13">
        <v>0.16064707</v>
      </c>
      <c r="AD318" s="13">
        <v>3.3538610000000003E-2</v>
      </c>
      <c r="AE318" s="13">
        <v>7.6102941176470595E-2</v>
      </c>
      <c r="AF318" s="13">
        <v>5.2596600000000002E-3</v>
      </c>
      <c r="AG318" s="13">
        <v>0.16064707</v>
      </c>
      <c r="AH318" s="13">
        <v>3.3538610000000003E-2</v>
      </c>
      <c r="AI318" s="13">
        <v>8.02463235294118E-2</v>
      </c>
      <c r="AJ318" s="13">
        <v>5.2596600000000002E-3</v>
      </c>
      <c r="AK318" s="13">
        <v>0.16064707</v>
      </c>
      <c r="AL318" s="13">
        <v>3.3538610000000003E-2</v>
      </c>
      <c r="AM318" s="13">
        <v>7.1874999999999994E-2</v>
      </c>
      <c r="AN318" s="13">
        <v>5.2596600000000002E-3</v>
      </c>
      <c r="AO318" s="13">
        <v>0.16064707</v>
      </c>
      <c r="AP318" s="13">
        <v>3.3538610000000003E-2</v>
      </c>
      <c r="AQ318" s="13">
        <v>7.8639705882352903E-2</v>
      </c>
      <c r="AR318" s="13">
        <v>5.2596600000000002E-3</v>
      </c>
      <c r="AS318" s="13">
        <v>0.16064707</v>
      </c>
      <c r="AT318" s="13">
        <v>3.3538610000000003E-2</v>
      </c>
      <c r="AU318" s="13">
        <v>6.7647058823529393E-2</v>
      </c>
      <c r="AV318" s="13">
        <v>5.2596600000000002E-3</v>
      </c>
      <c r="AW318" s="13">
        <v>0.16064707</v>
      </c>
      <c r="AX318" s="13">
        <v>4.4247787610619503E-2</v>
      </c>
      <c r="AY318" s="13">
        <v>5.4347826086956499E-2</v>
      </c>
      <c r="AZ318" s="13">
        <v>0</v>
      </c>
      <c r="BA318" s="13">
        <v>9.00900900900901E-2</v>
      </c>
      <c r="BB318" s="13"/>
      <c r="BC318" s="13"/>
      <c r="BD318" s="13"/>
      <c r="BE318" s="13"/>
      <c r="BF318" s="13"/>
      <c r="BG318" s="13"/>
      <c r="BH318" s="13"/>
      <c r="BI318" s="13"/>
      <c r="BJ318" s="13"/>
      <c r="BK318" s="13"/>
      <c r="BL318" s="13"/>
      <c r="BM318" s="13"/>
      <c r="BN318" s="13"/>
      <c r="BO318" s="13"/>
      <c r="BP318" s="13"/>
      <c r="BQ318" s="13"/>
      <c r="BR318" s="13"/>
      <c r="BS318" s="13"/>
      <c r="BT318" s="13"/>
      <c r="BU318" s="13"/>
      <c r="BV318" s="13"/>
      <c r="BW318" s="13"/>
      <c r="BX318" s="13"/>
      <c r="BY318" s="13"/>
      <c r="BZ318" s="14">
        <f>+INDEX('Monthy Targets'!V:V,MATCH(FY2018_ALL_Targets!$B318,'Monthy Targets'!$B:$B,0))</f>
        <v>8.67</v>
      </c>
      <c r="CA318" s="14">
        <f>+INDEX('Monthy Targets'!W:W,MATCH(FY2018_ALL_Targets!$B318,'Monthy Targets'!$B:$B,0))</f>
        <v>8.67</v>
      </c>
      <c r="CB318" s="14">
        <f>+INDEX('Monthy Targets'!X:X,MATCH(FY2018_ALL_Targets!$B318,'Monthy Targets'!$B:$B,0))</f>
        <v>8.67</v>
      </c>
      <c r="CC318" s="14">
        <f>+INDEX('Monthy Targets'!Y:Y,MATCH(FY2018_ALL_Targets!$B318,'Monthy Targets'!$B:$B,0))</f>
        <v>8.67</v>
      </c>
      <c r="CD318" s="14">
        <f>+INDEX('Monthy Targets'!Z:Z,MATCH(FY2018_ALL_Targets!$B318,'Monthy Targets'!$B:$B,0))</f>
        <v>8.67</v>
      </c>
      <c r="CE318" s="14">
        <f>+INDEX('Monthy Targets'!AA:AA,MATCH(FY2018_ALL_Targets!$B318,'Monthy Targets'!$B:$B,0))</f>
        <v>0</v>
      </c>
      <c r="CF318" s="14">
        <f>+INDEX('Monthy Targets'!AB:AB,MATCH(FY2018_ALL_Targets!$B318,'Monthy Targets'!$B:$B,0))</f>
        <v>0</v>
      </c>
      <c r="CG318" s="14">
        <f>+INDEX('Monthy Targets'!AC:AC,MATCH(FY2018_ALL_Targets!$B318,'Monthy Targets'!$B:$B,0))</f>
        <v>0</v>
      </c>
      <c r="CH318" s="14">
        <f>+INDEX('Monthy Targets'!AD:AD,MATCH(FY2018_ALL_Targets!$B318,'Monthy Targets'!$B:$B,0))</f>
        <v>0</v>
      </c>
      <c r="CI318" s="14">
        <f>+INDEX('Monthy Targets'!AE:AE,MATCH(FY2018_ALL_Targets!$B318,'Monthy Targets'!$B:$B,0))</f>
        <v>0</v>
      </c>
      <c r="CJ318" s="14">
        <f>+INDEX('Monthy Targets'!AF:AF,MATCH(FY2018_ALL_Targets!$B318,'Monthy Targets'!$B:$B,0))</f>
        <v>0</v>
      </c>
      <c r="CK318" s="14">
        <f>+INDEX('Monthy Targets'!AG:AG,MATCH(FY2018_ALL_Targets!$B318,'Monthy Targets'!$B:$B,0))</f>
        <v>0</v>
      </c>
      <c r="CL318" s="14">
        <v>0</v>
      </c>
      <c r="CM318" s="14">
        <v>0.57999999999999996</v>
      </c>
      <c r="CN318" s="14">
        <v>0.57999999999999996</v>
      </c>
      <c r="CO318" s="14">
        <v>0.57999999999999996</v>
      </c>
      <c r="DB318" s="14">
        <v>0</v>
      </c>
      <c r="DC318" s="14">
        <v>1.07</v>
      </c>
      <c r="DD318" s="14">
        <v>1.07</v>
      </c>
      <c r="DE318" s="14">
        <v>1.07</v>
      </c>
      <c r="DR318" s="14">
        <v>1.45</v>
      </c>
      <c r="DV318" s="12">
        <f t="shared" si="13"/>
        <v>0</v>
      </c>
      <c r="DW318" s="12">
        <f t="shared" si="14"/>
        <v>0</v>
      </c>
      <c r="DX318" s="12">
        <f t="shared" si="15"/>
        <v>0</v>
      </c>
    </row>
    <row r="319" spans="1:128" x14ac:dyDescent="0.25">
      <c r="A319" s="293">
        <v>4470</v>
      </c>
      <c r="B319" s="293">
        <v>675801</v>
      </c>
      <c r="C319" s="293">
        <v>1021085</v>
      </c>
      <c r="D319" s="14">
        <v>1750621140</v>
      </c>
      <c r="F319" s="27" t="s">
        <v>1296</v>
      </c>
      <c r="G319" s="12" t="s">
        <v>686</v>
      </c>
      <c r="H319" s="27" t="s">
        <v>686</v>
      </c>
      <c r="I319" s="12" t="s">
        <v>687</v>
      </c>
      <c r="J319" s="13">
        <v>1.6574585635359101E-2</v>
      </c>
      <c r="K319" s="13">
        <v>2.9850746268656699E-2</v>
      </c>
      <c r="L319" s="13">
        <v>0</v>
      </c>
      <c r="M319" s="13">
        <v>0.207792207792208</v>
      </c>
      <c r="N319" s="13">
        <v>3.3538610000000003E-2</v>
      </c>
      <c r="O319" s="13">
        <v>5.6668459999999997E-2</v>
      </c>
      <c r="P319" s="13">
        <v>5.2596600000000002E-3</v>
      </c>
      <c r="Q319" s="13">
        <v>0.16064707</v>
      </c>
      <c r="R319" s="13">
        <v>3.3538610000000003E-2</v>
      </c>
      <c r="S319" s="13">
        <v>5.6668459999999997E-2</v>
      </c>
      <c r="T319" s="13">
        <v>5.2596600000000002E-3</v>
      </c>
      <c r="U319" s="13">
        <v>0.20425974025974</v>
      </c>
      <c r="V319" s="13">
        <v>3.3538610000000003E-2</v>
      </c>
      <c r="W319" s="13">
        <v>5.6668459999999997E-2</v>
      </c>
      <c r="X319" s="13">
        <v>5.2596600000000002E-3</v>
      </c>
      <c r="Y319" s="13">
        <v>0.197402597402597</v>
      </c>
      <c r="Z319" s="13">
        <v>3.3538610000000003E-2</v>
      </c>
      <c r="AA319" s="13">
        <v>5.6668459999999997E-2</v>
      </c>
      <c r="AB319" s="13">
        <v>5.2596600000000002E-3</v>
      </c>
      <c r="AC319" s="13">
        <v>0.200727272727273</v>
      </c>
      <c r="AD319" s="13">
        <v>3.3538610000000003E-2</v>
      </c>
      <c r="AE319" s="13">
        <v>5.6668459999999997E-2</v>
      </c>
      <c r="AF319" s="13">
        <v>5.2596600000000002E-3</v>
      </c>
      <c r="AG319" s="13">
        <v>0.18701298701298699</v>
      </c>
      <c r="AH319" s="13">
        <v>3.3538610000000003E-2</v>
      </c>
      <c r="AI319" s="13">
        <v>5.6668459999999997E-2</v>
      </c>
      <c r="AJ319" s="13">
        <v>5.2596600000000002E-3</v>
      </c>
      <c r="AK319" s="13">
        <v>0.19719480519480501</v>
      </c>
      <c r="AL319" s="13">
        <v>3.3538610000000003E-2</v>
      </c>
      <c r="AM319" s="13">
        <v>5.6668459999999997E-2</v>
      </c>
      <c r="AN319" s="13">
        <v>5.2596600000000002E-3</v>
      </c>
      <c r="AO319" s="13">
        <v>0.17662337662337699</v>
      </c>
      <c r="AP319" s="13">
        <v>3.3538610000000003E-2</v>
      </c>
      <c r="AQ319" s="13">
        <v>5.6668459999999997E-2</v>
      </c>
      <c r="AR319" s="13">
        <v>5.2596600000000002E-3</v>
      </c>
      <c r="AS319" s="13">
        <v>0.193246753246753</v>
      </c>
      <c r="AT319" s="13">
        <v>3.3538610000000003E-2</v>
      </c>
      <c r="AU319" s="13">
        <v>5.6668459999999997E-2</v>
      </c>
      <c r="AV319" s="13">
        <v>5.2596600000000002E-3</v>
      </c>
      <c r="AW319" s="13">
        <v>0.16623376623376601</v>
      </c>
      <c r="AX319" s="13">
        <v>2.0833333333333301E-2</v>
      </c>
      <c r="AY319" s="13">
        <v>4.1666666666666699E-2</v>
      </c>
      <c r="AZ319" s="13">
        <v>0</v>
      </c>
      <c r="BA319" s="13">
        <v>0.15909090909090901</v>
      </c>
      <c r="BB319" s="13"/>
      <c r="BC319" s="13"/>
      <c r="BD319" s="13"/>
      <c r="BE319" s="13"/>
      <c r="BF319" s="13"/>
      <c r="BG319" s="13"/>
      <c r="BH319" s="13"/>
      <c r="BI319" s="13"/>
      <c r="BJ319" s="13"/>
      <c r="BK319" s="13"/>
      <c r="BL319" s="13"/>
      <c r="BM319" s="13"/>
      <c r="BN319" s="13"/>
      <c r="BO319" s="13"/>
      <c r="BP319" s="13"/>
      <c r="BQ319" s="13"/>
      <c r="BR319" s="13"/>
      <c r="BS319" s="13"/>
      <c r="BT319" s="13"/>
      <c r="BU319" s="13"/>
      <c r="BV319" s="13"/>
      <c r="BW319" s="13"/>
      <c r="BX319" s="13"/>
      <c r="BY319" s="13"/>
      <c r="BZ319" s="14">
        <f>+INDEX('Monthy Targets'!V:V,MATCH(FY2018_ALL_Targets!$B319,'Monthy Targets'!$B:$B,0))</f>
        <v>0</v>
      </c>
      <c r="CA319" s="14">
        <f>+INDEX('Monthy Targets'!W:W,MATCH(FY2018_ALL_Targets!$B319,'Monthy Targets'!$B:$B,0))</f>
        <v>0</v>
      </c>
      <c r="CB319" s="14">
        <f>+INDEX('Monthy Targets'!X:X,MATCH(FY2018_ALL_Targets!$B319,'Monthy Targets'!$B:$B,0))</f>
        <v>0</v>
      </c>
      <c r="CC319" s="14">
        <f>+INDEX('Monthy Targets'!Y:Y,MATCH(FY2018_ALL_Targets!$B319,'Monthy Targets'!$B:$B,0))</f>
        <v>0</v>
      </c>
      <c r="CD319" s="14">
        <f>+INDEX('Monthy Targets'!Z:Z,MATCH(FY2018_ALL_Targets!$B319,'Monthy Targets'!$B:$B,0))</f>
        <v>0</v>
      </c>
      <c r="CE319" s="14">
        <f>+INDEX('Monthy Targets'!AA:AA,MATCH(FY2018_ALL_Targets!$B319,'Monthy Targets'!$B:$B,0))</f>
        <v>0</v>
      </c>
      <c r="CF319" s="14">
        <f>+INDEX('Monthy Targets'!AB:AB,MATCH(FY2018_ALL_Targets!$B319,'Monthy Targets'!$B:$B,0))</f>
        <v>0</v>
      </c>
      <c r="CG319" s="14">
        <f>+INDEX('Monthy Targets'!AC:AC,MATCH(FY2018_ALL_Targets!$B319,'Monthy Targets'!$B:$B,0))</f>
        <v>0</v>
      </c>
      <c r="CH319" s="14">
        <f>+INDEX('Monthy Targets'!AD:AD,MATCH(FY2018_ALL_Targets!$B319,'Monthy Targets'!$B:$B,0))</f>
        <v>0</v>
      </c>
      <c r="CI319" s="14">
        <f>+INDEX('Monthy Targets'!AE:AE,MATCH(FY2018_ALL_Targets!$B319,'Monthy Targets'!$B:$B,0))</f>
        <v>0</v>
      </c>
      <c r="CJ319" s="14">
        <f>+INDEX('Monthy Targets'!AF:AF,MATCH(FY2018_ALL_Targets!$B319,'Monthy Targets'!$B:$B,0))</f>
        <v>0</v>
      </c>
      <c r="CK319" s="14">
        <f>+INDEX('Monthy Targets'!AG:AG,MATCH(FY2018_ALL_Targets!$B319,'Monthy Targets'!$B:$B,0))</f>
        <v>0</v>
      </c>
      <c r="CL319" s="14">
        <v>0.3</v>
      </c>
      <c r="CM319" s="14">
        <v>0.3</v>
      </c>
      <c r="CN319" s="14">
        <v>0.3</v>
      </c>
      <c r="CO319" s="14">
        <v>0.3</v>
      </c>
      <c r="DB319" s="14">
        <v>0.56000000000000005</v>
      </c>
      <c r="DC319" s="14">
        <v>0.56000000000000005</v>
      </c>
      <c r="DD319" s="14">
        <v>0.56000000000000005</v>
      </c>
      <c r="DE319" s="14">
        <v>0.56000000000000005</v>
      </c>
      <c r="DR319" s="14">
        <v>0.37</v>
      </c>
      <c r="DV319" s="12">
        <f t="shared" si="13"/>
        <v>0</v>
      </c>
      <c r="DW319" s="12">
        <f t="shared" si="14"/>
        <v>0</v>
      </c>
      <c r="DX319" s="12">
        <f t="shared" si="15"/>
        <v>0</v>
      </c>
    </row>
    <row r="320" spans="1:128" x14ac:dyDescent="0.25">
      <c r="A320" s="293">
        <v>4998</v>
      </c>
      <c r="B320" s="293">
        <v>675809</v>
      </c>
      <c r="C320" s="293">
        <v>1004865</v>
      </c>
      <c r="D320" s="14">
        <v>1407842289</v>
      </c>
      <c r="F320" s="27" t="s">
        <v>1298</v>
      </c>
      <c r="G320" s="12" t="s">
        <v>899</v>
      </c>
      <c r="H320" s="27" t="s">
        <v>899</v>
      </c>
      <c r="I320" s="12" t="s">
        <v>900</v>
      </c>
      <c r="J320" s="13">
        <v>2.9197080291970798E-2</v>
      </c>
      <c r="K320" s="13">
        <v>6.8181818181818205E-2</v>
      </c>
      <c r="L320" s="13">
        <v>0</v>
      </c>
      <c r="M320" s="13">
        <v>0.51479289940828399</v>
      </c>
      <c r="N320" s="13">
        <v>3.3538610000000003E-2</v>
      </c>
      <c r="O320" s="13">
        <v>5.6668459999999997E-2</v>
      </c>
      <c r="P320" s="13">
        <v>5.2596600000000002E-3</v>
      </c>
      <c r="Q320" s="13">
        <v>0.16064707</v>
      </c>
      <c r="R320" s="13">
        <v>3.3538610000000003E-2</v>
      </c>
      <c r="S320" s="13">
        <v>6.7022727272727303E-2</v>
      </c>
      <c r="T320" s="13">
        <v>5.2596600000000002E-3</v>
      </c>
      <c r="U320" s="13">
        <v>0.50604142011834297</v>
      </c>
      <c r="V320" s="13">
        <v>3.3538610000000003E-2</v>
      </c>
      <c r="W320" s="13">
        <v>6.4772727272727301E-2</v>
      </c>
      <c r="X320" s="13">
        <v>5.2596600000000002E-3</v>
      </c>
      <c r="Y320" s="13">
        <v>0.48905325443787001</v>
      </c>
      <c r="Z320" s="13">
        <v>3.3538610000000003E-2</v>
      </c>
      <c r="AA320" s="13">
        <v>6.5863636363636402E-2</v>
      </c>
      <c r="AB320" s="13">
        <v>5.2596600000000002E-3</v>
      </c>
      <c r="AC320" s="13">
        <v>0.497289940828402</v>
      </c>
      <c r="AD320" s="13">
        <v>3.3538610000000003E-2</v>
      </c>
      <c r="AE320" s="13">
        <v>6.1363636363636398E-2</v>
      </c>
      <c r="AF320" s="13">
        <v>5.2596600000000002E-3</v>
      </c>
      <c r="AG320" s="13">
        <v>0.46331360946745598</v>
      </c>
      <c r="AH320" s="13">
        <v>3.3538610000000003E-2</v>
      </c>
      <c r="AI320" s="13">
        <v>6.4704545454545404E-2</v>
      </c>
      <c r="AJ320" s="13">
        <v>5.2596600000000002E-3</v>
      </c>
      <c r="AK320" s="13">
        <v>0.48853846153846098</v>
      </c>
      <c r="AL320" s="13">
        <v>3.3538610000000003E-2</v>
      </c>
      <c r="AM320" s="13">
        <v>5.7954545454545398E-2</v>
      </c>
      <c r="AN320" s="13">
        <v>5.2596600000000002E-3</v>
      </c>
      <c r="AO320" s="13">
        <v>0.437573964497041</v>
      </c>
      <c r="AP320" s="13">
        <v>3.3538610000000003E-2</v>
      </c>
      <c r="AQ320" s="13">
        <v>6.3409090909090901E-2</v>
      </c>
      <c r="AR320" s="13">
        <v>5.2596600000000002E-3</v>
      </c>
      <c r="AS320" s="13">
        <v>0.478757396449704</v>
      </c>
      <c r="AT320" s="13">
        <v>3.3538610000000003E-2</v>
      </c>
      <c r="AU320" s="13">
        <v>5.6668459999999997E-2</v>
      </c>
      <c r="AV320" s="13">
        <v>5.2596600000000002E-3</v>
      </c>
      <c r="AW320" s="13">
        <v>0.41183431952662702</v>
      </c>
      <c r="AX320" s="13">
        <v>0</v>
      </c>
      <c r="AY320" s="13">
        <v>9.375E-2</v>
      </c>
      <c r="AZ320" s="13">
        <v>0</v>
      </c>
      <c r="BA320" s="13">
        <v>0.233333333333333</v>
      </c>
      <c r="BB320" s="13"/>
      <c r="BC320" s="13"/>
      <c r="BD320" s="13"/>
      <c r="BE320" s="13"/>
      <c r="BF320" s="13"/>
      <c r="BG320" s="13"/>
      <c r="BH320" s="13"/>
      <c r="BI320" s="13"/>
      <c r="BJ320" s="13"/>
      <c r="BK320" s="13"/>
      <c r="BL320" s="13"/>
      <c r="BM320" s="13"/>
      <c r="BN320" s="13"/>
      <c r="BO320" s="13"/>
      <c r="BP320" s="13"/>
      <c r="BQ320" s="13"/>
      <c r="BR320" s="13"/>
      <c r="BS320" s="13"/>
      <c r="BT320" s="13"/>
      <c r="BU320" s="13"/>
      <c r="BV320" s="13"/>
      <c r="BW320" s="13"/>
      <c r="BX320" s="13"/>
      <c r="BY320" s="13"/>
      <c r="BZ320" s="14">
        <f>+INDEX('Monthy Targets'!V:V,MATCH(FY2018_ALL_Targets!$B320,'Monthy Targets'!$B:$B,0))</f>
        <v>0</v>
      </c>
      <c r="CA320" s="14">
        <f>+INDEX('Monthy Targets'!W:W,MATCH(FY2018_ALL_Targets!$B320,'Monthy Targets'!$B:$B,0))</f>
        <v>0</v>
      </c>
      <c r="CB320" s="14">
        <f>+INDEX('Monthy Targets'!X:X,MATCH(FY2018_ALL_Targets!$B320,'Monthy Targets'!$B:$B,0))</f>
        <v>0</v>
      </c>
      <c r="CC320" s="14">
        <f>+INDEX('Monthy Targets'!Y:Y,MATCH(FY2018_ALL_Targets!$B320,'Monthy Targets'!$B:$B,0))</f>
        <v>0</v>
      </c>
      <c r="CD320" s="14">
        <f>+INDEX('Monthy Targets'!Z:Z,MATCH(FY2018_ALL_Targets!$B320,'Monthy Targets'!$B:$B,0))</f>
        <v>0</v>
      </c>
      <c r="CE320" s="14">
        <f>+INDEX('Monthy Targets'!AA:AA,MATCH(FY2018_ALL_Targets!$B320,'Monthy Targets'!$B:$B,0))</f>
        <v>0</v>
      </c>
      <c r="CF320" s="14">
        <f>+INDEX('Monthy Targets'!AB:AB,MATCH(FY2018_ALL_Targets!$B320,'Monthy Targets'!$B:$B,0))</f>
        <v>0</v>
      </c>
      <c r="CG320" s="14">
        <f>+INDEX('Monthy Targets'!AC:AC,MATCH(FY2018_ALL_Targets!$B320,'Monthy Targets'!$B:$B,0))</f>
        <v>0</v>
      </c>
      <c r="CH320" s="14">
        <f>+INDEX('Monthy Targets'!AD:AD,MATCH(FY2018_ALL_Targets!$B320,'Monthy Targets'!$B:$B,0))</f>
        <v>0</v>
      </c>
      <c r="CI320" s="14">
        <f>+INDEX('Monthy Targets'!AE:AE,MATCH(FY2018_ALL_Targets!$B320,'Monthy Targets'!$B:$B,0))</f>
        <v>0</v>
      </c>
      <c r="CJ320" s="14">
        <f>+INDEX('Monthy Targets'!AF:AF,MATCH(FY2018_ALL_Targets!$B320,'Monthy Targets'!$B:$B,0))</f>
        <v>0</v>
      </c>
      <c r="CK320" s="14">
        <f>+INDEX('Monthy Targets'!AG:AG,MATCH(FY2018_ALL_Targets!$B320,'Monthy Targets'!$B:$B,0))</f>
        <v>0</v>
      </c>
      <c r="CL320" s="14">
        <v>0.51</v>
      </c>
      <c r="CM320" s="14">
        <v>0</v>
      </c>
      <c r="CN320" s="14">
        <v>0.51</v>
      </c>
      <c r="CO320" s="14">
        <v>0.51</v>
      </c>
      <c r="DB320" s="14">
        <v>0.94</v>
      </c>
      <c r="DC320" s="14">
        <v>0</v>
      </c>
      <c r="DD320" s="14">
        <v>0.94</v>
      </c>
      <c r="DE320" s="14">
        <v>0.94</v>
      </c>
      <c r="DR320" s="14">
        <v>0.46</v>
      </c>
      <c r="DV320" s="12">
        <f t="shared" si="13"/>
        <v>0</v>
      </c>
      <c r="DW320" s="12">
        <f t="shared" si="14"/>
        <v>0</v>
      </c>
      <c r="DX320" s="12">
        <f t="shared" si="15"/>
        <v>0</v>
      </c>
    </row>
    <row r="321" spans="1:128" x14ac:dyDescent="0.25">
      <c r="A321" s="293">
        <v>5398</v>
      </c>
      <c r="B321" s="293">
        <v>675815</v>
      </c>
      <c r="C321" s="293">
        <v>1026483</v>
      </c>
      <c r="D321" s="14">
        <v>1841254174</v>
      </c>
      <c r="F321" s="27" t="s">
        <v>1286</v>
      </c>
      <c r="G321" s="12" t="s">
        <v>1149</v>
      </c>
      <c r="H321" s="27" t="s">
        <v>1349</v>
      </c>
      <c r="I321" s="12" t="s">
        <v>1150</v>
      </c>
      <c r="J321" s="13">
        <v>2.0460358056266E-2</v>
      </c>
      <c r="K321" s="13">
        <v>9.2198581560283696E-2</v>
      </c>
      <c r="L321" s="13">
        <v>0</v>
      </c>
      <c r="M321" s="13">
        <v>0.102702702702703</v>
      </c>
      <c r="N321" s="13">
        <v>3.3538610000000003E-2</v>
      </c>
      <c r="O321" s="13">
        <v>5.6668459999999997E-2</v>
      </c>
      <c r="P321" s="13">
        <v>5.2596600000000002E-3</v>
      </c>
      <c r="Q321" s="13">
        <v>0.16064707</v>
      </c>
      <c r="R321" s="13">
        <v>3.3538610000000003E-2</v>
      </c>
      <c r="S321" s="13">
        <v>9.0631205673758902E-2</v>
      </c>
      <c r="T321" s="13">
        <v>5.2596600000000002E-3</v>
      </c>
      <c r="U321" s="13">
        <v>0.16064707</v>
      </c>
      <c r="V321" s="13">
        <v>3.3538610000000003E-2</v>
      </c>
      <c r="W321" s="13">
        <v>8.7588652482269505E-2</v>
      </c>
      <c r="X321" s="13">
        <v>5.2596600000000002E-3</v>
      </c>
      <c r="Y321" s="13">
        <v>0.16064707</v>
      </c>
      <c r="Z321" s="13">
        <v>3.3538610000000003E-2</v>
      </c>
      <c r="AA321" s="13">
        <v>8.9063829787233997E-2</v>
      </c>
      <c r="AB321" s="13">
        <v>5.2596600000000002E-3</v>
      </c>
      <c r="AC321" s="13">
        <v>0.16064707</v>
      </c>
      <c r="AD321" s="13">
        <v>3.3538610000000003E-2</v>
      </c>
      <c r="AE321" s="13">
        <v>8.29787234042553E-2</v>
      </c>
      <c r="AF321" s="13">
        <v>5.2596600000000002E-3</v>
      </c>
      <c r="AG321" s="13">
        <v>0.16064707</v>
      </c>
      <c r="AH321" s="13">
        <v>3.3538610000000003E-2</v>
      </c>
      <c r="AI321" s="13">
        <v>8.7496453900709203E-2</v>
      </c>
      <c r="AJ321" s="13">
        <v>5.2596600000000002E-3</v>
      </c>
      <c r="AK321" s="13">
        <v>0.16064707</v>
      </c>
      <c r="AL321" s="13">
        <v>3.3538610000000003E-2</v>
      </c>
      <c r="AM321" s="13">
        <v>7.8368794326241095E-2</v>
      </c>
      <c r="AN321" s="13">
        <v>5.2596600000000002E-3</v>
      </c>
      <c r="AO321" s="13">
        <v>0.16064707</v>
      </c>
      <c r="AP321" s="13">
        <v>3.3538610000000003E-2</v>
      </c>
      <c r="AQ321" s="13">
        <v>8.5744680851063806E-2</v>
      </c>
      <c r="AR321" s="13">
        <v>5.2596600000000002E-3</v>
      </c>
      <c r="AS321" s="13">
        <v>0.16064707</v>
      </c>
      <c r="AT321" s="13">
        <v>3.3538610000000003E-2</v>
      </c>
      <c r="AU321" s="13">
        <v>7.3758865248226904E-2</v>
      </c>
      <c r="AV321" s="13">
        <v>5.2596600000000002E-3</v>
      </c>
      <c r="AW321" s="13">
        <v>0.16064707</v>
      </c>
      <c r="AX321" s="13">
        <v>6.25E-2</v>
      </c>
      <c r="AY321" s="13">
        <v>7.0422535211267595E-2</v>
      </c>
      <c r="AZ321" s="13">
        <v>0</v>
      </c>
      <c r="BA321" s="13">
        <v>7.8651685393258397E-2</v>
      </c>
      <c r="BB321" s="13"/>
      <c r="BC321" s="13"/>
      <c r="BD321" s="13"/>
      <c r="BE321" s="13"/>
      <c r="BF321" s="13"/>
      <c r="BG321" s="13"/>
      <c r="BH321" s="13"/>
      <c r="BI321" s="13"/>
      <c r="BJ321" s="13"/>
      <c r="BK321" s="13"/>
      <c r="BL321" s="13"/>
      <c r="BM321" s="13"/>
      <c r="BN321" s="13"/>
      <c r="BO321" s="13"/>
      <c r="BP321" s="13"/>
      <c r="BQ321" s="13"/>
      <c r="BR321" s="13"/>
      <c r="BS321" s="13"/>
      <c r="BT321" s="13"/>
      <c r="BU321" s="13"/>
      <c r="BV321" s="13"/>
      <c r="BW321" s="13"/>
      <c r="BX321" s="13"/>
      <c r="BY321" s="13"/>
      <c r="BZ321" s="14">
        <f>+INDEX('Monthy Targets'!V:V,MATCH(FY2018_ALL_Targets!$B321,'Monthy Targets'!$B:$B,0))</f>
        <v>28</v>
      </c>
      <c r="CA321" s="14">
        <f>+INDEX('Monthy Targets'!W:W,MATCH(FY2018_ALL_Targets!$B321,'Monthy Targets'!$B:$B,0))</f>
        <v>28</v>
      </c>
      <c r="CB321" s="14">
        <f>+INDEX('Monthy Targets'!X:X,MATCH(FY2018_ALL_Targets!$B321,'Monthy Targets'!$B:$B,0))</f>
        <v>28</v>
      </c>
      <c r="CC321" s="14">
        <f>+INDEX('Monthy Targets'!Y:Y,MATCH(FY2018_ALL_Targets!$B321,'Monthy Targets'!$B:$B,0))</f>
        <v>28</v>
      </c>
      <c r="CD321" s="14">
        <f>+INDEX('Monthy Targets'!Z:Z,MATCH(FY2018_ALL_Targets!$B321,'Monthy Targets'!$B:$B,0))</f>
        <v>28</v>
      </c>
      <c r="CE321" s="14">
        <f>+INDEX('Monthy Targets'!AA:AA,MATCH(FY2018_ALL_Targets!$B321,'Monthy Targets'!$B:$B,0))</f>
        <v>0</v>
      </c>
      <c r="CF321" s="14">
        <f>+INDEX('Monthy Targets'!AB:AB,MATCH(FY2018_ALL_Targets!$B321,'Monthy Targets'!$B:$B,0))</f>
        <v>0</v>
      </c>
      <c r="CG321" s="14">
        <f>+INDEX('Monthy Targets'!AC:AC,MATCH(FY2018_ALL_Targets!$B321,'Monthy Targets'!$B:$B,0))</f>
        <v>0</v>
      </c>
      <c r="CH321" s="14">
        <f>+INDEX('Monthy Targets'!AD:AD,MATCH(FY2018_ALL_Targets!$B321,'Monthy Targets'!$B:$B,0))</f>
        <v>0</v>
      </c>
      <c r="CI321" s="14">
        <f>+INDEX('Monthy Targets'!AE:AE,MATCH(FY2018_ALL_Targets!$B321,'Monthy Targets'!$B:$B,0))</f>
        <v>0</v>
      </c>
      <c r="CJ321" s="14">
        <f>+INDEX('Monthy Targets'!AF:AF,MATCH(FY2018_ALL_Targets!$B321,'Monthy Targets'!$B:$B,0))</f>
        <v>0</v>
      </c>
      <c r="CK321" s="14">
        <f>+INDEX('Monthy Targets'!AG:AG,MATCH(FY2018_ALL_Targets!$B321,'Monthy Targets'!$B:$B,0))</f>
        <v>0</v>
      </c>
      <c r="CL321" s="14">
        <v>0</v>
      </c>
      <c r="CM321" s="14">
        <v>1.86</v>
      </c>
      <c r="CN321" s="14">
        <v>1.86</v>
      </c>
      <c r="CO321" s="14">
        <v>1.86</v>
      </c>
      <c r="DB321" s="14">
        <v>0</v>
      </c>
      <c r="DC321" s="14">
        <v>3.45</v>
      </c>
      <c r="DD321" s="14">
        <v>3.45</v>
      </c>
      <c r="DE321" s="14">
        <v>3.45</v>
      </c>
      <c r="DR321" s="14">
        <v>4.6900000000000004</v>
      </c>
      <c r="DV321" s="12">
        <f t="shared" si="13"/>
        <v>0</v>
      </c>
      <c r="DW321" s="12">
        <f t="shared" si="14"/>
        <v>0</v>
      </c>
      <c r="DX321" s="12">
        <f t="shared" si="15"/>
        <v>0</v>
      </c>
    </row>
    <row r="322" spans="1:128" x14ac:dyDescent="0.25">
      <c r="A322" s="293">
        <v>5197</v>
      </c>
      <c r="B322" s="293">
        <v>675817</v>
      </c>
      <c r="C322" s="293">
        <v>1026719</v>
      </c>
      <c r="D322" s="14">
        <v>1023407012</v>
      </c>
      <c r="F322" s="27" t="s">
        <v>1293</v>
      </c>
      <c r="G322" s="12" t="s">
        <v>1013</v>
      </c>
      <c r="H322" s="27" t="s">
        <v>1295</v>
      </c>
      <c r="I322" s="12" t="s">
        <v>1014</v>
      </c>
      <c r="J322" s="13">
        <v>2.26086956521739E-2</v>
      </c>
      <c r="K322" s="13">
        <v>6.61577608142494E-2</v>
      </c>
      <c r="L322" s="13">
        <v>0</v>
      </c>
      <c r="M322" s="13">
        <v>0.186594202898551</v>
      </c>
      <c r="N322" s="13">
        <v>3.3538610000000003E-2</v>
      </c>
      <c r="O322" s="13">
        <v>5.6668459999999997E-2</v>
      </c>
      <c r="P322" s="13">
        <v>5.2596600000000002E-3</v>
      </c>
      <c r="Q322" s="13">
        <v>0.16064707</v>
      </c>
      <c r="R322" s="13">
        <v>3.3538610000000003E-2</v>
      </c>
      <c r="S322" s="13">
        <v>6.5033078880407102E-2</v>
      </c>
      <c r="T322" s="13">
        <v>5.2596600000000002E-3</v>
      </c>
      <c r="U322" s="13">
        <v>0.18342210144927501</v>
      </c>
      <c r="V322" s="13">
        <v>3.3538610000000003E-2</v>
      </c>
      <c r="W322" s="13">
        <v>6.2849872773536902E-2</v>
      </c>
      <c r="X322" s="13">
        <v>5.2596600000000002E-3</v>
      </c>
      <c r="Y322" s="13">
        <v>0.17726449275362299</v>
      </c>
      <c r="Z322" s="13">
        <v>3.3538610000000003E-2</v>
      </c>
      <c r="AA322" s="13">
        <v>6.3908396946564902E-2</v>
      </c>
      <c r="AB322" s="13">
        <v>5.2596600000000002E-3</v>
      </c>
      <c r="AC322" s="13">
        <v>0.18024999999999999</v>
      </c>
      <c r="AD322" s="13">
        <v>3.3538610000000003E-2</v>
      </c>
      <c r="AE322" s="13">
        <v>5.9541984732824398E-2</v>
      </c>
      <c r="AF322" s="13">
        <v>5.2596600000000002E-3</v>
      </c>
      <c r="AG322" s="13">
        <v>0.16793478260869599</v>
      </c>
      <c r="AH322" s="13">
        <v>3.3538610000000003E-2</v>
      </c>
      <c r="AI322" s="13">
        <v>6.2783715012722605E-2</v>
      </c>
      <c r="AJ322" s="13">
        <v>5.2596600000000002E-3</v>
      </c>
      <c r="AK322" s="13">
        <v>0.177077898550725</v>
      </c>
      <c r="AL322" s="13">
        <v>3.3538610000000003E-2</v>
      </c>
      <c r="AM322" s="13">
        <v>5.6668459999999997E-2</v>
      </c>
      <c r="AN322" s="13">
        <v>5.2596600000000002E-3</v>
      </c>
      <c r="AO322" s="13">
        <v>0.16064707</v>
      </c>
      <c r="AP322" s="13">
        <v>3.3538610000000003E-2</v>
      </c>
      <c r="AQ322" s="13">
        <v>6.1526717557251899E-2</v>
      </c>
      <c r="AR322" s="13">
        <v>5.2596600000000002E-3</v>
      </c>
      <c r="AS322" s="13">
        <v>0.17353260869565201</v>
      </c>
      <c r="AT322" s="13">
        <v>3.3538610000000003E-2</v>
      </c>
      <c r="AU322" s="13">
        <v>5.6668459999999997E-2</v>
      </c>
      <c r="AV322" s="13">
        <v>5.2596600000000002E-3</v>
      </c>
      <c r="AW322" s="13">
        <v>0.16064707</v>
      </c>
      <c r="AX322" s="13">
        <v>4.3478260869565202E-2</v>
      </c>
      <c r="AY322" s="13">
        <v>0.10989010989011</v>
      </c>
      <c r="AZ322" s="13">
        <v>0</v>
      </c>
      <c r="BA322" s="13">
        <v>0.201550387596899</v>
      </c>
      <c r="BB322" s="13"/>
      <c r="BC322" s="13"/>
      <c r="BD322" s="13"/>
      <c r="BE322" s="13"/>
      <c r="BF322" s="13"/>
      <c r="BG322" s="13"/>
      <c r="BH322" s="13"/>
      <c r="BI322" s="13"/>
      <c r="BJ322" s="13"/>
      <c r="BK322" s="13"/>
      <c r="BL322" s="13"/>
      <c r="BM322" s="13"/>
      <c r="BN322" s="13"/>
      <c r="BO322" s="13"/>
      <c r="BP322" s="13"/>
      <c r="BQ322" s="13"/>
      <c r="BR322" s="13"/>
      <c r="BS322" s="13"/>
      <c r="BT322" s="13"/>
      <c r="BU322" s="13"/>
      <c r="BV322" s="13"/>
      <c r="BW322" s="13"/>
      <c r="BX322" s="13"/>
      <c r="BY322" s="13"/>
      <c r="BZ322" s="14">
        <f>+INDEX('Monthy Targets'!V:V,MATCH(FY2018_ALL_Targets!$B322,'Monthy Targets'!$B:$B,0))</f>
        <v>13.57</v>
      </c>
      <c r="CA322" s="14">
        <f>+INDEX('Monthy Targets'!W:W,MATCH(FY2018_ALL_Targets!$B322,'Monthy Targets'!$B:$B,0))</f>
        <v>13.57</v>
      </c>
      <c r="CB322" s="14">
        <f>+INDEX('Monthy Targets'!X:X,MATCH(FY2018_ALL_Targets!$B322,'Monthy Targets'!$B:$B,0))</f>
        <v>13.57</v>
      </c>
      <c r="CC322" s="14">
        <f>+INDEX('Monthy Targets'!Y:Y,MATCH(FY2018_ALL_Targets!$B322,'Monthy Targets'!$B:$B,0))</f>
        <v>13.57</v>
      </c>
      <c r="CD322" s="14">
        <f>+INDEX('Monthy Targets'!Z:Z,MATCH(FY2018_ALL_Targets!$B322,'Monthy Targets'!$B:$B,0))</f>
        <v>13.57</v>
      </c>
      <c r="CE322" s="14">
        <f>+INDEX('Monthy Targets'!AA:AA,MATCH(FY2018_ALL_Targets!$B322,'Monthy Targets'!$B:$B,0))</f>
        <v>0</v>
      </c>
      <c r="CF322" s="14">
        <f>+INDEX('Monthy Targets'!AB:AB,MATCH(FY2018_ALL_Targets!$B322,'Monthy Targets'!$B:$B,0))</f>
        <v>0</v>
      </c>
      <c r="CG322" s="14">
        <f>+INDEX('Monthy Targets'!AC:AC,MATCH(FY2018_ALL_Targets!$B322,'Monthy Targets'!$B:$B,0))</f>
        <v>0</v>
      </c>
      <c r="CH322" s="14">
        <f>+INDEX('Monthy Targets'!AD:AD,MATCH(FY2018_ALL_Targets!$B322,'Monthy Targets'!$B:$B,0))</f>
        <v>0</v>
      </c>
      <c r="CI322" s="14">
        <f>+INDEX('Monthy Targets'!AE:AE,MATCH(FY2018_ALL_Targets!$B322,'Monthy Targets'!$B:$B,0))</f>
        <v>0</v>
      </c>
      <c r="CJ322" s="14">
        <f>+INDEX('Monthy Targets'!AF:AF,MATCH(FY2018_ALL_Targets!$B322,'Monthy Targets'!$B:$B,0))</f>
        <v>0</v>
      </c>
      <c r="CK322" s="14">
        <f>+INDEX('Monthy Targets'!AG:AG,MATCH(FY2018_ALL_Targets!$B322,'Monthy Targets'!$B:$B,0))</f>
        <v>0</v>
      </c>
      <c r="CL322" s="14">
        <v>0</v>
      </c>
      <c r="CM322" s="14">
        <v>0</v>
      </c>
      <c r="CN322" s="14">
        <v>0.9</v>
      </c>
      <c r="CO322" s="14">
        <v>0</v>
      </c>
      <c r="DB322" s="14">
        <v>0</v>
      </c>
      <c r="DC322" s="14">
        <v>0</v>
      </c>
      <c r="DD322" s="14">
        <v>1.67</v>
      </c>
      <c r="DE322" s="14">
        <v>0</v>
      </c>
      <c r="DR322" s="14">
        <v>1.72</v>
      </c>
      <c r="DV322" s="12">
        <f t="shared" si="13"/>
        <v>0</v>
      </c>
      <c r="DW322" s="12">
        <f t="shared" si="14"/>
        <v>0</v>
      </c>
      <c r="DX322" s="12">
        <f t="shared" si="15"/>
        <v>0</v>
      </c>
    </row>
    <row r="323" spans="1:128" x14ac:dyDescent="0.25">
      <c r="A323" s="293">
        <v>4456</v>
      </c>
      <c r="B323" s="293">
        <v>675818</v>
      </c>
      <c r="C323" s="293">
        <v>1020249</v>
      </c>
      <c r="D323" s="14">
        <v>1811979115</v>
      </c>
      <c r="F323" s="27" t="s">
        <v>1279</v>
      </c>
      <c r="G323" s="12" t="s">
        <v>680</v>
      </c>
      <c r="H323" s="27" t="s">
        <v>1433</v>
      </c>
      <c r="I323" s="12" t="s">
        <v>681</v>
      </c>
      <c r="J323" s="13">
        <v>3.5616438356164397E-2</v>
      </c>
      <c r="K323" s="13">
        <v>8.2781456953642404E-2</v>
      </c>
      <c r="L323" s="13">
        <v>0</v>
      </c>
      <c r="M323" s="13">
        <v>9.3567251461988299E-2</v>
      </c>
      <c r="N323" s="13">
        <v>3.3538610000000003E-2</v>
      </c>
      <c r="O323" s="13">
        <v>5.6668459999999997E-2</v>
      </c>
      <c r="P323" s="13">
        <v>5.2596600000000002E-3</v>
      </c>
      <c r="Q323" s="13">
        <v>0.16064707</v>
      </c>
      <c r="R323" s="13">
        <v>3.5010958904109601E-2</v>
      </c>
      <c r="S323" s="13">
        <v>8.1374172185430499E-2</v>
      </c>
      <c r="T323" s="13">
        <v>5.2596600000000002E-3</v>
      </c>
      <c r="U323" s="13">
        <v>0.16064707</v>
      </c>
      <c r="V323" s="13">
        <v>3.3835616438356197E-2</v>
      </c>
      <c r="W323" s="13">
        <v>7.8642384105960306E-2</v>
      </c>
      <c r="X323" s="13">
        <v>5.2596600000000002E-3</v>
      </c>
      <c r="Y323" s="13">
        <v>0.16064707</v>
      </c>
      <c r="Z323" s="13">
        <v>3.4405479452054799E-2</v>
      </c>
      <c r="AA323" s="13">
        <v>7.9966887417218593E-2</v>
      </c>
      <c r="AB323" s="13">
        <v>5.2596600000000002E-3</v>
      </c>
      <c r="AC323" s="13">
        <v>0.16064707</v>
      </c>
      <c r="AD323" s="13">
        <v>3.3538610000000003E-2</v>
      </c>
      <c r="AE323" s="13">
        <v>7.4503311258278193E-2</v>
      </c>
      <c r="AF323" s="13">
        <v>5.2596600000000002E-3</v>
      </c>
      <c r="AG323" s="13">
        <v>0.16064707</v>
      </c>
      <c r="AH323" s="13">
        <v>3.3799999999999997E-2</v>
      </c>
      <c r="AI323" s="13">
        <v>7.8559602649006605E-2</v>
      </c>
      <c r="AJ323" s="13">
        <v>5.2596600000000002E-3</v>
      </c>
      <c r="AK323" s="13">
        <v>0.16064707</v>
      </c>
      <c r="AL323" s="13">
        <v>3.3538610000000003E-2</v>
      </c>
      <c r="AM323" s="13">
        <v>7.0364238410595997E-2</v>
      </c>
      <c r="AN323" s="13">
        <v>5.2596600000000002E-3</v>
      </c>
      <c r="AO323" s="13">
        <v>0.16064707</v>
      </c>
      <c r="AP323" s="13">
        <v>3.3538610000000003E-2</v>
      </c>
      <c r="AQ323" s="13">
        <v>7.6986754966887394E-2</v>
      </c>
      <c r="AR323" s="13">
        <v>5.2596600000000002E-3</v>
      </c>
      <c r="AS323" s="13">
        <v>0.16064707</v>
      </c>
      <c r="AT323" s="13">
        <v>3.3538610000000003E-2</v>
      </c>
      <c r="AU323" s="13">
        <v>6.6225165562913899E-2</v>
      </c>
      <c r="AV323" s="13">
        <v>5.2596600000000002E-3</v>
      </c>
      <c r="AW323" s="13">
        <v>0.16064707</v>
      </c>
      <c r="AX323" s="13">
        <v>1.1111111111111099E-2</v>
      </c>
      <c r="AY323" s="13">
        <v>6.8493150684931503E-2</v>
      </c>
      <c r="AZ323" s="13">
        <v>0</v>
      </c>
      <c r="BA323" s="13">
        <v>9.41176470588235E-2</v>
      </c>
      <c r="BB323" s="13"/>
      <c r="BC323" s="13"/>
      <c r="BD323" s="13"/>
      <c r="BE323" s="13"/>
      <c r="BF323" s="13"/>
      <c r="BG323" s="13"/>
      <c r="BH323" s="13"/>
      <c r="BI323" s="13"/>
      <c r="BJ323" s="13"/>
      <c r="BK323" s="13"/>
      <c r="BL323" s="13"/>
      <c r="BM323" s="13"/>
      <c r="BN323" s="13"/>
      <c r="BO323" s="13"/>
      <c r="BP323" s="13"/>
      <c r="BQ323" s="13"/>
      <c r="BR323" s="13"/>
      <c r="BS323" s="13"/>
      <c r="BT323" s="13"/>
      <c r="BU323" s="13"/>
      <c r="BV323" s="13"/>
      <c r="BW323" s="13"/>
      <c r="BX323" s="13"/>
      <c r="BY323" s="13"/>
      <c r="BZ323" s="14">
        <f>+INDEX('Monthy Targets'!V:V,MATCH(FY2018_ALL_Targets!$B323,'Monthy Targets'!$B:$B,0))</f>
        <v>6.04</v>
      </c>
      <c r="CA323" s="14">
        <f>+INDEX('Monthy Targets'!W:W,MATCH(FY2018_ALL_Targets!$B323,'Monthy Targets'!$B:$B,0))</f>
        <v>6.04</v>
      </c>
      <c r="CB323" s="14">
        <f>+INDEX('Monthy Targets'!X:X,MATCH(FY2018_ALL_Targets!$B323,'Monthy Targets'!$B:$B,0))</f>
        <v>6.04</v>
      </c>
      <c r="CC323" s="14">
        <f>+INDEX('Monthy Targets'!Y:Y,MATCH(FY2018_ALL_Targets!$B323,'Monthy Targets'!$B:$B,0))</f>
        <v>6.04</v>
      </c>
      <c r="CD323" s="14">
        <f>+INDEX('Monthy Targets'!Z:Z,MATCH(FY2018_ALL_Targets!$B323,'Monthy Targets'!$B:$B,0))</f>
        <v>6.04</v>
      </c>
      <c r="CE323" s="14">
        <f>+INDEX('Monthy Targets'!AA:AA,MATCH(FY2018_ALL_Targets!$B323,'Monthy Targets'!$B:$B,0))</f>
        <v>0</v>
      </c>
      <c r="CF323" s="14">
        <f>+INDEX('Monthy Targets'!AB:AB,MATCH(FY2018_ALL_Targets!$B323,'Monthy Targets'!$B:$B,0))</f>
        <v>0</v>
      </c>
      <c r="CG323" s="14">
        <f>+INDEX('Monthy Targets'!AC:AC,MATCH(FY2018_ALL_Targets!$B323,'Monthy Targets'!$B:$B,0))</f>
        <v>0</v>
      </c>
      <c r="CH323" s="14">
        <f>+INDEX('Monthy Targets'!AD:AD,MATCH(FY2018_ALL_Targets!$B323,'Monthy Targets'!$B:$B,0))</f>
        <v>0</v>
      </c>
      <c r="CI323" s="14">
        <f>+INDEX('Monthy Targets'!AE:AE,MATCH(FY2018_ALL_Targets!$B323,'Monthy Targets'!$B:$B,0))</f>
        <v>0</v>
      </c>
      <c r="CJ323" s="14">
        <f>+INDEX('Monthy Targets'!AF:AF,MATCH(FY2018_ALL_Targets!$B323,'Monthy Targets'!$B:$B,0))</f>
        <v>0</v>
      </c>
      <c r="CK323" s="14">
        <f>+INDEX('Monthy Targets'!AG:AG,MATCH(FY2018_ALL_Targets!$B323,'Monthy Targets'!$B:$B,0))</f>
        <v>0</v>
      </c>
      <c r="CL323" s="14">
        <v>0.4</v>
      </c>
      <c r="CM323" s="14">
        <v>0.4</v>
      </c>
      <c r="CN323" s="14">
        <v>0.4</v>
      </c>
      <c r="CO323" s="14">
        <v>0.4</v>
      </c>
      <c r="DB323" s="14">
        <v>0.75</v>
      </c>
      <c r="DC323" s="14">
        <v>0.75</v>
      </c>
      <c r="DD323" s="14">
        <v>0.75</v>
      </c>
      <c r="DE323" s="14">
        <v>0.75</v>
      </c>
      <c r="DR323" s="14">
        <v>1.1399999999999999</v>
      </c>
      <c r="DV323" s="12">
        <f t="shared" ref="DV323:DV386" si="16">COUNTIF(BR323:BU323,"No")</f>
        <v>0</v>
      </c>
      <c r="DW323" s="12">
        <f t="shared" ref="DW323:DW386" si="17">COUNTIF(BV323:BY323,"No")</f>
        <v>0</v>
      </c>
      <c r="DX323" s="12">
        <f t="shared" si="15"/>
        <v>0</v>
      </c>
    </row>
    <row r="324" spans="1:128" x14ac:dyDescent="0.25">
      <c r="A324" s="293">
        <v>5113</v>
      </c>
      <c r="B324" s="293">
        <v>675822</v>
      </c>
      <c r="C324" s="293">
        <v>1016957</v>
      </c>
      <c r="D324" s="14">
        <v>1417192170</v>
      </c>
      <c r="F324" s="27" t="s">
        <v>1298</v>
      </c>
      <c r="G324" s="12" t="s">
        <v>958</v>
      </c>
      <c r="H324" s="27" t="s">
        <v>1439</v>
      </c>
      <c r="I324" s="12" t="s">
        <v>959</v>
      </c>
      <c r="J324" s="13">
        <v>2.7472527472527501E-3</v>
      </c>
      <c r="K324" s="13">
        <v>7.1729957805907199E-2</v>
      </c>
      <c r="L324" s="13">
        <v>0</v>
      </c>
      <c r="M324" s="13">
        <v>0.11267605633802801</v>
      </c>
      <c r="N324" s="13">
        <v>3.3538610000000003E-2</v>
      </c>
      <c r="O324" s="13">
        <v>5.6668459999999997E-2</v>
      </c>
      <c r="P324" s="13">
        <v>5.2596600000000002E-3</v>
      </c>
      <c r="Q324" s="13">
        <v>0.16064707</v>
      </c>
      <c r="R324" s="13">
        <v>3.3538610000000003E-2</v>
      </c>
      <c r="S324" s="13">
        <v>7.0510548523206706E-2</v>
      </c>
      <c r="T324" s="13">
        <v>5.2596600000000002E-3</v>
      </c>
      <c r="U324" s="13">
        <v>0.16064707</v>
      </c>
      <c r="V324" s="13">
        <v>3.3538610000000003E-2</v>
      </c>
      <c r="W324" s="13">
        <v>6.8143459915611798E-2</v>
      </c>
      <c r="X324" s="13">
        <v>5.2596600000000002E-3</v>
      </c>
      <c r="Y324" s="13">
        <v>0.16064707</v>
      </c>
      <c r="Z324" s="13">
        <v>3.3538610000000003E-2</v>
      </c>
      <c r="AA324" s="13">
        <v>6.9291139240506297E-2</v>
      </c>
      <c r="AB324" s="13">
        <v>5.2596600000000002E-3</v>
      </c>
      <c r="AC324" s="13">
        <v>0.16064707</v>
      </c>
      <c r="AD324" s="13">
        <v>3.3538610000000003E-2</v>
      </c>
      <c r="AE324" s="13">
        <v>6.4556962025316494E-2</v>
      </c>
      <c r="AF324" s="13">
        <v>5.2596600000000002E-3</v>
      </c>
      <c r="AG324" s="13">
        <v>0.16064707</v>
      </c>
      <c r="AH324" s="13">
        <v>3.3538610000000003E-2</v>
      </c>
      <c r="AI324" s="13">
        <v>6.8071729957805902E-2</v>
      </c>
      <c r="AJ324" s="13">
        <v>5.2596600000000002E-3</v>
      </c>
      <c r="AK324" s="13">
        <v>0.16064707</v>
      </c>
      <c r="AL324" s="13">
        <v>3.3538610000000003E-2</v>
      </c>
      <c r="AM324" s="13">
        <v>6.09704641350211E-2</v>
      </c>
      <c r="AN324" s="13">
        <v>5.2596600000000002E-3</v>
      </c>
      <c r="AO324" s="13">
        <v>0.16064707</v>
      </c>
      <c r="AP324" s="13">
        <v>3.3538610000000003E-2</v>
      </c>
      <c r="AQ324" s="13">
        <v>6.6708860759493699E-2</v>
      </c>
      <c r="AR324" s="13">
        <v>5.2596600000000002E-3</v>
      </c>
      <c r="AS324" s="13">
        <v>0.16064707</v>
      </c>
      <c r="AT324" s="13">
        <v>3.3538610000000003E-2</v>
      </c>
      <c r="AU324" s="13">
        <v>5.73839662447257E-2</v>
      </c>
      <c r="AV324" s="13">
        <v>5.2596600000000002E-3</v>
      </c>
      <c r="AW324" s="13">
        <v>0.16064707</v>
      </c>
      <c r="AX324" s="13">
        <v>1.0989010989011E-2</v>
      </c>
      <c r="AY324" s="13">
        <v>4.6875E-2</v>
      </c>
      <c r="AZ324" s="13">
        <v>0</v>
      </c>
      <c r="BA324" s="13">
        <v>7.69230769230769E-2</v>
      </c>
      <c r="BB324" s="13"/>
      <c r="BC324" s="13"/>
      <c r="BD324" s="13"/>
      <c r="BE324" s="13"/>
      <c r="BF324" s="13"/>
      <c r="BG324" s="13"/>
      <c r="BH324" s="13"/>
      <c r="BI324" s="13"/>
      <c r="BJ324" s="13"/>
      <c r="BK324" s="13"/>
      <c r="BL324" s="13"/>
      <c r="BM324" s="13"/>
      <c r="BN324" s="13"/>
      <c r="BO324" s="13"/>
      <c r="BP324" s="13"/>
      <c r="BQ324" s="13"/>
      <c r="BR324" s="13"/>
      <c r="BS324" s="13"/>
      <c r="BT324" s="13"/>
      <c r="BU324" s="13"/>
      <c r="BV324" s="13"/>
      <c r="BW324" s="13"/>
      <c r="BX324" s="13"/>
      <c r="BY324" s="13"/>
      <c r="BZ324" s="14">
        <f>+INDEX('Monthy Targets'!V:V,MATCH(FY2018_ALL_Targets!$B324,'Monthy Targets'!$B:$B,0))</f>
        <v>0</v>
      </c>
      <c r="CA324" s="14">
        <f>+INDEX('Monthy Targets'!W:W,MATCH(FY2018_ALL_Targets!$B324,'Monthy Targets'!$B:$B,0))</f>
        <v>0</v>
      </c>
      <c r="CB324" s="14">
        <f>+INDEX('Monthy Targets'!X:X,MATCH(FY2018_ALL_Targets!$B324,'Monthy Targets'!$B:$B,0))</f>
        <v>0</v>
      </c>
      <c r="CC324" s="14">
        <f>+INDEX('Monthy Targets'!Y:Y,MATCH(FY2018_ALL_Targets!$B324,'Monthy Targets'!$B:$B,0))</f>
        <v>0</v>
      </c>
      <c r="CD324" s="14">
        <f>+INDEX('Monthy Targets'!Z:Z,MATCH(FY2018_ALL_Targets!$B324,'Monthy Targets'!$B:$B,0))</f>
        <v>0</v>
      </c>
      <c r="CE324" s="14">
        <f>+INDEX('Monthy Targets'!AA:AA,MATCH(FY2018_ALL_Targets!$B324,'Monthy Targets'!$B:$B,0))</f>
        <v>0</v>
      </c>
      <c r="CF324" s="14">
        <f>+INDEX('Monthy Targets'!AB:AB,MATCH(FY2018_ALL_Targets!$B324,'Monthy Targets'!$B:$B,0))</f>
        <v>0</v>
      </c>
      <c r="CG324" s="14">
        <f>+INDEX('Monthy Targets'!AC:AC,MATCH(FY2018_ALL_Targets!$B324,'Monthy Targets'!$B:$B,0))</f>
        <v>0</v>
      </c>
      <c r="CH324" s="14">
        <f>+INDEX('Monthy Targets'!AD:AD,MATCH(FY2018_ALL_Targets!$B324,'Monthy Targets'!$B:$B,0))</f>
        <v>0</v>
      </c>
      <c r="CI324" s="14">
        <f>+INDEX('Monthy Targets'!AE:AE,MATCH(FY2018_ALL_Targets!$B324,'Monthy Targets'!$B:$B,0))</f>
        <v>0</v>
      </c>
      <c r="CJ324" s="14">
        <f>+INDEX('Monthy Targets'!AF:AF,MATCH(FY2018_ALL_Targets!$B324,'Monthy Targets'!$B:$B,0))</f>
        <v>0</v>
      </c>
      <c r="CK324" s="14">
        <f>+INDEX('Monthy Targets'!AG:AG,MATCH(FY2018_ALL_Targets!$B324,'Monthy Targets'!$B:$B,0))</f>
        <v>0</v>
      </c>
      <c r="CL324" s="14">
        <v>0.64</v>
      </c>
      <c r="CM324" s="14">
        <v>0.64</v>
      </c>
      <c r="CN324" s="14">
        <v>0.64</v>
      </c>
      <c r="CO324" s="14">
        <v>0.64</v>
      </c>
      <c r="DB324" s="14">
        <v>1.18</v>
      </c>
      <c r="DC324" s="14">
        <v>1.18</v>
      </c>
      <c r="DD324" s="14">
        <v>1.18</v>
      </c>
      <c r="DE324" s="14">
        <v>1.18</v>
      </c>
      <c r="DR324" s="14">
        <v>0.78</v>
      </c>
      <c r="DV324" s="12">
        <f t="shared" si="16"/>
        <v>0</v>
      </c>
      <c r="DW324" s="12">
        <f t="shared" si="17"/>
        <v>0</v>
      </c>
      <c r="DX324" s="12">
        <f t="shared" si="15"/>
        <v>0</v>
      </c>
    </row>
    <row r="325" spans="1:128" x14ac:dyDescent="0.25">
      <c r="A325" s="293">
        <v>4059</v>
      </c>
      <c r="B325" s="293">
        <v>675826</v>
      </c>
      <c r="C325" s="293">
        <v>1025615</v>
      </c>
      <c r="D325" s="14">
        <v>1740611805</v>
      </c>
      <c r="F325" s="27" t="s">
        <v>1274</v>
      </c>
      <c r="G325" s="12" t="s">
        <v>560</v>
      </c>
      <c r="H325" s="27" t="s">
        <v>1363</v>
      </c>
      <c r="I325" s="12" t="s">
        <v>561</v>
      </c>
      <c r="J325" s="13">
        <v>4.41501103752759E-2</v>
      </c>
      <c r="K325" s="13">
        <v>1.6077170418006399E-2</v>
      </c>
      <c r="L325" s="13">
        <v>0</v>
      </c>
      <c r="M325" s="13">
        <v>0.19419642857142899</v>
      </c>
      <c r="N325" s="13">
        <v>3.3538610000000003E-2</v>
      </c>
      <c r="O325" s="13">
        <v>5.6668459999999997E-2</v>
      </c>
      <c r="P325" s="13">
        <v>5.2596600000000002E-3</v>
      </c>
      <c r="Q325" s="13">
        <v>0.16064707</v>
      </c>
      <c r="R325" s="13">
        <v>4.33995584988962E-2</v>
      </c>
      <c r="S325" s="13">
        <v>5.6668459999999997E-2</v>
      </c>
      <c r="T325" s="13">
        <v>5.2596600000000002E-3</v>
      </c>
      <c r="U325" s="13">
        <v>0.190895089285714</v>
      </c>
      <c r="V325" s="13">
        <v>4.1942604856512099E-2</v>
      </c>
      <c r="W325" s="13">
        <v>5.6668459999999997E-2</v>
      </c>
      <c r="X325" s="13">
        <v>5.2596600000000002E-3</v>
      </c>
      <c r="Y325" s="13">
        <v>0.184486607142857</v>
      </c>
      <c r="Z325" s="13">
        <v>4.2649006622516597E-2</v>
      </c>
      <c r="AA325" s="13">
        <v>5.6668459999999997E-2</v>
      </c>
      <c r="AB325" s="13">
        <v>5.2596600000000002E-3</v>
      </c>
      <c r="AC325" s="13">
        <v>0.18759375</v>
      </c>
      <c r="AD325" s="13">
        <v>3.9735099337748297E-2</v>
      </c>
      <c r="AE325" s="13">
        <v>5.6668459999999997E-2</v>
      </c>
      <c r="AF325" s="13">
        <v>5.2596600000000002E-3</v>
      </c>
      <c r="AG325" s="13">
        <v>0.17477678571428601</v>
      </c>
      <c r="AH325" s="13">
        <v>4.1898454746136897E-2</v>
      </c>
      <c r="AI325" s="13">
        <v>5.6668459999999997E-2</v>
      </c>
      <c r="AJ325" s="13">
        <v>5.2596600000000002E-3</v>
      </c>
      <c r="AK325" s="13">
        <v>0.18429241071428601</v>
      </c>
      <c r="AL325" s="13">
        <v>3.75275938189846E-2</v>
      </c>
      <c r="AM325" s="13">
        <v>5.6668459999999997E-2</v>
      </c>
      <c r="AN325" s="13">
        <v>5.2596600000000002E-3</v>
      </c>
      <c r="AO325" s="13">
        <v>0.16506696428571399</v>
      </c>
      <c r="AP325" s="13">
        <v>4.1059602649006599E-2</v>
      </c>
      <c r="AQ325" s="13">
        <v>5.6668459999999997E-2</v>
      </c>
      <c r="AR325" s="13">
        <v>5.2596600000000002E-3</v>
      </c>
      <c r="AS325" s="13">
        <v>0.180602678571429</v>
      </c>
      <c r="AT325" s="13">
        <v>3.5320088300220799E-2</v>
      </c>
      <c r="AU325" s="13">
        <v>5.6668459999999997E-2</v>
      </c>
      <c r="AV325" s="13">
        <v>5.2596600000000002E-3</v>
      </c>
      <c r="AW325" s="13">
        <v>0.16064707</v>
      </c>
      <c r="AX325" s="13">
        <v>2.7777777777777801E-2</v>
      </c>
      <c r="AY325" s="13">
        <v>0</v>
      </c>
      <c r="AZ325" s="13">
        <v>0</v>
      </c>
      <c r="BA325" s="13">
        <v>0.160377358490566</v>
      </c>
      <c r="BB325" s="13"/>
      <c r="BC325" s="13"/>
      <c r="BD325" s="13"/>
      <c r="BE325" s="13"/>
      <c r="BF325" s="13"/>
      <c r="BG325" s="13"/>
      <c r="BH325" s="13"/>
      <c r="BI325" s="13"/>
      <c r="BJ325" s="13"/>
      <c r="BK325" s="13"/>
      <c r="BL325" s="13"/>
      <c r="BM325" s="13"/>
      <c r="BN325" s="13"/>
      <c r="BO325" s="13"/>
      <c r="BP325" s="13"/>
      <c r="BQ325" s="13"/>
      <c r="BR325" s="13"/>
      <c r="BS325" s="13"/>
      <c r="BT325" s="13"/>
      <c r="BU325" s="13"/>
      <c r="BV325" s="13"/>
      <c r="BW325" s="13"/>
      <c r="BX325" s="13"/>
      <c r="BY325" s="13"/>
      <c r="BZ325" s="14">
        <f>+INDEX('Monthy Targets'!V:V,MATCH(FY2018_ALL_Targets!$B325,'Monthy Targets'!$B:$B,0))</f>
        <v>8.09</v>
      </c>
      <c r="CA325" s="14">
        <f>+INDEX('Monthy Targets'!W:W,MATCH(FY2018_ALL_Targets!$B325,'Monthy Targets'!$B:$B,0))</f>
        <v>8.09</v>
      </c>
      <c r="CB325" s="14">
        <f>+INDEX('Monthy Targets'!X:X,MATCH(FY2018_ALL_Targets!$B325,'Monthy Targets'!$B:$B,0))</f>
        <v>8.09</v>
      </c>
      <c r="CC325" s="14">
        <f>+INDEX('Monthy Targets'!Y:Y,MATCH(FY2018_ALL_Targets!$B325,'Monthy Targets'!$B:$B,0))</f>
        <v>8.09</v>
      </c>
      <c r="CD325" s="14">
        <f>+INDEX('Monthy Targets'!Z:Z,MATCH(FY2018_ALL_Targets!$B325,'Monthy Targets'!$B:$B,0))</f>
        <v>8.09</v>
      </c>
      <c r="CE325" s="14">
        <f>+INDEX('Monthy Targets'!AA:AA,MATCH(FY2018_ALL_Targets!$B325,'Monthy Targets'!$B:$B,0))</f>
        <v>0</v>
      </c>
      <c r="CF325" s="14">
        <f>+INDEX('Monthy Targets'!AB:AB,MATCH(FY2018_ALL_Targets!$B325,'Monthy Targets'!$B:$B,0))</f>
        <v>0</v>
      </c>
      <c r="CG325" s="14">
        <f>+INDEX('Monthy Targets'!AC:AC,MATCH(FY2018_ALL_Targets!$B325,'Monthy Targets'!$B:$B,0))</f>
        <v>0</v>
      </c>
      <c r="CH325" s="14">
        <f>+INDEX('Monthy Targets'!AD:AD,MATCH(FY2018_ALL_Targets!$B325,'Monthy Targets'!$B:$B,0))</f>
        <v>0</v>
      </c>
      <c r="CI325" s="14">
        <f>+INDEX('Monthy Targets'!AE:AE,MATCH(FY2018_ALL_Targets!$B325,'Monthy Targets'!$B:$B,0))</f>
        <v>0</v>
      </c>
      <c r="CJ325" s="14">
        <f>+INDEX('Monthy Targets'!AF:AF,MATCH(FY2018_ALL_Targets!$B325,'Monthy Targets'!$B:$B,0))</f>
        <v>0</v>
      </c>
      <c r="CK325" s="14">
        <f>+INDEX('Monthy Targets'!AG:AG,MATCH(FY2018_ALL_Targets!$B325,'Monthy Targets'!$B:$B,0))</f>
        <v>0</v>
      </c>
      <c r="CL325" s="14">
        <v>0.54</v>
      </c>
      <c r="CM325" s="14">
        <v>0.54</v>
      </c>
      <c r="CN325" s="14">
        <v>0.54</v>
      </c>
      <c r="CO325" s="14">
        <v>0.54</v>
      </c>
      <c r="DB325" s="14">
        <v>1</v>
      </c>
      <c r="DC325" s="14">
        <v>1</v>
      </c>
      <c r="DD325" s="14">
        <v>1</v>
      </c>
      <c r="DE325" s="14">
        <v>1</v>
      </c>
      <c r="DR325" s="14">
        <v>1.52</v>
      </c>
      <c r="DV325" s="12">
        <f t="shared" si="16"/>
        <v>0</v>
      </c>
      <c r="DW325" s="12">
        <f t="shared" si="17"/>
        <v>0</v>
      </c>
      <c r="DX325" s="12">
        <f t="shared" si="15"/>
        <v>0</v>
      </c>
    </row>
    <row r="326" spans="1:128" x14ac:dyDescent="0.25">
      <c r="A326" s="293">
        <v>4327</v>
      </c>
      <c r="B326" s="293">
        <v>675832</v>
      </c>
      <c r="C326" s="293">
        <v>1020735</v>
      </c>
      <c r="D326" s="14">
        <v>1386992337</v>
      </c>
      <c r="F326" s="27" t="s">
        <v>1258</v>
      </c>
      <c r="G326" s="12" t="s">
        <v>194</v>
      </c>
      <c r="H326" s="27" t="s">
        <v>1373</v>
      </c>
      <c r="I326" s="12" t="s">
        <v>195</v>
      </c>
      <c r="J326" s="13">
        <v>7.3770491803278701E-2</v>
      </c>
      <c r="K326" s="13">
        <v>0.102040816326531</v>
      </c>
      <c r="L326" s="13">
        <v>0</v>
      </c>
      <c r="M326" s="13">
        <v>0.203703703703704</v>
      </c>
      <c r="N326" s="13">
        <v>3.3538610000000003E-2</v>
      </c>
      <c r="O326" s="13">
        <v>5.6668459999999997E-2</v>
      </c>
      <c r="P326" s="13">
        <v>5.2596600000000002E-3</v>
      </c>
      <c r="Q326" s="13">
        <v>0.16064707</v>
      </c>
      <c r="R326" s="13">
        <v>7.2516393442623006E-2</v>
      </c>
      <c r="S326" s="13">
        <v>0.10030612244898</v>
      </c>
      <c r="T326" s="13">
        <v>5.2596600000000002E-3</v>
      </c>
      <c r="U326" s="13">
        <v>0.200240740740741</v>
      </c>
      <c r="V326" s="13">
        <v>7.0081967213114701E-2</v>
      </c>
      <c r="W326" s="13">
        <v>9.6938775510204106E-2</v>
      </c>
      <c r="X326" s="13">
        <v>5.2596600000000002E-3</v>
      </c>
      <c r="Y326" s="13">
        <v>0.19351851851851901</v>
      </c>
      <c r="Z326" s="13">
        <v>7.12622950819672E-2</v>
      </c>
      <c r="AA326" s="13">
        <v>9.8571428571428601E-2</v>
      </c>
      <c r="AB326" s="13">
        <v>5.2596600000000002E-3</v>
      </c>
      <c r="AC326" s="13">
        <v>0.196777777777778</v>
      </c>
      <c r="AD326" s="13">
        <v>6.6393442622950799E-2</v>
      </c>
      <c r="AE326" s="13">
        <v>9.1836734693877597E-2</v>
      </c>
      <c r="AF326" s="13">
        <v>5.2596600000000002E-3</v>
      </c>
      <c r="AG326" s="13">
        <v>0.18333333333333299</v>
      </c>
      <c r="AH326" s="13">
        <v>7.0008196721311505E-2</v>
      </c>
      <c r="AI326" s="13">
        <v>9.6836734693877505E-2</v>
      </c>
      <c r="AJ326" s="13">
        <v>5.2596600000000002E-3</v>
      </c>
      <c r="AK326" s="13">
        <v>0.19331481481481499</v>
      </c>
      <c r="AL326" s="13">
        <v>6.2704918032786897E-2</v>
      </c>
      <c r="AM326" s="13">
        <v>8.6734693877551006E-2</v>
      </c>
      <c r="AN326" s="13">
        <v>5.2596600000000002E-3</v>
      </c>
      <c r="AO326" s="13">
        <v>0.173148148148148</v>
      </c>
      <c r="AP326" s="13">
        <v>6.8606557377049196E-2</v>
      </c>
      <c r="AQ326" s="13">
        <v>9.4897959183673497E-2</v>
      </c>
      <c r="AR326" s="13">
        <v>5.2596600000000002E-3</v>
      </c>
      <c r="AS326" s="13">
        <v>0.189444444444444</v>
      </c>
      <c r="AT326" s="13">
        <v>5.9016393442623001E-2</v>
      </c>
      <c r="AU326" s="13">
        <v>8.1632653061224497E-2</v>
      </c>
      <c r="AV326" s="13">
        <v>5.2596600000000002E-3</v>
      </c>
      <c r="AW326" s="13">
        <v>0.162962962962963</v>
      </c>
      <c r="AX326" s="13">
        <v>3.7037037037037E-2</v>
      </c>
      <c r="AY326" s="13">
        <v>4.1666666666666699E-2</v>
      </c>
      <c r="AZ326" s="13">
        <v>0</v>
      </c>
      <c r="BA326" s="13">
        <v>0.125</v>
      </c>
      <c r="BB326" s="13"/>
      <c r="BC326" s="13"/>
      <c r="BD326" s="13"/>
      <c r="BE326" s="13"/>
      <c r="BF326" s="13"/>
      <c r="BG326" s="13"/>
      <c r="BH326" s="13"/>
      <c r="BI326" s="13"/>
      <c r="BJ326" s="13"/>
      <c r="BK326" s="13"/>
      <c r="BL326" s="13"/>
      <c r="BM326" s="13"/>
      <c r="BN326" s="13"/>
      <c r="BO326" s="13"/>
      <c r="BP326" s="13"/>
      <c r="BQ326" s="13"/>
      <c r="BR326" s="13"/>
      <c r="BS326" s="13"/>
      <c r="BT326" s="13"/>
      <c r="BU326" s="13"/>
      <c r="BV326" s="13"/>
      <c r="BW326" s="13"/>
      <c r="BX326" s="13"/>
      <c r="BY326" s="13"/>
      <c r="BZ326" s="14">
        <f>+INDEX('Monthy Targets'!V:V,MATCH(FY2018_ALL_Targets!$B326,'Monthy Targets'!$B:$B,0))</f>
        <v>3.95</v>
      </c>
      <c r="CA326" s="14">
        <f>+INDEX('Monthy Targets'!W:W,MATCH(FY2018_ALL_Targets!$B326,'Monthy Targets'!$B:$B,0))</f>
        <v>3.95</v>
      </c>
      <c r="CB326" s="14">
        <f>+INDEX('Monthy Targets'!X:X,MATCH(FY2018_ALL_Targets!$B326,'Monthy Targets'!$B:$B,0))</f>
        <v>3.95</v>
      </c>
      <c r="CC326" s="14">
        <f>+INDEX('Monthy Targets'!Y:Y,MATCH(FY2018_ALL_Targets!$B326,'Monthy Targets'!$B:$B,0))</f>
        <v>3.95</v>
      </c>
      <c r="CD326" s="14">
        <f>+INDEX('Monthy Targets'!Z:Z,MATCH(FY2018_ALL_Targets!$B326,'Monthy Targets'!$B:$B,0))</f>
        <v>3.95</v>
      </c>
      <c r="CE326" s="14">
        <f>+INDEX('Monthy Targets'!AA:AA,MATCH(FY2018_ALL_Targets!$B326,'Monthy Targets'!$B:$B,0))</f>
        <v>0</v>
      </c>
      <c r="CF326" s="14">
        <f>+INDEX('Monthy Targets'!AB:AB,MATCH(FY2018_ALL_Targets!$B326,'Monthy Targets'!$B:$B,0))</f>
        <v>0</v>
      </c>
      <c r="CG326" s="14">
        <f>+INDEX('Monthy Targets'!AC:AC,MATCH(FY2018_ALL_Targets!$B326,'Monthy Targets'!$B:$B,0))</f>
        <v>0</v>
      </c>
      <c r="CH326" s="14">
        <f>+INDEX('Monthy Targets'!AD:AD,MATCH(FY2018_ALL_Targets!$B326,'Monthy Targets'!$B:$B,0))</f>
        <v>0</v>
      </c>
      <c r="CI326" s="14">
        <f>+INDEX('Monthy Targets'!AE:AE,MATCH(FY2018_ALL_Targets!$B326,'Monthy Targets'!$B:$B,0))</f>
        <v>0</v>
      </c>
      <c r="CJ326" s="14">
        <f>+INDEX('Monthy Targets'!AF:AF,MATCH(FY2018_ALL_Targets!$B326,'Monthy Targets'!$B:$B,0))</f>
        <v>0</v>
      </c>
      <c r="CK326" s="14">
        <f>+INDEX('Monthy Targets'!AG:AG,MATCH(FY2018_ALL_Targets!$B326,'Monthy Targets'!$B:$B,0))</f>
        <v>0</v>
      </c>
      <c r="CL326" s="14">
        <v>0.26</v>
      </c>
      <c r="CM326" s="14">
        <v>0.26</v>
      </c>
      <c r="CN326" s="14">
        <v>0.26</v>
      </c>
      <c r="CO326" s="14">
        <v>0.26</v>
      </c>
      <c r="DB326" s="14">
        <v>0.49</v>
      </c>
      <c r="DC326" s="14">
        <v>0.49</v>
      </c>
      <c r="DD326" s="14">
        <v>0.49</v>
      </c>
      <c r="DE326" s="14">
        <v>0.49</v>
      </c>
      <c r="DR326" s="14">
        <v>0.74</v>
      </c>
      <c r="DV326" s="12">
        <f t="shared" si="16"/>
        <v>0</v>
      </c>
      <c r="DW326" s="12">
        <f t="shared" si="17"/>
        <v>0</v>
      </c>
      <c r="DX326" s="12">
        <f t="shared" si="15"/>
        <v>0</v>
      </c>
    </row>
    <row r="327" spans="1:128" x14ac:dyDescent="0.25">
      <c r="A327" s="293">
        <v>4873</v>
      </c>
      <c r="B327" s="293">
        <v>675838</v>
      </c>
      <c r="C327" s="293">
        <v>1004854</v>
      </c>
      <c r="D327" s="14">
        <v>1598752099</v>
      </c>
      <c r="F327" s="27" t="s">
        <v>1296</v>
      </c>
      <c r="G327" s="12" t="s">
        <v>849</v>
      </c>
      <c r="H327" s="27" t="s">
        <v>849</v>
      </c>
      <c r="I327" s="12" t="s">
        <v>850</v>
      </c>
      <c r="J327" s="13">
        <v>2.9702970297029702E-2</v>
      </c>
      <c r="K327" s="13">
        <v>2.80373831775701E-2</v>
      </c>
      <c r="L327" s="13">
        <v>0</v>
      </c>
      <c r="M327" s="13">
        <v>0.19512195121951201</v>
      </c>
      <c r="N327" s="13">
        <v>3.3538610000000003E-2</v>
      </c>
      <c r="O327" s="13">
        <v>5.6668459999999997E-2</v>
      </c>
      <c r="P327" s="13">
        <v>5.2596600000000002E-3</v>
      </c>
      <c r="Q327" s="13">
        <v>0.16064707</v>
      </c>
      <c r="R327" s="13">
        <v>3.3538610000000003E-2</v>
      </c>
      <c r="S327" s="13">
        <v>5.6668459999999997E-2</v>
      </c>
      <c r="T327" s="13">
        <v>5.2596600000000002E-3</v>
      </c>
      <c r="U327" s="13">
        <v>0.19180487804877999</v>
      </c>
      <c r="V327" s="13">
        <v>3.3538610000000003E-2</v>
      </c>
      <c r="W327" s="13">
        <v>5.6668459999999997E-2</v>
      </c>
      <c r="X327" s="13">
        <v>5.2596600000000002E-3</v>
      </c>
      <c r="Y327" s="13">
        <v>0.185365853658537</v>
      </c>
      <c r="Z327" s="13">
        <v>3.3538610000000003E-2</v>
      </c>
      <c r="AA327" s="13">
        <v>5.6668459999999997E-2</v>
      </c>
      <c r="AB327" s="13">
        <v>5.2596600000000002E-3</v>
      </c>
      <c r="AC327" s="13">
        <v>0.188487804878049</v>
      </c>
      <c r="AD327" s="13">
        <v>3.3538610000000003E-2</v>
      </c>
      <c r="AE327" s="13">
        <v>5.6668459999999997E-2</v>
      </c>
      <c r="AF327" s="13">
        <v>5.2596600000000002E-3</v>
      </c>
      <c r="AG327" s="13">
        <v>0.17560975609756099</v>
      </c>
      <c r="AH327" s="13">
        <v>3.3538610000000003E-2</v>
      </c>
      <c r="AI327" s="13">
        <v>5.6668459999999997E-2</v>
      </c>
      <c r="AJ327" s="13">
        <v>5.2596600000000002E-3</v>
      </c>
      <c r="AK327" s="13">
        <v>0.18517073170731699</v>
      </c>
      <c r="AL327" s="13">
        <v>3.3538610000000003E-2</v>
      </c>
      <c r="AM327" s="13">
        <v>5.6668459999999997E-2</v>
      </c>
      <c r="AN327" s="13">
        <v>5.2596600000000002E-3</v>
      </c>
      <c r="AO327" s="13">
        <v>0.16585365853658501</v>
      </c>
      <c r="AP327" s="13">
        <v>3.3538610000000003E-2</v>
      </c>
      <c r="AQ327" s="13">
        <v>5.6668459999999997E-2</v>
      </c>
      <c r="AR327" s="13">
        <v>5.2596600000000002E-3</v>
      </c>
      <c r="AS327" s="13">
        <v>0.181463414634146</v>
      </c>
      <c r="AT327" s="13">
        <v>3.3538610000000003E-2</v>
      </c>
      <c r="AU327" s="13">
        <v>5.6668459999999997E-2</v>
      </c>
      <c r="AV327" s="13">
        <v>5.2596600000000002E-3</v>
      </c>
      <c r="AW327" s="13">
        <v>0.16064707</v>
      </c>
      <c r="AX327" s="13">
        <v>2.27272727272727E-2</v>
      </c>
      <c r="AY327" s="13">
        <v>9.5238095238095205E-2</v>
      </c>
      <c r="AZ327" s="13">
        <v>0</v>
      </c>
      <c r="BA327" s="13">
        <v>7.4074074074074098E-2</v>
      </c>
      <c r="BB327" s="13"/>
      <c r="BC327" s="13"/>
      <c r="BD327" s="13"/>
      <c r="BE327" s="13"/>
      <c r="BF327" s="13"/>
      <c r="BG327" s="13"/>
      <c r="BH327" s="13"/>
      <c r="BI327" s="13"/>
      <c r="BJ327" s="13"/>
      <c r="BK327" s="13"/>
      <c r="BL327" s="13"/>
      <c r="BM327" s="13"/>
      <c r="BN327" s="13"/>
      <c r="BO327" s="13"/>
      <c r="BP327" s="13"/>
      <c r="BQ327" s="13"/>
      <c r="BR327" s="13"/>
      <c r="BS327" s="13"/>
      <c r="BT327" s="13"/>
      <c r="BU327" s="13"/>
      <c r="BV327" s="13"/>
      <c r="BW327" s="13"/>
      <c r="BX327" s="13"/>
      <c r="BY327" s="13"/>
      <c r="BZ327" s="14">
        <f>+INDEX('Monthy Targets'!V:V,MATCH(FY2018_ALL_Targets!$B327,'Monthy Targets'!$B:$B,0))</f>
        <v>0</v>
      </c>
      <c r="CA327" s="14">
        <f>+INDEX('Monthy Targets'!W:W,MATCH(FY2018_ALL_Targets!$B327,'Monthy Targets'!$B:$B,0))</f>
        <v>0</v>
      </c>
      <c r="CB327" s="14">
        <f>+INDEX('Monthy Targets'!X:X,MATCH(FY2018_ALL_Targets!$B327,'Monthy Targets'!$B:$B,0))</f>
        <v>0</v>
      </c>
      <c r="CC327" s="14">
        <f>+INDEX('Monthy Targets'!Y:Y,MATCH(FY2018_ALL_Targets!$B327,'Monthy Targets'!$B:$B,0))</f>
        <v>0</v>
      </c>
      <c r="CD327" s="14">
        <f>+INDEX('Monthy Targets'!Z:Z,MATCH(FY2018_ALL_Targets!$B327,'Monthy Targets'!$B:$B,0))</f>
        <v>0</v>
      </c>
      <c r="CE327" s="14">
        <f>+INDEX('Monthy Targets'!AA:AA,MATCH(FY2018_ALL_Targets!$B327,'Monthy Targets'!$B:$B,0))</f>
        <v>0</v>
      </c>
      <c r="CF327" s="14">
        <f>+INDEX('Monthy Targets'!AB:AB,MATCH(FY2018_ALL_Targets!$B327,'Monthy Targets'!$B:$B,0))</f>
        <v>0</v>
      </c>
      <c r="CG327" s="14">
        <f>+INDEX('Monthy Targets'!AC:AC,MATCH(FY2018_ALL_Targets!$B327,'Monthy Targets'!$B:$B,0))</f>
        <v>0</v>
      </c>
      <c r="CH327" s="14">
        <f>+INDEX('Monthy Targets'!AD:AD,MATCH(FY2018_ALL_Targets!$B327,'Monthy Targets'!$B:$B,0))</f>
        <v>0</v>
      </c>
      <c r="CI327" s="14">
        <f>+INDEX('Monthy Targets'!AE:AE,MATCH(FY2018_ALL_Targets!$B327,'Monthy Targets'!$B:$B,0))</f>
        <v>0</v>
      </c>
      <c r="CJ327" s="14">
        <f>+INDEX('Monthy Targets'!AF:AF,MATCH(FY2018_ALL_Targets!$B327,'Monthy Targets'!$B:$B,0))</f>
        <v>0</v>
      </c>
      <c r="CK327" s="14">
        <f>+INDEX('Monthy Targets'!AG:AG,MATCH(FY2018_ALL_Targets!$B327,'Monthy Targets'!$B:$B,0))</f>
        <v>0</v>
      </c>
      <c r="CL327" s="14">
        <v>0.37</v>
      </c>
      <c r="CM327" s="14">
        <v>0</v>
      </c>
      <c r="CN327" s="14">
        <v>0.37</v>
      </c>
      <c r="CO327" s="14">
        <v>0.37</v>
      </c>
      <c r="DB327" s="14">
        <v>0.68</v>
      </c>
      <c r="DC327" s="14">
        <v>0</v>
      </c>
      <c r="DD327" s="14">
        <v>0.68</v>
      </c>
      <c r="DE327" s="14">
        <v>0.68</v>
      </c>
      <c r="DR327" s="14">
        <v>0.34</v>
      </c>
      <c r="DV327" s="12">
        <f t="shared" si="16"/>
        <v>0</v>
      </c>
      <c r="DW327" s="12">
        <f t="shared" si="17"/>
        <v>0</v>
      </c>
      <c r="DX327" s="12">
        <f t="shared" si="15"/>
        <v>0</v>
      </c>
    </row>
    <row r="328" spans="1:128" x14ac:dyDescent="0.25">
      <c r="A328" s="293">
        <v>100023</v>
      </c>
      <c r="B328" s="293">
        <v>675846</v>
      </c>
      <c r="C328" s="293">
        <v>1028351</v>
      </c>
      <c r="D328" s="14">
        <v>1730630831</v>
      </c>
      <c r="F328" s="27" t="s">
        <v>1296</v>
      </c>
      <c r="G328" s="12" t="s">
        <v>376</v>
      </c>
      <c r="H328" s="27" t="s">
        <v>1495</v>
      </c>
      <c r="I328" s="12" t="s">
        <v>377</v>
      </c>
      <c r="J328" s="13">
        <v>0</v>
      </c>
      <c r="K328" s="13">
        <v>0.240384615384615</v>
      </c>
      <c r="L328" s="13">
        <v>0</v>
      </c>
      <c r="M328" s="13">
        <v>0.29787234042553201</v>
      </c>
      <c r="N328" s="13">
        <v>3.3538610000000003E-2</v>
      </c>
      <c r="O328" s="13">
        <v>5.6668459999999997E-2</v>
      </c>
      <c r="P328" s="13">
        <v>5.2596600000000002E-3</v>
      </c>
      <c r="Q328" s="13">
        <v>0.16064707</v>
      </c>
      <c r="R328" s="13">
        <v>3.3538610000000003E-2</v>
      </c>
      <c r="S328" s="13">
        <v>0.236298076923077</v>
      </c>
      <c r="T328" s="13">
        <v>5.2596600000000002E-3</v>
      </c>
      <c r="U328" s="13">
        <v>0.29280851063829799</v>
      </c>
      <c r="V328" s="13">
        <v>3.3538610000000003E-2</v>
      </c>
      <c r="W328" s="13">
        <v>0.228365384615385</v>
      </c>
      <c r="X328" s="13">
        <v>5.2596600000000002E-3</v>
      </c>
      <c r="Y328" s="13">
        <v>0.28297872340425501</v>
      </c>
      <c r="Z328" s="13">
        <v>3.3538610000000003E-2</v>
      </c>
      <c r="AA328" s="13">
        <v>0.232211538461538</v>
      </c>
      <c r="AB328" s="13">
        <v>5.2596600000000002E-3</v>
      </c>
      <c r="AC328" s="13">
        <v>0.28774468085106403</v>
      </c>
      <c r="AD328" s="13">
        <v>3.3538610000000003E-2</v>
      </c>
      <c r="AE328" s="13">
        <v>0.21634615384615399</v>
      </c>
      <c r="AF328" s="13">
        <v>5.2596600000000002E-3</v>
      </c>
      <c r="AG328" s="13">
        <v>0.268085106382979</v>
      </c>
      <c r="AH328" s="13">
        <v>3.3538610000000003E-2</v>
      </c>
      <c r="AI328" s="13">
        <v>0.22812499999999999</v>
      </c>
      <c r="AJ328" s="13">
        <v>5.2596600000000002E-3</v>
      </c>
      <c r="AK328" s="13">
        <v>0.28268085106383001</v>
      </c>
      <c r="AL328" s="13">
        <v>3.3538610000000003E-2</v>
      </c>
      <c r="AM328" s="13">
        <v>0.20432692307692299</v>
      </c>
      <c r="AN328" s="13">
        <v>5.2596600000000002E-3</v>
      </c>
      <c r="AO328" s="13">
        <v>0.25319148936170199</v>
      </c>
      <c r="AP328" s="13">
        <v>3.3538610000000003E-2</v>
      </c>
      <c r="AQ328" s="13">
        <v>0.22355769230769201</v>
      </c>
      <c r="AR328" s="13">
        <v>5.2596600000000002E-3</v>
      </c>
      <c r="AS328" s="13">
        <v>0.27702127659574499</v>
      </c>
      <c r="AT328" s="13">
        <v>3.3538610000000003E-2</v>
      </c>
      <c r="AU328" s="13">
        <v>0.19230769230769201</v>
      </c>
      <c r="AV328" s="13">
        <v>5.2596600000000002E-3</v>
      </c>
      <c r="AW328" s="13">
        <v>0.23829787234042599</v>
      </c>
      <c r="AX328" s="13">
        <v>0</v>
      </c>
      <c r="AY328" s="13">
        <v>0.14285714285714299</v>
      </c>
      <c r="AZ328" s="13">
        <v>0</v>
      </c>
      <c r="BA328" s="13">
        <v>0.19230769230769201</v>
      </c>
      <c r="BB328" s="13"/>
      <c r="BC328" s="13"/>
      <c r="BD328" s="13"/>
      <c r="BE328" s="13"/>
      <c r="BF328" s="13"/>
      <c r="BG328" s="13"/>
      <c r="BH328" s="13"/>
      <c r="BI328" s="13"/>
      <c r="BJ328" s="13"/>
      <c r="BK328" s="13"/>
      <c r="BL328" s="13"/>
      <c r="BM328" s="13"/>
      <c r="BN328" s="13"/>
      <c r="BO328" s="13"/>
      <c r="BP328" s="13"/>
      <c r="BQ328" s="13"/>
      <c r="BR328" s="13"/>
      <c r="BS328" s="13"/>
      <c r="BT328" s="13"/>
      <c r="BU328" s="13"/>
      <c r="BV328" s="13"/>
      <c r="BW328" s="13"/>
      <c r="BX328" s="13"/>
      <c r="BY328" s="13"/>
      <c r="BZ328" s="14">
        <f>+INDEX('Monthy Targets'!V:V,MATCH(FY2018_ALL_Targets!$B328,'Monthy Targets'!$B:$B,0))</f>
        <v>0</v>
      </c>
      <c r="CA328" s="14">
        <f>+INDEX('Monthy Targets'!W:W,MATCH(FY2018_ALL_Targets!$B328,'Monthy Targets'!$B:$B,0))</f>
        <v>0</v>
      </c>
      <c r="CB328" s="14">
        <f>+INDEX('Monthy Targets'!X:X,MATCH(FY2018_ALL_Targets!$B328,'Monthy Targets'!$B:$B,0))</f>
        <v>0</v>
      </c>
      <c r="CC328" s="14">
        <f>+INDEX('Monthy Targets'!Y:Y,MATCH(FY2018_ALL_Targets!$B328,'Monthy Targets'!$B:$B,0))</f>
        <v>0</v>
      </c>
      <c r="CD328" s="14">
        <f>+INDEX('Monthy Targets'!Z:Z,MATCH(FY2018_ALL_Targets!$B328,'Monthy Targets'!$B:$B,0))</f>
        <v>0</v>
      </c>
      <c r="CE328" s="14">
        <f>+INDEX('Monthy Targets'!AA:AA,MATCH(FY2018_ALL_Targets!$B328,'Monthy Targets'!$B:$B,0))</f>
        <v>0</v>
      </c>
      <c r="CF328" s="14">
        <f>+INDEX('Monthy Targets'!AB:AB,MATCH(FY2018_ALL_Targets!$B328,'Monthy Targets'!$B:$B,0))</f>
        <v>0</v>
      </c>
      <c r="CG328" s="14">
        <f>+INDEX('Monthy Targets'!AC:AC,MATCH(FY2018_ALL_Targets!$B328,'Monthy Targets'!$B:$B,0))</f>
        <v>0</v>
      </c>
      <c r="CH328" s="14">
        <f>+INDEX('Monthy Targets'!AD:AD,MATCH(FY2018_ALL_Targets!$B328,'Monthy Targets'!$B:$B,0))</f>
        <v>0</v>
      </c>
      <c r="CI328" s="14">
        <f>+INDEX('Monthy Targets'!AE:AE,MATCH(FY2018_ALL_Targets!$B328,'Monthy Targets'!$B:$B,0))</f>
        <v>0</v>
      </c>
      <c r="CJ328" s="14">
        <f>+INDEX('Monthy Targets'!AF:AF,MATCH(FY2018_ALL_Targets!$B328,'Monthy Targets'!$B:$B,0))</f>
        <v>0</v>
      </c>
      <c r="CK328" s="14">
        <f>+INDEX('Monthy Targets'!AG:AG,MATCH(FY2018_ALL_Targets!$B328,'Monthy Targets'!$B:$B,0))</f>
        <v>0</v>
      </c>
      <c r="CL328" s="14">
        <v>0.28999999999999998</v>
      </c>
      <c r="CM328" s="14">
        <v>0.28999999999999998</v>
      </c>
      <c r="CN328" s="14">
        <v>0.28999999999999998</v>
      </c>
      <c r="CO328" s="14">
        <v>0.28999999999999998</v>
      </c>
      <c r="DB328" s="14">
        <v>0.54</v>
      </c>
      <c r="DC328" s="14">
        <v>0.54</v>
      </c>
      <c r="DD328" s="14">
        <v>0.54</v>
      </c>
      <c r="DE328" s="14">
        <v>0.54</v>
      </c>
      <c r="DR328" s="14">
        <v>0.35</v>
      </c>
      <c r="DV328" s="12">
        <f t="shared" si="16"/>
        <v>0</v>
      </c>
      <c r="DW328" s="12">
        <f t="shared" si="17"/>
        <v>0</v>
      </c>
      <c r="DX328" s="12">
        <f t="shared" si="15"/>
        <v>0</v>
      </c>
    </row>
    <row r="329" spans="1:128" x14ac:dyDescent="0.25">
      <c r="A329" s="293">
        <v>4742</v>
      </c>
      <c r="B329" s="293">
        <v>675852</v>
      </c>
      <c r="C329" s="293">
        <v>1026284</v>
      </c>
      <c r="D329" s="14">
        <v>1053710376</v>
      </c>
      <c r="F329" s="27" t="s">
        <v>1258</v>
      </c>
      <c r="G329" s="12" t="s">
        <v>798</v>
      </c>
      <c r="H329" s="27" t="s">
        <v>1266</v>
      </c>
      <c r="I329" s="12" t="s">
        <v>799</v>
      </c>
      <c r="J329" s="13">
        <v>3.3457249070632002E-2</v>
      </c>
      <c r="K329" s="13">
        <v>7.0234113712374605E-2</v>
      </c>
      <c r="L329" s="13">
        <v>2.2304832713754601E-2</v>
      </c>
      <c r="M329" s="13">
        <v>0.152061855670103</v>
      </c>
      <c r="N329" s="13">
        <v>3.3538610000000003E-2</v>
      </c>
      <c r="O329" s="13">
        <v>5.6668459999999997E-2</v>
      </c>
      <c r="P329" s="13">
        <v>5.2596600000000002E-3</v>
      </c>
      <c r="Q329" s="13">
        <v>0.16064707</v>
      </c>
      <c r="R329" s="13">
        <v>3.3538610000000003E-2</v>
      </c>
      <c r="S329" s="13">
        <v>6.9040133779264198E-2</v>
      </c>
      <c r="T329" s="13">
        <v>2.1925650557620802E-2</v>
      </c>
      <c r="U329" s="13">
        <v>0.16064707</v>
      </c>
      <c r="V329" s="13">
        <v>3.3538610000000003E-2</v>
      </c>
      <c r="W329" s="13">
        <v>6.6722408026755803E-2</v>
      </c>
      <c r="X329" s="13">
        <v>2.1189591078066901E-2</v>
      </c>
      <c r="Y329" s="13">
        <v>0.16064707</v>
      </c>
      <c r="Z329" s="13">
        <v>3.3538610000000003E-2</v>
      </c>
      <c r="AA329" s="13">
        <v>6.7846153846153806E-2</v>
      </c>
      <c r="AB329" s="13">
        <v>2.1546468401486999E-2</v>
      </c>
      <c r="AC329" s="13">
        <v>0.16064707</v>
      </c>
      <c r="AD329" s="13">
        <v>3.3538610000000003E-2</v>
      </c>
      <c r="AE329" s="13">
        <v>6.3210702341137098E-2</v>
      </c>
      <c r="AF329" s="13">
        <v>2.0074349442379201E-2</v>
      </c>
      <c r="AG329" s="13">
        <v>0.16064707</v>
      </c>
      <c r="AH329" s="13">
        <v>3.3538610000000003E-2</v>
      </c>
      <c r="AI329" s="13">
        <v>6.6652173913043497E-2</v>
      </c>
      <c r="AJ329" s="13">
        <v>2.11672862453532E-2</v>
      </c>
      <c r="AK329" s="13">
        <v>0.16064707</v>
      </c>
      <c r="AL329" s="13">
        <v>3.3538610000000003E-2</v>
      </c>
      <c r="AM329" s="13">
        <v>5.9698996655518401E-2</v>
      </c>
      <c r="AN329" s="13">
        <v>1.8959107806691401E-2</v>
      </c>
      <c r="AO329" s="13">
        <v>0.16064707</v>
      </c>
      <c r="AP329" s="13">
        <v>3.3538610000000003E-2</v>
      </c>
      <c r="AQ329" s="13">
        <v>6.5317725752508396E-2</v>
      </c>
      <c r="AR329" s="13">
        <v>2.0743494423791801E-2</v>
      </c>
      <c r="AS329" s="13">
        <v>0.16064707</v>
      </c>
      <c r="AT329" s="13">
        <v>3.3538610000000003E-2</v>
      </c>
      <c r="AU329" s="13">
        <v>5.6668459999999997E-2</v>
      </c>
      <c r="AV329" s="13">
        <v>1.7843866171003701E-2</v>
      </c>
      <c r="AW329" s="13">
        <v>0.16064707</v>
      </c>
      <c r="AX329" s="13">
        <v>4.72972972972973E-2</v>
      </c>
      <c r="AY329" s="13">
        <v>1.2820512820512799E-2</v>
      </c>
      <c r="AZ329" s="13">
        <v>0</v>
      </c>
      <c r="BA329" s="13">
        <v>0.186440677966102</v>
      </c>
      <c r="BB329" s="13"/>
      <c r="BC329" s="13"/>
      <c r="BD329" s="13"/>
      <c r="BE329" s="13"/>
      <c r="BF329" s="13"/>
      <c r="BG329" s="13"/>
      <c r="BH329" s="13"/>
      <c r="BI329" s="13"/>
      <c r="BJ329" s="13"/>
      <c r="BK329" s="13"/>
      <c r="BL329" s="13"/>
      <c r="BM329" s="13"/>
      <c r="BN329" s="13"/>
      <c r="BO329" s="13"/>
      <c r="BP329" s="13"/>
      <c r="BQ329" s="13"/>
      <c r="BR329" s="13"/>
      <c r="BS329" s="13"/>
      <c r="BT329" s="13"/>
      <c r="BU329" s="13"/>
      <c r="BV329" s="13"/>
      <c r="BW329" s="13"/>
      <c r="BX329" s="13"/>
      <c r="BY329" s="13"/>
      <c r="BZ329" s="14">
        <f>+INDEX('Monthy Targets'!V:V,MATCH(FY2018_ALL_Targets!$B329,'Monthy Targets'!$B:$B,0))</f>
        <v>9.85</v>
      </c>
      <c r="CA329" s="14">
        <f>+INDEX('Monthy Targets'!W:W,MATCH(FY2018_ALL_Targets!$B329,'Monthy Targets'!$B:$B,0))</f>
        <v>9.85</v>
      </c>
      <c r="CB329" s="14">
        <f>+INDEX('Monthy Targets'!X:X,MATCH(FY2018_ALL_Targets!$B329,'Monthy Targets'!$B:$B,0))</f>
        <v>9.85</v>
      </c>
      <c r="CC329" s="14">
        <f>+INDEX('Monthy Targets'!Y:Y,MATCH(FY2018_ALL_Targets!$B329,'Monthy Targets'!$B:$B,0))</f>
        <v>9.85</v>
      </c>
      <c r="CD329" s="14">
        <f>+INDEX('Monthy Targets'!Z:Z,MATCH(FY2018_ALL_Targets!$B329,'Monthy Targets'!$B:$B,0))</f>
        <v>9.85</v>
      </c>
      <c r="CE329" s="14">
        <f>+INDEX('Monthy Targets'!AA:AA,MATCH(FY2018_ALL_Targets!$B329,'Monthy Targets'!$B:$B,0))</f>
        <v>0</v>
      </c>
      <c r="CF329" s="14">
        <f>+INDEX('Monthy Targets'!AB:AB,MATCH(FY2018_ALL_Targets!$B329,'Monthy Targets'!$B:$B,0))</f>
        <v>0</v>
      </c>
      <c r="CG329" s="14">
        <f>+INDEX('Monthy Targets'!AC:AC,MATCH(FY2018_ALL_Targets!$B329,'Monthy Targets'!$B:$B,0))</f>
        <v>0</v>
      </c>
      <c r="CH329" s="14">
        <f>+INDEX('Monthy Targets'!AD:AD,MATCH(FY2018_ALL_Targets!$B329,'Monthy Targets'!$B:$B,0))</f>
        <v>0</v>
      </c>
      <c r="CI329" s="14">
        <f>+INDEX('Monthy Targets'!AE:AE,MATCH(FY2018_ALL_Targets!$B329,'Monthy Targets'!$B:$B,0))</f>
        <v>0</v>
      </c>
      <c r="CJ329" s="14">
        <f>+INDEX('Monthy Targets'!AF:AF,MATCH(FY2018_ALL_Targets!$B329,'Monthy Targets'!$B:$B,0))</f>
        <v>0</v>
      </c>
      <c r="CK329" s="14">
        <f>+INDEX('Monthy Targets'!AG:AG,MATCH(FY2018_ALL_Targets!$B329,'Monthy Targets'!$B:$B,0))</f>
        <v>0</v>
      </c>
      <c r="CL329" s="14">
        <v>0</v>
      </c>
      <c r="CM329" s="14">
        <v>0.66</v>
      </c>
      <c r="CN329" s="14">
        <v>0.66</v>
      </c>
      <c r="CO329" s="14">
        <v>0</v>
      </c>
      <c r="DB329" s="14">
        <v>0</v>
      </c>
      <c r="DC329" s="14">
        <v>1.22</v>
      </c>
      <c r="DD329" s="14">
        <v>1.22</v>
      </c>
      <c r="DE329" s="14">
        <v>0</v>
      </c>
      <c r="DR329" s="14">
        <v>1.45</v>
      </c>
      <c r="DV329" s="12">
        <f t="shared" si="16"/>
        <v>0</v>
      </c>
      <c r="DW329" s="12">
        <f t="shared" si="17"/>
        <v>0</v>
      </c>
      <c r="DX329" s="12">
        <f t="shared" si="15"/>
        <v>0</v>
      </c>
    </row>
    <row r="330" spans="1:128" x14ac:dyDescent="0.25">
      <c r="A330" s="293">
        <v>4621</v>
      </c>
      <c r="B330" s="293">
        <v>675867</v>
      </c>
      <c r="C330" s="293">
        <v>1027111</v>
      </c>
      <c r="D330" s="14">
        <v>1831574227</v>
      </c>
      <c r="F330" s="27" t="s">
        <v>1298</v>
      </c>
      <c r="G330" s="12" t="s">
        <v>244</v>
      </c>
      <c r="H330" s="27" t="s">
        <v>1449</v>
      </c>
      <c r="I330" s="12" t="s">
        <v>245</v>
      </c>
      <c r="J330" s="13">
        <v>4.8780487804878099E-2</v>
      </c>
      <c r="K330" s="13">
        <v>0</v>
      </c>
      <c r="L330" s="13">
        <v>0</v>
      </c>
      <c r="M330" s="13">
        <v>0.27891156462584998</v>
      </c>
      <c r="N330" s="13">
        <v>3.3538610000000003E-2</v>
      </c>
      <c r="O330" s="13">
        <v>5.6668459999999997E-2</v>
      </c>
      <c r="P330" s="13">
        <v>5.2596600000000002E-3</v>
      </c>
      <c r="Q330" s="13">
        <v>0.16064707</v>
      </c>
      <c r="R330" s="13">
        <v>4.7951219512195102E-2</v>
      </c>
      <c r="S330" s="13">
        <v>5.6668459999999997E-2</v>
      </c>
      <c r="T330" s="13">
        <v>5.2596600000000002E-3</v>
      </c>
      <c r="U330" s="13">
        <v>0.274170068027211</v>
      </c>
      <c r="V330" s="13">
        <v>4.6341463414634097E-2</v>
      </c>
      <c r="W330" s="13">
        <v>5.6668459999999997E-2</v>
      </c>
      <c r="X330" s="13">
        <v>5.2596600000000002E-3</v>
      </c>
      <c r="Y330" s="13">
        <v>0.26496598639455798</v>
      </c>
      <c r="Z330" s="13">
        <v>4.7121951219512202E-2</v>
      </c>
      <c r="AA330" s="13">
        <v>5.6668459999999997E-2</v>
      </c>
      <c r="AB330" s="13">
        <v>5.2596600000000002E-3</v>
      </c>
      <c r="AC330" s="13">
        <v>0.26942857142857102</v>
      </c>
      <c r="AD330" s="13">
        <v>4.39024390243902E-2</v>
      </c>
      <c r="AE330" s="13">
        <v>5.6668459999999997E-2</v>
      </c>
      <c r="AF330" s="13">
        <v>5.2596600000000002E-3</v>
      </c>
      <c r="AG330" s="13">
        <v>0.25102040816326499</v>
      </c>
      <c r="AH330" s="13">
        <v>4.6292682926829302E-2</v>
      </c>
      <c r="AI330" s="13">
        <v>5.6668459999999997E-2</v>
      </c>
      <c r="AJ330" s="13">
        <v>5.2596600000000002E-3</v>
      </c>
      <c r="AK330" s="13">
        <v>0.26468707482993198</v>
      </c>
      <c r="AL330" s="13">
        <v>4.1463414634146302E-2</v>
      </c>
      <c r="AM330" s="13">
        <v>5.6668459999999997E-2</v>
      </c>
      <c r="AN330" s="13">
        <v>5.2596600000000002E-3</v>
      </c>
      <c r="AO330" s="13">
        <v>0.23707482993197301</v>
      </c>
      <c r="AP330" s="13">
        <v>4.5365853658536598E-2</v>
      </c>
      <c r="AQ330" s="13">
        <v>5.6668459999999997E-2</v>
      </c>
      <c r="AR330" s="13">
        <v>5.2596600000000002E-3</v>
      </c>
      <c r="AS330" s="13">
        <v>0.25938775510204098</v>
      </c>
      <c r="AT330" s="13">
        <v>3.9024390243902397E-2</v>
      </c>
      <c r="AU330" s="13">
        <v>5.6668459999999997E-2</v>
      </c>
      <c r="AV330" s="13">
        <v>5.2596600000000002E-3</v>
      </c>
      <c r="AW330" s="13">
        <v>0.22312925170067999</v>
      </c>
      <c r="AX330" s="13">
        <v>4.3478260869565202E-2</v>
      </c>
      <c r="AY330" s="13" t="s">
        <v>3345</v>
      </c>
      <c r="AZ330" s="13">
        <v>0</v>
      </c>
      <c r="BA330" s="13">
        <v>0.24137931034482801</v>
      </c>
      <c r="BB330" s="13"/>
      <c r="BC330" s="13"/>
      <c r="BD330" s="13"/>
      <c r="BE330" s="13"/>
      <c r="BF330" s="13"/>
      <c r="BG330" s="13"/>
      <c r="BH330" s="13"/>
      <c r="BI330" s="13"/>
      <c r="BJ330" s="13"/>
      <c r="BK330" s="13"/>
      <c r="BL330" s="13"/>
      <c r="BM330" s="13"/>
      <c r="BN330" s="13"/>
      <c r="BO330" s="13"/>
      <c r="BP330" s="13"/>
      <c r="BQ330" s="13"/>
      <c r="BR330" s="13"/>
      <c r="BS330" s="13"/>
      <c r="BT330" s="13"/>
      <c r="BU330" s="13"/>
      <c r="BV330" s="13"/>
      <c r="BW330" s="13"/>
      <c r="BX330" s="13"/>
      <c r="BY330" s="13"/>
      <c r="BZ330" s="14">
        <f>+INDEX('Monthy Targets'!V:V,MATCH(FY2018_ALL_Targets!$B330,'Monthy Targets'!$B:$B,0))</f>
        <v>0</v>
      </c>
      <c r="CA330" s="14">
        <f>+INDEX('Monthy Targets'!W:W,MATCH(FY2018_ALL_Targets!$B330,'Monthy Targets'!$B:$B,0))</f>
        <v>0</v>
      </c>
      <c r="CB330" s="14">
        <f>+INDEX('Monthy Targets'!X:X,MATCH(FY2018_ALL_Targets!$B330,'Monthy Targets'!$B:$B,0))</f>
        <v>0</v>
      </c>
      <c r="CC330" s="14">
        <f>+INDEX('Monthy Targets'!Y:Y,MATCH(FY2018_ALL_Targets!$B330,'Monthy Targets'!$B:$B,0))</f>
        <v>0</v>
      </c>
      <c r="CD330" s="14">
        <f>+INDEX('Monthy Targets'!Z:Z,MATCH(FY2018_ALL_Targets!$B330,'Monthy Targets'!$B:$B,0))</f>
        <v>0</v>
      </c>
      <c r="CE330" s="14">
        <f>+INDEX('Monthy Targets'!AA:AA,MATCH(FY2018_ALL_Targets!$B330,'Monthy Targets'!$B:$B,0))</f>
        <v>0</v>
      </c>
      <c r="CF330" s="14">
        <f>+INDEX('Monthy Targets'!AB:AB,MATCH(FY2018_ALL_Targets!$B330,'Monthy Targets'!$B:$B,0))</f>
        <v>0</v>
      </c>
      <c r="CG330" s="14">
        <f>+INDEX('Monthy Targets'!AC:AC,MATCH(FY2018_ALL_Targets!$B330,'Monthy Targets'!$B:$B,0))</f>
        <v>0</v>
      </c>
      <c r="CH330" s="14">
        <f>+INDEX('Monthy Targets'!AD:AD,MATCH(FY2018_ALL_Targets!$B330,'Monthy Targets'!$B:$B,0))</f>
        <v>0</v>
      </c>
      <c r="CI330" s="14">
        <f>+INDEX('Monthy Targets'!AE:AE,MATCH(FY2018_ALL_Targets!$B330,'Monthy Targets'!$B:$B,0))</f>
        <v>0</v>
      </c>
      <c r="CJ330" s="14">
        <f>+INDEX('Monthy Targets'!AF:AF,MATCH(FY2018_ALL_Targets!$B330,'Monthy Targets'!$B:$B,0))</f>
        <v>0</v>
      </c>
      <c r="CK330" s="14">
        <f>+INDEX('Monthy Targets'!AG:AG,MATCH(FY2018_ALL_Targets!$B330,'Monthy Targets'!$B:$B,0))</f>
        <v>0</v>
      </c>
      <c r="CL330" s="14">
        <v>0.35</v>
      </c>
      <c r="CM330" s="14">
        <v>0.35</v>
      </c>
      <c r="CN330" s="14">
        <v>0.35</v>
      </c>
      <c r="CO330" s="14">
        <v>0.35</v>
      </c>
      <c r="DB330" s="14">
        <v>0.65</v>
      </c>
      <c r="DC330" s="14">
        <v>0.65</v>
      </c>
      <c r="DD330" s="14">
        <v>0.65</v>
      </c>
      <c r="DE330" s="14">
        <v>0.65</v>
      </c>
      <c r="DR330" s="14">
        <v>0.43</v>
      </c>
      <c r="DV330" s="12">
        <f t="shared" si="16"/>
        <v>0</v>
      </c>
      <c r="DW330" s="12">
        <f t="shared" si="17"/>
        <v>0</v>
      </c>
      <c r="DX330" s="12">
        <f t="shared" si="15"/>
        <v>0</v>
      </c>
    </row>
    <row r="331" spans="1:128" x14ac:dyDescent="0.25">
      <c r="A331" s="293">
        <v>4276</v>
      </c>
      <c r="B331" s="293">
        <v>675877</v>
      </c>
      <c r="C331" s="293">
        <v>1004871</v>
      </c>
      <c r="D331" s="14">
        <v>1326034190</v>
      </c>
      <c r="F331" s="27" t="s">
        <v>1293</v>
      </c>
      <c r="G331" s="12" t="s">
        <v>620</v>
      </c>
      <c r="H331" s="27" t="s">
        <v>620</v>
      </c>
      <c r="I331" s="12" t="s">
        <v>621</v>
      </c>
      <c r="J331" s="13">
        <v>2.7559055118110201E-2</v>
      </c>
      <c r="K331" s="13">
        <v>9.0277777777777804E-2</v>
      </c>
      <c r="L331" s="13">
        <v>0</v>
      </c>
      <c r="M331" s="13">
        <v>0.302752293577982</v>
      </c>
      <c r="N331" s="13">
        <v>3.3538610000000003E-2</v>
      </c>
      <c r="O331" s="13">
        <v>5.6668459999999997E-2</v>
      </c>
      <c r="P331" s="13">
        <v>5.2596600000000002E-3</v>
      </c>
      <c r="Q331" s="13">
        <v>0.16064707</v>
      </c>
      <c r="R331" s="13">
        <v>3.3538610000000003E-2</v>
      </c>
      <c r="S331" s="13">
        <v>8.8743055555555506E-2</v>
      </c>
      <c r="T331" s="13">
        <v>5.2596600000000002E-3</v>
      </c>
      <c r="U331" s="13">
        <v>0.29760550458715601</v>
      </c>
      <c r="V331" s="13">
        <v>3.3538610000000003E-2</v>
      </c>
      <c r="W331" s="13">
        <v>8.5763888888888903E-2</v>
      </c>
      <c r="X331" s="13">
        <v>5.2596600000000002E-3</v>
      </c>
      <c r="Y331" s="13">
        <v>0.28761467889908299</v>
      </c>
      <c r="Z331" s="13">
        <v>3.3538610000000003E-2</v>
      </c>
      <c r="AA331" s="13">
        <v>8.7208333333333304E-2</v>
      </c>
      <c r="AB331" s="13">
        <v>5.2596600000000002E-3</v>
      </c>
      <c r="AC331" s="13">
        <v>0.29245871559633002</v>
      </c>
      <c r="AD331" s="13">
        <v>3.3538610000000003E-2</v>
      </c>
      <c r="AE331" s="13">
        <v>8.1250000000000003E-2</v>
      </c>
      <c r="AF331" s="13">
        <v>5.2596600000000002E-3</v>
      </c>
      <c r="AG331" s="13">
        <v>0.27247706422018397</v>
      </c>
      <c r="AH331" s="13">
        <v>3.3538610000000003E-2</v>
      </c>
      <c r="AI331" s="13">
        <v>8.5673611111111103E-2</v>
      </c>
      <c r="AJ331" s="13">
        <v>5.2596600000000002E-3</v>
      </c>
      <c r="AK331" s="13">
        <v>0.28731192660550497</v>
      </c>
      <c r="AL331" s="13">
        <v>3.3538610000000003E-2</v>
      </c>
      <c r="AM331" s="13">
        <v>7.6736111111111102E-2</v>
      </c>
      <c r="AN331" s="13">
        <v>5.2596600000000002E-3</v>
      </c>
      <c r="AO331" s="13">
        <v>0.25733944954128402</v>
      </c>
      <c r="AP331" s="13">
        <v>3.3538610000000003E-2</v>
      </c>
      <c r="AQ331" s="13">
        <v>8.3958333333333302E-2</v>
      </c>
      <c r="AR331" s="13">
        <v>5.2596600000000002E-3</v>
      </c>
      <c r="AS331" s="13">
        <v>0.28155963302752302</v>
      </c>
      <c r="AT331" s="13">
        <v>3.3538610000000003E-2</v>
      </c>
      <c r="AU331" s="13">
        <v>7.2222222222222202E-2</v>
      </c>
      <c r="AV331" s="13">
        <v>5.2596600000000002E-3</v>
      </c>
      <c r="AW331" s="13">
        <v>0.242201834862385</v>
      </c>
      <c r="AX331" s="13">
        <v>0</v>
      </c>
      <c r="AY331" s="13">
        <v>6.6666666666666693E-2</v>
      </c>
      <c r="AZ331" s="13">
        <v>0</v>
      </c>
      <c r="BA331" s="13">
        <v>2.7777777777777801E-2</v>
      </c>
      <c r="BB331" s="13"/>
      <c r="BC331" s="13"/>
      <c r="BD331" s="13"/>
      <c r="BE331" s="13"/>
      <c r="BF331" s="13"/>
      <c r="BG331" s="13"/>
      <c r="BH331" s="13"/>
      <c r="BI331" s="13"/>
      <c r="BJ331" s="13"/>
      <c r="BK331" s="13"/>
      <c r="BL331" s="13"/>
      <c r="BM331" s="13"/>
      <c r="BN331" s="13"/>
      <c r="BO331" s="13"/>
      <c r="BP331" s="13"/>
      <c r="BQ331" s="13"/>
      <c r="BR331" s="13"/>
      <c r="BS331" s="13"/>
      <c r="BT331" s="13"/>
      <c r="BU331" s="13"/>
      <c r="BV331" s="13"/>
      <c r="BW331" s="13"/>
      <c r="BX331" s="13"/>
      <c r="BY331" s="13"/>
      <c r="BZ331" s="14">
        <f>+INDEX('Monthy Targets'!V:V,MATCH(FY2018_ALL_Targets!$B331,'Monthy Targets'!$B:$B,0))</f>
        <v>0</v>
      </c>
      <c r="CA331" s="14">
        <f>+INDEX('Monthy Targets'!W:W,MATCH(FY2018_ALL_Targets!$B331,'Monthy Targets'!$B:$B,0))</f>
        <v>0</v>
      </c>
      <c r="CB331" s="14">
        <f>+INDEX('Monthy Targets'!X:X,MATCH(FY2018_ALL_Targets!$B331,'Monthy Targets'!$B:$B,0))</f>
        <v>0</v>
      </c>
      <c r="CC331" s="14">
        <f>+INDEX('Monthy Targets'!Y:Y,MATCH(FY2018_ALL_Targets!$B331,'Monthy Targets'!$B:$B,0))</f>
        <v>0</v>
      </c>
      <c r="CD331" s="14">
        <f>+INDEX('Monthy Targets'!Z:Z,MATCH(FY2018_ALL_Targets!$B331,'Monthy Targets'!$B:$B,0))</f>
        <v>0</v>
      </c>
      <c r="CE331" s="14">
        <f>+INDEX('Monthy Targets'!AA:AA,MATCH(FY2018_ALL_Targets!$B331,'Monthy Targets'!$B:$B,0))</f>
        <v>0</v>
      </c>
      <c r="CF331" s="14">
        <f>+INDEX('Monthy Targets'!AB:AB,MATCH(FY2018_ALL_Targets!$B331,'Monthy Targets'!$B:$B,0))</f>
        <v>0</v>
      </c>
      <c r="CG331" s="14">
        <f>+INDEX('Monthy Targets'!AC:AC,MATCH(FY2018_ALL_Targets!$B331,'Monthy Targets'!$B:$B,0))</f>
        <v>0</v>
      </c>
      <c r="CH331" s="14">
        <f>+INDEX('Monthy Targets'!AD:AD,MATCH(FY2018_ALL_Targets!$B331,'Monthy Targets'!$B:$B,0))</f>
        <v>0</v>
      </c>
      <c r="CI331" s="14">
        <f>+INDEX('Monthy Targets'!AE:AE,MATCH(FY2018_ALL_Targets!$B331,'Monthy Targets'!$B:$B,0))</f>
        <v>0</v>
      </c>
      <c r="CJ331" s="14">
        <f>+INDEX('Monthy Targets'!AF:AF,MATCH(FY2018_ALL_Targets!$B331,'Monthy Targets'!$B:$B,0))</f>
        <v>0</v>
      </c>
      <c r="CK331" s="14">
        <f>+INDEX('Monthy Targets'!AG:AG,MATCH(FY2018_ALL_Targets!$B331,'Monthy Targets'!$B:$B,0))</f>
        <v>0</v>
      </c>
      <c r="CL331" s="14">
        <v>0.5</v>
      </c>
      <c r="CM331" s="14">
        <v>0.5</v>
      </c>
      <c r="CN331" s="14">
        <v>0.5</v>
      </c>
      <c r="CO331" s="14">
        <v>0.5</v>
      </c>
      <c r="DB331" s="14">
        <v>0.93</v>
      </c>
      <c r="DC331" s="14">
        <v>0.93</v>
      </c>
      <c r="DD331" s="14">
        <v>0.93</v>
      </c>
      <c r="DE331" s="14">
        <v>0.93</v>
      </c>
      <c r="DR331" s="14">
        <v>0.61</v>
      </c>
      <c r="DV331" s="12">
        <f t="shared" si="16"/>
        <v>0</v>
      </c>
      <c r="DW331" s="12">
        <f t="shared" si="17"/>
        <v>0</v>
      </c>
      <c r="DX331" s="12">
        <f t="shared" si="15"/>
        <v>0</v>
      </c>
    </row>
    <row r="332" spans="1:128" x14ac:dyDescent="0.25">
      <c r="A332" s="293">
        <v>5158</v>
      </c>
      <c r="B332" s="293">
        <v>675879</v>
      </c>
      <c r="C332" s="293">
        <v>1014736</v>
      </c>
      <c r="D332" s="14">
        <v>1497712111</v>
      </c>
      <c r="F332" s="27" t="s">
        <v>1298</v>
      </c>
      <c r="G332" s="12" t="s">
        <v>989</v>
      </c>
      <c r="H332" s="27" t="s">
        <v>1460</v>
      </c>
      <c r="I332" s="12" t="s">
        <v>990</v>
      </c>
      <c r="J332" s="13">
        <v>1.7467248908296901E-2</v>
      </c>
      <c r="K332" s="13">
        <v>2.7777777777777801E-2</v>
      </c>
      <c r="L332" s="13">
        <v>0</v>
      </c>
      <c r="M332" s="13">
        <v>0.248826291079812</v>
      </c>
      <c r="N332" s="13">
        <v>3.3538610000000003E-2</v>
      </c>
      <c r="O332" s="13">
        <v>5.6668459999999997E-2</v>
      </c>
      <c r="P332" s="13">
        <v>5.2596600000000002E-3</v>
      </c>
      <c r="Q332" s="13">
        <v>0.16064707</v>
      </c>
      <c r="R332" s="13">
        <v>3.3538610000000003E-2</v>
      </c>
      <c r="S332" s="13">
        <v>5.6668459999999997E-2</v>
      </c>
      <c r="T332" s="13">
        <v>5.2596600000000002E-3</v>
      </c>
      <c r="U332" s="13">
        <v>0.244596244131455</v>
      </c>
      <c r="V332" s="13">
        <v>3.3538610000000003E-2</v>
      </c>
      <c r="W332" s="13">
        <v>5.6668459999999997E-2</v>
      </c>
      <c r="X332" s="13">
        <v>5.2596600000000002E-3</v>
      </c>
      <c r="Y332" s="13">
        <v>0.23638497652582199</v>
      </c>
      <c r="Z332" s="13">
        <v>3.3538610000000003E-2</v>
      </c>
      <c r="AA332" s="13">
        <v>5.6668459999999997E-2</v>
      </c>
      <c r="AB332" s="13">
        <v>5.2596600000000002E-3</v>
      </c>
      <c r="AC332" s="13">
        <v>0.24036619718309901</v>
      </c>
      <c r="AD332" s="13">
        <v>3.3538610000000003E-2</v>
      </c>
      <c r="AE332" s="13">
        <v>5.6668459999999997E-2</v>
      </c>
      <c r="AF332" s="13">
        <v>5.2596600000000002E-3</v>
      </c>
      <c r="AG332" s="13">
        <v>0.22394366197183099</v>
      </c>
      <c r="AH332" s="13">
        <v>3.3538610000000003E-2</v>
      </c>
      <c r="AI332" s="13">
        <v>5.6668459999999997E-2</v>
      </c>
      <c r="AJ332" s="13">
        <v>5.2596600000000002E-3</v>
      </c>
      <c r="AK332" s="13">
        <v>0.23613615023474199</v>
      </c>
      <c r="AL332" s="13">
        <v>3.3538610000000003E-2</v>
      </c>
      <c r="AM332" s="13">
        <v>5.6668459999999997E-2</v>
      </c>
      <c r="AN332" s="13">
        <v>5.2596600000000002E-3</v>
      </c>
      <c r="AO332" s="13">
        <v>0.21150234741783999</v>
      </c>
      <c r="AP332" s="13">
        <v>3.3538610000000003E-2</v>
      </c>
      <c r="AQ332" s="13">
        <v>5.6668459999999997E-2</v>
      </c>
      <c r="AR332" s="13">
        <v>5.2596600000000002E-3</v>
      </c>
      <c r="AS332" s="13">
        <v>0.231408450704225</v>
      </c>
      <c r="AT332" s="13">
        <v>3.3538610000000003E-2</v>
      </c>
      <c r="AU332" s="13">
        <v>5.6668459999999997E-2</v>
      </c>
      <c r="AV332" s="13">
        <v>5.2596600000000002E-3</v>
      </c>
      <c r="AW332" s="13">
        <v>0.19906103286384999</v>
      </c>
      <c r="AX332" s="13">
        <v>1.72413793103448E-2</v>
      </c>
      <c r="AY332" s="13">
        <v>3.6363636363636397E-2</v>
      </c>
      <c r="AZ332" s="13">
        <v>0</v>
      </c>
      <c r="BA332" s="13">
        <v>5.6603773584905703E-2</v>
      </c>
      <c r="BB332" s="13"/>
      <c r="BC332" s="13"/>
      <c r="BD332" s="13"/>
      <c r="BE332" s="13"/>
      <c r="BF332" s="13"/>
      <c r="BG332" s="13"/>
      <c r="BH332" s="13"/>
      <c r="BI332" s="13"/>
      <c r="BJ332" s="13"/>
      <c r="BK332" s="13"/>
      <c r="BL332" s="13"/>
      <c r="BM332" s="13"/>
      <c r="BN332" s="13"/>
      <c r="BO332" s="13"/>
      <c r="BP332" s="13"/>
      <c r="BQ332" s="13"/>
      <c r="BR332" s="13"/>
      <c r="BS332" s="13"/>
      <c r="BT332" s="13"/>
      <c r="BU332" s="13"/>
      <c r="BV332" s="13"/>
      <c r="BW332" s="13"/>
      <c r="BX332" s="13"/>
      <c r="BY332" s="13"/>
      <c r="BZ332" s="14">
        <f>+INDEX('Monthy Targets'!V:V,MATCH(FY2018_ALL_Targets!$B332,'Monthy Targets'!$B:$B,0))</f>
        <v>0</v>
      </c>
      <c r="CA332" s="14">
        <f>+INDEX('Monthy Targets'!W:W,MATCH(FY2018_ALL_Targets!$B332,'Monthy Targets'!$B:$B,0))</f>
        <v>0</v>
      </c>
      <c r="CB332" s="14">
        <f>+INDEX('Monthy Targets'!X:X,MATCH(FY2018_ALL_Targets!$B332,'Monthy Targets'!$B:$B,0))</f>
        <v>0</v>
      </c>
      <c r="CC332" s="14">
        <f>+INDEX('Monthy Targets'!Y:Y,MATCH(FY2018_ALL_Targets!$B332,'Monthy Targets'!$B:$B,0))</f>
        <v>0</v>
      </c>
      <c r="CD332" s="14">
        <f>+INDEX('Monthy Targets'!Z:Z,MATCH(FY2018_ALL_Targets!$B332,'Monthy Targets'!$B:$B,0))</f>
        <v>0</v>
      </c>
      <c r="CE332" s="14">
        <f>+INDEX('Monthy Targets'!AA:AA,MATCH(FY2018_ALL_Targets!$B332,'Monthy Targets'!$B:$B,0))</f>
        <v>0</v>
      </c>
      <c r="CF332" s="14">
        <f>+INDEX('Monthy Targets'!AB:AB,MATCH(FY2018_ALL_Targets!$B332,'Monthy Targets'!$B:$B,0))</f>
        <v>0</v>
      </c>
      <c r="CG332" s="14">
        <f>+INDEX('Monthy Targets'!AC:AC,MATCH(FY2018_ALL_Targets!$B332,'Monthy Targets'!$B:$B,0))</f>
        <v>0</v>
      </c>
      <c r="CH332" s="14">
        <f>+INDEX('Monthy Targets'!AD:AD,MATCH(FY2018_ALL_Targets!$B332,'Monthy Targets'!$B:$B,0))</f>
        <v>0</v>
      </c>
      <c r="CI332" s="14">
        <f>+INDEX('Monthy Targets'!AE:AE,MATCH(FY2018_ALL_Targets!$B332,'Monthy Targets'!$B:$B,0))</f>
        <v>0</v>
      </c>
      <c r="CJ332" s="14">
        <f>+INDEX('Monthy Targets'!AF:AF,MATCH(FY2018_ALL_Targets!$B332,'Monthy Targets'!$B:$B,0))</f>
        <v>0</v>
      </c>
      <c r="CK332" s="14">
        <f>+INDEX('Monthy Targets'!AG:AG,MATCH(FY2018_ALL_Targets!$B332,'Monthy Targets'!$B:$B,0))</f>
        <v>0</v>
      </c>
      <c r="CL332" s="14">
        <v>0.39</v>
      </c>
      <c r="CM332" s="14">
        <v>0.39</v>
      </c>
      <c r="CN332" s="14">
        <v>0.39</v>
      </c>
      <c r="CO332" s="14">
        <v>0.39</v>
      </c>
      <c r="DB332" s="14">
        <v>0.72</v>
      </c>
      <c r="DC332" s="14">
        <v>0.72</v>
      </c>
      <c r="DD332" s="14">
        <v>0.72</v>
      </c>
      <c r="DE332" s="14">
        <v>0.72</v>
      </c>
      <c r="DR332" s="14">
        <v>0.47</v>
      </c>
      <c r="DV332" s="12">
        <f t="shared" si="16"/>
        <v>0</v>
      </c>
      <c r="DW332" s="12">
        <f t="shared" si="17"/>
        <v>0</v>
      </c>
      <c r="DX332" s="12">
        <f t="shared" si="15"/>
        <v>0</v>
      </c>
    </row>
    <row r="333" spans="1:128" x14ac:dyDescent="0.25">
      <c r="A333" s="293">
        <v>4889</v>
      </c>
      <c r="B333" s="293">
        <v>675880</v>
      </c>
      <c r="C333" s="293">
        <v>488901</v>
      </c>
      <c r="D333" s="14">
        <v>1598768681</v>
      </c>
      <c r="F333" s="27" t="s">
        <v>1258</v>
      </c>
      <c r="G333" s="12" t="s">
        <v>865</v>
      </c>
      <c r="H333" s="27" t="s">
        <v>865</v>
      </c>
      <c r="I333" s="12" t="s">
        <v>866</v>
      </c>
      <c r="J333" s="13">
        <v>4.8951048951049E-2</v>
      </c>
      <c r="K333" s="13">
        <v>7.8125E-2</v>
      </c>
      <c r="L333" s="13">
        <v>0</v>
      </c>
      <c r="M333" s="13">
        <v>0.26271186440678002</v>
      </c>
      <c r="N333" s="13">
        <v>3.3538610000000003E-2</v>
      </c>
      <c r="O333" s="13">
        <v>5.6668459999999997E-2</v>
      </c>
      <c r="P333" s="13">
        <v>5.2596600000000002E-3</v>
      </c>
      <c r="Q333" s="13">
        <v>0.16064707</v>
      </c>
      <c r="R333" s="13">
        <v>4.8118881118881102E-2</v>
      </c>
      <c r="S333" s="13">
        <v>7.6796875000000001E-2</v>
      </c>
      <c r="T333" s="13">
        <v>5.2596600000000002E-3</v>
      </c>
      <c r="U333" s="13">
        <v>0.258245762711864</v>
      </c>
      <c r="V333" s="13">
        <v>4.65034965034965E-2</v>
      </c>
      <c r="W333" s="13">
        <v>7.421875E-2</v>
      </c>
      <c r="X333" s="13">
        <v>5.2596600000000002E-3</v>
      </c>
      <c r="Y333" s="13">
        <v>0.24957627118644099</v>
      </c>
      <c r="Z333" s="13">
        <v>4.72867132867133E-2</v>
      </c>
      <c r="AA333" s="13">
        <v>7.5468750000000001E-2</v>
      </c>
      <c r="AB333" s="13">
        <v>5.2596600000000002E-3</v>
      </c>
      <c r="AC333" s="13">
        <v>0.25377966101694899</v>
      </c>
      <c r="AD333" s="13">
        <v>4.4055944055944103E-2</v>
      </c>
      <c r="AE333" s="13">
        <v>7.03125E-2</v>
      </c>
      <c r="AF333" s="13">
        <v>5.2596600000000002E-3</v>
      </c>
      <c r="AG333" s="13">
        <v>0.23644067796610199</v>
      </c>
      <c r="AH333" s="13">
        <v>4.6454545454545498E-2</v>
      </c>
      <c r="AI333" s="13">
        <v>7.4140625000000002E-2</v>
      </c>
      <c r="AJ333" s="13">
        <v>5.2596600000000002E-3</v>
      </c>
      <c r="AK333" s="13">
        <v>0.249313559322034</v>
      </c>
      <c r="AL333" s="13">
        <v>4.1608391608391603E-2</v>
      </c>
      <c r="AM333" s="13">
        <v>6.640625E-2</v>
      </c>
      <c r="AN333" s="13">
        <v>5.2596600000000002E-3</v>
      </c>
      <c r="AO333" s="13">
        <v>0.22330508474576299</v>
      </c>
      <c r="AP333" s="13">
        <v>4.5524475524475499E-2</v>
      </c>
      <c r="AQ333" s="13">
        <v>7.2656250000000006E-2</v>
      </c>
      <c r="AR333" s="13">
        <v>5.2596600000000002E-3</v>
      </c>
      <c r="AS333" s="13">
        <v>0.24432203389830501</v>
      </c>
      <c r="AT333" s="13">
        <v>3.9160839160839199E-2</v>
      </c>
      <c r="AU333" s="13">
        <v>6.25E-2</v>
      </c>
      <c r="AV333" s="13">
        <v>5.2596600000000002E-3</v>
      </c>
      <c r="AW333" s="13">
        <v>0.210169491525424</v>
      </c>
      <c r="AX333" s="13">
        <v>0</v>
      </c>
      <c r="AY333" s="13" t="s">
        <v>3345</v>
      </c>
      <c r="AZ333" s="13">
        <v>0</v>
      </c>
      <c r="BA333" s="13">
        <v>0.2</v>
      </c>
      <c r="BB333" s="13"/>
      <c r="BC333" s="13"/>
      <c r="BD333" s="13"/>
      <c r="BE333" s="13"/>
      <c r="BF333" s="13"/>
      <c r="BG333" s="13"/>
      <c r="BH333" s="13"/>
      <c r="BI333" s="13"/>
      <c r="BJ333" s="13"/>
      <c r="BK333" s="13"/>
      <c r="BL333" s="13"/>
      <c r="BM333" s="13"/>
      <c r="BN333" s="13"/>
      <c r="BO333" s="13"/>
      <c r="BP333" s="13"/>
      <c r="BQ333" s="13"/>
      <c r="BR333" s="13"/>
      <c r="BS333" s="13"/>
      <c r="BT333" s="13"/>
      <c r="BU333" s="13"/>
      <c r="BV333" s="13"/>
      <c r="BW333" s="13"/>
      <c r="BX333" s="13"/>
      <c r="BY333" s="13"/>
      <c r="BZ333" s="14">
        <f>+INDEX('Monthy Targets'!V:V,MATCH(FY2018_ALL_Targets!$B333,'Monthy Targets'!$B:$B,0))</f>
        <v>0</v>
      </c>
      <c r="CA333" s="14">
        <f>+INDEX('Monthy Targets'!W:W,MATCH(FY2018_ALL_Targets!$B333,'Monthy Targets'!$B:$B,0))</f>
        <v>0</v>
      </c>
      <c r="CB333" s="14">
        <f>+INDEX('Monthy Targets'!X:X,MATCH(FY2018_ALL_Targets!$B333,'Monthy Targets'!$B:$B,0))</f>
        <v>0</v>
      </c>
      <c r="CC333" s="14">
        <f>+INDEX('Monthy Targets'!Y:Y,MATCH(FY2018_ALL_Targets!$B333,'Monthy Targets'!$B:$B,0))</f>
        <v>0</v>
      </c>
      <c r="CD333" s="14">
        <f>+INDEX('Monthy Targets'!Z:Z,MATCH(FY2018_ALL_Targets!$B333,'Monthy Targets'!$B:$B,0))</f>
        <v>0</v>
      </c>
      <c r="CE333" s="14">
        <f>+INDEX('Monthy Targets'!AA:AA,MATCH(FY2018_ALL_Targets!$B333,'Monthy Targets'!$B:$B,0))</f>
        <v>0</v>
      </c>
      <c r="CF333" s="14">
        <f>+INDEX('Monthy Targets'!AB:AB,MATCH(FY2018_ALL_Targets!$B333,'Monthy Targets'!$B:$B,0))</f>
        <v>0</v>
      </c>
      <c r="CG333" s="14">
        <f>+INDEX('Monthy Targets'!AC:AC,MATCH(FY2018_ALL_Targets!$B333,'Monthy Targets'!$B:$B,0))</f>
        <v>0</v>
      </c>
      <c r="CH333" s="14">
        <f>+INDEX('Monthy Targets'!AD:AD,MATCH(FY2018_ALL_Targets!$B333,'Monthy Targets'!$B:$B,0))</f>
        <v>0</v>
      </c>
      <c r="CI333" s="14">
        <f>+INDEX('Monthy Targets'!AE:AE,MATCH(FY2018_ALL_Targets!$B333,'Monthy Targets'!$B:$B,0))</f>
        <v>0</v>
      </c>
      <c r="CJ333" s="14">
        <f>+INDEX('Monthy Targets'!AF:AF,MATCH(FY2018_ALL_Targets!$B333,'Monthy Targets'!$B:$B,0))</f>
        <v>0</v>
      </c>
      <c r="CK333" s="14">
        <f>+INDEX('Monthy Targets'!AG:AG,MATCH(FY2018_ALL_Targets!$B333,'Monthy Targets'!$B:$B,0))</f>
        <v>0</v>
      </c>
      <c r="CL333" s="14">
        <v>0.22</v>
      </c>
      <c r="CM333" s="14">
        <v>0</v>
      </c>
      <c r="CN333" s="14">
        <v>0.22</v>
      </c>
      <c r="CO333" s="14">
        <v>0.22</v>
      </c>
      <c r="DB333" s="14">
        <v>0.42</v>
      </c>
      <c r="DC333" s="14">
        <v>0</v>
      </c>
      <c r="DD333" s="14">
        <v>0.42</v>
      </c>
      <c r="DE333" s="14">
        <v>0.42</v>
      </c>
      <c r="DR333" s="14">
        <v>0.2</v>
      </c>
      <c r="DV333" s="12">
        <f t="shared" si="16"/>
        <v>0</v>
      </c>
      <c r="DW333" s="12">
        <f t="shared" si="17"/>
        <v>0</v>
      </c>
      <c r="DX333" s="12">
        <f t="shared" si="15"/>
        <v>0</v>
      </c>
    </row>
    <row r="334" spans="1:128" x14ac:dyDescent="0.25">
      <c r="A334" s="293">
        <v>5076</v>
      </c>
      <c r="B334" s="293">
        <v>675883</v>
      </c>
      <c r="C334" s="293">
        <v>1017865</v>
      </c>
      <c r="D334" s="14">
        <v>1952637316</v>
      </c>
      <c r="F334" s="27" t="s">
        <v>1267</v>
      </c>
      <c r="G334" s="12" t="s">
        <v>940</v>
      </c>
      <c r="H334" s="27" t="s">
        <v>1482</v>
      </c>
      <c r="I334" s="12" t="s">
        <v>941</v>
      </c>
      <c r="J334" s="13">
        <v>9.2592592592592605E-3</v>
      </c>
      <c r="K334" s="13">
        <v>4.49438202247191E-2</v>
      </c>
      <c r="L334" s="13">
        <v>0</v>
      </c>
      <c r="M334" s="13">
        <v>0.14007782101167299</v>
      </c>
      <c r="N334" s="13">
        <v>3.3538610000000003E-2</v>
      </c>
      <c r="O334" s="13">
        <v>5.6668459999999997E-2</v>
      </c>
      <c r="P334" s="13">
        <v>5.2596600000000002E-3</v>
      </c>
      <c r="Q334" s="13">
        <v>0.16064707</v>
      </c>
      <c r="R334" s="13">
        <v>3.3538610000000003E-2</v>
      </c>
      <c r="S334" s="13">
        <v>5.6668459999999997E-2</v>
      </c>
      <c r="T334" s="13">
        <v>5.2596600000000002E-3</v>
      </c>
      <c r="U334" s="13">
        <v>0.16064707</v>
      </c>
      <c r="V334" s="13">
        <v>3.3538610000000003E-2</v>
      </c>
      <c r="W334" s="13">
        <v>5.6668459999999997E-2</v>
      </c>
      <c r="X334" s="13">
        <v>5.2596600000000002E-3</v>
      </c>
      <c r="Y334" s="13">
        <v>0.16064707</v>
      </c>
      <c r="Z334" s="13">
        <v>3.3538610000000003E-2</v>
      </c>
      <c r="AA334" s="13">
        <v>5.6668459999999997E-2</v>
      </c>
      <c r="AB334" s="13">
        <v>5.2596600000000002E-3</v>
      </c>
      <c r="AC334" s="13">
        <v>0.16064707</v>
      </c>
      <c r="AD334" s="13">
        <v>3.3538610000000003E-2</v>
      </c>
      <c r="AE334" s="13">
        <v>5.6668459999999997E-2</v>
      </c>
      <c r="AF334" s="13">
        <v>5.2596600000000002E-3</v>
      </c>
      <c r="AG334" s="13">
        <v>0.16064707</v>
      </c>
      <c r="AH334" s="13">
        <v>3.3538610000000003E-2</v>
      </c>
      <c r="AI334" s="13">
        <v>5.6668459999999997E-2</v>
      </c>
      <c r="AJ334" s="13">
        <v>5.2596600000000002E-3</v>
      </c>
      <c r="AK334" s="13">
        <v>0.16064707</v>
      </c>
      <c r="AL334" s="13">
        <v>3.3538610000000003E-2</v>
      </c>
      <c r="AM334" s="13">
        <v>5.6668459999999997E-2</v>
      </c>
      <c r="AN334" s="13">
        <v>5.2596600000000002E-3</v>
      </c>
      <c r="AO334" s="13">
        <v>0.16064707</v>
      </c>
      <c r="AP334" s="13">
        <v>3.3538610000000003E-2</v>
      </c>
      <c r="AQ334" s="13">
        <v>5.6668459999999997E-2</v>
      </c>
      <c r="AR334" s="13">
        <v>5.2596600000000002E-3</v>
      </c>
      <c r="AS334" s="13">
        <v>0.16064707</v>
      </c>
      <c r="AT334" s="13">
        <v>3.3538610000000003E-2</v>
      </c>
      <c r="AU334" s="13">
        <v>5.6668459999999997E-2</v>
      </c>
      <c r="AV334" s="13">
        <v>5.2596600000000002E-3</v>
      </c>
      <c r="AW334" s="13">
        <v>0.16064707</v>
      </c>
      <c r="AX334" s="13">
        <v>6.02409638554217E-2</v>
      </c>
      <c r="AY334" s="13">
        <v>4.3478260869565202E-2</v>
      </c>
      <c r="AZ334" s="13">
        <v>0</v>
      </c>
      <c r="BA334" s="13">
        <v>0.119402985074627</v>
      </c>
      <c r="BB334" s="13"/>
      <c r="BC334" s="13"/>
      <c r="BD334" s="13"/>
      <c r="BE334" s="13"/>
      <c r="BF334" s="13"/>
      <c r="BG334" s="13"/>
      <c r="BH334" s="13"/>
      <c r="BI334" s="13"/>
      <c r="BJ334" s="13"/>
      <c r="BK334" s="13"/>
      <c r="BL334" s="13"/>
      <c r="BM334" s="13"/>
      <c r="BN334" s="13"/>
      <c r="BO334" s="13"/>
      <c r="BP334" s="13"/>
      <c r="BQ334" s="13"/>
      <c r="BR334" s="13"/>
      <c r="BS334" s="13"/>
      <c r="BT334" s="13"/>
      <c r="BU334" s="13"/>
      <c r="BV334" s="13"/>
      <c r="BW334" s="13"/>
      <c r="BX334" s="13"/>
      <c r="BY334" s="13"/>
      <c r="BZ334" s="14">
        <f>+INDEX('Monthy Targets'!V:V,MATCH(FY2018_ALL_Targets!$B334,'Monthy Targets'!$B:$B,0))</f>
        <v>0</v>
      </c>
      <c r="CA334" s="14">
        <f>+INDEX('Monthy Targets'!W:W,MATCH(FY2018_ALL_Targets!$B334,'Monthy Targets'!$B:$B,0))</f>
        <v>0</v>
      </c>
      <c r="CB334" s="14">
        <f>+INDEX('Monthy Targets'!X:X,MATCH(FY2018_ALL_Targets!$B334,'Monthy Targets'!$B:$B,0))</f>
        <v>0</v>
      </c>
      <c r="CC334" s="14">
        <f>+INDEX('Monthy Targets'!Y:Y,MATCH(FY2018_ALL_Targets!$B334,'Monthy Targets'!$B:$B,0))</f>
        <v>0</v>
      </c>
      <c r="CD334" s="14">
        <f>+INDEX('Monthy Targets'!Z:Z,MATCH(FY2018_ALL_Targets!$B334,'Monthy Targets'!$B:$B,0))</f>
        <v>0</v>
      </c>
      <c r="CE334" s="14">
        <f>+INDEX('Monthy Targets'!AA:AA,MATCH(FY2018_ALL_Targets!$B334,'Monthy Targets'!$B:$B,0))</f>
        <v>0</v>
      </c>
      <c r="CF334" s="14">
        <f>+INDEX('Monthy Targets'!AB:AB,MATCH(FY2018_ALL_Targets!$B334,'Monthy Targets'!$B:$B,0))</f>
        <v>0</v>
      </c>
      <c r="CG334" s="14">
        <f>+INDEX('Monthy Targets'!AC:AC,MATCH(FY2018_ALL_Targets!$B334,'Monthy Targets'!$B:$B,0))</f>
        <v>0</v>
      </c>
      <c r="CH334" s="14">
        <f>+INDEX('Monthy Targets'!AD:AD,MATCH(FY2018_ALL_Targets!$B334,'Monthy Targets'!$B:$B,0))</f>
        <v>0</v>
      </c>
      <c r="CI334" s="14">
        <f>+INDEX('Monthy Targets'!AE:AE,MATCH(FY2018_ALL_Targets!$B334,'Monthy Targets'!$B:$B,0))</f>
        <v>0</v>
      </c>
      <c r="CJ334" s="14">
        <f>+INDEX('Monthy Targets'!AF:AF,MATCH(FY2018_ALL_Targets!$B334,'Monthy Targets'!$B:$B,0))</f>
        <v>0</v>
      </c>
      <c r="CK334" s="14">
        <f>+INDEX('Monthy Targets'!AG:AG,MATCH(FY2018_ALL_Targets!$B334,'Monthy Targets'!$B:$B,0))</f>
        <v>0</v>
      </c>
      <c r="CL334" s="14">
        <v>0</v>
      </c>
      <c r="CM334" s="14">
        <v>0.9</v>
      </c>
      <c r="CN334" s="14">
        <v>0.9</v>
      </c>
      <c r="CO334" s="14">
        <v>0.9</v>
      </c>
      <c r="DB334" s="14">
        <v>0</v>
      </c>
      <c r="DC334" s="14">
        <v>1.68</v>
      </c>
      <c r="DD334" s="14">
        <v>1.68</v>
      </c>
      <c r="DE334" s="14">
        <v>1.68</v>
      </c>
      <c r="DR334" s="14">
        <v>0.83</v>
      </c>
      <c r="DV334" s="12">
        <f t="shared" si="16"/>
        <v>0</v>
      </c>
      <c r="DW334" s="12">
        <f t="shared" si="17"/>
        <v>0</v>
      </c>
      <c r="DX334" s="12">
        <f t="shared" si="15"/>
        <v>0</v>
      </c>
    </row>
    <row r="335" spans="1:128" x14ac:dyDescent="0.25">
      <c r="A335" s="293">
        <v>5396</v>
      </c>
      <c r="B335" s="293">
        <v>675885</v>
      </c>
      <c r="C335" s="293">
        <v>1025829</v>
      </c>
      <c r="D335" s="14">
        <v>1548687171</v>
      </c>
      <c r="F335" s="27" t="s">
        <v>1274</v>
      </c>
      <c r="G335" s="12" t="s">
        <v>1145</v>
      </c>
      <c r="H335" s="27" t="s">
        <v>1275</v>
      </c>
      <c r="I335" s="12" t="s">
        <v>1146</v>
      </c>
      <c r="J335" s="13">
        <v>1.7064846416382298E-2</v>
      </c>
      <c r="K335" s="13">
        <v>2.80373831775701E-2</v>
      </c>
      <c r="L335" s="13">
        <v>0</v>
      </c>
      <c r="M335" s="13">
        <v>0.14236111111111099</v>
      </c>
      <c r="N335" s="13">
        <v>3.3538610000000003E-2</v>
      </c>
      <c r="O335" s="13">
        <v>5.6668459999999997E-2</v>
      </c>
      <c r="P335" s="13">
        <v>5.2596600000000002E-3</v>
      </c>
      <c r="Q335" s="13">
        <v>0.16064707</v>
      </c>
      <c r="R335" s="13">
        <v>3.3538610000000003E-2</v>
      </c>
      <c r="S335" s="13">
        <v>5.6668459999999997E-2</v>
      </c>
      <c r="T335" s="13">
        <v>5.2596600000000002E-3</v>
      </c>
      <c r="U335" s="13">
        <v>0.16064707</v>
      </c>
      <c r="V335" s="13">
        <v>3.3538610000000003E-2</v>
      </c>
      <c r="W335" s="13">
        <v>5.6668459999999997E-2</v>
      </c>
      <c r="X335" s="13">
        <v>5.2596600000000002E-3</v>
      </c>
      <c r="Y335" s="13">
        <v>0.16064707</v>
      </c>
      <c r="Z335" s="13">
        <v>3.3538610000000003E-2</v>
      </c>
      <c r="AA335" s="13">
        <v>5.6668459999999997E-2</v>
      </c>
      <c r="AB335" s="13">
        <v>5.2596600000000002E-3</v>
      </c>
      <c r="AC335" s="13">
        <v>0.16064707</v>
      </c>
      <c r="AD335" s="13">
        <v>3.3538610000000003E-2</v>
      </c>
      <c r="AE335" s="13">
        <v>5.6668459999999997E-2</v>
      </c>
      <c r="AF335" s="13">
        <v>5.2596600000000002E-3</v>
      </c>
      <c r="AG335" s="13">
        <v>0.16064707</v>
      </c>
      <c r="AH335" s="13">
        <v>3.3538610000000003E-2</v>
      </c>
      <c r="AI335" s="13">
        <v>5.6668459999999997E-2</v>
      </c>
      <c r="AJ335" s="13">
        <v>5.2596600000000002E-3</v>
      </c>
      <c r="AK335" s="13">
        <v>0.16064707</v>
      </c>
      <c r="AL335" s="13">
        <v>3.3538610000000003E-2</v>
      </c>
      <c r="AM335" s="13">
        <v>5.6668459999999997E-2</v>
      </c>
      <c r="AN335" s="13">
        <v>5.2596600000000002E-3</v>
      </c>
      <c r="AO335" s="13">
        <v>0.16064707</v>
      </c>
      <c r="AP335" s="13">
        <v>3.3538610000000003E-2</v>
      </c>
      <c r="AQ335" s="13">
        <v>5.6668459999999997E-2</v>
      </c>
      <c r="AR335" s="13">
        <v>5.2596600000000002E-3</v>
      </c>
      <c r="AS335" s="13">
        <v>0.16064707</v>
      </c>
      <c r="AT335" s="13">
        <v>3.3538610000000003E-2</v>
      </c>
      <c r="AU335" s="13">
        <v>5.6668459999999997E-2</v>
      </c>
      <c r="AV335" s="13">
        <v>5.2596600000000002E-3</v>
      </c>
      <c r="AW335" s="13">
        <v>0.16064707</v>
      </c>
      <c r="AX335" s="13">
        <v>5.0632911392405097E-2</v>
      </c>
      <c r="AY335" s="13">
        <v>0</v>
      </c>
      <c r="AZ335" s="13">
        <v>0</v>
      </c>
      <c r="BA335" s="13">
        <v>8.8607594936708903E-2</v>
      </c>
      <c r="BB335" s="13"/>
      <c r="BC335" s="13"/>
      <c r="BD335" s="13"/>
      <c r="BE335" s="13"/>
      <c r="BF335" s="13"/>
      <c r="BG335" s="13"/>
      <c r="BH335" s="13"/>
      <c r="BI335" s="13"/>
      <c r="BJ335" s="13"/>
      <c r="BK335" s="13"/>
      <c r="BL335" s="13"/>
      <c r="BM335" s="13"/>
      <c r="BN335" s="13"/>
      <c r="BO335" s="13"/>
      <c r="BP335" s="13"/>
      <c r="BQ335" s="13"/>
      <c r="BR335" s="13"/>
      <c r="BS335" s="13"/>
      <c r="BT335" s="13"/>
      <c r="BU335" s="13"/>
      <c r="BV335" s="13"/>
      <c r="BW335" s="13"/>
      <c r="BX335" s="13"/>
      <c r="BY335" s="13"/>
      <c r="BZ335" s="14">
        <f>+INDEX('Monthy Targets'!V:V,MATCH(FY2018_ALL_Targets!$B335,'Monthy Targets'!$B:$B,0))</f>
        <v>7.38</v>
      </c>
      <c r="CA335" s="14">
        <f>+INDEX('Monthy Targets'!W:W,MATCH(FY2018_ALL_Targets!$B335,'Monthy Targets'!$B:$B,0))</f>
        <v>7.38</v>
      </c>
      <c r="CB335" s="14">
        <f>+INDEX('Monthy Targets'!X:X,MATCH(FY2018_ALL_Targets!$B335,'Monthy Targets'!$B:$B,0))</f>
        <v>7.38</v>
      </c>
      <c r="CC335" s="14">
        <f>+INDEX('Monthy Targets'!Y:Y,MATCH(FY2018_ALL_Targets!$B335,'Monthy Targets'!$B:$B,0))</f>
        <v>7.38</v>
      </c>
      <c r="CD335" s="14">
        <f>+INDEX('Monthy Targets'!Z:Z,MATCH(FY2018_ALL_Targets!$B335,'Monthy Targets'!$B:$B,0))</f>
        <v>7.38</v>
      </c>
      <c r="CE335" s="14">
        <f>+INDEX('Monthy Targets'!AA:AA,MATCH(FY2018_ALL_Targets!$B335,'Monthy Targets'!$B:$B,0))</f>
        <v>0</v>
      </c>
      <c r="CF335" s="14">
        <f>+INDEX('Monthy Targets'!AB:AB,MATCH(FY2018_ALL_Targets!$B335,'Monthy Targets'!$B:$B,0))</f>
        <v>0</v>
      </c>
      <c r="CG335" s="14">
        <f>+INDEX('Monthy Targets'!AC:AC,MATCH(FY2018_ALL_Targets!$B335,'Monthy Targets'!$B:$B,0))</f>
        <v>0</v>
      </c>
      <c r="CH335" s="14">
        <f>+INDEX('Monthy Targets'!AD:AD,MATCH(FY2018_ALL_Targets!$B335,'Monthy Targets'!$B:$B,0))</f>
        <v>0</v>
      </c>
      <c r="CI335" s="14">
        <f>+INDEX('Monthy Targets'!AE:AE,MATCH(FY2018_ALL_Targets!$B335,'Monthy Targets'!$B:$B,0))</f>
        <v>0</v>
      </c>
      <c r="CJ335" s="14">
        <f>+INDEX('Monthy Targets'!AF:AF,MATCH(FY2018_ALL_Targets!$B335,'Monthy Targets'!$B:$B,0))</f>
        <v>0</v>
      </c>
      <c r="CK335" s="14">
        <f>+INDEX('Monthy Targets'!AG:AG,MATCH(FY2018_ALL_Targets!$B335,'Monthy Targets'!$B:$B,0))</f>
        <v>0</v>
      </c>
      <c r="CL335" s="14">
        <v>0</v>
      </c>
      <c r="CM335" s="14">
        <v>0.49</v>
      </c>
      <c r="CN335" s="14">
        <v>0.49</v>
      </c>
      <c r="CO335" s="14">
        <v>0.49</v>
      </c>
      <c r="DB335" s="14">
        <v>0</v>
      </c>
      <c r="DC335" s="14">
        <v>0.91</v>
      </c>
      <c r="DD335" s="14">
        <v>0.91</v>
      </c>
      <c r="DE335" s="14">
        <v>0.91</v>
      </c>
      <c r="DR335" s="14">
        <v>1.24</v>
      </c>
      <c r="DV335" s="12">
        <f t="shared" si="16"/>
        <v>0</v>
      </c>
      <c r="DW335" s="12">
        <f t="shared" si="17"/>
        <v>0</v>
      </c>
      <c r="DX335" s="12">
        <f t="shared" si="15"/>
        <v>0</v>
      </c>
    </row>
    <row r="336" spans="1:128" x14ac:dyDescent="0.25">
      <c r="A336" s="293">
        <v>100657</v>
      </c>
      <c r="B336" s="293">
        <v>675886</v>
      </c>
      <c r="C336" s="293">
        <v>1002990</v>
      </c>
      <c r="D336" s="14">
        <v>1447296264</v>
      </c>
      <c r="F336" s="27" t="s">
        <v>1274</v>
      </c>
      <c r="G336" s="12" t="s">
        <v>126</v>
      </c>
      <c r="H336" s="27" t="s">
        <v>1295</v>
      </c>
      <c r="I336" s="12" t="s">
        <v>127</v>
      </c>
      <c r="J336" s="13">
        <v>8.2568807339449504E-2</v>
      </c>
      <c r="K336" s="13">
        <v>3.3816425120772903E-2</v>
      </c>
      <c r="L336" s="13">
        <v>0</v>
      </c>
      <c r="M336" s="13">
        <v>0.153374233128834</v>
      </c>
      <c r="N336" s="13">
        <v>3.3538610000000003E-2</v>
      </c>
      <c r="O336" s="13">
        <v>5.6668459999999997E-2</v>
      </c>
      <c r="P336" s="13">
        <v>5.2596600000000002E-3</v>
      </c>
      <c r="Q336" s="13">
        <v>0.16064707</v>
      </c>
      <c r="R336" s="13">
        <v>8.1165137614678903E-2</v>
      </c>
      <c r="S336" s="13">
        <v>5.6668459999999997E-2</v>
      </c>
      <c r="T336" s="13">
        <v>5.2596600000000002E-3</v>
      </c>
      <c r="U336" s="13">
        <v>0.16064707</v>
      </c>
      <c r="V336" s="13">
        <v>7.8440366972477096E-2</v>
      </c>
      <c r="W336" s="13">
        <v>5.6668459999999997E-2</v>
      </c>
      <c r="X336" s="13">
        <v>5.2596600000000002E-3</v>
      </c>
      <c r="Y336" s="13">
        <v>0.16064707</v>
      </c>
      <c r="Z336" s="13">
        <v>7.9761467889908302E-2</v>
      </c>
      <c r="AA336" s="13">
        <v>5.6668459999999997E-2</v>
      </c>
      <c r="AB336" s="13">
        <v>5.2596600000000002E-3</v>
      </c>
      <c r="AC336" s="13">
        <v>0.16064707</v>
      </c>
      <c r="AD336" s="13">
        <v>7.4311926605504605E-2</v>
      </c>
      <c r="AE336" s="13">
        <v>5.6668459999999997E-2</v>
      </c>
      <c r="AF336" s="13">
        <v>5.2596600000000002E-3</v>
      </c>
      <c r="AG336" s="13">
        <v>0.16064707</v>
      </c>
      <c r="AH336" s="13">
        <v>7.8357798165137604E-2</v>
      </c>
      <c r="AI336" s="13">
        <v>5.6668459999999997E-2</v>
      </c>
      <c r="AJ336" s="13">
        <v>5.2596600000000002E-3</v>
      </c>
      <c r="AK336" s="13">
        <v>0.16064707</v>
      </c>
      <c r="AL336" s="13">
        <v>7.01834862385321E-2</v>
      </c>
      <c r="AM336" s="13">
        <v>5.6668459999999997E-2</v>
      </c>
      <c r="AN336" s="13">
        <v>5.2596600000000002E-3</v>
      </c>
      <c r="AO336" s="13">
        <v>0.16064707</v>
      </c>
      <c r="AP336" s="13">
        <v>7.6788990825688103E-2</v>
      </c>
      <c r="AQ336" s="13">
        <v>5.6668459999999997E-2</v>
      </c>
      <c r="AR336" s="13">
        <v>5.2596600000000002E-3</v>
      </c>
      <c r="AS336" s="13">
        <v>0.16064707</v>
      </c>
      <c r="AT336" s="13">
        <v>6.6055045871559595E-2</v>
      </c>
      <c r="AU336" s="13">
        <v>5.6668459999999997E-2</v>
      </c>
      <c r="AV336" s="13">
        <v>5.2596600000000002E-3</v>
      </c>
      <c r="AW336" s="13">
        <v>0.16064707</v>
      </c>
      <c r="AX336" s="13">
        <v>6.4935064935064901E-2</v>
      </c>
      <c r="AY336" s="13">
        <v>0</v>
      </c>
      <c r="AZ336" s="13">
        <v>1.2987012987013E-2</v>
      </c>
      <c r="BA336" s="13">
        <v>0.15584415584415601</v>
      </c>
      <c r="BB336" s="13"/>
      <c r="BC336" s="13"/>
      <c r="BD336" s="13"/>
      <c r="BE336" s="13"/>
      <c r="BF336" s="13"/>
      <c r="BG336" s="13"/>
      <c r="BH336" s="13"/>
      <c r="BI336" s="13"/>
      <c r="BJ336" s="13"/>
      <c r="BK336" s="13"/>
      <c r="BL336" s="13"/>
      <c r="BM336" s="13"/>
      <c r="BN336" s="13"/>
      <c r="BO336" s="13"/>
      <c r="BP336" s="13"/>
      <c r="BQ336" s="13"/>
      <c r="BR336" s="13"/>
      <c r="BS336" s="13"/>
      <c r="BT336" s="13"/>
      <c r="BU336" s="13"/>
      <c r="BV336" s="13"/>
      <c r="BW336" s="13"/>
      <c r="BX336" s="13"/>
      <c r="BY336" s="13"/>
      <c r="BZ336" s="14">
        <f>+INDEX('Monthy Targets'!V:V,MATCH(FY2018_ALL_Targets!$B336,'Monthy Targets'!$B:$B,0))</f>
        <v>4.93</v>
      </c>
      <c r="CA336" s="14">
        <f>+INDEX('Monthy Targets'!W:W,MATCH(FY2018_ALL_Targets!$B336,'Monthy Targets'!$B:$B,0))</f>
        <v>4.93</v>
      </c>
      <c r="CB336" s="14">
        <f>+INDEX('Monthy Targets'!X:X,MATCH(FY2018_ALL_Targets!$B336,'Monthy Targets'!$B:$B,0))</f>
        <v>4.93</v>
      </c>
      <c r="CC336" s="14">
        <f>+INDEX('Monthy Targets'!Y:Y,MATCH(FY2018_ALL_Targets!$B336,'Monthy Targets'!$B:$B,0))</f>
        <v>4.93</v>
      </c>
      <c r="CD336" s="14">
        <f>+INDEX('Monthy Targets'!Z:Z,MATCH(FY2018_ALL_Targets!$B336,'Monthy Targets'!$B:$B,0))</f>
        <v>4.93</v>
      </c>
      <c r="CE336" s="14">
        <f>+INDEX('Monthy Targets'!AA:AA,MATCH(FY2018_ALL_Targets!$B336,'Monthy Targets'!$B:$B,0))</f>
        <v>0</v>
      </c>
      <c r="CF336" s="14">
        <f>+INDEX('Monthy Targets'!AB:AB,MATCH(FY2018_ALL_Targets!$B336,'Monthy Targets'!$B:$B,0))</f>
        <v>0</v>
      </c>
      <c r="CG336" s="14">
        <f>+INDEX('Monthy Targets'!AC:AC,MATCH(FY2018_ALL_Targets!$B336,'Monthy Targets'!$B:$B,0))</f>
        <v>0</v>
      </c>
      <c r="CH336" s="14">
        <f>+INDEX('Monthy Targets'!AD:AD,MATCH(FY2018_ALL_Targets!$B336,'Monthy Targets'!$B:$B,0))</f>
        <v>0</v>
      </c>
      <c r="CI336" s="14">
        <f>+INDEX('Monthy Targets'!AE:AE,MATCH(FY2018_ALL_Targets!$B336,'Monthy Targets'!$B:$B,0))</f>
        <v>0</v>
      </c>
      <c r="CJ336" s="14">
        <f>+INDEX('Monthy Targets'!AF:AF,MATCH(FY2018_ALL_Targets!$B336,'Monthy Targets'!$B:$B,0))</f>
        <v>0</v>
      </c>
      <c r="CK336" s="14">
        <f>+INDEX('Monthy Targets'!AG:AG,MATCH(FY2018_ALL_Targets!$B336,'Monthy Targets'!$B:$B,0))</f>
        <v>0</v>
      </c>
      <c r="CL336" s="14">
        <v>0.33</v>
      </c>
      <c r="CM336" s="14">
        <v>0.33</v>
      </c>
      <c r="CN336" s="14">
        <v>0</v>
      </c>
      <c r="CO336" s="14">
        <v>0.33</v>
      </c>
      <c r="DB336" s="14">
        <v>0.61</v>
      </c>
      <c r="DC336" s="14">
        <v>0.61</v>
      </c>
      <c r="DD336" s="14">
        <v>0</v>
      </c>
      <c r="DE336" s="14">
        <v>0.61</v>
      </c>
      <c r="DR336" s="14">
        <v>0.83</v>
      </c>
      <c r="DV336" s="12">
        <f t="shared" si="16"/>
        <v>0</v>
      </c>
      <c r="DW336" s="12">
        <f t="shared" si="17"/>
        <v>0</v>
      </c>
      <c r="DX336" s="12">
        <f t="shared" si="15"/>
        <v>0</v>
      </c>
    </row>
    <row r="337" spans="1:128" x14ac:dyDescent="0.25">
      <c r="A337" s="293">
        <v>5393</v>
      </c>
      <c r="B337" s="293">
        <v>675887</v>
      </c>
      <c r="C337" s="293">
        <v>1025841</v>
      </c>
      <c r="D337" s="14">
        <v>1710306253</v>
      </c>
      <c r="F337" s="27" t="s">
        <v>1274</v>
      </c>
      <c r="G337" s="12" t="s">
        <v>1141</v>
      </c>
      <c r="H337" s="27" t="s">
        <v>1276</v>
      </c>
      <c r="I337" s="12" t="s">
        <v>1142</v>
      </c>
      <c r="J337" s="13">
        <v>4.5226130653266298E-2</v>
      </c>
      <c r="K337" s="13">
        <v>3.2051282051282E-2</v>
      </c>
      <c r="L337" s="13">
        <v>0</v>
      </c>
      <c r="M337" s="13">
        <v>0.120603015075377</v>
      </c>
      <c r="N337" s="13">
        <v>3.3538610000000003E-2</v>
      </c>
      <c r="O337" s="13">
        <v>5.6668459999999997E-2</v>
      </c>
      <c r="P337" s="13">
        <v>5.2596600000000002E-3</v>
      </c>
      <c r="Q337" s="13">
        <v>0.16064707</v>
      </c>
      <c r="R337" s="13">
        <v>4.4457286432160799E-2</v>
      </c>
      <c r="S337" s="13">
        <v>5.6668459999999997E-2</v>
      </c>
      <c r="T337" s="13">
        <v>5.2596600000000002E-3</v>
      </c>
      <c r="U337" s="13">
        <v>0.16064707</v>
      </c>
      <c r="V337" s="13">
        <v>4.2964824120602998E-2</v>
      </c>
      <c r="W337" s="13">
        <v>5.6668459999999997E-2</v>
      </c>
      <c r="X337" s="13">
        <v>5.2596600000000002E-3</v>
      </c>
      <c r="Y337" s="13">
        <v>0.16064707</v>
      </c>
      <c r="Z337" s="13">
        <v>4.3688442211055299E-2</v>
      </c>
      <c r="AA337" s="13">
        <v>5.6668459999999997E-2</v>
      </c>
      <c r="AB337" s="13">
        <v>5.2596600000000002E-3</v>
      </c>
      <c r="AC337" s="13">
        <v>0.16064707</v>
      </c>
      <c r="AD337" s="13">
        <v>4.0703517587939698E-2</v>
      </c>
      <c r="AE337" s="13">
        <v>5.6668459999999997E-2</v>
      </c>
      <c r="AF337" s="13">
        <v>5.2596600000000002E-3</v>
      </c>
      <c r="AG337" s="13">
        <v>0.16064707</v>
      </c>
      <c r="AH337" s="13">
        <v>4.29195979899498E-2</v>
      </c>
      <c r="AI337" s="13">
        <v>5.6668459999999997E-2</v>
      </c>
      <c r="AJ337" s="13">
        <v>5.2596600000000002E-3</v>
      </c>
      <c r="AK337" s="13">
        <v>0.16064707</v>
      </c>
      <c r="AL337" s="13">
        <v>3.8442211055276398E-2</v>
      </c>
      <c r="AM337" s="13">
        <v>5.6668459999999997E-2</v>
      </c>
      <c r="AN337" s="13">
        <v>5.2596600000000002E-3</v>
      </c>
      <c r="AO337" s="13">
        <v>0.16064707</v>
      </c>
      <c r="AP337" s="13">
        <v>4.2060301507537701E-2</v>
      </c>
      <c r="AQ337" s="13">
        <v>5.6668459999999997E-2</v>
      </c>
      <c r="AR337" s="13">
        <v>5.2596600000000002E-3</v>
      </c>
      <c r="AS337" s="13">
        <v>0.16064707</v>
      </c>
      <c r="AT337" s="13">
        <v>3.6180904522613098E-2</v>
      </c>
      <c r="AU337" s="13">
        <v>5.6668459999999997E-2</v>
      </c>
      <c r="AV337" s="13">
        <v>5.2596600000000002E-3</v>
      </c>
      <c r="AW337" s="13">
        <v>0.16064707</v>
      </c>
      <c r="AX337" s="13">
        <v>3.4482758620689703E-2</v>
      </c>
      <c r="AY337" s="13">
        <v>0</v>
      </c>
      <c r="AZ337" s="13">
        <v>0</v>
      </c>
      <c r="BA337" s="13">
        <v>5.2631578947368397E-2</v>
      </c>
      <c r="BB337" s="13"/>
      <c r="BC337" s="13"/>
      <c r="BD337" s="13"/>
      <c r="BE337" s="13"/>
      <c r="BF337" s="13"/>
      <c r="BG337" s="13"/>
      <c r="BH337" s="13"/>
      <c r="BI337" s="13"/>
      <c r="BJ337" s="13"/>
      <c r="BK337" s="13"/>
      <c r="BL337" s="13"/>
      <c r="BM337" s="13"/>
      <c r="BN337" s="13"/>
      <c r="BO337" s="13"/>
      <c r="BP337" s="13"/>
      <c r="BQ337" s="13"/>
      <c r="BR337" s="13"/>
      <c r="BS337" s="13"/>
      <c r="BT337" s="13"/>
      <c r="BU337" s="13"/>
      <c r="BV337" s="13"/>
      <c r="BW337" s="13"/>
      <c r="BX337" s="13"/>
      <c r="BY337" s="13"/>
      <c r="BZ337" s="14">
        <f>+INDEX('Monthy Targets'!V:V,MATCH(FY2018_ALL_Targets!$B337,'Monthy Targets'!$B:$B,0))</f>
        <v>2.08</v>
      </c>
      <c r="CA337" s="14">
        <f>+INDEX('Monthy Targets'!W:W,MATCH(FY2018_ALL_Targets!$B337,'Monthy Targets'!$B:$B,0))</f>
        <v>2.08</v>
      </c>
      <c r="CB337" s="14">
        <f>+INDEX('Monthy Targets'!X:X,MATCH(FY2018_ALL_Targets!$B337,'Monthy Targets'!$B:$B,0))</f>
        <v>2.08</v>
      </c>
      <c r="CC337" s="14">
        <f>+INDEX('Monthy Targets'!Y:Y,MATCH(FY2018_ALL_Targets!$B337,'Monthy Targets'!$B:$B,0))</f>
        <v>2.08</v>
      </c>
      <c r="CD337" s="14">
        <f>+INDEX('Monthy Targets'!Z:Z,MATCH(FY2018_ALL_Targets!$B337,'Monthy Targets'!$B:$B,0))</f>
        <v>2.08</v>
      </c>
      <c r="CE337" s="14">
        <f>+INDEX('Monthy Targets'!AA:AA,MATCH(FY2018_ALL_Targets!$B337,'Monthy Targets'!$B:$B,0))</f>
        <v>0</v>
      </c>
      <c r="CF337" s="14">
        <f>+INDEX('Monthy Targets'!AB:AB,MATCH(FY2018_ALL_Targets!$B337,'Monthy Targets'!$B:$B,0))</f>
        <v>0</v>
      </c>
      <c r="CG337" s="14">
        <f>+INDEX('Monthy Targets'!AC:AC,MATCH(FY2018_ALL_Targets!$B337,'Monthy Targets'!$B:$B,0))</f>
        <v>0</v>
      </c>
      <c r="CH337" s="14">
        <f>+INDEX('Monthy Targets'!AD:AD,MATCH(FY2018_ALL_Targets!$B337,'Monthy Targets'!$B:$B,0))</f>
        <v>0</v>
      </c>
      <c r="CI337" s="14">
        <f>+INDEX('Monthy Targets'!AE:AE,MATCH(FY2018_ALL_Targets!$B337,'Monthy Targets'!$B:$B,0))</f>
        <v>0</v>
      </c>
      <c r="CJ337" s="14">
        <f>+INDEX('Monthy Targets'!AF:AF,MATCH(FY2018_ALL_Targets!$B337,'Monthy Targets'!$B:$B,0))</f>
        <v>0</v>
      </c>
      <c r="CK337" s="14">
        <f>+INDEX('Monthy Targets'!AG:AG,MATCH(FY2018_ALL_Targets!$B337,'Monthy Targets'!$B:$B,0))</f>
        <v>0</v>
      </c>
      <c r="CL337" s="14">
        <v>0.14000000000000001</v>
      </c>
      <c r="CM337" s="14">
        <v>0.14000000000000001</v>
      </c>
      <c r="CN337" s="14">
        <v>0.14000000000000001</v>
      </c>
      <c r="CO337" s="14">
        <v>0.14000000000000001</v>
      </c>
      <c r="DB337" s="14">
        <v>0.26</v>
      </c>
      <c r="DC337" s="14">
        <v>0.26</v>
      </c>
      <c r="DD337" s="14">
        <v>0.26</v>
      </c>
      <c r="DE337" s="14">
        <v>0.26</v>
      </c>
      <c r="DR337" s="14">
        <v>0.39</v>
      </c>
      <c r="DV337" s="12">
        <f t="shared" si="16"/>
        <v>0</v>
      </c>
      <c r="DW337" s="12">
        <f t="shared" si="17"/>
        <v>0</v>
      </c>
      <c r="DX337" s="12">
        <f t="shared" si="15"/>
        <v>0</v>
      </c>
    </row>
    <row r="338" spans="1:128" x14ac:dyDescent="0.25">
      <c r="A338" s="293">
        <v>100790</v>
      </c>
      <c r="B338" s="293">
        <v>675894</v>
      </c>
      <c r="C338" s="293">
        <v>1020248</v>
      </c>
      <c r="D338" s="14">
        <v>1669454963</v>
      </c>
      <c r="F338" s="27" t="s">
        <v>1279</v>
      </c>
      <c r="G338" s="12" t="s">
        <v>380</v>
      </c>
      <c r="H338" s="27" t="s">
        <v>1433</v>
      </c>
      <c r="I338" s="12" t="s">
        <v>381</v>
      </c>
      <c r="J338" s="13">
        <v>7.2727272727272701E-3</v>
      </c>
      <c r="K338" s="13">
        <v>8.0808080808080801E-2</v>
      </c>
      <c r="L338" s="13">
        <v>0</v>
      </c>
      <c r="M338" s="13">
        <v>0.133079847908745</v>
      </c>
      <c r="N338" s="13">
        <v>3.3538610000000003E-2</v>
      </c>
      <c r="O338" s="13">
        <v>5.6668459999999997E-2</v>
      </c>
      <c r="P338" s="13">
        <v>5.2596600000000002E-3</v>
      </c>
      <c r="Q338" s="13">
        <v>0.16064707</v>
      </c>
      <c r="R338" s="13">
        <v>3.3538610000000003E-2</v>
      </c>
      <c r="S338" s="13">
        <v>7.9434343434343399E-2</v>
      </c>
      <c r="T338" s="13">
        <v>5.2596600000000002E-3</v>
      </c>
      <c r="U338" s="13">
        <v>0.16064707</v>
      </c>
      <c r="V338" s="13">
        <v>3.3538610000000003E-2</v>
      </c>
      <c r="W338" s="13">
        <v>7.6767676767676804E-2</v>
      </c>
      <c r="X338" s="13">
        <v>5.2596600000000002E-3</v>
      </c>
      <c r="Y338" s="13">
        <v>0.16064707</v>
      </c>
      <c r="Z338" s="13">
        <v>3.3538610000000003E-2</v>
      </c>
      <c r="AA338" s="13">
        <v>7.8060606060606094E-2</v>
      </c>
      <c r="AB338" s="13">
        <v>5.2596600000000002E-3</v>
      </c>
      <c r="AC338" s="13">
        <v>0.16064707</v>
      </c>
      <c r="AD338" s="13">
        <v>3.3538610000000003E-2</v>
      </c>
      <c r="AE338" s="13">
        <v>7.2727272727272696E-2</v>
      </c>
      <c r="AF338" s="13">
        <v>5.2596600000000002E-3</v>
      </c>
      <c r="AG338" s="13">
        <v>0.16064707</v>
      </c>
      <c r="AH338" s="13">
        <v>3.3538610000000003E-2</v>
      </c>
      <c r="AI338" s="13">
        <v>7.6686868686868706E-2</v>
      </c>
      <c r="AJ338" s="13">
        <v>5.2596600000000002E-3</v>
      </c>
      <c r="AK338" s="13">
        <v>0.16064707</v>
      </c>
      <c r="AL338" s="13">
        <v>3.3538610000000003E-2</v>
      </c>
      <c r="AM338" s="13">
        <v>6.8686868686868699E-2</v>
      </c>
      <c r="AN338" s="13">
        <v>5.2596600000000002E-3</v>
      </c>
      <c r="AO338" s="13">
        <v>0.16064707</v>
      </c>
      <c r="AP338" s="13">
        <v>3.3538610000000003E-2</v>
      </c>
      <c r="AQ338" s="13">
        <v>7.5151515151515205E-2</v>
      </c>
      <c r="AR338" s="13">
        <v>5.2596600000000002E-3</v>
      </c>
      <c r="AS338" s="13">
        <v>0.16064707</v>
      </c>
      <c r="AT338" s="13">
        <v>3.3538610000000003E-2</v>
      </c>
      <c r="AU338" s="13">
        <v>6.4646464646464702E-2</v>
      </c>
      <c r="AV338" s="13">
        <v>5.2596600000000002E-3</v>
      </c>
      <c r="AW338" s="13">
        <v>0.16064707</v>
      </c>
      <c r="AX338" s="13">
        <v>1.38888888888889E-2</v>
      </c>
      <c r="AY338" s="13">
        <v>3.6363636363636397E-2</v>
      </c>
      <c r="AZ338" s="13">
        <v>0</v>
      </c>
      <c r="BA338" s="13">
        <v>0.15942028985507201</v>
      </c>
      <c r="BB338" s="13"/>
      <c r="BC338" s="13"/>
      <c r="BD338" s="13"/>
      <c r="BE338" s="13"/>
      <c r="BF338" s="13"/>
      <c r="BG338" s="13"/>
      <c r="BH338" s="13"/>
      <c r="BI338" s="13"/>
      <c r="BJ338" s="13"/>
      <c r="BK338" s="13"/>
      <c r="BL338" s="13"/>
      <c r="BM338" s="13"/>
      <c r="BN338" s="13"/>
      <c r="BO338" s="13"/>
      <c r="BP338" s="13"/>
      <c r="BQ338" s="13"/>
      <c r="BR338" s="13"/>
      <c r="BS338" s="13"/>
      <c r="BT338" s="13"/>
      <c r="BU338" s="13"/>
      <c r="BV338" s="13"/>
      <c r="BW338" s="13"/>
      <c r="BX338" s="13"/>
      <c r="BY338" s="13"/>
      <c r="BZ338" s="14">
        <f>+INDEX('Monthy Targets'!V:V,MATCH(FY2018_ALL_Targets!$B338,'Monthy Targets'!$B:$B,0))</f>
        <v>4.7699999999999996</v>
      </c>
      <c r="CA338" s="14">
        <f>+INDEX('Monthy Targets'!W:W,MATCH(FY2018_ALL_Targets!$B338,'Monthy Targets'!$B:$B,0))</f>
        <v>4.7699999999999996</v>
      </c>
      <c r="CB338" s="14">
        <f>+INDEX('Monthy Targets'!X:X,MATCH(FY2018_ALL_Targets!$B338,'Monthy Targets'!$B:$B,0))</f>
        <v>4.7699999999999996</v>
      </c>
      <c r="CC338" s="14">
        <f>+INDEX('Monthy Targets'!Y:Y,MATCH(FY2018_ALL_Targets!$B338,'Monthy Targets'!$B:$B,0))</f>
        <v>4.7699999999999996</v>
      </c>
      <c r="CD338" s="14">
        <f>+INDEX('Monthy Targets'!Z:Z,MATCH(FY2018_ALL_Targets!$B338,'Monthy Targets'!$B:$B,0))</f>
        <v>4.7699999999999996</v>
      </c>
      <c r="CE338" s="14">
        <f>+INDEX('Monthy Targets'!AA:AA,MATCH(FY2018_ALL_Targets!$B338,'Monthy Targets'!$B:$B,0))</f>
        <v>0</v>
      </c>
      <c r="CF338" s="14">
        <f>+INDEX('Monthy Targets'!AB:AB,MATCH(FY2018_ALL_Targets!$B338,'Monthy Targets'!$B:$B,0))</f>
        <v>0</v>
      </c>
      <c r="CG338" s="14">
        <f>+INDEX('Monthy Targets'!AC:AC,MATCH(FY2018_ALL_Targets!$B338,'Monthy Targets'!$B:$B,0))</f>
        <v>0</v>
      </c>
      <c r="CH338" s="14">
        <f>+INDEX('Monthy Targets'!AD:AD,MATCH(FY2018_ALL_Targets!$B338,'Monthy Targets'!$B:$B,0))</f>
        <v>0</v>
      </c>
      <c r="CI338" s="14">
        <f>+INDEX('Monthy Targets'!AE:AE,MATCH(FY2018_ALL_Targets!$B338,'Monthy Targets'!$B:$B,0))</f>
        <v>0</v>
      </c>
      <c r="CJ338" s="14">
        <f>+INDEX('Monthy Targets'!AF:AF,MATCH(FY2018_ALL_Targets!$B338,'Monthy Targets'!$B:$B,0))</f>
        <v>0</v>
      </c>
      <c r="CK338" s="14">
        <f>+INDEX('Monthy Targets'!AG:AG,MATCH(FY2018_ALL_Targets!$B338,'Monthy Targets'!$B:$B,0))</f>
        <v>0</v>
      </c>
      <c r="CL338" s="14">
        <v>0.32</v>
      </c>
      <c r="CM338" s="14">
        <v>0.32</v>
      </c>
      <c r="CN338" s="14">
        <v>0.32</v>
      </c>
      <c r="CO338" s="14">
        <v>0.32</v>
      </c>
      <c r="DB338" s="14">
        <v>0.59</v>
      </c>
      <c r="DC338" s="14">
        <v>0.59</v>
      </c>
      <c r="DD338" s="14">
        <v>0.59</v>
      </c>
      <c r="DE338" s="14">
        <v>0.59</v>
      </c>
      <c r="DR338" s="14">
        <v>0.9</v>
      </c>
      <c r="DV338" s="12">
        <f t="shared" si="16"/>
        <v>0</v>
      </c>
      <c r="DW338" s="12">
        <f t="shared" si="17"/>
        <v>0</v>
      </c>
      <c r="DX338" s="12">
        <f t="shared" si="15"/>
        <v>0</v>
      </c>
    </row>
    <row r="339" spans="1:128" x14ac:dyDescent="0.25">
      <c r="A339" s="293">
        <v>4417</v>
      </c>
      <c r="B339" s="293">
        <v>675896</v>
      </c>
      <c r="C339" s="293">
        <v>1027113</v>
      </c>
      <c r="D339" s="14">
        <v>1841676665</v>
      </c>
      <c r="F339" s="27" t="s">
        <v>1267</v>
      </c>
      <c r="G339" s="12" t="s">
        <v>214</v>
      </c>
      <c r="H339" s="27" t="s">
        <v>1450</v>
      </c>
      <c r="I339" s="12" t="s">
        <v>215</v>
      </c>
      <c r="J339" s="13">
        <v>6.4139941690962099E-2</v>
      </c>
      <c r="K339" s="13">
        <v>5.7894736842105297E-2</v>
      </c>
      <c r="L339" s="13">
        <v>0</v>
      </c>
      <c r="M339" s="13">
        <v>0.62234042553191504</v>
      </c>
      <c r="N339" s="13">
        <v>3.3538610000000003E-2</v>
      </c>
      <c r="O339" s="13">
        <v>5.6668459999999997E-2</v>
      </c>
      <c r="P339" s="13">
        <v>5.2596600000000002E-3</v>
      </c>
      <c r="Q339" s="13">
        <v>0.16064707</v>
      </c>
      <c r="R339" s="13">
        <v>6.3049562682215704E-2</v>
      </c>
      <c r="S339" s="13">
        <v>5.6910526315789502E-2</v>
      </c>
      <c r="T339" s="13">
        <v>5.2596600000000002E-3</v>
      </c>
      <c r="U339" s="13">
        <v>0.61176063829787197</v>
      </c>
      <c r="V339" s="13">
        <v>6.0932944606413998E-2</v>
      </c>
      <c r="W339" s="13">
        <v>5.6668459999999997E-2</v>
      </c>
      <c r="X339" s="13">
        <v>5.2596600000000002E-3</v>
      </c>
      <c r="Y339" s="13">
        <v>0.59122340425531905</v>
      </c>
      <c r="Z339" s="13">
        <v>6.1959183673469399E-2</v>
      </c>
      <c r="AA339" s="13">
        <v>5.6668459999999997E-2</v>
      </c>
      <c r="AB339" s="13">
        <v>5.2596600000000002E-3</v>
      </c>
      <c r="AC339" s="13">
        <v>0.60118085106383001</v>
      </c>
      <c r="AD339" s="13">
        <v>5.7725947521865897E-2</v>
      </c>
      <c r="AE339" s="13">
        <v>5.6668459999999997E-2</v>
      </c>
      <c r="AF339" s="13">
        <v>5.2596600000000002E-3</v>
      </c>
      <c r="AG339" s="13">
        <v>0.56010638297872395</v>
      </c>
      <c r="AH339" s="13">
        <v>6.0868804664722997E-2</v>
      </c>
      <c r="AI339" s="13">
        <v>5.6668459999999997E-2</v>
      </c>
      <c r="AJ339" s="13">
        <v>5.2596600000000002E-3</v>
      </c>
      <c r="AK339" s="13">
        <v>0.59060106382978705</v>
      </c>
      <c r="AL339" s="13">
        <v>5.4518950437317797E-2</v>
      </c>
      <c r="AM339" s="13">
        <v>5.6668459999999997E-2</v>
      </c>
      <c r="AN339" s="13">
        <v>5.2596600000000002E-3</v>
      </c>
      <c r="AO339" s="13">
        <v>0.52898936170212796</v>
      </c>
      <c r="AP339" s="13">
        <v>5.9650145772594802E-2</v>
      </c>
      <c r="AQ339" s="13">
        <v>5.6668459999999997E-2</v>
      </c>
      <c r="AR339" s="13">
        <v>5.2596600000000002E-3</v>
      </c>
      <c r="AS339" s="13">
        <v>0.57877659574468099</v>
      </c>
      <c r="AT339" s="13">
        <v>5.1311953352769703E-2</v>
      </c>
      <c r="AU339" s="13">
        <v>5.6668459999999997E-2</v>
      </c>
      <c r="AV339" s="13">
        <v>5.2596600000000002E-3</v>
      </c>
      <c r="AW339" s="13">
        <v>0.49787234042553202</v>
      </c>
      <c r="AX339" s="13">
        <v>6.4935064935064901E-2</v>
      </c>
      <c r="AY339" s="13">
        <v>2.7027027027027001E-2</v>
      </c>
      <c r="AZ339" s="13">
        <v>0</v>
      </c>
      <c r="BA339" s="13">
        <v>0.46808510638297901</v>
      </c>
      <c r="BB339" s="13"/>
      <c r="BC339" s="13"/>
      <c r="BD339" s="13"/>
      <c r="BE339" s="13"/>
      <c r="BF339" s="13"/>
      <c r="BG339" s="13"/>
      <c r="BH339" s="13"/>
      <c r="BI339" s="13"/>
      <c r="BJ339" s="13"/>
      <c r="BK339" s="13"/>
      <c r="BL339" s="13"/>
      <c r="BM339" s="13"/>
      <c r="BN339" s="13"/>
      <c r="BO339" s="13"/>
      <c r="BP339" s="13"/>
      <c r="BQ339" s="13"/>
      <c r="BR339" s="13"/>
      <c r="BS339" s="13"/>
      <c r="BT339" s="13"/>
      <c r="BU339" s="13"/>
      <c r="BV339" s="13"/>
      <c r="BW339" s="13"/>
      <c r="BX339" s="13"/>
      <c r="BY339" s="13"/>
      <c r="BZ339" s="14">
        <f>+INDEX('Monthy Targets'!V:V,MATCH(FY2018_ALL_Targets!$B339,'Monthy Targets'!$B:$B,0))</f>
        <v>0</v>
      </c>
      <c r="CA339" s="14">
        <f>+INDEX('Monthy Targets'!W:W,MATCH(FY2018_ALL_Targets!$B339,'Monthy Targets'!$B:$B,0))</f>
        <v>0</v>
      </c>
      <c r="CB339" s="14">
        <f>+INDEX('Monthy Targets'!X:X,MATCH(FY2018_ALL_Targets!$B339,'Monthy Targets'!$B:$B,0))</f>
        <v>0</v>
      </c>
      <c r="CC339" s="14">
        <f>+INDEX('Monthy Targets'!Y:Y,MATCH(FY2018_ALL_Targets!$B339,'Monthy Targets'!$B:$B,0))</f>
        <v>0</v>
      </c>
      <c r="CD339" s="14">
        <f>+INDEX('Monthy Targets'!Z:Z,MATCH(FY2018_ALL_Targets!$B339,'Monthy Targets'!$B:$B,0))</f>
        <v>0</v>
      </c>
      <c r="CE339" s="14">
        <f>+INDEX('Monthy Targets'!AA:AA,MATCH(FY2018_ALL_Targets!$B339,'Monthy Targets'!$B:$B,0))</f>
        <v>0</v>
      </c>
      <c r="CF339" s="14">
        <f>+INDEX('Monthy Targets'!AB:AB,MATCH(FY2018_ALL_Targets!$B339,'Monthy Targets'!$B:$B,0))</f>
        <v>0</v>
      </c>
      <c r="CG339" s="14">
        <f>+INDEX('Monthy Targets'!AC:AC,MATCH(FY2018_ALL_Targets!$B339,'Monthy Targets'!$B:$B,0))</f>
        <v>0</v>
      </c>
      <c r="CH339" s="14">
        <f>+INDEX('Monthy Targets'!AD:AD,MATCH(FY2018_ALL_Targets!$B339,'Monthy Targets'!$B:$B,0))</f>
        <v>0</v>
      </c>
      <c r="CI339" s="14">
        <f>+INDEX('Monthy Targets'!AE:AE,MATCH(FY2018_ALL_Targets!$B339,'Monthy Targets'!$B:$B,0))</f>
        <v>0</v>
      </c>
      <c r="CJ339" s="14">
        <f>+INDEX('Monthy Targets'!AF:AF,MATCH(FY2018_ALL_Targets!$B339,'Monthy Targets'!$B:$B,0))</f>
        <v>0</v>
      </c>
      <c r="CK339" s="14">
        <f>+INDEX('Monthy Targets'!AG:AG,MATCH(FY2018_ALL_Targets!$B339,'Monthy Targets'!$B:$B,0))</f>
        <v>0</v>
      </c>
      <c r="CL339" s="14">
        <v>0</v>
      </c>
      <c r="CM339" s="14">
        <v>0.8</v>
      </c>
      <c r="CN339" s="14">
        <v>0.8</v>
      </c>
      <c r="CO339" s="14">
        <v>0.8</v>
      </c>
      <c r="DB339" s="14">
        <v>0</v>
      </c>
      <c r="DC339" s="14">
        <v>1.49</v>
      </c>
      <c r="DD339" s="14">
        <v>1.49</v>
      </c>
      <c r="DE339" s="14">
        <v>1.49</v>
      </c>
      <c r="DR339" s="14">
        <v>0.73</v>
      </c>
      <c r="DV339" s="12">
        <f t="shared" si="16"/>
        <v>0</v>
      </c>
      <c r="DW339" s="12">
        <f t="shared" si="17"/>
        <v>0</v>
      </c>
      <c r="DX339" s="12">
        <f t="shared" si="15"/>
        <v>0</v>
      </c>
    </row>
    <row r="340" spans="1:128" x14ac:dyDescent="0.25">
      <c r="A340" s="293">
        <v>5336</v>
      </c>
      <c r="B340" s="293">
        <v>675899</v>
      </c>
      <c r="C340" s="293">
        <v>1025779</v>
      </c>
      <c r="D340" s="14">
        <v>1629499595</v>
      </c>
      <c r="F340" s="27" t="s">
        <v>1279</v>
      </c>
      <c r="G340" s="12" t="s">
        <v>1101</v>
      </c>
      <c r="H340" s="27" t="s">
        <v>1284</v>
      </c>
      <c r="I340" s="12" t="s">
        <v>1102</v>
      </c>
      <c r="J340" s="13">
        <v>3.8167938931297697E-2</v>
      </c>
      <c r="K340" s="13">
        <v>9.2307692307692299E-2</v>
      </c>
      <c r="L340" s="13">
        <v>1.5267175572519101E-2</v>
      </c>
      <c r="M340" s="13">
        <v>0.114173228346457</v>
      </c>
      <c r="N340" s="13">
        <v>3.3538610000000003E-2</v>
      </c>
      <c r="O340" s="13">
        <v>5.6668459999999997E-2</v>
      </c>
      <c r="P340" s="13">
        <v>5.2596600000000002E-3</v>
      </c>
      <c r="Q340" s="13">
        <v>0.16064707</v>
      </c>
      <c r="R340" s="13">
        <v>3.75190839694656E-2</v>
      </c>
      <c r="S340" s="13">
        <v>9.0738461538461504E-2</v>
      </c>
      <c r="T340" s="13">
        <v>1.50076335877863E-2</v>
      </c>
      <c r="U340" s="13">
        <v>0.16064707</v>
      </c>
      <c r="V340" s="13">
        <v>3.6259541984732802E-2</v>
      </c>
      <c r="W340" s="13">
        <v>8.7692307692307694E-2</v>
      </c>
      <c r="X340" s="13">
        <v>1.45038167938931E-2</v>
      </c>
      <c r="Y340" s="13">
        <v>0.16064707</v>
      </c>
      <c r="Z340" s="13">
        <v>3.68702290076336E-2</v>
      </c>
      <c r="AA340" s="13">
        <v>8.9169230769230806E-2</v>
      </c>
      <c r="AB340" s="13">
        <v>1.47480916030534E-2</v>
      </c>
      <c r="AC340" s="13">
        <v>0.16064707</v>
      </c>
      <c r="AD340" s="13">
        <v>3.4351145038167899E-2</v>
      </c>
      <c r="AE340" s="13">
        <v>8.3076923076923104E-2</v>
      </c>
      <c r="AF340" s="13">
        <v>1.3740458015267199E-2</v>
      </c>
      <c r="AG340" s="13">
        <v>0.16064707</v>
      </c>
      <c r="AH340" s="13">
        <v>3.6221374045801502E-2</v>
      </c>
      <c r="AI340" s="13">
        <v>8.7599999999999997E-2</v>
      </c>
      <c r="AJ340" s="13">
        <v>1.4488549618320599E-2</v>
      </c>
      <c r="AK340" s="13">
        <v>0.16064707</v>
      </c>
      <c r="AL340" s="13">
        <v>3.3538610000000003E-2</v>
      </c>
      <c r="AM340" s="13">
        <v>7.8461538461538499E-2</v>
      </c>
      <c r="AN340" s="13">
        <v>1.29770992366412E-2</v>
      </c>
      <c r="AO340" s="13">
        <v>0.16064707</v>
      </c>
      <c r="AP340" s="13">
        <v>3.5496183206106903E-2</v>
      </c>
      <c r="AQ340" s="13">
        <v>8.5846153846153905E-2</v>
      </c>
      <c r="AR340" s="13">
        <v>1.4198473282442701E-2</v>
      </c>
      <c r="AS340" s="13">
        <v>0.16064707</v>
      </c>
      <c r="AT340" s="13">
        <v>3.3538610000000003E-2</v>
      </c>
      <c r="AU340" s="13">
        <v>7.3846153846153895E-2</v>
      </c>
      <c r="AV340" s="13">
        <v>1.22137404580153E-2</v>
      </c>
      <c r="AW340" s="13">
        <v>0.16064707</v>
      </c>
      <c r="AX340" s="13">
        <v>1.4705882352941201E-2</v>
      </c>
      <c r="AY340" s="13">
        <v>4.3478260869565202E-2</v>
      </c>
      <c r="AZ340" s="13">
        <v>0</v>
      </c>
      <c r="BA340" s="13">
        <v>0.107692307692308</v>
      </c>
      <c r="BB340" s="13"/>
      <c r="BC340" s="13"/>
      <c r="BD340" s="13"/>
      <c r="BE340" s="13"/>
      <c r="BF340" s="13"/>
      <c r="BG340" s="13"/>
      <c r="BH340" s="13"/>
      <c r="BI340" s="13"/>
      <c r="BJ340" s="13"/>
      <c r="BK340" s="13"/>
      <c r="BL340" s="13"/>
      <c r="BM340" s="13"/>
      <c r="BN340" s="13"/>
      <c r="BO340" s="13"/>
      <c r="BP340" s="13"/>
      <c r="BQ340" s="13"/>
      <c r="BR340" s="13"/>
      <c r="BS340" s="13"/>
      <c r="BT340" s="13"/>
      <c r="BU340" s="13"/>
      <c r="BV340" s="13"/>
      <c r="BW340" s="13"/>
      <c r="BX340" s="13"/>
      <c r="BY340" s="13"/>
      <c r="BZ340" s="14">
        <f>+INDEX('Monthy Targets'!V:V,MATCH(FY2018_ALL_Targets!$B340,'Monthy Targets'!$B:$B,0))</f>
        <v>4.01</v>
      </c>
      <c r="CA340" s="14">
        <f>+INDEX('Monthy Targets'!W:W,MATCH(FY2018_ALL_Targets!$B340,'Monthy Targets'!$B:$B,0))</f>
        <v>4.01</v>
      </c>
      <c r="CB340" s="14">
        <f>+INDEX('Monthy Targets'!X:X,MATCH(FY2018_ALL_Targets!$B340,'Monthy Targets'!$B:$B,0))</f>
        <v>4.01</v>
      </c>
      <c r="CC340" s="14">
        <f>+INDEX('Monthy Targets'!Y:Y,MATCH(FY2018_ALL_Targets!$B340,'Monthy Targets'!$B:$B,0))</f>
        <v>4.01</v>
      </c>
      <c r="CD340" s="14">
        <f>+INDEX('Monthy Targets'!Z:Z,MATCH(FY2018_ALL_Targets!$B340,'Monthy Targets'!$B:$B,0))</f>
        <v>4.01</v>
      </c>
      <c r="CE340" s="14">
        <f>+INDEX('Monthy Targets'!AA:AA,MATCH(FY2018_ALL_Targets!$B340,'Monthy Targets'!$B:$B,0))</f>
        <v>0</v>
      </c>
      <c r="CF340" s="14">
        <f>+INDEX('Monthy Targets'!AB:AB,MATCH(FY2018_ALL_Targets!$B340,'Monthy Targets'!$B:$B,0))</f>
        <v>0</v>
      </c>
      <c r="CG340" s="14">
        <f>+INDEX('Monthy Targets'!AC:AC,MATCH(FY2018_ALL_Targets!$B340,'Monthy Targets'!$B:$B,0))</f>
        <v>0</v>
      </c>
      <c r="CH340" s="14">
        <f>+INDEX('Monthy Targets'!AD:AD,MATCH(FY2018_ALL_Targets!$B340,'Monthy Targets'!$B:$B,0))</f>
        <v>0</v>
      </c>
      <c r="CI340" s="14">
        <f>+INDEX('Monthy Targets'!AE:AE,MATCH(FY2018_ALL_Targets!$B340,'Monthy Targets'!$B:$B,0))</f>
        <v>0</v>
      </c>
      <c r="CJ340" s="14">
        <f>+INDEX('Monthy Targets'!AF:AF,MATCH(FY2018_ALL_Targets!$B340,'Monthy Targets'!$B:$B,0))</f>
        <v>0</v>
      </c>
      <c r="CK340" s="14">
        <f>+INDEX('Monthy Targets'!AG:AG,MATCH(FY2018_ALL_Targets!$B340,'Monthy Targets'!$B:$B,0))</f>
        <v>0</v>
      </c>
      <c r="CL340" s="14">
        <v>0.27</v>
      </c>
      <c r="CM340" s="14">
        <v>0.27</v>
      </c>
      <c r="CN340" s="14">
        <v>0.27</v>
      </c>
      <c r="CO340" s="14">
        <v>0.27</v>
      </c>
      <c r="DB340" s="14">
        <v>0.5</v>
      </c>
      <c r="DC340" s="14">
        <v>0.5</v>
      </c>
      <c r="DD340" s="14">
        <v>0.5</v>
      </c>
      <c r="DE340" s="14">
        <v>0.5</v>
      </c>
      <c r="DR340" s="14">
        <v>0.76</v>
      </c>
      <c r="DV340" s="12">
        <f t="shared" si="16"/>
        <v>0</v>
      </c>
      <c r="DW340" s="12">
        <f t="shared" si="17"/>
        <v>0</v>
      </c>
      <c r="DX340" s="12">
        <f t="shared" si="15"/>
        <v>0</v>
      </c>
    </row>
    <row r="341" spans="1:128" x14ac:dyDescent="0.25">
      <c r="A341" s="293">
        <v>5199</v>
      </c>
      <c r="B341" s="293">
        <v>675900</v>
      </c>
      <c r="C341" s="293">
        <v>1014243</v>
      </c>
      <c r="D341" s="14">
        <v>1336190347</v>
      </c>
      <c r="F341" s="27" t="s">
        <v>1296</v>
      </c>
      <c r="G341" s="12" t="s">
        <v>1015</v>
      </c>
      <c r="H341" s="27" t="s">
        <v>1371</v>
      </c>
      <c r="I341" s="12" t="s">
        <v>1016</v>
      </c>
      <c r="J341" s="13">
        <v>4.8951048951049E-2</v>
      </c>
      <c r="K341" s="13">
        <v>9.0361445783132502E-2</v>
      </c>
      <c r="L341" s="13">
        <v>0</v>
      </c>
      <c r="M341" s="13">
        <v>0.14590747330960899</v>
      </c>
      <c r="N341" s="13">
        <v>3.3538610000000003E-2</v>
      </c>
      <c r="O341" s="13">
        <v>5.6668459999999997E-2</v>
      </c>
      <c r="P341" s="13">
        <v>5.2596600000000002E-3</v>
      </c>
      <c r="Q341" s="13">
        <v>0.16064707</v>
      </c>
      <c r="R341" s="13">
        <v>4.8118881118881102E-2</v>
      </c>
      <c r="S341" s="13">
        <v>8.8825301204819296E-2</v>
      </c>
      <c r="T341" s="13">
        <v>5.2596600000000002E-3</v>
      </c>
      <c r="U341" s="13">
        <v>0.16064707</v>
      </c>
      <c r="V341" s="13">
        <v>4.65034965034965E-2</v>
      </c>
      <c r="W341" s="13">
        <v>8.5843373493975902E-2</v>
      </c>
      <c r="X341" s="13">
        <v>5.2596600000000002E-3</v>
      </c>
      <c r="Y341" s="13">
        <v>0.16064707</v>
      </c>
      <c r="Z341" s="13">
        <v>4.72867132867133E-2</v>
      </c>
      <c r="AA341" s="13">
        <v>8.7289156626506006E-2</v>
      </c>
      <c r="AB341" s="13">
        <v>5.2596600000000002E-3</v>
      </c>
      <c r="AC341" s="13">
        <v>0.16064707</v>
      </c>
      <c r="AD341" s="13">
        <v>4.4055944055944103E-2</v>
      </c>
      <c r="AE341" s="13">
        <v>8.1325301204819303E-2</v>
      </c>
      <c r="AF341" s="13">
        <v>5.2596600000000002E-3</v>
      </c>
      <c r="AG341" s="13">
        <v>0.16064707</v>
      </c>
      <c r="AH341" s="13">
        <v>4.6454545454545498E-2</v>
      </c>
      <c r="AI341" s="13">
        <v>8.57530120481928E-2</v>
      </c>
      <c r="AJ341" s="13">
        <v>5.2596600000000002E-3</v>
      </c>
      <c r="AK341" s="13">
        <v>0.16064707</v>
      </c>
      <c r="AL341" s="13">
        <v>4.1608391608391603E-2</v>
      </c>
      <c r="AM341" s="13">
        <v>7.6807228915662606E-2</v>
      </c>
      <c r="AN341" s="13">
        <v>5.2596600000000002E-3</v>
      </c>
      <c r="AO341" s="13">
        <v>0.16064707</v>
      </c>
      <c r="AP341" s="13">
        <v>4.5524475524475499E-2</v>
      </c>
      <c r="AQ341" s="13">
        <v>8.4036144578313293E-2</v>
      </c>
      <c r="AR341" s="13">
        <v>5.2596600000000002E-3</v>
      </c>
      <c r="AS341" s="13">
        <v>0.16064707</v>
      </c>
      <c r="AT341" s="13">
        <v>3.9160839160839199E-2</v>
      </c>
      <c r="AU341" s="13">
        <v>7.2289156626505993E-2</v>
      </c>
      <c r="AV341" s="13">
        <v>5.2596600000000002E-3</v>
      </c>
      <c r="AW341" s="13">
        <v>0.16064707</v>
      </c>
      <c r="AX341" s="13">
        <v>4.1666666666666699E-2</v>
      </c>
      <c r="AY341" s="13">
        <v>0</v>
      </c>
      <c r="AZ341" s="13">
        <v>0</v>
      </c>
      <c r="BA341" s="13">
        <v>0.13043478260869601</v>
      </c>
      <c r="BB341" s="13"/>
      <c r="BC341" s="13"/>
      <c r="BD341" s="13"/>
      <c r="BE341" s="13"/>
      <c r="BF341" s="13"/>
      <c r="BG341" s="13"/>
      <c r="BH341" s="13"/>
      <c r="BI341" s="13"/>
      <c r="BJ341" s="13"/>
      <c r="BK341" s="13"/>
      <c r="BL341" s="13"/>
      <c r="BM341" s="13"/>
      <c r="BN341" s="13"/>
      <c r="BO341" s="13"/>
      <c r="BP341" s="13"/>
      <c r="BQ341" s="13"/>
      <c r="BR341" s="13"/>
      <c r="BS341" s="13"/>
      <c r="BT341" s="13"/>
      <c r="BU341" s="13"/>
      <c r="BV341" s="13"/>
      <c r="BW341" s="13"/>
      <c r="BX341" s="13"/>
      <c r="BY341" s="13"/>
      <c r="BZ341" s="14">
        <f>+INDEX('Monthy Targets'!V:V,MATCH(FY2018_ALL_Targets!$B341,'Monthy Targets'!$B:$B,0))</f>
        <v>5.68</v>
      </c>
      <c r="CA341" s="14">
        <f>+INDEX('Monthy Targets'!W:W,MATCH(FY2018_ALL_Targets!$B341,'Monthy Targets'!$B:$B,0))</f>
        <v>5.68</v>
      </c>
      <c r="CB341" s="14">
        <f>+INDEX('Monthy Targets'!X:X,MATCH(FY2018_ALL_Targets!$B341,'Monthy Targets'!$B:$B,0))</f>
        <v>5.68</v>
      </c>
      <c r="CC341" s="14">
        <f>+INDEX('Monthy Targets'!Y:Y,MATCH(FY2018_ALL_Targets!$B341,'Monthy Targets'!$B:$B,0))</f>
        <v>5.68</v>
      </c>
      <c r="CD341" s="14">
        <f>+INDEX('Monthy Targets'!Z:Z,MATCH(FY2018_ALL_Targets!$B341,'Monthy Targets'!$B:$B,0))</f>
        <v>5.68</v>
      </c>
      <c r="CE341" s="14">
        <f>+INDEX('Monthy Targets'!AA:AA,MATCH(FY2018_ALL_Targets!$B341,'Monthy Targets'!$B:$B,0))</f>
        <v>0</v>
      </c>
      <c r="CF341" s="14">
        <f>+INDEX('Monthy Targets'!AB:AB,MATCH(FY2018_ALL_Targets!$B341,'Monthy Targets'!$B:$B,0))</f>
        <v>0</v>
      </c>
      <c r="CG341" s="14">
        <f>+INDEX('Monthy Targets'!AC:AC,MATCH(FY2018_ALL_Targets!$B341,'Monthy Targets'!$B:$B,0))</f>
        <v>0</v>
      </c>
      <c r="CH341" s="14">
        <f>+INDEX('Monthy Targets'!AD:AD,MATCH(FY2018_ALL_Targets!$B341,'Monthy Targets'!$B:$B,0))</f>
        <v>0</v>
      </c>
      <c r="CI341" s="14">
        <f>+INDEX('Monthy Targets'!AE:AE,MATCH(FY2018_ALL_Targets!$B341,'Monthy Targets'!$B:$B,0))</f>
        <v>0</v>
      </c>
      <c r="CJ341" s="14">
        <f>+INDEX('Monthy Targets'!AF:AF,MATCH(FY2018_ALL_Targets!$B341,'Monthy Targets'!$B:$B,0))</f>
        <v>0</v>
      </c>
      <c r="CK341" s="14">
        <f>+INDEX('Monthy Targets'!AG:AG,MATCH(FY2018_ALL_Targets!$B341,'Monthy Targets'!$B:$B,0))</f>
        <v>0</v>
      </c>
      <c r="CL341" s="14">
        <v>0.38</v>
      </c>
      <c r="CM341" s="14">
        <v>0.38</v>
      </c>
      <c r="CN341" s="14">
        <v>0.38</v>
      </c>
      <c r="CO341" s="14">
        <v>0.38</v>
      </c>
      <c r="DB341" s="14">
        <v>0.7</v>
      </c>
      <c r="DC341" s="14">
        <v>0.7</v>
      </c>
      <c r="DD341" s="14">
        <v>0.7</v>
      </c>
      <c r="DE341" s="14">
        <v>0.7</v>
      </c>
      <c r="DR341" s="14">
        <v>1.07</v>
      </c>
      <c r="DV341" s="12">
        <f t="shared" si="16"/>
        <v>0</v>
      </c>
      <c r="DW341" s="12">
        <f t="shared" si="17"/>
        <v>0</v>
      </c>
      <c r="DX341" s="12">
        <f t="shared" si="15"/>
        <v>0</v>
      </c>
    </row>
    <row r="342" spans="1:128" x14ac:dyDescent="0.25">
      <c r="A342" s="293">
        <v>5333</v>
      </c>
      <c r="B342" s="293">
        <v>675901</v>
      </c>
      <c r="C342" s="293">
        <v>1026646</v>
      </c>
      <c r="D342" s="14">
        <v>1457467623</v>
      </c>
      <c r="F342" s="27" t="s">
        <v>1279</v>
      </c>
      <c r="G342" s="12" t="s">
        <v>1099</v>
      </c>
      <c r="H342" s="27" t="s">
        <v>1391</v>
      </c>
      <c r="I342" s="12" t="s">
        <v>1100</v>
      </c>
      <c r="J342" s="13">
        <v>4.7468354430379799E-2</v>
      </c>
      <c r="K342" s="13">
        <v>0.122529644268775</v>
      </c>
      <c r="L342" s="13">
        <v>0</v>
      </c>
      <c r="M342" s="13">
        <v>9.3189964157706098E-2</v>
      </c>
      <c r="N342" s="13">
        <v>3.3538610000000003E-2</v>
      </c>
      <c r="O342" s="13">
        <v>5.6668459999999997E-2</v>
      </c>
      <c r="P342" s="13">
        <v>5.2596600000000002E-3</v>
      </c>
      <c r="Q342" s="13">
        <v>0.16064707</v>
      </c>
      <c r="R342" s="13">
        <v>4.6661392405063298E-2</v>
      </c>
      <c r="S342" s="13">
        <v>0.120446640316206</v>
      </c>
      <c r="T342" s="13">
        <v>5.2596600000000002E-3</v>
      </c>
      <c r="U342" s="13">
        <v>0.16064707</v>
      </c>
      <c r="V342" s="13">
        <v>4.5094936708860799E-2</v>
      </c>
      <c r="W342" s="13">
        <v>0.116403162055336</v>
      </c>
      <c r="X342" s="13">
        <v>5.2596600000000002E-3</v>
      </c>
      <c r="Y342" s="13">
        <v>0.16064707</v>
      </c>
      <c r="Z342" s="13">
        <v>4.5854430379746798E-2</v>
      </c>
      <c r="AA342" s="13">
        <v>0.118363636363636</v>
      </c>
      <c r="AB342" s="13">
        <v>5.2596600000000002E-3</v>
      </c>
      <c r="AC342" s="13">
        <v>0.16064707</v>
      </c>
      <c r="AD342" s="13">
        <v>4.2721518987341799E-2</v>
      </c>
      <c r="AE342" s="13">
        <v>0.110276679841897</v>
      </c>
      <c r="AF342" s="13">
        <v>5.2596600000000002E-3</v>
      </c>
      <c r="AG342" s="13">
        <v>0.16064707</v>
      </c>
      <c r="AH342" s="13">
        <v>4.5047468354430402E-2</v>
      </c>
      <c r="AI342" s="13">
        <v>0.11628063241106699</v>
      </c>
      <c r="AJ342" s="13">
        <v>5.2596600000000002E-3</v>
      </c>
      <c r="AK342" s="13">
        <v>0.16064707</v>
      </c>
      <c r="AL342" s="13">
        <v>4.0348101265822799E-2</v>
      </c>
      <c r="AM342" s="13">
        <v>0.10415019762845799</v>
      </c>
      <c r="AN342" s="13">
        <v>5.2596600000000002E-3</v>
      </c>
      <c r="AO342" s="13">
        <v>0.16064707</v>
      </c>
      <c r="AP342" s="13">
        <v>4.4145569620253199E-2</v>
      </c>
      <c r="AQ342" s="13">
        <v>0.11395256916995999</v>
      </c>
      <c r="AR342" s="13">
        <v>5.2596600000000002E-3</v>
      </c>
      <c r="AS342" s="13">
        <v>0.16064707</v>
      </c>
      <c r="AT342" s="13">
        <v>3.7974683544303799E-2</v>
      </c>
      <c r="AU342" s="13">
        <v>9.8023715415019794E-2</v>
      </c>
      <c r="AV342" s="13">
        <v>5.2596600000000002E-3</v>
      </c>
      <c r="AW342" s="13">
        <v>0.16064707</v>
      </c>
      <c r="AX342" s="13">
        <v>0</v>
      </c>
      <c r="AY342" s="13">
        <v>0.10344827586206901</v>
      </c>
      <c r="AZ342" s="13">
        <v>0</v>
      </c>
      <c r="BA342" s="13">
        <v>8.3333333333333301E-2</v>
      </c>
      <c r="BB342" s="13"/>
      <c r="BC342" s="13"/>
      <c r="BD342" s="13"/>
      <c r="BE342" s="13"/>
      <c r="BF342" s="13"/>
      <c r="BG342" s="13"/>
      <c r="BH342" s="13"/>
      <c r="BI342" s="13"/>
      <c r="BJ342" s="13"/>
      <c r="BK342" s="13"/>
      <c r="BL342" s="13"/>
      <c r="BM342" s="13"/>
      <c r="BN342" s="13"/>
      <c r="BO342" s="13"/>
      <c r="BP342" s="13"/>
      <c r="BQ342" s="13"/>
      <c r="BR342" s="13"/>
      <c r="BS342" s="13"/>
      <c r="BT342" s="13"/>
      <c r="BU342" s="13"/>
      <c r="BV342" s="13"/>
      <c r="BW342" s="13"/>
      <c r="BX342" s="13"/>
      <c r="BY342" s="13"/>
      <c r="BZ342" s="14">
        <f>+INDEX('Monthy Targets'!V:V,MATCH(FY2018_ALL_Targets!$B342,'Monthy Targets'!$B:$B,0))</f>
        <v>5.34</v>
      </c>
      <c r="CA342" s="14">
        <f>+INDEX('Monthy Targets'!W:W,MATCH(FY2018_ALL_Targets!$B342,'Monthy Targets'!$B:$B,0))</f>
        <v>5.34</v>
      </c>
      <c r="CB342" s="14">
        <f>+INDEX('Monthy Targets'!X:X,MATCH(FY2018_ALL_Targets!$B342,'Monthy Targets'!$B:$B,0))</f>
        <v>5.34</v>
      </c>
      <c r="CC342" s="14">
        <f>+INDEX('Monthy Targets'!Y:Y,MATCH(FY2018_ALL_Targets!$B342,'Monthy Targets'!$B:$B,0))</f>
        <v>5.34</v>
      </c>
      <c r="CD342" s="14">
        <f>+INDEX('Monthy Targets'!Z:Z,MATCH(FY2018_ALL_Targets!$B342,'Monthy Targets'!$B:$B,0))</f>
        <v>5.34</v>
      </c>
      <c r="CE342" s="14">
        <f>+INDEX('Monthy Targets'!AA:AA,MATCH(FY2018_ALL_Targets!$B342,'Monthy Targets'!$B:$B,0))</f>
        <v>0</v>
      </c>
      <c r="CF342" s="14">
        <f>+INDEX('Monthy Targets'!AB:AB,MATCH(FY2018_ALL_Targets!$B342,'Monthy Targets'!$B:$B,0))</f>
        <v>0</v>
      </c>
      <c r="CG342" s="14">
        <f>+INDEX('Monthy Targets'!AC:AC,MATCH(FY2018_ALL_Targets!$B342,'Monthy Targets'!$B:$B,0))</f>
        <v>0</v>
      </c>
      <c r="CH342" s="14">
        <f>+INDEX('Monthy Targets'!AD:AD,MATCH(FY2018_ALL_Targets!$B342,'Monthy Targets'!$B:$B,0))</f>
        <v>0</v>
      </c>
      <c r="CI342" s="14">
        <f>+INDEX('Monthy Targets'!AE:AE,MATCH(FY2018_ALL_Targets!$B342,'Monthy Targets'!$B:$B,0))</f>
        <v>0</v>
      </c>
      <c r="CJ342" s="14">
        <f>+INDEX('Monthy Targets'!AF:AF,MATCH(FY2018_ALL_Targets!$B342,'Monthy Targets'!$B:$B,0))</f>
        <v>0</v>
      </c>
      <c r="CK342" s="14">
        <f>+INDEX('Monthy Targets'!AG:AG,MATCH(FY2018_ALL_Targets!$B342,'Monthy Targets'!$B:$B,0))</f>
        <v>0</v>
      </c>
      <c r="CL342" s="14">
        <v>0.36</v>
      </c>
      <c r="CM342" s="14">
        <v>0.36</v>
      </c>
      <c r="CN342" s="14">
        <v>0.36</v>
      </c>
      <c r="CO342" s="14">
        <v>0.36</v>
      </c>
      <c r="DB342" s="14">
        <v>0.66</v>
      </c>
      <c r="DC342" s="14">
        <v>0.66</v>
      </c>
      <c r="DD342" s="14">
        <v>0.66</v>
      </c>
      <c r="DE342" s="14">
        <v>0.66</v>
      </c>
      <c r="DR342" s="14">
        <v>1.01</v>
      </c>
      <c r="DV342" s="12">
        <f t="shared" si="16"/>
        <v>0</v>
      </c>
      <c r="DW342" s="12">
        <f t="shared" si="17"/>
        <v>0</v>
      </c>
      <c r="DX342" s="12">
        <f t="shared" si="15"/>
        <v>0</v>
      </c>
    </row>
    <row r="343" spans="1:128" x14ac:dyDescent="0.25">
      <c r="A343" s="293">
        <v>5183</v>
      </c>
      <c r="B343" s="293">
        <v>675904</v>
      </c>
      <c r="C343" s="293">
        <v>1026679</v>
      </c>
      <c r="D343" s="14">
        <v>1518357680</v>
      </c>
      <c r="F343" s="27" t="s">
        <v>1272</v>
      </c>
      <c r="G343" s="12" t="s">
        <v>1005</v>
      </c>
      <c r="H343" s="27" t="s">
        <v>1368</v>
      </c>
      <c r="I343" s="12" t="s">
        <v>1006</v>
      </c>
      <c r="J343" s="13">
        <v>4.1958041958042001E-2</v>
      </c>
      <c r="K343" s="13">
        <v>1.9047619047619001E-2</v>
      </c>
      <c r="L343" s="13">
        <v>0</v>
      </c>
      <c r="M343" s="13">
        <v>0.41304347826087001</v>
      </c>
      <c r="N343" s="13">
        <v>3.3538610000000003E-2</v>
      </c>
      <c r="O343" s="13">
        <v>5.6668459999999997E-2</v>
      </c>
      <c r="P343" s="13">
        <v>5.2596600000000002E-3</v>
      </c>
      <c r="Q343" s="13">
        <v>0.16064707</v>
      </c>
      <c r="R343" s="13">
        <v>4.1244755244755203E-2</v>
      </c>
      <c r="S343" s="13">
        <v>5.6668459999999997E-2</v>
      </c>
      <c r="T343" s="13">
        <v>5.2596600000000002E-3</v>
      </c>
      <c r="U343" s="13">
        <v>0.40602173913043499</v>
      </c>
      <c r="V343" s="13">
        <v>3.98601398601399E-2</v>
      </c>
      <c r="W343" s="13">
        <v>5.6668459999999997E-2</v>
      </c>
      <c r="X343" s="13">
        <v>5.2596600000000002E-3</v>
      </c>
      <c r="Y343" s="13">
        <v>0.39239130434782599</v>
      </c>
      <c r="Z343" s="13">
        <v>4.0531468531468502E-2</v>
      </c>
      <c r="AA343" s="13">
        <v>5.6668459999999997E-2</v>
      </c>
      <c r="AB343" s="13">
        <v>5.2596600000000002E-3</v>
      </c>
      <c r="AC343" s="13">
        <v>0.39900000000000002</v>
      </c>
      <c r="AD343" s="13">
        <v>3.7762237762237798E-2</v>
      </c>
      <c r="AE343" s="13">
        <v>5.6668459999999997E-2</v>
      </c>
      <c r="AF343" s="13">
        <v>5.2596600000000002E-3</v>
      </c>
      <c r="AG343" s="13">
        <v>0.37173913043478302</v>
      </c>
      <c r="AH343" s="13">
        <v>3.9818181818181801E-2</v>
      </c>
      <c r="AI343" s="13">
        <v>5.6668459999999997E-2</v>
      </c>
      <c r="AJ343" s="13">
        <v>5.2596600000000002E-3</v>
      </c>
      <c r="AK343" s="13">
        <v>0.391978260869565</v>
      </c>
      <c r="AL343" s="13">
        <v>3.5664335664335703E-2</v>
      </c>
      <c r="AM343" s="13">
        <v>5.6668459999999997E-2</v>
      </c>
      <c r="AN343" s="13">
        <v>5.2596600000000002E-3</v>
      </c>
      <c r="AO343" s="13">
        <v>0.35108695652173899</v>
      </c>
      <c r="AP343" s="13">
        <v>3.9020979020979001E-2</v>
      </c>
      <c r="AQ343" s="13">
        <v>5.6668459999999997E-2</v>
      </c>
      <c r="AR343" s="13">
        <v>5.2596600000000002E-3</v>
      </c>
      <c r="AS343" s="13">
        <v>0.384130434782609</v>
      </c>
      <c r="AT343" s="13">
        <v>3.3566433566433601E-2</v>
      </c>
      <c r="AU343" s="13">
        <v>5.6668459999999997E-2</v>
      </c>
      <c r="AV343" s="13">
        <v>5.2596600000000002E-3</v>
      </c>
      <c r="AW343" s="13">
        <v>0.33043478260869602</v>
      </c>
      <c r="AX343" s="13">
        <v>1.5384615384615399E-2</v>
      </c>
      <c r="AY343" s="13">
        <v>5.4545454545454501E-2</v>
      </c>
      <c r="AZ343" s="13">
        <v>0</v>
      </c>
      <c r="BA343" s="13">
        <v>0.16923076923076899</v>
      </c>
      <c r="BB343" s="13"/>
      <c r="BC343" s="13"/>
      <c r="BD343" s="13"/>
      <c r="BE343" s="13"/>
      <c r="BF343" s="13"/>
      <c r="BG343" s="13"/>
      <c r="BH343" s="13"/>
      <c r="BI343" s="13"/>
      <c r="BJ343" s="13"/>
      <c r="BK343" s="13"/>
      <c r="BL343" s="13"/>
      <c r="BM343" s="13"/>
      <c r="BN343" s="13"/>
      <c r="BO343" s="13"/>
      <c r="BP343" s="13"/>
      <c r="BQ343" s="13"/>
      <c r="BR343" s="13"/>
      <c r="BS343" s="13"/>
      <c r="BT343" s="13"/>
      <c r="BU343" s="13"/>
      <c r="BV343" s="13"/>
      <c r="BW343" s="13"/>
      <c r="BX343" s="13"/>
      <c r="BY343" s="13"/>
      <c r="BZ343" s="14">
        <f>+INDEX('Monthy Targets'!V:V,MATCH(FY2018_ALL_Targets!$B343,'Monthy Targets'!$B:$B,0))</f>
        <v>14.13</v>
      </c>
      <c r="CA343" s="14">
        <f>+INDEX('Monthy Targets'!W:W,MATCH(FY2018_ALL_Targets!$B343,'Monthy Targets'!$B:$B,0))</f>
        <v>14.13</v>
      </c>
      <c r="CB343" s="14">
        <f>+INDEX('Monthy Targets'!X:X,MATCH(FY2018_ALL_Targets!$B343,'Monthy Targets'!$B:$B,0))</f>
        <v>14.13</v>
      </c>
      <c r="CC343" s="14">
        <f>+INDEX('Monthy Targets'!Y:Y,MATCH(FY2018_ALL_Targets!$B343,'Monthy Targets'!$B:$B,0))</f>
        <v>14.13</v>
      </c>
      <c r="CD343" s="14">
        <f>+INDEX('Monthy Targets'!Z:Z,MATCH(FY2018_ALL_Targets!$B343,'Monthy Targets'!$B:$B,0))</f>
        <v>14.13</v>
      </c>
      <c r="CE343" s="14">
        <f>+INDEX('Monthy Targets'!AA:AA,MATCH(FY2018_ALL_Targets!$B343,'Monthy Targets'!$B:$B,0))</f>
        <v>0</v>
      </c>
      <c r="CF343" s="14">
        <f>+INDEX('Monthy Targets'!AB:AB,MATCH(FY2018_ALL_Targets!$B343,'Monthy Targets'!$B:$B,0))</f>
        <v>0</v>
      </c>
      <c r="CG343" s="14">
        <f>+INDEX('Monthy Targets'!AC:AC,MATCH(FY2018_ALL_Targets!$B343,'Monthy Targets'!$B:$B,0))</f>
        <v>0</v>
      </c>
      <c r="CH343" s="14">
        <f>+INDEX('Monthy Targets'!AD:AD,MATCH(FY2018_ALL_Targets!$B343,'Monthy Targets'!$B:$B,0))</f>
        <v>0</v>
      </c>
      <c r="CI343" s="14">
        <f>+INDEX('Monthy Targets'!AE:AE,MATCH(FY2018_ALL_Targets!$B343,'Monthy Targets'!$B:$B,0))</f>
        <v>0</v>
      </c>
      <c r="CJ343" s="14">
        <f>+INDEX('Monthy Targets'!AF:AF,MATCH(FY2018_ALL_Targets!$B343,'Monthy Targets'!$B:$B,0))</f>
        <v>0</v>
      </c>
      <c r="CK343" s="14">
        <f>+INDEX('Monthy Targets'!AG:AG,MATCH(FY2018_ALL_Targets!$B343,'Monthy Targets'!$B:$B,0))</f>
        <v>0</v>
      </c>
      <c r="CL343" s="14">
        <v>0.94</v>
      </c>
      <c r="CM343" s="14">
        <v>0.94</v>
      </c>
      <c r="CN343" s="14">
        <v>0.94</v>
      </c>
      <c r="CO343" s="14">
        <v>0.94</v>
      </c>
      <c r="DB343" s="14">
        <v>1.74</v>
      </c>
      <c r="DC343" s="14">
        <v>1.74</v>
      </c>
      <c r="DD343" s="14">
        <v>1.74</v>
      </c>
      <c r="DE343" s="14">
        <v>1.74</v>
      </c>
      <c r="DR343" s="14">
        <v>2.65</v>
      </c>
      <c r="DV343" s="12">
        <f t="shared" si="16"/>
        <v>0</v>
      </c>
      <c r="DW343" s="12">
        <f t="shared" si="17"/>
        <v>0</v>
      </c>
      <c r="DX343" s="12">
        <f t="shared" si="15"/>
        <v>0</v>
      </c>
    </row>
    <row r="344" spans="1:128" x14ac:dyDescent="0.25">
      <c r="A344" s="293">
        <v>4606</v>
      </c>
      <c r="B344" s="293">
        <v>675906</v>
      </c>
      <c r="C344" s="293">
        <v>1026283</v>
      </c>
      <c r="D344" s="14">
        <v>1386043610</v>
      </c>
      <c r="F344" s="27" t="s">
        <v>1293</v>
      </c>
      <c r="G344" s="12" t="s">
        <v>742</v>
      </c>
      <c r="H344" s="27" t="s">
        <v>1394</v>
      </c>
      <c r="I344" s="12" t="s">
        <v>743</v>
      </c>
      <c r="J344" s="13">
        <v>4.2904290429042903E-2</v>
      </c>
      <c r="K344" s="13">
        <v>8.5106382978723402E-2</v>
      </c>
      <c r="L344" s="13">
        <v>0</v>
      </c>
      <c r="M344" s="13">
        <v>0.10357142857142899</v>
      </c>
      <c r="N344" s="13">
        <v>3.3538610000000003E-2</v>
      </c>
      <c r="O344" s="13">
        <v>5.6668459999999997E-2</v>
      </c>
      <c r="P344" s="13">
        <v>5.2596600000000002E-3</v>
      </c>
      <c r="Q344" s="13">
        <v>0.16064707</v>
      </c>
      <c r="R344" s="13">
        <v>4.2174917491749203E-2</v>
      </c>
      <c r="S344" s="13">
        <v>8.3659574468085099E-2</v>
      </c>
      <c r="T344" s="13">
        <v>5.2596600000000002E-3</v>
      </c>
      <c r="U344" s="13">
        <v>0.16064707</v>
      </c>
      <c r="V344" s="13">
        <v>4.07590759075908E-2</v>
      </c>
      <c r="W344" s="13">
        <v>8.0851063829787198E-2</v>
      </c>
      <c r="X344" s="13">
        <v>5.2596600000000002E-3</v>
      </c>
      <c r="Y344" s="13">
        <v>0.16064707</v>
      </c>
      <c r="Z344" s="13">
        <v>4.1445544554455399E-2</v>
      </c>
      <c r="AA344" s="13">
        <v>8.2212765957446796E-2</v>
      </c>
      <c r="AB344" s="13">
        <v>5.2596600000000002E-3</v>
      </c>
      <c r="AC344" s="13">
        <v>0.16064707</v>
      </c>
      <c r="AD344" s="13">
        <v>3.86138613861386E-2</v>
      </c>
      <c r="AE344" s="13">
        <v>7.6595744680851105E-2</v>
      </c>
      <c r="AF344" s="13">
        <v>5.2596600000000002E-3</v>
      </c>
      <c r="AG344" s="13">
        <v>0.16064707</v>
      </c>
      <c r="AH344" s="13">
        <v>4.0716171617161699E-2</v>
      </c>
      <c r="AI344" s="13">
        <v>8.0765957446808506E-2</v>
      </c>
      <c r="AJ344" s="13">
        <v>5.2596600000000002E-3</v>
      </c>
      <c r="AK344" s="13">
        <v>0.16064707</v>
      </c>
      <c r="AL344" s="13">
        <v>3.6468646864686503E-2</v>
      </c>
      <c r="AM344" s="13">
        <v>7.2340425531914901E-2</v>
      </c>
      <c r="AN344" s="13">
        <v>5.2596600000000002E-3</v>
      </c>
      <c r="AO344" s="13">
        <v>0.16064707</v>
      </c>
      <c r="AP344" s="13">
        <v>3.9900990099009902E-2</v>
      </c>
      <c r="AQ344" s="13">
        <v>7.9148936170212805E-2</v>
      </c>
      <c r="AR344" s="13">
        <v>5.2596600000000002E-3</v>
      </c>
      <c r="AS344" s="13">
        <v>0.16064707</v>
      </c>
      <c r="AT344" s="13">
        <v>3.4323432343234303E-2</v>
      </c>
      <c r="AU344" s="13">
        <v>6.8085106382978697E-2</v>
      </c>
      <c r="AV344" s="13">
        <v>5.2596600000000002E-3</v>
      </c>
      <c r="AW344" s="13">
        <v>0.16064707</v>
      </c>
      <c r="AX344" s="13">
        <v>4.5454545454545497E-2</v>
      </c>
      <c r="AY344" s="13">
        <v>9.4339622641509399E-2</v>
      </c>
      <c r="AZ344" s="13">
        <v>0</v>
      </c>
      <c r="BA344" s="13">
        <v>9.375E-2</v>
      </c>
      <c r="BB344" s="13"/>
      <c r="BC344" s="13"/>
      <c r="BD344" s="13"/>
      <c r="BE344" s="13"/>
      <c r="BF344" s="13"/>
      <c r="BG344" s="13"/>
      <c r="BH344" s="13"/>
      <c r="BI344" s="13"/>
      <c r="BJ344" s="13"/>
      <c r="BK344" s="13"/>
      <c r="BL344" s="13"/>
      <c r="BM344" s="13"/>
      <c r="BN344" s="13"/>
      <c r="BO344" s="13"/>
      <c r="BP344" s="13"/>
      <c r="BQ344" s="13"/>
      <c r="BR344" s="13"/>
      <c r="BS344" s="13"/>
      <c r="BT344" s="13"/>
      <c r="BU344" s="13"/>
      <c r="BV344" s="13"/>
      <c r="BW344" s="13"/>
      <c r="BX344" s="13"/>
      <c r="BY344" s="13"/>
      <c r="BZ344" s="14">
        <f>+INDEX('Monthy Targets'!V:V,MATCH(FY2018_ALL_Targets!$B344,'Monthy Targets'!$B:$B,0))</f>
        <v>8.25</v>
      </c>
      <c r="CA344" s="14">
        <f>+INDEX('Monthy Targets'!W:W,MATCH(FY2018_ALL_Targets!$B344,'Monthy Targets'!$B:$B,0))</f>
        <v>8.25</v>
      </c>
      <c r="CB344" s="14">
        <f>+INDEX('Monthy Targets'!X:X,MATCH(FY2018_ALL_Targets!$B344,'Monthy Targets'!$B:$B,0))</f>
        <v>8.25</v>
      </c>
      <c r="CC344" s="14">
        <f>+INDEX('Monthy Targets'!Y:Y,MATCH(FY2018_ALL_Targets!$B344,'Monthy Targets'!$B:$B,0))</f>
        <v>8.25</v>
      </c>
      <c r="CD344" s="14">
        <f>+INDEX('Monthy Targets'!Z:Z,MATCH(FY2018_ALL_Targets!$B344,'Monthy Targets'!$B:$B,0))</f>
        <v>8.25</v>
      </c>
      <c r="CE344" s="14">
        <f>+INDEX('Monthy Targets'!AA:AA,MATCH(FY2018_ALL_Targets!$B344,'Monthy Targets'!$B:$B,0))</f>
        <v>0</v>
      </c>
      <c r="CF344" s="14">
        <f>+INDEX('Monthy Targets'!AB:AB,MATCH(FY2018_ALL_Targets!$B344,'Monthy Targets'!$B:$B,0))</f>
        <v>0</v>
      </c>
      <c r="CG344" s="14">
        <f>+INDEX('Monthy Targets'!AC:AC,MATCH(FY2018_ALL_Targets!$B344,'Monthy Targets'!$B:$B,0))</f>
        <v>0</v>
      </c>
      <c r="CH344" s="14">
        <f>+INDEX('Monthy Targets'!AD:AD,MATCH(FY2018_ALL_Targets!$B344,'Monthy Targets'!$B:$B,0))</f>
        <v>0</v>
      </c>
      <c r="CI344" s="14">
        <f>+INDEX('Monthy Targets'!AE:AE,MATCH(FY2018_ALL_Targets!$B344,'Monthy Targets'!$B:$B,0))</f>
        <v>0</v>
      </c>
      <c r="CJ344" s="14">
        <f>+INDEX('Monthy Targets'!AF:AF,MATCH(FY2018_ALL_Targets!$B344,'Monthy Targets'!$B:$B,0))</f>
        <v>0</v>
      </c>
      <c r="CK344" s="14">
        <f>+INDEX('Monthy Targets'!AG:AG,MATCH(FY2018_ALL_Targets!$B344,'Monthy Targets'!$B:$B,0))</f>
        <v>0</v>
      </c>
      <c r="CL344" s="14">
        <v>0</v>
      </c>
      <c r="CM344" s="14">
        <v>0</v>
      </c>
      <c r="CN344" s="14">
        <v>0.55000000000000004</v>
      </c>
      <c r="CO344" s="14">
        <v>0.55000000000000004</v>
      </c>
      <c r="DB344" s="14">
        <v>0</v>
      </c>
      <c r="DC344" s="14">
        <v>0</v>
      </c>
      <c r="DD344" s="14">
        <v>1.02</v>
      </c>
      <c r="DE344" s="14">
        <v>1.02</v>
      </c>
      <c r="DR344" s="14">
        <v>1.22</v>
      </c>
      <c r="DV344" s="12">
        <f t="shared" si="16"/>
        <v>0</v>
      </c>
      <c r="DW344" s="12">
        <f t="shared" si="17"/>
        <v>0</v>
      </c>
      <c r="DX344" s="12">
        <f t="shared" si="15"/>
        <v>0</v>
      </c>
    </row>
    <row r="345" spans="1:128" x14ac:dyDescent="0.25">
      <c r="A345" s="293">
        <v>4614</v>
      </c>
      <c r="B345" s="293">
        <v>675907</v>
      </c>
      <c r="C345" s="293">
        <v>1025953</v>
      </c>
      <c r="D345" s="14">
        <v>1568882843</v>
      </c>
      <c r="F345" s="27" t="s">
        <v>1296</v>
      </c>
      <c r="G345" s="12" t="s">
        <v>748</v>
      </c>
      <c r="H345" s="27" t="s">
        <v>748</v>
      </c>
      <c r="I345" s="12" t="s">
        <v>749</v>
      </c>
      <c r="J345" s="13">
        <v>3.2467532467532499E-2</v>
      </c>
      <c r="K345" s="13">
        <v>7.6086956521739094E-2</v>
      </c>
      <c r="L345" s="13">
        <v>0</v>
      </c>
      <c r="M345" s="13">
        <v>0.24666666666666701</v>
      </c>
      <c r="N345" s="13">
        <v>3.3538610000000003E-2</v>
      </c>
      <c r="O345" s="13">
        <v>5.6668459999999997E-2</v>
      </c>
      <c r="P345" s="13">
        <v>5.2596600000000002E-3</v>
      </c>
      <c r="Q345" s="13">
        <v>0.16064707</v>
      </c>
      <c r="R345" s="13">
        <v>3.3538610000000003E-2</v>
      </c>
      <c r="S345" s="13">
        <v>7.47934782608696E-2</v>
      </c>
      <c r="T345" s="13">
        <v>5.2596600000000002E-3</v>
      </c>
      <c r="U345" s="13">
        <v>0.24247333333333301</v>
      </c>
      <c r="V345" s="13">
        <v>3.3538610000000003E-2</v>
      </c>
      <c r="W345" s="13">
        <v>7.2282608695652201E-2</v>
      </c>
      <c r="X345" s="13">
        <v>5.2596600000000002E-3</v>
      </c>
      <c r="Y345" s="13">
        <v>0.234333333333333</v>
      </c>
      <c r="Z345" s="13">
        <v>3.3538610000000003E-2</v>
      </c>
      <c r="AA345" s="13">
        <v>7.3499999999999996E-2</v>
      </c>
      <c r="AB345" s="13">
        <v>5.2596600000000002E-3</v>
      </c>
      <c r="AC345" s="13">
        <v>0.23827999999999999</v>
      </c>
      <c r="AD345" s="13">
        <v>3.3538610000000003E-2</v>
      </c>
      <c r="AE345" s="13">
        <v>6.8478260869565197E-2</v>
      </c>
      <c r="AF345" s="13">
        <v>5.2596600000000002E-3</v>
      </c>
      <c r="AG345" s="13">
        <v>0.222</v>
      </c>
      <c r="AH345" s="13">
        <v>3.3538610000000003E-2</v>
      </c>
      <c r="AI345" s="13">
        <v>7.2206521739130405E-2</v>
      </c>
      <c r="AJ345" s="13">
        <v>5.2596600000000002E-3</v>
      </c>
      <c r="AK345" s="13">
        <v>0.234086666666667</v>
      </c>
      <c r="AL345" s="13">
        <v>3.3538610000000003E-2</v>
      </c>
      <c r="AM345" s="13">
        <v>6.4673913043478304E-2</v>
      </c>
      <c r="AN345" s="13">
        <v>5.2596600000000002E-3</v>
      </c>
      <c r="AO345" s="13">
        <v>0.209666666666667</v>
      </c>
      <c r="AP345" s="13">
        <v>3.3538610000000003E-2</v>
      </c>
      <c r="AQ345" s="13">
        <v>7.0760869565217405E-2</v>
      </c>
      <c r="AR345" s="13">
        <v>5.2596600000000002E-3</v>
      </c>
      <c r="AS345" s="13">
        <v>0.22939999999999999</v>
      </c>
      <c r="AT345" s="13">
        <v>3.3538610000000003E-2</v>
      </c>
      <c r="AU345" s="13">
        <v>6.08695652173913E-2</v>
      </c>
      <c r="AV345" s="13">
        <v>5.2596600000000002E-3</v>
      </c>
      <c r="AW345" s="13">
        <v>0.197333333333333</v>
      </c>
      <c r="AX345" s="13">
        <v>7.3170731707317097E-2</v>
      </c>
      <c r="AY345" s="13">
        <v>4.1666666666666699E-2</v>
      </c>
      <c r="AZ345" s="13">
        <v>0</v>
      </c>
      <c r="BA345" s="13">
        <v>0.2</v>
      </c>
      <c r="BB345" s="13"/>
      <c r="BC345" s="13"/>
      <c r="BD345" s="13"/>
      <c r="BE345" s="13"/>
      <c r="BF345" s="13"/>
      <c r="BG345" s="13"/>
      <c r="BH345" s="13"/>
      <c r="BI345" s="13"/>
      <c r="BJ345" s="13"/>
      <c r="BK345" s="13"/>
      <c r="BL345" s="13"/>
      <c r="BM345" s="13"/>
      <c r="BN345" s="13"/>
      <c r="BO345" s="13"/>
      <c r="BP345" s="13"/>
      <c r="BQ345" s="13"/>
      <c r="BR345" s="13"/>
      <c r="BS345" s="13"/>
      <c r="BT345" s="13"/>
      <c r="BU345" s="13"/>
      <c r="BV345" s="13"/>
      <c r="BW345" s="13"/>
      <c r="BX345" s="13"/>
      <c r="BY345" s="13"/>
      <c r="BZ345" s="14">
        <f>+INDEX('Monthy Targets'!V:V,MATCH(FY2018_ALL_Targets!$B345,'Monthy Targets'!$B:$B,0))</f>
        <v>0</v>
      </c>
      <c r="CA345" s="14">
        <f>+INDEX('Monthy Targets'!W:W,MATCH(FY2018_ALL_Targets!$B345,'Monthy Targets'!$B:$B,0))</f>
        <v>0</v>
      </c>
      <c r="CB345" s="14">
        <f>+INDEX('Monthy Targets'!X:X,MATCH(FY2018_ALL_Targets!$B345,'Monthy Targets'!$B:$B,0))</f>
        <v>0</v>
      </c>
      <c r="CC345" s="14">
        <f>+INDEX('Monthy Targets'!Y:Y,MATCH(FY2018_ALL_Targets!$B345,'Monthy Targets'!$B:$B,0))</f>
        <v>0</v>
      </c>
      <c r="CD345" s="14">
        <f>+INDEX('Monthy Targets'!Z:Z,MATCH(FY2018_ALL_Targets!$B345,'Monthy Targets'!$B:$B,0))</f>
        <v>0</v>
      </c>
      <c r="CE345" s="14">
        <f>+INDEX('Monthy Targets'!AA:AA,MATCH(FY2018_ALL_Targets!$B345,'Monthy Targets'!$B:$B,0))</f>
        <v>0</v>
      </c>
      <c r="CF345" s="14">
        <f>+INDEX('Monthy Targets'!AB:AB,MATCH(FY2018_ALL_Targets!$B345,'Monthy Targets'!$B:$B,0))</f>
        <v>0</v>
      </c>
      <c r="CG345" s="14">
        <f>+INDEX('Monthy Targets'!AC:AC,MATCH(FY2018_ALL_Targets!$B345,'Monthy Targets'!$B:$B,0))</f>
        <v>0</v>
      </c>
      <c r="CH345" s="14">
        <f>+INDEX('Monthy Targets'!AD:AD,MATCH(FY2018_ALL_Targets!$B345,'Monthy Targets'!$B:$B,0))</f>
        <v>0</v>
      </c>
      <c r="CI345" s="14">
        <f>+INDEX('Monthy Targets'!AE:AE,MATCH(FY2018_ALL_Targets!$B345,'Monthy Targets'!$B:$B,0))</f>
        <v>0</v>
      </c>
      <c r="CJ345" s="14">
        <f>+INDEX('Monthy Targets'!AF:AF,MATCH(FY2018_ALL_Targets!$B345,'Monthy Targets'!$B:$B,0))</f>
        <v>0</v>
      </c>
      <c r="CK345" s="14">
        <f>+INDEX('Monthy Targets'!AG:AG,MATCH(FY2018_ALL_Targets!$B345,'Monthy Targets'!$B:$B,0))</f>
        <v>0</v>
      </c>
      <c r="CL345" s="14">
        <v>0</v>
      </c>
      <c r="CM345" s="14">
        <v>0.35</v>
      </c>
      <c r="CN345" s="14">
        <v>0.35</v>
      </c>
      <c r="CO345" s="14">
        <v>0.35</v>
      </c>
      <c r="DB345" s="14">
        <v>0</v>
      </c>
      <c r="DC345" s="14">
        <v>0.65</v>
      </c>
      <c r="DD345" s="14">
        <v>0.65</v>
      </c>
      <c r="DE345" s="14">
        <v>0.65</v>
      </c>
      <c r="DR345" s="14">
        <v>0.32</v>
      </c>
      <c r="DV345" s="12">
        <f t="shared" si="16"/>
        <v>0</v>
      </c>
      <c r="DW345" s="12">
        <f t="shared" si="17"/>
        <v>0</v>
      </c>
      <c r="DX345" s="12">
        <f t="shared" si="15"/>
        <v>0</v>
      </c>
    </row>
    <row r="346" spans="1:128" x14ac:dyDescent="0.25">
      <c r="A346" s="293">
        <v>4280</v>
      </c>
      <c r="B346" s="293">
        <v>675910</v>
      </c>
      <c r="C346" s="293">
        <v>1027971</v>
      </c>
      <c r="D346" s="14">
        <v>1932652070</v>
      </c>
      <c r="F346" s="27" t="s">
        <v>1258</v>
      </c>
      <c r="G346" s="12" t="s">
        <v>3336</v>
      </c>
      <c r="H346" s="27" t="s">
        <v>3337</v>
      </c>
      <c r="I346" s="12" t="s">
        <v>623</v>
      </c>
      <c r="J346" s="13">
        <v>2.41379310344828E-2</v>
      </c>
      <c r="K346" s="13">
        <v>4.8888888888888898E-2</v>
      </c>
      <c r="L346" s="13">
        <v>0</v>
      </c>
      <c r="M346" s="13">
        <v>0.12015503875969</v>
      </c>
      <c r="N346" s="13">
        <v>3.3538610000000003E-2</v>
      </c>
      <c r="O346" s="13">
        <v>5.6668459999999997E-2</v>
      </c>
      <c r="P346" s="13">
        <v>5.2596600000000002E-3</v>
      </c>
      <c r="Q346" s="13">
        <v>0.16064707</v>
      </c>
      <c r="R346" s="13">
        <v>3.3538610000000003E-2</v>
      </c>
      <c r="S346" s="13">
        <v>5.6668459999999997E-2</v>
      </c>
      <c r="T346" s="13">
        <v>5.2596600000000002E-3</v>
      </c>
      <c r="U346" s="13">
        <v>0.16064707</v>
      </c>
      <c r="V346" s="13">
        <v>3.3538610000000003E-2</v>
      </c>
      <c r="W346" s="13">
        <v>5.6668459999999997E-2</v>
      </c>
      <c r="X346" s="13">
        <v>5.2596600000000002E-3</v>
      </c>
      <c r="Y346" s="13">
        <v>0.16064707</v>
      </c>
      <c r="Z346" s="13">
        <v>3.3538610000000003E-2</v>
      </c>
      <c r="AA346" s="13">
        <v>5.6668459999999997E-2</v>
      </c>
      <c r="AB346" s="13">
        <v>5.2596600000000002E-3</v>
      </c>
      <c r="AC346" s="13">
        <v>0.16064707</v>
      </c>
      <c r="AD346" s="13">
        <v>3.3538610000000003E-2</v>
      </c>
      <c r="AE346" s="13">
        <v>5.6668459999999997E-2</v>
      </c>
      <c r="AF346" s="13">
        <v>5.2596600000000002E-3</v>
      </c>
      <c r="AG346" s="13">
        <v>0.16064707</v>
      </c>
      <c r="AH346" s="13">
        <v>3.3538610000000003E-2</v>
      </c>
      <c r="AI346" s="13">
        <v>5.6668459999999997E-2</v>
      </c>
      <c r="AJ346" s="13">
        <v>5.2596600000000002E-3</v>
      </c>
      <c r="AK346" s="13">
        <v>0.16064707</v>
      </c>
      <c r="AL346" s="13">
        <v>3.3538610000000003E-2</v>
      </c>
      <c r="AM346" s="13">
        <v>5.6668459999999997E-2</v>
      </c>
      <c r="AN346" s="13">
        <v>5.2596600000000002E-3</v>
      </c>
      <c r="AO346" s="13">
        <v>0.16064707</v>
      </c>
      <c r="AP346" s="13">
        <v>3.3538610000000003E-2</v>
      </c>
      <c r="AQ346" s="13">
        <v>5.6668459999999997E-2</v>
      </c>
      <c r="AR346" s="13">
        <v>5.2596600000000002E-3</v>
      </c>
      <c r="AS346" s="13">
        <v>0.16064707</v>
      </c>
      <c r="AT346" s="13">
        <v>3.3538610000000003E-2</v>
      </c>
      <c r="AU346" s="13">
        <v>5.6668459999999997E-2</v>
      </c>
      <c r="AV346" s="13">
        <v>5.2596600000000002E-3</v>
      </c>
      <c r="AW346" s="13">
        <v>0.16064707</v>
      </c>
      <c r="AX346" s="13">
        <v>0</v>
      </c>
      <c r="AY346" s="13">
        <v>0.25531914893617003</v>
      </c>
      <c r="AZ346" s="13">
        <v>0</v>
      </c>
      <c r="BA346" s="13">
        <v>0.15</v>
      </c>
      <c r="BB346" s="13"/>
      <c r="BC346" s="13"/>
      <c r="BD346" s="13"/>
      <c r="BE346" s="13"/>
      <c r="BF346" s="13"/>
      <c r="BG346" s="13"/>
      <c r="BH346" s="13"/>
      <c r="BI346" s="13"/>
      <c r="BJ346" s="13"/>
      <c r="BK346" s="13"/>
      <c r="BL346" s="13"/>
      <c r="BM346" s="13"/>
      <c r="BN346" s="13"/>
      <c r="BO346" s="13"/>
      <c r="BP346" s="13"/>
      <c r="BQ346" s="13"/>
      <c r="BR346" s="13"/>
      <c r="BS346" s="13"/>
      <c r="BT346" s="13"/>
      <c r="BU346" s="13"/>
      <c r="BV346" s="13"/>
      <c r="BW346" s="13"/>
      <c r="BX346" s="13"/>
      <c r="BY346" s="13"/>
      <c r="BZ346" s="14">
        <f>+INDEX('Monthy Targets'!V:V,MATCH(FY2018_ALL_Targets!$B346,'Monthy Targets'!$B:$B,0))</f>
        <v>8.4</v>
      </c>
      <c r="CA346" s="14">
        <f>+INDEX('Monthy Targets'!W:W,MATCH(FY2018_ALL_Targets!$B346,'Monthy Targets'!$B:$B,0))</f>
        <v>8.4</v>
      </c>
      <c r="CB346" s="14">
        <f>+INDEX('Monthy Targets'!X:X,MATCH(FY2018_ALL_Targets!$B346,'Monthy Targets'!$B:$B,0))</f>
        <v>8.4</v>
      </c>
      <c r="CC346" s="14">
        <f>+INDEX('Monthy Targets'!Y:Y,MATCH(FY2018_ALL_Targets!$B346,'Monthy Targets'!$B:$B,0))</f>
        <v>8.4</v>
      </c>
      <c r="CD346" s="14">
        <f>+INDEX('Monthy Targets'!Z:Z,MATCH(FY2018_ALL_Targets!$B346,'Monthy Targets'!$B:$B,0))</f>
        <v>8.4</v>
      </c>
      <c r="CE346" s="14">
        <f>+INDEX('Monthy Targets'!AA:AA,MATCH(FY2018_ALL_Targets!$B346,'Monthy Targets'!$B:$B,0))</f>
        <v>0</v>
      </c>
      <c r="CF346" s="14">
        <f>+INDEX('Monthy Targets'!AB:AB,MATCH(FY2018_ALL_Targets!$B346,'Monthy Targets'!$B:$B,0))</f>
        <v>0</v>
      </c>
      <c r="CG346" s="14">
        <f>+INDEX('Monthy Targets'!AC:AC,MATCH(FY2018_ALL_Targets!$B346,'Monthy Targets'!$B:$B,0))</f>
        <v>0</v>
      </c>
      <c r="CH346" s="14">
        <f>+INDEX('Monthy Targets'!AD:AD,MATCH(FY2018_ALL_Targets!$B346,'Monthy Targets'!$B:$B,0))</f>
        <v>0</v>
      </c>
      <c r="CI346" s="14">
        <f>+INDEX('Monthy Targets'!AE:AE,MATCH(FY2018_ALL_Targets!$B346,'Monthy Targets'!$B:$B,0))</f>
        <v>0</v>
      </c>
      <c r="CJ346" s="14">
        <f>+INDEX('Monthy Targets'!AF:AF,MATCH(FY2018_ALL_Targets!$B346,'Monthy Targets'!$B:$B,0))</f>
        <v>0</v>
      </c>
      <c r="CK346" s="14">
        <f>+INDEX('Monthy Targets'!AG:AG,MATCH(FY2018_ALL_Targets!$B346,'Monthy Targets'!$B:$B,0))</f>
        <v>0</v>
      </c>
      <c r="CL346" s="14">
        <v>0.56000000000000005</v>
      </c>
      <c r="CM346" s="14">
        <v>0</v>
      </c>
      <c r="CN346" s="14">
        <v>0.56000000000000005</v>
      </c>
      <c r="CO346" s="14">
        <v>0.56000000000000005</v>
      </c>
      <c r="DB346" s="14">
        <v>1.04</v>
      </c>
      <c r="DC346" s="14">
        <v>0</v>
      </c>
      <c r="DD346" s="14">
        <v>1.04</v>
      </c>
      <c r="DE346" s="14">
        <v>1.04</v>
      </c>
      <c r="DR346" s="14">
        <v>1.41</v>
      </c>
      <c r="DV346" s="12">
        <f t="shared" si="16"/>
        <v>0</v>
      </c>
      <c r="DW346" s="12">
        <f t="shared" si="17"/>
        <v>0</v>
      </c>
      <c r="DX346" s="12">
        <f t="shared" si="15"/>
        <v>0</v>
      </c>
    </row>
    <row r="347" spans="1:128" x14ac:dyDescent="0.25">
      <c r="A347" s="293">
        <v>5300</v>
      </c>
      <c r="B347" s="293">
        <v>675913</v>
      </c>
      <c r="C347" s="293">
        <v>1026871</v>
      </c>
      <c r="D347" s="14">
        <v>1952795783</v>
      </c>
      <c r="F347" s="27" t="s">
        <v>1297</v>
      </c>
      <c r="G347" s="12" t="s">
        <v>1079</v>
      </c>
      <c r="H347" s="27" t="s">
        <v>1364</v>
      </c>
      <c r="I347" s="12" t="s">
        <v>1080</v>
      </c>
      <c r="J347" s="13">
        <v>3.0769230769230799E-2</v>
      </c>
      <c r="K347" s="13">
        <v>6.9767441860465101E-2</v>
      </c>
      <c r="L347" s="13">
        <v>0</v>
      </c>
      <c r="M347" s="13">
        <v>0.17034700315457399</v>
      </c>
      <c r="N347" s="13">
        <v>3.3538610000000003E-2</v>
      </c>
      <c r="O347" s="13">
        <v>5.6668459999999997E-2</v>
      </c>
      <c r="P347" s="13">
        <v>5.2596600000000002E-3</v>
      </c>
      <c r="Q347" s="13">
        <v>0.16064707</v>
      </c>
      <c r="R347" s="13">
        <v>3.3538610000000003E-2</v>
      </c>
      <c r="S347" s="13">
        <v>6.8581395348837199E-2</v>
      </c>
      <c r="T347" s="13">
        <v>5.2596600000000002E-3</v>
      </c>
      <c r="U347" s="13">
        <v>0.16745110410094599</v>
      </c>
      <c r="V347" s="13">
        <v>3.3538610000000003E-2</v>
      </c>
      <c r="W347" s="13">
        <v>6.6279069767441898E-2</v>
      </c>
      <c r="X347" s="13">
        <v>5.2596600000000002E-3</v>
      </c>
      <c r="Y347" s="13">
        <v>0.16182965299684501</v>
      </c>
      <c r="Z347" s="13">
        <v>3.3538610000000003E-2</v>
      </c>
      <c r="AA347" s="13">
        <v>6.7395348837209296E-2</v>
      </c>
      <c r="AB347" s="13">
        <v>5.2596600000000002E-3</v>
      </c>
      <c r="AC347" s="13">
        <v>0.16455520504731899</v>
      </c>
      <c r="AD347" s="13">
        <v>3.3538610000000003E-2</v>
      </c>
      <c r="AE347" s="13">
        <v>6.2790697674418597E-2</v>
      </c>
      <c r="AF347" s="13">
        <v>5.2596600000000002E-3</v>
      </c>
      <c r="AG347" s="13">
        <v>0.16064707</v>
      </c>
      <c r="AH347" s="13">
        <v>3.3538610000000003E-2</v>
      </c>
      <c r="AI347" s="13">
        <v>6.6209302325581407E-2</v>
      </c>
      <c r="AJ347" s="13">
        <v>5.2596600000000002E-3</v>
      </c>
      <c r="AK347" s="13">
        <v>0.16165930599369099</v>
      </c>
      <c r="AL347" s="13">
        <v>3.3538610000000003E-2</v>
      </c>
      <c r="AM347" s="13">
        <v>5.9302325581395303E-2</v>
      </c>
      <c r="AN347" s="13">
        <v>5.2596600000000002E-3</v>
      </c>
      <c r="AO347" s="13">
        <v>0.16064707</v>
      </c>
      <c r="AP347" s="13">
        <v>3.3538610000000003E-2</v>
      </c>
      <c r="AQ347" s="13">
        <v>6.4883720930232605E-2</v>
      </c>
      <c r="AR347" s="13">
        <v>5.2596600000000002E-3</v>
      </c>
      <c r="AS347" s="13">
        <v>0.16064707</v>
      </c>
      <c r="AT347" s="13">
        <v>3.3538610000000003E-2</v>
      </c>
      <c r="AU347" s="13">
        <v>5.6668459999999997E-2</v>
      </c>
      <c r="AV347" s="13">
        <v>5.2596600000000002E-3</v>
      </c>
      <c r="AW347" s="13">
        <v>0.16064707</v>
      </c>
      <c r="AX347" s="13">
        <v>2.8571428571428598E-2</v>
      </c>
      <c r="AY347" s="13">
        <v>0</v>
      </c>
      <c r="AZ347" s="13">
        <v>0</v>
      </c>
      <c r="BA347" s="13">
        <v>5.8823529411764698E-2</v>
      </c>
      <c r="BB347" s="13"/>
      <c r="BC347" s="13"/>
      <c r="BD347" s="13"/>
      <c r="BE347" s="13"/>
      <c r="BF347" s="13"/>
      <c r="BG347" s="13"/>
      <c r="BH347" s="13"/>
      <c r="BI347" s="13"/>
      <c r="BJ347" s="13"/>
      <c r="BK347" s="13"/>
      <c r="BL347" s="13"/>
      <c r="BM347" s="13"/>
      <c r="BN347" s="13"/>
      <c r="BO347" s="13"/>
      <c r="BP347" s="13"/>
      <c r="BQ347" s="13"/>
      <c r="BR347" s="13"/>
      <c r="BS347" s="13"/>
      <c r="BT347" s="13"/>
      <c r="BU347" s="13"/>
      <c r="BV347" s="13"/>
      <c r="BW347" s="13"/>
      <c r="BX347" s="13"/>
      <c r="BY347" s="13"/>
      <c r="BZ347" s="14">
        <f>+INDEX('Monthy Targets'!V:V,MATCH(FY2018_ALL_Targets!$B347,'Monthy Targets'!$B:$B,0))</f>
        <v>14.14</v>
      </c>
      <c r="CA347" s="14">
        <f>+INDEX('Monthy Targets'!W:W,MATCH(FY2018_ALL_Targets!$B347,'Monthy Targets'!$B:$B,0))</f>
        <v>14.14</v>
      </c>
      <c r="CB347" s="14">
        <f>+INDEX('Monthy Targets'!X:X,MATCH(FY2018_ALL_Targets!$B347,'Monthy Targets'!$B:$B,0))</f>
        <v>14.14</v>
      </c>
      <c r="CC347" s="14">
        <f>+INDEX('Monthy Targets'!Y:Y,MATCH(FY2018_ALL_Targets!$B347,'Monthy Targets'!$B:$B,0))</f>
        <v>14.14</v>
      </c>
      <c r="CD347" s="14">
        <f>+INDEX('Monthy Targets'!Z:Z,MATCH(FY2018_ALL_Targets!$B347,'Monthy Targets'!$B:$B,0))</f>
        <v>14.14</v>
      </c>
      <c r="CE347" s="14">
        <f>+INDEX('Monthy Targets'!AA:AA,MATCH(FY2018_ALL_Targets!$B347,'Monthy Targets'!$B:$B,0))</f>
        <v>0</v>
      </c>
      <c r="CF347" s="14">
        <f>+INDEX('Monthy Targets'!AB:AB,MATCH(FY2018_ALL_Targets!$B347,'Monthy Targets'!$B:$B,0))</f>
        <v>0</v>
      </c>
      <c r="CG347" s="14">
        <f>+INDEX('Monthy Targets'!AC:AC,MATCH(FY2018_ALL_Targets!$B347,'Monthy Targets'!$B:$B,0))</f>
        <v>0</v>
      </c>
      <c r="CH347" s="14">
        <f>+INDEX('Monthy Targets'!AD:AD,MATCH(FY2018_ALL_Targets!$B347,'Monthy Targets'!$B:$B,0))</f>
        <v>0</v>
      </c>
      <c r="CI347" s="14">
        <f>+INDEX('Monthy Targets'!AE:AE,MATCH(FY2018_ALL_Targets!$B347,'Monthy Targets'!$B:$B,0))</f>
        <v>0</v>
      </c>
      <c r="CJ347" s="14">
        <f>+INDEX('Monthy Targets'!AF:AF,MATCH(FY2018_ALL_Targets!$B347,'Monthy Targets'!$B:$B,0))</f>
        <v>0</v>
      </c>
      <c r="CK347" s="14">
        <f>+INDEX('Monthy Targets'!AG:AG,MATCH(FY2018_ALL_Targets!$B347,'Monthy Targets'!$B:$B,0))</f>
        <v>0</v>
      </c>
      <c r="CL347" s="14">
        <v>0.94</v>
      </c>
      <c r="CM347" s="14">
        <v>0.94</v>
      </c>
      <c r="CN347" s="14">
        <v>0.94</v>
      </c>
      <c r="CO347" s="14">
        <v>0.94</v>
      </c>
      <c r="DB347" s="14">
        <v>1.75</v>
      </c>
      <c r="DC347" s="14">
        <v>1.75</v>
      </c>
      <c r="DD347" s="14">
        <v>1.75</v>
      </c>
      <c r="DE347" s="14">
        <v>1.75</v>
      </c>
      <c r="DR347" s="14">
        <v>2.66</v>
      </c>
      <c r="DV347" s="12">
        <f t="shared" si="16"/>
        <v>0</v>
      </c>
      <c r="DW347" s="12">
        <f t="shared" si="17"/>
        <v>0</v>
      </c>
      <c r="DX347" s="12">
        <f t="shared" si="15"/>
        <v>0</v>
      </c>
    </row>
    <row r="348" spans="1:128" x14ac:dyDescent="0.25">
      <c r="A348" s="293">
        <v>5356</v>
      </c>
      <c r="B348" s="293">
        <v>675914</v>
      </c>
      <c r="C348" s="293">
        <v>1026024</v>
      </c>
      <c r="D348" s="14">
        <v>1013321579</v>
      </c>
      <c r="F348" s="27" t="s">
        <v>1297</v>
      </c>
      <c r="G348" s="12" t="s">
        <v>1113</v>
      </c>
      <c r="H348" s="27" t="s">
        <v>1295</v>
      </c>
      <c r="I348" s="12" t="s">
        <v>1114</v>
      </c>
      <c r="J348" s="13">
        <v>3.8674033149171297E-2</v>
      </c>
      <c r="K348" s="13">
        <v>3.3210332103321E-2</v>
      </c>
      <c r="L348" s="13">
        <v>0</v>
      </c>
      <c r="M348" s="13">
        <v>0.29573170731707299</v>
      </c>
      <c r="N348" s="13">
        <v>3.3538610000000003E-2</v>
      </c>
      <c r="O348" s="13">
        <v>5.6668459999999997E-2</v>
      </c>
      <c r="P348" s="13">
        <v>5.2596600000000002E-3</v>
      </c>
      <c r="Q348" s="13">
        <v>0.16064707</v>
      </c>
      <c r="R348" s="13">
        <v>3.8016574585635399E-2</v>
      </c>
      <c r="S348" s="13">
        <v>5.6668459999999997E-2</v>
      </c>
      <c r="T348" s="13">
        <v>5.2596600000000002E-3</v>
      </c>
      <c r="U348" s="13">
        <v>0.29070426829268298</v>
      </c>
      <c r="V348" s="13">
        <v>3.6740331491712699E-2</v>
      </c>
      <c r="W348" s="13">
        <v>5.6668459999999997E-2</v>
      </c>
      <c r="X348" s="13">
        <v>5.2596600000000002E-3</v>
      </c>
      <c r="Y348" s="13">
        <v>0.28094512195122001</v>
      </c>
      <c r="Z348" s="13">
        <v>3.7359116022099403E-2</v>
      </c>
      <c r="AA348" s="13">
        <v>5.6668459999999997E-2</v>
      </c>
      <c r="AB348" s="13">
        <v>5.2596600000000002E-3</v>
      </c>
      <c r="AC348" s="13">
        <v>0.28567682926829302</v>
      </c>
      <c r="AD348" s="13">
        <v>3.4806629834254102E-2</v>
      </c>
      <c r="AE348" s="13">
        <v>5.6668459999999997E-2</v>
      </c>
      <c r="AF348" s="13">
        <v>5.2596600000000002E-3</v>
      </c>
      <c r="AG348" s="13">
        <v>0.26615853658536598</v>
      </c>
      <c r="AH348" s="13">
        <v>3.6701657458563498E-2</v>
      </c>
      <c r="AI348" s="13">
        <v>5.6668459999999997E-2</v>
      </c>
      <c r="AJ348" s="13">
        <v>5.2596600000000002E-3</v>
      </c>
      <c r="AK348" s="13">
        <v>0.28064939024390201</v>
      </c>
      <c r="AL348" s="13">
        <v>3.3538610000000003E-2</v>
      </c>
      <c r="AM348" s="13">
        <v>5.6668459999999997E-2</v>
      </c>
      <c r="AN348" s="13">
        <v>5.2596600000000002E-3</v>
      </c>
      <c r="AO348" s="13">
        <v>0.251371951219512</v>
      </c>
      <c r="AP348" s="13">
        <v>3.5966850828729302E-2</v>
      </c>
      <c r="AQ348" s="13">
        <v>5.6668459999999997E-2</v>
      </c>
      <c r="AR348" s="13">
        <v>5.2596600000000002E-3</v>
      </c>
      <c r="AS348" s="13">
        <v>0.27503048780487799</v>
      </c>
      <c r="AT348" s="13">
        <v>3.3538610000000003E-2</v>
      </c>
      <c r="AU348" s="13">
        <v>5.6668459999999997E-2</v>
      </c>
      <c r="AV348" s="13">
        <v>5.2596600000000002E-3</v>
      </c>
      <c r="AW348" s="13">
        <v>0.236585365853659</v>
      </c>
      <c r="AX348" s="13">
        <v>3.2258064516128997E-2</v>
      </c>
      <c r="AY348" s="13">
        <v>1.4705882352941201E-2</v>
      </c>
      <c r="AZ348" s="13">
        <v>0</v>
      </c>
      <c r="BA348" s="13">
        <v>0.25</v>
      </c>
      <c r="BB348" s="13"/>
      <c r="BC348" s="13"/>
      <c r="BD348" s="13"/>
      <c r="BE348" s="13"/>
      <c r="BF348" s="13"/>
      <c r="BG348" s="13"/>
      <c r="BH348" s="13"/>
      <c r="BI348" s="13"/>
      <c r="BJ348" s="13"/>
      <c r="BK348" s="13"/>
      <c r="BL348" s="13"/>
      <c r="BM348" s="13"/>
      <c r="BN348" s="13"/>
      <c r="BO348" s="13"/>
      <c r="BP348" s="13"/>
      <c r="BQ348" s="13"/>
      <c r="BR348" s="13"/>
      <c r="BS348" s="13"/>
      <c r="BT348" s="13"/>
      <c r="BU348" s="13"/>
      <c r="BV348" s="13"/>
      <c r="BW348" s="13"/>
      <c r="BX348" s="13"/>
      <c r="BY348" s="13"/>
      <c r="BZ348" s="14">
        <f>+INDEX('Monthy Targets'!V:V,MATCH(FY2018_ALL_Targets!$B348,'Monthy Targets'!$B:$B,0))</f>
        <v>10.119999999999999</v>
      </c>
      <c r="CA348" s="14">
        <f>+INDEX('Monthy Targets'!W:W,MATCH(FY2018_ALL_Targets!$B348,'Monthy Targets'!$B:$B,0))</f>
        <v>10.119999999999999</v>
      </c>
      <c r="CB348" s="14">
        <f>+INDEX('Monthy Targets'!X:X,MATCH(FY2018_ALL_Targets!$B348,'Monthy Targets'!$B:$B,0))</f>
        <v>10.119999999999999</v>
      </c>
      <c r="CC348" s="14">
        <f>+INDEX('Monthy Targets'!Y:Y,MATCH(FY2018_ALL_Targets!$B348,'Monthy Targets'!$B:$B,0))</f>
        <v>10.119999999999999</v>
      </c>
      <c r="CD348" s="14">
        <f>+INDEX('Monthy Targets'!Z:Z,MATCH(FY2018_ALL_Targets!$B348,'Monthy Targets'!$B:$B,0))</f>
        <v>10.119999999999999</v>
      </c>
      <c r="CE348" s="14">
        <f>+INDEX('Monthy Targets'!AA:AA,MATCH(FY2018_ALL_Targets!$B348,'Monthy Targets'!$B:$B,0))</f>
        <v>0</v>
      </c>
      <c r="CF348" s="14">
        <f>+INDEX('Monthy Targets'!AB:AB,MATCH(FY2018_ALL_Targets!$B348,'Monthy Targets'!$B:$B,0))</f>
        <v>0</v>
      </c>
      <c r="CG348" s="14">
        <f>+INDEX('Monthy Targets'!AC:AC,MATCH(FY2018_ALL_Targets!$B348,'Monthy Targets'!$B:$B,0))</f>
        <v>0</v>
      </c>
      <c r="CH348" s="14">
        <f>+INDEX('Monthy Targets'!AD:AD,MATCH(FY2018_ALL_Targets!$B348,'Monthy Targets'!$B:$B,0))</f>
        <v>0</v>
      </c>
      <c r="CI348" s="14">
        <f>+INDEX('Monthy Targets'!AE:AE,MATCH(FY2018_ALL_Targets!$B348,'Monthy Targets'!$B:$B,0))</f>
        <v>0</v>
      </c>
      <c r="CJ348" s="14">
        <f>+INDEX('Monthy Targets'!AF:AF,MATCH(FY2018_ALL_Targets!$B348,'Monthy Targets'!$B:$B,0))</f>
        <v>0</v>
      </c>
      <c r="CK348" s="14">
        <f>+INDEX('Monthy Targets'!AG:AG,MATCH(FY2018_ALL_Targets!$B348,'Monthy Targets'!$B:$B,0))</f>
        <v>0</v>
      </c>
      <c r="CL348" s="14">
        <v>0.67</v>
      </c>
      <c r="CM348" s="14">
        <v>0.67</v>
      </c>
      <c r="CN348" s="14">
        <v>0.67</v>
      </c>
      <c r="CO348" s="14">
        <v>0.67</v>
      </c>
      <c r="DB348" s="14">
        <v>1.25</v>
      </c>
      <c r="DC348" s="14">
        <v>1.25</v>
      </c>
      <c r="DD348" s="14">
        <v>1.25</v>
      </c>
      <c r="DE348" s="14">
        <v>1.25</v>
      </c>
      <c r="DR348" s="14">
        <v>1.9</v>
      </c>
      <c r="DV348" s="12">
        <f t="shared" si="16"/>
        <v>0</v>
      </c>
      <c r="DW348" s="12">
        <f t="shared" si="17"/>
        <v>0</v>
      </c>
      <c r="DX348" s="12">
        <f t="shared" si="15"/>
        <v>0</v>
      </c>
    </row>
    <row r="349" spans="1:128" x14ac:dyDescent="0.25">
      <c r="A349" s="293">
        <v>5364</v>
      </c>
      <c r="B349" s="293">
        <v>675915</v>
      </c>
      <c r="C349" s="293">
        <v>1026911</v>
      </c>
      <c r="D349" s="14">
        <v>1578956355</v>
      </c>
      <c r="F349" s="27" t="s">
        <v>1297</v>
      </c>
      <c r="G349" s="12" t="s">
        <v>1119</v>
      </c>
      <c r="H349" s="27" t="s">
        <v>1364</v>
      </c>
      <c r="I349" s="12" t="s">
        <v>1120</v>
      </c>
      <c r="J349" s="13">
        <v>3.35570469798658E-2</v>
      </c>
      <c r="K349" s="13">
        <v>5.7142857142857099E-3</v>
      </c>
      <c r="L349" s="13">
        <v>0</v>
      </c>
      <c r="M349" s="13">
        <v>9.9236641221374003E-2</v>
      </c>
      <c r="N349" s="13">
        <v>3.3538610000000003E-2</v>
      </c>
      <c r="O349" s="13">
        <v>5.6668459999999997E-2</v>
      </c>
      <c r="P349" s="13">
        <v>5.2596600000000002E-3</v>
      </c>
      <c r="Q349" s="13">
        <v>0.16064707</v>
      </c>
      <c r="R349" s="13">
        <v>3.3538610000000003E-2</v>
      </c>
      <c r="S349" s="13">
        <v>5.6668459999999997E-2</v>
      </c>
      <c r="T349" s="13">
        <v>5.2596600000000002E-3</v>
      </c>
      <c r="U349" s="13">
        <v>0.16064707</v>
      </c>
      <c r="V349" s="13">
        <v>3.3538610000000003E-2</v>
      </c>
      <c r="W349" s="13">
        <v>5.6668459999999997E-2</v>
      </c>
      <c r="X349" s="13">
        <v>5.2596600000000002E-3</v>
      </c>
      <c r="Y349" s="13">
        <v>0.16064707</v>
      </c>
      <c r="Z349" s="13">
        <v>3.3538610000000003E-2</v>
      </c>
      <c r="AA349" s="13">
        <v>5.6668459999999997E-2</v>
      </c>
      <c r="AB349" s="13">
        <v>5.2596600000000002E-3</v>
      </c>
      <c r="AC349" s="13">
        <v>0.16064707</v>
      </c>
      <c r="AD349" s="13">
        <v>3.3538610000000003E-2</v>
      </c>
      <c r="AE349" s="13">
        <v>5.6668459999999997E-2</v>
      </c>
      <c r="AF349" s="13">
        <v>5.2596600000000002E-3</v>
      </c>
      <c r="AG349" s="13">
        <v>0.16064707</v>
      </c>
      <c r="AH349" s="13">
        <v>3.3538610000000003E-2</v>
      </c>
      <c r="AI349" s="13">
        <v>5.6668459999999997E-2</v>
      </c>
      <c r="AJ349" s="13">
        <v>5.2596600000000002E-3</v>
      </c>
      <c r="AK349" s="13">
        <v>0.16064707</v>
      </c>
      <c r="AL349" s="13">
        <v>3.3538610000000003E-2</v>
      </c>
      <c r="AM349" s="13">
        <v>5.6668459999999997E-2</v>
      </c>
      <c r="AN349" s="13">
        <v>5.2596600000000002E-3</v>
      </c>
      <c r="AO349" s="13">
        <v>0.16064707</v>
      </c>
      <c r="AP349" s="13">
        <v>3.3538610000000003E-2</v>
      </c>
      <c r="AQ349" s="13">
        <v>5.6668459999999997E-2</v>
      </c>
      <c r="AR349" s="13">
        <v>5.2596600000000002E-3</v>
      </c>
      <c r="AS349" s="13">
        <v>0.16064707</v>
      </c>
      <c r="AT349" s="13">
        <v>3.3538610000000003E-2</v>
      </c>
      <c r="AU349" s="13">
        <v>5.6668459999999997E-2</v>
      </c>
      <c r="AV349" s="13">
        <v>5.2596600000000002E-3</v>
      </c>
      <c r="AW349" s="13">
        <v>0.16064707</v>
      </c>
      <c r="AX349" s="13">
        <v>1.35135135135135E-2</v>
      </c>
      <c r="AY349" s="13">
        <v>1.9607843137254902E-2</v>
      </c>
      <c r="AZ349" s="13">
        <v>0</v>
      </c>
      <c r="BA349" s="13">
        <v>0.107692307692308</v>
      </c>
      <c r="BB349" s="13"/>
      <c r="BC349" s="13"/>
      <c r="BD349" s="13"/>
      <c r="BE349" s="13"/>
      <c r="BF349" s="13"/>
      <c r="BG349" s="13"/>
      <c r="BH349" s="13"/>
      <c r="BI349" s="13"/>
      <c r="BJ349" s="13"/>
      <c r="BK349" s="13"/>
      <c r="BL349" s="13"/>
      <c r="BM349" s="13"/>
      <c r="BN349" s="13"/>
      <c r="BO349" s="13"/>
      <c r="BP349" s="13"/>
      <c r="BQ349" s="13"/>
      <c r="BR349" s="13"/>
      <c r="BS349" s="13"/>
      <c r="BT349" s="13"/>
      <c r="BU349" s="13"/>
      <c r="BV349" s="13"/>
      <c r="BW349" s="13"/>
      <c r="BX349" s="13"/>
      <c r="BY349" s="13"/>
      <c r="BZ349" s="14">
        <f>+INDEX('Monthy Targets'!V:V,MATCH(FY2018_ALL_Targets!$B349,'Monthy Targets'!$B:$B,0))</f>
        <v>12.19</v>
      </c>
      <c r="CA349" s="14">
        <f>+INDEX('Monthy Targets'!W:W,MATCH(FY2018_ALL_Targets!$B349,'Monthy Targets'!$B:$B,0))</f>
        <v>12.19</v>
      </c>
      <c r="CB349" s="14">
        <f>+INDEX('Monthy Targets'!X:X,MATCH(FY2018_ALL_Targets!$B349,'Monthy Targets'!$B:$B,0))</f>
        <v>12.19</v>
      </c>
      <c r="CC349" s="14">
        <f>+INDEX('Monthy Targets'!Y:Y,MATCH(FY2018_ALL_Targets!$B349,'Monthy Targets'!$B:$B,0))</f>
        <v>12.19</v>
      </c>
      <c r="CD349" s="14">
        <f>+INDEX('Monthy Targets'!Z:Z,MATCH(FY2018_ALL_Targets!$B349,'Monthy Targets'!$B:$B,0))</f>
        <v>12.19</v>
      </c>
      <c r="CE349" s="14">
        <f>+INDEX('Monthy Targets'!AA:AA,MATCH(FY2018_ALL_Targets!$B349,'Monthy Targets'!$B:$B,0))</f>
        <v>0</v>
      </c>
      <c r="CF349" s="14">
        <f>+INDEX('Monthy Targets'!AB:AB,MATCH(FY2018_ALL_Targets!$B349,'Monthy Targets'!$B:$B,0))</f>
        <v>0</v>
      </c>
      <c r="CG349" s="14">
        <f>+INDEX('Monthy Targets'!AC:AC,MATCH(FY2018_ALL_Targets!$B349,'Monthy Targets'!$B:$B,0))</f>
        <v>0</v>
      </c>
      <c r="CH349" s="14">
        <f>+INDEX('Monthy Targets'!AD:AD,MATCH(FY2018_ALL_Targets!$B349,'Monthy Targets'!$B:$B,0))</f>
        <v>0</v>
      </c>
      <c r="CI349" s="14">
        <f>+INDEX('Monthy Targets'!AE:AE,MATCH(FY2018_ALL_Targets!$B349,'Monthy Targets'!$B:$B,0))</f>
        <v>0</v>
      </c>
      <c r="CJ349" s="14">
        <f>+INDEX('Monthy Targets'!AF:AF,MATCH(FY2018_ALL_Targets!$B349,'Monthy Targets'!$B:$B,0))</f>
        <v>0</v>
      </c>
      <c r="CK349" s="14">
        <f>+INDEX('Monthy Targets'!AG:AG,MATCH(FY2018_ALL_Targets!$B349,'Monthy Targets'!$B:$B,0))</f>
        <v>0</v>
      </c>
      <c r="CL349" s="14">
        <v>0.81</v>
      </c>
      <c r="CM349" s="14">
        <v>0.81</v>
      </c>
      <c r="CN349" s="14">
        <v>0.81</v>
      </c>
      <c r="CO349" s="14">
        <v>0.81</v>
      </c>
      <c r="DB349" s="14">
        <v>1.5</v>
      </c>
      <c r="DC349" s="14">
        <v>1.5</v>
      </c>
      <c r="DD349" s="14">
        <v>1.5</v>
      </c>
      <c r="DE349" s="14">
        <v>1.5</v>
      </c>
      <c r="DR349" s="14">
        <v>2.29</v>
      </c>
      <c r="DV349" s="12">
        <f t="shared" si="16"/>
        <v>0</v>
      </c>
      <c r="DW349" s="12">
        <f t="shared" si="17"/>
        <v>0</v>
      </c>
      <c r="DX349" s="12">
        <f t="shared" si="15"/>
        <v>0</v>
      </c>
    </row>
    <row r="350" spans="1:128" x14ac:dyDescent="0.25">
      <c r="A350" s="293">
        <v>4598</v>
      </c>
      <c r="B350" s="293">
        <v>675920</v>
      </c>
      <c r="C350" s="293">
        <v>1026317</v>
      </c>
      <c r="D350" s="14">
        <v>1700830163</v>
      </c>
      <c r="F350" s="27" t="s">
        <v>1258</v>
      </c>
      <c r="G350" s="12" t="s">
        <v>242</v>
      </c>
      <c r="H350" s="27" t="s">
        <v>1420</v>
      </c>
      <c r="I350" s="12" t="s">
        <v>243</v>
      </c>
      <c r="J350" s="13">
        <v>7.69230769230769E-2</v>
      </c>
      <c r="K350" s="13">
        <v>5.4347826086956499E-2</v>
      </c>
      <c r="L350" s="13">
        <v>0</v>
      </c>
      <c r="M350" s="13">
        <v>8.8709677419354802E-2</v>
      </c>
      <c r="N350" s="13">
        <v>3.3538610000000003E-2</v>
      </c>
      <c r="O350" s="13">
        <v>5.6668459999999997E-2</v>
      </c>
      <c r="P350" s="13">
        <v>5.2596600000000002E-3</v>
      </c>
      <c r="Q350" s="13">
        <v>0.16064707</v>
      </c>
      <c r="R350" s="13">
        <v>7.5615384615384598E-2</v>
      </c>
      <c r="S350" s="13">
        <v>5.6668459999999997E-2</v>
      </c>
      <c r="T350" s="13">
        <v>5.2596600000000002E-3</v>
      </c>
      <c r="U350" s="13">
        <v>0.16064707</v>
      </c>
      <c r="V350" s="13">
        <v>7.3076923076923095E-2</v>
      </c>
      <c r="W350" s="13">
        <v>5.6668459999999997E-2</v>
      </c>
      <c r="X350" s="13">
        <v>5.2596600000000002E-3</v>
      </c>
      <c r="Y350" s="13">
        <v>0.16064707</v>
      </c>
      <c r="Z350" s="13">
        <v>7.4307692307692297E-2</v>
      </c>
      <c r="AA350" s="13">
        <v>5.6668459999999997E-2</v>
      </c>
      <c r="AB350" s="13">
        <v>5.2596600000000002E-3</v>
      </c>
      <c r="AC350" s="13">
        <v>0.16064707</v>
      </c>
      <c r="AD350" s="13">
        <v>6.9230769230769207E-2</v>
      </c>
      <c r="AE350" s="13">
        <v>5.6668459999999997E-2</v>
      </c>
      <c r="AF350" s="13">
        <v>5.2596600000000002E-3</v>
      </c>
      <c r="AG350" s="13">
        <v>0.16064707</v>
      </c>
      <c r="AH350" s="13">
        <v>7.2999999999999995E-2</v>
      </c>
      <c r="AI350" s="13">
        <v>5.6668459999999997E-2</v>
      </c>
      <c r="AJ350" s="13">
        <v>5.2596600000000002E-3</v>
      </c>
      <c r="AK350" s="13">
        <v>0.16064707</v>
      </c>
      <c r="AL350" s="13">
        <v>6.5384615384615402E-2</v>
      </c>
      <c r="AM350" s="13">
        <v>5.6668459999999997E-2</v>
      </c>
      <c r="AN350" s="13">
        <v>5.2596600000000002E-3</v>
      </c>
      <c r="AO350" s="13">
        <v>0.16064707</v>
      </c>
      <c r="AP350" s="13">
        <v>7.1538461538461606E-2</v>
      </c>
      <c r="AQ350" s="13">
        <v>5.6668459999999997E-2</v>
      </c>
      <c r="AR350" s="13">
        <v>5.2596600000000002E-3</v>
      </c>
      <c r="AS350" s="13">
        <v>0.16064707</v>
      </c>
      <c r="AT350" s="13">
        <v>6.15384615384615E-2</v>
      </c>
      <c r="AU350" s="13">
        <v>5.6668459999999997E-2</v>
      </c>
      <c r="AV350" s="13">
        <v>5.2596600000000002E-3</v>
      </c>
      <c r="AW350" s="13">
        <v>0.16064707</v>
      </c>
      <c r="AX350" s="13">
        <v>5.1282051282051301E-2</v>
      </c>
      <c r="AY350" s="13">
        <v>0.04</v>
      </c>
      <c r="AZ350" s="13">
        <v>0</v>
      </c>
      <c r="BA350" s="13">
        <v>5.8823529411764698E-2</v>
      </c>
      <c r="BB350" s="13"/>
      <c r="BC350" s="13"/>
      <c r="BD350" s="13"/>
      <c r="BE350" s="13"/>
      <c r="BF350" s="13"/>
      <c r="BG350" s="13"/>
      <c r="BH350" s="13"/>
      <c r="BI350" s="13"/>
      <c r="BJ350" s="13"/>
      <c r="BK350" s="13"/>
      <c r="BL350" s="13"/>
      <c r="BM350" s="13"/>
      <c r="BN350" s="13"/>
      <c r="BO350" s="13"/>
      <c r="BP350" s="13"/>
      <c r="BQ350" s="13"/>
      <c r="BR350" s="13"/>
      <c r="BS350" s="13"/>
      <c r="BT350" s="13"/>
      <c r="BU350" s="13"/>
      <c r="BV350" s="13"/>
      <c r="BW350" s="13"/>
      <c r="BX350" s="13"/>
      <c r="BY350" s="13"/>
      <c r="BZ350" s="14">
        <f>+INDEX('Monthy Targets'!V:V,MATCH(FY2018_ALL_Targets!$B350,'Monthy Targets'!$B:$B,0))</f>
        <v>3.74</v>
      </c>
      <c r="CA350" s="14">
        <f>+INDEX('Monthy Targets'!W:W,MATCH(FY2018_ALL_Targets!$B350,'Monthy Targets'!$B:$B,0))</f>
        <v>3.74</v>
      </c>
      <c r="CB350" s="14">
        <f>+INDEX('Monthy Targets'!X:X,MATCH(FY2018_ALL_Targets!$B350,'Monthy Targets'!$B:$B,0))</f>
        <v>3.74</v>
      </c>
      <c r="CC350" s="14">
        <f>+INDEX('Monthy Targets'!Y:Y,MATCH(FY2018_ALL_Targets!$B350,'Monthy Targets'!$B:$B,0))</f>
        <v>3.74</v>
      </c>
      <c r="CD350" s="14">
        <f>+INDEX('Monthy Targets'!Z:Z,MATCH(FY2018_ALL_Targets!$B350,'Monthy Targets'!$B:$B,0))</f>
        <v>3.74</v>
      </c>
      <c r="CE350" s="14">
        <f>+INDEX('Monthy Targets'!AA:AA,MATCH(FY2018_ALL_Targets!$B350,'Monthy Targets'!$B:$B,0))</f>
        <v>0</v>
      </c>
      <c r="CF350" s="14">
        <f>+INDEX('Monthy Targets'!AB:AB,MATCH(FY2018_ALL_Targets!$B350,'Monthy Targets'!$B:$B,0))</f>
        <v>0</v>
      </c>
      <c r="CG350" s="14">
        <f>+INDEX('Monthy Targets'!AC:AC,MATCH(FY2018_ALL_Targets!$B350,'Monthy Targets'!$B:$B,0))</f>
        <v>0</v>
      </c>
      <c r="CH350" s="14">
        <f>+INDEX('Monthy Targets'!AD:AD,MATCH(FY2018_ALL_Targets!$B350,'Monthy Targets'!$B:$B,0))</f>
        <v>0</v>
      </c>
      <c r="CI350" s="14">
        <f>+INDEX('Monthy Targets'!AE:AE,MATCH(FY2018_ALL_Targets!$B350,'Monthy Targets'!$B:$B,0))</f>
        <v>0</v>
      </c>
      <c r="CJ350" s="14">
        <f>+INDEX('Monthy Targets'!AF:AF,MATCH(FY2018_ALL_Targets!$B350,'Monthy Targets'!$B:$B,0))</f>
        <v>0</v>
      </c>
      <c r="CK350" s="14">
        <f>+INDEX('Monthy Targets'!AG:AG,MATCH(FY2018_ALL_Targets!$B350,'Monthy Targets'!$B:$B,0))</f>
        <v>0</v>
      </c>
      <c r="CL350" s="14">
        <v>0.25</v>
      </c>
      <c r="CM350" s="14">
        <v>0.25</v>
      </c>
      <c r="CN350" s="14">
        <v>0.25</v>
      </c>
      <c r="CO350" s="14">
        <v>0.25</v>
      </c>
      <c r="DB350" s="14">
        <v>0.46</v>
      </c>
      <c r="DC350" s="14">
        <v>0.46</v>
      </c>
      <c r="DD350" s="14">
        <v>0.46</v>
      </c>
      <c r="DE350" s="14">
        <v>0.46</v>
      </c>
      <c r="DR350" s="14">
        <v>0.7</v>
      </c>
      <c r="DV350" s="12">
        <f t="shared" si="16"/>
        <v>0</v>
      </c>
      <c r="DW350" s="12">
        <f t="shared" si="17"/>
        <v>0</v>
      </c>
      <c r="DX350" s="12">
        <f t="shared" si="15"/>
        <v>0</v>
      </c>
    </row>
    <row r="351" spans="1:128" x14ac:dyDescent="0.25">
      <c r="A351" s="293">
        <v>100947</v>
      </c>
      <c r="B351" s="293">
        <v>675925</v>
      </c>
      <c r="C351" s="293">
        <v>1026489</v>
      </c>
      <c r="D351" s="14">
        <v>1255736526</v>
      </c>
      <c r="F351" s="27" t="s">
        <v>1272</v>
      </c>
      <c r="G351" s="12" t="s">
        <v>128</v>
      </c>
      <c r="H351" s="27" t="s">
        <v>1273</v>
      </c>
      <c r="I351" s="12" t="s">
        <v>129</v>
      </c>
      <c r="J351" s="13">
        <v>5.4166666666666703E-2</v>
      </c>
      <c r="K351" s="13">
        <v>4.6783625730994101E-2</v>
      </c>
      <c r="L351" s="13">
        <v>0</v>
      </c>
      <c r="M351" s="13">
        <v>6.4039408866995107E-2</v>
      </c>
      <c r="N351" s="13">
        <v>3.3538610000000003E-2</v>
      </c>
      <c r="O351" s="13">
        <v>5.6668459999999997E-2</v>
      </c>
      <c r="P351" s="13">
        <v>5.2596600000000002E-3</v>
      </c>
      <c r="Q351" s="13">
        <v>0.16064707</v>
      </c>
      <c r="R351" s="13">
        <v>5.3245833333333298E-2</v>
      </c>
      <c r="S351" s="13">
        <v>5.6668459999999997E-2</v>
      </c>
      <c r="T351" s="13">
        <v>5.2596600000000002E-3</v>
      </c>
      <c r="U351" s="13">
        <v>0.16064707</v>
      </c>
      <c r="V351" s="13">
        <v>5.14583333333333E-2</v>
      </c>
      <c r="W351" s="13">
        <v>5.6668459999999997E-2</v>
      </c>
      <c r="X351" s="13">
        <v>5.2596600000000002E-3</v>
      </c>
      <c r="Y351" s="13">
        <v>0.16064707</v>
      </c>
      <c r="Z351" s="13">
        <v>5.2325000000000003E-2</v>
      </c>
      <c r="AA351" s="13">
        <v>5.6668459999999997E-2</v>
      </c>
      <c r="AB351" s="13">
        <v>5.2596600000000002E-3</v>
      </c>
      <c r="AC351" s="13">
        <v>0.16064707</v>
      </c>
      <c r="AD351" s="13">
        <v>4.8750000000000002E-2</v>
      </c>
      <c r="AE351" s="13">
        <v>5.6668459999999997E-2</v>
      </c>
      <c r="AF351" s="13">
        <v>5.2596600000000002E-3</v>
      </c>
      <c r="AG351" s="13">
        <v>0.16064707</v>
      </c>
      <c r="AH351" s="13">
        <v>5.1404166666666702E-2</v>
      </c>
      <c r="AI351" s="13">
        <v>5.6668459999999997E-2</v>
      </c>
      <c r="AJ351" s="13">
        <v>5.2596600000000002E-3</v>
      </c>
      <c r="AK351" s="13">
        <v>0.16064707</v>
      </c>
      <c r="AL351" s="13">
        <v>4.6041666666666703E-2</v>
      </c>
      <c r="AM351" s="13">
        <v>5.6668459999999997E-2</v>
      </c>
      <c r="AN351" s="13">
        <v>5.2596600000000002E-3</v>
      </c>
      <c r="AO351" s="13">
        <v>0.16064707</v>
      </c>
      <c r="AP351" s="13">
        <v>5.0375000000000003E-2</v>
      </c>
      <c r="AQ351" s="13">
        <v>5.6668459999999997E-2</v>
      </c>
      <c r="AR351" s="13">
        <v>5.2596600000000002E-3</v>
      </c>
      <c r="AS351" s="13">
        <v>0.16064707</v>
      </c>
      <c r="AT351" s="13">
        <v>4.33333333333333E-2</v>
      </c>
      <c r="AU351" s="13">
        <v>5.6668459999999997E-2</v>
      </c>
      <c r="AV351" s="13">
        <v>5.2596600000000002E-3</v>
      </c>
      <c r="AW351" s="13">
        <v>0.16064707</v>
      </c>
      <c r="AX351" s="13">
        <v>2.8985507246376802E-2</v>
      </c>
      <c r="AY351" s="13">
        <v>5.6603773584905703E-2</v>
      </c>
      <c r="AZ351" s="13">
        <v>0</v>
      </c>
      <c r="BA351" s="13">
        <v>5.5555555555555601E-2</v>
      </c>
      <c r="BB351" s="13"/>
      <c r="BC351" s="13"/>
      <c r="BD351" s="13"/>
      <c r="BE351" s="13"/>
      <c r="BF351" s="13"/>
      <c r="BG351" s="13"/>
      <c r="BH351" s="13"/>
      <c r="BI351" s="13"/>
      <c r="BJ351" s="13"/>
      <c r="BK351" s="13"/>
      <c r="BL351" s="13"/>
      <c r="BM351" s="13"/>
      <c r="BN351" s="13"/>
      <c r="BO351" s="13"/>
      <c r="BP351" s="13"/>
      <c r="BQ351" s="13"/>
      <c r="BR351" s="13"/>
      <c r="BS351" s="13"/>
      <c r="BT351" s="13"/>
      <c r="BU351" s="13"/>
      <c r="BV351" s="13"/>
      <c r="BW351" s="13"/>
      <c r="BX351" s="13"/>
      <c r="BY351" s="13"/>
      <c r="BZ351" s="14">
        <f>+INDEX('Monthy Targets'!V:V,MATCH(FY2018_ALL_Targets!$B351,'Monthy Targets'!$B:$B,0))</f>
        <v>15.43</v>
      </c>
      <c r="CA351" s="14">
        <f>+INDEX('Monthy Targets'!W:W,MATCH(FY2018_ALL_Targets!$B351,'Monthy Targets'!$B:$B,0))</f>
        <v>15.43</v>
      </c>
      <c r="CB351" s="14">
        <f>+INDEX('Monthy Targets'!X:X,MATCH(FY2018_ALL_Targets!$B351,'Monthy Targets'!$B:$B,0))</f>
        <v>15.43</v>
      </c>
      <c r="CC351" s="14">
        <f>+INDEX('Monthy Targets'!Y:Y,MATCH(FY2018_ALL_Targets!$B351,'Monthy Targets'!$B:$B,0))</f>
        <v>15.43</v>
      </c>
      <c r="CD351" s="14">
        <f>+INDEX('Monthy Targets'!Z:Z,MATCH(FY2018_ALL_Targets!$B351,'Monthy Targets'!$B:$B,0))</f>
        <v>15.43</v>
      </c>
      <c r="CE351" s="14">
        <f>+INDEX('Monthy Targets'!AA:AA,MATCH(FY2018_ALL_Targets!$B351,'Monthy Targets'!$B:$B,0))</f>
        <v>0</v>
      </c>
      <c r="CF351" s="14">
        <f>+INDEX('Monthy Targets'!AB:AB,MATCH(FY2018_ALL_Targets!$B351,'Monthy Targets'!$B:$B,0))</f>
        <v>0</v>
      </c>
      <c r="CG351" s="14">
        <f>+INDEX('Monthy Targets'!AC:AC,MATCH(FY2018_ALL_Targets!$B351,'Monthy Targets'!$B:$B,0))</f>
        <v>0</v>
      </c>
      <c r="CH351" s="14">
        <f>+INDEX('Monthy Targets'!AD:AD,MATCH(FY2018_ALL_Targets!$B351,'Monthy Targets'!$B:$B,0))</f>
        <v>0</v>
      </c>
      <c r="CI351" s="14">
        <f>+INDEX('Monthy Targets'!AE:AE,MATCH(FY2018_ALL_Targets!$B351,'Monthy Targets'!$B:$B,0))</f>
        <v>0</v>
      </c>
      <c r="CJ351" s="14">
        <f>+INDEX('Monthy Targets'!AF:AF,MATCH(FY2018_ALL_Targets!$B351,'Monthy Targets'!$B:$B,0))</f>
        <v>0</v>
      </c>
      <c r="CK351" s="14">
        <f>+INDEX('Monthy Targets'!AG:AG,MATCH(FY2018_ALL_Targets!$B351,'Monthy Targets'!$B:$B,0))</f>
        <v>0</v>
      </c>
      <c r="CL351" s="14">
        <v>1.03</v>
      </c>
      <c r="CM351" s="14">
        <v>1.03</v>
      </c>
      <c r="CN351" s="14">
        <v>1.03</v>
      </c>
      <c r="CO351" s="14">
        <v>1.03</v>
      </c>
      <c r="DB351" s="14">
        <v>1.9</v>
      </c>
      <c r="DC351" s="14">
        <v>1.9</v>
      </c>
      <c r="DD351" s="14">
        <v>1.9</v>
      </c>
      <c r="DE351" s="14">
        <v>1.9</v>
      </c>
      <c r="DR351" s="14">
        <v>2.9</v>
      </c>
      <c r="DV351" s="12">
        <f t="shared" si="16"/>
        <v>0</v>
      </c>
      <c r="DW351" s="12">
        <f t="shared" si="17"/>
        <v>0</v>
      </c>
      <c r="DX351" s="12">
        <f t="shared" si="15"/>
        <v>0</v>
      </c>
    </row>
    <row r="352" spans="1:128" x14ac:dyDescent="0.25">
      <c r="A352" s="293">
        <v>4272</v>
      </c>
      <c r="B352" s="293">
        <v>675927</v>
      </c>
      <c r="C352" s="293">
        <v>1025911</v>
      </c>
      <c r="D352" s="14">
        <v>1689084840</v>
      </c>
      <c r="F352" s="27" t="s">
        <v>1258</v>
      </c>
      <c r="G352" s="12" t="s">
        <v>3338</v>
      </c>
      <c r="H352" s="27" t="s">
        <v>3339</v>
      </c>
      <c r="I352" s="12" t="s">
        <v>619</v>
      </c>
      <c r="J352" s="13">
        <v>4.6931407942238303E-2</v>
      </c>
      <c r="K352" s="13">
        <v>0.12716763005780299</v>
      </c>
      <c r="L352" s="13">
        <v>0</v>
      </c>
      <c r="M352" s="13">
        <v>0.265060240963855</v>
      </c>
      <c r="N352" s="13">
        <v>3.3538610000000003E-2</v>
      </c>
      <c r="O352" s="13">
        <v>5.6668459999999997E-2</v>
      </c>
      <c r="P352" s="13">
        <v>5.2596600000000002E-3</v>
      </c>
      <c r="Q352" s="13">
        <v>0.16064707</v>
      </c>
      <c r="R352" s="13">
        <v>4.61335740072202E-2</v>
      </c>
      <c r="S352" s="13">
        <v>0.125005780346821</v>
      </c>
      <c r="T352" s="13">
        <v>5.2596600000000002E-3</v>
      </c>
      <c r="U352" s="13">
        <v>0.26055421686746999</v>
      </c>
      <c r="V352" s="13">
        <v>4.45848375451263E-2</v>
      </c>
      <c r="W352" s="13">
        <v>0.120809248554913</v>
      </c>
      <c r="X352" s="13">
        <v>5.2596600000000002E-3</v>
      </c>
      <c r="Y352" s="13">
        <v>0.25180722891566298</v>
      </c>
      <c r="Z352" s="13">
        <v>4.5335740072202202E-2</v>
      </c>
      <c r="AA352" s="13">
        <v>0.122843930635838</v>
      </c>
      <c r="AB352" s="13">
        <v>5.2596600000000002E-3</v>
      </c>
      <c r="AC352" s="13">
        <v>0.25604819277108398</v>
      </c>
      <c r="AD352" s="13">
        <v>4.2238267148014402E-2</v>
      </c>
      <c r="AE352" s="13">
        <v>0.11445086705202299</v>
      </c>
      <c r="AF352" s="13">
        <v>5.2596600000000002E-3</v>
      </c>
      <c r="AG352" s="13">
        <v>0.23855421686747</v>
      </c>
      <c r="AH352" s="13">
        <v>4.45379061371841E-2</v>
      </c>
      <c r="AI352" s="13">
        <v>0.120682080924855</v>
      </c>
      <c r="AJ352" s="13">
        <v>5.2596600000000002E-3</v>
      </c>
      <c r="AK352" s="13">
        <v>0.25154216867469897</v>
      </c>
      <c r="AL352" s="13">
        <v>3.9891696750902497E-2</v>
      </c>
      <c r="AM352" s="13">
        <v>0.108092485549133</v>
      </c>
      <c r="AN352" s="13">
        <v>5.2596600000000002E-3</v>
      </c>
      <c r="AO352" s="13">
        <v>0.22530120481927701</v>
      </c>
      <c r="AP352" s="13">
        <v>4.3646209386281602E-2</v>
      </c>
      <c r="AQ352" s="13">
        <v>0.118265895953757</v>
      </c>
      <c r="AR352" s="13">
        <v>5.2596600000000002E-3</v>
      </c>
      <c r="AS352" s="13">
        <v>0.246506024096386</v>
      </c>
      <c r="AT352" s="13">
        <v>3.7545126353790599E-2</v>
      </c>
      <c r="AU352" s="13">
        <v>0.101734104046243</v>
      </c>
      <c r="AV352" s="13">
        <v>5.2596600000000002E-3</v>
      </c>
      <c r="AW352" s="13">
        <v>0.212048192771084</v>
      </c>
      <c r="AX352" s="13">
        <v>1.4705882352941201E-2</v>
      </c>
      <c r="AY352" s="13">
        <v>7.69230769230769E-2</v>
      </c>
      <c r="AZ352" s="13">
        <v>0</v>
      </c>
      <c r="BA352" s="13">
        <v>0.35</v>
      </c>
      <c r="BB352" s="13"/>
      <c r="BC352" s="13"/>
      <c r="BD352" s="13"/>
      <c r="BE352" s="13"/>
      <c r="BF352" s="13"/>
      <c r="BG352" s="13"/>
      <c r="BH352" s="13"/>
      <c r="BI352" s="13"/>
      <c r="BJ352" s="13"/>
      <c r="BK352" s="13"/>
      <c r="BL352" s="13"/>
      <c r="BM352" s="13"/>
      <c r="BN352" s="13"/>
      <c r="BO352" s="13"/>
      <c r="BP352" s="13"/>
      <c r="BQ352" s="13"/>
      <c r="BR352" s="13"/>
      <c r="BS352" s="13"/>
      <c r="BT352" s="13"/>
      <c r="BU352" s="13"/>
      <c r="BV352" s="13"/>
      <c r="BW352" s="13"/>
      <c r="BX352" s="13"/>
      <c r="BY352" s="13"/>
      <c r="BZ352" s="14">
        <f>+INDEX('Monthy Targets'!V:V,MATCH(FY2018_ALL_Targets!$B352,'Monthy Targets'!$B:$B,0))</f>
        <v>6.92</v>
      </c>
      <c r="CA352" s="14">
        <f>+INDEX('Monthy Targets'!W:W,MATCH(FY2018_ALL_Targets!$B352,'Monthy Targets'!$B:$B,0))</f>
        <v>6.92</v>
      </c>
      <c r="CB352" s="14">
        <f>+INDEX('Monthy Targets'!X:X,MATCH(FY2018_ALL_Targets!$B352,'Monthy Targets'!$B:$B,0))</f>
        <v>6.92</v>
      </c>
      <c r="CC352" s="14">
        <f>+INDEX('Monthy Targets'!Y:Y,MATCH(FY2018_ALL_Targets!$B352,'Monthy Targets'!$B:$B,0))</f>
        <v>6.92</v>
      </c>
      <c r="CD352" s="14">
        <f>+INDEX('Monthy Targets'!Z:Z,MATCH(FY2018_ALL_Targets!$B352,'Monthy Targets'!$B:$B,0))</f>
        <v>6.92</v>
      </c>
      <c r="CE352" s="14">
        <f>+INDEX('Monthy Targets'!AA:AA,MATCH(FY2018_ALL_Targets!$B352,'Monthy Targets'!$B:$B,0))</f>
        <v>0</v>
      </c>
      <c r="CF352" s="14">
        <f>+INDEX('Monthy Targets'!AB:AB,MATCH(FY2018_ALL_Targets!$B352,'Monthy Targets'!$B:$B,0))</f>
        <v>0</v>
      </c>
      <c r="CG352" s="14">
        <f>+INDEX('Monthy Targets'!AC:AC,MATCH(FY2018_ALL_Targets!$B352,'Monthy Targets'!$B:$B,0))</f>
        <v>0</v>
      </c>
      <c r="CH352" s="14">
        <f>+INDEX('Monthy Targets'!AD:AD,MATCH(FY2018_ALL_Targets!$B352,'Monthy Targets'!$B:$B,0))</f>
        <v>0</v>
      </c>
      <c r="CI352" s="14">
        <f>+INDEX('Monthy Targets'!AE:AE,MATCH(FY2018_ALL_Targets!$B352,'Monthy Targets'!$B:$B,0))</f>
        <v>0</v>
      </c>
      <c r="CJ352" s="14">
        <f>+INDEX('Monthy Targets'!AF:AF,MATCH(FY2018_ALL_Targets!$B352,'Monthy Targets'!$B:$B,0))</f>
        <v>0</v>
      </c>
      <c r="CK352" s="14">
        <f>+INDEX('Monthy Targets'!AG:AG,MATCH(FY2018_ALL_Targets!$B352,'Monthy Targets'!$B:$B,0))</f>
        <v>0</v>
      </c>
      <c r="CL352" s="14">
        <v>0.46</v>
      </c>
      <c r="CM352" s="14">
        <v>0.46</v>
      </c>
      <c r="CN352" s="14">
        <v>0.46</v>
      </c>
      <c r="CO352" s="14">
        <v>0</v>
      </c>
      <c r="DB352" s="14">
        <v>0.86</v>
      </c>
      <c r="DC352" s="14">
        <v>0.86</v>
      </c>
      <c r="DD352" s="14">
        <v>0.86</v>
      </c>
      <c r="DE352" s="14">
        <v>0</v>
      </c>
      <c r="DR352" s="14">
        <v>1.1599999999999999</v>
      </c>
      <c r="DV352" s="12">
        <f t="shared" si="16"/>
        <v>0</v>
      </c>
      <c r="DW352" s="12">
        <f t="shared" si="17"/>
        <v>0</v>
      </c>
      <c r="DX352" s="12">
        <f t="shared" si="15"/>
        <v>0</v>
      </c>
    </row>
    <row r="353" spans="1:128" x14ac:dyDescent="0.25">
      <c r="A353" s="21">
        <v>5123</v>
      </c>
      <c r="B353" s="410">
        <v>675928</v>
      </c>
      <c r="C353" s="293">
        <v>1003461</v>
      </c>
      <c r="D353" s="14">
        <v>1013903889</v>
      </c>
      <c r="F353" s="14" t="s">
        <v>1258</v>
      </c>
      <c r="G353" s="12" t="s">
        <v>964</v>
      </c>
      <c r="H353" s="27" t="s">
        <v>964</v>
      </c>
      <c r="I353" s="12" t="s">
        <v>1755</v>
      </c>
      <c r="J353" s="13">
        <v>2.5787965616045801E-2</v>
      </c>
      <c r="K353" s="13">
        <v>5.3811659192825101E-2</v>
      </c>
      <c r="L353" s="13">
        <v>8.5959885386819503E-3</v>
      </c>
      <c r="M353" s="13">
        <v>0.18862275449101801</v>
      </c>
      <c r="N353" s="13">
        <v>3.3538610000000003E-2</v>
      </c>
      <c r="O353" s="13">
        <v>5.6668459999999997E-2</v>
      </c>
      <c r="P353" s="13">
        <v>5.2596600000000002E-3</v>
      </c>
      <c r="Q353" s="13">
        <v>0.16064707</v>
      </c>
      <c r="R353" s="13">
        <v>3.3538610000000003E-2</v>
      </c>
      <c r="S353" s="13">
        <v>5.6668459999999997E-2</v>
      </c>
      <c r="T353" s="13">
        <v>8.4498567335243493E-3</v>
      </c>
      <c r="U353" s="13">
        <v>0.18541616766467101</v>
      </c>
      <c r="V353" s="13">
        <v>3.3538610000000003E-2</v>
      </c>
      <c r="W353" s="13">
        <v>5.6668459999999997E-2</v>
      </c>
      <c r="X353" s="13">
        <v>8.1661891117478496E-3</v>
      </c>
      <c r="Y353" s="13">
        <v>0.179191616766467</v>
      </c>
      <c r="Z353" s="13">
        <v>3.3538610000000003E-2</v>
      </c>
      <c r="AA353" s="13">
        <v>5.6668459999999997E-2</v>
      </c>
      <c r="AB353" s="13">
        <v>8.3037249283667604E-3</v>
      </c>
      <c r="AC353" s="13">
        <v>0.182209580838323</v>
      </c>
      <c r="AD353" s="13">
        <v>3.3538610000000003E-2</v>
      </c>
      <c r="AE353" s="13">
        <v>5.6668459999999997E-2</v>
      </c>
      <c r="AF353" s="13">
        <v>7.7363896848137497E-3</v>
      </c>
      <c r="AG353" s="13">
        <v>0.16976047904191599</v>
      </c>
      <c r="AH353" s="13">
        <v>3.3538610000000003E-2</v>
      </c>
      <c r="AI353" s="13">
        <v>5.6668459999999997E-2</v>
      </c>
      <c r="AJ353" s="13">
        <v>8.1575931232091697E-3</v>
      </c>
      <c r="AK353" s="13">
        <v>0.179002994011976</v>
      </c>
      <c r="AL353" s="13">
        <v>3.3538610000000003E-2</v>
      </c>
      <c r="AM353" s="13">
        <v>5.6668459999999997E-2</v>
      </c>
      <c r="AN353" s="13">
        <v>7.3065902578796603E-3</v>
      </c>
      <c r="AO353" s="13">
        <v>0.16064707</v>
      </c>
      <c r="AP353" s="13">
        <v>3.3538610000000003E-2</v>
      </c>
      <c r="AQ353" s="13">
        <v>5.6668459999999997E-2</v>
      </c>
      <c r="AR353" s="13">
        <v>7.9942693409742107E-3</v>
      </c>
      <c r="AS353" s="13">
        <v>0.17541916167664701</v>
      </c>
      <c r="AT353" s="13">
        <v>3.3538610000000003E-2</v>
      </c>
      <c r="AU353" s="13">
        <v>5.6668459999999997E-2</v>
      </c>
      <c r="AV353" s="13">
        <v>6.8767908309455596E-3</v>
      </c>
      <c r="AW353" s="13">
        <v>0.16064707</v>
      </c>
      <c r="AX353" s="212">
        <v>2.5641025641025599E-2</v>
      </c>
      <c r="AY353" s="13">
        <v>2.1739130434782601E-2</v>
      </c>
      <c r="AZ353" s="13">
        <v>0</v>
      </c>
      <c r="BA353" s="13">
        <v>0.118421052631579</v>
      </c>
      <c r="BB353" s="13"/>
      <c r="BC353" s="13"/>
      <c r="BD353" s="13"/>
      <c r="BE353" s="13"/>
      <c r="BF353" s="13"/>
      <c r="BG353" s="13"/>
      <c r="BH353" s="13"/>
      <c r="BN353" s="13"/>
      <c r="BO353" s="13"/>
      <c r="BP353" s="13"/>
      <c r="BQ353" s="13"/>
      <c r="BR353" s="13"/>
      <c r="BS353" s="13"/>
      <c r="BT353" s="13"/>
      <c r="BU353" s="13"/>
      <c r="BV353" s="13"/>
      <c r="BW353" s="13"/>
      <c r="BX353" s="13"/>
      <c r="BY353" s="13"/>
      <c r="BZ353" s="14">
        <f>+INDEX('Monthy Targets'!V:V,MATCH(FY2018_ALL_Targets!$B353,'Monthy Targets'!$B:$B,0))</f>
        <v>0</v>
      </c>
      <c r="CA353" s="14">
        <f>+INDEX('Monthy Targets'!W:W,MATCH(FY2018_ALL_Targets!$B353,'Monthy Targets'!$B:$B,0))</f>
        <v>0</v>
      </c>
      <c r="CB353" s="14">
        <f>+INDEX('Monthy Targets'!X:X,MATCH(FY2018_ALL_Targets!$B353,'Monthy Targets'!$B:$B,0))</f>
        <v>0</v>
      </c>
      <c r="CC353" s="14">
        <f>+INDEX('Monthy Targets'!Y:Y,MATCH(FY2018_ALL_Targets!$B353,'Monthy Targets'!$B:$B,0))</f>
        <v>0</v>
      </c>
      <c r="CD353" s="14">
        <f>+INDEX('Monthy Targets'!Z:Z,MATCH(FY2018_ALL_Targets!$B353,'Monthy Targets'!$B:$B,0))</f>
        <v>0</v>
      </c>
      <c r="CE353" s="14">
        <f>+INDEX('Monthy Targets'!AA:AA,MATCH(FY2018_ALL_Targets!$B353,'Monthy Targets'!$B:$B,0))</f>
        <v>0</v>
      </c>
      <c r="CF353" s="14">
        <f>+INDEX('Monthy Targets'!AB:AB,MATCH(FY2018_ALL_Targets!$B353,'Monthy Targets'!$B:$B,0))</f>
        <v>0</v>
      </c>
      <c r="CG353" s="14">
        <f>+INDEX('Monthy Targets'!AC:AC,MATCH(FY2018_ALL_Targets!$B353,'Monthy Targets'!$B:$B,0))</f>
        <v>0</v>
      </c>
      <c r="CH353" s="14">
        <f>+INDEX('Monthy Targets'!AD:AD,MATCH(FY2018_ALL_Targets!$B353,'Monthy Targets'!$B:$B,0))</f>
        <v>0</v>
      </c>
      <c r="CI353" s="14">
        <f>+INDEX('Monthy Targets'!AE:AE,MATCH(FY2018_ALL_Targets!$B353,'Monthy Targets'!$B:$B,0))</f>
        <v>0</v>
      </c>
      <c r="CJ353" s="14">
        <f>+INDEX('Monthy Targets'!AF:AF,MATCH(FY2018_ALL_Targets!$B353,'Monthy Targets'!$B:$B,0))</f>
        <v>0</v>
      </c>
      <c r="CK353" s="14">
        <f>+INDEX('Monthy Targets'!AG:AG,MATCH(FY2018_ALL_Targets!$B353,'Monthy Targets'!$B:$B,0))</f>
        <v>0</v>
      </c>
      <c r="CL353" s="14">
        <v>0.66</v>
      </c>
      <c r="CM353" s="14">
        <v>0.66</v>
      </c>
      <c r="CN353" s="14">
        <v>0.66</v>
      </c>
      <c r="CO353" s="14">
        <v>0.66</v>
      </c>
      <c r="DB353" s="14">
        <v>1.23</v>
      </c>
      <c r="DC353" s="14">
        <v>1.23</v>
      </c>
      <c r="DD353" s="14">
        <v>1.23</v>
      </c>
      <c r="DE353" s="14">
        <v>1.23</v>
      </c>
      <c r="DR353" s="14">
        <v>0.81</v>
      </c>
      <c r="DV353" s="12">
        <f t="shared" si="16"/>
        <v>0</v>
      </c>
      <c r="DW353" s="12">
        <f t="shared" si="17"/>
        <v>0</v>
      </c>
      <c r="DX353" s="12">
        <f t="shared" si="15"/>
        <v>0</v>
      </c>
    </row>
    <row r="354" spans="1:128" x14ac:dyDescent="0.25">
      <c r="A354" s="293">
        <v>5273</v>
      </c>
      <c r="B354" s="293">
        <v>675931</v>
      </c>
      <c r="C354" s="293">
        <v>1025918</v>
      </c>
      <c r="D354" s="14">
        <v>1679986897</v>
      </c>
      <c r="F354" s="27" t="s">
        <v>1258</v>
      </c>
      <c r="G354" s="12" t="s">
        <v>352</v>
      </c>
      <c r="H354" s="27" t="s">
        <v>1428</v>
      </c>
      <c r="I354" s="12" t="s">
        <v>353</v>
      </c>
      <c r="J354" s="13">
        <v>7.2289156626505993E-2</v>
      </c>
      <c r="K354" s="13">
        <v>7.1942446043165497E-3</v>
      </c>
      <c r="L354" s="13">
        <v>1.8072289156626498E-2</v>
      </c>
      <c r="M354" s="13">
        <v>0.5625</v>
      </c>
      <c r="N354" s="13">
        <v>3.3538610000000003E-2</v>
      </c>
      <c r="O354" s="13">
        <v>5.6668459999999997E-2</v>
      </c>
      <c r="P354" s="13">
        <v>5.2596600000000002E-3</v>
      </c>
      <c r="Q354" s="13">
        <v>0.16064707</v>
      </c>
      <c r="R354" s="13">
        <v>7.1060240963855395E-2</v>
      </c>
      <c r="S354" s="13">
        <v>5.6668459999999997E-2</v>
      </c>
      <c r="T354" s="13">
        <v>1.7765060240963901E-2</v>
      </c>
      <c r="U354" s="13">
        <v>0.55293749999999997</v>
      </c>
      <c r="V354" s="13">
        <v>6.8674698795180705E-2</v>
      </c>
      <c r="W354" s="13">
        <v>5.6668459999999997E-2</v>
      </c>
      <c r="X354" s="13">
        <v>1.7168674698795201E-2</v>
      </c>
      <c r="Y354" s="13">
        <v>0.53437500000000004</v>
      </c>
      <c r="Z354" s="13">
        <v>6.9831325301204797E-2</v>
      </c>
      <c r="AA354" s="13">
        <v>5.6668459999999997E-2</v>
      </c>
      <c r="AB354" s="13">
        <v>1.7457831325301199E-2</v>
      </c>
      <c r="AC354" s="13">
        <v>0.54337500000000005</v>
      </c>
      <c r="AD354" s="13">
        <v>6.5060240963855404E-2</v>
      </c>
      <c r="AE354" s="13">
        <v>5.6668459999999997E-2</v>
      </c>
      <c r="AF354" s="13">
        <v>1.6265060240963899E-2</v>
      </c>
      <c r="AG354" s="13">
        <v>0.50624999999999998</v>
      </c>
      <c r="AH354" s="13">
        <v>6.8602409638554199E-2</v>
      </c>
      <c r="AI354" s="13">
        <v>5.6668459999999997E-2</v>
      </c>
      <c r="AJ354" s="13">
        <v>1.7150602409638602E-2</v>
      </c>
      <c r="AK354" s="13">
        <v>0.53381250000000002</v>
      </c>
      <c r="AL354" s="13">
        <v>6.1445783132530102E-2</v>
      </c>
      <c r="AM354" s="13">
        <v>5.6668459999999997E-2</v>
      </c>
      <c r="AN354" s="13">
        <v>1.5361445783132499E-2</v>
      </c>
      <c r="AO354" s="13">
        <v>0.47812500000000002</v>
      </c>
      <c r="AP354" s="13">
        <v>6.7228915662650601E-2</v>
      </c>
      <c r="AQ354" s="13">
        <v>5.6668459999999997E-2</v>
      </c>
      <c r="AR354" s="13">
        <v>1.6807228915662699E-2</v>
      </c>
      <c r="AS354" s="13">
        <v>0.52312499999999995</v>
      </c>
      <c r="AT354" s="13">
        <v>5.78313253012048E-2</v>
      </c>
      <c r="AU354" s="13">
        <v>5.6668459999999997E-2</v>
      </c>
      <c r="AV354" s="13">
        <v>1.44578313253012E-2</v>
      </c>
      <c r="AW354" s="13">
        <v>0.45</v>
      </c>
      <c r="AX354" s="13">
        <v>0</v>
      </c>
      <c r="AY354" s="13">
        <v>0</v>
      </c>
      <c r="AZ354" s="13">
        <v>0</v>
      </c>
      <c r="BA354" s="13">
        <v>0.230769230769231</v>
      </c>
      <c r="BB354" s="13"/>
      <c r="BC354" s="13"/>
      <c r="BD354" s="13"/>
      <c r="BE354" s="13"/>
      <c r="BF354" s="13"/>
      <c r="BG354" s="13"/>
      <c r="BH354" s="13"/>
      <c r="BI354" s="13"/>
      <c r="BJ354" s="13"/>
      <c r="BK354" s="13"/>
      <c r="BL354" s="13"/>
      <c r="BM354" s="13"/>
      <c r="BN354" s="13"/>
      <c r="BO354" s="13"/>
      <c r="BP354" s="13"/>
      <c r="BQ354" s="13"/>
      <c r="BR354" s="13"/>
      <c r="BS354" s="13"/>
      <c r="BT354" s="13"/>
      <c r="BU354" s="13"/>
      <c r="BV354" s="13"/>
      <c r="BW354" s="13"/>
      <c r="BX354" s="13"/>
      <c r="BY354" s="13"/>
      <c r="BZ354" s="14">
        <f>+INDEX('Monthy Targets'!V:V,MATCH(FY2018_ALL_Targets!$B354,'Monthy Targets'!$B:$B,0))</f>
        <v>10.25</v>
      </c>
      <c r="CA354" s="14">
        <f>+INDEX('Monthy Targets'!W:W,MATCH(FY2018_ALL_Targets!$B354,'Monthy Targets'!$B:$B,0))</f>
        <v>10.25</v>
      </c>
      <c r="CB354" s="14">
        <f>+INDEX('Monthy Targets'!X:X,MATCH(FY2018_ALL_Targets!$B354,'Monthy Targets'!$B:$B,0))</f>
        <v>10.25</v>
      </c>
      <c r="CC354" s="14">
        <f>+INDEX('Monthy Targets'!Y:Y,MATCH(FY2018_ALL_Targets!$B354,'Monthy Targets'!$B:$B,0))</f>
        <v>10.25</v>
      </c>
      <c r="CD354" s="14">
        <f>+INDEX('Monthy Targets'!Z:Z,MATCH(FY2018_ALL_Targets!$B354,'Monthy Targets'!$B:$B,0))</f>
        <v>10.25</v>
      </c>
      <c r="CE354" s="14">
        <f>+INDEX('Monthy Targets'!AA:AA,MATCH(FY2018_ALL_Targets!$B354,'Monthy Targets'!$B:$B,0))</f>
        <v>0</v>
      </c>
      <c r="CF354" s="14">
        <f>+INDEX('Monthy Targets'!AB:AB,MATCH(FY2018_ALL_Targets!$B354,'Monthy Targets'!$B:$B,0))</f>
        <v>0</v>
      </c>
      <c r="CG354" s="14">
        <f>+INDEX('Monthy Targets'!AC:AC,MATCH(FY2018_ALL_Targets!$B354,'Monthy Targets'!$B:$B,0))</f>
        <v>0</v>
      </c>
      <c r="CH354" s="14">
        <f>+INDEX('Monthy Targets'!AD:AD,MATCH(FY2018_ALL_Targets!$B354,'Monthy Targets'!$B:$B,0))</f>
        <v>0</v>
      </c>
      <c r="CI354" s="14">
        <f>+INDEX('Monthy Targets'!AE:AE,MATCH(FY2018_ALL_Targets!$B354,'Monthy Targets'!$B:$B,0))</f>
        <v>0</v>
      </c>
      <c r="CJ354" s="14">
        <f>+INDEX('Monthy Targets'!AF:AF,MATCH(FY2018_ALL_Targets!$B354,'Monthy Targets'!$B:$B,0))</f>
        <v>0</v>
      </c>
      <c r="CK354" s="14">
        <f>+INDEX('Monthy Targets'!AG:AG,MATCH(FY2018_ALL_Targets!$B354,'Monthy Targets'!$B:$B,0))</f>
        <v>0</v>
      </c>
      <c r="CL354" s="14">
        <v>0.68</v>
      </c>
      <c r="CM354" s="14">
        <v>0.68</v>
      </c>
      <c r="CN354" s="14">
        <v>0.68</v>
      </c>
      <c r="CO354" s="14">
        <v>0.68</v>
      </c>
      <c r="DB354" s="14">
        <v>1.27</v>
      </c>
      <c r="DC354" s="14">
        <v>1.27</v>
      </c>
      <c r="DD354" s="14">
        <v>1.27</v>
      </c>
      <c r="DE354" s="14">
        <v>1.27</v>
      </c>
      <c r="DR354" s="14">
        <v>1.93</v>
      </c>
      <c r="DV354" s="12">
        <f t="shared" si="16"/>
        <v>0</v>
      </c>
      <c r="DW354" s="12">
        <f t="shared" si="17"/>
        <v>0</v>
      </c>
      <c r="DX354" s="12">
        <f t="shared" si="15"/>
        <v>0</v>
      </c>
    </row>
    <row r="355" spans="1:128" x14ac:dyDescent="0.25">
      <c r="A355" s="293">
        <v>4815</v>
      </c>
      <c r="B355" s="293">
        <v>675932</v>
      </c>
      <c r="C355" s="293">
        <v>1026044</v>
      </c>
      <c r="D355" s="14">
        <v>1215925920</v>
      </c>
      <c r="F355" s="27" t="s">
        <v>1258</v>
      </c>
      <c r="G355" s="12" t="s">
        <v>833</v>
      </c>
      <c r="H355" s="27" t="s">
        <v>1420</v>
      </c>
      <c r="I355" s="12" t="s">
        <v>834</v>
      </c>
      <c r="J355" s="13">
        <v>2.5547445255474501E-2</v>
      </c>
      <c r="K355" s="13">
        <v>0.101694915254237</v>
      </c>
      <c r="L355" s="13">
        <v>3.6496350364963498E-3</v>
      </c>
      <c r="M355" s="13">
        <v>0.26595744680851102</v>
      </c>
      <c r="N355" s="13">
        <v>3.3538610000000003E-2</v>
      </c>
      <c r="O355" s="13">
        <v>5.6668459999999997E-2</v>
      </c>
      <c r="P355" s="13">
        <v>5.2596600000000002E-3</v>
      </c>
      <c r="Q355" s="13">
        <v>0.16064707</v>
      </c>
      <c r="R355" s="13">
        <v>3.3538610000000003E-2</v>
      </c>
      <c r="S355" s="13">
        <v>9.9966101694915294E-2</v>
      </c>
      <c r="T355" s="13">
        <v>5.2596600000000002E-3</v>
      </c>
      <c r="U355" s="13">
        <v>0.26143617021276599</v>
      </c>
      <c r="V355" s="13">
        <v>3.3538610000000003E-2</v>
      </c>
      <c r="W355" s="13">
        <v>9.6610169491525399E-2</v>
      </c>
      <c r="X355" s="13">
        <v>5.2596600000000002E-3</v>
      </c>
      <c r="Y355" s="13">
        <v>0.25265957446808501</v>
      </c>
      <c r="Z355" s="13">
        <v>3.3538610000000003E-2</v>
      </c>
      <c r="AA355" s="13">
        <v>9.8237288135593195E-2</v>
      </c>
      <c r="AB355" s="13">
        <v>5.2596600000000002E-3</v>
      </c>
      <c r="AC355" s="13">
        <v>0.25691489361702102</v>
      </c>
      <c r="AD355" s="13">
        <v>3.3538610000000003E-2</v>
      </c>
      <c r="AE355" s="13">
        <v>9.1525423728813601E-2</v>
      </c>
      <c r="AF355" s="13">
        <v>5.2596600000000002E-3</v>
      </c>
      <c r="AG355" s="13">
        <v>0.23936170212766</v>
      </c>
      <c r="AH355" s="13">
        <v>3.3538610000000003E-2</v>
      </c>
      <c r="AI355" s="13">
        <v>9.6508474576271194E-2</v>
      </c>
      <c r="AJ355" s="13">
        <v>5.2596600000000002E-3</v>
      </c>
      <c r="AK355" s="13">
        <v>0.25239361702127699</v>
      </c>
      <c r="AL355" s="13">
        <v>3.3538610000000003E-2</v>
      </c>
      <c r="AM355" s="13">
        <v>8.6440677966101706E-2</v>
      </c>
      <c r="AN355" s="13">
        <v>5.2596600000000002E-3</v>
      </c>
      <c r="AO355" s="13">
        <v>0.22606382978723399</v>
      </c>
      <c r="AP355" s="13">
        <v>3.3538610000000003E-2</v>
      </c>
      <c r="AQ355" s="13">
        <v>9.45762711864407E-2</v>
      </c>
      <c r="AR355" s="13">
        <v>5.2596600000000002E-3</v>
      </c>
      <c r="AS355" s="13">
        <v>0.24734042553191499</v>
      </c>
      <c r="AT355" s="13">
        <v>3.3538610000000003E-2</v>
      </c>
      <c r="AU355" s="13">
        <v>8.1355932203389797E-2</v>
      </c>
      <c r="AV355" s="13">
        <v>5.2596600000000002E-3</v>
      </c>
      <c r="AW355" s="13">
        <v>0.21276595744680901</v>
      </c>
      <c r="AX355" s="13">
        <v>1.5625E-2</v>
      </c>
      <c r="AY355" s="13">
        <v>0.12121212121212099</v>
      </c>
      <c r="AZ355" s="13">
        <v>0</v>
      </c>
      <c r="BA355" s="13">
        <v>0.266666666666667</v>
      </c>
      <c r="BB355" s="13"/>
      <c r="BC355" s="13"/>
      <c r="BD355" s="13"/>
      <c r="BE355" s="13"/>
      <c r="BF355" s="13"/>
      <c r="BG355" s="13"/>
      <c r="BH355" s="13"/>
      <c r="BI355" s="13"/>
      <c r="BJ355" s="13"/>
      <c r="BK355" s="13"/>
      <c r="BL355" s="13"/>
      <c r="BM355" s="13"/>
      <c r="BN355" s="13"/>
      <c r="BO355" s="13"/>
      <c r="BP355" s="13"/>
      <c r="BQ355" s="13"/>
      <c r="BR355" s="13"/>
      <c r="BS355" s="13"/>
      <c r="BT355" s="13"/>
      <c r="BU355" s="13"/>
      <c r="BV355" s="13"/>
      <c r="BW355" s="13"/>
      <c r="BX355" s="13"/>
      <c r="BY355" s="13"/>
      <c r="BZ355" s="14">
        <f>+INDEX('Monthy Targets'!V:V,MATCH(FY2018_ALL_Targets!$B355,'Monthy Targets'!$B:$B,0))</f>
        <v>7.96</v>
      </c>
      <c r="CA355" s="14">
        <f>+INDEX('Monthy Targets'!W:W,MATCH(FY2018_ALL_Targets!$B355,'Monthy Targets'!$B:$B,0))</f>
        <v>7.96</v>
      </c>
      <c r="CB355" s="14">
        <f>+INDEX('Monthy Targets'!X:X,MATCH(FY2018_ALL_Targets!$B355,'Monthy Targets'!$B:$B,0))</f>
        <v>7.96</v>
      </c>
      <c r="CC355" s="14">
        <f>+INDEX('Monthy Targets'!Y:Y,MATCH(FY2018_ALL_Targets!$B355,'Monthy Targets'!$B:$B,0))</f>
        <v>7.96</v>
      </c>
      <c r="CD355" s="14">
        <f>+INDEX('Monthy Targets'!Z:Z,MATCH(FY2018_ALL_Targets!$B355,'Monthy Targets'!$B:$B,0))</f>
        <v>7.96</v>
      </c>
      <c r="CE355" s="14">
        <f>+INDEX('Monthy Targets'!AA:AA,MATCH(FY2018_ALL_Targets!$B355,'Monthy Targets'!$B:$B,0))</f>
        <v>0</v>
      </c>
      <c r="CF355" s="14">
        <f>+INDEX('Monthy Targets'!AB:AB,MATCH(FY2018_ALL_Targets!$B355,'Monthy Targets'!$B:$B,0))</f>
        <v>0</v>
      </c>
      <c r="CG355" s="14">
        <f>+INDEX('Monthy Targets'!AC:AC,MATCH(FY2018_ALL_Targets!$B355,'Monthy Targets'!$B:$B,0))</f>
        <v>0</v>
      </c>
      <c r="CH355" s="14">
        <f>+INDEX('Monthy Targets'!AD:AD,MATCH(FY2018_ALL_Targets!$B355,'Monthy Targets'!$B:$B,0))</f>
        <v>0</v>
      </c>
      <c r="CI355" s="14">
        <f>+INDEX('Monthy Targets'!AE:AE,MATCH(FY2018_ALL_Targets!$B355,'Monthy Targets'!$B:$B,0))</f>
        <v>0</v>
      </c>
      <c r="CJ355" s="14">
        <f>+INDEX('Monthy Targets'!AF:AF,MATCH(FY2018_ALL_Targets!$B355,'Monthy Targets'!$B:$B,0))</f>
        <v>0</v>
      </c>
      <c r="CK355" s="14">
        <f>+INDEX('Monthy Targets'!AG:AG,MATCH(FY2018_ALL_Targets!$B355,'Monthy Targets'!$B:$B,0))</f>
        <v>0</v>
      </c>
      <c r="CL355" s="14">
        <v>0.53</v>
      </c>
      <c r="CM355" s="14">
        <v>0</v>
      </c>
      <c r="CN355" s="14">
        <v>0.53</v>
      </c>
      <c r="CO355" s="14">
        <v>0</v>
      </c>
      <c r="DB355" s="14">
        <v>0.98</v>
      </c>
      <c r="DC355" s="14">
        <v>0</v>
      </c>
      <c r="DD355" s="14">
        <v>0.98</v>
      </c>
      <c r="DE355" s="14">
        <v>0</v>
      </c>
      <c r="DR355" s="14">
        <v>1.17</v>
      </c>
      <c r="DV355" s="12">
        <f t="shared" si="16"/>
        <v>0</v>
      </c>
      <c r="DW355" s="12">
        <f t="shared" si="17"/>
        <v>0</v>
      </c>
      <c r="DX355" s="12">
        <f t="shared" si="15"/>
        <v>0</v>
      </c>
    </row>
    <row r="356" spans="1:128" x14ac:dyDescent="0.25">
      <c r="A356" s="293">
        <v>4341</v>
      </c>
      <c r="B356" s="293">
        <v>675934</v>
      </c>
      <c r="C356" s="293">
        <v>1021370</v>
      </c>
      <c r="D356" s="14">
        <v>1194166132</v>
      </c>
      <c r="F356" s="27" t="s">
        <v>1293</v>
      </c>
      <c r="G356" s="12" t="s">
        <v>200</v>
      </c>
      <c r="H356" s="27" t="s">
        <v>1356</v>
      </c>
      <c r="I356" s="12" t="s">
        <v>201</v>
      </c>
      <c r="J356" s="13">
        <v>4.71698113207547E-2</v>
      </c>
      <c r="K356" s="13">
        <v>5.8139534883720902E-2</v>
      </c>
      <c r="L356" s="13">
        <v>0</v>
      </c>
      <c r="M356" s="13">
        <v>6.6326530612244902E-2</v>
      </c>
      <c r="N356" s="13">
        <v>3.3538610000000003E-2</v>
      </c>
      <c r="O356" s="13">
        <v>5.6668459999999997E-2</v>
      </c>
      <c r="P356" s="13">
        <v>5.2596600000000002E-3</v>
      </c>
      <c r="Q356" s="13">
        <v>0.16064707</v>
      </c>
      <c r="R356" s="13">
        <v>4.63679245283019E-2</v>
      </c>
      <c r="S356" s="13">
        <v>5.71511627906977E-2</v>
      </c>
      <c r="T356" s="13">
        <v>5.2596600000000002E-3</v>
      </c>
      <c r="U356" s="13">
        <v>0.16064707</v>
      </c>
      <c r="V356" s="13">
        <v>4.4811320754716999E-2</v>
      </c>
      <c r="W356" s="13">
        <v>5.6668459999999997E-2</v>
      </c>
      <c r="X356" s="13">
        <v>5.2596600000000002E-3</v>
      </c>
      <c r="Y356" s="13">
        <v>0.16064707</v>
      </c>
      <c r="Z356" s="13">
        <v>4.5566037735849101E-2</v>
      </c>
      <c r="AA356" s="13">
        <v>5.6668459999999997E-2</v>
      </c>
      <c r="AB356" s="13">
        <v>5.2596600000000002E-3</v>
      </c>
      <c r="AC356" s="13">
        <v>0.16064707</v>
      </c>
      <c r="AD356" s="13">
        <v>4.2452830188679298E-2</v>
      </c>
      <c r="AE356" s="13">
        <v>5.6668459999999997E-2</v>
      </c>
      <c r="AF356" s="13">
        <v>5.2596600000000002E-3</v>
      </c>
      <c r="AG356" s="13">
        <v>0.16064707</v>
      </c>
      <c r="AH356" s="13">
        <v>4.4764150943396197E-2</v>
      </c>
      <c r="AI356" s="13">
        <v>5.6668459999999997E-2</v>
      </c>
      <c r="AJ356" s="13">
        <v>5.2596600000000002E-3</v>
      </c>
      <c r="AK356" s="13">
        <v>0.16064707</v>
      </c>
      <c r="AL356" s="13">
        <v>4.0094339622641501E-2</v>
      </c>
      <c r="AM356" s="13">
        <v>5.6668459999999997E-2</v>
      </c>
      <c r="AN356" s="13">
        <v>5.2596600000000002E-3</v>
      </c>
      <c r="AO356" s="13">
        <v>0.16064707</v>
      </c>
      <c r="AP356" s="13">
        <v>4.3867924528301898E-2</v>
      </c>
      <c r="AQ356" s="13">
        <v>5.6668459999999997E-2</v>
      </c>
      <c r="AR356" s="13">
        <v>5.2596600000000002E-3</v>
      </c>
      <c r="AS356" s="13">
        <v>0.16064707</v>
      </c>
      <c r="AT356" s="13">
        <v>3.77358490566038E-2</v>
      </c>
      <c r="AU356" s="13">
        <v>5.6668459999999997E-2</v>
      </c>
      <c r="AV356" s="13">
        <v>5.2596600000000002E-3</v>
      </c>
      <c r="AW356" s="13">
        <v>0.16064707</v>
      </c>
      <c r="AX356" s="13">
        <v>5.5555555555555601E-2</v>
      </c>
      <c r="AY356" s="13">
        <v>2.4390243902439001E-2</v>
      </c>
      <c r="AZ356" s="13">
        <v>0</v>
      </c>
      <c r="BA356" s="13">
        <v>6.5217391304347797E-2</v>
      </c>
      <c r="BB356" s="13"/>
      <c r="BC356" s="13"/>
      <c r="BD356" s="13"/>
      <c r="BE356" s="13"/>
      <c r="BF356" s="13"/>
      <c r="BG356" s="13"/>
      <c r="BH356" s="13"/>
      <c r="BI356" s="13"/>
      <c r="BJ356" s="13"/>
      <c r="BK356" s="13"/>
      <c r="BL356" s="13"/>
      <c r="BM356" s="13"/>
      <c r="BN356" s="13"/>
      <c r="BO356" s="13"/>
      <c r="BP356" s="13"/>
      <c r="BQ356" s="13"/>
      <c r="BR356" s="13"/>
      <c r="BS356" s="13"/>
      <c r="BT356" s="13"/>
      <c r="BU356" s="13"/>
      <c r="BV356" s="13"/>
      <c r="BW356" s="13"/>
      <c r="BX356" s="13"/>
      <c r="BY356" s="13"/>
      <c r="BZ356" s="14">
        <f>+INDEX('Monthy Targets'!V:V,MATCH(FY2018_ALL_Targets!$B356,'Monthy Targets'!$B:$B,0))</f>
        <v>4.47</v>
      </c>
      <c r="CA356" s="14">
        <f>+INDEX('Monthy Targets'!W:W,MATCH(FY2018_ALL_Targets!$B356,'Monthy Targets'!$B:$B,0))</f>
        <v>4.47</v>
      </c>
      <c r="CB356" s="14">
        <f>+INDEX('Monthy Targets'!X:X,MATCH(FY2018_ALL_Targets!$B356,'Monthy Targets'!$B:$B,0))</f>
        <v>4.47</v>
      </c>
      <c r="CC356" s="14">
        <f>+INDEX('Monthy Targets'!Y:Y,MATCH(FY2018_ALL_Targets!$B356,'Monthy Targets'!$B:$B,0))</f>
        <v>4.47</v>
      </c>
      <c r="CD356" s="14">
        <f>+INDEX('Monthy Targets'!Z:Z,MATCH(FY2018_ALL_Targets!$B356,'Monthy Targets'!$B:$B,0))</f>
        <v>4.47</v>
      </c>
      <c r="CE356" s="14">
        <f>+INDEX('Monthy Targets'!AA:AA,MATCH(FY2018_ALL_Targets!$B356,'Monthy Targets'!$B:$B,0))</f>
        <v>0</v>
      </c>
      <c r="CF356" s="14">
        <f>+INDEX('Monthy Targets'!AB:AB,MATCH(FY2018_ALL_Targets!$B356,'Monthy Targets'!$B:$B,0))</f>
        <v>0</v>
      </c>
      <c r="CG356" s="14">
        <f>+INDEX('Monthy Targets'!AC:AC,MATCH(FY2018_ALL_Targets!$B356,'Monthy Targets'!$B:$B,0))</f>
        <v>0</v>
      </c>
      <c r="CH356" s="14">
        <f>+INDEX('Monthy Targets'!AD:AD,MATCH(FY2018_ALL_Targets!$B356,'Monthy Targets'!$B:$B,0))</f>
        <v>0</v>
      </c>
      <c r="CI356" s="14">
        <f>+INDEX('Monthy Targets'!AE:AE,MATCH(FY2018_ALL_Targets!$B356,'Monthy Targets'!$B:$B,0))</f>
        <v>0</v>
      </c>
      <c r="CJ356" s="14">
        <f>+INDEX('Monthy Targets'!AF:AF,MATCH(FY2018_ALL_Targets!$B356,'Monthy Targets'!$B:$B,0))</f>
        <v>0</v>
      </c>
      <c r="CK356" s="14">
        <f>+INDEX('Monthy Targets'!AG:AG,MATCH(FY2018_ALL_Targets!$B356,'Monthy Targets'!$B:$B,0))</f>
        <v>0</v>
      </c>
      <c r="CL356" s="14">
        <v>0</v>
      </c>
      <c r="CM356" s="14">
        <v>0.3</v>
      </c>
      <c r="CN356" s="14">
        <v>0.3</v>
      </c>
      <c r="CO356" s="14">
        <v>0.3</v>
      </c>
      <c r="DB356" s="14">
        <v>0</v>
      </c>
      <c r="DC356" s="14">
        <v>0.55000000000000004</v>
      </c>
      <c r="DD356" s="14">
        <v>0.55000000000000004</v>
      </c>
      <c r="DE356" s="14">
        <v>0.55000000000000004</v>
      </c>
      <c r="DR356" s="14">
        <v>0.75</v>
      </c>
      <c r="DV356" s="12">
        <f t="shared" si="16"/>
        <v>0</v>
      </c>
      <c r="DW356" s="12">
        <f t="shared" si="17"/>
        <v>0</v>
      </c>
      <c r="DX356" s="12">
        <f t="shared" si="15"/>
        <v>0</v>
      </c>
    </row>
    <row r="357" spans="1:128" x14ac:dyDescent="0.25">
      <c r="A357" s="293">
        <v>4553</v>
      </c>
      <c r="B357" s="293">
        <v>675936</v>
      </c>
      <c r="C357" s="293">
        <v>1021048</v>
      </c>
      <c r="D357" s="14">
        <v>1487992889</v>
      </c>
      <c r="F357" s="27" t="s">
        <v>1296</v>
      </c>
      <c r="G357" s="12" t="s">
        <v>720</v>
      </c>
      <c r="H357" s="27" t="s">
        <v>1387</v>
      </c>
      <c r="I357" s="12" t="s">
        <v>721</v>
      </c>
      <c r="J357" s="13">
        <v>2.97872340425532E-2</v>
      </c>
      <c r="K357" s="13">
        <v>4.5454545454545497E-2</v>
      </c>
      <c r="L357" s="13">
        <v>0</v>
      </c>
      <c r="M357" s="13">
        <v>0.179245283018868</v>
      </c>
      <c r="N357" s="13">
        <v>3.3538610000000003E-2</v>
      </c>
      <c r="O357" s="13">
        <v>5.6668459999999997E-2</v>
      </c>
      <c r="P357" s="13">
        <v>5.2596600000000002E-3</v>
      </c>
      <c r="Q357" s="13">
        <v>0.16064707</v>
      </c>
      <c r="R357" s="13">
        <v>3.3538610000000003E-2</v>
      </c>
      <c r="S357" s="13">
        <v>5.6668459999999997E-2</v>
      </c>
      <c r="T357" s="13">
        <v>5.2596600000000002E-3</v>
      </c>
      <c r="U357" s="13">
        <v>0.176198113207547</v>
      </c>
      <c r="V357" s="13">
        <v>3.3538610000000003E-2</v>
      </c>
      <c r="W357" s="13">
        <v>5.6668459999999997E-2</v>
      </c>
      <c r="X357" s="13">
        <v>5.2596600000000002E-3</v>
      </c>
      <c r="Y357" s="13">
        <v>0.17028301886792499</v>
      </c>
      <c r="Z357" s="13">
        <v>3.3538610000000003E-2</v>
      </c>
      <c r="AA357" s="13">
        <v>5.6668459999999997E-2</v>
      </c>
      <c r="AB357" s="13">
        <v>5.2596600000000002E-3</v>
      </c>
      <c r="AC357" s="13">
        <v>0.173150943396226</v>
      </c>
      <c r="AD357" s="13">
        <v>3.3538610000000003E-2</v>
      </c>
      <c r="AE357" s="13">
        <v>5.6668459999999997E-2</v>
      </c>
      <c r="AF357" s="13">
        <v>5.2596600000000002E-3</v>
      </c>
      <c r="AG357" s="13">
        <v>0.16132075471698101</v>
      </c>
      <c r="AH357" s="13">
        <v>3.3538610000000003E-2</v>
      </c>
      <c r="AI357" s="13">
        <v>5.6668459999999997E-2</v>
      </c>
      <c r="AJ357" s="13">
        <v>5.2596600000000002E-3</v>
      </c>
      <c r="AK357" s="13">
        <v>0.170103773584906</v>
      </c>
      <c r="AL357" s="13">
        <v>3.3538610000000003E-2</v>
      </c>
      <c r="AM357" s="13">
        <v>5.6668459999999997E-2</v>
      </c>
      <c r="AN357" s="13">
        <v>5.2596600000000002E-3</v>
      </c>
      <c r="AO357" s="13">
        <v>0.16064707</v>
      </c>
      <c r="AP357" s="13">
        <v>3.3538610000000003E-2</v>
      </c>
      <c r="AQ357" s="13">
        <v>5.6668459999999997E-2</v>
      </c>
      <c r="AR357" s="13">
        <v>5.2596600000000002E-3</v>
      </c>
      <c r="AS357" s="13">
        <v>0.16669811320754699</v>
      </c>
      <c r="AT357" s="13">
        <v>3.3538610000000003E-2</v>
      </c>
      <c r="AU357" s="13">
        <v>5.6668459999999997E-2</v>
      </c>
      <c r="AV357" s="13">
        <v>5.2596600000000002E-3</v>
      </c>
      <c r="AW357" s="13">
        <v>0.16064707</v>
      </c>
      <c r="AX357" s="13">
        <v>3.5714285714285698E-2</v>
      </c>
      <c r="AY357" s="13">
        <v>0</v>
      </c>
      <c r="AZ357" s="13">
        <v>0</v>
      </c>
      <c r="BA357" s="13">
        <v>0.134615384615385</v>
      </c>
      <c r="BB357" s="13"/>
      <c r="BC357" s="13"/>
      <c r="BD357" s="13"/>
      <c r="BE357" s="13"/>
      <c r="BF357" s="13"/>
      <c r="BG357" s="13"/>
      <c r="BH357" s="13"/>
      <c r="BI357" s="13"/>
      <c r="BJ357" s="13"/>
      <c r="BK357" s="13"/>
      <c r="BL357" s="13"/>
      <c r="BM357" s="13"/>
      <c r="BN357" s="13"/>
      <c r="BO357" s="13"/>
      <c r="BP357" s="13"/>
      <c r="BQ357" s="13"/>
      <c r="BR357" s="13"/>
      <c r="BS357" s="13"/>
      <c r="BT357" s="13"/>
      <c r="BU357" s="13"/>
      <c r="BV357" s="13"/>
      <c r="BW357" s="13"/>
      <c r="BX357" s="13"/>
      <c r="BY357" s="13"/>
      <c r="BZ357" s="14">
        <f>+INDEX('Monthy Targets'!V:V,MATCH(FY2018_ALL_Targets!$B357,'Monthy Targets'!$B:$B,0))</f>
        <v>4.7699999999999996</v>
      </c>
      <c r="CA357" s="14">
        <f>+INDEX('Monthy Targets'!W:W,MATCH(FY2018_ALL_Targets!$B357,'Monthy Targets'!$B:$B,0))</f>
        <v>4.7699999999999996</v>
      </c>
      <c r="CB357" s="14">
        <f>+INDEX('Monthy Targets'!X:X,MATCH(FY2018_ALL_Targets!$B357,'Monthy Targets'!$B:$B,0))</f>
        <v>4.7699999999999996</v>
      </c>
      <c r="CC357" s="14">
        <f>+INDEX('Monthy Targets'!Y:Y,MATCH(FY2018_ALL_Targets!$B357,'Monthy Targets'!$B:$B,0))</f>
        <v>4.7699999999999996</v>
      </c>
      <c r="CD357" s="14">
        <f>+INDEX('Monthy Targets'!Z:Z,MATCH(FY2018_ALL_Targets!$B357,'Monthy Targets'!$B:$B,0))</f>
        <v>4.7699999999999996</v>
      </c>
      <c r="CE357" s="14">
        <f>+INDEX('Monthy Targets'!AA:AA,MATCH(FY2018_ALL_Targets!$B357,'Monthy Targets'!$B:$B,0))</f>
        <v>0</v>
      </c>
      <c r="CF357" s="14">
        <f>+INDEX('Monthy Targets'!AB:AB,MATCH(FY2018_ALL_Targets!$B357,'Monthy Targets'!$B:$B,0))</f>
        <v>0</v>
      </c>
      <c r="CG357" s="14">
        <f>+INDEX('Monthy Targets'!AC:AC,MATCH(FY2018_ALL_Targets!$B357,'Monthy Targets'!$B:$B,0))</f>
        <v>0</v>
      </c>
      <c r="CH357" s="14">
        <f>+INDEX('Monthy Targets'!AD:AD,MATCH(FY2018_ALL_Targets!$B357,'Monthy Targets'!$B:$B,0))</f>
        <v>0</v>
      </c>
      <c r="CI357" s="14">
        <f>+INDEX('Monthy Targets'!AE:AE,MATCH(FY2018_ALL_Targets!$B357,'Monthy Targets'!$B:$B,0))</f>
        <v>0</v>
      </c>
      <c r="CJ357" s="14">
        <f>+INDEX('Monthy Targets'!AF:AF,MATCH(FY2018_ALL_Targets!$B357,'Monthy Targets'!$B:$B,0))</f>
        <v>0</v>
      </c>
      <c r="CK357" s="14">
        <f>+INDEX('Monthy Targets'!AG:AG,MATCH(FY2018_ALL_Targets!$B357,'Monthy Targets'!$B:$B,0))</f>
        <v>0</v>
      </c>
      <c r="CL357" s="14">
        <v>0</v>
      </c>
      <c r="CM357" s="14">
        <v>0.32</v>
      </c>
      <c r="CN357" s="14">
        <v>0.32</v>
      </c>
      <c r="CO357" s="14">
        <v>0.32</v>
      </c>
      <c r="DB357" s="14">
        <v>0</v>
      </c>
      <c r="DC357" s="14">
        <v>0.59</v>
      </c>
      <c r="DD357" s="14">
        <v>0.59</v>
      </c>
      <c r="DE357" s="14">
        <v>0.59</v>
      </c>
      <c r="DR357" s="14">
        <v>0.8</v>
      </c>
      <c r="DV357" s="12">
        <f t="shared" si="16"/>
        <v>0</v>
      </c>
      <c r="DW357" s="12">
        <f t="shared" si="17"/>
        <v>0</v>
      </c>
      <c r="DX357" s="12">
        <f t="shared" si="15"/>
        <v>0</v>
      </c>
    </row>
    <row r="358" spans="1:128" x14ac:dyDescent="0.25">
      <c r="A358" s="293">
        <v>4468</v>
      </c>
      <c r="B358" s="293">
        <v>675942</v>
      </c>
      <c r="C358" s="293">
        <v>1027527</v>
      </c>
      <c r="D358" s="14">
        <v>1063871382</v>
      </c>
      <c r="F358" s="27" t="s">
        <v>1297</v>
      </c>
      <c r="G358" s="12" t="s">
        <v>684</v>
      </c>
      <c r="H358" s="27" t="s">
        <v>1406</v>
      </c>
      <c r="I358" s="12" t="s">
        <v>685</v>
      </c>
      <c r="J358" s="13">
        <v>4.2071197411003201E-2</v>
      </c>
      <c r="K358" s="13">
        <v>6.2857142857142903E-2</v>
      </c>
      <c r="L358" s="13">
        <v>0</v>
      </c>
      <c r="M358" s="13">
        <v>0.25675675675675702</v>
      </c>
      <c r="N358" s="13">
        <v>3.3538610000000003E-2</v>
      </c>
      <c r="O358" s="13">
        <v>5.6668459999999997E-2</v>
      </c>
      <c r="P358" s="13">
        <v>5.2596600000000002E-3</v>
      </c>
      <c r="Q358" s="13">
        <v>0.16064707</v>
      </c>
      <c r="R358" s="13">
        <v>4.1355987055016197E-2</v>
      </c>
      <c r="S358" s="13">
        <v>6.1788571428571401E-2</v>
      </c>
      <c r="T358" s="13">
        <v>5.2596600000000002E-3</v>
      </c>
      <c r="U358" s="13">
        <v>0.25239189189189198</v>
      </c>
      <c r="V358" s="13">
        <v>3.9967637540453099E-2</v>
      </c>
      <c r="W358" s="13">
        <v>5.9714285714285699E-2</v>
      </c>
      <c r="X358" s="13">
        <v>5.2596600000000002E-3</v>
      </c>
      <c r="Y358" s="13">
        <v>0.24391891891891901</v>
      </c>
      <c r="Z358" s="13">
        <v>4.0640776699029102E-2</v>
      </c>
      <c r="AA358" s="13">
        <v>6.0720000000000003E-2</v>
      </c>
      <c r="AB358" s="13">
        <v>5.2596600000000002E-3</v>
      </c>
      <c r="AC358" s="13">
        <v>0.248027027027027</v>
      </c>
      <c r="AD358" s="13">
        <v>3.78640776699029E-2</v>
      </c>
      <c r="AE358" s="13">
        <v>5.6668459999999997E-2</v>
      </c>
      <c r="AF358" s="13">
        <v>5.2596600000000002E-3</v>
      </c>
      <c r="AG358" s="13">
        <v>0.231081081081081</v>
      </c>
      <c r="AH358" s="13">
        <v>3.9925566343042097E-2</v>
      </c>
      <c r="AI358" s="13">
        <v>5.9651428571428598E-2</v>
      </c>
      <c r="AJ358" s="13">
        <v>5.2596600000000002E-3</v>
      </c>
      <c r="AK358" s="13">
        <v>0.24366216216216199</v>
      </c>
      <c r="AL358" s="13">
        <v>3.5760517799352701E-2</v>
      </c>
      <c r="AM358" s="13">
        <v>5.6668459999999997E-2</v>
      </c>
      <c r="AN358" s="13">
        <v>5.2596600000000002E-3</v>
      </c>
      <c r="AO358" s="13">
        <v>0.21824324324324301</v>
      </c>
      <c r="AP358" s="13">
        <v>3.9126213592232999E-2</v>
      </c>
      <c r="AQ358" s="13">
        <v>5.8457142857142902E-2</v>
      </c>
      <c r="AR358" s="13">
        <v>5.2596600000000002E-3</v>
      </c>
      <c r="AS358" s="13">
        <v>0.23878378378378401</v>
      </c>
      <c r="AT358" s="13">
        <v>3.3656957928802599E-2</v>
      </c>
      <c r="AU358" s="13">
        <v>5.6668459999999997E-2</v>
      </c>
      <c r="AV358" s="13">
        <v>5.2596600000000002E-3</v>
      </c>
      <c r="AW358" s="13">
        <v>0.205405405405405</v>
      </c>
      <c r="AX358" s="13">
        <v>6.0975609756097601E-2</v>
      </c>
      <c r="AY358" s="13">
        <v>0</v>
      </c>
      <c r="AZ358" s="13">
        <v>0</v>
      </c>
      <c r="BA358" s="13">
        <v>0.22500000000000001</v>
      </c>
      <c r="BB358" s="13"/>
      <c r="BC358" s="13"/>
      <c r="BD358" s="13"/>
      <c r="BE358" s="13"/>
      <c r="BF358" s="13"/>
      <c r="BG358" s="13"/>
      <c r="BH358" s="13"/>
      <c r="BI358" s="13"/>
      <c r="BJ358" s="13"/>
      <c r="BK358" s="13"/>
      <c r="BL358" s="13"/>
      <c r="BM358" s="13"/>
      <c r="BN358" s="13"/>
      <c r="BO358" s="13"/>
      <c r="BP358" s="13"/>
      <c r="BQ358" s="13"/>
      <c r="BR358" s="13"/>
      <c r="BS358" s="13"/>
      <c r="BT358" s="13"/>
      <c r="BU358" s="13"/>
      <c r="BV358" s="13"/>
      <c r="BW358" s="13"/>
      <c r="BX358" s="13"/>
      <c r="BY358" s="13"/>
      <c r="BZ358" s="14">
        <f>+INDEX('Monthy Targets'!V:V,MATCH(FY2018_ALL_Targets!$B358,'Monthy Targets'!$B:$B,0))</f>
        <v>10.53</v>
      </c>
      <c r="CA358" s="14">
        <f>+INDEX('Monthy Targets'!W:W,MATCH(FY2018_ALL_Targets!$B358,'Monthy Targets'!$B:$B,0))</f>
        <v>10.53</v>
      </c>
      <c r="CB358" s="14">
        <f>+INDEX('Monthy Targets'!X:X,MATCH(FY2018_ALL_Targets!$B358,'Monthy Targets'!$B:$B,0))</f>
        <v>10.53</v>
      </c>
      <c r="CC358" s="14">
        <f>+INDEX('Monthy Targets'!Y:Y,MATCH(FY2018_ALL_Targets!$B358,'Monthy Targets'!$B:$B,0))</f>
        <v>10.53</v>
      </c>
      <c r="CD358" s="14">
        <f>+INDEX('Monthy Targets'!Z:Z,MATCH(FY2018_ALL_Targets!$B358,'Monthy Targets'!$B:$B,0))</f>
        <v>10.53</v>
      </c>
      <c r="CE358" s="14">
        <f>+INDEX('Monthy Targets'!AA:AA,MATCH(FY2018_ALL_Targets!$B358,'Monthy Targets'!$B:$B,0))</f>
        <v>0</v>
      </c>
      <c r="CF358" s="14">
        <f>+INDEX('Monthy Targets'!AB:AB,MATCH(FY2018_ALL_Targets!$B358,'Monthy Targets'!$B:$B,0))</f>
        <v>0</v>
      </c>
      <c r="CG358" s="14">
        <f>+INDEX('Monthy Targets'!AC:AC,MATCH(FY2018_ALL_Targets!$B358,'Monthy Targets'!$B:$B,0))</f>
        <v>0</v>
      </c>
      <c r="CH358" s="14">
        <f>+INDEX('Monthy Targets'!AD:AD,MATCH(FY2018_ALL_Targets!$B358,'Monthy Targets'!$B:$B,0))</f>
        <v>0</v>
      </c>
      <c r="CI358" s="14">
        <f>+INDEX('Monthy Targets'!AE:AE,MATCH(FY2018_ALL_Targets!$B358,'Monthy Targets'!$B:$B,0))</f>
        <v>0</v>
      </c>
      <c r="CJ358" s="14">
        <f>+INDEX('Monthy Targets'!AF:AF,MATCH(FY2018_ALL_Targets!$B358,'Monthy Targets'!$B:$B,0))</f>
        <v>0</v>
      </c>
      <c r="CK358" s="14">
        <f>+INDEX('Monthy Targets'!AG:AG,MATCH(FY2018_ALL_Targets!$B358,'Monthy Targets'!$B:$B,0))</f>
        <v>0</v>
      </c>
      <c r="CL358" s="14">
        <v>0</v>
      </c>
      <c r="CM358" s="14">
        <v>0.7</v>
      </c>
      <c r="CN358" s="14">
        <v>0.7</v>
      </c>
      <c r="CO358" s="14">
        <v>0.7</v>
      </c>
      <c r="DB358" s="14">
        <v>0</v>
      </c>
      <c r="DC358" s="14">
        <v>1.3</v>
      </c>
      <c r="DD358" s="14">
        <v>1.3</v>
      </c>
      <c r="DE358" s="14">
        <v>1.3</v>
      </c>
      <c r="DR358" s="14">
        <v>1.76</v>
      </c>
      <c r="DV358" s="12">
        <f t="shared" si="16"/>
        <v>0</v>
      </c>
      <c r="DW358" s="12">
        <f t="shared" si="17"/>
        <v>0</v>
      </c>
      <c r="DX358" s="12">
        <f t="shared" si="15"/>
        <v>0</v>
      </c>
    </row>
    <row r="359" spans="1:128" x14ac:dyDescent="0.25">
      <c r="A359" s="293">
        <v>5242</v>
      </c>
      <c r="B359" s="293">
        <v>675943</v>
      </c>
      <c r="C359" s="293">
        <v>1020778</v>
      </c>
      <c r="D359" s="14">
        <v>1447507082</v>
      </c>
      <c r="F359" s="27" t="s">
        <v>1297</v>
      </c>
      <c r="G359" s="12" t="s">
        <v>1051</v>
      </c>
      <c r="H359" s="27" t="s">
        <v>1295</v>
      </c>
      <c r="I359" s="12" t="s">
        <v>1052</v>
      </c>
      <c r="J359" s="13">
        <v>3.2258064516128997E-2</v>
      </c>
      <c r="K359" s="13">
        <v>3.125E-2</v>
      </c>
      <c r="L359" s="13">
        <v>0</v>
      </c>
      <c r="M359" s="13">
        <v>0.145299145299145</v>
      </c>
      <c r="N359" s="13">
        <v>3.3538610000000003E-2</v>
      </c>
      <c r="O359" s="13">
        <v>5.6668459999999997E-2</v>
      </c>
      <c r="P359" s="13">
        <v>5.2596600000000002E-3</v>
      </c>
      <c r="Q359" s="13">
        <v>0.16064707</v>
      </c>
      <c r="R359" s="13">
        <v>3.3538610000000003E-2</v>
      </c>
      <c r="S359" s="13">
        <v>5.6668459999999997E-2</v>
      </c>
      <c r="T359" s="13">
        <v>5.2596600000000002E-3</v>
      </c>
      <c r="U359" s="13">
        <v>0.16064707</v>
      </c>
      <c r="V359" s="13">
        <v>3.3538610000000003E-2</v>
      </c>
      <c r="W359" s="13">
        <v>5.6668459999999997E-2</v>
      </c>
      <c r="X359" s="13">
        <v>5.2596600000000002E-3</v>
      </c>
      <c r="Y359" s="13">
        <v>0.16064707</v>
      </c>
      <c r="Z359" s="13">
        <v>3.3538610000000003E-2</v>
      </c>
      <c r="AA359" s="13">
        <v>5.6668459999999997E-2</v>
      </c>
      <c r="AB359" s="13">
        <v>5.2596600000000002E-3</v>
      </c>
      <c r="AC359" s="13">
        <v>0.16064707</v>
      </c>
      <c r="AD359" s="13">
        <v>3.3538610000000003E-2</v>
      </c>
      <c r="AE359" s="13">
        <v>5.6668459999999997E-2</v>
      </c>
      <c r="AF359" s="13">
        <v>5.2596600000000002E-3</v>
      </c>
      <c r="AG359" s="13">
        <v>0.16064707</v>
      </c>
      <c r="AH359" s="13">
        <v>3.3538610000000003E-2</v>
      </c>
      <c r="AI359" s="13">
        <v>5.6668459999999997E-2</v>
      </c>
      <c r="AJ359" s="13">
        <v>5.2596600000000002E-3</v>
      </c>
      <c r="AK359" s="13">
        <v>0.16064707</v>
      </c>
      <c r="AL359" s="13">
        <v>3.3538610000000003E-2</v>
      </c>
      <c r="AM359" s="13">
        <v>5.6668459999999997E-2</v>
      </c>
      <c r="AN359" s="13">
        <v>5.2596600000000002E-3</v>
      </c>
      <c r="AO359" s="13">
        <v>0.16064707</v>
      </c>
      <c r="AP359" s="13">
        <v>3.3538610000000003E-2</v>
      </c>
      <c r="AQ359" s="13">
        <v>5.6668459999999997E-2</v>
      </c>
      <c r="AR359" s="13">
        <v>5.2596600000000002E-3</v>
      </c>
      <c r="AS359" s="13">
        <v>0.16064707</v>
      </c>
      <c r="AT359" s="13">
        <v>3.3538610000000003E-2</v>
      </c>
      <c r="AU359" s="13">
        <v>5.6668459999999997E-2</v>
      </c>
      <c r="AV359" s="13">
        <v>5.2596600000000002E-3</v>
      </c>
      <c r="AW359" s="13">
        <v>0.16064707</v>
      </c>
      <c r="AX359" s="13">
        <v>2.1505376344085999E-2</v>
      </c>
      <c r="AY359" s="13">
        <v>0</v>
      </c>
      <c r="AZ359" s="13">
        <v>0</v>
      </c>
      <c r="BA359" s="13">
        <v>5.7471264367816098E-2</v>
      </c>
      <c r="BB359" s="13"/>
      <c r="BC359" s="13"/>
      <c r="BD359" s="13"/>
      <c r="BE359" s="13"/>
      <c r="BF359" s="13"/>
      <c r="BG359" s="13"/>
      <c r="BH359" s="13"/>
      <c r="BI359" s="13"/>
      <c r="BJ359" s="13"/>
      <c r="BK359" s="13"/>
      <c r="BL359" s="13"/>
      <c r="BM359" s="13"/>
      <c r="BN359" s="13"/>
      <c r="BO359" s="13"/>
      <c r="BP359" s="13"/>
      <c r="BQ359" s="13"/>
      <c r="BR359" s="13"/>
      <c r="BS359" s="13"/>
      <c r="BT359" s="13"/>
      <c r="BU359" s="13"/>
      <c r="BV359" s="13"/>
      <c r="BW359" s="13"/>
      <c r="BX359" s="13"/>
      <c r="BY359" s="13"/>
      <c r="BZ359" s="14">
        <f>+INDEX('Monthy Targets'!V:V,MATCH(FY2018_ALL_Targets!$B359,'Monthy Targets'!$B:$B,0))</f>
        <v>14.37</v>
      </c>
      <c r="CA359" s="14">
        <f>+INDEX('Monthy Targets'!W:W,MATCH(FY2018_ALL_Targets!$B359,'Monthy Targets'!$B:$B,0))</f>
        <v>14.37</v>
      </c>
      <c r="CB359" s="14">
        <f>+INDEX('Monthy Targets'!X:X,MATCH(FY2018_ALL_Targets!$B359,'Monthy Targets'!$B:$B,0))</f>
        <v>14.37</v>
      </c>
      <c r="CC359" s="14">
        <f>+INDEX('Monthy Targets'!Y:Y,MATCH(FY2018_ALL_Targets!$B359,'Monthy Targets'!$B:$B,0))</f>
        <v>14.37</v>
      </c>
      <c r="CD359" s="14">
        <f>+INDEX('Monthy Targets'!Z:Z,MATCH(FY2018_ALL_Targets!$B359,'Monthy Targets'!$B:$B,0))</f>
        <v>14.37</v>
      </c>
      <c r="CE359" s="14">
        <f>+INDEX('Monthy Targets'!AA:AA,MATCH(FY2018_ALL_Targets!$B359,'Monthy Targets'!$B:$B,0))</f>
        <v>0</v>
      </c>
      <c r="CF359" s="14">
        <f>+INDEX('Monthy Targets'!AB:AB,MATCH(FY2018_ALL_Targets!$B359,'Monthy Targets'!$B:$B,0))</f>
        <v>0</v>
      </c>
      <c r="CG359" s="14">
        <f>+INDEX('Monthy Targets'!AC:AC,MATCH(FY2018_ALL_Targets!$B359,'Monthy Targets'!$B:$B,0))</f>
        <v>0</v>
      </c>
      <c r="CH359" s="14">
        <f>+INDEX('Monthy Targets'!AD:AD,MATCH(FY2018_ALL_Targets!$B359,'Monthy Targets'!$B:$B,0))</f>
        <v>0</v>
      </c>
      <c r="CI359" s="14">
        <f>+INDEX('Monthy Targets'!AE:AE,MATCH(FY2018_ALL_Targets!$B359,'Monthy Targets'!$B:$B,0))</f>
        <v>0</v>
      </c>
      <c r="CJ359" s="14">
        <f>+INDEX('Monthy Targets'!AF:AF,MATCH(FY2018_ALL_Targets!$B359,'Monthy Targets'!$B:$B,0))</f>
        <v>0</v>
      </c>
      <c r="CK359" s="14">
        <f>+INDEX('Monthy Targets'!AG:AG,MATCH(FY2018_ALL_Targets!$B359,'Monthy Targets'!$B:$B,0))</f>
        <v>0</v>
      </c>
      <c r="CL359" s="14">
        <v>0.96</v>
      </c>
      <c r="CM359" s="14">
        <v>0.96</v>
      </c>
      <c r="CN359" s="14">
        <v>0.96</v>
      </c>
      <c r="CO359" s="14">
        <v>0.96</v>
      </c>
      <c r="DB359" s="14">
        <v>1.77</v>
      </c>
      <c r="DC359" s="14">
        <v>1.77</v>
      </c>
      <c r="DD359" s="14">
        <v>1.77</v>
      </c>
      <c r="DE359" s="14">
        <v>1.77</v>
      </c>
      <c r="DR359" s="14">
        <v>2.7</v>
      </c>
      <c r="DV359" s="12">
        <f t="shared" si="16"/>
        <v>0</v>
      </c>
      <c r="DW359" s="12">
        <f t="shared" si="17"/>
        <v>0</v>
      </c>
      <c r="DX359" s="12">
        <f t="shared" si="15"/>
        <v>0</v>
      </c>
    </row>
    <row r="360" spans="1:128" x14ac:dyDescent="0.25">
      <c r="A360" s="293">
        <v>5299</v>
      </c>
      <c r="B360" s="293">
        <v>675947</v>
      </c>
      <c r="C360" s="293">
        <v>1026693</v>
      </c>
      <c r="D360" s="14">
        <v>1780073056</v>
      </c>
      <c r="F360" s="27" t="s">
        <v>1267</v>
      </c>
      <c r="G360" s="12" t="s">
        <v>1077</v>
      </c>
      <c r="H360" s="27" t="s">
        <v>1268</v>
      </c>
      <c r="I360" s="12" t="s">
        <v>1078</v>
      </c>
      <c r="J360" s="13">
        <v>3.3333333333333298E-2</v>
      </c>
      <c r="K360" s="13">
        <v>6.3829787234042507E-2</v>
      </c>
      <c r="L360" s="13">
        <v>0</v>
      </c>
      <c r="M360" s="13">
        <v>7.2519083969465603E-2</v>
      </c>
      <c r="N360" s="13">
        <v>3.3538610000000003E-2</v>
      </c>
      <c r="O360" s="13">
        <v>5.6668459999999997E-2</v>
      </c>
      <c r="P360" s="13">
        <v>5.2596600000000002E-3</v>
      </c>
      <c r="Q360" s="13">
        <v>0.16064707</v>
      </c>
      <c r="R360" s="13">
        <v>3.3538610000000003E-2</v>
      </c>
      <c r="S360" s="13">
        <v>6.27446808510638E-2</v>
      </c>
      <c r="T360" s="13">
        <v>5.2596600000000002E-3</v>
      </c>
      <c r="U360" s="13">
        <v>0.16064707</v>
      </c>
      <c r="V360" s="13">
        <v>3.3538610000000003E-2</v>
      </c>
      <c r="W360" s="13">
        <v>6.0638297872340402E-2</v>
      </c>
      <c r="X360" s="13">
        <v>5.2596600000000002E-3</v>
      </c>
      <c r="Y360" s="13">
        <v>0.16064707</v>
      </c>
      <c r="Z360" s="13">
        <v>3.3538610000000003E-2</v>
      </c>
      <c r="AA360" s="13">
        <v>6.16595744680851E-2</v>
      </c>
      <c r="AB360" s="13">
        <v>5.2596600000000002E-3</v>
      </c>
      <c r="AC360" s="13">
        <v>0.16064707</v>
      </c>
      <c r="AD360" s="13">
        <v>3.3538610000000003E-2</v>
      </c>
      <c r="AE360" s="13">
        <v>5.7446808510638298E-2</v>
      </c>
      <c r="AF360" s="13">
        <v>5.2596600000000002E-3</v>
      </c>
      <c r="AG360" s="13">
        <v>0.16064707</v>
      </c>
      <c r="AH360" s="13">
        <v>3.3538610000000003E-2</v>
      </c>
      <c r="AI360" s="13">
        <v>6.05744680851064E-2</v>
      </c>
      <c r="AJ360" s="13">
        <v>5.2596600000000002E-3</v>
      </c>
      <c r="AK360" s="13">
        <v>0.16064707</v>
      </c>
      <c r="AL360" s="13">
        <v>3.3538610000000003E-2</v>
      </c>
      <c r="AM360" s="13">
        <v>5.6668459999999997E-2</v>
      </c>
      <c r="AN360" s="13">
        <v>5.2596600000000002E-3</v>
      </c>
      <c r="AO360" s="13">
        <v>0.16064707</v>
      </c>
      <c r="AP360" s="13">
        <v>3.3538610000000003E-2</v>
      </c>
      <c r="AQ360" s="13">
        <v>5.93617021276596E-2</v>
      </c>
      <c r="AR360" s="13">
        <v>5.2596600000000002E-3</v>
      </c>
      <c r="AS360" s="13">
        <v>0.16064707</v>
      </c>
      <c r="AT360" s="13">
        <v>3.3538610000000003E-2</v>
      </c>
      <c r="AU360" s="13">
        <v>5.6668459999999997E-2</v>
      </c>
      <c r="AV360" s="13">
        <v>5.2596600000000002E-3</v>
      </c>
      <c r="AW360" s="13">
        <v>0.16064707</v>
      </c>
      <c r="AX360" s="13">
        <v>1.58730158730159E-2</v>
      </c>
      <c r="AY360" s="13">
        <v>7.4999999999999997E-2</v>
      </c>
      <c r="AZ360" s="13">
        <v>0</v>
      </c>
      <c r="BA360" s="13">
        <v>5.0847457627118599E-2</v>
      </c>
      <c r="BB360" s="13"/>
      <c r="BC360" s="13"/>
      <c r="BD360" s="13"/>
      <c r="BE360" s="13"/>
      <c r="BF360" s="13"/>
      <c r="BG360" s="13"/>
      <c r="BH360" s="13"/>
      <c r="BI360" s="13"/>
      <c r="BJ360" s="13"/>
      <c r="BK360" s="13"/>
      <c r="BL360" s="13"/>
      <c r="BM360" s="13"/>
      <c r="BN360" s="13"/>
      <c r="BO360" s="13"/>
      <c r="BP360" s="13"/>
      <c r="BQ360" s="13"/>
      <c r="BR360" s="13"/>
      <c r="BS360" s="13"/>
      <c r="BT360" s="13"/>
      <c r="BU360" s="13"/>
      <c r="BV360" s="13"/>
      <c r="BW360" s="13"/>
      <c r="BX360" s="13"/>
      <c r="BY360" s="13"/>
      <c r="BZ360" s="14">
        <f>+INDEX('Monthy Targets'!V:V,MATCH(FY2018_ALL_Targets!$B360,'Monthy Targets'!$B:$B,0))</f>
        <v>8.52</v>
      </c>
      <c r="CA360" s="14">
        <f>+INDEX('Monthy Targets'!W:W,MATCH(FY2018_ALL_Targets!$B360,'Monthy Targets'!$B:$B,0))</f>
        <v>8.52</v>
      </c>
      <c r="CB360" s="14">
        <f>+INDEX('Monthy Targets'!X:X,MATCH(FY2018_ALL_Targets!$B360,'Monthy Targets'!$B:$B,0))</f>
        <v>8.52</v>
      </c>
      <c r="CC360" s="14">
        <f>+INDEX('Monthy Targets'!Y:Y,MATCH(FY2018_ALL_Targets!$B360,'Monthy Targets'!$B:$B,0))</f>
        <v>8.52</v>
      </c>
      <c r="CD360" s="14">
        <f>+INDEX('Monthy Targets'!Z:Z,MATCH(FY2018_ALL_Targets!$B360,'Monthy Targets'!$B:$B,0))</f>
        <v>8.52</v>
      </c>
      <c r="CE360" s="14">
        <f>+INDEX('Monthy Targets'!AA:AA,MATCH(FY2018_ALL_Targets!$B360,'Monthy Targets'!$B:$B,0))</f>
        <v>0</v>
      </c>
      <c r="CF360" s="14">
        <f>+INDEX('Monthy Targets'!AB:AB,MATCH(FY2018_ALL_Targets!$B360,'Monthy Targets'!$B:$B,0))</f>
        <v>0</v>
      </c>
      <c r="CG360" s="14">
        <f>+INDEX('Monthy Targets'!AC:AC,MATCH(FY2018_ALL_Targets!$B360,'Monthy Targets'!$B:$B,0))</f>
        <v>0</v>
      </c>
      <c r="CH360" s="14">
        <f>+INDEX('Monthy Targets'!AD:AD,MATCH(FY2018_ALL_Targets!$B360,'Monthy Targets'!$B:$B,0))</f>
        <v>0</v>
      </c>
      <c r="CI360" s="14">
        <f>+INDEX('Monthy Targets'!AE:AE,MATCH(FY2018_ALL_Targets!$B360,'Monthy Targets'!$B:$B,0))</f>
        <v>0</v>
      </c>
      <c r="CJ360" s="14">
        <f>+INDEX('Monthy Targets'!AF:AF,MATCH(FY2018_ALL_Targets!$B360,'Monthy Targets'!$B:$B,0))</f>
        <v>0</v>
      </c>
      <c r="CK360" s="14">
        <f>+INDEX('Monthy Targets'!AG:AG,MATCH(FY2018_ALL_Targets!$B360,'Monthy Targets'!$B:$B,0))</f>
        <v>0</v>
      </c>
      <c r="CL360" s="14">
        <v>0.56999999999999995</v>
      </c>
      <c r="CM360" s="14">
        <v>0</v>
      </c>
      <c r="CN360" s="14">
        <v>0.56999999999999995</v>
      </c>
      <c r="CO360" s="14">
        <v>0.56999999999999995</v>
      </c>
      <c r="DB360" s="14">
        <v>1.05</v>
      </c>
      <c r="DC360" s="14">
        <v>0</v>
      </c>
      <c r="DD360" s="14">
        <v>1.05</v>
      </c>
      <c r="DE360" s="14">
        <v>1.05</v>
      </c>
      <c r="DR360" s="14">
        <v>1.43</v>
      </c>
      <c r="DV360" s="12">
        <f t="shared" si="16"/>
        <v>0</v>
      </c>
      <c r="DW360" s="12">
        <f t="shared" si="17"/>
        <v>0</v>
      </c>
      <c r="DX360" s="12">
        <f t="shared" si="15"/>
        <v>0</v>
      </c>
    </row>
    <row r="361" spans="1:128" x14ac:dyDescent="0.25">
      <c r="A361" s="293">
        <v>4970</v>
      </c>
      <c r="B361" s="293">
        <v>675956</v>
      </c>
      <c r="C361" s="293">
        <v>1026704</v>
      </c>
      <c r="D361" s="14">
        <v>1851629430</v>
      </c>
      <c r="F361" s="27" t="s">
        <v>1297</v>
      </c>
      <c r="G361" s="12" t="s">
        <v>306</v>
      </c>
      <c r="H361" s="27" t="s">
        <v>1349</v>
      </c>
      <c r="I361" s="12" t="s">
        <v>307</v>
      </c>
      <c r="J361" s="13">
        <v>5.7333333333333299E-2</v>
      </c>
      <c r="K361" s="13">
        <v>5.4101221640488702E-2</v>
      </c>
      <c r="L361" s="13">
        <v>1.33333333333333E-3</v>
      </c>
      <c r="M361" s="13">
        <v>0.29702970297029702</v>
      </c>
      <c r="N361" s="13">
        <v>3.3538610000000003E-2</v>
      </c>
      <c r="O361" s="13">
        <v>5.6668459999999997E-2</v>
      </c>
      <c r="P361" s="13">
        <v>5.2596600000000002E-3</v>
      </c>
      <c r="Q361" s="13">
        <v>0.16064707</v>
      </c>
      <c r="R361" s="13">
        <v>5.6358666666666703E-2</v>
      </c>
      <c r="S361" s="13">
        <v>5.6668459999999997E-2</v>
      </c>
      <c r="T361" s="13">
        <v>5.2596600000000002E-3</v>
      </c>
      <c r="U361" s="13">
        <v>0.29198019801980202</v>
      </c>
      <c r="V361" s="13">
        <v>5.4466666666666698E-2</v>
      </c>
      <c r="W361" s="13">
        <v>5.6668459999999997E-2</v>
      </c>
      <c r="X361" s="13">
        <v>5.2596600000000002E-3</v>
      </c>
      <c r="Y361" s="13">
        <v>0.28217821782178198</v>
      </c>
      <c r="Z361" s="13">
        <v>5.5384000000000003E-2</v>
      </c>
      <c r="AA361" s="13">
        <v>5.6668459999999997E-2</v>
      </c>
      <c r="AB361" s="13">
        <v>5.2596600000000002E-3</v>
      </c>
      <c r="AC361" s="13">
        <v>0.28693069306930702</v>
      </c>
      <c r="AD361" s="13">
        <v>5.16E-2</v>
      </c>
      <c r="AE361" s="13">
        <v>5.6668459999999997E-2</v>
      </c>
      <c r="AF361" s="13">
        <v>5.2596600000000002E-3</v>
      </c>
      <c r="AG361" s="13">
        <v>0.26732673267326701</v>
      </c>
      <c r="AH361" s="13">
        <v>5.4409333333333303E-2</v>
      </c>
      <c r="AI361" s="13">
        <v>5.6668459999999997E-2</v>
      </c>
      <c r="AJ361" s="13">
        <v>5.2596600000000002E-3</v>
      </c>
      <c r="AK361" s="13">
        <v>0.28188118811881202</v>
      </c>
      <c r="AL361" s="13">
        <v>4.8733333333333302E-2</v>
      </c>
      <c r="AM361" s="13">
        <v>5.6668459999999997E-2</v>
      </c>
      <c r="AN361" s="13">
        <v>5.2596600000000002E-3</v>
      </c>
      <c r="AO361" s="13">
        <v>0.25247524752475198</v>
      </c>
      <c r="AP361" s="13">
        <v>5.3319999999999999E-2</v>
      </c>
      <c r="AQ361" s="13">
        <v>5.6668459999999997E-2</v>
      </c>
      <c r="AR361" s="13">
        <v>5.2596600000000002E-3</v>
      </c>
      <c r="AS361" s="13">
        <v>0.27623762376237598</v>
      </c>
      <c r="AT361" s="13">
        <v>4.5866666666666701E-2</v>
      </c>
      <c r="AU361" s="13">
        <v>5.6668459999999997E-2</v>
      </c>
      <c r="AV361" s="13">
        <v>5.2596600000000002E-3</v>
      </c>
      <c r="AW361" s="13">
        <v>0.237623762376238</v>
      </c>
      <c r="AX361" s="13">
        <v>4.57142857142857E-2</v>
      </c>
      <c r="AY361" s="13">
        <v>3.3057851239669402E-2</v>
      </c>
      <c r="AZ361" s="13">
        <v>0</v>
      </c>
      <c r="BA361" s="13">
        <v>0.18032786885245899</v>
      </c>
      <c r="BB361" s="13"/>
      <c r="BC361" s="13"/>
      <c r="BD361" s="13"/>
      <c r="BE361" s="13"/>
      <c r="BF361" s="13"/>
      <c r="BG361" s="13"/>
      <c r="BH361" s="13"/>
      <c r="BI361" s="13"/>
      <c r="BJ361" s="13"/>
      <c r="BK361" s="13"/>
      <c r="BL361" s="13"/>
      <c r="BM361" s="13"/>
      <c r="BN361" s="13"/>
      <c r="BO361" s="13"/>
      <c r="BP361" s="13"/>
      <c r="BQ361" s="13"/>
      <c r="BR361" s="13"/>
      <c r="BS361" s="13"/>
      <c r="BT361" s="13"/>
      <c r="BU361" s="13"/>
      <c r="BV361" s="13"/>
      <c r="BW361" s="13"/>
      <c r="BX361" s="13"/>
      <c r="BY361" s="13"/>
      <c r="BZ361" s="14">
        <f>+INDEX('Monthy Targets'!V:V,MATCH(FY2018_ALL_Targets!$B361,'Monthy Targets'!$B:$B,0))</f>
        <v>24.37</v>
      </c>
      <c r="CA361" s="14">
        <f>+INDEX('Monthy Targets'!W:W,MATCH(FY2018_ALL_Targets!$B361,'Monthy Targets'!$B:$B,0))</f>
        <v>24.37</v>
      </c>
      <c r="CB361" s="14">
        <f>+INDEX('Monthy Targets'!X:X,MATCH(FY2018_ALL_Targets!$B361,'Monthy Targets'!$B:$B,0))</f>
        <v>24.37</v>
      </c>
      <c r="CC361" s="14">
        <f>+INDEX('Monthy Targets'!Y:Y,MATCH(FY2018_ALL_Targets!$B361,'Monthy Targets'!$B:$B,0))</f>
        <v>24.37</v>
      </c>
      <c r="CD361" s="14">
        <f>+INDEX('Monthy Targets'!Z:Z,MATCH(FY2018_ALL_Targets!$B361,'Monthy Targets'!$B:$B,0))</f>
        <v>24.37</v>
      </c>
      <c r="CE361" s="14">
        <f>+INDEX('Monthy Targets'!AA:AA,MATCH(FY2018_ALL_Targets!$B361,'Monthy Targets'!$B:$B,0))</f>
        <v>0</v>
      </c>
      <c r="CF361" s="14">
        <f>+INDEX('Monthy Targets'!AB:AB,MATCH(FY2018_ALL_Targets!$B361,'Monthy Targets'!$B:$B,0))</f>
        <v>0</v>
      </c>
      <c r="CG361" s="14">
        <f>+INDEX('Monthy Targets'!AC:AC,MATCH(FY2018_ALL_Targets!$B361,'Monthy Targets'!$B:$B,0))</f>
        <v>0</v>
      </c>
      <c r="CH361" s="14">
        <f>+INDEX('Monthy Targets'!AD:AD,MATCH(FY2018_ALL_Targets!$B361,'Monthy Targets'!$B:$B,0))</f>
        <v>0</v>
      </c>
      <c r="CI361" s="14">
        <f>+INDEX('Monthy Targets'!AE:AE,MATCH(FY2018_ALL_Targets!$B361,'Monthy Targets'!$B:$B,0))</f>
        <v>0</v>
      </c>
      <c r="CJ361" s="14">
        <f>+INDEX('Monthy Targets'!AF:AF,MATCH(FY2018_ALL_Targets!$B361,'Monthy Targets'!$B:$B,0))</f>
        <v>0</v>
      </c>
      <c r="CK361" s="14">
        <f>+INDEX('Monthy Targets'!AG:AG,MATCH(FY2018_ALL_Targets!$B361,'Monthy Targets'!$B:$B,0))</f>
        <v>0</v>
      </c>
      <c r="CL361" s="14">
        <v>1.62</v>
      </c>
      <c r="CM361" s="14">
        <v>1.62</v>
      </c>
      <c r="CN361" s="14">
        <v>1.62</v>
      </c>
      <c r="CO361" s="14">
        <v>1.62</v>
      </c>
      <c r="DB361" s="14">
        <v>3.01</v>
      </c>
      <c r="DC361" s="14">
        <v>3.01</v>
      </c>
      <c r="DD361" s="14">
        <v>3.01</v>
      </c>
      <c r="DE361" s="14">
        <v>3.01</v>
      </c>
      <c r="DR361" s="14">
        <v>4.58</v>
      </c>
      <c r="DV361" s="12">
        <f t="shared" si="16"/>
        <v>0</v>
      </c>
      <c r="DW361" s="12">
        <f t="shared" si="17"/>
        <v>0</v>
      </c>
      <c r="DX361" s="12">
        <f t="shared" si="15"/>
        <v>0</v>
      </c>
    </row>
    <row r="362" spans="1:128" x14ac:dyDescent="0.25">
      <c r="A362" s="293">
        <v>5253</v>
      </c>
      <c r="B362" s="293">
        <v>675962</v>
      </c>
      <c r="C362" s="293">
        <v>1026683</v>
      </c>
      <c r="D362" s="14">
        <v>1639314560</v>
      </c>
      <c r="F362" s="27" t="s">
        <v>1296</v>
      </c>
      <c r="G362" s="12" t="s">
        <v>1061</v>
      </c>
      <c r="H362" s="27" t="s">
        <v>1371</v>
      </c>
      <c r="I362" s="12" t="s">
        <v>1062</v>
      </c>
      <c r="J362" s="13">
        <v>2.4539877300613501E-2</v>
      </c>
      <c r="K362" s="13">
        <v>1.9512195121951199E-2</v>
      </c>
      <c r="L362" s="13">
        <v>0</v>
      </c>
      <c r="M362" s="13">
        <v>0.17915309446254099</v>
      </c>
      <c r="N362" s="13">
        <v>3.3538610000000003E-2</v>
      </c>
      <c r="O362" s="13">
        <v>5.6668459999999997E-2</v>
      </c>
      <c r="P362" s="13">
        <v>5.2596600000000002E-3</v>
      </c>
      <c r="Q362" s="13">
        <v>0.16064707</v>
      </c>
      <c r="R362" s="13">
        <v>3.3538610000000003E-2</v>
      </c>
      <c r="S362" s="13">
        <v>5.6668459999999997E-2</v>
      </c>
      <c r="T362" s="13">
        <v>5.2596600000000002E-3</v>
      </c>
      <c r="U362" s="13">
        <v>0.17610749185667801</v>
      </c>
      <c r="V362" s="13">
        <v>3.3538610000000003E-2</v>
      </c>
      <c r="W362" s="13">
        <v>5.6668459999999997E-2</v>
      </c>
      <c r="X362" s="13">
        <v>5.2596600000000002E-3</v>
      </c>
      <c r="Y362" s="13">
        <v>0.17019543973941401</v>
      </c>
      <c r="Z362" s="13">
        <v>3.3538610000000003E-2</v>
      </c>
      <c r="AA362" s="13">
        <v>5.6668459999999997E-2</v>
      </c>
      <c r="AB362" s="13">
        <v>5.2596600000000002E-3</v>
      </c>
      <c r="AC362" s="13">
        <v>0.173061889250814</v>
      </c>
      <c r="AD362" s="13">
        <v>3.3538610000000003E-2</v>
      </c>
      <c r="AE362" s="13">
        <v>5.6668459999999997E-2</v>
      </c>
      <c r="AF362" s="13">
        <v>5.2596600000000002E-3</v>
      </c>
      <c r="AG362" s="13">
        <v>0.16123778501628699</v>
      </c>
      <c r="AH362" s="13">
        <v>3.3538610000000003E-2</v>
      </c>
      <c r="AI362" s="13">
        <v>5.6668459999999997E-2</v>
      </c>
      <c r="AJ362" s="13">
        <v>5.2596600000000002E-3</v>
      </c>
      <c r="AK362" s="13">
        <v>0.170016286644951</v>
      </c>
      <c r="AL362" s="13">
        <v>3.3538610000000003E-2</v>
      </c>
      <c r="AM362" s="13">
        <v>5.6668459999999997E-2</v>
      </c>
      <c r="AN362" s="13">
        <v>5.2596600000000002E-3</v>
      </c>
      <c r="AO362" s="13">
        <v>0.16064707</v>
      </c>
      <c r="AP362" s="13">
        <v>3.3538610000000003E-2</v>
      </c>
      <c r="AQ362" s="13">
        <v>5.6668459999999997E-2</v>
      </c>
      <c r="AR362" s="13">
        <v>5.2596600000000002E-3</v>
      </c>
      <c r="AS362" s="13">
        <v>0.166612377850163</v>
      </c>
      <c r="AT362" s="13">
        <v>3.3538610000000003E-2</v>
      </c>
      <c r="AU362" s="13">
        <v>5.6668459999999997E-2</v>
      </c>
      <c r="AV362" s="13">
        <v>5.2596600000000002E-3</v>
      </c>
      <c r="AW362" s="13">
        <v>0.16064707</v>
      </c>
      <c r="AX362" s="13">
        <v>3.6144578313252997E-2</v>
      </c>
      <c r="AY362" s="13">
        <v>7.0175438596491196E-2</v>
      </c>
      <c r="AZ362" s="13">
        <v>0</v>
      </c>
      <c r="BA362" s="13">
        <v>0.151898734177215</v>
      </c>
      <c r="BB362" s="13"/>
      <c r="BC362" s="13"/>
      <c r="BD362" s="13"/>
      <c r="BE362" s="13"/>
      <c r="BF362" s="13"/>
      <c r="BG362" s="13"/>
      <c r="BH362" s="13"/>
      <c r="BI362" s="13"/>
      <c r="BJ362" s="13"/>
      <c r="BK362" s="13"/>
      <c r="BL362" s="13"/>
      <c r="BM362" s="13"/>
      <c r="BN362" s="13"/>
      <c r="BO362" s="13"/>
      <c r="BP362" s="13"/>
      <c r="BQ362" s="13"/>
      <c r="BR362" s="13"/>
      <c r="BS362" s="13"/>
      <c r="BT362" s="13"/>
      <c r="BU362" s="13"/>
      <c r="BV362" s="13"/>
      <c r="BW362" s="13"/>
      <c r="BX362" s="13"/>
      <c r="BY362" s="13"/>
      <c r="BZ362" s="14">
        <f>+INDEX('Monthy Targets'!V:V,MATCH(FY2018_ALL_Targets!$B362,'Monthy Targets'!$B:$B,0))</f>
        <v>8.6199999999999992</v>
      </c>
      <c r="CA362" s="14">
        <f>+INDEX('Monthy Targets'!W:W,MATCH(FY2018_ALL_Targets!$B362,'Monthy Targets'!$B:$B,0))</f>
        <v>8.6199999999999992</v>
      </c>
      <c r="CB362" s="14">
        <f>+INDEX('Monthy Targets'!X:X,MATCH(FY2018_ALL_Targets!$B362,'Monthy Targets'!$B:$B,0))</f>
        <v>8.6199999999999992</v>
      </c>
      <c r="CC362" s="14">
        <f>+INDEX('Monthy Targets'!Y:Y,MATCH(FY2018_ALL_Targets!$B362,'Monthy Targets'!$B:$B,0))</f>
        <v>8.6199999999999992</v>
      </c>
      <c r="CD362" s="14">
        <f>+INDEX('Monthy Targets'!Z:Z,MATCH(FY2018_ALL_Targets!$B362,'Monthy Targets'!$B:$B,0))</f>
        <v>8.6199999999999992</v>
      </c>
      <c r="CE362" s="14">
        <f>+INDEX('Monthy Targets'!AA:AA,MATCH(FY2018_ALL_Targets!$B362,'Monthy Targets'!$B:$B,0))</f>
        <v>0</v>
      </c>
      <c r="CF362" s="14">
        <f>+INDEX('Monthy Targets'!AB:AB,MATCH(FY2018_ALL_Targets!$B362,'Monthy Targets'!$B:$B,0))</f>
        <v>0</v>
      </c>
      <c r="CG362" s="14">
        <f>+INDEX('Monthy Targets'!AC:AC,MATCH(FY2018_ALL_Targets!$B362,'Monthy Targets'!$B:$B,0))</f>
        <v>0</v>
      </c>
      <c r="CH362" s="14">
        <f>+INDEX('Monthy Targets'!AD:AD,MATCH(FY2018_ALL_Targets!$B362,'Monthy Targets'!$B:$B,0))</f>
        <v>0</v>
      </c>
      <c r="CI362" s="14">
        <f>+INDEX('Monthy Targets'!AE:AE,MATCH(FY2018_ALL_Targets!$B362,'Monthy Targets'!$B:$B,0))</f>
        <v>0</v>
      </c>
      <c r="CJ362" s="14">
        <f>+INDEX('Monthy Targets'!AF:AF,MATCH(FY2018_ALL_Targets!$B362,'Monthy Targets'!$B:$B,0))</f>
        <v>0</v>
      </c>
      <c r="CK362" s="14">
        <f>+INDEX('Monthy Targets'!AG:AG,MATCH(FY2018_ALL_Targets!$B362,'Monthy Targets'!$B:$B,0))</f>
        <v>0</v>
      </c>
      <c r="CL362" s="14">
        <v>0</v>
      </c>
      <c r="CM362" s="14">
        <v>0</v>
      </c>
      <c r="CN362" s="14">
        <v>0.56999999999999995</v>
      </c>
      <c r="CO362" s="14">
        <v>0.56999999999999995</v>
      </c>
      <c r="DB362" s="14">
        <v>0</v>
      </c>
      <c r="DC362" s="14">
        <v>0</v>
      </c>
      <c r="DD362" s="14">
        <v>1.06</v>
      </c>
      <c r="DE362" s="14">
        <v>1.06</v>
      </c>
      <c r="DR362" s="14">
        <v>1.27</v>
      </c>
      <c r="DV362" s="12">
        <f t="shared" si="16"/>
        <v>0</v>
      </c>
      <c r="DW362" s="12">
        <f t="shared" si="17"/>
        <v>0</v>
      </c>
      <c r="DX362" s="12">
        <f t="shared" si="15"/>
        <v>0</v>
      </c>
    </row>
    <row r="363" spans="1:128" x14ac:dyDescent="0.25">
      <c r="A363" s="293">
        <v>5182</v>
      </c>
      <c r="B363" s="293">
        <v>675966</v>
      </c>
      <c r="C363" s="293">
        <v>1026860</v>
      </c>
      <c r="D363" s="14">
        <v>1639569734</v>
      </c>
      <c r="F363" s="27" t="s">
        <v>1296</v>
      </c>
      <c r="G363" s="12" t="s">
        <v>1003</v>
      </c>
      <c r="H363" s="27" t="s">
        <v>1496</v>
      </c>
      <c r="I363" s="12" t="s">
        <v>1004</v>
      </c>
      <c r="J363" s="13">
        <v>2.6865671641791E-2</v>
      </c>
      <c r="K363" s="13">
        <v>0.17518248175182499</v>
      </c>
      <c r="L363" s="13">
        <v>0</v>
      </c>
      <c r="M363" s="13">
        <v>0.249027237354086</v>
      </c>
      <c r="N363" s="13">
        <v>3.3538610000000003E-2</v>
      </c>
      <c r="O363" s="13">
        <v>5.6668459999999997E-2</v>
      </c>
      <c r="P363" s="13">
        <v>5.2596600000000002E-3</v>
      </c>
      <c r="Q363" s="13">
        <v>0.16064707</v>
      </c>
      <c r="R363" s="13">
        <v>3.3538610000000003E-2</v>
      </c>
      <c r="S363" s="13">
        <v>0.17220437956204401</v>
      </c>
      <c r="T363" s="13">
        <v>5.2596600000000002E-3</v>
      </c>
      <c r="U363" s="13">
        <v>0.24479377431906599</v>
      </c>
      <c r="V363" s="13">
        <v>3.3538610000000003E-2</v>
      </c>
      <c r="W363" s="13">
        <v>0.166423357664234</v>
      </c>
      <c r="X363" s="13">
        <v>5.2596600000000002E-3</v>
      </c>
      <c r="Y363" s="13">
        <v>0.23657587548638101</v>
      </c>
      <c r="Z363" s="13">
        <v>3.3538610000000003E-2</v>
      </c>
      <c r="AA363" s="13">
        <v>0.16922627737226301</v>
      </c>
      <c r="AB363" s="13">
        <v>5.2596600000000002E-3</v>
      </c>
      <c r="AC363" s="13">
        <v>0.24056031128404701</v>
      </c>
      <c r="AD363" s="13">
        <v>3.3538610000000003E-2</v>
      </c>
      <c r="AE363" s="13">
        <v>0.157664233576642</v>
      </c>
      <c r="AF363" s="13">
        <v>5.2596600000000002E-3</v>
      </c>
      <c r="AG363" s="13">
        <v>0.224124513618677</v>
      </c>
      <c r="AH363" s="13">
        <v>3.3538610000000003E-2</v>
      </c>
      <c r="AI363" s="13">
        <v>0.166248175182482</v>
      </c>
      <c r="AJ363" s="13">
        <v>5.2596600000000002E-3</v>
      </c>
      <c r="AK363" s="13">
        <v>0.236326848249027</v>
      </c>
      <c r="AL363" s="13">
        <v>3.3538610000000003E-2</v>
      </c>
      <c r="AM363" s="13">
        <v>0.148905109489051</v>
      </c>
      <c r="AN363" s="13">
        <v>5.2596600000000002E-3</v>
      </c>
      <c r="AO363" s="13">
        <v>0.21167315175097301</v>
      </c>
      <c r="AP363" s="13">
        <v>3.3538610000000003E-2</v>
      </c>
      <c r="AQ363" s="13">
        <v>0.162919708029197</v>
      </c>
      <c r="AR363" s="13">
        <v>5.2596600000000002E-3</v>
      </c>
      <c r="AS363" s="13">
        <v>0.2315953307393</v>
      </c>
      <c r="AT363" s="13">
        <v>3.3538610000000003E-2</v>
      </c>
      <c r="AU363" s="13">
        <v>0.14014598540146</v>
      </c>
      <c r="AV363" s="13">
        <v>5.2596600000000002E-3</v>
      </c>
      <c r="AW363" s="13">
        <v>0.199221789883268</v>
      </c>
      <c r="AX363" s="13">
        <v>1.1764705882352899E-2</v>
      </c>
      <c r="AY363" s="13">
        <v>0.12121212121212099</v>
      </c>
      <c r="AZ363" s="13">
        <v>0</v>
      </c>
      <c r="BA363" s="13">
        <v>0.169014084507042</v>
      </c>
      <c r="BB363" s="13"/>
      <c r="BC363" s="13"/>
      <c r="BD363" s="13"/>
      <c r="BE363" s="13"/>
      <c r="BF363" s="13"/>
      <c r="BG363" s="13"/>
      <c r="BH363" s="13"/>
      <c r="BI363" s="13"/>
      <c r="BJ363" s="13"/>
      <c r="BK363" s="13"/>
      <c r="BL363" s="13"/>
      <c r="BM363" s="13"/>
      <c r="BN363" s="13"/>
      <c r="BO363" s="13"/>
      <c r="BP363" s="13"/>
      <c r="BQ363" s="13"/>
      <c r="BR363" s="13"/>
      <c r="BS363" s="13"/>
      <c r="BT363" s="13"/>
      <c r="BU363" s="13"/>
      <c r="BV363" s="13"/>
      <c r="BW363" s="13"/>
      <c r="BX363" s="13"/>
      <c r="BY363" s="13"/>
      <c r="BZ363" s="14">
        <f>+INDEX('Monthy Targets'!V:V,MATCH(FY2018_ALL_Targets!$B363,'Monthy Targets'!$B:$B,0))</f>
        <v>0</v>
      </c>
      <c r="CA363" s="14">
        <f>+INDEX('Monthy Targets'!W:W,MATCH(FY2018_ALL_Targets!$B363,'Monthy Targets'!$B:$B,0))</f>
        <v>0</v>
      </c>
      <c r="CB363" s="14">
        <f>+INDEX('Monthy Targets'!X:X,MATCH(FY2018_ALL_Targets!$B363,'Monthy Targets'!$B:$B,0))</f>
        <v>0</v>
      </c>
      <c r="CC363" s="14">
        <f>+INDEX('Monthy Targets'!Y:Y,MATCH(FY2018_ALL_Targets!$B363,'Monthy Targets'!$B:$B,0))</f>
        <v>0</v>
      </c>
      <c r="CD363" s="14">
        <f>+INDEX('Monthy Targets'!Z:Z,MATCH(FY2018_ALL_Targets!$B363,'Monthy Targets'!$B:$B,0))</f>
        <v>0</v>
      </c>
      <c r="CE363" s="14">
        <f>+INDEX('Monthy Targets'!AA:AA,MATCH(FY2018_ALL_Targets!$B363,'Monthy Targets'!$B:$B,0))</f>
        <v>0</v>
      </c>
      <c r="CF363" s="14">
        <f>+INDEX('Monthy Targets'!AB:AB,MATCH(FY2018_ALL_Targets!$B363,'Monthy Targets'!$B:$B,0))</f>
        <v>0</v>
      </c>
      <c r="CG363" s="14">
        <f>+INDEX('Monthy Targets'!AC:AC,MATCH(FY2018_ALL_Targets!$B363,'Monthy Targets'!$B:$B,0))</f>
        <v>0</v>
      </c>
      <c r="CH363" s="14">
        <f>+INDEX('Monthy Targets'!AD:AD,MATCH(FY2018_ALL_Targets!$B363,'Monthy Targets'!$B:$B,0))</f>
        <v>0</v>
      </c>
      <c r="CI363" s="14">
        <f>+INDEX('Monthy Targets'!AE:AE,MATCH(FY2018_ALL_Targets!$B363,'Monthy Targets'!$B:$B,0))</f>
        <v>0</v>
      </c>
      <c r="CJ363" s="14">
        <f>+INDEX('Monthy Targets'!AF:AF,MATCH(FY2018_ALL_Targets!$B363,'Monthy Targets'!$B:$B,0))</f>
        <v>0</v>
      </c>
      <c r="CK363" s="14">
        <f>+INDEX('Monthy Targets'!AG:AG,MATCH(FY2018_ALL_Targets!$B363,'Monthy Targets'!$B:$B,0))</f>
        <v>0</v>
      </c>
      <c r="CL363" s="14">
        <v>0.59</v>
      </c>
      <c r="CM363" s="14">
        <v>0.59</v>
      </c>
      <c r="CN363" s="14">
        <v>0.59</v>
      </c>
      <c r="CO363" s="14">
        <v>0.59</v>
      </c>
      <c r="DB363" s="14">
        <v>1.0900000000000001</v>
      </c>
      <c r="DC363" s="14">
        <v>1.0900000000000001</v>
      </c>
      <c r="DD363" s="14">
        <v>1.0900000000000001</v>
      </c>
      <c r="DE363" s="14">
        <v>1.0900000000000001</v>
      </c>
      <c r="DR363" s="14">
        <v>0.72</v>
      </c>
      <c r="DV363" s="12">
        <f t="shared" si="16"/>
        <v>0</v>
      </c>
      <c r="DW363" s="12">
        <f t="shared" si="17"/>
        <v>0</v>
      </c>
      <c r="DX363" s="12">
        <f t="shared" si="15"/>
        <v>0</v>
      </c>
    </row>
    <row r="364" spans="1:128" x14ac:dyDescent="0.25">
      <c r="A364" s="293">
        <v>101364</v>
      </c>
      <c r="B364" s="293">
        <v>675968</v>
      </c>
      <c r="C364" s="293">
        <v>1027493</v>
      </c>
      <c r="D364" s="14">
        <v>1477910636</v>
      </c>
      <c r="F364" s="27" t="s">
        <v>1267</v>
      </c>
      <c r="G364" s="12" t="s">
        <v>384</v>
      </c>
      <c r="H364" s="27" t="s">
        <v>1268</v>
      </c>
      <c r="I364" s="12" t="s">
        <v>385</v>
      </c>
      <c r="J364" s="13">
        <v>0</v>
      </c>
      <c r="K364" s="13">
        <v>8.2677165354330701E-2</v>
      </c>
      <c r="L364" s="13">
        <v>5.9171597633136102E-3</v>
      </c>
      <c r="M364" s="13">
        <v>0.177215189873418</v>
      </c>
      <c r="N364" s="13">
        <v>3.3538610000000003E-2</v>
      </c>
      <c r="O364" s="13">
        <v>5.6668459999999997E-2</v>
      </c>
      <c r="P364" s="13">
        <v>5.2596600000000002E-3</v>
      </c>
      <c r="Q364" s="13">
        <v>0.16064707</v>
      </c>
      <c r="R364" s="13">
        <v>3.3538610000000003E-2</v>
      </c>
      <c r="S364" s="13">
        <v>8.1271653543307107E-2</v>
      </c>
      <c r="T364" s="13">
        <v>5.8165680473372802E-3</v>
      </c>
      <c r="U364" s="13">
        <v>0.17420253164557001</v>
      </c>
      <c r="V364" s="13">
        <v>3.3538610000000003E-2</v>
      </c>
      <c r="W364" s="13">
        <v>7.8543307086614195E-2</v>
      </c>
      <c r="X364" s="13">
        <v>5.6213017751479298E-3</v>
      </c>
      <c r="Y364" s="13">
        <v>0.16835443037974701</v>
      </c>
      <c r="Z364" s="13">
        <v>3.3538610000000003E-2</v>
      </c>
      <c r="AA364" s="13">
        <v>7.9866141732283499E-2</v>
      </c>
      <c r="AB364" s="13">
        <v>5.7159763313609502E-3</v>
      </c>
      <c r="AC364" s="13">
        <v>0.17118987341772199</v>
      </c>
      <c r="AD364" s="13">
        <v>3.3538610000000003E-2</v>
      </c>
      <c r="AE364" s="13">
        <v>7.4409448818897606E-2</v>
      </c>
      <c r="AF364" s="13">
        <v>5.3254437869822502E-3</v>
      </c>
      <c r="AG364" s="13">
        <v>0.16064707</v>
      </c>
      <c r="AH364" s="13">
        <v>3.3538610000000003E-2</v>
      </c>
      <c r="AI364" s="13">
        <v>7.8460629921259906E-2</v>
      </c>
      <c r="AJ364" s="13">
        <v>5.6153846153846202E-3</v>
      </c>
      <c r="AK364" s="13">
        <v>0.168177215189873</v>
      </c>
      <c r="AL364" s="13">
        <v>3.3538610000000003E-2</v>
      </c>
      <c r="AM364" s="13">
        <v>7.02755905511811E-2</v>
      </c>
      <c r="AN364" s="13">
        <v>5.2596600000000002E-3</v>
      </c>
      <c r="AO364" s="13">
        <v>0.16064707</v>
      </c>
      <c r="AP364" s="13">
        <v>3.3538610000000003E-2</v>
      </c>
      <c r="AQ364" s="13">
        <v>7.6889763779527595E-2</v>
      </c>
      <c r="AR364" s="13">
        <v>5.5029585798816597E-3</v>
      </c>
      <c r="AS364" s="13">
        <v>0.164810126582278</v>
      </c>
      <c r="AT364" s="13">
        <v>3.3538610000000003E-2</v>
      </c>
      <c r="AU364" s="13">
        <v>6.6141732283464594E-2</v>
      </c>
      <c r="AV364" s="13">
        <v>5.2596600000000002E-3</v>
      </c>
      <c r="AW364" s="13">
        <v>0.16064707</v>
      </c>
      <c r="AX364" s="13">
        <v>4.1095890410958902E-2</v>
      </c>
      <c r="AY364" s="13">
        <v>6.4516129032258104E-2</v>
      </c>
      <c r="AZ364" s="13">
        <v>0</v>
      </c>
      <c r="BA364" s="13">
        <v>0.238805970149254</v>
      </c>
      <c r="BB364" s="13"/>
      <c r="BC364" s="13"/>
      <c r="BD364" s="13"/>
      <c r="BE364" s="13"/>
      <c r="BF364" s="13"/>
      <c r="BG364" s="13"/>
      <c r="BH364" s="13"/>
      <c r="BI364" s="13"/>
      <c r="BJ364" s="13"/>
      <c r="BK364" s="13"/>
      <c r="BL364" s="13"/>
      <c r="BM364" s="13"/>
      <c r="BN364" s="13"/>
      <c r="BO364" s="13"/>
      <c r="BP364" s="13"/>
      <c r="BQ364" s="13"/>
      <c r="BR364" s="13"/>
      <c r="BS364" s="13"/>
      <c r="BT364" s="13"/>
      <c r="BU364" s="13"/>
      <c r="BV364" s="13"/>
      <c r="BW364" s="13"/>
      <c r="BX364" s="13"/>
      <c r="BY364" s="13"/>
      <c r="BZ364" s="14">
        <f>+INDEX('Monthy Targets'!V:V,MATCH(FY2018_ALL_Targets!$B364,'Monthy Targets'!$B:$B,0))</f>
        <v>11.48</v>
      </c>
      <c r="CA364" s="14">
        <f>+INDEX('Monthy Targets'!W:W,MATCH(FY2018_ALL_Targets!$B364,'Monthy Targets'!$B:$B,0))</f>
        <v>11.48</v>
      </c>
      <c r="CB364" s="14">
        <f>+INDEX('Monthy Targets'!X:X,MATCH(FY2018_ALL_Targets!$B364,'Monthy Targets'!$B:$B,0))</f>
        <v>11.48</v>
      </c>
      <c r="CC364" s="14">
        <f>+INDEX('Monthy Targets'!Y:Y,MATCH(FY2018_ALL_Targets!$B364,'Monthy Targets'!$B:$B,0))</f>
        <v>11.48</v>
      </c>
      <c r="CD364" s="14">
        <f>+INDEX('Monthy Targets'!Z:Z,MATCH(FY2018_ALL_Targets!$B364,'Monthy Targets'!$B:$B,0))</f>
        <v>11.48</v>
      </c>
      <c r="CE364" s="14">
        <f>+INDEX('Monthy Targets'!AA:AA,MATCH(FY2018_ALL_Targets!$B364,'Monthy Targets'!$B:$B,0))</f>
        <v>0</v>
      </c>
      <c r="CF364" s="14">
        <f>+INDEX('Monthy Targets'!AB:AB,MATCH(FY2018_ALL_Targets!$B364,'Monthy Targets'!$B:$B,0))</f>
        <v>0</v>
      </c>
      <c r="CG364" s="14">
        <f>+INDEX('Monthy Targets'!AC:AC,MATCH(FY2018_ALL_Targets!$B364,'Monthy Targets'!$B:$B,0))</f>
        <v>0</v>
      </c>
      <c r="CH364" s="14">
        <f>+INDEX('Monthy Targets'!AD:AD,MATCH(FY2018_ALL_Targets!$B364,'Monthy Targets'!$B:$B,0))</f>
        <v>0</v>
      </c>
      <c r="CI364" s="14">
        <f>+INDEX('Monthy Targets'!AE:AE,MATCH(FY2018_ALL_Targets!$B364,'Monthy Targets'!$B:$B,0))</f>
        <v>0</v>
      </c>
      <c r="CJ364" s="14">
        <f>+INDEX('Monthy Targets'!AF:AF,MATCH(FY2018_ALL_Targets!$B364,'Monthy Targets'!$B:$B,0))</f>
        <v>0</v>
      </c>
      <c r="CK364" s="14">
        <f>+INDEX('Monthy Targets'!AG:AG,MATCH(FY2018_ALL_Targets!$B364,'Monthy Targets'!$B:$B,0))</f>
        <v>0</v>
      </c>
      <c r="CL364" s="14">
        <v>0</v>
      </c>
      <c r="CM364" s="14">
        <v>0.76</v>
      </c>
      <c r="CN364" s="14">
        <v>0.76</v>
      </c>
      <c r="CO364" s="14">
        <v>0</v>
      </c>
      <c r="DB364" s="14">
        <v>0</v>
      </c>
      <c r="DC364" s="14">
        <v>1.42</v>
      </c>
      <c r="DD364" s="14">
        <v>1.42</v>
      </c>
      <c r="DE364" s="14">
        <v>0</v>
      </c>
      <c r="DR364" s="14">
        <v>1.69</v>
      </c>
      <c r="DV364" s="12">
        <f t="shared" si="16"/>
        <v>0</v>
      </c>
      <c r="DW364" s="12">
        <f t="shared" si="17"/>
        <v>0</v>
      </c>
      <c r="DX364" s="12">
        <f t="shared" si="15"/>
        <v>0</v>
      </c>
    </row>
    <row r="365" spans="1:128" x14ac:dyDescent="0.25">
      <c r="A365" s="293">
        <v>101456</v>
      </c>
      <c r="B365" s="293">
        <v>675969</v>
      </c>
      <c r="C365" s="293">
        <v>1026689</v>
      </c>
      <c r="D365" s="14">
        <v>1295768927</v>
      </c>
      <c r="F365" s="27" t="s">
        <v>1298</v>
      </c>
      <c r="G365" s="12" t="s">
        <v>386</v>
      </c>
      <c r="H365" s="27" t="s">
        <v>1407</v>
      </c>
      <c r="I365" s="12" t="s">
        <v>387</v>
      </c>
      <c r="J365" s="13">
        <v>3.9702233250620299E-2</v>
      </c>
      <c r="K365" s="13">
        <v>2.2499999999999999E-2</v>
      </c>
      <c r="L365" s="13">
        <v>0</v>
      </c>
      <c r="M365" s="13">
        <v>0.24866310160427799</v>
      </c>
      <c r="N365" s="13">
        <v>3.3538610000000003E-2</v>
      </c>
      <c r="O365" s="13">
        <v>5.6668459999999997E-2</v>
      </c>
      <c r="P365" s="13">
        <v>5.2596600000000002E-3</v>
      </c>
      <c r="Q365" s="13">
        <v>0.16064707</v>
      </c>
      <c r="R365" s="13">
        <v>3.9027295285359802E-2</v>
      </c>
      <c r="S365" s="13">
        <v>5.6668459999999997E-2</v>
      </c>
      <c r="T365" s="13">
        <v>5.2596600000000002E-3</v>
      </c>
      <c r="U365" s="13">
        <v>0.24443582887700499</v>
      </c>
      <c r="V365" s="13">
        <v>3.7717121588089299E-2</v>
      </c>
      <c r="W365" s="13">
        <v>5.6668459999999997E-2</v>
      </c>
      <c r="X365" s="13">
        <v>5.2596600000000002E-3</v>
      </c>
      <c r="Y365" s="13">
        <v>0.23622994652406401</v>
      </c>
      <c r="Z365" s="13">
        <v>3.8352357320099298E-2</v>
      </c>
      <c r="AA365" s="13">
        <v>5.6668459999999997E-2</v>
      </c>
      <c r="AB365" s="13">
        <v>5.2596600000000002E-3</v>
      </c>
      <c r="AC365" s="13">
        <v>0.24020855614973299</v>
      </c>
      <c r="AD365" s="13">
        <v>3.5732009925558299E-2</v>
      </c>
      <c r="AE365" s="13">
        <v>5.6668459999999997E-2</v>
      </c>
      <c r="AF365" s="13">
        <v>5.2596600000000002E-3</v>
      </c>
      <c r="AG365" s="13">
        <v>0.22379679144385001</v>
      </c>
      <c r="AH365" s="13">
        <v>3.7677419354838697E-2</v>
      </c>
      <c r="AI365" s="13">
        <v>5.6668459999999997E-2</v>
      </c>
      <c r="AJ365" s="13">
        <v>5.2596600000000002E-3</v>
      </c>
      <c r="AK365" s="13">
        <v>0.23598128342246</v>
      </c>
      <c r="AL365" s="13">
        <v>3.3746898263027299E-2</v>
      </c>
      <c r="AM365" s="13">
        <v>5.6668459999999997E-2</v>
      </c>
      <c r="AN365" s="13">
        <v>5.2596600000000002E-3</v>
      </c>
      <c r="AO365" s="13">
        <v>0.211363636363636</v>
      </c>
      <c r="AP365" s="13">
        <v>3.6923076923076899E-2</v>
      </c>
      <c r="AQ365" s="13">
        <v>5.6668459999999997E-2</v>
      </c>
      <c r="AR365" s="13">
        <v>5.2596600000000002E-3</v>
      </c>
      <c r="AS365" s="13">
        <v>0.231256684491979</v>
      </c>
      <c r="AT365" s="13">
        <v>3.3538610000000003E-2</v>
      </c>
      <c r="AU365" s="13">
        <v>5.6668459999999997E-2</v>
      </c>
      <c r="AV365" s="13">
        <v>5.2596600000000002E-3</v>
      </c>
      <c r="AW365" s="13">
        <v>0.198930481283422</v>
      </c>
      <c r="AX365" s="13">
        <v>0.04</v>
      </c>
      <c r="AY365" s="13">
        <v>0</v>
      </c>
      <c r="AZ365" s="13">
        <v>0</v>
      </c>
      <c r="BA365" s="13">
        <v>0.230769230769231</v>
      </c>
      <c r="BB365" s="13"/>
      <c r="BC365" s="13"/>
      <c r="BD365" s="13"/>
      <c r="BE365" s="13"/>
      <c r="BF365" s="13"/>
      <c r="BG365" s="13"/>
      <c r="BH365" s="13"/>
      <c r="BI365" s="13"/>
      <c r="BJ365" s="13"/>
      <c r="BK365" s="13"/>
      <c r="BL365" s="13"/>
      <c r="BM365" s="13"/>
      <c r="BN365" s="13"/>
      <c r="BO365" s="13"/>
      <c r="BP365" s="13"/>
      <c r="BQ365" s="13"/>
      <c r="BR365" s="13"/>
      <c r="BS365" s="13"/>
      <c r="BT365" s="13"/>
      <c r="BU365" s="13"/>
      <c r="BV365" s="13"/>
      <c r="BW365" s="13"/>
      <c r="BX365" s="13"/>
      <c r="BY365" s="13"/>
      <c r="BZ365" s="14">
        <f>+INDEX('Monthy Targets'!V:V,MATCH(FY2018_ALL_Targets!$B365,'Monthy Targets'!$B:$B,0))</f>
        <v>6.68</v>
      </c>
      <c r="CA365" s="14">
        <f>+INDEX('Monthy Targets'!W:W,MATCH(FY2018_ALL_Targets!$B365,'Monthy Targets'!$B:$B,0))</f>
        <v>6.68</v>
      </c>
      <c r="CB365" s="14">
        <f>+INDEX('Monthy Targets'!X:X,MATCH(FY2018_ALL_Targets!$B365,'Monthy Targets'!$B:$B,0))</f>
        <v>6.68</v>
      </c>
      <c r="CC365" s="14">
        <f>+INDEX('Monthy Targets'!Y:Y,MATCH(FY2018_ALL_Targets!$B365,'Monthy Targets'!$B:$B,0))</f>
        <v>6.68</v>
      </c>
      <c r="CD365" s="14">
        <f>+INDEX('Monthy Targets'!Z:Z,MATCH(FY2018_ALL_Targets!$B365,'Monthy Targets'!$B:$B,0))</f>
        <v>6.68</v>
      </c>
      <c r="CE365" s="14">
        <f>+INDEX('Monthy Targets'!AA:AA,MATCH(FY2018_ALL_Targets!$B365,'Monthy Targets'!$B:$B,0))</f>
        <v>0</v>
      </c>
      <c r="CF365" s="14">
        <f>+INDEX('Monthy Targets'!AB:AB,MATCH(FY2018_ALL_Targets!$B365,'Monthy Targets'!$B:$B,0))</f>
        <v>0</v>
      </c>
      <c r="CG365" s="14">
        <f>+INDEX('Monthy Targets'!AC:AC,MATCH(FY2018_ALL_Targets!$B365,'Monthy Targets'!$B:$B,0))</f>
        <v>0</v>
      </c>
      <c r="CH365" s="14">
        <f>+INDEX('Monthy Targets'!AD:AD,MATCH(FY2018_ALL_Targets!$B365,'Monthy Targets'!$B:$B,0))</f>
        <v>0</v>
      </c>
      <c r="CI365" s="14">
        <f>+INDEX('Monthy Targets'!AE:AE,MATCH(FY2018_ALL_Targets!$B365,'Monthy Targets'!$B:$B,0))</f>
        <v>0</v>
      </c>
      <c r="CJ365" s="14">
        <f>+INDEX('Monthy Targets'!AF:AF,MATCH(FY2018_ALL_Targets!$B365,'Monthy Targets'!$B:$B,0))</f>
        <v>0</v>
      </c>
      <c r="CK365" s="14">
        <f>+INDEX('Monthy Targets'!AG:AG,MATCH(FY2018_ALL_Targets!$B365,'Monthy Targets'!$B:$B,0))</f>
        <v>0</v>
      </c>
      <c r="CL365" s="14">
        <v>0</v>
      </c>
      <c r="CM365" s="14">
        <v>0.44</v>
      </c>
      <c r="CN365" s="14">
        <v>0.44</v>
      </c>
      <c r="CO365" s="14">
        <v>0.44</v>
      </c>
      <c r="DB365" s="14">
        <v>0</v>
      </c>
      <c r="DC365" s="14">
        <v>0.83</v>
      </c>
      <c r="DD365" s="14">
        <v>0.83</v>
      </c>
      <c r="DE365" s="14">
        <v>0.83</v>
      </c>
      <c r="DR365" s="14">
        <v>1.1200000000000001</v>
      </c>
      <c r="DV365" s="12">
        <f t="shared" si="16"/>
        <v>0</v>
      </c>
      <c r="DW365" s="12">
        <f t="shared" si="17"/>
        <v>0</v>
      </c>
      <c r="DX365" s="12">
        <f t="shared" si="15"/>
        <v>0</v>
      </c>
    </row>
    <row r="366" spans="1:128" x14ac:dyDescent="0.25">
      <c r="A366" s="293">
        <v>4070</v>
      </c>
      <c r="B366" s="293">
        <v>675971</v>
      </c>
      <c r="C366" s="293">
        <v>1004548</v>
      </c>
      <c r="D366" s="14">
        <v>1447358668</v>
      </c>
      <c r="F366" s="27" t="s">
        <v>1297</v>
      </c>
      <c r="G366" s="12" t="s">
        <v>566</v>
      </c>
      <c r="H366" s="27" t="s">
        <v>1440</v>
      </c>
      <c r="I366" s="12" t="s">
        <v>567</v>
      </c>
      <c r="J366" s="13">
        <v>4.95049504950495E-2</v>
      </c>
      <c r="K366" s="13">
        <v>0</v>
      </c>
      <c r="L366" s="13">
        <v>0</v>
      </c>
      <c r="M366" s="13">
        <v>0.58620689655172398</v>
      </c>
      <c r="N366" s="13">
        <v>3.3538610000000003E-2</v>
      </c>
      <c r="O366" s="13">
        <v>5.6668459999999997E-2</v>
      </c>
      <c r="P366" s="13">
        <v>5.2596600000000002E-3</v>
      </c>
      <c r="Q366" s="13">
        <v>0.16064707</v>
      </c>
      <c r="R366" s="13">
        <v>4.86633663366337E-2</v>
      </c>
      <c r="S366" s="13">
        <v>5.6668459999999997E-2</v>
      </c>
      <c r="T366" s="13">
        <v>5.2596600000000002E-3</v>
      </c>
      <c r="U366" s="13">
        <v>0.57624137931034503</v>
      </c>
      <c r="V366" s="13">
        <v>4.7029702970297002E-2</v>
      </c>
      <c r="W366" s="13">
        <v>5.6668459999999997E-2</v>
      </c>
      <c r="X366" s="13">
        <v>5.2596600000000002E-3</v>
      </c>
      <c r="Y366" s="13">
        <v>0.55689655172413799</v>
      </c>
      <c r="Z366" s="13">
        <v>4.7821782178217802E-2</v>
      </c>
      <c r="AA366" s="13">
        <v>5.6668459999999997E-2</v>
      </c>
      <c r="AB366" s="13">
        <v>5.2596600000000002E-3</v>
      </c>
      <c r="AC366" s="13">
        <v>0.56627586206896496</v>
      </c>
      <c r="AD366" s="13">
        <v>4.4554455445544601E-2</v>
      </c>
      <c r="AE366" s="13">
        <v>5.6668459999999997E-2</v>
      </c>
      <c r="AF366" s="13">
        <v>5.2596600000000002E-3</v>
      </c>
      <c r="AG366" s="13">
        <v>0.527586206896552</v>
      </c>
      <c r="AH366" s="13">
        <v>4.6980198019802001E-2</v>
      </c>
      <c r="AI366" s="13">
        <v>5.6668459999999997E-2</v>
      </c>
      <c r="AJ366" s="13">
        <v>5.2596600000000002E-3</v>
      </c>
      <c r="AK366" s="13">
        <v>0.55631034482758601</v>
      </c>
      <c r="AL366" s="13">
        <v>4.2079207920792103E-2</v>
      </c>
      <c r="AM366" s="13">
        <v>5.6668459999999997E-2</v>
      </c>
      <c r="AN366" s="13">
        <v>5.2596600000000002E-3</v>
      </c>
      <c r="AO366" s="13">
        <v>0.49827586206896501</v>
      </c>
      <c r="AP366" s="13">
        <v>4.6039603960395997E-2</v>
      </c>
      <c r="AQ366" s="13">
        <v>5.6668459999999997E-2</v>
      </c>
      <c r="AR366" s="13">
        <v>5.2596600000000002E-3</v>
      </c>
      <c r="AS366" s="13">
        <v>0.54517241379310299</v>
      </c>
      <c r="AT366" s="13">
        <v>3.9603960396039598E-2</v>
      </c>
      <c r="AU366" s="13">
        <v>5.6668459999999997E-2</v>
      </c>
      <c r="AV366" s="13">
        <v>5.2596600000000002E-3</v>
      </c>
      <c r="AW366" s="13">
        <v>0.46896551724137903</v>
      </c>
      <c r="AX366" s="13">
        <v>2.04081632653061E-2</v>
      </c>
      <c r="AY366" s="13">
        <v>0</v>
      </c>
      <c r="AZ366" s="13">
        <v>0</v>
      </c>
      <c r="BA366" s="13" t="s">
        <v>3345</v>
      </c>
      <c r="BB366" s="13"/>
      <c r="BC366" s="13"/>
      <c r="BD366" s="13"/>
      <c r="BE366" s="13"/>
      <c r="BF366" s="13"/>
      <c r="BG366" s="13"/>
      <c r="BH366" s="13"/>
      <c r="BI366" s="13"/>
      <c r="BJ366" s="13"/>
      <c r="BK366" s="13"/>
      <c r="BL366" s="13"/>
      <c r="BM366" s="13"/>
      <c r="BN366" s="13"/>
      <c r="BO366" s="13"/>
      <c r="BP366" s="13"/>
      <c r="BQ366" s="13"/>
      <c r="BR366" s="13"/>
      <c r="BS366" s="13"/>
      <c r="BT366" s="13"/>
      <c r="BU366" s="13"/>
      <c r="BV366" s="13"/>
      <c r="BW366" s="13"/>
      <c r="BX366" s="13"/>
      <c r="BY366" s="13"/>
      <c r="BZ366" s="14">
        <f>+INDEX('Monthy Targets'!V:V,MATCH(FY2018_ALL_Targets!$B366,'Monthy Targets'!$B:$B,0))</f>
        <v>0</v>
      </c>
      <c r="CA366" s="14">
        <f>+INDEX('Monthy Targets'!W:W,MATCH(FY2018_ALL_Targets!$B366,'Monthy Targets'!$B:$B,0))</f>
        <v>0</v>
      </c>
      <c r="CB366" s="14">
        <f>+INDEX('Monthy Targets'!X:X,MATCH(FY2018_ALL_Targets!$B366,'Monthy Targets'!$B:$B,0))</f>
        <v>0</v>
      </c>
      <c r="CC366" s="14">
        <f>+INDEX('Monthy Targets'!Y:Y,MATCH(FY2018_ALL_Targets!$B366,'Monthy Targets'!$B:$B,0))</f>
        <v>0</v>
      </c>
      <c r="CD366" s="14">
        <f>+INDEX('Monthy Targets'!Z:Z,MATCH(FY2018_ALL_Targets!$B366,'Monthy Targets'!$B:$B,0))</f>
        <v>0</v>
      </c>
      <c r="CE366" s="14">
        <f>+INDEX('Monthy Targets'!AA:AA,MATCH(FY2018_ALL_Targets!$B366,'Monthy Targets'!$B:$B,0))</f>
        <v>0</v>
      </c>
      <c r="CF366" s="14">
        <f>+INDEX('Monthy Targets'!AB:AB,MATCH(FY2018_ALL_Targets!$B366,'Monthy Targets'!$B:$B,0))</f>
        <v>0</v>
      </c>
      <c r="CG366" s="14">
        <f>+INDEX('Monthy Targets'!AC:AC,MATCH(FY2018_ALL_Targets!$B366,'Monthy Targets'!$B:$B,0))</f>
        <v>0</v>
      </c>
      <c r="CH366" s="14">
        <f>+INDEX('Monthy Targets'!AD:AD,MATCH(FY2018_ALL_Targets!$B366,'Monthy Targets'!$B:$B,0))</f>
        <v>0</v>
      </c>
      <c r="CI366" s="14">
        <f>+INDEX('Monthy Targets'!AE:AE,MATCH(FY2018_ALL_Targets!$B366,'Monthy Targets'!$B:$B,0))</f>
        <v>0</v>
      </c>
      <c r="CJ366" s="14">
        <f>+INDEX('Monthy Targets'!AF:AF,MATCH(FY2018_ALL_Targets!$B366,'Monthy Targets'!$B:$B,0))</f>
        <v>0</v>
      </c>
      <c r="CK366" s="14">
        <f>+INDEX('Monthy Targets'!AG:AG,MATCH(FY2018_ALL_Targets!$B366,'Monthy Targets'!$B:$B,0))</f>
        <v>0</v>
      </c>
      <c r="CL366" s="14">
        <v>0.85</v>
      </c>
      <c r="CM366" s="14">
        <v>0.85</v>
      </c>
      <c r="CN366" s="14">
        <v>0.85</v>
      </c>
      <c r="CO366" s="14">
        <v>0</v>
      </c>
      <c r="DB366" s="14">
        <v>1.59</v>
      </c>
      <c r="DC366" s="14">
        <v>1.59</v>
      </c>
      <c r="DD366" s="14">
        <v>1.59</v>
      </c>
      <c r="DE366" s="14">
        <v>0</v>
      </c>
      <c r="DR366" s="14">
        <v>0.78</v>
      </c>
      <c r="DV366" s="12">
        <f t="shared" si="16"/>
        <v>0</v>
      </c>
      <c r="DW366" s="12">
        <f t="shared" si="17"/>
        <v>0</v>
      </c>
      <c r="DX366" s="12">
        <f t="shared" si="15"/>
        <v>0</v>
      </c>
    </row>
    <row r="367" spans="1:128" x14ac:dyDescent="0.25">
      <c r="A367" s="293">
        <v>5062</v>
      </c>
      <c r="B367" s="293">
        <v>675972</v>
      </c>
      <c r="C367" s="293">
        <v>1014741</v>
      </c>
      <c r="D367" s="14">
        <v>1578642252</v>
      </c>
      <c r="F367" s="27" t="s">
        <v>1298</v>
      </c>
      <c r="G367" s="12" t="s">
        <v>324</v>
      </c>
      <c r="H367" s="27" t="s">
        <v>1355</v>
      </c>
      <c r="I367" s="12" t="s">
        <v>325</v>
      </c>
      <c r="J367" s="13">
        <v>8.0971659919028299E-2</v>
      </c>
      <c r="K367" s="13">
        <v>6.1797752808988797E-2</v>
      </c>
      <c r="L367" s="13">
        <v>4.0485829959514196E-3</v>
      </c>
      <c r="M367" s="13">
        <v>5.7268722466960402E-2</v>
      </c>
      <c r="N367" s="13">
        <v>3.3538610000000003E-2</v>
      </c>
      <c r="O367" s="13">
        <v>5.6668459999999997E-2</v>
      </c>
      <c r="P367" s="13">
        <v>5.2596600000000002E-3</v>
      </c>
      <c r="Q367" s="13">
        <v>0.16064707</v>
      </c>
      <c r="R367" s="13">
        <v>7.9595141700404895E-2</v>
      </c>
      <c r="S367" s="13">
        <v>6.0747191011235997E-2</v>
      </c>
      <c r="T367" s="13">
        <v>5.2596600000000002E-3</v>
      </c>
      <c r="U367" s="13">
        <v>0.16064707</v>
      </c>
      <c r="V367" s="13">
        <v>7.69230769230769E-2</v>
      </c>
      <c r="W367" s="13">
        <v>5.8707865168539299E-2</v>
      </c>
      <c r="X367" s="13">
        <v>5.2596600000000002E-3</v>
      </c>
      <c r="Y367" s="13">
        <v>0.16064707</v>
      </c>
      <c r="Z367" s="13">
        <v>7.8218623481781394E-2</v>
      </c>
      <c r="AA367" s="13">
        <v>5.96966292134831E-2</v>
      </c>
      <c r="AB367" s="13">
        <v>5.2596600000000002E-3</v>
      </c>
      <c r="AC367" s="13">
        <v>0.16064707</v>
      </c>
      <c r="AD367" s="13">
        <v>7.28744939271255E-2</v>
      </c>
      <c r="AE367" s="13">
        <v>5.6668459999999997E-2</v>
      </c>
      <c r="AF367" s="13">
        <v>5.2596600000000002E-3</v>
      </c>
      <c r="AG367" s="13">
        <v>0.16064707</v>
      </c>
      <c r="AH367" s="13">
        <v>7.6842105263157906E-2</v>
      </c>
      <c r="AI367" s="13">
        <v>5.8646067415730301E-2</v>
      </c>
      <c r="AJ367" s="13">
        <v>5.2596600000000002E-3</v>
      </c>
      <c r="AK367" s="13">
        <v>0.16064707</v>
      </c>
      <c r="AL367" s="13">
        <v>6.88259109311741E-2</v>
      </c>
      <c r="AM367" s="13">
        <v>5.6668459999999997E-2</v>
      </c>
      <c r="AN367" s="13">
        <v>5.2596600000000002E-3</v>
      </c>
      <c r="AO367" s="13">
        <v>0.16064707</v>
      </c>
      <c r="AP367" s="13">
        <v>7.5303643724696404E-2</v>
      </c>
      <c r="AQ367" s="13">
        <v>5.7471910112359602E-2</v>
      </c>
      <c r="AR367" s="13">
        <v>5.2596600000000002E-3</v>
      </c>
      <c r="AS367" s="13">
        <v>0.16064707</v>
      </c>
      <c r="AT367" s="13">
        <v>6.47773279352227E-2</v>
      </c>
      <c r="AU367" s="13">
        <v>5.6668459999999997E-2</v>
      </c>
      <c r="AV367" s="13">
        <v>5.2596600000000002E-3</v>
      </c>
      <c r="AW367" s="13">
        <v>0.16064707</v>
      </c>
      <c r="AX367" s="13">
        <v>0</v>
      </c>
      <c r="AY367" s="13">
        <v>4.7619047619047603E-2</v>
      </c>
      <c r="AZ367" s="13">
        <v>0</v>
      </c>
      <c r="BA367" s="13">
        <v>1.8181818181818198E-2</v>
      </c>
      <c r="BB367" s="13"/>
      <c r="BC367" s="13"/>
      <c r="BD367" s="13"/>
      <c r="BE367" s="13"/>
      <c r="BF367" s="13"/>
      <c r="BG367" s="13"/>
      <c r="BH367" s="13"/>
      <c r="BI367" s="13"/>
      <c r="BJ367" s="13"/>
      <c r="BK367" s="13"/>
      <c r="BL367" s="13"/>
      <c r="BM367" s="13"/>
      <c r="BN367" s="13"/>
      <c r="BO367" s="13"/>
      <c r="BP367" s="13"/>
      <c r="BQ367" s="13"/>
      <c r="BR367" s="13"/>
      <c r="BS367" s="13"/>
      <c r="BT367" s="13"/>
      <c r="BU367" s="13"/>
      <c r="BV367" s="13"/>
      <c r="BW367" s="13"/>
      <c r="BX367" s="13"/>
      <c r="BY367" s="13"/>
      <c r="BZ367" s="14">
        <f>+INDEX('Monthy Targets'!V:V,MATCH(FY2018_ALL_Targets!$B367,'Monthy Targets'!$B:$B,0))</f>
        <v>6.29</v>
      </c>
      <c r="CA367" s="14">
        <f>+INDEX('Monthy Targets'!W:W,MATCH(FY2018_ALL_Targets!$B367,'Monthy Targets'!$B:$B,0))</f>
        <v>6.29</v>
      </c>
      <c r="CB367" s="14">
        <f>+INDEX('Monthy Targets'!X:X,MATCH(FY2018_ALL_Targets!$B367,'Monthy Targets'!$B:$B,0))</f>
        <v>6.29</v>
      </c>
      <c r="CC367" s="14">
        <f>+INDEX('Monthy Targets'!Y:Y,MATCH(FY2018_ALL_Targets!$B367,'Monthy Targets'!$B:$B,0))</f>
        <v>6.29</v>
      </c>
      <c r="CD367" s="14">
        <f>+INDEX('Monthy Targets'!Z:Z,MATCH(FY2018_ALL_Targets!$B367,'Monthy Targets'!$B:$B,0))</f>
        <v>6.29</v>
      </c>
      <c r="CE367" s="14">
        <f>+INDEX('Monthy Targets'!AA:AA,MATCH(FY2018_ALL_Targets!$B367,'Monthy Targets'!$B:$B,0))</f>
        <v>0</v>
      </c>
      <c r="CF367" s="14">
        <f>+INDEX('Monthy Targets'!AB:AB,MATCH(FY2018_ALL_Targets!$B367,'Monthy Targets'!$B:$B,0))</f>
        <v>0</v>
      </c>
      <c r="CG367" s="14">
        <f>+INDEX('Monthy Targets'!AC:AC,MATCH(FY2018_ALL_Targets!$B367,'Monthy Targets'!$B:$B,0))</f>
        <v>0</v>
      </c>
      <c r="CH367" s="14">
        <f>+INDEX('Monthy Targets'!AD:AD,MATCH(FY2018_ALL_Targets!$B367,'Monthy Targets'!$B:$B,0))</f>
        <v>0</v>
      </c>
      <c r="CI367" s="14">
        <f>+INDEX('Monthy Targets'!AE:AE,MATCH(FY2018_ALL_Targets!$B367,'Monthy Targets'!$B:$B,0))</f>
        <v>0</v>
      </c>
      <c r="CJ367" s="14">
        <f>+INDEX('Monthy Targets'!AF:AF,MATCH(FY2018_ALL_Targets!$B367,'Monthy Targets'!$B:$B,0))</f>
        <v>0</v>
      </c>
      <c r="CK367" s="14">
        <f>+INDEX('Monthy Targets'!AG:AG,MATCH(FY2018_ALL_Targets!$B367,'Monthy Targets'!$B:$B,0))</f>
        <v>0</v>
      </c>
      <c r="CL367" s="14">
        <v>0.42</v>
      </c>
      <c r="CM367" s="14">
        <v>0.42</v>
      </c>
      <c r="CN367" s="14">
        <v>0.42</v>
      </c>
      <c r="CO367" s="14">
        <v>0.42</v>
      </c>
      <c r="DB367" s="14">
        <v>0.78</v>
      </c>
      <c r="DC367" s="14">
        <v>0.78</v>
      </c>
      <c r="DD367" s="14">
        <v>0.78</v>
      </c>
      <c r="DE367" s="14">
        <v>0.78</v>
      </c>
      <c r="DR367" s="14">
        <v>1.18</v>
      </c>
      <c r="DV367" s="12">
        <f t="shared" si="16"/>
        <v>0</v>
      </c>
      <c r="DW367" s="12">
        <f t="shared" si="17"/>
        <v>0</v>
      </c>
      <c r="DX367" s="12">
        <f t="shared" si="15"/>
        <v>0</v>
      </c>
    </row>
    <row r="368" spans="1:128" x14ac:dyDescent="0.25">
      <c r="A368" s="293">
        <v>5311</v>
      </c>
      <c r="B368" s="293">
        <v>675974</v>
      </c>
      <c r="C368" s="293">
        <v>1026006</v>
      </c>
      <c r="D368" s="14">
        <v>1851705685</v>
      </c>
      <c r="F368" s="27" t="s">
        <v>1267</v>
      </c>
      <c r="G368" s="12" t="s">
        <v>1085</v>
      </c>
      <c r="H368" s="27" t="s">
        <v>1085</v>
      </c>
      <c r="I368" s="12" t="s">
        <v>1086</v>
      </c>
      <c r="J368" s="13">
        <v>3.3088235294117599E-2</v>
      </c>
      <c r="K368" s="13">
        <v>1.9138755980861202E-2</v>
      </c>
      <c r="L368" s="13">
        <v>0</v>
      </c>
      <c r="M368" s="13">
        <v>0.10188679245283</v>
      </c>
      <c r="N368" s="13">
        <v>3.3538610000000003E-2</v>
      </c>
      <c r="O368" s="13">
        <v>5.6668459999999997E-2</v>
      </c>
      <c r="P368" s="13">
        <v>5.2596600000000002E-3</v>
      </c>
      <c r="Q368" s="13">
        <v>0.16064707</v>
      </c>
      <c r="R368" s="13">
        <v>3.3538610000000003E-2</v>
      </c>
      <c r="S368" s="13">
        <v>5.6668459999999997E-2</v>
      </c>
      <c r="T368" s="13">
        <v>5.2596600000000002E-3</v>
      </c>
      <c r="U368" s="13">
        <v>0.16064707</v>
      </c>
      <c r="V368" s="13">
        <v>3.3538610000000003E-2</v>
      </c>
      <c r="W368" s="13">
        <v>5.6668459999999997E-2</v>
      </c>
      <c r="X368" s="13">
        <v>5.2596600000000002E-3</v>
      </c>
      <c r="Y368" s="13">
        <v>0.16064707</v>
      </c>
      <c r="Z368" s="13">
        <v>3.3538610000000003E-2</v>
      </c>
      <c r="AA368" s="13">
        <v>5.6668459999999997E-2</v>
      </c>
      <c r="AB368" s="13">
        <v>5.2596600000000002E-3</v>
      </c>
      <c r="AC368" s="13">
        <v>0.16064707</v>
      </c>
      <c r="AD368" s="13">
        <v>3.3538610000000003E-2</v>
      </c>
      <c r="AE368" s="13">
        <v>5.6668459999999997E-2</v>
      </c>
      <c r="AF368" s="13">
        <v>5.2596600000000002E-3</v>
      </c>
      <c r="AG368" s="13">
        <v>0.16064707</v>
      </c>
      <c r="AH368" s="13">
        <v>3.3538610000000003E-2</v>
      </c>
      <c r="AI368" s="13">
        <v>5.6668459999999997E-2</v>
      </c>
      <c r="AJ368" s="13">
        <v>5.2596600000000002E-3</v>
      </c>
      <c r="AK368" s="13">
        <v>0.16064707</v>
      </c>
      <c r="AL368" s="13">
        <v>3.3538610000000003E-2</v>
      </c>
      <c r="AM368" s="13">
        <v>5.6668459999999997E-2</v>
      </c>
      <c r="AN368" s="13">
        <v>5.2596600000000002E-3</v>
      </c>
      <c r="AO368" s="13">
        <v>0.16064707</v>
      </c>
      <c r="AP368" s="13">
        <v>3.3538610000000003E-2</v>
      </c>
      <c r="AQ368" s="13">
        <v>5.6668459999999997E-2</v>
      </c>
      <c r="AR368" s="13">
        <v>5.2596600000000002E-3</v>
      </c>
      <c r="AS368" s="13">
        <v>0.16064707</v>
      </c>
      <c r="AT368" s="13">
        <v>3.3538610000000003E-2</v>
      </c>
      <c r="AU368" s="13">
        <v>5.6668459999999997E-2</v>
      </c>
      <c r="AV368" s="13">
        <v>5.2596600000000002E-3</v>
      </c>
      <c r="AW368" s="13">
        <v>0.16064707</v>
      </c>
      <c r="AX368" s="13">
        <v>1.4492753623188401E-2</v>
      </c>
      <c r="AY368" s="13">
        <v>0.02</v>
      </c>
      <c r="AZ368" s="13">
        <v>0</v>
      </c>
      <c r="BA368" s="13">
        <v>0.134328358208955</v>
      </c>
      <c r="BB368" s="13"/>
      <c r="BC368" s="13"/>
      <c r="BD368" s="13"/>
      <c r="BE368" s="13"/>
      <c r="BF368" s="13"/>
      <c r="BG368" s="13"/>
      <c r="BH368" s="13"/>
      <c r="BI368" s="13"/>
      <c r="BJ368" s="13"/>
      <c r="BK368" s="13"/>
      <c r="BL368" s="13"/>
      <c r="BM368" s="13"/>
      <c r="BN368" s="13"/>
      <c r="BO368" s="13"/>
      <c r="BP368" s="13"/>
      <c r="BQ368" s="13"/>
      <c r="BR368" s="13"/>
      <c r="BS368" s="13"/>
      <c r="BT368" s="13"/>
      <c r="BU368" s="13"/>
      <c r="BV368" s="13"/>
      <c r="BW368" s="13"/>
      <c r="BX368" s="13"/>
      <c r="BY368" s="13"/>
      <c r="BZ368" s="14">
        <f>+INDEX('Monthy Targets'!V:V,MATCH(FY2018_ALL_Targets!$B368,'Monthy Targets'!$B:$B,0))</f>
        <v>7.43</v>
      </c>
      <c r="CA368" s="14">
        <f>+INDEX('Monthy Targets'!W:W,MATCH(FY2018_ALL_Targets!$B368,'Monthy Targets'!$B:$B,0))</f>
        <v>7.43</v>
      </c>
      <c r="CB368" s="14">
        <f>+INDEX('Monthy Targets'!X:X,MATCH(FY2018_ALL_Targets!$B368,'Monthy Targets'!$B:$B,0))</f>
        <v>7.43</v>
      </c>
      <c r="CC368" s="14">
        <f>+INDEX('Monthy Targets'!Y:Y,MATCH(FY2018_ALL_Targets!$B368,'Monthy Targets'!$B:$B,0))</f>
        <v>7.43</v>
      </c>
      <c r="CD368" s="14">
        <f>+INDEX('Monthy Targets'!Z:Z,MATCH(FY2018_ALL_Targets!$B368,'Monthy Targets'!$B:$B,0))</f>
        <v>7.43</v>
      </c>
      <c r="CE368" s="14">
        <f>+INDEX('Monthy Targets'!AA:AA,MATCH(FY2018_ALL_Targets!$B368,'Monthy Targets'!$B:$B,0))</f>
        <v>0</v>
      </c>
      <c r="CF368" s="14">
        <f>+INDEX('Monthy Targets'!AB:AB,MATCH(FY2018_ALL_Targets!$B368,'Monthy Targets'!$B:$B,0))</f>
        <v>0</v>
      </c>
      <c r="CG368" s="14">
        <f>+INDEX('Monthy Targets'!AC:AC,MATCH(FY2018_ALL_Targets!$B368,'Monthy Targets'!$B:$B,0))</f>
        <v>0</v>
      </c>
      <c r="CH368" s="14">
        <f>+INDEX('Monthy Targets'!AD:AD,MATCH(FY2018_ALL_Targets!$B368,'Monthy Targets'!$B:$B,0))</f>
        <v>0</v>
      </c>
      <c r="CI368" s="14">
        <f>+INDEX('Monthy Targets'!AE:AE,MATCH(FY2018_ALL_Targets!$B368,'Monthy Targets'!$B:$B,0))</f>
        <v>0</v>
      </c>
      <c r="CJ368" s="14">
        <f>+INDEX('Monthy Targets'!AF:AF,MATCH(FY2018_ALL_Targets!$B368,'Monthy Targets'!$B:$B,0))</f>
        <v>0</v>
      </c>
      <c r="CK368" s="14">
        <f>+INDEX('Monthy Targets'!AG:AG,MATCH(FY2018_ALL_Targets!$B368,'Monthy Targets'!$B:$B,0))</f>
        <v>0</v>
      </c>
      <c r="CL368" s="14">
        <v>0.49</v>
      </c>
      <c r="CM368" s="14">
        <v>0.49</v>
      </c>
      <c r="CN368" s="14">
        <v>0.49</v>
      </c>
      <c r="CO368" s="14">
        <v>0.49</v>
      </c>
      <c r="DB368" s="14">
        <v>0.92</v>
      </c>
      <c r="DC368" s="14">
        <v>0.92</v>
      </c>
      <c r="DD368" s="14">
        <v>0.92</v>
      </c>
      <c r="DE368" s="14">
        <v>0.92</v>
      </c>
      <c r="DR368" s="14">
        <v>1.39</v>
      </c>
      <c r="DV368" s="12">
        <f t="shared" si="16"/>
        <v>0</v>
      </c>
      <c r="DW368" s="12">
        <f t="shared" si="17"/>
        <v>0</v>
      </c>
      <c r="DX368" s="12">
        <f t="shared" si="15"/>
        <v>0</v>
      </c>
    </row>
    <row r="369" spans="1:128" x14ac:dyDescent="0.25">
      <c r="A369" s="293">
        <v>5291</v>
      </c>
      <c r="B369" s="293">
        <v>675975</v>
      </c>
      <c r="C369" s="293">
        <v>1013853</v>
      </c>
      <c r="D369" s="14">
        <v>1821055542</v>
      </c>
      <c r="F369" s="27" t="s">
        <v>1277</v>
      </c>
      <c r="G369" s="12" t="s">
        <v>1071</v>
      </c>
      <c r="H369" s="27" t="s">
        <v>1388</v>
      </c>
      <c r="I369" s="12" t="s">
        <v>1072</v>
      </c>
      <c r="J369" s="13">
        <v>4.0322580645161298E-3</v>
      </c>
      <c r="K369" s="13">
        <v>2.8985507246376802E-2</v>
      </c>
      <c r="L369" s="13">
        <v>0</v>
      </c>
      <c r="M369" s="13">
        <v>0.19130434782608699</v>
      </c>
      <c r="N369" s="13">
        <v>3.3538610000000003E-2</v>
      </c>
      <c r="O369" s="13">
        <v>5.6668459999999997E-2</v>
      </c>
      <c r="P369" s="13">
        <v>5.2596600000000002E-3</v>
      </c>
      <c r="Q369" s="13">
        <v>0.16064707</v>
      </c>
      <c r="R369" s="13">
        <v>3.3538610000000003E-2</v>
      </c>
      <c r="S369" s="13">
        <v>5.6668459999999997E-2</v>
      </c>
      <c r="T369" s="13">
        <v>5.2596600000000002E-3</v>
      </c>
      <c r="U369" s="13">
        <v>0.18805217391304299</v>
      </c>
      <c r="V369" s="13">
        <v>3.3538610000000003E-2</v>
      </c>
      <c r="W369" s="13">
        <v>5.6668459999999997E-2</v>
      </c>
      <c r="X369" s="13">
        <v>5.2596600000000002E-3</v>
      </c>
      <c r="Y369" s="13">
        <v>0.18173913043478299</v>
      </c>
      <c r="Z369" s="13">
        <v>3.3538610000000003E-2</v>
      </c>
      <c r="AA369" s="13">
        <v>5.6668459999999997E-2</v>
      </c>
      <c r="AB369" s="13">
        <v>5.2596600000000002E-3</v>
      </c>
      <c r="AC369" s="13">
        <v>0.18479999999999999</v>
      </c>
      <c r="AD369" s="13">
        <v>3.3538610000000003E-2</v>
      </c>
      <c r="AE369" s="13">
        <v>5.6668459999999997E-2</v>
      </c>
      <c r="AF369" s="13">
        <v>5.2596600000000002E-3</v>
      </c>
      <c r="AG369" s="13">
        <v>0.17217391304347801</v>
      </c>
      <c r="AH369" s="13">
        <v>3.3538610000000003E-2</v>
      </c>
      <c r="AI369" s="13">
        <v>5.6668459999999997E-2</v>
      </c>
      <c r="AJ369" s="13">
        <v>5.2596600000000002E-3</v>
      </c>
      <c r="AK369" s="13">
        <v>0.18154782608695699</v>
      </c>
      <c r="AL369" s="13">
        <v>3.3538610000000003E-2</v>
      </c>
      <c r="AM369" s="13">
        <v>5.6668459999999997E-2</v>
      </c>
      <c r="AN369" s="13">
        <v>5.2596600000000002E-3</v>
      </c>
      <c r="AO369" s="13">
        <v>0.16260869565217401</v>
      </c>
      <c r="AP369" s="13">
        <v>3.3538610000000003E-2</v>
      </c>
      <c r="AQ369" s="13">
        <v>5.6668459999999997E-2</v>
      </c>
      <c r="AR369" s="13">
        <v>5.2596600000000002E-3</v>
      </c>
      <c r="AS369" s="13">
        <v>0.17791304347826101</v>
      </c>
      <c r="AT369" s="13">
        <v>3.3538610000000003E-2</v>
      </c>
      <c r="AU369" s="13">
        <v>5.6668459999999997E-2</v>
      </c>
      <c r="AV369" s="13">
        <v>5.2596600000000002E-3</v>
      </c>
      <c r="AW369" s="13">
        <v>0.16064707</v>
      </c>
      <c r="AX369" s="13">
        <v>1.4705882352941201E-2</v>
      </c>
      <c r="AY369" s="13">
        <v>1.5384615384615399E-2</v>
      </c>
      <c r="AZ369" s="13">
        <v>0</v>
      </c>
      <c r="BA369" s="13">
        <v>0.16666666666666699</v>
      </c>
      <c r="BB369" s="13"/>
      <c r="BC369" s="13"/>
      <c r="BD369" s="13"/>
      <c r="BE369" s="13"/>
      <c r="BF369" s="13"/>
      <c r="BG369" s="13"/>
      <c r="BH369" s="13"/>
      <c r="BI369" s="13"/>
      <c r="BJ369" s="13"/>
      <c r="BK369" s="13"/>
      <c r="BL369" s="13"/>
      <c r="BM369" s="13"/>
      <c r="BN369" s="13"/>
      <c r="BO369" s="13"/>
      <c r="BP369" s="13"/>
      <c r="BQ369" s="13"/>
      <c r="BR369" s="13"/>
      <c r="BS369" s="13"/>
      <c r="BT369" s="13"/>
      <c r="BU369" s="13"/>
      <c r="BV369" s="13"/>
      <c r="BW369" s="13"/>
      <c r="BX369" s="13"/>
      <c r="BY369" s="13"/>
      <c r="BZ369" s="14">
        <f>+INDEX('Monthy Targets'!V:V,MATCH(FY2018_ALL_Targets!$B369,'Monthy Targets'!$B:$B,0))</f>
        <v>13.84</v>
      </c>
      <c r="CA369" s="14">
        <f>+INDEX('Monthy Targets'!W:W,MATCH(FY2018_ALL_Targets!$B369,'Monthy Targets'!$B:$B,0))</f>
        <v>13.84</v>
      </c>
      <c r="CB369" s="14">
        <f>+INDEX('Monthy Targets'!X:X,MATCH(FY2018_ALL_Targets!$B369,'Monthy Targets'!$B:$B,0))</f>
        <v>13.84</v>
      </c>
      <c r="CC369" s="14">
        <f>+INDEX('Monthy Targets'!Y:Y,MATCH(FY2018_ALL_Targets!$B369,'Monthy Targets'!$B:$B,0))</f>
        <v>13.84</v>
      </c>
      <c r="CD369" s="14">
        <f>+INDEX('Monthy Targets'!Z:Z,MATCH(FY2018_ALL_Targets!$B369,'Monthy Targets'!$B:$B,0))</f>
        <v>13.84</v>
      </c>
      <c r="CE369" s="14">
        <f>+INDEX('Monthy Targets'!AA:AA,MATCH(FY2018_ALL_Targets!$B369,'Monthy Targets'!$B:$B,0))</f>
        <v>0</v>
      </c>
      <c r="CF369" s="14">
        <f>+INDEX('Monthy Targets'!AB:AB,MATCH(FY2018_ALL_Targets!$B369,'Monthy Targets'!$B:$B,0))</f>
        <v>0</v>
      </c>
      <c r="CG369" s="14">
        <f>+INDEX('Monthy Targets'!AC:AC,MATCH(FY2018_ALL_Targets!$B369,'Monthy Targets'!$B:$B,0))</f>
        <v>0</v>
      </c>
      <c r="CH369" s="14">
        <f>+INDEX('Monthy Targets'!AD:AD,MATCH(FY2018_ALL_Targets!$B369,'Monthy Targets'!$B:$B,0))</f>
        <v>0</v>
      </c>
      <c r="CI369" s="14">
        <f>+INDEX('Monthy Targets'!AE:AE,MATCH(FY2018_ALL_Targets!$B369,'Monthy Targets'!$B:$B,0))</f>
        <v>0</v>
      </c>
      <c r="CJ369" s="14">
        <f>+INDEX('Monthy Targets'!AF:AF,MATCH(FY2018_ALL_Targets!$B369,'Monthy Targets'!$B:$B,0))</f>
        <v>0</v>
      </c>
      <c r="CK369" s="14">
        <f>+INDEX('Monthy Targets'!AG:AG,MATCH(FY2018_ALL_Targets!$B369,'Monthy Targets'!$B:$B,0))</f>
        <v>0</v>
      </c>
      <c r="CL369" s="14">
        <v>0.92</v>
      </c>
      <c r="CM369" s="14">
        <v>0.92</v>
      </c>
      <c r="CN369" s="14">
        <v>0.92</v>
      </c>
      <c r="CO369" s="14">
        <v>0.92</v>
      </c>
      <c r="DB369" s="14">
        <v>1.71</v>
      </c>
      <c r="DC369" s="14">
        <v>1.71</v>
      </c>
      <c r="DD369" s="14">
        <v>1.71</v>
      </c>
      <c r="DE369" s="14">
        <v>1.71</v>
      </c>
      <c r="DR369" s="14">
        <v>2.6</v>
      </c>
      <c r="DV369" s="12">
        <f t="shared" si="16"/>
        <v>0</v>
      </c>
      <c r="DW369" s="12">
        <f t="shared" si="17"/>
        <v>0</v>
      </c>
      <c r="DX369" s="12">
        <f t="shared" si="15"/>
        <v>0</v>
      </c>
    </row>
    <row r="370" spans="1:128" x14ac:dyDescent="0.25">
      <c r="A370" s="293">
        <v>5125</v>
      </c>
      <c r="B370" s="293">
        <v>675976</v>
      </c>
      <c r="C370" s="293">
        <v>1021247</v>
      </c>
      <c r="D370" s="14">
        <v>1093069668</v>
      </c>
      <c r="F370" s="27" t="s">
        <v>1296</v>
      </c>
      <c r="G370" s="12" t="s">
        <v>336</v>
      </c>
      <c r="H370" s="27" t="s">
        <v>1295</v>
      </c>
      <c r="I370" s="12" t="s">
        <v>337</v>
      </c>
      <c r="J370" s="13">
        <v>4.7210300429184601E-2</v>
      </c>
      <c r="K370" s="13">
        <v>5.7377049180327898E-2</v>
      </c>
      <c r="L370" s="13">
        <v>0</v>
      </c>
      <c r="M370" s="13">
        <v>9.1703056768558999E-2</v>
      </c>
      <c r="N370" s="13">
        <v>3.3538610000000003E-2</v>
      </c>
      <c r="O370" s="13">
        <v>5.6668459999999997E-2</v>
      </c>
      <c r="P370" s="13">
        <v>5.2596600000000002E-3</v>
      </c>
      <c r="Q370" s="13">
        <v>0.16064707</v>
      </c>
      <c r="R370" s="13">
        <v>4.6407725321888402E-2</v>
      </c>
      <c r="S370" s="13">
        <v>5.6668459999999997E-2</v>
      </c>
      <c r="T370" s="13">
        <v>5.2596600000000002E-3</v>
      </c>
      <c r="U370" s="13">
        <v>0.16064707</v>
      </c>
      <c r="V370" s="13">
        <v>4.4849785407725301E-2</v>
      </c>
      <c r="W370" s="13">
        <v>5.6668459999999997E-2</v>
      </c>
      <c r="X370" s="13">
        <v>5.2596600000000002E-3</v>
      </c>
      <c r="Y370" s="13">
        <v>0.16064707</v>
      </c>
      <c r="Z370" s="13">
        <v>4.5605150214592299E-2</v>
      </c>
      <c r="AA370" s="13">
        <v>5.6668459999999997E-2</v>
      </c>
      <c r="AB370" s="13">
        <v>5.2596600000000002E-3</v>
      </c>
      <c r="AC370" s="13">
        <v>0.16064707</v>
      </c>
      <c r="AD370" s="13">
        <v>4.2489270386266098E-2</v>
      </c>
      <c r="AE370" s="13">
        <v>5.6668459999999997E-2</v>
      </c>
      <c r="AF370" s="13">
        <v>5.2596600000000002E-3</v>
      </c>
      <c r="AG370" s="13">
        <v>0.16064707</v>
      </c>
      <c r="AH370" s="13">
        <v>4.48025751072961E-2</v>
      </c>
      <c r="AI370" s="13">
        <v>5.6668459999999997E-2</v>
      </c>
      <c r="AJ370" s="13">
        <v>5.2596600000000002E-3</v>
      </c>
      <c r="AK370" s="13">
        <v>0.16064707</v>
      </c>
      <c r="AL370" s="13">
        <v>4.0128755364806902E-2</v>
      </c>
      <c r="AM370" s="13">
        <v>5.6668459999999997E-2</v>
      </c>
      <c r="AN370" s="13">
        <v>5.2596600000000002E-3</v>
      </c>
      <c r="AO370" s="13">
        <v>0.16064707</v>
      </c>
      <c r="AP370" s="13">
        <v>4.3905579399141602E-2</v>
      </c>
      <c r="AQ370" s="13">
        <v>5.6668459999999997E-2</v>
      </c>
      <c r="AR370" s="13">
        <v>5.2596600000000002E-3</v>
      </c>
      <c r="AS370" s="13">
        <v>0.16064707</v>
      </c>
      <c r="AT370" s="13">
        <v>3.7768240343347602E-2</v>
      </c>
      <c r="AU370" s="13">
        <v>5.6668459999999997E-2</v>
      </c>
      <c r="AV370" s="13">
        <v>5.2596600000000002E-3</v>
      </c>
      <c r="AW370" s="13">
        <v>0.16064707</v>
      </c>
      <c r="AX370" s="13">
        <v>8.3333333333333301E-2</v>
      </c>
      <c r="AY370" s="13">
        <v>6.6666666666666693E-2</v>
      </c>
      <c r="AZ370" s="13">
        <v>0</v>
      </c>
      <c r="BA370" s="13">
        <v>5.1724137931034503E-2</v>
      </c>
      <c r="BB370" s="13"/>
      <c r="BC370" s="13"/>
      <c r="BD370" s="13"/>
      <c r="BE370" s="13"/>
      <c r="BF370" s="13"/>
      <c r="BG370" s="13"/>
      <c r="BH370" s="13"/>
      <c r="BI370" s="13"/>
      <c r="BJ370" s="13"/>
      <c r="BK370" s="13"/>
      <c r="BL370" s="13"/>
      <c r="BM370" s="13"/>
      <c r="BN370" s="13"/>
      <c r="BO370" s="13"/>
      <c r="BP370" s="13"/>
      <c r="BQ370" s="13"/>
      <c r="BR370" s="13"/>
      <c r="BS370" s="13"/>
      <c r="BT370" s="13"/>
      <c r="BU370" s="13"/>
      <c r="BV370" s="13"/>
      <c r="BW370" s="13"/>
      <c r="BX370" s="13"/>
      <c r="BY370" s="13"/>
      <c r="BZ370" s="14">
        <f>+INDEX('Monthy Targets'!V:V,MATCH(FY2018_ALL_Targets!$B370,'Monthy Targets'!$B:$B,0))</f>
        <v>4.28</v>
      </c>
      <c r="CA370" s="14">
        <f>+INDEX('Monthy Targets'!W:W,MATCH(FY2018_ALL_Targets!$B370,'Monthy Targets'!$B:$B,0))</f>
        <v>4.28</v>
      </c>
      <c r="CB370" s="14">
        <f>+INDEX('Monthy Targets'!X:X,MATCH(FY2018_ALL_Targets!$B370,'Monthy Targets'!$B:$B,0))</f>
        <v>4.28</v>
      </c>
      <c r="CC370" s="14">
        <f>+INDEX('Monthy Targets'!Y:Y,MATCH(FY2018_ALL_Targets!$B370,'Monthy Targets'!$B:$B,0))</f>
        <v>4.28</v>
      </c>
      <c r="CD370" s="14">
        <f>+INDEX('Monthy Targets'!Z:Z,MATCH(FY2018_ALL_Targets!$B370,'Monthy Targets'!$B:$B,0))</f>
        <v>4.28</v>
      </c>
      <c r="CE370" s="14">
        <f>+INDEX('Monthy Targets'!AA:AA,MATCH(FY2018_ALL_Targets!$B370,'Monthy Targets'!$B:$B,0))</f>
        <v>0</v>
      </c>
      <c r="CF370" s="14">
        <f>+INDEX('Monthy Targets'!AB:AB,MATCH(FY2018_ALL_Targets!$B370,'Monthy Targets'!$B:$B,0))</f>
        <v>0</v>
      </c>
      <c r="CG370" s="14">
        <f>+INDEX('Monthy Targets'!AC:AC,MATCH(FY2018_ALL_Targets!$B370,'Monthy Targets'!$B:$B,0))</f>
        <v>0</v>
      </c>
      <c r="CH370" s="14">
        <f>+INDEX('Monthy Targets'!AD:AD,MATCH(FY2018_ALL_Targets!$B370,'Monthy Targets'!$B:$B,0))</f>
        <v>0</v>
      </c>
      <c r="CI370" s="14">
        <f>+INDEX('Monthy Targets'!AE:AE,MATCH(FY2018_ALL_Targets!$B370,'Monthy Targets'!$B:$B,0))</f>
        <v>0</v>
      </c>
      <c r="CJ370" s="14">
        <f>+INDEX('Monthy Targets'!AF:AF,MATCH(FY2018_ALL_Targets!$B370,'Monthy Targets'!$B:$B,0))</f>
        <v>0</v>
      </c>
      <c r="CK370" s="14">
        <f>+INDEX('Monthy Targets'!AG:AG,MATCH(FY2018_ALL_Targets!$B370,'Monthy Targets'!$B:$B,0))</f>
        <v>0</v>
      </c>
      <c r="CL370" s="14">
        <v>0</v>
      </c>
      <c r="CM370" s="14">
        <v>0</v>
      </c>
      <c r="CN370" s="14">
        <v>0.28999999999999998</v>
      </c>
      <c r="CO370" s="14">
        <v>0.28999999999999998</v>
      </c>
      <c r="DB370" s="14">
        <v>0</v>
      </c>
      <c r="DC370" s="14">
        <v>0</v>
      </c>
      <c r="DD370" s="14">
        <v>0.53</v>
      </c>
      <c r="DE370" s="14">
        <v>0.53</v>
      </c>
      <c r="DR370" s="14">
        <v>0.63</v>
      </c>
      <c r="DV370" s="12">
        <f t="shared" si="16"/>
        <v>0</v>
      </c>
      <c r="DW370" s="12">
        <f t="shared" si="17"/>
        <v>0</v>
      </c>
      <c r="DX370" s="12">
        <f t="shared" ref="DX370:DX433" si="18">COUNTIF(BV370:BY370,"Min Data")</f>
        <v>0</v>
      </c>
    </row>
    <row r="371" spans="1:128" x14ac:dyDescent="0.25">
      <c r="A371" s="293">
        <v>4982</v>
      </c>
      <c r="B371" s="293">
        <v>675985</v>
      </c>
      <c r="C371" s="293">
        <v>1027327</v>
      </c>
      <c r="D371" s="14">
        <v>1841664349</v>
      </c>
      <c r="F371" s="27" t="s">
        <v>1258</v>
      </c>
      <c r="G371" s="12" t="s">
        <v>3340</v>
      </c>
      <c r="H371" s="27" t="s">
        <v>3341</v>
      </c>
      <c r="I371" s="12" t="s">
        <v>888</v>
      </c>
      <c r="J371" s="13">
        <v>4.4817927170868299E-2</v>
      </c>
      <c r="K371" s="13">
        <v>8.7301587301587297E-2</v>
      </c>
      <c r="L371" s="13">
        <v>0</v>
      </c>
      <c r="M371" s="13">
        <v>0.27480916030534402</v>
      </c>
      <c r="N371" s="13">
        <v>3.3538610000000003E-2</v>
      </c>
      <c r="O371" s="13">
        <v>5.6668459999999997E-2</v>
      </c>
      <c r="P371" s="13">
        <v>5.2596600000000002E-3</v>
      </c>
      <c r="Q371" s="13">
        <v>0.16064707</v>
      </c>
      <c r="R371" s="13">
        <v>4.4056022408963599E-2</v>
      </c>
      <c r="S371" s="13">
        <v>8.5817460317460306E-2</v>
      </c>
      <c r="T371" s="13">
        <v>5.2596600000000002E-3</v>
      </c>
      <c r="U371" s="13">
        <v>0.27013740458015301</v>
      </c>
      <c r="V371" s="13">
        <v>4.2577030812324897E-2</v>
      </c>
      <c r="W371" s="13">
        <v>8.2936507936507906E-2</v>
      </c>
      <c r="X371" s="13">
        <v>5.2596600000000002E-3</v>
      </c>
      <c r="Y371" s="13">
        <v>0.261068702290076</v>
      </c>
      <c r="Z371" s="13">
        <v>4.3294117647058802E-2</v>
      </c>
      <c r="AA371" s="13">
        <v>8.4333333333333302E-2</v>
      </c>
      <c r="AB371" s="13">
        <v>5.2596600000000002E-3</v>
      </c>
      <c r="AC371" s="13">
        <v>0.26546564885496199</v>
      </c>
      <c r="AD371" s="13">
        <v>4.0336134453781501E-2</v>
      </c>
      <c r="AE371" s="13">
        <v>7.8571428571428598E-2</v>
      </c>
      <c r="AF371" s="13">
        <v>5.2596600000000002E-3</v>
      </c>
      <c r="AG371" s="13">
        <v>0.24732824427480901</v>
      </c>
      <c r="AH371" s="13">
        <v>4.2532212885154103E-2</v>
      </c>
      <c r="AI371" s="13">
        <v>8.2849206349206297E-2</v>
      </c>
      <c r="AJ371" s="13">
        <v>5.2596600000000002E-3</v>
      </c>
      <c r="AK371" s="13">
        <v>0.26079389312977103</v>
      </c>
      <c r="AL371" s="13">
        <v>3.8095238095238099E-2</v>
      </c>
      <c r="AM371" s="13">
        <v>7.4206349206349206E-2</v>
      </c>
      <c r="AN371" s="13">
        <v>5.2596600000000002E-3</v>
      </c>
      <c r="AO371" s="13">
        <v>0.23358778625954199</v>
      </c>
      <c r="AP371" s="13">
        <v>4.16806722689076E-2</v>
      </c>
      <c r="AQ371" s="13">
        <v>8.1190476190476202E-2</v>
      </c>
      <c r="AR371" s="13">
        <v>5.2596600000000002E-3</v>
      </c>
      <c r="AS371" s="13">
        <v>0.25557251908397</v>
      </c>
      <c r="AT371" s="13">
        <v>3.5854341736694703E-2</v>
      </c>
      <c r="AU371" s="13">
        <v>6.9841269841269801E-2</v>
      </c>
      <c r="AV371" s="13">
        <v>5.2596600000000002E-3</v>
      </c>
      <c r="AW371" s="13">
        <v>0.219847328244275</v>
      </c>
      <c r="AX371" s="13">
        <v>3.5714285714285698E-2</v>
      </c>
      <c r="AY371" s="13">
        <v>5.5555555555555601E-2</v>
      </c>
      <c r="AZ371" s="13">
        <v>0</v>
      </c>
      <c r="BA371" s="13">
        <v>0.206349206349206</v>
      </c>
      <c r="BB371" s="13"/>
      <c r="BC371" s="13"/>
      <c r="BD371" s="13"/>
      <c r="BE371" s="13"/>
      <c r="BF371" s="13"/>
      <c r="BG371" s="13"/>
      <c r="BH371" s="13"/>
      <c r="BI371" s="13"/>
      <c r="BJ371" s="13"/>
      <c r="BK371" s="13"/>
      <c r="BL371" s="13"/>
      <c r="BM371" s="13"/>
      <c r="BN371" s="13"/>
      <c r="BO371" s="13"/>
      <c r="BP371" s="13"/>
      <c r="BQ371" s="13"/>
      <c r="BR371" s="13"/>
      <c r="BS371" s="13"/>
      <c r="BT371" s="13"/>
      <c r="BU371" s="13"/>
      <c r="BV371" s="13"/>
      <c r="BW371" s="13"/>
      <c r="BX371" s="13"/>
      <c r="BY371" s="13"/>
      <c r="BZ371" s="14">
        <f>+INDEX('Monthy Targets'!V:V,MATCH(FY2018_ALL_Targets!$B371,'Monthy Targets'!$B:$B,0))</f>
        <v>12.6</v>
      </c>
      <c r="CA371" s="14">
        <f>+INDEX('Monthy Targets'!W:W,MATCH(FY2018_ALL_Targets!$B371,'Monthy Targets'!$B:$B,0))</f>
        <v>12.6</v>
      </c>
      <c r="CB371" s="14">
        <f>+INDEX('Monthy Targets'!X:X,MATCH(FY2018_ALL_Targets!$B371,'Monthy Targets'!$B:$B,0))</f>
        <v>12.6</v>
      </c>
      <c r="CC371" s="14">
        <f>+INDEX('Monthy Targets'!Y:Y,MATCH(FY2018_ALL_Targets!$B371,'Monthy Targets'!$B:$B,0))</f>
        <v>12.6</v>
      </c>
      <c r="CD371" s="14">
        <f>+INDEX('Monthy Targets'!Z:Z,MATCH(FY2018_ALL_Targets!$B371,'Monthy Targets'!$B:$B,0))</f>
        <v>12.6</v>
      </c>
      <c r="CE371" s="14">
        <f>+INDEX('Monthy Targets'!AA:AA,MATCH(FY2018_ALL_Targets!$B371,'Monthy Targets'!$B:$B,0))</f>
        <v>0</v>
      </c>
      <c r="CF371" s="14">
        <f>+INDEX('Monthy Targets'!AB:AB,MATCH(FY2018_ALL_Targets!$B371,'Monthy Targets'!$B:$B,0))</f>
        <v>0</v>
      </c>
      <c r="CG371" s="14">
        <f>+INDEX('Monthy Targets'!AC:AC,MATCH(FY2018_ALL_Targets!$B371,'Monthy Targets'!$B:$B,0))</f>
        <v>0</v>
      </c>
      <c r="CH371" s="14">
        <f>+INDEX('Monthy Targets'!AD:AD,MATCH(FY2018_ALL_Targets!$B371,'Monthy Targets'!$B:$B,0))</f>
        <v>0</v>
      </c>
      <c r="CI371" s="14">
        <f>+INDEX('Monthy Targets'!AE:AE,MATCH(FY2018_ALL_Targets!$B371,'Monthy Targets'!$B:$B,0))</f>
        <v>0</v>
      </c>
      <c r="CJ371" s="14">
        <f>+INDEX('Monthy Targets'!AF:AF,MATCH(FY2018_ALL_Targets!$B371,'Monthy Targets'!$B:$B,0))</f>
        <v>0</v>
      </c>
      <c r="CK371" s="14">
        <f>+INDEX('Monthy Targets'!AG:AG,MATCH(FY2018_ALL_Targets!$B371,'Monthy Targets'!$B:$B,0))</f>
        <v>0</v>
      </c>
      <c r="CL371" s="14">
        <v>0.84</v>
      </c>
      <c r="CM371" s="14">
        <v>0.84</v>
      </c>
      <c r="CN371" s="14">
        <v>0.84</v>
      </c>
      <c r="CO371" s="14">
        <v>0.84</v>
      </c>
      <c r="DB371" s="14">
        <v>1.56</v>
      </c>
      <c r="DC371" s="14">
        <v>1.56</v>
      </c>
      <c r="DD371" s="14">
        <v>1.56</v>
      </c>
      <c r="DE371" s="14">
        <v>1.56</v>
      </c>
      <c r="DR371" s="14">
        <v>2.37</v>
      </c>
      <c r="DV371" s="12">
        <f t="shared" si="16"/>
        <v>0</v>
      </c>
      <c r="DW371" s="12">
        <f t="shared" si="17"/>
        <v>0</v>
      </c>
      <c r="DX371" s="12">
        <f t="shared" si="18"/>
        <v>0</v>
      </c>
    </row>
    <row r="372" spans="1:128" x14ac:dyDescent="0.25">
      <c r="A372" s="293">
        <v>101489</v>
      </c>
      <c r="B372" s="293">
        <v>675986</v>
      </c>
      <c r="C372" s="293">
        <v>1020137</v>
      </c>
      <c r="D372" s="14">
        <v>1790767002</v>
      </c>
      <c r="F372" s="27" t="s">
        <v>1279</v>
      </c>
      <c r="G372" s="12" t="s">
        <v>388</v>
      </c>
      <c r="H372" s="27" t="s">
        <v>1433</v>
      </c>
      <c r="I372" s="12" t="s">
        <v>389</v>
      </c>
      <c r="J372" s="13">
        <v>3.9344262295081998E-2</v>
      </c>
      <c r="K372" s="13">
        <v>6.6326530612244902E-2</v>
      </c>
      <c r="L372" s="13">
        <v>0</v>
      </c>
      <c r="M372" s="13">
        <v>0.12547528517110301</v>
      </c>
      <c r="N372" s="13">
        <v>3.3538610000000003E-2</v>
      </c>
      <c r="O372" s="13">
        <v>5.6668459999999997E-2</v>
      </c>
      <c r="P372" s="13">
        <v>5.2596600000000002E-3</v>
      </c>
      <c r="Q372" s="13">
        <v>0.16064707</v>
      </c>
      <c r="R372" s="13">
        <v>3.86754098360656E-2</v>
      </c>
      <c r="S372" s="13">
        <v>6.5198979591836695E-2</v>
      </c>
      <c r="T372" s="13">
        <v>5.2596600000000002E-3</v>
      </c>
      <c r="U372" s="13">
        <v>0.16064707</v>
      </c>
      <c r="V372" s="13">
        <v>3.7377049180327901E-2</v>
      </c>
      <c r="W372" s="13">
        <v>6.3010204081632701E-2</v>
      </c>
      <c r="X372" s="13">
        <v>5.2596600000000002E-3</v>
      </c>
      <c r="Y372" s="13">
        <v>0.16064707</v>
      </c>
      <c r="Z372" s="13">
        <v>3.8006557377049201E-2</v>
      </c>
      <c r="AA372" s="13">
        <v>6.4071428571428599E-2</v>
      </c>
      <c r="AB372" s="13">
        <v>5.2596600000000002E-3</v>
      </c>
      <c r="AC372" s="13">
        <v>0.16064707</v>
      </c>
      <c r="AD372" s="13">
        <v>3.5409836065573803E-2</v>
      </c>
      <c r="AE372" s="13">
        <v>5.9693877551020402E-2</v>
      </c>
      <c r="AF372" s="13">
        <v>5.2596600000000002E-3</v>
      </c>
      <c r="AG372" s="13">
        <v>0.16064707</v>
      </c>
      <c r="AH372" s="13">
        <v>3.7337704918032802E-2</v>
      </c>
      <c r="AI372" s="13">
        <v>6.2943877551020405E-2</v>
      </c>
      <c r="AJ372" s="13">
        <v>5.2596600000000002E-3</v>
      </c>
      <c r="AK372" s="13">
        <v>0.16064707</v>
      </c>
      <c r="AL372" s="13">
        <v>3.3538610000000003E-2</v>
      </c>
      <c r="AM372" s="13">
        <v>5.6668459999999997E-2</v>
      </c>
      <c r="AN372" s="13">
        <v>5.2596600000000002E-3</v>
      </c>
      <c r="AO372" s="13">
        <v>0.16064707</v>
      </c>
      <c r="AP372" s="13">
        <v>3.6590163934426198E-2</v>
      </c>
      <c r="AQ372" s="13">
        <v>6.1683673469387801E-2</v>
      </c>
      <c r="AR372" s="13">
        <v>5.2596600000000002E-3</v>
      </c>
      <c r="AS372" s="13">
        <v>0.16064707</v>
      </c>
      <c r="AT372" s="13">
        <v>3.3538610000000003E-2</v>
      </c>
      <c r="AU372" s="13">
        <v>5.6668459999999997E-2</v>
      </c>
      <c r="AV372" s="13">
        <v>5.2596600000000002E-3</v>
      </c>
      <c r="AW372" s="13">
        <v>0.16064707</v>
      </c>
      <c r="AX372" s="13">
        <v>0</v>
      </c>
      <c r="AY372" s="13">
        <v>6.25E-2</v>
      </c>
      <c r="AZ372" s="13">
        <v>0</v>
      </c>
      <c r="BA372" s="13">
        <v>0.114754098360656</v>
      </c>
      <c r="BB372" s="13"/>
      <c r="BC372" s="13"/>
      <c r="BD372" s="13"/>
      <c r="BE372" s="13"/>
      <c r="BF372" s="13"/>
      <c r="BG372" s="13"/>
      <c r="BH372" s="13"/>
      <c r="BI372" s="13"/>
      <c r="BJ372" s="13"/>
      <c r="BK372" s="13"/>
      <c r="BL372" s="13"/>
      <c r="BM372" s="13"/>
      <c r="BN372" s="13"/>
      <c r="BO372" s="13"/>
      <c r="BP372" s="13"/>
      <c r="BQ372" s="13"/>
      <c r="BR372" s="13"/>
      <c r="BS372" s="13"/>
      <c r="BT372" s="13"/>
      <c r="BU372" s="13"/>
      <c r="BV372" s="13"/>
      <c r="BW372" s="13"/>
      <c r="BX372" s="13"/>
      <c r="BY372" s="13"/>
      <c r="BZ372" s="14">
        <f>+INDEX('Monthy Targets'!V:V,MATCH(FY2018_ALL_Targets!$B372,'Monthy Targets'!$B:$B,0))</f>
        <v>5</v>
      </c>
      <c r="CA372" s="14">
        <f>+INDEX('Monthy Targets'!W:W,MATCH(FY2018_ALL_Targets!$B372,'Monthy Targets'!$B:$B,0))</f>
        <v>5</v>
      </c>
      <c r="CB372" s="14">
        <f>+INDEX('Monthy Targets'!X:X,MATCH(FY2018_ALL_Targets!$B372,'Monthy Targets'!$B:$B,0))</f>
        <v>5</v>
      </c>
      <c r="CC372" s="14">
        <f>+INDEX('Monthy Targets'!Y:Y,MATCH(FY2018_ALL_Targets!$B372,'Monthy Targets'!$B:$B,0))</f>
        <v>5</v>
      </c>
      <c r="CD372" s="14">
        <f>+INDEX('Monthy Targets'!Z:Z,MATCH(FY2018_ALL_Targets!$B372,'Monthy Targets'!$B:$B,0))</f>
        <v>5</v>
      </c>
      <c r="CE372" s="14">
        <f>+INDEX('Monthy Targets'!AA:AA,MATCH(FY2018_ALL_Targets!$B372,'Monthy Targets'!$B:$B,0))</f>
        <v>0</v>
      </c>
      <c r="CF372" s="14">
        <f>+INDEX('Monthy Targets'!AB:AB,MATCH(FY2018_ALL_Targets!$B372,'Monthy Targets'!$B:$B,0))</f>
        <v>0</v>
      </c>
      <c r="CG372" s="14">
        <f>+INDEX('Monthy Targets'!AC:AC,MATCH(FY2018_ALL_Targets!$B372,'Monthy Targets'!$B:$B,0))</f>
        <v>0</v>
      </c>
      <c r="CH372" s="14">
        <f>+INDEX('Monthy Targets'!AD:AD,MATCH(FY2018_ALL_Targets!$B372,'Monthy Targets'!$B:$B,0))</f>
        <v>0</v>
      </c>
      <c r="CI372" s="14">
        <f>+INDEX('Monthy Targets'!AE:AE,MATCH(FY2018_ALL_Targets!$B372,'Monthy Targets'!$B:$B,0))</f>
        <v>0</v>
      </c>
      <c r="CJ372" s="14">
        <f>+INDEX('Monthy Targets'!AF:AF,MATCH(FY2018_ALL_Targets!$B372,'Monthy Targets'!$B:$B,0))</f>
        <v>0</v>
      </c>
      <c r="CK372" s="14">
        <f>+INDEX('Monthy Targets'!AG:AG,MATCH(FY2018_ALL_Targets!$B372,'Monthy Targets'!$B:$B,0))</f>
        <v>0</v>
      </c>
      <c r="CL372" s="14">
        <v>0.33</v>
      </c>
      <c r="CM372" s="14">
        <v>0.33</v>
      </c>
      <c r="CN372" s="14">
        <v>0.33</v>
      </c>
      <c r="CO372" s="14">
        <v>0.33</v>
      </c>
      <c r="DB372" s="14">
        <v>0.62</v>
      </c>
      <c r="DC372" s="14">
        <v>0.62</v>
      </c>
      <c r="DD372" s="14">
        <v>0.62</v>
      </c>
      <c r="DE372" s="14">
        <v>0.62</v>
      </c>
      <c r="DR372" s="14">
        <v>0.94</v>
      </c>
      <c r="DV372" s="12">
        <f t="shared" si="16"/>
        <v>0</v>
      </c>
      <c r="DW372" s="12">
        <f t="shared" si="17"/>
        <v>0</v>
      </c>
      <c r="DX372" s="12">
        <f t="shared" si="18"/>
        <v>0</v>
      </c>
    </row>
    <row r="373" spans="1:128" x14ac:dyDescent="0.25">
      <c r="A373" s="294">
        <v>100950</v>
      </c>
      <c r="B373" s="294">
        <v>675988</v>
      </c>
      <c r="C373" s="293">
        <v>1026627</v>
      </c>
      <c r="D373" s="14">
        <v>1780021915</v>
      </c>
      <c r="F373" s="214" t="s">
        <v>1293</v>
      </c>
      <c r="G373" s="12" t="s">
        <v>130</v>
      </c>
      <c r="H373" s="27" t="s">
        <v>1396</v>
      </c>
      <c r="I373" s="209" t="s">
        <v>131</v>
      </c>
      <c r="J373" s="13">
        <v>9.8360655737704902E-2</v>
      </c>
      <c r="K373" s="13">
        <v>0.115740740740741</v>
      </c>
      <c r="L373" s="13">
        <v>2.1857923497267801E-2</v>
      </c>
      <c r="M373" s="13">
        <v>0.34782608695652201</v>
      </c>
      <c r="N373" s="13">
        <v>3.3538610000000003E-2</v>
      </c>
      <c r="O373" s="13">
        <v>5.6668459999999997E-2</v>
      </c>
      <c r="P373" s="13">
        <v>5.2596600000000002E-3</v>
      </c>
      <c r="Q373" s="13">
        <v>0.16064707</v>
      </c>
      <c r="R373" s="13">
        <v>9.6688524590163902E-2</v>
      </c>
      <c r="S373" s="13">
        <v>0.113773148148148</v>
      </c>
      <c r="T373" s="13">
        <v>2.1486338797814201E-2</v>
      </c>
      <c r="U373" s="13">
        <v>0.34191304347826101</v>
      </c>
      <c r="V373" s="13">
        <v>9.3442622950819704E-2</v>
      </c>
      <c r="W373" s="13">
        <v>0.109953703703704</v>
      </c>
      <c r="X373" s="13">
        <v>2.07650273224044E-2</v>
      </c>
      <c r="Y373" s="13">
        <v>0.33043478260869602</v>
      </c>
      <c r="Z373" s="13">
        <v>9.5016393442622901E-2</v>
      </c>
      <c r="AA373" s="13">
        <v>0.111805555555556</v>
      </c>
      <c r="AB373" s="13">
        <v>2.1114754098360701E-2</v>
      </c>
      <c r="AC373" s="13">
        <v>0.33600000000000002</v>
      </c>
      <c r="AD373" s="13">
        <v>8.8524590163934394E-2</v>
      </c>
      <c r="AE373" s="13">
        <v>0.104166666666667</v>
      </c>
      <c r="AF373" s="13">
        <v>1.9672131147540999E-2</v>
      </c>
      <c r="AG373" s="13">
        <v>0.31304347826086998</v>
      </c>
      <c r="AH373" s="13">
        <v>9.3344262295081998E-2</v>
      </c>
      <c r="AI373" s="13">
        <v>0.109837962962963</v>
      </c>
      <c r="AJ373" s="13">
        <v>2.0743169398907101E-2</v>
      </c>
      <c r="AK373" s="13">
        <v>0.33008695652173897</v>
      </c>
      <c r="AL373" s="13">
        <v>8.3606557377049195E-2</v>
      </c>
      <c r="AM373" s="13">
        <v>9.8379629629629595E-2</v>
      </c>
      <c r="AN373" s="13">
        <v>1.8579234972677602E-2</v>
      </c>
      <c r="AO373" s="13">
        <v>0.29565217391304299</v>
      </c>
      <c r="AP373" s="13">
        <v>9.1475409836065599E-2</v>
      </c>
      <c r="AQ373" s="13">
        <v>0.10763888888888901</v>
      </c>
      <c r="AR373" s="13">
        <v>2.0327868852459002E-2</v>
      </c>
      <c r="AS373" s="13">
        <v>0.32347826086956499</v>
      </c>
      <c r="AT373" s="13">
        <v>7.86885245901639E-2</v>
      </c>
      <c r="AU373" s="13">
        <v>9.2592592592592601E-2</v>
      </c>
      <c r="AV373" s="13">
        <v>1.7486338797814201E-2</v>
      </c>
      <c r="AW373" s="13">
        <v>0.27826086956521701</v>
      </c>
      <c r="AX373" s="13">
        <v>0.123711340206186</v>
      </c>
      <c r="AY373" s="13">
        <v>0.12280701754386</v>
      </c>
      <c r="AZ373" s="13">
        <v>0</v>
      </c>
      <c r="BA373" s="13">
        <v>0.28888888888888897</v>
      </c>
      <c r="BB373" s="13"/>
      <c r="BC373" s="13"/>
      <c r="BD373" s="13"/>
      <c r="BE373" s="13"/>
      <c r="BF373" s="13"/>
      <c r="BG373" s="13"/>
      <c r="BH373" s="13"/>
      <c r="BI373" s="13"/>
      <c r="BJ373" s="13"/>
      <c r="BK373" s="13"/>
      <c r="BL373" s="13"/>
      <c r="BM373" s="13"/>
      <c r="BN373" s="13"/>
      <c r="BO373" s="13"/>
      <c r="BP373" s="13"/>
      <c r="BQ373" s="13"/>
      <c r="BR373" s="13"/>
      <c r="BS373" s="13"/>
      <c r="BT373" s="13"/>
      <c r="BU373" s="13"/>
      <c r="BV373" s="13"/>
      <c r="BW373" s="13"/>
      <c r="BX373" s="13"/>
      <c r="BY373" s="13"/>
      <c r="BZ373" s="14">
        <f>+INDEX('Monthy Targets'!V:V,MATCH(FY2018_ALL_Targets!$B373,'Monthy Targets'!$B:$B,0))</f>
        <v>6.14</v>
      </c>
      <c r="CA373" s="14">
        <f>+INDEX('Monthy Targets'!W:W,MATCH(FY2018_ALL_Targets!$B373,'Monthy Targets'!$B:$B,0))</f>
        <v>6.14</v>
      </c>
      <c r="CB373" s="14">
        <f>+INDEX('Monthy Targets'!X:X,MATCH(FY2018_ALL_Targets!$B373,'Monthy Targets'!$B:$B,0))</f>
        <v>6.14</v>
      </c>
      <c r="CC373" s="14">
        <f>+INDEX('Monthy Targets'!Y:Y,MATCH(FY2018_ALL_Targets!$B373,'Monthy Targets'!$B:$B,0))</f>
        <v>6.14</v>
      </c>
      <c r="CD373" s="14">
        <f>+INDEX('Monthy Targets'!Z:Z,MATCH(FY2018_ALL_Targets!$B373,'Monthy Targets'!$B:$B,0))</f>
        <v>6.14</v>
      </c>
      <c r="CE373" s="14">
        <f>+INDEX('Monthy Targets'!AA:AA,MATCH(FY2018_ALL_Targets!$B373,'Monthy Targets'!$B:$B,0))</f>
        <v>0</v>
      </c>
      <c r="CF373" s="14">
        <f>+INDEX('Monthy Targets'!AB:AB,MATCH(FY2018_ALL_Targets!$B373,'Monthy Targets'!$B:$B,0))</f>
        <v>0</v>
      </c>
      <c r="CG373" s="14">
        <f>+INDEX('Monthy Targets'!AC:AC,MATCH(FY2018_ALL_Targets!$B373,'Monthy Targets'!$B:$B,0))</f>
        <v>0</v>
      </c>
      <c r="CH373" s="14">
        <f>+INDEX('Monthy Targets'!AD:AD,MATCH(FY2018_ALL_Targets!$B373,'Monthy Targets'!$B:$B,0))</f>
        <v>0</v>
      </c>
      <c r="CI373" s="14">
        <f>+INDEX('Monthy Targets'!AE:AE,MATCH(FY2018_ALL_Targets!$B373,'Monthy Targets'!$B:$B,0))</f>
        <v>0</v>
      </c>
      <c r="CJ373" s="14">
        <f>+INDEX('Monthy Targets'!AF:AF,MATCH(FY2018_ALL_Targets!$B373,'Monthy Targets'!$B:$B,0))</f>
        <v>0</v>
      </c>
      <c r="CK373" s="14">
        <f>+INDEX('Monthy Targets'!AG:AG,MATCH(FY2018_ALL_Targets!$B373,'Monthy Targets'!$B:$B,0))</f>
        <v>0</v>
      </c>
      <c r="CL373" s="14">
        <v>0</v>
      </c>
      <c r="CM373" s="14">
        <v>0</v>
      </c>
      <c r="CN373" s="14">
        <v>0.41</v>
      </c>
      <c r="CO373" s="14">
        <v>0.41</v>
      </c>
      <c r="DB373" s="14">
        <v>0</v>
      </c>
      <c r="DC373" s="14">
        <v>0</v>
      </c>
      <c r="DD373" s="14">
        <v>0.76</v>
      </c>
      <c r="DE373" s="14">
        <v>0.76</v>
      </c>
      <c r="DR373" s="14">
        <v>0.9</v>
      </c>
      <c r="DV373" s="12">
        <f t="shared" si="16"/>
        <v>0</v>
      </c>
      <c r="DW373" s="12">
        <f t="shared" si="17"/>
        <v>0</v>
      </c>
      <c r="DX373" s="12">
        <f t="shared" si="18"/>
        <v>0</v>
      </c>
    </row>
    <row r="374" spans="1:128" x14ac:dyDescent="0.25">
      <c r="A374" s="293">
        <v>4248</v>
      </c>
      <c r="B374" s="293">
        <v>675989</v>
      </c>
      <c r="C374" s="293">
        <v>424804</v>
      </c>
      <c r="D374" s="14">
        <v>1760579536</v>
      </c>
      <c r="F374" s="27" t="s">
        <v>1258</v>
      </c>
      <c r="G374" s="12" t="s">
        <v>608</v>
      </c>
      <c r="H374" s="27" t="s">
        <v>1445</v>
      </c>
      <c r="I374" s="12" t="s">
        <v>609</v>
      </c>
      <c r="J374" s="13">
        <v>4.6242774566474E-2</v>
      </c>
      <c r="K374" s="13">
        <v>5.8823529411764698E-2</v>
      </c>
      <c r="L374" s="13">
        <v>0</v>
      </c>
      <c r="M374" s="13">
        <v>0.371428571428571</v>
      </c>
      <c r="N374" s="13">
        <v>3.3538610000000003E-2</v>
      </c>
      <c r="O374" s="13">
        <v>5.6668459999999997E-2</v>
      </c>
      <c r="P374" s="13">
        <v>5.2596600000000002E-3</v>
      </c>
      <c r="Q374" s="13">
        <v>0.16064707</v>
      </c>
      <c r="R374" s="13">
        <v>4.5456647398843898E-2</v>
      </c>
      <c r="S374" s="13">
        <v>5.7823529411764697E-2</v>
      </c>
      <c r="T374" s="13">
        <v>5.2596600000000002E-3</v>
      </c>
      <c r="U374" s="13">
        <v>0.365114285714286</v>
      </c>
      <c r="V374" s="13">
        <v>4.3930635838150302E-2</v>
      </c>
      <c r="W374" s="13">
        <v>5.6668459999999997E-2</v>
      </c>
      <c r="X374" s="13">
        <v>5.2596600000000002E-3</v>
      </c>
      <c r="Y374" s="13">
        <v>0.35285714285714298</v>
      </c>
      <c r="Z374" s="13">
        <v>4.46705202312139E-2</v>
      </c>
      <c r="AA374" s="13">
        <v>5.6823529411764703E-2</v>
      </c>
      <c r="AB374" s="13">
        <v>5.2596600000000002E-3</v>
      </c>
      <c r="AC374" s="13">
        <v>0.35880000000000001</v>
      </c>
      <c r="AD374" s="13">
        <v>4.1618497109826597E-2</v>
      </c>
      <c r="AE374" s="13">
        <v>5.6668459999999997E-2</v>
      </c>
      <c r="AF374" s="13">
        <v>5.2596600000000002E-3</v>
      </c>
      <c r="AG374" s="13">
        <v>0.33428571428571402</v>
      </c>
      <c r="AH374" s="13">
        <v>4.3884393063583799E-2</v>
      </c>
      <c r="AI374" s="13">
        <v>5.6668459999999997E-2</v>
      </c>
      <c r="AJ374" s="13">
        <v>5.2596600000000002E-3</v>
      </c>
      <c r="AK374" s="13">
        <v>0.35248571428571401</v>
      </c>
      <c r="AL374" s="13">
        <v>3.9306358381502898E-2</v>
      </c>
      <c r="AM374" s="13">
        <v>5.6668459999999997E-2</v>
      </c>
      <c r="AN374" s="13">
        <v>5.2596600000000002E-3</v>
      </c>
      <c r="AO374" s="13">
        <v>0.315714285714286</v>
      </c>
      <c r="AP374" s="13">
        <v>4.3005780346820802E-2</v>
      </c>
      <c r="AQ374" s="13">
        <v>5.6668459999999997E-2</v>
      </c>
      <c r="AR374" s="13">
        <v>5.2596600000000002E-3</v>
      </c>
      <c r="AS374" s="13">
        <v>0.34542857142857097</v>
      </c>
      <c r="AT374" s="13">
        <v>3.69942196531792E-2</v>
      </c>
      <c r="AU374" s="13">
        <v>5.6668459999999997E-2</v>
      </c>
      <c r="AV374" s="13">
        <v>5.2596600000000002E-3</v>
      </c>
      <c r="AW374" s="13">
        <v>0.29714285714285699</v>
      </c>
      <c r="AX374" s="13">
        <v>2.6315789473684199E-2</v>
      </c>
      <c r="AY374" s="13" t="s">
        <v>3345</v>
      </c>
      <c r="AZ374" s="13">
        <v>0</v>
      </c>
      <c r="BA374" s="13">
        <v>0.44</v>
      </c>
      <c r="BB374" s="13"/>
      <c r="BC374" s="13"/>
      <c r="BD374" s="13"/>
      <c r="BE374" s="13"/>
      <c r="BF374" s="13"/>
      <c r="BG374" s="13"/>
      <c r="BH374" s="13"/>
      <c r="BI374" s="13"/>
      <c r="BJ374" s="13"/>
      <c r="BK374" s="13"/>
      <c r="BL374" s="13"/>
      <c r="BM374" s="13"/>
      <c r="BN374" s="13"/>
      <c r="BO374" s="13"/>
      <c r="BP374" s="13"/>
      <c r="BQ374" s="13"/>
      <c r="BR374" s="13"/>
      <c r="BS374" s="13"/>
      <c r="BT374" s="13"/>
      <c r="BU374" s="13"/>
      <c r="BV374" s="13"/>
      <c r="BW374" s="13"/>
      <c r="BX374" s="13"/>
      <c r="BY374" s="13"/>
      <c r="BZ374" s="14">
        <f>+INDEX('Monthy Targets'!V:V,MATCH(FY2018_ALL_Targets!$B374,'Monthy Targets'!$B:$B,0))</f>
        <v>0</v>
      </c>
      <c r="CA374" s="14">
        <f>+INDEX('Monthy Targets'!W:W,MATCH(FY2018_ALL_Targets!$B374,'Monthy Targets'!$B:$B,0))</f>
        <v>0</v>
      </c>
      <c r="CB374" s="14">
        <f>+INDEX('Monthy Targets'!X:X,MATCH(FY2018_ALL_Targets!$B374,'Monthy Targets'!$B:$B,0))</f>
        <v>0</v>
      </c>
      <c r="CC374" s="14">
        <f>+INDEX('Monthy Targets'!Y:Y,MATCH(FY2018_ALL_Targets!$B374,'Monthy Targets'!$B:$B,0))</f>
        <v>0</v>
      </c>
      <c r="CD374" s="14">
        <f>+INDEX('Monthy Targets'!Z:Z,MATCH(FY2018_ALL_Targets!$B374,'Monthy Targets'!$B:$B,0))</f>
        <v>0</v>
      </c>
      <c r="CE374" s="14">
        <f>+INDEX('Monthy Targets'!AA:AA,MATCH(FY2018_ALL_Targets!$B374,'Monthy Targets'!$B:$B,0))</f>
        <v>0</v>
      </c>
      <c r="CF374" s="14">
        <f>+INDEX('Monthy Targets'!AB:AB,MATCH(FY2018_ALL_Targets!$B374,'Monthy Targets'!$B:$B,0))</f>
        <v>0</v>
      </c>
      <c r="CG374" s="14">
        <f>+INDEX('Monthy Targets'!AC:AC,MATCH(FY2018_ALL_Targets!$B374,'Monthy Targets'!$B:$B,0))</f>
        <v>0</v>
      </c>
      <c r="CH374" s="14">
        <f>+INDEX('Monthy Targets'!AD:AD,MATCH(FY2018_ALL_Targets!$B374,'Monthy Targets'!$B:$B,0))</f>
        <v>0</v>
      </c>
      <c r="CI374" s="14">
        <f>+INDEX('Monthy Targets'!AE:AE,MATCH(FY2018_ALL_Targets!$B374,'Monthy Targets'!$B:$B,0))</f>
        <v>0</v>
      </c>
      <c r="CJ374" s="14">
        <f>+INDEX('Monthy Targets'!AF:AF,MATCH(FY2018_ALL_Targets!$B374,'Monthy Targets'!$B:$B,0))</f>
        <v>0</v>
      </c>
      <c r="CK374" s="14">
        <f>+INDEX('Monthy Targets'!AG:AG,MATCH(FY2018_ALL_Targets!$B374,'Monthy Targets'!$B:$B,0))</f>
        <v>0</v>
      </c>
      <c r="CL374" s="14">
        <v>0.49</v>
      </c>
      <c r="CM374" s="14">
        <v>0.49</v>
      </c>
      <c r="CN374" s="14">
        <v>0.49</v>
      </c>
      <c r="CO374" s="14">
        <v>0</v>
      </c>
      <c r="DB374" s="14">
        <v>0.91</v>
      </c>
      <c r="DC374" s="14">
        <v>0.91</v>
      </c>
      <c r="DD374" s="14">
        <v>0.91</v>
      </c>
      <c r="DE374" s="14">
        <v>0</v>
      </c>
      <c r="DR374" s="14">
        <v>0.45</v>
      </c>
      <c r="DV374" s="12">
        <f t="shared" si="16"/>
        <v>0</v>
      </c>
      <c r="DW374" s="12">
        <f t="shared" si="17"/>
        <v>0</v>
      </c>
      <c r="DX374" s="12">
        <f t="shared" si="18"/>
        <v>0</v>
      </c>
    </row>
    <row r="375" spans="1:128" x14ac:dyDescent="0.25">
      <c r="A375" s="293">
        <v>101633</v>
      </c>
      <c r="B375" s="293">
        <v>675991</v>
      </c>
      <c r="C375" s="293">
        <v>1020139</v>
      </c>
      <c r="D375" s="14">
        <v>1528040839</v>
      </c>
      <c r="F375" s="27" t="s">
        <v>1279</v>
      </c>
      <c r="G375" s="12" t="s">
        <v>390</v>
      </c>
      <c r="H375" s="27" t="s">
        <v>1433</v>
      </c>
      <c r="I375" s="12" t="s">
        <v>391</v>
      </c>
      <c r="J375" s="13">
        <v>1.68350168350168E-2</v>
      </c>
      <c r="K375" s="13">
        <v>0.10267857142857099</v>
      </c>
      <c r="L375" s="13">
        <v>3.3670033670033699E-3</v>
      </c>
      <c r="M375" s="13">
        <v>0.16666666666666699</v>
      </c>
      <c r="N375" s="13">
        <v>3.3538610000000003E-2</v>
      </c>
      <c r="O375" s="13">
        <v>5.6668459999999997E-2</v>
      </c>
      <c r="P375" s="13">
        <v>5.2596600000000002E-3</v>
      </c>
      <c r="Q375" s="13">
        <v>0.16064707</v>
      </c>
      <c r="R375" s="13">
        <v>3.3538610000000003E-2</v>
      </c>
      <c r="S375" s="13">
        <v>0.100933035714286</v>
      </c>
      <c r="T375" s="13">
        <v>5.2596600000000002E-3</v>
      </c>
      <c r="U375" s="13">
        <v>0.163833333333333</v>
      </c>
      <c r="V375" s="13">
        <v>3.3538610000000003E-2</v>
      </c>
      <c r="W375" s="13">
        <v>9.7544642857142802E-2</v>
      </c>
      <c r="X375" s="13">
        <v>5.2596600000000002E-3</v>
      </c>
      <c r="Y375" s="13">
        <v>0.16064707</v>
      </c>
      <c r="Z375" s="13">
        <v>3.3538610000000003E-2</v>
      </c>
      <c r="AA375" s="13">
        <v>9.9187499999999998E-2</v>
      </c>
      <c r="AB375" s="13">
        <v>5.2596600000000002E-3</v>
      </c>
      <c r="AC375" s="13">
        <v>0.161</v>
      </c>
      <c r="AD375" s="13">
        <v>3.3538610000000003E-2</v>
      </c>
      <c r="AE375" s="13">
        <v>9.2410714285714304E-2</v>
      </c>
      <c r="AF375" s="13">
        <v>5.2596600000000002E-3</v>
      </c>
      <c r="AG375" s="13">
        <v>0.16064707</v>
      </c>
      <c r="AH375" s="13">
        <v>3.3538610000000003E-2</v>
      </c>
      <c r="AI375" s="13">
        <v>9.7441964285714305E-2</v>
      </c>
      <c r="AJ375" s="13">
        <v>5.2596600000000002E-3</v>
      </c>
      <c r="AK375" s="13">
        <v>0.16064707</v>
      </c>
      <c r="AL375" s="13">
        <v>3.3538610000000003E-2</v>
      </c>
      <c r="AM375" s="13">
        <v>8.7276785714285696E-2</v>
      </c>
      <c r="AN375" s="13">
        <v>5.2596600000000002E-3</v>
      </c>
      <c r="AO375" s="13">
        <v>0.16064707</v>
      </c>
      <c r="AP375" s="13">
        <v>3.3538610000000003E-2</v>
      </c>
      <c r="AQ375" s="13">
        <v>9.5491071428571397E-2</v>
      </c>
      <c r="AR375" s="13">
        <v>5.2596600000000002E-3</v>
      </c>
      <c r="AS375" s="13">
        <v>0.16064707</v>
      </c>
      <c r="AT375" s="13">
        <v>3.3538610000000003E-2</v>
      </c>
      <c r="AU375" s="13">
        <v>8.2142857142857101E-2</v>
      </c>
      <c r="AV375" s="13">
        <v>5.2596600000000002E-3</v>
      </c>
      <c r="AW375" s="13">
        <v>0.16064707</v>
      </c>
      <c r="AX375" s="13">
        <v>0</v>
      </c>
      <c r="AY375" s="13">
        <v>7.8431372549019607E-2</v>
      </c>
      <c r="AZ375" s="13">
        <v>0</v>
      </c>
      <c r="BA375" s="13">
        <v>2.5974025974026E-2</v>
      </c>
      <c r="BB375" s="13"/>
      <c r="BC375" s="13"/>
      <c r="BD375" s="13"/>
      <c r="BE375" s="13"/>
      <c r="BF375" s="13"/>
      <c r="BG375" s="13"/>
      <c r="BH375" s="13"/>
      <c r="BI375" s="13"/>
      <c r="BJ375" s="13"/>
      <c r="BK375" s="13"/>
      <c r="BL375" s="13"/>
      <c r="BM375" s="13"/>
      <c r="BN375" s="13"/>
      <c r="BO375" s="13"/>
      <c r="BP375" s="13"/>
      <c r="BQ375" s="13"/>
      <c r="BR375" s="13"/>
      <c r="BS375" s="13"/>
      <c r="BT375" s="13"/>
      <c r="BU375" s="13"/>
      <c r="BV375" s="13"/>
      <c r="BW375" s="13"/>
      <c r="BX375" s="13"/>
      <c r="BY375" s="13"/>
      <c r="BZ375" s="14">
        <f>+INDEX('Monthy Targets'!V:V,MATCH(FY2018_ALL_Targets!$B375,'Monthy Targets'!$B:$B,0))</f>
        <v>5.9</v>
      </c>
      <c r="CA375" s="14">
        <f>+INDEX('Monthy Targets'!W:W,MATCH(FY2018_ALL_Targets!$B375,'Monthy Targets'!$B:$B,0))</f>
        <v>5.9</v>
      </c>
      <c r="CB375" s="14">
        <f>+INDEX('Monthy Targets'!X:X,MATCH(FY2018_ALL_Targets!$B375,'Monthy Targets'!$B:$B,0))</f>
        <v>5.9</v>
      </c>
      <c r="CC375" s="14">
        <f>+INDEX('Monthy Targets'!Y:Y,MATCH(FY2018_ALL_Targets!$B375,'Monthy Targets'!$B:$B,0))</f>
        <v>5.9</v>
      </c>
      <c r="CD375" s="14">
        <f>+INDEX('Monthy Targets'!Z:Z,MATCH(FY2018_ALL_Targets!$B375,'Monthy Targets'!$B:$B,0))</f>
        <v>5.9</v>
      </c>
      <c r="CE375" s="14">
        <f>+INDEX('Monthy Targets'!AA:AA,MATCH(FY2018_ALL_Targets!$B375,'Monthy Targets'!$B:$B,0))</f>
        <v>0</v>
      </c>
      <c r="CF375" s="14">
        <f>+INDEX('Monthy Targets'!AB:AB,MATCH(FY2018_ALL_Targets!$B375,'Monthy Targets'!$B:$B,0))</f>
        <v>0</v>
      </c>
      <c r="CG375" s="14">
        <f>+INDEX('Monthy Targets'!AC:AC,MATCH(FY2018_ALL_Targets!$B375,'Monthy Targets'!$B:$B,0))</f>
        <v>0</v>
      </c>
      <c r="CH375" s="14">
        <f>+INDEX('Monthy Targets'!AD:AD,MATCH(FY2018_ALL_Targets!$B375,'Monthy Targets'!$B:$B,0))</f>
        <v>0</v>
      </c>
      <c r="CI375" s="14">
        <f>+INDEX('Monthy Targets'!AE:AE,MATCH(FY2018_ALL_Targets!$B375,'Monthy Targets'!$B:$B,0))</f>
        <v>0</v>
      </c>
      <c r="CJ375" s="14">
        <f>+INDEX('Monthy Targets'!AF:AF,MATCH(FY2018_ALL_Targets!$B375,'Monthy Targets'!$B:$B,0))</f>
        <v>0</v>
      </c>
      <c r="CK375" s="14">
        <f>+INDEX('Monthy Targets'!AG:AG,MATCH(FY2018_ALL_Targets!$B375,'Monthy Targets'!$B:$B,0))</f>
        <v>0</v>
      </c>
      <c r="CL375" s="14">
        <v>0.39</v>
      </c>
      <c r="CM375" s="14">
        <v>0.39</v>
      </c>
      <c r="CN375" s="14">
        <v>0.39</v>
      </c>
      <c r="CO375" s="14">
        <v>0.39</v>
      </c>
      <c r="DB375" s="14">
        <v>0.73</v>
      </c>
      <c r="DC375" s="14">
        <v>0.73</v>
      </c>
      <c r="DD375" s="14">
        <v>0.73</v>
      </c>
      <c r="DE375" s="14">
        <v>0.73</v>
      </c>
      <c r="DR375" s="14">
        <v>1.1100000000000001</v>
      </c>
      <c r="DV375" s="12">
        <f t="shared" si="16"/>
        <v>0</v>
      </c>
      <c r="DW375" s="12">
        <f t="shared" si="17"/>
        <v>0</v>
      </c>
      <c r="DX375" s="12">
        <f t="shared" si="18"/>
        <v>0</v>
      </c>
    </row>
    <row r="376" spans="1:128" x14ac:dyDescent="0.25">
      <c r="A376" s="293">
        <v>5390</v>
      </c>
      <c r="B376" s="293">
        <v>676005</v>
      </c>
      <c r="C376" s="293">
        <v>1026952</v>
      </c>
      <c r="D376" s="14">
        <v>1770970543</v>
      </c>
      <c r="F376" s="27" t="s">
        <v>1296</v>
      </c>
      <c r="G376" s="12" t="s">
        <v>1137</v>
      </c>
      <c r="H376" s="27" t="s">
        <v>1369</v>
      </c>
      <c r="I376" s="12" t="s">
        <v>1138</v>
      </c>
      <c r="J376" s="13">
        <v>2.6578073089701001E-2</v>
      </c>
      <c r="K376" s="13">
        <v>3.2490974729241902E-2</v>
      </c>
      <c r="L376" s="13">
        <v>0</v>
      </c>
      <c r="M376" s="13">
        <v>9.7972972972972999E-2</v>
      </c>
      <c r="N376" s="13">
        <v>3.3538610000000003E-2</v>
      </c>
      <c r="O376" s="13">
        <v>5.6668459999999997E-2</v>
      </c>
      <c r="P376" s="13">
        <v>5.2596600000000002E-3</v>
      </c>
      <c r="Q376" s="13">
        <v>0.16064707</v>
      </c>
      <c r="R376" s="13">
        <v>3.3538610000000003E-2</v>
      </c>
      <c r="S376" s="13">
        <v>5.6668459999999997E-2</v>
      </c>
      <c r="T376" s="13">
        <v>5.2596600000000002E-3</v>
      </c>
      <c r="U376" s="13">
        <v>0.16064707</v>
      </c>
      <c r="V376" s="13">
        <v>3.3538610000000003E-2</v>
      </c>
      <c r="W376" s="13">
        <v>5.6668459999999997E-2</v>
      </c>
      <c r="X376" s="13">
        <v>5.2596600000000002E-3</v>
      </c>
      <c r="Y376" s="13">
        <v>0.16064707</v>
      </c>
      <c r="Z376" s="13">
        <v>3.3538610000000003E-2</v>
      </c>
      <c r="AA376" s="13">
        <v>5.6668459999999997E-2</v>
      </c>
      <c r="AB376" s="13">
        <v>5.2596600000000002E-3</v>
      </c>
      <c r="AC376" s="13">
        <v>0.16064707</v>
      </c>
      <c r="AD376" s="13">
        <v>3.3538610000000003E-2</v>
      </c>
      <c r="AE376" s="13">
        <v>5.6668459999999997E-2</v>
      </c>
      <c r="AF376" s="13">
        <v>5.2596600000000002E-3</v>
      </c>
      <c r="AG376" s="13">
        <v>0.16064707</v>
      </c>
      <c r="AH376" s="13">
        <v>3.3538610000000003E-2</v>
      </c>
      <c r="AI376" s="13">
        <v>5.6668459999999997E-2</v>
      </c>
      <c r="AJ376" s="13">
        <v>5.2596600000000002E-3</v>
      </c>
      <c r="AK376" s="13">
        <v>0.16064707</v>
      </c>
      <c r="AL376" s="13">
        <v>3.3538610000000003E-2</v>
      </c>
      <c r="AM376" s="13">
        <v>5.6668459999999997E-2</v>
      </c>
      <c r="AN376" s="13">
        <v>5.2596600000000002E-3</v>
      </c>
      <c r="AO376" s="13">
        <v>0.16064707</v>
      </c>
      <c r="AP376" s="13">
        <v>3.3538610000000003E-2</v>
      </c>
      <c r="AQ376" s="13">
        <v>5.6668459999999997E-2</v>
      </c>
      <c r="AR376" s="13">
        <v>5.2596600000000002E-3</v>
      </c>
      <c r="AS376" s="13">
        <v>0.16064707</v>
      </c>
      <c r="AT376" s="13">
        <v>3.3538610000000003E-2</v>
      </c>
      <c r="AU376" s="13">
        <v>5.6668459999999997E-2</v>
      </c>
      <c r="AV376" s="13">
        <v>5.2596600000000002E-3</v>
      </c>
      <c r="AW376" s="13">
        <v>0.16064707</v>
      </c>
      <c r="AX376" s="13">
        <v>0</v>
      </c>
      <c r="AY376" s="13">
        <v>3.7974683544303799E-2</v>
      </c>
      <c r="AZ376" s="13">
        <v>0</v>
      </c>
      <c r="BA376" s="13">
        <v>0.17499999999999999</v>
      </c>
      <c r="BB376" s="13"/>
      <c r="BC376" s="13"/>
      <c r="BD376" s="13"/>
      <c r="BE376" s="13"/>
      <c r="BF376" s="13"/>
      <c r="BG376" s="13"/>
      <c r="BH376" s="13"/>
      <c r="BI376" s="13"/>
      <c r="BJ376" s="13"/>
      <c r="BK376" s="13"/>
      <c r="BL376" s="13"/>
      <c r="BM376" s="13"/>
      <c r="BN376" s="13"/>
      <c r="BO376" s="13"/>
      <c r="BP376" s="13"/>
      <c r="BQ376" s="13"/>
      <c r="BR376" s="13"/>
      <c r="BS376" s="13"/>
      <c r="BT376" s="13"/>
      <c r="BU376" s="13"/>
      <c r="BV376" s="13"/>
      <c r="BW376" s="13"/>
      <c r="BX376" s="13"/>
      <c r="BY376" s="13"/>
      <c r="BZ376" s="14">
        <f>+INDEX('Monthy Targets'!V:V,MATCH(FY2018_ALL_Targets!$B376,'Monthy Targets'!$B:$B,0))</f>
        <v>3.59</v>
      </c>
      <c r="CA376" s="14">
        <f>+INDEX('Monthy Targets'!W:W,MATCH(FY2018_ALL_Targets!$B376,'Monthy Targets'!$B:$B,0))</f>
        <v>3.59</v>
      </c>
      <c r="CB376" s="14">
        <f>+INDEX('Monthy Targets'!X:X,MATCH(FY2018_ALL_Targets!$B376,'Monthy Targets'!$B:$B,0))</f>
        <v>3.59</v>
      </c>
      <c r="CC376" s="14">
        <f>+INDEX('Monthy Targets'!Y:Y,MATCH(FY2018_ALL_Targets!$B376,'Monthy Targets'!$B:$B,0))</f>
        <v>3.59</v>
      </c>
      <c r="CD376" s="14">
        <f>+INDEX('Monthy Targets'!Z:Z,MATCH(FY2018_ALL_Targets!$B376,'Monthy Targets'!$B:$B,0))</f>
        <v>3.59</v>
      </c>
      <c r="CE376" s="14">
        <f>+INDEX('Monthy Targets'!AA:AA,MATCH(FY2018_ALL_Targets!$B376,'Monthy Targets'!$B:$B,0))</f>
        <v>0</v>
      </c>
      <c r="CF376" s="14">
        <f>+INDEX('Monthy Targets'!AB:AB,MATCH(FY2018_ALL_Targets!$B376,'Monthy Targets'!$B:$B,0))</f>
        <v>0</v>
      </c>
      <c r="CG376" s="14">
        <f>+INDEX('Monthy Targets'!AC:AC,MATCH(FY2018_ALL_Targets!$B376,'Monthy Targets'!$B:$B,0))</f>
        <v>0</v>
      </c>
      <c r="CH376" s="14">
        <f>+INDEX('Monthy Targets'!AD:AD,MATCH(FY2018_ALL_Targets!$B376,'Monthy Targets'!$B:$B,0))</f>
        <v>0</v>
      </c>
      <c r="CI376" s="14">
        <f>+INDEX('Monthy Targets'!AE:AE,MATCH(FY2018_ALL_Targets!$B376,'Monthy Targets'!$B:$B,0))</f>
        <v>0</v>
      </c>
      <c r="CJ376" s="14">
        <f>+INDEX('Monthy Targets'!AF:AF,MATCH(FY2018_ALL_Targets!$B376,'Monthy Targets'!$B:$B,0))</f>
        <v>0</v>
      </c>
      <c r="CK376" s="14">
        <f>+INDEX('Monthy Targets'!AG:AG,MATCH(FY2018_ALL_Targets!$B376,'Monthy Targets'!$B:$B,0))</f>
        <v>0</v>
      </c>
      <c r="CL376" s="14">
        <v>0.24</v>
      </c>
      <c r="CM376" s="14">
        <v>0.24</v>
      </c>
      <c r="CN376" s="14">
        <v>0.24</v>
      </c>
      <c r="CO376" s="14">
        <v>0</v>
      </c>
      <c r="DB376" s="14">
        <v>0.44</v>
      </c>
      <c r="DC376" s="14">
        <v>0.44</v>
      </c>
      <c r="DD376" s="14">
        <v>0.44</v>
      </c>
      <c r="DE376" s="14">
        <v>0</v>
      </c>
      <c r="DR376" s="14">
        <v>0.6</v>
      </c>
      <c r="DV376" s="12">
        <f t="shared" si="16"/>
        <v>0</v>
      </c>
      <c r="DW376" s="12">
        <f t="shared" si="17"/>
        <v>0</v>
      </c>
      <c r="DX376" s="12">
        <f t="shared" si="18"/>
        <v>0</v>
      </c>
    </row>
    <row r="377" spans="1:128" x14ac:dyDescent="0.25">
      <c r="A377" s="293">
        <v>4348</v>
      </c>
      <c r="B377" s="293">
        <v>676010</v>
      </c>
      <c r="C377" s="293">
        <v>1026561</v>
      </c>
      <c r="D377" s="14">
        <v>1760720684</v>
      </c>
      <c r="F377" s="27" t="s">
        <v>1272</v>
      </c>
      <c r="G377" s="12" t="s">
        <v>202</v>
      </c>
      <c r="H377" s="27" t="s">
        <v>1420</v>
      </c>
      <c r="I377" s="12" t="s">
        <v>203</v>
      </c>
      <c r="J377" s="13">
        <v>6.8181818181818205E-2</v>
      </c>
      <c r="K377" s="13">
        <v>8.9622641509433998E-2</v>
      </c>
      <c r="L377" s="13">
        <v>0</v>
      </c>
      <c r="M377" s="13">
        <v>0.18531468531468501</v>
      </c>
      <c r="N377" s="13">
        <v>3.3538610000000003E-2</v>
      </c>
      <c r="O377" s="13">
        <v>5.6668459999999997E-2</v>
      </c>
      <c r="P377" s="13">
        <v>5.2596600000000002E-3</v>
      </c>
      <c r="Q377" s="13">
        <v>0.16064707</v>
      </c>
      <c r="R377" s="13">
        <v>6.7022727272727303E-2</v>
      </c>
      <c r="S377" s="13">
        <v>8.8099056603773596E-2</v>
      </c>
      <c r="T377" s="13">
        <v>5.2596600000000002E-3</v>
      </c>
      <c r="U377" s="13">
        <v>0.18216433566433601</v>
      </c>
      <c r="V377" s="13">
        <v>6.4772727272727301E-2</v>
      </c>
      <c r="W377" s="13">
        <v>8.5141509433962301E-2</v>
      </c>
      <c r="X377" s="13">
        <v>5.2596600000000002E-3</v>
      </c>
      <c r="Y377" s="13">
        <v>0.17604895104895099</v>
      </c>
      <c r="Z377" s="13">
        <v>6.5863636363636402E-2</v>
      </c>
      <c r="AA377" s="13">
        <v>8.6575471698113193E-2</v>
      </c>
      <c r="AB377" s="13">
        <v>5.2596600000000002E-3</v>
      </c>
      <c r="AC377" s="13">
        <v>0.17901398601398599</v>
      </c>
      <c r="AD377" s="13">
        <v>6.1363636363636398E-2</v>
      </c>
      <c r="AE377" s="13">
        <v>8.0660377358490604E-2</v>
      </c>
      <c r="AF377" s="13">
        <v>5.2596600000000002E-3</v>
      </c>
      <c r="AG377" s="13">
        <v>0.166783216783217</v>
      </c>
      <c r="AH377" s="13">
        <v>6.4704545454545404E-2</v>
      </c>
      <c r="AI377" s="13">
        <v>8.5051886792452805E-2</v>
      </c>
      <c r="AJ377" s="13">
        <v>5.2596600000000002E-3</v>
      </c>
      <c r="AK377" s="13">
        <v>0.175863636363636</v>
      </c>
      <c r="AL377" s="13">
        <v>5.7954545454545398E-2</v>
      </c>
      <c r="AM377" s="13">
        <v>7.6179245283018907E-2</v>
      </c>
      <c r="AN377" s="13">
        <v>5.2596600000000002E-3</v>
      </c>
      <c r="AO377" s="13">
        <v>0.16064707</v>
      </c>
      <c r="AP377" s="13">
        <v>6.3409090909090901E-2</v>
      </c>
      <c r="AQ377" s="13">
        <v>8.3349056603773605E-2</v>
      </c>
      <c r="AR377" s="13">
        <v>5.2596600000000002E-3</v>
      </c>
      <c r="AS377" s="13">
        <v>0.172342657342657</v>
      </c>
      <c r="AT377" s="13">
        <v>5.4545454545454501E-2</v>
      </c>
      <c r="AU377" s="13">
        <v>7.1698113207547196E-2</v>
      </c>
      <c r="AV377" s="13">
        <v>5.2596600000000002E-3</v>
      </c>
      <c r="AW377" s="13">
        <v>0.16064707</v>
      </c>
      <c r="AX377" s="13">
        <v>1.94174757281553E-2</v>
      </c>
      <c r="AY377" s="13">
        <v>2.9850746268656699E-2</v>
      </c>
      <c r="AZ377" s="13">
        <v>0</v>
      </c>
      <c r="BA377" s="13">
        <v>6.0975609756097601E-2</v>
      </c>
      <c r="BB377" s="13"/>
      <c r="BC377" s="13"/>
      <c r="BD377" s="13"/>
      <c r="BE377" s="13"/>
      <c r="BF377" s="13"/>
      <c r="BG377" s="13"/>
      <c r="BH377" s="13"/>
      <c r="BI377" s="13"/>
      <c r="BJ377" s="13"/>
      <c r="BK377" s="13"/>
      <c r="BL377" s="13"/>
      <c r="BM377" s="13"/>
      <c r="BN377" s="13"/>
      <c r="BO377" s="13"/>
      <c r="BP377" s="13"/>
      <c r="BQ377" s="13"/>
      <c r="BR377" s="13"/>
      <c r="BS377" s="13"/>
      <c r="BT377" s="13"/>
      <c r="BU377" s="13"/>
      <c r="BV377" s="13"/>
      <c r="BW377" s="13"/>
      <c r="BX377" s="13"/>
      <c r="BY377" s="13"/>
      <c r="BZ377" s="14">
        <f>+INDEX('Monthy Targets'!V:V,MATCH(FY2018_ALL_Targets!$B377,'Monthy Targets'!$B:$B,0))</f>
        <v>23.39</v>
      </c>
      <c r="CA377" s="14">
        <f>+INDEX('Monthy Targets'!W:W,MATCH(FY2018_ALL_Targets!$B377,'Monthy Targets'!$B:$B,0))</f>
        <v>23.39</v>
      </c>
      <c r="CB377" s="14">
        <f>+INDEX('Monthy Targets'!X:X,MATCH(FY2018_ALL_Targets!$B377,'Monthy Targets'!$B:$B,0))</f>
        <v>23.39</v>
      </c>
      <c r="CC377" s="14">
        <f>+INDEX('Monthy Targets'!Y:Y,MATCH(FY2018_ALL_Targets!$B377,'Monthy Targets'!$B:$B,0))</f>
        <v>23.39</v>
      </c>
      <c r="CD377" s="14">
        <f>+INDEX('Monthy Targets'!Z:Z,MATCH(FY2018_ALL_Targets!$B377,'Monthy Targets'!$B:$B,0))</f>
        <v>23.39</v>
      </c>
      <c r="CE377" s="14">
        <f>+INDEX('Monthy Targets'!AA:AA,MATCH(FY2018_ALL_Targets!$B377,'Monthy Targets'!$B:$B,0))</f>
        <v>0</v>
      </c>
      <c r="CF377" s="14">
        <f>+INDEX('Monthy Targets'!AB:AB,MATCH(FY2018_ALL_Targets!$B377,'Monthy Targets'!$B:$B,0))</f>
        <v>0</v>
      </c>
      <c r="CG377" s="14">
        <f>+INDEX('Monthy Targets'!AC:AC,MATCH(FY2018_ALL_Targets!$B377,'Monthy Targets'!$B:$B,0))</f>
        <v>0</v>
      </c>
      <c r="CH377" s="14">
        <f>+INDEX('Monthy Targets'!AD:AD,MATCH(FY2018_ALL_Targets!$B377,'Monthy Targets'!$B:$B,0))</f>
        <v>0</v>
      </c>
      <c r="CI377" s="14">
        <f>+INDEX('Monthy Targets'!AE:AE,MATCH(FY2018_ALL_Targets!$B377,'Monthy Targets'!$B:$B,0))</f>
        <v>0</v>
      </c>
      <c r="CJ377" s="14">
        <f>+INDEX('Monthy Targets'!AF:AF,MATCH(FY2018_ALL_Targets!$B377,'Monthy Targets'!$B:$B,0))</f>
        <v>0</v>
      </c>
      <c r="CK377" s="14">
        <f>+INDEX('Monthy Targets'!AG:AG,MATCH(FY2018_ALL_Targets!$B377,'Monthy Targets'!$B:$B,0))</f>
        <v>0</v>
      </c>
      <c r="CL377" s="14">
        <v>1.55</v>
      </c>
      <c r="CM377" s="14">
        <v>1.55</v>
      </c>
      <c r="CN377" s="14">
        <v>1.55</v>
      </c>
      <c r="CO377" s="14">
        <v>1.55</v>
      </c>
      <c r="DB377" s="14">
        <v>2.89</v>
      </c>
      <c r="DC377" s="14">
        <v>2.89</v>
      </c>
      <c r="DD377" s="14">
        <v>2.89</v>
      </c>
      <c r="DE377" s="14">
        <v>2.89</v>
      </c>
      <c r="DR377" s="14">
        <v>4.3899999999999997</v>
      </c>
      <c r="DV377" s="12">
        <f t="shared" si="16"/>
        <v>0</v>
      </c>
      <c r="DW377" s="12">
        <f t="shared" si="17"/>
        <v>0</v>
      </c>
      <c r="DX377" s="12">
        <f t="shared" si="18"/>
        <v>0</v>
      </c>
    </row>
    <row r="378" spans="1:128" x14ac:dyDescent="0.25">
      <c r="A378" s="293">
        <v>4882</v>
      </c>
      <c r="B378" s="293">
        <v>676024</v>
      </c>
      <c r="C378" s="293">
        <v>1025959</v>
      </c>
      <c r="D378" s="14">
        <v>1215347323</v>
      </c>
      <c r="F378" s="27" t="s">
        <v>1272</v>
      </c>
      <c r="G378" s="12" t="s">
        <v>855</v>
      </c>
      <c r="H378" s="27" t="s">
        <v>1283</v>
      </c>
      <c r="I378" s="12" t="s">
        <v>856</v>
      </c>
      <c r="J378" s="13">
        <v>3.5294117647058802E-2</v>
      </c>
      <c r="K378" s="13">
        <v>0</v>
      </c>
      <c r="L378" s="13">
        <v>0</v>
      </c>
      <c r="M378" s="13">
        <v>0.301369863013699</v>
      </c>
      <c r="N378" s="13">
        <v>3.3538610000000003E-2</v>
      </c>
      <c r="O378" s="13">
        <v>5.6668459999999997E-2</v>
      </c>
      <c r="P378" s="13">
        <v>5.2596600000000002E-3</v>
      </c>
      <c r="Q378" s="13">
        <v>0.16064707</v>
      </c>
      <c r="R378" s="13">
        <v>3.4694117647058799E-2</v>
      </c>
      <c r="S378" s="13">
        <v>5.6668459999999997E-2</v>
      </c>
      <c r="T378" s="13">
        <v>5.2596600000000002E-3</v>
      </c>
      <c r="U378" s="13">
        <v>0.29624657534246601</v>
      </c>
      <c r="V378" s="13">
        <v>3.3538610000000003E-2</v>
      </c>
      <c r="W378" s="13">
        <v>5.6668459999999997E-2</v>
      </c>
      <c r="X378" s="13">
        <v>5.2596600000000002E-3</v>
      </c>
      <c r="Y378" s="13">
        <v>0.28630136986301402</v>
      </c>
      <c r="Z378" s="13">
        <v>3.4094117647058803E-2</v>
      </c>
      <c r="AA378" s="13">
        <v>5.6668459999999997E-2</v>
      </c>
      <c r="AB378" s="13">
        <v>5.2596600000000002E-3</v>
      </c>
      <c r="AC378" s="13">
        <v>0.29112328767123302</v>
      </c>
      <c r="AD378" s="13">
        <v>3.3538610000000003E-2</v>
      </c>
      <c r="AE378" s="13">
        <v>5.6668459999999997E-2</v>
      </c>
      <c r="AF378" s="13">
        <v>5.2596600000000002E-3</v>
      </c>
      <c r="AG378" s="13">
        <v>0.27123287671232899</v>
      </c>
      <c r="AH378" s="13">
        <v>3.3538610000000003E-2</v>
      </c>
      <c r="AI378" s="13">
        <v>5.6668459999999997E-2</v>
      </c>
      <c r="AJ378" s="13">
        <v>5.2596600000000002E-3</v>
      </c>
      <c r="AK378" s="13">
        <v>0.28599999999999998</v>
      </c>
      <c r="AL378" s="13">
        <v>3.3538610000000003E-2</v>
      </c>
      <c r="AM378" s="13">
        <v>5.6668459999999997E-2</v>
      </c>
      <c r="AN378" s="13">
        <v>5.2596600000000002E-3</v>
      </c>
      <c r="AO378" s="13">
        <v>0.256164383561644</v>
      </c>
      <c r="AP378" s="13">
        <v>3.3538610000000003E-2</v>
      </c>
      <c r="AQ378" s="13">
        <v>5.6668459999999997E-2</v>
      </c>
      <c r="AR378" s="13">
        <v>5.2596600000000002E-3</v>
      </c>
      <c r="AS378" s="13">
        <v>0.28027397260274001</v>
      </c>
      <c r="AT378" s="13">
        <v>3.3538610000000003E-2</v>
      </c>
      <c r="AU378" s="13">
        <v>5.6668459999999997E-2</v>
      </c>
      <c r="AV378" s="13">
        <v>5.2596600000000002E-3</v>
      </c>
      <c r="AW378" s="13">
        <v>0.241095890410959</v>
      </c>
      <c r="AX378" s="13">
        <v>0</v>
      </c>
      <c r="AY378" s="13" t="s">
        <v>3345</v>
      </c>
      <c r="AZ378" s="13">
        <v>0</v>
      </c>
      <c r="BA378" s="13" t="s">
        <v>3345</v>
      </c>
      <c r="BB378" s="13"/>
      <c r="BC378" s="13"/>
      <c r="BD378" s="13"/>
      <c r="BE378" s="13"/>
      <c r="BF378" s="13"/>
      <c r="BG378" s="13"/>
      <c r="BH378" s="13"/>
      <c r="BI378" s="13"/>
      <c r="BJ378" s="13"/>
      <c r="BK378" s="13"/>
      <c r="BL378" s="13"/>
      <c r="BM378" s="13"/>
      <c r="BN378" s="13"/>
      <c r="BO378" s="13"/>
      <c r="BP378" s="13"/>
      <c r="BQ378" s="13"/>
      <c r="BR378" s="13"/>
      <c r="BS378" s="13"/>
      <c r="BT378" s="13"/>
      <c r="BU378" s="13"/>
      <c r="BV378" s="13"/>
      <c r="BW378" s="13"/>
      <c r="BX378" s="13"/>
      <c r="BY378" s="13"/>
      <c r="BZ378" s="14">
        <f>+INDEX('Monthy Targets'!V:V,MATCH(FY2018_ALL_Targets!$B378,'Monthy Targets'!$B:$B,0))</f>
        <v>3.7</v>
      </c>
      <c r="CA378" s="14">
        <f>+INDEX('Monthy Targets'!W:W,MATCH(FY2018_ALL_Targets!$B378,'Monthy Targets'!$B:$B,0))</f>
        <v>3.7</v>
      </c>
      <c r="CB378" s="14">
        <f>+INDEX('Monthy Targets'!X:X,MATCH(FY2018_ALL_Targets!$B378,'Monthy Targets'!$B:$B,0))</f>
        <v>3.7</v>
      </c>
      <c r="CC378" s="14">
        <f>+INDEX('Monthy Targets'!Y:Y,MATCH(FY2018_ALL_Targets!$B378,'Monthy Targets'!$B:$B,0))</f>
        <v>3.7</v>
      </c>
      <c r="CD378" s="14">
        <f>+INDEX('Monthy Targets'!Z:Z,MATCH(FY2018_ALL_Targets!$B378,'Monthy Targets'!$B:$B,0))</f>
        <v>3.7</v>
      </c>
      <c r="CE378" s="14">
        <f>+INDEX('Monthy Targets'!AA:AA,MATCH(FY2018_ALL_Targets!$B378,'Monthy Targets'!$B:$B,0))</f>
        <v>0</v>
      </c>
      <c r="CF378" s="14">
        <f>+INDEX('Monthy Targets'!AB:AB,MATCH(FY2018_ALL_Targets!$B378,'Monthy Targets'!$B:$B,0))</f>
        <v>0</v>
      </c>
      <c r="CG378" s="14">
        <f>+INDEX('Monthy Targets'!AC:AC,MATCH(FY2018_ALL_Targets!$B378,'Monthy Targets'!$B:$B,0))</f>
        <v>0</v>
      </c>
      <c r="CH378" s="14">
        <f>+INDEX('Monthy Targets'!AD:AD,MATCH(FY2018_ALL_Targets!$B378,'Monthy Targets'!$B:$B,0))</f>
        <v>0</v>
      </c>
      <c r="CI378" s="14">
        <f>+INDEX('Monthy Targets'!AE:AE,MATCH(FY2018_ALL_Targets!$B378,'Monthy Targets'!$B:$B,0))</f>
        <v>0</v>
      </c>
      <c r="CJ378" s="14">
        <f>+INDEX('Monthy Targets'!AF:AF,MATCH(FY2018_ALL_Targets!$B378,'Monthy Targets'!$B:$B,0))</f>
        <v>0</v>
      </c>
      <c r="CK378" s="14">
        <f>+INDEX('Monthy Targets'!AG:AG,MATCH(FY2018_ALL_Targets!$B378,'Monthy Targets'!$B:$B,0))</f>
        <v>0</v>
      </c>
      <c r="CL378" s="14">
        <v>0.25</v>
      </c>
      <c r="CM378" s="14">
        <v>0</v>
      </c>
      <c r="CN378" s="14">
        <v>0.25</v>
      </c>
      <c r="CO378" s="14">
        <v>0.25</v>
      </c>
      <c r="DB378" s="14">
        <v>0.46</v>
      </c>
      <c r="DC378" s="14">
        <v>0</v>
      </c>
      <c r="DD378" s="14">
        <v>0.46</v>
      </c>
      <c r="DE378" s="14">
        <v>0</v>
      </c>
      <c r="DR378" s="14">
        <v>0.56999999999999995</v>
      </c>
      <c r="DV378" s="12">
        <f t="shared" si="16"/>
        <v>0</v>
      </c>
      <c r="DW378" s="12">
        <f t="shared" si="17"/>
        <v>0</v>
      </c>
      <c r="DX378" s="12">
        <f t="shared" si="18"/>
        <v>0</v>
      </c>
    </row>
    <row r="379" spans="1:128" x14ac:dyDescent="0.25">
      <c r="A379" s="293">
        <v>4235</v>
      </c>
      <c r="B379" s="293">
        <v>676028</v>
      </c>
      <c r="C379" s="293">
        <v>1020268</v>
      </c>
      <c r="D379" s="14">
        <v>1841563038</v>
      </c>
      <c r="F379" s="27" t="s">
        <v>1272</v>
      </c>
      <c r="G379" s="12" t="s">
        <v>604</v>
      </c>
      <c r="H379" s="27" t="s">
        <v>1454</v>
      </c>
      <c r="I379" s="12" t="s">
        <v>605</v>
      </c>
      <c r="J379" s="13">
        <v>5.7142857142857099E-3</v>
      </c>
      <c r="K379" s="13">
        <v>0.118226600985222</v>
      </c>
      <c r="L379" s="13">
        <v>8.6206896551724102E-3</v>
      </c>
      <c r="M379" s="13">
        <v>0.163701067615658</v>
      </c>
      <c r="N379" s="13">
        <v>3.3538610000000003E-2</v>
      </c>
      <c r="O379" s="13">
        <v>5.6668459999999997E-2</v>
      </c>
      <c r="P379" s="13">
        <v>5.2596600000000002E-3</v>
      </c>
      <c r="Q379" s="13">
        <v>0.16064707</v>
      </c>
      <c r="R379" s="13">
        <v>3.3538610000000003E-2</v>
      </c>
      <c r="S379" s="13">
        <v>0.116216748768473</v>
      </c>
      <c r="T379" s="13">
        <v>8.4741379310344801E-3</v>
      </c>
      <c r="U379" s="13">
        <v>0.16091814946619201</v>
      </c>
      <c r="V379" s="13">
        <v>3.3538610000000003E-2</v>
      </c>
      <c r="W379" s="13">
        <v>0.112315270935961</v>
      </c>
      <c r="X379" s="13">
        <v>8.1896551724137904E-3</v>
      </c>
      <c r="Y379" s="13">
        <v>0.16064707</v>
      </c>
      <c r="Z379" s="13">
        <v>3.3538610000000003E-2</v>
      </c>
      <c r="AA379" s="13">
        <v>0.114206896551724</v>
      </c>
      <c r="AB379" s="13">
        <v>8.3275862068965499E-3</v>
      </c>
      <c r="AC379" s="13">
        <v>0.16064707</v>
      </c>
      <c r="AD379" s="13">
        <v>3.3538610000000003E-2</v>
      </c>
      <c r="AE379" s="13">
        <v>0.10640394088669999</v>
      </c>
      <c r="AF379" s="13">
        <v>7.7586206896551697E-3</v>
      </c>
      <c r="AG379" s="13">
        <v>0.16064707</v>
      </c>
      <c r="AH379" s="13">
        <v>3.3538610000000003E-2</v>
      </c>
      <c r="AI379" s="13">
        <v>0.112197044334975</v>
      </c>
      <c r="AJ379" s="13">
        <v>8.1810344827586198E-3</v>
      </c>
      <c r="AK379" s="13">
        <v>0.16064707</v>
      </c>
      <c r="AL379" s="13">
        <v>3.3538610000000003E-2</v>
      </c>
      <c r="AM379" s="13">
        <v>0.100492610837438</v>
      </c>
      <c r="AN379" s="13">
        <v>7.3275862068965499E-3</v>
      </c>
      <c r="AO379" s="13">
        <v>0.16064707</v>
      </c>
      <c r="AP379" s="13">
        <v>3.3538610000000003E-2</v>
      </c>
      <c r="AQ379" s="13">
        <v>0.10995073891625599</v>
      </c>
      <c r="AR379" s="13">
        <v>8.0172413793103397E-3</v>
      </c>
      <c r="AS379" s="13">
        <v>0.16064707</v>
      </c>
      <c r="AT379" s="13">
        <v>3.3538610000000003E-2</v>
      </c>
      <c r="AU379" s="13">
        <v>9.4581280788177305E-2</v>
      </c>
      <c r="AV379" s="13">
        <v>6.8965517241379301E-3</v>
      </c>
      <c r="AW379" s="13">
        <v>0.16064707</v>
      </c>
      <c r="AX379" s="13">
        <v>2.5974025974026E-2</v>
      </c>
      <c r="AY379" s="13">
        <v>6.7567567567567599E-2</v>
      </c>
      <c r="AZ379" s="13">
        <v>1.2987012987013E-2</v>
      </c>
      <c r="BA379" s="13">
        <v>0.186440677966102</v>
      </c>
      <c r="BB379" s="13"/>
      <c r="BC379" s="13"/>
      <c r="BD379" s="13"/>
      <c r="BE379" s="13"/>
      <c r="BF379" s="13"/>
      <c r="BG379" s="13"/>
      <c r="BH379" s="13"/>
      <c r="BI379" s="13"/>
      <c r="BJ379" s="13"/>
      <c r="BK379" s="13"/>
      <c r="BL379" s="13"/>
      <c r="BM379" s="13"/>
      <c r="BN379" s="13"/>
      <c r="BO379" s="13"/>
      <c r="BP379" s="13"/>
      <c r="BQ379" s="13"/>
      <c r="BR379" s="13"/>
      <c r="BS379" s="13"/>
      <c r="BT379" s="13"/>
      <c r="BU379" s="13"/>
      <c r="BV379" s="13"/>
      <c r="BW379" s="13"/>
      <c r="BX379" s="13"/>
      <c r="BY379" s="13"/>
      <c r="BZ379" s="14">
        <f>+INDEX('Monthy Targets'!V:V,MATCH(FY2018_ALL_Targets!$B379,'Monthy Targets'!$B:$B,0))</f>
        <v>0</v>
      </c>
      <c r="CA379" s="14">
        <f>+INDEX('Monthy Targets'!W:W,MATCH(FY2018_ALL_Targets!$B379,'Monthy Targets'!$B:$B,0))</f>
        <v>0</v>
      </c>
      <c r="CB379" s="14">
        <f>+INDEX('Monthy Targets'!X:X,MATCH(FY2018_ALL_Targets!$B379,'Monthy Targets'!$B:$B,0))</f>
        <v>0</v>
      </c>
      <c r="CC379" s="14">
        <f>+INDEX('Monthy Targets'!Y:Y,MATCH(FY2018_ALL_Targets!$B379,'Monthy Targets'!$B:$B,0))</f>
        <v>0</v>
      </c>
      <c r="CD379" s="14">
        <f>+INDEX('Monthy Targets'!Z:Z,MATCH(FY2018_ALL_Targets!$B379,'Monthy Targets'!$B:$B,0))</f>
        <v>0</v>
      </c>
      <c r="CE379" s="14">
        <f>+INDEX('Monthy Targets'!AA:AA,MATCH(FY2018_ALL_Targets!$B379,'Monthy Targets'!$B:$B,0))</f>
        <v>0</v>
      </c>
      <c r="CF379" s="14">
        <f>+INDEX('Monthy Targets'!AB:AB,MATCH(FY2018_ALL_Targets!$B379,'Monthy Targets'!$B:$B,0))</f>
        <v>0</v>
      </c>
      <c r="CG379" s="14">
        <f>+INDEX('Monthy Targets'!AC:AC,MATCH(FY2018_ALL_Targets!$B379,'Monthy Targets'!$B:$B,0))</f>
        <v>0</v>
      </c>
      <c r="CH379" s="14">
        <f>+INDEX('Monthy Targets'!AD:AD,MATCH(FY2018_ALL_Targets!$B379,'Monthy Targets'!$B:$B,0))</f>
        <v>0</v>
      </c>
      <c r="CI379" s="14">
        <f>+INDEX('Monthy Targets'!AE:AE,MATCH(FY2018_ALL_Targets!$B379,'Monthy Targets'!$B:$B,0))</f>
        <v>0</v>
      </c>
      <c r="CJ379" s="14">
        <f>+INDEX('Monthy Targets'!AF:AF,MATCH(FY2018_ALL_Targets!$B379,'Monthy Targets'!$B:$B,0))</f>
        <v>0</v>
      </c>
      <c r="CK379" s="14">
        <f>+INDEX('Monthy Targets'!AG:AG,MATCH(FY2018_ALL_Targets!$B379,'Monthy Targets'!$B:$B,0))</f>
        <v>0</v>
      </c>
      <c r="CL379" s="14">
        <v>2.46</v>
      </c>
      <c r="CM379" s="14">
        <v>2.46</v>
      </c>
      <c r="CN379" s="14">
        <v>0</v>
      </c>
      <c r="CO379" s="14">
        <v>0</v>
      </c>
      <c r="DB379" s="14">
        <v>4.5599999999999996</v>
      </c>
      <c r="DC379" s="14">
        <v>4.5599999999999996</v>
      </c>
      <c r="DD379" s="14">
        <v>0</v>
      </c>
      <c r="DE379" s="14">
        <v>0</v>
      </c>
      <c r="DR379" s="14">
        <v>1.5</v>
      </c>
      <c r="DV379" s="12">
        <f t="shared" si="16"/>
        <v>0</v>
      </c>
      <c r="DW379" s="12">
        <f t="shared" si="17"/>
        <v>0</v>
      </c>
      <c r="DX379" s="12">
        <f t="shared" si="18"/>
        <v>0</v>
      </c>
    </row>
    <row r="380" spans="1:128" x14ac:dyDescent="0.25">
      <c r="A380" s="293">
        <v>5041</v>
      </c>
      <c r="B380" s="293">
        <v>676029</v>
      </c>
      <c r="C380" s="293">
        <v>1027671</v>
      </c>
      <c r="D380" s="14">
        <v>1851752729</v>
      </c>
      <c r="F380" s="27" t="s">
        <v>1293</v>
      </c>
      <c r="G380" s="12" t="s">
        <v>924</v>
      </c>
      <c r="H380" s="27" t="s">
        <v>1355</v>
      </c>
      <c r="I380" s="12" t="s">
        <v>925</v>
      </c>
      <c r="J380" s="13">
        <v>4.6376811594202899E-2</v>
      </c>
      <c r="K380" s="13">
        <v>6.5217391304347797E-2</v>
      </c>
      <c r="L380" s="13">
        <v>0</v>
      </c>
      <c r="M380" s="13">
        <v>0.151785714285714</v>
      </c>
      <c r="N380" s="13">
        <v>3.3538610000000003E-2</v>
      </c>
      <c r="O380" s="13">
        <v>5.6668459999999997E-2</v>
      </c>
      <c r="P380" s="13">
        <v>5.2596600000000002E-3</v>
      </c>
      <c r="Q380" s="13">
        <v>0.16064707</v>
      </c>
      <c r="R380" s="13">
        <v>4.5588405797101397E-2</v>
      </c>
      <c r="S380" s="13">
        <v>6.4108695652173905E-2</v>
      </c>
      <c r="T380" s="13">
        <v>5.2596600000000002E-3</v>
      </c>
      <c r="U380" s="13">
        <v>0.16064707</v>
      </c>
      <c r="V380" s="13">
        <v>4.4057971014492797E-2</v>
      </c>
      <c r="W380" s="13">
        <v>6.1956521739130403E-2</v>
      </c>
      <c r="X380" s="13">
        <v>5.2596600000000002E-3</v>
      </c>
      <c r="Y380" s="13">
        <v>0.16064707</v>
      </c>
      <c r="Z380" s="13">
        <v>4.48E-2</v>
      </c>
      <c r="AA380" s="13">
        <v>6.3E-2</v>
      </c>
      <c r="AB380" s="13">
        <v>5.2596600000000002E-3</v>
      </c>
      <c r="AC380" s="13">
        <v>0.16064707</v>
      </c>
      <c r="AD380" s="13">
        <v>4.1739130434782598E-2</v>
      </c>
      <c r="AE380" s="13">
        <v>5.8695652173913003E-2</v>
      </c>
      <c r="AF380" s="13">
        <v>5.2596600000000002E-3</v>
      </c>
      <c r="AG380" s="13">
        <v>0.16064707</v>
      </c>
      <c r="AH380" s="13">
        <v>4.4011594202898498E-2</v>
      </c>
      <c r="AI380" s="13">
        <v>6.1891304347826102E-2</v>
      </c>
      <c r="AJ380" s="13">
        <v>5.2596600000000002E-3</v>
      </c>
      <c r="AK380" s="13">
        <v>0.16064707</v>
      </c>
      <c r="AL380" s="13">
        <v>3.9420289855072503E-2</v>
      </c>
      <c r="AM380" s="13">
        <v>5.6668459999999997E-2</v>
      </c>
      <c r="AN380" s="13">
        <v>5.2596600000000002E-3</v>
      </c>
      <c r="AO380" s="13">
        <v>0.16064707</v>
      </c>
      <c r="AP380" s="13">
        <v>4.3130434782608702E-2</v>
      </c>
      <c r="AQ380" s="13">
        <v>6.0652173913043499E-2</v>
      </c>
      <c r="AR380" s="13">
        <v>5.2596600000000002E-3</v>
      </c>
      <c r="AS380" s="13">
        <v>0.16064707</v>
      </c>
      <c r="AT380" s="13">
        <v>3.7101449275362297E-2</v>
      </c>
      <c r="AU380" s="13">
        <v>5.6668459999999997E-2</v>
      </c>
      <c r="AV380" s="13">
        <v>5.2596600000000002E-3</v>
      </c>
      <c r="AW380" s="13">
        <v>0.16064707</v>
      </c>
      <c r="AX380" s="13">
        <v>2.5641025641025599E-2</v>
      </c>
      <c r="AY380" s="13">
        <v>1.6666666666666701E-2</v>
      </c>
      <c r="AZ380" s="13">
        <v>0</v>
      </c>
      <c r="BA380" s="13">
        <v>0.15584415584415601</v>
      </c>
      <c r="BB380" s="13"/>
      <c r="BC380" s="13"/>
      <c r="BD380" s="13"/>
      <c r="BE380" s="13"/>
      <c r="BF380" s="13"/>
      <c r="BG380" s="13"/>
      <c r="BH380" s="13"/>
      <c r="BI380" s="13"/>
      <c r="BJ380" s="13"/>
      <c r="BK380" s="13"/>
      <c r="BL380" s="13"/>
      <c r="BM380" s="13"/>
      <c r="BN380" s="13"/>
      <c r="BO380" s="13"/>
      <c r="BP380" s="13"/>
      <c r="BQ380" s="13"/>
      <c r="BR380" s="13"/>
      <c r="BS380" s="13"/>
      <c r="BT380" s="13"/>
      <c r="BU380" s="13"/>
      <c r="BV380" s="13"/>
      <c r="BW380" s="13"/>
      <c r="BX380" s="13"/>
      <c r="BY380" s="13"/>
      <c r="BZ380" s="14">
        <f>+INDEX('Monthy Targets'!V:V,MATCH(FY2018_ALL_Targets!$B380,'Monthy Targets'!$B:$B,0))</f>
        <v>9.74</v>
      </c>
      <c r="CA380" s="14">
        <f>+INDEX('Monthy Targets'!W:W,MATCH(FY2018_ALL_Targets!$B380,'Monthy Targets'!$B:$B,0))</f>
        <v>9.74</v>
      </c>
      <c r="CB380" s="14">
        <f>+INDEX('Monthy Targets'!X:X,MATCH(FY2018_ALL_Targets!$B380,'Monthy Targets'!$B:$B,0))</f>
        <v>9.74</v>
      </c>
      <c r="CC380" s="14">
        <f>+INDEX('Monthy Targets'!Y:Y,MATCH(FY2018_ALL_Targets!$B380,'Monthy Targets'!$B:$B,0))</f>
        <v>9.74</v>
      </c>
      <c r="CD380" s="14">
        <f>+INDEX('Monthy Targets'!Z:Z,MATCH(FY2018_ALL_Targets!$B380,'Monthy Targets'!$B:$B,0))</f>
        <v>9.74</v>
      </c>
      <c r="CE380" s="14">
        <f>+INDEX('Monthy Targets'!AA:AA,MATCH(FY2018_ALL_Targets!$B380,'Monthy Targets'!$B:$B,0))</f>
        <v>0</v>
      </c>
      <c r="CF380" s="14">
        <f>+INDEX('Monthy Targets'!AB:AB,MATCH(FY2018_ALL_Targets!$B380,'Monthy Targets'!$B:$B,0))</f>
        <v>0</v>
      </c>
      <c r="CG380" s="14">
        <f>+INDEX('Monthy Targets'!AC:AC,MATCH(FY2018_ALL_Targets!$B380,'Monthy Targets'!$B:$B,0))</f>
        <v>0</v>
      </c>
      <c r="CH380" s="14">
        <f>+INDEX('Monthy Targets'!AD:AD,MATCH(FY2018_ALL_Targets!$B380,'Monthy Targets'!$B:$B,0))</f>
        <v>0</v>
      </c>
      <c r="CI380" s="14">
        <f>+INDEX('Monthy Targets'!AE:AE,MATCH(FY2018_ALL_Targets!$B380,'Monthy Targets'!$B:$B,0))</f>
        <v>0</v>
      </c>
      <c r="CJ380" s="14">
        <f>+INDEX('Monthy Targets'!AF:AF,MATCH(FY2018_ALL_Targets!$B380,'Monthy Targets'!$B:$B,0))</f>
        <v>0</v>
      </c>
      <c r="CK380" s="14">
        <f>+INDEX('Monthy Targets'!AG:AG,MATCH(FY2018_ALL_Targets!$B380,'Monthy Targets'!$B:$B,0))</f>
        <v>0</v>
      </c>
      <c r="CL380" s="14">
        <v>0.65</v>
      </c>
      <c r="CM380" s="14">
        <v>0.65</v>
      </c>
      <c r="CN380" s="14">
        <v>0.65</v>
      </c>
      <c r="CO380" s="14">
        <v>0.65</v>
      </c>
      <c r="DB380" s="14">
        <v>1.2</v>
      </c>
      <c r="DC380" s="14">
        <v>1.2</v>
      </c>
      <c r="DD380" s="14">
        <v>1.2</v>
      </c>
      <c r="DE380" s="14">
        <v>1.2</v>
      </c>
      <c r="DR380" s="14">
        <v>1.83</v>
      </c>
      <c r="DV380" s="12">
        <f t="shared" si="16"/>
        <v>0</v>
      </c>
      <c r="DW380" s="12">
        <f t="shared" si="17"/>
        <v>0</v>
      </c>
      <c r="DX380" s="12">
        <f t="shared" si="18"/>
        <v>0</v>
      </c>
    </row>
    <row r="381" spans="1:128" x14ac:dyDescent="0.25">
      <c r="A381" s="293">
        <v>4627</v>
      </c>
      <c r="B381" s="293">
        <v>676030</v>
      </c>
      <c r="C381" s="293">
        <v>1025771</v>
      </c>
      <c r="D381" s="14">
        <v>1902227747</v>
      </c>
      <c r="F381" s="27" t="s">
        <v>1274</v>
      </c>
      <c r="G381" s="12" t="s">
        <v>756</v>
      </c>
      <c r="H381" s="27" t="s">
        <v>1284</v>
      </c>
      <c r="I381" s="12" t="s">
        <v>757</v>
      </c>
      <c r="J381" s="13">
        <v>1.67597765363128E-2</v>
      </c>
      <c r="K381" s="13">
        <v>2.6315789473684199E-2</v>
      </c>
      <c r="L381" s="13">
        <v>1.11731843575419E-2</v>
      </c>
      <c r="M381" s="13">
        <v>0.125</v>
      </c>
      <c r="N381" s="13">
        <v>3.3538610000000003E-2</v>
      </c>
      <c r="O381" s="13">
        <v>5.6668459999999997E-2</v>
      </c>
      <c r="P381" s="13">
        <v>5.2596600000000002E-3</v>
      </c>
      <c r="Q381" s="13">
        <v>0.16064707</v>
      </c>
      <c r="R381" s="13">
        <v>3.3538610000000003E-2</v>
      </c>
      <c r="S381" s="13">
        <v>5.6668459999999997E-2</v>
      </c>
      <c r="T381" s="13">
        <v>1.0983240223463701E-2</v>
      </c>
      <c r="U381" s="13">
        <v>0.16064707</v>
      </c>
      <c r="V381" s="13">
        <v>3.3538610000000003E-2</v>
      </c>
      <c r="W381" s="13">
        <v>5.6668459999999997E-2</v>
      </c>
      <c r="X381" s="13">
        <v>1.06145251396648E-2</v>
      </c>
      <c r="Y381" s="13">
        <v>0.16064707</v>
      </c>
      <c r="Z381" s="13">
        <v>3.3538610000000003E-2</v>
      </c>
      <c r="AA381" s="13">
        <v>5.6668459999999997E-2</v>
      </c>
      <c r="AB381" s="13">
        <v>1.07932960893855E-2</v>
      </c>
      <c r="AC381" s="13">
        <v>0.16064707</v>
      </c>
      <c r="AD381" s="13">
        <v>3.3538610000000003E-2</v>
      </c>
      <c r="AE381" s="13">
        <v>5.6668459999999997E-2</v>
      </c>
      <c r="AF381" s="13">
        <v>1.0055865921787701E-2</v>
      </c>
      <c r="AG381" s="13">
        <v>0.16064707</v>
      </c>
      <c r="AH381" s="13">
        <v>3.3538610000000003E-2</v>
      </c>
      <c r="AI381" s="13">
        <v>5.6668459999999997E-2</v>
      </c>
      <c r="AJ381" s="13">
        <v>1.0603351955307301E-2</v>
      </c>
      <c r="AK381" s="13">
        <v>0.16064707</v>
      </c>
      <c r="AL381" s="13">
        <v>3.3538610000000003E-2</v>
      </c>
      <c r="AM381" s="13">
        <v>5.6668459999999997E-2</v>
      </c>
      <c r="AN381" s="13">
        <v>9.4972067039106097E-3</v>
      </c>
      <c r="AO381" s="13">
        <v>0.16064707</v>
      </c>
      <c r="AP381" s="13">
        <v>3.3538610000000003E-2</v>
      </c>
      <c r="AQ381" s="13">
        <v>5.6668459999999997E-2</v>
      </c>
      <c r="AR381" s="13">
        <v>1.0391061452514E-2</v>
      </c>
      <c r="AS381" s="13">
        <v>0.16064707</v>
      </c>
      <c r="AT381" s="13">
        <v>3.3538610000000003E-2</v>
      </c>
      <c r="AU381" s="13">
        <v>5.6668459999999997E-2</v>
      </c>
      <c r="AV381" s="13">
        <v>8.9385474860335205E-3</v>
      </c>
      <c r="AW381" s="13">
        <v>0.16064707</v>
      </c>
      <c r="AX381" s="13">
        <v>0.114285714285714</v>
      </c>
      <c r="AY381" s="13">
        <v>0</v>
      </c>
      <c r="AZ381" s="13">
        <v>0</v>
      </c>
      <c r="BA381" s="13">
        <v>0.125</v>
      </c>
      <c r="BB381" s="13"/>
      <c r="BC381" s="13"/>
      <c r="BD381" s="13"/>
      <c r="BE381" s="13"/>
      <c r="BF381" s="13"/>
      <c r="BG381" s="13"/>
      <c r="BH381" s="13"/>
      <c r="BI381" s="13"/>
      <c r="BJ381" s="13"/>
      <c r="BK381" s="13"/>
      <c r="BL381" s="13"/>
      <c r="BM381" s="13"/>
      <c r="BN381" s="13"/>
      <c r="BO381" s="13"/>
      <c r="BP381" s="13"/>
      <c r="BQ381" s="13"/>
      <c r="BR381" s="13"/>
      <c r="BS381" s="13"/>
      <c r="BT381" s="13"/>
      <c r="BU381" s="13"/>
      <c r="BV381" s="13"/>
      <c r="BW381" s="13"/>
      <c r="BX381" s="13"/>
      <c r="BY381" s="13"/>
      <c r="BZ381" s="14">
        <f>+INDEX('Monthy Targets'!V:V,MATCH(FY2018_ALL_Targets!$B381,'Monthy Targets'!$B:$B,0))</f>
        <v>4.3899999999999997</v>
      </c>
      <c r="CA381" s="14">
        <f>+INDEX('Monthy Targets'!W:W,MATCH(FY2018_ALL_Targets!$B381,'Monthy Targets'!$B:$B,0))</f>
        <v>4.3899999999999997</v>
      </c>
      <c r="CB381" s="14">
        <f>+INDEX('Monthy Targets'!X:X,MATCH(FY2018_ALL_Targets!$B381,'Monthy Targets'!$B:$B,0))</f>
        <v>4.3899999999999997</v>
      </c>
      <c r="CC381" s="14">
        <f>+INDEX('Monthy Targets'!Y:Y,MATCH(FY2018_ALL_Targets!$B381,'Monthy Targets'!$B:$B,0))</f>
        <v>4.3899999999999997</v>
      </c>
      <c r="CD381" s="14">
        <f>+INDEX('Monthy Targets'!Z:Z,MATCH(FY2018_ALL_Targets!$B381,'Monthy Targets'!$B:$B,0))</f>
        <v>4.3899999999999997</v>
      </c>
      <c r="CE381" s="14">
        <f>+INDEX('Monthy Targets'!AA:AA,MATCH(FY2018_ALL_Targets!$B381,'Monthy Targets'!$B:$B,0))</f>
        <v>0</v>
      </c>
      <c r="CF381" s="14">
        <f>+INDEX('Monthy Targets'!AB:AB,MATCH(FY2018_ALL_Targets!$B381,'Monthy Targets'!$B:$B,0))</f>
        <v>0</v>
      </c>
      <c r="CG381" s="14">
        <f>+INDEX('Monthy Targets'!AC:AC,MATCH(FY2018_ALL_Targets!$B381,'Monthy Targets'!$B:$B,0))</f>
        <v>0</v>
      </c>
      <c r="CH381" s="14">
        <f>+INDEX('Monthy Targets'!AD:AD,MATCH(FY2018_ALL_Targets!$B381,'Monthy Targets'!$B:$B,0))</f>
        <v>0</v>
      </c>
      <c r="CI381" s="14">
        <f>+INDEX('Monthy Targets'!AE:AE,MATCH(FY2018_ALL_Targets!$B381,'Monthy Targets'!$B:$B,0))</f>
        <v>0</v>
      </c>
      <c r="CJ381" s="14">
        <f>+INDEX('Monthy Targets'!AF:AF,MATCH(FY2018_ALL_Targets!$B381,'Monthy Targets'!$B:$B,0))</f>
        <v>0</v>
      </c>
      <c r="CK381" s="14">
        <f>+INDEX('Monthy Targets'!AG:AG,MATCH(FY2018_ALL_Targets!$B381,'Monthy Targets'!$B:$B,0))</f>
        <v>0</v>
      </c>
      <c r="CL381" s="14">
        <v>0</v>
      </c>
      <c r="CM381" s="14">
        <v>0.28999999999999998</v>
      </c>
      <c r="CN381" s="14">
        <v>0.28999999999999998</v>
      </c>
      <c r="CO381" s="14">
        <v>0.28999999999999998</v>
      </c>
      <c r="DB381" s="14">
        <v>0</v>
      </c>
      <c r="DC381" s="14">
        <v>0.54</v>
      </c>
      <c r="DD381" s="14">
        <v>0.54</v>
      </c>
      <c r="DE381" s="14">
        <v>0.54</v>
      </c>
      <c r="DR381" s="14">
        <v>0.73</v>
      </c>
      <c r="DV381" s="12">
        <f t="shared" si="16"/>
        <v>0</v>
      </c>
      <c r="DW381" s="12">
        <f t="shared" si="17"/>
        <v>0</v>
      </c>
      <c r="DX381" s="12">
        <f t="shared" si="18"/>
        <v>0</v>
      </c>
    </row>
    <row r="382" spans="1:128" x14ac:dyDescent="0.25">
      <c r="A382" s="293">
        <v>4744</v>
      </c>
      <c r="B382" s="293">
        <v>676034</v>
      </c>
      <c r="C382" s="293">
        <v>1026090</v>
      </c>
      <c r="D382" s="14">
        <v>1710395892</v>
      </c>
      <c r="F382" s="27" t="s">
        <v>1258</v>
      </c>
      <c r="G382" s="12" t="s">
        <v>802</v>
      </c>
      <c r="H382" s="27" t="s">
        <v>1373</v>
      </c>
      <c r="I382" s="12" t="s">
        <v>803</v>
      </c>
      <c r="J382" s="13">
        <v>3.4682080924855502E-2</v>
      </c>
      <c r="K382" s="13">
        <v>7.6190476190476197E-2</v>
      </c>
      <c r="L382" s="13">
        <v>0</v>
      </c>
      <c r="M382" s="13">
        <v>9.8159509202454004E-2</v>
      </c>
      <c r="N382" s="13">
        <v>3.3538610000000003E-2</v>
      </c>
      <c r="O382" s="13">
        <v>5.6668459999999997E-2</v>
      </c>
      <c r="P382" s="13">
        <v>5.2596600000000002E-3</v>
      </c>
      <c r="Q382" s="13">
        <v>0.16064707</v>
      </c>
      <c r="R382" s="13">
        <v>3.4092485549132898E-2</v>
      </c>
      <c r="S382" s="13">
        <v>7.4895238095238098E-2</v>
      </c>
      <c r="T382" s="13">
        <v>5.2596600000000002E-3</v>
      </c>
      <c r="U382" s="13">
        <v>0.16064707</v>
      </c>
      <c r="V382" s="13">
        <v>3.3538610000000003E-2</v>
      </c>
      <c r="W382" s="13">
        <v>7.2380952380952407E-2</v>
      </c>
      <c r="X382" s="13">
        <v>5.2596600000000002E-3</v>
      </c>
      <c r="Y382" s="13">
        <v>0.16064707</v>
      </c>
      <c r="Z382" s="13">
        <v>3.3538610000000003E-2</v>
      </c>
      <c r="AA382" s="13">
        <v>7.3599999999999999E-2</v>
      </c>
      <c r="AB382" s="13">
        <v>5.2596600000000002E-3</v>
      </c>
      <c r="AC382" s="13">
        <v>0.16064707</v>
      </c>
      <c r="AD382" s="13">
        <v>3.3538610000000003E-2</v>
      </c>
      <c r="AE382" s="13">
        <v>6.8571428571428603E-2</v>
      </c>
      <c r="AF382" s="13">
        <v>5.2596600000000002E-3</v>
      </c>
      <c r="AG382" s="13">
        <v>0.16064707</v>
      </c>
      <c r="AH382" s="13">
        <v>3.3538610000000003E-2</v>
      </c>
      <c r="AI382" s="13">
        <v>7.2304761904761899E-2</v>
      </c>
      <c r="AJ382" s="13">
        <v>5.2596600000000002E-3</v>
      </c>
      <c r="AK382" s="13">
        <v>0.16064707</v>
      </c>
      <c r="AL382" s="13">
        <v>3.3538610000000003E-2</v>
      </c>
      <c r="AM382" s="13">
        <v>6.4761904761904798E-2</v>
      </c>
      <c r="AN382" s="13">
        <v>5.2596600000000002E-3</v>
      </c>
      <c r="AO382" s="13">
        <v>0.16064707</v>
      </c>
      <c r="AP382" s="13">
        <v>3.3538610000000003E-2</v>
      </c>
      <c r="AQ382" s="13">
        <v>7.0857142857142896E-2</v>
      </c>
      <c r="AR382" s="13">
        <v>5.2596600000000002E-3</v>
      </c>
      <c r="AS382" s="13">
        <v>0.16064707</v>
      </c>
      <c r="AT382" s="13">
        <v>3.3538610000000003E-2</v>
      </c>
      <c r="AU382" s="13">
        <v>6.0952380952381001E-2</v>
      </c>
      <c r="AV382" s="13">
        <v>5.2596600000000002E-3</v>
      </c>
      <c r="AW382" s="13">
        <v>0.16064707</v>
      </c>
      <c r="AX382" s="13">
        <v>7.69230769230769E-2</v>
      </c>
      <c r="AY382" s="13">
        <v>4.7619047619047603E-2</v>
      </c>
      <c r="AZ382" s="13">
        <v>0</v>
      </c>
      <c r="BA382" s="13">
        <v>8.1081081081081099E-2</v>
      </c>
      <c r="BB382" s="13"/>
      <c r="BC382" s="13"/>
      <c r="BD382" s="13"/>
      <c r="BE382" s="13"/>
      <c r="BF382" s="13"/>
      <c r="BG382" s="13"/>
      <c r="BH382" s="13"/>
      <c r="BI382" s="13"/>
      <c r="BJ382" s="13"/>
      <c r="BK382" s="13"/>
      <c r="BL382" s="13"/>
      <c r="BM382" s="13"/>
      <c r="BN382" s="13"/>
      <c r="BO382" s="13"/>
      <c r="BP382" s="13"/>
      <c r="BQ382" s="13"/>
      <c r="BR382" s="13"/>
      <c r="BS382" s="13"/>
      <c r="BT382" s="13"/>
      <c r="BU382" s="13"/>
      <c r="BV382" s="13"/>
      <c r="BW382" s="13"/>
      <c r="BX382" s="13"/>
      <c r="BY382" s="13"/>
      <c r="BZ382" s="14">
        <f>+INDEX('Monthy Targets'!V:V,MATCH(FY2018_ALL_Targets!$B382,'Monthy Targets'!$B:$B,0))</f>
        <v>5.21</v>
      </c>
      <c r="CA382" s="14">
        <f>+INDEX('Monthy Targets'!W:W,MATCH(FY2018_ALL_Targets!$B382,'Monthy Targets'!$B:$B,0))</f>
        <v>5.21</v>
      </c>
      <c r="CB382" s="14">
        <f>+INDEX('Monthy Targets'!X:X,MATCH(FY2018_ALL_Targets!$B382,'Monthy Targets'!$B:$B,0))</f>
        <v>5.21</v>
      </c>
      <c r="CC382" s="14">
        <f>+INDEX('Monthy Targets'!Y:Y,MATCH(FY2018_ALL_Targets!$B382,'Monthy Targets'!$B:$B,0))</f>
        <v>5.21</v>
      </c>
      <c r="CD382" s="14">
        <f>+INDEX('Monthy Targets'!Z:Z,MATCH(FY2018_ALL_Targets!$B382,'Monthy Targets'!$B:$B,0))</f>
        <v>5.21</v>
      </c>
      <c r="CE382" s="14">
        <f>+INDEX('Monthy Targets'!AA:AA,MATCH(FY2018_ALL_Targets!$B382,'Monthy Targets'!$B:$B,0))</f>
        <v>0</v>
      </c>
      <c r="CF382" s="14">
        <f>+INDEX('Monthy Targets'!AB:AB,MATCH(FY2018_ALL_Targets!$B382,'Monthy Targets'!$B:$B,0))</f>
        <v>0</v>
      </c>
      <c r="CG382" s="14">
        <f>+INDEX('Monthy Targets'!AC:AC,MATCH(FY2018_ALL_Targets!$B382,'Monthy Targets'!$B:$B,0))</f>
        <v>0</v>
      </c>
      <c r="CH382" s="14">
        <f>+INDEX('Monthy Targets'!AD:AD,MATCH(FY2018_ALL_Targets!$B382,'Monthy Targets'!$B:$B,0))</f>
        <v>0</v>
      </c>
      <c r="CI382" s="14">
        <f>+INDEX('Monthy Targets'!AE:AE,MATCH(FY2018_ALL_Targets!$B382,'Monthy Targets'!$B:$B,0))</f>
        <v>0</v>
      </c>
      <c r="CJ382" s="14">
        <f>+INDEX('Monthy Targets'!AF:AF,MATCH(FY2018_ALL_Targets!$B382,'Monthy Targets'!$B:$B,0))</f>
        <v>0</v>
      </c>
      <c r="CK382" s="14">
        <f>+INDEX('Monthy Targets'!AG:AG,MATCH(FY2018_ALL_Targets!$B382,'Monthy Targets'!$B:$B,0))</f>
        <v>0</v>
      </c>
      <c r="CL382" s="14">
        <v>0</v>
      </c>
      <c r="CM382" s="14">
        <v>0.35</v>
      </c>
      <c r="CN382" s="14">
        <v>0.35</v>
      </c>
      <c r="CO382" s="14">
        <v>0.35</v>
      </c>
      <c r="DB382" s="14">
        <v>0</v>
      </c>
      <c r="DC382" s="14">
        <v>0.64</v>
      </c>
      <c r="DD382" s="14">
        <v>0.64</v>
      </c>
      <c r="DE382" s="14">
        <v>0.64</v>
      </c>
      <c r="DR382" s="14">
        <v>0.87</v>
      </c>
      <c r="DV382" s="12">
        <f t="shared" si="16"/>
        <v>0</v>
      </c>
      <c r="DW382" s="12">
        <f t="shared" si="17"/>
        <v>0</v>
      </c>
      <c r="DX382" s="12">
        <f t="shared" si="18"/>
        <v>0</v>
      </c>
    </row>
    <row r="383" spans="1:128" x14ac:dyDescent="0.25">
      <c r="A383" s="293">
        <v>102010</v>
      </c>
      <c r="B383" s="293">
        <v>676037</v>
      </c>
      <c r="C383" s="293">
        <v>1027638</v>
      </c>
      <c r="D383" s="14">
        <v>1790749067</v>
      </c>
      <c r="F383" s="27" t="s">
        <v>1408</v>
      </c>
      <c r="G383" s="12" t="s">
        <v>394</v>
      </c>
      <c r="H383" s="27" t="s">
        <v>1412</v>
      </c>
      <c r="I383" s="12" t="s">
        <v>395</v>
      </c>
      <c r="J383" s="13">
        <v>2.6315789473684201E-3</v>
      </c>
      <c r="K383" s="13">
        <v>0.10404624277456601</v>
      </c>
      <c r="L383" s="13">
        <v>1.05263157894737E-2</v>
      </c>
      <c r="M383" s="13">
        <v>0.12129380053908401</v>
      </c>
      <c r="N383" s="13">
        <v>3.3538610000000003E-2</v>
      </c>
      <c r="O383" s="13">
        <v>5.6668459999999997E-2</v>
      </c>
      <c r="P383" s="13">
        <v>5.2596600000000002E-3</v>
      </c>
      <c r="Q383" s="13">
        <v>0.16064707</v>
      </c>
      <c r="R383" s="13">
        <v>3.3538610000000003E-2</v>
      </c>
      <c r="S383" s="13">
        <v>0.102277456647399</v>
      </c>
      <c r="T383" s="13">
        <v>1.03473684210526E-2</v>
      </c>
      <c r="U383" s="13">
        <v>0.16064707</v>
      </c>
      <c r="V383" s="13">
        <v>3.3538610000000003E-2</v>
      </c>
      <c r="W383" s="13">
        <v>9.8843930635838101E-2</v>
      </c>
      <c r="X383" s="13">
        <v>0.01</v>
      </c>
      <c r="Y383" s="13">
        <v>0.16064707</v>
      </c>
      <c r="Z383" s="13">
        <v>3.3538610000000003E-2</v>
      </c>
      <c r="AA383" s="13">
        <v>0.10050867052023101</v>
      </c>
      <c r="AB383" s="13">
        <v>1.0168421052631599E-2</v>
      </c>
      <c r="AC383" s="13">
        <v>0.16064707</v>
      </c>
      <c r="AD383" s="13">
        <v>3.3538610000000003E-2</v>
      </c>
      <c r="AE383" s="13">
        <v>9.3641618497109794E-2</v>
      </c>
      <c r="AF383" s="13">
        <v>9.4736842105263199E-3</v>
      </c>
      <c r="AG383" s="13">
        <v>0.16064707</v>
      </c>
      <c r="AH383" s="13">
        <v>3.3538610000000003E-2</v>
      </c>
      <c r="AI383" s="13">
        <v>9.8739884393063596E-2</v>
      </c>
      <c r="AJ383" s="13">
        <v>9.9894736842105307E-3</v>
      </c>
      <c r="AK383" s="13">
        <v>0.16064707</v>
      </c>
      <c r="AL383" s="13">
        <v>3.3538610000000003E-2</v>
      </c>
      <c r="AM383" s="13">
        <v>8.84393063583815E-2</v>
      </c>
      <c r="AN383" s="13">
        <v>8.9473684210526292E-3</v>
      </c>
      <c r="AO383" s="13">
        <v>0.16064707</v>
      </c>
      <c r="AP383" s="13">
        <v>3.3538610000000003E-2</v>
      </c>
      <c r="AQ383" s="13">
        <v>9.67630057803468E-2</v>
      </c>
      <c r="AR383" s="13">
        <v>9.7894736842105302E-3</v>
      </c>
      <c r="AS383" s="13">
        <v>0.16064707</v>
      </c>
      <c r="AT383" s="13">
        <v>3.3538610000000003E-2</v>
      </c>
      <c r="AU383" s="13">
        <v>8.3236994219653193E-2</v>
      </c>
      <c r="AV383" s="13">
        <v>8.4210526315789506E-3</v>
      </c>
      <c r="AW383" s="13">
        <v>0.16064707</v>
      </c>
      <c r="AX383" s="13">
        <v>0</v>
      </c>
      <c r="AY383" s="13">
        <v>7.3170731707317097E-2</v>
      </c>
      <c r="AZ383" s="13">
        <v>1.0989010989011E-2</v>
      </c>
      <c r="BA383" s="13">
        <v>0.155555555555556</v>
      </c>
      <c r="BB383" s="13"/>
      <c r="BC383" s="13"/>
      <c r="BD383" s="13"/>
      <c r="BE383" s="13"/>
      <c r="BF383" s="13"/>
      <c r="BG383" s="13"/>
      <c r="BH383" s="13"/>
      <c r="BI383" s="13"/>
      <c r="BJ383" s="13"/>
      <c r="BK383" s="13"/>
      <c r="BL383" s="13"/>
      <c r="BM383" s="13"/>
      <c r="BN383" s="13"/>
      <c r="BO383" s="13"/>
      <c r="BP383" s="13"/>
      <c r="BQ383" s="13"/>
      <c r="BR383" s="13"/>
      <c r="BS383" s="13"/>
      <c r="BT383" s="13"/>
      <c r="BU383" s="13"/>
      <c r="BV383" s="13"/>
      <c r="BW383" s="13"/>
      <c r="BX383" s="13"/>
      <c r="BY383" s="13"/>
      <c r="BZ383" s="14">
        <f>+INDEX('Monthy Targets'!V:V,MATCH(FY2018_ALL_Targets!$B383,'Monthy Targets'!$B:$B,0))</f>
        <v>22.36</v>
      </c>
      <c r="CA383" s="14">
        <f>+INDEX('Monthy Targets'!W:W,MATCH(FY2018_ALL_Targets!$B383,'Monthy Targets'!$B:$B,0))</f>
        <v>22.36</v>
      </c>
      <c r="CB383" s="14">
        <f>+INDEX('Monthy Targets'!X:X,MATCH(FY2018_ALL_Targets!$B383,'Monthy Targets'!$B:$B,0))</f>
        <v>22.36</v>
      </c>
      <c r="CC383" s="14">
        <f>+INDEX('Monthy Targets'!Y:Y,MATCH(FY2018_ALL_Targets!$B383,'Monthy Targets'!$B:$B,0))</f>
        <v>22.36</v>
      </c>
      <c r="CD383" s="14">
        <f>+INDEX('Monthy Targets'!Z:Z,MATCH(FY2018_ALL_Targets!$B383,'Monthy Targets'!$B:$B,0))</f>
        <v>22.36</v>
      </c>
      <c r="CE383" s="14">
        <f>+INDEX('Monthy Targets'!AA:AA,MATCH(FY2018_ALL_Targets!$B383,'Monthy Targets'!$B:$B,0))</f>
        <v>0</v>
      </c>
      <c r="CF383" s="14">
        <f>+INDEX('Monthy Targets'!AB:AB,MATCH(FY2018_ALL_Targets!$B383,'Monthy Targets'!$B:$B,0))</f>
        <v>0</v>
      </c>
      <c r="CG383" s="14">
        <f>+INDEX('Monthy Targets'!AC:AC,MATCH(FY2018_ALL_Targets!$B383,'Monthy Targets'!$B:$B,0))</f>
        <v>0</v>
      </c>
      <c r="CH383" s="14">
        <f>+INDEX('Monthy Targets'!AD:AD,MATCH(FY2018_ALL_Targets!$B383,'Monthy Targets'!$B:$B,0))</f>
        <v>0</v>
      </c>
      <c r="CI383" s="14">
        <f>+INDEX('Monthy Targets'!AE:AE,MATCH(FY2018_ALL_Targets!$B383,'Monthy Targets'!$B:$B,0))</f>
        <v>0</v>
      </c>
      <c r="CJ383" s="14">
        <f>+INDEX('Monthy Targets'!AF:AF,MATCH(FY2018_ALL_Targets!$B383,'Monthy Targets'!$B:$B,0))</f>
        <v>0</v>
      </c>
      <c r="CK383" s="14">
        <f>+INDEX('Monthy Targets'!AG:AG,MATCH(FY2018_ALL_Targets!$B383,'Monthy Targets'!$B:$B,0))</f>
        <v>0</v>
      </c>
      <c r="CL383" s="14">
        <v>1.49</v>
      </c>
      <c r="CM383" s="14">
        <v>1.49</v>
      </c>
      <c r="CN383" s="14">
        <v>0</v>
      </c>
      <c r="CO383" s="14">
        <v>1.49</v>
      </c>
      <c r="DB383" s="14">
        <v>2.76</v>
      </c>
      <c r="DC383" s="14">
        <v>2.76</v>
      </c>
      <c r="DD383" s="14">
        <v>0</v>
      </c>
      <c r="DE383" s="14">
        <v>2.76</v>
      </c>
      <c r="DR383" s="14">
        <v>3.75</v>
      </c>
      <c r="DV383" s="12">
        <f t="shared" si="16"/>
        <v>0</v>
      </c>
      <c r="DW383" s="12">
        <f t="shared" si="17"/>
        <v>0</v>
      </c>
      <c r="DX383" s="12">
        <f t="shared" si="18"/>
        <v>0</v>
      </c>
    </row>
    <row r="384" spans="1:128" x14ac:dyDescent="0.25">
      <c r="A384" s="293">
        <v>5045</v>
      </c>
      <c r="B384" s="293">
        <v>676044</v>
      </c>
      <c r="C384" s="293">
        <v>1026523</v>
      </c>
      <c r="D384" s="14">
        <v>1144662990</v>
      </c>
      <c r="F384" s="27" t="s">
        <v>1297</v>
      </c>
      <c r="G384" s="12" t="s">
        <v>926</v>
      </c>
      <c r="H384" s="27" t="s">
        <v>1360</v>
      </c>
      <c r="I384" s="12" t="s">
        <v>927</v>
      </c>
      <c r="J384" s="13">
        <v>3.3613445378151301E-2</v>
      </c>
      <c r="K384" s="13">
        <v>0.124087591240876</v>
      </c>
      <c r="L384" s="13">
        <v>0</v>
      </c>
      <c r="M384" s="13">
        <v>0.29946524064171098</v>
      </c>
      <c r="N384" s="13">
        <v>3.3538610000000003E-2</v>
      </c>
      <c r="O384" s="13">
        <v>5.6668459999999997E-2</v>
      </c>
      <c r="P384" s="13">
        <v>5.2596600000000002E-3</v>
      </c>
      <c r="Q384" s="13">
        <v>0.16064707</v>
      </c>
      <c r="R384" s="13">
        <v>3.3538610000000003E-2</v>
      </c>
      <c r="S384" s="13">
        <v>0.121978102189781</v>
      </c>
      <c r="T384" s="13">
        <v>5.2596600000000002E-3</v>
      </c>
      <c r="U384" s="13">
        <v>0.294374331550802</v>
      </c>
      <c r="V384" s="13">
        <v>3.3538610000000003E-2</v>
      </c>
      <c r="W384" s="13">
        <v>0.11788321167883201</v>
      </c>
      <c r="X384" s="13">
        <v>5.2596600000000002E-3</v>
      </c>
      <c r="Y384" s="13">
        <v>0.284491978609626</v>
      </c>
      <c r="Z384" s="13">
        <v>3.3538610000000003E-2</v>
      </c>
      <c r="AA384" s="13">
        <v>0.11986861313868601</v>
      </c>
      <c r="AB384" s="13">
        <v>5.2596600000000002E-3</v>
      </c>
      <c r="AC384" s="13">
        <v>0.28928342245989302</v>
      </c>
      <c r="AD384" s="13">
        <v>3.3538610000000003E-2</v>
      </c>
      <c r="AE384" s="13">
        <v>0.111678832116788</v>
      </c>
      <c r="AF384" s="13">
        <v>5.2596600000000002E-3</v>
      </c>
      <c r="AG384" s="13">
        <v>0.26951871657754001</v>
      </c>
      <c r="AH384" s="13">
        <v>3.3538610000000003E-2</v>
      </c>
      <c r="AI384" s="13">
        <v>0.117759124087591</v>
      </c>
      <c r="AJ384" s="13">
        <v>5.2596600000000002E-3</v>
      </c>
      <c r="AK384" s="13">
        <v>0.28419251336898399</v>
      </c>
      <c r="AL384" s="13">
        <v>3.3538610000000003E-2</v>
      </c>
      <c r="AM384" s="13">
        <v>0.105474452554745</v>
      </c>
      <c r="AN384" s="13">
        <v>5.2596600000000002E-3</v>
      </c>
      <c r="AO384" s="13">
        <v>0.25454545454545502</v>
      </c>
      <c r="AP384" s="13">
        <v>3.3538610000000003E-2</v>
      </c>
      <c r="AQ384" s="13">
        <v>0.115401459854015</v>
      </c>
      <c r="AR384" s="13">
        <v>5.2596600000000002E-3</v>
      </c>
      <c r="AS384" s="13">
        <v>0.278502673796791</v>
      </c>
      <c r="AT384" s="13">
        <v>3.3538610000000003E-2</v>
      </c>
      <c r="AU384" s="13">
        <v>9.92700729927007E-2</v>
      </c>
      <c r="AV384" s="13">
        <v>5.2596600000000002E-3</v>
      </c>
      <c r="AW384" s="13">
        <v>0.239572192513369</v>
      </c>
      <c r="AX384" s="13">
        <v>3.125E-2</v>
      </c>
      <c r="AY384" s="13">
        <v>8.5714285714285701E-2</v>
      </c>
      <c r="AZ384" s="13">
        <v>0</v>
      </c>
      <c r="BA384" s="13">
        <v>0.21568627450980399</v>
      </c>
      <c r="BB384" s="13"/>
      <c r="BC384" s="13"/>
      <c r="BD384" s="13"/>
      <c r="BE384" s="13"/>
      <c r="BF384" s="13"/>
      <c r="BG384" s="13"/>
      <c r="BH384" s="13"/>
      <c r="BI384" s="13"/>
      <c r="BJ384" s="13"/>
      <c r="BK384" s="13"/>
      <c r="BL384" s="13"/>
      <c r="BM384" s="13"/>
      <c r="BN384" s="13"/>
      <c r="BO384" s="13"/>
      <c r="BP384" s="13"/>
      <c r="BQ384" s="13"/>
      <c r="BR384" s="13"/>
      <c r="BS384" s="13"/>
      <c r="BT384" s="13"/>
      <c r="BU384" s="13"/>
      <c r="BV384" s="13"/>
      <c r="BW384" s="13"/>
      <c r="BX384" s="13"/>
      <c r="BY384" s="13"/>
      <c r="BZ384" s="14">
        <f>+INDEX('Monthy Targets'!V:V,MATCH(FY2018_ALL_Targets!$B384,'Monthy Targets'!$B:$B,0))</f>
        <v>10.43</v>
      </c>
      <c r="CA384" s="14">
        <f>+INDEX('Monthy Targets'!W:W,MATCH(FY2018_ALL_Targets!$B384,'Monthy Targets'!$B:$B,0))</f>
        <v>10.43</v>
      </c>
      <c r="CB384" s="14">
        <f>+INDEX('Monthy Targets'!X:X,MATCH(FY2018_ALL_Targets!$B384,'Monthy Targets'!$B:$B,0))</f>
        <v>10.43</v>
      </c>
      <c r="CC384" s="14">
        <f>+INDEX('Monthy Targets'!Y:Y,MATCH(FY2018_ALL_Targets!$B384,'Monthy Targets'!$B:$B,0))</f>
        <v>10.43</v>
      </c>
      <c r="CD384" s="14">
        <f>+INDEX('Monthy Targets'!Z:Z,MATCH(FY2018_ALL_Targets!$B384,'Monthy Targets'!$B:$B,0))</f>
        <v>10.43</v>
      </c>
      <c r="CE384" s="14">
        <f>+INDEX('Monthy Targets'!AA:AA,MATCH(FY2018_ALL_Targets!$B384,'Monthy Targets'!$B:$B,0))</f>
        <v>0</v>
      </c>
      <c r="CF384" s="14">
        <f>+INDEX('Monthy Targets'!AB:AB,MATCH(FY2018_ALL_Targets!$B384,'Monthy Targets'!$B:$B,0))</f>
        <v>0</v>
      </c>
      <c r="CG384" s="14">
        <f>+INDEX('Monthy Targets'!AC:AC,MATCH(FY2018_ALL_Targets!$B384,'Monthy Targets'!$B:$B,0))</f>
        <v>0</v>
      </c>
      <c r="CH384" s="14">
        <f>+INDEX('Monthy Targets'!AD:AD,MATCH(FY2018_ALL_Targets!$B384,'Monthy Targets'!$B:$B,0))</f>
        <v>0</v>
      </c>
      <c r="CI384" s="14">
        <f>+INDEX('Monthy Targets'!AE:AE,MATCH(FY2018_ALL_Targets!$B384,'Monthy Targets'!$B:$B,0))</f>
        <v>0</v>
      </c>
      <c r="CJ384" s="14">
        <f>+INDEX('Monthy Targets'!AF:AF,MATCH(FY2018_ALL_Targets!$B384,'Monthy Targets'!$B:$B,0))</f>
        <v>0</v>
      </c>
      <c r="CK384" s="14">
        <f>+INDEX('Monthy Targets'!AG:AG,MATCH(FY2018_ALL_Targets!$B384,'Monthy Targets'!$B:$B,0))</f>
        <v>0</v>
      </c>
      <c r="CL384" s="14">
        <v>0.69</v>
      </c>
      <c r="CM384" s="14">
        <v>0.69</v>
      </c>
      <c r="CN384" s="14">
        <v>0.69</v>
      </c>
      <c r="CO384" s="14">
        <v>0.69</v>
      </c>
      <c r="DB384" s="14">
        <v>1.29</v>
      </c>
      <c r="DC384" s="14">
        <v>1.29</v>
      </c>
      <c r="DD384" s="14">
        <v>1.29</v>
      </c>
      <c r="DE384" s="14">
        <v>1.29</v>
      </c>
      <c r="DR384" s="14">
        <v>1.96</v>
      </c>
      <c r="DV384" s="12">
        <f t="shared" si="16"/>
        <v>0</v>
      </c>
      <c r="DW384" s="12">
        <f t="shared" si="17"/>
        <v>0</v>
      </c>
      <c r="DX384" s="12">
        <f t="shared" si="18"/>
        <v>0</v>
      </c>
    </row>
    <row r="385" spans="1:128" x14ac:dyDescent="0.25">
      <c r="A385" s="293">
        <v>5326</v>
      </c>
      <c r="B385" s="293">
        <v>676048</v>
      </c>
      <c r="C385" s="293">
        <v>1027676</v>
      </c>
      <c r="D385" s="14">
        <v>1144680471</v>
      </c>
      <c r="F385" s="27" t="s">
        <v>1296</v>
      </c>
      <c r="G385" s="12" t="s">
        <v>1095</v>
      </c>
      <c r="H385" s="27" t="s">
        <v>1356</v>
      </c>
      <c r="I385" s="12" t="s">
        <v>1096</v>
      </c>
      <c r="J385" s="13">
        <v>3.9285714285714299E-2</v>
      </c>
      <c r="K385" s="13">
        <v>2.1739130434782601E-2</v>
      </c>
      <c r="L385" s="13">
        <v>0</v>
      </c>
      <c r="M385" s="13">
        <v>9.6525096525096499E-2</v>
      </c>
      <c r="N385" s="13">
        <v>3.3538610000000003E-2</v>
      </c>
      <c r="O385" s="13">
        <v>5.6668459999999997E-2</v>
      </c>
      <c r="P385" s="13">
        <v>5.2596600000000002E-3</v>
      </c>
      <c r="Q385" s="13">
        <v>0.16064707</v>
      </c>
      <c r="R385" s="13">
        <v>3.86178571428571E-2</v>
      </c>
      <c r="S385" s="13">
        <v>5.6668459999999997E-2</v>
      </c>
      <c r="T385" s="13">
        <v>5.2596600000000002E-3</v>
      </c>
      <c r="U385" s="13">
        <v>0.16064707</v>
      </c>
      <c r="V385" s="13">
        <v>3.7321428571428603E-2</v>
      </c>
      <c r="W385" s="13">
        <v>5.6668459999999997E-2</v>
      </c>
      <c r="X385" s="13">
        <v>5.2596600000000002E-3</v>
      </c>
      <c r="Y385" s="13">
        <v>0.16064707</v>
      </c>
      <c r="Z385" s="13">
        <v>3.7949999999999998E-2</v>
      </c>
      <c r="AA385" s="13">
        <v>5.6668459999999997E-2</v>
      </c>
      <c r="AB385" s="13">
        <v>5.2596600000000002E-3</v>
      </c>
      <c r="AC385" s="13">
        <v>0.16064707</v>
      </c>
      <c r="AD385" s="13">
        <v>3.5357142857142899E-2</v>
      </c>
      <c r="AE385" s="13">
        <v>5.6668459999999997E-2</v>
      </c>
      <c r="AF385" s="13">
        <v>5.2596600000000002E-3</v>
      </c>
      <c r="AG385" s="13">
        <v>0.16064707</v>
      </c>
      <c r="AH385" s="13">
        <v>3.7282142857142903E-2</v>
      </c>
      <c r="AI385" s="13">
        <v>5.6668459999999997E-2</v>
      </c>
      <c r="AJ385" s="13">
        <v>5.2596600000000002E-3</v>
      </c>
      <c r="AK385" s="13">
        <v>0.16064707</v>
      </c>
      <c r="AL385" s="13">
        <v>3.3538610000000003E-2</v>
      </c>
      <c r="AM385" s="13">
        <v>5.6668459999999997E-2</v>
      </c>
      <c r="AN385" s="13">
        <v>5.2596600000000002E-3</v>
      </c>
      <c r="AO385" s="13">
        <v>0.16064707</v>
      </c>
      <c r="AP385" s="13">
        <v>3.6535714285714303E-2</v>
      </c>
      <c r="AQ385" s="13">
        <v>5.6668459999999997E-2</v>
      </c>
      <c r="AR385" s="13">
        <v>5.2596600000000002E-3</v>
      </c>
      <c r="AS385" s="13">
        <v>0.16064707</v>
      </c>
      <c r="AT385" s="13">
        <v>3.3538610000000003E-2</v>
      </c>
      <c r="AU385" s="13">
        <v>5.6668459999999997E-2</v>
      </c>
      <c r="AV385" s="13">
        <v>5.2596600000000002E-3</v>
      </c>
      <c r="AW385" s="13">
        <v>0.16064707</v>
      </c>
      <c r="AX385" s="13">
        <v>1.58730158730159E-2</v>
      </c>
      <c r="AY385" s="13">
        <v>2.8571428571428598E-2</v>
      </c>
      <c r="AZ385" s="13">
        <v>0</v>
      </c>
      <c r="BA385" s="13">
        <v>8.6206896551724102E-2</v>
      </c>
      <c r="BB385" s="13"/>
      <c r="BC385" s="13"/>
      <c r="BD385" s="13"/>
      <c r="BE385" s="13"/>
      <c r="BF385" s="13"/>
      <c r="BG385" s="13"/>
      <c r="BH385" s="13"/>
      <c r="BI385" s="13"/>
      <c r="BJ385" s="13"/>
      <c r="BK385" s="13"/>
      <c r="BL385" s="13"/>
      <c r="BM385" s="13"/>
      <c r="BN385" s="13"/>
      <c r="BO385" s="13"/>
      <c r="BP385" s="13"/>
      <c r="BQ385" s="13"/>
      <c r="BR385" s="13"/>
      <c r="BS385" s="13"/>
      <c r="BT385" s="13"/>
      <c r="BU385" s="13"/>
      <c r="BV385" s="13"/>
      <c r="BW385" s="13"/>
      <c r="BX385" s="13"/>
      <c r="BY385" s="13"/>
      <c r="BZ385" s="14">
        <f>+INDEX('Monthy Targets'!V:V,MATCH(FY2018_ALL_Targets!$B385,'Monthy Targets'!$B:$B,0))</f>
        <v>5.69</v>
      </c>
      <c r="CA385" s="14">
        <f>+INDEX('Monthy Targets'!W:W,MATCH(FY2018_ALL_Targets!$B385,'Monthy Targets'!$B:$B,0))</f>
        <v>5.69</v>
      </c>
      <c r="CB385" s="14">
        <f>+INDEX('Monthy Targets'!X:X,MATCH(FY2018_ALL_Targets!$B385,'Monthy Targets'!$B:$B,0))</f>
        <v>5.69</v>
      </c>
      <c r="CC385" s="14">
        <f>+INDEX('Monthy Targets'!Y:Y,MATCH(FY2018_ALL_Targets!$B385,'Monthy Targets'!$B:$B,0))</f>
        <v>5.69</v>
      </c>
      <c r="CD385" s="14">
        <f>+INDEX('Monthy Targets'!Z:Z,MATCH(FY2018_ALL_Targets!$B385,'Monthy Targets'!$B:$B,0))</f>
        <v>5.69</v>
      </c>
      <c r="CE385" s="14">
        <f>+INDEX('Monthy Targets'!AA:AA,MATCH(FY2018_ALL_Targets!$B385,'Monthy Targets'!$B:$B,0))</f>
        <v>0</v>
      </c>
      <c r="CF385" s="14">
        <f>+INDEX('Monthy Targets'!AB:AB,MATCH(FY2018_ALL_Targets!$B385,'Monthy Targets'!$B:$B,0))</f>
        <v>0</v>
      </c>
      <c r="CG385" s="14">
        <f>+INDEX('Monthy Targets'!AC:AC,MATCH(FY2018_ALL_Targets!$B385,'Monthy Targets'!$B:$B,0))</f>
        <v>0</v>
      </c>
      <c r="CH385" s="14">
        <f>+INDEX('Monthy Targets'!AD:AD,MATCH(FY2018_ALL_Targets!$B385,'Monthy Targets'!$B:$B,0))</f>
        <v>0</v>
      </c>
      <c r="CI385" s="14">
        <f>+INDEX('Monthy Targets'!AE:AE,MATCH(FY2018_ALL_Targets!$B385,'Monthy Targets'!$B:$B,0))</f>
        <v>0</v>
      </c>
      <c r="CJ385" s="14">
        <f>+INDEX('Monthy Targets'!AF:AF,MATCH(FY2018_ALL_Targets!$B385,'Monthy Targets'!$B:$B,0))</f>
        <v>0</v>
      </c>
      <c r="CK385" s="14">
        <f>+INDEX('Monthy Targets'!AG:AG,MATCH(FY2018_ALL_Targets!$B385,'Monthy Targets'!$B:$B,0))</f>
        <v>0</v>
      </c>
      <c r="CL385" s="14">
        <v>0.38</v>
      </c>
      <c r="CM385" s="14">
        <v>0.38</v>
      </c>
      <c r="CN385" s="14">
        <v>0.38</v>
      </c>
      <c r="CO385" s="14">
        <v>0.38</v>
      </c>
      <c r="DB385" s="14">
        <v>0.7</v>
      </c>
      <c r="DC385" s="14">
        <v>0.7</v>
      </c>
      <c r="DD385" s="14">
        <v>0.7</v>
      </c>
      <c r="DE385" s="14">
        <v>0.7</v>
      </c>
      <c r="DR385" s="14">
        <v>1.07</v>
      </c>
      <c r="DV385" s="12">
        <f t="shared" si="16"/>
        <v>0</v>
      </c>
      <c r="DW385" s="12">
        <f t="shared" si="17"/>
        <v>0</v>
      </c>
      <c r="DX385" s="12">
        <f t="shared" si="18"/>
        <v>0</v>
      </c>
    </row>
    <row r="386" spans="1:128" x14ac:dyDescent="0.25">
      <c r="A386" s="293">
        <v>5386</v>
      </c>
      <c r="B386" s="293">
        <v>676049</v>
      </c>
      <c r="C386" s="293">
        <v>1027692</v>
      </c>
      <c r="D386" s="14">
        <v>1093176968</v>
      </c>
      <c r="F386" s="27" t="s">
        <v>1296</v>
      </c>
      <c r="G386" s="12" t="s">
        <v>1131</v>
      </c>
      <c r="H386" s="27" t="s">
        <v>1356</v>
      </c>
      <c r="I386" s="12" t="s">
        <v>1132</v>
      </c>
      <c r="J386" s="13">
        <v>2.7777777777777801E-2</v>
      </c>
      <c r="K386" s="13">
        <v>6.8627450980392204E-2</v>
      </c>
      <c r="L386" s="13">
        <v>0</v>
      </c>
      <c r="M386" s="13">
        <v>7.7205882352941194E-2</v>
      </c>
      <c r="N386" s="13">
        <v>3.3538610000000003E-2</v>
      </c>
      <c r="O386" s="13">
        <v>5.6668459999999997E-2</v>
      </c>
      <c r="P386" s="13">
        <v>5.2596600000000002E-3</v>
      </c>
      <c r="Q386" s="13">
        <v>0.16064707</v>
      </c>
      <c r="R386" s="13">
        <v>3.3538610000000003E-2</v>
      </c>
      <c r="S386" s="13">
        <v>6.74607843137255E-2</v>
      </c>
      <c r="T386" s="13">
        <v>5.2596600000000002E-3</v>
      </c>
      <c r="U386" s="13">
        <v>0.16064707</v>
      </c>
      <c r="V386" s="13">
        <v>3.3538610000000003E-2</v>
      </c>
      <c r="W386" s="13">
        <v>6.5196078431372595E-2</v>
      </c>
      <c r="X386" s="13">
        <v>5.2596600000000002E-3</v>
      </c>
      <c r="Y386" s="13">
        <v>0.16064707</v>
      </c>
      <c r="Z386" s="13">
        <v>3.3538610000000003E-2</v>
      </c>
      <c r="AA386" s="13">
        <v>6.6294117647058795E-2</v>
      </c>
      <c r="AB386" s="13">
        <v>5.2596600000000002E-3</v>
      </c>
      <c r="AC386" s="13">
        <v>0.16064707</v>
      </c>
      <c r="AD386" s="13">
        <v>3.3538610000000003E-2</v>
      </c>
      <c r="AE386" s="13">
        <v>6.1764705882352999E-2</v>
      </c>
      <c r="AF386" s="13">
        <v>5.2596600000000002E-3</v>
      </c>
      <c r="AG386" s="13">
        <v>0.16064707</v>
      </c>
      <c r="AH386" s="13">
        <v>3.3538610000000003E-2</v>
      </c>
      <c r="AI386" s="13">
        <v>6.5127450980392201E-2</v>
      </c>
      <c r="AJ386" s="13">
        <v>5.2596600000000002E-3</v>
      </c>
      <c r="AK386" s="13">
        <v>0.16064707</v>
      </c>
      <c r="AL386" s="13">
        <v>3.3538610000000003E-2</v>
      </c>
      <c r="AM386" s="13">
        <v>5.83333333333333E-2</v>
      </c>
      <c r="AN386" s="13">
        <v>5.2596600000000002E-3</v>
      </c>
      <c r="AO386" s="13">
        <v>0.16064707</v>
      </c>
      <c r="AP386" s="13">
        <v>3.3538610000000003E-2</v>
      </c>
      <c r="AQ386" s="13">
        <v>6.3823529411764696E-2</v>
      </c>
      <c r="AR386" s="13">
        <v>5.2596600000000002E-3</v>
      </c>
      <c r="AS386" s="13">
        <v>0.16064707</v>
      </c>
      <c r="AT386" s="13">
        <v>3.3538610000000003E-2</v>
      </c>
      <c r="AU386" s="13">
        <v>5.6668459999999997E-2</v>
      </c>
      <c r="AV386" s="13">
        <v>5.2596600000000002E-3</v>
      </c>
      <c r="AW386" s="13">
        <v>0.16064707</v>
      </c>
      <c r="AX386" s="13">
        <v>1.5151515151515201E-2</v>
      </c>
      <c r="AY386" s="13">
        <v>6.5217391304347797E-2</v>
      </c>
      <c r="AZ386" s="13">
        <v>0</v>
      </c>
      <c r="BA386" s="13">
        <v>6.5573770491803296E-2</v>
      </c>
      <c r="BB386" s="13"/>
      <c r="BC386" s="13"/>
      <c r="BD386" s="13"/>
      <c r="BE386" s="13"/>
      <c r="BF386" s="13"/>
      <c r="BG386" s="13"/>
      <c r="BH386" s="13"/>
      <c r="BI386" s="13"/>
      <c r="BJ386" s="13"/>
      <c r="BK386" s="13"/>
      <c r="BL386" s="13"/>
      <c r="BM386" s="13"/>
      <c r="BN386" s="13"/>
      <c r="BO386" s="13"/>
      <c r="BP386" s="13"/>
      <c r="BQ386" s="13"/>
      <c r="BR386" s="13"/>
      <c r="BS386" s="13"/>
      <c r="BT386" s="13"/>
      <c r="BU386" s="13"/>
      <c r="BV386" s="13"/>
      <c r="BW386" s="13"/>
      <c r="BX386" s="13"/>
      <c r="BY386" s="13"/>
      <c r="BZ386" s="14">
        <f>+INDEX('Monthy Targets'!V:V,MATCH(FY2018_ALL_Targets!$B386,'Monthy Targets'!$B:$B,0))</f>
        <v>6.33</v>
      </c>
      <c r="CA386" s="14">
        <f>+INDEX('Monthy Targets'!W:W,MATCH(FY2018_ALL_Targets!$B386,'Monthy Targets'!$B:$B,0))</f>
        <v>6.33</v>
      </c>
      <c r="CB386" s="14">
        <f>+INDEX('Monthy Targets'!X:X,MATCH(FY2018_ALL_Targets!$B386,'Monthy Targets'!$B:$B,0))</f>
        <v>6.33</v>
      </c>
      <c r="CC386" s="14">
        <f>+INDEX('Monthy Targets'!Y:Y,MATCH(FY2018_ALL_Targets!$B386,'Monthy Targets'!$B:$B,0))</f>
        <v>6.33</v>
      </c>
      <c r="CD386" s="14">
        <f>+INDEX('Monthy Targets'!Z:Z,MATCH(FY2018_ALL_Targets!$B386,'Monthy Targets'!$B:$B,0))</f>
        <v>6.33</v>
      </c>
      <c r="CE386" s="14">
        <f>+INDEX('Monthy Targets'!AA:AA,MATCH(FY2018_ALL_Targets!$B386,'Monthy Targets'!$B:$B,0))</f>
        <v>0</v>
      </c>
      <c r="CF386" s="14">
        <f>+INDEX('Monthy Targets'!AB:AB,MATCH(FY2018_ALL_Targets!$B386,'Monthy Targets'!$B:$B,0))</f>
        <v>0</v>
      </c>
      <c r="CG386" s="14">
        <f>+INDEX('Monthy Targets'!AC:AC,MATCH(FY2018_ALL_Targets!$B386,'Monthy Targets'!$B:$B,0))</f>
        <v>0</v>
      </c>
      <c r="CH386" s="14">
        <f>+INDEX('Monthy Targets'!AD:AD,MATCH(FY2018_ALL_Targets!$B386,'Monthy Targets'!$B:$B,0))</f>
        <v>0</v>
      </c>
      <c r="CI386" s="14">
        <f>+INDEX('Monthy Targets'!AE:AE,MATCH(FY2018_ALL_Targets!$B386,'Monthy Targets'!$B:$B,0))</f>
        <v>0</v>
      </c>
      <c r="CJ386" s="14">
        <f>+INDEX('Monthy Targets'!AF:AF,MATCH(FY2018_ALL_Targets!$B386,'Monthy Targets'!$B:$B,0))</f>
        <v>0</v>
      </c>
      <c r="CK386" s="14">
        <f>+INDEX('Monthy Targets'!AG:AG,MATCH(FY2018_ALL_Targets!$B386,'Monthy Targets'!$B:$B,0))</f>
        <v>0</v>
      </c>
      <c r="CL386" s="14">
        <v>0.42</v>
      </c>
      <c r="CM386" s="14">
        <v>0.42</v>
      </c>
      <c r="CN386" s="14">
        <v>0.42</v>
      </c>
      <c r="CO386" s="14">
        <v>0.42</v>
      </c>
      <c r="DB386" s="14">
        <v>0.78</v>
      </c>
      <c r="DC386" s="14">
        <v>0</v>
      </c>
      <c r="DD386" s="14">
        <v>0.78</v>
      </c>
      <c r="DE386" s="14">
        <v>0.78</v>
      </c>
      <c r="DR386" s="14">
        <v>1.1000000000000001</v>
      </c>
      <c r="DV386" s="12">
        <f t="shared" si="16"/>
        <v>0</v>
      </c>
      <c r="DW386" s="12">
        <f t="shared" si="17"/>
        <v>0</v>
      </c>
      <c r="DX386" s="12">
        <f t="shared" si="18"/>
        <v>0</v>
      </c>
    </row>
    <row r="387" spans="1:128" x14ac:dyDescent="0.25">
      <c r="A387" s="293">
        <v>5329</v>
      </c>
      <c r="B387" s="293">
        <v>676051</v>
      </c>
      <c r="C387" s="293">
        <v>1021324</v>
      </c>
      <c r="D387" s="14">
        <v>1639163595</v>
      </c>
      <c r="F387" s="27" t="s">
        <v>1296</v>
      </c>
      <c r="G387" s="12" t="s">
        <v>1097</v>
      </c>
      <c r="H387" s="27" t="s">
        <v>1371</v>
      </c>
      <c r="I387" s="12" t="s">
        <v>1098</v>
      </c>
      <c r="J387" s="13">
        <v>2.6415094339622601E-2</v>
      </c>
      <c r="K387" s="13">
        <v>4.3478260869565202E-2</v>
      </c>
      <c r="L387" s="13">
        <v>0</v>
      </c>
      <c r="M387" s="13">
        <v>0.119047619047619</v>
      </c>
      <c r="N387" s="13">
        <v>3.3538610000000003E-2</v>
      </c>
      <c r="O387" s="13">
        <v>5.6668459999999997E-2</v>
      </c>
      <c r="P387" s="13">
        <v>5.2596600000000002E-3</v>
      </c>
      <c r="Q387" s="13">
        <v>0.16064707</v>
      </c>
      <c r="R387" s="13">
        <v>3.3538610000000003E-2</v>
      </c>
      <c r="S387" s="13">
        <v>5.6668459999999997E-2</v>
      </c>
      <c r="T387" s="13">
        <v>5.2596600000000002E-3</v>
      </c>
      <c r="U387" s="13">
        <v>0.16064707</v>
      </c>
      <c r="V387" s="13">
        <v>3.3538610000000003E-2</v>
      </c>
      <c r="W387" s="13">
        <v>5.6668459999999997E-2</v>
      </c>
      <c r="X387" s="13">
        <v>5.2596600000000002E-3</v>
      </c>
      <c r="Y387" s="13">
        <v>0.16064707</v>
      </c>
      <c r="Z387" s="13">
        <v>3.3538610000000003E-2</v>
      </c>
      <c r="AA387" s="13">
        <v>5.6668459999999997E-2</v>
      </c>
      <c r="AB387" s="13">
        <v>5.2596600000000002E-3</v>
      </c>
      <c r="AC387" s="13">
        <v>0.16064707</v>
      </c>
      <c r="AD387" s="13">
        <v>3.3538610000000003E-2</v>
      </c>
      <c r="AE387" s="13">
        <v>5.6668459999999997E-2</v>
      </c>
      <c r="AF387" s="13">
        <v>5.2596600000000002E-3</v>
      </c>
      <c r="AG387" s="13">
        <v>0.16064707</v>
      </c>
      <c r="AH387" s="13">
        <v>3.3538610000000003E-2</v>
      </c>
      <c r="AI387" s="13">
        <v>5.6668459999999997E-2</v>
      </c>
      <c r="AJ387" s="13">
        <v>5.2596600000000002E-3</v>
      </c>
      <c r="AK387" s="13">
        <v>0.16064707</v>
      </c>
      <c r="AL387" s="13">
        <v>3.3538610000000003E-2</v>
      </c>
      <c r="AM387" s="13">
        <v>5.6668459999999997E-2</v>
      </c>
      <c r="AN387" s="13">
        <v>5.2596600000000002E-3</v>
      </c>
      <c r="AO387" s="13">
        <v>0.16064707</v>
      </c>
      <c r="AP387" s="13">
        <v>3.3538610000000003E-2</v>
      </c>
      <c r="AQ387" s="13">
        <v>5.6668459999999997E-2</v>
      </c>
      <c r="AR387" s="13">
        <v>5.2596600000000002E-3</v>
      </c>
      <c r="AS387" s="13">
        <v>0.16064707</v>
      </c>
      <c r="AT387" s="13">
        <v>3.3538610000000003E-2</v>
      </c>
      <c r="AU387" s="13">
        <v>5.6668459999999997E-2</v>
      </c>
      <c r="AV387" s="13">
        <v>5.2596600000000002E-3</v>
      </c>
      <c r="AW387" s="13">
        <v>0.16064707</v>
      </c>
      <c r="AX387" s="13">
        <v>7.1428571428571397E-2</v>
      </c>
      <c r="AY387" s="13">
        <v>4.91803278688525E-2</v>
      </c>
      <c r="AZ387" s="13">
        <v>0</v>
      </c>
      <c r="BA387" s="13">
        <v>5.9701492537313397E-2</v>
      </c>
      <c r="BB387" s="13"/>
      <c r="BC387" s="13"/>
      <c r="BD387" s="13"/>
      <c r="BE387" s="13"/>
      <c r="BF387" s="13"/>
      <c r="BG387" s="13"/>
      <c r="BH387" s="13"/>
      <c r="BI387" s="13"/>
      <c r="BJ387" s="13"/>
      <c r="BK387" s="13"/>
      <c r="BL387" s="13"/>
      <c r="BM387" s="13"/>
      <c r="BN387" s="13"/>
      <c r="BO387" s="13"/>
      <c r="BP387" s="13"/>
      <c r="BQ387" s="13"/>
      <c r="BR387" s="13"/>
      <c r="BS387" s="13"/>
      <c r="BT387" s="13"/>
      <c r="BU387" s="13"/>
      <c r="BV387" s="13"/>
      <c r="BW387" s="13"/>
      <c r="BX387" s="13"/>
      <c r="BY387" s="13"/>
      <c r="BZ387" s="14">
        <f>+INDEX('Monthy Targets'!V:V,MATCH(FY2018_ALL_Targets!$B387,'Monthy Targets'!$B:$B,0))</f>
        <v>3.94</v>
      </c>
      <c r="CA387" s="14">
        <f>+INDEX('Monthy Targets'!W:W,MATCH(FY2018_ALL_Targets!$B387,'Monthy Targets'!$B:$B,0))</f>
        <v>3.94</v>
      </c>
      <c r="CB387" s="14">
        <f>+INDEX('Monthy Targets'!X:X,MATCH(FY2018_ALL_Targets!$B387,'Monthy Targets'!$B:$B,0))</f>
        <v>3.94</v>
      </c>
      <c r="CC387" s="14">
        <f>+INDEX('Monthy Targets'!Y:Y,MATCH(FY2018_ALL_Targets!$B387,'Monthy Targets'!$B:$B,0))</f>
        <v>3.94</v>
      </c>
      <c r="CD387" s="14">
        <f>+INDEX('Monthy Targets'!Z:Z,MATCH(FY2018_ALL_Targets!$B387,'Monthy Targets'!$B:$B,0))</f>
        <v>3.94</v>
      </c>
      <c r="CE387" s="14">
        <f>+INDEX('Monthy Targets'!AA:AA,MATCH(FY2018_ALL_Targets!$B387,'Monthy Targets'!$B:$B,0))</f>
        <v>0</v>
      </c>
      <c r="CF387" s="14">
        <f>+INDEX('Monthy Targets'!AB:AB,MATCH(FY2018_ALL_Targets!$B387,'Monthy Targets'!$B:$B,0))</f>
        <v>0</v>
      </c>
      <c r="CG387" s="14">
        <f>+INDEX('Monthy Targets'!AC:AC,MATCH(FY2018_ALL_Targets!$B387,'Monthy Targets'!$B:$B,0))</f>
        <v>0</v>
      </c>
      <c r="CH387" s="14">
        <f>+INDEX('Monthy Targets'!AD:AD,MATCH(FY2018_ALL_Targets!$B387,'Monthy Targets'!$B:$B,0))</f>
        <v>0</v>
      </c>
      <c r="CI387" s="14">
        <f>+INDEX('Monthy Targets'!AE:AE,MATCH(FY2018_ALL_Targets!$B387,'Monthy Targets'!$B:$B,0))</f>
        <v>0</v>
      </c>
      <c r="CJ387" s="14">
        <f>+INDEX('Monthy Targets'!AF:AF,MATCH(FY2018_ALL_Targets!$B387,'Monthy Targets'!$B:$B,0))</f>
        <v>0</v>
      </c>
      <c r="CK387" s="14">
        <f>+INDEX('Monthy Targets'!AG:AG,MATCH(FY2018_ALL_Targets!$B387,'Monthy Targets'!$B:$B,0))</f>
        <v>0</v>
      </c>
      <c r="CL387" s="14">
        <v>0</v>
      </c>
      <c r="CM387" s="14">
        <v>0.26</v>
      </c>
      <c r="CN387" s="14">
        <v>0.26</v>
      </c>
      <c r="CO387" s="14">
        <v>0.26</v>
      </c>
      <c r="DB387" s="14">
        <v>0</v>
      </c>
      <c r="DC387" s="14">
        <v>0.49</v>
      </c>
      <c r="DD387" s="14">
        <v>0.49</v>
      </c>
      <c r="DE387" s="14">
        <v>0.49</v>
      </c>
      <c r="DR387" s="14">
        <v>0.66</v>
      </c>
      <c r="DV387" s="12">
        <f t="shared" ref="DV387:DV450" si="19">COUNTIF(BR387:BU387,"No")</f>
        <v>0</v>
      </c>
      <c r="DW387" s="12">
        <f t="shared" ref="DW387:DW450" si="20">COUNTIF(BV387:BY387,"No")</f>
        <v>0</v>
      </c>
      <c r="DX387" s="12">
        <f t="shared" si="18"/>
        <v>0</v>
      </c>
    </row>
    <row r="388" spans="1:128" x14ac:dyDescent="0.25">
      <c r="A388" s="293">
        <v>102294</v>
      </c>
      <c r="B388" s="293">
        <v>676059</v>
      </c>
      <c r="C388" s="293">
        <v>1020250</v>
      </c>
      <c r="D388" s="14">
        <v>1972585289</v>
      </c>
      <c r="F388" s="27" t="s">
        <v>1279</v>
      </c>
      <c r="G388" s="12" t="s">
        <v>396</v>
      </c>
      <c r="H388" s="27" t="s">
        <v>1433</v>
      </c>
      <c r="I388" s="12" t="s">
        <v>397</v>
      </c>
      <c r="J388" s="13">
        <v>9.6463022508038593E-3</v>
      </c>
      <c r="K388" s="13">
        <v>5.3639846743295E-2</v>
      </c>
      <c r="L388" s="13">
        <v>0</v>
      </c>
      <c r="M388" s="13">
        <v>0.247422680412371</v>
      </c>
      <c r="N388" s="13">
        <v>3.3538610000000003E-2</v>
      </c>
      <c r="O388" s="13">
        <v>5.6668459999999997E-2</v>
      </c>
      <c r="P388" s="13">
        <v>5.2596600000000002E-3</v>
      </c>
      <c r="Q388" s="13">
        <v>0.16064707</v>
      </c>
      <c r="R388" s="13">
        <v>3.3538610000000003E-2</v>
      </c>
      <c r="S388" s="13">
        <v>5.6668459999999997E-2</v>
      </c>
      <c r="T388" s="13">
        <v>5.2596600000000002E-3</v>
      </c>
      <c r="U388" s="13">
        <v>0.24321649484536101</v>
      </c>
      <c r="V388" s="13">
        <v>3.3538610000000003E-2</v>
      </c>
      <c r="W388" s="13">
        <v>5.6668459999999997E-2</v>
      </c>
      <c r="X388" s="13">
        <v>5.2596600000000002E-3</v>
      </c>
      <c r="Y388" s="13">
        <v>0.23505154639175299</v>
      </c>
      <c r="Z388" s="13">
        <v>3.3538610000000003E-2</v>
      </c>
      <c r="AA388" s="13">
        <v>5.6668459999999997E-2</v>
      </c>
      <c r="AB388" s="13">
        <v>5.2596600000000002E-3</v>
      </c>
      <c r="AC388" s="13">
        <v>0.23901030927835101</v>
      </c>
      <c r="AD388" s="13">
        <v>3.3538610000000003E-2</v>
      </c>
      <c r="AE388" s="13">
        <v>5.6668459999999997E-2</v>
      </c>
      <c r="AF388" s="13">
        <v>5.2596600000000002E-3</v>
      </c>
      <c r="AG388" s="13">
        <v>0.22268041237113401</v>
      </c>
      <c r="AH388" s="13">
        <v>3.3538610000000003E-2</v>
      </c>
      <c r="AI388" s="13">
        <v>5.6668459999999997E-2</v>
      </c>
      <c r="AJ388" s="13">
        <v>5.2596600000000002E-3</v>
      </c>
      <c r="AK388" s="13">
        <v>0.23480412371133999</v>
      </c>
      <c r="AL388" s="13">
        <v>3.3538610000000003E-2</v>
      </c>
      <c r="AM388" s="13">
        <v>5.6668459999999997E-2</v>
      </c>
      <c r="AN388" s="13">
        <v>5.2596600000000002E-3</v>
      </c>
      <c r="AO388" s="13">
        <v>0.21030927835051499</v>
      </c>
      <c r="AP388" s="13">
        <v>3.3538610000000003E-2</v>
      </c>
      <c r="AQ388" s="13">
        <v>5.6668459999999997E-2</v>
      </c>
      <c r="AR388" s="13">
        <v>5.2596600000000002E-3</v>
      </c>
      <c r="AS388" s="13">
        <v>0.23010309278350499</v>
      </c>
      <c r="AT388" s="13">
        <v>3.3538610000000003E-2</v>
      </c>
      <c r="AU388" s="13">
        <v>5.6668459999999997E-2</v>
      </c>
      <c r="AV388" s="13">
        <v>5.2596600000000002E-3</v>
      </c>
      <c r="AW388" s="13">
        <v>0.19793814432989701</v>
      </c>
      <c r="AX388" s="13">
        <v>1.2987012987013E-2</v>
      </c>
      <c r="AY388" s="13">
        <v>3.2786885245901599E-2</v>
      </c>
      <c r="AZ388" s="13">
        <v>0</v>
      </c>
      <c r="BA388" s="13">
        <v>0.125</v>
      </c>
      <c r="BB388" s="13"/>
      <c r="BC388" s="13"/>
      <c r="BD388" s="13"/>
      <c r="BE388" s="13"/>
      <c r="BF388" s="13"/>
      <c r="BG388" s="13"/>
      <c r="BH388" s="13"/>
      <c r="BI388" s="13"/>
      <c r="BJ388" s="13"/>
      <c r="BK388" s="13"/>
      <c r="BL388" s="13"/>
      <c r="BM388" s="13"/>
      <c r="BN388" s="13"/>
      <c r="BO388" s="13"/>
      <c r="BP388" s="13"/>
      <c r="BQ388" s="13"/>
      <c r="BR388" s="13"/>
      <c r="BS388" s="13"/>
      <c r="BT388" s="13"/>
      <c r="BU388" s="13"/>
      <c r="BV388" s="13"/>
      <c r="BW388" s="13"/>
      <c r="BX388" s="13"/>
      <c r="BY388" s="13"/>
      <c r="BZ388" s="14">
        <f>+INDEX('Monthy Targets'!V:V,MATCH(FY2018_ALL_Targets!$B388,'Monthy Targets'!$B:$B,0))</f>
        <v>5.26</v>
      </c>
      <c r="CA388" s="14">
        <f>+INDEX('Monthy Targets'!W:W,MATCH(FY2018_ALL_Targets!$B388,'Monthy Targets'!$B:$B,0))</f>
        <v>5.26</v>
      </c>
      <c r="CB388" s="14">
        <f>+INDEX('Monthy Targets'!X:X,MATCH(FY2018_ALL_Targets!$B388,'Monthy Targets'!$B:$B,0))</f>
        <v>5.26</v>
      </c>
      <c r="CC388" s="14">
        <f>+INDEX('Monthy Targets'!Y:Y,MATCH(FY2018_ALL_Targets!$B388,'Monthy Targets'!$B:$B,0))</f>
        <v>5.26</v>
      </c>
      <c r="CD388" s="14">
        <f>+INDEX('Monthy Targets'!Z:Z,MATCH(FY2018_ALL_Targets!$B388,'Monthy Targets'!$B:$B,0))</f>
        <v>5.26</v>
      </c>
      <c r="CE388" s="14">
        <f>+INDEX('Monthy Targets'!AA:AA,MATCH(FY2018_ALL_Targets!$B388,'Monthy Targets'!$B:$B,0))</f>
        <v>0</v>
      </c>
      <c r="CF388" s="14">
        <f>+INDEX('Monthy Targets'!AB:AB,MATCH(FY2018_ALL_Targets!$B388,'Monthy Targets'!$B:$B,0))</f>
        <v>0</v>
      </c>
      <c r="CG388" s="14">
        <f>+INDEX('Monthy Targets'!AC:AC,MATCH(FY2018_ALL_Targets!$B388,'Monthy Targets'!$B:$B,0))</f>
        <v>0</v>
      </c>
      <c r="CH388" s="14">
        <f>+INDEX('Monthy Targets'!AD:AD,MATCH(FY2018_ALL_Targets!$B388,'Monthy Targets'!$B:$B,0))</f>
        <v>0</v>
      </c>
      <c r="CI388" s="14">
        <f>+INDEX('Monthy Targets'!AE:AE,MATCH(FY2018_ALL_Targets!$B388,'Monthy Targets'!$B:$B,0))</f>
        <v>0</v>
      </c>
      <c r="CJ388" s="14">
        <f>+INDEX('Monthy Targets'!AF:AF,MATCH(FY2018_ALL_Targets!$B388,'Monthy Targets'!$B:$B,0))</f>
        <v>0</v>
      </c>
      <c r="CK388" s="14">
        <f>+INDEX('Monthy Targets'!AG:AG,MATCH(FY2018_ALL_Targets!$B388,'Monthy Targets'!$B:$B,0))</f>
        <v>0</v>
      </c>
      <c r="CL388" s="14">
        <v>0.35</v>
      </c>
      <c r="CM388" s="14">
        <v>0.35</v>
      </c>
      <c r="CN388" s="14">
        <v>0.35</v>
      </c>
      <c r="CO388" s="14">
        <v>0.35</v>
      </c>
      <c r="DB388" s="14">
        <v>0.65</v>
      </c>
      <c r="DC388" s="14">
        <v>0.65</v>
      </c>
      <c r="DD388" s="14">
        <v>0.65</v>
      </c>
      <c r="DE388" s="14">
        <v>0.65</v>
      </c>
      <c r="DR388" s="14">
        <v>0.99</v>
      </c>
      <c r="DV388" s="12">
        <f t="shared" si="19"/>
        <v>0</v>
      </c>
      <c r="DW388" s="12">
        <f t="shared" si="20"/>
        <v>0</v>
      </c>
      <c r="DX388" s="12">
        <f t="shared" si="18"/>
        <v>0</v>
      </c>
    </row>
    <row r="389" spans="1:128" x14ac:dyDescent="0.25">
      <c r="A389" s="293">
        <v>4069</v>
      </c>
      <c r="B389" s="293">
        <v>676067</v>
      </c>
      <c r="C389" s="293">
        <v>1026572</v>
      </c>
      <c r="D389" s="14">
        <v>1770972572</v>
      </c>
      <c r="F389" s="27" t="s">
        <v>1293</v>
      </c>
      <c r="G389" s="12" t="s">
        <v>564</v>
      </c>
      <c r="H389" s="27" t="s">
        <v>1314</v>
      </c>
      <c r="I389" s="12" t="s">
        <v>565</v>
      </c>
      <c r="J389" s="13">
        <v>2.0761245674740501E-2</v>
      </c>
      <c r="K389" s="13">
        <v>5.8295964125560498E-2</v>
      </c>
      <c r="L389" s="13">
        <v>0</v>
      </c>
      <c r="M389" s="13">
        <v>0.20077220077220101</v>
      </c>
      <c r="N389" s="13">
        <v>3.3538610000000003E-2</v>
      </c>
      <c r="O389" s="13">
        <v>5.6668459999999997E-2</v>
      </c>
      <c r="P389" s="13">
        <v>5.2596600000000002E-3</v>
      </c>
      <c r="Q389" s="13">
        <v>0.16064707</v>
      </c>
      <c r="R389" s="13">
        <v>3.3538610000000003E-2</v>
      </c>
      <c r="S389" s="13">
        <v>5.7304932735426001E-2</v>
      </c>
      <c r="T389" s="13">
        <v>5.2596600000000002E-3</v>
      </c>
      <c r="U389" s="13">
        <v>0.19735907335907299</v>
      </c>
      <c r="V389" s="13">
        <v>3.3538610000000003E-2</v>
      </c>
      <c r="W389" s="13">
        <v>5.6668459999999997E-2</v>
      </c>
      <c r="X389" s="13">
        <v>5.2596600000000002E-3</v>
      </c>
      <c r="Y389" s="13">
        <v>0.190733590733591</v>
      </c>
      <c r="Z389" s="13">
        <v>3.3538610000000003E-2</v>
      </c>
      <c r="AA389" s="13">
        <v>5.6668459999999997E-2</v>
      </c>
      <c r="AB389" s="13">
        <v>5.2596600000000002E-3</v>
      </c>
      <c r="AC389" s="13">
        <v>0.193945945945946</v>
      </c>
      <c r="AD389" s="13">
        <v>3.3538610000000003E-2</v>
      </c>
      <c r="AE389" s="13">
        <v>5.6668459999999997E-2</v>
      </c>
      <c r="AF389" s="13">
        <v>5.2596600000000002E-3</v>
      </c>
      <c r="AG389" s="13">
        <v>0.18069498069498099</v>
      </c>
      <c r="AH389" s="13">
        <v>3.3538610000000003E-2</v>
      </c>
      <c r="AI389" s="13">
        <v>5.6668459999999997E-2</v>
      </c>
      <c r="AJ389" s="13">
        <v>5.2596600000000002E-3</v>
      </c>
      <c r="AK389" s="13">
        <v>0.190532818532819</v>
      </c>
      <c r="AL389" s="13">
        <v>3.3538610000000003E-2</v>
      </c>
      <c r="AM389" s="13">
        <v>5.6668459999999997E-2</v>
      </c>
      <c r="AN389" s="13">
        <v>5.2596600000000002E-3</v>
      </c>
      <c r="AO389" s="13">
        <v>0.17065637065637099</v>
      </c>
      <c r="AP389" s="13">
        <v>3.3538610000000003E-2</v>
      </c>
      <c r="AQ389" s="13">
        <v>5.6668459999999997E-2</v>
      </c>
      <c r="AR389" s="13">
        <v>5.2596600000000002E-3</v>
      </c>
      <c r="AS389" s="13">
        <v>0.18671814671814699</v>
      </c>
      <c r="AT389" s="13">
        <v>3.3538610000000003E-2</v>
      </c>
      <c r="AU389" s="13">
        <v>5.6668459999999997E-2</v>
      </c>
      <c r="AV389" s="13">
        <v>5.2596600000000002E-3</v>
      </c>
      <c r="AW389" s="13">
        <v>0.16064707</v>
      </c>
      <c r="AX389" s="13">
        <v>1.2820512820512799E-2</v>
      </c>
      <c r="AY389" s="13">
        <v>4.6875E-2</v>
      </c>
      <c r="AZ389" s="13">
        <v>0</v>
      </c>
      <c r="BA389" s="13">
        <v>0.157142857142857</v>
      </c>
      <c r="BB389" s="13"/>
      <c r="BC389" s="13"/>
      <c r="BD389" s="13"/>
      <c r="BE389" s="13"/>
      <c r="BF389" s="13"/>
      <c r="BG389" s="13"/>
      <c r="BH389" s="13"/>
      <c r="BI389" s="13"/>
      <c r="BJ389" s="13"/>
      <c r="BK389" s="13"/>
      <c r="BL389" s="13"/>
      <c r="BM389" s="13"/>
      <c r="BN389" s="13"/>
      <c r="BO389" s="13"/>
      <c r="BP389" s="13"/>
      <c r="BQ389" s="13"/>
      <c r="BR389" s="13"/>
      <c r="BS389" s="13"/>
      <c r="BT389" s="13"/>
      <c r="BU389" s="13"/>
      <c r="BV389" s="13"/>
      <c r="BW389" s="13"/>
      <c r="BX389" s="13"/>
      <c r="BY389" s="13"/>
      <c r="BZ389" s="14">
        <f>+INDEX('Monthy Targets'!V:V,MATCH(FY2018_ALL_Targets!$B389,'Monthy Targets'!$B:$B,0))</f>
        <v>4.42</v>
      </c>
      <c r="CA389" s="14">
        <f>+INDEX('Monthy Targets'!W:W,MATCH(FY2018_ALL_Targets!$B389,'Monthy Targets'!$B:$B,0))</f>
        <v>4.42</v>
      </c>
      <c r="CB389" s="14">
        <f>+INDEX('Monthy Targets'!X:X,MATCH(FY2018_ALL_Targets!$B389,'Monthy Targets'!$B:$B,0))</f>
        <v>4.42</v>
      </c>
      <c r="CC389" s="14">
        <f>+INDEX('Monthy Targets'!Y:Y,MATCH(FY2018_ALL_Targets!$B389,'Monthy Targets'!$B:$B,0))</f>
        <v>4.42</v>
      </c>
      <c r="CD389" s="14">
        <f>+INDEX('Monthy Targets'!Z:Z,MATCH(FY2018_ALL_Targets!$B389,'Monthy Targets'!$B:$B,0))</f>
        <v>4.42</v>
      </c>
      <c r="CE389" s="14">
        <f>+INDEX('Monthy Targets'!AA:AA,MATCH(FY2018_ALL_Targets!$B389,'Monthy Targets'!$B:$B,0))</f>
        <v>0</v>
      </c>
      <c r="CF389" s="14">
        <f>+INDEX('Monthy Targets'!AB:AB,MATCH(FY2018_ALL_Targets!$B389,'Monthy Targets'!$B:$B,0))</f>
        <v>0</v>
      </c>
      <c r="CG389" s="14">
        <f>+INDEX('Monthy Targets'!AC:AC,MATCH(FY2018_ALL_Targets!$B389,'Monthy Targets'!$B:$B,0))</f>
        <v>0</v>
      </c>
      <c r="CH389" s="14">
        <f>+INDEX('Monthy Targets'!AD:AD,MATCH(FY2018_ALL_Targets!$B389,'Monthy Targets'!$B:$B,0))</f>
        <v>0</v>
      </c>
      <c r="CI389" s="14">
        <f>+INDEX('Monthy Targets'!AE:AE,MATCH(FY2018_ALL_Targets!$B389,'Monthy Targets'!$B:$B,0))</f>
        <v>0</v>
      </c>
      <c r="CJ389" s="14">
        <f>+INDEX('Monthy Targets'!AF:AF,MATCH(FY2018_ALL_Targets!$B389,'Monthy Targets'!$B:$B,0))</f>
        <v>0</v>
      </c>
      <c r="CK389" s="14">
        <f>+INDEX('Monthy Targets'!AG:AG,MATCH(FY2018_ALL_Targets!$B389,'Monthy Targets'!$B:$B,0))</f>
        <v>0</v>
      </c>
      <c r="CL389" s="14">
        <v>0.28999999999999998</v>
      </c>
      <c r="CM389" s="14">
        <v>0.28999999999999998</v>
      </c>
      <c r="CN389" s="14">
        <v>0.28999999999999998</v>
      </c>
      <c r="CO389" s="14">
        <v>0.28999999999999998</v>
      </c>
      <c r="DB389" s="14">
        <v>0.55000000000000004</v>
      </c>
      <c r="DC389" s="14">
        <v>0.55000000000000004</v>
      </c>
      <c r="DD389" s="14">
        <v>0.55000000000000004</v>
      </c>
      <c r="DE389" s="14">
        <v>0.55000000000000004</v>
      </c>
      <c r="DR389" s="14">
        <v>0.83</v>
      </c>
      <c r="DV389" s="12">
        <f t="shared" si="19"/>
        <v>0</v>
      </c>
      <c r="DW389" s="12">
        <f t="shared" si="20"/>
        <v>0</v>
      </c>
      <c r="DX389" s="12">
        <f t="shared" si="18"/>
        <v>0</v>
      </c>
    </row>
    <row r="390" spans="1:128" x14ac:dyDescent="0.25">
      <c r="A390" s="293">
        <v>102417</v>
      </c>
      <c r="B390" s="293">
        <v>676073</v>
      </c>
      <c r="C390" s="293">
        <v>1020140</v>
      </c>
      <c r="D390" s="14">
        <v>1801878319</v>
      </c>
      <c r="F390" s="27" t="s">
        <v>1279</v>
      </c>
      <c r="G390" s="12" t="s">
        <v>400</v>
      </c>
      <c r="H390" s="27" t="s">
        <v>1433</v>
      </c>
      <c r="I390" s="12" t="s">
        <v>401</v>
      </c>
      <c r="J390" s="13">
        <v>1.5151515151515201E-2</v>
      </c>
      <c r="K390" s="13">
        <v>0.10727969348659</v>
      </c>
      <c r="L390" s="13">
        <v>0</v>
      </c>
      <c r="M390" s="13">
        <v>0.13268608414239499</v>
      </c>
      <c r="N390" s="13">
        <v>3.3538610000000003E-2</v>
      </c>
      <c r="O390" s="13">
        <v>5.6668459999999997E-2</v>
      </c>
      <c r="P390" s="13">
        <v>5.2596600000000002E-3</v>
      </c>
      <c r="Q390" s="13">
        <v>0.16064707</v>
      </c>
      <c r="R390" s="13">
        <v>3.3538610000000003E-2</v>
      </c>
      <c r="S390" s="13">
        <v>0.10545593869731799</v>
      </c>
      <c r="T390" s="13">
        <v>5.2596600000000002E-3</v>
      </c>
      <c r="U390" s="13">
        <v>0.16064707</v>
      </c>
      <c r="V390" s="13">
        <v>3.3538610000000003E-2</v>
      </c>
      <c r="W390" s="13">
        <v>0.101915708812261</v>
      </c>
      <c r="X390" s="13">
        <v>5.2596600000000002E-3</v>
      </c>
      <c r="Y390" s="13">
        <v>0.16064707</v>
      </c>
      <c r="Z390" s="13">
        <v>3.3538610000000003E-2</v>
      </c>
      <c r="AA390" s="13">
        <v>0.103632183908046</v>
      </c>
      <c r="AB390" s="13">
        <v>5.2596600000000002E-3</v>
      </c>
      <c r="AC390" s="13">
        <v>0.16064707</v>
      </c>
      <c r="AD390" s="13">
        <v>3.3538610000000003E-2</v>
      </c>
      <c r="AE390" s="13">
        <v>9.6551724137931005E-2</v>
      </c>
      <c r="AF390" s="13">
        <v>5.2596600000000002E-3</v>
      </c>
      <c r="AG390" s="13">
        <v>0.16064707</v>
      </c>
      <c r="AH390" s="13">
        <v>3.3538610000000003E-2</v>
      </c>
      <c r="AI390" s="13">
        <v>0.101808429118774</v>
      </c>
      <c r="AJ390" s="13">
        <v>5.2596600000000002E-3</v>
      </c>
      <c r="AK390" s="13">
        <v>0.16064707</v>
      </c>
      <c r="AL390" s="13">
        <v>3.3538610000000003E-2</v>
      </c>
      <c r="AM390" s="13">
        <v>9.1187739463601494E-2</v>
      </c>
      <c r="AN390" s="13">
        <v>5.2596600000000002E-3</v>
      </c>
      <c r="AO390" s="13">
        <v>0.16064707</v>
      </c>
      <c r="AP390" s="13">
        <v>3.3538610000000003E-2</v>
      </c>
      <c r="AQ390" s="13">
        <v>9.9770114942528701E-2</v>
      </c>
      <c r="AR390" s="13">
        <v>5.2596600000000002E-3</v>
      </c>
      <c r="AS390" s="13">
        <v>0.16064707</v>
      </c>
      <c r="AT390" s="13">
        <v>3.3538610000000003E-2</v>
      </c>
      <c r="AU390" s="13">
        <v>8.5823754789271997E-2</v>
      </c>
      <c r="AV390" s="13">
        <v>5.2596600000000002E-3</v>
      </c>
      <c r="AW390" s="13">
        <v>0.16064707</v>
      </c>
      <c r="AX390" s="13">
        <v>1.2500000000000001E-2</v>
      </c>
      <c r="AY390" s="13">
        <v>3.4482758620689703E-2</v>
      </c>
      <c r="AZ390" s="13">
        <v>0</v>
      </c>
      <c r="BA390" s="13">
        <v>0.10958904109589</v>
      </c>
      <c r="BB390" s="13"/>
      <c r="BC390" s="13"/>
      <c r="BD390" s="13"/>
      <c r="BE390" s="13"/>
      <c r="BF390" s="13"/>
      <c r="BG390" s="13"/>
      <c r="BH390" s="13"/>
      <c r="BI390" s="13"/>
      <c r="BJ390" s="13"/>
      <c r="BK390" s="13"/>
      <c r="BL390" s="13"/>
      <c r="BM390" s="13"/>
      <c r="BN390" s="13"/>
      <c r="BO390" s="13"/>
      <c r="BP390" s="13"/>
      <c r="BQ390" s="13"/>
      <c r="BR390" s="13"/>
      <c r="BS390" s="13"/>
      <c r="BT390" s="13"/>
      <c r="BU390" s="13"/>
      <c r="BV390" s="13"/>
      <c r="BW390" s="13"/>
      <c r="BX390" s="13"/>
      <c r="BY390" s="13"/>
      <c r="BZ390" s="14">
        <f>+INDEX('Monthy Targets'!V:V,MATCH(FY2018_ALL_Targets!$B390,'Monthy Targets'!$B:$B,0))</f>
        <v>5.99</v>
      </c>
      <c r="CA390" s="14">
        <f>+INDEX('Monthy Targets'!W:W,MATCH(FY2018_ALL_Targets!$B390,'Monthy Targets'!$B:$B,0))</f>
        <v>5.99</v>
      </c>
      <c r="CB390" s="14">
        <f>+INDEX('Monthy Targets'!X:X,MATCH(FY2018_ALL_Targets!$B390,'Monthy Targets'!$B:$B,0))</f>
        <v>5.99</v>
      </c>
      <c r="CC390" s="14">
        <f>+INDEX('Monthy Targets'!Y:Y,MATCH(FY2018_ALL_Targets!$B390,'Monthy Targets'!$B:$B,0))</f>
        <v>5.99</v>
      </c>
      <c r="CD390" s="14">
        <f>+INDEX('Monthy Targets'!Z:Z,MATCH(FY2018_ALL_Targets!$B390,'Monthy Targets'!$B:$B,0))</f>
        <v>5.99</v>
      </c>
      <c r="CE390" s="14">
        <f>+INDEX('Monthy Targets'!AA:AA,MATCH(FY2018_ALL_Targets!$B390,'Monthy Targets'!$B:$B,0))</f>
        <v>0</v>
      </c>
      <c r="CF390" s="14">
        <f>+INDEX('Monthy Targets'!AB:AB,MATCH(FY2018_ALL_Targets!$B390,'Monthy Targets'!$B:$B,0))</f>
        <v>0</v>
      </c>
      <c r="CG390" s="14">
        <f>+INDEX('Monthy Targets'!AC:AC,MATCH(FY2018_ALL_Targets!$B390,'Monthy Targets'!$B:$B,0))</f>
        <v>0</v>
      </c>
      <c r="CH390" s="14">
        <f>+INDEX('Monthy Targets'!AD:AD,MATCH(FY2018_ALL_Targets!$B390,'Monthy Targets'!$B:$B,0))</f>
        <v>0</v>
      </c>
      <c r="CI390" s="14">
        <f>+INDEX('Monthy Targets'!AE:AE,MATCH(FY2018_ALL_Targets!$B390,'Monthy Targets'!$B:$B,0))</f>
        <v>0</v>
      </c>
      <c r="CJ390" s="14">
        <f>+INDEX('Monthy Targets'!AF:AF,MATCH(FY2018_ALL_Targets!$B390,'Monthy Targets'!$B:$B,0))</f>
        <v>0</v>
      </c>
      <c r="CK390" s="14">
        <f>+INDEX('Monthy Targets'!AG:AG,MATCH(FY2018_ALL_Targets!$B390,'Monthy Targets'!$B:$B,0))</f>
        <v>0</v>
      </c>
      <c r="CL390" s="14">
        <v>0.4</v>
      </c>
      <c r="CM390" s="14">
        <v>0.4</v>
      </c>
      <c r="CN390" s="14">
        <v>0.4</v>
      </c>
      <c r="CO390" s="14">
        <v>0.4</v>
      </c>
      <c r="DB390" s="14">
        <v>0.74</v>
      </c>
      <c r="DC390" s="14">
        <v>0.74</v>
      </c>
      <c r="DD390" s="14">
        <v>0.74</v>
      </c>
      <c r="DE390" s="14">
        <v>0.74</v>
      </c>
      <c r="DR390" s="14">
        <v>1.1299999999999999</v>
      </c>
      <c r="DV390" s="12">
        <f t="shared" si="19"/>
        <v>0</v>
      </c>
      <c r="DW390" s="12">
        <f t="shared" si="20"/>
        <v>0</v>
      </c>
      <c r="DX390" s="12">
        <f t="shared" si="18"/>
        <v>0</v>
      </c>
    </row>
    <row r="391" spans="1:128" x14ac:dyDescent="0.25">
      <c r="A391" s="293">
        <v>5066</v>
      </c>
      <c r="B391" s="293">
        <v>676077</v>
      </c>
      <c r="C391" s="293">
        <v>1013568</v>
      </c>
      <c r="D391" s="14">
        <v>1578534772</v>
      </c>
      <c r="F391" s="27" t="s">
        <v>1258</v>
      </c>
      <c r="G391" s="12" t="s">
        <v>938</v>
      </c>
      <c r="H391" s="27" t="s">
        <v>1418</v>
      </c>
      <c r="I391" s="12" t="s">
        <v>939</v>
      </c>
      <c r="J391" s="13">
        <v>3.09278350515464E-2</v>
      </c>
      <c r="K391" s="13">
        <v>0.148148148148148</v>
      </c>
      <c r="L391" s="13">
        <v>4.1237113402061903E-2</v>
      </c>
      <c r="M391" s="13">
        <v>8.2474226804123696E-2</v>
      </c>
      <c r="N391" s="13">
        <v>3.3538610000000003E-2</v>
      </c>
      <c r="O391" s="13">
        <v>5.6668459999999997E-2</v>
      </c>
      <c r="P391" s="13">
        <v>5.2596600000000002E-3</v>
      </c>
      <c r="Q391" s="13">
        <v>0.16064707</v>
      </c>
      <c r="R391" s="13">
        <v>3.3538610000000003E-2</v>
      </c>
      <c r="S391" s="13">
        <v>0.14562962962963</v>
      </c>
      <c r="T391" s="13">
        <v>4.0536082474226798E-2</v>
      </c>
      <c r="U391" s="13">
        <v>0.16064707</v>
      </c>
      <c r="V391" s="13">
        <v>3.3538610000000003E-2</v>
      </c>
      <c r="W391" s="13">
        <v>0.140740740740741</v>
      </c>
      <c r="X391" s="13">
        <v>3.9175257731958797E-2</v>
      </c>
      <c r="Y391" s="13">
        <v>0.16064707</v>
      </c>
      <c r="Z391" s="13">
        <v>3.3538610000000003E-2</v>
      </c>
      <c r="AA391" s="13">
        <v>0.14311111111111099</v>
      </c>
      <c r="AB391" s="13">
        <v>3.9835051546391699E-2</v>
      </c>
      <c r="AC391" s="13">
        <v>0.16064707</v>
      </c>
      <c r="AD391" s="13">
        <v>3.3538610000000003E-2</v>
      </c>
      <c r="AE391" s="13">
        <v>0.133333333333333</v>
      </c>
      <c r="AF391" s="13">
        <v>3.7113402061855698E-2</v>
      </c>
      <c r="AG391" s="13">
        <v>0.16064707</v>
      </c>
      <c r="AH391" s="13">
        <v>3.3538610000000003E-2</v>
      </c>
      <c r="AI391" s="13">
        <v>0.14059259259259299</v>
      </c>
      <c r="AJ391" s="13">
        <v>3.9134020618556697E-2</v>
      </c>
      <c r="AK391" s="13">
        <v>0.16064707</v>
      </c>
      <c r="AL391" s="13">
        <v>3.3538610000000003E-2</v>
      </c>
      <c r="AM391" s="13">
        <v>0.125925925925926</v>
      </c>
      <c r="AN391" s="13">
        <v>3.5051546391752599E-2</v>
      </c>
      <c r="AO391" s="13">
        <v>0.16064707</v>
      </c>
      <c r="AP391" s="13">
        <v>3.3538610000000003E-2</v>
      </c>
      <c r="AQ391" s="13">
        <v>0.137777777777778</v>
      </c>
      <c r="AR391" s="13">
        <v>3.8350515463917503E-2</v>
      </c>
      <c r="AS391" s="13">
        <v>0.16064707</v>
      </c>
      <c r="AT391" s="13">
        <v>3.3538610000000003E-2</v>
      </c>
      <c r="AU391" s="13">
        <v>0.11851851851851899</v>
      </c>
      <c r="AV391" s="13">
        <v>3.2989690721649499E-2</v>
      </c>
      <c r="AW391" s="13">
        <v>0.16064707</v>
      </c>
      <c r="AX391" s="13">
        <v>4.3478260869565202E-2</v>
      </c>
      <c r="AY391" s="13" t="s">
        <v>3345</v>
      </c>
      <c r="AZ391" s="13">
        <v>0</v>
      </c>
      <c r="BA391" s="13">
        <v>4.3478260869565202E-2</v>
      </c>
      <c r="BB391" s="13"/>
      <c r="BC391" s="13"/>
      <c r="BD391" s="13"/>
      <c r="BE391" s="13"/>
      <c r="BF391" s="13"/>
      <c r="BG391" s="13"/>
      <c r="BH391" s="13"/>
      <c r="BI391" s="13"/>
      <c r="BJ391" s="13"/>
      <c r="BK391" s="13"/>
      <c r="BL391" s="13"/>
      <c r="BM391" s="13"/>
      <c r="BN391" s="13"/>
      <c r="BO391" s="13"/>
      <c r="BP391" s="13"/>
      <c r="BQ391" s="13"/>
      <c r="BR391" s="13"/>
      <c r="BS391" s="13"/>
      <c r="BT391" s="13"/>
      <c r="BU391" s="13"/>
      <c r="BV391" s="13"/>
      <c r="BW391" s="13"/>
      <c r="BX391" s="13"/>
      <c r="BY391" s="13"/>
      <c r="BZ391" s="14">
        <f>+INDEX('Monthy Targets'!V:V,MATCH(FY2018_ALL_Targets!$B391,'Monthy Targets'!$B:$B,0))</f>
        <v>2.75</v>
      </c>
      <c r="CA391" s="14">
        <f>+INDEX('Monthy Targets'!W:W,MATCH(FY2018_ALL_Targets!$B391,'Monthy Targets'!$B:$B,0))</f>
        <v>2.75</v>
      </c>
      <c r="CB391" s="14">
        <f>+INDEX('Monthy Targets'!X:X,MATCH(FY2018_ALL_Targets!$B391,'Monthy Targets'!$B:$B,0))</f>
        <v>2.75</v>
      </c>
      <c r="CC391" s="14">
        <f>+INDEX('Monthy Targets'!Y:Y,MATCH(FY2018_ALL_Targets!$B391,'Monthy Targets'!$B:$B,0))</f>
        <v>2.75</v>
      </c>
      <c r="CD391" s="14">
        <f>+INDEX('Monthy Targets'!Z:Z,MATCH(FY2018_ALL_Targets!$B391,'Monthy Targets'!$B:$B,0))</f>
        <v>2.75</v>
      </c>
      <c r="CE391" s="14">
        <f>+INDEX('Monthy Targets'!AA:AA,MATCH(FY2018_ALL_Targets!$B391,'Monthy Targets'!$B:$B,0))</f>
        <v>0</v>
      </c>
      <c r="CF391" s="14">
        <f>+INDEX('Monthy Targets'!AB:AB,MATCH(FY2018_ALL_Targets!$B391,'Monthy Targets'!$B:$B,0))</f>
        <v>0</v>
      </c>
      <c r="CG391" s="14">
        <f>+INDEX('Monthy Targets'!AC:AC,MATCH(FY2018_ALL_Targets!$B391,'Monthy Targets'!$B:$B,0))</f>
        <v>0</v>
      </c>
      <c r="CH391" s="14">
        <f>+INDEX('Monthy Targets'!AD:AD,MATCH(FY2018_ALL_Targets!$B391,'Monthy Targets'!$B:$B,0))</f>
        <v>0</v>
      </c>
      <c r="CI391" s="14">
        <f>+INDEX('Monthy Targets'!AE:AE,MATCH(FY2018_ALL_Targets!$B391,'Monthy Targets'!$B:$B,0))</f>
        <v>0</v>
      </c>
      <c r="CJ391" s="14">
        <f>+INDEX('Monthy Targets'!AF:AF,MATCH(FY2018_ALL_Targets!$B391,'Monthy Targets'!$B:$B,0))</f>
        <v>0</v>
      </c>
      <c r="CK391" s="14">
        <f>+INDEX('Monthy Targets'!AG:AG,MATCH(FY2018_ALL_Targets!$B391,'Monthy Targets'!$B:$B,0))</f>
        <v>0</v>
      </c>
      <c r="CL391" s="14">
        <v>0</v>
      </c>
      <c r="CM391" s="14">
        <v>0.18</v>
      </c>
      <c r="CN391" s="14">
        <v>0.18</v>
      </c>
      <c r="CO391" s="14">
        <v>0.18</v>
      </c>
      <c r="DB391" s="14">
        <v>0</v>
      </c>
      <c r="DC391" s="14">
        <v>0.34</v>
      </c>
      <c r="DD391" s="14">
        <v>0.34</v>
      </c>
      <c r="DE391" s="14">
        <v>0.34</v>
      </c>
      <c r="DR391" s="14">
        <v>0.46</v>
      </c>
      <c r="DV391" s="12">
        <f t="shared" si="19"/>
        <v>0</v>
      </c>
      <c r="DW391" s="12">
        <f t="shared" si="20"/>
        <v>0</v>
      </c>
      <c r="DX391" s="12">
        <f t="shared" si="18"/>
        <v>0</v>
      </c>
    </row>
    <row r="392" spans="1:128" x14ac:dyDescent="0.25">
      <c r="A392" s="293">
        <v>4210</v>
      </c>
      <c r="B392" s="293">
        <v>676079</v>
      </c>
      <c r="C392" s="293">
        <v>421004</v>
      </c>
      <c r="D392" s="14">
        <v>1871572073</v>
      </c>
      <c r="F392" s="27" t="s">
        <v>1258</v>
      </c>
      <c r="G392" s="12" t="s">
        <v>596</v>
      </c>
      <c r="H392" s="27" t="s">
        <v>1385</v>
      </c>
      <c r="I392" s="12" t="s">
        <v>597</v>
      </c>
      <c r="J392" s="13">
        <v>2.3809523809523801E-2</v>
      </c>
      <c r="K392" s="13">
        <v>5.6737588652482303E-2</v>
      </c>
      <c r="L392" s="13">
        <v>0</v>
      </c>
      <c r="M392" s="13">
        <v>0.12935323383084599</v>
      </c>
      <c r="N392" s="13">
        <v>3.3538610000000003E-2</v>
      </c>
      <c r="O392" s="13">
        <v>5.6668459999999997E-2</v>
      </c>
      <c r="P392" s="13">
        <v>5.2596600000000002E-3</v>
      </c>
      <c r="Q392" s="13">
        <v>0.16064707</v>
      </c>
      <c r="R392" s="13">
        <v>3.3538610000000003E-2</v>
      </c>
      <c r="S392" s="13">
        <v>5.6668459999999997E-2</v>
      </c>
      <c r="T392" s="13">
        <v>5.2596600000000002E-3</v>
      </c>
      <c r="U392" s="13">
        <v>0.16064707</v>
      </c>
      <c r="V392" s="13">
        <v>3.3538610000000003E-2</v>
      </c>
      <c r="W392" s="13">
        <v>5.6668459999999997E-2</v>
      </c>
      <c r="X392" s="13">
        <v>5.2596600000000002E-3</v>
      </c>
      <c r="Y392" s="13">
        <v>0.16064707</v>
      </c>
      <c r="Z392" s="13">
        <v>3.3538610000000003E-2</v>
      </c>
      <c r="AA392" s="13">
        <v>5.6668459999999997E-2</v>
      </c>
      <c r="AB392" s="13">
        <v>5.2596600000000002E-3</v>
      </c>
      <c r="AC392" s="13">
        <v>0.16064707</v>
      </c>
      <c r="AD392" s="13">
        <v>3.3538610000000003E-2</v>
      </c>
      <c r="AE392" s="13">
        <v>5.6668459999999997E-2</v>
      </c>
      <c r="AF392" s="13">
        <v>5.2596600000000002E-3</v>
      </c>
      <c r="AG392" s="13">
        <v>0.16064707</v>
      </c>
      <c r="AH392" s="13">
        <v>3.3538610000000003E-2</v>
      </c>
      <c r="AI392" s="13">
        <v>5.6668459999999997E-2</v>
      </c>
      <c r="AJ392" s="13">
        <v>5.2596600000000002E-3</v>
      </c>
      <c r="AK392" s="13">
        <v>0.16064707</v>
      </c>
      <c r="AL392" s="13">
        <v>3.3538610000000003E-2</v>
      </c>
      <c r="AM392" s="13">
        <v>5.6668459999999997E-2</v>
      </c>
      <c r="AN392" s="13">
        <v>5.2596600000000002E-3</v>
      </c>
      <c r="AO392" s="13">
        <v>0.16064707</v>
      </c>
      <c r="AP392" s="13">
        <v>3.3538610000000003E-2</v>
      </c>
      <c r="AQ392" s="13">
        <v>5.6668459999999997E-2</v>
      </c>
      <c r="AR392" s="13">
        <v>5.2596600000000002E-3</v>
      </c>
      <c r="AS392" s="13">
        <v>0.16064707</v>
      </c>
      <c r="AT392" s="13">
        <v>3.3538610000000003E-2</v>
      </c>
      <c r="AU392" s="13">
        <v>5.6668459999999997E-2</v>
      </c>
      <c r="AV392" s="13">
        <v>5.2596600000000002E-3</v>
      </c>
      <c r="AW392" s="13">
        <v>0.16064707</v>
      </c>
      <c r="AX392" s="13">
        <v>4.6511627906976702E-2</v>
      </c>
      <c r="AY392" s="13">
        <v>3.4482758620689703E-2</v>
      </c>
      <c r="AZ392" s="13">
        <v>0</v>
      </c>
      <c r="BA392" s="13">
        <v>0.219512195121951</v>
      </c>
      <c r="BB392" s="13"/>
      <c r="BC392" s="13"/>
      <c r="BD392" s="13"/>
      <c r="BE392" s="13"/>
      <c r="BF392" s="13"/>
      <c r="BG392" s="13"/>
      <c r="BH392" s="13"/>
      <c r="BI392" s="13"/>
      <c r="BJ392" s="13"/>
      <c r="BK392" s="13"/>
      <c r="BL392" s="13"/>
      <c r="BM392" s="13"/>
      <c r="BN392" s="13"/>
      <c r="BO392" s="13"/>
      <c r="BP392" s="13"/>
      <c r="BQ392" s="13"/>
      <c r="BR392" s="13"/>
      <c r="BS392" s="13"/>
      <c r="BT392" s="13"/>
      <c r="BU392" s="13"/>
      <c r="BV392" s="13"/>
      <c r="BW392" s="13"/>
      <c r="BX392" s="13"/>
      <c r="BY392" s="13"/>
      <c r="BZ392" s="14">
        <f>+INDEX('Monthy Targets'!V:V,MATCH(FY2018_ALL_Targets!$B392,'Monthy Targets'!$B:$B,0))</f>
        <v>3.87</v>
      </c>
      <c r="CA392" s="14">
        <f>+INDEX('Monthy Targets'!W:W,MATCH(FY2018_ALL_Targets!$B392,'Monthy Targets'!$B:$B,0))</f>
        <v>3.87</v>
      </c>
      <c r="CB392" s="14">
        <f>+INDEX('Monthy Targets'!X:X,MATCH(FY2018_ALL_Targets!$B392,'Monthy Targets'!$B:$B,0))</f>
        <v>3.87</v>
      </c>
      <c r="CC392" s="14">
        <f>+INDEX('Monthy Targets'!Y:Y,MATCH(FY2018_ALL_Targets!$B392,'Monthy Targets'!$B:$B,0))</f>
        <v>3.87</v>
      </c>
      <c r="CD392" s="14">
        <f>+INDEX('Monthy Targets'!Z:Z,MATCH(FY2018_ALL_Targets!$B392,'Monthy Targets'!$B:$B,0))</f>
        <v>3.87</v>
      </c>
      <c r="CE392" s="14">
        <f>+INDEX('Monthy Targets'!AA:AA,MATCH(FY2018_ALL_Targets!$B392,'Monthy Targets'!$B:$B,0))</f>
        <v>0</v>
      </c>
      <c r="CF392" s="14">
        <f>+INDEX('Monthy Targets'!AB:AB,MATCH(FY2018_ALL_Targets!$B392,'Monthy Targets'!$B:$B,0))</f>
        <v>0</v>
      </c>
      <c r="CG392" s="14">
        <f>+INDEX('Monthy Targets'!AC:AC,MATCH(FY2018_ALL_Targets!$B392,'Monthy Targets'!$B:$B,0))</f>
        <v>0</v>
      </c>
      <c r="CH392" s="14">
        <f>+INDEX('Monthy Targets'!AD:AD,MATCH(FY2018_ALL_Targets!$B392,'Monthy Targets'!$B:$B,0))</f>
        <v>0</v>
      </c>
      <c r="CI392" s="14">
        <f>+INDEX('Monthy Targets'!AE:AE,MATCH(FY2018_ALL_Targets!$B392,'Monthy Targets'!$B:$B,0))</f>
        <v>0</v>
      </c>
      <c r="CJ392" s="14">
        <f>+INDEX('Monthy Targets'!AF:AF,MATCH(FY2018_ALL_Targets!$B392,'Monthy Targets'!$B:$B,0))</f>
        <v>0</v>
      </c>
      <c r="CK392" s="14">
        <f>+INDEX('Monthy Targets'!AG:AG,MATCH(FY2018_ALL_Targets!$B392,'Monthy Targets'!$B:$B,0))</f>
        <v>0</v>
      </c>
      <c r="CL392" s="14">
        <v>0</v>
      </c>
      <c r="CM392" s="14">
        <v>0.26</v>
      </c>
      <c r="CN392" s="14">
        <v>0.26</v>
      </c>
      <c r="CO392" s="14">
        <v>0</v>
      </c>
      <c r="DB392" s="14">
        <v>0</v>
      </c>
      <c r="DC392" s="14">
        <v>0.48</v>
      </c>
      <c r="DD392" s="14">
        <v>0.48</v>
      </c>
      <c r="DE392" s="14">
        <v>0</v>
      </c>
      <c r="DR392" s="14">
        <v>0.56999999999999995</v>
      </c>
      <c r="DV392" s="12">
        <f t="shared" si="19"/>
        <v>0</v>
      </c>
      <c r="DW392" s="12">
        <f t="shared" si="20"/>
        <v>0</v>
      </c>
      <c r="DX392" s="12">
        <f t="shared" si="18"/>
        <v>0</v>
      </c>
    </row>
    <row r="393" spans="1:128" x14ac:dyDescent="0.25">
      <c r="A393" s="293">
        <v>102369</v>
      </c>
      <c r="B393" s="293">
        <v>676081</v>
      </c>
      <c r="C393" s="293">
        <v>1027862</v>
      </c>
      <c r="D393" s="14">
        <v>1891156733</v>
      </c>
      <c r="F393" s="27" t="s">
        <v>1279</v>
      </c>
      <c r="G393" s="12" t="s">
        <v>398</v>
      </c>
      <c r="H393" s="27" t="s">
        <v>1371</v>
      </c>
      <c r="I393" s="12" t="s">
        <v>399</v>
      </c>
      <c r="J393" s="13">
        <v>2.9325513196480899E-3</v>
      </c>
      <c r="K393" s="13">
        <v>4.0133779264213999E-2</v>
      </c>
      <c r="L393" s="13">
        <v>0</v>
      </c>
      <c r="M393" s="13">
        <v>0.18348623853210999</v>
      </c>
      <c r="N393" s="13">
        <v>3.3538610000000003E-2</v>
      </c>
      <c r="O393" s="13">
        <v>5.6668459999999997E-2</v>
      </c>
      <c r="P393" s="13">
        <v>5.2596600000000002E-3</v>
      </c>
      <c r="Q393" s="13">
        <v>0.16064707</v>
      </c>
      <c r="R393" s="13">
        <v>3.3538610000000003E-2</v>
      </c>
      <c r="S393" s="13">
        <v>5.6668459999999997E-2</v>
      </c>
      <c r="T393" s="13">
        <v>5.2596600000000002E-3</v>
      </c>
      <c r="U393" s="13">
        <v>0.18036697247706401</v>
      </c>
      <c r="V393" s="13">
        <v>3.3538610000000003E-2</v>
      </c>
      <c r="W393" s="13">
        <v>5.6668459999999997E-2</v>
      </c>
      <c r="X393" s="13">
        <v>5.2596600000000002E-3</v>
      </c>
      <c r="Y393" s="13">
        <v>0.17431192660550501</v>
      </c>
      <c r="Z393" s="13">
        <v>3.3538610000000003E-2</v>
      </c>
      <c r="AA393" s="13">
        <v>5.6668459999999997E-2</v>
      </c>
      <c r="AB393" s="13">
        <v>5.2596600000000002E-3</v>
      </c>
      <c r="AC393" s="13">
        <v>0.17724770642201801</v>
      </c>
      <c r="AD393" s="13">
        <v>3.3538610000000003E-2</v>
      </c>
      <c r="AE393" s="13">
        <v>5.6668459999999997E-2</v>
      </c>
      <c r="AF393" s="13">
        <v>5.2596600000000002E-3</v>
      </c>
      <c r="AG393" s="13">
        <v>0.16513761467889901</v>
      </c>
      <c r="AH393" s="13">
        <v>3.3538610000000003E-2</v>
      </c>
      <c r="AI393" s="13">
        <v>5.6668459999999997E-2</v>
      </c>
      <c r="AJ393" s="13">
        <v>5.2596600000000002E-3</v>
      </c>
      <c r="AK393" s="13">
        <v>0.174128440366972</v>
      </c>
      <c r="AL393" s="13">
        <v>3.3538610000000003E-2</v>
      </c>
      <c r="AM393" s="13">
        <v>5.6668459999999997E-2</v>
      </c>
      <c r="AN393" s="13">
        <v>5.2596600000000002E-3</v>
      </c>
      <c r="AO393" s="13">
        <v>0.16064707</v>
      </c>
      <c r="AP393" s="13">
        <v>3.3538610000000003E-2</v>
      </c>
      <c r="AQ393" s="13">
        <v>5.6668459999999997E-2</v>
      </c>
      <c r="AR393" s="13">
        <v>5.2596600000000002E-3</v>
      </c>
      <c r="AS393" s="13">
        <v>0.17064220183486201</v>
      </c>
      <c r="AT393" s="13">
        <v>3.3538610000000003E-2</v>
      </c>
      <c r="AU393" s="13">
        <v>5.6668459999999997E-2</v>
      </c>
      <c r="AV393" s="13">
        <v>5.2596600000000002E-3</v>
      </c>
      <c r="AW393" s="13">
        <v>0.16064707</v>
      </c>
      <c r="AX393" s="13">
        <v>1.3698630136986301E-2</v>
      </c>
      <c r="AY393" s="13">
        <v>0.133333333333333</v>
      </c>
      <c r="AZ393" s="13">
        <v>0</v>
      </c>
      <c r="BA393" s="13">
        <v>9.85915492957746E-2</v>
      </c>
      <c r="BB393" s="13"/>
      <c r="BC393" s="13"/>
      <c r="BD393" s="13"/>
      <c r="BE393" s="13"/>
      <c r="BF393" s="13"/>
      <c r="BG393" s="13"/>
      <c r="BH393" s="13"/>
      <c r="BI393" s="13"/>
      <c r="BJ393" s="13"/>
      <c r="BK393" s="13"/>
      <c r="BL393" s="13"/>
      <c r="BM393" s="13"/>
      <c r="BN393" s="13"/>
      <c r="BO393" s="13"/>
      <c r="BP393" s="13"/>
      <c r="BQ393" s="13"/>
      <c r="BR393" s="13"/>
      <c r="BS393" s="13"/>
      <c r="BT393" s="13"/>
      <c r="BU393" s="13"/>
      <c r="BV393" s="13"/>
      <c r="BW393" s="13"/>
      <c r="BX393" s="13"/>
      <c r="BY393" s="13"/>
      <c r="BZ393" s="14">
        <f>+INDEX('Monthy Targets'!V:V,MATCH(FY2018_ALL_Targets!$B393,'Monthy Targets'!$B:$B,0))</f>
        <v>4.74</v>
      </c>
      <c r="CA393" s="14">
        <f>+INDEX('Monthy Targets'!W:W,MATCH(FY2018_ALL_Targets!$B393,'Monthy Targets'!$B:$B,0))</f>
        <v>4.74</v>
      </c>
      <c r="CB393" s="14">
        <f>+INDEX('Monthy Targets'!X:X,MATCH(FY2018_ALL_Targets!$B393,'Monthy Targets'!$B:$B,0))</f>
        <v>4.74</v>
      </c>
      <c r="CC393" s="14">
        <f>+INDEX('Monthy Targets'!Y:Y,MATCH(FY2018_ALL_Targets!$B393,'Monthy Targets'!$B:$B,0))</f>
        <v>4.74</v>
      </c>
      <c r="CD393" s="14">
        <f>+INDEX('Monthy Targets'!Z:Z,MATCH(FY2018_ALL_Targets!$B393,'Monthy Targets'!$B:$B,0))</f>
        <v>4.74</v>
      </c>
      <c r="CE393" s="14">
        <f>+INDEX('Monthy Targets'!AA:AA,MATCH(FY2018_ALL_Targets!$B393,'Monthy Targets'!$B:$B,0))</f>
        <v>0</v>
      </c>
      <c r="CF393" s="14">
        <f>+INDEX('Monthy Targets'!AB:AB,MATCH(FY2018_ALL_Targets!$B393,'Monthy Targets'!$B:$B,0))</f>
        <v>0</v>
      </c>
      <c r="CG393" s="14">
        <f>+INDEX('Monthy Targets'!AC:AC,MATCH(FY2018_ALL_Targets!$B393,'Monthy Targets'!$B:$B,0))</f>
        <v>0</v>
      </c>
      <c r="CH393" s="14">
        <f>+INDEX('Monthy Targets'!AD:AD,MATCH(FY2018_ALL_Targets!$B393,'Monthy Targets'!$B:$B,0))</f>
        <v>0</v>
      </c>
      <c r="CI393" s="14">
        <f>+INDEX('Monthy Targets'!AE:AE,MATCH(FY2018_ALL_Targets!$B393,'Monthy Targets'!$B:$B,0))</f>
        <v>0</v>
      </c>
      <c r="CJ393" s="14">
        <f>+INDEX('Monthy Targets'!AF:AF,MATCH(FY2018_ALL_Targets!$B393,'Monthy Targets'!$B:$B,0))</f>
        <v>0</v>
      </c>
      <c r="CK393" s="14">
        <f>+INDEX('Monthy Targets'!AG:AG,MATCH(FY2018_ALL_Targets!$B393,'Monthy Targets'!$B:$B,0))</f>
        <v>0</v>
      </c>
      <c r="CL393" s="14">
        <v>0.32</v>
      </c>
      <c r="CM393" s="14">
        <v>0</v>
      </c>
      <c r="CN393" s="14">
        <v>0.32</v>
      </c>
      <c r="CO393" s="14">
        <v>0.32</v>
      </c>
      <c r="DB393" s="14">
        <v>0.59</v>
      </c>
      <c r="DC393" s="14">
        <v>0</v>
      </c>
      <c r="DD393" s="14">
        <v>0.59</v>
      </c>
      <c r="DE393" s="14">
        <v>0.59</v>
      </c>
      <c r="DR393" s="14">
        <v>0.8</v>
      </c>
      <c r="DV393" s="12">
        <f t="shared" si="19"/>
        <v>0</v>
      </c>
      <c r="DW393" s="12">
        <f t="shared" si="20"/>
        <v>0</v>
      </c>
      <c r="DX393" s="12">
        <f t="shared" si="18"/>
        <v>0</v>
      </c>
    </row>
    <row r="394" spans="1:128" x14ac:dyDescent="0.25">
      <c r="A394" s="293">
        <v>102455</v>
      </c>
      <c r="B394" s="293">
        <v>676083</v>
      </c>
      <c r="C394" s="293">
        <v>1027453</v>
      </c>
      <c r="D394" s="14">
        <v>1154385425</v>
      </c>
      <c r="F394" s="27" t="s">
        <v>1408</v>
      </c>
      <c r="G394" s="12" t="s">
        <v>402</v>
      </c>
      <c r="H394" s="27" t="s">
        <v>1466</v>
      </c>
      <c r="I394" s="12" t="s">
        <v>403</v>
      </c>
      <c r="J394" s="13">
        <v>1.0610079575596801E-2</v>
      </c>
      <c r="K394" s="13">
        <v>4.8048048048047999E-2</v>
      </c>
      <c r="L394" s="13">
        <v>1.0610079575596801E-2</v>
      </c>
      <c r="M394" s="13">
        <v>0.168508287292818</v>
      </c>
      <c r="N394" s="13">
        <v>3.3538610000000003E-2</v>
      </c>
      <c r="O394" s="13">
        <v>5.6668459999999997E-2</v>
      </c>
      <c r="P394" s="13">
        <v>5.2596600000000002E-3</v>
      </c>
      <c r="Q394" s="13">
        <v>0.16064707</v>
      </c>
      <c r="R394" s="13">
        <v>3.3538610000000003E-2</v>
      </c>
      <c r="S394" s="13">
        <v>5.6668459999999997E-2</v>
      </c>
      <c r="T394" s="13">
        <v>1.0429708222811701E-2</v>
      </c>
      <c r="U394" s="13">
        <v>0.16564364640884</v>
      </c>
      <c r="V394" s="13">
        <v>3.3538610000000003E-2</v>
      </c>
      <c r="W394" s="13">
        <v>5.6668459999999997E-2</v>
      </c>
      <c r="X394" s="13">
        <v>1.0079575596817001E-2</v>
      </c>
      <c r="Y394" s="13">
        <v>0.16064707</v>
      </c>
      <c r="Z394" s="13">
        <v>3.3538610000000003E-2</v>
      </c>
      <c r="AA394" s="13">
        <v>5.6668459999999997E-2</v>
      </c>
      <c r="AB394" s="13">
        <v>1.02493368700265E-2</v>
      </c>
      <c r="AC394" s="13">
        <v>0.16277900552486199</v>
      </c>
      <c r="AD394" s="13">
        <v>3.3538610000000003E-2</v>
      </c>
      <c r="AE394" s="13">
        <v>5.6668459999999997E-2</v>
      </c>
      <c r="AF394" s="13">
        <v>9.5490716180371294E-3</v>
      </c>
      <c r="AG394" s="13">
        <v>0.16064707</v>
      </c>
      <c r="AH394" s="13">
        <v>3.3538610000000003E-2</v>
      </c>
      <c r="AI394" s="13">
        <v>5.6668459999999997E-2</v>
      </c>
      <c r="AJ394" s="13">
        <v>1.00689655172414E-2</v>
      </c>
      <c r="AK394" s="13">
        <v>0.16064707</v>
      </c>
      <c r="AL394" s="13">
        <v>3.3538610000000003E-2</v>
      </c>
      <c r="AM394" s="13">
        <v>5.6668459999999997E-2</v>
      </c>
      <c r="AN394" s="13">
        <v>9.0185676392572894E-3</v>
      </c>
      <c r="AO394" s="13">
        <v>0.16064707</v>
      </c>
      <c r="AP394" s="13">
        <v>3.3538610000000003E-2</v>
      </c>
      <c r="AQ394" s="13">
        <v>5.6668459999999997E-2</v>
      </c>
      <c r="AR394" s="13">
        <v>9.8673740053050393E-3</v>
      </c>
      <c r="AS394" s="13">
        <v>0.16064707</v>
      </c>
      <c r="AT394" s="13">
        <v>3.3538610000000003E-2</v>
      </c>
      <c r="AU394" s="13">
        <v>5.6668459999999997E-2</v>
      </c>
      <c r="AV394" s="13">
        <v>8.4880636604774493E-3</v>
      </c>
      <c r="AW394" s="13">
        <v>0.16064707</v>
      </c>
      <c r="AX394" s="13">
        <v>0</v>
      </c>
      <c r="AY394" s="13">
        <v>4.7619047619047603E-2</v>
      </c>
      <c r="AZ394" s="13">
        <v>0</v>
      </c>
      <c r="BA394" s="13">
        <v>0.10752688172043</v>
      </c>
      <c r="BB394" s="13"/>
      <c r="BC394" s="13"/>
      <c r="BD394" s="13"/>
      <c r="BE394" s="13"/>
      <c r="BF394" s="13"/>
      <c r="BG394" s="13"/>
      <c r="BH394" s="13"/>
      <c r="BI394" s="13"/>
      <c r="BJ394" s="13"/>
      <c r="BK394" s="13"/>
      <c r="BL394" s="13"/>
      <c r="BM394" s="13"/>
      <c r="BN394" s="13"/>
      <c r="BO394" s="13"/>
      <c r="BP394" s="13"/>
      <c r="BQ394" s="13"/>
      <c r="BR394" s="13"/>
      <c r="BS394" s="13"/>
      <c r="BT394" s="13"/>
      <c r="BU394" s="13"/>
      <c r="BV394" s="13"/>
      <c r="BW394" s="13"/>
      <c r="BX394" s="13"/>
      <c r="BY394" s="13"/>
      <c r="BZ394" s="14">
        <f>+INDEX('Monthy Targets'!V:V,MATCH(FY2018_ALL_Targets!$B394,'Monthy Targets'!$B:$B,0))</f>
        <v>0</v>
      </c>
      <c r="CA394" s="14">
        <f>+INDEX('Monthy Targets'!W:W,MATCH(FY2018_ALL_Targets!$B394,'Monthy Targets'!$B:$B,0))</f>
        <v>0</v>
      </c>
      <c r="CB394" s="14">
        <f>+INDEX('Monthy Targets'!X:X,MATCH(FY2018_ALL_Targets!$B394,'Monthy Targets'!$B:$B,0))</f>
        <v>0</v>
      </c>
      <c r="CC394" s="14">
        <f>+INDEX('Monthy Targets'!Y:Y,MATCH(FY2018_ALL_Targets!$B394,'Monthy Targets'!$B:$B,0))</f>
        <v>0</v>
      </c>
      <c r="CD394" s="14">
        <f>+INDEX('Monthy Targets'!Z:Z,MATCH(FY2018_ALL_Targets!$B394,'Monthy Targets'!$B:$B,0))</f>
        <v>0</v>
      </c>
      <c r="CE394" s="14">
        <f>+INDEX('Monthy Targets'!AA:AA,MATCH(FY2018_ALL_Targets!$B394,'Monthy Targets'!$B:$B,0))</f>
        <v>0</v>
      </c>
      <c r="CF394" s="14">
        <f>+INDEX('Monthy Targets'!AB:AB,MATCH(FY2018_ALL_Targets!$B394,'Monthy Targets'!$B:$B,0))</f>
        <v>0</v>
      </c>
      <c r="CG394" s="14">
        <f>+INDEX('Monthy Targets'!AC:AC,MATCH(FY2018_ALL_Targets!$B394,'Monthy Targets'!$B:$B,0))</f>
        <v>0</v>
      </c>
      <c r="CH394" s="14">
        <f>+INDEX('Monthy Targets'!AD:AD,MATCH(FY2018_ALL_Targets!$B394,'Monthy Targets'!$B:$B,0))</f>
        <v>0</v>
      </c>
      <c r="CI394" s="14">
        <f>+INDEX('Monthy Targets'!AE:AE,MATCH(FY2018_ALL_Targets!$B394,'Monthy Targets'!$B:$B,0))</f>
        <v>0</v>
      </c>
      <c r="CJ394" s="14">
        <f>+INDEX('Monthy Targets'!AF:AF,MATCH(FY2018_ALL_Targets!$B394,'Monthy Targets'!$B:$B,0))</f>
        <v>0</v>
      </c>
      <c r="CK394" s="14">
        <f>+INDEX('Monthy Targets'!AG:AG,MATCH(FY2018_ALL_Targets!$B394,'Monthy Targets'!$B:$B,0))</f>
        <v>0</v>
      </c>
      <c r="CL394" s="14">
        <v>1.57</v>
      </c>
      <c r="CM394" s="14">
        <v>1.57</v>
      </c>
      <c r="CN394" s="14">
        <v>1.57</v>
      </c>
      <c r="CO394" s="14">
        <v>1.57</v>
      </c>
      <c r="DB394" s="14">
        <v>2.91</v>
      </c>
      <c r="DC394" s="14">
        <v>2.91</v>
      </c>
      <c r="DD394" s="14">
        <v>2.91</v>
      </c>
      <c r="DE394" s="14">
        <v>2.91</v>
      </c>
      <c r="DR394" s="14">
        <v>1.91</v>
      </c>
      <c r="DV394" s="12">
        <f t="shared" si="19"/>
        <v>0</v>
      </c>
      <c r="DW394" s="12">
        <f t="shared" si="20"/>
        <v>0</v>
      </c>
      <c r="DX394" s="12">
        <f t="shared" si="18"/>
        <v>0</v>
      </c>
    </row>
    <row r="395" spans="1:128" x14ac:dyDescent="0.25">
      <c r="A395" s="293">
        <v>100313</v>
      </c>
      <c r="B395" s="293">
        <v>676091</v>
      </c>
      <c r="C395" s="293">
        <v>1026080</v>
      </c>
      <c r="D395" s="14">
        <v>1295766798</v>
      </c>
      <c r="F395" s="27" t="s">
        <v>1258</v>
      </c>
      <c r="G395" s="12" t="s">
        <v>378</v>
      </c>
      <c r="H395" s="27" t="s">
        <v>1401</v>
      </c>
      <c r="I395" s="12" t="s">
        <v>379</v>
      </c>
      <c r="J395" s="13">
        <v>3.77358490566038E-2</v>
      </c>
      <c r="K395" s="13">
        <v>4.0462427745664699E-2</v>
      </c>
      <c r="L395" s="13">
        <v>0</v>
      </c>
      <c r="M395" s="13">
        <v>0.162264150943396</v>
      </c>
      <c r="N395" s="13">
        <v>3.3538610000000003E-2</v>
      </c>
      <c r="O395" s="13">
        <v>5.6668459999999997E-2</v>
      </c>
      <c r="P395" s="13">
        <v>5.2596600000000002E-3</v>
      </c>
      <c r="Q395" s="13">
        <v>0.16064707</v>
      </c>
      <c r="R395" s="13">
        <v>3.7094339622641498E-2</v>
      </c>
      <c r="S395" s="13">
        <v>5.6668459999999997E-2</v>
      </c>
      <c r="T395" s="13">
        <v>5.2596600000000002E-3</v>
      </c>
      <c r="U395" s="13">
        <v>0.16064707</v>
      </c>
      <c r="V395" s="13">
        <v>3.5849056603773598E-2</v>
      </c>
      <c r="W395" s="13">
        <v>5.6668459999999997E-2</v>
      </c>
      <c r="X395" s="13">
        <v>5.2596600000000002E-3</v>
      </c>
      <c r="Y395" s="13">
        <v>0.16064707</v>
      </c>
      <c r="Z395" s="13">
        <v>3.6452830188679203E-2</v>
      </c>
      <c r="AA395" s="13">
        <v>5.6668459999999997E-2</v>
      </c>
      <c r="AB395" s="13">
        <v>5.2596600000000002E-3</v>
      </c>
      <c r="AC395" s="13">
        <v>0.16064707</v>
      </c>
      <c r="AD395" s="13">
        <v>3.3962264150943403E-2</v>
      </c>
      <c r="AE395" s="13">
        <v>5.6668459999999997E-2</v>
      </c>
      <c r="AF395" s="13">
        <v>5.2596600000000002E-3</v>
      </c>
      <c r="AG395" s="13">
        <v>0.16064707</v>
      </c>
      <c r="AH395" s="13">
        <v>3.5811320754716998E-2</v>
      </c>
      <c r="AI395" s="13">
        <v>5.6668459999999997E-2</v>
      </c>
      <c r="AJ395" s="13">
        <v>5.2596600000000002E-3</v>
      </c>
      <c r="AK395" s="13">
        <v>0.16064707</v>
      </c>
      <c r="AL395" s="13">
        <v>3.3538610000000003E-2</v>
      </c>
      <c r="AM395" s="13">
        <v>5.6668459999999997E-2</v>
      </c>
      <c r="AN395" s="13">
        <v>5.2596600000000002E-3</v>
      </c>
      <c r="AO395" s="13">
        <v>0.16064707</v>
      </c>
      <c r="AP395" s="13">
        <v>3.5094339622641503E-2</v>
      </c>
      <c r="AQ395" s="13">
        <v>5.6668459999999997E-2</v>
      </c>
      <c r="AR395" s="13">
        <v>5.2596600000000002E-3</v>
      </c>
      <c r="AS395" s="13">
        <v>0.16064707</v>
      </c>
      <c r="AT395" s="13">
        <v>3.3538610000000003E-2</v>
      </c>
      <c r="AU395" s="13">
        <v>5.6668459999999997E-2</v>
      </c>
      <c r="AV395" s="13">
        <v>5.2596600000000002E-3</v>
      </c>
      <c r="AW395" s="13">
        <v>0.16064707</v>
      </c>
      <c r="AX395" s="13">
        <v>0.119402985074627</v>
      </c>
      <c r="AY395" s="13">
        <v>0.11111111111111099</v>
      </c>
      <c r="AZ395" s="13">
        <v>0</v>
      </c>
      <c r="BA395" s="13">
        <v>0.119402985074627</v>
      </c>
      <c r="BB395" s="13"/>
      <c r="BC395" s="13"/>
      <c r="BD395" s="13"/>
      <c r="BE395" s="13"/>
      <c r="BF395" s="13"/>
      <c r="BG395" s="13"/>
      <c r="BH395" s="13"/>
      <c r="BI395" s="13"/>
      <c r="BJ395" s="13"/>
      <c r="BK395" s="13"/>
      <c r="BL395" s="13"/>
      <c r="BM395" s="13"/>
      <c r="BN395" s="13"/>
      <c r="BO395" s="13"/>
      <c r="BP395" s="13"/>
      <c r="BQ395" s="13"/>
      <c r="BR395" s="13"/>
      <c r="BS395" s="13"/>
      <c r="BT395" s="13"/>
      <c r="BU395" s="13"/>
      <c r="BV395" s="13"/>
      <c r="BW395" s="13"/>
      <c r="BX395" s="13"/>
      <c r="BY395" s="13"/>
      <c r="BZ395" s="14">
        <f>+INDEX('Monthy Targets'!V:V,MATCH(FY2018_ALL_Targets!$B395,'Monthy Targets'!$B:$B,0))</f>
        <v>3.01</v>
      </c>
      <c r="CA395" s="14">
        <f>+INDEX('Monthy Targets'!W:W,MATCH(FY2018_ALL_Targets!$B395,'Monthy Targets'!$B:$B,0))</f>
        <v>3.01</v>
      </c>
      <c r="CB395" s="14">
        <f>+INDEX('Monthy Targets'!X:X,MATCH(FY2018_ALL_Targets!$B395,'Monthy Targets'!$B:$B,0))</f>
        <v>3.01</v>
      </c>
      <c r="CC395" s="14">
        <f>+INDEX('Monthy Targets'!Y:Y,MATCH(FY2018_ALL_Targets!$B395,'Monthy Targets'!$B:$B,0))</f>
        <v>3.01</v>
      </c>
      <c r="CD395" s="14">
        <f>+INDEX('Monthy Targets'!Z:Z,MATCH(FY2018_ALL_Targets!$B395,'Monthy Targets'!$B:$B,0))</f>
        <v>3.01</v>
      </c>
      <c r="CE395" s="14">
        <f>+INDEX('Monthy Targets'!AA:AA,MATCH(FY2018_ALL_Targets!$B395,'Monthy Targets'!$B:$B,0))</f>
        <v>0</v>
      </c>
      <c r="CF395" s="14">
        <f>+INDEX('Monthy Targets'!AB:AB,MATCH(FY2018_ALL_Targets!$B395,'Monthy Targets'!$B:$B,0))</f>
        <v>0</v>
      </c>
      <c r="CG395" s="14">
        <f>+INDEX('Monthy Targets'!AC:AC,MATCH(FY2018_ALL_Targets!$B395,'Monthy Targets'!$B:$B,0))</f>
        <v>0</v>
      </c>
      <c r="CH395" s="14">
        <f>+INDEX('Monthy Targets'!AD:AD,MATCH(FY2018_ALL_Targets!$B395,'Monthy Targets'!$B:$B,0))</f>
        <v>0</v>
      </c>
      <c r="CI395" s="14">
        <f>+INDEX('Monthy Targets'!AE:AE,MATCH(FY2018_ALL_Targets!$B395,'Monthy Targets'!$B:$B,0))</f>
        <v>0</v>
      </c>
      <c r="CJ395" s="14">
        <f>+INDEX('Monthy Targets'!AF:AF,MATCH(FY2018_ALL_Targets!$B395,'Monthy Targets'!$B:$B,0))</f>
        <v>0</v>
      </c>
      <c r="CK395" s="14">
        <f>+INDEX('Monthy Targets'!AG:AG,MATCH(FY2018_ALL_Targets!$B395,'Monthy Targets'!$B:$B,0))</f>
        <v>0</v>
      </c>
      <c r="CL395" s="14">
        <v>0</v>
      </c>
      <c r="CM395" s="14">
        <v>0</v>
      </c>
      <c r="CN395" s="14">
        <v>0.2</v>
      </c>
      <c r="CO395" s="14">
        <v>0.2</v>
      </c>
      <c r="DB395" s="14">
        <v>0</v>
      </c>
      <c r="DC395" s="14">
        <v>0</v>
      </c>
      <c r="DD395" s="14">
        <v>0.37</v>
      </c>
      <c r="DE395" s="14">
        <v>0.37</v>
      </c>
      <c r="DR395" s="14">
        <v>0.44</v>
      </c>
      <c r="DV395" s="12">
        <f t="shared" si="19"/>
        <v>0</v>
      </c>
      <c r="DW395" s="12">
        <f t="shared" si="20"/>
        <v>0</v>
      </c>
      <c r="DX395" s="12">
        <f t="shared" si="18"/>
        <v>0</v>
      </c>
    </row>
    <row r="396" spans="1:128" x14ac:dyDescent="0.25">
      <c r="A396" s="293">
        <v>5275</v>
      </c>
      <c r="B396" s="293">
        <v>676092</v>
      </c>
      <c r="C396" s="293">
        <v>1025811</v>
      </c>
      <c r="D396" s="14">
        <v>1093131476</v>
      </c>
      <c r="F396" s="27" t="s">
        <v>1296</v>
      </c>
      <c r="G396" s="12" t="s">
        <v>354</v>
      </c>
      <c r="H396" s="27" t="s">
        <v>1387</v>
      </c>
      <c r="I396" s="12" t="s">
        <v>355</v>
      </c>
      <c r="J396" s="13">
        <v>7.5144508670520194E-2</v>
      </c>
      <c r="K396" s="13">
        <v>9.3023255813953501E-2</v>
      </c>
      <c r="L396" s="13">
        <v>0</v>
      </c>
      <c r="M396" s="13">
        <v>0.10666666666666701</v>
      </c>
      <c r="N396" s="13">
        <v>3.3538610000000003E-2</v>
      </c>
      <c r="O396" s="13">
        <v>5.6668459999999997E-2</v>
      </c>
      <c r="P396" s="13">
        <v>5.2596600000000002E-3</v>
      </c>
      <c r="Q396" s="13">
        <v>0.16064707</v>
      </c>
      <c r="R396" s="13">
        <v>7.3867052023121396E-2</v>
      </c>
      <c r="S396" s="13">
        <v>9.1441860465116306E-2</v>
      </c>
      <c r="T396" s="13">
        <v>5.2596600000000002E-3</v>
      </c>
      <c r="U396" s="13">
        <v>0.16064707</v>
      </c>
      <c r="V396" s="13">
        <v>7.1387283236994198E-2</v>
      </c>
      <c r="W396" s="13">
        <v>8.8372093023255799E-2</v>
      </c>
      <c r="X396" s="13">
        <v>5.2596600000000002E-3</v>
      </c>
      <c r="Y396" s="13">
        <v>0.16064707</v>
      </c>
      <c r="Z396" s="13">
        <v>7.2589595375722502E-2</v>
      </c>
      <c r="AA396" s="13">
        <v>8.9860465116279098E-2</v>
      </c>
      <c r="AB396" s="13">
        <v>5.2596600000000002E-3</v>
      </c>
      <c r="AC396" s="13">
        <v>0.16064707</v>
      </c>
      <c r="AD396" s="13">
        <v>6.7630057803468202E-2</v>
      </c>
      <c r="AE396" s="13">
        <v>8.3720930232558097E-2</v>
      </c>
      <c r="AF396" s="13">
        <v>5.2596600000000002E-3</v>
      </c>
      <c r="AG396" s="13">
        <v>0.16064707</v>
      </c>
      <c r="AH396" s="13">
        <v>7.1312138728323704E-2</v>
      </c>
      <c r="AI396" s="13">
        <v>8.8279069767441903E-2</v>
      </c>
      <c r="AJ396" s="13">
        <v>5.2596600000000002E-3</v>
      </c>
      <c r="AK396" s="13">
        <v>0.16064707</v>
      </c>
      <c r="AL396" s="13">
        <v>6.3872832369942206E-2</v>
      </c>
      <c r="AM396" s="13">
        <v>7.9069767441860506E-2</v>
      </c>
      <c r="AN396" s="13">
        <v>5.2596600000000002E-3</v>
      </c>
      <c r="AO396" s="13">
        <v>0.16064707</v>
      </c>
      <c r="AP396" s="13">
        <v>6.9884393063583794E-2</v>
      </c>
      <c r="AQ396" s="13">
        <v>8.6511627906976807E-2</v>
      </c>
      <c r="AR396" s="13">
        <v>5.2596600000000002E-3</v>
      </c>
      <c r="AS396" s="13">
        <v>0.16064707</v>
      </c>
      <c r="AT396" s="13">
        <v>6.0115606936416197E-2</v>
      </c>
      <c r="AU396" s="13">
        <v>7.4418604651162804E-2</v>
      </c>
      <c r="AV396" s="13">
        <v>5.2596600000000002E-3</v>
      </c>
      <c r="AW396" s="13">
        <v>0.16064707</v>
      </c>
      <c r="AX396" s="13">
        <v>4.7619047619047603E-2</v>
      </c>
      <c r="AY396" s="13">
        <v>8.6956521739130405E-2</v>
      </c>
      <c r="AZ396" s="13">
        <v>0</v>
      </c>
      <c r="BA396" s="13">
        <v>5.5555555555555601E-2</v>
      </c>
      <c r="BB396" s="13"/>
      <c r="BC396" s="13"/>
      <c r="BD396" s="13"/>
      <c r="BE396" s="13"/>
      <c r="BF396" s="13"/>
      <c r="BG396" s="13"/>
      <c r="BH396" s="13"/>
      <c r="BI396" s="13"/>
      <c r="BJ396" s="13"/>
      <c r="BK396" s="13"/>
      <c r="BL396" s="13"/>
      <c r="BM396" s="13"/>
      <c r="BN396" s="13"/>
      <c r="BO396" s="13"/>
      <c r="BP396" s="13"/>
      <c r="BQ396" s="13"/>
      <c r="BR396" s="13"/>
      <c r="BS396" s="13"/>
      <c r="BT396" s="13"/>
      <c r="BU396" s="13"/>
      <c r="BV396" s="13"/>
      <c r="BW396" s="13"/>
      <c r="BX396" s="13"/>
      <c r="BY396" s="13"/>
      <c r="BZ396" s="14">
        <f>+INDEX('Monthy Targets'!V:V,MATCH(FY2018_ALL_Targets!$B396,'Monthy Targets'!$B:$B,0))</f>
        <v>3.34</v>
      </c>
      <c r="CA396" s="14">
        <f>+INDEX('Monthy Targets'!W:W,MATCH(FY2018_ALL_Targets!$B396,'Monthy Targets'!$B:$B,0))</f>
        <v>3.34</v>
      </c>
      <c r="CB396" s="14">
        <f>+INDEX('Monthy Targets'!X:X,MATCH(FY2018_ALL_Targets!$B396,'Monthy Targets'!$B:$B,0))</f>
        <v>3.34</v>
      </c>
      <c r="CC396" s="14">
        <f>+INDEX('Monthy Targets'!Y:Y,MATCH(FY2018_ALL_Targets!$B396,'Monthy Targets'!$B:$B,0))</f>
        <v>3.34</v>
      </c>
      <c r="CD396" s="14">
        <f>+INDEX('Monthy Targets'!Z:Z,MATCH(FY2018_ALL_Targets!$B396,'Monthy Targets'!$B:$B,0))</f>
        <v>3.34</v>
      </c>
      <c r="CE396" s="14">
        <f>+INDEX('Monthy Targets'!AA:AA,MATCH(FY2018_ALL_Targets!$B396,'Monthy Targets'!$B:$B,0))</f>
        <v>0</v>
      </c>
      <c r="CF396" s="14">
        <f>+INDEX('Monthy Targets'!AB:AB,MATCH(FY2018_ALL_Targets!$B396,'Monthy Targets'!$B:$B,0))</f>
        <v>0</v>
      </c>
      <c r="CG396" s="14">
        <f>+INDEX('Monthy Targets'!AC:AC,MATCH(FY2018_ALL_Targets!$B396,'Monthy Targets'!$B:$B,0))</f>
        <v>0</v>
      </c>
      <c r="CH396" s="14">
        <f>+INDEX('Monthy Targets'!AD:AD,MATCH(FY2018_ALL_Targets!$B396,'Monthy Targets'!$B:$B,0))</f>
        <v>0</v>
      </c>
      <c r="CI396" s="14">
        <f>+INDEX('Monthy Targets'!AE:AE,MATCH(FY2018_ALL_Targets!$B396,'Monthy Targets'!$B:$B,0))</f>
        <v>0</v>
      </c>
      <c r="CJ396" s="14">
        <f>+INDEX('Monthy Targets'!AF:AF,MATCH(FY2018_ALL_Targets!$B396,'Monthy Targets'!$B:$B,0))</f>
        <v>0</v>
      </c>
      <c r="CK396" s="14">
        <f>+INDEX('Monthy Targets'!AG:AG,MATCH(FY2018_ALL_Targets!$B396,'Monthy Targets'!$B:$B,0))</f>
        <v>0</v>
      </c>
      <c r="CL396" s="14">
        <v>0.22</v>
      </c>
      <c r="CM396" s="14">
        <v>0.22</v>
      </c>
      <c r="CN396" s="14">
        <v>0.22</v>
      </c>
      <c r="CO396" s="14">
        <v>0.22</v>
      </c>
      <c r="DB396" s="14">
        <v>0.41</v>
      </c>
      <c r="DC396" s="14">
        <v>0.41</v>
      </c>
      <c r="DD396" s="14">
        <v>0.41</v>
      </c>
      <c r="DE396" s="14">
        <v>0.41</v>
      </c>
      <c r="DR396" s="14">
        <v>0.63</v>
      </c>
      <c r="DV396" s="12">
        <f t="shared" si="19"/>
        <v>0</v>
      </c>
      <c r="DW396" s="12">
        <f t="shared" si="20"/>
        <v>0</v>
      </c>
      <c r="DX396" s="12">
        <f t="shared" si="18"/>
        <v>0</v>
      </c>
    </row>
    <row r="397" spans="1:128" x14ac:dyDescent="0.25">
      <c r="A397" s="293">
        <v>4184</v>
      </c>
      <c r="B397" s="293">
        <v>676093</v>
      </c>
      <c r="C397" s="293">
        <v>1027576</v>
      </c>
      <c r="D397" s="14">
        <v>1912372459</v>
      </c>
      <c r="F397" s="27" t="s">
        <v>1274</v>
      </c>
      <c r="G397" s="12" t="s">
        <v>174</v>
      </c>
      <c r="H397" s="27" t="s">
        <v>1474</v>
      </c>
      <c r="I397" s="12" t="s">
        <v>175</v>
      </c>
      <c r="J397" s="13">
        <v>9.3333333333333296E-2</v>
      </c>
      <c r="K397" s="13">
        <v>3.9215686274509803E-2</v>
      </c>
      <c r="L397" s="13">
        <v>0</v>
      </c>
      <c r="M397" s="13">
        <v>0.38709677419354799</v>
      </c>
      <c r="N397" s="13">
        <v>3.3538610000000003E-2</v>
      </c>
      <c r="O397" s="13">
        <v>5.6668459999999997E-2</v>
      </c>
      <c r="P397" s="13">
        <v>5.2596600000000002E-3</v>
      </c>
      <c r="Q397" s="13">
        <v>0.16064707</v>
      </c>
      <c r="R397" s="13">
        <v>9.1746666666666699E-2</v>
      </c>
      <c r="S397" s="13">
        <v>5.6668459999999997E-2</v>
      </c>
      <c r="T397" s="13">
        <v>5.2596600000000002E-3</v>
      </c>
      <c r="U397" s="13">
        <v>0.38051612903225801</v>
      </c>
      <c r="V397" s="13">
        <v>8.8666666666666699E-2</v>
      </c>
      <c r="W397" s="13">
        <v>5.6668459999999997E-2</v>
      </c>
      <c r="X397" s="13">
        <v>5.2596600000000002E-3</v>
      </c>
      <c r="Y397" s="13">
        <v>0.36774193548387102</v>
      </c>
      <c r="Z397" s="13">
        <v>9.0160000000000004E-2</v>
      </c>
      <c r="AA397" s="13">
        <v>5.6668459999999997E-2</v>
      </c>
      <c r="AB397" s="13">
        <v>5.2596600000000002E-3</v>
      </c>
      <c r="AC397" s="13">
        <v>0.37393548387096798</v>
      </c>
      <c r="AD397" s="13">
        <v>8.4000000000000005E-2</v>
      </c>
      <c r="AE397" s="13">
        <v>5.6668459999999997E-2</v>
      </c>
      <c r="AF397" s="13">
        <v>5.2596600000000002E-3</v>
      </c>
      <c r="AG397" s="13">
        <v>0.34838709677419399</v>
      </c>
      <c r="AH397" s="13">
        <v>8.8573333333333296E-2</v>
      </c>
      <c r="AI397" s="13">
        <v>5.6668459999999997E-2</v>
      </c>
      <c r="AJ397" s="13">
        <v>5.2596600000000002E-3</v>
      </c>
      <c r="AK397" s="13">
        <v>0.367354838709677</v>
      </c>
      <c r="AL397" s="13">
        <v>7.9333333333333297E-2</v>
      </c>
      <c r="AM397" s="13">
        <v>5.6668459999999997E-2</v>
      </c>
      <c r="AN397" s="13">
        <v>5.2596600000000002E-3</v>
      </c>
      <c r="AO397" s="13">
        <v>0.32903225806451603</v>
      </c>
      <c r="AP397" s="13">
        <v>8.6800000000000002E-2</v>
      </c>
      <c r="AQ397" s="13">
        <v>5.6668459999999997E-2</v>
      </c>
      <c r="AR397" s="13">
        <v>5.2596600000000002E-3</v>
      </c>
      <c r="AS397" s="13">
        <v>0.36</v>
      </c>
      <c r="AT397" s="13">
        <v>7.4666666666666701E-2</v>
      </c>
      <c r="AU397" s="13">
        <v>5.6668459999999997E-2</v>
      </c>
      <c r="AV397" s="13">
        <v>5.2596600000000002E-3</v>
      </c>
      <c r="AW397" s="13">
        <v>0.309677419354839</v>
      </c>
      <c r="AX397" s="13">
        <v>5.1282051282051301E-2</v>
      </c>
      <c r="AY397" s="13">
        <v>0.08</v>
      </c>
      <c r="AZ397" s="13">
        <v>0</v>
      </c>
      <c r="BA397" s="13">
        <v>0.14705882352941199</v>
      </c>
      <c r="BB397" s="13"/>
      <c r="BC397" s="13"/>
      <c r="BD397" s="13"/>
      <c r="BE397" s="13"/>
      <c r="BF397" s="13"/>
      <c r="BG397" s="13"/>
      <c r="BH397" s="13"/>
      <c r="BI397" s="13"/>
      <c r="BJ397" s="13"/>
      <c r="BK397" s="13"/>
      <c r="BL397" s="13"/>
      <c r="BM397" s="13"/>
      <c r="BN397" s="13"/>
      <c r="BO397" s="13"/>
      <c r="BP397" s="13"/>
      <c r="BQ397" s="13"/>
      <c r="BR397" s="13"/>
      <c r="BS397" s="13"/>
      <c r="BT397" s="13"/>
      <c r="BU397" s="13"/>
      <c r="BV397" s="13"/>
      <c r="BW397" s="13"/>
      <c r="BX397" s="13"/>
      <c r="BY397" s="13"/>
      <c r="BZ397" s="14">
        <f>+INDEX('Monthy Targets'!V:V,MATCH(FY2018_ALL_Targets!$B397,'Monthy Targets'!$B:$B,0))</f>
        <v>0</v>
      </c>
      <c r="CA397" s="14">
        <f>+INDEX('Monthy Targets'!W:W,MATCH(FY2018_ALL_Targets!$B397,'Monthy Targets'!$B:$B,0))</f>
        <v>0</v>
      </c>
      <c r="CB397" s="14">
        <f>+INDEX('Monthy Targets'!X:X,MATCH(FY2018_ALL_Targets!$B397,'Monthy Targets'!$B:$B,0))</f>
        <v>0</v>
      </c>
      <c r="CC397" s="14">
        <f>+INDEX('Monthy Targets'!Y:Y,MATCH(FY2018_ALL_Targets!$B397,'Monthy Targets'!$B:$B,0))</f>
        <v>0</v>
      </c>
      <c r="CD397" s="14">
        <f>+INDEX('Monthy Targets'!Z:Z,MATCH(FY2018_ALL_Targets!$B397,'Monthy Targets'!$B:$B,0))</f>
        <v>0</v>
      </c>
      <c r="CE397" s="14">
        <f>+INDEX('Monthy Targets'!AA:AA,MATCH(FY2018_ALL_Targets!$B397,'Monthy Targets'!$B:$B,0))</f>
        <v>0</v>
      </c>
      <c r="CF397" s="14">
        <f>+INDEX('Monthy Targets'!AB:AB,MATCH(FY2018_ALL_Targets!$B397,'Monthy Targets'!$B:$B,0))</f>
        <v>0</v>
      </c>
      <c r="CG397" s="14">
        <f>+INDEX('Monthy Targets'!AC:AC,MATCH(FY2018_ALL_Targets!$B397,'Monthy Targets'!$B:$B,0))</f>
        <v>0</v>
      </c>
      <c r="CH397" s="14">
        <f>+INDEX('Monthy Targets'!AD:AD,MATCH(FY2018_ALL_Targets!$B397,'Monthy Targets'!$B:$B,0))</f>
        <v>0</v>
      </c>
      <c r="CI397" s="14">
        <f>+INDEX('Monthy Targets'!AE:AE,MATCH(FY2018_ALL_Targets!$B397,'Monthy Targets'!$B:$B,0))</f>
        <v>0</v>
      </c>
      <c r="CJ397" s="14">
        <f>+INDEX('Monthy Targets'!AF:AF,MATCH(FY2018_ALL_Targets!$B397,'Monthy Targets'!$B:$B,0))</f>
        <v>0</v>
      </c>
      <c r="CK397" s="14">
        <f>+INDEX('Monthy Targets'!AG:AG,MATCH(FY2018_ALL_Targets!$B397,'Monthy Targets'!$B:$B,0))</f>
        <v>0</v>
      </c>
      <c r="CL397" s="14">
        <v>0.34</v>
      </c>
      <c r="CM397" s="14">
        <v>0</v>
      </c>
      <c r="CN397" s="14">
        <v>0.34</v>
      </c>
      <c r="CO397" s="14">
        <v>0.34</v>
      </c>
      <c r="DB397" s="14">
        <v>0.63</v>
      </c>
      <c r="DC397" s="14">
        <v>0</v>
      </c>
      <c r="DD397" s="14">
        <v>0.63</v>
      </c>
      <c r="DE397" s="14">
        <v>0.63</v>
      </c>
      <c r="DR397" s="14">
        <v>0.31</v>
      </c>
      <c r="DV397" s="12">
        <f t="shared" si="19"/>
        <v>0</v>
      </c>
      <c r="DW397" s="12">
        <f t="shared" si="20"/>
        <v>0</v>
      </c>
      <c r="DX397" s="12">
        <f t="shared" si="18"/>
        <v>0</v>
      </c>
    </row>
    <row r="398" spans="1:128" x14ac:dyDescent="0.25">
      <c r="A398" s="293">
        <v>102533</v>
      </c>
      <c r="B398" s="293">
        <v>676096</v>
      </c>
      <c r="C398" s="293">
        <v>1026711</v>
      </c>
      <c r="D398" s="14">
        <v>1669490496</v>
      </c>
      <c r="F398" s="27" t="s">
        <v>1293</v>
      </c>
      <c r="G398" s="12" t="s">
        <v>410</v>
      </c>
      <c r="H398" s="27" t="s">
        <v>1407</v>
      </c>
      <c r="I398" s="12" t="s">
        <v>411</v>
      </c>
      <c r="J398" s="13">
        <v>2.38907849829352E-2</v>
      </c>
      <c r="K398" s="13">
        <v>3.4351145038167899E-2</v>
      </c>
      <c r="L398" s="13">
        <v>0</v>
      </c>
      <c r="M398" s="13">
        <v>0.134751773049645</v>
      </c>
      <c r="N398" s="13">
        <v>3.3538610000000003E-2</v>
      </c>
      <c r="O398" s="13">
        <v>5.6668459999999997E-2</v>
      </c>
      <c r="P398" s="13">
        <v>5.2596600000000002E-3</v>
      </c>
      <c r="Q398" s="13">
        <v>0.16064707</v>
      </c>
      <c r="R398" s="13">
        <v>3.3538610000000003E-2</v>
      </c>
      <c r="S398" s="13">
        <v>5.6668459999999997E-2</v>
      </c>
      <c r="T398" s="13">
        <v>5.2596600000000002E-3</v>
      </c>
      <c r="U398" s="13">
        <v>0.16064707</v>
      </c>
      <c r="V398" s="13">
        <v>3.3538610000000003E-2</v>
      </c>
      <c r="W398" s="13">
        <v>5.6668459999999997E-2</v>
      </c>
      <c r="X398" s="13">
        <v>5.2596600000000002E-3</v>
      </c>
      <c r="Y398" s="13">
        <v>0.16064707</v>
      </c>
      <c r="Z398" s="13">
        <v>3.3538610000000003E-2</v>
      </c>
      <c r="AA398" s="13">
        <v>5.6668459999999997E-2</v>
      </c>
      <c r="AB398" s="13">
        <v>5.2596600000000002E-3</v>
      </c>
      <c r="AC398" s="13">
        <v>0.16064707</v>
      </c>
      <c r="AD398" s="13">
        <v>3.3538610000000003E-2</v>
      </c>
      <c r="AE398" s="13">
        <v>5.6668459999999997E-2</v>
      </c>
      <c r="AF398" s="13">
        <v>5.2596600000000002E-3</v>
      </c>
      <c r="AG398" s="13">
        <v>0.16064707</v>
      </c>
      <c r="AH398" s="13">
        <v>3.3538610000000003E-2</v>
      </c>
      <c r="AI398" s="13">
        <v>5.6668459999999997E-2</v>
      </c>
      <c r="AJ398" s="13">
        <v>5.2596600000000002E-3</v>
      </c>
      <c r="AK398" s="13">
        <v>0.16064707</v>
      </c>
      <c r="AL398" s="13">
        <v>3.3538610000000003E-2</v>
      </c>
      <c r="AM398" s="13">
        <v>5.6668459999999997E-2</v>
      </c>
      <c r="AN398" s="13">
        <v>5.2596600000000002E-3</v>
      </c>
      <c r="AO398" s="13">
        <v>0.16064707</v>
      </c>
      <c r="AP398" s="13">
        <v>3.3538610000000003E-2</v>
      </c>
      <c r="AQ398" s="13">
        <v>5.6668459999999997E-2</v>
      </c>
      <c r="AR398" s="13">
        <v>5.2596600000000002E-3</v>
      </c>
      <c r="AS398" s="13">
        <v>0.16064707</v>
      </c>
      <c r="AT398" s="13">
        <v>3.3538610000000003E-2</v>
      </c>
      <c r="AU398" s="13">
        <v>5.6668459999999997E-2</v>
      </c>
      <c r="AV398" s="13">
        <v>5.2596600000000002E-3</v>
      </c>
      <c r="AW398" s="13">
        <v>0.16064707</v>
      </c>
      <c r="AX398" s="13">
        <v>2.5000000000000001E-2</v>
      </c>
      <c r="AY398" s="13">
        <v>4.1095890410958902E-2</v>
      </c>
      <c r="AZ398" s="13">
        <v>0</v>
      </c>
      <c r="BA398" s="13">
        <v>0.11688311688311701</v>
      </c>
      <c r="BB398" s="13"/>
      <c r="BC398" s="13"/>
      <c r="BD398" s="13"/>
      <c r="BE398" s="13"/>
      <c r="BF398" s="13"/>
      <c r="BG398" s="13"/>
      <c r="BH398" s="13"/>
      <c r="BI398" s="13"/>
      <c r="BJ398" s="13"/>
      <c r="BK398" s="13"/>
      <c r="BL398" s="13"/>
      <c r="BM398" s="13"/>
      <c r="BN398" s="13"/>
      <c r="BO398" s="13"/>
      <c r="BP398" s="13"/>
      <c r="BQ398" s="13"/>
      <c r="BR398" s="13"/>
      <c r="BS398" s="13"/>
      <c r="BT398" s="13"/>
      <c r="BU398" s="13"/>
      <c r="BV398" s="13"/>
      <c r="BW398" s="13"/>
      <c r="BX398" s="13"/>
      <c r="BY398" s="13"/>
      <c r="BZ398" s="14">
        <f>+INDEX('Monthy Targets'!V:V,MATCH(FY2018_ALL_Targets!$B398,'Monthy Targets'!$B:$B,0))</f>
        <v>3.08</v>
      </c>
      <c r="CA398" s="14">
        <f>+INDEX('Monthy Targets'!W:W,MATCH(FY2018_ALL_Targets!$B398,'Monthy Targets'!$B:$B,0))</f>
        <v>3.08</v>
      </c>
      <c r="CB398" s="14">
        <f>+INDEX('Monthy Targets'!X:X,MATCH(FY2018_ALL_Targets!$B398,'Monthy Targets'!$B:$B,0))</f>
        <v>3.08</v>
      </c>
      <c r="CC398" s="14">
        <f>+INDEX('Monthy Targets'!Y:Y,MATCH(FY2018_ALL_Targets!$B398,'Monthy Targets'!$B:$B,0))</f>
        <v>3.08</v>
      </c>
      <c r="CD398" s="14">
        <f>+INDEX('Monthy Targets'!Z:Z,MATCH(FY2018_ALL_Targets!$B398,'Monthy Targets'!$B:$B,0))</f>
        <v>3.08</v>
      </c>
      <c r="CE398" s="14">
        <f>+INDEX('Monthy Targets'!AA:AA,MATCH(FY2018_ALL_Targets!$B398,'Monthy Targets'!$B:$B,0))</f>
        <v>0</v>
      </c>
      <c r="CF398" s="14">
        <f>+INDEX('Monthy Targets'!AB:AB,MATCH(FY2018_ALL_Targets!$B398,'Monthy Targets'!$B:$B,0))</f>
        <v>0</v>
      </c>
      <c r="CG398" s="14">
        <f>+INDEX('Monthy Targets'!AC:AC,MATCH(FY2018_ALL_Targets!$B398,'Monthy Targets'!$B:$B,0))</f>
        <v>0</v>
      </c>
      <c r="CH398" s="14">
        <f>+INDEX('Monthy Targets'!AD:AD,MATCH(FY2018_ALL_Targets!$B398,'Monthy Targets'!$B:$B,0))</f>
        <v>0</v>
      </c>
      <c r="CI398" s="14">
        <f>+INDEX('Monthy Targets'!AE:AE,MATCH(FY2018_ALL_Targets!$B398,'Monthy Targets'!$B:$B,0))</f>
        <v>0</v>
      </c>
      <c r="CJ398" s="14">
        <f>+INDEX('Monthy Targets'!AF:AF,MATCH(FY2018_ALL_Targets!$B398,'Monthy Targets'!$B:$B,0))</f>
        <v>0</v>
      </c>
      <c r="CK398" s="14">
        <f>+INDEX('Monthy Targets'!AG:AG,MATCH(FY2018_ALL_Targets!$B398,'Monthy Targets'!$B:$B,0))</f>
        <v>0</v>
      </c>
      <c r="CL398" s="14">
        <v>0.21</v>
      </c>
      <c r="CM398" s="14">
        <v>0.21</v>
      </c>
      <c r="CN398" s="14">
        <v>0.21</v>
      </c>
      <c r="CO398" s="14">
        <v>0.21</v>
      </c>
      <c r="DB398" s="14">
        <v>0.38</v>
      </c>
      <c r="DC398" s="14">
        <v>0.38</v>
      </c>
      <c r="DD398" s="14">
        <v>0.38</v>
      </c>
      <c r="DE398" s="14">
        <v>0.38</v>
      </c>
      <c r="DR398" s="14">
        <v>0.57999999999999996</v>
      </c>
      <c r="DV398" s="12">
        <f t="shared" si="19"/>
        <v>0</v>
      </c>
      <c r="DW398" s="12">
        <f t="shared" si="20"/>
        <v>0</v>
      </c>
      <c r="DX398" s="12">
        <f t="shared" si="18"/>
        <v>0</v>
      </c>
    </row>
    <row r="399" spans="1:128" x14ac:dyDescent="0.25">
      <c r="A399" s="293">
        <v>102540</v>
      </c>
      <c r="B399" s="293">
        <v>676097</v>
      </c>
      <c r="C399" s="293">
        <v>1025970</v>
      </c>
      <c r="D399" s="14">
        <v>1588075964</v>
      </c>
      <c r="F399" s="27" t="s">
        <v>1274</v>
      </c>
      <c r="G399" s="12" t="s">
        <v>132</v>
      </c>
      <c r="H399" s="27" t="s">
        <v>1375</v>
      </c>
      <c r="I399" s="12" t="s">
        <v>133</v>
      </c>
      <c r="J399" s="13">
        <v>5.8091286307053902E-2</v>
      </c>
      <c r="K399" s="13">
        <v>8.7591240875912399E-2</v>
      </c>
      <c r="L399" s="13">
        <v>0</v>
      </c>
      <c r="M399" s="13">
        <v>0.21363636363636401</v>
      </c>
      <c r="N399" s="13">
        <v>3.3538610000000003E-2</v>
      </c>
      <c r="O399" s="13">
        <v>5.6668459999999997E-2</v>
      </c>
      <c r="P399" s="13">
        <v>5.2596600000000002E-3</v>
      </c>
      <c r="Q399" s="13">
        <v>0.16064707</v>
      </c>
      <c r="R399" s="13">
        <v>5.7103734439833999E-2</v>
      </c>
      <c r="S399" s="13">
        <v>8.6102189781021896E-2</v>
      </c>
      <c r="T399" s="13">
        <v>5.2596600000000002E-3</v>
      </c>
      <c r="U399" s="13">
        <v>0.210004545454545</v>
      </c>
      <c r="V399" s="13">
        <v>5.5186721991701201E-2</v>
      </c>
      <c r="W399" s="13">
        <v>8.3211678832116803E-2</v>
      </c>
      <c r="X399" s="13">
        <v>5.2596600000000002E-3</v>
      </c>
      <c r="Y399" s="13">
        <v>0.202954545454545</v>
      </c>
      <c r="Z399" s="13">
        <v>5.6116182572614103E-2</v>
      </c>
      <c r="AA399" s="13">
        <v>8.4613138686131406E-2</v>
      </c>
      <c r="AB399" s="13">
        <v>5.2596600000000002E-3</v>
      </c>
      <c r="AC399" s="13">
        <v>0.20637272727272701</v>
      </c>
      <c r="AD399" s="13">
        <v>5.2282157676348501E-2</v>
      </c>
      <c r="AE399" s="13">
        <v>7.8832116788321194E-2</v>
      </c>
      <c r="AF399" s="13">
        <v>5.2596600000000002E-3</v>
      </c>
      <c r="AG399" s="13">
        <v>0.19227272727272701</v>
      </c>
      <c r="AH399" s="13">
        <v>5.5128630705394199E-2</v>
      </c>
      <c r="AI399" s="13">
        <v>8.3124087591240903E-2</v>
      </c>
      <c r="AJ399" s="13">
        <v>5.2596600000000002E-3</v>
      </c>
      <c r="AK399" s="13">
        <v>0.202740909090909</v>
      </c>
      <c r="AL399" s="13">
        <v>4.93775933609958E-2</v>
      </c>
      <c r="AM399" s="13">
        <v>7.4452554744525501E-2</v>
      </c>
      <c r="AN399" s="13">
        <v>5.2596600000000002E-3</v>
      </c>
      <c r="AO399" s="13">
        <v>0.181590909090909</v>
      </c>
      <c r="AP399" s="13">
        <v>5.4024896265560202E-2</v>
      </c>
      <c r="AQ399" s="13">
        <v>8.1459854014598501E-2</v>
      </c>
      <c r="AR399" s="13">
        <v>5.2596600000000002E-3</v>
      </c>
      <c r="AS399" s="13">
        <v>0.19868181818181799</v>
      </c>
      <c r="AT399" s="13">
        <v>4.6473029045643197E-2</v>
      </c>
      <c r="AU399" s="13">
        <v>7.0072992700729905E-2</v>
      </c>
      <c r="AV399" s="13">
        <v>5.2596600000000002E-3</v>
      </c>
      <c r="AW399" s="13">
        <v>0.17090909090909101</v>
      </c>
      <c r="AX399" s="13">
        <v>1.4492753623188401E-2</v>
      </c>
      <c r="AY399" s="13">
        <v>1.4705882352941201E-2</v>
      </c>
      <c r="AZ399" s="13">
        <v>0</v>
      </c>
      <c r="BA399" s="13">
        <v>0.17460317460317501</v>
      </c>
      <c r="BB399" s="13"/>
      <c r="BC399" s="13"/>
      <c r="BD399" s="13"/>
      <c r="BE399" s="13"/>
      <c r="BF399" s="13"/>
      <c r="BG399" s="13"/>
      <c r="BH399" s="13"/>
      <c r="BI399" s="13"/>
      <c r="BJ399" s="13"/>
      <c r="BK399" s="13"/>
      <c r="BL399" s="13"/>
      <c r="BM399" s="13"/>
      <c r="BN399" s="13"/>
      <c r="BO399" s="13"/>
      <c r="BP399" s="13"/>
      <c r="BQ399" s="13"/>
      <c r="BR399" s="13"/>
      <c r="BS399" s="13"/>
      <c r="BT399" s="13"/>
      <c r="BU399" s="13"/>
      <c r="BV399" s="13"/>
      <c r="BW399" s="13"/>
      <c r="BX399" s="13"/>
      <c r="BY399" s="13"/>
      <c r="BZ399" s="14">
        <f>+INDEX('Monthy Targets'!V:V,MATCH(FY2018_ALL_Targets!$B399,'Monthy Targets'!$B:$B,0))</f>
        <v>9.5299999999999994</v>
      </c>
      <c r="CA399" s="14">
        <f>+INDEX('Monthy Targets'!W:W,MATCH(FY2018_ALL_Targets!$B399,'Monthy Targets'!$B:$B,0))</f>
        <v>9.5299999999999994</v>
      </c>
      <c r="CB399" s="14">
        <f>+INDEX('Monthy Targets'!X:X,MATCH(FY2018_ALL_Targets!$B399,'Monthy Targets'!$B:$B,0))</f>
        <v>9.5299999999999994</v>
      </c>
      <c r="CC399" s="14">
        <f>+INDEX('Monthy Targets'!Y:Y,MATCH(FY2018_ALL_Targets!$B399,'Monthy Targets'!$B:$B,0))</f>
        <v>9.5299999999999994</v>
      </c>
      <c r="CD399" s="14">
        <f>+INDEX('Monthy Targets'!Z:Z,MATCH(FY2018_ALL_Targets!$B399,'Monthy Targets'!$B:$B,0))</f>
        <v>9.5299999999999994</v>
      </c>
      <c r="CE399" s="14">
        <f>+INDEX('Monthy Targets'!AA:AA,MATCH(FY2018_ALL_Targets!$B399,'Monthy Targets'!$B:$B,0))</f>
        <v>0</v>
      </c>
      <c r="CF399" s="14">
        <f>+INDEX('Monthy Targets'!AB:AB,MATCH(FY2018_ALL_Targets!$B399,'Monthy Targets'!$B:$B,0))</f>
        <v>0</v>
      </c>
      <c r="CG399" s="14">
        <f>+INDEX('Monthy Targets'!AC:AC,MATCH(FY2018_ALL_Targets!$B399,'Monthy Targets'!$B:$B,0))</f>
        <v>0</v>
      </c>
      <c r="CH399" s="14">
        <f>+INDEX('Monthy Targets'!AD:AD,MATCH(FY2018_ALL_Targets!$B399,'Monthy Targets'!$B:$B,0))</f>
        <v>0</v>
      </c>
      <c r="CI399" s="14">
        <f>+INDEX('Monthy Targets'!AE:AE,MATCH(FY2018_ALL_Targets!$B399,'Monthy Targets'!$B:$B,0))</f>
        <v>0</v>
      </c>
      <c r="CJ399" s="14">
        <f>+INDEX('Monthy Targets'!AF:AF,MATCH(FY2018_ALL_Targets!$B399,'Monthy Targets'!$B:$B,0))</f>
        <v>0</v>
      </c>
      <c r="CK399" s="14">
        <f>+INDEX('Monthy Targets'!AG:AG,MATCH(FY2018_ALL_Targets!$B399,'Monthy Targets'!$B:$B,0))</f>
        <v>0</v>
      </c>
      <c r="CL399" s="14">
        <v>0.63</v>
      </c>
      <c r="CM399" s="14">
        <v>0.63</v>
      </c>
      <c r="CN399" s="14">
        <v>0.63</v>
      </c>
      <c r="CO399" s="14">
        <v>0.63</v>
      </c>
      <c r="DB399" s="14">
        <v>1.18</v>
      </c>
      <c r="DC399" s="14">
        <v>1.18</v>
      </c>
      <c r="DD399" s="14">
        <v>1.18</v>
      </c>
      <c r="DE399" s="14">
        <v>1.18</v>
      </c>
      <c r="DR399" s="14">
        <v>1.79</v>
      </c>
      <c r="DV399" s="12">
        <f t="shared" si="19"/>
        <v>0</v>
      </c>
      <c r="DW399" s="12">
        <f t="shared" si="20"/>
        <v>0</v>
      </c>
      <c r="DX399" s="12">
        <f t="shared" si="18"/>
        <v>0</v>
      </c>
    </row>
    <row r="400" spans="1:128" x14ac:dyDescent="0.25">
      <c r="A400" s="293">
        <v>102493</v>
      </c>
      <c r="B400" s="293">
        <v>676098</v>
      </c>
      <c r="C400" s="293">
        <v>1026660</v>
      </c>
      <c r="D400" s="14">
        <v>1972566867</v>
      </c>
      <c r="F400" s="27" t="s">
        <v>1298</v>
      </c>
      <c r="G400" s="12" t="s">
        <v>404</v>
      </c>
      <c r="H400" s="27" t="s">
        <v>1326</v>
      </c>
      <c r="I400" s="12" t="s">
        <v>405</v>
      </c>
      <c r="J400" s="13">
        <v>9.3457943925233603E-3</v>
      </c>
      <c r="K400" s="13">
        <v>9.6085409252668993E-2</v>
      </c>
      <c r="L400" s="13">
        <v>0</v>
      </c>
      <c r="M400" s="13">
        <v>8.9347079037800703E-2</v>
      </c>
      <c r="N400" s="13">
        <v>3.3538610000000003E-2</v>
      </c>
      <c r="O400" s="13">
        <v>5.6668459999999997E-2</v>
      </c>
      <c r="P400" s="13">
        <v>5.2596600000000002E-3</v>
      </c>
      <c r="Q400" s="13">
        <v>0.16064707</v>
      </c>
      <c r="R400" s="13">
        <v>3.3538610000000003E-2</v>
      </c>
      <c r="S400" s="13">
        <v>9.4451957295373701E-2</v>
      </c>
      <c r="T400" s="13">
        <v>5.2596600000000002E-3</v>
      </c>
      <c r="U400" s="13">
        <v>0.16064707</v>
      </c>
      <c r="V400" s="13">
        <v>3.3538610000000003E-2</v>
      </c>
      <c r="W400" s="13">
        <v>9.1281138790035604E-2</v>
      </c>
      <c r="X400" s="13">
        <v>5.2596600000000002E-3</v>
      </c>
      <c r="Y400" s="13">
        <v>0.16064707</v>
      </c>
      <c r="Z400" s="13">
        <v>3.3538610000000003E-2</v>
      </c>
      <c r="AA400" s="13">
        <v>9.2818505338078297E-2</v>
      </c>
      <c r="AB400" s="13">
        <v>5.2596600000000002E-3</v>
      </c>
      <c r="AC400" s="13">
        <v>0.16064707</v>
      </c>
      <c r="AD400" s="13">
        <v>3.3538610000000003E-2</v>
      </c>
      <c r="AE400" s="13">
        <v>8.6476868327402104E-2</v>
      </c>
      <c r="AF400" s="13">
        <v>5.2596600000000002E-3</v>
      </c>
      <c r="AG400" s="13">
        <v>0.16064707</v>
      </c>
      <c r="AH400" s="13">
        <v>3.3538610000000003E-2</v>
      </c>
      <c r="AI400" s="13">
        <v>9.1185053380782893E-2</v>
      </c>
      <c r="AJ400" s="13">
        <v>5.2596600000000002E-3</v>
      </c>
      <c r="AK400" s="13">
        <v>0.16064707</v>
      </c>
      <c r="AL400" s="13">
        <v>3.3538610000000003E-2</v>
      </c>
      <c r="AM400" s="13">
        <v>8.1672597864768701E-2</v>
      </c>
      <c r="AN400" s="13">
        <v>5.2596600000000002E-3</v>
      </c>
      <c r="AO400" s="13">
        <v>0.16064707</v>
      </c>
      <c r="AP400" s="13">
        <v>3.3538610000000003E-2</v>
      </c>
      <c r="AQ400" s="13">
        <v>8.9359430604982207E-2</v>
      </c>
      <c r="AR400" s="13">
        <v>5.2596600000000002E-3</v>
      </c>
      <c r="AS400" s="13">
        <v>0.16064707</v>
      </c>
      <c r="AT400" s="13">
        <v>3.3538610000000003E-2</v>
      </c>
      <c r="AU400" s="13">
        <v>7.68683274021352E-2</v>
      </c>
      <c r="AV400" s="13">
        <v>5.2596600000000002E-3</v>
      </c>
      <c r="AW400" s="13">
        <v>0.16064707</v>
      </c>
      <c r="AX400" s="13">
        <v>8.5365853658536606E-2</v>
      </c>
      <c r="AY400" s="13">
        <v>1.2987012987013E-2</v>
      </c>
      <c r="AZ400" s="13">
        <v>0</v>
      </c>
      <c r="BA400" s="13">
        <v>4.1666666666666699E-2</v>
      </c>
      <c r="BB400" s="13"/>
      <c r="BC400" s="13"/>
      <c r="BD400" s="13"/>
      <c r="BE400" s="13"/>
      <c r="BF400" s="13"/>
      <c r="BG400" s="13"/>
      <c r="BH400" s="13"/>
      <c r="BI400" s="13"/>
      <c r="BJ400" s="13"/>
      <c r="BK400" s="13"/>
      <c r="BL400" s="13"/>
      <c r="BM400" s="13"/>
      <c r="BN400" s="13"/>
      <c r="BO400" s="13"/>
      <c r="BP400" s="13"/>
      <c r="BQ400" s="13"/>
      <c r="BR400" s="13"/>
      <c r="BS400" s="13"/>
      <c r="BT400" s="13"/>
      <c r="BU400" s="13"/>
      <c r="BV400" s="13"/>
      <c r="BW400" s="13"/>
      <c r="BX400" s="13"/>
      <c r="BY400" s="13"/>
      <c r="BZ400" s="14">
        <f>+INDEX('Monthy Targets'!V:V,MATCH(FY2018_ALL_Targets!$B400,'Monthy Targets'!$B:$B,0))</f>
        <v>5.92</v>
      </c>
      <c r="CA400" s="14">
        <f>+INDEX('Monthy Targets'!W:W,MATCH(FY2018_ALL_Targets!$B400,'Monthy Targets'!$B:$B,0))</f>
        <v>5.92</v>
      </c>
      <c r="CB400" s="14">
        <f>+INDEX('Monthy Targets'!X:X,MATCH(FY2018_ALL_Targets!$B400,'Monthy Targets'!$B:$B,0))</f>
        <v>5.92</v>
      </c>
      <c r="CC400" s="14">
        <f>+INDEX('Monthy Targets'!Y:Y,MATCH(FY2018_ALL_Targets!$B400,'Monthy Targets'!$B:$B,0))</f>
        <v>5.92</v>
      </c>
      <c r="CD400" s="14">
        <f>+INDEX('Monthy Targets'!Z:Z,MATCH(FY2018_ALL_Targets!$B400,'Monthy Targets'!$B:$B,0))</f>
        <v>5.92</v>
      </c>
      <c r="CE400" s="14">
        <f>+INDEX('Monthy Targets'!AA:AA,MATCH(FY2018_ALL_Targets!$B400,'Monthy Targets'!$B:$B,0))</f>
        <v>0</v>
      </c>
      <c r="CF400" s="14">
        <f>+INDEX('Monthy Targets'!AB:AB,MATCH(FY2018_ALL_Targets!$B400,'Monthy Targets'!$B:$B,0))</f>
        <v>0</v>
      </c>
      <c r="CG400" s="14">
        <f>+INDEX('Monthy Targets'!AC:AC,MATCH(FY2018_ALL_Targets!$B400,'Monthy Targets'!$B:$B,0))</f>
        <v>0</v>
      </c>
      <c r="CH400" s="14">
        <f>+INDEX('Monthy Targets'!AD:AD,MATCH(FY2018_ALL_Targets!$B400,'Monthy Targets'!$B:$B,0))</f>
        <v>0</v>
      </c>
      <c r="CI400" s="14">
        <f>+INDEX('Monthy Targets'!AE:AE,MATCH(FY2018_ALL_Targets!$B400,'Monthy Targets'!$B:$B,0))</f>
        <v>0</v>
      </c>
      <c r="CJ400" s="14">
        <f>+INDEX('Monthy Targets'!AF:AF,MATCH(FY2018_ALL_Targets!$B400,'Monthy Targets'!$B:$B,0))</f>
        <v>0</v>
      </c>
      <c r="CK400" s="14">
        <f>+INDEX('Monthy Targets'!AG:AG,MATCH(FY2018_ALL_Targets!$B400,'Monthy Targets'!$B:$B,0))</f>
        <v>0</v>
      </c>
      <c r="CL400" s="14">
        <v>0</v>
      </c>
      <c r="CM400" s="14">
        <v>0.39</v>
      </c>
      <c r="CN400" s="14">
        <v>0.39</v>
      </c>
      <c r="CO400" s="14">
        <v>0.39</v>
      </c>
      <c r="DB400" s="14">
        <v>0</v>
      </c>
      <c r="DC400" s="14">
        <v>0.73</v>
      </c>
      <c r="DD400" s="14">
        <v>0.73</v>
      </c>
      <c r="DE400" s="14">
        <v>0.73</v>
      </c>
      <c r="DR400" s="14">
        <v>0.99</v>
      </c>
      <c r="DV400" s="12">
        <f t="shared" si="19"/>
        <v>0</v>
      </c>
      <c r="DW400" s="12">
        <f t="shared" si="20"/>
        <v>0</v>
      </c>
      <c r="DX400" s="12">
        <f t="shared" si="18"/>
        <v>0</v>
      </c>
    </row>
    <row r="401" spans="1:128" x14ac:dyDescent="0.25">
      <c r="A401" s="293">
        <v>102497</v>
      </c>
      <c r="B401" s="293">
        <v>676101</v>
      </c>
      <c r="C401" s="293">
        <v>1026318</v>
      </c>
      <c r="D401" s="14">
        <v>1043613748</v>
      </c>
      <c r="F401" s="27" t="s">
        <v>1293</v>
      </c>
      <c r="G401" s="12" t="s">
        <v>3342</v>
      </c>
      <c r="H401" s="27" t="s">
        <v>1342</v>
      </c>
      <c r="I401" s="12" t="s">
        <v>407</v>
      </c>
      <c r="J401" s="13">
        <v>2.9498525073746298E-2</v>
      </c>
      <c r="K401" s="13">
        <v>8.7591240875912399E-2</v>
      </c>
      <c r="L401" s="13">
        <v>0</v>
      </c>
      <c r="M401" s="13">
        <v>0.18918918918918901</v>
      </c>
      <c r="N401" s="13">
        <v>3.3538610000000003E-2</v>
      </c>
      <c r="O401" s="13">
        <v>5.6668459999999997E-2</v>
      </c>
      <c r="P401" s="13">
        <v>5.2596600000000002E-3</v>
      </c>
      <c r="Q401" s="13">
        <v>0.16064707</v>
      </c>
      <c r="R401" s="13">
        <v>3.3538610000000003E-2</v>
      </c>
      <c r="S401" s="13">
        <v>8.6102189781021896E-2</v>
      </c>
      <c r="T401" s="13">
        <v>5.2596600000000002E-3</v>
      </c>
      <c r="U401" s="13">
        <v>0.18597297297297299</v>
      </c>
      <c r="V401" s="13">
        <v>3.3538610000000003E-2</v>
      </c>
      <c r="W401" s="13">
        <v>8.3211678832116803E-2</v>
      </c>
      <c r="X401" s="13">
        <v>5.2596600000000002E-3</v>
      </c>
      <c r="Y401" s="13">
        <v>0.17972972972973</v>
      </c>
      <c r="Z401" s="13">
        <v>3.3538610000000003E-2</v>
      </c>
      <c r="AA401" s="13">
        <v>8.4613138686131406E-2</v>
      </c>
      <c r="AB401" s="13">
        <v>5.2596600000000002E-3</v>
      </c>
      <c r="AC401" s="13">
        <v>0.18275675675675701</v>
      </c>
      <c r="AD401" s="13">
        <v>3.3538610000000003E-2</v>
      </c>
      <c r="AE401" s="13">
        <v>7.8832116788321194E-2</v>
      </c>
      <c r="AF401" s="13">
        <v>5.2596600000000002E-3</v>
      </c>
      <c r="AG401" s="13">
        <v>0.17027027027027</v>
      </c>
      <c r="AH401" s="13">
        <v>3.3538610000000003E-2</v>
      </c>
      <c r="AI401" s="13">
        <v>8.3124087591240903E-2</v>
      </c>
      <c r="AJ401" s="13">
        <v>5.2596600000000002E-3</v>
      </c>
      <c r="AK401" s="13">
        <v>0.179540540540541</v>
      </c>
      <c r="AL401" s="13">
        <v>3.3538610000000003E-2</v>
      </c>
      <c r="AM401" s="13">
        <v>7.4452554744525501E-2</v>
      </c>
      <c r="AN401" s="13">
        <v>5.2596600000000002E-3</v>
      </c>
      <c r="AO401" s="13">
        <v>0.160810810810811</v>
      </c>
      <c r="AP401" s="13">
        <v>3.3538610000000003E-2</v>
      </c>
      <c r="AQ401" s="13">
        <v>8.1459854014598501E-2</v>
      </c>
      <c r="AR401" s="13">
        <v>5.2596600000000002E-3</v>
      </c>
      <c r="AS401" s="13">
        <v>0.17594594594594601</v>
      </c>
      <c r="AT401" s="13">
        <v>3.3538610000000003E-2</v>
      </c>
      <c r="AU401" s="13">
        <v>7.0072992700729905E-2</v>
      </c>
      <c r="AV401" s="13">
        <v>5.2596600000000002E-3</v>
      </c>
      <c r="AW401" s="13">
        <v>0.16064707</v>
      </c>
      <c r="AX401" s="13">
        <v>1.20481927710843E-2</v>
      </c>
      <c r="AY401" s="13">
        <v>8.8235294117647106E-2</v>
      </c>
      <c r="AZ401" s="13">
        <v>0</v>
      </c>
      <c r="BA401" s="13">
        <v>7.4074074074074098E-2</v>
      </c>
      <c r="BB401" s="13"/>
      <c r="BC401" s="13"/>
      <c r="BD401" s="13"/>
      <c r="BE401" s="13"/>
      <c r="BF401" s="13"/>
      <c r="BG401" s="13"/>
      <c r="BH401" s="13"/>
      <c r="BI401" s="13"/>
      <c r="BJ401" s="13"/>
      <c r="BK401" s="13"/>
      <c r="BL401" s="13"/>
      <c r="BM401" s="13"/>
      <c r="BN401" s="13"/>
      <c r="BO401" s="13"/>
      <c r="BP401" s="13"/>
      <c r="BQ401" s="13"/>
      <c r="BR401" s="13"/>
      <c r="BS401" s="13"/>
      <c r="BT401" s="13"/>
      <c r="BU401" s="13"/>
      <c r="BV401" s="13"/>
      <c r="BW401" s="13"/>
      <c r="BX401" s="13"/>
      <c r="BY401" s="13"/>
      <c r="BZ401" s="14">
        <f>+INDEX('Monthy Targets'!V:V,MATCH(FY2018_ALL_Targets!$B401,'Monthy Targets'!$B:$B,0))</f>
        <v>8.75</v>
      </c>
      <c r="CA401" s="14">
        <f>+INDEX('Monthy Targets'!W:W,MATCH(FY2018_ALL_Targets!$B401,'Monthy Targets'!$B:$B,0))</f>
        <v>8.75</v>
      </c>
      <c r="CB401" s="14">
        <f>+INDEX('Monthy Targets'!X:X,MATCH(FY2018_ALL_Targets!$B401,'Monthy Targets'!$B:$B,0))</f>
        <v>8.75</v>
      </c>
      <c r="CC401" s="14">
        <f>+INDEX('Monthy Targets'!Y:Y,MATCH(FY2018_ALL_Targets!$B401,'Monthy Targets'!$B:$B,0))</f>
        <v>8.75</v>
      </c>
      <c r="CD401" s="14">
        <f>+INDEX('Monthy Targets'!Z:Z,MATCH(FY2018_ALL_Targets!$B401,'Monthy Targets'!$B:$B,0))</f>
        <v>8.75</v>
      </c>
      <c r="CE401" s="14">
        <f>+INDEX('Monthy Targets'!AA:AA,MATCH(FY2018_ALL_Targets!$B401,'Monthy Targets'!$B:$B,0))</f>
        <v>0</v>
      </c>
      <c r="CF401" s="14">
        <f>+INDEX('Monthy Targets'!AB:AB,MATCH(FY2018_ALL_Targets!$B401,'Monthy Targets'!$B:$B,0))</f>
        <v>0</v>
      </c>
      <c r="CG401" s="14">
        <f>+INDEX('Monthy Targets'!AC:AC,MATCH(FY2018_ALL_Targets!$B401,'Monthy Targets'!$B:$B,0))</f>
        <v>0</v>
      </c>
      <c r="CH401" s="14">
        <f>+INDEX('Monthy Targets'!AD:AD,MATCH(FY2018_ALL_Targets!$B401,'Monthy Targets'!$B:$B,0))</f>
        <v>0</v>
      </c>
      <c r="CI401" s="14">
        <f>+INDEX('Monthy Targets'!AE:AE,MATCH(FY2018_ALL_Targets!$B401,'Monthy Targets'!$B:$B,0))</f>
        <v>0</v>
      </c>
      <c r="CJ401" s="14">
        <f>+INDEX('Monthy Targets'!AF:AF,MATCH(FY2018_ALL_Targets!$B401,'Monthy Targets'!$B:$B,0))</f>
        <v>0</v>
      </c>
      <c r="CK401" s="14">
        <f>+INDEX('Monthy Targets'!AG:AG,MATCH(FY2018_ALL_Targets!$B401,'Monthy Targets'!$B:$B,0))</f>
        <v>0</v>
      </c>
      <c r="CL401" s="14">
        <v>0.57999999999999996</v>
      </c>
      <c r="CM401" s="14">
        <v>0</v>
      </c>
      <c r="CN401" s="14">
        <v>0.57999999999999996</v>
      </c>
      <c r="CO401" s="14">
        <v>0.57999999999999996</v>
      </c>
      <c r="DB401" s="14">
        <v>1.08</v>
      </c>
      <c r="DC401" s="14">
        <v>0</v>
      </c>
      <c r="DD401" s="14">
        <v>1.08</v>
      </c>
      <c r="DE401" s="14">
        <v>1.08</v>
      </c>
      <c r="DR401" s="14">
        <v>1.47</v>
      </c>
      <c r="DV401" s="12">
        <f t="shared" si="19"/>
        <v>0</v>
      </c>
      <c r="DW401" s="12">
        <f t="shared" si="20"/>
        <v>0</v>
      </c>
      <c r="DX401" s="12">
        <f t="shared" si="18"/>
        <v>0</v>
      </c>
    </row>
    <row r="402" spans="1:128" x14ac:dyDescent="0.25">
      <c r="A402" s="293">
        <v>5169</v>
      </c>
      <c r="B402" s="293">
        <v>676103</v>
      </c>
      <c r="C402" s="293">
        <v>1025632</v>
      </c>
      <c r="D402" s="14">
        <v>1467882860</v>
      </c>
      <c r="F402" s="27" t="s">
        <v>1296</v>
      </c>
      <c r="G402" s="12" t="s">
        <v>997</v>
      </c>
      <c r="H402" s="27" t="s">
        <v>997</v>
      </c>
      <c r="I402" s="12" t="s">
        <v>998</v>
      </c>
      <c r="J402" s="13">
        <v>4.2553191489361701E-2</v>
      </c>
      <c r="K402" s="13">
        <v>3.4782608695652202E-2</v>
      </c>
      <c r="L402" s="13">
        <v>0</v>
      </c>
      <c r="M402" s="13">
        <v>0.45859872611465002</v>
      </c>
      <c r="N402" s="13">
        <v>3.3538610000000003E-2</v>
      </c>
      <c r="O402" s="13">
        <v>5.6668459999999997E-2</v>
      </c>
      <c r="P402" s="13">
        <v>5.2596600000000002E-3</v>
      </c>
      <c r="Q402" s="13">
        <v>0.16064707</v>
      </c>
      <c r="R402" s="13">
        <v>4.1829787234042501E-2</v>
      </c>
      <c r="S402" s="13">
        <v>5.6668459999999997E-2</v>
      </c>
      <c r="T402" s="13">
        <v>5.2596600000000002E-3</v>
      </c>
      <c r="U402" s="13">
        <v>0.450802547770701</v>
      </c>
      <c r="V402" s="13">
        <v>4.0425531914893599E-2</v>
      </c>
      <c r="W402" s="13">
        <v>5.6668459999999997E-2</v>
      </c>
      <c r="X402" s="13">
        <v>5.2596600000000002E-3</v>
      </c>
      <c r="Y402" s="13">
        <v>0.43566878980891699</v>
      </c>
      <c r="Z402" s="13">
        <v>4.1106382978723398E-2</v>
      </c>
      <c r="AA402" s="13">
        <v>5.6668459999999997E-2</v>
      </c>
      <c r="AB402" s="13">
        <v>5.2596600000000002E-3</v>
      </c>
      <c r="AC402" s="13">
        <v>0.44300636942675198</v>
      </c>
      <c r="AD402" s="13">
        <v>3.8297872340425497E-2</v>
      </c>
      <c r="AE402" s="13">
        <v>5.6668459999999997E-2</v>
      </c>
      <c r="AF402" s="13">
        <v>5.2596600000000002E-3</v>
      </c>
      <c r="AG402" s="13">
        <v>0.41273885350318501</v>
      </c>
      <c r="AH402" s="13">
        <v>4.0382978723404302E-2</v>
      </c>
      <c r="AI402" s="13">
        <v>5.6668459999999997E-2</v>
      </c>
      <c r="AJ402" s="13">
        <v>5.2596600000000002E-3</v>
      </c>
      <c r="AK402" s="13">
        <v>0.43521019108280301</v>
      </c>
      <c r="AL402" s="13">
        <v>3.6170212765957402E-2</v>
      </c>
      <c r="AM402" s="13">
        <v>5.6668459999999997E-2</v>
      </c>
      <c r="AN402" s="13">
        <v>5.2596600000000002E-3</v>
      </c>
      <c r="AO402" s="13">
        <v>0.38980891719745198</v>
      </c>
      <c r="AP402" s="13">
        <v>3.9574468085106403E-2</v>
      </c>
      <c r="AQ402" s="13">
        <v>5.6668459999999997E-2</v>
      </c>
      <c r="AR402" s="13">
        <v>5.2596600000000002E-3</v>
      </c>
      <c r="AS402" s="13">
        <v>0.42649681528662398</v>
      </c>
      <c r="AT402" s="13">
        <v>3.4042553191489397E-2</v>
      </c>
      <c r="AU402" s="13">
        <v>5.6668459999999997E-2</v>
      </c>
      <c r="AV402" s="13">
        <v>5.2596600000000002E-3</v>
      </c>
      <c r="AW402" s="13">
        <v>0.36687898089172</v>
      </c>
      <c r="AX402" s="13">
        <v>4.4444444444444398E-2</v>
      </c>
      <c r="AY402" s="13">
        <v>6.6666666666666693E-2</v>
      </c>
      <c r="AZ402" s="13">
        <v>0</v>
      </c>
      <c r="BA402" s="13">
        <v>0.33333333333333298</v>
      </c>
      <c r="BB402" s="13"/>
      <c r="BC402" s="13"/>
      <c r="BD402" s="13"/>
      <c r="BE402" s="13"/>
      <c r="BF402" s="13"/>
      <c r="BG402" s="13"/>
      <c r="BH402" s="13"/>
      <c r="BI402" s="13"/>
      <c r="BJ402" s="13"/>
      <c r="BK402" s="13"/>
      <c r="BL402" s="13"/>
      <c r="BM402" s="13"/>
      <c r="BN402" s="13"/>
      <c r="BO402" s="13"/>
      <c r="BP402" s="13"/>
      <c r="BQ402" s="13"/>
      <c r="BR402" s="13"/>
      <c r="BS402" s="13"/>
      <c r="BT402" s="13"/>
      <c r="BU402" s="13"/>
      <c r="BV402" s="13"/>
      <c r="BW402" s="13"/>
      <c r="BX402" s="13"/>
      <c r="BY402" s="13"/>
      <c r="BZ402" s="14">
        <f>+INDEX('Monthy Targets'!V:V,MATCH(FY2018_ALL_Targets!$B402,'Monthy Targets'!$B:$B,0))</f>
        <v>0</v>
      </c>
      <c r="CA402" s="14">
        <f>+INDEX('Monthy Targets'!W:W,MATCH(FY2018_ALL_Targets!$B402,'Monthy Targets'!$B:$B,0))</f>
        <v>0</v>
      </c>
      <c r="CB402" s="14">
        <f>+INDEX('Monthy Targets'!X:X,MATCH(FY2018_ALL_Targets!$B402,'Monthy Targets'!$B:$B,0))</f>
        <v>0</v>
      </c>
      <c r="CC402" s="14">
        <f>+INDEX('Monthy Targets'!Y:Y,MATCH(FY2018_ALL_Targets!$B402,'Monthy Targets'!$B:$B,0))</f>
        <v>0</v>
      </c>
      <c r="CD402" s="14">
        <f>+INDEX('Monthy Targets'!Z:Z,MATCH(FY2018_ALL_Targets!$B402,'Monthy Targets'!$B:$B,0))</f>
        <v>0</v>
      </c>
      <c r="CE402" s="14">
        <f>+INDEX('Monthy Targets'!AA:AA,MATCH(FY2018_ALL_Targets!$B402,'Monthy Targets'!$B:$B,0))</f>
        <v>0</v>
      </c>
      <c r="CF402" s="14">
        <f>+INDEX('Monthy Targets'!AB:AB,MATCH(FY2018_ALL_Targets!$B402,'Monthy Targets'!$B:$B,0))</f>
        <v>0</v>
      </c>
      <c r="CG402" s="14">
        <f>+INDEX('Monthy Targets'!AC:AC,MATCH(FY2018_ALL_Targets!$B402,'Monthy Targets'!$B:$B,0))</f>
        <v>0</v>
      </c>
      <c r="CH402" s="14">
        <f>+INDEX('Monthy Targets'!AD:AD,MATCH(FY2018_ALL_Targets!$B402,'Monthy Targets'!$B:$B,0))</f>
        <v>0</v>
      </c>
      <c r="CI402" s="14">
        <f>+INDEX('Monthy Targets'!AE:AE,MATCH(FY2018_ALL_Targets!$B402,'Monthy Targets'!$B:$B,0))</f>
        <v>0</v>
      </c>
      <c r="CJ402" s="14">
        <f>+INDEX('Monthy Targets'!AF:AF,MATCH(FY2018_ALL_Targets!$B402,'Monthy Targets'!$B:$B,0))</f>
        <v>0</v>
      </c>
      <c r="CK402" s="14">
        <f>+INDEX('Monthy Targets'!AG:AG,MATCH(FY2018_ALL_Targets!$B402,'Monthy Targets'!$B:$B,0))</f>
        <v>0</v>
      </c>
      <c r="CL402" s="14">
        <v>0</v>
      </c>
      <c r="CM402" s="14">
        <v>0</v>
      </c>
      <c r="CN402" s="14">
        <v>0.3</v>
      </c>
      <c r="CO402" s="14">
        <v>0.3</v>
      </c>
      <c r="DB402" s="14">
        <v>0</v>
      </c>
      <c r="DC402" s="14">
        <v>0</v>
      </c>
      <c r="DD402" s="14">
        <v>0.55000000000000004</v>
      </c>
      <c r="DE402" s="14">
        <v>0.55000000000000004</v>
      </c>
      <c r="DR402" s="14">
        <v>0.18</v>
      </c>
      <c r="DV402" s="12">
        <f t="shared" si="19"/>
        <v>0</v>
      </c>
      <c r="DW402" s="12">
        <f t="shared" si="20"/>
        <v>0</v>
      </c>
      <c r="DX402" s="12">
        <f t="shared" si="18"/>
        <v>0</v>
      </c>
    </row>
    <row r="403" spans="1:128" x14ac:dyDescent="0.25">
      <c r="A403" s="293">
        <v>102525</v>
      </c>
      <c r="B403" s="293">
        <v>676104</v>
      </c>
      <c r="C403" s="293">
        <v>1026313</v>
      </c>
      <c r="D403" s="14">
        <v>1336543081</v>
      </c>
      <c r="F403" s="27" t="s">
        <v>1293</v>
      </c>
      <c r="G403" s="12" t="s">
        <v>3343</v>
      </c>
      <c r="H403" s="27" t="s">
        <v>1340</v>
      </c>
      <c r="I403" s="12" t="s">
        <v>409</v>
      </c>
      <c r="J403" s="13">
        <v>1.62866449511401E-2</v>
      </c>
      <c r="K403" s="13">
        <v>3.78151260504202E-2</v>
      </c>
      <c r="L403" s="13">
        <v>0</v>
      </c>
      <c r="M403" s="13">
        <v>0.211920529801325</v>
      </c>
      <c r="N403" s="13">
        <v>3.3538610000000003E-2</v>
      </c>
      <c r="O403" s="13">
        <v>5.6668459999999997E-2</v>
      </c>
      <c r="P403" s="13">
        <v>5.2596600000000002E-3</v>
      </c>
      <c r="Q403" s="13">
        <v>0.16064707</v>
      </c>
      <c r="R403" s="13">
        <v>3.3538610000000003E-2</v>
      </c>
      <c r="S403" s="13">
        <v>5.6668459999999997E-2</v>
      </c>
      <c r="T403" s="13">
        <v>5.2596600000000002E-3</v>
      </c>
      <c r="U403" s="13">
        <v>0.20831788079470201</v>
      </c>
      <c r="V403" s="13">
        <v>3.3538610000000003E-2</v>
      </c>
      <c r="W403" s="13">
        <v>5.6668459999999997E-2</v>
      </c>
      <c r="X403" s="13">
        <v>5.2596600000000002E-3</v>
      </c>
      <c r="Y403" s="13">
        <v>0.20132450331125801</v>
      </c>
      <c r="Z403" s="13">
        <v>3.3538610000000003E-2</v>
      </c>
      <c r="AA403" s="13">
        <v>5.6668459999999997E-2</v>
      </c>
      <c r="AB403" s="13">
        <v>5.2596600000000002E-3</v>
      </c>
      <c r="AC403" s="13">
        <v>0.20471523178807899</v>
      </c>
      <c r="AD403" s="13">
        <v>3.3538610000000003E-2</v>
      </c>
      <c r="AE403" s="13">
        <v>5.6668459999999997E-2</v>
      </c>
      <c r="AF403" s="13">
        <v>5.2596600000000002E-3</v>
      </c>
      <c r="AG403" s="13">
        <v>0.19072847682119201</v>
      </c>
      <c r="AH403" s="13">
        <v>3.3538610000000003E-2</v>
      </c>
      <c r="AI403" s="13">
        <v>5.6668459999999997E-2</v>
      </c>
      <c r="AJ403" s="13">
        <v>5.2596600000000002E-3</v>
      </c>
      <c r="AK403" s="13">
        <v>0.20111258278145699</v>
      </c>
      <c r="AL403" s="13">
        <v>3.3538610000000003E-2</v>
      </c>
      <c r="AM403" s="13">
        <v>5.6668459999999997E-2</v>
      </c>
      <c r="AN403" s="13">
        <v>5.2596600000000002E-3</v>
      </c>
      <c r="AO403" s="13">
        <v>0.18013245033112599</v>
      </c>
      <c r="AP403" s="13">
        <v>3.3538610000000003E-2</v>
      </c>
      <c r="AQ403" s="13">
        <v>5.6668459999999997E-2</v>
      </c>
      <c r="AR403" s="13">
        <v>5.2596600000000002E-3</v>
      </c>
      <c r="AS403" s="13">
        <v>0.197086092715232</v>
      </c>
      <c r="AT403" s="13">
        <v>3.3538610000000003E-2</v>
      </c>
      <c r="AU403" s="13">
        <v>5.6668459999999997E-2</v>
      </c>
      <c r="AV403" s="13">
        <v>5.2596600000000002E-3</v>
      </c>
      <c r="AW403" s="13">
        <v>0.16953642384105999</v>
      </c>
      <c r="AX403" s="13">
        <v>4.2253521126760597E-2</v>
      </c>
      <c r="AY403" s="13">
        <v>6.1224489795918401E-2</v>
      </c>
      <c r="AZ403" s="13">
        <v>0</v>
      </c>
      <c r="BA403" s="13">
        <v>0.17142857142857101</v>
      </c>
      <c r="BB403" s="13"/>
      <c r="BC403" s="13"/>
      <c r="BD403" s="13"/>
      <c r="BE403" s="13"/>
      <c r="BF403" s="13"/>
      <c r="BG403" s="13"/>
      <c r="BH403" s="13"/>
      <c r="BI403" s="13"/>
      <c r="BJ403" s="13"/>
      <c r="BK403" s="13"/>
      <c r="BL403" s="13"/>
      <c r="BM403" s="13"/>
      <c r="BN403" s="13"/>
      <c r="BO403" s="13"/>
      <c r="BP403" s="13"/>
      <c r="BQ403" s="13"/>
      <c r="BR403" s="13"/>
      <c r="BS403" s="13"/>
      <c r="BT403" s="13"/>
      <c r="BU403" s="13"/>
      <c r="BV403" s="13"/>
      <c r="BW403" s="13"/>
      <c r="BX403" s="13"/>
      <c r="BY403" s="13"/>
      <c r="BZ403" s="14">
        <f>+INDEX('Monthy Targets'!V:V,MATCH(FY2018_ALL_Targets!$B403,'Monthy Targets'!$B:$B,0))</f>
        <v>7</v>
      </c>
      <c r="CA403" s="14">
        <f>+INDEX('Monthy Targets'!W:W,MATCH(FY2018_ALL_Targets!$B403,'Monthy Targets'!$B:$B,0))</f>
        <v>7</v>
      </c>
      <c r="CB403" s="14">
        <f>+INDEX('Monthy Targets'!X:X,MATCH(FY2018_ALL_Targets!$B403,'Monthy Targets'!$B:$B,0))</f>
        <v>7</v>
      </c>
      <c r="CC403" s="14">
        <f>+INDEX('Monthy Targets'!Y:Y,MATCH(FY2018_ALL_Targets!$B403,'Monthy Targets'!$B:$B,0))</f>
        <v>7</v>
      </c>
      <c r="CD403" s="14">
        <f>+INDEX('Monthy Targets'!Z:Z,MATCH(FY2018_ALL_Targets!$B403,'Monthy Targets'!$B:$B,0))</f>
        <v>7</v>
      </c>
      <c r="CE403" s="14">
        <f>+INDEX('Monthy Targets'!AA:AA,MATCH(FY2018_ALL_Targets!$B403,'Monthy Targets'!$B:$B,0))</f>
        <v>0</v>
      </c>
      <c r="CF403" s="14">
        <f>+INDEX('Monthy Targets'!AB:AB,MATCH(FY2018_ALL_Targets!$B403,'Monthy Targets'!$B:$B,0))</f>
        <v>0</v>
      </c>
      <c r="CG403" s="14">
        <f>+INDEX('Monthy Targets'!AC:AC,MATCH(FY2018_ALL_Targets!$B403,'Monthy Targets'!$B:$B,0))</f>
        <v>0</v>
      </c>
      <c r="CH403" s="14">
        <f>+INDEX('Monthy Targets'!AD:AD,MATCH(FY2018_ALL_Targets!$B403,'Monthy Targets'!$B:$B,0))</f>
        <v>0</v>
      </c>
      <c r="CI403" s="14">
        <f>+INDEX('Monthy Targets'!AE:AE,MATCH(FY2018_ALL_Targets!$B403,'Monthy Targets'!$B:$B,0))</f>
        <v>0</v>
      </c>
      <c r="CJ403" s="14">
        <f>+INDEX('Monthy Targets'!AF:AF,MATCH(FY2018_ALL_Targets!$B403,'Monthy Targets'!$B:$B,0))</f>
        <v>0</v>
      </c>
      <c r="CK403" s="14">
        <f>+INDEX('Monthy Targets'!AG:AG,MATCH(FY2018_ALL_Targets!$B403,'Monthy Targets'!$B:$B,0))</f>
        <v>0</v>
      </c>
      <c r="CL403" s="14">
        <v>0</v>
      </c>
      <c r="CM403" s="14">
        <v>0</v>
      </c>
      <c r="CN403" s="14">
        <v>0.47</v>
      </c>
      <c r="CO403" s="14">
        <v>0.47</v>
      </c>
      <c r="DB403" s="14">
        <v>0</v>
      </c>
      <c r="DC403" s="14">
        <v>0</v>
      </c>
      <c r="DD403" s="14">
        <v>0.86</v>
      </c>
      <c r="DE403" s="14">
        <v>0.86</v>
      </c>
      <c r="DR403" s="14">
        <v>1.03</v>
      </c>
      <c r="DV403" s="12">
        <f t="shared" si="19"/>
        <v>0</v>
      </c>
      <c r="DW403" s="12">
        <f t="shared" si="20"/>
        <v>0</v>
      </c>
      <c r="DX403" s="12">
        <f t="shared" si="18"/>
        <v>0</v>
      </c>
    </row>
    <row r="404" spans="1:128" x14ac:dyDescent="0.25">
      <c r="A404" s="293">
        <v>102587</v>
      </c>
      <c r="B404" s="293">
        <v>676105</v>
      </c>
      <c r="C404" s="293">
        <v>1026723</v>
      </c>
      <c r="D404" s="14">
        <v>1063461994</v>
      </c>
      <c r="F404" s="27" t="s">
        <v>1272</v>
      </c>
      <c r="G404" s="12" t="s">
        <v>412</v>
      </c>
      <c r="H404" s="27" t="s">
        <v>1367</v>
      </c>
      <c r="I404" s="12" t="s">
        <v>413</v>
      </c>
      <c r="J404" s="13">
        <v>2.0231213872832401E-2</v>
      </c>
      <c r="K404" s="13">
        <v>7.1428571428571397E-2</v>
      </c>
      <c r="L404" s="13">
        <v>0</v>
      </c>
      <c r="M404" s="13">
        <v>0.143695014662757</v>
      </c>
      <c r="N404" s="13">
        <v>3.3538610000000003E-2</v>
      </c>
      <c r="O404" s="13">
        <v>5.6668459999999997E-2</v>
      </c>
      <c r="P404" s="13">
        <v>5.2596600000000002E-3</v>
      </c>
      <c r="Q404" s="13">
        <v>0.16064707</v>
      </c>
      <c r="R404" s="13">
        <v>3.3538610000000003E-2</v>
      </c>
      <c r="S404" s="13">
        <v>7.0214285714285701E-2</v>
      </c>
      <c r="T404" s="13">
        <v>5.2596600000000002E-3</v>
      </c>
      <c r="U404" s="13">
        <v>0.16064707</v>
      </c>
      <c r="V404" s="13">
        <v>3.3538610000000003E-2</v>
      </c>
      <c r="W404" s="13">
        <v>6.7857142857142894E-2</v>
      </c>
      <c r="X404" s="13">
        <v>5.2596600000000002E-3</v>
      </c>
      <c r="Y404" s="13">
        <v>0.16064707</v>
      </c>
      <c r="Z404" s="13">
        <v>3.3538610000000003E-2</v>
      </c>
      <c r="AA404" s="13">
        <v>6.9000000000000006E-2</v>
      </c>
      <c r="AB404" s="13">
        <v>5.2596600000000002E-3</v>
      </c>
      <c r="AC404" s="13">
        <v>0.16064707</v>
      </c>
      <c r="AD404" s="13">
        <v>3.3538610000000003E-2</v>
      </c>
      <c r="AE404" s="13">
        <v>6.4285714285714293E-2</v>
      </c>
      <c r="AF404" s="13">
        <v>5.2596600000000002E-3</v>
      </c>
      <c r="AG404" s="13">
        <v>0.16064707</v>
      </c>
      <c r="AH404" s="13">
        <v>3.3538610000000003E-2</v>
      </c>
      <c r="AI404" s="13">
        <v>6.7785714285714296E-2</v>
      </c>
      <c r="AJ404" s="13">
        <v>5.2596600000000002E-3</v>
      </c>
      <c r="AK404" s="13">
        <v>0.16064707</v>
      </c>
      <c r="AL404" s="13">
        <v>3.3538610000000003E-2</v>
      </c>
      <c r="AM404" s="13">
        <v>6.07142857142857E-2</v>
      </c>
      <c r="AN404" s="13">
        <v>5.2596600000000002E-3</v>
      </c>
      <c r="AO404" s="13">
        <v>0.16064707</v>
      </c>
      <c r="AP404" s="13">
        <v>3.3538610000000003E-2</v>
      </c>
      <c r="AQ404" s="13">
        <v>6.6428571428571406E-2</v>
      </c>
      <c r="AR404" s="13">
        <v>5.2596600000000002E-3</v>
      </c>
      <c r="AS404" s="13">
        <v>0.16064707</v>
      </c>
      <c r="AT404" s="13">
        <v>3.3538610000000003E-2</v>
      </c>
      <c r="AU404" s="13">
        <v>5.7142857142857099E-2</v>
      </c>
      <c r="AV404" s="13">
        <v>5.2596600000000002E-3</v>
      </c>
      <c r="AW404" s="13">
        <v>0.16064707</v>
      </c>
      <c r="AX404" s="13">
        <v>2.27272727272727E-2</v>
      </c>
      <c r="AY404" s="13">
        <v>8.9552238805970102E-2</v>
      </c>
      <c r="AZ404" s="13">
        <v>0</v>
      </c>
      <c r="BA404" s="13">
        <v>0.11363636363636399</v>
      </c>
      <c r="BB404" s="13"/>
      <c r="BC404" s="13"/>
      <c r="BD404" s="13"/>
      <c r="BE404" s="13"/>
      <c r="BF404" s="13"/>
      <c r="BG404" s="13"/>
      <c r="BH404" s="13"/>
      <c r="BI404" s="13"/>
      <c r="BJ404" s="13"/>
      <c r="BK404" s="13"/>
      <c r="BL404" s="13"/>
      <c r="BM404" s="13"/>
      <c r="BN404" s="13"/>
      <c r="BO404" s="13"/>
      <c r="BP404" s="13"/>
      <c r="BQ404" s="13"/>
      <c r="BR404" s="13"/>
      <c r="BS404" s="13"/>
      <c r="BT404" s="13"/>
      <c r="BU404" s="13"/>
      <c r="BV404" s="13"/>
      <c r="BW404" s="13"/>
      <c r="BX404" s="13"/>
      <c r="BY404" s="13"/>
      <c r="BZ404" s="14">
        <f>+INDEX('Monthy Targets'!V:V,MATCH(FY2018_ALL_Targets!$B404,'Monthy Targets'!$B:$B,0))</f>
        <v>22.16</v>
      </c>
      <c r="CA404" s="14">
        <f>+INDEX('Monthy Targets'!W:W,MATCH(FY2018_ALL_Targets!$B404,'Monthy Targets'!$B:$B,0))</f>
        <v>22.16</v>
      </c>
      <c r="CB404" s="14">
        <f>+INDEX('Monthy Targets'!X:X,MATCH(FY2018_ALL_Targets!$B404,'Monthy Targets'!$B:$B,0))</f>
        <v>22.16</v>
      </c>
      <c r="CC404" s="14">
        <f>+INDEX('Monthy Targets'!Y:Y,MATCH(FY2018_ALL_Targets!$B404,'Monthy Targets'!$B:$B,0))</f>
        <v>22.16</v>
      </c>
      <c r="CD404" s="14">
        <f>+INDEX('Monthy Targets'!Z:Z,MATCH(FY2018_ALL_Targets!$B404,'Monthy Targets'!$B:$B,0))</f>
        <v>22.16</v>
      </c>
      <c r="CE404" s="14">
        <f>+INDEX('Monthy Targets'!AA:AA,MATCH(FY2018_ALL_Targets!$B404,'Monthy Targets'!$B:$B,0))</f>
        <v>0</v>
      </c>
      <c r="CF404" s="14">
        <f>+INDEX('Monthy Targets'!AB:AB,MATCH(FY2018_ALL_Targets!$B404,'Monthy Targets'!$B:$B,0))</f>
        <v>0</v>
      </c>
      <c r="CG404" s="14">
        <f>+INDEX('Monthy Targets'!AC:AC,MATCH(FY2018_ALL_Targets!$B404,'Monthy Targets'!$B:$B,0))</f>
        <v>0</v>
      </c>
      <c r="CH404" s="14">
        <f>+INDEX('Monthy Targets'!AD:AD,MATCH(FY2018_ALL_Targets!$B404,'Monthy Targets'!$B:$B,0))</f>
        <v>0</v>
      </c>
      <c r="CI404" s="14">
        <f>+INDEX('Monthy Targets'!AE:AE,MATCH(FY2018_ALL_Targets!$B404,'Monthy Targets'!$B:$B,0))</f>
        <v>0</v>
      </c>
      <c r="CJ404" s="14">
        <f>+INDEX('Monthy Targets'!AF:AF,MATCH(FY2018_ALL_Targets!$B404,'Monthy Targets'!$B:$B,0))</f>
        <v>0</v>
      </c>
      <c r="CK404" s="14">
        <f>+INDEX('Monthy Targets'!AG:AG,MATCH(FY2018_ALL_Targets!$B404,'Monthy Targets'!$B:$B,0))</f>
        <v>0</v>
      </c>
      <c r="CL404" s="14">
        <v>1.47</v>
      </c>
      <c r="CM404" s="14">
        <v>0</v>
      </c>
      <c r="CN404" s="14">
        <v>1.47</v>
      </c>
      <c r="CO404" s="14">
        <v>1.47</v>
      </c>
      <c r="DB404" s="14">
        <v>2.73</v>
      </c>
      <c r="DC404" s="14">
        <v>0</v>
      </c>
      <c r="DD404" s="14">
        <v>2.73</v>
      </c>
      <c r="DE404" s="14">
        <v>2.73</v>
      </c>
      <c r="DR404" s="14">
        <v>3.71</v>
      </c>
      <c r="DV404" s="12">
        <f t="shared" si="19"/>
        <v>0</v>
      </c>
      <c r="DW404" s="12">
        <f t="shared" si="20"/>
        <v>0</v>
      </c>
      <c r="DX404" s="12">
        <f t="shared" si="18"/>
        <v>0</v>
      </c>
    </row>
    <row r="405" spans="1:128" x14ac:dyDescent="0.25">
      <c r="A405" s="293">
        <v>102639</v>
      </c>
      <c r="B405" s="293">
        <v>676107</v>
      </c>
      <c r="C405" s="293">
        <v>1026419</v>
      </c>
      <c r="D405" s="14">
        <v>1861442469</v>
      </c>
      <c r="F405" s="27" t="s">
        <v>1286</v>
      </c>
      <c r="G405" s="12" t="s">
        <v>414</v>
      </c>
      <c r="H405" s="27" t="s">
        <v>1349</v>
      </c>
      <c r="I405" s="12" t="s">
        <v>415</v>
      </c>
      <c r="J405" s="13">
        <v>1.9607843137254902E-2</v>
      </c>
      <c r="K405" s="13">
        <v>6.1688311688311702E-2</v>
      </c>
      <c r="L405" s="13">
        <v>0</v>
      </c>
      <c r="M405" s="13">
        <v>3.5398230088495602E-2</v>
      </c>
      <c r="N405" s="13">
        <v>3.3538610000000003E-2</v>
      </c>
      <c r="O405" s="13">
        <v>5.6668459999999997E-2</v>
      </c>
      <c r="P405" s="13">
        <v>5.2596600000000002E-3</v>
      </c>
      <c r="Q405" s="13">
        <v>0.16064707</v>
      </c>
      <c r="R405" s="13">
        <v>3.3538610000000003E-2</v>
      </c>
      <c r="S405" s="13">
        <v>6.0639610389610403E-2</v>
      </c>
      <c r="T405" s="13">
        <v>5.2596600000000002E-3</v>
      </c>
      <c r="U405" s="13">
        <v>0.16064707</v>
      </c>
      <c r="V405" s="13">
        <v>3.3538610000000003E-2</v>
      </c>
      <c r="W405" s="13">
        <v>5.8603896103896103E-2</v>
      </c>
      <c r="X405" s="13">
        <v>5.2596600000000002E-3</v>
      </c>
      <c r="Y405" s="13">
        <v>0.16064707</v>
      </c>
      <c r="Z405" s="13">
        <v>3.3538610000000003E-2</v>
      </c>
      <c r="AA405" s="13">
        <v>5.9590909090909097E-2</v>
      </c>
      <c r="AB405" s="13">
        <v>5.2596600000000002E-3</v>
      </c>
      <c r="AC405" s="13">
        <v>0.16064707</v>
      </c>
      <c r="AD405" s="13">
        <v>3.3538610000000003E-2</v>
      </c>
      <c r="AE405" s="13">
        <v>5.6668459999999997E-2</v>
      </c>
      <c r="AF405" s="13">
        <v>5.2596600000000002E-3</v>
      </c>
      <c r="AG405" s="13">
        <v>0.16064707</v>
      </c>
      <c r="AH405" s="13">
        <v>3.3538610000000003E-2</v>
      </c>
      <c r="AI405" s="13">
        <v>5.8542207792207798E-2</v>
      </c>
      <c r="AJ405" s="13">
        <v>5.2596600000000002E-3</v>
      </c>
      <c r="AK405" s="13">
        <v>0.16064707</v>
      </c>
      <c r="AL405" s="13">
        <v>3.3538610000000003E-2</v>
      </c>
      <c r="AM405" s="13">
        <v>5.6668459999999997E-2</v>
      </c>
      <c r="AN405" s="13">
        <v>5.2596600000000002E-3</v>
      </c>
      <c r="AO405" s="13">
        <v>0.16064707</v>
      </c>
      <c r="AP405" s="13">
        <v>3.3538610000000003E-2</v>
      </c>
      <c r="AQ405" s="13">
        <v>5.7370129870129898E-2</v>
      </c>
      <c r="AR405" s="13">
        <v>5.2596600000000002E-3</v>
      </c>
      <c r="AS405" s="13">
        <v>0.16064707</v>
      </c>
      <c r="AT405" s="13">
        <v>3.3538610000000003E-2</v>
      </c>
      <c r="AU405" s="13">
        <v>5.6668459999999997E-2</v>
      </c>
      <c r="AV405" s="13">
        <v>5.2596600000000002E-3</v>
      </c>
      <c r="AW405" s="13">
        <v>0.16064707</v>
      </c>
      <c r="AX405" s="13">
        <v>3.6363636363636397E-2</v>
      </c>
      <c r="AY405" s="13">
        <v>6.3291139240506306E-2</v>
      </c>
      <c r="AZ405" s="13">
        <v>0</v>
      </c>
      <c r="BA405" s="13">
        <v>5.31914893617021E-2</v>
      </c>
      <c r="BB405" s="13"/>
      <c r="BC405" s="13"/>
      <c r="BD405" s="13"/>
      <c r="BE405" s="13"/>
      <c r="BF405" s="13"/>
      <c r="BG405" s="13"/>
      <c r="BH405" s="13"/>
      <c r="BI405" s="13"/>
      <c r="BJ405" s="13"/>
      <c r="BK405" s="13"/>
      <c r="BL405" s="13"/>
      <c r="BM405" s="13"/>
      <c r="BN405" s="13"/>
      <c r="BO405" s="13"/>
      <c r="BP405" s="13"/>
      <c r="BQ405" s="13"/>
      <c r="BR405" s="13"/>
      <c r="BS405" s="13"/>
      <c r="BT405" s="13"/>
      <c r="BU405" s="13"/>
      <c r="BV405" s="13"/>
      <c r="BW405" s="13"/>
      <c r="BX405" s="13"/>
      <c r="BY405" s="13"/>
      <c r="BZ405" s="14">
        <f>+INDEX('Monthy Targets'!V:V,MATCH(FY2018_ALL_Targets!$B405,'Monthy Targets'!$B:$B,0))</f>
        <v>24.59</v>
      </c>
      <c r="CA405" s="14">
        <f>+INDEX('Monthy Targets'!W:W,MATCH(FY2018_ALL_Targets!$B405,'Monthy Targets'!$B:$B,0))</f>
        <v>24.59</v>
      </c>
      <c r="CB405" s="14">
        <f>+INDEX('Monthy Targets'!X:X,MATCH(FY2018_ALL_Targets!$B405,'Monthy Targets'!$B:$B,0))</f>
        <v>24.59</v>
      </c>
      <c r="CC405" s="14">
        <f>+INDEX('Monthy Targets'!Y:Y,MATCH(FY2018_ALL_Targets!$B405,'Monthy Targets'!$B:$B,0))</f>
        <v>24.59</v>
      </c>
      <c r="CD405" s="14">
        <f>+INDEX('Monthy Targets'!Z:Z,MATCH(FY2018_ALL_Targets!$B405,'Monthy Targets'!$B:$B,0))</f>
        <v>24.59</v>
      </c>
      <c r="CE405" s="14">
        <f>+INDEX('Monthy Targets'!AA:AA,MATCH(FY2018_ALL_Targets!$B405,'Monthy Targets'!$B:$B,0))</f>
        <v>0</v>
      </c>
      <c r="CF405" s="14">
        <f>+INDEX('Monthy Targets'!AB:AB,MATCH(FY2018_ALL_Targets!$B405,'Monthy Targets'!$B:$B,0))</f>
        <v>0</v>
      </c>
      <c r="CG405" s="14">
        <f>+INDEX('Monthy Targets'!AC:AC,MATCH(FY2018_ALL_Targets!$B405,'Monthy Targets'!$B:$B,0))</f>
        <v>0</v>
      </c>
      <c r="CH405" s="14">
        <f>+INDEX('Monthy Targets'!AD:AD,MATCH(FY2018_ALL_Targets!$B405,'Monthy Targets'!$B:$B,0))</f>
        <v>0</v>
      </c>
      <c r="CI405" s="14">
        <f>+INDEX('Monthy Targets'!AE:AE,MATCH(FY2018_ALL_Targets!$B405,'Monthy Targets'!$B:$B,0))</f>
        <v>0</v>
      </c>
      <c r="CJ405" s="14">
        <f>+INDEX('Monthy Targets'!AF:AF,MATCH(FY2018_ALL_Targets!$B405,'Monthy Targets'!$B:$B,0))</f>
        <v>0</v>
      </c>
      <c r="CK405" s="14">
        <f>+INDEX('Monthy Targets'!AG:AG,MATCH(FY2018_ALL_Targets!$B405,'Monthy Targets'!$B:$B,0))</f>
        <v>0</v>
      </c>
      <c r="CL405" s="14">
        <v>0</v>
      </c>
      <c r="CM405" s="14">
        <v>0</v>
      </c>
      <c r="CN405" s="14">
        <v>1.63</v>
      </c>
      <c r="CO405" s="14">
        <v>1.63</v>
      </c>
      <c r="DB405" s="14">
        <v>0</v>
      </c>
      <c r="DC405" s="14">
        <v>0</v>
      </c>
      <c r="DD405" s="14">
        <v>3.03</v>
      </c>
      <c r="DE405" s="14">
        <v>3.03</v>
      </c>
      <c r="DR405" s="14">
        <v>3.62</v>
      </c>
      <c r="DV405" s="12">
        <f t="shared" si="19"/>
        <v>0</v>
      </c>
      <c r="DW405" s="12">
        <f t="shared" si="20"/>
        <v>0</v>
      </c>
      <c r="DX405" s="12">
        <f t="shared" si="18"/>
        <v>0</v>
      </c>
    </row>
    <row r="406" spans="1:128" x14ac:dyDescent="0.25">
      <c r="A406" s="293">
        <v>102675</v>
      </c>
      <c r="B406" s="293">
        <v>676112</v>
      </c>
      <c r="C406" s="293">
        <v>1026546</v>
      </c>
      <c r="D406" s="14">
        <v>1700274198</v>
      </c>
      <c r="F406" s="27" t="s">
        <v>1298</v>
      </c>
      <c r="G406" s="12" t="s">
        <v>418</v>
      </c>
      <c r="H406" s="27" t="s">
        <v>1308</v>
      </c>
      <c r="I406" s="12" t="s">
        <v>419</v>
      </c>
      <c r="J406" s="13">
        <v>6.0060060060060103E-3</v>
      </c>
      <c r="K406" s="13">
        <v>0.13223140495867799</v>
      </c>
      <c r="L406" s="13">
        <v>0</v>
      </c>
      <c r="M406" s="13">
        <v>6.7073170731707293E-2</v>
      </c>
      <c r="N406" s="13">
        <v>3.3538610000000003E-2</v>
      </c>
      <c r="O406" s="13">
        <v>5.6668459999999997E-2</v>
      </c>
      <c r="P406" s="13">
        <v>5.2596600000000002E-3</v>
      </c>
      <c r="Q406" s="13">
        <v>0.16064707</v>
      </c>
      <c r="R406" s="13">
        <v>3.3538610000000003E-2</v>
      </c>
      <c r="S406" s="13">
        <v>0.12998347107437999</v>
      </c>
      <c r="T406" s="13">
        <v>5.2596600000000002E-3</v>
      </c>
      <c r="U406" s="13">
        <v>0.16064707</v>
      </c>
      <c r="V406" s="13">
        <v>3.3538610000000003E-2</v>
      </c>
      <c r="W406" s="13">
        <v>0.125619834710744</v>
      </c>
      <c r="X406" s="13">
        <v>5.2596600000000002E-3</v>
      </c>
      <c r="Y406" s="13">
        <v>0.16064707</v>
      </c>
      <c r="Z406" s="13">
        <v>3.3538610000000003E-2</v>
      </c>
      <c r="AA406" s="13">
        <v>0.12773553719008299</v>
      </c>
      <c r="AB406" s="13">
        <v>5.2596600000000002E-3</v>
      </c>
      <c r="AC406" s="13">
        <v>0.16064707</v>
      </c>
      <c r="AD406" s="13">
        <v>3.3538610000000003E-2</v>
      </c>
      <c r="AE406" s="13">
        <v>0.11900826446281</v>
      </c>
      <c r="AF406" s="13">
        <v>5.2596600000000002E-3</v>
      </c>
      <c r="AG406" s="13">
        <v>0.16064707</v>
      </c>
      <c r="AH406" s="13">
        <v>3.3538610000000003E-2</v>
      </c>
      <c r="AI406" s="13">
        <v>0.12548760330578501</v>
      </c>
      <c r="AJ406" s="13">
        <v>5.2596600000000002E-3</v>
      </c>
      <c r="AK406" s="13">
        <v>0.16064707</v>
      </c>
      <c r="AL406" s="13">
        <v>3.3538610000000003E-2</v>
      </c>
      <c r="AM406" s="13">
        <v>0.112396694214876</v>
      </c>
      <c r="AN406" s="13">
        <v>5.2596600000000002E-3</v>
      </c>
      <c r="AO406" s="13">
        <v>0.16064707</v>
      </c>
      <c r="AP406" s="13">
        <v>3.3538610000000003E-2</v>
      </c>
      <c r="AQ406" s="13">
        <v>0.12297520661157001</v>
      </c>
      <c r="AR406" s="13">
        <v>5.2596600000000002E-3</v>
      </c>
      <c r="AS406" s="13">
        <v>0.16064707</v>
      </c>
      <c r="AT406" s="13">
        <v>3.3538610000000003E-2</v>
      </c>
      <c r="AU406" s="13">
        <v>0.10578512396694199</v>
      </c>
      <c r="AV406" s="13">
        <v>5.2596600000000002E-3</v>
      </c>
      <c r="AW406" s="13">
        <v>0.16064707</v>
      </c>
      <c r="AX406" s="13">
        <v>1.5625E-2</v>
      </c>
      <c r="AY406" s="13">
        <v>0.13207547169811301</v>
      </c>
      <c r="AZ406" s="13">
        <v>0</v>
      </c>
      <c r="BA406" s="13">
        <v>9.6774193548387094E-2</v>
      </c>
      <c r="BB406" s="13"/>
      <c r="BC406" s="13"/>
      <c r="BD406" s="13"/>
      <c r="BE406" s="13"/>
      <c r="BF406" s="13"/>
      <c r="BG406" s="13"/>
      <c r="BH406" s="13"/>
      <c r="BI406" s="13"/>
      <c r="BJ406" s="13"/>
      <c r="BK406" s="13"/>
      <c r="BL406" s="13"/>
      <c r="BM406" s="13"/>
      <c r="BN406" s="13"/>
      <c r="BO406" s="13"/>
      <c r="BP406" s="13"/>
      <c r="BQ406" s="13"/>
      <c r="BR406" s="13"/>
      <c r="BS406" s="13"/>
      <c r="BT406" s="13"/>
      <c r="BU406" s="13"/>
      <c r="BV406" s="13"/>
      <c r="BW406" s="13"/>
      <c r="BX406" s="13"/>
      <c r="BY406" s="13"/>
      <c r="BZ406" s="14">
        <f>+INDEX('Monthy Targets'!V:V,MATCH(FY2018_ALL_Targets!$B406,'Monthy Targets'!$B:$B,0))</f>
        <v>6.93</v>
      </c>
      <c r="CA406" s="14">
        <f>+INDEX('Monthy Targets'!W:W,MATCH(FY2018_ALL_Targets!$B406,'Monthy Targets'!$B:$B,0))</f>
        <v>6.93</v>
      </c>
      <c r="CB406" s="14">
        <f>+INDEX('Monthy Targets'!X:X,MATCH(FY2018_ALL_Targets!$B406,'Monthy Targets'!$B:$B,0))</f>
        <v>6.93</v>
      </c>
      <c r="CC406" s="14">
        <f>+INDEX('Monthy Targets'!Y:Y,MATCH(FY2018_ALL_Targets!$B406,'Monthy Targets'!$B:$B,0))</f>
        <v>6.93</v>
      </c>
      <c r="CD406" s="14">
        <f>+INDEX('Monthy Targets'!Z:Z,MATCH(FY2018_ALL_Targets!$B406,'Monthy Targets'!$B:$B,0))</f>
        <v>6.93</v>
      </c>
      <c r="CE406" s="14">
        <f>+INDEX('Monthy Targets'!AA:AA,MATCH(FY2018_ALL_Targets!$B406,'Monthy Targets'!$B:$B,0))</f>
        <v>0</v>
      </c>
      <c r="CF406" s="14">
        <f>+INDEX('Monthy Targets'!AB:AB,MATCH(FY2018_ALL_Targets!$B406,'Monthy Targets'!$B:$B,0))</f>
        <v>0</v>
      </c>
      <c r="CG406" s="14">
        <f>+INDEX('Monthy Targets'!AC:AC,MATCH(FY2018_ALL_Targets!$B406,'Monthy Targets'!$B:$B,0))</f>
        <v>0</v>
      </c>
      <c r="CH406" s="14">
        <f>+INDEX('Monthy Targets'!AD:AD,MATCH(FY2018_ALL_Targets!$B406,'Monthy Targets'!$B:$B,0))</f>
        <v>0</v>
      </c>
      <c r="CI406" s="14">
        <f>+INDEX('Monthy Targets'!AE:AE,MATCH(FY2018_ALL_Targets!$B406,'Monthy Targets'!$B:$B,0))</f>
        <v>0</v>
      </c>
      <c r="CJ406" s="14">
        <f>+INDEX('Monthy Targets'!AF:AF,MATCH(FY2018_ALL_Targets!$B406,'Monthy Targets'!$B:$B,0))</f>
        <v>0</v>
      </c>
      <c r="CK406" s="14">
        <f>+INDEX('Monthy Targets'!AG:AG,MATCH(FY2018_ALL_Targets!$B406,'Monthy Targets'!$B:$B,0))</f>
        <v>0</v>
      </c>
      <c r="CL406" s="14">
        <v>0.46</v>
      </c>
      <c r="CM406" s="14">
        <v>0</v>
      </c>
      <c r="CN406" s="14">
        <v>0.46</v>
      </c>
      <c r="CO406" s="14">
        <v>0.46</v>
      </c>
      <c r="DB406" s="14">
        <v>0.86</v>
      </c>
      <c r="DC406" s="14">
        <v>0</v>
      </c>
      <c r="DD406" s="14">
        <v>0.86</v>
      </c>
      <c r="DE406" s="14">
        <v>0.86</v>
      </c>
      <c r="DR406" s="14">
        <v>1.1599999999999999</v>
      </c>
      <c r="DV406" s="12">
        <f t="shared" si="19"/>
        <v>0</v>
      </c>
      <c r="DW406" s="12">
        <f t="shared" si="20"/>
        <v>0</v>
      </c>
      <c r="DX406" s="12">
        <f t="shared" si="18"/>
        <v>0</v>
      </c>
    </row>
    <row r="407" spans="1:128" x14ac:dyDescent="0.25">
      <c r="A407" s="293">
        <v>102734</v>
      </c>
      <c r="B407" s="293">
        <v>676113</v>
      </c>
      <c r="C407" s="293">
        <v>1027689</v>
      </c>
      <c r="D407" s="14">
        <v>1710348685</v>
      </c>
      <c r="F407" s="27" t="s">
        <v>1267</v>
      </c>
      <c r="G407" s="12" t="s">
        <v>420</v>
      </c>
      <c r="H407" s="27" t="s">
        <v>1349</v>
      </c>
      <c r="I407" s="12" t="s">
        <v>421</v>
      </c>
      <c r="J407" s="13">
        <v>1.21212121212121E-2</v>
      </c>
      <c r="K407" s="13">
        <v>0.05</v>
      </c>
      <c r="L407" s="13">
        <v>0</v>
      </c>
      <c r="M407" s="13">
        <v>0.11038961038961</v>
      </c>
      <c r="N407" s="13">
        <v>3.3538610000000003E-2</v>
      </c>
      <c r="O407" s="13">
        <v>5.6668459999999997E-2</v>
      </c>
      <c r="P407" s="13">
        <v>5.2596600000000002E-3</v>
      </c>
      <c r="Q407" s="13">
        <v>0.16064707</v>
      </c>
      <c r="R407" s="13">
        <v>3.3538610000000003E-2</v>
      </c>
      <c r="S407" s="13">
        <v>5.6668459999999997E-2</v>
      </c>
      <c r="T407" s="13">
        <v>5.2596600000000002E-3</v>
      </c>
      <c r="U407" s="13">
        <v>0.16064707</v>
      </c>
      <c r="V407" s="13">
        <v>3.3538610000000003E-2</v>
      </c>
      <c r="W407" s="13">
        <v>5.6668459999999997E-2</v>
      </c>
      <c r="X407" s="13">
        <v>5.2596600000000002E-3</v>
      </c>
      <c r="Y407" s="13">
        <v>0.16064707</v>
      </c>
      <c r="Z407" s="13">
        <v>3.3538610000000003E-2</v>
      </c>
      <c r="AA407" s="13">
        <v>5.6668459999999997E-2</v>
      </c>
      <c r="AB407" s="13">
        <v>5.2596600000000002E-3</v>
      </c>
      <c r="AC407" s="13">
        <v>0.16064707</v>
      </c>
      <c r="AD407" s="13">
        <v>3.3538610000000003E-2</v>
      </c>
      <c r="AE407" s="13">
        <v>5.6668459999999997E-2</v>
      </c>
      <c r="AF407" s="13">
        <v>5.2596600000000002E-3</v>
      </c>
      <c r="AG407" s="13">
        <v>0.16064707</v>
      </c>
      <c r="AH407" s="13">
        <v>3.3538610000000003E-2</v>
      </c>
      <c r="AI407" s="13">
        <v>5.6668459999999997E-2</v>
      </c>
      <c r="AJ407" s="13">
        <v>5.2596600000000002E-3</v>
      </c>
      <c r="AK407" s="13">
        <v>0.16064707</v>
      </c>
      <c r="AL407" s="13">
        <v>3.3538610000000003E-2</v>
      </c>
      <c r="AM407" s="13">
        <v>5.6668459999999997E-2</v>
      </c>
      <c r="AN407" s="13">
        <v>5.2596600000000002E-3</v>
      </c>
      <c r="AO407" s="13">
        <v>0.16064707</v>
      </c>
      <c r="AP407" s="13">
        <v>3.3538610000000003E-2</v>
      </c>
      <c r="AQ407" s="13">
        <v>5.6668459999999997E-2</v>
      </c>
      <c r="AR407" s="13">
        <v>5.2596600000000002E-3</v>
      </c>
      <c r="AS407" s="13">
        <v>0.16064707</v>
      </c>
      <c r="AT407" s="13">
        <v>3.3538610000000003E-2</v>
      </c>
      <c r="AU407" s="13">
        <v>5.6668459999999997E-2</v>
      </c>
      <c r="AV407" s="13">
        <v>5.2596600000000002E-3</v>
      </c>
      <c r="AW407" s="13">
        <v>0.16064707</v>
      </c>
      <c r="AX407" s="13">
        <v>5.4794520547945202E-2</v>
      </c>
      <c r="AY407" s="13">
        <v>1.6949152542372899E-2</v>
      </c>
      <c r="AZ407" s="13">
        <v>0</v>
      </c>
      <c r="BA407" s="13">
        <v>7.4626865671641798E-2</v>
      </c>
      <c r="BB407" s="13"/>
      <c r="BC407" s="13"/>
      <c r="BD407" s="13"/>
      <c r="BE407" s="13"/>
      <c r="BF407" s="13"/>
      <c r="BG407" s="13"/>
      <c r="BH407" s="13"/>
      <c r="BI407" s="13"/>
      <c r="BJ407" s="13"/>
      <c r="BK407" s="13"/>
      <c r="BL407" s="13"/>
      <c r="BM407" s="13"/>
      <c r="BN407" s="13"/>
      <c r="BO407" s="13"/>
      <c r="BP407" s="13"/>
      <c r="BQ407" s="13"/>
      <c r="BR407" s="13"/>
      <c r="BS407" s="13"/>
      <c r="BT407" s="13"/>
      <c r="BU407" s="13"/>
      <c r="BV407" s="13"/>
      <c r="BW407" s="13"/>
      <c r="BX407" s="13"/>
      <c r="BY407" s="13"/>
      <c r="BZ407" s="14">
        <f>+INDEX('Monthy Targets'!V:V,MATCH(FY2018_ALL_Targets!$B407,'Monthy Targets'!$B:$B,0))</f>
        <v>9.99</v>
      </c>
      <c r="CA407" s="14">
        <f>+INDEX('Monthy Targets'!W:W,MATCH(FY2018_ALL_Targets!$B407,'Monthy Targets'!$B:$B,0))</f>
        <v>9.99</v>
      </c>
      <c r="CB407" s="14">
        <f>+INDEX('Monthy Targets'!X:X,MATCH(FY2018_ALL_Targets!$B407,'Monthy Targets'!$B:$B,0))</f>
        <v>9.99</v>
      </c>
      <c r="CC407" s="14">
        <f>+INDEX('Monthy Targets'!Y:Y,MATCH(FY2018_ALL_Targets!$B407,'Monthy Targets'!$B:$B,0))</f>
        <v>9.99</v>
      </c>
      <c r="CD407" s="14">
        <f>+INDEX('Monthy Targets'!Z:Z,MATCH(FY2018_ALL_Targets!$B407,'Monthy Targets'!$B:$B,0))</f>
        <v>9.99</v>
      </c>
      <c r="CE407" s="14">
        <f>+INDEX('Monthy Targets'!AA:AA,MATCH(FY2018_ALL_Targets!$B407,'Monthy Targets'!$B:$B,0))</f>
        <v>0</v>
      </c>
      <c r="CF407" s="14">
        <f>+INDEX('Monthy Targets'!AB:AB,MATCH(FY2018_ALL_Targets!$B407,'Monthy Targets'!$B:$B,0))</f>
        <v>0</v>
      </c>
      <c r="CG407" s="14">
        <f>+INDEX('Monthy Targets'!AC:AC,MATCH(FY2018_ALL_Targets!$B407,'Monthy Targets'!$B:$B,0))</f>
        <v>0</v>
      </c>
      <c r="CH407" s="14">
        <f>+INDEX('Monthy Targets'!AD:AD,MATCH(FY2018_ALL_Targets!$B407,'Monthy Targets'!$B:$B,0))</f>
        <v>0</v>
      </c>
      <c r="CI407" s="14">
        <f>+INDEX('Monthy Targets'!AE:AE,MATCH(FY2018_ALL_Targets!$B407,'Monthy Targets'!$B:$B,0))</f>
        <v>0</v>
      </c>
      <c r="CJ407" s="14">
        <f>+INDEX('Monthy Targets'!AF:AF,MATCH(FY2018_ALL_Targets!$B407,'Monthy Targets'!$B:$B,0))</f>
        <v>0</v>
      </c>
      <c r="CK407" s="14">
        <f>+INDEX('Monthy Targets'!AG:AG,MATCH(FY2018_ALL_Targets!$B407,'Monthy Targets'!$B:$B,0))</f>
        <v>0</v>
      </c>
      <c r="CL407" s="14">
        <v>0</v>
      </c>
      <c r="CM407" s="14">
        <v>0.66</v>
      </c>
      <c r="CN407" s="14">
        <v>0.66</v>
      </c>
      <c r="CO407" s="14">
        <v>0.66</v>
      </c>
      <c r="DB407" s="14">
        <v>0</v>
      </c>
      <c r="DC407" s="14">
        <v>1.23</v>
      </c>
      <c r="DD407" s="14">
        <v>1.23</v>
      </c>
      <c r="DE407" s="14">
        <v>1.23</v>
      </c>
      <c r="DR407" s="14">
        <v>1.67</v>
      </c>
      <c r="DV407" s="12">
        <f t="shared" si="19"/>
        <v>0</v>
      </c>
      <c r="DW407" s="12">
        <f t="shared" si="20"/>
        <v>0</v>
      </c>
      <c r="DX407" s="12">
        <f t="shared" si="18"/>
        <v>0</v>
      </c>
    </row>
    <row r="408" spans="1:128" x14ac:dyDescent="0.25">
      <c r="A408" s="293">
        <v>102667</v>
      </c>
      <c r="B408" s="293">
        <v>676114</v>
      </c>
      <c r="C408" s="293">
        <v>1014952</v>
      </c>
      <c r="D408" s="14">
        <v>1487770111</v>
      </c>
      <c r="F408" s="27" t="s">
        <v>1258</v>
      </c>
      <c r="G408" s="12" t="s">
        <v>416</v>
      </c>
      <c r="H408" s="27" t="s">
        <v>1428</v>
      </c>
      <c r="I408" s="12" t="s">
        <v>417</v>
      </c>
      <c r="J408" s="13">
        <v>2.68456375838926E-2</v>
      </c>
      <c r="K408" s="13">
        <v>2.8985507246376802E-2</v>
      </c>
      <c r="L408" s="13">
        <v>0</v>
      </c>
      <c r="M408" s="13">
        <v>8.9655172413793102E-2</v>
      </c>
      <c r="N408" s="13">
        <v>3.3538610000000003E-2</v>
      </c>
      <c r="O408" s="13">
        <v>5.6668459999999997E-2</v>
      </c>
      <c r="P408" s="13">
        <v>5.2596600000000002E-3</v>
      </c>
      <c r="Q408" s="13">
        <v>0.16064707</v>
      </c>
      <c r="R408" s="13">
        <v>3.3538610000000003E-2</v>
      </c>
      <c r="S408" s="13">
        <v>5.6668459999999997E-2</v>
      </c>
      <c r="T408" s="13">
        <v>5.2596600000000002E-3</v>
      </c>
      <c r="U408" s="13">
        <v>0.16064707</v>
      </c>
      <c r="V408" s="13">
        <v>3.3538610000000003E-2</v>
      </c>
      <c r="W408" s="13">
        <v>5.6668459999999997E-2</v>
      </c>
      <c r="X408" s="13">
        <v>5.2596600000000002E-3</v>
      </c>
      <c r="Y408" s="13">
        <v>0.16064707</v>
      </c>
      <c r="Z408" s="13">
        <v>3.3538610000000003E-2</v>
      </c>
      <c r="AA408" s="13">
        <v>5.6668459999999997E-2</v>
      </c>
      <c r="AB408" s="13">
        <v>5.2596600000000002E-3</v>
      </c>
      <c r="AC408" s="13">
        <v>0.16064707</v>
      </c>
      <c r="AD408" s="13">
        <v>3.3538610000000003E-2</v>
      </c>
      <c r="AE408" s="13">
        <v>5.6668459999999997E-2</v>
      </c>
      <c r="AF408" s="13">
        <v>5.2596600000000002E-3</v>
      </c>
      <c r="AG408" s="13">
        <v>0.16064707</v>
      </c>
      <c r="AH408" s="13">
        <v>3.3538610000000003E-2</v>
      </c>
      <c r="AI408" s="13">
        <v>5.6668459999999997E-2</v>
      </c>
      <c r="AJ408" s="13">
        <v>5.2596600000000002E-3</v>
      </c>
      <c r="AK408" s="13">
        <v>0.16064707</v>
      </c>
      <c r="AL408" s="13">
        <v>3.3538610000000003E-2</v>
      </c>
      <c r="AM408" s="13">
        <v>5.6668459999999997E-2</v>
      </c>
      <c r="AN408" s="13">
        <v>5.2596600000000002E-3</v>
      </c>
      <c r="AO408" s="13">
        <v>0.16064707</v>
      </c>
      <c r="AP408" s="13">
        <v>3.3538610000000003E-2</v>
      </c>
      <c r="AQ408" s="13">
        <v>5.6668459999999997E-2</v>
      </c>
      <c r="AR408" s="13">
        <v>5.2596600000000002E-3</v>
      </c>
      <c r="AS408" s="13">
        <v>0.16064707</v>
      </c>
      <c r="AT408" s="13">
        <v>3.3538610000000003E-2</v>
      </c>
      <c r="AU408" s="13">
        <v>5.6668459999999997E-2</v>
      </c>
      <c r="AV408" s="13">
        <v>5.2596600000000002E-3</v>
      </c>
      <c r="AW408" s="13">
        <v>0.16064707</v>
      </c>
      <c r="AX408" s="13">
        <v>5.1724137931034503E-2</v>
      </c>
      <c r="AY408" s="13">
        <v>2.8571428571428598E-2</v>
      </c>
      <c r="AZ408" s="13">
        <v>0</v>
      </c>
      <c r="BA408" s="13">
        <v>7.2727272727272696E-2</v>
      </c>
      <c r="BB408" s="13"/>
      <c r="BC408" s="13"/>
      <c r="BD408" s="13"/>
      <c r="BE408" s="13"/>
      <c r="BF408" s="13"/>
      <c r="BG408" s="13"/>
      <c r="BH408" s="13"/>
      <c r="BI408" s="13"/>
      <c r="BJ408" s="13"/>
      <c r="BK408" s="13"/>
      <c r="BL408" s="13"/>
      <c r="BM408" s="13"/>
      <c r="BN408" s="13"/>
      <c r="BO408" s="13"/>
      <c r="BP408" s="13"/>
      <c r="BQ408" s="13"/>
      <c r="BR408" s="13"/>
      <c r="BS408" s="13"/>
      <c r="BT408" s="13"/>
      <c r="BU408" s="13"/>
      <c r="BV408" s="13"/>
      <c r="BW408" s="13"/>
      <c r="BX408" s="13"/>
      <c r="BY408" s="13"/>
      <c r="BZ408" s="14">
        <f>+INDEX('Monthy Targets'!V:V,MATCH(FY2018_ALL_Targets!$B408,'Monthy Targets'!$B:$B,0))</f>
        <v>5.66</v>
      </c>
      <c r="CA408" s="14">
        <f>+INDEX('Monthy Targets'!W:W,MATCH(FY2018_ALL_Targets!$B408,'Monthy Targets'!$B:$B,0))</f>
        <v>5.66</v>
      </c>
      <c r="CB408" s="14">
        <f>+INDEX('Monthy Targets'!X:X,MATCH(FY2018_ALL_Targets!$B408,'Monthy Targets'!$B:$B,0))</f>
        <v>5.66</v>
      </c>
      <c r="CC408" s="14">
        <f>+INDEX('Monthy Targets'!Y:Y,MATCH(FY2018_ALL_Targets!$B408,'Monthy Targets'!$B:$B,0))</f>
        <v>5.66</v>
      </c>
      <c r="CD408" s="14">
        <f>+INDEX('Monthy Targets'!Z:Z,MATCH(FY2018_ALL_Targets!$B408,'Monthy Targets'!$B:$B,0))</f>
        <v>5.66</v>
      </c>
      <c r="CE408" s="14">
        <f>+INDEX('Monthy Targets'!AA:AA,MATCH(FY2018_ALL_Targets!$B408,'Monthy Targets'!$B:$B,0))</f>
        <v>0</v>
      </c>
      <c r="CF408" s="14">
        <f>+INDEX('Monthy Targets'!AB:AB,MATCH(FY2018_ALL_Targets!$B408,'Monthy Targets'!$B:$B,0))</f>
        <v>0</v>
      </c>
      <c r="CG408" s="14">
        <f>+INDEX('Monthy Targets'!AC:AC,MATCH(FY2018_ALL_Targets!$B408,'Monthy Targets'!$B:$B,0))</f>
        <v>0</v>
      </c>
      <c r="CH408" s="14">
        <f>+INDEX('Monthy Targets'!AD:AD,MATCH(FY2018_ALL_Targets!$B408,'Monthy Targets'!$B:$B,0))</f>
        <v>0</v>
      </c>
      <c r="CI408" s="14">
        <f>+INDEX('Monthy Targets'!AE:AE,MATCH(FY2018_ALL_Targets!$B408,'Monthy Targets'!$B:$B,0))</f>
        <v>0</v>
      </c>
      <c r="CJ408" s="14">
        <f>+INDEX('Monthy Targets'!AF:AF,MATCH(FY2018_ALL_Targets!$B408,'Monthy Targets'!$B:$B,0))</f>
        <v>0</v>
      </c>
      <c r="CK408" s="14">
        <f>+INDEX('Monthy Targets'!AG:AG,MATCH(FY2018_ALL_Targets!$B408,'Monthy Targets'!$B:$B,0))</f>
        <v>0</v>
      </c>
      <c r="CL408" s="14">
        <v>0</v>
      </c>
      <c r="CM408" s="14">
        <v>0.38</v>
      </c>
      <c r="CN408" s="14">
        <v>0.38</v>
      </c>
      <c r="CO408" s="14">
        <v>0.38</v>
      </c>
      <c r="DB408" s="14">
        <v>0</v>
      </c>
      <c r="DC408" s="14">
        <v>0.7</v>
      </c>
      <c r="DD408" s="14">
        <v>0.7</v>
      </c>
      <c r="DE408" s="14">
        <v>0.7</v>
      </c>
      <c r="DR408" s="14">
        <v>0.95</v>
      </c>
      <c r="DV408" s="12">
        <f t="shared" si="19"/>
        <v>0</v>
      </c>
      <c r="DW408" s="12">
        <f t="shared" si="20"/>
        <v>0</v>
      </c>
      <c r="DX408" s="12">
        <f t="shared" si="18"/>
        <v>0</v>
      </c>
    </row>
    <row r="409" spans="1:128" x14ac:dyDescent="0.25">
      <c r="A409" s="293">
        <v>102753</v>
      </c>
      <c r="B409" s="293">
        <v>676116</v>
      </c>
      <c r="C409" s="293">
        <v>1026538</v>
      </c>
      <c r="D409" s="14">
        <v>1356749899</v>
      </c>
      <c r="F409" s="27" t="s">
        <v>1279</v>
      </c>
      <c r="G409" s="12" t="s">
        <v>422</v>
      </c>
      <c r="H409" s="27" t="s">
        <v>1435</v>
      </c>
      <c r="I409" s="12" t="s">
        <v>423</v>
      </c>
      <c r="J409" s="13">
        <v>1.4164305949008501E-2</v>
      </c>
      <c r="K409" s="13">
        <v>5.0847457627118599E-2</v>
      </c>
      <c r="L409" s="13">
        <v>0</v>
      </c>
      <c r="M409" s="13">
        <v>8.9230769230769197E-2</v>
      </c>
      <c r="N409" s="13">
        <v>3.3538610000000003E-2</v>
      </c>
      <c r="O409" s="13">
        <v>5.6668459999999997E-2</v>
      </c>
      <c r="P409" s="13">
        <v>5.2596600000000002E-3</v>
      </c>
      <c r="Q409" s="13">
        <v>0.16064707</v>
      </c>
      <c r="R409" s="13">
        <v>3.3538610000000003E-2</v>
      </c>
      <c r="S409" s="13">
        <v>5.6668459999999997E-2</v>
      </c>
      <c r="T409" s="13">
        <v>5.2596600000000002E-3</v>
      </c>
      <c r="U409" s="13">
        <v>0.16064707</v>
      </c>
      <c r="V409" s="13">
        <v>3.3538610000000003E-2</v>
      </c>
      <c r="W409" s="13">
        <v>5.6668459999999997E-2</v>
      </c>
      <c r="X409" s="13">
        <v>5.2596600000000002E-3</v>
      </c>
      <c r="Y409" s="13">
        <v>0.16064707</v>
      </c>
      <c r="Z409" s="13">
        <v>3.3538610000000003E-2</v>
      </c>
      <c r="AA409" s="13">
        <v>5.6668459999999997E-2</v>
      </c>
      <c r="AB409" s="13">
        <v>5.2596600000000002E-3</v>
      </c>
      <c r="AC409" s="13">
        <v>0.16064707</v>
      </c>
      <c r="AD409" s="13">
        <v>3.3538610000000003E-2</v>
      </c>
      <c r="AE409" s="13">
        <v>5.6668459999999997E-2</v>
      </c>
      <c r="AF409" s="13">
        <v>5.2596600000000002E-3</v>
      </c>
      <c r="AG409" s="13">
        <v>0.16064707</v>
      </c>
      <c r="AH409" s="13">
        <v>3.3538610000000003E-2</v>
      </c>
      <c r="AI409" s="13">
        <v>5.6668459999999997E-2</v>
      </c>
      <c r="AJ409" s="13">
        <v>5.2596600000000002E-3</v>
      </c>
      <c r="AK409" s="13">
        <v>0.16064707</v>
      </c>
      <c r="AL409" s="13">
        <v>3.3538610000000003E-2</v>
      </c>
      <c r="AM409" s="13">
        <v>5.6668459999999997E-2</v>
      </c>
      <c r="AN409" s="13">
        <v>5.2596600000000002E-3</v>
      </c>
      <c r="AO409" s="13">
        <v>0.16064707</v>
      </c>
      <c r="AP409" s="13">
        <v>3.3538610000000003E-2</v>
      </c>
      <c r="AQ409" s="13">
        <v>5.6668459999999997E-2</v>
      </c>
      <c r="AR409" s="13">
        <v>5.2596600000000002E-3</v>
      </c>
      <c r="AS409" s="13">
        <v>0.16064707</v>
      </c>
      <c r="AT409" s="13">
        <v>3.3538610000000003E-2</v>
      </c>
      <c r="AU409" s="13">
        <v>5.6668459999999997E-2</v>
      </c>
      <c r="AV409" s="13">
        <v>5.2596600000000002E-3</v>
      </c>
      <c r="AW409" s="13">
        <v>0.16064707</v>
      </c>
      <c r="AX409" s="13">
        <v>3.03030303030303E-2</v>
      </c>
      <c r="AY409" s="13">
        <v>3.7037037037037E-2</v>
      </c>
      <c r="AZ409" s="13">
        <v>0</v>
      </c>
      <c r="BA409" s="13">
        <v>9.5744680851063801E-2</v>
      </c>
      <c r="BB409" s="13"/>
      <c r="BC409" s="13"/>
      <c r="BD409" s="13"/>
      <c r="BE409" s="13"/>
      <c r="BF409" s="13"/>
      <c r="BG409" s="13"/>
      <c r="BH409" s="13"/>
      <c r="BI409" s="13"/>
      <c r="BJ409" s="13"/>
      <c r="BK409" s="13"/>
      <c r="BL409" s="13"/>
      <c r="BM409" s="13"/>
      <c r="BN409" s="13"/>
      <c r="BO409" s="13"/>
      <c r="BP409" s="13"/>
      <c r="BQ409" s="13"/>
      <c r="BR409" s="13"/>
      <c r="BS409" s="13"/>
      <c r="BT409" s="13"/>
      <c r="BU409" s="13"/>
      <c r="BV409" s="13"/>
      <c r="BW409" s="13"/>
      <c r="BX409" s="13"/>
      <c r="BY409" s="13"/>
      <c r="BZ409" s="14">
        <f>+INDEX('Monthy Targets'!V:V,MATCH(FY2018_ALL_Targets!$B409,'Monthy Targets'!$B:$B,0))</f>
        <v>0</v>
      </c>
      <c r="CA409" s="14">
        <f>+INDEX('Monthy Targets'!W:W,MATCH(FY2018_ALL_Targets!$B409,'Monthy Targets'!$B:$B,0))</f>
        <v>0</v>
      </c>
      <c r="CB409" s="14">
        <f>+INDEX('Monthy Targets'!X:X,MATCH(FY2018_ALL_Targets!$B409,'Monthy Targets'!$B:$B,0))</f>
        <v>0</v>
      </c>
      <c r="CC409" s="14">
        <f>+INDEX('Monthy Targets'!Y:Y,MATCH(FY2018_ALL_Targets!$B409,'Monthy Targets'!$B:$B,0))</f>
        <v>0</v>
      </c>
      <c r="CD409" s="14">
        <f>+INDEX('Monthy Targets'!Z:Z,MATCH(FY2018_ALL_Targets!$B409,'Monthy Targets'!$B:$B,0))</f>
        <v>0</v>
      </c>
      <c r="CE409" s="14">
        <f>+INDEX('Monthy Targets'!AA:AA,MATCH(FY2018_ALL_Targets!$B409,'Monthy Targets'!$B:$B,0))</f>
        <v>0</v>
      </c>
      <c r="CF409" s="14">
        <f>+INDEX('Monthy Targets'!AB:AB,MATCH(FY2018_ALL_Targets!$B409,'Monthy Targets'!$B:$B,0))</f>
        <v>0</v>
      </c>
      <c r="CG409" s="14">
        <f>+INDEX('Monthy Targets'!AC:AC,MATCH(FY2018_ALL_Targets!$B409,'Monthy Targets'!$B:$B,0))</f>
        <v>0</v>
      </c>
      <c r="CH409" s="14">
        <f>+INDEX('Monthy Targets'!AD:AD,MATCH(FY2018_ALL_Targets!$B409,'Monthy Targets'!$B:$B,0))</f>
        <v>0</v>
      </c>
      <c r="CI409" s="14">
        <f>+INDEX('Monthy Targets'!AE:AE,MATCH(FY2018_ALL_Targets!$B409,'Monthy Targets'!$B:$B,0))</f>
        <v>0</v>
      </c>
      <c r="CJ409" s="14">
        <f>+INDEX('Monthy Targets'!AF:AF,MATCH(FY2018_ALL_Targets!$B409,'Monthy Targets'!$B:$B,0))</f>
        <v>0</v>
      </c>
      <c r="CK409" s="14">
        <f>+INDEX('Monthy Targets'!AG:AG,MATCH(FY2018_ALL_Targets!$B409,'Monthy Targets'!$B:$B,0))</f>
        <v>0</v>
      </c>
      <c r="CL409" s="14">
        <v>0.56000000000000005</v>
      </c>
      <c r="CM409" s="14">
        <v>0.56000000000000005</v>
      </c>
      <c r="CN409" s="14">
        <v>0.56000000000000005</v>
      </c>
      <c r="CO409" s="14">
        <v>0.56000000000000005</v>
      </c>
      <c r="DB409" s="14">
        <v>1.03</v>
      </c>
      <c r="DC409" s="14">
        <v>1.03</v>
      </c>
      <c r="DD409" s="14">
        <v>1.03</v>
      </c>
      <c r="DE409" s="14">
        <v>1.03</v>
      </c>
      <c r="DR409" s="14">
        <v>0.68</v>
      </c>
      <c r="DV409" s="12">
        <f t="shared" si="19"/>
        <v>0</v>
      </c>
      <c r="DW409" s="12">
        <f t="shared" si="20"/>
        <v>0</v>
      </c>
      <c r="DX409" s="12">
        <f t="shared" si="18"/>
        <v>0</v>
      </c>
    </row>
    <row r="410" spans="1:128" x14ac:dyDescent="0.25">
      <c r="A410" s="293">
        <v>102773</v>
      </c>
      <c r="B410" s="293">
        <v>676119</v>
      </c>
      <c r="C410" s="293">
        <v>1026597</v>
      </c>
      <c r="D410" s="14">
        <v>1205945391</v>
      </c>
      <c r="F410" s="27" t="s">
        <v>1408</v>
      </c>
      <c r="G410" s="12" t="s">
        <v>424</v>
      </c>
      <c r="H410" s="27" t="s">
        <v>1409</v>
      </c>
      <c r="I410" s="12" t="s">
        <v>425</v>
      </c>
      <c r="J410" s="13">
        <v>3.4653465346534698E-2</v>
      </c>
      <c r="K410" s="13">
        <v>6.5395095367847406E-2</v>
      </c>
      <c r="L410" s="13">
        <v>0</v>
      </c>
      <c r="M410" s="13">
        <v>0.100817438692098</v>
      </c>
      <c r="N410" s="13">
        <v>3.3538610000000003E-2</v>
      </c>
      <c r="O410" s="13">
        <v>5.6668459999999997E-2</v>
      </c>
      <c r="P410" s="13">
        <v>5.2596600000000002E-3</v>
      </c>
      <c r="Q410" s="13">
        <v>0.16064707</v>
      </c>
      <c r="R410" s="13">
        <v>3.4064356435643602E-2</v>
      </c>
      <c r="S410" s="13">
        <v>6.4283378746593997E-2</v>
      </c>
      <c r="T410" s="13">
        <v>5.2596600000000002E-3</v>
      </c>
      <c r="U410" s="13">
        <v>0.16064707</v>
      </c>
      <c r="V410" s="13">
        <v>3.3538610000000003E-2</v>
      </c>
      <c r="W410" s="13">
        <v>6.2125340599455001E-2</v>
      </c>
      <c r="X410" s="13">
        <v>5.2596600000000002E-3</v>
      </c>
      <c r="Y410" s="13">
        <v>0.16064707</v>
      </c>
      <c r="Z410" s="13">
        <v>3.3538610000000003E-2</v>
      </c>
      <c r="AA410" s="13">
        <v>6.3171662125340602E-2</v>
      </c>
      <c r="AB410" s="13">
        <v>5.2596600000000002E-3</v>
      </c>
      <c r="AC410" s="13">
        <v>0.16064707</v>
      </c>
      <c r="AD410" s="13">
        <v>3.3538610000000003E-2</v>
      </c>
      <c r="AE410" s="13">
        <v>5.88555858310627E-2</v>
      </c>
      <c r="AF410" s="13">
        <v>5.2596600000000002E-3</v>
      </c>
      <c r="AG410" s="13">
        <v>0.16064707</v>
      </c>
      <c r="AH410" s="13">
        <v>3.3538610000000003E-2</v>
      </c>
      <c r="AI410" s="13">
        <v>6.2059945504087201E-2</v>
      </c>
      <c r="AJ410" s="13">
        <v>5.2596600000000002E-3</v>
      </c>
      <c r="AK410" s="13">
        <v>0.16064707</v>
      </c>
      <c r="AL410" s="13">
        <v>3.3538610000000003E-2</v>
      </c>
      <c r="AM410" s="13">
        <v>5.6668459999999997E-2</v>
      </c>
      <c r="AN410" s="13">
        <v>5.2596600000000002E-3</v>
      </c>
      <c r="AO410" s="13">
        <v>0.16064707</v>
      </c>
      <c r="AP410" s="13">
        <v>3.3538610000000003E-2</v>
      </c>
      <c r="AQ410" s="13">
        <v>6.0817438692098102E-2</v>
      </c>
      <c r="AR410" s="13">
        <v>5.2596600000000002E-3</v>
      </c>
      <c r="AS410" s="13">
        <v>0.16064707</v>
      </c>
      <c r="AT410" s="13">
        <v>3.3538610000000003E-2</v>
      </c>
      <c r="AU410" s="13">
        <v>5.6668459999999997E-2</v>
      </c>
      <c r="AV410" s="13">
        <v>5.2596600000000002E-3</v>
      </c>
      <c r="AW410" s="13">
        <v>0.16064707</v>
      </c>
      <c r="AX410" s="13">
        <v>1.0869565217391301E-2</v>
      </c>
      <c r="AY410" s="13">
        <v>4.4444444444444398E-2</v>
      </c>
      <c r="AZ410" s="13">
        <v>0</v>
      </c>
      <c r="BA410" s="13">
        <v>0.146341463414634</v>
      </c>
      <c r="BB410" s="13"/>
      <c r="BC410" s="13"/>
      <c r="BD410" s="13"/>
      <c r="BE410" s="13"/>
      <c r="BF410" s="13"/>
      <c r="BG410" s="13"/>
      <c r="BH410" s="13"/>
      <c r="BI410" s="13"/>
      <c r="BJ410" s="13"/>
      <c r="BK410" s="13"/>
      <c r="BL410" s="13"/>
      <c r="BM410" s="13"/>
      <c r="BN410" s="13"/>
      <c r="BO410" s="13"/>
      <c r="BP410" s="13"/>
      <c r="BQ410" s="13"/>
      <c r="BR410" s="13"/>
      <c r="BS410" s="13"/>
      <c r="BT410" s="13"/>
      <c r="BU410" s="13"/>
      <c r="BV410" s="13"/>
      <c r="BW410" s="13"/>
      <c r="BX410" s="13"/>
      <c r="BY410" s="13"/>
      <c r="BZ410" s="14">
        <f>+INDEX('Monthy Targets'!V:V,MATCH(FY2018_ALL_Targets!$B410,'Monthy Targets'!$B:$B,0))</f>
        <v>21.36</v>
      </c>
      <c r="CA410" s="14">
        <f>+INDEX('Monthy Targets'!W:W,MATCH(FY2018_ALL_Targets!$B410,'Monthy Targets'!$B:$B,0))</f>
        <v>21.36</v>
      </c>
      <c r="CB410" s="14">
        <f>+INDEX('Monthy Targets'!X:X,MATCH(FY2018_ALL_Targets!$B410,'Monthy Targets'!$B:$B,0))</f>
        <v>21.36</v>
      </c>
      <c r="CC410" s="14">
        <f>+INDEX('Monthy Targets'!Y:Y,MATCH(FY2018_ALL_Targets!$B410,'Monthy Targets'!$B:$B,0))</f>
        <v>21.36</v>
      </c>
      <c r="CD410" s="14">
        <f>+INDEX('Monthy Targets'!Z:Z,MATCH(FY2018_ALL_Targets!$B410,'Monthy Targets'!$B:$B,0))</f>
        <v>21.36</v>
      </c>
      <c r="CE410" s="14">
        <f>+INDEX('Monthy Targets'!AA:AA,MATCH(FY2018_ALL_Targets!$B410,'Monthy Targets'!$B:$B,0))</f>
        <v>0</v>
      </c>
      <c r="CF410" s="14">
        <f>+INDEX('Monthy Targets'!AB:AB,MATCH(FY2018_ALL_Targets!$B410,'Monthy Targets'!$B:$B,0))</f>
        <v>0</v>
      </c>
      <c r="CG410" s="14">
        <f>+INDEX('Monthy Targets'!AC:AC,MATCH(FY2018_ALL_Targets!$B410,'Monthy Targets'!$B:$B,0))</f>
        <v>0</v>
      </c>
      <c r="CH410" s="14">
        <f>+INDEX('Monthy Targets'!AD:AD,MATCH(FY2018_ALL_Targets!$B410,'Monthy Targets'!$B:$B,0))</f>
        <v>0</v>
      </c>
      <c r="CI410" s="14">
        <f>+INDEX('Monthy Targets'!AE:AE,MATCH(FY2018_ALL_Targets!$B410,'Monthy Targets'!$B:$B,0))</f>
        <v>0</v>
      </c>
      <c r="CJ410" s="14">
        <f>+INDEX('Monthy Targets'!AF:AF,MATCH(FY2018_ALL_Targets!$B410,'Monthy Targets'!$B:$B,0))</f>
        <v>0</v>
      </c>
      <c r="CK410" s="14">
        <f>+INDEX('Monthy Targets'!AG:AG,MATCH(FY2018_ALL_Targets!$B410,'Monthy Targets'!$B:$B,0))</f>
        <v>0</v>
      </c>
      <c r="CL410" s="14">
        <v>1.42</v>
      </c>
      <c r="CM410" s="14">
        <v>1.42</v>
      </c>
      <c r="CN410" s="14">
        <v>1.42</v>
      </c>
      <c r="CO410" s="14">
        <v>1.42</v>
      </c>
      <c r="DB410" s="14">
        <v>2.64</v>
      </c>
      <c r="DC410" s="14">
        <v>2.64</v>
      </c>
      <c r="DD410" s="14">
        <v>2.64</v>
      </c>
      <c r="DE410" s="14">
        <v>2.64</v>
      </c>
      <c r="DR410" s="14">
        <v>4.01</v>
      </c>
      <c r="DV410" s="12">
        <f t="shared" si="19"/>
        <v>0</v>
      </c>
      <c r="DW410" s="12">
        <f t="shared" si="20"/>
        <v>0</v>
      </c>
      <c r="DX410" s="12">
        <f t="shared" si="18"/>
        <v>0</v>
      </c>
    </row>
    <row r="411" spans="1:128" x14ac:dyDescent="0.25">
      <c r="A411" s="293">
        <v>102588</v>
      </c>
      <c r="B411" s="293">
        <v>676120</v>
      </c>
      <c r="C411" s="293">
        <v>1021092</v>
      </c>
      <c r="D411" s="14">
        <v>1093765026</v>
      </c>
      <c r="F411" s="27" t="s">
        <v>1296</v>
      </c>
      <c r="G411" s="12" t="s">
        <v>134</v>
      </c>
      <c r="H411" s="27" t="s">
        <v>1322</v>
      </c>
      <c r="I411" s="12" t="s">
        <v>135</v>
      </c>
      <c r="J411" s="13">
        <v>6.4516129032258104E-2</v>
      </c>
      <c r="K411" s="13">
        <v>6.9686411149825794E-2</v>
      </c>
      <c r="L411" s="13">
        <v>0</v>
      </c>
      <c r="M411" s="13">
        <v>9.8305084745762703E-2</v>
      </c>
      <c r="N411" s="13">
        <v>3.3538610000000003E-2</v>
      </c>
      <c r="O411" s="13">
        <v>5.6668459999999997E-2</v>
      </c>
      <c r="P411" s="13">
        <v>5.2596600000000002E-3</v>
      </c>
      <c r="Q411" s="13">
        <v>0.16064707</v>
      </c>
      <c r="R411" s="13">
        <v>6.3419354838709696E-2</v>
      </c>
      <c r="S411" s="13">
        <v>6.8501742160278697E-2</v>
      </c>
      <c r="T411" s="13">
        <v>5.2596600000000002E-3</v>
      </c>
      <c r="U411" s="13">
        <v>0.16064707</v>
      </c>
      <c r="V411" s="13">
        <v>6.12903225806452E-2</v>
      </c>
      <c r="W411" s="13">
        <v>6.6202090592334506E-2</v>
      </c>
      <c r="X411" s="13">
        <v>5.2596600000000002E-3</v>
      </c>
      <c r="Y411" s="13">
        <v>0.16064707</v>
      </c>
      <c r="Z411" s="13">
        <v>6.2322580645161302E-2</v>
      </c>
      <c r="AA411" s="13">
        <v>6.7317073170731698E-2</v>
      </c>
      <c r="AB411" s="13">
        <v>5.2596600000000002E-3</v>
      </c>
      <c r="AC411" s="13">
        <v>0.16064707</v>
      </c>
      <c r="AD411" s="13">
        <v>5.8064516129032302E-2</v>
      </c>
      <c r="AE411" s="13">
        <v>6.2717770034843204E-2</v>
      </c>
      <c r="AF411" s="13">
        <v>5.2596600000000002E-3</v>
      </c>
      <c r="AG411" s="13">
        <v>0.16064707</v>
      </c>
      <c r="AH411" s="13">
        <v>6.1225806451612901E-2</v>
      </c>
      <c r="AI411" s="13">
        <v>6.6132404181184698E-2</v>
      </c>
      <c r="AJ411" s="13">
        <v>5.2596600000000002E-3</v>
      </c>
      <c r="AK411" s="13">
        <v>0.16064707</v>
      </c>
      <c r="AL411" s="13">
        <v>5.4838709677419301E-2</v>
      </c>
      <c r="AM411" s="13">
        <v>5.9233449477351902E-2</v>
      </c>
      <c r="AN411" s="13">
        <v>5.2596600000000002E-3</v>
      </c>
      <c r="AO411" s="13">
        <v>0.16064707</v>
      </c>
      <c r="AP411" s="13">
        <v>0.06</v>
      </c>
      <c r="AQ411" s="13">
        <v>6.4808362369337999E-2</v>
      </c>
      <c r="AR411" s="13">
        <v>5.2596600000000002E-3</v>
      </c>
      <c r="AS411" s="13">
        <v>0.16064707</v>
      </c>
      <c r="AT411" s="13">
        <v>5.16129032258065E-2</v>
      </c>
      <c r="AU411" s="13">
        <v>5.6668459999999997E-2</v>
      </c>
      <c r="AV411" s="13">
        <v>5.2596600000000002E-3</v>
      </c>
      <c r="AW411" s="13">
        <v>0.16064707</v>
      </c>
      <c r="AX411" s="13">
        <v>2.5974025974026E-2</v>
      </c>
      <c r="AY411" s="13">
        <v>7.3529411764705899E-2</v>
      </c>
      <c r="AZ411" s="13">
        <v>0</v>
      </c>
      <c r="BA411" s="13">
        <v>9.7222222222222196E-2</v>
      </c>
      <c r="BB411" s="13"/>
      <c r="BC411" s="13"/>
      <c r="BD411" s="13"/>
      <c r="BE411" s="13"/>
      <c r="BF411" s="13"/>
      <c r="BG411" s="13"/>
      <c r="BH411" s="13"/>
      <c r="BI411" s="13"/>
      <c r="BJ411" s="13"/>
      <c r="BK411" s="13"/>
      <c r="BL411" s="13"/>
      <c r="BM411" s="13"/>
      <c r="BN411" s="13"/>
      <c r="BO411" s="13"/>
      <c r="BP411" s="13"/>
      <c r="BQ411" s="13"/>
      <c r="BR411" s="13"/>
      <c r="BS411" s="13"/>
      <c r="BT411" s="13"/>
      <c r="BU411" s="13"/>
      <c r="BV411" s="13"/>
      <c r="BW411" s="13"/>
      <c r="BX411" s="13"/>
      <c r="BY411" s="13"/>
      <c r="BZ411" s="14">
        <f>+INDEX('Monthy Targets'!V:V,MATCH(FY2018_ALL_Targets!$B411,'Monthy Targets'!$B:$B,0))</f>
        <v>4.34</v>
      </c>
      <c r="CA411" s="14">
        <f>+INDEX('Monthy Targets'!W:W,MATCH(FY2018_ALL_Targets!$B411,'Monthy Targets'!$B:$B,0))</f>
        <v>4.34</v>
      </c>
      <c r="CB411" s="14">
        <f>+INDEX('Monthy Targets'!X:X,MATCH(FY2018_ALL_Targets!$B411,'Monthy Targets'!$B:$B,0))</f>
        <v>4.34</v>
      </c>
      <c r="CC411" s="14">
        <f>+INDEX('Monthy Targets'!Y:Y,MATCH(FY2018_ALL_Targets!$B411,'Monthy Targets'!$B:$B,0))</f>
        <v>4.34</v>
      </c>
      <c r="CD411" s="14">
        <f>+INDEX('Monthy Targets'!Z:Z,MATCH(FY2018_ALL_Targets!$B411,'Monthy Targets'!$B:$B,0))</f>
        <v>4.34</v>
      </c>
      <c r="CE411" s="14">
        <f>+INDEX('Monthy Targets'!AA:AA,MATCH(FY2018_ALL_Targets!$B411,'Monthy Targets'!$B:$B,0))</f>
        <v>0</v>
      </c>
      <c r="CF411" s="14">
        <f>+INDEX('Monthy Targets'!AB:AB,MATCH(FY2018_ALL_Targets!$B411,'Monthy Targets'!$B:$B,0))</f>
        <v>0</v>
      </c>
      <c r="CG411" s="14">
        <f>+INDEX('Monthy Targets'!AC:AC,MATCH(FY2018_ALL_Targets!$B411,'Monthy Targets'!$B:$B,0))</f>
        <v>0</v>
      </c>
      <c r="CH411" s="14">
        <f>+INDEX('Monthy Targets'!AD:AD,MATCH(FY2018_ALL_Targets!$B411,'Monthy Targets'!$B:$B,0))</f>
        <v>0</v>
      </c>
      <c r="CI411" s="14">
        <f>+INDEX('Monthy Targets'!AE:AE,MATCH(FY2018_ALL_Targets!$B411,'Monthy Targets'!$B:$B,0))</f>
        <v>0</v>
      </c>
      <c r="CJ411" s="14">
        <f>+INDEX('Monthy Targets'!AF:AF,MATCH(FY2018_ALL_Targets!$B411,'Monthy Targets'!$B:$B,0))</f>
        <v>0</v>
      </c>
      <c r="CK411" s="14">
        <f>+INDEX('Monthy Targets'!AG:AG,MATCH(FY2018_ALL_Targets!$B411,'Monthy Targets'!$B:$B,0))</f>
        <v>0</v>
      </c>
      <c r="CL411" s="14">
        <v>0.28999999999999998</v>
      </c>
      <c r="CM411" s="14">
        <v>0</v>
      </c>
      <c r="CN411" s="14">
        <v>0.28999999999999998</v>
      </c>
      <c r="CO411" s="14">
        <v>0.28999999999999998</v>
      </c>
      <c r="DB411" s="14">
        <v>0.54</v>
      </c>
      <c r="DC411" s="14">
        <v>0</v>
      </c>
      <c r="DD411" s="14">
        <v>0.54</v>
      </c>
      <c r="DE411" s="14">
        <v>0.54</v>
      </c>
      <c r="DR411" s="14">
        <v>0.73</v>
      </c>
      <c r="DV411" s="12">
        <f t="shared" si="19"/>
        <v>0</v>
      </c>
      <c r="DW411" s="12">
        <f t="shared" si="20"/>
        <v>0</v>
      </c>
      <c r="DX411" s="12">
        <f t="shared" si="18"/>
        <v>0</v>
      </c>
    </row>
    <row r="412" spans="1:128" x14ac:dyDescent="0.25">
      <c r="A412" s="293">
        <v>4539</v>
      </c>
      <c r="B412" s="293">
        <v>676125</v>
      </c>
      <c r="C412" s="293">
        <v>1027463</v>
      </c>
      <c r="D412" s="14">
        <v>1558768259</v>
      </c>
      <c r="F412" s="27" t="s">
        <v>1408</v>
      </c>
      <c r="G412" s="12" t="s">
        <v>708</v>
      </c>
      <c r="H412" s="27" t="s">
        <v>1414</v>
      </c>
      <c r="I412" s="12" t="s">
        <v>709</v>
      </c>
      <c r="J412" s="13">
        <v>3.5911602209944798E-2</v>
      </c>
      <c r="K412" s="13">
        <v>3.65853658536585E-2</v>
      </c>
      <c r="L412" s="13">
        <v>1.1049723756906099E-2</v>
      </c>
      <c r="M412" s="13">
        <v>0.14285714285714299</v>
      </c>
      <c r="N412" s="13">
        <v>3.3538610000000003E-2</v>
      </c>
      <c r="O412" s="13">
        <v>5.6668459999999997E-2</v>
      </c>
      <c r="P412" s="13">
        <v>5.2596600000000002E-3</v>
      </c>
      <c r="Q412" s="13">
        <v>0.16064707</v>
      </c>
      <c r="R412" s="13">
        <v>3.5301104972375701E-2</v>
      </c>
      <c r="S412" s="13">
        <v>5.6668459999999997E-2</v>
      </c>
      <c r="T412" s="13">
        <v>1.08618784530387E-2</v>
      </c>
      <c r="U412" s="13">
        <v>0.16064707</v>
      </c>
      <c r="V412" s="13">
        <v>3.4116022099447502E-2</v>
      </c>
      <c r="W412" s="13">
        <v>5.6668459999999997E-2</v>
      </c>
      <c r="X412" s="13">
        <v>1.04972375690608E-2</v>
      </c>
      <c r="Y412" s="13">
        <v>0.16064707</v>
      </c>
      <c r="Z412" s="13">
        <v>3.4690607734806603E-2</v>
      </c>
      <c r="AA412" s="13">
        <v>5.6668459999999997E-2</v>
      </c>
      <c r="AB412" s="13">
        <v>1.06740331491713E-2</v>
      </c>
      <c r="AC412" s="13">
        <v>0.16064707</v>
      </c>
      <c r="AD412" s="13">
        <v>3.3538610000000003E-2</v>
      </c>
      <c r="AE412" s="13">
        <v>5.6668459999999997E-2</v>
      </c>
      <c r="AF412" s="13">
        <v>9.9447513812154706E-3</v>
      </c>
      <c r="AG412" s="13">
        <v>0.16064707</v>
      </c>
      <c r="AH412" s="13">
        <v>3.4080110497237602E-2</v>
      </c>
      <c r="AI412" s="13">
        <v>5.6668459999999997E-2</v>
      </c>
      <c r="AJ412" s="13">
        <v>1.0486187845303901E-2</v>
      </c>
      <c r="AK412" s="13">
        <v>0.16064707</v>
      </c>
      <c r="AL412" s="13">
        <v>3.3538610000000003E-2</v>
      </c>
      <c r="AM412" s="13">
        <v>5.6668459999999997E-2</v>
      </c>
      <c r="AN412" s="13">
        <v>9.3922651933701692E-3</v>
      </c>
      <c r="AO412" s="13">
        <v>0.16064707</v>
      </c>
      <c r="AP412" s="13">
        <v>3.3538610000000003E-2</v>
      </c>
      <c r="AQ412" s="13">
        <v>5.6668459999999997E-2</v>
      </c>
      <c r="AR412" s="13">
        <v>1.02762430939227E-2</v>
      </c>
      <c r="AS412" s="13">
        <v>0.16064707</v>
      </c>
      <c r="AT412" s="13">
        <v>3.3538610000000003E-2</v>
      </c>
      <c r="AU412" s="13">
        <v>5.6668459999999997E-2</v>
      </c>
      <c r="AV412" s="13">
        <v>8.8397790055248608E-3</v>
      </c>
      <c r="AW412" s="13">
        <v>0.16064707</v>
      </c>
      <c r="AX412" s="13">
        <v>1.1904761904761901E-2</v>
      </c>
      <c r="AY412" s="13">
        <v>1.26582278481013E-2</v>
      </c>
      <c r="AZ412" s="13">
        <v>0</v>
      </c>
      <c r="BA412" s="13">
        <v>0.15476190476190499</v>
      </c>
      <c r="BB412" s="13"/>
      <c r="BC412" s="13"/>
      <c r="BD412" s="13"/>
      <c r="BE412" s="13"/>
      <c r="BF412" s="13"/>
      <c r="BG412" s="13"/>
      <c r="BH412" s="13"/>
      <c r="BI412" s="13"/>
      <c r="BJ412" s="13"/>
      <c r="BK412" s="13"/>
      <c r="BL412" s="13"/>
      <c r="BM412" s="13"/>
      <c r="BN412" s="13"/>
      <c r="BO412" s="13"/>
      <c r="BP412" s="13"/>
      <c r="BQ412" s="13"/>
      <c r="BR412" s="13"/>
      <c r="BS412" s="13"/>
      <c r="BT412" s="13"/>
      <c r="BU412" s="13"/>
      <c r="BV412" s="13"/>
      <c r="BW412" s="13"/>
      <c r="BX412" s="13"/>
      <c r="BY412" s="13"/>
      <c r="BZ412" s="14">
        <f>+INDEX('Monthy Targets'!V:V,MATCH(FY2018_ALL_Targets!$B412,'Monthy Targets'!$B:$B,0))</f>
        <v>16.5</v>
      </c>
      <c r="CA412" s="14">
        <f>+INDEX('Monthy Targets'!W:W,MATCH(FY2018_ALL_Targets!$B412,'Monthy Targets'!$B:$B,0))</f>
        <v>16.5</v>
      </c>
      <c r="CB412" s="14">
        <f>+INDEX('Monthy Targets'!X:X,MATCH(FY2018_ALL_Targets!$B412,'Monthy Targets'!$B:$B,0))</f>
        <v>16.5</v>
      </c>
      <c r="CC412" s="14">
        <f>+INDEX('Monthy Targets'!Y:Y,MATCH(FY2018_ALL_Targets!$B412,'Monthy Targets'!$B:$B,0))</f>
        <v>16.5</v>
      </c>
      <c r="CD412" s="14">
        <f>+INDEX('Monthy Targets'!Z:Z,MATCH(FY2018_ALL_Targets!$B412,'Monthy Targets'!$B:$B,0))</f>
        <v>16.5</v>
      </c>
      <c r="CE412" s="14">
        <f>+INDEX('Monthy Targets'!AA:AA,MATCH(FY2018_ALL_Targets!$B412,'Monthy Targets'!$B:$B,0))</f>
        <v>0</v>
      </c>
      <c r="CF412" s="14">
        <f>+INDEX('Monthy Targets'!AB:AB,MATCH(FY2018_ALL_Targets!$B412,'Monthy Targets'!$B:$B,0))</f>
        <v>0</v>
      </c>
      <c r="CG412" s="14">
        <f>+INDEX('Monthy Targets'!AC:AC,MATCH(FY2018_ALL_Targets!$B412,'Monthy Targets'!$B:$B,0))</f>
        <v>0</v>
      </c>
      <c r="CH412" s="14">
        <f>+INDEX('Monthy Targets'!AD:AD,MATCH(FY2018_ALL_Targets!$B412,'Monthy Targets'!$B:$B,0))</f>
        <v>0</v>
      </c>
      <c r="CI412" s="14">
        <f>+INDEX('Monthy Targets'!AE:AE,MATCH(FY2018_ALL_Targets!$B412,'Monthy Targets'!$B:$B,0))</f>
        <v>0</v>
      </c>
      <c r="CJ412" s="14">
        <f>+INDEX('Monthy Targets'!AF:AF,MATCH(FY2018_ALL_Targets!$B412,'Monthy Targets'!$B:$B,0))</f>
        <v>0</v>
      </c>
      <c r="CK412" s="14">
        <f>+INDEX('Monthy Targets'!AG:AG,MATCH(FY2018_ALL_Targets!$B412,'Monthy Targets'!$B:$B,0))</f>
        <v>0</v>
      </c>
      <c r="CL412" s="14">
        <v>1.1000000000000001</v>
      </c>
      <c r="CM412" s="14">
        <v>1.1000000000000001</v>
      </c>
      <c r="CN412" s="14">
        <v>1.1000000000000001</v>
      </c>
      <c r="CO412" s="14">
        <v>1.1000000000000001</v>
      </c>
      <c r="DB412" s="14">
        <v>2.04</v>
      </c>
      <c r="DC412" s="14">
        <v>2.04</v>
      </c>
      <c r="DD412" s="14">
        <v>2.04</v>
      </c>
      <c r="DE412" s="14">
        <v>2.04</v>
      </c>
      <c r="DR412" s="14">
        <v>3.1</v>
      </c>
      <c r="DV412" s="12">
        <f t="shared" si="19"/>
        <v>0</v>
      </c>
      <c r="DW412" s="12">
        <f t="shared" si="20"/>
        <v>0</v>
      </c>
      <c r="DX412" s="12">
        <f t="shared" si="18"/>
        <v>0</v>
      </c>
    </row>
    <row r="413" spans="1:128" x14ac:dyDescent="0.25">
      <c r="A413" s="293">
        <v>102789</v>
      </c>
      <c r="B413" s="293">
        <v>676127</v>
      </c>
      <c r="C413" s="293">
        <v>1021132</v>
      </c>
      <c r="D413" s="14">
        <v>1366540288</v>
      </c>
      <c r="F413" s="27" t="s">
        <v>1293</v>
      </c>
      <c r="G413" s="12" t="s">
        <v>430</v>
      </c>
      <c r="H413" s="27" t="s">
        <v>1311</v>
      </c>
      <c r="I413" s="12" t="s">
        <v>431</v>
      </c>
      <c r="J413" s="13">
        <v>2.7272727272727299E-2</v>
      </c>
      <c r="K413" s="13">
        <v>1.7006802721088399E-2</v>
      </c>
      <c r="L413" s="13">
        <v>0</v>
      </c>
      <c r="M413" s="13">
        <v>0.10397553516819601</v>
      </c>
      <c r="N413" s="13">
        <v>3.3538610000000003E-2</v>
      </c>
      <c r="O413" s="13">
        <v>5.6668459999999997E-2</v>
      </c>
      <c r="P413" s="13">
        <v>5.2596600000000002E-3</v>
      </c>
      <c r="Q413" s="13">
        <v>0.16064707</v>
      </c>
      <c r="R413" s="13">
        <v>3.3538610000000003E-2</v>
      </c>
      <c r="S413" s="13">
        <v>5.6668459999999997E-2</v>
      </c>
      <c r="T413" s="13">
        <v>5.2596600000000002E-3</v>
      </c>
      <c r="U413" s="13">
        <v>0.16064707</v>
      </c>
      <c r="V413" s="13">
        <v>3.3538610000000003E-2</v>
      </c>
      <c r="W413" s="13">
        <v>5.6668459999999997E-2</v>
      </c>
      <c r="X413" s="13">
        <v>5.2596600000000002E-3</v>
      </c>
      <c r="Y413" s="13">
        <v>0.16064707</v>
      </c>
      <c r="Z413" s="13">
        <v>3.3538610000000003E-2</v>
      </c>
      <c r="AA413" s="13">
        <v>5.6668459999999997E-2</v>
      </c>
      <c r="AB413" s="13">
        <v>5.2596600000000002E-3</v>
      </c>
      <c r="AC413" s="13">
        <v>0.16064707</v>
      </c>
      <c r="AD413" s="13">
        <v>3.3538610000000003E-2</v>
      </c>
      <c r="AE413" s="13">
        <v>5.6668459999999997E-2</v>
      </c>
      <c r="AF413" s="13">
        <v>5.2596600000000002E-3</v>
      </c>
      <c r="AG413" s="13">
        <v>0.16064707</v>
      </c>
      <c r="AH413" s="13">
        <v>3.3538610000000003E-2</v>
      </c>
      <c r="AI413" s="13">
        <v>5.6668459999999997E-2</v>
      </c>
      <c r="AJ413" s="13">
        <v>5.2596600000000002E-3</v>
      </c>
      <c r="AK413" s="13">
        <v>0.16064707</v>
      </c>
      <c r="AL413" s="13">
        <v>3.3538610000000003E-2</v>
      </c>
      <c r="AM413" s="13">
        <v>5.6668459999999997E-2</v>
      </c>
      <c r="AN413" s="13">
        <v>5.2596600000000002E-3</v>
      </c>
      <c r="AO413" s="13">
        <v>0.16064707</v>
      </c>
      <c r="AP413" s="13">
        <v>3.3538610000000003E-2</v>
      </c>
      <c r="AQ413" s="13">
        <v>5.6668459999999997E-2</v>
      </c>
      <c r="AR413" s="13">
        <v>5.2596600000000002E-3</v>
      </c>
      <c r="AS413" s="13">
        <v>0.16064707</v>
      </c>
      <c r="AT413" s="13">
        <v>3.3538610000000003E-2</v>
      </c>
      <c r="AU413" s="13">
        <v>5.6668459999999997E-2</v>
      </c>
      <c r="AV413" s="13">
        <v>5.2596600000000002E-3</v>
      </c>
      <c r="AW413" s="13">
        <v>0.16064707</v>
      </c>
      <c r="AX413" s="13">
        <v>6.5789473684210495E-2</v>
      </c>
      <c r="AY413" s="13">
        <v>9.5238095238095205E-2</v>
      </c>
      <c r="AZ413" s="13">
        <v>0</v>
      </c>
      <c r="BA413" s="13">
        <v>0.133333333333333</v>
      </c>
      <c r="BB413" s="13"/>
      <c r="BC413" s="13"/>
      <c r="BD413" s="13"/>
      <c r="BE413" s="13"/>
      <c r="BF413" s="13"/>
      <c r="BG413" s="13"/>
      <c r="BH413" s="13"/>
      <c r="BI413" s="13"/>
      <c r="BJ413" s="13"/>
      <c r="BK413" s="13"/>
      <c r="BL413" s="13"/>
      <c r="BM413" s="13"/>
      <c r="BN413" s="13"/>
      <c r="BO413" s="13"/>
      <c r="BP413" s="13"/>
      <c r="BQ413" s="13"/>
      <c r="BR413" s="13"/>
      <c r="BS413" s="13"/>
      <c r="BT413" s="13"/>
      <c r="BU413" s="13"/>
      <c r="BV413" s="13"/>
      <c r="BW413" s="13"/>
      <c r="BX413" s="13"/>
      <c r="BY413" s="13"/>
      <c r="BZ413" s="14">
        <f>+INDEX('Monthy Targets'!V:V,MATCH(FY2018_ALL_Targets!$B413,'Monthy Targets'!$B:$B,0))</f>
        <v>6.02</v>
      </c>
      <c r="CA413" s="14">
        <f>+INDEX('Monthy Targets'!W:W,MATCH(FY2018_ALL_Targets!$B413,'Monthy Targets'!$B:$B,0))</f>
        <v>6.02</v>
      </c>
      <c r="CB413" s="14">
        <f>+INDEX('Monthy Targets'!X:X,MATCH(FY2018_ALL_Targets!$B413,'Monthy Targets'!$B:$B,0))</f>
        <v>6.02</v>
      </c>
      <c r="CC413" s="14">
        <f>+INDEX('Monthy Targets'!Y:Y,MATCH(FY2018_ALL_Targets!$B413,'Monthy Targets'!$B:$B,0))</f>
        <v>6.02</v>
      </c>
      <c r="CD413" s="14">
        <f>+INDEX('Monthy Targets'!Z:Z,MATCH(FY2018_ALL_Targets!$B413,'Monthy Targets'!$B:$B,0))</f>
        <v>6.02</v>
      </c>
      <c r="CE413" s="14">
        <f>+INDEX('Monthy Targets'!AA:AA,MATCH(FY2018_ALL_Targets!$B413,'Monthy Targets'!$B:$B,0))</f>
        <v>0</v>
      </c>
      <c r="CF413" s="14">
        <f>+INDEX('Monthy Targets'!AB:AB,MATCH(FY2018_ALL_Targets!$B413,'Monthy Targets'!$B:$B,0))</f>
        <v>0</v>
      </c>
      <c r="CG413" s="14">
        <f>+INDEX('Monthy Targets'!AC:AC,MATCH(FY2018_ALL_Targets!$B413,'Monthy Targets'!$B:$B,0))</f>
        <v>0</v>
      </c>
      <c r="CH413" s="14">
        <f>+INDEX('Monthy Targets'!AD:AD,MATCH(FY2018_ALL_Targets!$B413,'Monthy Targets'!$B:$B,0))</f>
        <v>0</v>
      </c>
      <c r="CI413" s="14">
        <f>+INDEX('Monthy Targets'!AE:AE,MATCH(FY2018_ALL_Targets!$B413,'Monthy Targets'!$B:$B,0))</f>
        <v>0</v>
      </c>
      <c r="CJ413" s="14">
        <f>+INDEX('Monthy Targets'!AF:AF,MATCH(FY2018_ALL_Targets!$B413,'Monthy Targets'!$B:$B,0))</f>
        <v>0</v>
      </c>
      <c r="CK413" s="14">
        <f>+INDEX('Monthy Targets'!AG:AG,MATCH(FY2018_ALL_Targets!$B413,'Monthy Targets'!$B:$B,0))</f>
        <v>0</v>
      </c>
      <c r="CL413" s="14">
        <v>0</v>
      </c>
      <c r="CM413" s="14">
        <v>0</v>
      </c>
      <c r="CN413" s="14">
        <v>0.4</v>
      </c>
      <c r="CO413" s="14">
        <v>0.4</v>
      </c>
      <c r="DB413" s="14">
        <v>0</v>
      </c>
      <c r="DC413" s="14">
        <v>0</v>
      </c>
      <c r="DD413" s="14">
        <v>0.74</v>
      </c>
      <c r="DE413" s="14">
        <v>0.74</v>
      </c>
      <c r="DR413" s="14">
        <v>0.89</v>
      </c>
      <c r="DV413" s="12">
        <f t="shared" si="19"/>
        <v>0</v>
      </c>
      <c r="DW413" s="12">
        <f t="shared" si="20"/>
        <v>0</v>
      </c>
      <c r="DX413" s="12">
        <f t="shared" si="18"/>
        <v>0</v>
      </c>
    </row>
    <row r="414" spans="1:128" x14ac:dyDescent="0.25">
      <c r="A414" s="293">
        <v>102861</v>
      </c>
      <c r="B414" s="293">
        <v>676128</v>
      </c>
      <c r="C414" s="293">
        <v>1026547</v>
      </c>
      <c r="D414" s="14">
        <v>1437547833</v>
      </c>
      <c r="F414" s="27" t="s">
        <v>1298</v>
      </c>
      <c r="G414" s="12" t="s">
        <v>434</v>
      </c>
      <c r="H414" s="27" t="s">
        <v>1323</v>
      </c>
      <c r="I414" s="12" t="s">
        <v>435</v>
      </c>
      <c r="J414" s="13">
        <v>4.1800643086816698E-2</v>
      </c>
      <c r="K414" s="13">
        <v>8.0717488789237707E-2</v>
      </c>
      <c r="L414" s="13">
        <v>0</v>
      </c>
      <c r="M414" s="13">
        <v>4.6052631578947401E-2</v>
      </c>
      <c r="N414" s="13">
        <v>3.3538610000000003E-2</v>
      </c>
      <c r="O414" s="13">
        <v>5.6668459999999997E-2</v>
      </c>
      <c r="P414" s="13">
        <v>5.2596600000000002E-3</v>
      </c>
      <c r="Q414" s="13">
        <v>0.16064707</v>
      </c>
      <c r="R414" s="13">
        <v>4.1090032154340803E-2</v>
      </c>
      <c r="S414" s="13">
        <v>7.9345291479820598E-2</v>
      </c>
      <c r="T414" s="13">
        <v>5.2596600000000002E-3</v>
      </c>
      <c r="U414" s="13">
        <v>0.16064707</v>
      </c>
      <c r="V414" s="13">
        <v>3.9710610932475902E-2</v>
      </c>
      <c r="W414" s="13">
        <v>7.6681614349775801E-2</v>
      </c>
      <c r="X414" s="13">
        <v>5.2596600000000002E-3</v>
      </c>
      <c r="Y414" s="13">
        <v>0.16064707</v>
      </c>
      <c r="Z414" s="13">
        <v>4.03794212218649E-2</v>
      </c>
      <c r="AA414" s="13">
        <v>7.7973094170403601E-2</v>
      </c>
      <c r="AB414" s="13">
        <v>5.2596600000000002E-3</v>
      </c>
      <c r="AC414" s="13">
        <v>0.16064707</v>
      </c>
      <c r="AD414" s="13">
        <v>3.76205787781351E-2</v>
      </c>
      <c r="AE414" s="13">
        <v>7.2645739910313895E-2</v>
      </c>
      <c r="AF414" s="13">
        <v>5.2596600000000002E-3</v>
      </c>
      <c r="AG414" s="13">
        <v>0.16064707</v>
      </c>
      <c r="AH414" s="13">
        <v>3.9668810289389102E-2</v>
      </c>
      <c r="AI414" s="13">
        <v>7.6600896860986506E-2</v>
      </c>
      <c r="AJ414" s="13">
        <v>5.2596600000000002E-3</v>
      </c>
      <c r="AK414" s="13">
        <v>0.16064707</v>
      </c>
      <c r="AL414" s="13">
        <v>3.55305466237942E-2</v>
      </c>
      <c r="AM414" s="13">
        <v>6.8609865470852002E-2</v>
      </c>
      <c r="AN414" s="13">
        <v>5.2596600000000002E-3</v>
      </c>
      <c r="AO414" s="13">
        <v>0.16064707</v>
      </c>
      <c r="AP414" s="13">
        <v>3.8874598070739501E-2</v>
      </c>
      <c r="AQ414" s="13">
        <v>7.5067264573991002E-2</v>
      </c>
      <c r="AR414" s="13">
        <v>5.2596600000000002E-3</v>
      </c>
      <c r="AS414" s="13">
        <v>0.16064707</v>
      </c>
      <c r="AT414" s="13">
        <v>3.3538610000000003E-2</v>
      </c>
      <c r="AU414" s="13">
        <v>6.4573991031390096E-2</v>
      </c>
      <c r="AV414" s="13">
        <v>5.2596600000000002E-3</v>
      </c>
      <c r="AW414" s="13">
        <v>0.16064707</v>
      </c>
      <c r="AX414" s="13">
        <v>0</v>
      </c>
      <c r="AY414" s="13">
        <v>4.91803278688525E-2</v>
      </c>
      <c r="AZ414" s="13">
        <v>0</v>
      </c>
      <c r="BA414" s="13">
        <v>2.7027027027027001E-2</v>
      </c>
      <c r="BB414" s="13"/>
      <c r="BC414" s="13"/>
      <c r="BD414" s="13"/>
      <c r="BE414" s="13"/>
      <c r="BF414" s="13"/>
      <c r="BG414" s="13"/>
      <c r="BH414" s="13"/>
      <c r="BI414" s="13"/>
      <c r="BJ414" s="13"/>
      <c r="BK414" s="13"/>
      <c r="BL414" s="13"/>
      <c r="BM414" s="13"/>
      <c r="BN414" s="13"/>
      <c r="BO414" s="13"/>
      <c r="BP414" s="13"/>
      <c r="BQ414" s="13"/>
      <c r="BR414" s="13"/>
      <c r="BS414" s="13"/>
      <c r="BT414" s="13"/>
      <c r="BU414" s="13"/>
      <c r="BV414" s="13"/>
      <c r="BW414" s="13"/>
      <c r="BX414" s="13"/>
      <c r="BY414" s="13"/>
      <c r="BZ414" s="14">
        <f>+INDEX('Monthy Targets'!V:V,MATCH(FY2018_ALL_Targets!$B414,'Monthy Targets'!$B:$B,0))</f>
        <v>6.79</v>
      </c>
      <c r="CA414" s="14">
        <f>+INDEX('Monthy Targets'!W:W,MATCH(FY2018_ALL_Targets!$B414,'Monthy Targets'!$B:$B,0))</f>
        <v>6.79</v>
      </c>
      <c r="CB414" s="14">
        <f>+INDEX('Monthy Targets'!X:X,MATCH(FY2018_ALL_Targets!$B414,'Monthy Targets'!$B:$B,0))</f>
        <v>6.79</v>
      </c>
      <c r="CC414" s="14">
        <f>+INDEX('Monthy Targets'!Y:Y,MATCH(FY2018_ALL_Targets!$B414,'Monthy Targets'!$B:$B,0))</f>
        <v>6.79</v>
      </c>
      <c r="CD414" s="14">
        <f>+INDEX('Monthy Targets'!Z:Z,MATCH(FY2018_ALL_Targets!$B414,'Monthy Targets'!$B:$B,0))</f>
        <v>6.79</v>
      </c>
      <c r="CE414" s="14">
        <f>+INDEX('Monthy Targets'!AA:AA,MATCH(FY2018_ALL_Targets!$B414,'Monthy Targets'!$B:$B,0))</f>
        <v>0</v>
      </c>
      <c r="CF414" s="14">
        <f>+INDEX('Monthy Targets'!AB:AB,MATCH(FY2018_ALL_Targets!$B414,'Monthy Targets'!$B:$B,0))</f>
        <v>0</v>
      </c>
      <c r="CG414" s="14">
        <f>+INDEX('Monthy Targets'!AC:AC,MATCH(FY2018_ALL_Targets!$B414,'Monthy Targets'!$B:$B,0))</f>
        <v>0</v>
      </c>
      <c r="CH414" s="14">
        <f>+INDEX('Monthy Targets'!AD:AD,MATCH(FY2018_ALL_Targets!$B414,'Monthy Targets'!$B:$B,0))</f>
        <v>0</v>
      </c>
      <c r="CI414" s="14">
        <f>+INDEX('Monthy Targets'!AE:AE,MATCH(FY2018_ALL_Targets!$B414,'Monthy Targets'!$B:$B,0))</f>
        <v>0</v>
      </c>
      <c r="CJ414" s="14">
        <f>+INDEX('Monthy Targets'!AF:AF,MATCH(FY2018_ALL_Targets!$B414,'Monthy Targets'!$B:$B,0))</f>
        <v>0</v>
      </c>
      <c r="CK414" s="14">
        <f>+INDEX('Monthy Targets'!AG:AG,MATCH(FY2018_ALL_Targets!$B414,'Monthy Targets'!$B:$B,0))</f>
        <v>0</v>
      </c>
      <c r="CL414" s="14">
        <v>0.45</v>
      </c>
      <c r="CM414" s="14">
        <v>0.45</v>
      </c>
      <c r="CN414" s="14">
        <v>0.45</v>
      </c>
      <c r="CO414" s="14">
        <v>0.45</v>
      </c>
      <c r="DB414" s="14">
        <v>0.84</v>
      </c>
      <c r="DC414" s="14">
        <v>0.84</v>
      </c>
      <c r="DD414" s="14">
        <v>0.84</v>
      </c>
      <c r="DE414" s="14">
        <v>0.84</v>
      </c>
      <c r="DR414" s="14">
        <v>1.28</v>
      </c>
      <c r="DV414" s="12">
        <f t="shared" si="19"/>
        <v>0</v>
      </c>
      <c r="DW414" s="12">
        <f t="shared" si="20"/>
        <v>0</v>
      </c>
      <c r="DX414" s="12">
        <f t="shared" si="18"/>
        <v>0</v>
      </c>
    </row>
    <row r="415" spans="1:128" x14ac:dyDescent="0.25">
      <c r="A415" s="293">
        <v>102791</v>
      </c>
      <c r="B415" s="293">
        <v>676132</v>
      </c>
      <c r="C415" s="293">
        <v>1014648</v>
      </c>
      <c r="D415" s="14">
        <v>1679586325</v>
      </c>
      <c r="F415" s="27" t="s">
        <v>1293</v>
      </c>
      <c r="G415" s="12" t="s">
        <v>432</v>
      </c>
      <c r="H415" s="27" t="s">
        <v>1355</v>
      </c>
      <c r="I415" s="12" t="s">
        <v>433</v>
      </c>
      <c r="J415" s="13">
        <v>4.3478260869565202E-2</v>
      </c>
      <c r="K415" s="13">
        <v>6.4516129032258104E-2</v>
      </c>
      <c r="L415" s="13">
        <v>0</v>
      </c>
      <c r="M415" s="13">
        <v>0.15261044176706801</v>
      </c>
      <c r="N415" s="13">
        <v>3.3538610000000003E-2</v>
      </c>
      <c r="O415" s="13">
        <v>5.6668459999999997E-2</v>
      </c>
      <c r="P415" s="13">
        <v>5.2596600000000002E-3</v>
      </c>
      <c r="Q415" s="13">
        <v>0.16064707</v>
      </c>
      <c r="R415" s="13">
        <v>4.2739130434782599E-2</v>
      </c>
      <c r="S415" s="13">
        <v>6.3419354838709696E-2</v>
      </c>
      <c r="T415" s="13">
        <v>5.2596600000000002E-3</v>
      </c>
      <c r="U415" s="13">
        <v>0.16064707</v>
      </c>
      <c r="V415" s="13">
        <v>4.1304347826087003E-2</v>
      </c>
      <c r="W415" s="13">
        <v>6.12903225806452E-2</v>
      </c>
      <c r="X415" s="13">
        <v>5.2596600000000002E-3</v>
      </c>
      <c r="Y415" s="13">
        <v>0.16064707</v>
      </c>
      <c r="Z415" s="13">
        <v>4.2000000000000003E-2</v>
      </c>
      <c r="AA415" s="13">
        <v>6.2322580645161302E-2</v>
      </c>
      <c r="AB415" s="13">
        <v>5.2596600000000002E-3</v>
      </c>
      <c r="AC415" s="13">
        <v>0.16064707</v>
      </c>
      <c r="AD415" s="13">
        <v>3.9130434782608699E-2</v>
      </c>
      <c r="AE415" s="13">
        <v>5.8064516129032302E-2</v>
      </c>
      <c r="AF415" s="13">
        <v>5.2596600000000002E-3</v>
      </c>
      <c r="AG415" s="13">
        <v>0.16064707</v>
      </c>
      <c r="AH415" s="13">
        <v>4.1260869565217399E-2</v>
      </c>
      <c r="AI415" s="13">
        <v>6.1225806451612901E-2</v>
      </c>
      <c r="AJ415" s="13">
        <v>5.2596600000000002E-3</v>
      </c>
      <c r="AK415" s="13">
        <v>0.16064707</v>
      </c>
      <c r="AL415" s="13">
        <v>3.6956521739130402E-2</v>
      </c>
      <c r="AM415" s="13">
        <v>5.6668459999999997E-2</v>
      </c>
      <c r="AN415" s="13">
        <v>5.2596600000000002E-3</v>
      </c>
      <c r="AO415" s="13">
        <v>0.16064707</v>
      </c>
      <c r="AP415" s="13">
        <v>4.04347826086957E-2</v>
      </c>
      <c r="AQ415" s="13">
        <v>0.06</v>
      </c>
      <c r="AR415" s="13">
        <v>5.2596600000000002E-3</v>
      </c>
      <c r="AS415" s="13">
        <v>0.16064707</v>
      </c>
      <c r="AT415" s="13">
        <v>3.4782608695652202E-2</v>
      </c>
      <c r="AU415" s="13">
        <v>5.6668459999999997E-2</v>
      </c>
      <c r="AV415" s="13">
        <v>5.2596600000000002E-3</v>
      </c>
      <c r="AW415" s="13">
        <v>0.16064707</v>
      </c>
      <c r="AX415" s="13">
        <v>2.7027027027027001E-2</v>
      </c>
      <c r="AY415" s="13">
        <v>7.2727272727272696E-2</v>
      </c>
      <c r="AZ415" s="13">
        <v>0</v>
      </c>
      <c r="BA415" s="13">
        <v>0.13888888888888901</v>
      </c>
      <c r="BB415" s="13"/>
      <c r="BC415" s="13"/>
      <c r="BD415" s="13"/>
      <c r="BE415" s="13"/>
      <c r="BF415" s="13"/>
      <c r="BG415" s="13"/>
      <c r="BH415" s="13"/>
      <c r="BI415" s="13"/>
      <c r="BJ415" s="13"/>
      <c r="BK415" s="13"/>
      <c r="BL415" s="13"/>
      <c r="BM415" s="13"/>
      <c r="BN415" s="13"/>
      <c r="BO415" s="13"/>
      <c r="BP415" s="13"/>
      <c r="BQ415" s="13"/>
      <c r="BR415" s="13"/>
      <c r="BS415" s="13"/>
      <c r="BT415" s="13"/>
      <c r="BU415" s="13"/>
      <c r="BV415" s="13"/>
      <c r="BW415" s="13"/>
      <c r="BX415" s="13"/>
      <c r="BY415" s="13"/>
      <c r="BZ415" s="14">
        <f>+INDEX('Monthy Targets'!V:V,MATCH(FY2018_ALL_Targets!$B415,'Monthy Targets'!$B:$B,0))</f>
        <v>4.1500000000000004</v>
      </c>
      <c r="CA415" s="14">
        <f>+INDEX('Monthy Targets'!W:W,MATCH(FY2018_ALL_Targets!$B415,'Monthy Targets'!$B:$B,0))</f>
        <v>4.1500000000000004</v>
      </c>
      <c r="CB415" s="14">
        <f>+INDEX('Monthy Targets'!X:X,MATCH(FY2018_ALL_Targets!$B415,'Monthy Targets'!$B:$B,0))</f>
        <v>4.1500000000000004</v>
      </c>
      <c r="CC415" s="14">
        <f>+INDEX('Monthy Targets'!Y:Y,MATCH(FY2018_ALL_Targets!$B415,'Monthy Targets'!$B:$B,0))</f>
        <v>4.1500000000000004</v>
      </c>
      <c r="CD415" s="14">
        <f>+INDEX('Monthy Targets'!Z:Z,MATCH(FY2018_ALL_Targets!$B415,'Monthy Targets'!$B:$B,0))</f>
        <v>4.1500000000000004</v>
      </c>
      <c r="CE415" s="14">
        <f>+INDEX('Monthy Targets'!AA:AA,MATCH(FY2018_ALL_Targets!$B415,'Monthy Targets'!$B:$B,0))</f>
        <v>0</v>
      </c>
      <c r="CF415" s="14">
        <f>+INDEX('Monthy Targets'!AB:AB,MATCH(FY2018_ALL_Targets!$B415,'Monthy Targets'!$B:$B,0))</f>
        <v>0</v>
      </c>
      <c r="CG415" s="14">
        <f>+INDEX('Monthy Targets'!AC:AC,MATCH(FY2018_ALL_Targets!$B415,'Monthy Targets'!$B:$B,0))</f>
        <v>0</v>
      </c>
      <c r="CH415" s="14">
        <f>+INDEX('Monthy Targets'!AD:AD,MATCH(FY2018_ALL_Targets!$B415,'Monthy Targets'!$B:$B,0))</f>
        <v>0</v>
      </c>
      <c r="CI415" s="14">
        <f>+INDEX('Monthy Targets'!AE:AE,MATCH(FY2018_ALL_Targets!$B415,'Monthy Targets'!$B:$B,0))</f>
        <v>0</v>
      </c>
      <c r="CJ415" s="14">
        <f>+INDEX('Monthy Targets'!AF:AF,MATCH(FY2018_ALL_Targets!$B415,'Monthy Targets'!$B:$B,0))</f>
        <v>0</v>
      </c>
      <c r="CK415" s="14">
        <f>+INDEX('Monthy Targets'!AG:AG,MATCH(FY2018_ALL_Targets!$B415,'Monthy Targets'!$B:$B,0))</f>
        <v>0</v>
      </c>
      <c r="CL415" s="14">
        <v>0.28000000000000003</v>
      </c>
      <c r="CM415" s="14">
        <v>0</v>
      </c>
      <c r="CN415" s="14">
        <v>0.28000000000000003</v>
      </c>
      <c r="CO415" s="14">
        <v>0.28000000000000003</v>
      </c>
      <c r="DB415" s="14">
        <v>0.51</v>
      </c>
      <c r="DC415" s="14">
        <v>0</v>
      </c>
      <c r="DD415" s="14">
        <v>0.51</v>
      </c>
      <c r="DE415" s="14">
        <v>0.51</v>
      </c>
      <c r="DR415" s="14">
        <v>0.7</v>
      </c>
      <c r="DV415" s="12">
        <f t="shared" si="19"/>
        <v>0</v>
      </c>
      <c r="DW415" s="12">
        <f t="shared" si="20"/>
        <v>0</v>
      </c>
      <c r="DX415" s="12">
        <f t="shared" si="18"/>
        <v>0</v>
      </c>
    </row>
    <row r="416" spans="1:128" x14ac:dyDescent="0.25">
      <c r="A416" s="293">
        <v>102925</v>
      </c>
      <c r="B416" s="293">
        <v>676133</v>
      </c>
      <c r="C416" s="293">
        <v>1026607</v>
      </c>
      <c r="D416" s="14">
        <v>1184782773</v>
      </c>
      <c r="F416" s="27" t="s">
        <v>1408</v>
      </c>
      <c r="G416" s="12" t="s">
        <v>440</v>
      </c>
      <c r="H416" s="27" t="s">
        <v>1430</v>
      </c>
      <c r="I416" s="12" t="s">
        <v>441</v>
      </c>
      <c r="J416" s="13">
        <v>3.9370078740157501E-2</v>
      </c>
      <c r="K416" s="13">
        <v>0.14569536423841101</v>
      </c>
      <c r="L416" s="13">
        <v>0</v>
      </c>
      <c r="M416" s="13">
        <v>0.103351955307263</v>
      </c>
      <c r="N416" s="13">
        <v>3.3538610000000003E-2</v>
      </c>
      <c r="O416" s="13">
        <v>5.6668459999999997E-2</v>
      </c>
      <c r="P416" s="13">
        <v>5.2596600000000002E-3</v>
      </c>
      <c r="Q416" s="13">
        <v>0.16064707</v>
      </c>
      <c r="R416" s="13">
        <v>3.8700787401574802E-2</v>
      </c>
      <c r="S416" s="13">
        <v>0.143218543046358</v>
      </c>
      <c r="T416" s="13">
        <v>5.2596600000000002E-3</v>
      </c>
      <c r="U416" s="13">
        <v>0.16064707</v>
      </c>
      <c r="V416" s="13">
        <v>3.7401574803149602E-2</v>
      </c>
      <c r="W416" s="13">
        <v>0.13841059602649</v>
      </c>
      <c r="X416" s="13">
        <v>5.2596600000000002E-3</v>
      </c>
      <c r="Y416" s="13">
        <v>0.16064707</v>
      </c>
      <c r="Z416" s="13">
        <v>3.8031496062992103E-2</v>
      </c>
      <c r="AA416" s="13">
        <v>0.140741721854305</v>
      </c>
      <c r="AB416" s="13">
        <v>5.2596600000000002E-3</v>
      </c>
      <c r="AC416" s="13">
        <v>0.16064707</v>
      </c>
      <c r="AD416" s="13">
        <v>3.5433070866141697E-2</v>
      </c>
      <c r="AE416" s="13">
        <v>0.13112582781457</v>
      </c>
      <c r="AF416" s="13">
        <v>5.2596600000000002E-3</v>
      </c>
      <c r="AG416" s="13">
        <v>0.16064707</v>
      </c>
      <c r="AH416" s="13">
        <v>3.7362204724409397E-2</v>
      </c>
      <c r="AI416" s="13">
        <v>0.138264900662252</v>
      </c>
      <c r="AJ416" s="13">
        <v>5.2596600000000002E-3</v>
      </c>
      <c r="AK416" s="13">
        <v>0.16064707</v>
      </c>
      <c r="AL416" s="13">
        <v>3.3538610000000003E-2</v>
      </c>
      <c r="AM416" s="13">
        <v>0.123841059602649</v>
      </c>
      <c r="AN416" s="13">
        <v>5.2596600000000002E-3</v>
      </c>
      <c r="AO416" s="13">
        <v>0.16064707</v>
      </c>
      <c r="AP416" s="13">
        <v>3.6614173228346501E-2</v>
      </c>
      <c r="AQ416" s="13">
        <v>0.13549668874172199</v>
      </c>
      <c r="AR416" s="13">
        <v>5.2596600000000002E-3</v>
      </c>
      <c r="AS416" s="13">
        <v>0.16064707</v>
      </c>
      <c r="AT416" s="13">
        <v>3.3538610000000003E-2</v>
      </c>
      <c r="AU416" s="13">
        <v>0.116556291390728</v>
      </c>
      <c r="AV416" s="13">
        <v>5.2596600000000002E-3</v>
      </c>
      <c r="AW416" s="13">
        <v>0.16064707</v>
      </c>
      <c r="AX416" s="13">
        <v>2.4390243902439001E-2</v>
      </c>
      <c r="AY416" s="13">
        <v>9.0909090909090898E-2</v>
      </c>
      <c r="AZ416" s="13">
        <v>0</v>
      </c>
      <c r="BA416" s="13">
        <v>8.8607594936708903E-2</v>
      </c>
      <c r="BB416" s="13"/>
      <c r="BC416" s="13"/>
      <c r="BD416" s="13"/>
      <c r="BE416" s="13"/>
      <c r="BF416" s="13"/>
      <c r="BG416" s="13"/>
      <c r="BH416" s="13"/>
      <c r="BI416" s="13"/>
      <c r="BJ416" s="13"/>
      <c r="BK416" s="13"/>
      <c r="BL416" s="13"/>
      <c r="BM416" s="13"/>
      <c r="BN416" s="13"/>
      <c r="BO416" s="13"/>
      <c r="BP416" s="13"/>
      <c r="BQ416" s="13"/>
      <c r="BR416" s="13"/>
      <c r="BS416" s="13"/>
      <c r="BT416" s="13"/>
      <c r="BU416" s="13"/>
      <c r="BV416" s="13"/>
      <c r="BW416" s="13"/>
      <c r="BX416" s="13"/>
      <c r="BY416" s="13"/>
      <c r="BZ416" s="14">
        <f>+INDEX('Monthy Targets'!V:V,MATCH(FY2018_ALL_Targets!$B416,'Monthy Targets'!$B:$B,0))</f>
        <v>20.149999999999999</v>
      </c>
      <c r="CA416" s="14">
        <f>+INDEX('Monthy Targets'!W:W,MATCH(FY2018_ALL_Targets!$B416,'Monthy Targets'!$B:$B,0))</f>
        <v>20.149999999999999</v>
      </c>
      <c r="CB416" s="14">
        <f>+INDEX('Monthy Targets'!X:X,MATCH(FY2018_ALL_Targets!$B416,'Monthy Targets'!$B:$B,0))</f>
        <v>20.149999999999999</v>
      </c>
      <c r="CC416" s="14">
        <f>+INDEX('Monthy Targets'!Y:Y,MATCH(FY2018_ALL_Targets!$B416,'Monthy Targets'!$B:$B,0))</f>
        <v>20.149999999999999</v>
      </c>
      <c r="CD416" s="14">
        <f>+INDEX('Monthy Targets'!Z:Z,MATCH(FY2018_ALL_Targets!$B416,'Monthy Targets'!$B:$B,0))</f>
        <v>20.149999999999999</v>
      </c>
      <c r="CE416" s="14">
        <f>+INDEX('Monthy Targets'!AA:AA,MATCH(FY2018_ALL_Targets!$B416,'Monthy Targets'!$B:$B,0))</f>
        <v>0</v>
      </c>
      <c r="CF416" s="14">
        <f>+INDEX('Monthy Targets'!AB:AB,MATCH(FY2018_ALL_Targets!$B416,'Monthy Targets'!$B:$B,0))</f>
        <v>0</v>
      </c>
      <c r="CG416" s="14">
        <f>+INDEX('Monthy Targets'!AC:AC,MATCH(FY2018_ALL_Targets!$B416,'Monthy Targets'!$B:$B,0))</f>
        <v>0</v>
      </c>
      <c r="CH416" s="14">
        <f>+INDEX('Monthy Targets'!AD:AD,MATCH(FY2018_ALL_Targets!$B416,'Monthy Targets'!$B:$B,0))</f>
        <v>0</v>
      </c>
      <c r="CI416" s="14">
        <f>+INDEX('Monthy Targets'!AE:AE,MATCH(FY2018_ALL_Targets!$B416,'Monthy Targets'!$B:$B,0))</f>
        <v>0</v>
      </c>
      <c r="CJ416" s="14">
        <f>+INDEX('Monthy Targets'!AF:AF,MATCH(FY2018_ALL_Targets!$B416,'Monthy Targets'!$B:$B,0))</f>
        <v>0</v>
      </c>
      <c r="CK416" s="14">
        <f>+INDEX('Monthy Targets'!AG:AG,MATCH(FY2018_ALL_Targets!$B416,'Monthy Targets'!$B:$B,0))</f>
        <v>0</v>
      </c>
      <c r="CL416" s="14">
        <v>1.34</v>
      </c>
      <c r="CM416" s="14">
        <v>1.34</v>
      </c>
      <c r="CN416" s="14">
        <v>1.34</v>
      </c>
      <c r="CO416" s="14">
        <v>1.34</v>
      </c>
      <c r="DB416" s="14">
        <v>2.4900000000000002</v>
      </c>
      <c r="DC416" s="14">
        <v>2.4900000000000002</v>
      </c>
      <c r="DD416" s="14">
        <v>2.4900000000000002</v>
      </c>
      <c r="DE416" s="14">
        <v>2.4900000000000002</v>
      </c>
      <c r="DR416" s="14">
        <v>3.79</v>
      </c>
      <c r="DV416" s="12">
        <f t="shared" si="19"/>
        <v>0</v>
      </c>
      <c r="DW416" s="12">
        <f t="shared" si="20"/>
        <v>0</v>
      </c>
      <c r="DX416" s="12">
        <f t="shared" si="18"/>
        <v>0</v>
      </c>
    </row>
    <row r="417" spans="1:128" x14ac:dyDescent="0.25">
      <c r="A417" s="293">
        <v>102907</v>
      </c>
      <c r="B417" s="293">
        <v>676137</v>
      </c>
      <c r="C417" s="293">
        <v>1027711</v>
      </c>
      <c r="D417" s="14">
        <v>1811358229</v>
      </c>
      <c r="F417" s="27" t="s">
        <v>1279</v>
      </c>
      <c r="G417" s="12" t="s">
        <v>438</v>
      </c>
      <c r="H417" s="27" t="s">
        <v>1371</v>
      </c>
      <c r="I417" s="12" t="s">
        <v>439</v>
      </c>
      <c r="J417" s="13">
        <v>1.9672131147540999E-2</v>
      </c>
      <c r="K417" s="13">
        <v>8.5201793721973104E-2</v>
      </c>
      <c r="L417" s="13">
        <v>0</v>
      </c>
      <c r="M417" s="13">
        <v>0.15972222222222199</v>
      </c>
      <c r="N417" s="13">
        <v>3.3538610000000003E-2</v>
      </c>
      <c r="O417" s="13">
        <v>5.6668459999999997E-2</v>
      </c>
      <c r="P417" s="13">
        <v>5.2596600000000002E-3</v>
      </c>
      <c r="Q417" s="13">
        <v>0.16064707</v>
      </c>
      <c r="R417" s="13">
        <v>3.3538610000000003E-2</v>
      </c>
      <c r="S417" s="13">
        <v>8.3753363228699501E-2</v>
      </c>
      <c r="T417" s="13">
        <v>5.2596600000000002E-3</v>
      </c>
      <c r="U417" s="13">
        <v>0.16064707</v>
      </c>
      <c r="V417" s="13">
        <v>3.3538610000000003E-2</v>
      </c>
      <c r="W417" s="13">
        <v>8.0941704035874404E-2</v>
      </c>
      <c r="X417" s="13">
        <v>5.2596600000000002E-3</v>
      </c>
      <c r="Y417" s="13">
        <v>0.16064707</v>
      </c>
      <c r="Z417" s="13">
        <v>3.3538610000000003E-2</v>
      </c>
      <c r="AA417" s="13">
        <v>8.2304932735425995E-2</v>
      </c>
      <c r="AB417" s="13">
        <v>5.2596600000000002E-3</v>
      </c>
      <c r="AC417" s="13">
        <v>0.16064707</v>
      </c>
      <c r="AD417" s="13">
        <v>3.3538610000000003E-2</v>
      </c>
      <c r="AE417" s="13">
        <v>7.6681614349775801E-2</v>
      </c>
      <c r="AF417" s="13">
        <v>5.2596600000000002E-3</v>
      </c>
      <c r="AG417" s="13">
        <v>0.16064707</v>
      </c>
      <c r="AH417" s="13">
        <v>3.3538610000000003E-2</v>
      </c>
      <c r="AI417" s="13">
        <v>8.0856502242152503E-2</v>
      </c>
      <c r="AJ417" s="13">
        <v>5.2596600000000002E-3</v>
      </c>
      <c r="AK417" s="13">
        <v>0.16064707</v>
      </c>
      <c r="AL417" s="13">
        <v>3.3538610000000003E-2</v>
      </c>
      <c r="AM417" s="13">
        <v>7.24215246636771E-2</v>
      </c>
      <c r="AN417" s="13">
        <v>5.2596600000000002E-3</v>
      </c>
      <c r="AO417" s="13">
        <v>0.16064707</v>
      </c>
      <c r="AP417" s="13">
        <v>3.3538610000000003E-2</v>
      </c>
      <c r="AQ417" s="13">
        <v>7.9237668161435001E-2</v>
      </c>
      <c r="AR417" s="13">
        <v>5.2596600000000002E-3</v>
      </c>
      <c r="AS417" s="13">
        <v>0.16064707</v>
      </c>
      <c r="AT417" s="13">
        <v>3.3538610000000003E-2</v>
      </c>
      <c r="AU417" s="13">
        <v>6.8161434977578497E-2</v>
      </c>
      <c r="AV417" s="13">
        <v>5.2596600000000002E-3</v>
      </c>
      <c r="AW417" s="13">
        <v>0.16064707</v>
      </c>
      <c r="AX417" s="13">
        <v>1.3333333333333299E-2</v>
      </c>
      <c r="AY417" s="13">
        <v>5.1724137931034503E-2</v>
      </c>
      <c r="AZ417" s="13">
        <v>0</v>
      </c>
      <c r="BA417" s="13">
        <v>7.1428571428571397E-2</v>
      </c>
      <c r="BB417" s="13"/>
      <c r="BC417" s="13"/>
      <c r="BD417" s="13"/>
      <c r="BE417" s="13"/>
      <c r="BF417" s="13"/>
      <c r="BG417" s="13"/>
      <c r="BH417" s="13"/>
      <c r="BI417" s="13"/>
      <c r="BJ417" s="13"/>
      <c r="BK417" s="13"/>
      <c r="BL417" s="13"/>
      <c r="BM417" s="13"/>
      <c r="BN417" s="13"/>
      <c r="BO417" s="13"/>
      <c r="BP417" s="13"/>
      <c r="BQ417" s="13"/>
      <c r="BR417" s="13"/>
      <c r="BS417" s="13"/>
      <c r="BT417" s="13"/>
      <c r="BU417" s="13"/>
      <c r="BV417" s="13"/>
      <c r="BW417" s="13"/>
      <c r="BX417" s="13"/>
      <c r="BY417" s="13"/>
      <c r="BZ417" s="14">
        <f>+INDEX('Monthy Targets'!V:V,MATCH(FY2018_ALL_Targets!$B417,'Monthy Targets'!$B:$B,0))</f>
        <v>5.36</v>
      </c>
      <c r="CA417" s="14">
        <f>+INDEX('Monthy Targets'!W:W,MATCH(FY2018_ALL_Targets!$B417,'Monthy Targets'!$B:$B,0))</f>
        <v>5.36</v>
      </c>
      <c r="CB417" s="14">
        <f>+INDEX('Monthy Targets'!X:X,MATCH(FY2018_ALL_Targets!$B417,'Monthy Targets'!$B:$B,0))</f>
        <v>5.36</v>
      </c>
      <c r="CC417" s="14">
        <f>+INDEX('Monthy Targets'!Y:Y,MATCH(FY2018_ALL_Targets!$B417,'Monthy Targets'!$B:$B,0))</f>
        <v>5.36</v>
      </c>
      <c r="CD417" s="14">
        <f>+INDEX('Monthy Targets'!Z:Z,MATCH(FY2018_ALL_Targets!$B417,'Monthy Targets'!$B:$B,0))</f>
        <v>5.36</v>
      </c>
      <c r="CE417" s="14">
        <f>+INDEX('Monthy Targets'!AA:AA,MATCH(FY2018_ALL_Targets!$B417,'Monthy Targets'!$B:$B,0))</f>
        <v>0</v>
      </c>
      <c r="CF417" s="14">
        <f>+INDEX('Monthy Targets'!AB:AB,MATCH(FY2018_ALL_Targets!$B417,'Monthy Targets'!$B:$B,0))</f>
        <v>0</v>
      </c>
      <c r="CG417" s="14">
        <f>+INDEX('Monthy Targets'!AC:AC,MATCH(FY2018_ALL_Targets!$B417,'Monthy Targets'!$B:$B,0))</f>
        <v>0</v>
      </c>
      <c r="CH417" s="14">
        <f>+INDEX('Monthy Targets'!AD:AD,MATCH(FY2018_ALL_Targets!$B417,'Monthy Targets'!$B:$B,0))</f>
        <v>0</v>
      </c>
      <c r="CI417" s="14">
        <f>+INDEX('Monthy Targets'!AE:AE,MATCH(FY2018_ALL_Targets!$B417,'Monthy Targets'!$B:$B,0))</f>
        <v>0</v>
      </c>
      <c r="CJ417" s="14">
        <f>+INDEX('Monthy Targets'!AF:AF,MATCH(FY2018_ALL_Targets!$B417,'Monthy Targets'!$B:$B,0))</f>
        <v>0</v>
      </c>
      <c r="CK417" s="14">
        <f>+INDEX('Monthy Targets'!AG:AG,MATCH(FY2018_ALL_Targets!$B417,'Monthy Targets'!$B:$B,0))</f>
        <v>0</v>
      </c>
      <c r="CL417" s="14">
        <v>0.36</v>
      </c>
      <c r="CM417" s="14">
        <v>0.36</v>
      </c>
      <c r="CN417" s="14">
        <v>0.36</v>
      </c>
      <c r="CO417" s="14">
        <v>0.36</v>
      </c>
      <c r="DB417" s="14">
        <v>0.66</v>
      </c>
      <c r="DC417" s="14">
        <v>0.66</v>
      </c>
      <c r="DD417" s="14">
        <v>0.66</v>
      </c>
      <c r="DE417" s="14">
        <v>0.66</v>
      </c>
      <c r="DR417" s="14">
        <v>1.01</v>
      </c>
      <c r="DV417" s="12">
        <f t="shared" si="19"/>
        <v>0</v>
      </c>
      <c r="DW417" s="12">
        <f t="shared" si="20"/>
        <v>0</v>
      </c>
      <c r="DX417" s="12">
        <f t="shared" si="18"/>
        <v>0</v>
      </c>
    </row>
    <row r="418" spans="1:128" x14ac:dyDescent="0.25">
      <c r="A418" s="293">
        <v>102893</v>
      </c>
      <c r="B418" s="293">
        <v>676138</v>
      </c>
      <c r="C418" s="293">
        <v>1025657</v>
      </c>
      <c r="D418" s="14">
        <v>1710318316</v>
      </c>
      <c r="F418" s="27" t="s">
        <v>1274</v>
      </c>
      <c r="G418" s="12" t="s">
        <v>136</v>
      </c>
      <c r="H418" s="27" t="s">
        <v>1361</v>
      </c>
      <c r="I418" s="12" t="s">
        <v>137</v>
      </c>
      <c r="J418" s="13">
        <v>6.4000000000000001E-2</v>
      </c>
      <c r="K418" s="13">
        <v>6.1946902654867297E-2</v>
      </c>
      <c r="L418" s="13">
        <v>0</v>
      </c>
      <c r="M418" s="13">
        <v>7.5757575757575801E-2</v>
      </c>
      <c r="N418" s="13">
        <v>3.3538610000000003E-2</v>
      </c>
      <c r="O418" s="13">
        <v>5.6668459999999997E-2</v>
      </c>
      <c r="P418" s="13">
        <v>5.2596600000000002E-3</v>
      </c>
      <c r="Q418" s="13">
        <v>0.16064707</v>
      </c>
      <c r="R418" s="13">
        <v>6.2911999999999996E-2</v>
      </c>
      <c r="S418" s="13">
        <v>6.0893805309734497E-2</v>
      </c>
      <c r="T418" s="13">
        <v>5.2596600000000002E-3</v>
      </c>
      <c r="U418" s="13">
        <v>0.16064707</v>
      </c>
      <c r="V418" s="13">
        <v>6.08E-2</v>
      </c>
      <c r="W418" s="13">
        <v>5.8849557522123903E-2</v>
      </c>
      <c r="X418" s="13">
        <v>5.2596600000000002E-3</v>
      </c>
      <c r="Y418" s="13">
        <v>0.16064707</v>
      </c>
      <c r="Z418" s="13">
        <v>6.1823999999999997E-2</v>
      </c>
      <c r="AA418" s="13">
        <v>5.9840707964601801E-2</v>
      </c>
      <c r="AB418" s="13">
        <v>5.2596600000000002E-3</v>
      </c>
      <c r="AC418" s="13">
        <v>0.16064707</v>
      </c>
      <c r="AD418" s="13">
        <v>5.7599999999999998E-2</v>
      </c>
      <c r="AE418" s="13">
        <v>5.6668459999999997E-2</v>
      </c>
      <c r="AF418" s="13">
        <v>5.2596600000000002E-3</v>
      </c>
      <c r="AG418" s="13">
        <v>0.16064707</v>
      </c>
      <c r="AH418" s="13">
        <v>6.0735999999999998E-2</v>
      </c>
      <c r="AI418" s="13">
        <v>5.8787610619469001E-2</v>
      </c>
      <c r="AJ418" s="13">
        <v>5.2596600000000002E-3</v>
      </c>
      <c r="AK418" s="13">
        <v>0.16064707</v>
      </c>
      <c r="AL418" s="13">
        <v>5.4399999999999997E-2</v>
      </c>
      <c r="AM418" s="13">
        <v>5.6668459999999997E-2</v>
      </c>
      <c r="AN418" s="13">
        <v>5.2596600000000002E-3</v>
      </c>
      <c r="AO418" s="13">
        <v>0.16064707</v>
      </c>
      <c r="AP418" s="13">
        <v>5.9520000000000003E-2</v>
      </c>
      <c r="AQ418" s="13">
        <v>5.76106194690265E-2</v>
      </c>
      <c r="AR418" s="13">
        <v>5.2596600000000002E-3</v>
      </c>
      <c r="AS418" s="13">
        <v>0.16064707</v>
      </c>
      <c r="AT418" s="13">
        <v>5.1200000000000002E-2</v>
      </c>
      <c r="AU418" s="13">
        <v>5.6668459999999997E-2</v>
      </c>
      <c r="AV418" s="13">
        <v>5.2596600000000002E-3</v>
      </c>
      <c r="AW418" s="13">
        <v>0.16064707</v>
      </c>
      <c r="AX418" s="13">
        <v>5.4347826086956499E-2</v>
      </c>
      <c r="AY418" s="13">
        <v>7.8431372549019607E-2</v>
      </c>
      <c r="AZ418" s="13">
        <v>0</v>
      </c>
      <c r="BA418" s="13">
        <v>3.7974683544303799E-2</v>
      </c>
      <c r="BB418" s="13"/>
      <c r="BC418" s="13"/>
      <c r="BD418" s="13"/>
      <c r="BE418" s="13"/>
      <c r="BF418" s="13"/>
      <c r="BG418" s="13"/>
      <c r="BH418" s="13"/>
      <c r="BI418" s="13"/>
      <c r="BJ418" s="13"/>
      <c r="BK418" s="13"/>
      <c r="BL418" s="13"/>
      <c r="BM418" s="13"/>
      <c r="BN418" s="13"/>
      <c r="BO418" s="13"/>
      <c r="BP418" s="13"/>
      <c r="BQ418" s="13"/>
      <c r="BR418" s="13"/>
      <c r="BS418" s="13"/>
      <c r="BT418" s="13"/>
      <c r="BU418" s="13"/>
      <c r="BV418" s="13"/>
      <c r="BW418" s="13"/>
      <c r="BX418" s="13"/>
      <c r="BY418" s="13"/>
      <c r="BZ418" s="14">
        <f>+INDEX('Monthy Targets'!V:V,MATCH(FY2018_ALL_Targets!$B418,'Monthy Targets'!$B:$B,0))</f>
        <v>9.16</v>
      </c>
      <c r="CA418" s="14">
        <f>+INDEX('Monthy Targets'!W:W,MATCH(FY2018_ALL_Targets!$B418,'Monthy Targets'!$B:$B,0))</f>
        <v>9.16</v>
      </c>
      <c r="CB418" s="14">
        <f>+INDEX('Monthy Targets'!X:X,MATCH(FY2018_ALL_Targets!$B418,'Monthy Targets'!$B:$B,0))</f>
        <v>9.16</v>
      </c>
      <c r="CC418" s="14">
        <f>+INDEX('Monthy Targets'!Y:Y,MATCH(FY2018_ALL_Targets!$B418,'Monthy Targets'!$B:$B,0))</f>
        <v>9.16</v>
      </c>
      <c r="CD418" s="14">
        <f>+INDEX('Monthy Targets'!Z:Z,MATCH(FY2018_ALL_Targets!$B418,'Monthy Targets'!$B:$B,0))</f>
        <v>9.16</v>
      </c>
      <c r="CE418" s="14">
        <f>+INDEX('Monthy Targets'!AA:AA,MATCH(FY2018_ALL_Targets!$B418,'Monthy Targets'!$B:$B,0))</f>
        <v>0</v>
      </c>
      <c r="CF418" s="14">
        <f>+INDEX('Monthy Targets'!AB:AB,MATCH(FY2018_ALL_Targets!$B418,'Monthy Targets'!$B:$B,0))</f>
        <v>0</v>
      </c>
      <c r="CG418" s="14">
        <f>+INDEX('Monthy Targets'!AC:AC,MATCH(FY2018_ALL_Targets!$B418,'Monthy Targets'!$B:$B,0))</f>
        <v>0</v>
      </c>
      <c r="CH418" s="14">
        <f>+INDEX('Monthy Targets'!AD:AD,MATCH(FY2018_ALL_Targets!$B418,'Monthy Targets'!$B:$B,0))</f>
        <v>0</v>
      </c>
      <c r="CI418" s="14">
        <f>+INDEX('Monthy Targets'!AE:AE,MATCH(FY2018_ALL_Targets!$B418,'Monthy Targets'!$B:$B,0))</f>
        <v>0</v>
      </c>
      <c r="CJ418" s="14">
        <f>+INDEX('Monthy Targets'!AF:AF,MATCH(FY2018_ALL_Targets!$B418,'Monthy Targets'!$B:$B,0))</f>
        <v>0</v>
      </c>
      <c r="CK418" s="14">
        <f>+INDEX('Monthy Targets'!AG:AG,MATCH(FY2018_ALL_Targets!$B418,'Monthy Targets'!$B:$B,0))</f>
        <v>0</v>
      </c>
      <c r="CL418" s="14">
        <v>0.61</v>
      </c>
      <c r="CM418" s="14">
        <v>0</v>
      </c>
      <c r="CN418" s="14">
        <v>0.61</v>
      </c>
      <c r="CO418" s="14">
        <v>0.61</v>
      </c>
      <c r="DB418" s="14">
        <v>1.1299999999999999</v>
      </c>
      <c r="DC418" s="14">
        <v>0</v>
      </c>
      <c r="DD418" s="14">
        <v>1.1299999999999999</v>
      </c>
      <c r="DE418" s="14">
        <v>1.1299999999999999</v>
      </c>
      <c r="DR418" s="14">
        <v>1.53</v>
      </c>
      <c r="DV418" s="12">
        <f t="shared" si="19"/>
        <v>0</v>
      </c>
      <c r="DW418" s="12">
        <f t="shared" si="20"/>
        <v>0</v>
      </c>
      <c r="DX418" s="12">
        <f t="shared" si="18"/>
        <v>0</v>
      </c>
    </row>
    <row r="419" spans="1:128" x14ac:dyDescent="0.25">
      <c r="A419" s="293">
        <v>4551</v>
      </c>
      <c r="B419" s="293">
        <v>676140</v>
      </c>
      <c r="C419" s="293">
        <v>1027098</v>
      </c>
      <c r="D419" s="14">
        <v>1922483064</v>
      </c>
      <c r="F419" s="27" t="s">
        <v>1286</v>
      </c>
      <c r="G419" s="12" t="s">
        <v>718</v>
      </c>
      <c r="H419" s="27" t="s">
        <v>1481</v>
      </c>
      <c r="I419" s="12" t="s">
        <v>719</v>
      </c>
      <c r="J419" s="13">
        <v>1.9801980198019799E-2</v>
      </c>
      <c r="K419" s="13">
        <v>5.2631578947368397E-2</v>
      </c>
      <c r="L419" s="13">
        <v>0</v>
      </c>
      <c r="M419" s="13">
        <v>0.27374301675977702</v>
      </c>
      <c r="N419" s="13">
        <v>3.3538610000000003E-2</v>
      </c>
      <c r="O419" s="13">
        <v>5.6668459999999997E-2</v>
      </c>
      <c r="P419" s="13">
        <v>5.2596600000000002E-3</v>
      </c>
      <c r="Q419" s="13">
        <v>0.16064707</v>
      </c>
      <c r="R419" s="13">
        <v>3.3538610000000003E-2</v>
      </c>
      <c r="S419" s="13">
        <v>5.6668459999999997E-2</v>
      </c>
      <c r="T419" s="13">
        <v>5.2596600000000002E-3</v>
      </c>
      <c r="U419" s="13">
        <v>0.26908938547486</v>
      </c>
      <c r="V419" s="13">
        <v>3.3538610000000003E-2</v>
      </c>
      <c r="W419" s="13">
        <v>5.6668459999999997E-2</v>
      </c>
      <c r="X419" s="13">
        <v>5.2596600000000002E-3</v>
      </c>
      <c r="Y419" s="13">
        <v>0.26005586592178798</v>
      </c>
      <c r="Z419" s="13">
        <v>3.3538610000000003E-2</v>
      </c>
      <c r="AA419" s="13">
        <v>5.6668459999999997E-2</v>
      </c>
      <c r="AB419" s="13">
        <v>5.2596600000000002E-3</v>
      </c>
      <c r="AC419" s="13">
        <v>0.26443575418994397</v>
      </c>
      <c r="AD419" s="13">
        <v>3.3538610000000003E-2</v>
      </c>
      <c r="AE419" s="13">
        <v>5.6668459999999997E-2</v>
      </c>
      <c r="AF419" s="13">
        <v>5.2596600000000002E-3</v>
      </c>
      <c r="AG419" s="13">
        <v>0.24636871508379901</v>
      </c>
      <c r="AH419" s="13">
        <v>3.3538610000000003E-2</v>
      </c>
      <c r="AI419" s="13">
        <v>5.6668459999999997E-2</v>
      </c>
      <c r="AJ419" s="13">
        <v>5.2596600000000002E-3</v>
      </c>
      <c r="AK419" s="13">
        <v>0.259782122905028</v>
      </c>
      <c r="AL419" s="13">
        <v>3.3538610000000003E-2</v>
      </c>
      <c r="AM419" s="13">
        <v>5.6668459999999997E-2</v>
      </c>
      <c r="AN419" s="13">
        <v>5.2596600000000002E-3</v>
      </c>
      <c r="AO419" s="13">
        <v>0.23268156424580999</v>
      </c>
      <c r="AP419" s="13">
        <v>3.3538610000000003E-2</v>
      </c>
      <c r="AQ419" s="13">
        <v>5.6668459999999997E-2</v>
      </c>
      <c r="AR419" s="13">
        <v>5.2596600000000002E-3</v>
      </c>
      <c r="AS419" s="13">
        <v>0.25458100558659202</v>
      </c>
      <c r="AT419" s="13">
        <v>3.3538610000000003E-2</v>
      </c>
      <c r="AU419" s="13">
        <v>5.6668459999999997E-2</v>
      </c>
      <c r="AV419" s="13">
        <v>5.2596600000000002E-3</v>
      </c>
      <c r="AW419" s="13">
        <v>0.218994413407821</v>
      </c>
      <c r="AX419" s="13">
        <v>4.3478260869565202E-2</v>
      </c>
      <c r="AY419" s="13">
        <v>0.12121212121212099</v>
      </c>
      <c r="AZ419" s="13">
        <v>0</v>
      </c>
      <c r="BA419" s="13">
        <v>3.8461538461538498E-2</v>
      </c>
      <c r="BB419" s="13"/>
      <c r="BC419" s="13"/>
      <c r="BD419" s="13"/>
      <c r="BE419" s="13"/>
      <c r="BF419" s="13"/>
      <c r="BG419" s="13"/>
      <c r="BH419" s="13"/>
      <c r="BI419" s="13"/>
      <c r="BJ419" s="13"/>
      <c r="BK419" s="13"/>
      <c r="BL419" s="13"/>
      <c r="BM419" s="13"/>
      <c r="BN419" s="13"/>
      <c r="BO419" s="13"/>
      <c r="BP419" s="13"/>
      <c r="BQ419" s="13"/>
      <c r="BR419" s="13"/>
      <c r="BS419" s="13"/>
      <c r="BT419" s="13"/>
      <c r="BU419" s="13"/>
      <c r="BV419" s="13"/>
      <c r="BW419" s="13"/>
      <c r="BX419" s="13"/>
      <c r="BY419" s="13"/>
      <c r="BZ419" s="14">
        <f>+INDEX('Monthy Targets'!V:V,MATCH(FY2018_ALL_Targets!$B419,'Monthy Targets'!$B:$B,0))</f>
        <v>0</v>
      </c>
      <c r="CA419" s="14">
        <f>+INDEX('Monthy Targets'!W:W,MATCH(FY2018_ALL_Targets!$B419,'Monthy Targets'!$B:$B,0))</f>
        <v>0</v>
      </c>
      <c r="CB419" s="14">
        <f>+INDEX('Monthy Targets'!X:X,MATCH(FY2018_ALL_Targets!$B419,'Monthy Targets'!$B:$B,0))</f>
        <v>0</v>
      </c>
      <c r="CC419" s="14">
        <f>+INDEX('Monthy Targets'!Y:Y,MATCH(FY2018_ALL_Targets!$B419,'Monthy Targets'!$B:$B,0))</f>
        <v>0</v>
      </c>
      <c r="CD419" s="14">
        <f>+INDEX('Monthy Targets'!Z:Z,MATCH(FY2018_ALL_Targets!$B419,'Monthy Targets'!$B:$B,0))</f>
        <v>0</v>
      </c>
      <c r="CE419" s="14">
        <f>+INDEX('Monthy Targets'!AA:AA,MATCH(FY2018_ALL_Targets!$B419,'Monthy Targets'!$B:$B,0))</f>
        <v>0</v>
      </c>
      <c r="CF419" s="14">
        <f>+INDEX('Monthy Targets'!AB:AB,MATCH(FY2018_ALL_Targets!$B419,'Monthy Targets'!$B:$B,0))</f>
        <v>0</v>
      </c>
      <c r="CG419" s="14">
        <f>+INDEX('Monthy Targets'!AC:AC,MATCH(FY2018_ALL_Targets!$B419,'Monthy Targets'!$B:$B,0))</f>
        <v>0</v>
      </c>
      <c r="CH419" s="14">
        <f>+INDEX('Monthy Targets'!AD:AD,MATCH(FY2018_ALL_Targets!$B419,'Monthy Targets'!$B:$B,0))</f>
        <v>0</v>
      </c>
      <c r="CI419" s="14">
        <f>+INDEX('Monthy Targets'!AE:AE,MATCH(FY2018_ALL_Targets!$B419,'Monthy Targets'!$B:$B,0))</f>
        <v>0</v>
      </c>
      <c r="CJ419" s="14">
        <f>+INDEX('Monthy Targets'!AF:AF,MATCH(FY2018_ALL_Targets!$B419,'Monthy Targets'!$B:$B,0))</f>
        <v>0</v>
      </c>
      <c r="CK419" s="14">
        <f>+INDEX('Monthy Targets'!AG:AG,MATCH(FY2018_ALL_Targets!$B419,'Monthy Targets'!$B:$B,0))</f>
        <v>0</v>
      </c>
      <c r="CL419" s="14">
        <v>0</v>
      </c>
      <c r="CM419" s="14">
        <v>0</v>
      </c>
      <c r="CN419" s="14">
        <v>0.97</v>
      </c>
      <c r="CO419" s="14">
        <v>0.97</v>
      </c>
      <c r="DB419" s="14">
        <v>0</v>
      </c>
      <c r="DC419" s="14">
        <v>0</v>
      </c>
      <c r="DD419" s="14">
        <v>1.8</v>
      </c>
      <c r="DE419" s="14">
        <v>1.8</v>
      </c>
      <c r="DR419" s="14">
        <v>0.59</v>
      </c>
      <c r="DV419" s="12">
        <f t="shared" si="19"/>
        <v>0</v>
      </c>
      <c r="DW419" s="12">
        <f t="shared" si="20"/>
        <v>0</v>
      </c>
      <c r="DX419" s="12">
        <f t="shared" si="18"/>
        <v>0</v>
      </c>
    </row>
    <row r="420" spans="1:128" x14ac:dyDescent="0.25">
      <c r="A420" s="293">
        <v>102788</v>
      </c>
      <c r="B420" s="293">
        <v>676143</v>
      </c>
      <c r="C420" s="293">
        <v>1026418</v>
      </c>
      <c r="D420" s="14">
        <v>1386047645</v>
      </c>
      <c r="F420" s="27" t="s">
        <v>1293</v>
      </c>
      <c r="G420" s="12" t="s">
        <v>3344</v>
      </c>
      <c r="H420" s="27" t="s">
        <v>1341</v>
      </c>
      <c r="I420" s="12" t="s">
        <v>429</v>
      </c>
      <c r="J420" s="13">
        <v>3.5573122529644299E-2</v>
      </c>
      <c r="K420" s="13">
        <v>0.104265402843602</v>
      </c>
      <c r="L420" s="13">
        <v>0</v>
      </c>
      <c r="M420" s="13">
        <v>0.21513944223107601</v>
      </c>
      <c r="N420" s="13">
        <v>3.3538610000000003E-2</v>
      </c>
      <c r="O420" s="13">
        <v>5.6668459999999997E-2</v>
      </c>
      <c r="P420" s="13">
        <v>5.2596600000000002E-3</v>
      </c>
      <c r="Q420" s="13">
        <v>0.16064707</v>
      </c>
      <c r="R420" s="13">
        <v>3.4968379446640302E-2</v>
      </c>
      <c r="S420" s="13">
        <v>0.102492890995261</v>
      </c>
      <c r="T420" s="13">
        <v>5.2596600000000002E-3</v>
      </c>
      <c r="U420" s="13">
        <v>0.21148207171314701</v>
      </c>
      <c r="V420" s="13">
        <v>3.3794466403162103E-2</v>
      </c>
      <c r="W420" s="13">
        <v>9.9052132701421797E-2</v>
      </c>
      <c r="X420" s="13">
        <v>5.2596600000000002E-3</v>
      </c>
      <c r="Y420" s="13">
        <v>0.20438247011952199</v>
      </c>
      <c r="Z420" s="13">
        <v>3.4363636363636402E-2</v>
      </c>
      <c r="AA420" s="13">
        <v>0.100720379146919</v>
      </c>
      <c r="AB420" s="13">
        <v>5.2596600000000002E-3</v>
      </c>
      <c r="AC420" s="13">
        <v>0.20782470119521901</v>
      </c>
      <c r="AD420" s="13">
        <v>3.3538610000000003E-2</v>
      </c>
      <c r="AE420" s="13">
        <v>9.3838862559241704E-2</v>
      </c>
      <c r="AF420" s="13">
        <v>5.2596600000000002E-3</v>
      </c>
      <c r="AG420" s="13">
        <v>0.19362549800796799</v>
      </c>
      <c r="AH420" s="13">
        <v>3.3758893280632397E-2</v>
      </c>
      <c r="AI420" s="13">
        <v>9.8947867298578199E-2</v>
      </c>
      <c r="AJ420" s="13">
        <v>5.2596600000000002E-3</v>
      </c>
      <c r="AK420" s="13">
        <v>0.20416733067729101</v>
      </c>
      <c r="AL420" s="13">
        <v>3.3538610000000003E-2</v>
      </c>
      <c r="AM420" s="13">
        <v>8.8625592417061597E-2</v>
      </c>
      <c r="AN420" s="13">
        <v>5.2596600000000002E-3</v>
      </c>
      <c r="AO420" s="13">
        <v>0.182868525896414</v>
      </c>
      <c r="AP420" s="13">
        <v>3.3538610000000003E-2</v>
      </c>
      <c r="AQ420" s="13">
        <v>9.6966824644549796E-2</v>
      </c>
      <c r="AR420" s="13">
        <v>5.2596600000000002E-3</v>
      </c>
      <c r="AS420" s="13">
        <v>0.2000796812749</v>
      </c>
      <c r="AT420" s="13">
        <v>3.3538610000000003E-2</v>
      </c>
      <c r="AU420" s="13">
        <v>8.3412322274881504E-2</v>
      </c>
      <c r="AV420" s="13">
        <v>5.2596600000000002E-3</v>
      </c>
      <c r="AW420" s="13">
        <v>0.17211155378486101</v>
      </c>
      <c r="AX420" s="13">
        <v>0</v>
      </c>
      <c r="AY420" s="13">
        <v>6.3829787234042507E-2</v>
      </c>
      <c r="AZ420" s="13">
        <v>0</v>
      </c>
      <c r="BA420" s="13">
        <v>0.1</v>
      </c>
      <c r="BB420" s="13"/>
      <c r="BC420" s="13"/>
      <c r="BD420" s="13"/>
      <c r="BE420" s="13"/>
      <c r="BF420" s="13"/>
      <c r="BG420" s="13"/>
      <c r="BH420" s="13"/>
      <c r="BI420" s="13"/>
      <c r="BJ420" s="13"/>
      <c r="BK420" s="13"/>
      <c r="BL420" s="13"/>
      <c r="BM420" s="13"/>
      <c r="BN420" s="13"/>
      <c r="BO420" s="13"/>
      <c r="BP420" s="13"/>
      <c r="BQ420" s="13"/>
      <c r="BR420" s="13"/>
      <c r="BS420" s="13"/>
      <c r="BT420" s="13"/>
      <c r="BU420" s="13"/>
      <c r="BV420" s="13"/>
      <c r="BW420" s="13"/>
      <c r="BX420" s="13"/>
      <c r="BY420" s="13"/>
      <c r="BZ420" s="14">
        <f>+INDEX('Monthy Targets'!V:V,MATCH(FY2018_ALL_Targets!$B420,'Monthy Targets'!$B:$B,0))</f>
        <v>6.26</v>
      </c>
      <c r="CA420" s="14">
        <f>+INDEX('Monthy Targets'!W:W,MATCH(FY2018_ALL_Targets!$B420,'Monthy Targets'!$B:$B,0))</f>
        <v>6.26</v>
      </c>
      <c r="CB420" s="14">
        <f>+INDEX('Monthy Targets'!X:X,MATCH(FY2018_ALL_Targets!$B420,'Monthy Targets'!$B:$B,0))</f>
        <v>6.26</v>
      </c>
      <c r="CC420" s="14">
        <f>+INDEX('Monthy Targets'!Y:Y,MATCH(FY2018_ALL_Targets!$B420,'Monthy Targets'!$B:$B,0))</f>
        <v>6.26</v>
      </c>
      <c r="CD420" s="14">
        <f>+INDEX('Monthy Targets'!Z:Z,MATCH(FY2018_ALL_Targets!$B420,'Monthy Targets'!$B:$B,0))</f>
        <v>6.26</v>
      </c>
      <c r="CE420" s="14">
        <f>+INDEX('Monthy Targets'!AA:AA,MATCH(FY2018_ALL_Targets!$B420,'Monthy Targets'!$B:$B,0))</f>
        <v>0</v>
      </c>
      <c r="CF420" s="14">
        <f>+INDEX('Monthy Targets'!AB:AB,MATCH(FY2018_ALL_Targets!$B420,'Monthy Targets'!$B:$B,0))</f>
        <v>0</v>
      </c>
      <c r="CG420" s="14">
        <f>+INDEX('Monthy Targets'!AC:AC,MATCH(FY2018_ALL_Targets!$B420,'Monthy Targets'!$B:$B,0))</f>
        <v>0</v>
      </c>
      <c r="CH420" s="14">
        <f>+INDEX('Monthy Targets'!AD:AD,MATCH(FY2018_ALL_Targets!$B420,'Monthy Targets'!$B:$B,0))</f>
        <v>0</v>
      </c>
      <c r="CI420" s="14">
        <f>+INDEX('Monthy Targets'!AE:AE,MATCH(FY2018_ALL_Targets!$B420,'Monthy Targets'!$B:$B,0))</f>
        <v>0</v>
      </c>
      <c r="CJ420" s="14">
        <f>+INDEX('Monthy Targets'!AF:AF,MATCH(FY2018_ALL_Targets!$B420,'Monthy Targets'!$B:$B,0))</f>
        <v>0</v>
      </c>
      <c r="CK420" s="14">
        <f>+INDEX('Monthy Targets'!AG:AG,MATCH(FY2018_ALL_Targets!$B420,'Monthy Targets'!$B:$B,0))</f>
        <v>0</v>
      </c>
      <c r="CL420" s="14">
        <v>0.42</v>
      </c>
      <c r="CM420" s="14">
        <v>0.42</v>
      </c>
      <c r="CN420" s="14">
        <v>0.42</v>
      </c>
      <c r="CO420" s="14">
        <v>0.42</v>
      </c>
      <c r="DB420" s="14">
        <v>0.77</v>
      </c>
      <c r="DC420" s="14">
        <v>0.77</v>
      </c>
      <c r="DD420" s="14">
        <v>0.77</v>
      </c>
      <c r="DE420" s="14">
        <v>0.77</v>
      </c>
      <c r="DR420" s="14">
        <v>1.18</v>
      </c>
      <c r="DV420" s="12">
        <f t="shared" si="19"/>
        <v>0</v>
      </c>
      <c r="DW420" s="12">
        <f t="shared" si="20"/>
        <v>0</v>
      </c>
      <c r="DX420" s="12">
        <f t="shared" si="18"/>
        <v>0</v>
      </c>
    </row>
    <row r="421" spans="1:128" x14ac:dyDescent="0.25">
      <c r="A421" s="293">
        <v>103091</v>
      </c>
      <c r="B421" s="293">
        <v>676144</v>
      </c>
      <c r="C421" s="293">
        <v>1026671</v>
      </c>
      <c r="D421" s="14">
        <v>1154546836</v>
      </c>
      <c r="F421" s="27" t="s">
        <v>1258</v>
      </c>
      <c r="G421" s="12" t="s">
        <v>444</v>
      </c>
      <c r="H421" s="27" t="s">
        <v>1390</v>
      </c>
      <c r="I421" s="12" t="s">
        <v>445</v>
      </c>
      <c r="J421" s="13">
        <v>2.0771513353115698E-2</v>
      </c>
      <c r="K421" s="13">
        <v>9.3495934959349603E-2</v>
      </c>
      <c r="L421" s="13">
        <v>5.9347181008902097E-3</v>
      </c>
      <c r="M421" s="13">
        <v>0.178041543026706</v>
      </c>
      <c r="N421" s="13">
        <v>3.3538610000000003E-2</v>
      </c>
      <c r="O421" s="13">
        <v>5.6668459999999997E-2</v>
      </c>
      <c r="P421" s="13">
        <v>5.2596600000000002E-3</v>
      </c>
      <c r="Q421" s="13">
        <v>0.16064707</v>
      </c>
      <c r="R421" s="13">
        <v>3.3538610000000003E-2</v>
      </c>
      <c r="S421" s="13">
        <v>9.1906504065040598E-2</v>
      </c>
      <c r="T421" s="13">
        <v>5.8338278931750701E-3</v>
      </c>
      <c r="U421" s="13">
        <v>0.17501483679525201</v>
      </c>
      <c r="V421" s="13">
        <v>3.3538610000000003E-2</v>
      </c>
      <c r="W421" s="13">
        <v>8.88211382113821E-2</v>
      </c>
      <c r="X421" s="13">
        <v>5.6379821958456996E-3</v>
      </c>
      <c r="Y421" s="13">
        <v>0.16913946587537099</v>
      </c>
      <c r="Z421" s="13">
        <v>3.3538610000000003E-2</v>
      </c>
      <c r="AA421" s="13">
        <v>9.0317073170731704E-2</v>
      </c>
      <c r="AB421" s="13">
        <v>5.7329376854599401E-3</v>
      </c>
      <c r="AC421" s="13">
        <v>0.171988130563798</v>
      </c>
      <c r="AD421" s="13">
        <v>3.3538610000000003E-2</v>
      </c>
      <c r="AE421" s="13">
        <v>8.4146341463414598E-2</v>
      </c>
      <c r="AF421" s="13">
        <v>5.3412462908011896E-3</v>
      </c>
      <c r="AG421" s="13">
        <v>0.16064707</v>
      </c>
      <c r="AH421" s="13">
        <v>3.3538610000000003E-2</v>
      </c>
      <c r="AI421" s="13">
        <v>8.8727642276422797E-2</v>
      </c>
      <c r="AJ421" s="13">
        <v>5.6320474777448101E-3</v>
      </c>
      <c r="AK421" s="13">
        <v>0.16896142433234401</v>
      </c>
      <c r="AL421" s="13">
        <v>3.3538610000000003E-2</v>
      </c>
      <c r="AM421" s="13">
        <v>7.9471544715447207E-2</v>
      </c>
      <c r="AN421" s="13">
        <v>5.2596600000000002E-3</v>
      </c>
      <c r="AO421" s="13">
        <v>0.16064707</v>
      </c>
      <c r="AP421" s="13">
        <v>3.3538610000000003E-2</v>
      </c>
      <c r="AQ421" s="13">
        <v>8.6951219512195102E-2</v>
      </c>
      <c r="AR421" s="13">
        <v>5.5192878338278899E-3</v>
      </c>
      <c r="AS421" s="13">
        <v>0.16557863501483699</v>
      </c>
      <c r="AT421" s="13">
        <v>3.3538610000000003E-2</v>
      </c>
      <c r="AU421" s="13">
        <v>7.4796747967479704E-2</v>
      </c>
      <c r="AV421" s="13">
        <v>5.2596600000000002E-3</v>
      </c>
      <c r="AW421" s="13">
        <v>0.16064707</v>
      </c>
      <c r="AX421" s="13">
        <v>3.5294117647058802E-2</v>
      </c>
      <c r="AY421" s="13">
        <v>7.9365079365079402E-2</v>
      </c>
      <c r="AZ421" s="13">
        <v>0</v>
      </c>
      <c r="BA421" s="13">
        <v>0.14285714285714299</v>
      </c>
      <c r="BB421" s="13"/>
      <c r="BC421" s="13"/>
      <c r="BD421" s="13"/>
      <c r="BE421" s="13"/>
      <c r="BF421" s="13"/>
      <c r="BG421" s="13"/>
      <c r="BH421" s="13"/>
      <c r="BI421" s="13"/>
      <c r="BJ421" s="13"/>
      <c r="BK421" s="13"/>
      <c r="BL421" s="13"/>
      <c r="BM421" s="13"/>
      <c r="BN421" s="13"/>
      <c r="BO421" s="13"/>
      <c r="BP421" s="13"/>
      <c r="BQ421" s="13"/>
      <c r="BR421" s="13"/>
      <c r="BS421" s="13"/>
      <c r="BT421" s="13"/>
      <c r="BU421" s="13"/>
      <c r="BV421" s="13"/>
      <c r="BW421" s="13"/>
      <c r="BX421" s="13"/>
      <c r="BY421" s="13"/>
      <c r="BZ421" s="14">
        <f>+INDEX('Monthy Targets'!V:V,MATCH(FY2018_ALL_Targets!$B421,'Monthy Targets'!$B:$B,0))</f>
        <v>9.83</v>
      </c>
      <c r="CA421" s="14">
        <f>+INDEX('Monthy Targets'!W:W,MATCH(FY2018_ALL_Targets!$B421,'Monthy Targets'!$B:$B,0))</f>
        <v>9.83</v>
      </c>
      <c r="CB421" s="14">
        <f>+INDEX('Monthy Targets'!X:X,MATCH(FY2018_ALL_Targets!$B421,'Monthy Targets'!$B:$B,0))</f>
        <v>9.83</v>
      </c>
      <c r="CC421" s="14">
        <f>+INDEX('Monthy Targets'!Y:Y,MATCH(FY2018_ALL_Targets!$B421,'Monthy Targets'!$B:$B,0))</f>
        <v>9.83</v>
      </c>
      <c r="CD421" s="14">
        <f>+INDEX('Monthy Targets'!Z:Z,MATCH(FY2018_ALL_Targets!$B421,'Monthy Targets'!$B:$B,0))</f>
        <v>9.83</v>
      </c>
      <c r="CE421" s="14">
        <f>+INDEX('Monthy Targets'!AA:AA,MATCH(FY2018_ALL_Targets!$B421,'Monthy Targets'!$B:$B,0))</f>
        <v>0</v>
      </c>
      <c r="CF421" s="14">
        <f>+INDEX('Monthy Targets'!AB:AB,MATCH(FY2018_ALL_Targets!$B421,'Monthy Targets'!$B:$B,0))</f>
        <v>0</v>
      </c>
      <c r="CG421" s="14">
        <f>+INDEX('Monthy Targets'!AC:AC,MATCH(FY2018_ALL_Targets!$B421,'Monthy Targets'!$B:$B,0))</f>
        <v>0</v>
      </c>
      <c r="CH421" s="14">
        <f>+INDEX('Monthy Targets'!AD:AD,MATCH(FY2018_ALL_Targets!$B421,'Monthy Targets'!$B:$B,0))</f>
        <v>0</v>
      </c>
      <c r="CI421" s="14">
        <f>+INDEX('Monthy Targets'!AE:AE,MATCH(FY2018_ALL_Targets!$B421,'Monthy Targets'!$B:$B,0))</f>
        <v>0</v>
      </c>
      <c r="CJ421" s="14">
        <f>+INDEX('Monthy Targets'!AF:AF,MATCH(FY2018_ALL_Targets!$B421,'Monthy Targets'!$B:$B,0))</f>
        <v>0</v>
      </c>
      <c r="CK421" s="14">
        <f>+INDEX('Monthy Targets'!AG:AG,MATCH(FY2018_ALL_Targets!$B421,'Monthy Targets'!$B:$B,0))</f>
        <v>0</v>
      </c>
      <c r="CL421" s="14">
        <v>0</v>
      </c>
      <c r="CM421" s="14">
        <v>0.65</v>
      </c>
      <c r="CN421" s="14">
        <v>0.65</v>
      </c>
      <c r="CO421" s="14">
        <v>0.65</v>
      </c>
      <c r="DB421" s="14">
        <v>0</v>
      </c>
      <c r="DC421" s="14">
        <v>1.21</v>
      </c>
      <c r="DD421" s="14">
        <v>1.21</v>
      </c>
      <c r="DE421" s="14">
        <v>1.21</v>
      </c>
      <c r="DR421" s="14">
        <v>1.64</v>
      </c>
      <c r="DV421" s="12">
        <f t="shared" si="19"/>
        <v>0</v>
      </c>
      <c r="DW421" s="12">
        <f t="shared" si="20"/>
        <v>0</v>
      </c>
      <c r="DX421" s="12">
        <f t="shared" si="18"/>
        <v>0</v>
      </c>
    </row>
    <row r="422" spans="1:128" x14ac:dyDescent="0.25">
      <c r="A422" s="293">
        <v>103103</v>
      </c>
      <c r="B422" s="293">
        <v>676145</v>
      </c>
      <c r="C422" s="293">
        <v>1026699</v>
      </c>
      <c r="D422" s="14">
        <v>1225426620</v>
      </c>
      <c r="F422" s="27" t="s">
        <v>1293</v>
      </c>
      <c r="G422" s="12" t="s">
        <v>138</v>
      </c>
      <c r="H422" s="27" t="s">
        <v>1316</v>
      </c>
      <c r="I422" s="12" t="s">
        <v>139</v>
      </c>
      <c r="J422" s="13">
        <v>6.4124783362218399E-2</v>
      </c>
      <c r="K422" s="13">
        <v>7.0217917675544805E-2</v>
      </c>
      <c r="L422" s="13">
        <v>0</v>
      </c>
      <c r="M422" s="13">
        <v>0.13190730837789699</v>
      </c>
      <c r="N422" s="13">
        <v>3.3538610000000003E-2</v>
      </c>
      <c r="O422" s="13">
        <v>5.6668459999999997E-2</v>
      </c>
      <c r="P422" s="13">
        <v>5.2596600000000002E-3</v>
      </c>
      <c r="Q422" s="13">
        <v>0.16064707</v>
      </c>
      <c r="R422" s="13">
        <v>6.3034662045060696E-2</v>
      </c>
      <c r="S422" s="13">
        <v>6.90242130750605E-2</v>
      </c>
      <c r="T422" s="13">
        <v>5.2596600000000002E-3</v>
      </c>
      <c r="U422" s="13">
        <v>0.16064707</v>
      </c>
      <c r="V422" s="13">
        <v>6.0918544194107499E-2</v>
      </c>
      <c r="W422" s="13">
        <v>6.6707021791767504E-2</v>
      </c>
      <c r="X422" s="13">
        <v>5.2596600000000002E-3</v>
      </c>
      <c r="Y422" s="13">
        <v>0.16064707</v>
      </c>
      <c r="Z422" s="13">
        <v>6.1944540727902897E-2</v>
      </c>
      <c r="AA422" s="13">
        <v>6.7830508474576306E-2</v>
      </c>
      <c r="AB422" s="13">
        <v>5.2596600000000002E-3</v>
      </c>
      <c r="AC422" s="13">
        <v>0.16064707</v>
      </c>
      <c r="AD422" s="13">
        <v>5.7712305025996502E-2</v>
      </c>
      <c r="AE422" s="13">
        <v>6.31961259079903E-2</v>
      </c>
      <c r="AF422" s="13">
        <v>5.2596600000000002E-3</v>
      </c>
      <c r="AG422" s="13">
        <v>0.16064707</v>
      </c>
      <c r="AH422" s="13">
        <v>6.0854419410745202E-2</v>
      </c>
      <c r="AI422" s="13">
        <v>6.6636803874092002E-2</v>
      </c>
      <c r="AJ422" s="13">
        <v>5.2596600000000002E-3</v>
      </c>
      <c r="AK422" s="13">
        <v>0.16064707</v>
      </c>
      <c r="AL422" s="13">
        <v>5.4506065857885602E-2</v>
      </c>
      <c r="AM422" s="13">
        <v>5.9685230024213103E-2</v>
      </c>
      <c r="AN422" s="13">
        <v>5.2596600000000002E-3</v>
      </c>
      <c r="AO422" s="13">
        <v>0.16064707</v>
      </c>
      <c r="AP422" s="13">
        <v>5.9636048526863099E-2</v>
      </c>
      <c r="AQ422" s="13">
        <v>6.5302663438256706E-2</v>
      </c>
      <c r="AR422" s="13">
        <v>5.2596600000000002E-3</v>
      </c>
      <c r="AS422" s="13">
        <v>0.16064707</v>
      </c>
      <c r="AT422" s="13">
        <v>5.1299826689774702E-2</v>
      </c>
      <c r="AU422" s="13">
        <v>5.6668459999999997E-2</v>
      </c>
      <c r="AV422" s="13">
        <v>5.2596600000000002E-3</v>
      </c>
      <c r="AW422" s="13">
        <v>0.16064707</v>
      </c>
      <c r="AX422" s="13">
        <v>6.9767441860465101E-2</v>
      </c>
      <c r="AY422" s="13">
        <v>0.06</v>
      </c>
      <c r="AZ422" s="13">
        <v>0</v>
      </c>
      <c r="BA422" s="13">
        <v>8.2644628099173598E-2</v>
      </c>
      <c r="BB422" s="13"/>
      <c r="BC422" s="13"/>
      <c r="BD422" s="13"/>
      <c r="BE422" s="13"/>
      <c r="BF422" s="13"/>
      <c r="BG422" s="13"/>
      <c r="BH422" s="13"/>
      <c r="BI422" s="13"/>
      <c r="BJ422" s="13"/>
      <c r="BK422" s="13"/>
      <c r="BL422" s="13"/>
      <c r="BM422" s="13"/>
      <c r="BN422" s="13"/>
      <c r="BO422" s="13"/>
      <c r="BP422" s="13"/>
      <c r="BQ422" s="13"/>
      <c r="BR422" s="13"/>
      <c r="BS422" s="13"/>
      <c r="BT422" s="13"/>
      <c r="BU422" s="13"/>
      <c r="BV422" s="13"/>
      <c r="BW422" s="13"/>
      <c r="BX422" s="13"/>
      <c r="BY422" s="13"/>
      <c r="BZ422" s="14">
        <f>+INDEX('Monthy Targets'!V:V,MATCH(FY2018_ALL_Targets!$B422,'Monthy Targets'!$B:$B,0))</f>
        <v>11.67</v>
      </c>
      <c r="CA422" s="14">
        <f>+INDEX('Monthy Targets'!W:W,MATCH(FY2018_ALL_Targets!$B422,'Monthy Targets'!$B:$B,0))</f>
        <v>11.67</v>
      </c>
      <c r="CB422" s="14">
        <f>+INDEX('Monthy Targets'!X:X,MATCH(FY2018_ALL_Targets!$B422,'Monthy Targets'!$B:$B,0))</f>
        <v>11.67</v>
      </c>
      <c r="CC422" s="14">
        <f>+INDEX('Monthy Targets'!Y:Y,MATCH(FY2018_ALL_Targets!$B422,'Monthy Targets'!$B:$B,0))</f>
        <v>11.67</v>
      </c>
      <c r="CD422" s="14">
        <f>+INDEX('Monthy Targets'!Z:Z,MATCH(FY2018_ALL_Targets!$B422,'Monthy Targets'!$B:$B,0))</f>
        <v>11.67</v>
      </c>
      <c r="CE422" s="14">
        <f>+INDEX('Monthy Targets'!AA:AA,MATCH(FY2018_ALL_Targets!$B422,'Monthy Targets'!$B:$B,0))</f>
        <v>0</v>
      </c>
      <c r="CF422" s="14">
        <f>+INDEX('Monthy Targets'!AB:AB,MATCH(FY2018_ALL_Targets!$B422,'Monthy Targets'!$B:$B,0))</f>
        <v>0</v>
      </c>
      <c r="CG422" s="14">
        <f>+INDEX('Monthy Targets'!AC:AC,MATCH(FY2018_ALL_Targets!$B422,'Monthy Targets'!$B:$B,0))</f>
        <v>0</v>
      </c>
      <c r="CH422" s="14">
        <f>+INDEX('Monthy Targets'!AD:AD,MATCH(FY2018_ALL_Targets!$B422,'Monthy Targets'!$B:$B,0))</f>
        <v>0</v>
      </c>
      <c r="CI422" s="14">
        <f>+INDEX('Monthy Targets'!AE:AE,MATCH(FY2018_ALL_Targets!$B422,'Monthy Targets'!$B:$B,0))</f>
        <v>0</v>
      </c>
      <c r="CJ422" s="14">
        <f>+INDEX('Monthy Targets'!AF:AF,MATCH(FY2018_ALL_Targets!$B422,'Monthy Targets'!$B:$B,0))</f>
        <v>0</v>
      </c>
      <c r="CK422" s="14">
        <f>+INDEX('Monthy Targets'!AG:AG,MATCH(FY2018_ALL_Targets!$B422,'Monthy Targets'!$B:$B,0))</f>
        <v>0</v>
      </c>
      <c r="CL422" s="14">
        <v>0</v>
      </c>
      <c r="CM422" s="14">
        <v>0.78</v>
      </c>
      <c r="CN422" s="14">
        <v>0.78</v>
      </c>
      <c r="CO422" s="14">
        <v>0.78</v>
      </c>
      <c r="DB422" s="14">
        <v>0</v>
      </c>
      <c r="DC422" s="14">
        <v>1.44</v>
      </c>
      <c r="DD422" s="14">
        <v>1.44</v>
      </c>
      <c r="DE422" s="14">
        <v>1.44</v>
      </c>
      <c r="DR422" s="14">
        <v>1.96</v>
      </c>
      <c r="DV422" s="12">
        <f t="shared" si="19"/>
        <v>0</v>
      </c>
      <c r="DW422" s="12">
        <f t="shared" si="20"/>
        <v>0</v>
      </c>
      <c r="DX422" s="12">
        <f t="shared" si="18"/>
        <v>0</v>
      </c>
    </row>
    <row r="423" spans="1:128" x14ac:dyDescent="0.25">
      <c r="A423" s="293">
        <v>102783</v>
      </c>
      <c r="B423" s="293">
        <v>676146</v>
      </c>
      <c r="C423" s="293">
        <v>1026687</v>
      </c>
      <c r="D423" s="14">
        <v>1407879315</v>
      </c>
      <c r="F423" s="27" t="s">
        <v>1298</v>
      </c>
      <c r="G423" s="12" t="s">
        <v>426</v>
      </c>
      <c r="H423" s="27" t="s">
        <v>1329</v>
      </c>
      <c r="I423" s="12" t="s">
        <v>427</v>
      </c>
      <c r="J423" s="13">
        <v>2.4896265560166001E-2</v>
      </c>
      <c r="K423" s="13">
        <v>9.4786729857819895E-3</v>
      </c>
      <c r="L423" s="13">
        <v>0</v>
      </c>
      <c r="M423" s="13">
        <v>0.21666666666666701</v>
      </c>
      <c r="N423" s="13">
        <v>3.3538610000000003E-2</v>
      </c>
      <c r="O423" s="13">
        <v>5.6668459999999997E-2</v>
      </c>
      <c r="P423" s="13">
        <v>5.2596600000000002E-3</v>
      </c>
      <c r="Q423" s="13">
        <v>0.16064707</v>
      </c>
      <c r="R423" s="13">
        <v>3.3538610000000003E-2</v>
      </c>
      <c r="S423" s="13">
        <v>5.6668459999999997E-2</v>
      </c>
      <c r="T423" s="13">
        <v>5.2596600000000002E-3</v>
      </c>
      <c r="U423" s="13">
        <v>0.212983333333333</v>
      </c>
      <c r="V423" s="13">
        <v>3.3538610000000003E-2</v>
      </c>
      <c r="W423" s="13">
        <v>5.6668459999999997E-2</v>
      </c>
      <c r="X423" s="13">
        <v>5.2596600000000002E-3</v>
      </c>
      <c r="Y423" s="13">
        <v>0.20583333333333301</v>
      </c>
      <c r="Z423" s="13">
        <v>3.3538610000000003E-2</v>
      </c>
      <c r="AA423" s="13">
        <v>5.6668459999999997E-2</v>
      </c>
      <c r="AB423" s="13">
        <v>5.2596600000000002E-3</v>
      </c>
      <c r="AC423" s="13">
        <v>0.20930000000000001</v>
      </c>
      <c r="AD423" s="13">
        <v>3.3538610000000003E-2</v>
      </c>
      <c r="AE423" s="13">
        <v>5.6668459999999997E-2</v>
      </c>
      <c r="AF423" s="13">
        <v>5.2596600000000002E-3</v>
      </c>
      <c r="AG423" s="13">
        <v>0.19500000000000001</v>
      </c>
      <c r="AH423" s="13">
        <v>3.3538610000000003E-2</v>
      </c>
      <c r="AI423" s="13">
        <v>5.6668459999999997E-2</v>
      </c>
      <c r="AJ423" s="13">
        <v>5.2596600000000002E-3</v>
      </c>
      <c r="AK423" s="13">
        <v>0.205616666666667</v>
      </c>
      <c r="AL423" s="13">
        <v>3.3538610000000003E-2</v>
      </c>
      <c r="AM423" s="13">
        <v>5.6668459999999997E-2</v>
      </c>
      <c r="AN423" s="13">
        <v>5.2596600000000002E-3</v>
      </c>
      <c r="AO423" s="13">
        <v>0.18416666666666701</v>
      </c>
      <c r="AP423" s="13">
        <v>3.3538610000000003E-2</v>
      </c>
      <c r="AQ423" s="13">
        <v>5.6668459999999997E-2</v>
      </c>
      <c r="AR423" s="13">
        <v>5.2596600000000002E-3</v>
      </c>
      <c r="AS423" s="13">
        <v>0.20150000000000001</v>
      </c>
      <c r="AT423" s="13">
        <v>3.3538610000000003E-2</v>
      </c>
      <c r="AU423" s="13">
        <v>5.6668459999999997E-2</v>
      </c>
      <c r="AV423" s="13">
        <v>5.2596600000000002E-3</v>
      </c>
      <c r="AW423" s="13">
        <v>0.17333333333333301</v>
      </c>
      <c r="AX423" s="13">
        <v>1.63934426229508E-2</v>
      </c>
      <c r="AY423" s="13">
        <v>1.7857142857142901E-2</v>
      </c>
      <c r="AZ423" s="13">
        <v>0</v>
      </c>
      <c r="BA423" s="13">
        <v>0.15</v>
      </c>
      <c r="BB423" s="13"/>
      <c r="BC423" s="13"/>
      <c r="BD423" s="13"/>
      <c r="BE423" s="13"/>
      <c r="BF423" s="13"/>
      <c r="BG423" s="13"/>
      <c r="BH423" s="13"/>
      <c r="BI423" s="13"/>
      <c r="BJ423" s="13"/>
      <c r="BK423" s="13"/>
      <c r="BL423" s="13"/>
      <c r="BM423" s="13"/>
      <c r="BN423" s="13"/>
      <c r="BO423" s="13"/>
      <c r="BP423" s="13"/>
      <c r="BQ423" s="13"/>
      <c r="BR423" s="13"/>
      <c r="BS423" s="13"/>
      <c r="BT423" s="13"/>
      <c r="BU423" s="13"/>
      <c r="BV423" s="13"/>
      <c r="BW423" s="13"/>
      <c r="BX423" s="13"/>
      <c r="BY423" s="13"/>
      <c r="BZ423" s="14">
        <f>+INDEX('Monthy Targets'!V:V,MATCH(FY2018_ALL_Targets!$B423,'Monthy Targets'!$B:$B,0))</f>
        <v>4.99</v>
      </c>
      <c r="CA423" s="14">
        <f>+INDEX('Monthy Targets'!W:W,MATCH(FY2018_ALL_Targets!$B423,'Monthy Targets'!$B:$B,0))</f>
        <v>4.99</v>
      </c>
      <c r="CB423" s="14">
        <f>+INDEX('Monthy Targets'!X:X,MATCH(FY2018_ALL_Targets!$B423,'Monthy Targets'!$B:$B,0))</f>
        <v>4.99</v>
      </c>
      <c r="CC423" s="14">
        <f>+INDEX('Monthy Targets'!Y:Y,MATCH(FY2018_ALL_Targets!$B423,'Monthy Targets'!$B:$B,0))</f>
        <v>4.99</v>
      </c>
      <c r="CD423" s="14">
        <f>+INDEX('Monthy Targets'!Z:Z,MATCH(FY2018_ALL_Targets!$B423,'Monthy Targets'!$B:$B,0))</f>
        <v>4.99</v>
      </c>
      <c r="CE423" s="14">
        <f>+INDEX('Monthy Targets'!AA:AA,MATCH(FY2018_ALL_Targets!$B423,'Monthy Targets'!$B:$B,0))</f>
        <v>0</v>
      </c>
      <c r="CF423" s="14">
        <f>+INDEX('Monthy Targets'!AB:AB,MATCH(FY2018_ALL_Targets!$B423,'Monthy Targets'!$B:$B,0))</f>
        <v>0</v>
      </c>
      <c r="CG423" s="14">
        <f>+INDEX('Monthy Targets'!AC:AC,MATCH(FY2018_ALL_Targets!$B423,'Monthy Targets'!$B:$B,0))</f>
        <v>0</v>
      </c>
      <c r="CH423" s="14">
        <f>+INDEX('Monthy Targets'!AD:AD,MATCH(FY2018_ALL_Targets!$B423,'Monthy Targets'!$B:$B,0))</f>
        <v>0</v>
      </c>
      <c r="CI423" s="14">
        <f>+INDEX('Monthy Targets'!AE:AE,MATCH(FY2018_ALL_Targets!$B423,'Monthy Targets'!$B:$B,0))</f>
        <v>0</v>
      </c>
      <c r="CJ423" s="14">
        <f>+INDEX('Monthy Targets'!AF:AF,MATCH(FY2018_ALL_Targets!$B423,'Monthy Targets'!$B:$B,0))</f>
        <v>0</v>
      </c>
      <c r="CK423" s="14">
        <f>+INDEX('Monthy Targets'!AG:AG,MATCH(FY2018_ALL_Targets!$B423,'Monthy Targets'!$B:$B,0))</f>
        <v>0</v>
      </c>
      <c r="CL423" s="14">
        <v>0.33</v>
      </c>
      <c r="CM423" s="14">
        <v>0.33</v>
      </c>
      <c r="CN423" s="14">
        <v>0.33</v>
      </c>
      <c r="CO423" s="14">
        <v>0.33</v>
      </c>
      <c r="DB423" s="14">
        <v>0.62</v>
      </c>
      <c r="DC423" s="14">
        <v>0.62</v>
      </c>
      <c r="DD423" s="14">
        <v>0.62</v>
      </c>
      <c r="DE423" s="14">
        <v>0.62</v>
      </c>
      <c r="DR423" s="14">
        <v>0.94</v>
      </c>
      <c r="DV423" s="12">
        <f t="shared" si="19"/>
        <v>0</v>
      </c>
      <c r="DW423" s="12">
        <f t="shared" si="20"/>
        <v>0</v>
      </c>
      <c r="DX423" s="12">
        <f t="shared" si="18"/>
        <v>0</v>
      </c>
    </row>
    <row r="424" spans="1:128" x14ac:dyDescent="0.25">
      <c r="A424" s="293">
        <v>4328</v>
      </c>
      <c r="B424" s="293">
        <v>676148</v>
      </c>
      <c r="C424" s="293">
        <v>1026267</v>
      </c>
      <c r="D424" s="14">
        <v>1760503106</v>
      </c>
      <c r="F424" s="27" t="s">
        <v>1293</v>
      </c>
      <c r="G424" s="12" t="s">
        <v>196</v>
      </c>
      <c r="H424" s="27" t="s">
        <v>1401</v>
      </c>
      <c r="I424" s="12" t="s">
        <v>197</v>
      </c>
      <c r="J424" s="13">
        <v>6.0301507537688398E-2</v>
      </c>
      <c r="K424" s="13">
        <v>0.102189781021898</v>
      </c>
      <c r="L424" s="13">
        <v>5.0251256281407001E-3</v>
      </c>
      <c r="M424" s="13">
        <v>0.29255319148936199</v>
      </c>
      <c r="N424" s="13">
        <v>3.3538610000000003E-2</v>
      </c>
      <c r="O424" s="13">
        <v>5.6668459999999997E-2</v>
      </c>
      <c r="P424" s="13">
        <v>5.2596600000000002E-3</v>
      </c>
      <c r="Q424" s="13">
        <v>0.16064707</v>
      </c>
      <c r="R424" s="13">
        <v>5.9276381909547697E-2</v>
      </c>
      <c r="S424" s="13">
        <v>0.100452554744526</v>
      </c>
      <c r="T424" s="13">
        <v>5.2596600000000002E-3</v>
      </c>
      <c r="U424" s="13">
        <v>0.28757978723404298</v>
      </c>
      <c r="V424" s="13">
        <v>5.7286432160804E-2</v>
      </c>
      <c r="W424" s="13">
        <v>9.7080291970802896E-2</v>
      </c>
      <c r="X424" s="13">
        <v>5.2596600000000002E-3</v>
      </c>
      <c r="Y424" s="13">
        <v>0.277925531914894</v>
      </c>
      <c r="Z424" s="13">
        <v>5.8251256281407003E-2</v>
      </c>
      <c r="AA424" s="13">
        <v>9.8715328467153293E-2</v>
      </c>
      <c r="AB424" s="13">
        <v>5.2596600000000002E-3</v>
      </c>
      <c r="AC424" s="13">
        <v>0.28260638297872298</v>
      </c>
      <c r="AD424" s="13">
        <v>5.4271356783919603E-2</v>
      </c>
      <c r="AE424" s="13">
        <v>9.1970802919707995E-2</v>
      </c>
      <c r="AF424" s="13">
        <v>5.2596600000000002E-3</v>
      </c>
      <c r="AG424" s="13">
        <v>0.26329787234042601</v>
      </c>
      <c r="AH424" s="13">
        <v>5.7226130653266302E-2</v>
      </c>
      <c r="AI424" s="13">
        <v>9.6978102189781007E-2</v>
      </c>
      <c r="AJ424" s="13">
        <v>5.2596600000000002E-3</v>
      </c>
      <c r="AK424" s="13">
        <v>0.27763297872340398</v>
      </c>
      <c r="AL424" s="13">
        <v>5.1256281407035198E-2</v>
      </c>
      <c r="AM424" s="13">
        <v>8.6861313868613094E-2</v>
      </c>
      <c r="AN424" s="13">
        <v>5.2596600000000002E-3</v>
      </c>
      <c r="AO424" s="13">
        <v>0.24867021276595699</v>
      </c>
      <c r="AP424" s="13">
        <v>5.6080402010050302E-2</v>
      </c>
      <c r="AQ424" s="13">
        <v>9.5036496350364999E-2</v>
      </c>
      <c r="AR424" s="13">
        <v>5.2596600000000002E-3</v>
      </c>
      <c r="AS424" s="13">
        <v>0.27207446808510599</v>
      </c>
      <c r="AT424" s="13">
        <v>4.82412060301508E-2</v>
      </c>
      <c r="AU424" s="13">
        <v>8.1751824817518207E-2</v>
      </c>
      <c r="AV424" s="13">
        <v>5.2596600000000002E-3</v>
      </c>
      <c r="AW424" s="13">
        <v>0.23404255319148901</v>
      </c>
      <c r="AX424" s="13">
        <v>3.8461538461538498E-2</v>
      </c>
      <c r="AY424" s="13">
        <v>5.7692307692307702E-2</v>
      </c>
      <c r="AZ424" s="13">
        <v>1.9230769230769201E-2</v>
      </c>
      <c r="BA424" s="13">
        <v>4.08163265306122E-2</v>
      </c>
      <c r="BB424" s="13"/>
      <c r="BC424" s="13"/>
      <c r="BD424" s="13"/>
      <c r="BE424" s="13"/>
      <c r="BF424" s="13"/>
      <c r="BG424" s="13"/>
      <c r="BH424" s="13"/>
      <c r="BI424" s="13"/>
      <c r="BJ424" s="13"/>
      <c r="BK424" s="13"/>
      <c r="BL424" s="13"/>
      <c r="BM424" s="13"/>
      <c r="BN424" s="13"/>
      <c r="BO424" s="13"/>
      <c r="BP424" s="13"/>
      <c r="BQ424" s="13"/>
      <c r="BR424" s="13"/>
      <c r="BS424" s="13"/>
      <c r="BT424" s="13"/>
      <c r="BU424" s="13"/>
      <c r="BV424" s="13"/>
      <c r="BW424" s="13"/>
      <c r="BX424" s="13"/>
      <c r="BY424" s="13"/>
      <c r="BZ424" s="14">
        <f>+INDEX('Monthy Targets'!V:V,MATCH(FY2018_ALL_Targets!$B424,'Monthy Targets'!$B:$B,0))</f>
        <v>4.03</v>
      </c>
      <c r="CA424" s="14">
        <f>+INDEX('Monthy Targets'!W:W,MATCH(FY2018_ALL_Targets!$B424,'Monthy Targets'!$B:$B,0))</f>
        <v>4.03</v>
      </c>
      <c r="CB424" s="14">
        <f>+INDEX('Monthy Targets'!X:X,MATCH(FY2018_ALL_Targets!$B424,'Monthy Targets'!$B:$B,0))</f>
        <v>4.03</v>
      </c>
      <c r="CC424" s="14">
        <f>+INDEX('Monthy Targets'!Y:Y,MATCH(FY2018_ALL_Targets!$B424,'Monthy Targets'!$B:$B,0))</f>
        <v>4.03</v>
      </c>
      <c r="CD424" s="14">
        <f>+INDEX('Monthy Targets'!Z:Z,MATCH(FY2018_ALL_Targets!$B424,'Monthy Targets'!$B:$B,0))</f>
        <v>4.03</v>
      </c>
      <c r="CE424" s="14">
        <f>+INDEX('Monthy Targets'!AA:AA,MATCH(FY2018_ALL_Targets!$B424,'Monthy Targets'!$B:$B,0))</f>
        <v>0</v>
      </c>
      <c r="CF424" s="14">
        <f>+INDEX('Monthy Targets'!AB:AB,MATCH(FY2018_ALL_Targets!$B424,'Monthy Targets'!$B:$B,0))</f>
        <v>0</v>
      </c>
      <c r="CG424" s="14">
        <f>+INDEX('Monthy Targets'!AC:AC,MATCH(FY2018_ALL_Targets!$B424,'Monthy Targets'!$B:$B,0))</f>
        <v>0</v>
      </c>
      <c r="CH424" s="14">
        <f>+INDEX('Monthy Targets'!AD:AD,MATCH(FY2018_ALL_Targets!$B424,'Monthy Targets'!$B:$B,0))</f>
        <v>0</v>
      </c>
      <c r="CI424" s="14">
        <f>+INDEX('Monthy Targets'!AE:AE,MATCH(FY2018_ALL_Targets!$B424,'Monthy Targets'!$B:$B,0))</f>
        <v>0</v>
      </c>
      <c r="CJ424" s="14">
        <f>+INDEX('Monthy Targets'!AF:AF,MATCH(FY2018_ALL_Targets!$B424,'Monthy Targets'!$B:$B,0))</f>
        <v>0</v>
      </c>
      <c r="CK424" s="14">
        <f>+INDEX('Monthy Targets'!AG:AG,MATCH(FY2018_ALL_Targets!$B424,'Monthy Targets'!$B:$B,0))</f>
        <v>0</v>
      </c>
      <c r="CL424" s="14">
        <v>0.27</v>
      </c>
      <c r="CM424" s="14">
        <v>0.27</v>
      </c>
      <c r="CN424" s="14">
        <v>0</v>
      </c>
      <c r="CO424" s="14">
        <v>0.27</v>
      </c>
      <c r="DB424" s="14">
        <v>0.5</v>
      </c>
      <c r="DC424" s="14">
        <v>0.5</v>
      </c>
      <c r="DD424" s="14">
        <v>0</v>
      </c>
      <c r="DE424" s="14">
        <v>0.5</v>
      </c>
      <c r="DR424" s="14">
        <v>0.68</v>
      </c>
      <c r="DV424" s="12">
        <f t="shared" si="19"/>
        <v>0</v>
      </c>
      <c r="DW424" s="12">
        <f t="shared" si="20"/>
        <v>0</v>
      </c>
      <c r="DX424" s="12">
        <f t="shared" si="18"/>
        <v>0</v>
      </c>
    </row>
    <row r="425" spans="1:128" x14ac:dyDescent="0.25">
      <c r="A425" s="293">
        <v>103086</v>
      </c>
      <c r="B425" s="293">
        <v>676155</v>
      </c>
      <c r="C425" s="293">
        <v>1015147</v>
      </c>
      <c r="D425" s="14">
        <v>1912125683</v>
      </c>
      <c r="F425" s="27" t="s">
        <v>1279</v>
      </c>
      <c r="G425" s="12" t="s">
        <v>442</v>
      </c>
      <c r="H425" s="27" t="s">
        <v>1371</v>
      </c>
      <c r="I425" s="12" t="s">
        <v>443</v>
      </c>
      <c r="J425" s="13">
        <v>2.8436018957346001E-2</v>
      </c>
      <c r="K425" s="13">
        <v>0.121527777777778</v>
      </c>
      <c r="L425" s="13">
        <v>0</v>
      </c>
      <c r="M425" s="13">
        <v>0.19786096256684499</v>
      </c>
      <c r="N425" s="13">
        <v>3.3538610000000003E-2</v>
      </c>
      <c r="O425" s="13">
        <v>5.6668459999999997E-2</v>
      </c>
      <c r="P425" s="13">
        <v>5.2596600000000002E-3</v>
      </c>
      <c r="Q425" s="13">
        <v>0.16064707</v>
      </c>
      <c r="R425" s="13">
        <v>3.3538610000000003E-2</v>
      </c>
      <c r="S425" s="13">
        <v>0.11946180555555599</v>
      </c>
      <c r="T425" s="13">
        <v>5.2596600000000002E-3</v>
      </c>
      <c r="U425" s="13">
        <v>0.194497326203209</v>
      </c>
      <c r="V425" s="13">
        <v>3.3538610000000003E-2</v>
      </c>
      <c r="W425" s="13">
        <v>0.11545138888888901</v>
      </c>
      <c r="X425" s="13">
        <v>5.2596600000000002E-3</v>
      </c>
      <c r="Y425" s="13">
        <v>0.187967914438503</v>
      </c>
      <c r="Z425" s="13">
        <v>3.3538610000000003E-2</v>
      </c>
      <c r="AA425" s="13">
        <v>0.11739583333333301</v>
      </c>
      <c r="AB425" s="13">
        <v>5.2596600000000002E-3</v>
      </c>
      <c r="AC425" s="13">
        <v>0.19113368983957199</v>
      </c>
      <c r="AD425" s="13">
        <v>3.3538610000000003E-2</v>
      </c>
      <c r="AE425" s="13">
        <v>0.109375</v>
      </c>
      <c r="AF425" s="13">
        <v>5.2596600000000002E-3</v>
      </c>
      <c r="AG425" s="13">
        <v>0.17807486631016001</v>
      </c>
      <c r="AH425" s="13">
        <v>3.3538610000000003E-2</v>
      </c>
      <c r="AI425" s="13">
        <v>0.115329861111111</v>
      </c>
      <c r="AJ425" s="13">
        <v>5.2596600000000002E-3</v>
      </c>
      <c r="AK425" s="13">
        <v>0.18777005347593601</v>
      </c>
      <c r="AL425" s="13">
        <v>3.3538610000000003E-2</v>
      </c>
      <c r="AM425" s="13">
        <v>0.10329861111111099</v>
      </c>
      <c r="AN425" s="13">
        <v>5.2596600000000002E-3</v>
      </c>
      <c r="AO425" s="13">
        <v>0.16818181818181799</v>
      </c>
      <c r="AP425" s="13">
        <v>3.3538610000000003E-2</v>
      </c>
      <c r="AQ425" s="13">
        <v>0.113020833333333</v>
      </c>
      <c r="AR425" s="13">
        <v>5.2596600000000002E-3</v>
      </c>
      <c r="AS425" s="13">
        <v>0.18401069518716601</v>
      </c>
      <c r="AT425" s="13">
        <v>3.3538610000000003E-2</v>
      </c>
      <c r="AU425" s="13">
        <v>9.7222222222222196E-2</v>
      </c>
      <c r="AV425" s="13">
        <v>5.2596600000000002E-3</v>
      </c>
      <c r="AW425" s="13">
        <v>0.16064707</v>
      </c>
      <c r="AX425" s="13">
        <v>3.7037037037037E-2</v>
      </c>
      <c r="AY425" s="13">
        <v>9.7222222222222196E-2</v>
      </c>
      <c r="AZ425" s="13">
        <v>0</v>
      </c>
      <c r="BA425" s="13">
        <v>0.1</v>
      </c>
      <c r="BB425" s="13"/>
      <c r="BC425" s="13"/>
      <c r="BD425" s="13"/>
      <c r="BE425" s="13"/>
      <c r="BF425" s="13"/>
      <c r="BG425" s="13"/>
      <c r="BH425" s="13"/>
      <c r="BI425" s="13"/>
      <c r="BJ425" s="13"/>
      <c r="BK425" s="13"/>
      <c r="BL425" s="13"/>
      <c r="BM425" s="13"/>
      <c r="BN425" s="13"/>
      <c r="BO425" s="13"/>
      <c r="BP425" s="13"/>
      <c r="BQ425" s="13"/>
      <c r="BR425" s="13"/>
      <c r="BS425" s="13"/>
      <c r="BT425" s="13"/>
      <c r="BU425" s="13"/>
      <c r="BV425" s="13"/>
      <c r="BW425" s="13"/>
      <c r="BX425" s="13"/>
      <c r="BY425" s="13"/>
      <c r="BZ425" s="14">
        <f>+INDEX('Monthy Targets'!V:V,MATCH(FY2018_ALL_Targets!$B425,'Monthy Targets'!$B:$B,0))</f>
        <v>7.73</v>
      </c>
      <c r="CA425" s="14">
        <f>+INDEX('Monthy Targets'!W:W,MATCH(FY2018_ALL_Targets!$B425,'Monthy Targets'!$B:$B,0))</f>
        <v>7.73</v>
      </c>
      <c r="CB425" s="14">
        <f>+INDEX('Monthy Targets'!X:X,MATCH(FY2018_ALL_Targets!$B425,'Monthy Targets'!$B:$B,0))</f>
        <v>7.73</v>
      </c>
      <c r="CC425" s="14">
        <f>+INDEX('Monthy Targets'!Y:Y,MATCH(FY2018_ALL_Targets!$B425,'Monthy Targets'!$B:$B,0))</f>
        <v>7.73</v>
      </c>
      <c r="CD425" s="14">
        <f>+INDEX('Monthy Targets'!Z:Z,MATCH(FY2018_ALL_Targets!$B425,'Monthy Targets'!$B:$B,0))</f>
        <v>7.73</v>
      </c>
      <c r="CE425" s="14">
        <f>+INDEX('Monthy Targets'!AA:AA,MATCH(FY2018_ALL_Targets!$B425,'Monthy Targets'!$B:$B,0))</f>
        <v>0</v>
      </c>
      <c r="CF425" s="14">
        <f>+INDEX('Monthy Targets'!AB:AB,MATCH(FY2018_ALL_Targets!$B425,'Monthy Targets'!$B:$B,0))</f>
        <v>0</v>
      </c>
      <c r="CG425" s="14">
        <f>+INDEX('Monthy Targets'!AC:AC,MATCH(FY2018_ALL_Targets!$B425,'Monthy Targets'!$B:$B,0))</f>
        <v>0</v>
      </c>
      <c r="CH425" s="14">
        <f>+INDEX('Monthy Targets'!AD:AD,MATCH(FY2018_ALL_Targets!$B425,'Monthy Targets'!$B:$B,0))</f>
        <v>0</v>
      </c>
      <c r="CI425" s="14">
        <f>+INDEX('Monthy Targets'!AE:AE,MATCH(FY2018_ALL_Targets!$B425,'Monthy Targets'!$B:$B,0))</f>
        <v>0</v>
      </c>
      <c r="CJ425" s="14">
        <f>+INDEX('Monthy Targets'!AF:AF,MATCH(FY2018_ALL_Targets!$B425,'Monthy Targets'!$B:$B,0))</f>
        <v>0</v>
      </c>
      <c r="CK425" s="14">
        <f>+INDEX('Monthy Targets'!AG:AG,MATCH(FY2018_ALL_Targets!$B425,'Monthy Targets'!$B:$B,0))</f>
        <v>0</v>
      </c>
      <c r="CL425" s="14">
        <v>0</v>
      </c>
      <c r="CM425" s="14">
        <v>0.51</v>
      </c>
      <c r="CN425" s="14">
        <v>0.51</v>
      </c>
      <c r="CO425" s="14">
        <v>0.51</v>
      </c>
      <c r="DB425" s="14">
        <v>0</v>
      </c>
      <c r="DC425" s="14">
        <v>0.95</v>
      </c>
      <c r="DD425" s="14">
        <v>0.95</v>
      </c>
      <c r="DE425" s="14">
        <v>0.95</v>
      </c>
      <c r="DR425" s="14">
        <v>1.29</v>
      </c>
      <c r="DV425" s="12">
        <f t="shared" si="19"/>
        <v>0</v>
      </c>
      <c r="DW425" s="12">
        <f t="shared" si="20"/>
        <v>0</v>
      </c>
      <c r="DX425" s="12">
        <f t="shared" si="18"/>
        <v>0</v>
      </c>
    </row>
    <row r="426" spans="1:128" x14ac:dyDescent="0.25">
      <c r="A426" s="293">
        <v>103093</v>
      </c>
      <c r="B426" s="293">
        <v>676156</v>
      </c>
      <c r="C426" s="293">
        <v>1015050</v>
      </c>
      <c r="D426" s="14">
        <v>1083836357</v>
      </c>
      <c r="F426" s="27" t="s">
        <v>1298</v>
      </c>
      <c r="G426" s="12" t="s">
        <v>446</v>
      </c>
      <c r="H426" s="27" t="s">
        <v>1317</v>
      </c>
      <c r="I426" s="12" t="s">
        <v>447</v>
      </c>
      <c r="J426" s="13">
        <v>1.85185185185185E-2</v>
      </c>
      <c r="K426" s="13">
        <v>1.62162162162162E-2</v>
      </c>
      <c r="L426" s="13">
        <v>0</v>
      </c>
      <c r="M426" s="13">
        <v>9.2592592592592601E-2</v>
      </c>
      <c r="N426" s="13">
        <v>3.3538610000000003E-2</v>
      </c>
      <c r="O426" s="13">
        <v>5.6668459999999997E-2</v>
      </c>
      <c r="P426" s="13">
        <v>5.2596600000000002E-3</v>
      </c>
      <c r="Q426" s="13">
        <v>0.16064707</v>
      </c>
      <c r="R426" s="13">
        <v>3.3538610000000003E-2</v>
      </c>
      <c r="S426" s="13">
        <v>5.6668459999999997E-2</v>
      </c>
      <c r="T426" s="13">
        <v>5.2596600000000002E-3</v>
      </c>
      <c r="U426" s="13">
        <v>0.16064707</v>
      </c>
      <c r="V426" s="13">
        <v>3.3538610000000003E-2</v>
      </c>
      <c r="W426" s="13">
        <v>5.6668459999999997E-2</v>
      </c>
      <c r="X426" s="13">
        <v>5.2596600000000002E-3</v>
      </c>
      <c r="Y426" s="13">
        <v>0.16064707</v>
      </c>
      <c r="Z426" s="13">
        <v>3.3538610000000003E-2</v>
      </c>
      <c r="AA426" s="13">
        <v>5.6668459999999997E-2</v>
      </c>
      <c r="AB426" s="13">
        <v>5.2596600000000002E-3</v>
      </c>
      <c r="AC426" s="13">
        <v>0.16064707</v>
      </c>
      <c r="AD426" s="13">
        <v>3.3538610000000003E-2</v>
      </c>
      <c r="AE426" s="13">
        <v>5.6668459999999997E-2</v>
      </c>
      <c r="AF426" s="13">
        <v>5.2596600000000002E-3</v>
      </c>
      <c r="AG426" s="13">
        <v>0.16064707</v>
      </c>
      <c r="AH426" s="13">
        <v>3.3538610000000003E-2</v>
      </c>
      <c r="AI426" s="13">
        <v>5.6668459999999997E-2</v>
      </c>
      <c r="AJ426" s="13">
        <v>5.2596600000000002E-3</v>
      </c>
      <c r="AK426" s="13">
        <v>0.16064707</v>
      </c>
      <c r="AL426" s="13">
        <v>3.3538610000000003E-2</v>
      </c>
      <c r="AM426" s="13">
        <v>5.6668459999999997E-2</v>
      </c>
      <c r="AN426" s="13">
        <v>5.2596600000000002E-3</v>
      </c>
      <c r="AO426" s="13">
        <v>0.16064707</v>
      </c>
      <c r="AP426" s="13">
        <v>3.3538610000000003E-2</v>
      </c>
      <c r="AQ426" s="13">
        <v>5.6668459999999997E-2</v>
      </c>
      <c r="AR426" s="13">
        <v>5.2596600000000002E-3</v>
      </c>
      <c r="AS426" s="13">
        <v>0.16064707</v>
      </c>
      <c r="AT426" s="13">
        <v>3.3538610000000003E-2</v>
      </c>
      <c r="AU426" s="13">
        <v>5.6668459999999997E-2</v>
      </c>
      <c r="AV426" s="13">
        <v>5.2596600000000002E-3</v>
      </c>
      <c r="AW426" s="13">
        <v>0.16064707</v>
      </c>
      <c r="AX426" s="13">
        <v>0</v>
      </c>
      <c r="AY426" s="13">
        <v>2.5000000000000001E-2</v>
      </c>
      <c r="AZ426" s="13">
        <v>0</v>
      </c>
      <c r="BA426" s="13">
        <v>0.12068965517241401</v>
      </c>
      <c r="BB426" s="13"/>
      <c r="BC426" s="13"/>
      <c r="BD426" s="13"/>
      <c r="BE426" s="13"/>
      <c r="BF426" s="13"/>
      <c r="BG426" s="13"/>
      <c r="BH426" s="13"/>
      <c r="BI426" s="13"/>
      <c r="BJ426" s="13"/>
      <c r="BK426" s="13"/>
      <c r="BL426" s="13"/>
      <c r="BM426" s="13"/>
      <c r="BN426" s="13"/>
      <c r="BO426" s="13"/>
      <c r="BP426" s="13"/>
      <c r="BQ426" s="13"/>
      <c r="BR426" s="13"/>
      <c r="BS426" s="13"/>
      <c r="BT426" s="13"/>
      <c r="BU426" s="13"/>
      <c r="BV426" s="13"/>
      <c r="BW426" s="13"/>
      <c r="BX426" s="13"/>
      <c r="BY426" s="13"/>
      <c r="BZ426" s="14">
        <f>+INDEX('Monthy Targets'!V:V,MATCH(FY2018_ALL_Targets!$B426,'Monthy Targets'!$B:$B,0))</f>
        <v>2.14</v>
      </c>
      <c r="CA426" s="14">
        <f>+INDEX('Monthy Targets'!W:W,MATCH(FY2018_ALL_Targets!$B426,'Monthy Targets'!$B:$B,0))</f>
        <v>2.14</v>
      </c>
      <c r="CB426" s="14">
        <f>+INDEX('Monthy Targets'!X:X,MATCH(FY2018_ALL_Targets!$B426,'Monthy Targets'!$B:$B,0))</f>
        <v>2.14</v>
      </c>
      <c r="CC426" s="14">
        <f>+INDEX('Monthy Targets'!Y:Y,MATCH(FY2018_ALL_Targets!$B426,'Monthy Targets'!$B:$B,0))</f>
        <v>2.14</v>
      </c>
      <c r="CD426" s="14">
        <f>+INDEX('Monthy Targets'!Z:Z,MATCH(FY2018_ALL_Targets!$B426,'Monthy Targets'!$B:$B,0))</f>
        <v>2.14</v>
      </c>
      <c r="CE426" s="14">
        <f>+INDEX('Monthy Targets'!AA:AA,MATCH(FY2018_ALL_Targets!$B426,'Monthy Targets'!$B:$B,0))</f>
        <v>0</v>
      </c>
      <c r="CF426" s="14">
        <f>+INDEX('Monthy Targets'!AB:AB,MATCH(FY2018_ALL_Targets!$B426,'Monthy Targets'!$B:$B,0))</f>
        <v>0</v>
      </c>
      <c r="CG426" s="14">
        <f>+INDEX('Monthy Targets'!AC:AC,MATCH(FY2018_ALL_Targets!$B426,'Monthy Targets'!$B:$B,0))</f>
        <v>0</v>
      </c>
      <c r="CH426" s="14">
        <f>+INDEX('Monthy Targets'!AD:AD,MATCH(FY2018_ALL_Targets!$B426,'Monthy Targets'!$B:$B,0))</f>
        <v>0</v>
      </c>
      <c r="CI426" s="14">
        <f>+INDEX('Monthy Targets'!AE:AE,MATCH(FY2018_ALL_Targets!$B426,'Monthy Targets'!$B:$B,0))</f>
        <v>0</v>
      </c>
      <c r="CJ426" s="14">
        <f>+INDEX('Monthy Targets'!AF:AF,MATCH(FY2018_ALL_Targets!$B426,'Monthy Targets'!$B:$B,0))</f>
        <v>0</v>
      </c>
      <c r="CK426" s="14">
        <f>+INDEX('Monthy Targets'!AG:AG,MATCH(FY2018_ALL_Targets!$B426,'Monthy Targets'!$B:$B,0))</f>
        <v>0</v>
      </c>
      <c r="CL426" s="14">
        <v>0.14000000000000001</v>
      </c>
      <c r="CM426" s="14">
        <v>0.14000000000000001</v>
      </c>
      <c r="CN426" s="14">
        <v>0.14000000000000001</v>
      </c>
      <c r="CO426" s="14">
        <v>0.14000000000000001</v>
      </c>
      <c r="DB426" s="14">
        <v>0.27</v>
      </c>
      <c r="DC426" s="14">
        <v>0.27</v>
      </c>
      <c r="DD426" s="14">
        <v>0.27</v>
      </c>
      <c r="DE426" s="14">
        <v>0.27</v>
      </c>
      <c r="DR426" s="14">
        <v>0.4</v>
      </c>
      <c r="DV426" s="12">
        <f t="shared" si="19"/>
        <v>0</v>
      </c>
      <c r="DW426" s="12">
        <f t="shared" si="20"/>
        <v>0</v>
      </c>
      <c r="DX426" s="12">
        <f t="shared" si="18"/>
        <v>0</v>
      </c>
    </row>
    <row r="427" spans="1:128" x14ac:dyDescent="0.25">
      <c r="A427" s="293">
        <v>103095</v>
      </c>
      <c r="B427" s="293">
        <v>676158</v>
      </c>
      <c r="C427" s="293">
        <v>1027631</v>
      </c>
      <c r="D427" s="14">
        <v>1801257779</v>
      </c>
      <c r="F427" s="27" t="s">
        <v>1267</v>
      </c>
      <c r="G427" s="12" t="s">
        <v>448</v>
      </c>
      <c r="H427" s="27" t="s">
        <v>1349</v>
      </c>
      <c r="I427" s="12" t="s">
        <v>449</v>
      </c>
      <c r="J427" s="13">
        <v>1.2158054711246201E-2</v>
      </c>
      <c r="K427" s="13">
        <v>4.8000000000000001E-2</v>
      </c>
      <c r="L427" s="13">
        <v>0</v>
      </c>
      <c r="M427" s="13">
        <v>0.16109422492401201</v>
      </c>
      <c r="N427" s="13">
        <v>3.3538610000000003E-2</v>
      </c>
      <c r="O427" s="13">
        <v>5.6668459999999997E-2</v>
      </c>
      <c r="P427" s="13">
        <v>5.2596600000000002E-3</v>
      </c>
      <c r="Q427" s="13">
        <v>0.16064707</v>
      </c>
      <c r="R427" s="13">
        <v>3.3538610000000003E-2</v>
      </c>
      <c r="S427" s="13">
        <v>5.6668459999999997E-2</v>
      </c>
      <c r="T427" s="13">
        <v>5.2596600000000002E-3</v>
      </c>
      <c r="U427" s="13">
        <v>0.16064707</v>
      </c>
      <c r="V427" s="13">
        <v>3.3538610000000003E-2</v>
      </c>
      <c r="W427" s="13">
        <v>5.6668459999999997E-2</v>
      </c>
      <c r="X427" s="13">
        <v>5.2596600000000002E-3</v>
      </c>
      <c r="Y427" s="13">
        <v>0.16064707</v>
      </c>
      <c r="Z427" s="13">
        <v>3.3538610000000003E-2</v>
      </c>
      <c r="AA427" s="13">
        <v>5.6668459999999997E-2</v>
      </c>
      <c r="AB427" s="13">
        <v>5.2596600000000002E-3</v>
      </c>
      <c r="AC427" s="13">
        <v>0.16064707</v>
      </c>
      <c r="AD427" s="13">
        <v>3.3538610000000003E-2</v>
      </c>
      <c r="AE427" s="13">
        <v>5.6668459999999997E-2</v>
      </c>
      <c r="AF427" s="13">
        <v>5.2596600000000002E-3</v>
      </c>
      <c r="AG427" s="13">
        <v>0.16064707</v>
      </c>
      <c r="AH427" s="13">
        <v>3.3538610000000003E-2</v>
      </c>
      <c r="AI427" s="13">
        <v>5.6668459999999997E-2</v>
      </c>
      <c r="AJ427" s="13">
        <v>5.2596600000000002E-3</v>
      </c>
      <c r="AK427" s="13">
        <v>0.16064707</v>
      </c>
      <c r="AL427" s="13">
        <v>3.3538610000000003E-2</v>
      </c>
      <c r="AM427" s="13">
        <v>5.6668459999999997E-2</v>
      </c>
      <c r="AN427" s="13">
        <v>5.2596600000000002E-3</v>
      </c>
      <c r="AO427" s="13">
        <v>0.16064707</v>
      </c>
      <c r="AP427" s="13">
        <v>3.3538610000000003E-2</v>
      </c>
      <c r="AQ427" s="13">
        <v>5.6668459999999997E-2</v>
      </c>
      <c r="AR427" s="13">
        <v>5.2596600000000002E-3</v>
      </c>
      <c r="AS427" s="13">
        <v>0.16064707</v>
      </c>
      <c r="AT427" s="13">
        <v>3.3538610000000003E-2</v>
      </c>
      <c r="AU427" s="13">
        <v>5.6668459999999997E-2</v>
      </c>
      <c r="AV427" s="13">
        <v>5.2596600000000002E-3</v>
      </c>
      <c r="AW427" s="13">
        <v>0.16064707</v>
      </c>
      <c r="AX427" s="13">
        <v>6.4102564102564097E-2</v>
      </c>
      <c r="AY427" s="13">
        <v>3.03030303030303E-2</v>
      </c>
      <c r="AZ427" s="13">
        <v>0</v>
      </c>
      <c r="BA427" s="13">
        <v>0.12</v>
      </c>
      <c r="BB427" s="13"/>
      <c r="BC427" s="13"/>
      <c r="BD427" s="13"/>
      <c r="BE427" s="13"/>
      <c r="BF427" s="13"/>
      <c r="BG427" s="13"/>
      <c r="BH427" s="13"/>
      <c r="BI427" s="13"/>
      <c r="BJ427" s="13"/>
      <c r="BK427" s="13"/>
      <c r="BL427" s="13"/>
      <c r="BM427" s="13"/>
      <c r="BN427" s="13"/>
      <c r="BO427" s="13"/>
      <c r="BP427" s="13"/>
      <c r="BQ427" s="13"/>
      <c r="BR427" s="13"/>
      <c r="BS427" s="13"/>
      <c r="BT427" s="13"/>
      <c r="BU427" s="13"/>
      <c r="BV427" s="13"/>
      <c r="BW427" s="13"/>
      <c r="BX427" s="13"/>
      <c r="BY427" s="13"/>
      <c r="BZ427" s="14">
        <f>+INDEX('Monthy Targets'!V:V,MATCH(FY2018_ALL_Targets!$B427,'Monthy Targets'!$B:$B,0))</f>
        <v>8.32</v>
      </c>
      <c r="CA427" s="14">
        <f>+INDEX('Monthy Targets'!W:W,MATCH(FY2018_ALL_Targets!$B427,'Monthy Targets'!$B:$B,0))</f>
        <v>8.32</v>
      </c>
      <c r="CB427" s="14">
        <f>+INDEX('Monthy Targets'!X:X,MATCH(FY2018_ALL_Targets!$B427,'Monthy Targets'!$B:$B,0))</f>
        <v>8.32</v>
      </c>
      <c r="CC427" s="14">
        <f>+INDEX('Monthy Targets'!Y:Y,MATCH(FY2018_ALL_Targets!$B427,'Monthy Targets'!$B:$B,0))</f>
        <v>8.32</v>
      </c>
      <c r="CD427" s="14">
        <f>+INDEX('Monthy Targets'!Z:Z,MATCH(FY2018_ALL_Targets!$B427,'Monthy Targets'!$B:$B,0))</f>
        <v>8.32</v>
      </c>
      <c r="CE427" s="14">
        <f>+INDEX('Monthy Targets'!AA:AA,MATCH(FY2018_ALL_Targets!$B427,'Monthy Targets'!$B:$B,0))</f>
        <v>0</v>
      </c>
      <c r="CF427" s="14">
        <f>+INDEX('Monthy Targets'!AB:AB,MATCH(FY2018_ALL_Targets!$B427,'Monthy Targets'!$B:$B,0))</f>
        <v>0</v>
      </c>
      <c r="CG427" s="14">
        <f>+INDEX('Monthy Targets'!AC:AC,MATCH(FY2018_ALL_Targets!$B427,'Monthy Targets'!$B:$B,0))</f>
        <v>0</v>
      </c>
      <c r="CH427" s="14">
        <f>+INDEX('Monthy Targets'!AD:AD,MATCH(FY2018_ALL_Targets!$B427,'Monthy Targets'!$B:$B,0))</f>
        <v>0</v>
      </c>
      <c r="CI427" s="14">
        <f>+INDEX('Monthy Targets'!AE:AE,MATCH(FY2018_ALL_Targets!$B427,'Monthy Targets'!$B:$B,0))</f>
        <v>0</v>
      </c>
      <c r="CJ427" s="14">
        <f>+INDEX('Monthy Targets'!AF:AF,MATCH(FY2018_ALL_Targets!$B427,'Monthy Targets'!$B:$B,0))</f>
        <v>0</v>
      </c>
      <c r="CK427" s="14">
        <f>+INDEX('Monthy Targets'!AG:AG,MATCH(FY2018_ALL_Targets!$B427,'Monthy Targets'!$B:$B,0))</f>
        <v>0</v>
      </c>
      <c r="CL427" s="14">
        <v>0</v>
      </c>
      <c r="CM427" s="14">
        <v>0.55000000000000004</v>
      </c>
      <c r="CN427" s="14">
        <v>0.55000000000000004</v>
      </c>
      <c r="CO427" s="14">
        <v>0.55000000000000004</v>
      </c>
      <c r="DB427" s="14">
        <v>0</v>
      </c>
      <c r="DC427" s="14">
        <v>1.03</v>
      </c>
      <c r="DD427" s="14">
        <v>1.03</v>
      </c>
      <c r="DE427" s="14">
        <v>1.03</v>
      </c>
      <c r="DR427" s="14">
        <v>1.39</v>
      </c>
      <c r="DV427" s="12">
        <f t="shared" si="19"/>
        <v>0</v>
      </c>
      <c r="DW427" s="12">
        <f t="shared" si="20"/>
        <v>0</v>
      </c>
      <c r="DX427" s="12">
        <f t="shared" si="18"/>
        <v>0</v>
      </c>
    </row>
    <row r="428" spans="1:128" x14ac:dyDescent="0.25">
      <c r="A428" s="293">
        <v>103112</v>
      </c>
      <c r="B428" s="293">
        <v>676161</v>
      </c>
      <c r="C428" s="293">
        <v>1015125</v>
      </c>
      <c r="D428" s="14">
        <v>1891991584</v>
      </c>
      <c r="F428" s="27" t="s">
        <v>1293</v>
      </c>
      <c r="G428" s="12" t="s">
        <v>140</v>
      </c>
      <c r="H428" s="27" t="s">
        <v>1355</v>
      </c>
      <c r="I428" s="12" t="s">
        <v>141</v>
      </c>
      <c r="J428" s="13">
        <v>5.4216867469879498E-2</v>
      </c>
      <c r="K428" s="13">
        <v>3.0888030888030899E-2</v>
      </c>
      <c r="L428" s="13">
        <v>0</v>
      </c>
      <c r="M428" s="13">
        <v>0.194444444444444</v>
      </c>
      <c r="N428" s="13">
        <v>3.3538610000000003E-2</v>
      </c>
      <c r="O428" s="13">
        <v>5.6668459999999997E-2</v>
      </c>
      <c r="P428" s="13">
        <v>5.2596600000000002E-3</v>
      </c>
      <c r="Q428" s="13">
        <v>0.16064707</v>
      </c>
      <c r="R428" s="13">
        <v>5.3295180722891598E-2</v>
      </c>
      <c r="S428" s="13">
        <v>5.6668459999999997E-2</v>
      </c>
      <c r="T428" s="13">
        <v>5.2596600000000002E-3</v>
      </c>
      <c r="U428" s="13">
        <v>0.191138888888889</v>
      </c>
      <c r="V428" s="13">
        <v>5.1506024096385501E-2</v>
      </c>
      <c r="W428" s="13">
        <v>5.6668459999999997E-2</v>
      </c>
      <c r="X428" s="13">
        <v>5.2596600000000002E-3</v>
      </c>
      <c r="Y428" s="13">
        <v>0.18472222222222201</v>
      </c>
      <c r="Z428" s="13">
        <v>5.2373493975903601E-2</v>
      </c>
      <c r="AA428" s="13">
        <v>5.6668459999999997E-2</v>
      </c>
      <c r="AB428" s="13">
        <v>5.2596600000000002E-3</v>
      </c>
      <c r="AC428" s="13">
        <v>0.18783333333333299</v>
      </c>
      <c r="AD428" s="13">
        <v>4.8795180722891601E-2</v>
      </c>
      <c r="AE428" s="13">
        <v>5.6668459999999997E-2</v>
      </c>
      <c r="AF428" s="13">
        <v>5.2596600000000002E-3</v>
      </c>
      <c r="AG428" s="13">
        <v>0.17499999999999999</v>
      </c>
      <c r="AH428" s="13">
        <v>5.1451807228915701E-2</v>
      </c>
      <c r="AI428" s="13">
        <v>5.6668459999999997E-2</v>
      </c>
      <c r="AJ428" s="13">
        <v>5.2596600000000002E-3</v>
      </c>
      <c r="AK428" s="13">
        <v>0.18452777777777801</v>
      </c>
      <c r="AL428" s="13">
        <v>4.6084337349397597E-2</v>
      </c>
      <c r="AM428" s="13">
        <v>5.6668459999999997E-2</v>
      </c>
      <c r="AN428" s="13">
        <v>5.2596600000000002E-3</v>
      </c>
      <c r="AO428" s="13">
        <v>0.165277777777778</v>
      </c>
      <c r="AP428" s="13">
        <v>5.0421686746988E-2</v>
      </c>
      <c r="AQ428" s="13">
        <v>5.6668459999999997E-2</v>
      </c>
      <c r="AR428" s="13">
        <v>5.2596600000000002E-3</v>
      </c>
      <c r="AS428" s="13">
        <v>0.18083333333333301</v>
      </c>
      <c r="AT428" s="13">
        <v>4.33734939759036E-2</v>
      </c>
      <c r="AU428" s="13">
        <v>5.6668459999999997E-2</v>
      </c>
      <c r="AV428" s="13">
        <v>5.2596600000000002E-3</v>
      </c>
      <c r="AW428" s="13">
        <v>0.16064707</v>
      </c>
      <c r="AX428" s="13">
        <v>1.3333333333333299E-2</v>
      </c>
      <c r="AY428" s="13">
        <v>0</v>
      </c>
      <c r="AZ428" s="13">
        <v>0</v>
      </c>
      <c r="BA428" s="13">
        <v>0.123287671232877</v>
      </c>
      <c r="BB428" s="13"/>
      <c r="BC428" s="13"/>
      <c r="BD428" s="13"/>
      <c r="BE428" s="13"/>
      <c r="BF428" s="13"/>
      <c r="BG428" s="13"/>
      <c r="BH428" s="13"/>
      <c r="BI428" s="13"/>
      <c r="BJ428" s="13"/>
      <c r="BK428" s="13"/>
      <c r="BL428" s="13"/>
      <c r="BM428" s="13"/>
      <c r="BN428" s="13"/>
      <c r="BO428" s="13"/>
      <c r="BP428" s="13"/>
      <c r="BQ428" s="13"/>
      <c r="BR428" s="13"/>
      <c r="BS428" s="13"/>
      <c r="BT428" s="13"/>
      <c r="BU428" s="13"/>
      <c r="BV428" s="13"/>
      <c r="BW428" s="13"/>
      <c r="BX428" s="13"/>
      <c r="BY428" s="13"/>
      <c r="BZ428" s="14">
        <f>+INDEX('Monthy Targets'!V:V,MATCH(FY2018_ALL_Targets!$B428,'Monthy Targets'!$B:$B,0))</f>
        <v>6.4</v>
      </c>
      <c r="CA428" s="14">
        <f>+INDEX('Monthy Targets'!W:W,MATCH(FY2018_ALL_Targets!$B428,'Monthy Targets'!$B:$B,0))</f>
        <v>6.4</v>
      </c>
      <c r="CB428" s="14">
        <f>+INDEX('Monthy Targets'!X:X,MATCH(FY2018_ALL_Targets!$B428,'Monthy Targets'!$B:$B,0))</f>
        <v>6.4</v>
      </c>
      <c r="CC428" s="14">
        <f>+INDEX('Monthy Targets'!Y:Y,MATCH(FY2018_ALL_Targets!$B428,'Monthy Targets'!$B:$B,0))</f>
        <v>6.4</v>
      </c>
      <c r="CD428" s="14">
        <f>+INDEX('Monthy Targets'!Z:Z,MATCH(FY2018_ALL_Targets!$B428,'Monthy Targets'!$B:$B,0))</f>
        <v>6.4</v>
      </c>
      <c r="CE428" s="14">
        <f>+INDEX('Monthy Targets'!AA:AA,MATCH(FY2018_ALL_Targets!$B428,'Monthy Targets'!$B:$B,0))</f>
        <v>0</v>
      </c>
      <c r="CF428" s="14">
        <f>+INDEX('Monthy Targets'!AB:AB,MATCH(FY2018_ALL_Targets!$B428,'Monthy Targets'!$B:$B,0))</f>
        <v>0</v>
      </c>
      <c r="CG428" s="14">
        <f>+INDEX('Monthy Targets'!AC:AC,MATCH(FY2018_ALL_Targets!$B428,'Monthy Targets'!$B:$B,0))</f>
        <v>0</v>
      </c>
      <c r="CH428" s="14">
        <f>+INDEX('Monthy Targets'!AD:AD,MATCH(FY2018_ALL_Targets!$B428,'Monthy Targets'!$B:$B,0))</f>
        <v>0</v>
      </c>
      <c r="CI428" s="14">
        <f>+INDEX('Monthy Targets'!AE:AE,MATCH(FY2018_ALL_Targets!$B428,'Monthy Targets'!$B:$B,0))</f>
        <v>0</v>
      </c>
      <c r="CJ428" s="14">
        <f>+INDEX('Monthy Targets'!AF:AF,MATCH(FY2018_ALL_Targets!$B428,'Monthy Targets'!$B:$B,0))</f>
        <v>0</v>
      </c>
      <c r="CK428" s="14">
        <f>+INDEX('Monthy Targets'!AG:AG,MATCH(FY2018_ALL_Targets!$B428,'Monthy Targets'!$B:$B,0))</f>
        <v>0</v>
      </c>
      <c r="CL428" s="14">
        <v>0.43</v>
      </c>
      <c r="CM428" s="14">
        <v>0.43</v>
      </c>
      <c r="CN428" s="14">
        <v>0.43</v>
      </c>
      <c r="CO428" s="14">
        <v>0.43</v>
      </c>
      <c r="DB428" s="14">
        <v>0.79</v>
      </c>
      <c r="DC428" s="14">
        <v>0.79</v>
      </c>
      <c r="DD428" s="14">
        <v>0.79</v>
      </c>
      <c r="DE428" s="14">
        <v>0.79</v>
      </c>
      <c r="DR428" s="14">
        <v>1.2</v>
      </c>
      <c r="DV428" s="12">
        <f t="shared" si="19"/>
        <v>0</v>
      </c>
      <c r="DW428" s="12">
        <f t="shared" si="20"/>
        <v>0</v>
      </c>
      <c r="DX428" s="12">
        <f t="shared" si="18"/>
        <v>0</v>
      </c>
    </row>
    <row r="429" spans="1:128" x14ac:dyDescent="0.25">
      <c r="A429" s="293">
        <v>4487</v>
      </c>
      <c r="B429" s="293">
        <v>676169</v>
      </c>
      <c r="C429" s="293">
        <v>1027110</v>
      </c>
      <c r="D429" s="14">
        <v>1881079101</v>
      </c>
      <c r="F429" s="27" t="s">
        <v>1286</v>
      </c>
      <c r="G429" s="12" t="s">
        <v>224</v>
      </c>
      <c r="H429" s="27" t="s">
        <v>1480</v>
      </c>
      <c r="I429" s="12" t="s">
        <v>225</v>
      </c>
      <c r="J429" s="13">
        <v>7.6335877862595394E-2</v>
      </c>
      <c r="K429" s="13">
        <v>6.9767441860465101E-2</v>
      </c>
      <c r="L429" s="13">
        <v>0</v>
      </c>
      <c r="M429" s="13">
        <v>0.40845070422535201</v>
      </c>
      <c r="N429" s="13">
        <v>3.3538610000000003E-2</v>
      </c>
      <c r="O429" s="13">
        <v>5.6668459999999997E-2</v>
      </c>
      <c r="P429" s="13">
        <v>5.2596600000000002E-3</v>
      </c>
      <c r="Q429" s="13">
        <v>0.16064707</v>
      </c>
      <c r="R429" s="13">
        <v>7.5038167938931297E-2</v>
      </c>
      <c r="S429" s="13">
        <v>6.8581395348837199E-2</v>
      </c>
      <c r="T429" s="13">
        <v>5.2596600000000002E-3</v>
      </c>
      <c r="U429" s="13">
        <v>0.40150704225352102</v>
      </c>
      <c r="V429" s="13">
        <v>7.2519083969465603E-2</v>
      </c>
      <c r="W429" s="13">
        <v>6.6279069767441898E-2</v>
      </c>
      <c r="X429" s="13">
        <v>5.2596600000000002E-3</v>
      </c>
      <c r="Y429" s="13">
        <v>0.38802816901408399</v>
      </c>
      <c r="Z429" s="13">
        <v>7.3740458015267199E-2</v>
      </c>
      <c r="AA429" s="13">
        <v>6.7395348837209296E-2</v>
      </c>
      <c r="AB429" s="13">
        <v>5.2596600000000002E-3</v>
      </c>
      <c r="AC429" s="13">
        <v>0.39456338028169002</v>
      </c>
      <c r="AD429" s="13">
        <v>6.8702290076335895E-2</v>
      </c>
      <c r="AE429" s="13">
        <v>6.2790697674418597E-2</v>
      </c>
      <c r="AF429" s="13">
        <v>5.2596600000000002E-3</v>
      </c>
      <c r="AG429" s="13">
        <v>0.36760563380281702</v>
      </c>
      <c r="AH429" s="13">
        <v>7.2442748091603004E-2</v>
      </c>
      <c r="AI429" s="13">
        <v>6.6209302325581407E-2</v>
      </c>
      <c r="AJ429" s="13">
        <v>5.2596600000000002E-3</v>
      </c>
      <c r="AK429" s="13">
        <v>0.38761971830985897</v>
      </c>
      <c r="AL429" s="13">
        <v>6.4885496183206104E-2</v>
      </c>
      <c r="AM429" s="13">
        <v>5.9302325581395303E-2</v>
      </c>
      <c r="AN429" s="13">
        <v>5.2596600000000002E-3</v>
      </c>
      <c r="AO429" s="13">
        <v>0.347183098591549</v>
      </c>
      <c r="AP429" s="13">
        <v>7.0992366412213806E-2</v>
      </c>
      <c r="AQ429" s="13">
        <v>6.4883720930232605E-2</v>
      </c>
      <c r="AR429" s="13">
        <v>5.2596600000000002E-3</v>
      </c>
      <c r="AS429" s="13">
        <v>0.379859154929578</v>
      </c>
      <c r="AT429" s="13">
        <v>6.1068702290076299E-2</v>
      </c>
      <c r="AU429" s="13">
        <v>5.6668459999999997E-2</v>
      </c>
      <c r="AV429" s="13">
        <v>5.2596600000000002E-3</v>
      </c>
      <c r="AW429" s="13">
        <v>0.32676056338028198</v>
      </c>
      <c r="AX429" s="13">
        <v>3.3333333333333298E-2</v>
      </c>
      <c r="AY429" s="13">
        <v>9.5238095238095205E-2</v>
      </c>
      <c r="AZ429" s="13">
        <v>0</v>
      </c>
      <c r="BA429" s="13" t="s">
        <v>3345</v>
      </c>
      <c r="BB429" s="13"/>
      <c r="BC429" s="13"/>
      <c r="BD429" s="13"/>
      <c r="BE429" s="13"/>
      <c r="BF429" s="13"/>
      <c r="BG429" s="13"/>
      <c r="BH429" s="13"/>
      <c r="BI429" s="13"/>
      <c r="BJ429" s="13"/>
      <c r="BK429" s="13"/>
      <c r="BL429" s="13"/>
      <c r="BM429" s="13"/>
      <c r="BN429" s="13"/>
      <c r="BO429" s="13"/>
      <c r="BP429" s="13"/>
      <c r="BQ429" s="13"/>
      <c r="BR429" s="13"/>
      <c r="BS429" s="13"/>
      <c r="BT429" s="13"/>
      <c r="BU429" s="13"/>
      <c r="BV429" s="13"/>
      <c r="BW429" s="13"/>
      <c r="BX429" s="13"/>
      <c r="BY429" s="13"/>
      <c r="BZ429" s="14">
        <f>+INDEX('Monthy Targets'!V:V,MATCH(FY2018_ALL_Targets!$B429,'Monthy Targets'!$B:$B,0))</f>
        <v>0</v>
      </c>
      <c r="CA429" s="14">
        <f>+INDEX('Monthy Targets'!W:W,MATCH(FY2018_ALL_Targets!$B429,'Monthy Targets'!$B:$B,0))</f>
        <v>0</v>
      </c>
      <c r="CB429" s="14">
        <f>+INDEX('Monthy Targets'!X:X,MATCH(FY2018_ALL_Targets!$B429,'Monthy Targets'!$B:$B,0))</f>
        <v>0</v>
      </c>
      <c r="CC429" s="14">
        <f>+INDEX('Monthy Targets'!Y:Y,MATCH(FY2018_ALL_Targets!$B429,'Monthy Targets'!$B:$B,0))</f>
        <v>0</v>
      </c>
      <c r="CD429" s="14">
        <f>+INDEX('Monthy Targets'!Z:Z,MATCH(FY2018_ALL_Targets!$B429,'Monthy Targets'!$B:$B,0))</f>
        <v>0</v>
      </c>
      <c r="CE429" s="14">
        <f>+INDEX('Monthy Targets'!AA:AA,MATCH(FY2018_ALL_Targets!$B429,'Monthy Targets'!$B:$B,0))</f>
        <v>0</v>
      </c>
      <c r="CF429" s="14">
        <f>+INDEX('Monthy Targets'!AB:AB,MATCH(FY2018_ALL_Targets!$B429,'Monthy Targets'!$B:$B,0))</f>
        <v>0</v>
      </c>
      <c r="CG429" s="14">
        <f>+INDEX('Monthy Targets'!AC:AC,MATCH(FY2018_ALL_Targets!$B429,'Monthy Targets'!$B:$B,0))</f>
        <v>0</v>
      </c>
      <c r="CH429" s="14">
        <f>+INDEX('Monthy Targets'!AD:AD,MATCH(FY2018_ALL_Targets!$B429,'Monthy Targets'!$B:$B,0))</f>
        <v>0</v>
      </c>
      <c r="CI429" s="14">
        <f>+INDEX('Monthy Targets'!AE:AE,MATCH(FY2018_ALL_Targets!$B429,'Monthy Targets'!$B:$B,0))</f>
        <v>0</v>
      </c>
      <c r="CJ429" s="14">
        <f>+INDEX('Monthy Targets'!AF:AF,MATCH(FY2018_ALL_Targets!$B429,'Monthy Targets'!$B:$B,0))</f>
        <v>0</v>
      </c>
      <c r="CK429" s="14">
        <f>+INDEX('Monthy Targets'!AG:AG,MATCH(FY2018_ALL_Targets!$B429,'Monthy Targets'!$B:$B,0))</f>
        <v>0</v>
      </c>
      <c r="CL429" s="14">
        <v>0.78</v>
      </c>
      <c r="CM429" s="14">
        <v>0</v>
      </c>
      <c r="CN429" s="14">
        <v>0.78</v>
      </c>
      <c r="CO429" s="14">
        <v>0.78</v>
      </c>
      <c r="DB429" s="14">
        <v>1.44</v>
      </c>
      <c r="DC429" s="14">
        <v>0</v>
      </c>
      <c r="DD429" s="14">
        <v>1.44</v>
      </c>
      <c r="DE429" s="14">
        <v>1.44</v>
      </c>
      <c r="DR429" s="14">
        <v>0.71</v>
      </c>
      <c r="DV429" s="12">
        <f t="shared" si="19"/>
        <v>0</v>
      </c>
      <c r="DW429" s="12">
        <f t="shared" si="20"/>
        <v>0</v>
      </c>
      <c r="DX429" s="12">
        <f t="shared" si="18"/>
        <v>0</v>
      </c>
    </row>
    <row r="430" spans="1:128" x14ac:dyDescent="0.25">
      <c r="A430" s="293">
        <v>4449</v>
      </c>
      <c r="B430" s="293">
        <v>676173</v>
      </c>
      <c r="C430" s="293">
        <v>1018522</v>
      </c>
      <c r="D430" s="14">
        <v>1417275900</v>
      </c>
      <c r="F430" s="27" t="s">
        <v>1286</v>
      </c>
      <c r="G430" s="12" t="s">
        <v>220</v>
      </c>
      <c r="H430" s="27" t="s">
        <v>1452</v>
      </c>
      <c r="I430" s="12" t="s">
        <v>221</v>
      </c>
      <c r="J430" s="13">
        <v>5.7291666666666699E-2</v>
      </c>
      <c r="K430" s="13">
        <v>7.09219858156028E-3</v>
      </c>
      <c r="L430" s="13">
        <v>0</v>
      </c>
      <c r="M430" s="13">
        <v>0.33974358974358998</v>
      </c>
      <c r="N430" s="13">
        <v>3.3538610000000003E-2</v>
      </c>
      <c r="O430" s="13">
        <v>5.6668459999999997E-2</v>
      </c>
      <c r="P430" s="13">
        <v>5.2596600000000002E-3</v>
      </c>
      <c r="Q430" s="13">
        <v>0.16064707</v>
      </c>
      <c r="R430" s="13">
        <v>5.63177083333333E-2</v>
      </c>
      <c r="S430" s="13">
        <v>5.6668459999999997E-2</v>
      </c>
      <c r="T430" s="13">
        <v>5.2596600000000002E-3</v>
      </c>
      <c r="U430" s="13">
        <v>0.33396794871794899</v>
      </c>
      <c r="V430" s="13">
        <v>5.44270833333333E-2</v>
      </c>
      <c r="W430" s="13">
        <v>5.6668459999999997E-2</v>
      </c>
      <c r="X430" s="13">
        <v>5.2596600000000002E-3</v>
      </c>
      <c r="Y430" s="13">
        <v>0.32275641025641</v>
      </c>
      <c r="Z430" s="13">
        <v>5.5343749999999997E-2</v>
      </c>
      <c r="AA430" s="13">
        <v>5.6668459999999997E-2</v>
      </c>
      <c r="AB430" s="13">
        <v>5.2596600000000002E-3</v>
      </c>
      <c r="AC430" s="13">
        <v>0.32819230769230801</v>
      </c>
      <c r="AD430" s="13">
        <v>5.1562499999999997E-2</v>
      </c>
      <c r="AE430" s="13">
        <v>5.6668459999999997E-2</v>
      </c>
      <c r="AF430" s="13">
        <v>5.2596600000000002E-3</v>
      </c>
      <c r="AG430" s="13">
        <v>0.30576923076923102</v>
      </c>
      <c r="AH430" s="13">
        <v>5.4369791666666702E-2</v>
      </c>
      <c r="AI430" s="13">
        <v>5.6668459999999997E-2</v>
      </c>
      <c r="AJ430" s="13">
        <v>5.2596600000000002E-3</v>
      </c>
      <c r="AK430" s="13">
        <v>0.32241666666666702</v>
      </c>
      <c r="AL430" s="13">
        <v>4.8697916666666702E-2</v>
      </c>
      <c r="AM430" s="13">
        <v>5.6668459999999997E-2</v>
      </c>
      <c r="AN430" s="13">
        <v>5.2596600000000002E-3</v>
      </c>
      <c r="AO430" s="13">
        <v>0.28878205128205098</v>
      </c>
      <c r="AP430" s="13">
        <v>5.3281250000000002E-2</v>
      </c>
      <c r="AQ430" s="13">
        <v>5.6668459999999997E-2</v>
      </c>
      <c r="AR430" s="13">
        <v>5.2596600000000002E-3</v>
      </c>
      <c r="AS430" s="13">
        <v>0.31596153846153902</v>
      </c>
      <c r="AT430" s="13">
        <v>4.5833333333333302E-2</v>
      </c>
      <c r="AU430" s="13">
        <v>5.6668459999999997E-2</v>
      </c>
      <c r="AV430" s="13">
        <v>5.2596600000000002E-3</v>
      </c>
      <c r="AW430" s="13">
        <v>0.27179487179487199</v>
      </c>
      <c r="AX430" s="13">
        <v>6.1224489795918401E-2</v>
      </c>
      <c r="AY430" s="13">
        <v>4.2553191489361701E-2</v>
      </c>
      <c r="AZ430" s="13">
        <v>0</v>
      </c>
      <c r="BA430" s="13">
        <v>0.3</v>
      </c>
      <c r="BB430" s="13"/>
      <c r="BC430" s="13"/>
      <c r="BD430" s="13"/>
      <c r="BE430" s="13"/>
      <c r="BF430" s="13"/>
      <c r="BG430" s="13"/>
      <c r="BH430" s="13"/>
      <c r="BI430" s="13"/>
      <c r="BJ430" s="13"/>
      <c r="BK430" s="13"/>
      <c r="BL430" s="13"/>
      <c r="BM430" s="13"/>
      <c r="BN430" s="13"/>
      <c r="BO430" s="13"/>
      <c r="BP430" s="13"/>
      <c r="BQ430" s="13"/>
      <c r="BR430" s="13"/>
      <c r="BS430" s="13"/>
      <c r="BT430" s="13"/>
      <c r="BU430" s="13"/>
      <c r="BV430" s="13"/>
      <c r="BW430" s="13"/>
      <c r="BX430" s="13"/>
      <c r="BY430" s="13"/>
      <c r="BZ430" s="14">
        <f>+INDEX('Monthy Targets'!V:V,MATCH(FY2018_ALL_Targets!$B430,'Monthy Targets'!$B:$B,0))</f>
        <v>0</v>
      </c>
      <c r="CA430" s="14">
        <f>+INDEX('Monthy Targets'!W:W,MATCH(FY2018_ALL_Targets!$B430,'Monthy Targets'!$B:$B,0))</f>
        <v>0</v>
      </c>
      <c r="CB430" s="14">
        <f>+INDEX('Monthy Targets'!X:X,MATCH(FY2018_ALL_Targets!$B430,'Monthy Targets'!$B:$B,0))</f>
        <v>0</v>
      </c>
      <c r="CC430" s="14">
        <f>+INDEX('Monthy Targets'!Y:Y,MATCH(FY2018_ALL_Targets!$B430,'Monthy Targets'!$B:$B,0))</f>
        <v>0</v>
      </c>
      <c r="CD430" s="14">
        <f>+INDEX('Monthy Targets'!Z:Z,MATCH(FY2018_ALL_Targets!$B430,'Monthy Targets'!$B:$B,0))</f>
        <v>0</v>
      </c>
      <c r="CE430" s="14">
        <f>+INDEX('Monthy Targets'!AA:AA,MATCH(FY2018_ALL_Targets!$B430,'Monthy Targets'!$B:$B,0))</f>
        <v>0</v>
      </c>
      <c r="CF430" s="14">
        <f>+INDEX('Monthy Targets'!AB:AB,MATCH(FY2018_ALL_Targets!$B430,'Monthy Targets'!$B:$B,0))</f>
        <v>0</v>
      </c>
      <c r="CG430" s="14">
        <f>+INDEX('Monthy Targets'!AC:AC,MATCH(FY2018_ALL_Targets!$B430,'Monthy Targets'!$B:$B,0))</f>
        <v>0</v>
      </c>
      <c r="CH430" s="14">
        <f>+INDEX('Monthy Targets'!AD:AD,MATCH(FY2018_ALL_Targets!$B430,'Monthy Targets'!$B:$B,0))</f>
        <v>0</v>
      </c>
      <c r="CI430" s="14">
        <f>+INDEX('Monthy Targets'!AE:AE,MATCH(FY2018_ALL_Targets!$B430,'Monthy Targets'!$B:$B,0))</f>
        <v>0</v>
      </c>
      <c r="CJ430" s="14">
        <f>+INDEX('Monthy Targets'!AF:AF,MATCH(FY2018_ALL_Targets!$B430,'Monthy Targets'!$B:$B,0))</f>
        <v>0</v>
      </c>
      <c r="CK430" s="14">
        <f>+INDEX('Monthy Targets'!AG:AG,MATCH(FY2018_ALL_Targets!$B430,'Monthy Targets'!$B:$B,0))</f>
        <v>0</v>
      </c>
      <c r="CL430" s="14">
        <v>0</v>
      </c>
      <c r="CM430" s="14">
        <v>0.99</v>
      </c>
      <c r="CN430" s="14">
        <v>0.99</v>
      </c>
      <c r="CO430" s="14">
        <v>0.99</v>
      </c>
      <c r="DB430" s="14">
        <v>0</v>
      </c>
      <c r="DC430" s="14">
        <v>1.83</v>
      </c>
      <c r="DD430" s="14">
        <v>1.83</v>
      </c>
      <c r="DE430" s="14">
        <v>1.83</v>
      </c>
      <c r="DR430" s="14">
        <v>0.9</v>
      </c>
      <c r="DV430" s="12">
        <f t="shared" si="19"/>
        <v>0</v>
      </c>
      <c r="DW430" s="12">
        <f t="shared" si="20"/>
        <v>0</v>
      </c>
      <c r="DX430" s="12">
        <f t="shared" si="18"/>
        <v>0</v>
      </c>
    </row>
    <row r="431" spans="1:128" x14ac:dyDescent="0.25">
      <c r="A431" s="293">
        <v>101351</v>
      </c>
      <c r="B431" s="293">
        <v>676175</v>
      </c>
      <c r="C431" s="293">
        <v>1004526</v>
      </c>
      <c r="D431" s="14">
        <v>1811051964</v>
      </c>
      <c r="F431" s="27" t="s">
        <v>1258</v>
      </c>
      <c r="G431" s="12" t="s">
        <v>382</v>
      </c>
      <c r="H431" s="27" t="s">
        <v>1259</v>
      </c>
      <c r="I431" s="12" t="s">
        <v>383</v>
      </c>
      <c r="J431" s="13">
        <v>3.9426523297491002E-2</v>
      </c>
      <c r="K431" s="13">
        <v>1.3953488372093001E-2</v>
      </c>
      <c r="L431" s="13">
        <v>1.0752688172042999E-2</v>
      </c>
      <c r="M431" s="13">
        <v>8.9552238805970102E-2</v>
      </c>
      <c r="N431" s="13">
        <v>3.3538610000000003E-2</v>
      </c>
      <c r="O431" s="13">
        <v>5.6668459999999997E-2</v>
      </c>
      <c r="P431" s="13">
        <v>5.2596600000000002E-3</v>
      </c>
      <c r="Q431" s="13">
        <v>0.16064707</v>
      </c>
      <c r="R431" s="13">
        <v>3.87562724014337E-2</v>
      </c>
      <c r="S431" s="13">
        <v>5.6668459999999997E-2</v>
      </c>
      <c r="T431" s="13">
        <v>1.0569892473118301E-2</v>
      </c>
      <c r="U431" s="13">
        <v>0.16064707</v>
      </c>
      <c r="V431" s="13">
        <v>3.7455197132616497E-2</v>
      </c>
      <c r="W431" s="13">
        <v>5.6668459999999997E-2</v>
      </c>
      <c r="X431" s="13">
        <v>1.0215053763440901E-2</v>
      </c>
      <c r="Y431" s="13">
        <v>0.16064707</v>
      </c>
      <c r="Z431" s="13">
        <v>3.8086021505376301E-2</v>
      </c>
      <c r="AA431" s="13">
        <v>5.6668459999999997E-2</v>
      </c>
      <c r="AB431" s="13">
        <v>1.0387096774193499E-2</v>
      </c>
      <c r="AC431" s="13">
        <v>0.16064707</v>
      </c>
      <c r="AD431" s="13">
        <v>3.5483870967741901E-2</v>
      </c>
      <c r="AE431" s="13">
        <v>5.6668459999999997E-2</v>
      </c>
      <c r="AF431" s="13">
        <v>9.6774193548387101E-3</v>
      </c>
      <c r="AG431" s="13">
        <v>0.16064707</v>
      </c>
      <c r="AH431" s="13">
        <v>3.7415770609318999E-2</v>
      </c>
      <c r="AI431" s="13">
        <v>5.6668459999999997E-2</v>
      </c>
      <c r="AJ431" s="13">
        <v>1.0204301075268801E-2</v>
      </c>
      <c r="AK431" s="13">
        <v>0.16064707</v>
      </c>
      <c r="AL431" s="13">
        <v>3.3538610000000003E-2</v>
      </c>
      <c r="AM431" s="13">
        <v>5.6668459999999997E-2</v>
      </c>
      <c r="AN431" s="13">
        <v>9.1397849462365593E-3</v>
      </c>
      <c r="AO431" s="13">
        <v>0.16064707</v>
      </c>
      <c r="AP431" s="13">
        <v>3.6666666666666702E-2</v>
      </c>
      <c r="AQ431" s="13">
        <v>5.6668459999999997E-2</v>
      </c>
      <c r="AR431" s="13">
        <v>0.01</v>
      </c>
      <c r="AS431" s="13">
        <v>0.16064707</v>
      </c>
      <c r="AT431" s="13">
        <v>3.3538610000000003E-2</v>
      </c>
      <c r="AU431" s="13">
        <v>5.6668459999999997E-2</v>
      </c>
      <c r="AV431" s="13">
        <v>8.6021505376344103E-3</v>
      </c>
      <c r="AW431" s="13">
        <v>0.16064707</v>
      </c>
      <c r="AX431" s="13">
        <v>4.4117647058823498E-2</v>
      </c>
      <c r="AY431" s="13">
        <v>1.72413793103448E-2</v>
      </c>
      <c r="AZ431" s="13">
        <v>0</v>
      </c>
      <c r="BA431" s="13">
        <v>8.9552238805970102E-2</v>
      </c>
      <c r="BB431" s="13"/>
      <c r="BC431" s="13"/>
      <c r="BD431" s="13"/>
      <c r="BE431" s="13"/>
      <c r="BF431" s="13"/>
      <c r="BG431" s="13"/>
      <c r="BH431" s="13"/>
      <c r="BI431" s="13"/>
      <c r="BJ431" s="13"/>
      <c r="BK431" s="13"/>
      <c r="BL431" s="13"/>
      <c r="BM431" s="13"/>
      <c r="BN431" s="13"/>
      <c r="BO431" s="13"/>
      <c r="BP431" s="13"/>
      <c r="BQ431" s="13"/>
      <c r="BR431" s="13"/>
      <c r="BS431" s="13"/>
      <c r="BT431" s="13"/>
      <c r="BU431" s="13"/>
      <c r="BV431" s="13"/>
      <c r="BW431" s="13"/>
      <c r="BX431" s="13"/>
      <c r="BY431" s="13"/>
      <c r="BZ431" s="14">
        <f>+INDEX('Monthy Targets'!V:V,MATCH(FY2018_ALL_Targets!$B431,'Monthy Targets'!$B:$B,0))</f>
        <v>4.9800000000000004</v>
      </c>
      <c r="CA431" s="14">
        <f>+INDEX('Monthy Targets'!W:W,MATCH(FY2018_ALL_Targets!$B431,'Monthy Targets'!$B:$B,0))</f>
        <v>4.9800000000000004</v>
      </c>
      <c r="CB431" s="14">
        <f>+INDEX('Monthy Targets'!X:X,MATCH(FY2018_ALL_Targets!$B431,'Monthy Targets'!$B:$B,0))</f>
        <v>4.9800000000000004</v>
      </c>
      <c r="CC431" s="14">
        <f>+INDEX('Monthy Targets'!Y:Y,MATCH(FY2018_ALL_Targets!$B431,'Monthy Targets'!$B:$B,0))</f>
        <v>4.9800000000000004</v>
      </c>
      <c r="CD431" s="14">
        <f>+INDEX('Monthy Targets'!Z:Z,MATCH(FY2018_ALL_Targets!$B431,'Monthy Targets'!$B:$B,0))</f>
        <v>4.9800000000000004</v>
      </c>
      <c r="CE431" s="14">
        <f>+INDEX('Monthy Targets'!AA:AA,MATCH(FY2018_ALL_Targets!$B431,'Monthy Targets'!$B:$B,0))</f>
        <v>0</v>
      </c>
      <c r="CF431" s="14">
        <f>+INDEX('Monthy Targets'!AB:AB,MATCH(FY2018_ALL_Targets!$B431,'Monthy Targets'!$B:$B,0))</f>
        <v>0</v>
      </c>
      <c r="CG431" s="14">
        <f>+INDEX('Monthy Targets'!AC:AC,MATCH(FY2018_ALL_Targets!$B431,'Monthy Targets'!$B:$B,0))</f>
        <v>0</v>
      </c>
      <c r="CH431" s="14">
        <f>+INDEX('Monthy Targets'!AD:AD,MATCH(FY2018_ALL_Targets!$B431,'Monthy Targets'!$B:$B,0))</f>
        <v>0</v>
      </c>
      <c r="CI431" s="14">
        <f>+INDEX('Monthy Targets'!AE:AE,MATCH(FY2018_ALL_Targets!$B431,'Monthy Targets'!$B:$B,0))</f>
        <v>0</v>
      </c>
      <c r="CJ431" s="14">
        <f>+INDEX('Monthy Targets'!AF:AF,MATCH(FY2018_ALL_Targets!$B431,'Monthy Targets'!$B:$B,0))</f>
        <v>0</v>
      </c>
      <c r="CK431" s="14">
        <f>+INDEX('Monthy Targets'!AG:AG,MATCH(FY2018_ALL_Targets!$B431,'Monthy Targets'!$B:$B,0))</f>
        <v>0</v>
      </c>
      <c r="CL431" s="14">
        <v>0</v>
      </c>
      <c r="CM431" s="14">
        <v>0.33</v>
      </c>
      <c r="CN431" s="14">
        <v>0.33</v>
      </c>
      <c r="CO431" s="14">
        <v>0.33</v>
      </c>
      <c r="DB431" s="14">
        <v>0</v>
      </c>
      <c r="DC431" s="14">
        <v>0.62</v>
      </c>
      <c r="DD431" s="14">
        <v>0.62</v>
      </c>
      <c r="DE431" s="14">
        <v>0.62</v>
      </c>
      <c r="DR431" s="14">
        <v>0.84</v>
      </c>
      <c r="DV431" s="12">
        <f t="shared" si="19"/>
        <v>0</v>
      </c>
      <c r="DW431" s="12">
        <f t="shared" si="20"/>
        <v>0</v>
      </c>
      <c r="DX431" s="12">
        <f t="shared" si="18"/>
        <v>0</v>
      </c>
    </row>
    <row r="432" spans="1:128" x14ac:dyDescent="0.25">
      <c r="A432" s="293">
        <v>4154</v>
      </c>
      <c r="B432" s="293">
        <v>676177</v>
      </c>
      <c r="C432" s="293">
        <v>1026192</v>
      </c>
      <c r="D432" s="14">
        <v>1932517026</v>
      </c>
      <c r="F432" s="27" t="s">
        <v>1296</v>
      </c>
      <c r="G432" s="12" t="s">
        <v>586</v>
      </c>
      <c r="H432" s="27" t="s">
        <v>1433</v>
      </c>
      <c r="I432" s="12" t="s">
        <v>587</v>
      </c>
      <c r="J432" s="13">
        <v>3.2258064516128997E-2</v>
      </c>
      <c r="K432" s="13">
        <v>6.7901234567901203E-2</v>
      </c>
      <c r="L432" s="13">
        <v>0</v>
      </c>
      <c r="M432" s="13">
        <v>0.20220588235294101</v>
      </c>
      <c r="N432" s="13">
        <v>3.3538610000000003E-2</v>
      </c>
      <c r="O432" s="13">
        <v>5.6668459999999997E-2</v>
      </c>
      <c r="P432" s="13">
        <v>5.2596600000000002E-3</v>
      </c>
      <c r="Q432" s="13">
        <v>0.16064707</v>
      </c>
      <c r="R432" s="13">
        <v>3.3538610000000003E-2</v>
      </c>
      <c r="S432" s="13">
        <v>6.6746913580246897E-2</v>
      </c>
      <c r="T432" s="13">
        <v>5.2596600000000002E-3</v>
      </c>
      <c r="U432" s="13">
        <v>0.198768382352941</v>
      </c>
      <c r="V432" s="13">
        <v>3.3538610000000003E-2</v>
      </c>
      <c r="W432" s="13">
        <v>6.4506172839506201E-2</v>
      </c>
      <c r="X432" s="13">
        <v>5.2596600000000002E-3</v>
      </c>
      <c r="Y432" s="13">
        <v>0.19209558823529399</v>
      </c>
      <c r="Z432" s="13">
        <v>3.3538610000000003E-2</v>
      </c>
      <c r="AA432" s="13">
        <v>6.5592592592592605E-2</v>
      </c>
      <c r="AB432" s="13">
        <v>5.2596600000000002E-3</v>
      </c>
      <c r="AC432" s="13">
        <v>0.19533088235294099</v>
      </c>
      <c r="AD432" s="13">
        <v>3.3538610000000003E-2</v>
      </c>
      <c r="AE432" s="13">
        <v>6.1111111111111102E-2</v>
      </c>
      <c r="AF432" s="13">
        <v>5.2596600000000002E-3</v>
      </c>
      <c r="AG432" s="13">
        <v>0.181985294117647</v>
      </c>
      <c r="AH432" s="13">
        <v>3.3538610000000003E-2</v>
      </c>
      <c r="AI432" s="13">
        <v>6.4438271604938299E-2</v>
      </c>
      <c r="AJ432" s="13">
        <v>5.2596600000000002E-3</v>
      </c>
      <c r="AK432" s="13">
        <v>0.19189338235294101</v>
      </c>
      <c r="AL432" s="13">
        <v>3.3538610000000003E-2</v>
      </c>
      <c r="AM432" s="13">
        <v>5.7716049382716003E-2</v>
      </c>
      <c r="AN432" s="13">
        <v>5.2596600000000002E-3</v>
      </c>
      <c r="AO432" s="13">
        <v>0.171875</v>
      </c>
      <c r="AP432" s="13">
        <v>3.3538610000000003E-2</v>
      </c>
      <c r="AQ432" s="13">
        <v>6.3148148148148106E-2</v>
      </c>
      <c r="AR432" s="13">
        <v>5.2596600000000002E-3</v>
      </c>
      <c r="AS432" s="13">
        <v>0.18805147058823499</v>
      </c>
      <c r="AT432" s="13">
        <v>3.3538610000000003E-2</v>
      </c>
      <c r="AU432" s="13">
        <v>5.6668459999999997E-2</v>
      </c>
      <c r="AV432" s="13">
        <v>5.2596600000000002E-3</v>
      </c>
      <c r="AW432" s="13">
        <v>0.161764705882353</v>
      </c>
      <c r="AX432" s="13">
        <v>0</v>
      </c>
      <c r="AY432" s="13">
        <v>0.05</v>
      </c>
      <c r="AZ432" s="13">
        <v>0</v>
      </c>
      <c r="BA432" s="13">
        <v>0.168831168831169</v>
      </c>
      <c r="BB432" s="13"/>
      <c r="BC432" s="13"/>
      <c r="BD432" s="13"/>
      <c r="BE432" s="13"/>
      <c r="BF432" s="13"/>
      <c r="BG432" s="13"/>
      <c r="BH432" s="13"/>
      <c r="BI432" s="13"/>
      <c r="BJ432" s="13"/>
      <c r="BK432" s="13"/>
      <c r="BL432" s="13"/>
      <c r="BM432" s="13"/>
      <c r="BN432" s="13"/>
      <c r="BO432" s="13"/>
      <c r="BP432" s="13"/>
      <c r="BQ432" s="13"/>
      <c r="BR432" s="13"/>
      <c r="BS432" s="13"/>
      <c r="BT432" s="13"/>
      <c r="BU432" s="13"/>
      <c r="BV432" s="13"/>
      <c r="BW432" s="13"/>
      <c r="BX432" s="13"/>
      <c r="BY432" s="13"/>
      <c r="BZ432" s="14">
        <f>+INDEX('Monthy Targets'!V:V,MATCH(FY2018_ALL_Targets!$B432,'Monthy Targets'!$B:$B,0))</f>
        <v>4.84</v>
      </c>
      <c r="CA432" s="14">
        <f>+INDEX('Monthy Targets'!W:W,MATCH(FY2018_ALL_Targets!$B432,'Monthy Targets'!$B:$B,0))</f>
        <v>4.84</v>
      </c>
      <c r="CB432" s="14">
        <f>+INDEX('Monthy Targets'!X:X,MATCH(FY2018_ALL_Targets!$B432,'Monthy Targets'!$B:$B,0))</f>
        <v>4.84</v>
      </c>
      <c r="CC432" s="14">
        <f>+INDEX('Monthy Targets'!Y:Y,MATCH(FY2018_ALL_Targets!$B432,'Monthy Targets'!$B:$B,0))</f>
        <v>4.84</v>
      </c>
      <c r="CD432" s="14">
        <f>+INDEX('Monthy Targets'!Z:Z,MATCH(FY2018_ALL_Targets!$B432,'Monthy Targets'!$B:$B,0))</f>
        <v>4.84</v>
      </c>
      <c r="CE432" s="14">
        <f>+INDEX('Monthy Targets'!AA:AA,MATCH(FY2018_ALL_Targets!$B432,'Monthy Targets'!$B:$B,0))</f>
        <v>0</v>
      </c>
      <c r="CF432" s="14">
        <f>+INDEX('Monthy Targets'!AB:AB,MATCH(FY2018_ALL_Targets!$B432,'Monthy Targets'!$B:$B,0))</f>
        <v>0</v>
      </c>
      <c r="CG432" s="14">
        <f>+INDEX('Monthy Targets'!AC:AC,MATCH(FY2018_ALL_Targets!$B432,'Monthy Targets'!$B:$B,0))</f>
        <v>0</v>
      </c>
      <c r="CH432" s="14">
        <f>+INDEX('Monthy Targets'!AD:AD,MATCH(FY2018_ALL_Targets!$B432,'Monthy Targets'!$B:$B,0))</f>
        <v>0</v>
      </c>
      <c r="CI432" s="14">
        <f>+INDEX('Monthy Targets'!AE:AE,MATCH(FY2018_ALL_Targets!$B432,'Monthy Targets'!$B:$B,0))</f>
        <v>0</v>
      </c>
      <c r="CJ432" s="14">
        <f>+INDEX('Monthy Targets'!AF:AF,MATCH(FY2018_ALL_Targets!$B432,'Monthy Targets'!$B:$B,0))</f>
        <v>0</v>
      </c>
      <c r="CK432" s="14">
        <f>+INDEX('Monthy Targets'!AG:AG,MATCH(FY2018_ALL_Targets!$B432,'Monthy Targets'!$B:$B,0))</f>
        <v>0</v>
      </c>
      <c r="CL432" s="14">
        <v>0.32</v>
      </c>
      <c r="CM432" s="14">
        <v>0.32</v>
      </c>
      <c r="CN432" s="14">
        <v>0.32</v>
      </c>
      <c r="CO432" s="14">
        <v>0.32</v>
      </c>
      <c r="DB432" s="14">
        <v>0.6</v>
      </c>
      <c r="DC432" s="14">
        <v>0.6</v>
      </c>
      <c r="DD432" s="14">
        <v>0.6</v>
      </c>
      <c r="DE432" s="14">
        <v>0.6</v>
      </c>
      <c r="DR432" s="14">
        <v>0.91</v>
      </c>
      <c r="DV432" s="12">
        <f t="shared" si="19"/>
        <v>0</v>
      </c>
      <c r="DW432" s="12">
        <f t="shared" si="20"/>
        <v>0</v>
      </c>
      <c r="DX432" s="12">
        <f t="shared" si="18"/>
        <v>0</v>
      </c>
    </row>
    <row r="433" spans="1:128" x14ac:dyDescent="0.25">
      <c r="A433" s="293">
        <v>103341</v>
      </c>
      <c r="B433" s="293">
        <v>676178</v>
      </c>
      <c r="C433" s="293">
        <v>1026639</v>
      </c>
      <c r="D433" s="14">
        <v>1295920221</v>
      </c>
      <c r="F433" s="27" t="s">
        <v>1298</v>
      </c>
      <c r="G433" s="12" t="s">
        <v>452</v>
      </c>
      <c r="H433" s="27" t="s">
        <v>1310</v>
      </c>
      <c r="I433" s="12" t="s">
        <v>453</v>
      </c>
      <c r="J433" s="13">
        <v>8.8757396449704092E-3</v>
      </c>
      <c r="K433" s="13">
        <v>9.46502057613169E-2</v>
      </c>
      <c r="L433" s="13">
        <v>0</v>
      </c>
      <c r="M433" s="13">
        <v>0.170807453416149</v>
      </c>
      <c r="N433" s="13">
        <v>3.3538610000000003E-2</v>
      </c>
      <c r="O433" s="13">
        <v>5.6668459999999997E-2</v>
      </c>
      <c r="P433" s="13">
        <v>5.2596600000000002E-3</v>
      </c>
      <c r="Q433" s="13">
        <v>0.16064707</v>
      </c>
      <c r="R433" s="13">
        <v>3.3538610000000003E-2</v>
      </c>
      <c r="S433" s="13">
        <v>9.3041152263374505E-2</v>
      </c>
      <c r="T433" s="13">
        <v>5.2596600000000002E-3</v>
      </c>
      <c r="U433" s="13">
        <v>0.16790372670807499</v>
      </c>
      <c r="V433" s="13">
        <v>3.3538610000000003E-2</v>
      </c>
      <c r="W433" s="13">
        <v>8.9917695473251E-2</v>
      </c>
      <c r="X433" s="13">
        <v>5.2596600000000002E-3</v>
      </c>
      <c r="Y433" s="13">
        <v>0.16226708074534199</v>
      </c>
      <c r="Z433" s="13">
        <v>3.3538610000000003E-2</v>
      </c>
      <c r="AA433" s="13">
        <v>9.1432098765432096E-2</v>
      </c>
      <c r="AB433" s="13">
        <v>5.2596600000000002E-3</v>
      </c>
      <c r="AC433" s="13">
        <v>0.16500000000000001</v>
      </c>
      <c r="AD433" s="13">
        <v>3.3538610000000003E-2</v>
      </c>
      <c r="AE433" s="13">
        <v>8.5185185185185197E-2</v>
      </c>
      <c r="AF433" s="13">
        <v>5.2596600000000002E-3</v>
      </c>
      <c r="AG433" s="13">
        <v>0.16064707</v>
      </c>
      <c r="AH433" s="13">
        <v>3.3538610000000003E-2</v>
      </c>
      <c r="AI433" s="13">
        <v>8.9823045267489701E-2</v>
      </c>
      <c r="AJ433" s="13">
        <v>5.2596600000000002E-3</v>
      </c>
      <c r="AK433" s="13">
        <v>0.162096273291925</v>
      </c>
      <c r="AL433" s="13">
        <v>3.3538610000000003E-2</v>
      </c>
      <c r="AM433" s="13">
        <v>8.0452674897119297E-2</v>
      </c>
      <c r="AN433" s="13">
        <v>5.2596600000000002E-3</v>
      </c>
      <c r="AO433" s="13">
        <v>0.16064707</v>
      </c>
      <c r="AP433" s="13">
        <v>3.3538610000000003E-2</v>
      </c>
      <c r="AQ433" s="13">
        <v>8.8024691358024695E-2</v>
      </c>
      <c r="AR433" s="13">
        <v>5.2596600000000002E-3</v>
      </c>
      <c r="AS433" s="13">
        <v>0.16064707</v>
      </c>
      <c r="AT433" s="13">
        <v>3.3538610000000003E-2</v>
      </c>
      <c r="AU433" s="13">
        <v>7.5720164609053495E-2</v>
      </c>
      <c r="AV433" s="13">
        <v>5.2596600000000002E-3</v>
      </c>
      <c r="AW433" s="13">
        <v>0.16064707</v>
      </c>
      <c r="AX433" s="13">
        <v>1.2345679012345699E-2</v>
      </c>
      <c r="AY433" s="13">
        <v>5.0632911392405097E-2</v>
      </c>
      <c r="AZ433" s="13">
        <v>0</v>
      </c>
      <c r="BA433" s="13">
        <v>0.108108108108108</v>
      </c>
      <c r="BB433" s="13"/>
      <c r="BC433" s="13"/>
      <c r="BD433" s="13"/>
      <c r="BE433" s="13"/>
      <c r="BF433" s="13"/>
      <c r="BG433" s="13"/>
      <c r="BH433" s="13"/>
      <c r="BI433" s="13"/>
      <c r="BJ433" s="13"/>
      <c r="BK433" s="13"/>
      <c r="BL433" s="13"/>
      <c r="BM433" s="13"/>
      <c r="BN433" s="13"/>
      <c r="BO433" s="13"/>
      <c r="BP433" s="13"/>
      <c r="BQ433" s="13"/>
      <c r="BR433" s="13"/>
      <c r="BS433" s="13"/>
      <c r="BT433" s="13"/>
      <c r="BU433" s="13"/>
      <c r="BV433" s="13"/>
      <c r="BW433" s="13"/>
      <c r="BX433" s="13"/>
      <c r="BY433" s="13"/>
      <c r="BZ433" s="14">
        <f>+INDEX('Monthy Targets'!V:V,MATCH(FY2018_ALL_Targets!$B433,'Monthy Targets'!$B:$B,0))</f>
        <v>6.04</v>
      </c>
      <c r="CA433" s="14">
        <f>+INDEX('Monthy Targets'!W:W,MATCH(FY2018_ALL_Targets!$B433,'Monthy Targets'!$B:$B,0))</f>
        <v>6.04</v>
      </c>
      <c r="CB433" s="14">
        <f>+INDEX('Monthy Targets'!X:X,MATCH(FY2018_ALL_Targets!$B433,'Monthy Targets'!$B:$B,0))</f>
        <v>6.04</v>
      </c>
      <c r="CC433" s="14">
        <f>+INDEX('Monthy Targets'!Y:Y,MATCH(FY2018_ALL_Targets!$B433,'Monthy Targets'!$B:$B,0))</f>
        <v>6.04</v>
      </c>
      <c r="CD433" s="14">
        <f>+INDEX('Monthy Targets'!Z:Z,MATCH(FY2018_ALL_Targets!$B433,'Monthy Targets'!$B:$B,0))</f>
        <v>6.04</v>
      </c>
      <c r="CE433" s="14">
        <f>+INDEX('Monthy Targets'!AA:AA,MATCH(FY2018_ALL_Targets!$B433,'Monthy Targets'!$B:$B,0))</f>
        <v>0</v>
      </c>
      <c r="CF433" s="14">
        <f>+INDEX('Monthy Targets'!AB:AB,MATCH(FY2018_ALL_Targets!$B433,'Monthy Targets'!$B:$B,0))</f>
        <v>0</v>
      </c>
      <c r="CG433" s="14">
        <f>+INDEX('Monthy Targets'!AC:AC,MATCH(FY2018_ALL_Targets!$B433,'Monthy Targets'!$B:$B,0))</f>
        <v>0</v>
      </c>
      <c r="CH433" s="14">
        <f>+INDEX('Monthy Targets'!AD:AD,MATCH(FY2018_ALL_Targets!$B433,'Monthy Targets'!$B:$B,0))</f>
        <v>0</v>
      </c>
      <c r="CI433" s="14">
        <f>+INDEX('Monthy Targets'!AE:AE,MATCH(FY2018_ALL_Targets!$B433,'Monthy Targets'!$B:$B,0))</f>
        <v>0</v>
      </c>
      <c r="CJ433" s="14">
        <f>+INDEX('Monthy Targets'!AF:AF,MATCH(FY2018_ALL_Targets!$B433,'Monthy Targets'!$B:$B,0))</f>
        <v>0</v>
      </c>
      <c r="CK433" s="14">
        <f>+INDEX('Monthy Targets'!AG:AG,MATCH(FY2018_ALL_Targets!$B433,'Monthy Targets'!$B:$B,0))</f>
        <v>0</v>
      </c>
      <c r="CL433" s="14">
        <v>0.4</v>
      </c>
      <c r="CM433" s="14">
        <v>0.4</v>
      </c>
      <c r="CN433" s="14">
        <v>0.4</v>
      </c>
      <c r="CO433" s="14">
        <v>0.4</v>
      </c>
      <c r="DB433" s="14">
        <v>0.75</v>
      </c>
      <c r="DC433" s="14">
        <v>0.75</v>
      </c>
      <c r="DD433" s="14">
        <v>0.75</v>
      </c>
      <c r="DE433" s="14">
        <v>0.75</v>
      </c>
      <c r="DR433" s="14">
        <v>1.1399999999999999</v>
      </c>
      <c r="DV433" s="12">
        <f t="shared" si="19"/>
        <v>0</v>
      </c>
      <c r="DW433" s="12">
        <f t="shared" si="20"/>
        <v>0</v>
      </c>
      <c r="DX433" s="12">
        <f t="shared" si="18"/>
        <v>0</v>
      </c>
    </row>
    <row r="434" spans="1:128" x14ac:dyDescent="0.25">
      <c r="A434" s="293">
        <v>103284</v>
      </c>
      <c r="B434" s="293">
        <v>676180</v>
      </c>
      <c r="C434" s="293">
        <v>1026611</v>
      </c>
      <c r="D434" s="14">
        <v>1235318338</v>
      </c>
      <c r="F434" s="27" t="s">
        <v>1297</v>
      </c>
      <c r="G434" s="12" t="s">
        <v>450</v>
      </c>
      <c r="H434" s="27" t="s">
        <v>1404</v>
      </c>
      <c r="I434" s="12" t="s">
        <v>451</v>
      </c>
      <c r="J434" s="13">
        <v>4.0609137055837602E-2</v>
      </c>
      <c r="K434" s="13">
        <v>4.1666666666666699E-2</v>
      </c>
      <c r="L434" s="13">
        <v>1.5228426395939101E-2</v>
      </c>
      <c r="M434" s="13">
        <v>0.202898550724638</v>
      </c>
      <c r="N434" s="13">
        <v>3.3538610000000003E-2</v>
      </c>
      <c r="O434" s="13">
        <v>5.6668459999999997E-2</v>
      </c>
      <c r="P434" s="13">
        <v>5.2596600000000002E-3</v>
      </c>
      <c r="Q434" s="13">
        <v>0.16064707</v>
      </c>
      <c r="R434" s="13">
        <v>3.9918781725888301E-2</v>
      </c>
      <c r="S434" s="13">
        <v>5.6668459999999997E-2</v>
      </c>
      <c r="T434" s="13">
        <v>1.49695431472081E-2</v>
      </c>
      <c r="U434" s="13">
        <v>0.19944927536231899</v>
      </c>
      <c r="V434" s="13">
        <v>3.8578680203045702E-2</v>
      </c>
      <c r="W434" s="13">
        <v>5.6668459999999997E-2</v>
      </c>
      <c r="X434" s="13">
        <v>1.4467005076142099E-2</v>
      </c>
      <c r="Y434" s="13">
        <v>0.192753623188406</v>
      </c>
      <c r="Z434" s="13">
        <v>3.9228426395939098E-2</v>
      </c>
      <c r="AA434" s="13">
        <v>5.6668459999999997E-2</v>
      </c>
      <c r="AB434" s="13">
        <v>1.47106598984772E-2</v>
      </c>
      <c r="AC434" s="13">
        <v>0.19600000000000001</v>
      </c>
      <c r="AD434" s="13">
        <v>3.6548223350253803E-2</v>
      </c>
      <c r="AE434" s="13">
        <v>5.6668459999999997E-2</v>
      </c>
      <c r="AF434" s="13">
        <v>1.37055837563452E-2</v>
      </c>
      <c r="AG434" s="13">
        <v>0.182608695652174</v>
      </c>
      <c r="AH434" s="13">
        <v>3.8538071065989797E-2</v>
      </c>
      <c r="AI434" s="13">
        <v>5.6668459999999997E-2</v>
      </c>
      <c r="AJ434" s="13">
        <v>1.4451776649746201E-2</v>
      </c>
      <c r="AK434" s="13">
        <v>0.192550724637681</v>
      </c>
      <c r="AL434" s="13">
        <v>3.4517766497461903E-2</v>
      </c>
      <c r="AM434" s="13">
        <v>5.6668459999999997E-2</v>
      </c>
      <c r="AN434" s="13">
        <v>1.2944162436548201E-2</v>
      </c>
      <c r="AO434" s="13">
        <v>0.172463768115942</v>
      </c>
      <c r="AP434" s="13">
        <v>3.7766497461928901E-2</v>
      </c>
      <c r="AQ434" s="13">
        <v>5.6668459999999997E-2</v>
      </c>
      <c r="AR434" s="13">
        <v>1.4162436548223399E-2</v>
      </c>
      <c r="AS434" s="13">
        <v>0.18869565217391299</v>
      </c>
      <c r="AT434" s="13">
        <v>3.3538610000000003E-2</v>
      </c>
      <c r="AU434" s="13">
        <v>5.6668459999999997E-2</v>
      </c>
      <c r="AV434" s="13">
        <v>1.21827411167513E-2</v>
      </c>
      <c r="AW434" s="13">
        <v>0.16231884057970999</v>
      </c>
      <c r="AX434" s="13">
        <v>2.1052631578947399E-2</v>
      </c>
      <c r="AY434" s="13">
        <v>0</v>
      </c>
      <c r="AZ434" s="13">
        <v>0</v>
      </c>
      <c r="BA434" s="13">
        <v>0.134146341463415</v>
      </c>
      <c r="BB434" s="13"/>
      <c r="BC434" s="13"/>
      <c r="BD434" s="13"/>
      <c r="BE434" s="13"/>
      <c r="BF434" s="13"/>
      <c r="BG434" s="13"/>
      <c r="BH434" s="13"/>
      <c r="BI434" s="13"/>
      <c r="BJ434" s="13"/>
      <c r="BK434" s="13"/>
      <c r="BL434" s="13"/>
      <c r="BM434" s="13"/>
      <c r="BN434" s="13"/>
      <c r="BO434" s="13"/>
      <c r="BP434" s="13"/>
      <c r="BQ434" s="13"/>
      <c r="BR434" s="13"/>
      <c r="BS434" s="13"/>
      <c r="BT434" s="13"/>
      <c r="BU434" s="13"/>
      <c r="BV434" s="13"/>
      <c r="BW434" s="13"/>
      <c r="BX434" s="13"/>
      <c r="BY434" s="13"/>
      <c r="BZ434" s="14">
        <f>+INDEX('Monthy Targets'!V:V,MATCH(FY2018_ALL_Targets!$B434,'Monthy Targets'!$B:$B,0))</f>
        <v>16.98</v>
      </c>
      <c r="CA434" s="14">
        <f>+INDEX('Monthy Targets'!W:W,MATCH(FY2018_ALL_Targets!$B434,'Monthy Targets'!$B:$B,0))</f>
        <v>16.98</v>
      </c>
      <c r="CB434" s="14">
        <f>+INDEX('Monthy Targets'!X:X,MATCH(FY2018_ALL_Targets!$B434,'Monthy Targets'!$B:$B,0))</f>
        <v>16.98</v>
      </c>
      <c r="CC434" s="14">
        <f>+INDEX('Monthy Targets'!Y:Y,MATCH(FY2018_ALL_Targets!$B434,'Monthy Targets'!$B:$B,0))</f>
        <v>16.98</v>
      </c>
      <c r="CD434" s="14">
        <f>+INDEX('Monthy Targets'!Z:Z,MATCH(FY2018_ALL_Targets!$B434,'Monthy Targets'!$B:$B,0))</f>
        <v>16.98</v>
      </c>
      <c r="CE434" s="14">
        <f>+INDEX('Monthy Targets'!AA:AA,MATCH(FY2018_ALL_Targets!$B434,'Monthy Targets'!$B:$B,0))</f>
        <v>0</v>
      </c>
      <c r="CF434" s="14">
        <f>+INDEX('Monthy Targets'!AB:AB,MATCH(FY2018_ALL_Targets!$B434,'Monthy Targets'!$B:$B,0))</f>
        <v>0</v>
      </c>
      <c r="CG434" s="14">
        <f>+INDEX('Monthy Targets'!AC:AC,MATCH(FY2018_ALL_Targets!$B434,'Monthy Targets'!$B:$B,0))</f>
        <v>0</v>
      </c>
      <c r="CH434" s="14">
        <f>+INDEX('Monthy Targets'!AD:AD,MATCH(FY2018_ALL_Targets!$B434,'Monthy Targets'!$B:$B,0))</f>
        <v>0</v>
      </c>
      <c r="CI434" s="14">
        <f>+INDEX('Monthy Targets'!AE:AE,MATCH(FY2018_ALL_Targets!$B434,'Monthy Targets'!$B:$B,0))</f>
        <v>0</v>
      </c>
      <c r="CJ434" s="14">
        <f>+INDEX('Monthy Targets'!AF:AF,MATCH(FY2018_ALL_Targets!$B434,'Monthy Targets'!$B:$B,0))</f>
        <v>0</v>
      </c>
      <c r="CK434" s="14">
        <f>+INDEX('Monthy Targets'!AG:AG,MATCH(FY2018_ALL_Targets!$B434,'Monthy Targets'!$B:$B,0))</f>
        <v>0</v>
      </c>
      <c r="CL434" s="14">
        <v>1.1299999999999999</v>
      </c>
      <c r="CM434" s="14">
        <v>1.1299999999999999</v>
      </c>
      <c r="CN434" s="14">
        <v>1.1299999999999999</v>
      </c>
      <c r="CO434" s="14">
        <v>1.1299999999999999</v>
      </c>
      <c r="DB434" s="14">
        <v>2.1</v>
      </c>
      <c r="DC434" s="14">
        <v>2.1</v>
      </c>
      <c r="DD434" s="14">
        <v>2.1</v>
      </c>
      <c r="DE434" s="14">
        <v>2.1</v>
      </c>
      <c r="DR434" s="14">
        <v>3.19</v>
      </c>
      <c r="DV434" s="12">
        <f t="shared" si="19"/>
        <v>0</v>
      </c>
      <c r="DW434" s="12">
        <f t="shared" si="20"/>
        <v>0</v>
      </c>
      <c r="DX434" s="12">
        <f t="shared" ref="DX434:DX497" si="21">COUNTIF(BV434:BY434,"Min Data")</f>
        <v>0</v>
      </c>
    </row>
    <row r="435" spans="1:128" x14ac:dyDescent="0.25">
      <c r="A435" s="293">
        <v>103408</v>
      </c>
      <c r="B435" s="293">
        <v>676181</v>
      </c>
      <c r="C435" s="293">
        <v>1026694</v>
      </c>
      <c r="D435" s="14">
        <v>1235528506</v>
      </c>
      <c r="F435" s="27" t="s">
        <v>1267</v>
      </c>
      <c r="G435" s="12" t="s">
        <v>454</v>
      </c>
      <c r="H435" s="27" t="s">
        <v>1268</v>
      </c>
      <c r="I435" s="12" t="s">
        <v>455</v>
      </c>
      <c r="J435" s="13">
        <v>6.6889632107023402E-3</v>
      </c>
      <c r="K435" s="13">
        <v>6.6945606694560705E-2</v>
      </c>
      <c r="L435" s="13">
        <v>0</v>
      </c>
      <c r="M435" s="13">
        <v>8.2474226804123696E-2</v>
      </c>
      <c r="N435" s="13">
        <v>3.3538610000000003E-2</v>
      </c>
      <c r="O435" s="13">
        <v>5.6668459999999997E-2</v>
      </c>
      <c r="P435" s="13">
        <v>5.2596600000000002E-3</v>
      </c>
      <c r="Q435" s="13">
        <v>0.16064707</v>
      </c>
      <c r="R435" s="13">
        <v>3.3538610000000003E-2</v>
      </c>
      <c r="S435" s="13">
        <v>6.5807531380753098E-2</v>
      </c>
      <c r="T435" s="13">
        <v>5.2596600000000002E-3</v>
      </c>
      <c r="U435" s="13">
        <v>0.16064707</v>
      </c>
      <c r="V435" s="13">
        <v>3.3538610000000003E-2</v>
      </c>
      <c r="W435" s="13">
        <v>6.3598326359832605E-2</v>
      </c>
      <c r="X435" s="13">
        <v>5.2596600000000002E-3</v>
      </c>
      <c r="Y435" s="13">
        <v>0.16064707</v>
      </c>
      <c r="Z435" s="13">
        <v>3.3538610000000003E-2</v>
      </c>
      <c r="AA435" s="13">
        <v>6.4669456066945602E-2</v>
      </c>
      <c r="AB435" s="13">
        <v>5.2596600000000002E-3</v>
      </c>
      <c r="AC435" s="13">
        <v>0.16064707</v>
      </c>
      <c r="AD435" s="13">
        <v>3.3538610000000003E-2</v>
      </c>
      <c r="AE435" s="13">
        <v>6.0251046025104602E-2</v>
      </c>
      <c r="AF435" s="13">
        <v>5.2596600000000002E-3</v>
      </c>
      <c r="AG435" s="13">
        <v>0.16064707</v>
      </c>
      <c r="AH435" s="13">
        <v>3.3538610000000003E-2</v>
      </c>
      <c r="AI435" s="13">
        <v>6.3531380753138106E-2</v>
      </c>
      <c r="AJ435" s="13">
        <v>5.2596600000000002E-3</v>
      </c>
      <c r="AK435" s="13">
        <v>0.16064707</v>
      </c>
      <c r="AL435" s="13">
        <v>3.3538610000000003E-2</v>
      </c>
      <c r="AM435" s="13">
        <v>5.6903765690376598E-2</v>
      </c>
      <c r="AN435" s="13">
        <v>5.2596600000000002E-3</v>
      </c>
      <c r="AO435" s="13">
        <v>0.16064707</v>
      </c>
      <c r="AP435" s="13">
        <v>3.3538610000000003E-2</v>
      </c>
      <c r="AQ435" s="13">
        <v>6.2259414225941397E-2</v>
      </c>
      <c r="AR435" s="13">
        <v>5.2596600000000002E-3</v>
      </c>
      <c r="AS435" s="13">
        <v>0.16064707</v>
      </c>
      <c r="AT435" s="13">
        <v>3.3538610000000003E-2</v>
      </c>
      <c r="AU435" s="13">
        <v>5.6668459999999997E-2</v>
      </c>
      <c r="AV435" s="13">
        <v>5.2596600000000002E-3</v>
      </c>
      <c r="AW435" s="13">
        <v>0.16064707</v>
      </c>
      <c r="AX435" s="13">
        <v>5.8823529411764698E-2</v>
      </c>
      <c r="AY435" s="13">
        <v>1.85185185185185E-2</v>
      </c>
      <c r="AZ435" s="13">
        <v>0</v>
      </c>
      <c r="BA435" s="13">
        <v>0.10606060606060599</v>
      </c>
      <c r="BB435" s="13"/>
      <c r="BC435" s="13"/>
      <c r="BD435" s="13"/>
      <c r="BE435" s="13"/>
      <c r="BF435" s="13"/>
      <c r="BG435" s="13"/>
      <c r="BH435" s="13"/>
      <c r="BI435" s="13"/>
      <c r="BJ435" s="13"/>
      <c r="BK435" s="13"/>
      <c r="BL435" s="13"/>
      <c r="BM435" s="13"/>
      <c r="BN435" s="13"/>
      <c r="BO435" s="13"/>
      <c r="BP435" s="13"/>
      <c r="BQ435" s="13"/>
      <c r="BR435" s="13"/>
      <c r="BS435" s="13"/>
      <c r="BT435" s="13"/>
      <c r="BU435" s="13"/>
      <c r="BV435" s="13"/>
      <c r="BW435" s="13"/>
      <c r="BX435" s="13"/>
      <c r="BY435" s="13"/>
      <c r="BZ435" s="14">
        <f>+INDEX('Monthy Targets'!V:V,MATCH(FY2018_ALL_Targets!$B435,'Monthy Targets'!$B:$B,0))</f>
        <v>9.51</v>
      </c>
      <c r="CA435" s="14">
        <f>+INDEX('Monthy Targets'!W:W,MATCH(FY2018_ALL_Targets!$B435,'Monthy Targets'!$B:$B,0))</f>
        <v>9.51</v>
      </c>
      <c r="CB435" s="14">
        <f>+INDEX('Monthy Targets'!X:X,MATCH(FY2018_ALL_Targets!$B435,'Monthy Targets'!$B:$B,0))</f>
        <v>9.51</v>
      </c>
      <c r="CC435" s="14">
        <f>+INDEX('Monthy Targets'!Y:Y,MATCH(FY2018_ALL_Targets!$B435,'Monthy Targets'!$B:$B,0))</f>
        <v>9.51</v>
      </c>
      <c r="CD435" s="14">
        <f>+INDEX('Monthy Targets'!Z:Z,MATCH(FY2018_ALL_Targets!$B435,'Monthy Targets'!$B:$B,0))</f>
        <v>9.51</v>
      </c>
      <c r="CE435" s="14">
        <f>+INDEX('Monthy Targets'!AA:AA,MATCH(FY2018_ALL_Targets!$B435,'Monthy Targets'!$B:$B,0))</f>
        <v>0</v>
      </c>
      <c r="CF435" s="14">
        <f>+INDEX('Monthy Targets'!AB:AB,MATCH(FY2018_ALL_Targets!$B435,'Monthy Targets'!$B:$B,0))</f>
        <v>0</v>
      </c>
      <c r="CG435" s="14">
        <f>+INDEX('Monthy Targets'!AC:AC,MATCH(FY2018_ALL_Targets!$B435,'Monthy Targets'!$B:$B,0))</f>
        <v>0</v>
      </c>
      <c r="CH435" s="14">
        <f>+INDEX('Monthy Targets'!AD:AD,MATCH(FY2018_ALL_Targets!$B435,'Monthy Targets'!$B:$B,0))</f>
        <v>0</v>
      </c>
      <c r="CI435" s="14">
        <f>+INDEX('Monthy Targets'!AE:AE,MATCH(FY2018_ALL_Targets!$B435,'Monthy Targets'!$B:$B,0))</f>
        <v>0</v>
      </c>
      <c r="CJ435" s="14">
        <f>+INDEX('Monthy Targets'!AF:AF,MATCH(FY2018_ALL_Targets!$B435,'Monthy Targets'!$B:$B,0))</f>
        <v>0</v>
      </c>
      <c r="CK435" s="14">
        <f>+INDEX('Monthy Targets'!AG:AG,MATCH(FY2018_ALL_Targets!$B435,'Monthy Targets'!$B:$B,0))</f>
        <v>0</v>
      </c>
      <c r="CL435" s="14">
        <v>0</v>
      </c>
      <c r="CM435" s="14">
        <v>0.63</v>
      </c>
      <c r="CN435" s="14">
        <v>0.63</v>
      </c>
      <c r="CO435" s="14">
        <v>0.63</v>
      </c>
      <c r="DB435" s="14">
        <v>0</v>
      </c>
      <c r="DC435" s="14">
        <v>1.17</v>
      </c>
      <c r="DD435" s="14">
        <v>1.17</v>
      </c>
      <c r="DE435" s="14">
        <v>1.17</v>
      </c>
      <c r="DR435" s="14">
        <v>1.59</v>
      </c>
      <c r="DV435" s="12">
        <f t="shared" si="19"/>
        <v>0</v>
      </c>
      <c r="DW435" s="12">
        <f t="shared" si="20"/>
        <v>0</v>
      </c>
      <c r="DX435" s="12">
        <f t="shared" si="21"/>
        <v>0</v>
      </c>
    </row>
    <row r="436" spans="1:128" x14ac:dyDescent="0.25">
      <c r="A436" s="293">
        <v>103421</v>
      </c>
      <c r="B436" s="293">
        <v>676187</v>
      </c>
      <c r="C436" s="293">
        <v>1016117</v>
      </c>
      <c r="D436" s="14">
        <v>1306026729</v>
      </c>
      <c r="F436" s="27" t="s">
        <v>1296</v>
      </c>
      <c r="G436" s="12" t="s">
        <v>456</v>
      </c>
      <c r="H436" s="27" t="s">
        <v>1387</v>
      </c>
      <c r="I436" s="12" t="s">
        <v>457</v>
      </c>
      <c r="J436" s="13">
        <v>4.0677966101694898E-2</v>
      </c>
      <c r="K436" s="13">
        <v>3.82775119617225E-2</v>
      </c>
      <c r="L436" s="13">
        <v>0</v>
      </c>
      <c r="M436" s="13">
        <v>1.0752688172042999E-2</v>
      </c>
      <c r="N436" s="13">
        <v>3.3538610000000003E-2</v>
      </c>
      <c r="O436" s="13">
        <v>5.6668459999999997E-2</v>
      </c>
      <c r="P436" s="13">
        <v>5.2596600000000002E-3</v>
      </c>
      <c r="Q436" s="13">
        <v>0.16064707</v>
      </c>
      <c r="R436" s="13">
        <v>3.9986440677966098E-2</v>
      </c>
      <c r="S436" s="13">
        <v>5.6668459999999997E-2</v>
      </c>
      <c r="T436" s="13">
        <v>5.2596600000000002E-3</v>
      </c>
      <c r="U436" s="13">
        <v>0.16064707</v>
      </c>
      <c r="V436" s="13">
        <v>3.8644067796610199E-2</v>
      </c>
      <c r="W436" s="13">
        <v>5.6668459999999997E-2</v>
      </c>
      <c r="X436" s="13">
        <v>5.2596600000000002E-3</v>
      </c>
      <c r="Y436" s="13">
        <v>0.16064707</v>
      </c>
      <c r="Z436" s="13">
        <v>3.9294915254237298E-2</v>
      </c>
      <c r="AA436" s="13">
        <v>5.6668459999999997E-2</v>
      </c>
      <c r="AB436" s="13">
        <v>5.2596600000000002E-3</v>
      </c>
      <c r="AC436" s="13">
        <v>0.16064707</v>
      </c>
      <c r="AD436" s="13">
        <v>3.6610169491525402E-2</v>
      </c>
      <c r="AE436" s="13">
        <v>5.6668459999999997E-2</v>
      </c>
      <c r="AF436" s="13">
        <v>5.2596600000000002E-3</v>
      </c>
      <c r="AG436" s="13">
        <v>0.16064707</v>
      </c>
      <c r="AH436" s="13">
        <v>3.8603389830508497E-2</v>
      </c>
      <c r="AI436" s="13">
        <v>5.6668459999999997E-2</v>
      </c>
      <c r="AJ436" s="13">
        <v>5.2596600000000002E-3</v>
      </c>
      <c r="AK436" s="13">
        <v>0.16064707</v>
      </c>
      <c r="AL436" s="13">
        <v>3.4576271186440702E-2</v>
      </c>
      <c r="AM436" s="13">
        <v>5.6668459999999997E-2</v>
      </c>
      <c r="AN436" s="13">
        <v>5.2596600000000002E-3</v>
      </c>
      <c r="AO436" s="13">
        <v>0.16064707</v>
      </c>
      <c r="AP436" s="13">
        <v>3.7830508474576301E-2</v>
      </c>
      <c r="AQ436" s="13">
        <v>5.6668459999999997E-2</v>
      </c>
      <c r="AR436" s="13">
        <v>5.2596600000000002E-3</v>
      </c>
      <c r="AS436" s="13">
        <v>0.16064707</v>
      </c>
      <c r="AT436" s="13">
        <v>3.3538610000000003E-2</v>
      </c>
      <c r="AU436" s="13">
        <v>5.6668459999999997E-2</v>
      </c>
      <c r="AV436" s="13">
        <v>5.2596600000000002E-3</v>
      </c>
      <c r="AW436" s="13">
        <v>0.16064707</v>
      </c>
      <c r="AX436" s="13">
        <v>6.15384615384615E-2</v>
      </c>
      <c r="AY436" s="13">
        <v>0.119047619047619</v>
      </c>
      <c r="AZ436" s="13">
        <v>0</v>
      </c>
      <c r="BA436" s="13">
        <v>3.3333333333333298E-2</v>
      </c>
      <c r="BB436" s="13"/>
      <c r="BC436" s="13"/>
      <c r="BD436" s="13"/>
      <c r="BE436" s="13"/>
      <c r="BF436" s="13"/>
      <c r="BG436" s="13"/>
      <c r="BH436" s="13"/>
      <c r="BI436" s="13"/>
      <c r="BJ436" s="13"/>
      <c r="BK436" s="13"/>
      <c r="BL436" s="13"/>
      <c r="BM436" s="13"/>
      <c r="BN436" s="13"/>
      <c r="BO436" s="13"/>
      <c r="BP436" s="13"/>
      <c r="BQ436" s="13"/>
      <c r="BR436" s="13"/>
      <c r="BS436" s="13"/>
      <c r="BT436" s="13"/>
      <c r="BU436" s="13"/>
      <c r="BV436" s="13"/>
      <c r="BW436" s="13"/>
      <c r="BX436" s="13"/>
      <c r="BY436" s="13"/>
      <c r="BZ436" s="14">
        <f>+INDEX('Monthy Targets'!V:V,MATCH(FY2018_ALL_Targets!$B436,'Monthy Targets'!$B:$B,0))</f>
        <v>5.88</v>
      </c>
      <c r="CA436" s="14">
        <f>+INDEX('Monthy Targets'!W:W,MATCH(FY2018_ALL_Targets!$B436,'Monthy Targets'!$B:$B,0))</f>
        <v>5.88</v>
      </c>
      <c r="CB436" s="14">
        <f>+INDEX('Monthy Targets'!X:X,MATCH(FY2018_ALL_Targets!$B436,'Monthy Targets'!$B:$B,0))</f>
        <v>5.88</v>
      </c>
      <c r="CC436" s="14">
        <f>+INDEX('Monthy Targets'!Y:Y,MATCH(FY2018_ALL_Targets!$B436,'Monthy Targets'!$B:$B,0))</f>
        <v>5.88</v>
      </c>
      <c r="CD436" s="14">
        <f>+INDEX('Monthy Targets'!Z:Z,MATCH(FY2018_ALL_Targets!$B436,'Monthy Targets'!$B:$B,0))</f>
        <v>5.88</v>
      </c>
      <c r="CE436" s="14">
        <f>+INDEX('Monthy Targets'!AA:AA,MATCH(FY2018_ALL_Targets!$B436,'Monthy Targets'!$B:$B,0))</f>
        <v>0</v>
      </c>
      <c r="CF436" s="14">
        <f>+INDEX('Monthy Targets'!AB:AB,MATCH(FY2018_ALL_Targets!$B436,'Monthy Targets'!$B:$B,0))</f>
        <v>0</v>
      </c>
      <c r="CG436" s="14">
        <f>+INDEX('Monthy Targets'!AC:AC,MATCH(FY2018_ALL_Targets!$B436,'Monthy Targets'!$B:$B,0))</f>
        <v>0</v>
      </c>
      <c r="CH436" s="14">
        <f>+INDEX('Monthy Targets'!AD:AD,MATCH(FY2018_ALL_Targets!$B436,'Monthy Targets'!$B:$B,0))</f>
        <v>0</v>
      </c>
      <c r="CI436" s="14">
        <f>+INDEX('Monthy Targets'!AE:AE,MATCH(FY2018_ALL_Targets!$B436,'Monthy Targets'!$B:$B,0))</f>
        <v>0</v>
      </c>
      <c r="CJ436" s="14">
        <f>+INDEX('Monthy Targets'!AF:AF,MATCH(FY2018_ALL_Targets!$B436,'Monthy Targets'!$B:$B,0))</f>
        <v>0</v>
      </c>
      <c r="CK436" s="14">
        <f>+INDEX('Monthy Targets'!AG:AG,MATCH(FY2018_ALL_Targets!$B436,'Monthy Targets'!$B:$B,0))</f>
        <v>0</v>
      </c>
      <c r="CL436" s="14">
        <v>0</v>
      </c>
      <c r="CM436" s="14">
        <v>0</v>
      </c>
      <c r="CN436" s="14">
        <v>0.39</v>
      </c>
      <c r="CO436" s="14">
        <v>0.39</v>
      </c>
      <c r="DB436" s="14">
        <v>0</v>
      </c>
      <c r="DC436" s="14">
        <v>0</v>
      </c>
      <c r="DD436" s="14">
        <v>0.73</v>
      </c>
      <c r="DE436" s="14">
        <v>0.73</v>
      </c>
      <c r="DR436" s="14">
        <v>0.87</v>
      </c>
      <c r="DV436" s="12">
        <f t="shared" si="19"/>
        <v>0</v>
      </c>
      <c r="DW436" s="12">
        <f t="shared" si="20"/>
        <v>0</v>
      </c>
      <c r="DX436" s="12">
        <f t="shared" si="21"/>
        <v>0</v>
      </c>
    </row>
    <row r="437" spans="1:128" x14ac:dyDescent="0.25">
      <c r="A437" s="293">
        <v>4308</v>
      </c>
      <c r="B437" s="293">
        <v>676190</v>
      </c>
      <c r="C437" s="293">
        <v>1020482</v>
      </c>
      <c r="D437" s="14">
        <v>1902163686</v>
      </c>
      <c r="F437" s="27" t="s">
        <v>1296</v>
      </c>
      <c r="G437" s="12" t="s">
        <v>626</v>
      </c>
      <c r="H437" s="27" t="s">
        <v>1356</v>
      </c>
      <c r="I437" s="12" t="s">
        <v>627</v>
      </c>
      <c r="J437" s="13">
        <v>3.5714285714285698E-2</v>
      </c>
      <c r="K437" s="13">
        <v>0.105504587155963</v>
      </c>
      <c r="L437" s="13">
        <v>0</v>
      </c>
      <c r="M437" s="13">
        <v>0.14765100671140899</v>
      </c>
      <c r="N437" s="13">
        <v>3.3538610000000003E-2</v>
      </c>
      <c r="O437" s="13">
        <v>5.6668459999999997E-2</v>
      </c>
      <c r="P437" s="13">
        <v>5.2596600000000002E-3</v>
      </c>
      <c r="Q437" s="13">
        <v>0.16064707</v>
      </c>
      <c r="R437" s="13">
        <v>3.5107142857142899E-2</v>
      </c>
      <c r="S437" s="13">
        <v>0.103711009174312</v>
      </c>
      <c r="T437" s="13">
        <v>5.2596600000000002E-3</v>
      </c>
      <c r="U437" s="13">
        <v>0.16064707</v>
      </c>
      <c r="V437" s="13">
        <v>3.3928571428571398E-2</v>
      </c>
      <c r="W437" s="13">
        <v>0.100229357798165</v>
      </c>
      <c r="X437" s="13">
        <v>5.2596600000000002E-3</v>
      </c>
      <c r="Y437" s="13">
        <v>0.16064707</v>
      </c>
      <c r="Z437" s="13">
        <v>3.4500000000000003E-2</v>
      </c>
      <c r="AA437" s="13">
        <v>0.101917431192661</v>
      </c>
      <c r="AB437" s="13">
        <v>5.2596600000000002E-3</v>
      </c>
      <c r="AC437" s="13">
        <v>0.16064707</v>
      </c>
      <c r="AD437" s="13">
        <v>3.3538610000000003E-2</v>
      </c>
      <c r="AE437" s="13">
        <v>9.4954128440367006E-2</v>
      </c>
      <c r="AF437" s="13">
        <v>5.2596600000000002E-3</v>
      </c>
      <c r="AG437" s="13">
        <v>0.16064707</v>
      </c>
      <c r="AH437" s="13">
        <v>3.38928571428571E-2</v>
      </c>
      <c r="AI437" s="13">
        <v>0.100123853211009</v>
      </c>
      <c r="AJ437" s="13">
        <v>5.2596600000000002E-3</v>
      </c>
      <c r="AK437" s="13">
        <v>0.16064707</v>
      </c>
      <c r="AL437" s="13">
        <v>3.3538610000000003E-2</v>
      </c>
      <c r="AM437" s="13">
        <v>8.9678899082568805E-2</v>
      </c>
      <c r="AN437" s="13">
        <v>5.2596600000000002E-3</v>
      </c>
      <c r="AO437" s="13">
        <v>0.16064707</v>
      </c>
      <c r="AP437" s="13">
        <v>3.3538610000000003E-2</v>
      </c>
      <c r="AQ437" s="13">
        <v>9.8119266055045895E-2</v>
      </c>
      <c r="AR437" s="13">
        <v>5.2596600000000002E-3</v>
      </c>
      <c r="AS437" s="13">
        <v>0.16064707</v>
      </c>
      <c r="AT437" s="13">
        <v>3.3538610000000003E-2</v>
      </c>
      <c r="AU437" s="13">
        <v>8.4403669724770605E-2</v>
      </c>
      <c r="AV437" s="13">
        <v>5.2596600000000002E-3</v>
      </c>
      <c r="AW437" s="13">
        <v>0.16064707</v>
      </c>
      <c r="AX437" s="13">
        <v>2.7397260273972601E-2</v>
      </c>
      <c r="AY437" s="13">
        <v>4.08163265306122E-2</v>
      </c>
      <c r="AZ437" s="13">
        <v>0</v>
      </c>
      <c r="BA437" s="13">
        <v>0.14492753623188401</v>
      </c>
      <c r="BB437" s="13"/>
      <c r="BC437" s="13"/>
      <c r="BD437" s="13"/>
      <c r="BE437" s="13"/>
      <c r="BF437" s="13"/>
      <c r="BG437" s="13"/>
      <c r="BH437" s="13"/>
      <c r="BI437" s="13"/>
      <c r="BJ437" s="13"/>
      <c r="BK437" s="13"/>
      <c r="BL437" s="13"/>
      <c r="BM437" s="13"/>
      <c r="BN437" s="13"/>
      <c r="BO437" s="13"/>
      <c r="BP437" s="13"/>
      <c r="BQ437" s="13"/>
      <c r="BR437" s="13"/>
      <c r="BS437" s="13"/>
      <c r="BT437" s="13"/>
      <c r="BU437" s="13"/>
      <c r="BV437" s="13"/>
      <c r="BW437" s="13"/>
      <c r="BX437" s="13"/>
      <c r="BY437" s="13"/>
      <c r="BZ437" s="14">
        <f>+INDEX('Monthy Targets'!V:V,MATCH(FY2018_ALL_Targets!$B437,'Monthy Targets'!$B:$B,0))</f>
        <v>7.17</v>
      </c>
      <c r="CA437" s="14">
        <f>+INDEX('Monthy Targets'!W:W,MATCH(FY2018_ALL_Targets!$B437,'Monthy Targets'!$B:$B,0))</f>
        <v>7.17</v>
      </c>
      <c r="CB437" s="14">
        <f>+INDEX('Monthy Targets'!X:X,MATCH(FY2018_ALL_Targets!$B437,'Monthy Targets'!$B:$B,0))</f>
        <v>7.17</v>
      </c>
      <c r="CC437" s="14">
        <f>+INDEX('Monthy Targets'!Y:Y,MATCH(FY2018_ALL_Targets!$B437,'Monthy Targets'!$B:$B,0))</f>
        <v>7.17</v>
      </c>
      <c r="CD437" s="14">
        <f>+INDEX('Monthy Targets'!Z:Z,MATCH(FY2018_ALL_Targets!$B437,'Monthy Targets'!$B:$B,0))</f>
        <v>7.17</v>
      </c>
      <c r="CE437" s="14">
        <f>+INDEX('Monthy Targets'!AA:AA,MATCH(FY2018_ALL_Targets!$B437,'Monthy Targets'!$B:$B,0))</f>
        <v>0</v>
      </c>
      <c r="CF437" s="14">
        <f>+INDEX('Monthy Targets'!AB:AB,MATCH(FY2018_ALL_Targets!$B437,'Monthy Targets'!$B:$B,0))</f>
        <v>0</v>
      </c>
      <c r="CG437" s="14">
        <f>+INDEX('Monthy Targets'!AC:AC,MATCH(FY2018_ALL_Targets!$B437,'Monthy Targets'!$B:$B,0))</f>
        <v>0</v>
      </c>
      <c r="CH437" s="14">
        <f>+INDEX('Monthy Targets'!AD:AD,MATCH(FY2018_ALL_Targets!$B437,'Monthy Targets'!$B:$B,0))</f>
        <v>0</v>
      </c>
      <c r="CI437" s="14">
        <f>+INDEX('Monthy Targets'!AE:AE,MATCH(FY2018_ALL_Targets!$B437,'Monthy Targets'!$B:$B,0))</f>
        <v>0</v>
      </c>
      <c r="CJ437" s="14">
        <f>+INDEX('Monthy Targets'!AF:AF,MATCH(FY2018_ALL_Targets!$B437,'Monthy Targets'!$B:$B,0))</f>
        <v>0</v>
      </c>
      <c r="CK437" s="14">
        <f>+INDEX('Monthy Targets'!AG:AG,MATCH(FY2018_ALL_Targets!$B437,'Monthy Targets'!$B:$B,0))</f>
        <v>0</v>
      </c>
      <c r="CL437" s="14">
        <v>0.48</v>
      </c>
      <c r="CM437" s="14">
        <v>0.48</v>
      </c>
      <c r="CN437" s="14">
        <v>0.48</v>
      </c>
      <c r="CO437" s="14">
        <v>0.48</v>
      </c>
      <c r="DB437" s="14">
        <v>0.88</v>
      </c>
      <c r="DC437" s="14">
        <v>0.88</v>
      </c>
      <c r="DD437" s="14">
        <v>0.88</v>
      </c>
      <c r="DE437" s="14">
        <v>0.88</v>
      </c>
      <c r="DR437" s="14">
        <v>1.35</v>
      </c>
      <c r="DV437" s="12">
        <f t="shared" si="19"/>
        <v>0</v>
      </c>
      <c r="DW437" s="12">
        <f t="shared" si="20"/>
        <v>0</v>
      </c>
      <c r="DX437" s="12">
        <f t="shared" si="21"/>
        <v>0</v>
      </c>
    </row>
    <row r="438" spans="1:128" x14ac:dyDescent="0.25">
      <c r="A438" s="293">
        <v>103476</v>
      </c>
      <c r="B438" s="293">
        <v>676192</v>
      </c>
      <c r="C438" s="293">
        <v>1026599</v>
      </c>
      <c r="D438" s="14">
        <v>1275704421</v>
      </c>
      <c r="F438" s="27" t="s">
        <v>1298</v>
      </c>
      <c r="G438" s="12" t="s">
        <v>462</v>
      </c>
      <c r="H438" s="27" t="s">
        <v>1407</v>
      </c>
      <c r="I438" s="12" t="s">
        <v>463</v>
      </c>
      <c r="J438" s="13">
        <v>4.0114613180515797E-2</v>
      </c>
      <c r="K438" s="13">
        <v>3.8338658146964903E-2</v>
      </c>
      <c r="L438" s="13">
        <v>0</v>
      </c>
      <c r="M438" s="13">
        <v>9.9415204678362595E-2</v>
      </c>
      <c r="N438" s="13">
        <v>3.3538610000000003E-2</v>
      </c>
      <c r="O438" s="13">
        <v>5.6668459999999997E-2</v>
      </c>
      <c r="P438" s="13">
        <v>5.2596600000000002E-3</v>
      </c>
      <c r="Q438" s="13">
        <v>0.16064707</v>
      </c>
      <c r="R438" s="13">
        <v>3.9432664756447001E-2</v>
      </c>
      <c r="S438" s="13">
        <v>5.6668459999999997E-2</v>
      </c>
      <c r="T438" s="13">
        <v>5.2596600000000002E-3</v>
      </c>
      <c r="U438" s="13">
        <v>0.16064707</v>
      </c>
      <c r="V438" s="13">
        <v>3.8108882521490001E-2</v>
      </c>
      <c r="W438" s="13">
        <v>5.6668459999999997E-2</v>
      </c>
      <c r="X438" s="13">
        <v>5.2596600000000002E-3</v>
      </c>
      <c r="Y438" s="13">
        <v>0.16064707</v>
      </c>
      <c r="Z438" s="13">
        <v>3.8750716332378199E-2</v>
      </c>
      <c r="AA438" s="13">
        <v>5.6668459999999997E-2</v>
      </c>
      <c r="AB438" s="13">
        <v>5.2596600000000002E-3</v>
      </c>
      <c r="AC438" s="13">
        <v>0.16064707</v>
      </c>
      <c r="AD438" s="13">
        <v>3.6103151862464197E-2</v>
      </c>
      <c r="AE438" s="13">
        <v>5.6668459999999997E-2</v>
      </c>
      <c r="AF438" s="13">
        <v>5.2596600000000002E-3</v>
      </c>
      <c r="AG438" s="13">
        <v>0.16064707</v>
      </c>
      <c r="AH438" s="13">
        <v>3.80687679083095E-2</v>
      </c>
      <c r="AI438" s="13">
        <v>5.6668459999999997E-2</v>
      </c>
      <c r="AJ438" s="13">
        <v>5.2596600000000002E-3</v>
      </c>
      <c r="AK438" s="13">
        <v>0.16064707</v>
      </c>
      <c r="AL438" s="13">
        <v>3.4097421203438401E-2</v>
      </c>
      <c r="AM438" s="13">
        <v>5.6668459999999997E-2</v>
      </c>
      <c r="AN438" s="13">
        <v>5.2596600000000002E-3</v>
      </c>
      <c r="AO438" s="13">
        <v>0.16064707</v>
      </c>
      <c r="AP438" s="13">
        <v>3.7306590257879697E-2</v>
      </c>
      <c r="AQ438" s="13">
        <v>5.6668459999999997E-2</v>
      </c>
      <c r="AR438" s="13">
        <v>5.2596600000000002E-3</v>
      </c>
      <c r="AS438" s="13">
        <v>0.16064707</v>
      </c>
      <c r="AT438" s="13">
        <v>3.3538610000000003E-2</v>
      </c>
      <c r="AU438" s="13">
        <v>5.6668459999999997E-2</v>
      </c>
      <c r="AV438" s="13">
        <v>5.2596600000000002E-3</v>
      </c>
      <c r="AW438" s="13">
        <v>0.16064707</v>
      </c>
      <c r="AX438" s="13">
        <v>0</v>
      </c>
      <c r="AY438" s="13">
        <v>3.4090909090909102E-2</v>
      </c>
      <c r="AZ438" s="13">
        <v>0</v>
      </c>
      <c r="BA438" s="13">
        <v>9.8901098901098897E-2</v>
      </c>
      <c r="BB438" s="13"/>
      <c r="BC438" s="13"/>
      <c r="BD438" s="13"/>
      <c r="BE438" s="13"/>
      <c r="BF438" s="13"/>
      <c r="BG438" s="13"/>
      <c r="BH438" s="13"/>
      <c r="BI438" s="13"/>
      <c r="BJ438" s="13"/>
      <c r="BK438" s="13"/>
      <c r="BL438" s="13"/>
      <c r="BM438" s="13"/>
      <c r="BN438" s="13"/>
      <c r="BO438" s="13"/>
      <c r="BP438" s="13"/>
      <c r="BQ438" s="13"/>
      <c r="BR438" s="13"/>
      <c r="BS438" s="13"/>
      <c r="BT438" s="13"/>
      <c r="BU438" s="13"/>
      <c r="BV438" s="13"/>
      <c r="BW438" s="13"/>
      <c r="BX438" s="13"/>
      <c r="BY438" s="13"/>
      <c r="BZ438" s="14">
        <f>+INDEX('Monthy Targets'!V:V,MATCH(FY2018_ALL_Targets!$B438,'Monthy Targets'!$B:$B,0))</f>
        <v>6.83</v>
      </c>
      <c r="CA438" s="14">
        <f>+INDEX('Monthy Targets'!W:W,MATCH(FY2018_ALL_Targets!$B438,'Monthy Targets'!$B:$B,0))</f>
        <v>6.83</v>
      </c>
      <c r="CB438" s="14">
        <f>+INDEX('Monthy Targets'!X:X,MATCH(FY2018_ALL_Targets!$B438,'Monthy Targets'!$B:$B,0))</f>
        <v>6.83</v>
      </c>
      <c r="CC438" s="14">
        <f>+INDEX('Monthy Targets'!Y:Y,MATCH(FY2018_ALL_Targets!$B438,'Monthy Targets'!$B:$B,0))</f>
        <v>6.83</v>
      </c>
      <c r="CD438" s="14">
        <f>+INDEX('Monthy Targets'!Z:Z,MATCH(FY2018_ALL_Targets!$B438,'Monthy Targets'!$B:$B,0))</f>
        <v>6.83</v>
      </c>
      <c r="CE438" s="14">
        <f>+INDEX('Monthy Targets'!AA:AA,MATCH(FY2018_ALL_Targets!$B438,'Monthy Targets'!$B:$B,0))</f>
        <v>0</v>
      </c>
      <c r="CF438" s="14">
        <f>+INDEX('Monthy Targets'!AB:AB,MATCH(FY2018_ALL_Targets!$B438,'Monthy Targets'!$B:$B,0))</f>
        <v>0</v>
      </c>
      <c r="CG438" s="14">
        <f>+INDEX('Monthy Targets'!AC:AC,MATCH(FY2018_ALL_Targets!$B438,'Monthy Targets'!$B:$B,0))</f>
        <v>0</v>
      </c>
      <c r="CH438" s="14">
        <f>+INDEX('Monthy Targets'!AD:AD,MATCH(FY2018_ALL_Targets!$B438,'Monthy Targets'!$B:$B,0))</f>
        <v>0</v>
      </c>
      <c r="CI438" s="14">
        <f>+INDEX('Monthy Targets'!AE:AE,MATCH(FY2018_ALL_Targets!$B438,'Monthy Targets'!$B:$B,0))</f>
        <v>0</v>
      </c>
      <c r="CJ438" s="14">
        <f>+INDEX('Monthy Targets'!AF:AF,MATCH(FY2018_ALL_Targets!$B438,'Monthy Targets'!$B:$B,0))</f>
        <v>0</v>
      </c>
      <c r="CK438" s="14">
        <f>+INDEX('Monthy Targets'!AG:AG,MATCH(FY2018_ALL_Targets!$B438,'Monthy Targets'!$B:$B,0))</f>
        <v>0</v>
      </c>
      <c r="CL438" s="14">
        <v>0.45</v>
      </c>
      <c r="CM438" s="14">
        <v>0.45</v>
      </c>
      <c r="CN438" s="14">
        <v>0.45</v>
      </c>
      <c r="CO438" s="14">
        <v>0.45</v>
      </c>
      <c r="DB438" s="14">
        <v>0.84</v>
      </c>
      <c r="DC438" s="14">
        <v>0.84</v>
      </c>
      <c r="DD438" s="14">
        <v>0.84</v>
      </c>
      <c r="DE438" s="14">
        <v>0.84</v>
      </c>
      <c r="DR438" s="14">
        <v>1.28</v>
      </c>
      <c r="DV438" s="12">
        <f t="shared" si="19"/>
        <v>0</v>
      </c>
      <c r="DW438" s="12">
        <f t="shared" si="20"/>
        <v>0</v>
      </c>
      <c r="DX438" s="12">
        <f t="shared" si="21"/>
        <v>0</v>
      </c>
    </row>
    <row r="439" spans="1:128" x14ac:dyDescent="0.25">
      <c r="A439" s="293">
        <v>103471</v>
      </c>
      <c r="B439" s="293">
        <v>676194</v>
      </c>
      <c r="C439" s="293">
        <v>1027643</v>
      </c>
      <c r="D439" s="14">
        <v>1659731081</v>
      </c>
      <c r="F439" s="27" t="s">
        <v>1279</v>
      </c>
      <c r="G439" s="12" t="s">
        <v>460</v>
      </c>
      <c r="H439" s="27" t="s">
        <v>1371</v>
      </c>
      <c r="I439" s="12" t="s">
        <v>461</v>
      </c>
      <c r="J439" s="13">
        <v>2.4169184290030201E-2</v>
      </c>
      <c r="K439" s="13">
        <v>2.32558139534884E-2</v>
      </c>
      <c r="L439" s="13">
        <v>0</v>
      </c>
      <c r="M439" s="13">
        <v>9.7643097643097601E-2</v>
      </c>
      <c r="N439" s="13">
        <v>3.3538610000000003E-2</v>
      </c>
      <c r="O439" s="13">
        <v>5.6668459999999997E-2</v>
      </c>
      <c r="P439" s="13">
        <v>5.2596600000000002E-3</v>
      </c>
      <c r="Q439" s="13">
        <v>0.16064707</v>
      </c>
      <c r="R439" s="13">
        <v>3.3538610000000003E-2</v>
      </c>
      <c r="S439" s="13">
        <v>5.6668459999999997E-2</v>
      </c>
      <c r="T439" s="13">
        <v>5.2596600000000002E-3</v>
      </c>
      <c r="U439" s="13">
        <v>0.16064707</v>
      </c>
      <c r="V439" s="13">
        <v>3.3538610000000003E-2</v>
      </c>
      <c r="W439" s="13">
        <v>5.6668459999999997E-2</v>
      </c>
      <c r="X439" s="13">
        <v>5.2596600000000002E-3</v>
      </c>
      <c r="Y439" s="13">
        <v>0.16064707</v>
      </c>
      <c r="Z439" s="13">
        <v>3.3538610000000003E-2</v>
      </c>
      <c r="AA439" s="13">
        <v>5.6668459999999997E-2</v>
      </c>
      <c r="AB439" s="13">
        <v>5.2596600000000002E-3</v>
      </c>
      <c r="AC439" s="13">
        <v>0.16064707</v>
      </c>
      <c r="AD439" s="13">
        <v>3.3538610000000003E-2</v>
      </c>
      <c r="AE439" s="13">
        <v>5.6668459999999997E-2</v>
      </c>
      <c r="AF439" s="13">
        <v>5.2596600000000002E-3</v>
      </c>
      <c r="AG439" s="13">
        <v>0.16064707</v>
      </c>
      <c r="AH439" s="13">
        <v>3.3538610000000003E-2</v>
      </c>
      <c r="AI439" s="13">
        <v>5.6668459999999997E-2</v>
      </c>
      <c r="AJ439" s="13">
        <v>5.2596600000000002E-3</v>
      </c>
      <c r="AK439" s="13">
        <v>0.16064707</v>
      </c>
      <c r="AL439" s="13">
        <v>3.3538610000000003E-2</v>
      </c>
      <c r="AM439" s="13">
        <v>5.6668459999999997E-2</v>
      </c>
      <c r="AN439" s="13">
        <v>5.2596600000000002E-3</v>
      </c>
      <c r="AO439" s="13">
        <v>0.16064707</v>
      </c>
      <c r="AP439" s="13">
        <v>3.3538610000000003E-2</v>
      </c>
      <c r="AQ439" s="13">
        <v>5.6668459999999997E-2</v>
      </c>
      <c r="AR439" s="13">
        <v>5.2596600000000002E-3</v>
      </c>
      <c r="AS439" s="13">
        <v>0.16064707</v>
      </c>
      <c r="AT439" s="13">
        <v>3.3538610000000003E-2</v>
      </c>
      <c r="AU439" s="13">
        <v>5.6668459999999997E-2</v>
      </c>
      <c r="AV439" s="13">
        <v>5.2596600000000002E-3</v>
      </c>
      <c r="AW439" s="13">
        <v>0.16064707</v>
      </c>
      <c r="AX439" s="13">
        <v>1.20481927710843E-2</v>
      </c>
      <c r="AY439" s="13">
        <v>5.1282051282051301E-2</v>
      </c>
      <c r="AZ439" s="13">
        <v>0</v>
      </c>
      <c r="BA439" s="13">
        <v>0.121621621621622</v>
      </c>
      <c r="BB439" s="13"/>
      <c r="BC439" s="13"/>
      <c r="BD439" s="13"/>
      <c r="BE439" s="13"/>
      <c r="BF439" s="13"/>
      <c r="BG439" s="13"/>
      <c r="BH439" s="13"/>
      <c r="BI439" s="13"/>
      <c r="BJ439" s="13"/>
      <c r="BK439" s="13"/>
      <c r="BL439" s="13"/>
      <c r="BM439" s="13"/>
      <c r="BN439" s="13"/>
      <c r="BO439" s="13"/>
      <c r="BP439" s="13"/>
      <c r="BQ439" s="13"/>
      <c r="BR439" s="13"/>
      <c r="BS439" s="13"/>
      <c r="BT439" s="13"/>
      <c r="BU439" s="13"/>
      <c r="BV439" s="13"/>
      <c r="BW439" s="13"/>
      <c r="BX439" s="13"/>
      <c r="BY439" s="13"/>
      <c r="BZ439" s="14">
        <f>+INDEX('Monthy Targets'!V:V,MATCH(FY2018_ALL_Targets!$B439,'Monthy Targets'!$B:$B,0))</f>
        <v>5.51</v>
      </c>
      <c r="CA439" s="14">
        <f>+INDEX('Monthy Targets'!W:W,MATCH(FY2018_ALL_Targets!$B439,'Monthy Targets'!$B:$B,0))</f>
        <v>5.51</v>
      </c>
      <c r="CB439" s="14">
        <f>+INDEX('Monthy Targets'!X:X,MATCH(FY2018_ALL_Targets!$B439,'Monthy Targets'!$B:$B,0))</f>
        <v>5.51</v>
      </c>
      <c r="CC439" s="14">
        <f>+INDEX('Monthy Targets'!Y:Y,MATCH(FY2018_ALL_Targets!$B439,'Monthy Targets'!$B:$B,0))</f>
        <v>5.51</v>
      </c>
      <c r="CD439" s="14">
        <f>+INDEX('Monthy Targets'!Z:Z,MATCH(FY2018_ALL_Targets!$B439,'Monthy Targets'!$B:$B,0))</f>
        <v>5.51</v>
      </c>
      <c r="CE439" s="14">
        <f>+INDEX('Monthy Targets'!AA:AA,MATCH(FY2018_ALL_Targets!$B439,'Monthy Targets'!$B:$B,0))</f>
        <v>0</v>
      </c>
      <c r="CF439" s="14">
        <f>+INDEX('Monthy Targets'!AB:AB,MATCH(FY2018_ALL_Targets!$B439,'Monthy Targets'!$B:$B,0))</f>
        <v>0</v>
      </c>
      <c r="CG439" s="14">
        <f>+INDEX('Monthy Targets'!AC:AC,MATCH(FY2018_ALL_Targets!$B439,'Monthy Targets'!$B:$B,0))</f>
        <v>0</v>
      </c>
      <c r="CH439" s="14">
        <f>+INDEX('Monthy Targets'!AD:AD,MATCH(FY2018_ALL_Targets!$B439,'Monthy Targets'!$B:$B,0))</f>
        <v>0</v>
      </c>
      <c r="CI439" s="14">
        <f>+INDEX('Monthy Targets'!AE:AE,MATCH(FY2018_ALL_Targets!$B439,'Monthy Targets'!$B:$B,0))</f>
        <v>0</v>
      </c>
      <c r="CJ439" s="14">
        <f>+INDEX('Monthy Targets'!AF:AF,MATCH(FY2018_ALL_Targets!$B439,'Monthy Targets'!$B:$B,0))</f>
        <v>0</v>
      </c>
      <c r="CK439" s="14">
        <f>+INDEX('Monthy Targets'!AG:AG,MATCH(FY2018_ALL_Targets!$B439,'Monthy Targets'!$B:$B,0))</f>
        <v>0</v>
      </c>
      <c r="CL439" s="14">
        <v>0.37</v>
      </c>
      <c r="CM439" s="14">
        <v>0.37</v>
      </c>
      <c r="CN439" s="14">
        <v>0.37</v>
      </c>
      <c r="CO439" s="14">
        <v>0.37</v>
      </c>
      <c r="DB439" s="14">
        <v>0.68</v>
      </c>
      <c r="DC439" s="14">
        <v>0.68</v>
      </c>
      <c r="DD439" s="14">
        <v>0.68</v>
      </c>
      <c r="DE439" s="14">
        <v>0.68</v>
      </c>
      <c r="DR439" s="14">
        <v>1.04</v>
      </c>
      <c r="DV439" s="12">
        <f t="shared" si="19"/>
        <v>0</v>
      </c>
      <c r="DW439" s="12">
        <f t="shared" si="20"/>
        <v>0</v>
      </c>
      <c r="DX439" s="12">
        <f t="shared" si="21"/>
        <v>0</v>
      </c>
    </row>
    <row r="440" spans="1:128" x14ac:dyDescent="0.25">
      <c r="A440" s="293">
        <v>103468</v>
      </c>
      <c r="B440" s="293">
        <v>676197</v>
      </c>
      <c r="C440" s="293">
        <v>1021131</v>
      </c>
      <c r="D440" s="14">
        <v>1790963130</v>
      </c>
      <c r="F440" s="27" t="s">
        <v>1293</v>
      </c>
      <c r="G440" s="12" t="s">
        <v>458</v>
      </c>
      <c r="H440" s="27" t="s">
        <v>1319</v>
      </c>
      <c r="I440" s="12" t="s">
        <v>459</v>
      </c>
      <c r="J440" s="13">
        <v>1.06761565836299E-2</v>
      </c>
      <c r="K440" s="13">
        <v>3.7234042553191501E-2</v>
      </c>
      <c r="L440" s="13">
        <v>0</v>
      </c>
      <c r="M440" s="13">
        <v>4.3956043956044001E-2</v>
      </c>
      <c r="N440" s="13">
        <v>3.3538610000000003E-2</v>
      </c>
      <c r="O440" s="13">
        <v>5.6668459999999997E-2</v>
      </c>
      <c r="P440" s="13">
        <v>5.2596600000000002E-3</v>
      </c>
      <c r="Q440" s="13">
        <v>0.16064707</v>
      </c>
      <c r="R440" s="13">
        <v>3.3538610000000003E-2</v>
      </c>
      <c r="S440" s="13">
        <v>5.6668459999999997E-2</v>
      </c>
      <c r="T440" s="13">
        <v>5.2596600000000002E-3</v>
      </c>
      <c r="U440" s="13">
        <v>0.16064707</v>
      </c>
      <c r="V440" s="13">
        <v>3.3538610000000003E-2</v>
      </c>
      <c r="W440" s="13">
        <v>5.6668459999999997E-2</v>
      </c>
      <c r="X440" s="13">
        <v>5.2596600000000002E-3</v>
      </c>
      <c r="Y440" s="13">
        <v>0.16064707</v>
      </c>
      <c r="Z440" s="13">
        <v>3.3538610000000003E-2</v>
      </c>
      <c r="AA440" s="13">
        <v>5.6668459999999997E-2</v>
      </c>
      <c r="AB440" s="13">
        <v>5.2596600000000002E-3</v>
      </c>
      <c r="AC440" s="13">
        <v>0.16064707</v>
      </c>
      <c r="AD440" s="13">
        <v>3.3538610000000003E-2</v>
      </c>
      <c r="AE440" s="13">
        <v>5.6668459999999997E-2</v>
      </c>
      <c r="AF440" s="13">
        <v>5.2596600000000002E-3</v>
      </c>
      <c r="AG440" s="13">
        <v>0.16064707</v>
      </c>
      <c r="AH440" s="13">
        <v>3.3538610000000003E-2</v>
      </c>
      <c r="AI440" s="13">
        <v>5.6668459999999997E-2</v>
      </c>
      <c r="AJ440" s="13">
        <v>5.2596600000000002E-3</v>
      </c>
      <c r="AK440" s="13">
        <v>0.16064707</v>
      </c>
      <c r="AL440" s="13">
        <v>3.3538610000000003E-2</v>
      </c>
      <c r="AM440" s="13">
        <v>5.6668459999999997E-2</v>
      </c>
      <c r="AN440" s="13">
        <v>5.2596600000000002E-3</v>
      </c>
      <c r="AO440" s="13">
        <v>0.16064707</v>
      </c>
      <c r="AP440" s="13">
        <v>3.3538610000000003E-2</v>
      </c>
      <c r="AQ440" s="13">
        <v>5.6668459999999997E-2</v>
      </c>
      <c r="AR440" s="13">
        <v>5.2596600000000002E-3</v>
      </c>
      <c r="AS440" s="13">
        <v>0.16064707</v>
      </c>
      <c r="AT440" s="13">
        <v>3.3538610000000003E-2</v>
      </c>
      <c r="AU440" s="13">
        <v>5.6668459999999997E-2</v>
      </c>
      <c r="AV440" s="13">
        <v>5.2596600000000002E-3</v>
      </c>
      <c r="AW440" s="13">
        <v>0.16064707</v>
      </c>
      <c r="AX440" s="13">
        <v>0</v>
      </c>
      <c r="AY440" s="13">
        <v>0</v>
      </c>
      <c r="AZ440" s="13">
        <v>0</v>
      </c>
      <c r="BA440" s="13">
        <v>6.7796610169491497E-2</v>
      </c>
      <c r="BB440" s="13"/>
      <c r="BC440" s="13"/>
      <c r="BD440" s="13"/>
      <c r="BE440" s="13"/>
      <c r="BF440" s="13"/>
      <c r="BG440" s="13"/>
      <c r="BH440" s="13"/>
      <c r="BI440" s="13"/>
      <c r="BJ440" s="13"/>
      <c r="BK440" s="13"/>
      <c r="BL440" s="13"/>
      <c r="BM440" s="13"/>
      <c r="BN440" s="13"/>
      <c r="BO440" s="13"/>
      <c r="BP440" s="13"/>
      <c r="BQ440" s="13"/>
      <c r="BR440" s="13"/>
      <c r="BS440" s="13"/>
      <c r="BT440" s="13"/>
      <c r="BU440" s="13"/>
      <c r="BV440" s="13"/>
      <c r="BW440" s="13"/>
      <c r="BX440" s="13"/>
      <c r="BY440" s="13"/>
      <c r="BZ440" s="14">
        <f>+INDEX('Monthy Targets'!V:V,MATCH(FY2018_ALL_Targets!$B440,'Monthy Targets'!$B:$B,0))</f>
        <v>7.32</v>
      </c>
      <c r="CA440" s="14">
        <f>+INDEX('Monthy Targets'!W:W,MATCH(FY2018_ALL_Targets!$B440,'Monthy Targets'!$B:$B,0))</f>
        <v>7.32</v>
      </c>
      <c r="CB440" s="14">
        <f>+INDEX('Monthy Targets'!X:X,MATCH(FY2018_ALL_Targets!$B440,'Monthy Targets'!$B:$B,0))</f>
        <v>7.32</v>
      </c>
      <c r="CC440" s="14">
        <f>+INDEX('Monthy Targets'!Y:Y,MATCH(FY2018_ALL_Targets!$B440,'Monthy Targets'!$B:$B,0))</f>
        <v>7.32</v>
      </c>
      <c r="CD440" s="14">
        <f>+INDEX('Monthy Targets'!Z:Z,MATCH(FY2018_ALL_Targets!$B440,'Monthy Targets'!$B:$B,0))</f>
        <v>7.32</v>
      </c>
      <c r="CE440" s="14">
        <f>+INDEX('Monthy Targets'!AA:AA,MATCH(FY2018_ALL_Targets!$B440,'Monthy Targets'!$B:$B,0))</f>
        <v>0</v>
      </c>
      <c r="CF440" s="14">
        <f>+INDEX('Monthy Targets'!AB:AB,MATCH(FY2018_ALL_Targets!$B440,'Monthy Targets'!$B:$B,0))</f>
        <v>0</v>
      </c>
      <c r="CG440" s="14">
        <f>+INDEX('Monthy Targets'!AC:AC,MATCH(FY2018_ALL_Targets!$B440,'Monthy Targets'!$B:$B,0))</f>
        <v>0</v>
      </c>
      <c r="CH440" s="14">
        <f>+INDEX('Monthy Targets'!AD:AD,MATCH(FY2018_ALL_Targets!$B440,'Monthy Targets'!$B:$B,0))</f>
        <v>0</v>
      </c>
      <c r="CI440" s="14">
        <f>+INDEX('Monthy Targets'!AE:AE,MATCH(FY2018_ALL_Targets!$B440,'Monthy Targets'!$B:$B,0))</f>
        <v>0</v>
      </c>
      <c r="CJ440" s="14">
        <f>+INDEX('Monthy Targets'!AF:AF,MATCH(FY2018_ALL_Targets!$B440,'Monthy Targets'!$B:$B,0))</f>
        <v>0</v>
      </c>
      <c r="CK440" s="14">
        <f>+INDEX('Monthy Targets'!AG:AG,MATCH(FY2018_ALL_Targets!$B440,'Monthy Targets'!$B:$B,0))</f>
        <v>0</v>
      </c>
      <c r="CL440" s="14">
        <v>0.49</v>
      </c>
      <c r="CM440" s="14">
        <v>0.49</v>
      </c>
      <c r="CN440" s="14">
        <v>0.49</v>
      </c>
      <c r="CO440" s="14">
        <v>0.49</v>
      </c>
      <c r="DB440" s="14">
        <v>0.9</v>
      </c>
      <c r="DC440" s="14">
        <v>0.9</v>
      </c>
      <c r="DD440" s="14">
        <v>0.9</v>
      </c>
      <c r="DE440" s="14">
        <v>0.9</v>
      </c>
      <c r="DR440" s="14">
        <v>1.37</v>
      </c>
      <c r="DV440" s="12">
        <f t="shared" si="19"/>
        <v>0</v>
      </c>
      <c r="DW440" s="12">
        <f t="shared" si="20"/>
        <v>0</v>
      </c>
      <c r="DX440" s="12">
        <f t="shared" si="21"/>
        <v>0</v>
      </c>
    </row>
    <row r="441" spans="1:128" x14ac:dyDescent="0.25">
      <c r="A441" s="293">
        <v>4097</v>
      </c>
      <c r="B441" s="293">
        <v>676206</v>
      </c>
      <c r="C441" s="293">
        <v>1027634</v>
      </c>
      <c r="D441" s="14">
        <v>1902203607</v>
      </c>
      <c r="F441" s="27" t="s">
        <v>1408</v>
      </c>
      <c r="G441" s="12" t="s">
        <v>570</v>
      </c>
      <c r="H441" s="27" t="s">
        <v>1413</v>
      </c>
      <c r="I441" s="12" t="s">
        <v>571</v>
      </c>
      <c r="J441" s="13">
        <v>3.0395136778115499E-2</v>
      </c>
      <c r="K441" s="13">
        <v>0.107142857142857</v>
      </c>
      <c r="L441" s="13">
        <v>0</v>
      </c>
      <c r="M441" s="13">
        <v>7.3170731707317097E-2</v>
      </c>
      <c r="N441" s="13">
        <v>3.3538610000000003E-2</v>
      </c>
      <c r="O441" s="13">
        <v>5.6668459999999997E-2</v>
      </c>
      <c r="P441" s="13">
        <v>5.2596600000000002E-3</v>
      </c>
      <c r="Q441" s="13">
        <v>0.16064707</v>
      </c>
      <c r="R441" s="13">
        <v>3.3538610000000003E-2</v>
      </c>
      <c r="S441" s="13">
        <v>0.105321428571429</v>
      </c>
      <c r="T441" s="13">
        <v>5.2596600000000002E-3</v>
      </c>
      <c r="U441" s="13">
        <v>0.16064707</v>
      </c>
      <c r="V441" s="13">
        <v>3.3538610000000003E-2</v>
      </c>
      <c r="W441" s="13">
        <v>0.10178571428571399</v>
      </c>
      <c r="X441" s="13">
        <v>5.2596600000000002E-3</v>
      </c>
      <c r="Y441" s="13">
        <v>0.16064707</v>
      </c>
      <c r="Z441" s="13">
        <v>3.3538610000000003E-2</v>
      </c>
      <c r="AA441" s="13">
        <v>0.10349999999999999</v>
      </c>
      <c r="AB441" s="13">
        <v>5.2596600000000002E-3</v>
      </c>
      <c r="AC441" s="13">
        <v>0.16064707</v>
      </c>
      <c r="AD441" s="13">
        <v>3.3538610000000003E-2</v>
      </c>
      <c r="AE441" s="13">
        <v>9.6428571428571405E-2</v>
      </c>
      <c r="AF441" s="13">
        <v>5.2596600000000002E-3</v>
      </c>
      <c r="AG441" s="13">
        <v>0.16064707</v>
      </c>
      <c r="AH441" s="13">
        <v>3.3538610000000003E-2</v>
      </c>
      <c r="AI441" s="13">
        <v>0.10167857142857099</v>
      </c>
      <c r="AJ441" s="13">
        <v>5.2596600000000002E-3</v>
      </c>
      <c r="AK441" s="13">
        <v>0.16064707</v>
      </c>
      <c r="AL441" s="13">
        <v>3.3538610000000003E-2</v>
      </c>
      <c r="AM441" s="13">
        <v>9.1071428571428595E-2</v>
      </c>
      <c r="AN441" s="13">
        <v>5.2596600000000002E-3</v>
      </c>
      <c r="AO441" s="13">
        <v>0.16064707</v>
      </c>
      <c r="AP441" s="13">
        <v>3.3538610000000003E-2</v>
      </c>
      <c r="AQ441" s="13">
        <v>9.9642857142857102E-2</v>
      </c>
      <c r="AR441" s="13">
        <v>5.2596600000000002E-3</v>
      </c>
      <c r="AS441" s="13">
        <v>0.16064707</v>
      </c>
      <c r="AT441" s="13">
        <v>3.3538610000000003E-2</v>
      </c>
      <c r="AU441" s="13">
        <v>8.5714285714285701E-2</v>
      </c>
      <c r="AV441" s="13">
        <v>5.2596600000000002E-3</v>
      </c>
      <c r="AW441" s="13">
        <v>0.16064707</v>
      </c>
      <c r="AX441" s="13">
        <v>1.21951219512195E-2</v>
      </c>
      <c r="AY441" s="13">
        <v>7.3170731707317097E-2</v>
      </c>
      <c r="AZ441" s="13">
        <v>0</v>
      </c>
      <c r="BA441" s="13">
        <v>3.65853658536585E-2</v>
      </c>
      <c r="BB441" s="13"/>
      <c r="BC441" s="13"/>
      <c r="BD441" s="13"/>
      <c r="BE441" s="13"/>
      <c r="BF441" s="13"/>
      <c r="BG441" s="13"/>
      <c r="BH441" s="13"/>
      <c r="BI441" s="13"/>
      <c r="BJ441" s="13"/>
      <c r="BK441" s="13"/>
      <c r="BL441" s="13"/>
      <c r="BM441" s="13"/>
      <c r="BN441" s="13"/>
      <c r="BO441" s="13"/>
      <c r="BP441" s="13"/>
      <c r="BQ441" s="13"/>
      <c r="BR441" s="13"/>
      <c r="BS441" s="13"/>
      <c r="BT441" s="13"/>
      <c r="BU441" s="13"/>
      <c r="BV441" s="13"/>
      <c r="BW441" s="13"/>
      <c r="BX441" s="13"/>
      <c r="BY441" s="13"/>
      <c r="BZ441" s="14">
        <f>+INDEX('Monthy Targets'!V:V,MATCH(FY2018_ALL_Targets!$B441,'Monthy Targets'!$B:$B,0))</f>
        <v>17.079999999999998</v>
      </c>
      <c r="CA441" s="14">
        <f>+INDEX('Monthy Targets'!W:W,MATCH(FY2018_ALL_Targets!$B441,'Monthy Targets'!$B:$B,0))</f>
        <v>17.079999999999998</v>
      </c>
      <c r="CB441" s="14">
        <f>+INDEX('Monthy Targets'!X:X,MATCH(FY2018_ALL_Targets!$B441,'Monthy Targets'!$B:$B,0))</f>
        <v>17.079999999999998</v>
      </c>
      <c r="CC441" s="14">
        <f>+INDEX('Monthy Targets'!Y:Y,MATCH(FY2018_ALL_Targets!$B441,'Monthy Targets'!$B:$B,0))</f>
        <v>17.079999999999998</v>
      </c>
      <c r="CD441" s="14">
        <f>+INDEX('Monthy Targets'!Z:Z,MATCH(FY2018_ALL_Targets!$B441,'Monthy Targets'!$B:$B,0))</f>
        <v>17.079999999999998</v>
      </c>
      <c r="CE441" s="14">
        <f>+INDEX('Monthy Targets'!AA:AA,MATCH(FY2018_ALL_Targets!$B441,'Monthy Targets'!$B:$B,0))</f>
        <v>0</v>
      </c>
      <c r="CF441" s="14">
        <f>+INDEX('Monthy Targets'!AB:AB,MATCH(FY2018_ALL_Targets!$B441,'Monthy Targets'!$B:$B,0))</f>
        <v>0</v>
      </c>
      <c r="CG441" s="14">
        <f>+INDEX('Monthy Targets'!AC:AC,MATCH(FY2018_ALL_Targets!$B441,'Monthy Targets'!$B:$B,0))</f>
        <v>0</v>
      </c>
      <c r="CH441" s="14">
        <f>+INDEX('Monthy Targets'!AD:AD,MATCH(FY2018_ALL_Targets!$B441,'Monthy Targets'!$B:$B,0))</f>
        <v>0</v>
      </c>
      <c r="CI441" s="14">
        <f>+INDEX('Monthy Targets'!AE:AE,MATCH(FY2018_ALL_Targets!$B441,'Monthy Targets'!$B:$B,0))</f>
        <v>0</v>
      </c>
      <c r="CJ441" s="14">
        <f>+INDEX('Monthy Targets'!AF:AF,MATCH(FY2018_ALL_Targets!$B441,'Monthy Targets'!$B:$B,0))</f>
        <v>0</v>
      </c>
      <c r="CK441" s="14">
        <f>+INDEX('Monthy Targets'!AG:AG,MATCH(FY2018_ALL_Targets!$B441,'Monthy Targets'!$B:$B,0))</f>
        <v>0</v>
      </c>
      <c r="CL441" s="14">
        <v>1.1399999999999999</v>
      </c>
      <c r="CM441" s="14">
        <v>1.1399999999999999</v>
      </c>
      <c r="CN441" s="14">
        <v>1.1399999999999999</v>
      </c>
      <c r="CO441" s="14">
        <v>1.1399999999999999</v>
      </c>
      <c r="DB441" s="14">
        <v>2.11</v>
      </c>
      <c r="DC441" s="14">
        <v>2.11</v>
      </c>
      <c r="DD441" s="14">
        <v>2.11</v>
      </c>
      <c r="DE441" s="14">
        <v>2.11</v>
      </c>
      <c r="DR441" s="14">
        <v>3.21</v>
      </c>
      <c r="DV441" s="12">
        <f t="shared" si="19"/>
        <v>0</v>
      </c>
      <c r="DW441" s="12">
        <f t="shared" si="20"/>
        <v>0</v>
      </c>
      <c r="DX441" s="12">
        <f t="shared" si="21"/>
        <v>0</v>
      </c>
    </row>
    <row r="442" spans="1:128" x14ac:dyDescent="0.25">
      <c r="A442" s="293">
        <v>103557</v>
      </c>
      <c r="B442" s="293">
        <v>676207</v>
      </c>
      <c r="C442" s="293">
        <v>1026568</v>
      </c>
      <c r="D442" s="14">
        <v>1518355387</v>
      </c>
      <c r="F442" s="27" t="s">
        <v>1279</v>
      </c>
      <c r="G442" s="12" t="s">
        <v>464</v>
      </c>
      <c r="H442" s="27" t="s">
        <v>1422</v>
      </c>
      <c r="I442" s="12" t="s">
        <v>465</v>
      </c>
      <c r="J442" s="13">
        <v>2.7210884353741499E-2</v>
      </c>
      <c r="K442" s="13">
        <v>0.170967741935484</v>
      </c>
      <c r="L442" s="13">
        <v>0</v>
      </c>
      <c r="M442" s="13">
        <v>8.3720930232558097E-2</v>
      </c>
      <c r="N442" s="13">
        <v>3.3538610000000003E-2</v>
      </c>
      <c r="O442" s="13">
        <v>5.6668459999999997E-2</v>
      </c>
      <c r="P442" s="13">
        <v>5.2596600000000002E-3</v>
      </c>
      <c r="Q442" s="13">
        <v>0.16064707</v>
      </c>
      <c r="R442" s="13">
        <v>3.3538610000000003E-2</v>
      </c>
      <c r="S442" s="13">
        <v>0.16806129032258099</v>
      </c>
      <c r="T442" s="13">
        <v>5.2596600000000002E-3</v>
      </c>
      <c r="U442" s="13">
        <v>0.16064707</v>
      </c>
      <c r="V442" s="13">
        <v>3.3538610000000003E-2</v>
      </c>
      <c r="W442" s="13">
        <v>0.16241935483871001</v>
      </c>
      <c r="X442" s="13">
        <v>5.2596600000000002E-3</v>
      </c>
      <c r="Y442" s="13">
        <v>0.16064707</v>
      </c>
      <c r="Z442" s="13">
        <v>3.3538610000000003E-2</v>
      </c>
      <c r="AA442" s="13">
        <v>0.16515483870967701</v>
      </c>
      <c r="AB442" s="13">
        <v>5.2596600000000002E-3</v>
      </c>
      <c r="AC442" s="13">
        <v>0.16064707</v>
      </c>
      <c r="AD442" s="13">
        <v>3.3538610000000003E-2</v>
      </c>
      <c r="AE442" s="13">
        <v>0.15387096774193501</v>
      </c>
      <c r="AF442" s="13">
        <v>5.2596600000000002E-3</v>
      </c>
      <c r="AG442" s="13">
        <v>0.16064707</v>
      </c>
      <c r="AH442" s="13">
        <v>3.3538610000000003E-2</v>
      </c>
      <c r="AI442" s="13">
        <v>0.162248387096774</v>
      </c>
      <c r="AJ442" s="13">
        <v>5.2596600000000002E-3</v>
      </c>
      <c r="AK442" s="13">
        <v>0.16064707</v>
      </c>
      <c r="AL442" s="13">
        <v>3.3538610000000003E-2</v>
      </c>
      <c r="AM442" s="13">
        <v>0.14532258064516099</v>
      </c>
      <c r="AN442" s="13">
        <v>5.2596600000000002E-3</v>
      </c>
      <c r="AO442" s="13">
        <v>0.16064707</v>
      </c>
      <c r="AP442" s="13">
        <v>3.3538610000000003E-2</v>
      </c>
      <c r="AQ442" s="13">
        <v>0.159</v>
      </c>
      <c r="AR442" s="13">
        <v>5.2596600000000002E-3</v>
      </c>
      <c r="AS442" s="13">
        <v>0.16064707</v>
      </c>
      <c r="AT442" s="13">
        <v>3.3538610000000003E-2</v>
      </c>
      <c r="AU442" s="13">
        <v>0.13677419354838699</v>
      </c>
      <c r="AV442" s="13">
        <v>5.2596600000000002E-3</v>
      </c>
      <c r="AW442" s="13">
        <v>0.16064707</v>
      </c>
      <c r="AX442" s="13">
        <v>2.9702970297029702E-2</v>
      </c>
      <c r="AY442" s="13">
        <v>0.125</v>
      </c>
      <c r="AZ442" s="13">
        <v>0</v>
      </c>
      <c r="BA442" s="13">
        <v>0.11111111111111099</v>
      </c>
      <c r="BB442" s="13"/>
      <c r="BC442" s="13"/>
      <c r="BD442" s="13"/>
      <c r="BE442" s="13"/>
      <c r="BF442" s="13"/>
      <c r="BG442" s="13"/>
      <c r="BH442" s="13"/>
      <c r="BI442" s="13"/>
      <c r="BJ442" s="13"/>
      <c r="BK442" s="13"/>
      <c r="BL442" s="13"/>
      <c r="BM442" s="13"/>
      <c r="BN442" s="13"/>
      <c r="BO442" s="13"/>
      <c r="BP442" s="13"/>
      <c r="BQ442" s="13"/>
      <c r="BR442" s="13"/>
      <c r="BS442" s="13"/>
      <c r="BT442" s="13"/>
      <c r="BU442" s="13"/>
      <c r="BV442" s="13"/>
      <c r="BW442" s="13"/>
      <c r="BX442" s="13"/>
      <c r="BY442" s="13"/>
      <c r="BZ442" s="14">
        <f>+INDEX('Monthy Targets'!V:V,MATCH(FY2018_ALL_Targets!$B442,'Monthy Targets'!$B:$B,0))</f>
        <v>7.72</v>
      </c>
      <c r="CA442" s="14">
        <f>+INDEX('Monthy Targets'!W:W,MATCH(FY2018_ALL_Targets!$B442,'Monthy Targets'!$B:$B,0))</f>
        <v>7.72</v>
      </c>
      <c r="CB442" s="14">
        <f>+INDEX('Monthy Targets'!X:X,MATCH(FY2018_ALL_Targets!$B442,'Monthy Targets'!$B:$B,0))</f>
        <v>7.72</v>
      </c>
      <c r="CC442" s="14">
        <f>+INDEX('Monthy Targets'!Y:Y,MATCH(FY2018_ALL_Targets!$B442,'Monthy Targets'!$B:$B,0))</f>
        <v>7.72</v>
      </c>
      <c r="CD442" s="14">
        <f>+INDEX('Monthy Targets'!Z:Z,MATCH(FY2018_ALL_Targets!$B442,'Monthy Targets'!$B:$B,0))</f>
        <v>7.72</v>
      </c>
      <c r="CE442" s="14">
        <f>+INDEX('Monthy Targets'!AA:AA,MATCH(FY2018_ALL_Targets!$B442,'Monthy Targets'!$B:$B,0))</f>
        <v>0</v>
      </c>
      <c r="CF442" s="14">
        <f>+INDEX('Monthy Targets'!AB:AB,MATCH(FY2018_ALL_Targets!$B442,'Monthy Targets'!$B:$B,0))</f>
        <v>0</v>
      </c>
      <c r="CG442" s="14">
        <f>+INDEX('Monthy Targets'!AC:AC,MATCH(FY2018_ALL_Targets!$B442,'Monthy Targets'!$B:$B,0))</f>
        <v>0</v>
      </c>
      <c r="CH442" s="14">
        <f>+INDEX('Monthy Targets'!AD:AD,MATCH(FY2018_ALL_Targets!$B442,'Monthy Targets'!$B:$B,0))</f>
        <v>0</v>
      </c>
      <c r="CI442" s="14">
        <f>+INDEX('Monthy Targets'!AE:AE,MATCH(FY2018_ALL_Targets!$B442,'Monthy Targets'!$B:$B,0))</f>
        <v>0</v>
      </c>
      <c r="CJ442" s="14">
        <f>+INDEX('Monthy Targets'!AF:AF,MATCH(FY2018_ALL_Targets!$B442,'Monthy Targets'!$B:$B,0))</f>
        <v>0</v>
      </c>
      <c r="CK442" s="14">
        <f>+INDEX('Monthy Targets'!AG:AG,MATCH(FY2018_ALL_Targets!$B442,'Monthy Targets'!$B:$B,0))</f>
        <v>0</v>
      </c>
      <c r="CL442" s="14">
        <v>0.51</v>
      </c>
      <c r="CM442" s="14">
        <v>0.51</v>
      </c>
      <c r="CN442" s="14">
        <v>0.51</v>
      </c>
      <c r="CO442" s="14">
        <v>0.51</v>
      </c>
      <c r="DB442" s="14">
        <v>0.95</v>
      </c>
      <c r="DC442" s="14">
        <v>0.95</v>
      </c>
      <c r="DD442" s="14">
        <v>0.95</v>
      </c>
      <c r="DE442" s="14">
        <v>0.95</v>
      </c>
      <c r="DR442" s="14">
        <v>1.45</v>
      </c>
      <c r="DV442" s="12">
        <f t="shared" si="19"/>
        <v>0</v>
      </c>
      <c r="DW442" s="12">
        <f t="shared" si="20"/>
        <v>0</v>
      </c>
      <c r="DX442" s="12">
        <f t="shared" si="21"/>
        <v>0</v>
      </c>
    </row>
    <row r="443" spans="1:128" x14ac:dyDescent="0.25">
      <c r="A443" s="293">
        <v>101740</v>
      </c>
      <c r="B443" s="293">
        <v>676211</v>
      </c>
      <c r="C443" s="293">
        <v>1027040</v>
      </c>
      <c r="D443" s="14">
        <v>1477937068</v>
      </c>
      <c r="F443" s="27" t="s">
        <v>1274</v>
      </c>
      <c r="G443" s="12" t="s">
        <v>392</v>
      </c>
      <c r="H443" s="27" t="s">
        <v>1295</v>
      </c>
      <c r="I443" s="12" t="s">
        <v>393</v>
      </c>
      <c r="J443" s="13">
        <v>4.18994413407821E-2</v>
      </c>
      <c r="K443" s="13">
        <v>4.9382716049382699E-2</v>
      </c>
      <c r="L443" s="13">
        <v>0</v>
      </c>
      <c r="M443" s="13">
        <v>0.25787965616045799</v>
      </c>
      <c r="N443" s="13">
        <v>3.3538610000000003E-2</v>
      </c>
      <c r="O443" s="13">
        <v>5.6668459999999997E-2</v>
      </c>
      <c r="P443" s="13">
        <v>5.2596600000000002E-3</v>
      </c>
      <c r="Q443" s="13">
        <v>0.16064707</v>
      </c>
      <c r="R443" s="13">
        <v>4.1187150837988802E-2</v>
      </c>
      <c r="S443" s="13">
        <v>5.6668459999999997E-2</v>
      </c>
      <c r="T443" s="13">
        <v>5.2596600000000002E-3</v>
      </c>
      <c r="U443" s="13">
        <v>0.25349570200573102</v>
      </c>
      <c r="V443" s="13">
        <v>3.9804469273743003E-2</v>
      </c>
      <c r="W443" s="13">
        <v>5.6668459999999997E-2</v>
      </c>
      <c r="X443" s="13">
        <v>5.2596600000000002E-3</v>
      </c>
      <c r="Y443" s="13">
        <v>0.24498567335243601</v>
      </c>
      <c r="Z443" s="13">
        <v>4.0474860335195498E-2</v>
      </c>
      <c r="AA443" s="13">
        <v>5.6668459999999997E-2</v>
      </c>
      <c r="AB443" s="13">
        <v>5.2596600000000002E-3</v>
      </c>
      <c r="AC443" s="13">
        <v>0.24911174785100301</v>
      </c>
      <c r="AD443" s="13">
        <v>3.7709497206703899E-2</v>
      </c>
      <c r="AE443" s="13">
        <v>5.6668459999999997E-2</v>
      </c>
      <c r="AF443" s="13">
        <v>5.2596600000000002E-3</v>
      </c>
      <c r="AG443" s="13">
        <v>0.232091690544413</v>
      </c>
      <c r="AH443" s="13">
        <v>3.97625698324022E-2</v>
      </c>
      <c r="AI443" s="13">
        <v>5.6668459999999997E-2</v>
      </c>
      <c r="AJ443" s="13">
        <v>5.2596600000000002E-3</v>
      </c>
      <c r="AK443" s="13">
        <v>0.24472779369627501</v>
      </c>
      <c r="AL443" s="13">
        <v>3.5614525139664802E-2</v>
      </c>
      <c r="AM443" s="13">
        <v>5.6668459999999997E-2</v>
      </c>
      <c r="AN443" s="13">
        <v>5.2596600000000002E-3</v>
      </c>
      <c r="AO443" s="13">
        <v>0.21919770773639</v>
      </c>
      <c r="AP443" s="13">
        <v>3.8966480446927403E-2</v>
      </c>
      <c r="AQ443" s="13">
        <v>5.6668459999999997E-2</v>
      </c>
      <c r="AR443" s="13">
        <v>5.2596600000000002E-3</v>
      </c>
      <c r="AS443" s="13">
        <v>0.239828080229226</v>
      </c>
      <c r="AT443" s="13">
        <v>3.3538610000000003E-2</v>
      </c>
      <c r="AU443" s="13">
        <v>5.6668459999999997E-2</v>
      </c>
      <c r="AV443" s="13">
        <v>5.2596600000000002E-3</v>
      </c>
      <c r="AW443" s="13">
        <v>0.20630372492836699</v>
      </c>
      <c r="AX443" s="13">
        <v>5.95238095238095E-2</v>
      </c>
      <c r="AY443" s="13">
        <v>3.4482758620689703E-2</v>
      </c>
      <c r="AZ443" s="13">
        <v>0</v>
      </c>
      <c r="BA443" s="13">
        <v>0.146341463414634</v>
      </c>
      <c r="BB443" s="13"/>
      <c r="BC443" s="13"/>
      <c r="BD443" s="13"/>
      <c r="BE443" s="13"/>
      <c r="BF443" s="13"/>
      <c r="BG443" s="13"/>
      <c r="BH443" s="13"/>
      <c r="BI443" s="13"/>
      <c r="BJ443" s="13"/>
      <c r="BK443" s="13"/>
      <c r="BL443" s="13"/>
      <c r="BM443" s="13"/>
      <c r="BN443" s="13"/>
      <c r="BO443" s="13"/>
      <c r="BP443" s="13"/>
      <c r="BQ443" s="13"/>
      <c r="BR443" s="13"/>
      <c r="BS443" s="13"/>
      <c r="BT443" s="13"/>
      <c r="BU443" s="13"/>
      <c r="BV443" s="13"/>
      <c r="BW443" s="13"/>
      <c r="BX443" s="13"/>
      <c r="BY443" s="13"/>
      <c r="BZ443" s="14">
        <f>+INDEX('Monthy Targets'!V:V,MATCH(FY2018_ALL_Targets!$B443,'Monthy Targets'!$B:$B,0))</f>
        <v>6.12</v>
      </c>
      <c r="CA443" s="14">
        <f>+INDEX('Monthy Targets'!W:W,MATCH(FY2018_ALL_Targets!$B443,'Monthy Targets'!$B:$B,0))</f>
        <v>6.12</v>
      </c>
      <c r="CB443" s="14">
        <f>+INDEX('Monthy Targets'!X:X,MATCH(FY2018_ALL_Targets!$B443,'Monthy Targets'!$B:$B,0))</f>
        <v>6.12</v>
      </c>
      <c r="CC443" s="14">
        <f>+INDEX('Monthy Targets'!Y:Y,MATCH(FY2018_ALL_Targets!$B443,'Monthy Targets'!$B:$B,0))</f>
        <v>6.12</v>
      </c>
      <c r="CD443" s="14">
        <f>+INDEX('Monthy Targets'!Z:Z,MATCH(FY2018_ALL_Targets!$B443,'Monthy Targets'!$B:$B,0))</f>
        <v>6.12</v>
      </c>
      <c r="CE443" s="14">
        <f>+INDEX('Monthy Targets'!AA:AA,MATCH(FY2018_ALL_Targets!$B443,'Monthy Targets'!$B:$B,0))</f>
        <v>0</v>
      </c>
      <c r="CF443" s="14">
        <f>+INDEX('Monthy Targets'!AB:AB,MATCH(FY2018_ALL_Targets!$B443,'Monthy Targets'!$B:$B,0))</f>
        <v>0</v>
      </c>
      <c r="CG443" s="14">
        <f>+INDEX('Monthy Targets'!AC:AC,MATCH(FY2018_ALL_Targets!$B443,'Monthy Targets'!$B:$B,0))</f>
        <v>0</v>
      </c>
      <c r="CH443" s="14">
        <f>+INDEX('Monthy Targets'!AD:AD,MATCH(FY2018_ALL_Targets!$B443,'Monthy Targets'!$B:$B,0))</f>
        <v>0</v>
      </c>
      <c r="CI443" s="14">
        <f>+INDEX('Monthy Targets'!AE:AE,MATCH(FY2018_ALL_Targets!$B443,'Monthy Targets'!$B:$B,0))</f>
        <v>0</v>
      </c>
      <c r="CJ443" s="14">
        <f>+INDEX('Monthy Targets'!AF:AF,MATCH(FY2018_ALL_Targets!$B443,'Monthy Targets'!$B:$B,0))</f>
        <v>0</v>
      </c>
      <c r="CK443" s="14">
        <f>+INDEX('Monthy Targets'!AG:AG,MATCH(FY2018_ALL_Targets!$B443,'Monthy Targets'!$B:$B,0))</f>
        <v>0</v>
      </c>
      <c r="CL443" s="14">
        <v>0</v>
      </c>
      <c r="CM443" s="14">
        <v>0.41</v>
      </c>
      <c r="CN443" s="14">
        <v>0.41</v>
      </c>
      <c r="CO443" s="14">
        <v>0.41</v>
      </c>
      <c r="DB443" s="14">
        <v>0</v>
      </c>
      <c r="DC443" s="14">
        <v>0.76</v>
      </c>
      <c r="DD443" s="14">
        <v>0.76</v>
      </c>
      <c r="DE443" s="14">
        <v>0.76</v>
      </c>
      <c r="DR443" s="14">
        <v>1.03</v>
      </c>
      <c r="DV443" s="12">
        <f t="shared" si="19"/>
        <v>0</v>
      </c>
      <c r="DW443" s="12">
        <f t="shared" si="20"/>
        <v>0</v>
      </c>
      <c r="DX443" s="12">
        <f t="shared" si="21"/>
        <v>0</v>
      </c>
    </row>
    <row r="444" spans="1:128" x14ac:dyDescent="0.25">
      <c r="A444" s="293">
        <v>103708</v>
      </c>
      <c r="B444" s="293">
        <v>676212</v>
      </c>
      <c r="C444" s="293">
        <v>1026455</v>
      </c>
      <c r="D444" s="14">
        <v>1679721344</v>
      </c>
      <c r="F444" s="27" t="s">
        <v>1293</v>
      </c>
      <c r="G444" s="12" t="s">
        <v>142</v>
      </c>
      <c r="H444" s="27" t="s">
        <v>1396</v>
      </c>
      <c r="I444" s="12" t="s">
        <v>143</v>
      </c>
      <c r="J444" s="13">
        <v>6.9970845481049607E-2</v>
      </c>
      <c r="K444" s="13">
        <v>9.8712446351931299E-2</v>
      </c>
      <c r="L444" s="13">
        <v>0</v>
      </c>
      <c r="M444" s="13">
        <v>0.202492211838006</v>
      </c>
      <c r="N444" s="13">
        <v>3.3538610000000003E-2</v>
      </c>
      <c r="O444" s="13">
        <v>5.6668459999999997E-2</v>
      </c>
      <c r="P444" s="13">
        <v>5.2596600000000002E-3</v>
      </c>
      <c r="Q444" s="13">
        <v>0.16064707</v>
      </c>
      <c r="R444" s="13">
        <v>6.8781341107871694E-2</v>
      </c>
      <c r="S444" s="13">
        <v>9.7034334763948502E-2</v>
      </c>
      <c r="T444" s="13">
        <v>5.2596600000000002E-3</v>
      </c>
      <c r="U444" s="13">
        <v>0.19904984423676</v>
      </c>
      <c r="V444" s="13">
        <v>6.6472303206997096E-2</v>
      </c>
      <c r="W444" s="13">
        <v>9.3776824034334794E-2</v>
      </c>
      <c r="X444" s="13">
        <v>5.2596600000000002E-3</v>
      </c>
      <c r="Y444" s="13">
        <v>0.192367601246106</v>
      </c>
      <c r="Z444" s="13">
        <v>6.7591836734693905E-2</v>
      </c>
      <c r="AA444" s="13">
        <v>9.5356223175965704E-2</v>
      </c>
      <c r="AB444" s="13">
        <v>5.2596600000000002E-3</v>
      </c>
      <c r="AC444" s="13">
        <v>0.195607476635514</v>
      </c>
      <c r="AD444" s="13">
        <v>6.29737609329446E-2</v>
      </c>
      <c r="AE444" s="13">
        <v>8.8841201716738205E-2</v>
      </c>
      <c r="AF444" s="13">
        <v>5.2596600000000002E-3</v>
      </c>
      <c r="AG444" s="13">
        <v>0.18224299065420599</v>
      </c>
      <c r="AH444" s="13">
        <v>6.6402332361516006E-2</v>
      </c>
      <c r="AI444" s="13">
        <v>9.3678111587982796E-2</v>
      </c>
      <c r="AJ444" s="13">
        <v>5.2596600000000002E-3</v>
      </c>
      <c r="AK444" s="13">
        <v>0.19216510903426801</v>
      </c>
      <c r="AL444" s="13">
        <v>5.9475218658892097E-2</v>
      </c>
      <c r="AM444" s="13">
        <v>8.3905579399141603E-2</v>
      </c>
      <c r="AN444" s="13">
        <v>5.2596600000000002E-3</v>
      </c>
      <c r="AO444" s="13">
        <v>0.17211838006230501</v>
      </c>
      <c r="AP444" s="13">
        <v>6.5072886297376106E-2</v>
      </c>
      <c r="AQ444" s="13">
        <v>9.18025751072961E-2</v>
      </c>
      <c r="AR444" s="13">
        <v>5.2596600000000002E-3</v>
      </c>
      <c r="AS444" s="13">
        <v>0.188317757009346</v>
      </c>
      <c r="AT444" s="13">
        <v>5.5976676384839698E-2</v>
      </c>
      <c r="AU444" s="13">
        <v>7.8969957081545097E-2</v>
      </c>
      <c r="AV444" s="13">
        <v>5.2596600000000002E-3</v>
      </c>
      <c r="AW444" s="13">
        <v>0.161993769470405</v>
      </c>
      <c r="AX444" s="13">
        <v>3.2967032967033003E-2</v>
      </c>
      <c r="AY444" s="13">
        <v>5.2631578947368397E-2</v>
      </c>
      <c r="AZ444" s="13">
        <v>0</v>
      </c>
      <c r="BA444" s="13">
        <v>0.19047619047618999</v>
      </c>
      <c r="BB444" s="13"/>
      <c r="BC444" s="13"/>
      <c r="BD444" s="13"/>
      <c r="BE444" s="13"/>
      <c r="BF444" s="13"/>
      <c r="BG444" s="13"/>
      <c r="BH444" s="13"/>
      <c r="BI444" s="13"/>
      <c r="BJ444" s="13"/>
      <c r="BK444" s="13"/>
      <c r="BL444" s="13"/>
      <c r="BM444" s="13"/>
      <c r="BN444" s="13"/>
      <c r="BO444" s="13"/>
      <c r="BP444" s="13"/>
      <c r="BQ444" s="13"/>
      <c r="BR444" s="13"/>
      <c r="BS444" s="13"/>
      <c r="BT444" s="13"/>
      <c r="BU444" s="13"/>
      <c r="BV444" s="13"/>
      <c r="BW444" s="13"/>
      <c r="BX444" s="13"/>
      <c r="BY444" s="13"/>
      <c r="BZ444" s="14">
        <f>+INDEX('Monthy Targets'!V:V,MATCH(FY2018_ALL_Targets!$B444,'Monthy Targets'!$B:$B,0))</f>
        <v>7.26</v>
      </c>
      <c r="CA444" s="14">
        <f>+INDEX('Monthy Targets'!W:W,MATCH(FY2018_ALL_Targets!$B444,'Monthy Targets'!$B:$B,0))</f>
        <v>7.26</v>
      </c>
      <c r="CB444" s="14">
        <f>+INDEX('Monthy Targets'!X:X,MATCH(FY2018_ALL_Targets!$B444,'Monthy Targets'!$B:$B,0))</f>
        <v>7.26</v>
      </c>
      <c r="CC444" s="14">
        <f>+INDEX('Monthy Targets'!Y:Y,MATCH(FY2018_ALL_Targets!$B444,'Monthy Targets'!$B:$B,0))</f>
        <v>7.26</v>
      </c>
      <c r="CD444" s="14">
        <f>+INDEX('Monthy Targets'!Z:Z,MATCH(FY2018_ALL_Targets!$B444,'Monthy Targets'!$B:$B,0))</f>
        <v>7.26</v>
      </c>
      <c r="CE444" s="14">
        <f>+INDEX('Monthy Targets'!AA:AA,MATCH(FY2018_ALL_Targets!$B444,'Monthy Targets'!$B:$B,0))</f>
        <v>0</v>
      </c>
      <c r="CF444" s="14">
        <f>+INDEX('Monthy Targets'!AB:AB,MATCH(FY2018_ALL_Targets!$B444,'Monthy Targets'!$B:$B,0))</f>
        <v>0</v>
      </c>
      <c r="CG444" s="14">
        <f>+INDEX('Monthy Targets'!AC:AC,MATCH(FY2018_ALL_Targets!$B444,'Monthy Targets'!$B:$B,0))</f>
        <v>0</v>
      </c>
      <c r="CH444" s="14">
        <f>+INDEX('Monthy Targets'!AD:AD,MATCH(FY2018_ALL_Targets!$B444,'Monthy Targets'!$B:$B,0))</f>
        <v>0</v>
      </c>
      <c r="CI444" s="14">
        <f>+INDEX('Monthy Targets'!AE:AE,MATCH(FY2018_ALL_Targets!$B444,'Monthy Targets'!$B:$B,0))</f>
        <v>0</v>
      </c>
      <c r="CJ444" s="14">
        <f>+INDEX('Monthy Targets'!AF:AF,MATCH(FY2018_ALL_Targets!$B444,'Monthy Targets'!$B:$B,0))</f>
        <v>0</v>
      </c>
      <c r="CK444" s="14">
        <f>+INDEX('Monthy Targets'!AG:AG,MATCH(FY2018_ALL_Targets!$B444,'Monthy Targets'!$B:$B,0))</f>
        <v>0</v>
      </c>
      <c r="CL444" s="14">
        <v>0.48</v>
      </c>
      <c r="CM444" s="14">
        <v>0.48</v>
      </c>
      <c r="CN444" s="14">
        <v>0.48</v>
      </c>
      <c r="CO444" s="14">
        <v>0.48</v>
      </c>
      <c r="DB444" s="14">
        <v>0.9</v>
      </c>
      <c r="DC444" s="14">
        <v>0.9</v>
      </c>
      <c r="DD444" s="14">
        <v>0.9</v>
      </c>
      <c r="DE444" s="14">
        <v>0.9</v>
      </c>
      <c r="DR444" s="14">
        <v>1.36</v>
      </c>
      <c r="DV444" s="12">
        <f t="shared" si="19"/>
        <v>0</v>
      </c>
      <c r="DW444" s="12">
        <f t="shared" si="20"/>
        <v>0</v>
      </c>
      <c r="DX444" s="12">
        <f t="shared" si="21"/>
        <v>0</v>
      </c>
    </row>
    <row r="445" spans="1:128" x14ac:dyDescent="0.25">
      <c r="A445" s="293">
        <v>103739</v>
      </c>
      <c r="B445" s="293">
        <v>676218</v>
      </c>
      <c r="C445" s="293">
        <v>1026494</v>
      </c>
      <c r="D445" s="14">
        <v>1922260876</v>
      </c>
      <c r="F445" s="27" t="s">
        <v>1277</v>
      </c>
      <c r="G445" s="12" t="s">
        <v>466</v>
      </c>
      <c r="H445" s="27" t="s">
        <v>1371</v>
      </c>
      <c r="I445" s="12" t="s">
        <v>467</v>
      </c>
      <c r="J445" s="13">
        <v>2.7439024390243899E-2</v>
      </c>
      <c r="K445" s="13">
        <v>7.1713147410358599E-2</v>
      </c>
      <c r="L445" s="13">
        <v>0</v>
      </c>
      <c r="M445" s="13">
        <v>0.15584415584415601</v>
      </c>
      <c r="N445" s="13">
        <v>3.3538610000000003E-2</v>
      </c>
      <c r="O445" s="13">
        <v>5.6668459999999997E-2</v>
      </c>
      <c r="P445" s="13">
        <v>5.2596600000000002E-3</v>
      </c>
      <c r="Q445" s="13">
        <v>0.16064707</v>
      </c>
      <c r="R445" s="13">
        <v>3.3538610000000003E-2</v>
      </c>
      <c r="S445" s="13">
        <v>7.0494023904382502E-2</v>
      </c>
      <c r="T445" s="13">
        <v>5.2596600000000002E-3</v>
      </c>
      <c r="U445" s="13">
        <v>0.16064707</v>
      </c>
      <c r="V445" s="13">
        <v>3.3538610000000003E-2</v>
      </c>
      <c r="W445" s="13">
        <v>6.8127490039840602E-2</v>
      </c>
      <c r="X445" s="13">
        <v>5.2596600000000002E-3</v>
      </c>
      <c r="Y445" s="13">
        <v>0.16064707</v>
      </c>
      <c r="Z445" s="13">
        <v>3.3538610000000003E-2</v>
      </c>
      <c r="AA445" s="13">
        <v>6.9274900398406405E-2</v>
      </c>
      <c r="AB445" s="13">
        <v>5.2596600000000002E-3</v>
      </c>
      <c r="AC445" s="13">
        <v>0.16064707</v>
      </c>
      <c r="AD445" s="13">
        <v>3.3538610000000003E-2</v>
      </c>
      <c r="AE445" s="13">
        <v>6.4541832669322702E-2</v>
      </c>
      <c r="AF445" s="13">
        <v>5.2596600000000002E-3</v>
      </c>
      <c r="AG445" s="13">
        <v>0.16064707</v>
      </c>
      <c r="AH445" s="13">
        <v>3.3538610000000003E-2</v>
      </c>
      <c r="AI445" s="13">
        <v>6.8055776892430295E-2</v>
      </c>
      <c r="AJ445" s="13">
        <v>5.2596600000000002E-3</v>
      </c>
      <c r="AK445" s="13">
        <v>0.16064707</v>
      </c>
      <c r="AL445" s="13">
        <v>3.3538610000000003E-2</v>
      </c>
      <c r="AM445" s="13">
        <v>6.0956175298804802E-2</v>
      </c>
      <c r="AN445" s="13">
        <v>5.2596600000000002E-3</v>
      </c>
      <c r="AO445" s="13">
        <v>0.16064707</v>
      </c>
      <c r="AP445" s="13">
        <v>3.3538610000000003E-2</v>
      </c>
      <c r="AQ445" s="13">
        <v>6.66932270916335E-2</v>
      </c>
      <c r="AR445" s="13">
        <v>5.2596600000000002E-3</v>
      </c>
      <c r="AS445" s="13">
        <v>0.16064707</v>
      </c>
      <c r="AT445" s="13">
        <v>3.3538610000000003E-2</v>
      </c>
      <c r="AU445" s="13">
        <v>5.7370517928286902E-2</v>
      </c>
      <c r="AV445" s="13">
        <v>5.2596600000000002E-3</v>
      </c>
      <c r="AW445" s="13">
        <v>0.16064707</v>
      </c>
      <c r="AX445" s="13">
        <v>2.2988505747126398E-2</v>
      </c>
      <c r="AY445" s="13">
        <v>6.0606060606060601E-2</v>
      </c>
      <c r="AZ445" s="13">
        <v>0</v>
      </c>
      <c r="BA445" s="13">
        <v>0.177215189873418</v>
      </c>
      <c r="BB445" s="13"/>
      <c r="BC445" s="13"/>
      <c r="BD445" s="13"/>
      <c r="BE445" s="13"/>
      <c r="BF445" s="13"/>
      <c r="BG445" s="13"/>
      <c r="BH445" s="13"/>
      <c r="BI445" s="13"/>
      <c r="BJ445" s="13"/>
      <c r="BK445" s="13"/>
      <c r="BL445" s="13"/>
      <c r="BM445" s="13"/>
      <c r="BN445" s="13"/>
      <c r="BO445" s="13"/>
      <c r="BP445" s="13"/>
      <c r="BQ445" s="13"/>
      <c r="BR445" s="13"/>
      <c r="BS445" s="13"/>
      <c r="BT445" s="13"/>
      <c r="BU445" s="13"/>
      <c r="BV445" s="13"/>
      <c r="BW445" s="13"/>
      <c r="BX445" s="13"/>
      <c r="BY445" s="13"/>
      <c r="BZ445" s="14">
        <f>+INDEX('Monthy Targets'!V:V,MATCH(FY2018_ALL_Targets!$B445,'Monthy Targets'!$B:$B,0))</f>
        <v>19.12</v>
      </c>
      <c r="CA445" s="14">
        <f>+INDEX('Monthy Targets'!W:W,MATCH(FY2018_ALL_Targets!$B445,'Monthy Targets'!$B:$B,0))</f>
        <v>19.12</v>
      </c>
      <c r="CB445" s="14">
        <f>+INDEX('Monthy Targets'!X:X,MATCH(FY2018_ALL_Targets!$B445,'Monthy Targets'!$B:$B,0))</f>
        <v>19.12</v>
      </c>
      <c r="CC445" s="14">
        <f>+INDEX('Monthy Targets'!Y:Y,MATCH(FY2018_ALL_Targets!$B445,'Monthy Targets'!$B:$B,0))</f>
        <v>19.12</v>
      </c>
      <c r="CD445" s="14">
        <f>+INDEX('Monthy Targets'!Z:Z,MATCH(FY2018_ALL_Targets!$B445,'Monthy Targets'!$B:$B,0))</f>
        <v>19.12</v>
      </c>
      <c r="CE445" s="14">
        <f>+INDEX('Monthy Targets'!AA:AA,MATCH(FY2018_ALL_Targets!$B445,'Monthy Targets'!$B:$B,0))</f>
        <v>0</v>
      </c>
      <c r="CF445" s="14">
        <f>+INDEX('Monthy Targets'!AB:AB,MATCH(FY2018_ALL_Targets!$B445,'Monthy Targets'!$B:$B,0))</f>
        <v>0</v>
      </c>
      <c r="CG445" s="14">
        <f>+INDEX('Monthy Targets'!AC:AC,MATCH(FY2018_ALL_Targets!$B445,'Monthy Targets'!$B:$B,0))</f>
        <v>0</v>
      </c>
      <c r="CH445" s="14">
        <f>+INDEX('Monthy Targets'!AD:AD,MATCH(FY2018_ALL_Targets!$B445,'Monthy Targets'!$B:$B,0))</f>
        <v>0</v>
      </c>
      <c r="CI445" s="14">
        <f>+INDEX('Monthy Targets'!AE:AE,MATCH(FY2018_ALL_Targets!$B445,'Monthy Targets'!$B:$B,0))</f>
        <v>0</v>
      </c>
      <c r="CJ445" s="14">
        <f>+INDEX('Monthy Targets'!AF:AF,MATCH(FY2018_ALL_Targets!$B445,'Monthy Targets'!$B:$B,0))</f>
        <v>0</v>
      </c>
      <c r="CK445" s="14">
        <f>+INDEX('Monthy Targets'!AG:AG,MATCH(FY2018_ALL_Targets!$B445,'Monthy Targets'!$B:$B,0))</f>
        <v>0</v>
      </c>
      <c r="CL445" s="14">
        <v>1.27</v>
      </c>
      <c r="CM445" s="14">
        <v>1.27</v>
      </c>
      <c r="CN445" s="14">
        <v>1.27</v>
      </c>
      <c r="CO445" s="14">
        <v>0</v>
      </c>
      <c r="DB445" s="14">
        <v>2.36</v>
      </c>
      <c r="DC445" s="14">
        <v>2.36</v>
      </c>
      <c r="DD445" s="14">
        <v>2.36</v>
      </c>
      <c r="DE445" s="14">
        <v>0</v>
      </c>
      <c r="DR445" s="14">
        <v>3.2</v>
      </c>
      <c r="DV445" s="12">
        <f t="shared" si="19"/>
        <v>0</v>
      </c>
      <c r="DW445" s="12">
        <f t="shared" si="20"/>
        <v>0</v>
      </c>
      <c r="DX445" s="12">
        <f t="shared" si="21"/>
        <v>0</v>
      </c>
    </row>
    <row r="446" spans="1:128" x14ac:dyDescent="0.25">
      <c r="A446" s="293">
        <v>5347</v>
      </c>
      <c r="B446" s="293">
        <v>676219</v>
      </c>
      <c r="C446" s="293">
        <v>1027122</v>
      </c>
      <c r="D446" s="14">
        <v>1760866347</v>
      </c>
      <c r="F446" s="27" t="s">
        <v>1258</v>
      </c>
      <c r="G446" s="12" t="s">
        <v>370</v>
      </c>
      <c r="H446" s="27" t="s">
        <v>1394</v>
      </c>
      <c r="I446" s="12" t="s">
        <v>371</v>
      </c>
      <c r="J446" s="13">
        <v>6.7415730337078705E-2</v>
      </c>
      <c r="K446" s="13">
        <v>1.4981273408239701E-2</v>
      </c>
      <c r="L446" s="13">
        <v>0</v>
      </c>
      <c r="M446" s="13">
        <v>0.28152492668621698</v>
      </c>
      <c r="N446" s="13">
        <v>3.3538610000000003E-2</v>
      </c>
      <c r="O446" s="13">
        <v>5.6668459999999997E-2</v>
      </c>
      <c r="P446" s="13">
        <v>5.2596600000000002E-3</v>
      </c>
      <c r="Q446" s="13">
        <v>0.16064707</v>
      </c>
      <c r="R446" s="13">
        <v>6.6269662921348296E-2</v>
      </c>
      <c r="S446" s="13">
        <v>5.6668459999999997E-2</v>
      </c>
      <c r="T446" s="13">
        <v>5.2596600000000002E-3</v>
      </c>
      <c r="U446" s="13">
        <v>0.27673900293255099</v>
      </c>
      <c r="V446" s="13">
        <v>6.4044943820224701E-2</v>
      </c>
      <c r="W446" s="13">
        <v>5.6668459999999997E-2</v>
      </c>
      <c r="X446" s="13">
        <v>5.2596600000000002E-3</v>
      </c>
      <c r="Y446" s="13">
        <v>0.267448680351906</v>
      </c>
      <c r="Z446" s="13">
        <v>6.5123595505617998E-2</v>
      </c>
      <c r="AA446" s="13">
        <v>5.6668459999999997E-2</v>
      </c>
      <c r="AB446" s="13">
        <v>5.2596600000000002E-3</v>
      </c>
      <c r="AC446" s="13">
        <v>0.271953079178886</v>
      </c>
      <c r="AD446" s="13">
        <v>6.06741573033708E-2</v>
      </c>
      <c r="AE446" s="13">
        <v>5.6668459999999997E-2</v>
      </c>
      <c r="AF446" s="13">
        <v>5.2596600000000002E-3</v>
      </c>
      <c r="AG446" s="13">
        <v>0.25337243401759502</v>
      </c>
      <c r="AH446" s="13">
        <v>6.3977528089887603E-2</v>
      </c>
      <c r="AI446" s="13">
        <v>5.6668459999999997E-2</v>
      </c>
      <c r="AJ446" s="13">
        <v>5.2596600000000002E-3</v>
      </c>
      <c r="AK446" s="13">
        <v>0.26716715542522002</v>
      </c>
      <c r="AL446" s="13">
        <v>5.73033707865169E-2</v>
      </c>
      <c r="AM446" s="13">
        <v>5.6668459999999997E-2</v>
      </c>
      <c r="AN446" s="13">
        <v>5.2596600000000002E-3</v>
      </c>
      <c r="AO446" s="13">
        <v>0.23929618768328401</v>
      </c>
      <c r="AP446" s="13">
        <v>6.2696629213483193E-2</v>
      </c>
      <c r="AQ446" s="13">
        <v>5.6668459999999997E-2</v>
      </c>
      <c r="AR446" s="13">
        <v>5.2596600000000002E-3</v>
      </c>
      <c r="AS446" s="13">
        <v>0.26181818181818201</v>
      </c>
      <c r="AT446" s="13">
        <v>5.3932584269662902E-2</v>
      </c>
      <c r="AU446" s="13">
        <v>5.6668459999999997E-2</v>
      </c>
      <c r="AV446" s="13">
        <v>5.2596600000000002E-3</v>
      </c>
      <c r="AW446" s="13">
        <v>0.225219941348974</v>
      </c>
      <c r="AX446" s="13">
        <v>5.6818181818181802E-2</v>
      </c>
      <c r="AY446" s="13">
        <v>3.0769230769230799E-2</v>
      </c>
      <c r="AZ446" s="13">
        <v>0</v>
      </c>
      <c r="BA446" s="13">
        <v>0.32941176470588202</v>
      </c>
      <c r="BB446" s="13"/>
      <c r="BC446" s="13"/>
      <c r="BD446" s="13"/>
      <c r="BE446" s="13"/>
      <c r="BF446" s="13"/>
      <c r="BG446" s="13"/>
      <c r="BH446" s="13"/>
      <c r="BI446" s="13"/>
      <c r="BJ446" s="13"/>
      <c r="BK446" s="13"/>
      <c r="BL446" s="13"/>
      <c r="BM446" s="13"/>
      <c r="BN446" s="13"/>
      <c r="BO446" s="13"/>
      <c r="BP446" s="13"/>
      <c r="BQ446" s="13"/>
      <c r="BR446" s="13"/>
      <c r="BS446" s="13"/>
      <c r="BT446" s="13"/>
      <c r="BU446" s="13"/>
      <c r="BV446" s="13"/>
      <c r="BW446" s="13"/>
      <c r="BX446" s="13"/>
      <c r="BY446" s="13"/>
      <c r="BZ446" s="14">
        <f>+INDEX('Monthy Targets'!V:V,MATCH(FY2018_ALL_Targets!$B446,'Monthy Targets'!$B:$B,0))</f>
        <v>5.8</v>
      </c>
      <c r="CA446" s="14">
        <f>+INDEX('Monthy Targets'!W:W,MATCH(FY2018_ALL_Targets!$B446,'Monthy Targets'!$B:$B,0))</f>
        <v>5.8</v>
      </c>
      <c r="CB446" s="14">
        <f>+INDEX('Monthy Targets'!X:X,MATCH(FY2018_ALL_Targets!$B446,'Monthy Targets'!$B:$B,0))</f>
        <v>5.8</v>
      </c>
      <c r="CC446" s="14">
        <f>+INDEX('Monthy Targets'!Y:Y,MATCH(FY2018_ALL_Targets!$B446,'Monthy Targets'!$B:$B,0))</f>
        <v>5.8</v>
      </c>
      <c r="CD446" s="14">
        <f>+INDEX('Monthy Targets'!Z:Z,MATCH(FY2018_ALL_Targets!$B446,'Monthy Targets'!$B:$B,0))</f>
        <v>5.8</v>
      </c>
      <c r="CE446" s="14">
        <f>+INDEX('Monthy Targets'!AA:AA,MATCH(FY2018_ALL_Targets!$B446,'Monthy Targets'!$B:$B,0))</f>
        <v>0</v>
      </c>
      <c r="CF446" s="14">
        <f>+INDEX('Monthy Targets'!AB:AB,MATCH(FY2018_ALL_Targets!$B446,'Monthy Targets'!$B:$B,0))</f>
        <v>0</v>
      </c>
      <c r="CG446" s="14">
        <f>+INDEX('Monthy Targets'!AC:AC,MATCH(FY2018_ALL_Targets!$B446,'Monthy Targets'!$B:$B,0))</f>
        <v>0</v>
      </c>
      <c r="CH446" s="14">
        <f>+INDEX('Monthy Targets'!AD:AD,MATCH(FY2018_ALL_Targets!$B446,'Monthy Targets'!$B:$B,0))</f>
        <v>0</v>
      </c>
      <c r="CI446" s="14">
        <f>+INDEX('Monthy Targets'!AE:AE,MATCH(FY2018_ALL_Targets!$B446,'Monthy Targets'!$B:$B,0))</f>
        <v>0</v>
      </c>
      <c r="CJ446" s="14">
        <f>+INDEX('Monthy Targets'!AF:AF,MATCH(FY2018_ALL_Targets!$B446,'Monthy Targets'!$B:$B,0))</f>
        <v>0</v>
      </c>
      <c r="CK446" s="14">
        <f>+INDEX('Monthy Targets'!AG:AG,MATCH(FY2018_ALL_Targets!$B446,'Monthy Targets'!$B:$B,0))</f>
        <v>0</v>
      </c>
      <c r="CL446" s="14">
        <v>0.39</v>
      </c>
      <c r="CM446" s="14">
        <v>0.39</v>
      </c>
      <c r="CN446" s="14">
        <v>0.39</v>
      </c>
      <c r="CO446" s="14">
        <v>0</v>
      </c>
      <c r="DB446" s="14">
        <v>0.72</v>
      </c>
      <c r="DC446" s="14">
        <v>0.72</v>
      </c>
      <c r="DD446" s="14">
        <v>0.72</v>
      </c>
      <c r="DE446" s="14">
        <v>0</v>
      </c>
      <c r="DR446" s="14">
        <v>0.97</v>
      </c>
      <c r="DV446" s="12">
        <f t="shared" si="19"/>
        <v>0</v>
      </c>
      <c r="DW446" s="12">
        <f t="shared" si="20"/>
        <v>0</v>
      </c>
      <c r="DX446" s="12">
        <f t="shared" si="21"/>
        <v>0</v>
      </c>
    </row>
    <row r="447" spans="1:128" x14ac:dyDescent="0.25">
      <c r="A447" s="293">
        <v>103751</v>
      </c>
      <c r="B447" s="293">
        <v>676220</v>
      </c>
      <c r="C447" s="293">
        <v>1027633</v>
      </c>
      <c r="D447" s="14">
        <v>1588025456</v>
      </c>
      <c r="F447" s="27" t="s">
        <v>1297</v>
      </c>
      <c r="G447" s="12" t="s">
        <v>468</v>
      </c>
      <c r="H447" s="27" t="s">
        <v>1364</v>
      </c>
      <c r="I447" s="12" t="s">
        <v>469</v>
      </c>
      <c r="J447" s="13">
        <v>1.73010380622837E-2</v>
      </c>
      <c r="K447" s="13">
        <v>6.5000000000000002E-2</v>
      </c>
      <c r="L447" s="13">
        <v>0</v>
      </c>
      <c r="M447" s="13">
        <v>0.14695340501792101</v>
      </c>
      <c r="N447" s="13">
        <v>3.3538610000000003E-2</v>
      </c>
      <c r="O447" s="13">
        <v>5.6668459999999997E-2</v>
      </c>
      <c r="P447" s="13">
        <v>5.2596600000000002E-3</v>
      </c>
      <c r="Q447" s="13">
        <v>0.16064707</v>
      </c>
      <c r="R447" s="13">
        <v>3.3538610000000003E-2</v>
      </c>
      <c r="S447" s="13">
        <v>6.3894999999999993E-2</v>
      </c>
      <c r="T447" s="13">
        <v>5.2596600000000002E-3</v>
      </c>
      <c r="U447" s="13">
        <v>0.16064707</v>
      </c>
      <c r="V447" s="13">
        <v>3.3538610000000003E-2</v>
      </c>
      <c r="W447" s="13">
        <v>6.1749999999999999E-2</v>
      </c>
      <c r="X447" s="13">
        <v>5.2596600000000002E-3</v>
      </c>
      <c r="Y447" s="13">
        <v>0.16064707</v>
      </c>
      <c r="Z447" s="13">
        <v>3.3538610000000003E-2</v>
      </c>
      <c r="AA447" s="13">
        <v>6.2789999999999999E-2</v>
      </c>
      <c r="AB447" s="13">
        <v>5.2596600000000002E-3</v>
      </c>
      <c r="AC447" s="13">
        <v>0.16064707</v>
      </c>
      <c r="AD447" s="13">
        <v>3.3538610000000003E-2</v>
      </c>
      <c r="AE447" s="13">
        <v>5.8500000000000003E-2</v>
      </c>
      <c r="AF447" s="13">
        <v>5.2596600000000002E-3</v>
      </c>
      <c r="AG447" s="13">
        <v>0.16064707</v>
      </c>
      <c r="AH447" s="13">
        <v>3.3538610000000003E-2</v>
      </c>
      <c r="AI447" s="13">
        <v>6.1684999999999997E-2</v>
      </c>
      <c r="AJ447" s="13">
        <v>5.2596600000000002E-3</v>
      </c>
      <c r="AK447" s="13">
        <v>0.16064707</v>
      </c>
      <c r="AL447" s="13">
        <v>3.3538610000000003E-2</v>
      </c>
      <c r="AM447" s="13">
        <v>5.6668459999999997E-2</v>
      </c>
      <c r="AN447" s="13">
        <v>5.2596600000000002E-3</v>
      </c>
      <c r="AO447" s="13">
        <v>0.16064707</v>
      </c>
      <c r="AP447" s="13">
        <v>3.3538610000000003E-2</v>
      </c>
      <c r="AQ447" s="13">
        <v>6.0449999999999997E-2</v>
      </c>
      <c r="AR447" s="13">
        <v>5.2596600000000002E-3</v>
      </c>
      <c r="AS447" s="13">
        <v>0.16064707</v>
      </c>
      <c r="AT447" s="13">
        <v>3.3538610000000003E-2</v>
      </c>
      <c r="AU447" s="13">
        <v>5.6668459999999997E-2</v>
      </c>
      <c r="AV447" s="13">
        <v>5.2596600000000002E-3</v>
      </c>
      <c r="AW447" s="13">
        <v>0.16064707</v>
      </c>
      <c r="AX447" s="13">
        <v>2.8571428571428598E-2</v>
      </c>
      <c r="AY447" s="13">
        <v>3.9215686274509803E-2</v>
      </c>
      <c r="AZ447" s="13">
        <v>0</v>
      </c>
      <c r="BA447" s="13">
        <v>9.0909090909090898E-2</v>
      </c>
      <c r="BB447" s="13"/>
      <c r="BC447" s="13"/>
      <c r="BD447" s="13"/>
      <c r="BE447" s="13"/>
      <c r="BF447" s="13"/>
      <c r="BG447" s="13"/>
      <c r="BH447" s="13"/>
      <c r="BI447" s="13"/>
      <c r="BJ447" s="13"/>
      <c r="BK447" s="13"/>
      <c r="BL447" s="13"/>
      <c r="BM447" s="13"/>
      <c r="BN447" s="13"/>
      <c r="BO447" s="13"/>
      <c r="BP447" s="13"/>
      <c r="BQ447" s="13"/>
      <c r="BR447" s="13"/>
      <c r="BS447" s="13"/>
      <c r="BT447" s="13"/>
      <c r="BU447" s="13"/>
      <c r="BV447" s="13"/>
      <c r="BW447" s="13"/>
      <c r="BX447" s="13"/>
      <c r="BY447" s="13"/>
      <c r="BZ447" s="14">
        <f>+INDEX('Monthy Targets'!V:V,MATCH(FY2018_ALL_Targets!$B447,'Monthy Targets'!$B:$B,0))</f>
        <v>1.42</v>
      </c>
      <c r="CA447" s="14">
        <f>+INDEX('Monthy Targets'!W:W,MATCH(FY2018_ALL_Targets!$B447,'Monthy Targets'!$B:$B,0))</f>
        <v>1.42</v>
      </c>
      <c r="CB447" s="14">
        <f>+INDEX('Monthy Targets'!X:X,MATCH(FY2018_ALL_Targets!$B447,'Monthy Targets'!$B:$B,0))</f>
        <v>1.42</v>
      </c>
      <c r="CC447" s="14">
        <f>+INDEX('Monthy Targets'!Y:Y,MATCH(FY2018_ALL_Targets!$B447,'Monthy Targets'!$B:$B,0))</f>
        <v>1.42</v>
      </c>
      <c r="CD447" s="14">
        <f>+INDEX('Monthy Targets'!Z:Z,MATCH(FY2018_ALL_Targets!$B447,'Monthy Targets'!$B:$B,0))</f>
        <v>1.42</v>
      </c>
      <c r="CE447" s="14">
        <f>+INDEX('Monthy Targets'!AA:AA,MATCH(FY2018_ALL_Targets!$B447,'Monthy Targets'!$B:$B,0))</f>
        <v>0</v>
      </c>
      <c r="CF447" s="14">
        <f>+INDEX('Monthy Targets'!AB:AB,MATCH(FY2018_ALL_Targets!$B447,'Monthy Targets'!$B:$B,0))</f>
        <v>0</v>
      </c>
      <c r="CG447" s="14">
        <f>+INDEX('Monthy Targets'!AC:AC,MATCH(FY2018_ALL_Targets!$B447,'Monthy Targets'!$B:$B,0))</f>
        <v>0</v>
      </c>
      <c r="CH447" s="14">
        <f>+INDEX('Monthy Targets'!AD:AD,MATCH(FY2018_ALL_Targets!$B447,'Monthy Targets'!$B:$B,0))</f>
        <v>0</v>
      </c>
      <c r="CI447" s="14">
        <f>+INDEX('Monthy Targets'!AE:AE,MATCH(FY2018_ALL_Targets!$B447,'Monthy Targets'!$B:$B,0))</f>
        <v>0</v>
      </c>
      <c r="CJ447" s="14">
        <f>+INDEX('Monthy Targets'!AF:AF,MATCH(FY2018_ALL_Targets!$B447,'Monthy Targets'!$B:$B,0))</f>
        <v>0</v>
      </c>
      <c r="CK447" s="14">
        <f>+INDEX('Monthy Targets'!AG:AG,MATCH(FY2018_ALL_Targets!$B447,'Monthy Targets'!$B:$B,0))</f>
        <v>0</v>
      </c>
      <c r="CL447" s="14">
        <v>0.1</v>
      </c>
      <c r="CM447" s="14">
        <v>0.1</v>
      </c>
      <c r="CN447" s="14">
        <v>0.1</v>
      </c>
      <c r="CO447" s="14">
        <v>0.1</v>
      </c>
      <c r="DB447" s="14">
        <v>0.18</v>
      </c>
      <c r="DC447" s="14">
        <v>0.18</v>
      </c>
      <c r="DD447" s="14">
        <v>0.18</v>
      </c>
      <c r="DE447" s="14">
        <v>0.18</v>
      </c>
      <c r="DR447" s="14">
        <v>0.27</v>
      </c>
      <c r="DV447" s="12">
        <f t="shared" si="19"/>
        <v>0</v>
      </c>
      <c r="DW447" s="12">
        <f t="shared" si="20"/>
        <v>0</v>
      </c>
      <c r="DX447" s="12">
        <f t="shared" si="21"/>
        <v>0</v>
      </c>
    </row>
    <row r="448" spans="1:128" x14ac:dyDescent="0.25">
      <c r="A448" s="293">
        <v>103892</v>
      </c>
      <c r="B448" s="293">
        <v>676222</v>
      </c>
      <c r="C448" s="293">
        <v>1026514</v>
      </c>
      <c r="D448" s="14">
        <v>1477791523</v>
      </c>
      <c r="F448" s="27" t="s">
        <v>1297</v>
      </c>
      <c r="G448" s="12" t="s">
        <v>476</v>
      </c>
      <c r="H448" s="27" t="s">
        <v>1402</v>
      </c>
      <c r="I448" s="12" t="s">
        <v>477</v>
      </c>
      <c r="J448" s="13">
        <v>2.9569892473118298E-2</v>
      </c>
      <c r="K448" s="13">
        <v>0.108</v>
      </c>
      <c r="L448" s="13">
        <v>8.0645161290322596E-3</v>
      </c>
      <c r="M448" s="13">
        <v>0.11607142857142901</v>
      </c>
      <c r="N448" s="13">
        <v>3.3538610000000003E-2</v>
      </c>
      <c r="O448" s="13">
        <v>5.6668459999999997E-2</v>
      </c>
      <c r="P448" s="13">
        <v>5.2596600000000002E-3</v>
      </c>
      <c r="Q448" s="13">
        <v>0.16064707</v>
      </c>
      <c r="R448" s="13">
        <v>3.3538610000000003E-2</v>
      </c>
      <c r="S448" s="13">
        <v>0.10616399999999999</v>
      </c>
      <c r="T448" s="13">
        <v>7.9274193548387103E-3</v>
      </c>
      <c r="U448" s="13">
        <v>0.16064707</v>
      </c>
      <c r="V448" s="13">
        <v>3.3538610000000003E-2</v>
      </c>
      <c r="W448" s="13">
        <v>0.1026</v>
      </c>
      <c r="X448" s="13">
        <v>7.6612903225806396E-3</v>
      </c>
      <c r="Y448" s="13">
        <v>0.16064707</v>
      </c>
      <c r="Z448" s="13">
        <v>3.3538610000000003E-2</v>
      </c>
      <c r="AA448" s="13">
        <v>0.104328</v>
      </c>
      <c r="AB448" s="13">
        <v>7.7903225806451601E-3</v>
      </c>
      <c r="AC448" s="13">
        <v>0.16064707</v>
      </c>
      <c r="AD448" s="13">
        <v>3.3538610000000003E-2</v>
      </c>
      <c r="AE448" s="13">
        <v>9.7199999999999995E-2</v>
      </c>
      <c r="AF448" s="13">
        <v>7.25806451612903E-3</v>
      </c>
      <c r="AG448" s="13">
        <v>0.16064707</v>
      </c>
      <c r="AH448" s="13">
        <v>3.3538610000000003E-2</v>
      </c>
      <c r="AI448" s="13">
        <v>0.102492</v>
      </c>
      <c r="AJ448" s="13">
        <v>7.65322580645161E-3</v>
      </c>
      <c r="AK448" s="13">
        <v>0.16064707</v>
      </c>
      <c r="AL448" s="13">
        <v>3.3538610000000003E-2</v>
      </c>
      <c r="AM448" s="13">
        <v>9.1800000000000007E-2</v>
      </c>
      <c r="AN448" s="13">
        <v>6.8548387096774204E-3</v>
      </c>
      <c r="AO448" s="13">
        <v>0.16064707</v>
      </c>
      <c r="AP448" s="13">
        <v>3.3538610000000003E-2</v>
      </c>
      <c r="AQ448" s="13">
        <v>0.10044</v>
      </c>
      <c r="AR448" s="13">
        <v>7.4999999999999997E-3</v>
      </c>
      <c r="AS448" s="13">
        <v>0.16064707</v>
      </c>
      <c r="AT448" s="13">
        <v>3.3538610000000003E-2</v>
      </c>
      <c r="AU448" s="13">
        <v>8.6400000000000005E-2</v>
      </c>
      <c r="AV448" s="13">
        <v>6.4516129032258099E-3</v>
      </c>
      <c r="AW448" s="13">
        <v>0.16064707</v>
      </c>
      <c r="AX448" s="13">
        <v>2.9702970297029702E-2</v>
      </c>
      <c r="AY448" s="13">
        <v>4.6875E-2</v>
      </c>
      <c r="AZ448" s="13">
        <v>0</v>
      </c>
      <c r="BA448" s="13">
        <v>0.132530120481928</v>
      </c>
      <c r="BB448" s="13"/>
      <c r="BC448" s="13"/>
      <c r="BD448" s="13"/>
      <c r="BE448" s="13"/>
      <c r="BF448" s="13"/>
      <c r="BG448" s="13"/>
      <c r="BH448" s="13"/>
      <c r="BI448" s="13"/>
      <c r="BJ448" s="13"/>
      <c r="BK448" s="13"/>
      <c r="BL448" s="13"/>
      <c r="BM448" s="13"/>
      <c r="BN448" s="13"/>
      <c r="BO448" s="13"/>
      <c r="BP448" s="13"/>
      <c r="BQ448" s="13"/>
      <c r="BR448" s="13"/>
      <c r="BS448" s="13"/>
      <c r="BT448" s="13"/>
      <c r="BU448" s="13"/>
      <c r="BV448" s="13"/>
      <c r="BW448" s="13"/>
      <c r="BX448" s="13"/>
      <c r="BY448" s="13"/>
      <c r="BZ448" s="14">
        <f>+INDEX('Monthy Targets'!V:V,MATCH(FY2018_ALL_Targets!$B448,'Monthy Targets'!$B:$B,0))</f>
        <v>12.83</v>
      </c>
      <c r="CA448" s="14">
        <f>+INDEX('Monthy Targets'!W:W,MATCH(FY2018_ALL_Targets!$B448,'Monthy Targets'!$B:$B,0))</f>
        <v>12.83</v>
      </c>
      <c r="CB448" s="14">
        <f>+INDEX('Monthy Targets'!X:X,MATCH(FY2018_ALL_Targets!$B448,'Monthy Targets'!$B:$B,0))</f>
        <v>12.83</v>
      </c>
      <c r="CC448" s="14">
        <f>+INDEX('Monthy Targets'!Y:Y,MATCH(FY2018_ALL_Targets!$B448,'Monthy Targets'!$B:$B,0))</f>
        <v>12.83</v>
      </c>
      <c r="CD448" s="14">
        <f>+INDEX('Monthy Targets'!Z:Z,MATCH(FY2018_ALL_Targets!$B448,'Monthy Targets'!$B:$B,0))</f>
        <v>12.83</v>
      </c>
      <c r="CE448" s="14">
        <f>+INDEX('Monthy Targets'!AA:AA,MATCH(FY2018_ALL_Targets!$B448,'Monthy Targets'!$B:$B,0))</f>
        <v>0</v>
      </c>
      <c r="CF448" s="14">
        <f>+INDEX('Monthy Targets'!AB:AB,MATCH(FY2018_ALL_Targets!$B448,'Monthy Targets'!$B:$B,0))</f>
        <v>0</v>
      </c>
      <c r="CG448" s="14">
        <f>+INDEX('Monthy Targets'!AC:AC,MATCH(FY2018_ALL_Targets!$B448,'Monthy Targets'!$B:$B,0))</f>
        <v>0</v>
      </c>
      <c r="CH448" s="14">
        <f>+INDEX('Monthy Targets'!AD:AD,MATCH(FY2018_ALL_Targets!$B448,'Monthy Targets'!$B:$B,0))</f>
        <v>0</v>
      </c>
      <c r="CI448" s="14">
        <f>+INDEX('Monthy Targets'!AE:AE,MATCH(FY2018_ALL_Targets!$B448,'Monthy Targets'!$B:$B,0))</f>
        <v>0</v>
      </c>
      <c r="CJ448" s="14">
        <f>+INDEX('Monthy Targets'!AF:AF,MATCH(FY2018_ALL_Targets!$B448,'Monthy Targets'!$B:$B,0))</f>
        <v>0</v>
      </c>
      <c r="CK448" s="14">
        <f>+INDEX('Monthy Targets'!AG:AG,MATCH(FY2018_ALL_Targets!$B448,'Monthy Targets'!$B:$B,0))</f>
        <v>0</v>
      </c>
      <c r="CL448" s="14">
        <v>0.85</v>
      </c>
      <c r="CM448" s="14">
        <v>0.85</v>
      </c>
      <c r="CN448" s="14">
        <v>0.85</v>
      </c>
      <c r="CO448" s="14">
        <v>0.85</v>
      </c>
      <c r="DB448" s="14">
        <v>1.58</v>
      </c>
      <c r="DC448" s="14">
        <v>1.58</v>
      </c>
      <c r="DD448" s="14">
        <v>1.58</v>
      </c>
      <c r="DE448" s="14">
        <v>1.58</v>
      </c>
      <c r="DR448" s="14">
        <v>2.41</v>
      </c>
      <c r="DV448" s="12">
        <f t="shared" si="19"/>
        <v>0</v>
      </c>
      <c r="DW448" s="12">
        <f t="shared" si="20"/>
        <v>0</v>
      </c>
      <c r="DX448" s="12">
        <f t="shared" si="21"/>
        <v>0</v>
      </c>
    </row>
    <row r="449" spans="1:128" x14ac:dyDescent="0.25">
      <c r="A449" s="293">
        <v>103837</v>
      </c>
      <c r="B449" s="293">
        <v>676224</v>
      </c>
      <c r="C449" s="293">
        <v>1026628</v>
      </c>
      <c r="D449" s="14">
        <v>1730578006</v>
      </c>
      <c r="F449" s="27" t="s">
        <v>1267</v>
      </c>
      <c r="G449" s="12" t="s">
        <v>472</v>
      </c>
      <c r="H449" s="27" t="s">
        <v>1268</v>
      </c>
      <c r="I449" s="12" t="s">
        <v>473</v>
      </c>
      <c r="J449" s="13">
        <v>4.6296296296296301E-2</v>
      </c>
      <c r="K449" s="13">
        <v>7.7464788732394402E-2</v>
      </c>
      <c r="L449" s="13">
        <v>0</v>
      </c>
      <c r="M449" s="13">
        <v>0.158385093167702</v>
      </c>
      <c r="N449" s="13">
        <v>3.3538610000000003E-2</v>
      </c>
      <c r="O449" s="13">
        <v>5.6668459999999997E-2</v>
      </c>
      <c r="P449" s="13">
        <v>5.2596600000000002E-3</v>
      </c>
      <c r="Q449" s="13">
        <v>0.16064707</v>
      </c>
      <c r="R449" s="13">
        <v>4.5509259259259298E-2</v>
      </c>
      <c r="S449" s="13">
        <v>7.6147887323943703E-2</v>
      </c>
      <c r="T449" s="13">
        <v>5.2596600000000002E-3</v>
      </c>
      <c r="U449" s="13">
        <v>0.16064707</v>
      </c>
      <c r="V449" s="13">
        <v>4.3981481481481503E-2</v>
      </c>
      <c r="W449" s="13">
        <v>7.3591549295774605E-2</v>
      </c>
      <c r="X449" s="13">
        <v>5.2596600000000002E-3</v>
      </c>
      <c r="Y449" s="13">
        <v>0.16064707</v>
      </c>
      <c r="Z449" s="13">
        <v>4.4722222222222198E-2</v>
      </c>
      <c r="AA449" s="13">
        <v>7.4830985915492906E-2</v>
      </c>
      <c r="AB449" s="13">
        <v>5.2596600000000002E-3</v>
      </c>
      <c r="AC449" s="13">
        <v>0.16064707</v>
      </c>
      <c r="AD449" s="13">
        <v>4.1666666666666699E-2</v>
      </c>
      <c r="AE449" s="13">
        <v>6.9718309859154906E-2</v>
      </c>
      <c r="AF449" s="13">
        <v>5.2596600000000002E-3</v>
      </c>
      <c r="AG449" s="13">
        <v>0.16064707</v>
      </c>
      <c r="AH449" s="13">
        <v>4.3935185185185202E-2</v>
      </c>
      <c r="AI449" s="13">
        <v>7.3514084507042193E-2</v>
      </c>
      <c r="AJ449" s="13">
        <v>5.2596600000000002E-3</v>
      </c>
      <c r="AK449" s="13">
        <v>0.16064707</v>
      </c>
      <c r="AL449" s="13">
        <v>3.9351851851851798E-2</v>
      </c>
      <c r="AM449" s="13">
        <v>6.5845070422535207E-2</v>
      </c>
      <c r="AN449" s="13">
        <v>5.2596600000000002E-3</v>
      </c>
      <c r="AO449" s="13">
        <v>0.16064707</v>
      </c>
      <c r="AP449" s="13">
        <v>4.3055555555555597E-2</v>
      </c>
      <c r="AQ449" s="13">
        <v>7.2042253521126795E-2</v>
      </c>
      <c r="AR449" s="13">
        <v>5.2596600000000002E-3</v>
      </c>
      <c r="AS449" s="13">
        <v>0.16064707</v>
      </c>
      <c r="AT449" s="13">
        <v>3.7037037037037E-2</v>
      </c>
      <c r="AU449" s="13">
        <v>6.1971830985915501E-2</v>
      </c>
      <c r="AV449" s="13">
        <v>5.2596600000000002E-3</v>
      </c>
      <c r="AW449" s="13">
        <v>0.16064707</v>
      </c>
      <c r="AX449" s="13">
        <v>2.5641025641025599E-2</v>
      </c>
      <c r="AY449" s="13">
        <v>4.4117647058823498E-2</v>
      </c>
      <c r="AZ449" s="13">
        <v>0</v>
      </c>
      <c r="BA449" s="13">
        <v>0.128205128205128</v>
      </c>
      <c r="BB449" s="13"/>
      <c r="BC449" s="13"/>
      <c r="BD449" s="13"/>
      <c r="BE449" s="13"/>
      <c r="BF449" s="13"/>
      <c r="BG449" s="13"/>
      <c r="BH449" s="13"/>
      <c r="BI449" s="13"/>
      <c r="BJ449" s="13"/>
      <c r="BK449" s="13"/>
      <c r="BL449" s="13"/>
      <c r="BM449" s="13"/>
      <c r="BN449" s="13"/>
      <c r="BO449" s="13"/>
      <c r="BP449" s="13"/>
      <c r="BQ449" s="13"/>
      <c r="BR449" s="13"/>
      <c r="BS449" s="13"/>
      <c r="BT449" s="13"/>
      <c r="BU449" s="13"/>
      <c r="BV449" s="13"/>
      <c r="BW449" s="13"/>
      <c r="BX449" s="13"/>
      <c r="BY449" s="13"/>
      <c r="BZ449" s="14">
        <f>+INDEX('Monthy Targets'!V:V,MATCH(FY2018_ALL_Targets!$B449,'Monthy Targets'!$B:$B,0))</f>
        <v>9.14</v>
      </c>
      <c r="CA449" s="14">
        <f>+INDEX('Monthy Targets'!W:W,MATCH(FY2018_ALL_Targets!$B449,'Monthy Targets'!$B:$B,0))</f>
        <v>9.14</v>
      </c>
      <c r="CB449" s="14">
        <f>+INDEX('Monthy Targets'!X:X,MATCH(FY2018_ALL_Targets!$B449,'Monthy Targets'!$B:$B,0))</f>
        <v>9.14</v>
      </c>
      <c r="CC449" s="14">
        <f>+INDEX('Monthy Targets'!Y:Y,MATCH(FY2018_ALL_Targets!$B449,'Monthy Targets'!$B:$B,0))</f>
        <v>9.14</v>
      </c>
      <c r="CD449" s="14">
        <f>+INDEX('Monthy Targets'!Z:Z,MATCH(FY2018_ALL_Targets!$B449,'Monthy Targets'!$B:$B,0))</f>
        <v>9.14</v>
      </c>
      <c r="CE449" s="14">
        <f>+INDEX('Monthy Targets'!AA:AA,MATCH(FY2018_ALL_Targets!$B449,'Monthy Targets'!$B:$B,0))</f>
        <v>0</v>
      </c>
      <c r="CF449" s="14">
        <f>+INDEX('Monthy Targets'!AB:AB,MATCH(FY2018_ALL_Targets!$B449,'Monthy Targets'!$B:$B,0))</f>
        <v>0</v>
      </c>
      <c r="CG449" s="14">
        <f>+INDEX('Monthy Targets'!AC:AC,MATCH(FY2018_ALL_Targets!$B449,'Monthy Targets'!$B:$B,0))</f>
        <v>0</v>
      </c>
      <c r="CH449" s="14">
        <f>+INDEX('Monthy Targets'!AD:AD,MATCH(FY2018_ALL_Targets!$B449,'Monthy Targets'!$B:$B,0))</f>
        <v>0</v>
      </c>
      <c r="CI449" s="14">
        <f>+INDEX('Monthy Targets'!AE:AE,MATCH(FY2018_ALL_Targets!$B449,'Monthy Targets'!$B:$B,0))</f>
        <v>0</v>
      </c>
      <c r="CJ449" s="14">
        <f>+INDEX('Monthy Targets'!AF:AF,MATCH(FY2018_ALL_Targets!$B449,'Monthy Targets'!$B:$B,0))</f>
        <v>0</v>
      </c>
      <c r="CK449" s="14">
        <f>+INDEX('Monthy Targets'!AG:AG,MATCH(FY2018_ALL_Targets!$B449,'Monthy Targets'!$B:$B,0))</f>
        <v>0</v>
      </c>
      <c r="CL449" s="14">
        <v>0.61</v>
      </c>
      <c r="CM449" s="14">
        <v>0.61</v>
      </c>
      <c r="CN449" s="14">
        <v>0.61</v>
      </c>
      <c r="CO449" s="14">
        <v>0.61</v>
      </c>
      <c r="DB449" s="14">
        <v>1.1299999999999999</v>
      </c>
      <c r="DC449" s="14">
        <v>1.1299999999999999</v>
      </c>
      <c r="DD449" s="14">
        <v>1.1299999999999999</v>
      </c>
      <c r="DE449" s="14">
        <v>1.1299999999999999</v>
      </c>
      <c r="DR449" s="14">
        <v>1.72</v>
      </c>
      <c r="DV449" s="12">
        <f t="shared" si="19"/>
        <v>0</v>
      </c>
      <c r="DW449" s="12">
        <f t="shared" si="20"/>
        <v>0</v>
      </c>
      <c r="DX449" s="12">
        <f t="shared" si="21"/>
        <v>0</v>
      </c>
    </row>
    <row r="450" spans="1:128" x14ac:dyDescent="0.25">
      <c r="A450" s="293">
        <v>4221</v>
      </c>
      <c r="B450" s="293">
        <v>676225</v>
      </c>
      <c r="C450" s="293">
        <v>422101</v>
      </c>
      <c r="D450" s="14">
        <v>1306832092</v>
      </c>
      <c r="F450" s="27" t="s">
        <v>1258</v>
      </c>
      <c r="G450" s="12" t="s">
        <v>178</v>
      </c>
      <c r="H450" s="27" t="s">
        <v>1382</v>
      </c>
      <c r="I450" s="12" t="s">
        <v>179</v>
      </c>
      <c r="J450" s="13">
        <v>6.82730923694779E-2</v>
      </c>
      <c r="K450" s="13">
        <v>7.03125E-2</v>
      </c>
      <c r="L450" s="13">
        <v>0</v>
      </c>
      <c r="M450" s="13">
        <v>0.24766355140186899</v>
      </c>
      <c r="N450" s="13">
        <v>3.3538610000000003E-2</v>
      </c>
      <c r="O450" s="13">
        <v>5.6668459999999997E-2</v>
      </c>
      <c r="P450" s="13">
        <v>5.2596600000000002E-3</v>
      </c>
      <c r="Q450" s="13">
        <v>0.16064707</v>
      </c>
      <c r="R450" s="13">
        <v>6.7112449799196797E-2</v>
      </c>
      <c r="S450" s="13">
        <v>6.9117187499999996E-2</v>
      </c>
      <c r="T450" s="13">
        <v>5.2596600000000002E-3</v>
      </c>
      <c r="U450" s="13">
        <v>0.24345327102803699</v>
      </c>
      <c r="V450" s="13">
        <v>6.4859437751004001E-2</v>
      </c>
      <c r="W450" s="13">
        <v>6.6796875000000006E-2</v>
      </c>
      <c r="X450" s="13">
        <v>5.2596600000000002E-3</v>
      </c>
      <c r="Y450" s="13">
        <v>0.235280373831776</v>
      </c>
      <c r="Z450" s="13">
        <v>6.5951807228915693E-2</v>
      </c>
      <c r="AA450" s="13">
        <v>6.7921875000000007E-2</v>
      </c>
      <c r="AB450" s="13">
        <v>5.2596600000000002E-3</v>
      </c>
      <c r="AC450" s="13">
        <v>0.23924299065420601</v>
      </c>
      <c r="AD450" s="13">
        <v>6.1445783132530102E-2</v>
      </c>
      <c r="AE450" s="13">
        <v>6.3281249999999997E-2</v>
      </c>
      <c r="AF450" s="13">
        <v>5.2596600000000002E-3</v>
      </c>
      <c r="AG450" s="13">
        <v>0.222897196261682</v>
      </c>
      <c r="AH450" s="13">
        <v>6.4791164658634506E-2</v>
      </c>
      <c r="AI450" s="13">
        <v>6.6726562500000003E-2</v>
      </c>
      <c r="AJ450" s="13">
        <v>5.2596600000000002E-3</v>
      </c>
      <c r="AK450" s="13">
        <v>0.23503271028037401</v>
      </c>
      <c r="AL450" s="13">
        <v>5.8032128514056203E-2</v>
      </c>
      <c r="AM450" s="13">
        <v>5.9765625000000003E-2</v>
      </c>
      <c r="AN450" s="13">
        <v>5.2596600000000002E-3</v>
      </c>
      <c r="AO450" s="13">
        <v>0.21051401869158901</v>
      </c>
      <c r="AP450" s="13">
        <v>6.3493975903614497E-2</v>
      </c>
      <c r="AQ450" s="13">
        <v>6.5390624999999994E-2</v>
      </c>
      <c r="AR450" s="13">
        <v>5.2596600000000002E-3</v>
      </c>
      <c r="AS450" s="13">
        <v>0.230327102803738</v>
      </c>
      <c r="AT450" s="13">
        <v>5.4618473895582297E-2</v>
      </c>
      <c r="AU450" s="13">
        <v>5.6668459999999997E-2</v>
      </c>
      <c r="AV450" s="13">
        <v>5.2596600000000002E-3</v>
      </c>
      <c r="AW450" s="13">
        <v>0.19813084112149501</v>
      </c>
      <c r="AX450" s="13">
        <v>3.3898305084745797E-2</v>
      </c>
      <c r="AY450" s="13">
        <v>0</v>
      </c>
      <c r="AZ450" s="13">
        <v>0</v>
      </c>
      <c r="BA450" s="13">
        <v>0.34615384615384598</v>
      </c>
      <c r="BB450" s="13"/>
      <c r="BC450" s="13"/>
      <c r="BD450" s="13"/>
      <c r="BE450" s="13"/>
      <c r="BF450" s="13"/>
      <c r="BG450" s="13"/>
      <c r="BH450" s="13"/>
      <c r="BI450" s="13"/>
      <c r="BJ450" s="13"/>
      <c r="BK450" s="13"/>
      <c r="BL450" s="13"/>
      <c r="BM450" s="13"/>
      <c r="BN450" s="13"/>
      <c r="BO450" s="13"/>
      <c r="BP450" s="13"/>
      <c r="BQ450" s="13"/>
      <c r="BR450" s="13"/>
      <c r="BS450" s="13"/>
      <c r="BT450" s="13"/>
      <c r="BU450" s="13"/>
      <c r="BV450" s="13"/>
      <c r="BW450" s="13"/>
      <c r="BX450" s="13"/>
      <c r="BY450" s="13"/>
      <c r="BZ450" s="14">
        <f>+INDEX('Monthy Targets'!V:V,MATCH(FY2018_ALL_Targets!$B450,'Monthy Targets'!$B:$B,0))</f>
        <v>3.52</v>
      </c>
      <c r="CA450" s="14">
        <f>+INDEX('Monthy Targets'!W:W,MATCH(FY2018_ALL_Targets!$B450,'Monthy Targets'!$B:$B,0))</f>
        <v>3.52</v>
      </c>
      <c r="CB450" s="14">
        <f>+INDEX('Monthy Targets'!X:X,MATCH(FY2018_ALL_Targets!$B450,'Monthy Targets'!$B:$B,0))</f>
        <v>3.52</v>
      </c>
      <c r="CC450" s="14">
        <f>+INDEX('Monthy Targets'!Y:Y,MATCH(FY2018_ALL_Targets!$B450,'Monthy Targets'!$B:$B,0))</f>
        <v>3.52</v>
      </c>
      <c r="CD450" s="14">
        <f>+INDEX('Monthy Targets'!Z:Z,MATCH(FY2018_ALL_Targets!$B450,'Monthy Targets'!$B:$B,0))</f>
        <v>3.52</v>
      </c>
      <c r="CE450" s="14">
        <f>+INDEX('Monthy Targets'!AA:AA,MATCH(FY2018_ALL_Targets!$B450,'Monthy Targets'!$B:$B,0))</f>
        <v>0</v>
      </c>
      <c r="CF450" s="14">
        <f>+INDEX('Monthy Targets'!AB:AB,MATCH(FY2018_ALL_Targets!$B450,'Monthy Targets'!$B:$B,0))</f>
        <v>0</v>
      </c>
      <c r="CG450" s="14">
        <f>+INDEX('Monthy Targets'!AC:AC,MATCH(FY2018_ALL_Targets!$B450,'Monthy Targets'!$B:$B,0))</f>
        <v>0</v>
      </c>
      <c r="CH450" s="14">
        <f>+INDEX('Monthy Targets'!AD:AD,MATCH(FY2018_ALL_Targets!$B450,'Monthy Targets'!$B:$B,0))</f>
        <v>0</v>
      </c>
      <c r="CI450" s="14">
        <f>+INDEX('Monthy Targets'!AE:AE,MATCH(FY2018_ALL_Targets!$B450,'Monthy Targets'!$B:$B,0))</f>
        <v>0</v>
      </c>
      <c r="CJ450" s="14">
        <f>+INDEX('Monthy Targets'!AF:AF,MATCH(FY2018_ALL_Targets!$B450,'Monthy Targets'!$B:$B,0))</f>
        <v>0</v>
      </c>
      <c r="CK450" s="14">
        <f>+INDEX('Monthy Targets'!AG:AG,MATCH(FY2018_ALL_Targets!$B450,'Monthy Targets'!$B:$B,0))</f>
        <v>0</v>
      </c>
      <c r="CL450" s="14">
        <v>0.23</v>
      </c>
      <c r="CM450" s="14">
        <v>0.23</v>
      </c>
      <c r="CN450" s="14">
        <v>0.23</v>
      </c>
      <c r="CO450" s="14">
        <v>0</v>
      </c>
      <c r="DB450" s="14">
        <v>0.43</v>
      </c>
      <c r="DC450" s="14">
        <v>0.43</v>
      </c>
      <c r="DD450" s="14">
        <v>0.43</v>
      </c>
      <c r="DE450" s="14">
        <v>0</v>
      </c>
      <c r="DR450" s="14">
        <v>0.59</v>
      </c>
      <c r="DV450" s="12">
        <f t="shared" si="19"/>
        <v>0</v>
      </c>
      <c r="DW450" s="12">
        <f t="shared" si="20"/>
        <v>0</v>
      </c>
      <c r="DX450" s="12">
        <f t="shared" si="21"/>
        <v>0</v>
      </c>
    </row>
    <row r="451" spans="1:128" x14ac:dyDescent="0.25">
      <c r="A451" s="293">
        <v>103889</v>
      </c>
      <c r="B451" s="293">
        <v>676227</v>
      </c>
      <c r="C451" s="293">
        <v>1025580</v>
      </c>
      <c r="D451" s="14">
        <v>1548690878</v>
      </c>
      <c r="F451" s="27" t="s">
        <v>1274</v>
      </c>
      <c r="G451" s="12" t="s">
        <v>144</v>
      </c>
      <c r="H451" s="27" t="s">
        <v>1295</v>
      </c>
      <c r="I451" s="12" t="s">
        <v>145</v>
      </c>
      <c r="J451" s="13">
        <v>5.62248995983936E-2</v>
      </c>
      <c r="K451" s="13">
        <v>5.95238095238095E-2</v>
      </c>
      <c r="L451" s="13">
        <v>0</v>
      </c>
      <c r="M451" s="13">
        <v>0.100418410041841</v>
      </c>
      <c r="N451" s="13">
        <v>3.3538610000000003E-2</v>
      </c>
      <c r="O451" s="13">
        <v>5.6668459999999997E-2</v>
      </c>
      <c r="P451" s="13">
        <v>5.2596600000000002E-3</v>
      </c>
      <c r="Q451" s="13">
        <v>0.16064707</v>
      </c>
      <c r="R451" s="13">
        <v>5.5269076305220897E-2</v>
      </c>
      <c r="S451" s="13">
        <v>5.85119047619048E-2</v>
      </c>
      <c r="T451" s="13">
        <v>5.2596600000000002E-3</v>
      </c>
      <c r="U451" s="13">
        <v>0.16064707</v>
      </c>
      <c r="V451" s="13">
        <v>5.3413654618473902E-2</v>
      </c>
      <c r="W451" s="13">
        <v>5.6668459999999997E-2</v>
      </c>
      <c r="X451" s="13">
        <v>5.2596600000000002E-3</v>
      </c>
      <c r="Y451" s="13">
        <v>0.16064707</v>
      </c>
      <c r="Z451" s="13">
        <v>5.4313253012048202E-2</v>
      </c>
      <c r="AA451" s="13">
        <v>5.7500000000000002E-2</v>
      </c>
      <c r="AB451" s="13">
        <v>5.2596600000000002E-3</v>
      </c>
      <c r="AC451" s="13">
        <v>0.16064707</v>
      </c>
      <c r="AD451" s="13">
        <v>5.0602409638554197E-2</v>
      </c>
      <c r="AE451" s="13">
        <v>5.6668459999999997E-2</v>
      </c>
      <c r="AF451" s="13">
        <v>5.2596600000000002E-3</v>
      </c>
      <c r="AG451" s="13">
        <v>0.16064707</v>
      </c>
      <c r="AH451" s="13">
        <v>5.3357429718875499E-2</v>
      </c>
      <c r="AI451" s="13">
        <v>5.6668459999999997E-2</v>
      </c>
      <c r="AJ451" s="13">
        <v>5.2596600000000002E-3</v>
      </c>
      <c r="AK451" s="13">
        <v>0.16064707</v>
      </c>
      <c r="AL451" s="13">
        <v>4.7791164658634498E-2</v>
      </c>
      <c r="AM451" s="13">
        <v>5.6668459999999997E-2</v>
      </c>
      <c r="AN451" s="13">
        <v>5.2596600000000002E-3</v>
      </c>
      <c r="AO451" s="13">
        <v>0.16064707</v>
      </c>
      <c r="AP451" s="13">
        <v>5.2289156626506003E-2</v>
      </c>
      <c r="AQ451" s="13">
        <v>5.6668459999999997E-2</v>
      </c>
      <c r="AR451" s="13">
        <v>5.2596600000000002E-3</v>
      </c>
      <c r="AS451" s="13">
        <v>0.16064707</v>
      </c>
      <c r="AT451" s="13">
        <v>4.4979919678714897E-2</v>
      </c>
      <c r="AU451" s="13">
        <v>5.6668459999999997E-2</v>
      </c>
      <c r="AV451" s="13">
        <v>5.2596600000000002E-3</v>
      </c>
      <c r="AW451" s="13">
        <v>0.16064707</v>
      </c>
      <c r="AX451" s="13">
        <v>5.3571428571428603E-2</v>
      </c>
      <c r="AY451" s="13">
        <v>3.2258064516128997E-2</v>
      </c>
      <c r="AZ451" s="13">
        <v>0</v>
      </c>
      <c r="BA451" s="13">
        <v>0.18518518518518501</v>
      </c>
      <c r="BB451" s="13"/>
      <c r="BC451" s="13"/>
      <c r="BD451" s="13"/>
      <c r="BE451" s="13"/>
      <c r="BF451" s="13"/>
      <c r="BG451" s="13"/>
      <c r="BH451" s="13"/>
      <c r="BI451" s="13"/>
      <c r="BJ451" s="13"/>
      <c r="BK451" s="13"/>
      <c r="BL451" s="13"/>
      <c r="BM451" s="13"/>
      <c r="BN451" s="13"/>
      <c r="BO451" s="13"/>
      <c r="BP451" s="13"/>
      <c r="BQ451" s="13"/>
      <c r="BR451" s="13"/>
      <c r="BS451" s="13"/>
      <c r="BT451" s="13"/>
      <c r="BU451" s="13"/>
      <c r="BV451" s="13"/>
      <c r="BW451" s="13"/>
      <c r="BX451" s="13"/>
      <c r="BY451" s="13"/>
      <c r="BZ451" s="14">
        <f>+INDEX('Monthy Targets'!V:V,MATCH(FY2018_ALL_Targets!$B451,'Monthy Targets'!$B:$B,0))</f>
        <v>6.05</v>
      </c>
      <c r="CA451" s="14">
        <f>+INDEX('Monthy Targets'!W:W,MATCH(FY2018_ALL_Targets!$B451,'Monthy Targets'!$B:$B,0))</f>
        <v>6.05</v>
      </c>
      <c r="CB451" s="14">
        <f>+INDEX('Monthy Targets'!X:X,MATCH(FY2018_ALL_Targets!$B451,'Monthy Targets'!$B:$B,0))</f>
        <v>6.05</v>
      </c>
      <c r="CC451" s="14">
        <f>+INDEX('Monthy Targets'!Y:Y,MATCH(FY2018_ALL_Targets!$B451,'Monthy Targets'!$B:$B,0))</f>
        <v>6.05</v>
      </c>
      <c r="CD451" s="14">
        <f>+INDEX('Monthy Targets'!Z:Z,MATCH(FY2018_ALL_Targets!$B451,'Monthy Targets'!$B:$B,0))</f>
        <v>6.05</v>
      </c>
      <c r="CE451" s="14">
        <f>+INDEX('Monthy Targets'!AA:AA,MATCH(FY2018_ALL_Targets!$B451,'Monthy Targets'!$B:$B,0))</f>
        <v>0</v>
      </c>
      <c r="CF451" s="14">
        <f>+INDEX('Monthy Targets'!AB:AB,MATCH(FY2018_ALL_Targets!$B451,'Monthy Targets'!$B:$B,0))</f>
        <v>0</v>
      </c>
      <c r="CG451" s="14">
        <f>+INDEX('Monthy Targets'!AC:AC,MATCH(FY2018_ALL_Targets!$B451,'Monthy Targets'!$B:$B,0))</f>
        <v>0</v>
      </c>
      <c r="CH451" s="14">
        <f>+INDEX('Monthy Targets'!AD:AD,MATCH(FY2018_ALL_Targets!$B451,'Monthy Targets'!$B:$B,0))</f>
        <v>0</v>
      </c>
      <c r="CI451" s="14">
        <f>+INDEX('Monthy Targets'!AE:AE,MATCH(FY2018_ALL_Targets!$B451,'Monthy Targets'!$B:$B,0))</f>
        <v>0</v>
      </c>
      <c r="CJ451" s="14">
        <f>+INDEX('Monthy Targets'!AF:AF,MATCH(FY2018_ALL_Targets!$B451,'Monthy Targets'!$B:$B,0))</f>
        <v>0</v>
      </c>
      <c r="CK451" s="14">
        <f>+INDEX('Monthy Targets'!AG:AG,MATCH(FY2018_ALL_Targets!$B451,'Monthy Targets'!$B:$B,0))</f>
        <v>0</v>
      </c>
      <c r="CL451" s="14">
        <v>0.4</v>
      </c>
      <c r="CM451" s="14">
        <v>0.4</v>
      </c>
      <c r="CN451" s="14">
        <v>0.4</v>
      </c>
      <c r="CO451" s="14">
        <v>0</v>
      </c>
      <c r="DB451" s="14">
        <v>0</v>
      </c>
      <c r="DC451" s="14">
        <v>0.75</v>
      </c>
      <c r="DD451" s="14">
        <v>0.75</v>
      </c>
      <c r="DE451" s="14">
        <v>0</v>
      </c>
      <c r="DR451" s="14">
        <v>0.93</v>
      </c>
      <c r="DV451" s="12">
        <f t="shared" ref="DV451:DV514" si="22">COUNTIF(BR451:BU451,"No")</f>
        <v>0</v>
      </c>
      <c r="DW451" s="12">
        <f t="shared" ref="DW451:DW514" si="23">COUNTIF(BV451:BY451,"No")</f>
        <v>0</v>
      </c>
      <c r="DX451" s="12">
        <f t="shared" si="21"/>
        <v>0</v>
      </c>
    </row>
    <row r="452" spans="1:128" x14ac:dyDescent="0.25">
      <c r="A452" s="293">
        <v>103866</v>
      </c>
      <c r="B452" s="293">
        <v>676230</v>
      </c>
      <c r="C452" s="293">
        <v>1027661</v>
      </c>
      <c r="D452" s="14">
        <v>1922469956</v>
      </c>
      <c r="F452" s="27" t="s">
        <v>1286</v>
      </c>
      <c r="G452" s="12" t="s">
        <v>474</v>
      </c>
      <c r="H452" s="27" t="s">
        <v>1371</v>
      </c>
      <c r="I452" s="12" t="s">
        <v>475</v>
      </c>
      <c r="J452" s="13">
        <v>3.9660056657223802E-2</v>
      </c>
      <c r="K452" s="13">
        <v>5.0167224080267601E-2</v>
      </c>
      <c r="L452" s="13">
        <v>0</v>
      </c>
      <c r="M452" s="13">
        <v>0.18639053254437901</v>
      </c>
      <c r="N452" s="13">
        <v>3.3538610000000003E-2</v>
      </c>
      <c r="O452" s="13">
        <v>5.6668459999999997E-2</v>
      </c>
      <c r="P452" s="13">
        <v>5.2596600000000002E-3</v>
      </c>
      <c r="Q452" s="13">
        <v>0.16064707</v>
      </c>
      <c r="R452" s="13">
        <v>3.8985835694051001E-2</v>
      </c>
      <c r="S452" s="13">
        <v>5.6668459999999997E-2</v>
      </c>
      <c r="T452" s="13">
        <v>5.2596600000000002E-3</v>
      </c>
      <c r="U452" s="13">
        <v>0.183221893491124</v>
      </c>
      <c r="V452" s="13">
        <v>3.7677053824362601E-2</v>
      </c>
      <c r="W452" s="13">
        <v>5.6668459999999997E-2</v>
      </c>
      <c r="X452" s="13">
        <v>5.2596600000000002E-3</v>
      </c>
      <c r="Y452" s="13">
        <v>0.17707100591715999</v>
      </c>
      <c r="Z452" s="13">
        <v>3.8311614730878199E-2</v>
      </c>
      <c r="AA452" s="13">
        <v>5.6668459999999997E-2</v>
      </c>
      <c r="AB452" s="13">
        <v>5.2596600000000002E-3</v>
      </c>
      <c r="AC452" s="13">
        <v>0.18005325443786999</v>
      </c>
      <c r="AD452" s="13">
        <v>3.56940509915014E-2</v>
      </c>
      <c r="AE452" s="13">
        <v>5.6668459999999997E-2</v>
      </c>
      <c r="AF452" s="13">
        <v>5.2596600000000002E-3</v>
      </c>
      <c r="AG452" s="13">
        <v>0.167751479289941</v>
      </c>
      <c r="AH452" s="13">
        <v>3.7637393767705397E-2</v>
      </c>
      <c r="AI452" s="13">
        <v>5.6668459999999997E-2</v>
      </c>
      <c r="AJ452" s="13">
        <v>5.2596600000000002E-3</v>
      </c>
      <c r="AK452" s="13">
        <v>0.176884615384615</v>
      </c>
      <c r="AL452" s="13">
        <v>3.3711048158640199E-2</v>
      </c>
      <c r="AM452" s="13">
        <v>5.6668459999999997E-2</v>
      </c>
      <c r="AN452" s="13">
        <v>5.2596600000000002E-3</v>
      </c>
      <c r="AO452" s="13">
        <v>0.16064707</v>
      </c>
      <c r="AP452" s="13">
        <v>3.6883852691218098E-2</v>
      </c>
      <c r="AQ452" s="13">
        <v>5.6668459999999997E-2</v>
      </c>
      <c r="AR452" s="13">
        <v>5.2596600000000002E-3</v>
      </c>
      <c r="AS452" s="13">
        <v>0.17334319526627201</v>
      </c>
      <c r="AT452" s="13">
        <v>3.3538610000000003E-2</v>
      </c>
      <c r="AU452" s="13">
        <v>5.6668459999999997E-2</v>
      </c>
      <c r="AV452" s="13">
        <v>5.2596600000000002E-3</v>
      </c>
      <c r="AW452" s="13">
        <v>0.16064707</v>
      </c>
      <c r="AX452" s="13">
        <v>2.1978021978022001E-2</v>
      </c>
      <c r="AY452" s="13">
        <v>1.35135135135135E-2</v>
      </c>
      <c r="AZ452" s="13">
        <v>0</v>
      </c>
      <c r="BA452" s="13">
        <v>0.105882352941176</v>
      </c>
      <c r="BB452" s="13"/>
      <c r="BC452" s="13"/>
      <c r="BD452" s="13"/>
      <c r="BE452" s="13"/>
      <c r="BF452" s="13"/>
      <c r="BG452" s="13"/>
      <c r="BH452" s="13"/>
      <c r="BI452" s="13"/>
      <c r="BJ452" s="13"/>
      <c r="BK452" s="13"/>
      <c r="BL452" s="13"/>
      <c r="BM452" s="13"/>
      <c r="BN452" s="13"/>
      <c r="BO452" s="13"/>
      <c r="BP452" s="13"/>
      <c r="BQ452" s="13"/>
      <c r="BR452" s="13"/>
      <c r="BS452" s="13"/>
      <c r="BT452" s="13"/>
      <c r="BU452" s="13"/>
      <c r="BV452" s="13"/>
      <c r="BW452" s="13"/>
      <c r="BX452" s="13"/>
      <c r="BY452" s="13"/>
      <c r="BZ452" s="14">
        <f>+INDEX('Monthy Targets'!V:V,MATCH(FY2018_ALL_Targets!$B452,'Monthy Targets'!$B:$B,0))</f>
        <v>21.82</v>
      </c>
      <c r="CA452" s="14">
        <f>+INDEX('Monthy Targets'!W:W,MATCH(FY2018_ALL_Targets!$B452,'Monthy Targets'!$B:$B,0))</f>
        <v>21.82</v>
      </c>
      <c r="CB452" s="14">
        <f>+INDEX('Monthy Targets'!X:X,MATCH(FY2018_ALL_Targets!$B452,'Monthy Targets'!$B:$B,0))</f>
        <v>21.82</v>
      </c>
      <c r="CC452" s="14">
        <f>+INDEX('Monthy Targets'!Y:Y,MATCH(FY2018_ALL_Targets!$B452,'Monthy Targets'!$B:$B,0))</f>
        <v>21.82</v>
      </c>
      <c r="CD452" s="14">
        <f>+INDEX('Monthy Targets'!Z:Z,MATCH(FY2018_ALL_Targets!$B452,'Monthy Targets'!$B:$B,0))</f>
        <v>21.82</v>
      </c>
      <c r="CE452" s="14">
        <f>+INDEX('Monthy Targets'!AA:AA,MATCH(FY2018_ALL_Targets!$B452,'Monthy Targets'!$B:$B,0))</f>
        <v>0</v>
      </c>
      <c r="CF452" s="14">
        <f>+INDEX('Monthy Targets'!AB:AB,MATCH(FY2018_ALL_Targets!$B452,'Monthy Targets'!$B:$B,0))</f>
        <v>0</v>
      </c>
      <c r="CG452" s="14">
        <f>+INDEX('Monthy Targets'!AC:AC,MATCH(FY2018_ALL_Targets!$B452,'Monthy Targets'!$B:$B,0))</f>
        <v>0</v>
      </c>
      <c r="CH452" s="14">
        <f>+INDEX('Monthy Targets'!AD:AD,MATCH(FY2018_ALL_Targets!$B452,'Monthy Targets'!$B:$B,0))</f>
        <v>0</v>
      </c>
      <c r="CI452" s="14">
        <f>+INDEX('Monthy Targets'!AE:AE,MATCH(FY2018_ALL_Targets!$B452,'Monthy Targets'!$B:$B,0))</f>
        <v>0</v>
      </c>
      <c r="CJ452" s="14">
        <f>+INDEX('Monthy Targets'!AF:AF,MATCH(FY2018_ALL_Targets!$B452,'Monthy Targets'!$B:$B,0))</f>
        <v>0</v>
      </c>
      <c r="CK452" s="14">
        <f>+INDEX('Monthy Targets'!AG:AG,MATCH(FY2018_ALL_Targets!$B452,'Monthy Targets'!$B:$B,0))</f>
        <v>0</v>
      </c>
      <c r="CL452" s="14">
        <v>1.45</v>
      </c>
      <c r="CM452" s="14">
        <v>1.45</v>
      </c>
      <c r="CN452" s="14">
        <v>1.45</v>
      </c>
      <c r="CO452" s="14">
        <v>1.45</v>
      </c>
      <c r="DB452" s="14">
        <v>2.69</v>
      </c>
      <c r="DC452" s="14">
        <v>2.69</v>
      </c>
      <c r="DD452" s="14">
        <v>2.69</v>
      </c>
      <c r="DE452" s="14">
        <v>2.69</v>
      </c>
      <c r="DR452" s="14">
        <v>4.0999999999999996</v>
      </c>
      <c r="DV452" s="12">
        <f t="shared" si="22"/>
        <v>0</v>
      </c>
      <c r="DW452" s="12">
        <f t="shared" si="23"/>
        <v>0</v>
      </c>
      <c r="DX452" s="12">
        <f t="shared" si="21"/>
        <v>0</v>
      </c>
    </row>
    <row r="453" spans="1:128" x14ac:dyDescent="0.25">
      <c r="A453" s="293">
        <v>103963</v>
      </c>
      <c r="B453" s="293">
        <v>676237</v>
      </c>
      <c r="C453" s="293">
        <v>1026722</v>
      </c>
      <c r="D453" s="14">
        <v>1962892109</v>
      </c>
      <c r="F453" s="27" t="s">
        <v>1298</v>
      </c>
      <c r="G453" s="12" t="s">
        <v>146</v>
      </c>
      <c r="H453" s="27" t="s">
        <v>1346</v>
      </c>
      <c r="I453" s="12" t="s">
        <v>147</v>
      </c>
      <c r="J453" s="13">
        <v>5.5837563451776699E-2</v>
      </c>
      <c r="K453" s="13">
        <v>0.119047619047619</v>
      </c>
      <c r="L453" s="13">
        <v>0</v>
      </c>
      <c r="M453" s="13">
        <v>0.18974358974359001</v>
      </c>
      <c r="N453" s="13">
        <v>3.3538610000000003E-2</v>
      </c>
      <c r="O453" s="13">
        <v>5.6668459999999997E-2</v>
      </c>
      <c r="P453" s="13">
        <v>5.2596600000000002E-3</v>
      </c>
      <c r="Q453" s="13">
        <v>0.16064707</v>
      </c>
      <c r="R453" s="13">
        <v>5.4888324873096403E-2</v>
      </c>
      <c r="S453" s="13">
        <v>0.11702380952381</v>
      </c>
      <c r="T453" s="13">
        <v>5.2596600000000002E-3</v>
      </c>
      <c r="U453" s="13">
        <v>0.18651794871794899</v>
      </c>
      <c r="V453" s="13">
        <v>5.30456852791878E-2</v>
      </c>
      <c r="W453" s="13">
        <v>0.113095238095238</v>
      </c>
      <c r="X453" s="13">
        <v>5.2596600000000002E-3</v>
      </c>
      <c r="Y453" s="13">
        <v>0.18025641025641001</v>
      </c>
      <c r="Z453" s="13">
        <v>5.3939086294416197E-2</v>
      </c>
      <c r="AA453" s="13">
        <v>0.115</v>
      </c>
      <c r="AB453" s="13">
        <v>5.2596600000000002E-3</v>
      </c>
      <c r="AC453" s="13">
        <v>0.183292307692308</v>
      </c>
      <c r="AD453" s="13">
        <v>5.0253807106598998E-2</v>
      </c>
      <c r="AE453" s="13">
        <v>0.107142857142857</v>
      </c>
      <c r="AF453" s="13">
        <v>5.2596600000000002E-3</v>
      </c>
      <c r="AG453" s="13">
        <v>0.17076923076923101</v>
      </c>
      <c r="AH453" s="13">
        <v>5.2989847715735998E-2</v>
      </c>
      <c r="AI453" s="13">
        <v>0.11297619047618999</v>
      </c>
      <c r="AJ453" s="13">
        <v>5.2596600000000002E-3</v>
      </c>
      <c r="AK453" s="13">
        <v>0.18006666666666701</v>
      </c>
      <c r="AL453" s="13">
        <v>4.7461928934010203E-2</v>
      </c>
      <c r="AM453" s="13">
        <v>0.101190476190476</v>
      </c>
      <c r="AN453" s="13">
        <v>5.2596600000000002E-3</v>
      </c>
      <c r="AO453" s="13">
        <v>0.161282051282051</v>
      </c>
      <c r="AP453" s="13">
        <v>5.1928934010152299E-2</v>
      </c>
      <c r="AQ453" s="13">
        <v>0.110714285714286</v>
      </c>
      <c r="AR453" s="13">
        <v>5.2596600000000002E-3</v>
      </c>
      <c r="AS453" s="13">
        <v>0.176461538461538</v>
      </c>
      <c r="AT453" s="13">
        <v>4.4670050761421297E-2</v>
      </c>
      <c r="AU453" s="13">
        <v>9.5238095238095205E-2</v>
      </c>
      <c r="AV453" s="13">
        <v>5.2596600000000002E-3</v>
      </c>
      <c r="AW453" s="13">
        <v>0.16064707</v>
      </c>
      <c r="AX453" s="13">
        <v>7.4074074074074098E-2</v>
      </c>
      <c r="AY453" s="13">
        <v>4.6511627906976702E-2</v>
      </c>
      <c r="AZ453" s="13">
        <v>0</v>
      </c>
      <c r="BA453" s="13">
        <v>9.4339622641509399E-2</v>
      </c>
      <c r="BB453" s="13"/>
      <c r="BC453" s="13"/>
      <c r="BD453" s="13"/>
      <c r="BE453" s="13"/>
      <c r="BF453" s="13"/>
      <c r="BG453" s="13"/>
      <c r="BH453" s="13"/>
      <c r="BI453" s="13"/>
      <c r="BJ453" s="13"/>
      <c r="BK453" s="13"/>
      <c r="BL453" s="13"/>
      <c r="BM453" s="13"/>
      <c r="BN453" s="13"/>
      <c r="BO453" s="13"/>
      <c r="BP453" s="13"/>
      <c r="BQ453" s="13"/>
      <c r="BR453" s="13"/>
      <c r="BS453" s="13"/>
      <c r="BT453" s="13"/>
      <c r="BU453" s="13"/>
      <c r="BV453" s="13"/>
      <c r="BW453" s="13"/>
      <c r="BX453" s="13"/>
      <c r="BY453" s="13"/>
      <c r="BZ453" s="14">
        <f>+INDEX('Monthy Targets'!V:V,MATCH(FY2018_ALL_Targets!$B453,'Monthy Targets'!$B:$B,0))</f>
        <v>2.66</v>
      </c>
      <c r="CA453" s="14">
        <f>+INDEX('Monthy Targets'!W:W,MATCH(FY2018_ALL_Targets!$B453,'Monthy Targets'!$B:$B,0))</f>
        <v>2.66</v>
      </c>
      <c r="CB453" s="14">
        <f>+INDEX('Monthy Targets'!X:X,MATCH(FY2018_ALL_Targets!$B453,'Monthy Targets'!$B:$B,0))</f>
        <v>2.66</v>
      </c>
      <c r="CC453" s="14">
        <f>+INDEX('Monthy Targets'!Y:Y,MATCH(FY2018_ALL_Targets!$B453,'Monthy Targets'!$B:$B,0))</f>
        <v>2.66</v>
      </c>
      <c r="CD453" s="14">
        <f>+INDEX('Monthy Targets'!Z:Z,MATCH(FY2018_ALL_Targets!$B453,'Monthy Targets'!$B:$B,0))</f>
        <v>2.66</v>
      </c>
      <c r="CE453" s="14">
        <f>+INDEX('Monthy Targets'!AA:AA,MATCH(FY2018_ALL_Targets!$B453,'Monthy Targets'!$B:$B,0))</f>
        <v>0</v>
      </c>
      <c r="CF453" s="14">
        <f>+INDEX('Monthy Targets'!AB:AB,MATCH(FY2018_ALL_Targets!$B453,'Monthy Targets'!$B:$B,0))</f>
        <v>0</v>
      </c>
      <c r="CG453" s="14">
        <f>+INDEX('Monthy Targets'!AC:AC,MATCH(FY2018_ALL_Targets!$B453,'Monthy Targets'!$B:$B,0))</f>
        <v>0</v>
      </c>
      <c r="CH453" s="14">
        <f>+INDEX('Monthy Targets'!AD:AD,MATCH(FY2018_ALL_Targets!$B453,'Monthy Targets'!$B:$B,0))</f>
        <v>0</v>
      </c>
      <c r="CI453" s="14">
        <f>+INDEX('Monthy Targets'!AE:AE,MATCH(FY2018_ALL_Targets!$B453,'Monthy Targets'!$B:$B,0))</f>
        <v>0</v>
      </c>
      <c r="CJ453" s="14">
        <f>+INDEX('Monthy Targets'!AF:AF,MATCH(FY2018_ALL_Targets!$B453,'Monthy Targets'!$B:$B,0))</f>
        <v>0</v>
      </c>
      <c r="CK453" s="14">
        <f>+INDEX('Monthy Targets'!AG:AG,MATCH(FY2018_ALL_Targets!$B453,'Monthy Targets'!$B:$B,0))</f>
        <v>0</v>
      </c>
      <c r="CL453" s="14">
        <v>0</v>
      </c>
      <c r="CM453" s="14">
        <v>0.18</v>
      </c>
      <c r="CN453" s="14">
        <v>0.18</v>
      </c>
      <c r="CO453" s="14">
        <v>0.18</v>
      </c>
      <c r="DB453" s="14">
        <v>0</v>
      </c>
      <c r="DC453" s="14">
        <v>0.33</v>
      </c>
      <c r="DD453" s="14">
        <v>0.33</v>
      </c>
      <c r="DE453" s="14">
        <v>0.33</v>
      </c>
      <c r="DR453" s="14">
        <v>0.45</v>
      </c>
      <c r="DV453" s="12">
        <f t="shared" si="22"/>
        <v>0</v>
      </c>
      <c r="DW453" s="12">
        <f t="shared" si="23"/>
        <v>0</v>
      </c>
      <c r="DX453" s="12">
        <f t="shared" si="21"/>
        <v>0</v>
      </c>
    </row>
    <row r="454" spans="1:128" x14ac:dyDescent="0.25">
      <c r="A454" s="293">
        <v>104003</v>
      </c>
      <c r="B454" s="293">
        <v>676238</v>
      </c>
      <c r="C454" s="293">
        <v>1027738</v>
      </c>
      <c r="D454" s="14">
        <v>1275994147</v>
      </c>
      <c r="F454" s="27" t="s">
        <v>1297</v>
      </c>
      <c r="G454" s="12" t="s">
        <v>478</v>
      </c>
      <c r="H454" s="27" t="s">
        <v>1364</v>
      </c>
      <c r="I454" s="12" t="s">
        <v>479</v>
      </c>
      <c r="J454" s="13">
        <v>2.1406727828746201E-2</v>
      </c>
      <c r="K454" s="13">
        <v>2.5179856115107899E-2</v>
      </c>
      <c r="L454" s="13">
        <v>1.5290519877675801E-2</v>
      </c>
      <c r="M454" s="13">
        <v>0.13268608414239499</v>
      </c>
      <c r="N454" s="13">
        <v>3.3538610000000003E-2</v>
      </c>
      <c r="O454" s="13">
        <v>5.6668459999999997E-2</v>
      </c>
      <c r="P454" s="13">
        <v>5.2596600000000002E-3</v>
      </c>
      <c r="Q454" s="13">
        <v>0.16064707</v>
      </c>
      <c r="R454" s="13">
        <v>3.3538610000000003E-2</v>
      </c>
      <c r="S454" s="13">
        <v>5.6668459999999997E-2</v>
      </c>
      <c r="T454" s="13">
        <v>1.50305810397554E-2</v>
      </c>
      <c r="U454" s="13">
        <v>0.16064707</v>
      </c>
      <c r="V454" s="13">
        <v>3.3538610000000003E-2</v>
      </c>
      <c r="W454" s="13">
        <v>5.6668459999999997E-2</v>
      </c>
      <c r="X454" s="13">
        <v>1.4525993883792001E-2</v>
      </c>
      <c r="Y454" s="13">
        <v>0.16064707</v>
      </c>
      <c r="Z454" s="13">
        <v>3.3538610000000003E-2</v>
      </c>
      <c r="AA454" s="13">
        <v>5.6668459999999997E-2</v>
      </c>
      <c r="AB454" s="13">
        <v>1.47706422018349E-2</v>
      </c>
      <c r="AC454" s="13">
        <v>0.16064707</v>
      </c>
      <c r="AD454" s="13">
        <v>3.3538610000000003E-2</v>
      </c>
      <c r="AE454" s="13">
        <v>5.6668459999999997E-2</v>
      </c>
      <c r="AF454" s="13">
        <v>1.3761467889908299E-2</v>
      </c>
      <c r="AG454" s="13">
        <v>0.16064707</v>
      </c>
      <c r="AH454" s="13">
        <v>3.3538610000000003E-2</v>
      </c>
      <c r="AI454" s="13">
        <v>5.6668459999999997E-2</v>
      </c>
      <c r="AJ454" s="13">
        <v>1.45107033639144E-2</v>
      </c>
      <c r="AK454" s="13">
        <v>0.16064707</v>
      </c>
      <c r="AL454" s="13">
        <v>3.3538610000000003E-2</v>
      </c>
      <c r="AM454" s="13">
        <v>5.6668459999999997E-2</v>
      </c>
      <c r="AN454" s="13">
        <v>1.2996941896024501E-2</v>
      </c>
      <c r="AO454" s="13">
        <v>0.16064707</v>
      </c>
      <c r="AP454" s="13">
        <v>3.3538610000000003E-2</v>
      </c>
      <c r="AQ454" s="13">
        <v>5.6668459999999997E-2</v>
      </c>
      <c r="AR454" s="13">
        <v>1.42201834862385E-2</v>
      </c>
      <c r="AS454" s="13">
        <v>0.16064707</v>
      </c>
      <c r="AT454" s="13">
        <v>3.3538610000000003E-2</v>
      </c>
      <c r="AU454" s="13">
        <v>5.6668459999999997E-2</v>
      </c>
      <c r="AV454" s="13">
        <v>1.2232415902140701E-2</v>
      </c>
      <c r="AW454" s="13">
        <v>0.16064707</v>
      </c>
      <c r="AX454" s="13">
        <v>0</v>
      </c>
      <c r="AY454" s="13">
        <v>5.7692307692307702E-2</v>
      </c>
      <c r="AZ454" s="13">
        <v>0</v>
      </c>
      <c r="BA454" s="13">
        <v>0.18032786885245899</v>
      </c>
      <c r="BB454" s="13"/>
      <c r="BC454" s="13"/>
      <c r="BD454" s="13"/>
      <c r="BE454" s="13"/>
      <c r="BF454" s="13"/>
      <c r="BG454" s="13"/>
      <c r="BH454" s="13"/>
      <c r="BI454" s="13"/>
      <c r="BJ454" s="13"/>
      <c r="BK454" s="13"/>
      <c r="BL454" s="13"/>
      <c r="BM454" s="13"/>
      <c r="BN454" s="13"/>
      <c r="BO454" s="13"/>
      <c r="BP454" s="13"/>
      <c r="BQ454" s="13"/>
      <c r="BR454" s="13"/>
      <c r="BS454" s="13"/>
      <c r="BT454" s="13"/>
      <c r="BU454" s="13"/>
      <c r="BV454" s="13"/>
      <c r="BW454" s="13"/>
      <c r="BX454" s="13"/>
      <c r="BY454" s="13"/>
      <c r="BZ454" s="14">
        <f>+INDEX('Monthy Targets'!V:V,MATCH(FY2018_ALL_Targets!$B454,'Monthy Targets'!$B:$B,0))</f>
        <v>13.4</v>
      </c>
      <c r="CA454" s="14">
        <f>+INDEX('Monthy Targets'!W:W,MATCH(FY2018_ALL_Targets!$B454,'Monthy Targets'!$B:$B,0))</f>
        <v>13.4</v>
      </c>
      <c r="CB454" s="14">
        <f>+INDEX('Monthy Targets'!X:X,MATCH(FY2018_ALL_Targets!$B454,'Monthy Targets'!$B:$B,0))</f>
        <v>13.4</v>
      </c>
      <c r="CC454" s="14">
        <f>+INDEX('Monthy Targets'!Y:Y,MATCH(FY2018_ALL_Targets!$B454,'Monthy Targets'!$B:$B,0))</f>
        <v>13.4</v>
      </c>
      <c r="CD454" s="14">
        <f>+INDEX('Monthy Targets'!Z:Z,MATCH(FY2018_ALL_Targets!$B454,'Monthy Targets'!$B:$B,0))</f>
        <v>13.4</v>
      </c>
      <c r="CE454" s="14">
        <f>+INDEX('Monthy Targets'!AA:AA,MATCH(FY2018_ALL_Targets!$B454,'Monthy Targets'!$B:$B,0))</f>
        <v>0</v>
      </c>
      <c r="CF454" s="14">
        <f>+INDEX('Monthy Targets'!AB:AB,MATCH(FY2018_ALL_Targets!$B454,'Monthy Targets'!$B:$B,0))</f>
        <v>0</v>
      </c>
      <c r="CG454" s="14">
        <f>+INDEX('Monthy Targets'!AC:AC,MATCH(FY2018_ALL_Targets!$B454,'Monthy Targets'!$B:$B,0))</f>
        <v>0</v>
      </c>
      <c r="CH454" s="14">
        <f>+INDEX('Monthy Targets'!AD:AD,MATCH(FY2018_ALL_Targets!$B454,'Monthy Targets'!$B:$B,0))</f>
        <v>0</v>
      </c>
      <c r="CI454" s="14">
        <f>+INDEX('Monthy Targets'!AE:AE,MATCH(FY2018_ALL_Targets!$B454,'Monthy Targets'!$B:$B,0))</f>
        <v>0</v>
      </c>
      <c r="CJ454" s="14">
        <f>+INDEX('Monthy Targets'!AF:AF,MATCH(FY2018_ALL_Targets!$B454,'Monthy Targets'!$B:$B,0))</f>
        <v>0</v>
      </c>
      <c r="CK454" s="14">
        <f>+INDEX('Monthy Targets'!AG:AG,MATCH(FY2018_ALL_Targets!$B454,'Monthy Targets'!$B:$B,0))</f>
        <v>0</v>
      </c>
      <c r="CL454" s="14">
        <v>0.89</v>
      </c>
      <c r="CM454" s="14">
        <v>0</v>
      </c>
      <c r="CN454" s="14">
        <v>0.89</v>
      </c>
      <c r="CO454" s="14">
        <v>0</v>
      </c>
      <c r="DB454" s="14">
        <v>1.65</v>
      </c>
      <c r="DC454" s="14">
        <v>0</v>
      </c>
      <c r="DD454" s="14">
        <v>1.65</v>
      </c>
      <c r="DE454" s="14">
        <v>0</v>
      </c>
      <c r="DR454" s="14">
        <v>1.97</v>
      </c>
      <c r="DV454" s="12">
        <f t="shared" si="22"/>
        <v>0</v>
      </c>
      <c r="DW454" s="12">
        <f t="shared" si="23"/>
        <v>0</v>
      </c>
      <c r="DX454" s="12">
        <f t="shared" si="21"/>
        <v>0</v>
      </c>
    </row>
    <row r="455" spans="1:128" x14ac:dyDescent="0.25">
      <c r="A455" s="293">
        <v>103799</v>
      </c>
      <c r="B455" s="293">
        <v>676239</v>
      </c>
      <c r="C455" s="293">
        <v>1026724</v>
      </c>
      <c r="D455" s="14">
        <v>1003061821</v>
      </c>
      <c r="F455" s="27" t="s">
        <v>1279</v>
      </c>
      <c r="G455" s="12" t="s">
        <v>470</v>
      </c>
      <c r="H455" s="27" t="s">
        <v>1407</v>
      </c>
      <c r="I455" s="12" t="s">
        <v>471</v>
      </c>
      <c r="J455" s="13">
        <v>1.4388489208633099E-2</v>
      </c>
      <c r="K455" s="13">
        <v>4.11985018726592E-2</v>
      </c>
      <c r="L455" s="13">
        <v>0</v>
      </c>
      <c r="M455" s="13">
        <v>6.5637065637065603E-2</v>
      </c>
      <c r="N455" s="13">
        <v>3.3538610000000003E-2</v>
      </c>
      <c r="O455" s="13">
        <v>5.6668459999999997E-2</v>
      </c>
      <c r="P455" s="13">
        <v>5.2596600000000002E-3</v>
      </c>
      <c r="Q455" s="13">
        <v>0.16064707</v>
      </c>
      <c r="R455" s="13">
        <v>3.3538610000000003E-2</v>
      </c>
      <c r="S455" s="13">
        <v>5.6668459999999997E-2</v>
      </c>
      <c r="T455" s="13">
        <v>5.2596600000000002E-3</v>
      </c>
      <c r="U455" s="13">
        <v>0.16064707</v>
      </c>
      <c r="V455" s="13">
        <v>3.3538610000000003E-2</v>
      </c>
      <c r="W455" s="13">
        <v>5.6668459999999997E-2</v>
      </c>
      <c r="X455" s="13">
        <v>5.2596600000000002E-3</v>
      </c>
      <c r="Y455" s="13">
        <v>0.16064707</v>
      </c>
      <c r="Z455" s="13">
        <v>3.3538610000000003E-2</v>
      </c>
      <c r="AA455" s="13">
        <v>5.6668459999999997E-2</v>
      </c>
      <c r="AB455" s="13">
        <v>5.2596600000000002E-3</v>
      </c>
      <c r="AC455" s="13">
        <v>0.16064707</v>
      </c>
      <c r="AD455" s="13">
        <v>3.3538610000000003E-2</v>
      </c>
      <c r="AE455" s="13">
        <v>5.6668459999999997E-2</v>
      </c>
      <c r="AF455" s="13">
        <v>5.2596600000000002E-3</v>
      </c>
      <c r="AG455" s="13">
        <v>0.16064707</v>
      </c>
      <c r="AH455" s="13">
        <v>3.3538610000000003E-2</v>
      </c>
      <c r="AI455" s="13">
        <v>5.6668459999999997E-2</v>
      </c>
      <c r="AJ455" s="13">
        <v>5.2596600000000002E-3</v>
      </c>
      <c r="AK455" s="13">
        <v>0.16064707</v>
      </c>
      <c r="AL455" s="13">
        <v>3.3538610000000003E-2</v>
      </c>
      <c r="AM455" s="13">
        <v>5.6668459999999997E-2</v>
      </c>
      <c r="AN455" s="13">
        <v>5.2596600000000002E-3</v>
      </c>
      <c r="AO455" s="13">
        <v>0.16064707</v>
      </c>
      <c r="AP455" s="13">
        <v>3.3538610000000003E-2</v>
      </c>
      <c r="AQ455" s="13">
        <v>5.6668459999999997E-2</v>
      </c>
      <c r="AR455" s="13">
        <v>5.2596600000000002E-3</v>
      </c>
      <c r="AS455" s="13">
        <v>0.16064707</v>
      </c>
      <c r="AT455" s="13">
        <v>3.3538610000000003E-2</v>
      </c>
      <c r="AU455" s="13">
        <v>5.6668459999999997E-2</v>
      </c>
      <c r="AV455" s="13">
        <v>5.2596600000000002E-3</v>
      </c>
      <c r="AW455" s="13">
        <v>0.16064707</v>
      </c>
      <c r="AX455" s="13">
        <v>1.4084507042253501E-2</v>
      </c>
      <c r="AY455" s="13">
        <v>6.3492063492063502E-2</v>
      </c>
      <c r="AZ455" s="13">
        <v>0</v>
      </c>
      <c r="BA455" s="13">
        <v>0.10294117647058799</v>
      </c>
      <c r="BB455" s="13"/>
      <c r="BC455" s="13"/>
      <c r="BD455" s="13"/>
      <c r="BE455" s="13"/>
      <c r="BF455" s="13"/>
      <c r="BG455" s="13"/>
      <c r="BH455" s="13"/>
      <c r="BI455" s="13"/>
      <c r="BJ455" s="13"/>
      <c r="BK455" s="13"/>
      <c r="BL455" s="13"/>
      <c r="BM455" s="13"/>
      <c r="BN455" s="13"/>
      <c r="BO455" s="13"/>
      <c r="BP455" s="13"/>
      <c r="BQ455" s="13"/>
      <c r="BR455" s="13"/>
      <c r="BS455" s="13"/>
      <c r="BT455" s="13"/>
      <c r="BU455" s="13"/>
      <c r="BV455" s="13"/>
      <c r="BW455" s="13"/>
      <c r="BX455" s="13"/>
      <c r="BY455" s="13"/>
      <c r="BZ455" s="14">
        <f>+INDEX('Monthy Targets'!V:V,MATCH(FY2018_ALL_Targets!$B455,'Monthy Targets'!$B:$B,0))</f>
        <v>4.0999999999999996</v>
      </c>
      <c r="CA455" s="14">
        <f>+INDEX('Monthy Targets'!W:W,MATCH(FY2018_ALL_Targets!$B455,'Monthy Targets'!$B:$B,0))</f>
        <v>4.0999999999999996</v>
      </c>
      <c r="CB455" s="14">
        <f>+INDEX('Monthy Targets'!X:X,MATCH(FY2018_ALL_Targets!$B455,'Monthy Targets'!$B:$B,0))</f>
        <v>4.0999999999999996</v>
      </c>
      <c r="CC455" s="14">
        <f>+INDEX('Monthy Targets'!Y:Y,MATCH(FY2018_ALL_Targets!$B455,'Monthy Targets'!$B:$B,0))</f>
        <v>4.0999999999999996</v>
      </c>
      <c r="CD455" s="14">
        <f>+INDEX('Monthy Targets'!Z:Z,MATCH(FY2018_ALL_Targets!$B455,'Monthy Targets'!$B:$B,0))</f>
        <v>4.0999999999999996</v>
      </c>
      <c r="CE455" s="14">
        <f>+INDEX('Monthy Targets'!AA:AA,MATCH(FY2018_ALL_Targets!$B455,'Monthy Targets'!$B:$B,0))</f>
        <v>0</v>
      </c>
      <c r="CF455" s="14">
        <f>+INDEX('Monthy Targets'!AB:AB,MATCH(FY2018_ALL_Targets!$B455,'Monthy Targets'!$B:$B,0))</f>
        <v>0</v>
      </c>
      <c r="CG455" s="14">
        <f>+INDEX('Monthy Targets'!AC:AC,MATCH(FY2018_ALL_Targets!$B455,'Monthy Targets'!$B:$B,0))</f>
        <v>0</v>
      </c>
      <c r="CH455" s="14">
        <f>+INDEX('Monthy Targets'!AD:AD,MATCH(FY2018_ALL_Targets!$B455,'Monthy Targets'!$B:$B,0))</f>
        <v>0</v>
      </c>
      <c r="CI455" s="14">
        <f>+INDEX('Monthy Targets'!AE:AE,MATCH(FY2018_ALL_Targets!$B455,'Monthy Targets'!$B:$B,0))</f>
        <v>0</v>
      </c>
      <c r="CJ455" s="14">
        <f>+INDEX('Monthy Targets'!AF:AF,MATCH(FY2018_ALL_Targets!$B455,'Monthy Targets'!$B:$B,0))</f>
        <v>0</v>
      </c>
      <c r="CK455" s="14">
        <f>+INDEX('Monthy Targets'!AG:AG,MATCH(FY2018_ALL_Targets!$B455,'Monthy Targets'!$B:$B,0))</f>
        <v>0</v>
      </c>
      <c r="CL455" s="14">
        <v>0.27</v>
      </c>
      <c r="CM455" s="14">
        <v>0</v>
      </c>
      <c r="CN455" s="14">
        <v>0.27</v>
      </c>
      <c r="CO455" s="14">
        <v>0.27</v>
      </c>
      <c r="DB455" s="14">
        <v>0.51</v>
      </c>
      <c r="DC455" s="14">
        <v>0</v>
      </c>
      <c r="DD455" s="14">
        <v>0.51</v>
      </c>
      <c r="DE455" s="14">
        <v>0.51</v>
      </c>
      <c r="DR455" s="14">
        <v>0.69</v>
      </c>
      <c r="DV455" s="12">
        <f t="shared" si="22"/>
        <v>0</v>
      </c>
      <c r="DW455" s="12">
        <f t="shared" si="23"/>
        <v>0</v>
      </c>
      <c r="DX455" s="12">
        <f t="shared" si="21"/>
        <v>0</v>
      </c>
    </row>
    <row r="456" spans="1:128" x14ac:dyDescent="0.25">
      <c r="A456" s="293">
        <v>4883</v>
      </c>
      <c r="B456" s="293">
        <v>676242</v>
      </c>
      <c r="C456" s="293">
        <v>1025773</v>
      </c>
      <c r="D456" s="14">
        <v>1750702627</v>
      </c>
      <c r="F456" s="27" t="s">
        <v>1274</v>
      </c>
      <c r="G456" s="12" t="s">
        <v>857</v>
      </c>
      <c r="H456" s="27" t="s">
        <v>1284</v>
      </c>
      <c r="I456" s="12" t="s">
        <v>858</v>
      </c>
      <c r="J456" s="13">
        <v>4.91803278688525E-2</v>
      </c>
      <c r="K456" s="13">
        <v>7.4999999999999997E-2</v>
      </c>
      <c r="L456" s="13">
        <v>4.0983606557377103E-3</v>
      </c>
      <c r="M456" s="13">
        <v>0.2</v>
      </c>
      <c r="N456" s="13">
        <v>3.3538610000000003E-2</v>
      </c>
      <c r="O456" s="13">
        <v>5.6668459999999997E-2</v>
      </c>
      <c r="P456" s="13">
        <v>5.2596600000000002E-3</v>
      </c>
      <c r="Q456" s="13">
        <v>0.16064707</v>
      </c>
      <c r="R456" s="13">
        <v>4.8344262295081999E-2</v>
      </c>
      <c r="S456" s="13">
        <v>7.3724999999999999E-2</v>
      </c>
      <c r="T456" s="13">
        <v>5.2596600000000002E-3</v>
      </c>
      <c r="U456" s="13">
        <v>0.1966</v>
      </c>
      <c r="V456" s="13">
        <v>4.6721311475409803E-2</v>
      </c>
      <c r="W456" s="13">
        <v>7.1249999999999994E-2</v>
      </c>
      <c r="X456" s="13">
        <v>5.2596600000000002E-3</v>
      </c>
      <c r="Y456" s="13">
        <v>0.19</v>
      </c>
      <c r="Z456" s="13">
        <v>4.7508196721311499E-2</v>
      </c>
      <c r="AA456" s="13">
        <v>7.2450000000000001E-2</v>
      </c>
      <c r="AB456" s="13">
        <v>5.2596600000000002E-3</v>
      </c>
      <c r="AC456" s="13">
        <v>0.19320000000000001</v>
      </c>
      <c r="AD456" s="13">
        <v>4.4262295081967197E-2</v>
      </c>
      <c r="AE456" s="13">
        <v>6.7500000000000004E-2</v>
      </c>
      <c r="AF456" s="13">
        <v>5.2596600000000002E-3</v>
      </c>
      <c r="AG456" s="13">
        <v>0.18</v>
      </c>
      <c r="AH456" s="13">
        <v>4.6672131147540999E-2</v>
      </c>
      <c r="AI456" s="13">
        <v>7.1175000000000002E-2</v>
      </c>
      <c r="AJ456" s="13">
        <v>5.2596600000000002E-3</v>
      </c>
      <c r="AK456" s="13">
        <v>0.1898</v>
      </c>
      <c r="AL456" s="13">
        <v>4.1803278688524598E-2</v>
      </c>
      <c r="AM456" s="13">
        <v>6.3750000000000001E-2</v>
      </c>
      <c r="AN456" s="13">
        <v>5.2596600000000002E-3</v>
      </c>
      <c r="AO456" s="13">
        <v>0.17</v>
      </c>
      <c r="AP456" s="13">
        <v>4.57377049180328E-2</v>
      </c>
      <c r="AQ456" s="13">
        <v>6.9750000000000006E-2</v>
      </c>
      <c r="AR456" s="13">
        <v>5.2596600000000002E-3</v>
      </c>
      <c r="AS456" s="13">
        <v>0.186</v>
      </c>
      <c r="AT456" s="13">
        <v>3.9344262295081998E-2</v>
      </c>
      <c r="AU456" s="13">
        <v>0.06</v>
      </c>
      <c r="AV456" s="13">
        <v>5.2596600000000002E-3</v>
      </c>
      <c r="AW456" s="13">
        <v>0.16064707</v>
      </c>
      <c r="AX456" s="13">
        <v>4.91803278688525E-2</v>
      </c>
      <c r="AY456" s="13">
        <v>3.5714285714285698E-2</v>
      </c>
      <c r="AZ456" s="13">
        <v>0</v>
      </c>
      <c r="BA456" s="13">
        <v>0.18965517241379301</v>
      </c>
      <c r="BB456" s="13"/>
      <c r="BC456" s="13"/>
      <c r="BD456" s="13"/>
      <c r="BE456" s="13"/>
      <c r="BF456" s="13"/>
      <c r="BG456" s="13"/>
      <c r="BH456" s="13"/>
      <c r="BI456" s="13"/>
      <c r="BJ456" s="13"/>
      <c r="BK456" s="13"/>
      <c r="BL456" s="13"/>
      <c r="BM456" s="13"/>
      <c r="BN456" s="13"/>
      <c r="BO456" s="13"/>
      <c r="BP456" s="13"/>
      <c r="BQ456" s="13"/>
      <c r="BR456" s="13"/>
      <c r="BS456" s="13"/>
      <c r="BT456" s="13"/>
      <c r="BU456" s="13"/>
      <c r="BV456" s="13"/>
      <c r="BW456" s="13"/>
      <c r="BX456" s="13"/>
      <c r="BY456" s="13"/>
      <c r="BZ456" s="14">
        <f>+INDEX('Monthy Targets'!V:V,MATCH(FY2018_ALL_Targets!$B456,'Monthy Targets'!$B:$B,0))</f>
        <v>6.32</v>
      </c>
      <c r="CA456" s="14">
        <f>+INDEX('Monthy Targets'!W:W,MATCH(FY2018_ALL_Targets!$B456,'Monthy Targets'!$B:$B,0))</f>
        <v>6.32</v>
      </c>
      <c r="CB456" s="14">
        <f>+INDEX('Monthy Targets'!X:X,MATCH(FY2018_ALL_Targets!$B456,'Monthy Targets'!$B:$B,0))</f>
        <v>6.32</v>
      </c>
      <c r="CC456" s="14">
        <f>+INDEX('Monthy Targets'!Y:Y,MATCH(FY2018_ALL_Targets!$B456,'Monthy Targets'!$B:$B,0))</f>
        <v>6.32</v>
      </c>
      <c r="CD456" s="14">
        <f>+INDEX('Monthy Targets'!Z:Z,MATCH(FY2018_ALL_Targets!$B456,'Monthy Targets'!$B:$B,0))</f>
        <v>6.32</v>
      </c>
      <c r="CE456" s="14">
        <f>+INDEX('Monthy Targets'!AA:AA,MATCH(FY2018_ALL_Targets!$B456,'Monthy Targets'!$B:$B,0))</f>
        <v>0</v>
      </c>
      <c r="CF456" s="14">
        <f>+INDEX('Monthy Targets'!AB:AB,MATCH(FY2018_ALL_Targets!$B456,'Monthy Targets'!$B:$B,0))</f>
        <v>0</v>
      </c>
      <c r="CG456" s="14">
        <f>+INDEX('Monthy Targets'!AC:AC,MATCH(FY2018_ALL_Targets!$B456,'Monthy Targets'!$B:$B,0))</f>
        <v>0</v>
      </c>
      <c r="CH456" s="14">
        <f>+INDEX('Monthy Targets'!AD:AD,MATCH(FY2018_ALL_Targets!$B456,'Monthy Targets'!$B:$B,0))</f>
        <v>0</v>
      </c>
      <c r="CI456" s="14">
        <f>+INDEX('Monthy Targets'!AE:AE,MATCH(FY2018_ALL_Targets!$B456,'Monthy Targets'!$B:$B,0))</f>
        <v>0</v>
      </c>
      <c r="CJ456" s="14">
        <f>+INDEX('Monthy Targets'!AF:AF,MATCH(FY2018_ALL_Targets!$B456,'Monthy Targets'!$B:$B,0))</f>
        <v>0</v>
      </c>
      <c r="CK456" s="14">
        <f>+INDEX('Monthy Targets'!AG:AG,MATCH(FY2018_ALL_Targets!$B456,'Monthy Targets'!$B:$B,0))</f>
        <v>0</v>
      </c>
      <c r="CL456" s="14">
        <v>0</v>
      </c>
      <c r="CM456" s="14">
        <v>0.42</v>
      </c>
      <c r="CN456" s="14">
        <v>0.42</v>
      </c>
      <c r="CO456" s="14">
        <v>0.42</v>
      </c>
      <c r="DB456" s="14">
        <v>0</v>
      </c>
      <c r="DC456" s="14">
        <v>0.78</v>
      </c>
      <c r="DD456" s="14">
        <v>0.78</v>
      </c>
      <c r="DE456" s="14">
        <v>0.78</v>
      </c>
      <c r="DR456" s="14">
        <v>1.06</v>
      </c>
      <c r="DV456" s="12">
        <f t="shared" si="22"/>
        <v>0</v>
      </c>
      <c r="DW456" s="12">
        <f t="shared" si="23"/>
        <v>0</v>
      </c>
      <c r="DX456" s="12">
        <f t="shared" si="21"/>
        <v>0</v>
      </c>
    </row>
    <row r="457" spans="1:128" x14ac:dyDescent="0.25">
      <c r="A457" s="293">
        <v>104157</v>
      </c>
      <c r="B457" s="293">
        <v>676245</v>
      </c>
      <c r="C457" s="293">
        <v>1026670</v>
      </c>
      <c r="D457" s="14">
        <v>1962735175</v>
      </c>
      <c r="F457" s="27" t="s">
        <v>1297</v>
      </c>
      <c r="G457" s="12" t="s">
        <v>480</v>
      </c>
      <c r="H457" s="27" t="s">
        <v>1349</v>
      </c>
      <c r="I457" s="12" t="s">
        <v>481</v>
      </c>
      <c r="J457" s="13">
        <v>3.4482758620689703E-2</v>
      </c>
      <c r="K457" s="13">
        <v>2.8673835125448001E-2</v>
      </c>
      <c r="L457" s="13">
        <v>2.7586206896551699E-2</v>
      </c>
      <c r="M457" s="13">
        <v>0.218181818181818</v>
      </c>
      <c r="N457" s="13">
        <v>3.3538610000000003E-2</v>
      </c>
      <c r="O457" s="13">
        <v>5.6668459999999997E-2</v>
      </c>
      <c r="P457" s="13">
        <v>5.2596600000000002E-3</v>
      </c>
      <c r="Q457" s="13">
        <v>0.16064707</v>
      </c>
      <c r="R457" s="13">
        <v>3.3896551724137899E-2</v>
      </c>
      <c r="S457" s="13">
        <v>5.6668459999999997E-2</v>
      </c>
      <c r="T457" s="13">
        <v>2.7117241379310299E-2</v>
      </c>
      <c r="U457" s="13">
        <v>0.21447272727272701</v>
      </c>
      <c r="V457" s="13">
        <v>3.3538610000000003E-2</v>
      </c>
      <c r="W457" s="13">
        <v>5.6668459999999997E-2</v>
      </c>
      <c r="X457" s="13">
        <v>2.6206896551724101E-2</v>
      </c>
      <c r="Y457" s="13">
        <v>0.207272727272727</v>
      </c>
      <c r="Z457" s="13">
        <v>3.3538610000000003E-2</v>
      </c>
      <c r="AA457" s="13">
        <v>5.6668459999999997E-2</v>
      </c>
      <c r="AB457" s="13">
        <v>2.6648275862068999E-2</v>
      </c>
      <c r="AC457" s="13">
        <v>0.21076363636363599</v>
      </c>
      <c r="AD457" s="13">
        <v>3.3538610000000003E-2</v>
      </c>
      <c r="AE457" s="13">
        <v>5.6668459999999997E-2</v>
      </c>
      <c r="AF457" s="13">
        <v>2.4827586206896599E-2</v>
      </c>
      <c r="AG457" s="13">
        <v>0.19636363636363599</v>
      </c>
      <c r="AH457" s="13">
        <v>3.3538610000000003E-2</v>
      </c>
      <c r="AI457" s="13">
        <v>5.6668459999999997E-2</v>
      </c>
      <c r="AJ457" s="13">
        <v>2.6179310344827601E-2</v>
      </c>
      <c r="AK457" s="13">
        <v>0.20705454545454499</v>
      </c>
      <c r="AL457" s="13">
        <v>3.3538610000000003E-2</v>
      </c>
      <c r="AM457" s="13">
        <v>5.6668459999999997E-2</v>
      </c>
      <c r="AN457" s="13">
        <v>2.3448275862069001E-2</v>
      </c>
      <c r="AO457" s="13">
        <v>0.18545454545454501</v>
      </c>
      <c r="AP457" s="13">
        <v>3.3538610000000003E-2</v>
      </c>
      <c r="AQ457" s="13">
        <v>5.6668459999999997E-2</v>
      </c>
      <c r="AR457" s="13">
        <v>2.5655172413793101E-2</v>
      </c>
      <c r="AS457" s="13">
        <v>0.20290909090909101</v>
      </c>
      <c r="AT457" s="13">
        <v>3.3538610000000003E-2</v>
      </c>
      <c r="AU457" s="13">
        <v>5.6668459999999997E-2</v>
      </c>
      <c r="AV457" s="13">
        <v>2.2068965517241398E-2</v>
      </c>
      <c r="AW457" s="13">
        <v>0.174545454545455</v>
      </c>
      <c r="AX457" s="13">
        <v>1.02040816326531E-2</v>
      </c>
      <c r="AY457" s="13">
        <v>6.3492063492063502E-2</v>
      </c>
      <c r="AZ457" s="13">
        <v>1.02040816326531E-2</v>
      </c>
      <c r="BA457" s="13">
        <v>0.18292682926829301</v>
      </c>
      <c r="BB457" s="13"/>
      <c r="BC457" s="13"/>
      <c r="BD457" s="13"/>
      <c r="BE457" s="13"/>
      <c r="BF457" s="13"/>
      <c r="BG457" s="13"/>
      <c r="BH457" s="13"/>
      <c r="BI457" s="13"/>
      <c r="BJ457" s="13"/>
      <c r="BK457" s="13"/>
      <c r="BL457" s="13"/>
      <c r="BM457" s="13"/>
      <c r="BN457" s="13"/>
      <c r="BO457" s="13"/>
      <c r="BP457" s="13"/>
      <c r="BQ457" s="13"/>
      <c r="BR457" s="13"/>
      <c r="BS457" s="13"/>
      <c r="BT457" s="13"/>
      <c r="BU457" s="13"/>
      <c r="BV457" s="13"/>
      <c r="BW457" s="13"/>
      <c r="BX457" s="13"/>
      <c r="BY457" s="13"/>
      <c r="BZ457" s="14">
        <f>+INDEX('Monthy Targets'!V:V,MATCH(FY2018_ALL_Targets!$B457,'Monthy Targets'!$B:$B,0))</f>
        <v>16.899999999999999</v>
      </c>
      <c r="CA457" s="14">
        <f>+INDEX('Monthy Targets'!W:W,MATCH(FY2018_ALL_Targets!$B457,'Monthy Targets'!$B:$B,0))</f>
        <v>16.899999999999999</v>
      </c>
      <c r="CB457" s="14">
        <f>+INDEX('Monthy Targets'!X:X,MATCH(FY2018_ALL_Targets!$B457,'Monthy Targets'!$B:$B,0))</f>
        <v>16.899999999999999</v>
      </c>
      <c r="CC457" s="14">
        <f>+INDEX('Monthy Targets'!Y:Y,MATCH(FY2018_ALL_Targets!$B457,'Monthy Targets'!$B:$B,0))</f>
        <v>16.899999999999999</v>
      </c>
      <c r="CD457" s="14">
        <f>+INDEX('Monthy Targets'!Z:Z,MATCH(FY2018_ALL_Targets!$B457,'Monthy Targets'!$B:$B,0))</f>
        <v>16.899999999999999</v>
      </c>
      <c r="CE457" s="14">
        <f>+INDEX('Monthy Targets'!AA:AA,MATCH(FY2018_ALL_Targets!$B457,'Monthy Targets'!$B:$B,0))</f>
        <v>0</v>
      </c>
      <c r="CF457" s="14">
        <f>+INDEX('Monthy Targets'!AB:AB,MATCH(FY2018_ALL_Targets!$B457,'Monthy Targets'!$B:$B,0))</f>
        <v>0</v>
      </c>
      <c r="CG457" s="14">
        <f>+INDEX('Monthy Targets'!AC:AC,MATCH(FY2018_ALL_Targets!$B457,'Monthy Targets'!$B:$B,0))</f>
        <v>0</v>
      </c>
      <c r="CH457" s="14">
        <f>+INDEX('Monthy Targets'!AD:AD,MATCH(FY2018_ALL_Targets!$B457,'Monthy Targets'!$B:$B,0))</f>
        <v>0</v>
      </c>
      <c r="CI457" s="14">
        <f>+INDEX('Monthy Targets'!AE:AE,MATCH(FY2018_ALL_Targets!$B457,'Monthy Targets'!$B:$B,0))</f>
        <v>0</v>
      </c>
      <c r="CJ457" s="14">
        <f>+INDEX('Monthy Targets'!AF:AF,MATCH(FY2018_ALL_Targets!$B457,'Monthy Targets'!$B:$B,0))</f>
        <v>0</v>
      </c>
      <c r="CK457" s="14">
        <f>+INDEX('Monthy Targets'!AG:AG,MATCH(FY2018_ALL_Targets!$B457,'Monthy Targets'!$B:$B,0))</f>
        <v>0</v>
      </c>
      <c r="CL457" s="14">
        <v>1.1200000000000001</v>
      </c>
      <c r="CM457" s="14">
        <v>0</v>
      </c>
      <c r="CN457" s="14">
        <v>1.1200000000000001</v>
      </c>
      <c r="CO457" s="14">
        <v>1.1200000000000001</v>
      </c>
      <c r="DB457" s="14">
        <v>2.08</v>
      </c>
      <c r="DC457" s="14">
        <v>0</v>
      </c>
      <c r="DD457" s="14">
        <v>2.08</v>
      </c>
      <c r="DE457" s="14">
        <v>2.08</v>
      </c>
      <c r="DR457" s="14">
        <v>2.83</v>
      </c>
      <c r="DV457" s="12">
        <f t="shared" si="22"/>
        <v>0</v>
      </c>
      <c r="DW457" s="12">
        <f t="shared" si="23"/>
        <v>0</v>
      </c>
      <c r="DX457" s="12">
        <f t="shared" si="21"/>
        <v>0</v>
      </c>
    </row>
    <row r="458" spans="1:128" x14ac:dyDescent="0.25">
      <c r="A458" s="293">
        <v>104250</v>
      </c>
      <c r="B458" s="293">
        <v>676247</v>
      </c>
      <c r="C458" s="293">
        <v>1025870</v>
      </c>
      <c r="D458" s="14">
        <v>1376969535</v>
      </c>
      <c r="F458" s="27" t="s">
        <v>1298</v>
      </c>
      <c r="G458" s="12" t="s">
        <v>484</v>
      </c>
      <c r="H458" s="27" t="s">
        <v>1302</v>
      </c>
      <c r="I458" s="12" t="s">
        <v>485</v>
      </c>
      <c r="J458" s="13">
        <v>4.5016077170418001E-2</v>
      </c>
      <c r="K458" s="13">
        <v>1.97628458498024E-2</v>
      </c>
      <c r="L458" s="13">
        <v>3.21543408360129E-3</v>
      </c>
      <c r="M458" s="13">
        <v>0.17973856209150299</v>
      </c>
      <c r="N458" s="13">
        <v>3.3538610000000003E-2</v>
      </c>
      <c r="O458" s="13">
        <v>5.6668459999999997E-2</v>
      </c>
      <c r="P458" s="13">
        <v>5.2596600000000002E-3</v>
      </c>
      <c r="Q458" s="13">
        <v>0.16064707</v>
      </c>
      <c r="R458" s="13">
        <v>4.4250803858520898E-2</v>
      </c>
      <c r="S458" s="13">
        <v>5.6668459999999997E-2</v>
      </c>
      <c r="T458" s="13">
        <v>5.2596600000000002E-3</v>
      </c>
      <c r="U458" s="13">
        <v>0.17668300653594801</v>
      </c>
      <c r="V458" s="13">
        <v>4.2765273311897098E-2</v>
      </c>
      <c r="W458" s="13">
        <v>5.6668459999999997E-2</v>
      </c>
      <c r="X458" s="13">
        <v>5.2596600000000002E-3</v>
      </c>
      <c r="Y458" s="13">
        <v>0.170751633986928</v>
      </c>
      <c r="Z458" s="13">
        <v>4.3485530546623803E-2</v>
      </c>
      <c r="AA458" s="13">
        <v>5.6668459999999997E-2</v>
      </c>
      <c r="AB458" s="13">
        <v>5.2596600000000002E-3</v>
      </c>
      <c r="AC458" s="13">
        <v>0.17362745098039201</v>
      </c>
      <c r="AD458" s="13">
        <v>4.0514469453376202E-2</v>
      </c>
      <c r="AE458" s="13">
        <v>5.6668459999999997E-2</v>
      </c>
      <c r="AF458" s="13">
        <v>5.2596600000000002E-3</v>
      </c>
      <c r="AG458" s="13">
        <v>0.161764705882353</v>
      </c>
      <c r="AH458" s="13">
        <v>4.2720257234726701E-2</v>
      </c>
      <c r="AI458" s="13">
        <v>5.6668459999999997E-2</v>
      </c>
      <c r="AJ458" s="13">
        <v>5.2596600000000002E-3</v>
      </c>
      <c r="AK458" s="13">
        <v>0.170571895424837</v>
      </c>
      <c r="AL458" s="13">
        <v>3.8263665594855299E-2</v>
      </c>
      <c r="AM458" s="13">
        <v>5.6668459999999997E-2</v>
      </c>
      <c r="AN458" s="13">
        <v>5.2596600000000002E-3</v>
      </c>
      <c r="AO458" s="13">
        <v>0.16064707</v>
      </c>
      <c r="AP458" s="13">
        <v>4.1864951768488701E-2</v>
      </c>
      <c r="AQ458" s="13">
        <v>5.6668459999999997E-2</v>
      </c>
      <c r="AR458" s="13">
        <v>5.2596600000000002E-3</v>
      </c>
      <c r="AS458" s="13">
        <v>0.167156862745098</v>
      </c>
      <c r="AT458" s="13">
        <v>3.6012861736334403E-2</v>
      </c>
      <c r="AU458" s="13">
        <v>5.6668459999999997E-2</v>
      </c>
      <c r="AV458" s="13">
        <v>5.2596600000000002E-3</v>
      </c>
      <c r="AW458" s="13">
        <v>0.16064707</v>
      </c>
      <c r="AX458" s="13">
        <v>2.5974025974026E-2</v>
      </c>
      <c r="AY458" s="13">
        <v>7.2463768115942004E-2</v>
      </c>
      <c r="AZ458" s="13">
        <v>0</v>
      </c>
      <c r="BA458" s="13">
        <v>0.16</v>
      </c>
      <c r="BB458" s="13"/>
      <c r="BC458" s="13"/>
      <c r="BD458" s="13"/>
      <c r="BE458" s="13"/>
      <c r="BF458" s="13"/>
      <c r="BG458" s="13"/>
      <c r="BH458" s="13"/>
      <c r="BI458" s="13"/>
      <c r="BJ458" s="13"/>
      <c r="BK458" s="13"/>
      <c r="BL458" s="13"/>
      <c r="BM458" s="13"/>
      <c r="BN458" s="13"/>
      <c r="BO458" s="13"/>
      <c r="BP458" s="13"/>
      <c r="BQ458" s="13"/>
      <c r="BR458" s="13"/>
      <c r="BS458" s="13"/>
      <c r="BT458" s="13"/>
      <c r="BU458" s="13"/>
      <c r="BV458" s="13"/>
      <c r="BW458" s="13"/>
      <c r="BX458" s="13"/>
      <c r="BY458" s="13"/>
      <c r="BZ458" s="14">
        <f>+INDEX('Monthy Targets'!V:V,MATCH(FY2018_ALL_Targets!$B458,'Monthy Targets'!$B:$B,0))</f>
        <v>5.97</v>
      </c>
      <c r="CA458" s="14">
        <f>+INDEX('Monthy Targets'!W:W,MATCH(FY2018_ALL_Targets!$B458,'Monthy Targets'!$B:$B,0))</f>
        <v>5.97</v>
      </c>
      <c r="CB458" s="14">
        <f>+INDEX('Monthy Targets'!X:X,MATCH(FY2018_ALL_Targets!$B458,'Monthy Targets'!$B:$B,0))</f>
        <v>5.97</v>
      </c>
      <c r="CC458" s="14">
        <f>+INDEX('Monthy Targets'!Y:Y,MATCH(FY2018_ALL_Targets!$B458,'Monthy Targets'!$B:$B,0))</f>
        <v>5.97</v>
      </c>
      <c r="CD458" s="14">
        <f>+INDEX('Monthy Targets'!Z:Z,MATCH(FY2018_ALL_Targets!$B458,'Monthy Targets'!$B:$B,0))</f>
        <v>5.97</v>
      </c>
      <c r="CE458" s="14">
        <f>+INDEX('Monthy Targets'!AA:AA,MATCH(FY2018_ALL_Targets!$B458,'Monthy Targets'!$B:$B,0))</f>
        <v>0</v>
      </c>
      <c r="CF458" s="14">
        <f>+INDEX('Monthy Targets'!AB:AB,MATCH(FY2018_ALL_Targets!$B458,'Monthy Targets'!$B:$B,0))</f>
        <v>0</v>
      </c>
      <c r="CG458" s="14">
        <f>+INDEX('Monthy Targets'!AC:AC,MATCH(FY2018_ALL_Targets!$B458,'Monthy Targets'!$B:$B,0))</f>
        <v>0</v>
      </c>
      <c r="CH458" s="14">
        <f>+INDEX('Monthy Targets'!AD:AD,MATCH(FY2018_ALL_Targets!$B458,'Monthy Targets'!$B:$B,0))</f>
        <v>0</v>
      </c>
      <c r="CI458" s="14">
        <f>+INDEX('Monthy Targets'!AE:AE,MATCH(FY2018_ALL_Targets!$B458,'Monthy Targets'!$B:$B,0))</f>
        <v>0</v>
      </c>
      <c r="CJ458" s="14">
        <f>+INDEX('Monthy Targets'!AF:AF,MATCH(FY2018_ALL_Targets!$B458,'Monthy Targets'!$B:$B,0))</f>
        <v>0</v>
      </c>
      <c r="CK458" s="14">
        <f>+INDEX('Monthy Targets'!AG:AG,MATCH(FY2018_ALL_Targets!$B458,'Monthy Targets'!$B:$B,0))</f>
        <v>0</v>
      </c>
      <c r="CL458" s="14">
        <v>0.4</v>
      </c>
      <c r="CM458" s="14">
        <v>0</v>
      </c>
      <c r="CN458" s="14">
        <v>0.4</v>
      </c>
      <c r="CO458" s="14">
        <v>0.4</v>
      </c>
      <c r="DB458" s="14">
        <v>0.74</v>
      </c>
      <c r="DC458" s="14">
        <v>0</v>
      </c>
      <c r="DD458" s="14">
        <v>0.74</v>
      </c>
      <c r="DE458" s="14">
        <v>0.74</v>
      </c>
      <c r="DR458" s="14">
        <v>1</v>
      </c>
      <c r="DV458" s="12">
        <f t="shared" si="22"/>
        <v>0</v>
      </c>
      <c r="DW458" s="12">
        <f t="shared" si="23"/>
        <v>0</v>
      </c>
      <c r="DX458" s="12">
        <f t="shared" si="21"/>
        <v>0</v>
      </c>
    </row>
    <row r="459" spans="1:128" x14ac:dyDescent="0.25">
      <c r="A459" s="293">
        <v>102903</v>
      </c>
      <c r="B459" s="293">
        <v>676248</v>
      </c>
      <c r="C459" s="293">
        <v>1018004</v>
      </c>
      <c r="D459" s="14">
        <v>1316270267</v>
      </c>
      <c r="F459" s="27" t="s">
        <v>1298</v>
      </c>
      <c r="G459" s="12" t="s">
        <v>436</v>
      </c>
      <c r="H459" s="27" t="s">
        <v>1356</v>
      </c>
      <c r="I459" s="12" t="s">
        <v>437</v>
      </c>
      <c r="J459" s="13">
        <v>2.3054755043227699E-2</v>
      </c>
      <c r="K459" s="13">
        <v>7.0866141732283505E-2</v>
      </c>
      <c r="L459" s="13">
        <v>0</v>
      </c>
      <c r="M459" s="13">
        <v>0.27777777777777801</v>
      </c>
      <c r="N459" s="13">
        <v>3.3538610000000003E-2</v>
      </c>
      <c r="O459" s="13">
        <v>5.6668459999999997E-2</v>
      </c>
      <c r="P459" s="13">
        <v>5.2596600000000002E-3</v>
      </c>
      <c r="Q459" s="13">
        <v>0.16064707</v>
      </c>
      <c r="R459" s="13">
        <v>3.3538610000000003E-2</v>
      </c>
      <c r="S459" s="13">
        <v>6.9661417322834596E-2</v>
      </c>
      <c r="T459" s="13">
        <v>5.2596600000000002E-3</v>
      </c>
      <c r="U459" s="13">
        <v>0.273055555555556</v>
      </c>
      <c r="V459" s="13">
        <v>3.3538610000000003E-2</v>
      </c>
      <c r="W459" s="13">
        <v>6.7322834645669294E-2</v>
      </c>
      <c r="X459" s="13">
        <v>5.2596600000000002E-3</v>
      </c>
      <c r="Y459" s="13">
        <v>0.26388888888888901</v>
      </c>
      <c r="Z459" s="13">
        <v>3.3538610000000003E-2</v>
      </c>
      <c r="AA459" s="13">
        <v>6.8456692913385797E-2</v>
      </c>
      <c r="AB459" s="13">
        <v>5.2596600000000002E-3</v>
      </c>
      <c r="AC459" s="13">
        <v>0.26833333333333298</v>
      </c>
      <c r="AD459" s="13">
        <v>3.3538610000000003E-2</v>
      </c>
      <c r="AE459" s="13">
        <v>6.3779527559055096E-2</v>
      </c>
      <c r="AF459" s="13">
        <v>5.2596600000000002E-3</v>
      </c>
      <c r="AG459" s="13">
        <v>0.25</v>
      </c>
      <c r="AH459" s="13">
        <v>3.3538610000000003E-2</v>
      </c>
      <c r="AI459" s="13">
        <v>6.7251968503936999E-2</v>
      </c>
      <c r="AJ459" s="13">
        <v>5.2596600000000002E-3</v>
      </c>
      <c r="AK459" s="13">
        <v>0.26361111111111102</v>
      </c>
      <c r="AL459" s="13">
        <v>3.3538610000000003E-2</v>
      </c>
      <c r="AM459" s="13">
        <v>6.0236220472440899E-2</v>
      </c>
      <c r="AN459" s="13">
        <v>5.2596600000000002E-3</v>
      </c>
      <c r="AO459" s="13">
        <v>0.23611111111111099</v>
      </c>
      <c r="AP459" s="13">
        <v>3.3538610000000003E-2</v>
      </c>
      <c r="AQ459" s="13">
        <v>6.5905511811023595E-2</v>
      </c>
      <c r="AR459" s="13">
        <v>5.2596600000000002E-3</v>
      </c>
      <c r="AS459" s="13">
        <v>0.25833333333333303</v>
      </c>
      <c r="AT459" s="13">
        <v>3.3538610000000003E-2</v>
      </c>
      <c r="AU459" s="13">
        <v>5.6692913385826799E-2</v>
      </c>
      <c r="AV459" s="13">
        <v>5.2596600000000002E-3</v>
      </c>
      <c r="AW459" s="13">
        <v>0.22222222222222199</v>
      </c>
      <c r="AX459" s="13">
        <v>2.5974025974026E-2</v>
      </c>
      <c r="AY459" s="13">
        <v>1.88679245283019E-2</v>
      </c>
      <c r="AZ459" s="13">
        <v>0</v>
      </c>
      <c r="BA459" s="13">
        <v>0.25</v>
      </c>
      <c r="BB459" s="13"/>
      <c r="BC459" s="13"/>
      <c r="BD459" s="13"/>
      <c r="BE459" s="13"/>
      <c r="BF459" s="13"/>
      <c r="BG459" s="13"/>
      <c r="BH459" s="13"/>
      <c r="BI459" s="13"/>
      <c r="BJ459" s="13"/>
      <c r="BK459" s="13"/>
      <c r="BL459" s="13"/>
      <c r="BM459" s="13"/>
      <c r="BN459" s="13"/>
      <c r="BO459" s="13"/>
      <c r="BP459" s="13"/>
      <c r="BQ459" s="13"/>
      <c r="BR459" s="13"/>
      <c r="BS459" s="13"/>
      <c r="BT459" s="13"/>
      <c r="BU459" s="13"/>
      <c r="BV459" s="13"/>
      <c r="BW459" s="13"/>
      <c r="BX459" s="13"/>
      <c r="BY459" s="13"/>
      <c r="BZ459" s="14">
        <f>+INDEX('Monthy Targets'!V:V,MATCH(FY2018_ALL_Targets!$B459,'Monthy Targets'!$B:$B,0))</f>
        <v>6.22</v>
      </c>
      <c r="CA459" s="14">
        <f>+INDEX('Monthy Targets'!W:W,MATCH(FY2018_ALL_Targets!$B459,'Monthy Targets'!$B:$B,0))</f>
        <v>6.22</v>
      </c>
      <c r="CB459" s="14">
        <f>+INDEX('Monthy Targets'!X:X,MATCH(FY2018_ALL_Targets!$B459,'Monthy Targets'!$B:$B,0))</f>
        <v>6.22</v>
      </c>
      <c r="CC459" s="14">
        <f>+INDEX('Monthy Targets'!Y:Y,MATCH(FY2018_ALL_Targets!$B459,'Monthy Targets'!$B:$B,0))</f>
        <v>6.22</v>
      </c>
      <c r="CD459" s="14">
        <f>+INDEX('Monthy Targets'!Z:Z,MATCH(FY2018_ALL_Targets!$B459,'Monthy Targets'!$B:$B,0))</f>
        <v>6.22</v>
      </c>
      <c r="CE459" s="14">
        <f>+INDEX('Monthy Targets'!AA:AA,MATCH(FY2018_ALL_Targets!$B459,'Monthy Targets'!$B:$B,0))</f>
        <v>0</v>
      </c>
      <c r="CF459" s="14">
        <f>+INDEX('Monthy Targets'!AB:AB,MATCH(FY2018_ALL_Targets!$B459,'Monthy Targets'!$B:$B,0))</f>
        <v>0</v>
      </c>
      <c r="CG459" s="14">
        <f>+INDEX('Monthy Targets'!AC:AC,MATCH(FY2018_ALL_Targets!$B459,'Monthy Targets'!$B:$B,0))</f>
        <v>0</v>
      </c>
      <c r="CH459" s="14">
        <f>+INDEX('Monthy Targets'!AD:AD,MATCH(FY2018_ALL_Targets!$B459,'Monthy Targets'!$B:$B,0))</f>
        <v>0</v>
      </c>
      <c r="CI459" s="14">
        <f>+INDEX('Monthy Targets'!AE:AE,MATCH(FY2018_ALL_Targets!$B459,'Monthy Targets'!$B:$B,0))</f>
        <v>0</v>
      </c>
      <c r="CJ459" s="14">
        <f>+INDEX('Monthy Targets'!AF:AF,MATCH(FY2018_ALL_Targets!$B459,'Monthy Targets'!$B:$B,0))</f>
        <v>0</v>
      </c>
      <c r="CK459" s="14">
        <f>+INDEX('Monthy Targets'!AG:AG,MATCH(FY2018_ALL_Targets!$B459,'Monthy Targets'!$B:$B,0))</f>
        <v>0</v>
      </c>
      <c r="CL459" s="14">
        <v>0.41</v>
      </c>
      <c r="CM459" s="14">
        <v>0.41</v>
      </c>
      <c r="CN459" s="14">
        <v>0.41</v>
      </c>
      <c r="CO459" s="14">
        <v>0.41</v>
      </c>
      <c r="DB459" s="14">
        <v>0.77</v>
      </c>
      <c r="DC459" s="14">
        <v>0.77</v>
      </c>
      <c r="DD459" s="14">
        <v>0.77</v>
      </c>
      <c r="DE459" s="14">
        <v>0.77</v>
      </c>
      <c r="DR459" s="14">
        <v>1.17</v>
      </c>
      <c r="DV459" s="12">
        <f t="shared" si="22"/>
        <v>0</v>
      </c>
      <c r="DW459" s="12">
        <f t="shared" si="23"/>
        <v>0</v>
      </c>
      <c r="DX459" s="12">
        <f t="shared" si="21"/>
        <v>0</v>
      </c>
    </row>
    <row r="460" spans="1:128" x14ac:dyDescent="0.25">
      <c r="A460" s="293">
        <v>104244</v>
      </c>
      <c r="B460" s="293">
        <v>676249</v>
      </c>
      <c r="C460" s="293">
        <v>1026590</v>
      </c>
      <c r="D460" s="14">
        <v>1639567480</v>
      </c>
      <c r="F460" s="27" t="s">
        <v>1293</v>
      </c>
      <c r="G460" s="12" t="s">
        <v>482</v>
      </c>
      <c r="H460" s="27" t="s">
        <v>1347</v>
      </c>
      <c r="I460" s="12" t="s">
        <v>483</v>
      </c>
      <c r="J460" s="13">
        <v>0</v>
      </c>
      <c r="K460" s="13">
        <v>8.2191780821917804E-2</v>
      </c>
      <c r="L460" s="13">
        <v>0</v>
      </c>
      <c r="M460" s="13">
        <v>6.6964285714285698E-2</v>
      </c>
      <c r="N460" s="13">
        <v>3.3538610000000003E-2</v>
      </c>
      <c r="O460" s="13">
        <v>5.6668459999999997E-2</v>
      </c>
      <c r="P460" s="13">
        <v>5.2596600000000002E-3</v>
      </c>
      <c r="Q460" s="13">
        <v>0.16064707</v>
      </c>
      <c r="R460" s="13">
        <v>3.3538610000000003E-2</v>
      </c>
      <c r="S460" s="13">
        <v>8.0794520547945198E-2</v>
      </c>
      <c r="T460" s="13">
        <v>5.2596600000000002E-3</v>
      </c>
      <c r="U460" s="13">
        <v>0.16064707</v>
      </c>
      <c r="V460" s="13">
        <v>3.3538610000000003E-2</v>
      </c>
      <c r="W460" s="13">
        <v>7.8082191780821902E-2</v>
      </c>
      <c r="X460" s="13">
        <v>5.2596600000000002E-3</v>
      </c>
      <c r="Y460" s="13">
        <v>0.16064707</v>
      </c>
      <c r="Z460" s="13">
        <v>3.3538610000000003E-2</v>
      </c>
      <c r="AA460" s="13">
        <v>7.9397260273972606E-2</v>
      </c>
      <c r="AB460" s="13">
        <v>5.2596600000000002E-3</v>
      </c>
      <c r="AC460" s="13">
        <v>0.16064707</v>
      </c>
      <c r="AD460" s="13">
        <v>3.3538610000000003E-2</v>
      </c>
      <c r="AE460" s="13">
        <v>7.3972602739726001E-2</v>
      </c>
      <c r="AF460" s="13">
        <v>5.2596600000000002E-3</v>
      </c>
      <c r="AG460" s="13">
        <v>0.16064707</v>
      </c>
      <c r="AH460" s="13">
        <v>3.3538610000000003E-2</v>
      </c>
      <c r="AI460" s="13">
        <v>7.8E-2</v>
      </c>
      <c r="AJ460" s="13">
        <v>5.2596600000000002E-3</v>
      </c>
      <c r="AK460" s="13">
        <v>0.16064707</v>
      </c>
      <c r="AL460" s="13">
        <v>3.3538610000000003E-2</v>
      </c>
      <c r="AM460" s="13">
        <v>6.98630136986301E-2</v>
      </c>
      <c r="AN460" s="13">
        <v>5.2596600000000002E-3</v>
      </c>
      <c r="AO460" s="13">
        <v>0.16064707</v>
      </c>
      <c r="AP460" s="13">
        <v>3.3538610000000003E-2</v>
      </c>
      <c r="AQ460" s="13">
        <v>7.6438356164383603E-2</v>
      </c>
      <c r="AR460" s="13">
        <v>5.2596600000000002E-3</v>
      </c>
      <c r="AS460" s="13">
        <v>0.16064707</v>
      </c>
      <c r="AT460" s="13">
        <v>3.3538610000000003E-2</v>
      </c>
      <c r="AU460" s="13">
        <v>6.5753424657534199E-2</v>
      </c>
      <c r="AV460" s="13">
        <v>5.2596600000000002E-3</v>
      </c>
      <c r="AW460" s="13">
        <v>0.16064707</v>
      </c>
      <c r="AX460" s="13">
        <v>4.4444444444444398E-2</v>
      </c>
      <c r="AY460" s="13">
        <v>6.0606060606060601E-2</v>
      </c>
      <c r="AZ460" s="13">
        <v>0</v>
      </c>
      <c r="BA460" s="13">
        <v>9.3023255813953501E-2</v>
      </c>
      <c r="BB460" s="13"/>
      <c r="BC460" s="13"/>
      <c r="BD460" s="13"/>
      <c r="BE460" s="13"/>
      <c r="BF460" s="13"/>
      <c r="BG460" s="13"/>
      <c r="BH460" s="13"/>
      <c r="BI460" s="13"/>
      <c r="BJ460" s="13"/>
      <c r="BK460" s="13"/>
      <c r="BL460" s="13"/>
      <c r="BM460" s="13"/>
      <c r="BN460" s="13"/>
      <c r="BO460" s="13"/>
      <c r="BP460" s="13"/>
      <c r="BQ460" s="13"/>
      <c r="BR460" s="13"/>
      <c r="BS460" s="13"/>
      <c r="BT460" s="13"/>
      <c r="BU460" s="13"/>
      <c r="BV460" s="13"/>
      <c r="BW460" s="13"/>
      <c r="BX460" s="13"/>
      <c r="BY460" s="13"/>
      <c r="BZ460" s="14">
        <f>+INDEX('Monthy Targets'!V:V,MATCH(FY2018_ALL_Targets!$B460,'Monthy Targets'!$B:$B,0))</f>
        <v>2.3199999999999998</v>
      </c>
      <c r="CA460" s="14">
        <f>+INDEX('Monthy Targets'!W:W,MATCH(FY2018_ALL_Targets!$B460,'Monthy Targets'!$B:$B,0))</f>
        <v>2.3199999999999998</v>
      </c>
      <c r="CB460" s="14">
        <f>+INDEX('Monthy Targets'!X:X,MATCH(FY2018_ALL_Targets!$B460,'Monthy Targets'!$B:$B,0))</f>
        <v>2.3199999999999998</v>
      </c>
      <c r="CC460" s="14">
        <f>+INDEX('Monthy Targets'!Y:Y,MATCH(FY2018_ALL_Targets!$B460,'Monthy Targets'!$B:$B,0))</f>
        <v>2.3199999999999998</v>
      </c>
      <c r="CD460" s="14">
        <f>+INDEX('Monthy Targets'!Z:Z,MATCH(FY2018_ALL_Targets!$B460,'Monthy Targets'!$B:$B,0))</f>
        <v>2.3199999999999998</v>
      </c>
      <c r="CE460" s="14">
        <f>+INDEX('Monthy Targets'!AA:AA,MATCH(FY2018_ALL_Targets!$B460,'Monthy Targets'!$B:$B,0))</f>
        <v>0</v>
      </c>
      <c r="CF460" s="14">
        <f>+INDEX('Monthy Targets'!AB:AB,MATCH(FY2018_ALL_Targets!$B460,'Monthy Targets'!$B:$B,0))</f>
        <v>0</v>
      </c>
      <c r="CG460" s="14">
        <f>+INDEX('Monthy Targets'!AC:AC,MATCH(FY2018_ALL_Targets!$B460,'Monthy Targets'!$B:$B,0))</f>
        <v>0</v>
      </c>
      <c r="CH460" s="14">
        <f>+INDEX('Monthy Targets'!AD:AD,MATCH(FY2018_ALL_Targets!$B460,'Monthy Targets'!$B:$B,0))</f>
        <v>0</v>
      </c>
      <c r="CI460" s="14">
        <f>+INDEX('Monthy Targets'!AE:AE,MATCH(FY2018_ALL_Targets!$B460,'Monthy Targets'!$B:$B,0))</f>
        <v>0</v>
      </c>
      <c r="CJ460" s="14">
        <f>+INDEX('Monthy Targets'!AF:AF,MATCH(FY2018_ALL_Targets!$B460,'Monthy Targets'!$B:$B,0))</f>
        <v>0</v>
      </c>
      <c r="CK460" s="14">
        <f>+INDEX('Monthy Targets'!AG:AG,MATCH(FY2018_ALL_Targets!$B460,'Monthy Targets'!$B:$B,0))</f>
        <v>0</v>
      </c>
      <c r="CL460" s="14">
        <v>0</v>
      </c>
      <c r="CM460" s="14">
        <v>0.16</v>
      </c>
      <c r="CN460" s="14">
        <v>0.16</v>
      </c>
      <c r="CO460" s="14">
        <v>0.16</v>
      </c>
      <c r="DB460" s="14">
        <v>0</v>
      </c>
      <c r="DC460" s="14">
        <v>0.28999999999999998</v>
      </c>
      <c r="DD460" s="14">
        <v>0.28999999999999998</v>
      </c>
      <c r="DE460" s="14">
        <v>0.28999999999999998</v>
      </c>
      <c r="DR460" s="14">
        <v>0.39</v>
      </c>
      <c r="DV460" s="12">
        <f t="shared" si="22"/>
        <v>0</v>
      </c>
      <c r="DW460" s="12">
        <f t="shared" si="23"/>
        <v>0</v>
      </c>
      <c r="DX460" s="12">
        <f t="shared" si="21"/>
        <v>0</v>
      </c>
    </row>
    <row r="461" spans="1:128" x14ac:dyDescent="0.25">
      <c r="A461" s="293">
        <v>104200</v>
      </c>
      <c r="B461" s="293">
        <v>676251</v>
      </c>
      <c r="C461" s="293">
        <v>1027728</v>
      </c>
      <c r="D461" s="14">
        <v>1003276437</v>
      </c>
      <c r="F461" s="27" t="s">
        <v>1279</v>
      </c>
      <c r="G461" s="12" t="s">
        <v>148</v>
      </c>
      <c r="H461" s="27" t="s">
        <v>1371</v>
      </c>
      <c r="I461" s="12" t="s">
        <v>149</v>
      </c>
      <c r="J461" s="13">
        <v>5.5374592833876198E-2</v>
      </c>
      <c r="K461" s="13">
        <v>0.15706806282722499</v>
      </c>
      <c r="L461" s="13">
        <v>0</v>
      </c>
      <c r="M461" s="13">
        <v>0.134020618556701</v>
      </c>
      <c r="N461" s="13">
        <v>3.3538610000000003E-2</v>
      </c>
      <c r="O461" s="13">
        <v>5.6668459999999997E-2</v>
      </c>
      <c r="P461" s="13">
        <v>5.2596600000000002E-3</v>
      </c>
      <c r="Q461" s="13">
        <v>0.16064707</v>
      </c>
      <c r="R461" s="13">
        <v>5.4433224755700303E-2</v>
      </c>
      <c r="S461" s="13">
        <v>0.15439790575916201</v>
      </c>
      <c r="T461" s="13">
        <v>5.2596600000000002E-3</v>
      </c>
      <c r="U461" s="13">
        <v>0.16064707</v>
      </c>
      <c r="V461" s="13">
        <v>5.2605863192182398E-2</v>
      </c>
      <c r="W461" s="13">
        <v>0.149214659685864</v>
      </c>
      <c r="X461" s="13">
        <v>5.2596600000000002E-3</v>
      </c>
      <c r="Y461" s="13">
        <v>0.16064707</v>
      </c>
      <c r="Z461" s="13">
        <v>5.3491856677524402E-2</v>
      </c>
      <c r="AA461" s="13">
        <v>0.15172774869109901</v>
      </c>
      <c r="AB461" s="13">
        <v>5.2596600000000002E-3</v>
      </c>
      <c r="AC461" s="13">
        <v>0.16064707</v>
      </c>
      <c r="AD461" s="13">
        <v>4.9837133550488598E-2</v>
      </c>
      <c r="AE461" s="13">
        <v>0.14136125654450299</v>
      </c>
      <c r="AF461" s="13">
        <v>5.2596600000000002E-3</v>
      </c>
      <c r="AG461" s="13">
        <v>0.16064707</v>
      </c>
      <c r="AH461" s="13">
        <v>5.2550488599348501E-2</v>
      </c>
      <c r="AI461" s="13">
        <v>0.149057591623037</v>
      </c>
      <c r="AJ461" s="13">
        <v>5.2596600000000002E-3</v>
      </c>
      <c r="AK461" s="13">
        <v>0.16064707</v>
      </c>
      <c r="AL461" s="13">
        <v>4.7068403908794798E-2</v>
      </c>
      <c r="AM461" s="13">
        <v>0.133507853403141</v>
      </c>
      <c r="AN461" s="13">
        <v>5.2596600000000002E-3</v>
      </c>
      <c r="AO461" s="13">
        <v>0.16064707</v>
      </c>
      <c r="AP461" s="13">
        <v>5.1498371335504903E-2</v>
      </c>
      <c r="AQ461" s="13">
        <v>0.14607329842931899</v>
      </c>
      <c r="AR461" s="13">
        <v>5.2596600000000002E-3</v>
      </c>
      <c r="AS461" s="13">
        <v>0.16064707</v>
      </c>
      <c r="AT461" s="13">
        <v>4.4299674267100998E-2</v>
      </c>
      <c r="AU461" s="13">
        <v>0.12565445026177999</v>
      </c>
      <c r="AV461" s="13">
        <v>5.2596600000000002E-3</v>
      </c>
      <c r="AW461" s="13">
        <v>0.16064707</v>
      </c>
      <c r="AX461" s="13">
        <v>1.4705882352941201E-2</v>
      </c>
      <c r="AY461" s="13">
        <v>9.7560975609756101E-2</v>
      </c>
      <c r="AZ461" s="13">
        <v>0</v>
      </c>
      <c r="BA461" s="13">
        <v>8.9552238805970102E-2</v>
      </c>
      <c r="BB461" s="13"/>
      <c r="BC461" s="13"/>
      <c r="BD461" s="13"/>
      <c r="BE461" s="13"/>
      <c r="BF461" s="13"/>
      <c r="BG461" s="13"/>
      <c r="BH461" s="13"/>
      <c r="BI461" s="13"/>
      <c r="BJ461" s="13"/>
      <c r="BK461" s="13"/>
      <c r="BL461" s="13"/>
      <c r="BM461" s="13"/>
      <c r="BN461" s="13"/>
      <c r="BO461" s="13"/>
      <c r="BP461" s="13"/>
      <c r="BQ461" s="13"/>
      <c r="BR461" s="13"/>
      <c r="BS461" s="13"/>
      <c r="BT461" s="13"/>
      <c r="BU461" s="13"/>
      <c r="BV461" s="13"/>
      <c r="BW461" s="13"/>
      <c r="BX461" s="13"/>
      <c r="BY461" s="13"/>
      <c r="BZ461" s="14">
        <f>+INDEX('Monthy Targets'!V:V,MATCH(FY2018_ALL_Targets!$B461,'Monthy Targets'!$B:$B,0))</f>
        <v>5.61</v>
      </c>
      <c r="CA461" s="14">
        <f>+INDEX('Monthy Targets'!W:W,MATCH(FY2018_ALL_Targets!$B461,'Monthy Targets'!$B:$B,0))</f>
        <v>5.61</v>
      </c>
      <c r="CB461" s="14">
        <f>+INDEX('Monthy Targets'!X:X,MATCH(FY2018_ALL_Targets!$B461,'Monthy Targets'!$B:$B,0))</f>
        <v>5.61</v>
      </c>
      <c r="CC461" s="14">
        <f>+INDEX('Monthy Targets'!Y:Y,MATCH(FY2018_ALL_Targets!$B461,'Monthy Targets'!$B:$B,0))</f>
        <v>5.61</v>
      </c>
      <c r="CD461" s="14">
        <f>+INDEX('Monthy Targets'!Z:Z,MATCH(FY2018_ALL_Targets!$B461,'Monthy Targets'!$B:$B,0))</f>
        <v>5.61</v>
      </c>
      <c r="CE461" s="14">
        <f>+INDEX('Monthy Targets'!AA:AA,MATCH(FY2018_ALL_Targets!$B461,'Monthy Targets'!$B:$B,0))</f>
        <v>0</v>
      </c>
      <c r="CF461" s="14">
        <f>+INDEX('Monthy Targets'!AB:AB,MATCH(FY2018_ALL_Targets!$B461,'Monthy Targets'!$B:$B,0))</f>
        <v>0</v>
      </c>
      <c r="CG461" s="14">
        <f>+INDEX('Monthy Targets'!AC:AC,MATCH(FY2018_ALL_Targets!$B461,'Monthy Targets'!$B:$B,0))</f>
        <v>0</v>
      </c>
      <c r="CH461" s="14">
        <f>+INDEX('Monthy Targets'!AD:AD,MATCH(FY2018_ALL_Targets!$B461,'Monthy Targets'!$B:$B,0))</f>
        <v>0</v>
      </c>
      <c r="CI461" s="14">
        <f>+INDEX('Monthy Targets'!AE:AE,MATCH(FY2018_ALL_Targets!$B461,'Monthy Targets'!$B:$B,0))</f>
        <v>0</v>
      </c>
      <c r="CJ461" s="14">
        <f>+INDEX('Monthy Targets'!AF:AF,MATCH(FY2018_ALL_Targets!$B461,'Monthy Targets'!$B:$B,0))</f>
        <v>0</v>
      </c>
      <c r="CK461" s="14">
        <f>+INDEX('Monthy Targets'!AG:AG,MATCH(FY2018_ALL_Targets!$B461,'Monthy Targets'!$B:$B,0))</f>
        <v>0</v>
      </c>
      <c r="CL461" s="14">
        <v>0.37</v>
      </c>
      <c r="CM461" s="14">
        <v>0.37</v>
      </c>
      <c r="CN461" s="14">
        <v>0.37</v>
      </c>
      <c r="CO461" s="14">
        <v>0.37</v>
      </c>
      <c r="DB461" s="14">
        <v>0.69</v>
      </c>
      <c r="DC461" s="14">
        <v>0.69</v>
      </c>
      <c r="DD461" s="14">
        <v>0.69</v>
      </c>
      <c r="DE461" s="14">
        <v>0.69</v>
      </c>
      <c r="DR461" s="14">
        <v>1.05</v>
      </c>
      <c r="DV461" s="12">
        <f t="shared" si="22"/>
        <v>0</v>
      </c>
      <c r="DW461" s="12">
        <f t="shared" si="23"/>
        <v>0</v>
      </c>
      <c r="DX461" s="12">
        <f t="shared" si="21"/>
        <v>0</v>
      </c>
    </row>
    <row r="462" spans="1:128" x14ac:dyDescent="0.25">
      <c r="A462" s="293">
        <v>104339</v>
      </c>
      <c r="B462" s="293">
        <v>676253</v>
      </c>
      <c r="C462" s="293">
        <v>1027648</v>
      </c>
      <c r="D462" s="14">
        <v>1033570908</v>
      </c>
      <c r="F462" s="27" t="s">
        <v>1298</v>
      </c>
      <c r="G462" s="12" t="s">
        <v>152</v>
      </c>
      <c r="H462" s="27" t="s">
        <v>1355</v>
      </c>
      <c r="I462" s="12" t="s">
        <v>153</v>
      </c>
      <c r="J462" s="13">
        <v>5.7057057057057103E-2</v>
      </c>
      <c r="K462" s="13">
        <v>0.112612612612613</v>
      </c>
      <c r="L462" s="13">
        <v>3.0211480362537799E-3</v>
      </c>
      <c r="M462" s="13">
        <v>0.16612377850162899</v>
      </c>
      <c r="N462" s="13">
        <v>3.3538610000000003E-2</v>
      </c>
      <c r="O462" s="13">
        <v>5.6668459999999997E-2</v>
      </c>
      <c r="P462" s="13">
        <v>5.2596600000000002E-3</v>
      </c>
      <c r="Q462" s="13">
        <v>0.16064707</v>
      </c>
      <c r="R462" s="13">
        <v>5.6087087087087102E-2</v>
      </c>
      <c r="S462" s="13">
        <v>0.110698198198198</v>
      </c>
      <c r="T462" s="13">
        <v>5.2596600000000002E-3</v>
      </c>
      <c r="U462" s="13">
        <v>0.16329967426710101</v>
      </c>
      <c r="V462" s="13">
        <v>5.4204204204204201E-2</v>
      </c>
      <c r="W462" s="13">
        <v>0.106981981981982</v>
      </c>
      <c r="X462" s="13">
        <v>5.2596600000000002E-3</v>
      </c>
      <c r="Y462" s="13">
        <v>0.16064707</v>
      </c>
      <c r="Z462" s="13">
        <v>5.5117117117117101E-2</v>
      </c>
      <c r="AA462" s="13">
        <v>0.108783783783784</v>
      </c>
      <c r="AB462" s="13">
        <v>5.2596600000000002E-3</v>
      </c>
      <c r="AC462" s="13">
        <v>0.16064707</v>
      </c>
      <c r="AD462" s="13">
        <v>5.1351351351351299E-2</v>
      </c>
      <c r="AE462" s="13">
        <v>0.101351351351351</v>
      </c>
      <c r="AF462" s="13">
        <v>5.2596600000000002E-3</v>
      </c>
      <c r="AG462" s="13">
        <v>0.16064707</v>
      </c>
      <c r="AH462" s="13">
        <v>5.41471471471471E-2</v>
      </c>
      <c r="AI462" s="13">
        <v>0.106869369369369</v>
      </c>
      <c r="AJ462" s="13">
        <v>5.2596600000000002E-3</v>
      </c>
      <c r="AK462" s="13">
        <v>0.16064707</v>
      </c>
      <c r="AL462" s="13">
        <v>4.84984984984985E-2</v>
      </c>
      <c r="AM462" s="13">
        <v>9.5720720720720701E-2</v>
      </c>
      <c r="AN462" s="13">
        <v>5.2596600000000002E-3</v>
      </c>
      <c r="AO462" s="13">
        <v>0.16064707</v>
      </c>
      <c r="AP462" s="13">
        <v>5.3063063063063097E-2</v>
      </c>
      <c r="AQ462" s="13">
        <v>0.10472972972973001</v>
      </c>
      <c r="AR462" s="13">
        <v>5.2596600000000002E-3</v>
      </c>
      <c r="AS462" s="13">
        <v>0.16064707</v>
      </c>
      <c r="AT462" s="13">
        <v>4.5645645645645598E-2</v>
      </c>
      <c r="AU462" s="13">
        <v>9.00900900900901E-2</v>
      </c>
      <c r="AV462" s="13">
        <v>5.2596600000000002E-3</v>
      </c>
      <c r="AW462" s="13">
        <v>0.16064707</v>
      </c>
      <c r="AX462" s="13">
        <v>2.9411764705882401E-2</v>
      </c>
      <c r="AY462" s="13">
        <v>0</v>
      </c>
      <c r="AZ462" s="13">
        <v>0</v>
      </c>
      <c r="BA462" s="13">
        <v>6.3492063492063502E-2</v>
      </c>
      <c r="BB462" s="13"/>
      <c r="BC462" s="13"/>
      <c r="BD462" s="13"/>
      <c r="BE462" s="13"/>
      <c r="BF462" s="13"/>
      <c r="BG462" s="13"/>
      <c r="BH462" s="13"/>
      <c r="BI462" s="13"/>
      <c r="BJ462" s="13"/>
      <c r="BK462" s="13"/>
      <c r="BL462" s="13"/>
      <c r="BM462" s="13"/>
      <c r="BN462" s="13"/>
      <c r="BO462" s="13"/>
      <c r="BP462" s="13"/>
      <c r="BQ462" s="13"/>
      <c r="BR462" s="13"/>
      <c r="BS462" s="13"/>
      <c r="BT462" s="13"/>
      <c r="BU462" s="13"/>
      <c r="BV462" s="13"/>
      <c r="BW462" s="13"/>
      <c r="BX462" s="13"/>
      <c r="BY462" s="13"/>
      <c r="BZ462" s="14">
        <f>+INDEX('Monthy Targets'!V:V,MATCH(FY2018_ALL_Targets!$B462,'Monthy Targets'!$B:$B,0))</f>
        <v>6.43</v>
      </c>
      <c r="CA462" s="14">
        <f>+INDEX('Monthy Targets'!W:W,MATCH(FY2018_ALL_Targets!$B462,'Monthy Targets'!$B:$B,0))</f>
        <v>6.43</v>
      </c>
      <c r="CB462" s="14">
        <f>+INDEX('Monthy Targets'!X:X,MATCH(FY2018_ALL_Targets!$B462,'Monthy Targets'!$B:$B,0))</f>
        <v>6.43</v>
      </c>
      <c r="CC462" s="14">
        <f>+INDEX('Monthy Targets'!Y:Y,MATCH(FY2018_ALL_Targets!$B462,'Monthy Targets'!$B:$B,0))</f>
        <v>6.43</v>
      </c>
      <c r="CD462" s="14">
        <f>+INDEX('Monthy Targets'!Z:Z,MATCH(FY2018_ALL_Targets!$B462,'Monthy Targets'!$B:$B,0))</f>
        <v>6.43</v>
      </c>
      <c r="CE462" s="14">
        <f>+INDEX('Monthy Targets'!AA:AA,MATCH(FY2018_ALL_Targets!$B462,'Monthy Targets'!$B:$B,0))</f>
        <v>0</v>
      </c>
      <c r="CF462" s="14">
        <f>+INDEX('Monthy Targets'!AB:AB,MATCH(FY2018_ALL_Targets!$B462,'Monthy Targets'!$B:$B,0))</f>
        <v>0</v>
      </c>
      <c r="CG462" s="14">
        <f>+INDEX('Monthy Targets'!AC:AC,MATCH(FY2018_ALL_Targets!$B462,'Monthy Targets'!$B:$B,0))</f>
        <v>0</v>
      </c>
      <c r="CH462" s="14">
        <f>+INDEX('Monthy Targets'!AD:AD,MATCH(FY2018_ALL_Targets!$B462,'Monthy Targets'!$B:$B,0))</f>
        <v>0</v>
      </c>
      <c r="CI462" s="14">
        <f>+INDEX('Monthy Targets'!AE:AE,MATCH(FY2018_ALL_Targets!$B462,'Monthy Targets'!$B:$B,0))</f>
        <v>0</v>
      </c>
      <c r="CJ462" s="14">
        <f>+INDEX('Monthy Targets'!AF:AF,MATCH(FY2018_ALL_Targets!$B462,'Monthy Targets'!$B:$B,0))</f>
        <v>0</v>
      </c>
      <c r="CK462" s="14">
        <f>+INDEX('Monthy Targets'!AG:AG,MATCH(FY2018_ALL_Targets!$B462,'Monthy Targets'!$B:$B,0))</f>
        <v>0</v>
      </c>
      <c r="CL462" s="14">
        <v>0.43</v>
      </c>
      <c r="CM462" s="14">
        <v>0.43</v>
      </c>
      <c r="CN462" s="14">
        <v>0.43</v>
      </c>
      <c r="CO462" s="14">
        <v>0.43</v>
      </c>
      <c r="DB462" s="14">
        <v>0.79</v>
      </c>
      <c r="DC462" s="14">
        <v>0.79</v>
      </c>
      <c r="DD462" s="14">
        <v>0.79</v>
      </c>
      <c r="DE462" s="14">
        <v>0.79</v>
      </c>
      <c r="DR462" s="14">
        <v>1.21</v>
      </c>
      <c r="DV462" s="12">
        <f t="shared" si="22"/>
        <v>0</v>
      </c>
      <c r="DW462" s="12">
        <f t="shared" si="23"/>
        <v>0</v>
      </c>
      <c r="DX462" s="12">
        <f t="shared" si="21"/>
        <v>0</v>
      </c>
    </row>
    <row r="463" spans="1:128" x14ac:dyDescent="0.25">
      <c r="A463" s="293">
        <v>104379</v>
      </c>
      <c r="B463" s="293">
        <v>676255</v>
      </c>
      <c r="C463" s="293">
        <v>1026023</v>
      </c>
      <c r="D463" s="14">
        <v>1679895163</v>
      </c>
      <c r="F463" s="27" t="s">
        <v>1293</v>
      </c>
      <c r="G463" s="12" t="s">
        <v>486</v>
      </c>
      <c r="H463" s="27" t="s">
        <v>1337</v>
      </c>
      <c r="I463" s="12" t="s">
        <v>487</v>
      </c>
      <c r="J463" s="13">
        <v>3.515625E-2</v>
      </c>
      <c r="K463" s="13">
        <v>0.13772455089820401</v>
      </c>
      <c r="L463" s="13">
        <v>0</v>
      </c>
      <c r="M463" s="13">
        <v>0.18518518518518501</v>
      </c>
      <c r="N463" s="13">
        <v>3.3538610000000003E-2</v>
      </c>
      <c r="O463" s="13">
        <v>5.6668459999999997E-2</v>
      </c>
      <c r="P463" s="13">
        <v>5.2596600000000002E-3</v>
      </c>
      <c r="Q463" s="13">
        <v>0.16064707</v>
      </c>
      <c r="R463" s="13">
        <v>3.4558593749999998E-2</v>
      </c>
      <c r="S463" s="13">
        <v>0.13538323353293399</v>
      </c>
      <c r="T463" s="13">
        <v>5.2596600000000002E-3</v>
      </c>
      <c r="U463" s="13">
        <v>0.182037037037037</v>
      </c>
      <c r="V463" s="13">
        <v>3.3538610000000003E-2</v>
      </c>
      <c r="W463" s="13">
        <v>0.13083832335329301</v>
      </c>
      <c r="X463" s="13">
        <v>5.2596600000000002E-3</v>
      </c>
      <c r="Y463" s="13">
        <v>0.17592592592592601</v>
      </c>
      <c r="Z463" s="13">
        <v>3.3960937500000003E-2</v>
      </c>
      <c r="AA463" s="13">
        <v>0.133041916167665</v>
      </c>
      <c r="AB463" s="13">
        <v>5.2596600000000002E-3</v>
      </c>
      <c r="AC463" s="13">
        <v>0.17888888888888901</v>
      </c>
      <c r="AD463" s="13">
        <v>3.3538610000000003E-2</v>
      </c>
      <c r="AE463" s="13">
        <v>0.123952095808383</v>
      </c>
      <c r="AF463" s="13">
        <v>5.2596600000000002E-3</v>
      </c>
      <c r="AG463" s="13">
        <v>0.16666666666666699</v>
      </c>
      <c r="AH463" s="13">
        <v>3.3538610000000003E-2</v>
      </c>
      <c r="AI463" s="13">
        <v>0.13070059880239501</v>
      </c>
      <c r="AJ463" s="13">
        <v>5.2596600000000002E-3</v>
      </c>
      <c r="AK463" s="13">
        <v>0.175740740740741</v>
      </c>
      <c r="AL463" s="13">
        <v>3.3538610000000003E-2</v>
      </c>
      <c r="AM463" s="13">
        <v>0.117065868263473</v>
      </c>
      <c r="AN463" s="13">
        <v>5.2596600000000002E-3</v>
      </c>
      <c r="AO463" s="13">
        <v>0.16064707</v>
      </c>
      <c r="AP463" s="13">
        <v>3.3538610000000003E-2</v>
      </c>
      <c r="AQ463" s="13">
        <v>0.128083832335329</v>
      </c>
      <c r="AR463" s="13">
        <v>5.2596600000000002E-3</v>
      </c>
      <c r="AS463" s="13">
        <v>0.172222222222222</v>
      </c>
      <c r="AT463" s="13">
        <v>3.3538610000000003E-2</v>
      </c>
      <c r="AU463" s="13">
        <v>0.110179640718563</v>
      </c>
      <c r="AV463" s="13">
        <v>5.2596600000000002E-3</v>
      </c>
      <c r="AW463" s="13">
        <v>0.16064707</v>
      </c>
      <c r="AX463" s="13">
        <v>1.5384615384615399E-2</v>
      </c>
      <c r="AY463" s="13">
        <v>8.3333333333333301E-2</v>
      </c>
      <c r="AZ463" s="13">
        <v>0</v>
      </c>
      <c r="BA463" s="13">
        <v>6.5573770491803296E-2</v>
      </c>
      <c r="BB463" s="13"/>
      <c r="BC463" s="13"/>
      <c r="BD463" s="13"/>
      <c r="BE463" s="13"/>
      <c r="BF463" s="13"/>
      <c r="BG463" s="13"/>
      <c r="BH463" s="13"/>
      <c r="BI463" s="13"/>
      <c r="BJ463" s="13"/>
      <c r="BK463" s="13"/>
      <c r="BL463" s="13"/>
      <c r="BM463" s="13"/>
      <c r="BN463" s="13"/>
      <c r="BO463" s="13"/>
      <c r="BP463" s="13"/>
      <c r="BQ463" s="13"/>
      <c r="BR463" s="13"/>
      <c r="BS463" s="13"/>
      <c r="BT463" s="13"/>
      <c r="BU463" s="13"/>
      <c r="BV463" s="13"/>
      <c r="BW463" s="13"/>
      <c r="BX463" s="13"/>
      <c r="BY463" s="13"/>
      <c r="BZ463" s="14">
        <f>+INDEX('Monthy Targets'!V:V,MATCH(FY2018_ALL_Targets!$B463,'Monthy Targets'!$B:$B,0))</f>
        <v>6.37</v>
      </c>
      <c r="CA463" s="14">
        <f>+INDEX('Monthy Targets'!W:W,MATCH(FY2018_ALL_Targets!$B463,'Monthy Targets'!$B:$B,0))</f>
        <v>6.37</v>
      </c>
      <c r="CB463" s="14">
        <f>+INDEX('Monthy Targets'!X:X,MATCH(FY2018_ALL_Targets!$B463,'Monthy Targets'!$B:$B,0))</f>
        <v>6.37</v>
      </c>
      <c r="CC463" s="14">
        <f>+INDEX('Monthy Targets'!Y:Y,MATCH(FY2018_ALL_Targets!$B463,'Monthy Targets'!$B:$B,0))</f>
        <v>6.37</v>
      </c>
      <c r="CD463" s="14">
        <f>+INDEX('Monthy Targets'!Z:Z,MATCH(FY2018_ALL_Targets!$B463,'Monthy Targets'!$B:$B,0))</f>
        <v>6.37</v>
      </c>
      <c r="CE463" s="14">
        <f>+INDEX('Monthy Targets'!AA:AA,MATCH(FY2018_ALL_Targets!$B463,'Monthy Targets'!$B:$B,0))</f>
        <v>0</v>
      </c>
      <c r="CF463" s="14">
        <f>+INDEX('Monthy Targets'!AB:AB,MATCH(FY2018_ALL_Targets!$B463,'Monthy Targets'!$B:$B,0))</f>
        <v>0</v>
      </c>
      <c r="CG463" s="14">
        <f>+INDEX('Monthy Targets'!AC:AC,MATCH(FY2018_ALL_Targets!$B463,'Monthy Targets'!$B:$B,0))</f>
        <v>0</v>
      </c>
      <c r="CH463" s="14">
        <f>+INDEX('Monthy Targets'!AD:AD,MATCH(FY2018_ALL_Targets!$B463,'Monthy Targets'!$B:$B,0))</f>
        <v>0</v>
      </c>
      <c r="CI463" s="14">
        <f>+INDEX('Monthy Targets'!AE:AE,MATCH(FY2018_ALL_Targets!$B463,'Monthy Targets'!$B:$B,0))</f>
        <v>0</v>
      </c>
      <c r="CJ463" s="14">
        <f>+INDEX('Monthy Targets'!AF:AF,MATCH(FY2018_ALL_Targets!$B463,'Monthy Targets'!$B:$B,0))</f>
        <v>0</v>
      </c>
      <c r="CK463" s="14">
        <f>+INDEX('Monthy Targets'!AG:AG,MATCH(FY2018_ALL_Targets!$B463,'Monthy Targets'!$B:$B,0))</f>
        <v>0</v>
      </c>
      <c r="CL463" s="14">
        <v>0.42</v>
      </c>
      <c r="CM463" s="14">
        <v>0.42</v>
      </c>
      <c r="CN463" s="14">
        <v>0.42</v>
      </c>
      <c r="CO463" s="14">
        <v>0.42</v>
      </c>
      <c r="DB463" s="14">
        <v>0.79</v>
      </c>
      <c r="DC463" s="14">
        <v>0.79</v>
      </c>
      <c r="DD463" s="14">
        <v>0.79</v>
      </c>
      <c r="DE463" s="14">
        <v>0.79</v>
      </c>
      <c r="DR463" s="14">
        <v>1.2</v>
      </c>
      <c r="DV463" s="12">
        <f t="shared" si="22"/>
        <v>0</v>
      </c>
      <c r="DW463" s="12">
        <f t="shared" si="23"/>
        <v>0</v>
      </c>
      <c r="DX463" s="12">
        <f t="shared" si="21"/>
        <v>0</v>
      </c>
    </row>
    <row r="464" spans="1:128" x14ac:dyDescent="0.25">
      <c r="A464" s="293">
        <v>104410</v>
      </c>
      <c r="B464" s="293">
        <v>676256</v>
      </c>
      <c r="C464" s="293">
        <v>1026676</v>
      </c>
      <c r="D464" s="14">
        <v>1780074914</v>
      </c>
      <c r="F464" s="27" t="s">
        <v>1298</v>
      </c>
      <c r="G464" s="12" t="s">
        <v>488</v>
      </c>
      <c r="H464" s="27" t="s">
        <v>1345</v>
      </c>
      <c r="I464" s="12" t="s">
        <v>489</v>
      </c>
      <c r="J464" s="13">
        <v>2.6455026455026499E-2</v>
      </c>
      <c r="K464" s="13">
        <v>0.108333333333333</v>
      </c>
      <c r="L464" s="13">
        <v>0</v>
      </c>
      <c r="M464" s="13">
        <v>7.6086956521739094E-2</v>
      </c>
      <c r="N464" s="13">
        <v>3.3538610000000003E-2</v>
      </c>
      <c r="O464" s="13">
        <v>5.6668459999999997E-2</v>
      </c>
      <c r="P464" s="13">
        <v>5.2596600000000002E-3</v>
      </c>
      <c r="Q464" s="13">
        <v>0.16064707</v>
      </c>
      <c r="R464" s="13">
        <v>3.3538610000000003E-2</v>
      </c>
      <c r="S464" s="13">
        <v>0.106491666666667</v>
      </c>
      <c r="T464" s="13">
        <v>5.2596600000000002E-3</v>
      </c>
      <c r="U464" s="13">
        <v>0.16064707</v>
      </c>
      <c r="V464" s="13">
        <v>3.3538610000000003E-2</v>
      </c>
      <c r="W464" s="13">
        <v>0.102916666666667</v>
      </c>
      <c r="X464" s="13">
        <v>5.2596600000000002E-3</v>
      </c>
      <c r="Y464" s="13">
        <v>0.16064707</v>
      </c>
      <c r="Z464" s="13">
        <v>3.3538610000000003E-2</v>
      </c>
      <c r="AA464" s="13">
        <v>0.10465000000000001</v>
      </c>
      <c r="AB464" s="13">
        <v>5.2596600000000002E-3</v>
      </c>
      <c r="AC464" s="13">
        <v>0.16064707</v>
      </c>
      <c r="AD464" s="13">
        <v>3.3538610000000003E-2</v>
      </c>
      <c r="AE464" s="13">
        <v>9.7500000000000003E-2</v>
      </c>
      <c r="AF464" s="13">
        <v>5.2596600000000002E-3</v>
      </c>
      <c r="AG464" s="13">
        <v>0.16064707</v>
      </c>
      <c r="AH464" s="13">
        <v>3.3538610000000003E-2</v>
      </c>
      <c r="AI464" s="13">
        <v>0.102808333333333</v>
      </c>
      <c r="AJ464" s="13">
        <v>5.2596600000000002E-3</v>
      </c>
      <c r="AK464" s="13">
        <v>0.16064707</v>
      </c>
      <c r="AL464" s="13">
        <v>3.3538610000000003E-2</v>
      </c>
      <c r="AM464" s="13">
        <v>9.2083333333333295E-2</v>
      </c>
      <c r="AN464" s="13">
        <v>5.2596600000000002E-3</v>
      </c>
      <c r="AO464" s="13">
        <v>0.16064707</v>
      </c>
      <c r="AP464" s="13">
        <v>3.3538610000000003E-2</v>
      </c>
      <c r="AQ464" s="13">
        <v>0.10075000000000001</v>
      </c>
      <c r="AR464" s="13">
        <v>5.2596600000000002E-3</v>
      </c>
      <c r="AS464" s="13">
        <v>0.16064707</v>
      </c>
      <c r="AT464" s="13">
        <v>3.3538610000000003E-2</v>
      </c>
      <c r="AU464" s="13">
        <v>8.6666666666666697E-2</v>
      </c>
      <c r="AV464" s="13">
        <v>5.2596600000000002E-3</v>
      </c>
      <c r="AW464" s="13">
        <v>0.16064707</v>
      </c>
      <c r="AX464" s="13">
        <v>0</v>
      </c>
      <c r="AY464" s="13">
        <v>6.4516129032258104E-2</v>
      </c>
      <c r="AZ464" s="13">
        <v>0</v>
      </c>
      <c r="BA464" s="13">
        <v>2.1276595744680899E-2</v>
      </c>
      <c r="BB464" s="13"/>
      <c r="BC464" s="13"/>
      <c r="BD464" s="13"/>
      <c r="BE464" s="13"/>
      <c r="BF464" s="13"/>
      <c r="BG464" s="13"/>
      <c r="BH464" s="13"/>
      <c r="BI464" s="13"/>
      <c r="BJ464" s="13"/>
      <c r="BK464" s="13"/>
      <c r="BL464" s="13"/>
      <c r="BM464" s="13"/>
      <c r="BN464" s="13"/>
      <c r="BO464" s="13"/>
      <c r="BP464" s="13"/>
      <c r="BQ464" s="13"/>
      <c r="BR464" s="13"/>
      <c r="BS464" s="13"/>
      <c r="BT464" s="13"/>
      <c r="BU464" s="13"/>
      <c r="BV464" s="13"/>
      <c r="BW464" s="13"/>
      <c r="BX464" s="13"/>
      <c r="BY464" s="13"/>
      <c r="BZ464" s="14">
        <f>+INDEX('Monthy Targets'!V:V,MATCH(FY2018_ALL_Targets!$B464,'Monthy Targets'!$B:$B,0))</f>
        <v>1.1599999999999999</v>
      </c>
      <c r="CA464" s="14">
        <f>+INDEX('Monthy Targets'!W:W,MATCH(FY2018_ALL_Targets!$B464,'Monthy Targets'!$B:$B,0))</f>
        <v>1.1599999999999999</v>
      </c>
      <c r="CB464" s="14">
        <f>+INDEX('Monthy Targets'!X:X,MATCH(FY2018_ALL_Targets!$B464,'Monthy Targets'!$B:$B,0))</f>
        <v>1.1599999999999999</v>
      </c>
      <c r="CC464" s="14">
        <f>+INDEX('Monthy Targets'!Y:Y,MATCH(FY2018_ALL_Targets!$B464,'Monthy Targets'!$B:$B,0))</f>
        <v>1.1599999999999999</v>
      </c>
      <c r="CD464" s="14">
        <f>+INDEX('Monthy Targets'!Z:Z,MATCH(FY2018_ALL_Targets!$B464,'Monthy Targets'!$B:$B,0))</f>
        <v>1.1599999999999999</v>
      </c>
      <c r="CE464" s="14">
        <f>+INDEX('Monthy Targets'!AA:AA,MATCH(FY2018_ALL_Targets!$B464,'Monthy Targets'!$B:$B,0))</f>
        <v>0</v>
      </c>
      <c r="CF464" s="14">
        <f>+INDEX('Monthy Targets'!AB:AB,MATCH(FY2018_ALL_Targets!$B464,'Monthy Targets'!$B:$B,0))</f>
        <v>0</v>
      </c>
      <c r="CG464" s="14">
        <f>+INDEX('Monthy Targets'!AC:AC,MATCH(FY2018_ALL_Targets!$B464,'Monthy Targets'!$B:$B,0))</f>
        <v>0</v>
      </c>
      <c r="CH464" s="14">
        <f>+INDEX('Monthy Targets'!AD:AD,MATCH(FY2018_ALL_Targets!$B464,'Monthy Targets'!$B:$B,0))</f>
        <v>0</v>
      </c>
      <c r="CI464" s="14">
        <f>+INDEX('Monthy Targets'!AE:AE,MATCH(FY2018_ALL_Targets!$B464,'Monthy Targets'!$B:$B,0))</f>
        <v>0</v>
      </c>
      <c r="CJ464" s="14">
        <f>+INDEX('Monthy Targets'!AF:AF,MATCH(FY2018_ALL_Targets!$B464,'Monthy Targets'!$B:$B,0))</f>
        <v>0</v>
      </c>
      <c r="CK464" s="14">
        <f>+INDEX('Monthy Targets'!AG:AG,MATCH(FY2018_ALL_Targets!$B464,'Monthy Targets'!$B:$B,0))</f>
        <v>0</v>
      </c>
      <c r="CL464" s="14">
        <v>0.08</v>
      </c>
      <c r="CM464" s="14">
        <v>0.08</v>
      </c>
      <c r="CN464" s="14">
        <v>0.08</v>
      </c>
      <c r="CO464" s="14">
        <v>0.08</v>
      </c>
      <c r="DB464" s="14">
        <v>0.14000000000000001</v>
      </c>
      <c r="DC464" s="14">
        <v>0.14000000000000001</v>
      </c>
      <c r="DD464" s="14">
        <v>0.14000000000000001</v>
      </c>
      <c r="DE464" s="14">
        <v>0.14000000000000001</v>
      </c>
      <c r="DR464" s="14">
        <v>0.22</v>
      </c>
      <c r="DV464" s="12">
        <f t="shared" si="22"/>
        <v>0</v>
      </c>
      <c r="DW464" s="12">
        <f t="shared" si="23"/>
        <v>0</v>
      </c>
      <c r="DX464" s="12">
        <f t="shared" si="21"/>
        <v>0</v>
      </c>
    </row>
    <row r="465" spans="1:128" x14ac:dyDescent="0.25">
      <c r="A465" s="293">
        <v>104320</v>
      </c>
      <c r="B465" s="293">
        <v>676259</v>
      </c>
      <c r="C465" s="293">
        <v>1018472</v>
      </c>
      <c r="D465" s="416">
        <v>1275863326</v>
      </c>
      <c r="F465" s="27" t="s">
        <v>1258</v>
      </c>
      <c r="G465" s="12" t="s">
        <v>150</v>
      </c>
      <c r="H465" s="27" t="s">
        <v>1301</v>
      </c>
      <c r="I465" s="12" t="s">
        <v>151</v>
      </c>
      <c r="J465" s="13">
        <v>5.0691244239631297E-2</v>
      </c>
      <c r="K465" s="13">
        <v>9.1603053435114504E-2</v>
      </c>
      <c r="L465" s="13">
        <v>0</v>
      </c>
      <c r="M465" s="13">
        <v>0.15311004784689</v>
      </c>
      <c r="N465" s="13">
        <v>3.3538610000000003E-2</v>
      </c>
      <c r="O465" s="13">
        <v>5.6668459999999997E-2</v>
      </c>
      <c r="P465" s="13">
        <v>5.2596600000000002E-3</v>
      </c>
      <c r="Q465" s="13">
        <v>0.16064707</v>
      </c>
      <c r="R465" s="13">
        <v>4.9829493087557603E-2</v>
      </c>
      <c r="S465" s="13">
        <v>9.0045801526717595E-2</v>
      </c>
      <c r="T465" s="13">
        <v>5.2596600000000002E-3</v>
      </c>
      <c r="U465" s="13">
        <v>0.16064707</v>
      </c>
      <c r="V465" s="13">
        <v>4.8156682027649798E-2</v>
      </c>
      <c r="W465" s="13">
        <v>8.7022900763358793E-2</v>
      </c>
      <c r="X465" s="13">
        <v>5.2596600000000002E-3</v>
      </c>
      <c r="Y465" s="13">
        <v>0.16064707</v>
      </c>
      <c r="Z465" s="13">
        <v>4.8967741935483901E-2</v>
      </c>
      <c r="AA465" s="13">
        <v>8.8488549618320603E-2</v>
      </c>
      <c r="AB465" s="13">
        <v>5.2596600000000002E-3</v>
      </c>
      <c r="AC465" s="13">
        <v>0.16064707</v>
      </c>
      <c r="AD465" s="13">
        <v>4.5622119815668202E-2</v>
      </c>
      <c r="AE465" s="13">
        <v>8.2442748091603096E-2</v>
      </c>
      <c r="AF465" s="13">
        <v>5.2596600000000002E-3</v>
      </c>
      <c r="AG465" s="13">
        <v>0.16064707</v>
      </c>
      <c r="AH465" s="13">
        <v>4.8105990783410102E-2</v>
      </c>
      <c r="AI465" s="13">
        <v>8.6931297709923694E-2</v>
      </c>
      <c r="AJ465" s="13">
        <v>5.2596600000000002E-3</v>
      </c>
      <c r="AK465" s="13">
        <v>0.16064707</v>
      </c>
      <c r="AL465" s="13">
        <v>4.3087557603686599E-2</v>
      </c>
      <c r="AM465" s="13">
        <v>7.7862595419847302E-2</v>
      </c>
      <c r="AN465" s="13">
        <v>5.2596600000000002E-3</v>
      </c>
      <c r="AO465" s="13">
        <v>0.16064707</v>
      </c>
      <c r="AP465" s="13">
        <v>4.7142857142857097E-2</v>
      </c>
      <c r="AQ465" s="13">
        <v>8.5190839694656503E-2</v>
      </c>
      <c r="AR465" s="13">
        <v>5.2596600000000002E-3</v>
      </c>
      <c r="AS465" s="13">
        <v>0.16064707</v>
      </c>
      <c r="AT465" s="13">
        <v>4.05529953917051E-2</v>
      </c>
      <c r="AU465" s="13">
        <v>7.3282442748091606E-2</v>
      </c>
      <c r="AV465" s="13">
        <v>5.2596600000000002E-3</v>
      </c>
      <c r="AW465" s="13">
        <v>0.16064707</v>
      </c>
      <c r="AX465" s="13">
        <v>7.5471698113207503E-2</v>
      </c>
      <c r="AY465" s="13">
        <v>0.13888888888888901</v>
      </c>
      <c r="AZ465" s="13">
        <v>0</v>
      </c>
      <c r="BA465" s="13">
        <v>0.17647058823529399</v>
      </c>
      <c r="BB465" s="13"/>
      <c r="BC465" s="13"/>
      <c r="BD465" s="13"/>
      <c r="BE465" s="13"/>
      <c r="BF465" s="13"/>
      <c r="BG465" s="13"/>
      <c r="BH465" s="13"/>
      <c r="BI465" s="13"/>
      <c r="BJ465" s="13"/>
      <c r="BK465" s="13"/>
      <c r="BL465" s="13"/>
      <c r="BM465" s="13"/>
      <c r="BN465" s="13"/>
      <c r="BO465" s="13"/>
      <c r="BP465" s="13"/>
      <c r="BQ465" s="13"/>
      <c r="BR465" s="13"/>
      <c r="BS465" s="13"/>
      <c r="BT465" s="13"/>
      <c r="BU465" s="13"/>
      <c r="BV465" s="13"/>
      <c r="BW465" s="13"/>
      <c r="BX465" s="13"/>
      <c r="BY465" s="13"/>
      <c r="BZ465" s="14">
        <f>+INDEX('Monthy Targets'!V:V,MATCH(FY2018_ALL_Targets!$B465,'Monthy Targets'!$B:$B,0))</f>
        <v>4.7699999999999996</v>
      </c>
      <c r="CA465" s="14">
        <f>+INDEX('Monthy Targets'!W:W,MATCH(FY2018_ALL_Targets!$B465,'Monthy Targets'!$B:$B,0))</f>
        <v>4.7699999999999996</v>
      </c>
      <c r="CB465" s="14">
        <f>+INDEX('Monthy Targets'!X:X,MATCH(FY2018_ALL_Targets!$B465,'Monthy Targets'!$B:$B,0))</f>
        <v>4.7699999999999996</v>
      </c>
      <c r="CC465" s="14">
        <f>+INDEX('Monthy Targets'!Y:Y,MATCH(FY2018_ALL_Targets!$B465,'Monthy Targets'!$B:$B,0))</f>
        <v>4.7699999999999996</v>
      </c>
      <c r="CD465" s="14">
        <f>+INDEX('Monthy Targets'!Z:Z,MATCH(FY2018_ALL_Targets!$B465,'Monthy Targets'!$B:$B,0))</f>
        <v>4.7699999999999996</v>
      </c>
      <c r="CE465" s="14">
        <f>+INDEX('Monthy Targets'!AA:AA,MATCH(FY2018_ALL_Targets!$B465,'Monthy Targets'!$B:$B,0))</f>
        <v>0</v>
      </c>
      <c r="CF465" s="14">
        <f>+INDEX('Monthy Targets'!AB:AB,MATCH(FY2018_ALL_Targets!$B465,'Monthy Targets'!$B:$B,0))</f>
        <v>0</v>
      </c>
      <c r="CG465" s="14">
        <f>+INDEX('Monthy Targets'!AC:AC,MATCH(FY2018_ALL_Targets!$B465,'Monthy Targets'!$B:$B,0))</f>
        <v>0</v>
      </c>
      <c r="CH465" s="14">
        <f>+INDEX('Monthy Targets'!AD:AD,MATCH(FY2018_ALL_Targets!$B465,'Monthy Targets'!$B:$B,0))</f>
        <v>0</v>
      </c>
      <c r="CI465" s="14">
        <f>+INDEX('Monthy Targets'!AE:AE,MATCH(FY2018_ALL_Targets!$B465,'Monthy Targets'!$B:$B,0))</f>
        <v>0</v>
      </c>
      <c r="CJ465" s="14">
        <f>+INDEX('Monthy Targets'!AF:AF,MATCH(FY2018_ALL_Targets!$B465,'Monthy Targets'!$B:$B,0))</f>
        <v>0</v>
      </c>
      <c r="CK465" s="14">
        <f>+INDEX('Monthy Targets'!AG:AG,MATCH(FY2018_ALL_Targets!$B465,'Monthy Targets'!$B:$B,0))</f>
        <v>0</v>
      </c>
      <c r="CL465" s="14">
        <v>0</v>
      </c>
      <c r="CM465" s="14">
        <v>0</v>
      </c>
      <c r="CN465" s="14">
        <v>0.32</v>
      </c>
      <c r="CO465" s="14">
        <v>0</v>
      </c>
      <c r="DB465" s="14">
        <v>0</v>
      </c>
      <c r="DC465" s="14">
        <v>0</v>
      </c>
      <c r="DD465" s="14">
        <v>0.59</v>
      </c>
      <c r="DE465" s="14">
        <v>0</v>
      </c>
      <c r="DR465" s="14">
        <v>0.61</v>
      </c>
      <c r="DV465" s="12">
        <f t="shared" si="22"/>
        <v>0</v>
      </c>
      <c r="DW465" s="12">
        <f t="shared" si="23"/>
        <v>0</v>
      </c>
      <c r="DX465" s="12">
        <f t="shared" si="21"/>
        <v>0</v>
      </c>
    </row>
    <row r="466" spans="1:128" x14ac:dyDescent="0.25">
      <c r="A466" s="293">
        <v>104599</v>
      </c>
      <c r="B466" s="293">
        <v>676262</v>
      </c>
      <c r="C466" s="293">
        <v>1021337</v>
      </c>
      <c r="D466" s="14">
        <v>1801228986</v>
      </c>
      <c r="F466" s="27" t="s">
        <v>1296</v>
      </c>
      <c r="G466" s="12" t="s">
        <v>492</v>
      </c>
      <c r="H466" s="27" t="s">
        <v>1371</v>
      </c>
      <c r="I466" s="12" t="s">
        <v>493</v>
      </c>
      <c r="J466" s="13">
        <v>5.78034682080925E-3</v>
      </c>
      <c r="K466" s="13">
        <v>0.05</v>
      </c>
      <c r="L466" s="13">
        <v>0</v>
      </c>
      <c r="M466" s="13">
        <v>6.8862275449101798E-2</v>
      </c>
      <c r="N466" s="13">
        <v>3.3538610000000003E-2</v>
      </c>
      <c r="O466" s="13">
        <v>5.6668459999999997E-2</v>
      </c>
      <c r="P466" s="13">
        <v>5.2596600000000002E-3</v>
      </c>
      <c r="Q466" s="13">
        <v>0.16064707</v>
      </c>
      <c r="R466" s="13">
        <v>3.3538610000000003E-2</v>
      </c>
      <c r="S466" s="13">
        <v>5.6668459999999997E-2</v>
      </c>
      <c r="T466" s="13">
        <v>5.2596600000000002E-3</v>
      </c>
      <c r="U466" s="13">
        <v>0.16064707</v>
      </c>
      <c r="V466" s="13">
        <v>3.3538610000000003E-2</v>
      </c>
      <c r="W466" s="13">
        <v>5.6668459999999997E-2</v>
      </c>
      <c r="X466" s="13">
        <v>5.2596600000000002E-3</v>
      </c>
      <c r="Y466" s="13">
        <v>0.16064707</v>
      </c>
      <c r="Z466" s="13">
        <v>3.3538610000000003E-2</v>
      </c>
      <c r="AA466" s="13">
        <v>5.6668459999999997E-2</v>
      </c>
      <c r="AB466" s="13">
        <v>5.2596600000000002E-3</v>
      </c>
      <c r="AC466" s="13">
        <v>0.16064707</v>
      </c>
      <c r="AD466" s="13">
        <v>3.3538610000000003E-2</v>
      </c>
      <c r="AE466" s="13">
        <v>5.6668459999999997E-2</v>
      </c>
      <c r="AF466" s="13">
        <v>5.2596600000000002E-3</v>
      </c>
      <c r="AG466" s="13">
        <v>0.16064707</v>
      </c>
      <c r="AH466" s="13">
        <v>3.3538610000000003E-2</v>
      </c>
      <c r="AI466" s="13">
        <v>5.6668459999999997E-2</v>
      </c>
      <c r="AJ466" s="13">
        <v>5.2596600000000002E-3</v>
      </c>
      <c r="AK466" s="13">
        <v>0.16064707</v>
      </c>
      <c r="AL466" s="13">
        <v>3.3538610000000003E-2</v>
      </c>
      <c r="AM466" s="13">
        <v>5.6668459999999997E-2</v>
      </c>
      <c r="AN466" s="13">
        <v>5.2596600000000002E-3</v>
      </c>
      <c r="AO466" s="13">
        <v>0.16064707</v>
      </c>
      <c r="AP466" s="13">
        <v>3.3538610000000003E-2</v>
      </c>
      <c r="AQ466" s="13">
        <v>5.6668459999999997E-2</v>
      </c>
      <c r="AR466" s="13">
        <v>5.2596600000000002E-3</v>
      </c>
      <c r="AS466" s="13">
        <v>0.16064707</v>
      </c>
      <c r="AT466" s="13">
        <v>3.3538610000000003E-2</v>
      </c>
      <c r="AU466" s="13">
        <v>5.6668459999999997E-2</v>
      </c>
      <c r="AV466" s="13">
        <v>5.2596600000000002E-3</v>
      </c>
      <c r="AW466" s="13">
        <v>0.16064707</v>
      </c>
      <c r="AX466" s="13">
        <v>2.1505376344085999E-2</v>
      </c>
      <c r="AY466" s="13">
        <v>0</v>
      </c>
      <c r="AZ466" s="13">
        <v>0</v>
      </c>
      <c r="BA466" s="13">
        <v>3.2967032967033003E-2</v>
      </c>
      <c r="BB466" s="13"/>
      <c r="BC466" s="13"/>
      <c r="BD466" s="13"/>
      <c r="BE466" s="13"/>
      <c r="BF466" s="13"/>
      <c r="BG466" s="13"/>
      <c r="BH466" s="13"/>
      <c r="BI466" s="13"/>
      <c r="BJ466" s="13"/>
      <c r="BK466" s="13"/>
      <c r="BL466" s="13"/>
      <c r="BM466" s="13"/>
      <c r="BN466" s="13"/>
      <c r="BO466" s="13"/>
      <c r="BP466" s="13"/>
      <c r="BQ466" s="13"/>
      <c r="BR466" s="13"/>
      <c r="BS466" s="13"/>
      <c r="BT466" s="13"/>
      <c r="BU466" s="13"/>
      <c r="BV466" s="13"/>
      <c r="BW466" s="13"/>
      <c r="BX466" s="13"/>
      <c r="BY466" s="13"/>
      <c r="BZ466" s="14">
        <f>+INDEX('Monthy Targets'!V:V,MATCH(FY2018_ALL_Targets!$B466,'Monthy Targets'!$B:$B,0))</f>
        <v>6.14</v>
      </c>
      <c r="CA466" s="14">
        <f>+INDEX('Monthy Targets'!W:W,MATCH(FY2018_ALL_Targets!$B466,'Monthy Targets'!$B:$B,0))</f>
        <v>6.14</v>
      </c>
      <c r="CB466" s="14">
        <f>+INDEX('Monthy Targets'!X:X,MATCH(FY2018_ALL_Targets!$B466,'Monthy Targets'!$B:$B,0))</f>
        <v>6.14</v>
      </c>
      <c r="CC466" s="14">
        <f>+INDEX('Monthy Targets'!Y:Y,MATCH(FY2018_ALL_Targets!$B466,'Monthy Targets'!$B:$B,0))</f>
        <v>6.14</v>
      </c>
      <c r="CD466" s="14">
        <f>+INDEX('Monthy Targets'!Z:Z,MATCH(FY2018_ALL_Targets!$B466,'Monthy Targets'!$B:$B,0))</f>
        <v>6.14</v>
      </c>
      <c r="CE466" s="14">
        <f>+INDEX('Monthy Targets'!AA:AA,MATCH(FY2018_ALL_Targets!$B466,'Monthy Targets'!$B:$B,0))</f>
        <v>0</v>
      </c>
      <c r="CF466" s="14">
        <f>+INDEX('Monthy Targets'!AB:AB,MATCH(FY2018_ALL_Targets!$B466,'Monthy Targets'!$B:$B,0))</f>
        <v>0</v>
      </c>
      <c r="CG466" s="14">
        <f>+INDEX('Monthy Targets'!AC:AC,MATCH(FY2018_ALL_Targets!$B466,'Monthy Targets'!$B:$B,0))</f>
        <v>0</v>
      </c>
      <c r="CH466" s="14">
        <f>+INDEX('Monthy Targets'!AD:AD,MATCH(FY2018_ALL_Targets!$B466,'Monthy Targets'!$B:$B,0))</f>
        <v>0</v>
      </c>
      <c r="CI466" s="14">
        <f>+INDEX('Monthy Targets'!AE:AE,MATCH(FY2018_ALL_Targets!$B466,'Monthy Targets'!$B:$B,0))</f>
        <v>0</v>
      </c>
      <c r="CJ466" s="14">
        <f>+INDEX('Monthy Targets'!AF:AF,MATCH(FY2018_ALL_Targets!$B466,'Monthy Targets'!$B:$B,0))</f>
        <v>0</v>
      </c>
      <c r="CK466" s="14">
        <f>+INDEX('Monthy Targets'!AG:AG,MATCH(FY2018_ALL_Targets!$B466,'Monthy Targets'!$B:$B,0))</f>
        <v>0</v>
      </c>
      <c r="CL466" s="14">
        <v>0.41</v>
      </c>
      <c r="CM466" s="14">
        <v>0.41</v>
      </c>
      <c r="CN466" s="14">
        <v>0.41</v>
      </c>
      <c r="CO466" s="14">
        <v>0.41</v>
      </c>
      <c r="DB466" s="14">
        <v>0.76</v>
      </c>
      <c r="DC466" s="14">
        <v>0.76</v>
      </c>
      <c r="DD466" s="14">
        <v>0.76</v>
      </c>
      <c r="DE466" s="14">
        <v>0.76</v>
      </c>
      <c r="DR466" s="14">
        <v>1.1499999999999999</v>
      </c>
      <c r="DV466" s="12">
        <f t="shared" si="22"/>
        <v>0</v>
      </c>
      <c r="DW466" s="12">
        <f t="shared" si="23"/>
        <v>0</v>
      </c>
      <c r="DX466" s="12">
        <f t="shared" si="21"/>
        <v>0</v>
      </c>
    </row>
    <row r="467" spans="1:128" x14ac:dyDescent="0.25">
      <c r="A467" s="293">
        <v>5035</v>
      </c>
      <c r="B467" s="293">
        <v>676264</v>
      </c>
      <c r="C467" s="293">
        <v>1018692</v>
      </c>
      <c r="D467" s="14">
        <v>1235250705</v>
      </c>
      <c r="F467" s="27" t="s">
        <v>1279</v>
      </c>
      <c r="G467" s="12" t="s">
        <v>919</v>
      </c>
      <c r="H467" s="27" t="s">
        <v>1391</v>
      </c>
      <c r="I467" s="12" t="s">
        <v>920</v>
      </c>
      <c r="J467" s="13">
        <v>2.8213166144200601E-2</v>
      </c>
      <c r="K467" s="13">
        <v>8.9552238805970102E-2</v>
      </c>
      <c r="L467" s="13">
        <v>0</v>
      </c>
      <c r="M467" s="13">
        <v>8.8082901554404097E-2</v>
      </c>
      <c r="N467" s="13">
        <v>3.3538610000000003E-2</v>
      </c>
      <c r="O467" s="13">
        <v>5.6668459999999997E-2</v>
      </c>
      <c r="P467" s="13">
        <v>5.2596600000000002E-3</v>
      </c>
      <c r="Q467" s="13">
        <v>0.16064707</v>
      </c>
      <c r="R467" s="13">
        <v>3.3538610000000003E-2</v>
      </c>
      <c r="S467" s="13">
        <v>8.8029850746268706E-2</v>
      </c>
      <c r="T467" s="13">
        <v>5.2596600000000002E-3</v>
      </c>
      <c r="U467" s="13">
        <v>0.16064707</v>
      </c>
      <c r="V467" s="13">
        <v>3.3538610000000003E-2</v>
      </c>
      <c r="W467" s="13">
        <v>8.5074626865671604E-2</v>
      </c>
      <c r="X467" s="13">
        <v>5.2596600000000002E-3</v>
      </c>
      <c r="Y467" s="13">
        <v>0.16064707</v>
      </c>
      <c r="Z467" s="13">
        <v>3.3538610000000003E-2</v>
      </c>
      <c r="AA467" s="13">
        <v>8.6507462686567199E-2</v>
      </c>
      <c r="AB467" s="13">
        <v>5.2596600000000002E-3</v>
      </c>
      <c r="AC467" s="13">
        <v>0.16064707</v>
      </c>
      <c r="AD467" s="13">
        <v>3.3538610000000003E-2</v>
      </c>
      <c r="AE467" s="13">
        <v>8.0597014925373106E-2</v>
      </c>
      <c r="AF467" s="13">
        <v>5.2596600000000002E-3</v>
      </c>
      <c r="AG467" s="13">
        <v>0.16064707</v>
      </c>
      <c r="AH467" s="13">
        <v>3.3538610000000003E-2</v>
      </c>
      <c r="AI467" s="13">
        <v>8.4985074626865706E-2</v>
      </c>
      <c r="AJ467" s="13">
        <v>5.2596600000000002E-3</v>
      </c>
      <c r="AK467" s="13">
        <v>0.16064707</v>
      </c>
      <c r="AL467" s="13">
        <v>3.3538610000000003E-2</v>
      </c>
      <c r="AM467" s="13">
        <v>7.6119402985074594E-2</v>
      </c>
      <c r="AN467" s="13">
        <v>5.2596600000000002E-3</v>
      </c>
      <c r="AO467" s="13">
        <v>0.16064707</v>
      </c>
      <c r="AP467" s="13">
        <v>3.3538610000000003E-2</v>
      </c>
      <c r="AQ467" s="13">
        <v>8.3283582089552194E-2</v>
      </c>
      <c r="AR467" s="13">
        <v>5.2596600000000002E-3</v>
      </c>
      <c r="AS467" s="13">
        <v>0.16064707</v>
      </c>
      <c r="AT467" s="13">
        <v>3.3538610000000003E-2</v>
      </c>
      <c r="AU467" s="13">
        <v>7.1641791044776096E-2</v>
      </c>
      <c r="AV467" s="13">
        <v>5.2596600000000002E-3</v>
      </c>
      <c r="AW467" s="13">
        <v>0.16064707</v>
      </c>
      <c r="AX467" s="13">
        <v>3.6144578313252997E-2</v>
      </c>
      <c r="AY467" s="13">
        <v>8.9285714285714302E-2</v>
      </c>
      <c r="AZ467" s="13">
        <v>0</v>
      </c>
      <c r="BA467" s="13">
        <v>0.13793103448275901</v>
      </c>
      <c r="BB467" s="13"/>
      <c r="BC467" s="13"/>
      <c r="BD467" s="13"/>
      <c r="BE467" s="13"/>
      <c r="BF467" s="13"/>
      <c r="BG467" s="13"/>
      <c r="BH467" s="13"/>
      <c r="BI467" s="13"/>
      <c r="BJ467" s="13"/>
      <c r="BK467" s="13"/>
      <c r="BL467" s="13"/>
      <c r="BM467" s="13"/>
      <c r="BN467" s="13"/>
      <c r="BO467" s="13"/>
      <c r="BP467" s="13"/>
      <c r="BQ467" s="13"/>
      <c r="BR467" s="13"/>
      <c r="BS467" s="13"/>
      <c r="BT467" s="13"/>
      <c r="BU467" s="13"/>
      <c r="BV467" s="13"/>
      <c r="BW467" s="13"/>
      <c r="BX467" s="13"/>
      <c r="BY467" s="13"/>
      <c r="BZ467" s="14">
        <f>+INDEX('Monthy Targets'!V:V,MATCH(FY2018_ALL_Targets!$B467,'Monthy Targets'!$B:$B,0))</f>
        <v>5.39</v>
      </c>
      <c r="CA467" s="14">
        <f>+INDEX('Monthy Targets'!W:W,MATCH(FY2018_ALL_Targets!$B467,'Monthy Targets'!$B:$B,0))</f>
        <v>5.39</v>
      </c>
      <c r="CB467" s="14">
        <f>+INDEX('Monthy Targets'!X:X,MATCH(FY2018_ALL_Targets!$B467,'Monthy Targets'!$B:$B,0))</f>
        <v>5.39</v>
      </c>
      <c r="CC467" s="14">
        <f>+INDEX('Monthy Targets'!Y:Y,MATCH(FY2018_ALL_Targets!$B467,'Monthy Targets'!$B:$B,0))</f>
        <v>5.39</v>
      </c>
      <c r="CD467" s="14">
        <f>+INDEX('Monthy Targets'!Z:Z,MATCH(FY2018_ALL_Targets!$B467,'Monthy Targets'!$B:$B,0))</f>
        <v>5.39</v>
      </c>
      <c r="CE467" s="14">
        <f>+INDEX('Monthy Targets'!AA:AA,MATCH(FY2018_ALL_Targets!$B467,'Monthy Targets'!$B:$B,0))</f>
        <v>0</v>
      </c>
      <c r="CF467" s="14">
        <f>+INDEX('Monthy Targets'!AB:AB,MATCH(FY2018_ALL_Targets!$B467,'Monthy Targets'!$B:$B,0))</f>
        <v>0</v>
      </c>
      <c r="CG467" s="14">
        <f>+INDEX('Monthy Targets'!AC:AC,MATCH(FY2018_ALL_Targets!$B467,'Monthy Targets'!$B:$B,0))</f>
        <v>0</v>
      </c>
      <c r="CH467" s="14">
        <f>+INDEX('Monthy Targets'!AD:AD,MATCH(FY2018_ALL_Targets!$B467,'Monthy Targets'!$B:$B,0))</f>
        <v>0</v>
      </c>
      <c r="CI467" s="14">
        <f>+INDEX('Monthy Targets'!AE:AE,MATCH(FY2018_ALL_Targets!$B467,'Monthy Targets'!$B:$B,0))</f>
        <v>0</v>
      </c>
      <c r="CJ467" s="14">
        <f>+INDEX('Monthy Targets'!AF:AF,MATCH(FY2018_ALL_Targets!$B467,'Monthy Targets'!$B:$B,0))</f>
        <v>0</v>
      </c>
      <c r="CK467" s="14">
        <f>+INDEX('Monthy Targets'!AG:AG,MATCH(FY2018_ALL_Targets!$B467,'Monthy Targets'!$B:$B,0))</f>
        <v>0</v>
      </c>
      <c r="CL467" s="14">
        <v>0</v>
      </c>
      <c r="CM467" s="14">
        <v>0</v>
      </c>
      <c r="CN467" s="14">
        <v>0.36</v>
      </c>
      <c r="CO467" s="14">
        <v>0.36</v>
      </c>
      <c r="DB467" s="14">
        <v>0</v>
      </c>
      <c r="DC467" s="14">
        <v>0</v>
      </c>
      <c r="DD467" s="14">
        <v>0.67</v>
      </c>
      <c r="DE467" s="14">
        <v>0.67</v>
      </c>
      <c r="DR467" s="14">
        <v>0.8</v>
      </c>
      <c r="DV467" s="12">
        <f t="shared" si="22"/>
        <v>0</v>
      </c>
      <c r="DW467" s="12">
        <f t="shared" si="23"/>
        <v>0</v>
      </c>
      <c r="DX467" s="12">
        <f t="shared" si="21"/>
        <v>0</v>
      </c>
    </row>
    <row r="468" spans="1:128" x14ac:dyDescent="0.25">
      <c r="A468" s="293">
        <v>104549</v>
      </c>
      <c r="B468" s="293">
        <v>676270</v>
      </c>
      <c r="C468" s="293">
        <v>1026677</v>
      </c>
      <c r="D468" s="14">
        <v>1700193588</v>
      </c>
      <c r="F468" s="27" t="s">
        <v>1298</v>
      </c>
      <c r="G468" s="12" t="s">
        <v>490</v>
      </c>
      <c r="H468" s="27" t="s">
        <v>1305</v>
      </c>
      <c r="I468" s="12" t="s">
        <v>491</v>
      </c>
      <c r="J468" s="13">
        <v>0</v>
      </c>
      <c r="K468" s="13">
        <v>9.5238095238095205E-2</v>
      </c>
      <c r="L468" s="13">
        <v>0</v>
      </c>
      <c r="M468" s="13">
        <v>0.141975308641975</v>
      </c>
      <c r="N468" s="13">
        <v>3.3538610000000003E-2</v>
      </c>
      <c r="O468" s="13">
        <v>5.6668459999999997E-2</v>
      </c>
      <c r="P468" s="13">
        <v>5.2596600000000002E-3</v>
      </c>
      <c r="Q468" s="13">
        <v>0.16064707</v>
      </c>
      <c r="R468" s="13">
        <v>3.3538610000000003E-2</v>
      </c>
      <c r="S468" s="13">
        <v>9.3619047619047602E-2</v>
      </c>
      <c r="T468" s="13">
        <v>5.2596600000000002E-3</v>
      </c>
      <c r="U468" s="13">
        <v>0.16064707</v>
      </c>
      <c r="V468" s="13">
        <v>3.3538610000000003E-2</v>
      </c>
      <c r="W468" s="13">
        <v>9.0476190476190502E-2</v>
      </c>
      <c r="X468" s="13">
        <v>5.2596600000000002E-3</v>
      </c>
      <c r="Y468" s="13">
        <v>0.16064707</v>
      </c>
      <c r="Z468" s="13">
        <v>3.3538610000000003E-2</v>
      </c>
      <c r="AA468" s="13">
        <v>9.1999999999999998E-2</v>
      </c>
      <c r="AB468" s="13">
        <v>5.2596600000000002E-3</v>
      </c>
      <c r="AC468" s="13">
        <v>0.16064707</v>
      </c>
      <c r="AD468" s="13">
        <v>3.3538610000000003E-2</v>
      </c>
      <c r="AE468" s="13">
        <v>8.5714285714285701E-2</v>
      </c>
      <c r="AF468" s="13">
        <v>5.2596600000000002E-3</v>
      </c>
      <c r="AG468" s="13">
        <v>0.16064707</v>
      </c>
      <c r="AH468" s="13">
        <v>3.3538610000000003E-2</v>
      </c>
      <c r="AI468" s="13">
        <v>9.0380952380952395E-2</v>
      </c>
      <c r="AJ468" s="13">
        <v>5.2596600000000002E-3</v>
      </c>
      <c r="AK468" s="13">
        <v>0.16064707</v>
      </c>
      <c r="AL468" s="13">
        <v>3.3538610000000003E-2</v>
      </c>
      <c r="AM468" s="13">
        <v>8.0952380952380901E-2</v>
      </c>
      <c r="AN468" s="13">
        <v>5.2596600000000002E-3</v>
      </c>
      <c r="AO468" s="13">
        <v>0.16064707</v>
      </c>
      <c r="AP468" s="13">
        <v>3.3538610000000003E-2</v>
      </c>
      <c r="AQ468" s="13">
        <v>8.8571428571428606E-2</v>
      </c>
      <c r="AR468" s="13">
        <v>5.2596600000000002E-3</v>
      </c>
      <c r="AS468" s="13">
        <v>0.16064707</v>
      </c>
      <c r="AT468" s="13">
        <v>3.3538610000000003E-2</v>
      </c>
      <c r="AU468" s="13">
        <v>7.6190476190476197E-2</v>
      </c>
      <c r="AV468" s="13">
        <v>5.2596600000000002E-3</v>
      </c>
      <c r="AW468" s="13">
        <v>0.16064707</v>
      </c>
      <c r="AX468" s="13">
        <v>2.04081632653061E-2</v>
      </c>
      <c r="AY468" s="13">
        <v>0</v>
      </c>
      <c r="AZ468" s="13">
        <v>0</v>
      </c>
      <c r="BA468" s="13">
        <v>0.146341463414634</v>
      </c>
      <c r="BB468" s="13"/>
      <c r="BC468" s="13"/>
      <c r="BD468" s="13"/>
      <c r="BE468" s="13"/>
      <c r="BF468" s="13"/>
      <c r="BG468" s="13"/>
      <c r="BH468" s="13"/>
      <c r="BI468" s="13"/>
      <c r="BJ468" s="13"/>
      <c r="BK468" s="13"/>
      <c r="BL468" s="13"/>
      <c r="BM468" s="13"/>
      <c r="BN468" s="13"/>
      <c r="BO468" s="13"/>
      <c r="BP468" s="13"/>
      <c r="BQ468" s="13"/>
      <c r="BR468" s="13"/>
      <c r="BS468" s="13"/>
      <c r="BT468" s="13"/>
      <c r="BU468" s="13"/>
      <c r="BV468" s="13"/>
      <c r="BW468" s="13"/>
      <c r="BX468" s="13"/>
      <c r="BY468" s="13"/>
      <c r="BZ468" s="14">
        <f>+INDEX('Monthy Targets'!V:V,MATCH(FY2018_ALL_Targets!$B468,'Monthy Targets'!$B:$B,0))</f>
        <v>1.1000000000000001</v>
      </c>
      <c r="CA468" s="14">
        <f>+INDEX('Monthy Targets'!W:W,MATCH(FY2018_ALL_Targets!$B468,'Monthy Targets'!$B:$B,0))</f>
        <v>1.1000000000000001</v>
      </c>
      <c r="CB468" s="14">
        <f>+INDEX('Monthy Targets'!X:X,MATCH(FY2018_ALL_Targets!$B468,'Monthy Targets'!$B:$B,0))</f>
        <v>1.1000000000000001</v>
      </c>
      <c r="CC468" s="14">
        <f>+INDEX('Monthy Targets'!Y:Y,MATCH(FY2018_ALL_Targets!$B468,'Monthy Targets'!$B:$B,0))</f>
        <v>1.1000000000000001</v>
      </c>
      <c r="CD468" s="14">
        <f>+INDEX('Monthy Targets'!Z:Z,MATCH(FY2018_ALL_Targets!$B468,'Monthy Targets'!$B:$B,0))</f>
        <v>1.1000000000000001</v>
      </c>
      <c r="CE468" s="14">
        <f>+INDEX('Monthy Targets'!AA:AA,MATCH(FY2018_ALL_Targets!$B468,'Monthy Targets'!$B:$B,0))</f>
        <v>0</v>
      </c>
      <c r="CF468" s="14">
        <f>+INDEX('Monthy Targets'!AB:AB,MATCH(FY2018_ALL_Targets!$B468,'Monthy Targets'!$B:$B,0))</f>
        <v>0</v>
      </c>
      <c r="CG468" s="14">
        <f>+INDEX('Monthy Targets'!AC:AC,MATCH(FY2018_ALL_Targets!$B468,'Monthy Targets'!$B:$B,0))</f>
        <v>0</v>
      </c>
      <c r="CH468" s="14">
        <f>+INDEX('Monthy Targets'!AD:AD,MATCH(FY2018_ALL_Targets!$B468,'Monthy Targets'!$B:$B,0))</f>
        <v>0</v>
      </c>
      <c r="CI468" s="14">
        <f>+INDEX('Monthy Targets'!AE:AE,MATCH(FY2018_ALL_Targets!$B468,'Monthy Targets'!$B:$B,0))</f>
        <v>0</v>
      </c>
      <c r="CJ468" s="14">
        <f>+INDEX('Monthy Targets'!AF:AF,MATCH(FY2018_ALL_Targets!$B468,'Monthy Targets'!$B:$B,0))</f>
        <v>0</v>
      </c>
      <c r="CK468" s="14">
        <f>+INDEX('Monthy Targets'!AG:AG,MATCH(FY2018_ALL_Targets!$B468,'Monthy Targets'!$B:$B,0))</f>
        <v>0</v>
      </c>
      <c r="CL468" s="14">
        <v>7.0000000000000007E-2</v>
      </c>
      <c r="CM468" s="14">
        <v>7.0000000000000007E-2</v>
      </c>
      <c r="CN468" s="14">
        <v>7.0000000000000007E-2</v>
      </c>
      <c r="CO468" s="14">
        <v>7.0000000000000007E-2</v>
      </c>
      <c r="DB468" s="14">
        <v>0.14000000000000001</v>
      </c>
      <c r="DC468" s="14">
        <v>0.14000000000000001</v>
      </c>
      <c r="DD468" s="14">
        <v>0.14000000000000001</v>
      </c>
      <c r="DE468" s="14">
        <v>0.14000000000000001</v>
      </c>
      <c r="DR468" s="14">
        <v>0.21</v>
      </c>
      <c r="DV468" s="12">
        <f t="shared" si="22"/>
        <v>0</v>
      </c>
      <c r="DW468" s="12">
        <f t="shared" si="23"/>
        <v>0</v>
      </c>
      <c r="DX468" s="12">
        <f t="shared" si="21"/>
        <v>0</v>
      </c>
    </row>
    <row r="469" spans="1:128" x14ac:dyDescent="0.25">
      <c r="A469" s="293">
        <v>104642</v>
      </c>
      <c r="B469" s="293">
        <v>676272</v>
      </c>
      <c r="C469" s="293">
        <v>1027650</v>
      </c>
      <c r="D469" s="14">
        <v>1669832903</v>
      </c>
      <c r="F469" s="27" t="s">
        <v>1297</v>
      </c>
      <c r="G469" s="12" t="s">
        <v>496</v>
      </c>
      <c r="H469" s="27" t="s">
        <v>1364</v>
      </c>
      <c r="I469" s="12" t="s">
        <v>497</v>
      </c>
      <c r="J469" s="13">
        <v>1.69971671388102E-2</v>
      </c>
      <c r="K469" s="13">
        <v>3.2967032967033003E-2</v>
      </c>
      <c r="L469" s="13">
        <v>0</v>
      </c>
      <c r="M469" s="13">
        <v>0.114551083591331</v>
      </c>
      <c r="N469" s="13">
        <v>3.3538610000000003E-2</v>
      </c>
      <c r="O469" s="13">
        <v>5.6668459999999997E-2</v>
      </c>
      <c r="P469" s="13">
        <v>5.2596600000000002E-3</v>
      </c>
      <c r="Q469" s="13">
        <v>0.16064707</v>
      </c>
      <c r="R469" s="13">
        <v>3.3538610000000003E-2</v>
      </c>
      <c r="S469" s="13">
        <v>5.6668459999999997E-2</v>
      </c>
      <c r="T469" s="13">
        <v>5.2596600000000002E-3</v>
      </c>
      <c r="U469" s="13">
        <v>0.16064707</v>
      </c>
      <c r="V469" s="13">
        <v>3.3538610000000003E-2</v>
      </c>
      <c r="W469" s="13">
        <v>5.6668459999999997E-2</v>
      </c>
      <c r="X469" s="13">
        <v>5.2596600000000002E-3</v>
      </c>
      <c r="Y469" s="13">
        <v>0.16064707</v>
      </c>
      <c r="Z469" s="13">
        <v>3.3538610000000003E-2</v>
      </c>
      <c r="AA469" s="13">
        <v>5.6668459999999997E-2</v>
      </c>
      <c r="AB469" s="13">
        <v>5.2596600000000002E-3</v>
      </c>
      <c r="AC469" s="13">
        <v>0.16064707</v>
      </c>
      <c r="AD469" s="13">
        <v>3.3538610000000003E-2</v>
      </c>
      <c r="AE469" s="13">
        <v>5.6668459999999997E-2</v>
      </c>
      <c r="AF469" s="13">
        <v>5.2596600000000002E-3</v>
      </c>
      <c r="AG469" s="13">
        <v>0.16064707</v>
      </c>
      <c r="AH469" s="13">
        <v>3.3538610000000003E-2</v>
      </c>
      <c r="AI469" s="13">
        <v>5.6668459999999997E-2</v>
      </c>
      <c r="AJ469" s="13">
        <v>5.2596600000000002E-3</v>
      </c>
      <c r="AK469" s="13">
        <v>0.16064707</v>
      </c>
      <c r="AL469" s="13">
        <v>3.3538610000000003E-2</v>
      </c>
      <c r="AM469" s="13">
        <v>5.6668459999999997E-2</v>
      </c>
      <c r="AN469" s="13">
        <v>5.2596600000000002E-3</v>
      </c>
      <c r="AO469" s="13">
        <v>0.16064707</v>
      </c>
      <c r="AP469" s="13">
        <v>3.3538610000000003E-2</v>
      </c>
      <c r="AQ469" s="13">
        <v>5.6668459999999997E-2</v>
      </c>
      <c r="AR469" s="13">
        <v>5.2596600000000002E-3</v>
      </c>
      <c r="AS469" s="13">
        <v>0.16064707</v>
      </c>
      <c r="AT469" s="13">
        <v>3.3538610000000003E-2</v>
      </c>
      <c r="AU469" s="13">
        <v>5.6668459999999997E-2</v>
      </c>
      <c r="AV469" s="13">
        <v>5.2596600000000002E-3</v>
      </c>
      <c r="AW469" s="13">
        <v>0.16064707</v>
      </c>
      <c r="AX469" s="13">
        <v>1.1764705882352899E-2</v>
      </c>
      <c r="AY469" s="13">
        <v>3.4482758620689703E-2</v>
      </c>
      <c r="AZ469" s="13">
        <v>0</v>
      </c>
      <c r="BA469" s="13">
        <v>7.69230769230769E-2</v>
      </c>
      <c r="BB469" s="13"/>
      <c r="BC469" s="13"/>
      <c r="BD469" s="13"/>
      <c r="BE469" s="13"/>
      <c r="BF469" s="13"/>
      <c r="BG469" s="13"/>
      <c r="BH469" s="13"/>
      <c r="BI469" s="13"/>
      <c r="BJ469" s="13"/>
      <c r="BK469" s="13"/>
      <c r="BL469" s="13"/>
      <c r="BM469" s="13"/>
      <c r="BN469" s="13"/>
      <c r="BO469" s="13"/>
      <c r="BP469" s="13"/>
      <c r="BQ469" s="13"/>
      <c r="BR469" s="13"/>
      <c r="BS469" s="13"/>
      <c r="BT469" s="13"/>
      <c r="BU469" s="13"/>
      <c r="BV469" s="13"/>
      <c r="BW469" s="13"/>
      <c r="BX469" s="13"/>
      <c r="BY469" s="13"/>
      <c r="BZ469" s="14">
        <f>+INDEX('Monthy Targets'!V:V,MATCH(FY2018_ALL_Targets!$B469,'Monthy Targets'!$B:$B,0))</f>
        <v>14.01</v>
      </c>
      <c r="CA469" s="14">
        <f>+INDEX('Monthy Targets'!W:W,MATCH(FY2018_ALL_Targets!$B469,'Monthy Targets'!$B:$B,0))</f>
        <v>14.01</v>
      </c>
      <c r="CB469" s="14">
        <f>+INDEX('Monthy Targets'!X:X,MATCH(FY2018_ALL_Targets!$B469,'Monthy Targets'!$B:$B,0))</f>
        <v>14.01</v>
      </c>
      <c r="CC469" s="14">
        <f>+INDEX('Monthy Targets'!Y:Y,MATCH(FY2018_ALL_Targets!$B469,'Monthy Targets'!$B:$B,0))</f>
        <v>14.01</v>
      </c>
      <c r="CD469" s="14">
        <f>+INDEX('Monthy Targets'!Z:Z,MATCH(FY2018_ALL_Targets!$B469,'Monthy Targets'!$B:$B,0))</f>
        <v>14.01</v>
      </c>
      <c r="CE469" s="14">
        <f>+INDEX('Monthy Targets'!AA:AA,MATCH(FY2018_ALL_Targets!$B469,'Monthy Targets'!$B:$B,0))</f>
        <v>0</v>
      </c>
      <c r="CF469" s="14">
        <f>+INDEX('Monthy Targets'!AB:AB,MATCH(FY2018_ALL_Targets!$B469,'Monthy Targets'!$B:$B,0))</f>
        <v>0</v>
      </c>
      <c r="CG469" s="14">
        <f>+INDEX('Monthy Targets'!AC:AC,MATCH(FY2018_ALL_Targets!$B469,'Monthy Targets'!$B:$B,0))</f>
        <v>0</v>
      </c>
      <c r="CH469" s="14">
        <f>+INDEX('Monthy Targets'!AD:AD,MATCH(FY2018_ALL_Targets!$B469,'Monthy Targets'!$B:$B,0))</f>
        <v>0</v>
      </c>
      <c r="CI469" s="14">
        <f>+INDEX('Monthy Targets'!AE:AE,MATCH(FY2018_ALL_Targets!$B469,'Monthy Targets'!$B:$B,0))</f>
        <v>0</v>
      </c>
      <c r="CJ469" s="14">
        <f>+INDEX('Monthy Targets'!AF:AF,MATCH(FY2018_ALL_Targets!$B469,'Monthy Targets'!$B:$B,0))</f>
        <v>0</v>
      </c>
      <c r="CK469" s="14">
        <f>+INDEX('Monthy Targets'!AG:AG,MATCH(FY2018_ALL_Targets!$B469,'Monthy Targets'!$B:$B,0))</f>
        <v>0</v>
      </c>
      <c r="CL469" s="14">
        <v>0.93</v>
      </c>
      <c r="CM469" s="14">
        <v>0.93</v>
      </c>
      <c r="CN469" s="14">
        <v>0.93</v>
      </c>
      <c r="CO469" s="14">
        <v>0.93</v>
      </c>
      <c r="DB469" s="14">
        <v>1.73</v>
      </c>
      <c r="DC469" s="14">
        <v>1.73</v>
      </c>
      <c r="DD469" s="14">
        <v>1.73</v>
      </c>
      <c r="DE469" s="14">
        <v>1.73</v>
      </c>
      <c r="DR469" s="14">
        <v>2.63</v>
      </c>
      <c r="DV469" s="12">
        <f t="shared" si="22"/>
        <v>0</v>
      </c>
      <c r="DW469" s="12">
        <f t="shared" si="23"/>
        <v>0</v>
      </c>
      <c r="DX469" s="12">
        <f t="shared" si="21"/>
        <v>0</v>
      </c>
    </row>
    <row r="470" spans="1:128" x14ac:dyDescent="0.25">
      <c r="A470" s="293">
        <v>104623</v>
      </c>
      <c r="B470" s="293">
        <v>676275</v>
      </c>
      <c r="C470" s="293">
        <v>1018949</v>
      </c>
      <c r="D470" s="14">
        <v>1023339900</v>
      </c>
      <c r="F470" s="27" t="s">
        <v>1298</v>
      </c>
      <c r="G470" s="12" t="s">
        <v>494</v>
      </c>
      <c r="H470" s="27" t="s">
        <v>1318</v>
      </c>
      <c r="I470" s="12" t="s">
        <v>495</v>
      </c>
      <c r="J470" s="13">
        <v>2.9801324503311299E-2</v>
      </c>
      <c r="K470" s="13">
        <v>1.8604651162790701E-2</v>
      </c>
      <c r="L470" s="13">
        <v>0</v>
      </c>
      <c r="M470" s="13">
        <v>0.105084745762712</v>
      </c>
      <c r="N470" s="13">
        <v>3.3538610000000003E-2</v>
      </c>
      <c r="O470" s="13">
        <v>5.6668459999999997E-2</v>
      </c>
      <c r="P470" s="13">
        <v>5.2596600000000002E-3</v>
      </c>
      <c r="Q470" s="13">
        <v>0.16064707</v>
      </c>
      <c r="R470" s="13">
        <v>3.3538610000000003E-2</v>
      </c>
      <c r="S470" s="13">
        <v>5.6668459999999997E-2</v>
      </c>
      <c r="T470" s="13">
        <v>5.2596600000000002E-3</v>
      </c>
      <c r="U470" s="13">
        <v>0.16064707</v>
      </c>
      <c r="V470" s="13">
        <v>3.3538610000000003E-2</v>
      </c>
      <c r="W470" s="13">
        <v>5.6668459999999997E-2</v>
      </c>
      <c r="X470" s="13">
        <v>5.2596600000000002E-3</v>
      </c>
      <c r="Y470" s="13">
        <v>0.16064707</v>
      </c>
      <c r="Z470" s="13">
        <v>3.3538610000000003E-2</v>
      </c>
      <c r="AA470" s="13">
        <v>5.6668459999999997E-2</v>
      </c>
      <c r="AB470" s="13">
        <v>5.2596600000000002E-3</v>
      </c>
      <c r="AC470" s="13">
        <v>0.16064707</v>
      </c>
      <c r="AD470" s="13">
        <v>3.3538610000000003E-2</v>
      </c>
      <c r="AE470" s="13">
        <v>5.6668459999999997E-2</v>
      </c>
      <c r="AF470" s="13">
        <v>5.2596600000000002E-3</v>
      </c>
      <c r="AG470" s="13">
        <v>0.16064707</v>
      </c>
      <c r="AH470" s="13">
        <v>3.3538610000000003E-2</v>
      </c>
      <c r="AI470" s="13">
        <v>5.6668459999999997E-2</v>
      </c>
      <c r="AJ470" s="13">
        <v>5.2596600000000002E-3</v>
      </c>
      <c r="AK470" s="13">
        <v>0.16064707</v>
      </c>
      <c r="AL470" s="13">
        <v>3.3538610000000003E-2</v>
      </c>
      <c r="AM470" s="13">
        <v>5.6668459999999997E-2</v>
      </c>
      <c r="AN470" s="13">
        <v>5.2596600000000002E-3</v>
      </c>
      <c r="AO470" s="13">
        <v>0.16064707</v>
      </c>
      <c r="AP470" s="13">
        <v>3.3538610000000003E-2</v>
      </c>
      <c r="AQ470" s="13">
        <v>5.6668459999999997E-2</v>
      </c>
      <c r="AR470" s="13">
        <v>5.2596600000000002E-3</v>
      </c>
      <c r="AS470" s="13">
        <v>0.16064707</v>
      </c>
      <c r="AT470" s="13">
        <v>3.3538610000000003E-2</v>
      </c>
      <c r="AU470" s="13">
        <v>5.6668459999999997E-2</v>
      </c>
      <c r="AV470" s="13">
        <v>5.2596600000000002E-3</v>
      </c>
      <c r="AW470" s="13">
        <v>0.16064707</v>
      </c>
      <c r="AX470" s="13">
        <v>3.7499999999999999E-2</v>
      </c>
      <c r="AY470" s="13">
        <v>1.2987012987013E-2</v>
      </c>
      <c r="AZ470" s="13">
        <v>0</v>
      </c>
      <c r="BA470" s="13">
        <v>1.3157894736842099E-2</v>
      </c>
      <c r="BB470" s="13"/>
      <c r="BC470" s="13"/>
      <c r="BD470" s="13"/>
      <c r="BE470" s="13"/>
      <c r="BF470" s="13"/>
      <c r="BG470" s="13"/>
      <c r="BH470" s="13"/>
      <c r="BI470" s="13"/>
      <c r="BJ470" s="13"/>
      <c r="BK470" s="13"/>
      <c r="BL470" s="13"/>
      <c r="BM470" s="13"/>
      <c r="BN470" s="13"/>
      <c r="BO470" s="13"/>
      <c r="BP470" s="13"/>
      <c r="BQ470" s="13"/>
      <c r="BR470" s="13"/>
      <c r="BS470" s="13"/>
      <c r="BT470" s="13"/>
      <c r="BU470" s="13"/>
      <c r="BV470" s="13"/>
      <c r="BW470" s="13"/>
      <c r="BX470" s="13"/>
      <c r="BY470" s="13"/>
      <c r="BZ470" s="14">
        <f>+INDEX('Monthy Targets'!V:V,MATCH(FY2018_ALL_Targets!$B470,'Monthy Targets'!$B:$B,0))</f>
        <v>7.08</v>
      </c>
      <c r="CA470" s="14">
        <f>+INDEX('Monthy Targets'!W:W,MATCH(FY2018_ALL_Targets!$B470,'Monthy Targets'!$B:$B,0))</f>
        <v>7.08</v>
      </c>
      <c r="CB470" s="14">
        <f>+INDEX('Monthy Targets'!X:X,MATCH(FY2018_ALL_Targets!$B470,'Monthy Targets'!$B:$B,0))</f>
        <v>7.08</v>
      </c>
      <c r="CC470" s="14">
        <f>+INDEX('Monthy Targets'!Y:Y,MATCH(FY2018_ALL_Targets!$B470,'Monthy Targets'!$B:$B,0))</f>
        <v>7.08</v>
      </c>
      <c r="CD470" s="14">
        <f>+INDEX('Monthy Targets'!Z:Z,MATCH(FY2018_ALL_Targets!$B470,'Monthy Targets'!$B:$B,0))</f>
        <v>7.08</v>
      </c>
      <c r="CE470" s="14">
        <f>+INDEX('Monthy Targets'!AA:AA,MATCH(FY2018_ALL_Targets!$B470,'Monthy Targets'!$B:$B,0))</f>
        <v>0</v>
      </c>
      <c r="CF470" s="14">
        <f>+INDEX('Monthy Targets'!AB:AB,MATCH(FY2018_ALL_Targets!$B470,'Monthy Targets'!$B:$B,0))</f>
        <v>0</v>
      </c>
      <c r="CG470" s="14">
        <f>+INDEX('Monthy Targets'!AC:AC,MATCH(FY2018_ALL_Targets!$B470,'Monthy Targets'!$B:$B,0))</f>
        <v>0</v>
      </c>
      <c r="CH470" s="14">
        <f>+INDEX('Monthy Targets'!AD:AD,MATCH(FY2018_ALL_Targets!$B470,'Monthy Targets'!$B:$B,0))</f>
        <v>0</v>
      </c>
      <c r="CI470" s="14">
        <f>+INDEX('Monthy Targets'!AE:AE,MATCH(FY2018_ALL_Targets!$B470,'Monthy Targets'!$B:$B,0))</f>
        <v>0</v>
      </c>
      <c r="CJ470" s="14">
        <f>+INDEX('Monthy Targets'!AF:AF,MATCH(FY2018_ALL_Targets!$B470,'Monthy Targets'!$B:$B,0))</f>
        <v>0</v>
      </c>
      <c r="CK470" s="14">
        <f>+INDEX('Monthy Targets'!AG:AG,MATCH(FY2018_ALL_Targets!$B470,'Monthy Targets'!$B:$B,0))</f>
        <v>0</v>
      </c>
      <c r="CL470" s="14">
        <v>0</v>
      </c>
      <c r="CM470" s="14">
        <v>0.47</v>
      </c>
      <c r="CN470" s="14">
        <v>0.47</v>
      </c>
      <c r="CO470" s="14">
        <v>0.47</v>
      </c>
      <c r="DB470" s="14">
        <v>0</v>
      </c>
      <c r="DC470" s="14">
        <v>0.87</v>
      </c>
      <c r="DD470" s="14">
        <v>0.87</v>
      </c>
      <c r="DE470" s="14">
        <v>0.87</v>
      </c>
      <c r="DR470" s="14">
        <v>1.18</v>
      </c>
      <c r="DV470" s="12">
        <f t="shared" si="22"/>
        <v>0</v>
      </c>
      <c r="DW470" s="12">
        <f t="shared" si="23"/>
        <v>0</v>
      </c>
      <c r="DX470" s="12">
        <f t="shared" si="21"/>
        <v>0</v>
      </c>
    </row>
    <row r="471" spans="1:128" x14ac:dyDescent="0.25">
      <c r="A471" s="293">
        <v>104696</v>
      </c>
      <c r="B471" s="293">
        <v>676276</v>
      </c>
      <c r="C471" s="293">
        <v>1019200</v>
      </c>
      <c r="D471" s="14">
        <v>1346550654</v>
      </c>
      <c r="F471" s="27" t="s">
        <v>1298</v>
      </c>
      <c r="G471" s="12" t="s">
        <v>500</v>
      </c>
      <c r="H471" s="27" t="s">
        <v>1312</v>
      </c>
      <c r="I471" s="12" t="s">
        <v>501</v>
      </c>
      <c r="J471" s="13">
        <v>1.1661807580174899E-2</v>
      </c>
      <c r="K471" s="13">
        <v>4.9618320610687001E-2</v>
      </c>
      <c r="L471" s="13">
        <v>0</v>
      </c>
      <c r="M471" s="13">
        <v>5.4140127388534999E-2</v>
      </c>
      <c r="N471" s="13">
        <v>3.3538610000000003E-2</v>
      </c>
      <c r="O471" s="13">
        <v>5.6668459999999997E-2</v>
      </c>
      <c r="P471" s="13">
        <v>5.2596600000000002E-3</v>
      </c>
      <c r="Q471" s="13">
        <v>0.16064707</v>
      </c>
      <c r="R471" s="13">
        <v>3.3538610000000003E-2</v>
      </c>
      <c r="S471" s="13">
        <v>5.6668459999999997E-2</v>
      </c>
      <c r="T471" s="13">
        <v>5.2596600000000002E-3</v>
      </c>
      <c r="U471" s="13">
        <v>0.16064707</v>
      </c>
      <c r="V471" s="13">
        <v>3.3538610000000003E-2</v>
      </c>
      <c r="W471" s="13">
        <v>5.6668459999999997E-2</v>
      </c>
      <c r="X471" s="13">
        <v>5.2596600000000002E-3</v>
      </c>
      <c r="Y471" s="13">
        <v>0.16064707</v>
      </c>
      <c r="Z471" s="13">
        <v>3.3538610000000003E-2</v>
      </c>
      <c r="AA471" s="13">
        <v>5.6668459999999997E-2</v>
      </c>
      <c r="AB471" s="13">
        <v>5.2596600000000002E-3</v>
      </c>
      <c r="AC471" s="13">
        <v>0.16064707</v>
      </c>
      <c r="AD471" s="13">
        <v>3.3538610000000003E-2</v>
      </c>
      <c r="AE471" s="13">
        <v>5.6668459999999997E-2</v>
      </c>
      <c r="AF471" s="13">
        <v>5.2596600000000002E-3</v>
      </c>
      <c r="AG471" s="13">
        <v>0.16064707</v>
      </c>
      <c r="AH471" s="13">
        <v>3.3538610000000003E-2</v>
      </c>
      <c r="AI471" s="13">
        <v>5.6668459999999997E-2</v>
      </c>
      <c r="AJ471" s="13">
        <v>5.2596600000000002E-3</v>
      </c>
      <c r="AK471" s="13">
        <v>0.16064707</v>
      </c>
      <c r="AL471" s="13">
        <v>3.3538610000000003E-2</v>
      </c>
      <c r="AM471" s="13">
        <v>5.6668459999999997E-2</v>
      </c>
      <c r="AN471" s="13">
        <v>5.2596600000000002E-3</v>
      </c>
      <c r="AO471" s="13">
        <v>0.16064707</v>
      </c>
      <c r="AP471" s="13">
        <v>3.3538610000000003E-2</v>
      </c>
      <c r="AQ471" s="13">
        <v>5.6668459999999997E-2</v>
      </c>
      <c r="AR471" s="13">
        <v>5.2596600000000002E-3</v>
      </c>
      <c r="AS471" s="13">
        <v>0.16064707</v>
      </c>
      <c r="AT471" s="13">
        <v>3.3538610000000003E-2</v>
      </c>
      <c r="AU471" s="13">
        <v>5.6668459999999997E-2</v>
      </c>
      <c r="AV471" s="13">
        <v>5.2596600000000002E-3</v>
      </c>
      <c r="AW471" s="13">
        <v>0.16064707</v>
      </c>
      <c r="AX471" s="13">
        <v>2.4390243902439001E-2</v>
      </c>
      <c r="AY471" s="13">
        <v>8.8235294117647106E-2</v>
      </c>
      <c r="AZ471" s="13">
        <v>0</v>
      </c>
      <c r="BA471" s="13">
        <v>7.8947368421052599E-2</v>
      </c>
      <c r="BB471" s="13"/>
      <c r="BC471" s="13"/>
      <c r="BD471" s="13"/>
      <c r="BE471" s="13"/>
      <c r="BF471" s="13"/>
      <c r="BG471" s="13"/>
      <c r="BH471" s="13"/>
      <c r="BI471" s="13"/>
      <c r="BJ471" s="13"/>
      <c r="BK471" s="13"/>
      <c r="BL471" s="13"/>
      <c r="BM471" s="13"/>
      <c r="BN471" s="13"/>
      <c r="BO471" s="13"/>
      <c r="BP471" s="13"/>
      <c r="BQ471" s="13"/>
      <c r="BR471" s="13"/>
      <c r="BS471" s="13"/>
      <c r="BT471" s="13"/>
      <c r="BU471" s="13"/>
      <c r="BV471" s="13"/>
      <c r="BW471" s="13"/>
      <c r="BX471" s="13"/>
      <c r="BY471" s="13"/>
      <c r="BZ471" s="14">
        <f>+INDEX('Monthy Targets'!V:V,MATCH(FY2018_ALL_Targets!$B471,'Monthy Targets'!$B:$B,0))</f>
        <v>8.1300000000000008</v>
      </c>
      <c r="CA471" s="14">
        <f>+INDEX('Monthy Targets'!W:W,MATCH(FY2018_ALL_Targets!$B471,'Monthy Targets'!$B:$B,0))</f>
        <v>8.1300000000000008</v>
      </c>
      <c r="CB471" s="14">
        <f>+INDEX('Monthy Targets'!X:X,MATCH(FY2018_ALL_Targets!$B471,'Monthy Targets'!$B:$B,0))</f>
        <v>8.1300000000000008</v>
      </c>
      <c r="CC471" s="14">
        <f>+INDEX('Monthy Targets'!Y:Y,MATCH(FY2018_ALL_Targets!$B471,'Monthy Targets'!$B:$B,0))</f>
        <v>8.1300000000000008</v>
      </c>
      <c r="CD471" s="14">
        <f>+INDEX('Monthy Targets'!Z:Z,MATCH(FY2018_ALL_Targets!$B471,'Monthy Targets'!$B:$B,0))</f>
        <v>8.1300000000000008</v>
      </c>
      <c r="CE471" s="14">
        <f>+INDEX('Monthy Targets'!AA:AA,MATCH(FY2018_ALL_Targets!$B471,'Monthy Targets'!$B:$B,0))</f>
        <v>0</v>
      </c>
      <c r="CF471" s="14">
        <f>+INDEX('Monthy Targets'!AB:AB,MATCH(FY2018_ALL_Targets!$B471,'Monthy Targets'!$B:$B,0))</f>
        <v>0</v>
      </c>
      <c r="CG471" s="14">
        <f>+INDEX('Monthy Targets'!AC:AC,MATCH(FY2018_ALL_Targets!$B471,'Monthy Targets'!$B:$B,0))</f>
        <v>0</v>
      </c>
      <c r="CH471" s="14">
        <f>+INDEX('Monthy Targets'!AD:AD,MATCH(FY2018_ALL_Targets!$B471,'Monthy Targets'!$B:$B,0))</f>
        <v>0</v>
      </c>
      <c r="CI471" s="14">
        <f>+INDEX('Monthy Targets'!AE:AE,MATCH(FY2018_ALL_Targets!$B471,'Monthy Targets'!$B:$B,0))</f>
        <v>0</v>
      </c>
      <c r="CJ471" s="14">
        <f>+INDEX('Monthy Targets'!AF:AF,MATCH(FY2018_ALL_Targets!$B471,'Monthy Targets'!$B:$B,0))</f>
        <v>0</v>
      </c>
      <c r="CK471" s="14">
        <f>+INDEX('Monthy Targets'!AG:AG,MATCH(FY2018_ALL_Targets!$B471,'Monthy Targets'!$B:$B,0))</f>
        <v>0</v>
      </c>
      <c r="CL471" s="14">
        <v>0.54</v>
      </c>
      <c r="CM471" s="14">
        <v>0</v>
      </c>
      <c r="CN471" s="14">
        <v>0.54</v>
      </c>
      <c r="CO471" s="14">
        <v>0.54</v>
      </c>
      <c r="DB471" s="14">
        <v>1</v>
      </c>
      <c r="DC471" s="14">
        <v>0</v>
      </c>
      <c r="DD471" s="14">
        <v>1</v>
      </c>
      <c r="DE471" s="14">
        <v>1</v>
      </c>
      <c r="DR471" s="14">
        <v>1.36</v>
      </c>
      <c r="DV471" s="12">
        <f t="shared" si="22"/>
        <v>0</v>
      </c>
      <c r="DW471" s="12">
        <f t="shared" si="23"/>
        <v>0</v>
      </c>
      <c r="DX471" s="12">
        <f t="shared" si="21"/>
        <v>0</v>
      </c>
    </row>
    <row r="472" spans="1:128" x14ac:dyDescent="0.25">
      <c r="A472" s="293">
        <v>104710</v>
      </c>
      <c r="B472" s="293">
        <v>676280</v>
      </c>
      <c r="C472" s="293">
        <v>1025768</v>
      </c>
      <c r="D472" s="14">
        <v>1467878629</v>
      </c>
      <c r="F472" s="27" t="s">
        <v>1297</v>
      </c>
      <c r="G472" s="12" t="s">
        <v>502</v>
      </c>
      <c r="H472" s="27" t="s">
        <v>1407</v>
      </c>
      <c r="I472" s="12" t="s">
        <v>503</v>
      </c>
      <c r="J472" s="13">
        <v>2.3809523809523801E-2</v>
      </c>
      <c r="K472" s="13">
        <v>5.1813471502590698E-2</v>
      </c>
      <c r="L472" s="13">
        <v>0</v>
      </c>
      <c r="M472" s="13">
        <v>9.1999999999999998E-2</v>
      </c>
      <c r="N472" s="13">
        <v>3.3538610000000003E-2</v>
      </c>
      <c r="O472" s="13">
        <v>5.6668459999999997E-2</v>
      </c>
      <c r="P472" s="13">
        <v>5.2596600000000002E-3</v>
      </c>
      <c r="Q472" s="13">
        <v>0.16064707</v>
      </c>
      <c r="R472" s="13">
        <v>3.3538610000000003E-2</v>
      </c>
      <c r="S472" s="13">
        <v>5.6668459999999997E-2</v>
      </c>
      <c r="T472" s="13">
        <v>5.2596600000000002E-3</v>
      </c>
      <c r="U472" s="13">
        <v>0.16064707</v>
      </c>
      <c r="V472" s="13">
        <v>3.3538610000000003E-2</v>
      </c>
      <c r="W472" s="13">
        <v>5.6668459999999997E-2</v>
      </c>
      <c r="X472" s="13">
        <v>5.2596600000000002E-3</v>
      </c>
      <c r="Y472" s="13">
        <v>0.16064707</v>
      </c>
      <c r="Z472" s="13">
        <v>3.3538610000000003E-2</v>
      </c>
      <c r="AA472" s="13">
        <v>5.6668459999999997E-2</v>
      </c>
      <c r="AB472" s="13">
        <v>5.2596600000000002E-3</v>
      </c>
      <c r="AC472" s="13">
        <v>0.16064707</v>
      </c>
      <c r="AD472" s="13">
        <v>3.3538610000000003E-2</v>
      </c>
      <c r="AE472" s="13">
        <v>5.6668459999999997E-2</v>
      </c>
      <c r="AF472" s="13">
        <v>5.2596600000000002E-3</v>
      </c>
      <c r="AG472" s="13">
        <v>0.16064707</v>
      </c>
      <c r="AH472" s="13">
        <v>3.3538610000000003E-2</v>
      </c>
      <c r="AI472" s="13">
        <v>5.6668459999999997E-2</v>
      </c>
      <c r="AJ472" s="13">
        <v>5.2596600000000002E-3</v>
      </c>
      <c r="AK472" s="13">
        <v>0.16064707</v>
      </c>
      <c r="AL472" s="13">
        <v>3.3538610000000003E-2</v>
      </c>
      <c r="AM472" s="13">
        <v>5.6668459999999997E-2</v>
      </c>
      <c r="AN472" s="13">
        <v>5.2596600000000002E-3</v>
      </c>
      <c r="AO472" s="13">
        <v>0.16064707</v>
      </c>
      <c r="AP472" s="13">
        <v>3.3538610000000003E-2</v>
      </c>
      <c r="AQ472" s="13">
        <v>5.6668459999999997E-2</v>
      </c>
      <c r="AR472" s="13">
        <v>5.2596600000000002E-3</v>
      </c>
      <c r="AS472" s="13">
        <v>0.16064707</v>
      </c>
      <c r="AT472" s="13">
        <v>3.3538610000000003E-2</v>
      </c>
      <c r="AU472" s="13">
        <v>5.6668459999999997E-2</v>
      </c>
      <c r="AV472" s="13">
        <v>5.2596600000000002E-3</v>
      </c>
      <c r="AW472" s="13">
        <v>0.16064707</v>
      </c>
      <c r="AX472" s="13">
        <v>1.58730158730159E-2</v>
      </c>
      <c r="AY472" s="13">
        <v>0.105263157894737</v>
      </c>
      <c r="AZ472" s="13">
        <v>0</v>
      </c>
      <c r="BA472" s="13">
        <v>0.14285714285714299</v>
      </c>
      <c r="BB472" s="13"/>
      <c r="BC472" s="13"/>
      <c r="BD472" s="13"/>
      <c r="BE472" s="13"/>
      <c r="BF472" s="13"/>
      <c r="BG472" s="13"/>
      <c r="BH472" s="13"/>
      <c r="BI472" s="13"/>
      <c r="BJ472" s="13"/>
      <c r="BK472" s="13"/>
      <c r="BL472" s="13"/>
      <c r="BM472" s="13"/>
      <c r="BN472" s="13"/>
      <c r="BO472" s="13"/>
      <c r="BP472" s="13"/>
      <c r="BQ472" s="13"/>
      <c r="BR472" s="13"/>
      <c r="BS472" s="13"/>
      <c r="BT472" s="13"/>
      <c r="BU472" s="13"/>
      <c r="BV472" s="13"/>
      <c r="BW472" s="13"/>
      <c r="BX472" s="13"/>
      <c r="BY472" s="13"/>
      <c r="BZ472" s="14">
        <f>+INDEX('Monthy Targets'!V:V,MATCH(FY2018_ALL_Targets!$B472,'Monthy Targets'!$B:$B,0))</f>
        <v>9.7200000000000006</v>
      </c>
      <c r="CA472" s="14">
        <f>+INDEX('Monthy Targets'!W:W,MATCH(FY2018_ALL_Targets!$B472,'Monthy Targets'!$B:$B,0))</f>
        <v>9.7200000000000006</v>
      </c>
      <c r="CB472" s="14">
        <f>+INDEX('Monthy Targets'!X:X,MATCH(FY2018_ALL_Targets!$B472,'Monthy Targets'!$B:$B,0))</f>
        <v>9.7200000000000006</v>
      </c>
      <c r="CC472" s="14">
        <f>+INDEX('Monthy Targets'!Y:Y,MATCH(FY2018_ALL_Targets!$B472,'Monthy Targets'!$B:$B,0))</f>
        <v>9.7200000000000006</v>
      </c>
      <c r="CD472" s="14">
        <f>+INDEX('Monthy Targets'!Z:Z,MATCH(FY2018_ALL_Targets!$B472,'Monthy Targets'!$B:$B,0))</f>
        <v>9.7200000000000006</v>
      </c>
      <c r="CE472" s="14">
        <f>+INDEX('Monthy Targets'!AA:AA,MATCH(FY2018_ALL_Targets!$B472,'Monthy Targets'!$B:$B,0))</f>
        <v>0</v>
      </c>
      <c r="CF472" s="14">
        <f>+INDEX('Monthy Targets'!AB:AB,MATCH(FY2018_ALL_Targets!$B472,'Monthy Targets'!$B:$B,0))</f>
        <v>0</v>
      </c>
      <c r="CG472" s="14">
        <f>+INDEX('Monthy Targets'!AC:AC,MATCH(FY2018_ALL_Targets!$B472,'Monthy Targets'!$B:$B,0))</f>
        <v>0</v>
      </c>
      <c r="CH472" s="14">
        <f>+INDEX('Monthy Targets'!AD:AD,MATCH(FY2018_ALL_Targets!$B472,'Monthy Targets'!$B:$B,0))</f>
        <v>0</v>
      </c>
      <c r="CI472" s="14">
        <f>+INDEX('Monthy Targets'!AE:AE,MATCH(FY2018_ALL_Targets!$B472,'Monthy Targets'!$B:$B,0))</f>
        <v>0</v>
      </c>
      <c r="CJ472" s="14">
        <f>+INDEX('Monthy Targets'!AF:AF,MATCH(FY2018_ALL_Targets!$B472,'Monthy Targets'!$B:$B,0))</f>
        <v>0</v>
      </c>
      <c r="CK472" s="14">
        <f>+INDEX('Monthy Targets'!AG:AG,MATCH(FY2018_ALL_Targets!$B472,'Monthy Targets'!$B:$B,0))</f>
        <v>0</v>
      </c>
      <c r="CL472" s="14">
        <v>0.65</v>
      </c>
      <c r="CM472" s="14">
        <v>0</v>
      </c>
      <c r="CN472" s="14">
        <v>0.65</v>
      </c>
      <c r="CO472" s="14">
        <v>0.65</v>
      </c>
      <c r="DB472" s="14">
        <v>1.2</v>
      </c>
      <c r="DC472" s="14">
        <v>0</v>
      </c>
      <c r="DD472" s="14">
        <v>1.2</v>
      </c>
      <c r="DE472" s="14">
        <v>1.2</v>
      </c>
      <c r="DR472" s="14">
        <v>1.63</v>
      </c>
      <c r="DV472" s="12">
        <f t="shared" si="22"/>
        <v>0</v>
      </c>
      <c r="DW472" s="12">
        <f t="shared" si="23"/>
        <v>0</v>
      </c>
      <c r="DX472" s="12">
        <f t="shared" si="21"/>
        <v>0</v>
      </c>
    </row>
    <row r="473" spans="1:128" x14ac:dyDescent="0.25">
      <c r="A473" s="293">
        <v>104666</v>
      </c>
      <c r="B473" s="293">
        <v>676288</v>
      </c>
      <c r="C473" s="293">
        <v>1019001</v>
      </c>
      <c r="D473" s="14">
        <v>1154648459</v>
      </c>
      <c r="F473" s="27" t="s">
        <v>1258</v>
      </c>
      <c r="G473" s="12" t="s">
        <v>498</v>
      </c>
      <c r="H473" s="27" t="s">
        <v>1299</v>
      </c>
      <c r="I473" s="12" t="s">
        <v>499</v>
      </c>
      <c r="J473" s="13">
        <v>1.4705882352941201E-2</v>
      </c>
      <c r="K473" s="13">
        <v>9.0225563909774403E-2</v>
      </c>
      <c r="L473" s="13">
        <v>0</v>
      </c>
      <c r="M473" s="13">
        <v>0.101694915254237</v>
      </c>
      <c r="N473" s="13">
        <v>3.3538610000000003E-2</v>
      </c>
      <c r="O473" s="13">
        <v>5.6668459999999997E-2</v>
      </c>
      <c r="P473" s="13">
        <v>5.2596600000000002E-3</v>
      </c>
      <c r="Q473" s="13">
        <v>0.16064707</v>
      </c>
      <c r="R473" s="13">
        <v>3.3538610000000003E-2</v>
      </c>
      <c r="S473" s="13">
        <v>8.8691729323308294E-2</v>
      </c>
      <c r="T473" s="13">
        <v>5.2596600000000002E-3</v>
      </c>
      <c r="U473" s="13">
        <v>0.16064707</v>
      </c>
      <c r="V473" s="13">
        <v>3.3538610000000003E-2</v>
      </c>
      <c r="W473" s="13">
        <v>8.5714285714285701E-2</v>
      </c>
      <c r="X473" s="13">
        <v>5.2596600000000002E-3</v>
      </c>
      <c r="Y473" s="13">
        <v>0.16064707</v>
      </c>
      <c r="Z473" s="13">
        <v>3.3538610000000003E-2</v>
      </c>
      <c r="AA473" s="13">
        <v>8.7157894736842101E-2</v>
      </c>
      <c r="AB473" s="13">
        <v>5.2596600000000002E-3</v>
      </c>
      <c r="AC473" s="13">
        <v>0.16064707</v>
      </c>
      <c r="AD473" s="13">
        <v>3.3538610000000003E-2</v>
      </c>
      <c r="AE473" s="13">
        <v>8.1203007518796999E-2</v>
      </c>
      <c r="AF473" s="13">
        <v>5.2596600000000002E-3</v>
      </c>
      <c r="AG473" s="13">
        <v>0.16064707</v>
      </c>
      <c r="AH473" s="13">
        <v>3.3538610000000003E-2</v>
      </c>
      <c r="AI473" s="13">
        <v>8.5624060150375894E-2</v>
      </c>
      <c r="AJ473" s="13">
        <v>5.2596600000000002E-3</v>
      </c>
      <c r="AK473" s="13">
        <v>0.16064707</v>
      </c>
      <c r="AL473" s="13">
        <v>3.3538610000000003E-2</v>
      </c>
      <c r="AM473" s="13">
        <v>7.6691729323308297E-2</v>
      </c>
      <c r="AN473" s="13">
        <v>5.2596600000000002E-3</v>
      </c>
      <c r="AO473" s="13">
        <v>0.16064707</v>
      </c>
      <c r="AP473" s="13">
        <v>3.3538610000000003E-2</v>
      </c>
      <c r="AQ473" s="13">
        <v>8.3909774436090198E-2</v>
      </c>
      <c r="AR473" s="13">
        <v>5.2596600000000002E-3</v>
      </c>
      <c r="AS473" s="13">
        <v>0.16064707</v>
      </c>
      <c r="AT473" s="13">
        <v>3.3538610000000003E-2</v>
      </c>
      <c r="AU473" s="13">
        <v>7.2180451127819595E-2</v>
      </c>
      <c r="AV473" s="13">
        <v>5.2596600000000002E-3</v>
      </c>
      <c r="AW473" s="13">
        <v>0.16064707</v>
      </c>
      <c r="AX473" s="13">
        <v>0</v>
      </c>
      <c r="AY473" s="13">
        <v>7.69230769230769E-2</v>
      </c>
      <c r="AZ473" s="13">
        <v>0</v>
      </c>
      <c r="BA473" s="13">
        <v>6.9767441860465101E-2</v>
      </c>
      <c r="BB473" s="13"/>
      <c r="BC473" s="13"/>
      <c r="BD473" s="13"/>
      <c r="BE473" s="13"/>
      <c r="BF473" s="13"/>
      <c r="BG473" s="13"/>
      <c r="BH473" s="13"/>
      <c r="BI473" s="13"/>
      <c r="BJ473" s="13"/>
      <c r="BK473" s="13"/>
      <c r="BL473" s="13"/>
      <c r="BM473" s="13"/>
      <c r="BN473" s="13"/>
      <c r="BO473" s="13"/>
      <c r="BP473" s="13"/>
      <c r="BQ473" s="13"/>
      <c r="BR473" s="13"/>
      <c r="BS473" s="13"/>
      <c r="BT473" s="13"/>
      <c r="BU473" s="13"/>
      <c r="BV473" s="13"/>
      <c r="BW473" s="13"/>
      <c r="BX473" s="13"/>
      <c r="BY473" s="13"/>
      <c r="BZ473" s="14">
        <f>+INDEX('Monthy Targets'!V:V,MATCH(FY2018_ALL_Targets!$B473,'Monthy Targets'!$B:$B,0))</f>
        <v>5.69</v>
      </c>
      <c r="CA473" s="14">
        <f>+INDEX('Monthy Targets'!W:W,MATCH(FY2018_ALL_Targets!$B473,'Monthy Targets'!$B:$B,0))</f>
        <v>5.69</v>
      </c>
      <c r="CB473" s="14">
        <f>+INDEX('Monthy Targets'!X:X,MATCH(FY2018_ALL_Targets!$B473,'Monthy Targets'!$B:$B,0))</f>
        <v>5.69</v>
      </c>
      <c r="CC473" s="14">
        <f>+INDEX('Monthy Targets'!Y:Y,MATCH(FY2018_ALL_Targets!$B473,'Monthy Targets'!$B:$B,0))</f>
        <v>5.69</v>
      </c>
      <c r="CD473" s="14">
        <f>+INDEX('Monthy Targets'!Z:Z,MATCH(FY2018_ALL_Targets!$B473,'Monthy Targets'!$B:$B,0))</f>
        <v>5.69</v>
      </c>
      <c r="CE473" s="14">
        <f>+INDEX('Monthy Targets'!AA:AA,MATCH(FY2018_ALL_Targets!$B473,'Monthy Targets'!$B:$B,0))</f>
        <v>0</v>
      </c>
      <c r="CF473" s="14">
        <f>+INDEX('Monthy Targets'!AB:AB,MATCH(FY2018_ALL_Targets!$B473,'Monthy Targets'!$B:$B,0))</f>
        <v>0</v>
      </c>
      <c r="CG473" s="14">
        <f>+INDEX('Monthy Targets'!AC:AC,MATCH(FY2018_ALL_Targets!$B473,'Monthy Targets'!$B:$B,0))</f>
        <v>0</v>
      </c>
      <c r="CH473" s="14">
        <f>+INDEX('Monthy Targets'!AD:AD,MATCH(FY2018_ALL_Targets!$B473,'Monthy Targets'!$B:$B,0))</f>
        <v>0</v>
      </c>
      <c r="CI473" s="14">
        <f>+INDEX('Monthy Targets'!AE:AE,MATCH(FY2018_ALL_Targets!$B473,'Monthy Targets'!$B:$B,0))</f>
        <v>0</v>
      </c>
      <c r="CJ473" s="14">
        <f>+INDEX('Monthy Targets'!AF:AF,MATCH(FY2018_ALL_Targets!$B473,'Monthy Targets'!$B:$B,0))</f>
        <v>0</v>
      </c>
      <c r="CK473" s="14">
        <f>+INDEX('Monthy Targets'!AG:AG,MATCH(FY2018_ALL_Targets!$B473,'Monthy Targets'!$B:$B,0))</f>
        <v>0</v>
      </c>
      <c r="CL473" s="14">
        <v>0.38</v>
      </c>
      <c r="CM473" s="14">
        <v>0.38</v>
      </c>
      <c r="CN473" s="14">
        <v>0.38</v>
      </c>
      <c r="CO473" s="14">
        <v>0.38</v>
      </c>
      <c r="DB473" s="14">
        <v>0.7</v>
      </c>
      <c r="DC473" s="14">
        <v>0.7</v>
      </c>
      <c r="DD473" s="14">
        <v>0.7</v>
      </c>
      <c r="DE473" s="14">
        <v>0.7</v>
      </c>
      <c r="DR473" s="14">
        <v>1.07</v>
      </c>
      <c r="DV473" s="12">
        <f t="shared" si="22"/>
        <v>0</v>
      </c>
      <c r="DW473" s="12">
        <f t="shared" si="23"/>
        <v>0</v>
      </c>
      <c r="DX473" s="12">
        <f t="shared" si="21"/>
        <v>0</v>
      </c>
    </row>
    <row r="474" spans="1:128" x14ac:dyDescent="0.25">
      <c r="A474" s="293">
        <v>4177</v>
      </c>
      <c r="B474" s="293">
        <v>676292</v>
      </c>
      <c r="C474" s="293">
        <v>1027069</v>
      </c>
      <c r="D474" s="14">
        <v>1811122534</v>
      </c>
      <c r="F474" s="27" t="s">
        <v>1297</v>
      </c>
      <c r="G474" s="12" t="s">
        <v>592</v>
      </c>
      <c r="H474" s="27" t="s">
        <v>1364</v>
      </c>
      <c r="I474" s="12" t="s">
        <v>593</v>
      </c>
      <c r="J474" s="13">
        <v>2.2222222222222199E-2</v>
      </c>
      <c r="K474" s="13">
        <v>0.15151515151515199</v>
      </c>
      <c r="L474" s="13">
        <v>0</v>
      </c>
      <c r="M474" s="13">
        <v>0.21604938271604901</v>
      </c>
      <c r="N474" s="13">
        <v>3.3538610000000003E-2</v>
      </c>
      <c r="O474" s="13">
        <v>5.6668459999999997E-2</v>
      </c>
      <c r="P474" s="13">
        <v>5.2596600000000002E-3</v>
      </c>
      <c r="Q474" s="13">
        <v>0.16064707</v>
      </c>
      <c r="R474" s="13">
        <v>3.3538610000000003E-2</v>
      </c>
      <c r="S474" s="13">
        <v>0.14893939393939401</v>
      </c>
      <c r="T474" s="13">
        <v>5.2596600000000002E-3</v>
      </c>
      <c r="U474" s="13">
        <v>0.21237654320987701</v>
      </c>
      <c r="V474" s="13">
        <v>3.3538610000000003E-2</v>
      </c>
      <c r="W474" s="13">
        <v>0.14393939393939401</v>
      </c>
      <c r="X474" s="13">
        <v>5.2596600000000002E-3</v>
      </c>
      <c r="Y474" s="13">
        <v>0.20524691358024699</v>
      </c>
      <c r="Z474" s="13">
        <v>3.3538610000000003E-2</v>
      </c>
      <c r="AA474" s="13">
        <v>0.146363636363636</v>
      </c>
      <c r="AB474" s="13">
        <v>5.2596600000000002E-3</v>
      </c>
      <c r="AC474" s="13">
        <v>0.208703703703704</v>
      </c>
      <c r="AD474" s="13">
        <v>3.3538610000000003E-2</v>
      </c>
      <c r="AE474" s="13">
        <v>0.13636363636363599</v>
      </c>
      <c r="AF474" s="13">
        <v>5.2596600000000002E-3</v>
      </c>
      <c r="AG474" s="13">
        <v>0.194444444444444</v>
      </c>
      <c r="AH474" s="13">
        <v>3.3538610000000003E-2</v>
      </c>
      <c r="AI474" s="13">
        <v>0.14378787878787899</v>
      </c>
      <c r="AJ474" s="13">
        <v>5.2596600000000002E-3</v>
      </c>
      <c r="AK474" s="13">
        <v>0.205030864197531</v>
      </c>
      <c r="AL474" s="13">
        <v>3.3538610000000003E-2</v>
      </c>
      <c r="AM474" s="13">
        <v>0.12878787878787901</v>
      </c>
      <c r="AN474" s="13">
        <v>5.2596600000000002E-3</v>
      </c>
      <c r="AO474" s="13">
        <v>0.18364197530864201</v>
      </c>
      <c r="AP474" s="13">
        <v>3.3538610000000003E-2</v>
      </c>
      <c r="AQ474" s="13">
        <v>0.14090909090909101</v>
      </c>
      <c r="AR474" s="13">
        <v>5.2596600000000002E-3</v>
      </c>
      <c r="AS474" s="13">
        <v>0.20092592592592601</v>
      </c>
      <c r="AT474" s="13">
        <v>3.3538610000000003E-2</v>
      </c>
      <c r="AU474" s="13">
        <v>0.12121212121212099</v>
      </c>
      <c r="AV474" s="13">
        <v>5.2596600000000002E-3</v>
      </c>
      <c r="AW474" s="13">
        <v>0.172839506172839</v>
      </c>
      <c r="AX474" s="13">
        <v>0</v>
      </c>
      <c r="AY474" s="13" t="s">
        <v>3345</v>
      </c>
      <c r="AZ474" s="13">
        <v>0</v>
      </c>
      <c r="BA474" s="13">
        <v>5.4054054054054099E-2</v>
      </c>
      <c r="BB474" s="13"/>
      <c r="BC474" s="13"/>
      <c r="BD474" s="13"/>
      <c r="BE474" s="13"/>
      <c r="BF474" s="13"/>
      <c r="BG474" s="13"/>
      <c r="BH474" s="13"/>
      <c r="BI474" s="13"/>
      <c r="BJ474" s="13"/>
      <c r="BK474" s="13"/>
      <c r="BL474" s="13"/>
      <c r="BM474" s="13"/>
      <c r="BN474" s="13"/>
      <c r="BO474" s="13"/>
      <c r="BP474" s="13"/>
      <c r="BQ474" s="13"/>
      <c r="BR474" s="13"/>
      <c r="BS474" s="13"/>
      <c r="BT474" s="13"/>
      <c r="BU474" s="13"/>
      <c r="BV474" s="13"/>
      <c r="BW474" s="13"/>
      <c r="BX474" s="13"/>
      <c r="BY474" s="13"/>
      <c r="BZ474" s="14">
        <f>+INDEX('Monthy Targets'!V:V,MATCH(FY2018_ALL_Targets!$B474,'Monthy Targets'!$B:$B,0))</f>
        <v>8.4700000000000006</v>
      </c>
      <c r="CA474" s="14">
        <f>+INDEX('Monthy Targets'!W:W,MATCH(FY2018_ALL_Targets!$B474,'Monthy Targets'!$B:$B,0))</f>
        <v>8.4700000000000006</v>
      </c>
      <c r="CB474" s="14">
        <f>+INDEX('Monthy Targets'!X:X,MATCH(FY2018_ALL_Targets!$B474,'Monthy Targets'!$B:$B,0))</f>
        <v>8.4700000000000006</v>
      </c>
      <c r="CC474" s="14">
        <f>+INDEX('Monthy Targets'!Y:Y,MATCH(FY2018_ALL_Targets!$B474,'Monthy Targets'!$B:$B,0))</f>
        <v>8.4700000000000006</v>
      </c>
      <c r="CD474" s="14">
        <f>+INDEX('Monthy Targets'!Z:Z,MATCH(FY2018_ALL_Targets!$B474,'Monthy Targets'!$B:$B,0))</f>
        <v>8.4700000000000006</v>
      </c>
      <c r="CE474" s="14">
        <f>+INDEX('Monthy Targets'!AA:AA,MATCH(FY2018_ALL_Targets!$B474,'Monthy Targets'!$B:$B,0))</f>
        <v>0</v>
      </c>
      <c r="CF474" s="14">
        <f>+INDEX('Monthy Targets'!AB:AB,MATCH(FY2018_ALL_Targets!$B474,'Monthy Targets'!$B:$B,0))</f>
        <v>0</v>
      </c>
      <c r="CG474" s="14">
        <f>+INDEX('Monthy Targets'!AC:AC,MATCH(FY2018_ALL_Targets!$B474,'Monthy Targets'!$B:$B,0))</f>
        <v>0</v>
      </c>
      <c r="CH474" s="14">
        <f>+INDEX('Monthy Targets'!AD:AD,MATCH(FY2018_ALL_Targets!$B474,'Monthy Targets'!$B:$B,0))</f>
        <v>0</v>
      </c>
      <c r="CI474" s="14">
        <f>+INDEX('Monthy Targets'!AE:AE,MATCH(FY2018_ALL_Targets!$B474,'Monthy Targets'!$B:$B,0))</f>
        <v>0</v>
      </c>
      <c r="CJ474" s="14">
        <f>+INDEX('Monthy Targets'!AF:AF,MATCH(FY2018_ALL_Targets!$B474,'Monthy Targets'!$B:$B,0))</f>
        <v>0</v>
      </c>
      <c r="CK474" s="14">
        <f>+INDEX('Monthy Targets'!AG:AG,MATCH(FY2018_ALL_Targets!$B474,'Monthy Targets'!$B:$B,0))</f>
        <v>0</v>
      </c>
      <c r="CL474" s="14">
        <v>0.56000000000000005</v>
      </c>
      <c r="CM474" s="14">
        <v>0.56000000000000005</v>
      </c>
      <c r="CN474" s="14">
        <v>0.56000000000000005</v>
      </c>
      <c r="CO474" s="14">
        <v>0.56000000000000005</v>
      </c>
      <c r="DB474" s="14">
        <v>1.05</v>
      </c>
      <c r="DC474" s="14">
        <v>1.05</v>
      </c>
      <c r="DD474" s="14">
        <v>1.05</v>
      </c>
      <c r="DE474" s="14">
        <v>1.05</v>
      </c>
      <c r="DR474" s="14">
        <v>1.59</v>
      </c>
      <c r="DV474" s="12">
        <f t="shared" si="22"/>
        <v>0</v>
      </c>
      <c r="DW474" s="12">
        <f t="shared" si="23"/>
        <v>0</v>
      </c>
      <c r="DX474" s="12">
        <f t="shared" si="21"/>
        <v>0</v>
      </c>
    </row>
    <row r="475" spans="1:128" x14ac:dyDescent="0.25">
      <c r="A475" s="293">
        <v>104749</v>
      </c>
      <c r="B475" s="293">
        <v>676293</v>
      </c>
      <c r="C475" s="293">
        <v>1026123</v>
      </c>
      <c r="D475" s="14">
        <v>1962802850</v>
      </c>
      <c r="F475" s="27" t="s">
        <v>1298</v>
      </c>
      <c r="G475" s="12" t="s">
        <v>504</v>
      </c>
      <c r="H475" s="27" t="s">
        <v>1315</v>
      </c>
      <c r="I475" s="12" t="s">
        <v>505</v>
      </c>
      <c r="J475" s="13">
        <v>1.49253731343284E-2</v>
      </c>
      <c r="K475" s="13">
        <v>0.109489051094891</v>
      </c>
      <c r="L475" s="13">
        <v>0</v>
      </c>
      <c r="M475" s="13">
        <v>0.12169312169312201</v>
      </c>
      <c r="N475" s="13">
        <v>3.3538610000000003E-2</v>
      </c>
      <c r="O475" s="13">
        <v>5.6668459999999997E-2</v>
      </c>
      <c r="P475" s="13">
        <v>5.2596600000000002E-3</v>
      </c>
      <c r="Q475" s="13">
        <v>0.16064707</v>
      </c>
      <c r="R475" s="13">
        <v>3.3538610000000003E-2</v>
      </c>
      <c r="S475" s="13">
        <v>0.107627737226277</v>
      </c>
      <c r="T475" s="13">
        <v>5.2596600000000002E-3</v>
      </c>
      <c r="U475" s="13">
        <v>0.16064707</v>
      </c>
      <c r="V475" s="13">
        <v>3.3538610000000003E-2</v>
      </c>
      <c r="W475" s="13">
        <v>0.104014598540146</v>
      </c>
      <c r="X475" s="13">
        <v>5.2596600000000002E-3</v>
      </c>
      <c r="Y475" s="13">
        <v>0.16064707</v>
      </c>
      <c r="Z475" s="13">
        <v>3.3538610000000003E-2</v>
      </c>
      <c r="AA475" s="13">
        <v>0.10576642335766399</v>
      </c>
      <c r="AB475" s="13">
        <v>5.2596600000000002E-3</v>
      </c>
      <c r="AC475" s="13">
        <v>0.16064707</v>
      </c>
      <c r="AD475" s="13">
        <v>3.3538610000000003E-2</v>
      </c>
      <c r="AE475" s="13">
        <v>9.8540145985401506E-2</v>
      </c>
      <c r="AF475" s="13">
        <v>5.2596600000000002E-3</v>
      </c>
      <c r="AG475" s="13">
        <v>0.16064707</v>
      </c>
      <c r="AH475" s="13">
        <v>3.3538610000000003E-2</v>
      </c>
      <c r="AI475" s="13">
        <v>0.103905109489051</v>
      </c>
      <c r="AJ475" s="13">
        <v>5.2596600000000002E-3</v>
      </c>
      <c r="AK475" s="13">
        <v>0.16064707</v>
      </c>
      <c r="AL475" s="13">
        <v>3.3538610000000003E-2</v>
      </c>
      <c r="AM475" s="13">
        <v>9.3065693430656904E-2</v>
      </c>
      <c r="AN475" s="13">
        <v>5.2596600000000002E-3</v>
      </c>
      <c r="AO475" s="13">
        <v>0.16064707</v>
      </c>
      <c r="AP475" s="13">
        <v>3.3538610000000003E-2</v>
      </c>
      <c r="AQ475" s="13">
        <v>0.101824817518248</v>
      </c>
      <c r="AR475" s="13">
        <v>5.2596600000000002E-3</v>
      </c>
      <c r="AS475" s="13">
        <v>0.16064707</v>
      </c>
      <c r="AT475" s="13">
        <v>3.3538610000000003E-2</v>
      </c>
      <c r="AU475" s="13">
        <v>8.7591240875912399E-2</v>
      </c>
      <c r="AV475" s="13">
        <v>5.2596600000000002E-3</v>
      </c>
      <c r="AW475" s="13">
        <v>0.16064707</v>
      </c>
      <c r="AX475" s="13">
        <v>1.72413793103448E-2</v>
      </c>
      <c r="AY475" s="13">
        <v>0</v>
      </c>
      <c r="AZ475" s="13">
        <v>0</v>
      </c>
      <c r="BA475" s="13">
        <v>5.4545454545454501E-2</v>
      </c>
      <c r="BB475" s="13"/>
      <c r="BC475" s="13"/>
      <c r="BD475" s="13"/>
      <c r="BE475" s="13"/>
      <c r="BF475" s="13"/>
      <c r="BG475" s="13"/>
      <c r="BH475" s="13"/>
      <c r="BI475" s="13"/>
      <c r="BJ475" s="13"/>
      <c r="BK475" s="13"/>
      <c r="BL475" s="13"/>
      <c r="BM475" s="13"/>
      <c r="BN475" s="13"/>
      <c r="BO475" s="13"/>
      <c r="BP475" s="13"/>
      <c r="BQ475" s="13"/>
      <c r="BR475" s="13"/>
      <c r="BS475" s="13"/>
      <c r="BT475" s="13"/>
      <c r="BU475" s="13"/>
      <c r="BV475" s="13"/>
      <c r="BW475" s="13"/>
      <c r="BX475" s="13"/>
      <c r="BY475" s="13"/>
      <c r="BZ475" s="14">
        <f>+INDEX('Monthy Targets'!V:V,MATCH(FY2018_ALL_Targets!$B475,'Monthy Targets'!$B:$B,0))</f>
        <v>5.41</v>
      </c>
      <c r="CA475" s="14">
        <f>+INDEX('Monthy Targets'!W:W,MATCH(FY2018_ALL_Targets!$B475,'Monthy Targets'!$B:$B,0))</f>
        <v>5.41</v>
      </c>
      <c r="CB475" s="14">
        <f>+INDEX('Monthy Targets'!X:X,MATCH(FY2018_ALL_Targets!$B475,'Monthy Targets'!$B:$B,0))</f>
        <v>5.41</v>
      </c>
      <c r="CC475" s="14">
        <f>+INDEX('Monthy Targets'!Y:Y,MATCH(FY2018_ALL_Targets!$B475,'Monthy Targets'!$B:$B,0))</f>
        <v>5.41</v>
      </c>
      <c r="CD475" s="14">
        <f>+INDEX('Monthy Targets'!Z:Z,MATCH(FY2018_ALL_Targets!$B475,'Monthy Targets'!$B:$B,0))</f>
        <v>5.41</v>
      </c>
      <c r="CE475" s="14">
        <f>+INDEX('Monthy Targets'!AA:AA,MATCH(FY2018_ALL_Targets!$B475,'Monthy Targets'!$B:$B,0))</f>
        <v>0</v>
      </c>
      <c r="CF475" s="14">
        <f>+INDEX('Monthy Targets'!AB:AB,MATCH(FY2018_ALL_Targets!$B475,'Monthy Targets'!$B:$B,0))</f>
        <v>0</v>
      </c>
      <c r="CG475" s="14">
        <f>+INDEX('Monthy Targets'!AC:AC,MATCH(FY2018_ALL_Targets!$B475,'Monthy Targets'!$B:$B,0))</f>
        <v>0</v>
      </c>
      <c r="CH475" s="14">
        <f>+INDEX('Monthy Targets'!AD:AD,MATCH(FY2018_ALL_Targets!$B475,'Monthy Targets'!$B:$B,0))</f>
        <v>0</v>
      </c>
      <c r="CI475" s="14">
        <f>+INDEX('Monthy Targets'!AE:AE,MATCH(FY2018_ALL_Targets!$B475,'Monthy Targets'!$B:$B,0))</f>
        <v>0</v>
      </c>
      <c r="CJ475" s="14">
        <f>+INDEX('Monthy Targets'!AF:AF,MATCH(FY2018_ALL_Targets!$B475,'Monthy Targets'!$B:$B,0))</f>
        <v>0</v>
      </c>
      <c r="CK475" s="14">
        <f>+INDEX('Monthy Targets'!AG:AG,MATCH(FY2018_ALL_Targets!$B475,'Monthy Targets'!$B:$B,0))</f>
        <v>0</v>
      </c>
      <c r="CL475" s="14">
        <v>0.36</v>
      </c>
      <c r="CM475" s="14">
        <v>0.36</v>
      </c>
      <c r="CN475" s="14">
        <v>0.36</v>
      </c>
      <c r="CO475" s="14">
        <v>0.36</v>
      </c>
      <c r="DB475" s="14">
        <v>0.67</v>
      </c>
      <c r="DC475" s="14">
        <v>0.67</v>
      </c>
      <c r="DD475" s="14">
        <v>0.67</v>
      </c>
      <c r="DE475" s="14">
        <v>0.67</v>
      </c>
      <c r="DR475" s="14">
        <v>1.02</v>
      </c>
      <c r="DV475" s="12">
        <f t="shared" si="22"/>
        <v>0</v>
      </c>
      <c r="DW475" s="12">
        <f t="shared" si="23"/>
        <v>0</v>
      </c>
      <c r="DX475" s="12">
        <f t="shared" si="21"/>
        <v>0</v>
      </c>
    </row>
    <row r="476" spans="1:128" x14ac:dyDescent="0.25">
      <c r="A476" s="293">
        <v>4831</v>
      </c>
      <c r="B476" s="293">
        <v>676298</v>
      </c>
      <c r="C476" s="293">
        <v>483101</v>
      </c>
      <c r="D476" s="14">
        <v>1245214642</v>
      </c>
      <c r="F476" s="27" t="s">
        <v>1279</v>
      </c>
      <c r="G476" s="12" t="s">
        <v>280</v>
      </c>
      <c r="H476" s="27" t="s">
        <v>1391</v>
      </c>
      <c r="I476" s="12" t="s">
        <v>281</v>
      </c>
      <c r="J476" s="13">
        <v>6.8421052631578994E-2</v>
      </c>
      <c r="K476" s="13">
        <v>0.132867132867133</v>
      </c>
      <c r="L476" s="13">
        <v>0</v>
      </c>
      <c r="M476" s="13">
        <v>8.7431693989070997E-2</v>
      </c>
      <c r="N476" s="13">
        <v>3.3538610000000003E-2</v>
      </c>
      <c r="O476" s="13">
        <v>5.6668459999999997E-2</v>
      </c>
      <c r="P476" s="13">
        <v>5.2596600000000002E-3</v>
      </c>
      <c r="Q476" s="13">
        <v>0.16064707</v>
      </c>
      <c r="R476" s="13">
        <v>6.72578947368421E-2</v>
      </c>
      <c r="S476" s="13">
        <v>0.13060839160839199</v>
      </c>
      <c r="T476" s="13">
        <v>5.2596600000000002E-3</v>
      </c>
      <c r="U476" s="13">
        <v>0.16064707</v>
      </c>
      <c r="V476" s="13">
        <v>6.5000000000000002E-2</v>
      </c>
      <c r="W476" s="13">
        <v>0.12622377622377601</v>
      </c>
      <c r="X476" s="13">
        <v>5.2596600000000002E-3</v>
      </c>
      <c r="Y476" s="13">
        <v>0.16064707</v>
      </c>
      <c r="Z476" s="13">
        <v>6.6094736842105303E-2</v>
      </c>
      <c r="AA476" s="13">
        <v>0.12834965034965001</v>
      </c>
      <c r="AB476" s="13">
        <v>5.2596600000000002E-3</v>
      </c>
      <c r="AC476" s="13">
        <v>0.16064707</v>
      </c>
      <c r="AD476" s="13">
        <v>6.1578947368421101E-2</v>
      </c>
      <c r="AE476" s="13">
        <v>0.11958041958042</v>
      </c>
      <c r="AF476" s="13">
        <v>5.2596600000000002E-3</v>
      </c>
      <c r="AG476" s="13">
        <v>0.16064707</v>
      </c>
      <c r="AH476" s="13">
        <v>6.4931578947368396E-2</v>
      </c>
      <c r="AI476" s="13">
        <v>0.126090909090909</v>
      </c>
      <c r="AJ476" s="13">
        <v>5.2596600000000002E-3</v>
      </c>
      <c r="AK476" s="13">
        <v>0.16064707</v>
      </c>
      <c r="AL476" s="13">
        <v>5.8157894736842103E-2</v>
      </c>
      <c r="AM476" s="13">
        <v>0.112937062937063</v>
      </c>
      <c r="AN476" s="13">
        <v>5.2596600000000002E-3</v>
      </c>
      <c r="AO476" s="13">
        <v>0.16064707</v>
      </c>
      <c r="AP476" s="13">
        <v>6.36315789473684E-2</v>
      </c>
      <c r="AQ476" s="13">
        <v>0.123566433566434</v>
      </c>
      <c r="AR476" s="13">
        <v>5.2596600000000002E-3</v>
      </c>
      <c r="AS476" s="13">
        <v>0.16064707</v>
      </c>
      <c r="AT476" s="13">
        <v>5.4736842105263202E-2</v>
      </c>
      <c r="AU476" s="13">
        <v>0.10629370629370601</v>
      </c>
      <c r="AV476" s="13">
        <v>5.2596600000000002E-3</v>
      </c>
      <c r="AW476" s="13">
        <v>0.16064707</v>
      </c>
      <c r="AX476" s="13">
        <v>5.8823529411764698E-2</v>
      </c>
      <c r="AY476" s="13">
        <v>2.5641025641025599E-2</v>
      </c>
      <c r="AZ476" s="13">
        <v>0</v>
      </c>
      <c r="BA476" s="13">
        <v>0.1</v>
      </c>
      <c r="BB476" s="13"/>
      <c r="BC476" s="13"/>
      <c r="BD476" s="13"/>
      <c r="BE476" s="13"/>
      <c r="BF476" s="13"/>
      <c r="BG476" s="13"/>
      <c r="BH476" s="13"/>
      <c r="BI476" s="13"/>
      <c r="BJ476" s="13"/>
      <c r="BK476" s="13"/>
      <c r="BL476" s="13"/>
      <c r="BM476" s="13"/>
      <c r="BN476" s="13"/>
      <c r="BO476" s="13"/>
      <c r="BP476" s="13"/>
      <c r="BQ476" s="13"/>
      <c r="BR476" s="13"/>
      <c r="BS476" s="13"/>
      <c r="BT476" s="13"/>
      <c r="BU476" s="13"/>
      <c r="BV476" s="13"/>
      <c r="BW476" s="13"/>
      <c r="BX476" s="13"/>
      <c r="BY476" s="13"/>
      <c r="BZ476" s="14">
        <f>+INDEX('Monthy Targets'!V:V,MATCH(FY2018_ALL_Targets!$B476,'Monthy Targets'!$B:$B,0))</f>
        <v>2.48</v>
      </c>
      <c r="CA476" s="14">
        <f>+INDEX('Monthy Targets'!W:W,MATCH(FY2018_ALL_Targets!$B476,'Monthy Targets'!$B:$B,0))</f>
        <v>2.48</v>
      </c>
      <c r="CB476" s="14">
        <f>+INDEX('Monthy Targets'!X:X,MATCH(FY2018_ALL_Targets!$B476,'Monthy Targets'!$B:$B,0))</f>
        <v>2.48</v>
      </c>
      <c r="CC476" s="14">
        <f>+INDEX('Monthy Targets'!Y:Y,MATCH(FY2018_ALL_Targets!$B476,'Monthy Targets'!$B:$B,0))</f>
        <v>2.48</v>
      </c>
      <c r="CD476" s="14">
        <f>+INDEX('Monthy Targets'!Z:Z,MATCH(FY2018_ALL_Targets!$B476,'Monthy Targets'!$B:$B,0))</f>
        <v>2.48</v>
      </c>
      <c r="CE476" s="14">
        <f>+INDEX('Monthy Targets'!AA:AA,MATCH(FY2018_ALL_Targets!$B476,'Monthy Targets'!$B:$B,0))</f>
        <v>0</v>
      </c>
      <c r="CF476" s="14">
        <f>+INDEX('Monthy Targets'!AB:AB,MATCH(FY2018_ALL_Targets!$B476,'Monthy Targets'!$B:$B,0))</f>
        <v>0</v>
      </c>
      <c r="CG476" s="14">
        <f>+INDEX('Monthy Targets'!AC:AC,MATCH(FY2018_ALL_Targets!$B476,'Monthy Targets'!$B:$B,0))</f>
        <v>0</v>
      </c>
      <c r="CH476" s="14">
        <f>+INDEX('Monthy Targets'!AD:AD,MATCH(FY2018_ALL_Targets!$B476,'Monthy Targets'!$B:$B,0))</f>
        <v>0</v>
      </c>
      <c r="CI476" s="14">
        <f>+INDEX('Monthy Targets'!AE:AE,MATCH(FY2018_ALL_Targets!$B476,'Monthy Targets'!$B:$B,0))</f>
        <v>0</v>
      </c>
      <c r="CJ476" s="14">
        <f>+INDEX('Monthy Targets'!AF:AF,MATCH(FY2018_ALL_Targets!$B476,'Monthy Targets'!$B:$B,0))</f>
        <v>0</v>
      </c>
      <c r="CK476" s="14">
        <f>+INDEX('Monthy Targets'!AG:AG,MATCH(FY2018_ALL_Targets!$B476,'Monthy Targets'!$B:$B,0))</f>
        <v>0</v>
      </c>
      <c r="CL476" s="14">
        <v>0.17</v>
      </c>
      <c r="CM476" s="14">
        <v>0.17</v>
      </c>
      <c r="CN476" s="14">
        <v>0.17</v>
      </c>
      <c r="CO476" s="14">
        <v>0.17</v>
      </c>
      <c r="DB476" s="14">
        <v>0.31</v>
      </c>
      <c r="DC476" s="14">
        <v>0.31</v>
      </c>
      <c r="DD476" s="14">
        <v>0.31</v>
      </c>
      <c r="DE476" s="14">
        <v>0.31</v>
      </c>
      <c r="DR476" s="14">
        <v>0.47</v>
      </c>
      <c r="DV476" s="12">
        <f t="shared" si="22"/>
        <v>0</v>
      </c>
      <c r="DW476" s="12">
        <f t="shared" si="23"/>
        <v>0</v>
      </c>
      <c r="DX476" s="12">
        <f t="shared" si="21"/>
        <v>0</v>
      </c>
    </row>
    <row r="477" spans="1:128" x14ac:dyDescent="0.25">
      <c r="A477" s="293">
        <v>104778</v>
      </c>
      <c r="B477" s="293">
        <v>676299</v>
      </c>
      <c r="C477" s="293">
        <v>1026617</v>
      </c>
      <c r="D477" s="14">
        <v>1841598489</v>
      </c>
      <c r="F477" s="27" t="s">
        <v>1297</v>
      </c>
      <c r="G477" s="12" t="s">
        <v>506</v>
      </c>
      <c r="H477" s="27" t="s">
        <v>1405</v>
      </c>
      <c r="I477" s="12" t="s">
        <v>507</v>
      </c>
      <c r="J477" s="13">
        <v>2.7139874739039699E-2</v>
      </c>
      <c r="K477" s="13">
        <v>3.8585209003215402E-2</v>
      </c>
      <c r="L477" s="13">
        <v>1.7369727047146399E-2</v>
      </c>
      <c r="M477" s="13">
        <v>0.223118279569892</v>
      </c>
      <c r="N477" s="13">
        <v>3.3538610000000003E-2</v>
      </c>
      <c r="O477" s="13">
        <v>5.6668459999999997E-2</v>
      </c>
      <c r="P477" s="13">
        <v>5.2596600000000002E-3</v>
      </c>
      <c r="Q477" s="13">
        <v>0.16064707</v>
      </c>
      <c r="R477" s="13">
        <v>3.3538610000000003E-2</v>
      </c>
      <c r="S477" s="13">
        <v>5.6668459999999997E-2</v>
      </c>
      <c r="T477" s="13">
        <v>1.7074441687344899E-2</v>
      </c>
      <c r="U477" s="13">
        <v>0.21932526881720399</v>
      </c>
      <c r="V477" s="13">
        <v>3.3538610000000003E-2</v>
      </c>
      <c r="W477" s="13">
        <v>5.6668459999999997E-2</v>
      </c>
      <c r="X477" s="13">
        <v>1.6501240694789102E-2</v>
      </c>
      <c r="Y477" s="13">
        <v>0.211962365591398</v>
      </c>
      <c r="Z477" s="13">
        <v>3.3538610000000003E-2</v>
      </c>
      <c r="AA477" s="13">
        <v>5.6668459999999997E-2</v>
      </c>
      <c r="AB477" s="13">
        <v>1.6779156327543399E-2</v>
      </c>
      <c r="AC477" s="13">
        <v>0.21553225806451601</v>
      </c>
      <c r="AD477" s="13">
        <v>3.3538610000000003E-2</v>
      </c>
      <c r="AE477" s="13">
        <v>5.6668459999999997E-2</v>
      </c>
      <c r="AF477" s="13">
        <v>1.56327543424318E-2</v>
      </c>
      <c r="AG477" s="13">
        <v>0.200806451612903</v>
      </c>
      <c r="AH477" s="13">
        <v>3.3538610000000003E-2</v>
      </c>
      <c r="AI477" s="13">
        <v>5.6668459999999997E-2</v>
      </c>
      <c r="AJ477" s="13">
        <v>1.6483870967741902E-2</v>
      </c>
      <c r="AK477" s="13">
        <v>0.211739247311828</v>
      </c>
      <c r="AL477" s="13">
        <v>3.3538610000000003E-2</v>
      </c>
      <c r="AM477" s="13">
        <v>5.6668459999999997E-2</v>
      </c>
      <c r="AN477" s="13">
        <v>1.47642679900744E-2</v>
      </c>
      <c r="AO477" s="13">
        <v>0.18965053763440901</v>
      </c>
      <c r="AP477" s="13">
        <v>3.3538610000000003E-2</v>
      </c>
      <c r="AQ477" s="13">
        <v>5.6668459999999997E-2</v>
      </c>
      <c r="AR477" s="13">
        <v>1.6153846153846199E-2</v>
      </c>
      <c r="AS477" s="13">
        <v>0.20749999999999999</v>
      </c>
      <c r="AT477" s="13">
        <v>3.3538610000000003E-2</v>
      </c>
      <c r="AU477" s="13">
        <v>5.6668459999999997E-2</v>
      </c>
      <c r="AV477" s="13">
        <v>1.3895781637717101E-2</v>
      </c>
      <c r="AW477" s="13">
        <v>0.17849462365591401</v>
      </c>
      <c r="AX477" s="13">
        <v>3.03030303030303E-2</v>
      </c>
      <c r="AY477" s="13">
        <v>1.2345679012345699E-2</v>
      </c>
      <c r="AZ477" s="13">
        <v>1.01010101010101E-2</v>
      </c>
      <c r="BA477" s="13">
        <v>8.6956521739130405E-2</v>
      </c>
      <c r="BB477" s="13"/>
      <c r="BC477" s="13"/>
      <c r="BD477" s="13"/>
      <c r="BE477" s="13"/>
      <c r="BF477" s="13"/>
      <c r="BG477" s="13"/>
      <c r="BH477" s="13"/>
      <c r="BI477" s="13"/>
      <c r="BJ477" s="13"/>
      <c r="BK477" s="13"/>
      <c r="BL477" s="13"/>
      <c r="BM477" s="13"/>
      <c r="BN477" s="13"/>
      <c r="BO477" s="13"/>
      <c r="BP477" s="13"/>
      <c r="BQ477" s="13"/>
      <c r="BR477" s="13"/>
      <c r="BS477" s="13"/>
      <c r="BT477" s="13"/>
      <c r="BU477" s="13"/>
      <c r="BV477" s="13"/>
      <c r="BW477" s="13"/>
      <c r="BX477" s="13"/>
      <c r="BY477" s="13"/>
      <c r="BZ477" s="14">
        <f>+INDEX('Monthy Targets'!V:V,MATCH(FY2018_ALL_Targets!$B477,'Monthy Targets'!$B:$B,0))</f>
        <v>16.12</v>
      </c>
      <c r="CA477" s="14">
        <f>+INDEX('Monthy Targets'!W:W,MATCH(FY2018_ALL_Targets!$B477,'Monthy Targets'!$B:$B,0))</f>
        <v>16.12</v>
      </c>
      <c r="CB477" s="14">
        <f>+INDEX('Monthy Targets'!X:X,MATCH(FY2018_ALL_Targets!$B477,'Monthy Targets'!$B:$B,0))</f>
        <v>16.12</v>
      </c>
      <c r="CC477" s="14">
        <f>+INDEX('Monthy Targets'!Y:Y,MATCH(FY2018_ALL_Targets!$B477,'Monthy Targets'!$B:$B,0))</f>
        <v>16.12</v>
      </c>
      <c r="CD477" s="14">
        <f>+INDEX('Monthy Targets'!Z:Z,MATCH(FY2018_ALL_Targets!$B477,'Monthy Targets'!$B:$B,0))</f>
        <v>16.12</v>
      </c>
      <c r="CE477" s="14">
        <f>+INDEX('Monthy Targets'!AA:AA,MATCH(FY2018_ALL_Targets!$B477,'Monthy Targets'!$B:$B,0))</f>
        <v>0</v>
      </c>
      <c r="CF477" s="14">
        <f>+INDEX('Monthy Targets'!AB:AB,MATCH(FY2018_ALL_Targets!$B477,'Monthy Targets'!$B:$B,0))</f>
        <v>0</v>
      </c>
      <c r="CG477" s="14">
        <f>+INDEX('Monthy Targets'!AC:AC,MATCH(FY2018_ALL_Targets!$B477,'Monthy Targets'!$B:$B,0))</f>
        <v>0</v>
      </c>
      <c r="CH477" s="14">
        <f>+INDEX('Monthy Targets'!AD:AD,MATCH(FY2018_ALL_Targets!$B477,'Monthy Targets'!$B:$B,0))</f>
        <v>0</v>
      </c>
      <c r="CI477" s="14">
        <f>+INDEX('Monthy Targets'!AE:AE,MATCH(FY2018_ALL_Targets!$B477,'Monthy Targets'!$B:$B,0))</f>
        <v>0</v>
      </c>
      <c r="CJ477" s="14">
        <f>+INDEX('Monthy Targets'!AF:AF,MATCH(FY2018_ALL_Targets!$B477,'Monthy Targets'!$B:$B,0))</f>
        <v>0</v>
      </c>
      <c r="CK477" s="14">
        <f>+INDEX('Monthy Targets'!AG:AG,MATCH(FY2018_ALL_Targets!$B477,'Monthy Targets'!$B:$B,0))</f>
        <v>0</v>
      </c>
      <c r="CL477" s="14">
        <v>1.07</v>
      </c>
      <c r="CM477" s="14">
        <v>1.07</v>
      </c>
      <c r="CN477" s="14">
        <v>1.07</v>
      </c>
      <c r="CO477" s="14">
        <v>1.07</v>
      </c>
      <c r="DB477" s="14">
        <v>1.99</v>
      </c>
      <c r="DC477" s="14">
        <v>1.99</v>
      </c>
      <c r="DD477" s="14">
        <v>1.99</v>
      </c>
      <c r="DE477" s="14">
        <v>1.99</v>
      </c>
      <c r="DR477" s="14">
        <v>3.03</v>
      </c>
      <c r="DV477" s="12">
        <f t="shared" si="22"/>
        <v>0</v>
      </c>
      <c r="DW477" s="12">
        <f t="shared" si="23"/>
        <v>0</v>
      </c>
      <c r="DX477" s="12">
        <f t="shared" si="21"/>
        <v>0</v>
      </c>
    </row>
    <row r="478" spans="1:128" x14ac:dyDescent="0.25">
      <c r="A478" s="293">
        <v>104845</v>
      </c>
      <c r="B478" s="293">
        <v>676300</v>
      </c>
      <c r="C478" s="293">
        <v>1019566</v>
      </c>
      <c r="D478" s="14">
        <v>1417255233</v>
      </c>
      <c r="F478" s="27" t="s">
        <v>1296</v>
      </c>
      <c r="G478" s="12" t="s">
        <v>154</v>
      </c>
      <c r="H478" s="27" t="s">
        <v>1306</v>
      </c>
      <c r="I478" s="12" t="s">
        <v>155</v>
      </c>
      <c r="J478" s="13">
        <v>5.7239057239057201E-2</v>
      </c>
      <c r="K478" s="13">
        <v>4.6153846153846198E-2</v>
      </c>
      <c r="L478" s="13">
        <v>0</v>
      </c>
      <c r="M478" s="13">
        <v>0.138047138047138</v>
      </c>
      <c r="N478" s="13">
        <v>3.3538610000000003E-2</v>
      </c>
      <c r="O478" s="13">
        <v>5.6668459999999997E-2</v>
      </c>
      <c r="P478" s="13">
        <v>5.2596600000000002E-3</v>
      </c>
      <c r="Q478" s="13">
        <v>0.16064707</v>
      </c>
      <c r="R478" s="13">
        <v>5.6265993265993297E-2</v>
      </c>
      <c r="S478" s="13">
        <v>5.6668459999999997E-2</v>
      </c>
      <c r="T478" s="13">
        <v>5.2596600000000002E-3</v>
      </c>
      <c r="U478" s="13">
        <v>0.16064707</v>
      </c>
      <c r="V478" s="13">
        <v>5.4377104377104399E-2</v>
      </c>
      <c r="W478" s="13">
        <v>5.6668459999999997E-2</v>
      </c>
      <c r="X478" s="13">
        <v>5.2596600000000002E-3</v>
      </c>
      <c r="Y478" s="13">
        <v>0.16064707</v>
      </c>
      <c r="Z478" s="13">
        <v>5.5292929292929303E-2</v>
      </c>
      <c r="AA478" s="13">
        <v>5.6668459999999997E-2</v>
      </c>
      <c r="AB478" s="13">
        <v>5.2596600000000002E-3</v>
      </c>
      <c r="AC478" s="13">
        <v>0.16064707</v>
      </c>
      <c r="AD478" s="13">
        <v>5.15151515151515E-2</v>
      </c>
      <c r="AE478" s="13">
        <v>5.6668459999999997E-2</v>
      </c>
      <c r="AF478" s="13">
        <v>5.2596600000000002E-3</v>
      </c>
      <c r="AG478" s="13">
        <v>0.16064707</v>
      </c>
      <c r="AH478" s="13">
        <v>5.4319865319865303E-2</v>
      </c>
      <c r="AI478" s="13">
        <v>5.6668459999999997E-2</v>
      </c>
      <c r="AJ478" s="13">
        <v>5.2596600000000002E-3</v>
      </c>
      <c r="AK478" s="13">
        <v>0.16064707</v>
      </c>
      <c r="AL478" s="13">
        <v>4.8653198653198698E-2</v>
      </c>
      <c r="AM478" s="13">
        <v>5.6668459999999997E-2</v>
      </c>
      <c r="AN478" s="13">
        <v>5.2596600000000002E-3</v>
      </c>
      <c r="AO478" s="13">
        <v>0.16064707</v>
      </c>
      <c r="AP478" s="13">
        <v>5.32323232323232E-2</v>
      </c>
      <c r="AQ478" s="13">
        <v>5.6668459999999997E-2</v>
      </c>
      <c r="AR478" s="13">
        <v>5.2596600000000002E-3</v>
      </c>
      <c r="AS478" s="13">
        <v>0.16064707</v>
      </c>
      <c r="AT478" s="13">
        <v>4.5791245791245799E-2</v>
      </c>
      <c r="AU478" s="13">
        <v>5.6668459999999997E-2</v>
      </c>
      <c r="AV478" s="13">
        <v>5.2596600000000002E-3</v>
      </c>
      <c r="AW478" s="13">
        <v>0.16064707</v>
      </c>
      <c r="AX478" s="13">
        <v>1.4285714285714299E-2</v>
      </c>
      <c r="AY478" s="13">
        <v>0.04</v>
      </c>
      <c r="AZ478" s="13">
        <v>0</v>
      </c>
      <c r="BA478" s="13">
        <v>8.5714285714285701E-2</v>
      </c>
      <c r="BB478" s="13"/>
      <c r="BC478" s="13"/>
      <c r="BD478" s="13"/>
      <c r="BE478" s="13"/>
      <c r="BF478" s="13"/>
      <c r="BG478" s="13"/>
      <c r="BH478" s="13"/>
      <c r="BI478" s="13"/>
      <c r="BJ478" s="13"/>
      <c r="BK478" s="13"/>
      <c r="BL478" s="13"/>
      <c r="BM478" s="13"/>
      <c r="BN478" s="13"/>
      <c r="BO478" s="13"/>
      <c r="BP478" s="13"/>
      <c r="BQ478" s="13"/>
      <c r="BR478" s="13"/>
      <c r="BS478" s="13"/>
      <c r="BT478" s="13"/>
      <c r="BU478" s="13"/>
      <c r="BV478" s="13"/>
      <c r="BW478" s="13"/>
      <c r="BX478" s="13"/>
      <c r="BY478" s="13"/>
      <c r="BZ478" s="14">
        <f>+INDEX('Monthy Targets'!V:V,MATCH(FY2018_ALL_Targets!$B478,'Monthy Targets'!$B:$B,0))</f>
        <v>5.97</v>
      </c>
      <c r="CA478" s="14">
        <f>+INDEX('Monthy Targets'!W:W,MATCH(FY2018_ALL_Targets!$B478,'Monthy Targets'!$B:$B,0))</f>
        <v>5.97</v>
      </c>
      <c r="CB478" s="14">
        <f>+INDEX('Monthy Targets'!X:X,MATCH(FY2018_ALL_Targets!$B478,'Monthy Targets'!$B:$B,0))</f>
        <v>5.97</v>
      </c>
      <c r="CC478" s="14">
        <f>+INDEX('Monthy Targets'!Y:Y,MATCH(FY2018_ALL_Targets!$B478,'Monthy Targets'!$B:$B,0))</f>
        <v>5.97</v>
      </c>
      <c r="CD478" s="14">
        <f>+INDEX('Monthy Targets'!Z:Z,MATCH(FY2018_ALL_Targets!$B478,'Monthy Targets'!$B:$B,0))</f>
        <v>5.97</v>
      </c>
      <c r="CE478" s="14">
        <f>+INDEX('Monthy Targets'!AA:AA,MATCH(FY2018_ALL_Targets!$B478,'Monthy Targets'!$B:$B,0))</f>
        <v>0</v>
      </c>
      <c r="CF478" s="14">
        <f>+INDEX('Monthy Targets'!AB:AB,MATCH(FY2018_ALL_Targets!$B478,'Monthy Targets'!$B:$B,0))</f>
        <v>0</v>
      </c>
      <c r="CG478" s="14">
        <f>+INDEX('Monthy Targets'!AC:AC,MATCH(FY2018_ALL_Targets!$B478,'Monthy Targets'!$B:$B,0))</f>
        <v>0</v>
      </c>
      <c r="CH478" s="14">
        <f>+INDEX('Monthy Targets'!AD:AD,MATCH(FY2018_ALL_Targets!$B478,'Monthy Targets'!$B:$B,0))</f>
        <v>0</v>
      </c>
      <c r="CI478" s="14">
        <f>+INDEX('Monthy Targets'!AE:AE,MATCH(FY2018_ALL_Targets!$B478,'Monthy Targets'!$B:$B,0))</f>
        <v>0</v>
      </c>
      <c r="CJ478" s="14">
        <f>+INDEX('Monthy Targets'!AF:AF,MATCH(FY2018_ALL_Targets!$B478,'Monthy Targets'!$B:$B,0))</f>
        <v>0</v>
      </c>
      <c r="CK478" s="14">
        <f>+INDEX('Monthy Targets'!AG:AG,MATCH(FY2018_ALL_Targets!$B478,'Monthy Targets'!$B:$B,0))</f>
        <v>0</v>
      </c>
      <c r="CL478" s="14">
        <v>0.4</v>
      </c>
      <c r="CM478" s="14">
        <v>0.4</v>
      </c>
      <c r="CN478" s="14">
        <v>0.4</v>
      </c>
      <c r="CO478" s="14">
        <v>0.4</v>
      </c>
      <c r="DB478" s="14">
        <v>0.74</v>
      </c>
      <c r="DC478" s="14">
        <v>0.74</v>
      </c>
      <c r="DD478" s="14">
        <v>0.74</v>
      </c>
      <c r="DE478" s="14">
        <v>0.74</v>
      </c>
      <c r="DR478" s="14">
        <v>1.1200000000000001</v>
      </c>
      <c r="DV478" s="12">
        <f t="shared" si="22"/>
        <v>0</v>
      </c>
      <c r="DW478" s="12">
        <f t="shared" si="23"/>
        <v>0</v>
      </c>
      <c r="DX478" s="12">
        <f t="shared" si="21"/>
        <v>0</v>
      </c>
    </row>
    <row r="479" spans="1:128" x14ac:dyDescent="0.25">
      <c r="A479" s="293">
        <v>4796</v>
      </c>
      <c r="B479" s="293">
        <v>676301</v>
      </c>
      <c r="C479" s="293">
        <v>1027281</v>
      </c>
      <c r="D479" s="14">
        <v>1073984407</v>
      </c>
      <c r="F479" s="27" t="s">
        <v>1267</v>
      </c>
      <c r="G479" s="12" t="s">
        <v>272</v>
      </c>
      <c r="H479" s="27" t="s">
        <v>1364</v>
      </c>
      <c r="I479" s="12" t="s">
        <v>273</v>
      </c>
      <c r="J479" s="13">
        <v>6.14035087719298E-2</v>
      </c>
      <c r="K479" s="13">
        <v>2.8846153846153799E-2</v>
      </c>
      <c r="L479" s="13">
        <v>2.92397660818713E-3</v>
      </c>
      <c r="M479" s="13">
        <v>8.4375000000000006E-2</v>
      </c>
      <c r="N479" s="13">
        <v>3.3538610000000003E-2</v>
      </c>
      <c r="O479" s="13">
        <v>5.6668459999999997E-2</v>
      </c>
      <c r="P479" s="13">
        <v>5.2596600000000002E-3</v>
      </c>
      <c r="Q479" s="13">
        <v>0.16064707</v>
      </c>
      <c r="R479" s="13">
        <v>6.0359649122807002E-2</v>
      </c>
      <c r="S479" s="13">
        <v>5.6668459999999997E-2</v>
      </c>
      <c r="T479" s="13">
        <v>5.2596600000000002E-3</v>
      </c>
      <c r="U479" s="13">
        <v>0.16064707</v>
      </c>
      <c r="V479" s="13">
        <v>5.83333333333333E-2</v>
      </c>
      <c r="W479" s="13">
        <v>5.6668459999999997E-2</v>
      </c>
      <c r="X479" s="13">
        <v>5.2596600000000002E-3</v>
      </c>
      <c r="Y479" s="13">
        <v>0.16064707</v>
      </c>
      <c r="Z479" s="13">
        <v>5.9315789473684197E-2</v>
      </c>
      <c r="AA479" s="13">
        <v>5.6668459999999997E-2</v>
      </c>
      <c r="AB479" s="13">
        <v>5.2596600000000002E-3</v>
      </c>
      <c r="AC479" s="13">
        <v>0.16064707</v>
      </c>
      <c r="AD479" s="13">
        <v>5.5263157894736799E-2</v>
      </c>
      <c r="AE479" s="13">
        <v>5.6668459999999997E-2</v>
      </c>
      <c r="AF479" s="13">
        <v>5.2596600000000002E-3</v>
      </c>
      <c r="AG479" s="13">
        <v>0.16064707</v>
      </c>
      <c r="AH479" s="13">
        <v>5.8271929824561398E-2</v>
      </c>
      <c r="AI479" s="13">
        <v>5.6668459999999997E-2</v>
      </c>
      <c r="AJ479" s="13">
        <v>5.2596600000000002E-3</v>
      </c>
      <c r="AK479" s="13">
        <v>0.16064707</v>
      </c>
      <c r="AL479" s="13">
        <v>5.2192982456140298E-2</v>
      </c>
      <c r="AM479" s="13">
        <v>5.6668459999999997E-2</v>
      </c>
      <c r="AN479" s="13">
        <v>5.2596600000000002E-3</v>
      </c>
      <c r="AO479" s="13">
        <v>0.16064707</v>
      </c>
      <c r="AP479" s="13">
        <v>5.7105263157894701E-2</v>
      </c>
      <c r="AQ479" s="13">
        <v>5.6668459999999997E-2</v>
      </c>
      <c r="AR479" s="13">
        <v>5.2596600000000002E-3</v>
      </c>
      <c r="AS479" s="13">
        <v>0.16064707</v>
      </c>
      <c r="AT479" s="13">
        <v>4.9122807017543901E-2</v>
      </c>
      <c r="AU479" s="13">
        <v>5.6668459999999997E-2</v>
      </c>
      <c r="AV479" s="13">
        <v>5.2596600000000002E-3</v>
      </c>
      <c r="AW479" s="13">
        <v>0.16064707</v>
      </c>
      <c r="AX479" s="13">
        <v>1.3698630136986301E-2</v>
      </c>
      <c r="AY479" s="13">
        <v>2.04081632653061E-2</v>
      </c>
      <c r="AZ479" s="13">
        <v>0</v>
      </c>
      <c r="BA479" s="13">
        <v>0.128571428571429</v>
      </c>
      <c r="BB479" s="13"/>
      <c r="BC479" s="13"/>
      <c r="BD479" s="13"/>
      <c r="BE479" s="13"/>
      <c r="BF479" s="13"/>
      <c r="BG479" s="13"/>
      <c r="BH479" s="13"/>
      <c r="BI479" s="13"/>
      <c r="BJ479" s="13"/>
      <c r="BK479" s="13"/>
      <c r="BL479" s="13"/>
      <c r="BM479" s="13"/>
      <c r="BN479" s="13"/>
      <c r="BO479" s="13"/>
      <c r="BP479" s="13"/>
      <c r="BQ479" s="13"/>
      <c r="BR479" s="13"/>
      <c r="BS479" s="13"/>
      <c r="BT479" s="13"/>
      <c r="BU479" s="13"/>
      <c r="BV479" s="13"/>
      <c r="BW479" s="13"/>
      <c r="BX479" s="13"/>
      <c r="BY479" s="13"/>
      <c r="BZ479" s="14">
        <f>+INDEX('Monthy Targets'!V:V,MATCH(FY2018_ALL_Targets!$B479,'Monthy Targets'!$B:$B,0))</f>
        <v>7.5</v>
      </c>
      <c r="CA479" s="14">
        <f>+INDEX('Monthy Targets'!W:W,MATCH(FY2018_ALL_Targets!$B479,'Monthy Targets'!$B:$B,0))</f>
        <v>7.5</v>
      </c>
      <c r="CB479" s="14">
        <f>+INDEX('Monthy Targets'!X:X,MATCH(FY2018_ALL_Targets!$B479,'Monthy Targets'!$B:$B,0))</f>
        <v>7.5</v>
      </c>
      <c r="CC479" s="14">
        <f>+INDEX('Monthy Targets'!Y:Y,MATCH(FY2018_ALL_Targets!$B479,'Monthy Targets'!$B:$B,0))</f>
        <v>7.5</v>
      </c>
      <c r="CD479" s="14">
        <f>+INDEX('Monthy Targets'!Z:Z,MATCH(FY2018_ALL_Targets!$B479,'Monthy Targets'!$B:$B,0))</f>
        <v>7.5</v>
      </c>
      <c r="CE479" s="14">
        <f>+INDEX('Monthy Targets'!AA:AA,MATCH(FY2018_ALL_Targets!$B479,'Monthy Targets'!$B:$B,0))</f>
        <v>0</v>
      </c>
      <c r="CF479" s="14">
        <f>+INDEX('Monthy Targets'!AB:AB,MATCH(FY2018_ALL_Targets!$B479,'Monthy Targets'!$B:$B,0))</f>
        <v>0</v>
      </c>
      <c r="CG479" s="14">
        <f>+INDEX('Monthy Targets'!AC:AC,MATCH(FY2018_ALL_Targets!$B479,'Monthy Targets'!$B:$B,0))</f>
        <v>0</v>
      </c>
      <c r="CH479" s="14">
        <f>+INDEX('Monthy Targets'!AD:AD,MATCH(FY2018_ALL_Targets!$B479,'Monthy Targets'!$B:$B,0))</f>
        <v>0</v>
      </c>
      <c r="CI479" s="14">
        <f>+INDEX('Monthy Targets'!AE:AE,MATCH(FY2018_ALL_Targets!$B479,'Monthy Targets'!$B:$B,0))</f>
        <v>0</v>
      </c>
      <c r="CJ479" s="14">
        <f>+INDEX('Monthy Targets'!AF:AF,MATCH(FY2018_ALL_Targets!$B479,'Monthy Targets'!$B:$B,0))</f>
        <v>0</v>
      </c>
      <c r="CK479" s="14">
        <f>+INDEX('Monthy Targets'!AG:AG,MATCH(FY2018_ALL_Targets!$B479,'Monthy Targets'!$B:$B,0))</f>
        <v>0</v>
      </c>
      <c r="CL479" s="14">
        <v>0.5</v>
      </c>
      <c r="CM479" s="14">
        <v>0.5</v>
      </c>
      <c r="CN479" s="14">
        <v>0.5</v>
      </c>
      <c r="CO479" s="14">
        <v>0.5</v>
      </c>
      <c r="DB479" s="14">
        <v>0.93</v>
      </c>
      <c r="DC479" s="14">
        <v>0.93</v>
      </c>
      <c r="DD479" s="14">
        <v>0.93</v>
      </c>
      <c r="DE479" s="14">
        <v>0.93</v>
      </c>
      <c r="DR479" s="14">
        <v>1.41</v>
      </c>
      <c r="DV479" s="12">
        <f t="shared" si="22"/>
        <v>0</v>
      </c>
      <c r="DW479" s="12">
        <f t="shared" si="23"/>
        <v>0</v>
      </c>
      <c r="DX479" s="12">
        <f t="shared" si="21"/>
        <v>0</v>
      </c>
    </row>
    <row r="480" spans="1:128" x14ac:dyDescent="0.25">
      <c r="A480" s="293">
        <v>105009</v>
      </c>
      <c r="B480" s="293">
        <v>676308</v>
      </c>
      <c r="C480" s="293">
        <v>1025869</v>
      </c>
      <c r="D480" s="14">
        <v>1720404981</v>
      </c>
      <c r="F480" s="27" t="s">
        <v>1297</v>
      </c>
      <c r="G480" s="12" t="s">
        <v>512</v>
      </c>
      <c r="H480" s="27" t="s">
        <v>1407</v>
      </c>
      <c r="I480" s="12" t="s">
        <v>513</v>
      </c>
      <c r="J480" s="13">
        <v>3.6303630363036299E-2</v>
      </c>
      <c r="K480" s="13">
        <v>5.6179775280898903E-2</v>
      </c>
      <c r="L480" s="13">
        <v>1.32013201320132E-2</v>
      </c>
      <c r="M480" s="13">
        <v>0.18402777777777801</v>
      </c>
      <c r="N480" s="13">
        <v>3.3538610000000003E-2</v>
      </c>
      <c r="O480" s="13">
        <v>5.6668459999999997E-2</v>
      </c>
      <c r="P480" s="13">
        <v>5.2596600000000002E-3</v>
      </c>
      <c r="Q480" s="13">
        <v>0.16064707</v>
      </c>
      <c r="R480" s="13">
        <v>3.56864686468647E-2</v>
      </c>
      <c r="S480" s="13">
        <v>5.6668459999999997E-2</v>
      </c>
      <c r="T480" s="13">
        <v>1.2976897689769E-2</v>
      </c>
      <c r="U480" s="13">
        <v>0.180899305555556</v>
      </c>
      <c r="V480" s="13">
        <v>3.4488448844884501E-2</v>
      </c>
      <c r="W480" s="13">
        <v>5.6668459999999997E-2</v>
      </c>
      <c r="X480" s="13">
        <v>1.25412541254125E-2</v>
      </c>
      <c r="Y480" s="13">
        <v>0.17482638888888899</v>
      </c>
      <c r="Z480" s="13">
        <v>3.50693069306931E-2</v>
      </c>
      <c r="AA480" s="13">
        <v>5.6668459999999997E-2</v>
      </c>
      <c r="AB480" s="13">
        <v>1.27524752475248E-2</v>
      </c>
      <c r="AC480" s="13">
        <v>0.17777083333333299</v>
      </c>
      <c r="AD480" s="13">
        <v>3.3538610000000003E-2</v>
      </c>
      <c r="AE480" s="13">
        <v>5.6668459999999997E-2</v>
      </c>
      <c r="AF480" s="13">
        <v>1.18811881188119E-2</v>
      </c>
      <c r="AG480" s="13">
        <v>0.16562499999999999</v>
      </c>
      <c r="AH480" s="13">
        <v>3.4452145214521501E-2</v>
      </c>
      <c r="AI480" s="13">
        <v>5.6668459999999997E-2</v>
      </c>
      <c r="AJ480" s="13">
        <v>1.25280528052805E-2</v>
      </c>
      <c r="AK480" s="13">
        <v>0.17464236111111101</v>
      </c>
      <c r="AL480" s="13">
        <v>3.3538610000000003E-2</v>
      </c>
      <c r="AM480" s="13">
        <v>5.6668459999999997E-2</v>
      </c>
      <c r="AN480" s="13">
        <v>1.12211221122112E-2</v>
      </c>
      <c r="AO480" s="13">
        <v>0.16064707</v>
      </c>
      <c r="AP480" s="13">
        <v>3.3762376237623799E-2</v>
      </c>
      <c r="AQ480" s="13">
        <v>5.6668459999999997E-2</v>
      </c>
      <c r="AR480" s="13">
        <v>1.22772277227723E-2</v>
      </c>
      <c r="AS480" s="13">
        <v>0.171145833333333</v>
      </c>
      <c r="AT480" s="13">
        <v>3.3538610000000003E-2</v>
      </c>
      <c r="AU480" s="13">
        <v>5.6668459999999997E-2</v>
      </c>
      <c r="AV480" s="13">
        <v>1.0561056105610599E-2</v>
      </c>
      <c r="AW480" s="13">
        <v>0.16064707</v>
      </c>
      <c r="AX480" s="13">
        <v>3.5294117647058802E-2</v>
      </c>
      <c r="AY480" s="13">
        <v>7.2727272727272696E-2</v>
      </c>
      <c r="AZ480" s="13">
        <v>0</v>
      </c>
      <c r="BA480" s="13">
        <v>0.134146341463415</v>
      </c>
      <c r="BB480" s="13"/>
      <c r="BC480" s="13"/>
      <c r="BD480" s="13"/>
      <c r="BE480" s="13"/>
      <c r="BF480" s="13"/>
      <c r="BG480" s="13"/>
      <c r="BH480" s="13"/>
      <c r="BI480" s="13"/>
      <c r="BJ480" s="13"/>
      <c r="BK480" s="13"/>
      <c r="BL480" s="13"/>
      <c r="BM480" s="13"/>
      <c r="BN480" s="13"/>
      <c r="BO480" s="13"/>
      <c r="BP480" s="13"/>
      <c r="BQ480" s="13"/>
      <c r="BR480" s="13"/>
      <c r="BS480" s="13"/>
      <c r="BT480" s="13"/>
      <c r="BU480" s="13"/>
      <c r="BV480" s="13"/>
      <c r="BW480" s="13"/>
      <c r="BX480" s="13"/>
      <c r="BY480" s="13"/>
      <c r="BZ480" s="14">
        <f>+INDEX('Monthy Targets'!V:V,MATCH(FY2018_ALL_Targets!$B480,'Monthy Targets'!$B:$B,0))</f>
        <v>11.8</v>
      </c>
      <c r="CA480" s="14">
        <f>+INDEX('Monthy Targets'!W:W,MATCH(FY2018_ALL_Targets!$B480,'Monthy Targets'!$B:$B,0))</f>
        <v>11.8</v>
      </c>
      <c r="CB480" s="14">
        <f>+INDEX('Monthy Targets'!X:X,MATCH(FY2018_ALL_Targets!$B480,'Monthy Targets'!$B:$B,0))</f>
        <v>11.8</v>
      </c>
      <c r="CC480" s="14">
        <f>+INDEX('Monthy Targets'!Y:Y,MATCH(FY2018_ALL_Targets!$B480,'Monthy Targets'!$B:$B,0))</f>
        <v>11.8</v>
      </c>
      <c r="CD480" s="14">
        <f>+INDEX('Monthy Targets'!Z:Z,MATCH(FY2018_ALL_Targets!$B480,'Monthy Targets'!$B:$B,0))</f>
        <v>11.8</v>
      </c>
      <c r="CE480" s="14">
        <f>+INDEX('Monthy Targets'!AA:AA,MATCH(FY2018_ALL_Targets!$B480,'Monthy Targets'!$B:$B,0))</f>
        <v>0</v>
      </c>
      <c r="CF480" s="14">
        <f>+INDEX('Monthy Targets'!AB:AB,MATCH(FY2018_ALL_Targets!$B480,'Monthy Targets'!$B:$B,0))</f>
        <v>0</v>
      </c>
      <c r="CG480" s="14">
        <f>+INDEX('Monthy Targets'!AC:AC,MATCH(FY2018_ALL_Targets!$B480,'Monthy Targets'!$B:$B,0))</f>
        <v>0</v>
      </c>
      <c r="CH480" s="14">
        <f>+INDEX('Monthy Targets'!AD:AD,MATCH(FY2018_ALL_Targets!$B480,'Monthy Targets'!$B:$B,0))</f>
        <v>0</v>
      </c>
      <c r="CI480" s="14">
        <f>+INDEX('Monthy Targets'!AE:AE,MATCH(FY2018_ALL_Targets!$B480,'Monthy Targets'!$B:$B,0))</f>
        <v>0</v>
      </c>
      <c r="CJ480" s="14">
        <f>+INDEX('Monthy Targets'!AF:AF,MATCH(FY2018_ALL_Targets!$B480,'Monthy Targets'!$B:$B,0))</f>
        <v>0</v>
      </c>
      <c r="CK480" s="14">
        <f>+INDEX('Monthy Targets'!AG:AG,MATCH(FY2018_ALL_Targets!$B480,'Monthy Targets'!$B:$B,0))</f>
        <v>0</v>
      </c>
      <c r="CL480" s="14">
        <v>0.78</v>
      </c>
      <c r="CM480" s="14">
        <v>0</v>
      </c>
      <c r="CN480" s="14">
        <v>0.78</v>
      </c>
      <c r="CO480" s="14">
        <v>0.78</v>
      </c>
      <c r="DB480" s="14">
        <v>0</v>
      </c>
      <c r="DC480" s="14">
        <v>0</v>
      </c>
      <c r="DD480" s="14">
        <v>1.46</v>
      </c>
      <c r="DE480" s="14">
        <v>1.46</v>
      </c>
      <c r="DR480" s="14">
        <v>1.82</v>
      </c>
      <c r="DV480" s="12">
        <f t="shared" si="22"/>
        <v>0</v>
      </c>
      <c r="DW480" s="12">
        <f t="shared" si="23"/>
        <v>0</v>
      </c>
      <c r="DX480" s="12">
        <f t="shared" si="21"/>
        <v>0</v>
      </c>
    </row>
    <row r="481" spans="1:128" x14ac:dyDescent="0.25">
      <c r="A481" s="293">
        <v>105006</v>
      </c>
      <c r="B481" s="293">
        <v>676310</v>
      </c>
      <c r="C481" s="293">
        <v>1026585</v>
      </c>
      <c r="D481" s="14">
        <v>1497143259</v>
      </c>
      <c r="F481" s="27" t="s">
        <v>1279</v>
      </c>
      <c r="G481" s="12" t="s">
        <v>510</v>
      </c>
      <c r="H481" s="27" t="s">
        <v>1378</v>
      </c>
      <c r="I481" s="12" t="s">
        <v>511</v>
      </c>
      <c r="J481" s="13">
        <v>2.1929824561403501E-2</v>
      </c>
      <c r="K481" s="13">
        <v>0.110429447852761</v>
      </c>
      <c r="L481" s="13">
        <v>0</v>
      </c>
      <c r="M481" s="13">
        <v>6.0747663551401897E-2</v>
      </c>
      <c r="N481" s="13">
        <v>3.3538610000000003E-2</v>
      </c>
      <c r="O481" s="13">
        <v>5.6668459999999997E-2</v>
      </c>
      <c r="P481" s="13">
        <v>5.2596600000000002E-3</v>
      </c>
      <c r="Q481" s="13">
        <v>0.16064707</v>
      </c>
      <c r="R481" s="13">
        <v>3.3538610000000003E-2</v>
      </c>
      <c r="S481" s="13">
        <v>0.108552147239264</v>
      </c>
      <c r="T481" s="13">
        <v>5.2596600000000002E-3</v>
      </c>
      <c r="U481" s="13">
        <v>0.16064707</v>
      </c>
      <c r="V481" s="13">
        <v>3.3538610000000003E-2</v>
      </c>
      <c r="W481" s="13">
        <v>0.104907975460123</v>
      </c>
      <c r="X481" s="13">
        <v>5.2596600000000002E-3</v>
      </c>
      <c r="Y481" s="13">
        <v>0.16064707</v>
      </c>
      <c r="Z481" s="13">
        <v>3.3538610000000003E-2</v>
      </c>
      <c r="AA481" s="13">
        <v>0.106674846625767</v>
      </c>
      <c r="AB481" s="13">
        <v>5.2596600000000002E-3</v>
      </c>
      <c r="AC481" s="13">
        <v>0.16064707</v>
      </c>
      <c r="AD481" s="13">
        <v>3.3538610000000003E-2</v>
      </c>
      <c r="AE481" s="13">
        <v>9.9386503067484699E-2</v>
      </c>
      <c r="AF481" s="13">
        <v>5.2596600000000002E-3</v>
      </c>
      <c r="AG481" s="13">
        <v>0.16064707</v>
      </c>
      <c r="AH481" s="13">
        <v>3.3538610000000003E-2</v>
      </c>
      <c r="AI481" s="13">
        <v>0.10479754601227</v>
      </c>
      <c r="AJ481" s="13">
        <v>5.2596600000000002E-3</v>
      </c>
      <c r="AK481" s="13">
        <v>0.16064707</v>
      </c>
      <c r="AL481" s="13">
        <v>3.3538610000000003E-2</v>
      </c>
      <c r="AM481" s="13">
        <v>9.3865030674846597E-2</v>
      </c>
      <c r="AN481" s="13">
        <v>5.2596600000000002E-3</v>
      </c>
      <c r="AO481" s="13">
        <v>0.16064707</v>
      </c>
      <c r="AP481" s="13">
        <v>3.3538610000000003E-2</v>
      </c>
      <c r="AQ481" s="13">
        <v>0.10269938650306699</v>
      </c>
      <c r="AR481" s="13">
        <v>5.2596600000000002E-3</v>
      </c>
      <c r="AS481" s="13">
        <v>0.16064707</v>
      </c>
      <c r="AT481" s="13">
        <v>3.3538610000000003E-2</v>
      </c>
      <c r="AU481" s="13">
        <v>8.8343558282208606E-2</v>
      </c>
      <c r="AV481" s="13">
        <v>5.2596600000000002E-3</v>
      </c>
      <c r="AW481" s="13">
        <v>0.16064707</v>
      </c>
      <c r="AX481" s="13">
        <v>3.9215686274509803E-2</v>
      </c>
      <c r="AY481" s="13">
        <v>0.18181818181818199</v>
      </c>
      <c r="AZ481" s="13">
        <v>0</v>
      </c>
      <c r="BA481" s="13">
        <v>6.25E-2</v>
      </c>
      <c r="BB481" s="13"/>
      <c r="BC481" s="13"/>
      <c r="BD481" s="13"/>
      <c r="BE481" s="13"/>
      <c r="BF481" s="13"/>
      <c r="BG481" s="13"/>
      <c r="BH481" s="13"/>
      <c r="BI481" s="13"/>
      <c r="BJ481" s="13"/>
      <c r="BK481" s="13"/>
      <c r="BL481" s="13"/>
      <c r="BM481" s="13"/>
      <c r="BN481" s="13"/>
      <c r="BO481" s="13"/>
      <c r="BP481" s="13"/>
      <c r="BQ481" s="13"/>
      <c r="BR481" s="13"/>
      <c r="BS481" s="13"/>
      <c r="BT481" s="13"/>
      <c r="BU481" s="13"/>
      <c r="BV481" s="13"/>
      <c r="BW481" s="13"/>
      <c r="BX481" s="13"/>
      <c r="BY481" s="13"/>
      <c r="BZ481" s="14">
        <f>+INDEX('Monthy Targets'!V:V,MATCH(FY2018_ALL_Targets!$B481,'Monthy Targets'!$B:$B,0))</f>
        <v>2.54</v>
      </c>
      <c r="CA481" s="14">
        <f>+INDEX('Monthy Targets'!W:W,MATCH(FY2018_ALL_Targets!$B481,'Monthy Targets'!$B:$B,0))</f>
        <v>2.54</v>
      </c>
      <c r="CB481" s="14">
        <f>+INDEX('Monthy Targets'!X:X,MATCH(FY2018_ALL_Targets!$B481,'Monthy Targets'!$B:$B,0))</f>
        <v>2.54</v>
      </c>
      <c r="CC481" s="14">
        <f>+INDEX('Monthy Targets'!Y:Y,MATCH(FY2018_ALL_Targets!$B481,'Monthy Targets'!$B:$B,0))</f>
        <v>2.54</v>
      </c>
      <c r="CD481" s="14">
        <f>+INDEX('Monthy Targets'!Z:Z,MATCH(FY2018_ALL_Targets!$B481,'Monthy Targets'!$B:$B,0))</f>
        <v>2.54</v>
      </c>
      <c r="CE481" s="14">
        <f>+INDEX('Monthy Targets'!AA:AA,MATCH(FY2018_ALL_Targets!$B481,'Monthy Targets'!$B:$B,0))</f>
        <v>0</v>
      </c>
      <c r="CF481" s="14">
        <f>+INDEX('Monthy Targets'!AB:AB,MATCH(FY2018_ALL_Targets!$B481,'Monthy Targets'!$B:$B,0))</f>
        <v>0</v>
      </c>
      <c r="CG481" s="14">
        <f>+INDEX('Monthy Targets'!AC:AC,MATCH(FY2018_ALL_Targets!$B481,'Monthy Targets'!$B:$B,0))</f>
        <v>0</v>
      </c>
      <c r="CH481" s="14">
        <f>+INDEX('Monthy Targets'!AD:AD,MATCH(FY2018_ALL_Targets!$B481,'Monthy Targets'!$B:$B,0))</f>
        <v>0</v>
      </c>
      <c r="CI481" s="14">
        <f>+INDEX('Monthy Targets'!AE:AE,MATCH(FY2018_ALL_Targets!$B481,'Monthy Targets'!$B:$B,0))</f>
        <v>0</v>
      </c>
      <c r="CJ481" s="14">
        <f>+INDEX('Monthy Targets'!AF:AF,MATCH(FY2018_ALL_Targets!$B481,'Monthy Targets'!$B:$B,0))</f>
        <v>0</v>
      </c>
      <c r="CK481" s="14">
        <f>+INDEX('Monthy Targets'!AG:AG,MATCH(FY2018_ALL_Targets!$B481,'Monthy Targets'!$B:$B,0))</f>
        <v>0</v>
      </c>
      <c r="CL481" s="14">
        <v>0</v>
      </c>
      <c r="CM481" s="14">
        <v>0</v>
      </c>
      <c r="CN481" s="14">
        <v>0.17</v>
      </c>
      <c r="CO481" s="14">
        <v>0.17</v>
      </c>
      <c r="DB481" s="14">
        <v>0</v>
      </c>
      <c r="DC481" s="14">
        <v>0</v>
      </c>
      <c r="DD481" s="14">
        <v>0.31</v>
      </c>
      <c r="DE481" s="14">
        <v>0.31</v>
      </c>
      <c r="DR481" s="14">
        <v>0.37</v>
      </c>
      <c r="DV481" s="12">
        <f t="shared" si="22"/>
        <v>0</v>
      </c>
      <c r="DW481" s="12">
        <f t="shared" si="23"/>
        <v>0</v>
      </c>
      <c r="DX481" s="12">
        <f t="shared" si="21"/>
        <v>0</v>
      </c>
    </row>
    <row r="482" spans="1:128" x14ac:dyDescent="0.25">
      <c r="A482" s="293">
        <v>104955</v>
      </c>
      <c r="B482" s="293">
        <v>676312</v>
      </c>
      <c r="C482" s="293">
        <v>1027741</v>
      </c>
      <c r="D482" s="14">
        <v>1811357155</v>
      </c>
      <c r="F482" s="27" t="s">
        <v>1267</v>
      </c>
      <c r="G482" s="12" t="s">
        <v>508</v>
      </c>
      <c r="H482" s="27" t="s">
        <v>1349</v>
      </c>
      <c r="I482" s="12" t="s">
        <v>509</v>
      </c>
      <c r="J482" s="13">
        <v>2.6490066225165601E-2</v>
      </c>
      <c r="K482" s="13">
        <v>3.6885245901639302E-2</v>
      </c>
      <c r="L482" s="13">
        <v>0</v>
      </c>
      <c r="M482" s="13">
        <v>0.19649122807017499</v>
      </c>
      <c r="N482" s="13">
        <v>3.3538610000000003E-2</v>
      </c>
      <c r="O482" s="13">
        <v>5.6668459999999997E-2</v>
      </c>
      <c r="P482" s="13">
        <v>5.2596600000000002E-3</v>
      </c>
      <c r="Q482" s="13">
        <v>0.16064707</v>
      </c>
      <c r="R482" s="13">
        <v>3.3538610000000003E-2</v>
      </c>
      <c r="S482" s="13">
        <v>5.6668459999999997E-2</v>
      </c>
      <c r="T482" s="13">
        <v>5.2596600000000002E-3</v>
      </c>
      <c r="U482" s="13">
        <v>0.19315087719298199</v>
      </c>
      <c r="V482" s="13">
        <v>3.3538610000000003E-2</v>
      </c>
      <c r="W482" s="13">
        <v>5.6668459999999997E-2</v>
      </c>
      <c r="X482" s="13">
        <v>5.2596600000000002E-3</v>
      </c>
      <c r="Y482" s="13">
        <v>0.18666666666666701</v>
      </c>
      <c r="Z482" s="13">
        <v>3.3538610000000003E-2</v>
      </c>
      <c r="AA482" s="13">
        <v>5.6668459999999997E-2</v>
      </c>
      <c r="AB482" s="13">
        <v>5.2596600000000002E-3</v>
      </c>
      <c r="AC482" s="13">
        <v>0.18981052631578901</v>
      </c>
      <c r="AD482" s="13">
        <v>3.3538610000000003E-2</v>
      </c>
      <c r="AE482" s="13">
        <v>5.6668459999999997E-2</v>
      </c>
      <c r="AF482" s="13">
        <v>5.2596600000000002E-3</v>
      </c>
      <c r="AG482" s="13">
        <v>0.17684210526315799</v>
      </c>
      <c r="AH482" s="13">
        <v>3.3538610000000003E-2</v>
      </c>
      <c r="AI482" s="13">
        <v>5.6668459999999997E-2</v>
      </c>
      <c r="AJ482" s="13">
        <v>5.2596600000000002E-3</v>
      </c>
      <c r="AK482" s="13">
        <v>0.18647017543859601</v>
      </c>
      <c r="AL482" s="13">
        <v>3.3538610000000003E-2</v>
      </c>
      <c r="AM482" s="13">
        <v>5.6668459999999997E-2</v>
      </c>
      <c r="AN482" s="13">
        <v>5.2596600000000002E-3</v>
      </c>
      <c r="AO482" s="13">
        <v>0.16701754385964901</v>
      </c>
      <c r="AP482" s="13">
        <v>3.3538610000000003E-2</v>
      </c>
      <c r="AQ482" s="13">
        <v>5.6668459999999997E-2</v>
      </c>
      <c r="AR482" s="13">
        <v>5.2596600000000002E-3</v>
      </c>
      <c r="AS482" s="13">
        <v>0.182736842105263</v>
      </c>
      <c r="AT482" s="13">
        <v>3.3538610000000003E-2</v>
      </c>
      <c r="AU482" s="13">
        <v>5.6668459999999997E-2</v>
      </c>
      <c r="AV482" s="13">
        <v>5.2596600000000002E-3</v>
      </c>
      <c r="AW482" s="13">
        <v>0.16064707</v>
      </c>
      <c r="AX482" s="13">
        <v>2.8985507246376802E-2</v>
      </c>
      <c r="AY482" s="13">
        <v>3.4482758620689703E-2</v>
      </c>
      <c r="AZ482" s="13">
        <v>0</v>
      </c>
      <c r="BA482" s="13">
        <v>0.107692307692308</v>
      </c>
      <c r="BB482" s="13"/>
      <c r="BC482" s="13"/>
      <c r="BD482" s="13"/>
      <c r="BE482" s="13"/>
      <c r="BF482" s="13"/>
      <c r="BG482" s="13"/>
      <c r="BH482" s="13"/>
      <c r="BI482" s="13"/>
      <c r="BJ482" s="13"/>
      <c r="BK482" s="13"/>
      <c r="BL482" s="13"/>
      <c r="BM482" s="13"/>
      <c r="BN482" s="13"/>
      <c r="BO482" s="13"/>
      <c r="BP482" s="13"/>
      <c r="BQ482" s="13"/>
      <c r="BR482" s="13"/>
      <c r="BS482" s="13"/>
      <c r="BT482" s="13"/>
      <c r="BU482" s="13"/>
      <c r="BV482" s="13"/>
      <c r="BW482" s="13"/>
      <c r="BX482" s="13"/>
      <c r="BY482" s="13"/>
      <c r="BZ482" s="14">
        <f>+INDEX('Monthy Targets'!V:V,MATCH(FY2018_ALL_Targets!$B482,'Monthy Targets'!$B:$B,0))</f>
        <v>9.4</v>
      </c>
      <c r="CA482" s="14">
        <f>+INDEX('Monthy Targets'!W:W,MATCH(FY2018_ALL_Targets!$B482,'Monthy Targets'!$B:$B,0))</f>
        <v>9.4</v>
      </c>
      <c r="CB482" s="14">
        <f>+INDEX('Monthy Targets'!X:X,MATCH(FY2018_ALL_Targets!$B482,'Monthy Targets'!$B:$B,0))</f>
        <v>9.4</v>
      </c>
      <c r="CC482" s="14">
        <f>+INDEX('Monthy Targets'!Y:Y,MATCH(FY2018_ALL_Targets!$B482,'Monthy Targets'!$B:$B,0))</f>
        <v>9.4</v>
      </c>
      <c r="CD482" s="14">
        <f>+INDEX('Monthy Targets'!Z:Z,MATCH(FY2018_ALL_Targets!$B482,'Monthy Targets'!$B:$B,0))</f>
        <v>9.4</v>
      </c>
      <c r="CE482" s="14">
        <f>+INDEX('Monthy Targets'!AA:AA,MATCH(FY2018_ALL_Targets!$B482,'Monthy Targets'!$B:$B,0))</f>
        <v>0</v>
      </c>
      <c r="CF482" s="14">
        <f>+INDEX('Monthy Targets'!AB:AB,MATCH(FY2018_ALL_Targets!$B482,'Monthy Targets'!$B:$B,0))</f>
        <v>0</v>
      </c>
      <c r="CG482" s="14">
        <f>+INDEX('Monthy Targets'!AC:AC,MATCH(FY2018_ALL_Targets!$B482,'Monthy Targets'!$B:$B,0))</f>
        <v>0</v>
      </c>
      <c r="CH482" s="14">
        <f>+INDEX('Monthy Targets'!AD:AD,MATCH(FY2018_ALL_Targets!$B482,'Monthy Targets'!$B:$B,0))</f>
        <v>0</v>
      </c>
      <c r="CI482" s="14">
        <f>+INDEX('Monthy Targets'!AE:AE,MATCH(FY2018_ALL_Targets!$B482,'Monthy Targets'!$B:$B,0))</f>
        <v>0</v>
      </c>
      <c r="CJ482" s="14">
        <f>+INDEX('Monthy Targets'!AF:AF,MATCH(FY2018_ALL_Targets!$B482,'Monthy Targets'!$B:$B,0))</f>
        <v>0</v>
      </c>
      <c r="CK482" s="14">
        <f>+INDEX('Monthy Targets'!AG:AG,MATCH(FY2018_ALL_Targets!$B482,'Monthy Targets'!$B:$B,0))</f>
        <v>0</v>
      </c>
      <c r="CL482" s="14">
        <v>0.63</v>
      </c>
      <c r="CM482" s="14">
        <v>0.63</v>
      </c>
      <c r="CN482" s="14">
        <v>0.63</v>
      </c>
      <c r="CO482" s="14">
        <v>0.63</v>
      </c>
      <c r="DB482" s="14">
        <v>1.1599999999999999</v>
      </c>
      <c r="DC482" s="14">
        <v>1.1599999999999999</v>
      </c>
      <c r="DD482" s="14">
        <v>1.1599999999999999</v>
      </c>
      <c r="DE482" s="14">
        <v>1.1599999999999999</v>
      </c>
      <c r="DR482" s="14">
        <v>1.77</v>
      </c>
      <c r="DV482" s="12">
        <f t="shared" si="22"/>
        <v>0</v>
      </c>
      <c r="DW482" s="12">
        <f t="shared" si="23"/>
        <v>0</v>
      </c>
      <c r="DX482" s="12">
        <f t="shared" si="21"/>
        <v>0</v>
      </c>
    </row>
    <row r="483" spans="1:128" x14ac:dyDescent="0.25">
      <c r="A483" s="293">
        <v>105179</v>
      </c>
      <c r="B483" s="293">
        <v>676313</v>
      </c>
      <c r="C483" s="293">
        <v>1026583</v>
      </c>
      <c r="D483" s="14">
        <v>1275922452</v>
      </c>
      <c r="F483" s="27" t="s">
        <v>1408</v>
      </c>
      <c r="G483" s="12" t="s">
        <v>520</v>
      </c>
      <c r="H483" s="27" t="s">
        <v>1428</v>
      </c>
      <c r="I483" s="12" t="s">
        <v>521</v>
      </c>
      <c r="J483" s="13">
        <v>2.0289855072463801E-2</v>
      </c>
      <c r="K483" s="13">
        <v>5.4054054054054099E-2</v>
      </c>
      <c r="L483" s="13">
        <v>0</v>
      </c>
      <c r="M483" s="13">
        <v>0.165584415584416</v>
      </c>
      <c r="N483" s="13">
        <v>3.3538610000000003E-2</v>
      </c>
      <c r="O483" s="13">
        <v>5.6668459999999997E-2</v>
      </c>
      <c r="P483" s="13">
        <v>5.2596600000000002E-3</v>
      </c>
      <c r="Q483" s="13">
        <v>0.16064707</v>
      </c>
      <c r="R483" s="13">
        <v>3.3538610000000003E-2</v>
      </c>
      <c r="S483" s="13">
        <v>5.6668459999999997E-2</v>
      </c>
      <c r="T483" s="13">
        <v>5.2596600000000002E-3</v>
      </c>
      <c r="U483" s="13">
        <v>0.16276948051948101</v>
      </c>
      <c r="V483" s="13">
        <v>3.3538610000000003E-2</v>
      </c>
      <c r="W483" s="13">
        <v>5.6668459999999997E-2</v>
      </c>
      <c r="X483" s="13">
        <v>5.2596600000000002E-3</v>
      </c>
      <c r="Y483" s="13">
        <v>0.16064707</v>
      </c>
      <c r="Z483" s="13">
        <v>3.3538610000000003E-2</v>
      </c>
      <c r="AA483" s="13">
        <v>5.6668459999999997E-2</v>
      </c>
      <c r="AB483" s="13">
        <v>5.2596600000000002E-3</v>
      </c>
      <c r="AC483" s="13">
        <v>0.16064707</v>
      </c>
      <c r="AD483" s="13">
        <v>3.3538610000000003E-2</v>
      </c>
      <c r="AE483" s="13">
        <v>5.6668459999999997E-2</v>
      </c>
      <c r="AF483" s="13">
        <v>5.2596600000000002E-3</v>
      </c>
      <c r="AG483" s="13">
        <v>0.16064707</v>
      </c>
      <c r="AH483" s="13">
        <v>3.3538610000000003E-2</v>
      </c>
      <c r="AI483" s="13">
        <v>5.6668459999999997E-2</v>
      </c>
      <c r="AJ483" s="13">
        <v>5.2596600000000002E-3</v>
      </c>
      <c r="AK483" s="13">
        <v>0.16064707</v>
      </c>
      <c r="AL483" s="13">
        <v>3.3538610000000003E-2</v>
      </c>
      <c r="AM483" s="13">
        <v>5.6668459999999997E-2</v>
      </c>
      <c r="AN483" s="13">
        <v>5.2596600000000002E-3</v>
      </c>
      <c r="AO483" s="13">
        <v>0.16064707</v>
      </c>
      <c r="AP483" s="13">
        <v>3.3538610000000003E-2</v>
      </c>
      <c r="AQ483" s="13">
        <v>5.6668459999999997E-2</v>
      </c>
      <c r="AR483" s="13">
        <v>5.2596600000000002E-3</v>
      </c>
      <c r="AS483" s="13">
        <v>0.16064707</v>
      </c>
      <c r="AT483" s="13">
        <v>3.3538610000000003E-2</v>
      </c>
      <c r="AU483" s="13">
        <v>5.6668459999999997E-2</v>
      </c>
      <c r="AV483" s="13">
        <v>5.2596600000000002E-3</v>
      </c>
      <c r="AW483" s="13">
        <v>0.16064707</v>
      </c>
      <c r="AX483" s="13">
        <v>3.1914893617021302E-2</v>
      </c>
      <c r="AY483" s="13">
        <v>9.7560975609756101E-2</v>
      </c>
      <c r="AZ483" s="13">
        <v>0</v>
      </c>
      <c r="BA483" s="13">
        <v>0.116279069767442</v>
      </c>
      <c r="BB483" s="13"/>
      <c r="BC483" s="13"/>
      <c r="BD483" s="13"/>
      <c r="BE483" s="13"/>
      <c r="BF483" s="13"/>
      <c r="BG483" s="13"/>
      <c r="BH483" s="13"/>
      <c r="BI483" s="13"/>
      <c r="BJ483" s="13"/>
      <c r="BK483" s="13"/>
      <c r="BL483" s="13"/>
      <c r="BM483" s="13"/>
      <c r="BN483" s="13"/>
      <c r="BO483" s="13"/>
      <c r="BP483" s="13"/>
      <c r="BQ483" s="13"/>
      <c r="BR483" s="13"/>
      <c r="BS483" s="13"/>
      <c r="BT483" s="13"/>
      <c r="BU483" s="13"/>
      <c r="BV483" s="13"/>
      <c r="BW483" s="13"/>
      <c r="BX483" s="13"/>
      <c r="BY483" s="13"/>
      <c r="BZ483" s="14">
        <f>+INDEX('Monthy Targets'!V:V,MATCH(FY2018_ALL_Targets!$B483,'Monthy Targets'!$B:$B,0))</f>
        <v>15.33</v>
      </c>
      <c r="CA483" s="14">
        <f>+INDEX('Monthy Targets'!W:W,MATCH(FY2018_ALL_Targets!$B483,'Monthy Targets'!$B:$B,0))</f>
        <v>15.33</v>
      </c>
      <c r="CB483" s="14">
        <f>+INDEX('Monthy Targets'!X:X,MATCH(FY2018_ALL_Targets!$B483,'Monthy Targets'!$B:$B,0))</f>
        <v>15.33</v>
      </c>
      <c r="CC483" s="14">
        <f>+INDEX('Monthy Targets'!Y:Y,MATCH(FY2018_ALL_Targets!$B483,'Monthy Targets'!$B:$B,0))</f>
        <v>15.33</v>
      </c>
      <c r="CD483" s="14">
        <f>+INDEX('Monthy Targets'!Z:Z,MATCH(FY2018_ALL_Targets!$B483,'Monthy Targets'!$B:$B,0))</f>
        <v>15.33</v>
      </c>
      <c r="CE483" s="14">
        <f>+INDEX('Monthy Targets'!AA:AA,MATCH(FY2018_ALL_Targets!$B483,'Monthy Targets'!$B:$B,0))</f>
        <v>0</v>
      </c>
      <c r="CF483" s="14">
        <f>+INDEX('Monthy Targets'!AB:AB,MATCH(FY2018_ALL_Targets!$B483,'Monthy Targets'!$B:$B,0))</f>
        <v>0</v>
      </c>
      <c r="CG483" s="14">
        <f>+INDEX('Monthy Targets'!AC:AC,MATCH(FY2018_ALL_Targets!$B483,'Monthy Targets'!$B:$B,0))</f>
        <v>0</v>
      </c>
      <c r="CH483" s="14">
        <f>+INDEX('Monthy Targets'!AD:AD,MATCH(FY2018_ALL_Targets!$B483,'Monthy Targets'!$B:$B,0))</f>
        <v>0</v>
      </c>
      <c r="CI483" s="14">
        <f>+INDEX('Monthy Targets'!AE:AE,MATCH(FY2018_ALL_Targets!$B483,'Monthy Targets'!$B:$B,0))</f>
        <v>0</v>
      </c>
      <c r="CJ483" s="14">
        <f>+INDEX('Monthy Targets'!AF:AF,MATCH(FY2018_ALL_Targets!$B483,'Monthy Targets'!$B:$B,0))</f>
        <v>0</v>
      </c>
      <c r="CK483" s="14">
        <f>+INDEX('Monthy Targets'!AG:AG,MATCH(FY2018_ALL_Targets!$B483,'Monthy Targets'!$B:$B,0))</f>
        <v>0</v>
      </c>
      <c r="CL483" s="14">
        <v>1.02</v>
      </c>
      <c r="CM483" s="14">
        <v>0</v>
      </c>
      <c r="CN483" s="14">
        <v>1.02</v>
      </c>
      <c r="CO483" s="14">
        <v>1.02</v>
      </c>
      <c r="DB483" s="14">
        <v>1.89</v>
      </c>
      <c r="DC483" s="14">
        <v>0</v>
      </c>
      <c r="DD483" s="14">
        <v>1.89</v>
      </c>
      <c r="DE483" s="14">
        <v>1.89</v>
      </c>
      <c r="DR483" s="14">
        <v>2.57</v>
      </c>
      <c r="DV483" s="12">
        <f t="shared" si="22"/>
        <v>0</v>
      </c>
      <c r="DW483" s="12">
        <f t="shared" si="23"/>
        <v>0</v>
      </c>
      <c r="DX483" s="12">
        <f t="shared" si="21"/>
        <v>0</v>
      </c>
    </row>
    <row r="484" spans="1:128" x14ac:dyDescent="0.25">
      <c r="A484" s="293">
        <v>105087</v>
      </c>
      <c r="B484" s="293">
        <v>676315</v>
      </c>
      <c r="C484" s="293">
        <v>1026122</v>
      </c>
      <c r="D484" s="14">
        <v>1942600838</v>
      </c>
      <c r="F484" s="27" t="s">
        <v>1298</v>
      </c>
      <c r="G484" s="12" t="s">
        <v>514</v>
      </c>
      <c r="H484" s="27" t="s">
        <v>1321</v>
      </c>
      <c r="I484" s="12" t="s">
        <v>515</v>
      </c>
      <c r="J484" s="13">
        <v>1.9867549668874201E-2</v>
      </c>
      <c r="K484" s="13">
        <v>0.100694444444444</v>
      </c>
      <c r="L484" s="13">
        <v>0</v>
      </c>
      <c r="M484" s="13">
        <v>0.19397993311036801</v>
      </c>
      <c r="N484" s="13">
        <v>3.3538610000000003E-2</v>
      </c>
      <c r="O484" s="13">
        <v>5.6668459999999997E-2</v>
      </c>
      <c r="P484" s="13">
        <v>5.2596600000000002E-3</v>
      </c>
      <c r="Q484" s="13">
        <v>0.16064707</v>
      </c>
      <c r="R484" s="13">
        <v>3.3538610000000003E-2</v>
      </c>
      <c r="S484" s="13">
        <v>9.8982638888888905E-2</v>
      </c>
      <c r="T484" s="13">
        <v>5.2596600000000002E-3</v>
      </c>
      <c r="U484" s="13">
        <v>0.19068227424749201</v>
      </c>
      <c r="V484" s="13">
        <v>3.3538610000000003E-2</v>
      </c>
      <c r="W484" s="13">
        <v>9.5659722222222202E-2</v>
      </c>
      <c r="X484" s="13">
        <v>5.2596600000000002E-3</v>
      </c>
      <c r="Y484" s="13">
        <v>0.184280936454849</v>
      </c>
      <c r="Z484" s="13">
        <v>3.3538610000000003E-2</v>
      </c>
      <c r="AA484" s="13">
        <v>9.7270833333333306E-2</v>
      </c>
      <c r="AB484" s="13">
        <v>5.2596600000000002E-3</v>
      </c>
      <c r="AC484" s="13">
        <v>0.18738461538461501</v>
      </c>
      <c r="AD484" s="13">
        <v>3.3538610000000003E-2</v>
      </c>
      <c r="AE484" s="13">
        <v>9.0624999999999997E-2</v>
      </c>
      <c r="AF484" s="13">
        <v>5.2596600000000002E-3</v>
      </c>
      <c r="AG484" s="13">
        <v>0.17458193979933101</v>
      </c>
      <c r="AH484" s="13">
        <v>3.3538610000000003E-2</v>
      </c>
      <c r="AI484" s="13">
        <v>9.5559027777777805E-2</v>
      </c>
      <c r="AJ484" s="13">
        <v>5.2596600000000002E-3</v>
      </c>
      <c r="AK484" s="13">
        <v>0.18408695652173901</v>
      </c>
      <c r="AL484" s="13">
        <v>3.3538610000000003E-2</v>
      </c>
      <c r="AM484" s="13">
        <v>8.5590277777777807E-2</v>
      </c>
      <c r="AN484" s="13">
        <v>5.2596600000000002E-3</v>
      </c>
      <c r="AO484" s="13">
        <v>0.16488294314381299</v>
      </c>
      <c r="AP484" s="13">
        <v>3.3538610000000003E-2</v>
      </c>
      <c r="AQ484" s="13">
        <v>9.3645833333333303E-2</v>
      </c>
      <c r="AR484" s="13">
        <v>5.2596600000000002E-3</v>
      </c>
      <c r="AS484" s="13">
        <v>0.180401337792642</v>
      </c>
      <c r="AT484" s="13">
        <v>3.3538610000000003E-2</v>
      </c>
      <c r="AU484" s="13">
        <v>8.0555555555555602E-2</v>
      </c>
      <c r="AV484" s="13">
        <v>5.2596600000000002E-3</v>
      </c>
      <c r="AW484" s="13">
        <v>0.16064707</v>
      </c>
      <c r="AX484" s="13">
        <v>4.0540540540540501E-2</v>
      </c>
      <c r="AY484" s="13">
        <v>2.9411764705882401E-2</v>
      </c>
      <c r="AZ484" s="13">
        <v>0</v>
      </c>
      <c r="BA484" s="13">
        <v>0.11267605633802801</v>
      </c>
      <c r="BB484" s="13"/>
      <c r="BC484" s="13"/>
      <c r="BD484" s="13"/>
      <c r="BE484" s="13"/>
      <c r="BF484" s="13"/>
      <c r="BG484" s="13"/>
      <c r="BH484" s="13"/>
      <c r="BI484" s="13"/>
      <c r="BJ484" s="13"/>
      <c r="BK484" s="13"/>
      <c r="BL484" s="13"/>
      <c r="BM484" s="13"/>
      <c r="BN484" s="13"/>
      <c r="BO484" s="13"/>
      <c r="BP484" s="13"/>
      <c r="BQ484" s="13"/>
      <c r="BR484" s="13"/>
      <c r="BS484" s="13"/>
      <c r="BT484" s="13"/>
      <c r="BU484" s="13"/>
      <c r="BV484" s="13"/>
      <c r="BW484" s="13"/>
      <c r="BX484" s="13"/>
      <c r="BY484" s="13"/>
      <c r="BZ484" s="14">
        <f>+INDEX('Monthy Targets'!V:V,MATCH(FY2018_ALL_Targets!$B484,'Monthy Targets'!$B:$B,0))</f>
        <v>4.7</v>
      </c>
      <c r="CA484" s="14">
        <f>+INDEX('Monthy Targets'!W:W,MATCH(FY2018_ALL_Targets!$B484,'Monthy Targets'!$B:$B,0))</f>
        <v>4.7</v>
      </c>
      <c r="CB484" s="14">
        <f>+INDEX('Monthy Targets'!X:X,MATCH(FY2018_ALL_Targets!$B484,'Monthy Targets'!$B:$B,0))</f>
        <v>4.7</v>
      </c>
      <c r="CC484" s="14">
        <f>+INDEX('Monthy Targets'!Y:Y,MATCH(FY2018_ALL_Targets!$B484,'Monthy Targets'!$B:$B,0))</f>
        <v>4.7</v>
      </c>
      <c r="CD484" s="14">
        <f>+INDEX('Monthy Targets'!Z:Z,MATCH(FY2018_ALL_Targets!$B484,'Monthy Targets'!$B:$B,0))</f>
        <v>4.7</v>
      </c>
      <c r="CE484" s="14">
        <f>+INDEX('Monthy Targets'!AA:AA,MATCH(FY2018_ALL_Targets!$B484,'Monthy Targets'!$B:$B,0))</f>
        <v>0</v>
      </c>
      <c r="CF484" s="14">
        <f>+INDEX('Monthy Targets'!AB:AB,MATCH(FY2018_ALL_Targets!$B484,'Monthy Targets'!$B:$B,0))</f>
        <v>0</v>
      </c>
      <c r="CG484" s="14">
        <f>+INDEX('Monthy Targets'!AC:AC,MATCH(FY2018_ALL_Targets!$B484,'Monthy Targets'!$B:$B,0))</f>
        <v>0</v>
      </c>
      <c r="CH484" s="14">
        <f>+INDEX('Monthy Targets'!AD:AD,MATCH(FY2018_ALL_Targets!$B484,'Monthy Targets'!$B:$B,0))</f>
        <v>0</v>
      </c>
      <c r="CI484" s="14">
        <f>+INDEX('Monthy Targets'!AE:AE,MATCH(FY2018_ALL_Targets!$B484,'Monthy Targets'!$B:$B,0))</f>
        <v>0</v>
      </c>
      <c r="CJ484" s="14">
        <f>+INDEX('Monthy Targets'!AF:AF,MATCH(FY2018_ALL_Targets!$B484,'Monthy Targets'!$B:$B,0))</f>
        <v>0</v>
      </c>
      <c r="CK484" s="14">
        <f>+INDEX('Monthy Targets'!AG:AG,MATCH(FY2018_ALL_Targets!$B484,'Monthy Targets'!$B:$B,0))</f>
        <v>0</v>
      </c>
      <c r="CL484" s="14">
        <v>0</v>
      </c>
      <c r="CM484" s="14">
        <v>0.31</v>
      </c>
      <c r="CN484" s="14">
        <v>0.31</v>
      </c>
      <c r="CO484" s="14">
        <v>0.31</v>
      </c>
      <c r="DB484" s="14">
        <v>0</v>
      </c>
      <c r="DC484" s="14">
        <v>0.57999999999999996</v>
      </c>
      <c r="DD484" s="14">
        <v>0.57999999999999996</v>
      </c>
      <c r="DE484" s="14">
        <v>0.57999999999999996</v>
      </c>
      <c r="DR484" s="14">
        <v>0.79</v>
      </c>
      <c r="DV484" s="12">
        <f t="shared" si="22"/>
        <v>0</v>
      </c>
      <c r="DW484" s="12">
        <f t="shared" si="23"/>
        <v>0</v>
      </c>
      <c r="DX484" s="12">
        <f t="shared" si="21"/>
        <v>0</v>
      </c>
    </row>
    <row r="485" spans="1:128" x14ac:dyDescent="0.25">
      <c r="A485" s="293">
        <v>4558</v>
      </c>
      <c r="B485" s="293">
        <v>676316</v>
      </c>
      <c r="C485" s="293">
        <v>1026825</v>
      </c>
      <c r="D485" s="14">
        <v>1528458924</v>
      </c>
      <c r="F485" s="27" t="s">
        <v>1274</v>
      </c>
      <c r="G485" s="12" t="s">
        <v>722</v>
      </c>
      <c r="H485" s="27" t="s">
        <v>1407</v>
      </c>
      <c r="I485" s="12" t="s">
        <v>723</v>
      </c>
      <c r="J485" s="13">
        <v>4.0650406504064998E-2</v>
      </c>
      <c r="K485" s="13">
        <v>3.7837837837837798E-2</v>
      </c>
      <c r="L485" s="13">
        <v>0</v>
      </c>
      <c r="M485" s="13">
        <v>0.15846994535519099</v>
      </c>
      <c r="N485" s="13">
        <v>3.3538610000000003E-2</v>
      </c>
      <c r="O485" s="13">
        <v>5.6668459999999997E-2</v>
      </c>
      <c r="P485" s="13">
        <v>5.2596600000000002E-3</v>
      </c>
      <c r="Q485" s="13">
        <v>0.16064707</v>
      </c>
      <c r="R485" s="13">
        <v>3.9959349593495903E-2</v>
      </c>
      <c r="S485" s="13">
        <v>5.6668459999999997E-2</v>
      </c>
      <c r="T485" s="13">
        <v>5.2596600000000002E-3</v>
      </c>
      <c r="U485" s="13">
        <v>0.16064707</v>
      </c>
      <c r="V485" s="13">
        <v>3.8617886178861797E-2</v>
      </c>
      <c r="W485" s="13">
        <v>5.6668459999999997E-2</v>
      </c>
      <c r="X485" s="13">
        <v>5.2596600000000002E-3</v>
      </c>
      <c r="Y485" s="13">
        <v>0.16064707</v>
      </c>
      <c r="Z485" s="13">
        <v>3.9268292682926802E-2</v>
      </c>
      <c r="AA485" s="13">
        <v>5.6668459999999997E-2</v>
      </c>
      <c r="AB485" s="13">
        <v>5.2596600000000002E-3</v>
      </c>
      <c r="AC485" s="13">
        <v>0.16064707</v>
      </c>
      <c r="AD485" s="13">
        <v>3.65853658536585E-2</v>
      </c>
      <c r="AE485" s="13">
        <v>5.6668459999999997E-2</v>
      </c>
      <c r="AF485" s="13">
        <v>5.2596600000000002E-3</v>
      </c>
      <c r="AG485" s="13">
        <v>0.16064707</v>
      </c>
      <c r="AH485" s="13">
        <v>3.85772357723577E-2</v>
      </c>
      <c r="AI485" s="13">
        <v>5.6668459999999997E-2</v>
      </c>
      <c r="AJ485" s="13">
        <v>5.2596600000000002E-3</v>
      </c>
      <c r="AK485" s="13">
        <v>0.16064707</v>
      </c>
      <c r="AL485" s="13">
        <v>3.4552845528455299E-2</v>
      </c>
      <c r="AM485" s="13">
        <v>5.6668459999999997E-2</v>
      </c>
      <c r="AN485" s="13">
        <v>5.2596600000000002E-3</v>
      </c>
      <c r="AO485" s="13">
        <v>0.16064707</v>
      </c>
      <c r="AP485" s="13">
        <v>3.7804878048780501E-2</v>
      </c>
      <c r="AQ485" s="13">
        <v>5.6668459999999997E-2</v>
      </c>
      <c r="AR485" s="13">
        <v>5.2596600000000002E-3</v>
      </c>
      <c r="AS485" s="13">
        <v>0.16064707</v>
      </c>
      <c r="AT485" s="13">
        <v>3.3538610000000003E-2</v>
      </c>
      <c r="AU485" s="13">
        <v>5.6668459999999997E-2</v>
      </c>
      <c r="AV485" s="13">
        <v>5.2596600000000002E-3</v>
      </c>
      <c r="AW485" s="13">
        <v>0.16064707</v>
      </c>
      <c r="AX485" s="13">
        <v>3.125E-2</v>
      </c>
      <c r="AY485" s="13">
        <v>2.1276595744680899E-2</v>
      </c>
      <c r="AZ485" s="13">
        <v>0</v>
      </c>
      <c r="BA485" s="13">
        <v>0.133333333333333</v>
      </c>
      <c r="BB485" s="13"/>
      <c r="BC485" s="13"/>
      <c r="BD485" s="13"/>
      <c r="BE485" s="13"/>
      <c r="BF485" s="13"/>
      <c r="BG485" s="13"/>
      <c r="BH485" s="13"/>
      <c r="BI485" s="13"/>
      <c r="BJ485" s="13"/>
      <c r="BK485" s="13"/>
      <c r="BL485" s="13"/>
      <c r="BM485" s="13"/>
      <c r="BN485" s="13"/>
      <c r="BO485" s="13"/>
      <c r="BP485" s="13"/>
      <c r="BQ485" s="13"/>
      <c r="BR485" s="13"/>
      <c r="BS485" s="13"/>
      <c r="BT485" s="13"/>
      <c r="BU485" s="13"/>
      <c r="BV485" s="13"/>
      <c r="BW485" s="13"/>
      <c r="BX485" s="13"/>
      <c r="BY485" s="13"/>
      <c r="BZ485" s="14">
        <f>+INDEX('Monthy Targets'!V:V,MATCH(FY2018_ALL_Targets!$B485,'Monthy Targets'!$B:$B,0))</f>
        <v>6.61</v>
      </c>
      <c r="CA485" s="14">
        <f>+INDEX('Monthy Targets'!W:W,MATCH(FY2018_ALL_Targets!$B485,'Monthy Targets'!$B:$B,0))</f>
        <v>6.61</v>
      </c>
      <c r="CB485" s="14">
        <f>+INDEX('Monthy Targets'!X:X,MATCH(FY2018_ALL_Targets!$B485,'Monthy Targets'!$B:$B,0))</f>
        <v>6.61</v>
      </c>
      <c r="CC485" s="14">
        <f>+INDEX('Monthy Targets'!Y:Y,MATCH(FY2018_ALL_Targets!$B485,'Monthy Targets'!$B:$B,0))</f>
        <v>6.61</v>
      </c>
      <c r="CD485" s="14">
        <f>+INDEX('Monthy Targets'!Z:Z,MATCH(FY2018_ALL_Targets!$B485,'Monthy Targets'!$B:$B,0))</f>
        <v>6.61</v>
      </c>
      <c r="CE485" s="14">
        <f>+INDEX('Monthy Targets'!AA:AA,MATCH(FY2018_ALL_Targets!$B485,'Monthy Targets'!$B:$B,0))</f>
        <v>0</v>
      </c>
      <c r="CF485" s="14">
        <f>+INDEX('Monthy Targets'!AB:AB,MATCH(FY2018_ALL_Targets!$B485,'Monthy Targets'!$B:$B,0))</f>
        <v>0</v>
      </c>
      <c r="CG485" s="14">
        <f>+INDEX('Monthy Targets'!AC:AC,MATCH(FY2018_ALL_Targets!$B485,'Monthy Targets'!$B:$B,0))</f>
        <v>0</v>
      </c>
      <c r="CH485" s="14">
        <f>+INDEX('Monthy Targets'!AD:AD,MATCH(FY2018_ALL_Targets!$B485,'Monthy Targets'!$B:$B,0))</f>
        <v>0</v>
      </c>
      <c r="CI485" s="14">
        <f>+INDEX('Monthy Targets'!AE:AE,MATCH(FY2018_ALL_Targets!$B485,'Monthy Targets'!$B:$B,0))</f>
        <v>0</v>
      </c>
      <c r="CJ485" s="14">
        <f>+INDEX('Monthy Targets'!AF:AF,MATCH(FY2018_ALL_Targets!$B485,'Monthy Targets'!$B:$B,0))</f>
        <v>0</v>
      </c>
      <c r="CK485" s="14">
        <f>+INDEX('Monthy Targets'!AG:AG,MATCH(FY2018_ALL_Targets!$B485,'Monthy Targets'!$B:$B,0))</f>
        <v>0</v>
      </c>
      <c r="CL485" s="14">
        <v>0.44</v>
      </c>
      <c r="CM485" s="14">
        <v>0.44</v>
      </c>
      <c r="CN485" s="14">
        <v>0.44</v>
      </c>
      <c r="CO485" s="14">
        <v>0.44</v>
      </c>
      <c r="DB485" s="14">
        <v>0.82</v>
      </c>
      <c r="DC485" s="14">
        <v>0.82</v>
      </c>
      <c r="DD485" s="14">
        <v>0.82</v>
      </c>
      <c r="DE485" s="14">
        <v>0.82</v>
      </c>
      <c r="DR485" s="14">
        <v>1.24</v>
      </c>
      <c r="DV485" s="12">
        <f t="shared" si="22"/>
        <v>0</v>
      </c>
      <c r="DW485" s="12">
        <f t="shared" si="23"/>
        <v>0</v>
      </c>
      <c r="DX485" s="12">
        <f t="shared" si="21"/>
        <v>0</v>
      </c>
    </row>
    <row r="486" spans="1:128" x14ac:dyDescent="0.25">
      <c r="A486" s="293">
        <v>105172</v>
      </c>
      <c r="B486" s="293">
        <v>676317</v>
      </c>
      <c r="C486" s="293">
        <v>1026532</v>
      </c>
      <c r="D486" s="14">
        <v>1538557392</v>
      </c>
      <c r="F486" s="27" t="s">
        <v>1293</v>
      </c>
      <c r="G486" s="12" t="s">
        <v>518</v>
      </c>
      <c r="H486" s="27" t="s">
        <v>1348</v>
      </c>
      <c r="I486" s="12" t="s">
        <v>519</v>
      </c>
      <c r="J486" s="13">
        <v>1.15942028985507E-2</v>
      </c>
      <c r="K486" s="13">
        <v>9.46502057613169E-2</v>
      </c>
      <c r="L486" s="13">
        <v>0</v>
      </c>
      <c r="M486" s="13">
        <v>0.14619883040935699</v>
      </c>
      <c r="N486" s="13">
        <v>3.3538610000000003E-2</v>
      </c>
      <c r="O486" s="13">
        <v>5.6668459999999997E-2</v>
      </c>
      <c r="P486" s="13">
        <v>5.2596600000000002E-3</v>
      </c>
      <c r="Q486" s="13">
        <v>0.16064707</v>
      </c>
      <c r="R486" s="13">
        <v>3.3538610000000003E-2</v>
      </c>
      <c r="S486" s="13">
        <v>9.3041152263374505E-2</v>
      </c>
      <c r="T486" s="13">
        <v>5.2596600000000002E-3</v>
      </c>
      <c r="U486" s="13">
        <v>0.16064707</v>
      </c>
      <c r="V486" s="13">
        <v>3.3538610000000003E-2</v>
      </c>
      <c r="W486" s="13">
        <v>8.9917695473251E-2</v>
      </c>
      <c r="X486" s="13">
        <v>5.2596600000000002E-3</v>
      </c>
      <c r="Y486" s="13">
        <v>0.16064707</v>
      </c>
      <c r="Z486" s="13">
        <v>3.3538610000000003E-2</v>
      </c>
      <c r="AA486" s="13">
        <v>9.1432098765432096E-2</v>
      </c>
      <c r="AB486" s="13">
        <v>5.2596600000000002E-3</v>
      </c>
      <c r="AC486" s="13">
        <v>0.16064707</v>
      </c>
      <c r="AD486" s="13">
        <v>3.3538610000000003E-2</v>
      </c>
      <c r="AE486" s="13">
        <v>8.5185185185185197E-2</v>
      </c>
      <c r="AF486" s="13">
        <v>5.2596600000000002E-3</v>
      </c>
      <c r="AG486" s="13">
        <v>0.16064707</v>
      </c>
      <c r="AH486" s="13">
        <v>3.3538610000000003E-2</v>
      </c>
      <c r="AI486" s="13">
        <v>8.9823045267489701E-2</v>
      </c>
      <c r="AJ486" s="13">
        <v>5.2596600000000002E-3</v>
      </c>
      <c r="AK486" s="13">
        <v>0.16064707</v>
      </c>
      <c r="AL486" s="13">
        <v>3.3538610000000003E-2</v>
      </c>
      <c r="AM486" s="13">
        <v>8.0452674897119297E-2</v>
      </c>
      <c r="AN486" s="13">
        <v>5.2596600000000002E-3</v>
      </c>
      <c r="AO486" s="13">
        <v>0.16064707</v>
      </c>
      <c r="AP486" s="13">
        <v>3.3538610000000003E-2</v>
      </c>
      <c r="AQ486" s="13">
        <v>8.8024691358024695E-2</v>
      </c>
      <c r="AR486" s="13">
        <v>5.2596600000000002E-3</v>
      </c>
      <c r="AS486" s="13">
        <v>0.16064707</v>
      </c>
      <c r="AT486" s="13">
        <v>3.3538610000000003E-2</v>
      </c>
      <c r="AU486" s="13">
        <v>7.5720164609053495E-2</v>
      </c>
      <c r="AV486" s="13">
        <v>5.2596600000000002E-3</v>
      </c>
      <c r="AW486" s="13">
        <v>0.16064707</v>
      </c>
      <c r="AX486" s="13">
        <v>1.3698630136986301E-2</v>
      </c>
      <c r="AY486" s="13">
        <v>1.7857142857142901E-2</v>
      </c>
      <c r="AZ486" s="13">
        <v>0</v>
      </c>
      <c r="BA486" s="13">
        <v>9.7222222222222196E-2</v>
      </c>
      <c r="BB486" s="13"/>
      <c r="BC486" s="13"/>
      <c r="BD486" s="13"/>
      <c r="BE486" s="13"/>
      <c r="BF486" s="13"/>
      <c r="BG486" s="13"/>
      <c r="BH486" s="13"/>
      <c r="BI486" s="13"/>
      <c r="BJ486" s="13"/>
      <c r="BK486" s="13"/>
      <c r="BL486" s="13"/>
      <c r="BM486" s="13"/>
      <c r="BN486" s="13"/>
      <c r="BO486" s="13"/>
      <c r="BP486" s="13"/>
      <c r="BQ486" s="13"/>
      <c r="BR486" s="13"/>
      <c r="BS486" s="13"/>
      <c r="BT486" s="13"/>
      <c r="BU486" s="13"/>
      <c r="BV486" s="13"/>
      <c r="BW486" s="13"/>
      <c r="BX486" s="13"/>
      <c r="BY486" s="13"/>
      <c r="BZ486" s="14">
        <f>+INDEX('Monthy Targets'!V:V,MATCH(FY2018_ALL_Targets!$B486,'Monthy Targets'!$B:$B,0))</f>
        <v>4.4400000000000004</v>
      </c>
      <c r="CA486" s="14">
        <f>+INDEX('Monthy Targets'!W:W,MATCH(FY2018_ALL_Targets!$B486,'Monthy Targets'!$B:$B,0))</f>
        <v>4.4400000000000004</v>
      </c>
      <c r="CB486" s="14">
        <f>+INDEX('Monthy Targets'!X:X,MATCH(FY2018_ALL_Targets!$B486,'Monthy Targets'!$B:$B,0))</f>
        <v>4.4400000000000004</v>
      </c>
      <c r="CC486" s="14">
        <f>+INDEX('Monthy Targets'!Y:Y,MATCH(FY2018_ALL_Targets!$B486,'Monthy Targets'!$B:$B,0))</f>
        <v>4.4400000000000004</v>
      </c>
      <c r="CD486" s="14">
        <f>+INDEX('Monthy Targets'!Z:Z,MATCH(FY2018_ALL_Targets!$B486,'Monthy Targets'!$B:$B,0))</f>
        <v>4.4400000000000004</v>
      </c>
      <c r="CE486" s="14">
        <f>+INDEX('Monthy Targets'!AA:AA,MATCH(FY2018_ALL_Targets!$B486,'Monthy Targets'!$B:$B,0))</f>
        <v>0</v>
      </c>
      <c r="CF486" s="14">
        <f>+INDEX('Monthy Targets'!AB:AB,MATCH(FY2018_ALL_Targets!$B486,'Monthy Targets'!$B:$B,0))</f>
        <v>0</v>
      </c>
      <c r="CG486" s="14">
        <f>+INDEX('Monthy Targets'!AC:AC,MATCH(FY2018_ALL_Targets!$B486,'Monthy Targets'!$B:$B,0))</f>
        <v>0</v>
      </c>
      <c r="CH486" s="14">
        <f>+INDEX('Monthy Targets'!AD:AD,MATCH(FY2018_ALL_Targets!$B486,'Monthy Targets'!$B:$B,0))</f>
        <v>0</v>
      </c>
      <c r="CI486" s="14">
        <f>+INDEX('Monthy Targets'!AE:AE,MATCH(FY2018_ALL_Targets!$B486,'Monthy Targets'!$B:$B,0))</f>
        <v>0</v>
      </c>
      <c r="CJ486" s="14">
        <f>+INDEX('Monthy Targets'!AF:AF,MATCH(FY2018_ALL_Targets!$B486,'Monthy Targets'!$B:$B,0))</f>
        <v>0</v>
      </c>
      <c r="CK486" s="14">
        <f>+INDEX('Monthy Targets'!AG:AG,MATCH(FY2018_ALL_Targets!$B486,'Monthy Targets'!$B:$B,0))</f>
        <v>0</v>
      </c>
      <c r="CL486" s="14">
        <v>0.3</v>
      </c>
      <c r="CM486" s="14">
        <v>0.3</v>
      </c>
      <c r="CN486" s="14">
        <v>0.3</v>
      </c>
      <c r="CO486" s="14">
        <v>0.3</v>
      </c>
      <c r="DB486" s="14">
        <v>0.55000000000000004</v>
      </c>
      <c r="DC486" s="14">
        <v>0.55000000000000004</v>
      </c>
      <c r="DD486" s="14">
        <v>0.55000000000000004</v>
      </c>
      <c r="DE486" s="14">
        <v>0.55000000000000004</v>
      </c>
      <c r="DR486" s="14">
        <v>0.84</v>
      </c>
      <c r="DV486" s="12">
        <f t="shared" si="22"/>
        <v>0</v>
      </c>
      <c r="DW486" s="12">
        <f t="shared" si="23"/>
        <v>0</v>
      </c>
      <c r="DX486" s="12">
        <f t="shared" si="21"/>
        <v>0</v>
      </c>
    </row>
    <row r="487" spans="1:128" x14ac:dyDescent="0.25">
      <c r="A487" s="293">
        <v>105150</v>
      </c>
      <c r="B487" s="293">
        <v>676319</v>
      </c>
      <c r="C487" s="293">
        <v>1020361</v>
      </c>
      <c r="D487" s="14">
        <v>1215206826</v>
      </c>
      <c r="F487" s="27" t="s">
        <v>1293</v>
      </c>
      <c r="G487" s="12" t="s">
        <v>516</v>
      </c>
      <c r="H487" s="27" t="s">
        <v>1307</v>
      </c>
      <c r="I487" s="12" t="s">
        <v>517</v>
      </c>
      <c r="J487" s="13">
        <v>2.68456375838926E-2</v>
      </c>
      <c r="K487" s="13">
        <v>6.43564356435644E-2</v>
      </c>
      <c r="L487" s="13">
        <v>0</v>
      </c>
      <c r="M487" s="13">
        <v>0.25795053003533602</v>
      </c>
      <c r="N487" s="13">
        <v>3.3538610000000003E-2</v>
      </c>
      <c r="O487" s="13">
        <v>5.6668459999999997E-2</v>
      </c>
      <c r="P487" s="13">
        <v>5.2596600000000002E-3</v>
      </c>
      <c r="Q487" s="13">
        <v>0.16064707</v>
      </c>
      <c r="R487" s="13">
        <v>3.3538610000000003E-2</v>
      </c>
      <c r="S487" s="13">
        <v>6.3262376237623805E-2</v>
      </c>
      <c r="T487" s="13">
        <v>5.2596600000000002E-3</v>
      </c>
      <c r="U487" s="13">
        <v>0.25356537102473498</v>
      </c>
      <c r="V487" s="13">
        <v>3.3538610000000003E-2</v>
      </c>
      <c r="W487" s="13">
        <v>6.1138613861386103E-2</v>
      </c>
      <c r="X487" s="13">
        <v>5.2596600000000002E-3</v>
      </c>
      <c r="Y487" s="13">
        <v>0.24505300353356901</v>
      </c>
      <c r="Z487" s="13">
        <v>3.3538610000000003E-2</v>
      </c>
      <c r="AA487" s="13">
        <v>6.2168316831683203E-2</v>
      </c>
      <c r="AB487" s="13">
        <v>5.2596600000000002E-3</v>
      </c>
      <c r="AC487" s="13">
        <v>0.24918021201413401</v>
      </c>
      <c r="AD487" s="13">
        <v>3.3538610000000003E-2</v>
      </c>
      <c r="AE487" s="13">
        <v>5.7920792079207903E-2</v>
      </c>
      <c r="AF487" s="13">
        <v>5.2596600000000002E-3</v>
      </c>
      <c r="AG487" s="13">
        <v>0.232155477031802</v>
      </c>
      <c r="AH487" s="13">
        <v>3.3538610000000003E-2</v>
      </c>
      <c r="AI487" s="13">
        <v>6.1074257425742601E-2</v>
      </c>
      <c r="AJ487" s="13">
        <v>5.2596600000000002E-3</v>
      </c>
      <c r="AK487" s="13">
        <v>0.24479505300353399</v>
      </c>
      <c r="AL487" s="13">
        <v>3.3538610000000003E-2</v>
      </c>
      <c r="AM487" s="13">
        <v>5.6668459999999997E-2</v>
      </c>
      <c r="AN487" s="13">
        <v>5.2596600000000002E-3</v>
      </c>
      <c r="AO487" s="13">
        <v>0.219257950530035</v>
      </c>
      <c r="AP487" s="13">
        <v>3.3538610000000003E-2</v>
      </c>
      <c r="AQ487" s="13">
        <v>5.9851485148514898E-2</v>
      </c>
      <c r="AR487" s="13">
        <v>5.2596600000000002E-3</v>
      </c>
      <c r="AS487" s="13">
        <v>0.23989399293286201</v>
      </c>
      <c r="AT487" s="13">
        <v>3.3538610000000003E-2</v>
      </c>
      <c r="AU487" s="13">
        <v>5.6668459999999997E-2</v>
      </c>
      <c r="AV487" s="13">
        <v>5.2596600000000002E-3</v>
      </c>
      <c r="AW487" s="13">
        <v>0.20636042402826901</v>
      </c>
      <c r="AX487" s="13">
        <v>1.2987012987013E-2</v>
      </c>
      <c r="AY487" s="13">
        <v>6.3829787234042507E-2</v>
      </c>
      <c r="AZ487" s="13">
        <v>0</v>
      </c>
      <c r="BA487" s="13">
        <v>0.150684931506849</v>
      </c>
      <c r="BB487" s="13"/>
      <c r="BC487" s="13"/>
      <c r="BD487" s="13"/>
      <c r="BE487" s="13"/>
      <c r="BF487" s="13"/>
      <c r="BG487" s="13"/>
      <c r="BH487" s="13"/>
      <c r="BI487" s="13"/>
      <c r="BJ487" s="13"/>
      <c r="BK487" s="13"/>
      <c r="BL487" s="13"/>
      <c r="BM487" s="13"/>
      <c r="BN487" s="13"/>
      <c r="BO487" s="13"/>
      <c r="BP487" s="13"/>
      <c r="BQ487" s="13"/>
      <c r="BR487" s="13"/>
      <c r="BS487" s="13"/>
      <c r="BT487" s="13"/>
      <c r="BU487" s="13"/>
      <c r="BV487" s="13"/>
      <c r="BW487" s="13"/>
      <c r="BX487" s="13"/>
      <c r="BY487" s="13"/>
      <c r="BZ487" s="14">
        <f>+INDEX('Monthy Targets'!V:V,MATCH(FY2018_ALL_Targets!$B487,'Monthy Targets'!$B:$B,0))</f>
        <v>5.79</v>
      </c>
      <c r="CA487" s="14">
        <f>+INDEX('Monthy Targets'!W:W,MATCH(FY2018_ALL_Targets!$B487,'Monthy Targets'!$B:$B,0))</f>
        <v>5.79</v>
      </c>
      <c r="CB487" s="14">
        <f>+INDEX('Monthy Targets'!X:X,MATCH(FY2018_ALL_Targets!$B487,'Monthy Targets'!$B:$B,0))</f>
        <v>5.79</v>
      </c>
      <c r="CC487" s="14">
        <f>+INDEX('Monthy Targets'!Y:Y,MATCH(FY2018_ALL_Targets!$B487,'Monthy Targets'!$B:$B,0))</f>
        <v>5.79</v>
      </c>
      <c r="CD487" s="14">
        <f>+INDEX('Monthy Targets'!Z:Z,MATCH(FY2018_ALL_Targets!$B487,'Monthy Targets'!$B:$B,0))</f>
        <v>5.79</v>
      </c>
      <c r="CE487" s="14">
        <f>+INDEX('Monthy Targets'!AA:AA,MATCH(FY2018_ALL_Targets!$B487,'Monthy Targets'!$B:$B,0))</f>
        <v>0</v>
      </c>
      <c r="CF487" s="14">
        <f>+INDEX('Monthy Targets'!AB:AB,MATCH(FY2018_ALL_Targets!$B487,'Monthy Targets'!$B:$B,0))</f>
        <v>0</v>
      </c>
      <c r="CG487" s="14">
        <f>+INDEX('Monthy Targets'!AC:AC,MATCH(FY2018_ALL_Targets!$B487,'Monthy Targets'!$B:$B,0))</f>
        <v>0</v>
      </c>
      <c r="CH487" s="14">
        <f>+INDEX('Monthy Targets'!AD:AD,MATCH(FY2018_ALL_Targets!$B487,'Monthy Targets'!$B:$B,0))</f>
        <v>0</v>
      </c>
      <c r="CI487" s="14">
        <f>+INDEX('Monthy Targets'!AE:AE,MATCH(FY2018_ALL_Targets!$B487,'Monthy Targets'!$B:$B,0))</f>
        <v>0</v>
      </c>
      <c r="CJ487" s="14">
        <f>+INDEX('Monthy Targets'!AF:AF,MATCH(FY2018_ALL_Targets!$B487,'Monthy Targets'!$B:$B,0))</f>
        <v>0</v>
      </c>
      <c r="CK487" s="14">
        <f>+INDEX('Monthy Targets'!AG:AG,MATCH(FY2018_ALL_Targets!$B487,'Monthy Targets'!$B:$B,0))</f>
        <v>0</v>
      </c>
      <c r="CL487" s="14">
        <v>0.39</v>
      </c>
      <c r="CM487" s="14">
        <v>0</v>
      </c>
      <c r="CN487" s="14">
        <v>0.39</v>
      </c>
      <c r="CO487" s="14">
        <v>0.39</v>
      </c>
      <c r="DB487" s="14">
        <v>0.71</v>
      </c>
      <c r="DC487" s="14">
        <v>0</v>
      </c>
      <c r="DD487" s="14">
        <v>0.71</v>
      </c>
      <c r="DE487" s="14">
        <v>0.71</v>
      </c>
      <c r="DR487" s="14">
        <v>0.97</v>
      </c>
      <c r="DV487" s="12">
        <f t="shared" si="22"/>
        <v>0</v>
      </c>
      <c r="DW487" s="12">
        <f t="shared" si="23"/>
        <v>0</v>
      </c>
      <c r="DX487" s="12">
        <f t="shared" si="21"/>
        <v>0</v>
      </c>
    </row>
    <row r="488" spans="1:128" x14ac:dyDescent="0.25">
      <c r="A488" s="410">
        <v>5039</v>
      </c>
      <c r="B488" s="192">
        <v>676321</v>
      </c>
      <c r="C488" s="293">
        <v>1026541</v>
      </c>
      <c r="D488" s="14">
        <v>1407127384</v>
      </c>
      <c r="F488" s="14" t="s">
        <v>1286</v>
      </c>
      <c r="G488" s="12" t="s">
        <v>921</v>
      </c>
      <c r="H488" s="27" t="s">
        <v>1349</v>
      </c>
      <c r="I488" t="s">
        <v>1754</v>
      </c>
      <c r="J488" s="13">
        <v>2.7989821882951699E-2</v>
      </c>
      <c r="K488" s="13">
        <v>2.7700831024930699E-2</v>
      </c>
      <c r="L488" s="13">
        <v>2.5510204081632699E-3</v>
      </c>
      <c r="M488" s="13">
        <v>0.10372340425531899</v>
      </c>
      <c r="N488" s="13">
        <v>3.3538610000000003E-2</v>
      </c>
      <c r="O488" s="13">
        <v>5.6668459999999997E-2</v>
      </c>
      <c r="P488" s="13">
        <v>5.2596600000000002E-3</v>
      </c>
      <c r="Q488" s="13">
        <v>0.16064707</v>
      </c>
      <c r="R488" s="13">
        <v>3.3538610000000003E-2</v>
      </c>
      <c r="S488" s="13">
        <v>5.6668459999999997E-2</v>
      </c>
      <c r="T488" s="13">
        <v>5.2596600000000002E-3</v>
      </c>
      <c r="U488" s="13">
        <v>0.16064707</v>
      </c>
      <c r="V488" s="13">
        <v>3.3538610000000003E-2</v>
      </c>
      <c r="W488" s="13">
        <v>5.6668459999999997E-2</v>
      </c>
      <c r="X488" s="13">
        <v>5.2596600000000002E-3</v>
      </c>
      <c r="Y488" s="13">
        <v>0.16064707</v>
      </c>
      <c r="Z488" s="13">
        <v>3.3538610000000003E-2</v>
      </c>
      <c r="AA488" s="13">
        <v>5.6668459999999997E-2</v>
      </c>
      <c r="AB488" s="13">
        <v>5.2596600000000002E-3</v>
      </c>
      <c r="AC488" s="13">
        <v>0.16064707</v>
      </c>
      <c r="AD488" s="13">
        <v>3.3538610000000003E-2</v>
      </c>
      <c r="AE488" s="13">
        <v>5.6668459999999997E-2</v>
      </c>
      <c r="AF488" s="13">
        <v>5.2596600000000002E-3</v>
      </c>
      <c r="AG488" s="13">
        <v>0.16064707</v>
      </c>
      <c r="AH488" s="13">
        <v>3.3538610000000003E-2</v>
      </c>
      <c r="AI488" s="13">
        <v>5.6668459999999997E-2</v>
      </c>
      <c r="AJ488" s="13">
        <v>5.2596600000000002E-3</v>
      </c>
      <c r="AK488" s="13">
        <v>0.16064707</v>
      </c>
      <c r="AL488" s="13">
        <v>3.3538610000000003E-2</v>
      </c>
      <c r="AM488" s="13">
        <v>5.6668459999999997E-2</v>
      </c>
      <c r="AN488" s="13">
        <v>5.2596600000000002E-3</v>
      </c>
      <c r="AO488" s="13">
        <v>0.16064707</v>
      </c>
      <c r="AP488" s="13">
        <v>3.3538610000000003E-2</v>
      </c>
      <c r="AQ488" s="13">
        <v>5.6668459999999997E-2</v>
      </c>
      <c r="AR488" s="13">
        <v>5.2596600000000002E-3</v>
      </c>
      <c r="AS488" s="13">
        <v>0.16064707</v>
      </c>
      <c r="AT488" s="13">
        <v>3.3538610000000003E-2</v>
      </c>
      <c r="AU488" s="13">
        <v>5.6668459999999997E-2</v>
      </c>
      <c r="AV488" s="13">
        <v>5.2596600000000002E-3</v>
      </c>
      <c r="AW488" s="13">
        <v>0.16064707</v>
      </c>
      <c r="AX488" s="212">
        <v>4.1237113402061903E-2</v>
      </c>
      <c r="AY488" s="13">
        <v>1.2500000000000001E-2</v>
      </c>
      <c r="AZ488" s="13">
        <v>0</v>
      </c>
      <c r="BA488" s="13">
        <v>0.122222222222222</v>
      </c>
      <c r="BB488" s="13"/>
      <c r="BC488" s="13"/>
      <c r="BD488" s="13"/>
      <c r="BE488" s="13"/>
      <c r="BF488" s="13"/>
      <c r="BG488" s="13"/>
      <c r="BH488" s="13"/>
      <c r="BN488" s="13"/>
      <c r="BO488" s="13"/>
      <c r="BP488" s="13"/>
      <c r="BQ488" s="13"/>
      <c r="BR488" s="13"/>
      <c r="BS488" s="13"/>
      <c r="BT488" s="13"/>
      <c r="BU488" s="13"/>
      <c r="BV488" s="13"/>
      <c r="BW488" s="13"/>
      <c r="BX488" s="13"/>
      <c r="BY488" s="13"/>
      <c r="BZ488" s="14">
        <f>+INDEX('Monthy Targets'!V:V,MATCH(FY2018_ALL_Targets!$B488,'Monthy Targets'!$B:$B,0))</f>
        <v>27.45</v>
      </c>
      <c r="CA488" s="14">
        <f>+INDEX('Monthy Targets'!W:W,MATCH(FY2018_ALL_Targets!$B488,'Monthy Targets'!$B:$B,0))</f>
        <v>27.45</v>
      </c>
      <c r="CB488" s="14">
        <f>+INDEX('Monthy Targets'!X:X,MATCH(FY2018_ALL_Targets!$B488,'Monthy Targets'!$B:$B,0))</f>
        <v>27.45</v>
      </c>
      <c r="CC488" s="14">
        <f>+INDEX('Monthy Targets'!Y:Y,MATCH(FY2018_ALL_Targets!$B488,'Monthy Targets'!$B:$B,0))</f>
        <v>27.45</v>
      </c>
      <c r="CD488" s="14">
        <f>+INDEX('Monthy Targets'!Z:Z,MATCH(FY2018_ALL_Targets!$B488,'Monthy Targets'!$B:$B,0))</f>
        <v>27.45</v>
      </c>
      <c r="CE488" s="14">
        <f>+INDEX('Monthy Targets'!AA:AA,MATCH(FY2018_ALL_Targets!$B488,'Monthy Targets'!$B:$B,0))</f>
        <v>0</v>
      </c>
      <c r="CF488" s="14">
        <f>+INDEX('Monthy Targets'!AB:AB,MATCH(FY2018_ALL_Targets!$B488,'Monthy Targets'!$B:$B,0))</f>
        <v>0</v>
      </c>
      <c r="CG488" s="14">
        <f>+INDEX('Monthy Targets'!AC:AC,MATCH(FY2018_ALL_Targets!$B488,'Monthy Targets'!$B:$B,0))</f>
        <v>0</v>
      </c>
      <c r="CH488" s="14">
        <f>+INDEX('Monthy Targets'!AD:AD,MATCH(FY2018_ALL_Targets!$B488,'Monthy Targets'!$B:$B,0))</f>
        <v>0</v>
      </c>
      <c r="CI488" s="14">
        <f>+INDEX('Monthy Targets'!AE:AE,MATCH(FY2018_ALL_Targets!$B488,'Monthy Targets'!$B:$B,0))</f>
        <v>0</v>
      </c>
      <c r="CJ488" s="14">
        <f>+INDEX('Monthy Targets'!AF:AF,MATCH(FY2018_ALL_Targets!$B488,'Monthy Targets'!$B:$B,0))</f>
        <v>0</v>
      </c>
      <c r="CK488" s="14">
        <f>+INDEX('Monthy Targets'!AG:AG,MATCH(FY2018_ALL_Targets!$B488,'Monthy Targets'!$B:$B,0))</f>
        <v>0</v>
      </c>
      <c r="CL488" s="14">
        <v>0</v>
      </c>
      <c r="CM488" s="14">
        <v>1.82</v>
      </c>
      <c r="CN488" s="14">
        <v>1.82</v>
      </c>
      <c r="CO488" s="14">
        <v>1.82</v>
      </c>
      <c r="DB488" s="14">
        <v>0</v>
      </c>
      <c r="DC488" s="14">
        <v>3.39</v>
      </c>
      <c r="DD488" s="14">
        <v>3.39</v>
      </c>
      <c r="DE488" s="14">
        <v>3.39</v>
      </c>
      <c r="DR488" s="14">
        <v>4.5999999999999996</v>
      </c>
      <c r="DV488" s="12">
        <f t="shared" si="22"/>
        <v>0</v>
      </c>
      <c r="DW488" s="12">
        <f t="shared" si="23"/>
        <v>0</v>
      </c>
      <c r="DX488" s="12">
        <f t="shared" si="21"/>
        <v>0</v>
      </c>
    </row>
    <row r="489" spans="1:128" x14ac:dyDescent="0.25">
      <c r="A489" s="293">
        <v>105314</v>
      </c>
      <c r="B489" s="293">
        <v>676323</v>
      </c>
      <c r="C489" s="293">
        <v>1026584</v>
      </c>
      <c r="D489" s="14">
        <v>1669860425</v>
      </c>
      <c r="F489" s="27" t="s">
        <v>1279</v>
      </c>
      <c r="G489" s="12" t="s">
        <v>524</v>
      </c>
      <c r="H489" s="27" t="s">
        <v>1379</v>
      </c>
      <c r="I489" s="12" t="s">
        <v>525</v>
      </c>
      <c r="J489" s="13">
        <v>4.0540540540540501E-2</v>
      </c>
      <c r="K489" s="13">
        <v>0.1</v>
      </c>
      <c r="L489" s="13">
        <v>0</v>
      </c>
      <c r="M489" s="13">
        <v>0.15753424657534201</v>
      </c>
      <c r="N489" s="13">
        <v>3.3538610000000003E-2</v>
      </c>
      <c r="O489" s="13">
        <v>5.6668459999999997E-2</v>
      </c>
      <c r="P489" s="13">
        <v>5.2596600000000002E-3</v>
      </c>
      <c r="Q489" s="13">
        <v>0.16064707</v>
      </c>
      <c r="R489" s="13">
        <v>3.9851351351351399E-2</v>
      </c>
      <c r="S489" s="13">
        <v>9.8299999999999998E-2</v>
      </c>
      <c r="T489" s="13">
        <v>5.2596600000000002E-3</v>
      </c>
      <c r="U489" s="13">
        <v>0.16064707</v>
      </c>
      <c r="V489" s="13">
        <v>3.8513513513513502E-2</v>
      </c>
      <c r="W489" s="13">
        <v>9.5000000000000001E-2</v>
      </c>
      <c r="X489" s="13">
        <v>5.2596600000000002E-3</v>
      </c>
      <c r="Y489" s="13">
        <v>0.16064707</v>
      </c>
      <c r="Z489" s="13">
        <v>3.9162162162162201E-2</v>
      </c>
      <c r="AA489" s="13">
        <v>9.6600000000000005E-2</v>
      </c>
      <c r="AB489" s="13">
        <v>5.2596600000000002E-3</v>
      </c>
      <c r="AC489" s="13">
        <v>0.16064707</v>
      </c>
      <c r="AD489" s="13">
        <v>3.6486486486486502E-2</v>
      </c>
      <c r="AE489" s="13">
        <v>0.09</v>
      </c>
      <c r="AF489" s="13">
        <v>5.2596600000000002E-3</v>
      </c>
      <c r="AG489" s="13">
        <v>0.16064707</v>
      </c>
      <c r="AH489" s="13">
        <v>3.8472972972973002E-2</v>
      </c>
      <c r="AI489" s="13">
        <v>9.4899999999999998E-2</v>
      </c>
      <c r="AJ489" s="13">
        <v>5.2596600000000002E-3</v>
      </c>
      <c r="AK489" s="13">
        <v>0.16064707</v>
      </c>
      <c r="AL489" s="13">
        <v>3.4459459459459503E-2</v>
      </c>
      <c r="AM489" s="13">
        <v>8.5000000000000006E-2</v>
      </c>
      <c r="AN489" s="13">
        <v>5.2596600000000002E-3</v>
      </c>
      <c r="AO489" s="13">
        <v>0.16064707</v>
      </c>
      <c r="AP489" s="13">
        <v>3.7702702702702699E-2</v>
      </c>
      <c r="AQ489" s="13">
        <v>9.2999999999999999E-2</v>
      </c>
      <c r="AR489" s="13">
        <v>5.2596600000000002E-3</v>
      </c>
      <c r="AS489" s="13">
        <v>0.16064707</v>
      </c>
      <c r="AT489" s="13">
        <v>3.3538610000000003E-2</v>
      </c>
      <c r="AU489" s="13">
        <v>0.08</v>
      </c>
      <c r="AV489" s="13">
        <v>5.2596600000000002E-3</v>
      </c>
      <c r="AW489" s="13">
        <v>0.16064707</v>
      </c>
      <c r="AX489" s="13">
        <v>0</v>
      </c>
      <c r="AY489" s="13">
        <v>0.04</v>
      </c>
      <c r="AZ489" s="13">
        <v>0</v>
      </c>
      <c r="BA489" s="13">
        <v>0.108108108108108</v>
      </c>
      <c r="BB489" s="13"/>
      <c r="BC489" s="13"/>
      <c r="BD489" s="13"/>
      <c r="BE489" s="13"/>
      <c r="BF489" s="13"/>
      <c r="BG489" s="13"/>
      <c r="BH489" s="13"/>
      <c r="BI489" s="13"/>
      <c r="BJ489" s="13"/>
      <c r="BK489" s="13"/>
      <c r="BL489" s="13"/>
      <c r="BM489" s="13"/>
      <c r="BN489" s="13"/>
      <c r="BO489" s="13"/>
      <c r="BP489" s="13"/>
      <c r="BQ489" s="13"/>
      <c r="BR489" s="13"/>
      <c r="BS489" s="13"/>
      <c r="BT489" s="13"/>
      <c r="BU489" s="13"/>
      <c r="BV489" s="13"/>
      <c r="BW489" s="13"/>
      <c r="BX489" s="13"/>
      <c r="BY489" s="13"/>
      <c r="BZ489" s="14">
        <f>+INDEX('Monthy Targets'!V:V,MATCH(FY2018_ALL_Targets!$B489,'Monthy Targets'!$B:$B,0))</f>
        <v>0.68</v>
      </c>
      <c r="CA489" s="14">
        <f>+INDEX('Monthy Targets'!W:W,MATCH(FY2018_ALL_Targets!$B489,'Monthy Targets'!$B:$B,0))</f>
        <v>0.68</v>
      </c>
      <c r="CB489" s="14">
        <f>+INDEX('Monthy Targets'!X:X,MATCH(FY2018_ALL_Targets!$B489,'Monthy Targets'!$B:$B,0))</f>
        <v>0.68</v>
      </c>
      <c r="CC489" s="14">
        <f>+INDEX('Monthy Targets'!Y:Y,MATCH(FY2018_ALL_Targets!$B489,'Monthy Targets'!$B:$B,0))</f>
        <v>0.68</v>
      </c>
      <c r="CD489" s="14">
        <f>+INDEX('Monthy Targets'!Z:Z,MATCH(FY2018_ALL_Targets!$B489,'Monthy Targets'!$B:$B,0))</f>
        <v>0.68</v>
      </c>
      <c r="CE489" s="14">
        <f>+INDEX('Monthy Targets'!AA:AA,MATCH(FY2018_ALL_Targets!$B489,'Monthy Targets'!$B:$B,0))</f>
        <v>0</v>
      </c>
      <c r="CF489" s="14">
        <f>+INDEX('Monthy Targets'!AB:AB,MATCH(FY2018_ALL_Targets!$B489,'Monthy Targets'!$B:$B,0))</f>
        <v>0</v>
      </c>
      <c r="CG489" s="14">
        <f>+INDEX('Monthy Targets'!AC:AC,MATCH(FY2018_ALL_Targets!$B489,'Monthy Targets'!$B:$B,0))</f>
        <v>0</v>
      </c>
      <c r="CH489" s="14">
        <f>+INDEX('Monthy Targets'!AD:AD,MATCH(FY2018_ALL_Targets!$B489,'Monthy Targets'!$B:$B,0))</f>
        <v>0</v>
      </c>
      <c r="CI489" s="14">
        <f>+INDEX('Monthy Targets'!AE:AE,MATCH(FY2018_ALL_Targets!$B489,'Monthy Targets'!$B:$B,0))</f>
        <v>0</v>
      </c>
      <c r="CJ489" s="14">
        <f>+INDEX('Monthy Targets'!AF:AF,MATCH(FY2018_ALL_Targets!$B489,'Monthy Targets'!$B:$B,0))</f>
        <v>0</v>
      </c>
      <c r="CK489" s="14">
        <f>+INDEX('Monthy Targets'!AG:AG,MATCH(FY2018_ALL_Targets!$B489,'Monthy Targets'!$B:$B,0))</f>
        <v>0</v>
      </c>
      <c r="CL489" s="14">
        <v>0.05</v>
      </c>
      <c r="CM489" s="14">
        <v>0.05</v>
      </c>
      <c r="CN489" s="14">
        <v>0.05</v>
      </c>
      <c r="CO489" s="14">
        <v>0.05</v>
      </c>
      <c r="DB489" s="14">
        <v>0.09</v>
      </c>
      <c r="DC489" s="14">
        <v>0.09</v>
      </c>
      <c r="DD489" s="14">
        <v>0.09</v>
      </c>
      <c r="DE489" s="14">
        <v>0.09</v>
      </c>
      <c r="DR489" s="14">
        <v>0.13</v>
      </c>
      <c r="DV489" s="12">
        <f t="shared" si="22"/>
        <v>0</v>
      </c>
      <c r="DW489" s="12">
        <f t="shared" si="23"/>
        <v>0</v>
      </c>
      <c r="DX489" s="12">
        <f t="shared" si="21"/>
        <v>0</v>
      </c>
    </row>
    <row r="490" spans="1:128" x14ac:dyDescent="0.25">
      <c r="A490" s="293">
        <v>105263</v>
      </c>
      <c r="B490" s="293">
        <v>676326</v>
      </c>
      <c r="C490" s="293">
        <v>1025812</v>
      </c>
      <c r="D490" s="14">
        <v>1821414087</v>
      </c>
      <c r="F490" s="27" t="s">
        <v>1298</v>
      </c>
      <c r="G490" s="12" t="s">
        <v>522</v>
      </c>
      <c r="H490" s="27" t="s">
        <v>1302</v>
      </c>
      <c r="I490" s="12" t="s">
        <v>523</v>
      </c>
      <c r="J490" s="13">
        <v>2.0491803278688499E-2</v>
      </c>
      <c r="K490" s="13">
        <v>3.0150753768844199E-2</v>
      </c>
      <c r="L490" s="13">
        <v>0</v>
      </c>
      <c r="M490" s="13">
        <v>0.124463519313305</v>
      </c>
      <c r="N490" s="13">
        <v>3.3538610000000003E-2</v>
      </c>
      <c r="O490" s="13">
        <v>5.6668459999999997E-2</v>
      </c>
      <c r="P490" s="13">
        <v>5.2596600000000002E-3</v>
      </c>
      <c r="Q490" s="13">
        <v>0.16064707</v>
      </c>
      <c r="R490" s="13">
        <v>3.3538610000000003E-2</v>
      </c>
      <c r="S490" s="13">
        <v>5.6668459999999997E-2</v>
      </c>
      <c r="T490" s="13">
        <v>5.2596600000000002E-3</v>
      </c>
      <c r="U490" s="13">
        <v>0.16064707</v>
      </c>
      <c r="V490" s="13">
        <v>3.3538610000000003E-2</v>
      </c>
      <c r="W490" s="13">
        <v>5.6668459999999997E-2</v>
      </c>
      <c r="X490" s="13">
        <v>5.2596600000000002E-3</v>
      </c>
      <c r="Y490" s="13">
        <v>0.16064707</v>
      </c>
      <c r="Z490" s="13">
        <v>3.3538610000000003E-2</v>
      </c>
      <c r="AA490" s="13">
        <v>5.6668459999999997E-2</v>
      </c>
      <c r="AB490" s="13">
        <v>5.2596600000000002E-3</v>
      </c>
      <c r="AC490" s="13">
        <v>0.16064707</v>
      </c>
      <c r="AD490" s="13">
        <v>3.3538610000000003E-2</v>
      </c>
      <c r="AE490" s="13">
        <v>5.6668459999999997E-2</v>
      </c>
      <c r="AF490" s="13">
        <v>5.2596600000000002E-3</v>
      </c>
      <c r="AG490" s="13">
        <v>0.16064707</v>
      </c>
      <c r="AH490" s="13">
        <v>3.3538610000000003E-2</v>
      </c>
      <c r="AI490" s="13">
        <v>5.6668459999999997E-2</v>
      </c>
      <c r="AJ490" s="13">
        <v>5.2596600000000002E-3</v>
      </c>
      <c r="AK490" s="13">
        <v>0.16064707</v>
      </c>
      <c r="AL490" s="13">
        <v>3.3538610000000003E-2</v>
      </c>
      <c r="AM490" s="13">
        <v>5.6668459999999997E-2</v>
      </c>
      <c r="AN490" s="13">
        <v>5.2596600000000002E-3</v>
      </c>
      <c r="AO490" s="13">
        <v>0.16064707</v>
      </c>
      <c r="AP490" s="13">
        <v>3.3538610000000003E-2</v>
      </c>
      <c r="AQ490" s="13">
        <v>5.6668459999999997E-2</v>
      </c>
      <c r="AR490" s="13">
        <v>5.2596600000000002E-3</v>
      </c>
      <c r="AS490" s="13">
        <v>0.16064707</v>
      </c>
      <c r="AT490" s="13">
        <v>3.3538610000000003E-2</v>
      </c>
      <c r="AU490" s="13">
        <v>5.6668459999999997E-2</v>
      </c>
      <c r="AV490" s="13">
        <v>5.2596600000000002E-3</v>
      </c>
      <c r="AW490" s="13">
        <v>0.16064707</v>
      </c>
      <c r="AX490" s="13">
        <v>1.6666666666666701E-2</v>
      </c>
      <c r="AY490" s="13">
        <v>2.5000000000000001E-2</v>
      </c>
      <c r="AZ490" s="13">
        <v>0</v>
      </c>
      <c r="BA490" s="13">
        <v>0.157894736842105</v>
      </c>
      <c r="BB490" s="13"/>
      <c r="BC490" s="13"/>
      <c r="BD490" s="13"/>
      <c r="BE490" s="13"/>
      <c r="BF490" s="13"/>
      <c r="BG490" s="13"/>
      <c r="BH490" s="13"/>
      <c r="BI490" s="13"/>
      <c r="BJ490" s="13"/>
      <c r="BK490" s="13"/>
      <c r="BL490" s="13"/>
      <c r="BM490" s="13"/>
      <c r="BN490" s="13"/>
      <c r="BO490" s="13"/>
      <c r="BP490" s="13"/>
      <c r="BQ490" s="13"/>
      <c r="BR490" s="13"/>
      <c r="BS490" s="13"/>
      <c r="BT490" s="13"/>
      <c r="BU490" s="13"/>
      <c r="BV490" s="13"/>
      <c r="BW490" s="13"/>
      <c r="BX490" s="13"/>
      <c r="BY490" s="13"/>
      <c r="BZ490" s="14">
        <f>+INDEX('Monthy Targets'!V:V,MATCH(FY2018_ALL_Targets!$B490,'Monthy Targets'!$B:$B,0))</f>
        <v>5.09</v>
      </c>
      <c r="CA490" s="14">
        <f>+INDEX('Monthy Targets'!W:W,MATCH(FY2018_ALL_Targets!$B490,'Monthy Targets'!$B:$B,0))</f>
        <v>5.09</v>
      </c>
      <c r="CB490" s="14">
        <f>+INDEX('Monthy Targets'!X:X,MATCH(FY2018_ALL_Targets!$B490,'Monthy Targets'!$B:$B,0))</f>
        <v>5.09</v>
      </c>
      <c r="CC490" s="14">
        <f>+INDEX('Monthy Targets'!Y:Y,MATCH(FY2018_ALL_Targets!$B490,'Monthy Targets'!$B:$B,0))</f>
        <v>5.09</v>
      </c>
      <c r="CD490" s="14">
        <f>+INDEX('Monthy Targets'!Z:Z,MATCH(FY2018_ALL_Targets!$B490,'Monthy Targets'!$B:$B,0))</f>
        <v>5.09</v>
      </c>
      <c r="CE490" s="14">
        <f>+INDEX('Monthy Targets'!AA:AA,MATCH(FY2018_ALL_Targets!$B490,'Monthy Targets'!$B:$B,0))</f>
        <v>0</v>
      </c>
      <c r="CF490" s="14">
        <f>+INDEX('Monthy Targets'!AB:AB,MATCH(FY2018_ALL_Targets!$B490,'Monthy Targets'!$B:$B,0))</f>
        <v>0</v>
      </c>
      <c r="CG490" s="14">
        <f>+INDEX('Monthy Targets'!AC:AC,MATCH(FY2018_ALL_Targets!$B490,'Monthy Targets'!$B:$B,0))</f>
        <v>0</v>
      </c>
      <c r="CH490" s="14">
        <f>+INDEX('Monthy Targets'!AD:AD,MATCH(FY2018_ALL_Targets!$B490,'Monthy Targets'!$B:$B,0))</f>
        <v>0</v>
      </c>
      <c r="CI490" s="14">
        <f>+INDEX('Monthy Targets'!AE:AE,MATCH(FY2018_ALL_Targets!$B490,'Monthy Targets'!$B:$B,0))</f>
        <v>0</v>
      </c>
      <c r="CJ490" s="14">
        <f>+INDEX('Monthy Targets'!AF:AF,MATCH(FY2018_ALL_Targets!$B490,'Monthy Targets'!$B:$B,0))</f>
        <v>0</v>
      </c>
      <c r="CK490" s="14">
        <f>+INDEX('Monthy Targets'!AG:AG,MATCH(FY2018_ALL_Targets!$B490,'Monthy Targets'!$B:$B,0))</f>
        <v>0</v>
      </c>
      <c r="CL490" s="14">
        <v>0.34</v>
      </c>
      <c r="CM490" s="14">
        <v>0.34</v>
      </c>
      <c r="CN490" s="14">
        <v>0.34</v>
      </c>
      <c r="CO490" s="14">
        <v>0.34</v>
      </c>
      <c r="DB490" s="14">
        <v>0.63</v>
      </c>
      <c r="DC490" s="14">
        <v>0.63</v>
      </c>
      <c r="DD490" s="14">
        <v>0.63</v>
      </c>
      <c r="DE490" s="14">
        <v>0.63</v>
      </c>
      <c r="DR490" s="14">
        <v>0.96</v>
      </c>
      <c r="DV490" s="12">
        <f t="shared" si="22"/>
        <v>0</v>
      </c>
      <c r="DW490" s="12">
        <f t="shared" si="23"/>
        <v>0</v>
      </c>
      <c r="DX490" s="12">
        <f t="shared" si="21"/>
        <v>0</v>
      </c>
    </row>
    <row r="491" spans="1:128" x14ac:dyDescent="0.25">
      <c r="A491" s="293">
        <v>105330</v>
      </c>
      <c r="B491" s="293">
        <v>676328</v>
      </c>
      <c r="C491" s="293">
        <v>1026558</v>
      </c>
      <c r="D491" s="14">
        <v>1194123901</v>
      </c>
      <c r="F491" s="27" t="s">
        <v>1267</v>
      </c>
      <c r="G491" s="12" t="s">
        <v>526</v>
      </c>
      <c r="H491" s="27" t="s">
        <v>526</v>
      </c>
      <c r="I491" s="12" t="s">
        <v>527</v>
      </c>
      <c r="J491" s="13">
        <v>2.3102310231023101E-2</v>
      </c>
      <c r="K491" s="13">
        <v>9.2920353982300904E-2</v>
      </c>
      <c r="L491" s="13">
        <v>0</v>
      </c>
      <c r="M491" s="13">
        <v>0.19718309859154901</v>
      </c>
      <c r="N491" s="13">
        <v>3.3538610000000003E-2</v>
      </c>
      <c r="O491" s="13">
        <v>5.6668459999999997E-2</v>
      </c>
      <c r="P491" s="13">
        <v>5.2596600000000002E-3</v>
      </c>
      <c r="Q491" s="13">
        <v>0.16064707</v>
      </c>
      <c r="R491" s="13">
        <v>3.3538610000000003E-2</v>
      </c>
      <c r="S491" s="13">
        <v>9.1340707964601794E-2</v>
      </c>
      <c r="T491" s="13">
        <v>5.2596600000000002E-3</v>
      </c>
      <c r="U491" s="13">
        <v>0.193830985915493</v>
      </c>
      <c r="V491" s="13">
        <v>3.3538610000000003E-2</v>
      </c>
      <c r="W491" s="13">
        <v>8.8274336283185803E-2</v>
      </c>
      <c r="X491" s="13">
        <v>5.2596600000000002E-3</v>
      </c>
      <c r="Y491" s="13">
        <v>0.187323943661972</v>
      </c>
      <c r="Z491" s="13">
        <v>3.3538610000000003E-2</v>
      </c>
      <c r="AA491" s="13">
        <v>8.9761061946902698E-2</v>
      </c>
      <c r="AB491" s="13">
        <v>5.2596600000000002E-3</v>
      </c>
      <c r="AC491" s="13">
        <v>0.19047887323943699</v>
      </c>
      <c r="AD491" s="13">
        <v>3.3538610000000003E-2</v>
      </c>
      <c r="AE491" s="13">
        <v>8.3628318584070799E-2</v>
      </c>
      <c r="AF491" s="13">
        <v>5.2596600000000002E-3</v>
      </c>
      <c r="AG491" s="13">
        <v>0.17746478873239399</v>
      </c>
      <c r="AH491" s="13">
        <v>3.3538610000000003E-2</v>
      </c>
      <c r="AI491" s="13">
        <v>8.8181415929203505E-2</v>
      </c>
      <c r="AJ491" s="13">
        <v>5.2596600000000002E-3</v>
      </c>
      <c r="AK491" s="13">
        <v>0.18712676056338001</v>
      </c>
      <c r="AL491" s="13">
        <v>3.3538610000000003E-2</v>
      </c>
      <c r="AM491" s="13">
        <v>7.8982300884955794E-2</v>
      </c>
      <c r="AN491" s="13">
        <v>5.2596600000000002E-3</v>
      </c>
      <c r="AO491" s="13">
        <v>0.16760563380281701</v>
      </c>
      <c r="AP491" s="13">
        <v>3.3538610000000003E-2</v>
      </c>
      <c r="AQ491" s="13">
        <v>8.6415929203539799E-2</v>
      </c>
      <c r="AR491" s="13">
        <v>5.2596600000000002E-3</v>
      </c>
      <c r="AS491" s="13">
        <v>0.18338028169014101</v>
      </c>
      <c r="AT491" s="13">
        <v>3.3538610000000003E-2</v>
      </c>
      <c r="AU491" s="13">
        <v>7.4336283185840707E-2</v>
      </c>
      <c r="AV491" s="13">
        <v>5.2596600000000002E-3</v>
      </c>
      <c r="AW491" s="13">
        <v>0.16064707</v>
      </c>
      <c r="AX491" s="13">
        <v>1.13636363636364E-2</v>
      </c>
      <c r="AY491" s="13">
        <v>0.02</v>
      </c>
      <c r="AZ491" s="13">
        <v>0</v>
      </c>
      <c r="BA491" s="13">
        <v>0.19277108433734899</v>
      </c>
      <c r="BB491" s="13"/>
      <c r="BC491" s="13"/>
      <c r="BD491" s="13"/>
      <c r="BE491" s="13"/>
      <c r="BF491" s="13"/>
      <c r="BG491" s="13"/>
      <c r="BH491" s="13"/>
      <c r="BI491" s="13"/>
      <c r="BJ491" s="13"/>
      <c r="BK491" s="13"/>
      <c r="BL491" s="13"/>
      <c r="BM491" s="13"/>
      <c r="BN491" s="13"/>
      <c r="BO491" s="13"/>
      <c r="BP491" s="13"/>
      <c r="BQ491" s="13"/>
      <c r="BR491" s="13"/>
      <c r="BS491" s="13"/>
      <c r="BT491" s="13"/>
      <c r="BU491" s="13"/>
      <c r="BV491" s="13"/>
      <c r="BW491" s="13"/>
      <c r="BX491" s="13"/>
      <c r="BY491" s="13"/>
      <c r="BZ491" s="14">
        <f>+INDEX('Monthy Targets'!V:V,MATCH(FY2018_ALL_Targets!$B491,'Monthy Targets'!$B:$B,0))</f>
        <v>4.5199999999999996</v>
      </c>
      <c r="CA491" s="14">
        <f>+INDEX('Monthy Targets'!W:W,MATCH(FY2018_ALL_Targets!$B491,'Monthy Targets'!$B:$B,0))</f>
        <v>4.5199999999999996</v>
      </c>
      <c r="CB491" s="14">
        <f>+INDEX('Monthy Targets'!X:X,MATCH(FY2018_ALL_Targets!$B491,'Monthy Targets'!$B:$B,0))</f>
        <v>4.5199999999999996</v>
      </c>
      <c r="CC491" s="14">
        <f>+INDEX('Monthy Targets'!Y:Y,MATCH(FY2018_ALL_Targets!$B491,'Monthy Targets'!$B:$B,0))</f>
        <v>4.5199999999999996</v>
      </c>
      <c r="CD491" s="14">
        <f>+INDEX('Monthy Targets'!Z:Z,MATCH(FY2018_ALL_Targets!$B491,'Monthy Targets'!$B:$B,0))</f>
        <v>4.5199999999999996</v>
      </c>
      <c r="CE491" s="14">
        <f>+INDEX('Monthy Targets'!AA:AA,MATCH(FY2018_ALL_Targets!$B491,'Monthy Targets'!$B:$B,0))</f>
        <v>0</v>
      </c>
      <c r="CF491" s="14">
        <f>+INDEX('Monthy Targets'!AB:AB,MATCH(FY2018_ALL_Targets!$B491,'Monthy Targets'!$B:$B,0))</f>
        <v>0</v>
      </c>
      <c r="CG491" s="14">
        <f>+INDEX('Monthy Targets'!AC:AC,MATCH(FY2018_ALL_Targets!$B491,'Monthy Targets'!$B:$B,0))</f>
        <v>0</v>
      </c>
      <c r="CH491" s="14">
        <f>+INDEX('Monthy Targets'!AD:AD,MATCH(FY2018_ALL_Targets!$B491,'Monthy Targets'!$B:$B,0))</f>
        <v>0</v>
      </c>
      <c r="CI491" s="14">
        <f>+INDEX('Monthy Targets'!AE:AE,MATCH(FY2018_ALL_Targets!$B491,'Monthy Targets'!$B:$B,0))</f>
        <v>0</v>
      </c>
      <c r="CJ491" s="14">
        <f>+INDEX('Monthy Targets'!AF:AF,MATCH(FY2018_ALL_Targets!$B491,'Monthy Targets'!$B:$B,0))</f>
        <v>0</v>
      </c>
      <c r="CK491" s="14">
        <f>+INDEX('Monthy Targets'!AG:AG,MATCH(FY2018_ALL_Targets!$B491,'Monthy Targets'!$B:$B,0))</f>
        <v>0</v>
      </c>
      <c r="CL491" s="14">
        <v>0.3</v>
      </c>
      <c r="CM491" s="14">
        <v>0.3</v>
      </c>
      <c r="CN491" s="14">
        <v>0.3</v>
      </c>
      <c r="CO491" s="14">
        <v>0.3</v>
      </c>
      <c r="DB491" s="14">
        <v>0.56000000000000005</v>
      </c>
      <c r="DC491" s="14">
        <v>0.56000000000000005</v>
      </c>
      <c r="DD491" s="14">
        <v>0.56000000000000005</v>
      </c>
      <c r="DE491" s="14">
        <v>0</v>
      </c>
      <c r="DR491" s="14">
        <v>0.79</v>
      </c>
      <c r="DV491" s="12">
        <f t="shared" si="22"/>
        <v>0</v>
      </c>
      <c r="DW491" s="12">
        <f t="shared" si="23"/>
        <v>0</v>
      </c>
      <c r="DX491" s="12">
        <f t="shared" si="21"/>
        <v>0</v>
      </c>
    </row>
    <row r="492" spans="1:128" x14ac:dyDescent="0.25">
      <c r="A492" s="293">
        <v>105428</v>
      </c>
      <c r="B492" s="293">
        <v>676337</v>
      </c>
      <c r="C492" s="293">
        <v>1026717</v>
      </c>
      <c r="D492" s="14">
        <v>1396098091</v>
      </c>
      <c r="F492" s="27" t="s">
        <v>1279</v>
      </c>
      <c r="G492" s="12" t="s">
        <v>528</v>
      </c>
      <c r="H492" s="27" t="s">
        <v>1391</v>
      </c>
      <c r="I492" s="12" t="s">
        <v>529</v>
      </c>
      <c r="J492" s="13">
        <v>5.1546391752577301E-3</v>
      </c>
      <c r="K492" s="13">
        <v>7.3746312684365795E-2</v>
      </c>
      <c r="L492" s="13">
        <v>2.5974025974026E-3</v>
      </c>
      <c r="M492" s="13">
        <v>0.16374269005847999</v>
      </c>
      <c r="N492" s="13">
        <v>3.3538610000000003E-2</v>
      </c>
      <c r="O492" s="13">
        <v>5.6668459999999997E-2</v>
      </c>
      <c r="P492" s="13">
        <v>5.2596600000000002E-3</v>
      </c>
      <c r="Q492" s="13">
        <v>0.16064707</v>
      </c>
      <c r="R492" s="13">
        <v>3.3538610000000003E-2</v>
      </c>
      <c r="S492" s="13">
        <v>7.2492625368731606E-2</v>
      </c>
      <c r="T492" s="13">
        <v>5.2596600000000002E-3</v>
      </c>
      <c r="U492" s="13">
        <v>0.160959064327485</v>
      </c>
      <c r="V492" s="13">
        <v>3.3538610000000003E-2</v>
      </c>
      <c r="W492" s="13">
        <v>7.0058997050147495E-2</v>
      </c>
      <c r="X492" s="13">
        <v>5.2596600000000002E-3</v>
      </c>
      <c r="Y492" s="13">
        <v>0.16064707</v>
      </c>
      <c r="Z492" s="13">
        <v>3.3538610000000003E-2</v>
      </c>
      <c r="AA492" s="13">
        <v>7.1238938053097306E-2</v>
      </c>
      <c r="AB492" s="13">
        <v>5.2596600000000002E-3</v>
      </c>
      <c r="AC492" s="13">
        <v>0.16064707</v>
      </c>
      <c r="AD492" s="13">
        <v>3.3538610000000003E-2</v>
      </c>
      <c r="AE492" s="13">
        <v>6.6371681415929196E-2</v>
      </c>
      <c r="AF492" s="13">
        <v>5.2596600000000002E-3</v>
      </c>
      <c r="AG492" s="13">
        <v>0.16064707</v>
      </c>
      <c r="AH492" s="13">
        <v>3.3538610000000003E-2</v>
      </c>
      <c r="AI492" s="13">
        <v>6.9985250737463103E-2</v>
      </c>
      <c r="AJ492" s="13">
        <v>5.2596600000000002E-3</v>
      </c>
      <c r="AK492" s="13">
        <v>0.16064707</v>
      </c>
      <c r="AL492" s="13">
        <v>3.3538610000000003E-2</v>
      </c>
      <c r="AM492" s="13">
        <v>6.2684365781710896E-2</v>
      </c>
      <c r="AN492" s="13">
        <v>5.2596600000000002E-3</v>
      </c>
      <c r="AO492" s="13">
        <v>0.16064707</v>
      </c>
      <c r="AP492" s="13">
        <v>3.3538610000000003E-2</v>
      </c>
      <c r="AQ492" s="13">
        <v>6.85840707964602E-2</v>
      </c>
      <c r="AR492" s="13">
        <v>5.2596600000000002E-3</v>
      </c>
      <c r="AS492" s="13">
        <v>0.16064707</v>
      </c>
      <c r="AT492" s="13">
        <v>3.3538610000000003E-2</v>
      </c>
      <c r="AU492" s="13">
        <v>5.8997050147492597E-2</v>
      </c>
      <c r="AV492" s="13">
        <v>5.2596600000000002E-3</v>
      </c>
      <c r="AW492" s="13">
        <v>0.16064707</v>
      </c>
      <c r="AX492" s="13">
        <v>0</v>
      </c>
      <c r="AY492" s="13">
        <v>8.8607594936708903E-2</v>
      </c>
      <c r="AZ492" s="13">
        <v>0</v>
      </c>
      <c r="BA492" s="13">
        <v>9.6774193548387094E-2</v>
      </c>
      <c r="BB492" s="13"/>
      <c r="BC492" s="13"/>
      <c r="BD492" s="13"/>
      <c r="BE492" s="13"/>
      <c r="BF492" s="13"/>
      <c r="BG492" s="13"/>
      <c r="BH492" s="13"/>
      <c r="BI492" s="13"/>
      <c r="BJ492" s="13"/>
      <c r="BK492" s="13"/>
      <c r="BL492" s="13"/>
      <c r="BM492" s="13"/>
      <c r="BN492" s="13"/>
      <c r="BO492" s="13"/>
      <c r="BP492" s="13"/>
      <c r="BQ492" s="13"/>
      <c r="BR492" s="13"/>
      <c r="BS492" s="13"/>
      <c r="BT492" s="13"/>
      <c r="BU492" s="13"/>
      <c r="BV492" s="13"/>
      <c r="BW492" s="13"/>
      <c r="BX492" s="13"/>
      <c r="BY492" s="13"/>
      <c r="BZ492" s="14">
        <f>+INDEX('Monthy Targets'!V:V,MATCH(FY2018_ALL_Targets!$B492,'Monthy Targets'!$B:$B,0))</f>
        <v>6.87</v>
      </c>
      <c r="CA492" s="14">
        <f>+INDEX('Monthy Targets'!W:W,MATCH(FY2018_ALL_Targets!$B492,'Monthy Targets'!$B:$B,0))</f>
        <v>6.87</v>
      </c>
      <c r="CB492" s="14">
        <f>+INDEX('Monthy Targets'!X:X,MATCH(FY2018_ALL_Targets!$B492,'Monthy Targets'!$B:$B,0))</f>
        <v>6.87</v>
      </c>
      <c r="CC492" s="14">
        <f>+INDEX('Monthy Targets'!Y:Y,MATCH(FY2018_ALL_Targets!$B492,'Monthy Targets'!$B:$B,0))</f>
        <v>6.87</v>
      </c>
      <c r="CD492" s="14">
        <f>+INDEX('Monthy Targets'!Z:Z,MATCH(FY2018_ALL_Targets!$B492,'Monthy Targets'!$B:$B,0))</f>
        <v>6.87</v>
      </c>
      <c r="CE492" s="14">
        <f>+INDEX('Monthy Targets'!AA:AA,MATCH(FY2018_ALL_Targets!$B492,'Monthy Targets'!$B:$B,0))</f>
        <v>0</v>
      </c>
      <c r="CF492" s="14">
        <f>+INDEX('Monthy Targets'!AB:AB,MATCH(FY2018_ALL_Targets!$B492,'Monthy Targets'!$B:$B,0))</f>
        <v>0</v>
      </c>
      <c r="CG492" s="14">
        <f>+INDEX('Monthy Targets'!AC:AC,MATCH(FY2018_ALL_Targets!$B492,'Monthy Targets'!$B:$B,0))</f>
        <v>0</v>
      </c>
      <c r="CH492" s="14">
        <f>+INDEX('Monthy Targets'!AD:AD,MATCH(FY2018_ALL_Targets!$B492,'Monthy Targets'!$B:$B,0))</f>
        <v>0</v>
      </c>
      <c r="CI492" s="14">
        <f>+INDEX('Monthy Targets'!AE:AE,MATCH(FY2018_ALL_Targets!$B492,'Monthy Targets'!$B:$B,0))</f>
        <v>0</v>
      </c>
      <c r="CJ492" s="14">
        <f>+INDEX('Monthy Targets'!AF:AF,MATCH(FY2018_ALL_Targets!$B492,'Monthy Targets'!$B:$B,0))</f>
        <v>0</v>
      </c>
      <c r="CK492" s="14">
        <f>+INDEX('Monthy Targets'!AG:AG,MATCH(FY2018_ALL_Targets!$B492,'Monthy Targets'!$B:$B,0))</f>
        <v>0</v>
      </c>
      <c r="CL492" s="14">
        <v>0.46</v>
      </c>
      <c r="CM492" s="14">
        <v>0</v>
      </c>
      <c r="CN492" s="14">
        <v>0.46</v>
      </c>
      <c r="CO492" s="14">
        <v>0.46</v>
      </c>
      <c r="DB492" s="14">
        <v>0.85</v>
      </c>
      <c r="DC492" s="14">
        <v>0</v>
      </c>
      <c r="DD492" s="14">
        <v>0.85</v>
      </c>
      <c r="DE492" s="14">
        <v>0.85</v>
      </c>
      <c r="DR492" s="14">
        <v>1.1499999999999999</v>
      </c>
      <c r="DV492" s="12">
        <f t="shared" si="22"/>
        <v>0</v>
      </c>
      <c r="DW492" s="12">
        <f t="shared" si="23"/>
        <v>0</v>
      </c>
      <c r="DX492" s="12">
        <f t="shared" si="21"/>
        <v>0</v>
      </c>
    </row>
    <row r="493" spans="1:128" x14ac:dyDescent="0.25">
      <c r="A493" s="293">
        <v>4079</v>
      </c>
      <c r="B493" s="293">
        <v>676338</v>
      </c>
      <c r="C493" s="293">
        <v>407904</v>
      </c>
      <c r="D493" s="14">
        <v>1205841160</v>
      </c>
      <c r="F493" s="27" t="s">
        <v>1258</v>
      </c>
      <c r="G493" s="12" t="s">
        <v>168</v>
      </c>
      <c r="H493" s="27" t="s">
        <v>2164</v>
      </c>
      <c r="I493" s="12" t="s">
        <v>169</v>
      </c>
      <c r="J493" s="13">
        <v>9.0452261306532694E-2</v>
      </c>
      <c r="K493" s="13">
        <v>1.72413793103448E-2</v>
      </c>
      <c r="L493" s="13">
        <v>0</v>
      </c>
      <c r="M493" s="13">
        <v>0.110552763819095</v>
      </c>
      <c r="N493" s="13">
        <v>3.3538610000000003E-2</v>
      </c>
      <c r="O493" s="13">
        <v>5.6668459999999997E-2</v>
      </c>
      <c r="P493" s="13">
        <v>5.2596600000000002E-3</v>
      </c>
      <c r="Q493" s="13">
        <v>0.16064707</v>
      </c>
      <c r="R493" s="13">
        <v>8.8914572864321598E-2</v>
      </c>
      <c r="S493" s="13">
        <v>5.6668459999999997E-2</v>
      </c>
      <c r="T493" s="13">
        <v>5.2596600000000002E-3</v>
      </c>
      <c r="U493" s="13">
        <v>0.16064707</v>
      </c>
      <c r="V493" s="13">
        <v>8.5929648241205997E-2</v>
      </c>
      <c r="W493" s="13">
        <v>5.6668459999999997E-2</v>
      </c>
      <c r="X493" s="13">
        <v>5.2596600000000002E-3</v>
      </c>
      <c r="Y493" s="13">
        <v>0.16064707</v>
      </c>
      <c r="Z493" s="13">
        <v>8.7376884422110598E-2</v>
      </c>
      <c r="AA493" s="13">
        <v>5.6668459999999997E-2</v>
      </c>
      <c r="AB493" s="13">
        <v>5.2596600000000002E-3</v>
      </c>
      <c r="AC493" s="13">
        <v>0.16064707</v>
      </c>
      <c r="AD493" s="13">
        <v>8.1407035175879397E-2</v>
      </c>
      <c r="AE493" s="13">
        <v>5.6668459999999997E-2</v>
      </c>
      <c r="AF493" s="13">
        <v>5.2596600000000002E-3</v>
      </c>
      <c r="AG493" s="13">
        <v>0.16064707</v>
      </c>
      <c r="AH493" s="13">
        <v>8.5839195979899502E-2</v>
      </c>
      <c r="AI493" s="13">
        <v>5.6668459999999997E-2</v>
      </c>
      <c r="AJ493" s="13">
        <v>5.2596600000000002E-3</v>
      </c>
      <c r="AK493" s="13">
        <v>0.16064707</v>
      </c>
      <c r="AL493" s="13">
        <v>7.6884422110552797E-2</v>
      </c>
      <c r="AM493" s="13">
        <v>5.6668459999999997E-2</v>
      </c>
      <c r="AN493" s="13">
        <v>5.2596600000000002E-3</v>
      </c>
      <c r="AO493" s="13">
        <v>0.16064707</v>
      </c>
      <c r="AP493" s="13">
        <v>8.4120603015075401E-2</v>
      </c>
      <c r="AQ493" s="13">
        <v>5.6668459999999997E-2</v>
      </c>
      <c r="AR493" s="13">
        <v>5.2596600000000002E-3</v>
      </c>
      <c r="AS493" s="13">
        <v>0.16064707</v>
      </c>
      <c r="AT493" s="13">
        <v>7.23618090452261E-2</v>
      </c>
      <c r="AU493" s="13">
        <v>5.6668459999999997E-2</v>
      </c>
      <c r="AV493" s="13">
        <v>5.2596600000000002E-3</v>
      </c>
      <c r="AW493" s="13">
        <v>0.16064707</v>
      </c>
      <c r="AX493" s="13">
        <v>0.06</v>
      </c>
      <c r="AY493" s="13">
        <v>0.04</v>
      </c>
      <c r="AZ493" s="13">
        <v>0</v>
      </c>
      <c r="BA493" s="13">
        <v>0.18</v>
      </c>
      <c r="BB493" s="13"/>
      <c r="BC493" s="13"/>
      <c r="BD493" s="13"/>
      <c r="BE493" s="13"/>
      <c r="BF493" s="13"/>
      <c r="BG493" s="13"/>
      <c r="BH493" s="13"/>
      <c r="BI493" s="13"/>
      <c r="BJ493" s="13"/>
      <c r="BK493" s="13"/>
      <c r="BL493" s="13"/>
      <c r="BM493" s="13"/>
      <c r="BN493" s="13"/>
      <c r="BO493" s="13"/>
      <c r="BP493" s="13"/>
      <c r="BQ493" s="13"/>
      <c r="BR493" s="13"/>
      <c r="BS493" s="13"/>
      <c r="BT493" s="13"/>
      <c r="BU493" s="13"/>
      <c r="BV493" s="13"/>
      <c r="BW493" s="13"/>
      <c r="BX493" s="13"/>
      <c r="BY493" s="13"/>
      <c r="BZ493" s="14">
        <f>+INDEX('Monthy Targets'!V:V,MATCH(FY2018_ALL_Targets!$B493,'Monthy Targets'!$B:$B,0))</f>
        <v>4.5199999999999996</v>
      </c>
      <c r="CA493" s="14">
        <f>+INDEX('Monthy Targets'!W:W,MATCH(FY2018_ALL_Targets!$B493,'Monthy Targets'!$B:$B,0))</f>
        <v>4.5199999999999996</v>
      </c>
      <c r="CB493" s="14">
        <f>+INDEX('Monthy Targets'!X:X,MATCH(FY2018_ALL_Targets!$B493,'Monthy Targets'!$B:$B,0))</f>
        <v>4.5199999999999996</v>
      </c>
      <c r="CC493" s="14">
        <f>+INDEX('Monthy Targets'!Y:Y,MATCH(FY2018_ALL_Targets!$B493,'Monthy Targets'!$B:$B,0))</f>
        <v>4.5199999999999996</v>
      </c>
      <c r="CD493" s="14">
        <f>+INDEX('Monthy Targets'!Z:Z,MATCH(FY2018_ALL_Targets!$B493,'Monthy Targets'!$B:$B,0))</f>
        <v>4.5199999999999996</v>
      </c>
      <c r="CE493" s="14">
        <f>+INDEX('Monthy Targets'!AA:AA,MATCH(FY2018_ALL_Targets!$B493,'Monthy Targets'!$B:$B,0))</f>
        <v>0</v>
      </c>
      <c r="CF493" s="14">
        <f>+INDEX('Monthy Targets'!AB:AB,MATCH(FY2018_ALL_Targets!$B493,'Monthy Targets'!$B:$B,0))</f>
        <v>0</v>
      </c>
      <c r="CG493" s="14">
        <f>+INDEX('Monthy Targets'!AC:AC,MATCH(FY2018_ALL_Targets!$B493,'Monthy Targets'!$B:$B,0))</f>
        <v>0</v>
      </c>
      <c r="CH493" s="14">
        <f>+INDEX('Monthy Targets'!AD:AD,MATCH(FY2018_ALL_Targets!$B493,'Monthy Targets'!$B:$B,0))</f>
        <v>0</v>
      </c>
      <c r="CI493" s="14">
        <f>+INDEX('Monthy Targets'!AE:AE,MATCH(FY2018_ALL_Targets!$B493,'Monthy Targets'!$B:$B,0))</f>
        <v>0</v>
      </c>
      <c r="CJ493" s="14">
        <f>+INDEX('Monthy Targets'!AF:AF,MATCH(FY2018_ALL_Targets!$B493,'Monthy Targets'!$B:$B,0))</f>
        <v>0</v>
      </c>
      <c r="CK493" s="14">
        <f>+INDEX('Monthy Targets'!AG:AG,MATCH(FY2018_ALL_Targets!$B493,'Monthy Targets'!$B:$B,0))</f>
        <v>0</v>
      </c>
      <c r="CL493" s="14">
        <v>0.3</v>
      </c>
      <c r="CM493" s="14">
        <v>0.3</v>
      </c>
      <c r="CN493" s="14">
        <v>0.3</v>
      </c>
      <c r="CO493" s="14">
        <v>0</v>
      </c>
      <c r="DB493" s="14">
        <v>0.56000000000000005</v>
      </c>
      <c r="DC493" s="14">
        <v>0.56000000000000005</v>
      </c>
      <c r="DD493" s="14">
        <v>0.56000000000000005</v>
      </c>
      <c r="DE493" s="14">
        <v>0</v>
      </c>
      <c r="DR493" s="14">
        <v>0.76</v>
      </c>
      <c r="DV493" s="12">
        <f t="shared" si="22"/>
        <v>0</v>
      </c>
      <c r="DW493" s="12">
        <f t="shared" si="23"/>
        <v>0</v>
      </c>
      <c r="DX493" s="12">
        <f t="shared" si="21"/>
        <v>0</v>
      </c>
    </row>
    <row r="494" spans="1:128" x14ac:dyDescent="0.25">
      <c r="A494" s="293">
        <v>105595</v>
      </c>
      <c r="B494" s="293">
        <v>676345</v>
      </c>
      <c r="C494" s="293">
        <v>1026587</v>
      </c>
      <c r="D494" s="14">
        <v>1164810925</v>
      </c>
      <c r="F494" s="27" t="s">
        <v>1297</v>
      </c>
      <c r="G494" s="12" t="s">
        <v>532</v>
      </c>
      <c r="H494" s="27" t="s">
        <v>1365</v>
      </c>
      <c r="I494" s="12" t="s">
        <v>533</v>
      </c>
      <c r="J494" s="13">
        <v>4.0201005025125601E-2</v>
      </c>
      <c r="K494" s="13">
        <v>6.0402684563758399E-2</v>
      </c>
      <c r="L494" s="13">
        <v>0</v>
      </c>
      <c r="M494" s="13">
        <v>0.119791666666667</v>
      </c>
      <c r="N494" s="13">
        <v>3.3538610000000003E-2</v>
      </c>
      <c r="O494" s="13">
        <v>5.6668459999999997E-2</v>
      </c>
      <c r="P494" s="13">
        <v>5.2596600000000002E-3</v>
      </c>
      <c r="Q494" s="13">
        <v>0.16064707</v>
      </c>
      <c r="R494" s="13">
        <v>3.9517587939698499E-2</v>
      </c>
      <c r="S494" s="13">
        <v>5.9375838926174498E-2</v>
      </c>
      <c r="T494" s="13">
        <v>5.2596600000000002E-3</v>
      </c>
      <c r="U494" s="13">
        <v>0.16064707</v>
      </c>
      <c r="V494" s="13">
        <v>3.8190954773869301E-2</v>
      </c>
      <c r="W494" s="13">
        <v>5.7382550335570499E-2</v>
      </c>
      <c r="X494" s="13">
        <v>5.2596600000000002E-3</v>
      </c>
      <c r="Y494" s="13">
        <v>0.16064707</v>
      </c>
      <c r="Z494" s="13">
        <v>3.8834170854271398E-2</v>
      </c>
      <c r="AA494" s="13">
        <v>5.8348993288590598E-2</v>
      </c>
      <c r="AB494" s="13">
        <v>5.2596600000000002E-3</v>
      </c>
      <c r="AC494" s="13">
        <v>0.16064707</v>
      </c>
      <c r="AD494" s="13">
        <v>3.6180904522613098E-2</v>
      </c>
      <c r="AE494" s="13">
        <v>5.6668459999999997E-2</v>
      </c>
      <c r="AF494" s="13">
        <v>5.2596600000000002E-3</v>
      </c>
      <c r="AG494" s="13">
        <v>0.16064707</v>
      </c>
      <c r="AH494" s="13">
        <v>3.8150753768844199E-2</v>
      </c>
      <c r="AI494" s="13">
        <v>5.7322147651006697E-2</v>
      </c>
      <c r="AJ494" s="13">
        <v>5.2596600000000002E-3</v>
      </c>
      <c r="AK494" s="13">
        <v>0.16064707</v>
      </c>
      <c r="AL494" s="13">
        <v>3.4170854271356799E-2</v>
      </c>
      <c r="AM494" s="13">
        <v>5.6668459999999997E-2</v>
      </c>
      <c r="AN494" s="13">
        <v>5.2596600000000002E-3</v>
      </c>
      <c r="AO494" s="13">
        <v>0.16064707</v>
      </c>
      <c r="AP494" s="13">
        <v>3.7386934673366803E-2</v>
      </c>
      <c r="AQ494" s="13">
        <v>5.6668459999999997E-2</v>
      </c>
      <c r="AR494" s="13">
        <v>5.2596600000000002E-3</v>
      </c>
      <c r="AS494" s="13">
        <v>0.16064707</v>
      </c>
      <c r="AT494" s="13">
        <v>3.3538610000000003E-2</v>
      </c>
      <c r="AU494" s="13">
        <v>5.6668459999999997E-2</v>
      </c>
      <c r="AV494" s="13">
        <v>5.2596600000000002E-3</v>
      </c>
      <c r="AW494" s="13">
        <v>0.16064707</v>
      </c>
      <c r="AX494" s="13">
        <v>0</v>
      </c>
      <c r="AY494" s="13">
        <v>5.1282051282051301E-2</v>
      </c>
      <c r="AZ494" s="13">
        <v>0</v>
      </c>
      <c r="BA494" s="13">
        <v>0.107142857142857</v>
      </c>
      <c r="BB494" s="13"/>
      <c r="BC494" s="13"/>
      <c r="BD494" s="13"/>
      <c r="BE494" s="13"/>
      <c r="BF494" s="13"/>
      <c r="BG494" s="13"/>
      <c r="BH494" s="13"/>
      <c r="BI494" s="13"/>
      <c r="BJ494" s="13"/>
      <c r="BK494" s="13"/>
      <c r="BL494" s="13"/>
      <c r="BM494" s="13"/>
      <c r="BN494" s="13"/>
      <c r="BO494" s="13"/>
      <c r="BP494" s="13"/>
      <c r="BQ494" s="13"/>
      <c r="BR494" s="13"/>
      <c r="BS494" s="13"/>
      <c r="BT494" s="13"/>
      <c r="BU494" s="13"/>
      <c r="BV494" s="13"/>
      <c r="BW494" s="13"/>
      <c r="BX494" s="13"/>
      <c r="BY494" s="13"/>
      <c r="BZ494" s="14">
        <f>+INDEX('Monthy Targets'!V:V,MATCH(FY2018_ALL_Targets!$B494,'Monthy Targets'!$B:$B,0))</f>
        <v>3.39</v>
      </c>
      <c r="CA494" s="14">
        <f>+INDEX('Monthy Targets'!W:W,MATCH(FY2018_ALL_Targets!$B494,'Monthy Targets'!$B:$B,0))</f>
        <v>3.39</v>
      </c>
      <c r="CB494" s="14">
        <f>+INDEX('Monthy Targets'!X:X,MATCH(FY2018_ALL_Targets!$B494,'Monthy Targets'!$B:$B,0))</f>
        <v>3.39</v>
      </c>
      <c r="CC494" s="14">
        <f>+INDEX('Monthy Targets'!Y:Y,MATCH(FY2018_ALL_Targets!$B494,'Monthy Targets'!$B:$B,0))</f>
        <v>3.39</v>
      </c>
      <c r="CD494" s="14">
        <f>+INDEX('Monthy Targets'!Z:Z,MATCH(FY2018_ALL_Targets!$B494,'Monthy Targets'!$B:$B,0))</f>
        <v>3.39</v>
      </c>
      <c r="CE494" s="14">
        <f>+INDEX('Monthy Targets'!AA:AA,MATCH(FY2018_ALL_Targets!$B494,'Monthy Targets'!$B:$B,0))</f>
        <v>0</v>
      </c>
      <c r="CF494" s="14">
        <f>+INDEX('Monthy Targets'!AB:AB,MATCH(FY2018_ALL_Targets!$B494,'Monthy Targets'!$B:$B,0))</f>
        <v>0</v>
      </c>
      <c r="CG494" s="14">
        <f>+INDEX('Monthy Targets'!AC:AC,MATCH(FY2018_ALL_Targets!$B494,'Monthy Targets'!$B:$B,0))</f>
        <v>0</v>
      </c>
      <c r="CH494" s="14">
        <f>+INDEX('Monthy Targets'!AD:AD,MATCH(FY2018_ALL_Targets!$B494,'Monthy Targets'!$B:$B,0))</f>
        <v>0</v>
      </c>
      <c r="CI494" s="14">
        <f>+INDEX('Monthy Targets'!AE:AE,MATCH(FY2018_ALL_Targets!$B494,'Monthy Targets'!$B:$B,0))</f>
        <v>0</v>
      </c>
      <c r="CJ494" s="14">
        <f>+INDEX('Monthy Targets'!AF:AF,MATCH(FY2018_ALL_Targets!$B494,'Monthy Targets'!$B:$B,0))</f>
        <v>0</v>
      </c>
      <c r="CK494" s="14">
        <f>+INDEX('Monthy Targets'!AG:AG,MATCH(FY2018_ALL_Targets!$B494,'Monthy Targets'!$B:$B,0))</f>
        <v>0</v>
      </c>
      <c r="CL494" s="14">
        <v>0.23</v>
      </c>
      <c r="CM494" s="14">
        <v>0.23</v>
      </c>
      <c r="CN494" s="14">
        <v>0.23</v>
      </c>
      <c r="CO494" s="14">
        <v>0.23</v>
      </c>
      <c r="DB494" s="14">
        <v>0.42</v>
      </c>
      <c r="DC494" s="14">
        <v>0.42</v>
      </c>
      <c r="DD494" s="14">
        <v>0.42</v>
      </c>
      <c r="DE494" s="14">
        <v>0.42</v>
      </c>
      <c r="DR494" s="14">
        <v>0.64</v>
      </c>
      <c r="DV494" s="12">
        <f t="shared" si="22"/>
        <v>0</v>
      </c>
      <c r="DW494" s="12">
        <f t="shared" si="23"/>
        <v>0</v>
      </c>
      <c r="DX494" s="12">
        <f t="shared" si="21"/>
        <v>0</v>
      </c>
    </row>
    <row r="495" spans="1:128" x14ac:dyDescent="0.25">
      <c r="A495" s="293">
        <v>105697</v>
      </c>
      <c r="B495" s="293">
        <v>676349</v>
      </c>
      <c r="C495" s="293">
        <v>1026712</v>
      </c>
      <c r="D495" s="14">
        <v>1629417787</v>
      </c>
      <c r="F495" s="27" t="s">
        <v>1298</v>
      </c>
      <c r="G495" s="12" t="s">
        <v>538</v>
      </c>
      <c r="H495" s="27" t="s">
        <v>1407</v>
      </c>
      <c r="I495" s="12" t="s">
        <v>539</v>
      </c>
      <c r="J495" s="13">
        <v>0</v>
      </c>
      <c r="K495" s="13">
        <v>5.8823529411764698E-2</v>
      </c>
      <c r="L495" s="13">
        <v>0</v>
      </c>
      <c r="M495" s="13">
        <v>4.5045045045045001E-2</v>
      </c>
      <c r="N495" s="13">
        <v>3.3538610000000003E-2</v>
      </c>
      <c r="O495" s="13">
        <v>5.6668459999999997E-2</v>
      </c>
      <c r="P495" s="13">
        <v>5.2596600000000002E-3</v>
      </c>
      <c r="Q495" s="13">
        <v>0.16064707</v>
      </c>
      <c r="R495" s="13">
        <v>3.3538610000000003E-2</v>
      </c>
      <c r="S495" s="13">
        <v>5.7823529411764697E-2</v>
      </c>
      <c r="T495" s="13">
        <v>5.2596600000000002E-3</v>
      </c>
      <c r="U495" s="13">
        <v>0.16064707</v>
      </c>
      <c r="V495" s="13">
        <v>3.3538610000000003E-2</v>
      </c>
      <c r="W495" s="13">
        <v>5.6668459999999997E-2</v>
      </c>
      <c r="X495" s="13">
        <v>5.2596600000000002E-3</v>
      </c>
      <c r="Y495" s="13">
        <v>0.16064707</v>
      </c>
      <c r="Z495" s="13">
        <v>3.3538610000000003E-2</v>
      </c>
      <c r="AA495" s="13">
        <v>5.6823529411764703E-2</v>
      </c>
      <c r="AB495" s="13">
        <v>5.2596600000000002E-3</v>
      </c>
      <c r="AC495" s="13">
        <v>0.16064707</v>
      </c>
      <c r="AD495" s="13">
        <v>3.3538610000000003E-2</v>
      </c>
      <c r="AE495" s="13">
        <v>5.6668459999999997E-2</v>
      </c>
      <c r="AF495" s="13">
        <v>5.2596600000000002E-3</v>
      </c>
      <c r="AG495" s="13">
        <v>0.16064707</v>
      </c>
      <c r="AH495" s="13">
        <v>3.3538610000000003E-2</v>
      </c>
      <c r="AI495" s="13">
        <v>5.6668459999999997E-2</v>
      </c>
      <c r="AJ495" s="13">
        <v>5.2596600000000002E-3</v>
      </c>
      <c r="AK495" s="13">
        <v>0.16064707</v>
      </c>
      <c r="AL495" s="13">
        <v>3.3538610000000003E-2</v>
      </c>
      <c r="AM495" s="13">
        <v>5.6668459999999997E-2</v>
      </c>
      <c r="AN495" s="13">
        <v>5.2596600000000002E-3</v>
      </c>
      <c r="AO495" s="13">
        <v>0.16064707</v>
      </c>
      <c r="AP495" s="13">
        <v>3.3538610000000003E-2</v>
      </c>
      <c r="AQ495" s="13">
        <v>5.6668459999999997E-2</v>
      </c>
      <c r="AR495" s="13">
        <v>5.2596600000000002E-3</v>
      </c>
      <c r="AS495" s="13">
        <v>0.16064707</v>
      </c>
      <c r="AT495" s="13">
        <v>3.3538610000000003E-2</v>
      </c>
      <c r="AU495" s="13">
        <v>5.6668459999999997E-2</v>
      </c>
      <c r="AV495" s="13">
        <v>5.2596600000000002E-3</v>
      </c>
      <c r="AW495" s="13">
        <v>0.16064707</v>
      </c>
      <c r="AX495" s="13">
        <v>0</v>
      </c>
      <c r="AY495" s="13">
        <v>7.1428571428571397E-2</v>
      </c>
      <c r="AZ495" s="13">
        <v>0</v>
      </c>
      <c r="BA495" s="13">
        <v>0.15151515151515199</v>
      </c>
      <c r="BB495" s="13"/>
      <c r="BC495" s="13"/>
      <c r="BD495" s="13"/>
      <c r="BE495" s="13"/>
      <c r="BF495" s="13"/>
      <c r="BG495" s="13"/>
      <c r="BH495" s="13"/>
      <c r="BI495" s="13"/>
      <c r="BJ495" s="13"/>
      <c r="BK495" s="13"/>
      <c r="BL495" s="13"/>
      <c r="BM495" s="13"/>
      <c r="BN495" s="13"/>
      <c r="BO495" s="13"/>
      <c r="BP495" s="13"/>
      <c r="BQ495" s="13"/>
      <c r="BR495" s="13"/>
      <c r="BS495" s="13"/>
      <c r="BT495" s="13"/>
      <c r="BU495" s="13"/>
      <c r="BV495" s="13"/>
      <c r="BW495" s="13"/>
      <c r="BX495" s="13"/>
      <c r="BY495" s="13"/>
      <c r="BZ495" s="14">
        <f>+INDEX('Monthy Targets'!V:V,MATCH(FY2018_ALL_Targets!$B495,'Monthy Targets'!$B:$B,0))</f>
        <v>0.15</v>
      </c>
      <c r="CA495" s="14">
        <f>+INDEX('Monthy Targets'!W:W,MATCH(FY2018_ALL_Targets!$B495,'Monthy Targets'!$B:$B,0))</f>
        <v>0.15</v>
      </c>
      <c r="CB495" s="14">
        <f>+INDEX('Monthy Targets'!X:X,MATCH(FY2018_ALL_Targets!$B495,'Monthy Targets'!$B:$B,0))</f>
        <v>0.15</v>
      </c>
      <c r="CC495" s="14">
        <f>+INDEX('Monthy Targets'!Y:Y,MATCH(FY2018_ALL_Targets!$B495,'Monthy Targets'!$B:$B,0))</f>
        <v>0.15</v>
      </c>
      <c r="CD495" s="14">
        <f>+INDEX('Monthy Targets'!Z:Z,MATCH(FY2018_ALL_Targets!$B495,'Monthy Targets'!$B:$B,0))</f>
        <v>0.15</v>
      </c>
      <c r="CE495" s="14">
        <f>+INDEX('Monthy Targets'!AA:AA,MATCH(FY2018_ALL_Targets!$B495,'Monthy Targets'!$B:$B,0))</f>
        <v>0</v>
      </c>
      <c r="CF495" s="14">
        <f>+INDEX('Monthy Targets'!AB:AB,MATCH(FY2018_ALL_Targets!$B495,'Monthy Targets'!$B:$B,0))</f>
        <v>0</v>
      </c>
      <c r="CG495" s="14">
        <f>+INDEX('Monthy Targets'!AC:AC,MATCH(FY2018_ALL_Targets!$B495,'Monthy Targets'!$B:$B,0))</f>
        <v>0</v>
      </c>
      <c r="CH495" s="14">
        <f>+INDEX('Monthy Targets'!AD:AD,MATCH(FY2018_ALL_Targets!$B495,'Monthy Targets'!$B:$B,0))</f>
        <v>0</v>
      </c>
      <c r="CI495" s="14">
        <f>+INDEX('Monthy Targets'!AE:AE,MATCH(FY2018_ALL_Targets!$B495,'Monthy Targets'!$B:$B,0))</f>
        <v>0</v>
      </c>
      <c r="CJ495" s="14">
        <f>+INDEX('Monthy Targets'!AF:AF,MATCH(FY2018_ALL_Targets!$B495,'Monthy Targets'!$B:$B,0))</f>
        <v>0</v>
      </c>
      <c r="CK495" s="14">
        <f>+INDEX('Monthy Targets'!AG:AG,MATCH(FY2018_ALL_Targets!$B495,'Monthy Targets'!$B:$B,0))</f>
        <v>0</v>
      </c>
      <c r="CL495" s="14">
        <v>0.01</v>
      </c>
      <c r="CM495" s="14">
        <v>0</v>
      </c>
      <c r="CN495" s="14">
        <v>0.01</v>
      </c>
      <c r="CO495" s="14">
        <v>0.01</v>
      </c>
      <c r="DB495" s="14">
        <v>0.02</v>
      </c>
      <c r="DC495" s="14">
        <v>0</v>
      </c>
      <c r="DD495" s="14">
        <v>0.02</v>
      </c>
      <c r="DE495" s="14">
        <v>0.02</v>
      </c>
      <c r="DR495" s="14">
        <v>0.03</v>
      </c>
      <c r="DV495" s="12">
        <f t="shared" si="22"/>
        <v>0</v>
      </c>
      <c r="DW495" s="12">
        <f t="shared" si="23"/>
        <v>0</v>
      </c>
      <c r="DX495" s="12">
        <f t="shared" si="21"/>
        <v>0</v>
      </c>
    </row>
    <row r="496" spans="1:128" x14ac:dyDescent="0.25">
      <c r="A496" s="293">
        <v>105652</v>
      </c>
      <c r="B496" s="293">
        <v>676350</v>
      </c>
      <c r="C496" s="293">
        <v>1025506</v>
      </c>
      <c r="D496" s="14">
        <v>1053651356</v>
      </c>
      <c r="F496" s="27" t="s">
        <v>1279</v>
      </c>
      <c r="G496" s="12" t="s">
        <v>534</v>
      </c>
      <c r="H496" s="27" t="s">
        <v>1371</v>
      </c>
      <c r="I496" s="12" t="s">
        <v>535</v>
      </c>
      <c r="J496" s="13">
        <v>3.8910505836575902E-3</v>
      </c>
      <c r="K496" s="13">
        <v>4.1884816753926697E-2</v>
      </c>
      <c r="L496" s="13">
        <v>0</v>
      </c>
      <c r="M496" s="13">
        <v>8.6065573770491802E-2</v>
      </c>
      <c r="N496" s="13">
        <v>3.3538610000000003E-2</v>
      </c>
      <c r="O496" s="13">
        <v>5.6668459999999997E-2</v>
      </c>
      <c r="P496" s="13">
        <v>5.2596600000000002E-3</v>
      </c>
      <c r="Q496" s="13">
        <v>0.16064707</v>
      </c>
      <c r="R496" s="13">
        <v>3.3538610000000003E-2</v>
      </c>
      <c r="S496" s="13">
        <v>5.6668459999999997E-2</v>
      </c>
      <c r="T496" s="13">
        <v>5.2596600000000002E-3</v>
      </c>
      <c r="U496" s="13">
        <v>0.16064707</v>
      </c>
      <c r="V496" s="13">
        <v>3.3538610000000003E-2</v>
      </c>
      <c r="W496" s="13">
        <v>5.6668459999999997E-2</v>
      </c>
      <c r="X496" s="13">
        <v>5.2596600000000002E-3</v>
      </c>
      <c r="Y496" s="13">
        <v>0.16064707</v>
      </c>
      <c r="Z496" s="13">
        <v>3.3538610000000003E-2</v>
      </c>
      <c r="AA496" s="13">
        <v>5.6668459999999997E-2</v>
      </c>
      <c r="AB496" s="13">
        <v>5.2596600000000002E-3</v>
      </c>
      <c r="AC496" s="13">
        <v>0.16064707</v>
      </c>
      <c r="AD496" s="13">
        <v>3.3538610000000003E-2</v>
      </c>
      <c r="AE496" s="13">
        <v>5.6668459999999997E-2</v>
      </c>
      <c r="AF496" s="13">
        <v>5.2596600000000002E-3</v>
      </c>
      <c r="AG496" s="13">
        <v>0.16064707</v>
      </c>
      <c r="AH496" s="13">
        <v>3.3538610000000003E-2</v>
      </c>
      <c r="AI496" s="13">
        <v>5.6668459999999997E-2</v>
      </c>
      <c r="AJ496" s="13">
        <v>5.2596600000000002E-3</v>
      </c>
      <c r="AK496" s="13">
        <v>0.16064707</v>
      </c>
      <c r="AL496" s="13">
        <v>3.3538610000000003E-2</v>
      </c>
      <c r="AM496" s="13">
        <v>5.6668459999999997E-2</v>
      </c>
      <c r="AN496" s="13">
        <v>5.2596600000000002E-3</v>
      </c>
      <c r="AO496" s="13">
        <v>0.16064707</v>
      </c>
      <c r="AP496" s="13">
        <v>3.3538610000000003E-2</v>
      </c>
      <c r="AQ496" s="13">
        <v>5.6668459999999997E-2</v>
      </c>
      <c r="AR496" s="13">
        <v>5.2596600000000002E-3</v>
      </c>
      <c r="AS496" s="13">
        <v>0.16064707</v>
      </c>
      <c r="AT496" s="13">
        <v>3.3538610000000003E-2</v>
      </c>
      <c r="AU496" s="13">
        <v>5.6668459999999997E-2</v>
      </c>
      <c r="AV496" s="13">
        <v>5.2596600000000002E-3</v>
      </c>
      <c r="AW496" s="13">
        <v>0.16064707</v>
      </c>
      <c r="AX496" s="13">
        <v>2.7777777777777801E-2</v>
      </c>
      <c r="AY496" s="13">
        <v>3.7037037037037E-2</v>
      </c>
      <c r="AZ496" s="13">
        <v>0</v>
      </c>
      <c r="BA496" s="13">
        <v>0.17647058823529399</v>
      </c>
      <c r="BB496" s="13"/>
      <c r="BC496" s="13"/>
      <c r="BD496" s="13"/>
      <c r="BE496" s="13"/>
      <c r="BF496" s="13"/>
      <c r="BG496" s="13"/>
      <c r="BH496" s="13"/>
      <c r="BI496" s="13"/>
      <c r="BJ496" s="13"/>
      <c r="BK496" s="13"/>
      <c r="BL496" s="13"/>
      <c r="BM496" s="13"/>
      <c r="BN496" s="13"/>
      <c r="BO496" s="13"/>
      <c r="BP496" s="13"/>
      <c r="BQ496" s="13"/>
      <c r="BR496" s="13"/>
      <c r="BS496" s="13"/>
      <c r="BT496" s="13"/>
      <c r="BU496" s="13"/>
      <c r="BV496" s="13"/>
      <c r="BW496" s="13"/>
      <c r="BX496" s="13"/>
      <c r="BY496" s="13"/>
      <c r="BZ496" s="14">
        <f>+INDEX('Monthy Targets'!V:V,MATCH(FY2018_ALL_Targets!$B496,'Monthy Targets'!$B:$B,0))</f>
        <v>2.67</v>
      </c>
      <c r="CA496" s="14">
        <f>+INDEX('Monthy Targets'!W:W,MATCH(FY2018_ALL_Targets!$B496,'Monthy Targets'!$B:$B,0))</f>
        <v>2.67</v>
      </c>
      <c r="CB496" s="14">
        <f>+INDEX('Monthy Targets'!X:X,MATCH(FY2018_ALL_Targets!$B496,'Monthy Targets'!$B:$B,0))</f>
        <v>2.67</v>
      </c>
      <c r="CC496" s="14">
        <f>+INDEX('Monthy Targets'!Y:Y,MATCH(FY2018_ALL_Targets!$B496,'Monthy Targets'!$B:$B,0))</f>
        <v>2.67</v>
      </c>
      <c r="CD496" s="14">
        <f>+INDEX('Monthy Targets'!Z:Z,MATCH(FY2018_ALL_Targets!$B496,'Monthy Targets'!$B:$B,0))</f>
        <v>2.67</v>
      </c>
      <c r="CE496" s="14">
        <f>+INDEX('Monthy Targets'!AA:AA,MATCH(FY2018_ALL_Targets!$B496,'Monthy Targets'!$B:$B,0))</f>
        <v>0</v>
      </c>
      <c r="CF496" s="14">
        <f>+INDEX('Monthy Targets'!AB:AB,MATCH(FY2018_ALL_Targets!$B496,'Monthy Targets'!$B:$B,0))</f>
        <v>0</v>
      </c>
      <c r="CG496" s="14">
        <f>+INDEX('Monthy Targets'!AC:AC,MATCH(FY2018_ALL_Targets!$B496,'Monthy Targets'!$B:$B,0))</f>
        <v>0</v>
      </c>
      <c r="CH496" s="14">
        <f>+INDEX('Monthy Targets'!AD:AD,MATCH(FY2018_ALL_Targets!$B496,'Monthy Targets'!$B:$B,0))</f>
        <v>0</v>
      </c>
      <c r="CI496" s="14">
        <f>+INDEX('Monthy Targets'!AE:AE,MATCH(FY2018_ALL_Targets!$B496,'Monthy Targets'!$B:$B,0))</f>
        <v>0</v>
      </c>
      <c r="CJ496" s="14">
        <f>+INDEX('Monthy Targets'!AF:AF,MATCH(FY2018_ALL_Targets!$B496,'Monthy Targets'!$B:$B,0))</f>
        <v>0</v>
      </c>
      <c r="CK496" s="14">
        <f>+INDEX('Monthy Targets'!AG:AG,MATCH(FY2018_ALL_Targets!$B496,'Monthy Targets'!$B:$B,0))</f>
        <v>0</v>
      </c>
      <c r="CL496" s="14">
        <v>0.18</v>
      </c>
      <c r="CM496" s="14">
        <v>0.18</v>
      </c>
      <c r="CN496" s="14">
        <v>0.18</v>
      </c>
      <c r="CO496" s="14">
        <v>0</v>
      </c>
      <c r="DB496" s="14">
        <v>0.33</v>
      </c>
      <c r="DC496" s="14">
        <v>0.33</v>
      </c>
      <c r="DD496" s="14">
        <v>0.33</v>
      </c>
      <c r="DE496" s="14">
        <v>0</v>
      </c>
      <c r="DR496" s="14">
        <v>0.45</v>
      </c>
      <c r="DV496" s="12">
        <f t="shared" si="22"/>
        <v>0</v>
      </c>
      <c r="DW496" s="12">
        <f t="shared" si="23"/>
        <v>0</v>
      </c>
      <c r="DX496" s="12">
        <f t="shared" si="21"/>
        <v>0</v>
      </c>
    </row>
    <row r="497" spans="1:128" x14ac:dyDescent="0.25">
      <c r="A497" s="293">
        <v>105727</v>
      </c>
      <c r="B497" s="293">
        <v>676353</v>
      </c>
      <c r="C497" s="293">
        <v>1026517</v>
      </c>
      <c r="D497" s="14">
        <v>1174911986</v>
      </c>
      <c r="F497" s="27" t="s">
        <v>1267</v>
      </c>
      <c r="G497" s="12" t="s">
        <v>156</v>
      </c>
      <c r="H497" s="27" t="s">
        <v>1428</v>
      </c>
      <c r="I497" s="12" t="s">
        <v>157</v>
      </c>
      <c r="J497" s="13">
        <v>4.3668122270742397E-2</v>
      </c>
      <c r="K497" s="13">
        <v>3.7499999999999999E-2</v>
      </c>
      <c r="L497" s="13">
        <v>0</v>
      </c>
      <c r="M497" s="13">
        <v>0.13596491228070201</v>
      </c>
      <c r="N497" s="13">
        <v>3.3538610000000003E-2</v>
      </c>
      <c r="O497" s="13">
        <v>5.6668459999999997E-2</v>
      </c>
      <c r="P497" s="13">
        <v>5.2596600000000002E-3</v>
      </c>
      <c r="Q497" s="13">
        <v>0.16064707</v>
      </c>
      <c r="R497" s="13">
        <v>4.2925764192139698E-2</v>
      </c>
      <c r="S497" s="13">
        <v>5.6668459999999997E-2</v>
      </c>
      <c r="T497" s="13">
        <v>5.2596600000000002E-3</v>
      </c>
      <c r="U497" s="13">
        <v>0.16064707</v>
      </c>
      <c r="V497" s="13">
        <v>4.1484716157205198E-2</v>
      </c>
      <c r="W497" s="13">
        <v>5.6668459999999997E-2</v>
      </c>
      <c r="X497" s="13">
        <v>5.2596600000000002E-3</v>
      </c>
      <c r="Y497" s="13">
        <v>0.16064707</v>
      </c>
      <c r="Z497" s="13">
        <v>4.2183406113537103E-2</v>
      </c>
      <c r="AA497" s="13">
        <v>5.6668459999999997E-2</v>
      </c>
      <c r="AB497" s="13">
        <v>5.2596600000000002E-3</v>
      </c>
      <c r="AC497" s="13">
        <v>0.16064707</v>
      </c>
      <c r="AD497" s="13">
        <v>3.9301310043668103E-2</v>
      </c>
      <c r="AE497" s="13">
        <v>5.6668459999999997E-2</v>
      </c>
      <c r="AF497" s="13">
        <v>5.2596600000000002E-3</v>
      </c>
      <c r="AG497" s="13">
        <v>0.16064707</v>
      </c>
      <c r="AH497" s="13">
        <v>4.1441048034934501E-2</v>
      </c>
      <c r="AI497" s="13">
        <v>5.6668459999999997E-2</v>
      </c>
      <c r="AJ497" s="13">
        <v>5.2596600000000002E-3</v>
      </c>
      <c r="AK497" s="13">
        <v>0.16064707</v>
      </c>
      <c r="AL497" s="13">
        <v>3.7117903930131001E-2</v>
      </c>
      <c r="AM497" s="13">
        <v>5.6668459999999997E-2</v>
      </c>
      <c r="AN497" s="13">
        <v>5.2596600000000002E-3</v>
      </c>
      <c r="AO497" s="13">
        <v>0.16064707</v>
      </c>
      <c r="AP497" s="13">
        <v>4.06113537117904E-2</v>
      </c>
      <c r="AQ497" s="13">
        <v>5.6668459999999997E-2</v>
      </c>
      <c r="AR497" s="13">
        <v>5.2596600000000002E-3</v>
      </c>
      <c r="AS497" s="13">
        <v>0.16064707</v>
      </c>
      <c r="AT497" s="13">
        <v>3.4934497816593899E-2</v>
      </c>
      <c r="AU497" s="13">
        <v>5.6668459999999997E-2</v>
      </c>
      <c r="AV497" s="13">
        <v>5.2596600000000002E-3</v>
      </c>
      <c r="AW497" s="13">
        <v>0.16064707</v>
      </c>
      <c r="AX497" s="13">
        <v>2.04081632653061E-2</v>
      </c>
      <c r="AY497" s="13">
        <v>0</v>
      </c>
      <c r="AZ497" s="13">
        <v>0</v>
      </c>
      <c r="BA497" s="13">
        <v>6.25E-2</v>
      </c>
      <c r="BB497" s="13"/>
      <c r="BC497" s="13"/>
      <c r="BD497" s="13"/>
      <c r="BE497" s="13"/>
      <c r="BF497" s="13"/>
      <c r="BG497" s="13"/>
      <c r="BH497" s="13"/>
      <c r="BI497" s="13"/>
      <c r="BJ497" s="13"/>
      <c r="BK497" s="13"/>
      <c r="BL497" s="13"/>
      <c r="BM497" s="13"/>
      <c r="BN497" s="13"/>
      <c r="BO497" s="13"/>
      <c r="BP497" s="13"/>
      <c r="BQ497" s="13"/>
      <c r="BR497" s="13"/>
      <c r="BS497" s="13"/>
      <c r="BT497" s="13"/>
      <c r="BU497" s="13"/>
      <c r="BV497" s="13"/>
      <c r="BW497" s="13"/>
      <c r="BX497" s="13"/>
      <c r="BY497" s="13"/>
      <c r="BZ497" s="14">
        <f>+INDEX('Monthy Targets'!V:V,MATCH(FY2018_ALL_Targets!$B497,'Monthy Targets'!$B:$B,0))</f>
        <v>0.98</v>
      </c>
      <c r="CA497" s="14">
        <f>+INDEX('Monthy Targets'!W:W,MATCH(FY2018_ALL_Targets!$B497,'Monthy Targets'!$B:$B,0))</f>
        <v>0.98</v>
      </c>
      <c r="CB497" s="14">
        <f>+INDEX('Monthy Targets'!X:X,MATCH(FY2018_ALL_Targets!$B497,'Monthy Targets'!$B:$B,0))</f>
        <v>0.98</v>
      </c>
      <c r="CC497" s="14">
        <f>+INDEX('Monthy Targets'!Y:Y,MATCH(FY2018_ALL_Targets!$B497,'Monthy Targets'!$B:$B,0))</f>
        <v>0.98</v>
      </c>
      <c r="CD497" s="14">
        <f>+INDEX('Monthy Targets'!Z:Z,MATCH(FY2018_ALL_Targets!$B497,'Monthy Targets'!$B:$B,0))</f>
        <v>0.98</v>
      </c>
      <c r="CE497" s="14">
        <f>+INDEX('Monthy Targets'!AA:AA,MATCH(FY2018_ALL_Targets!$B497,'Monthy Targets'!$B:$B,0))</f>
        <v>0</v>
      </c>
      <c r="CF497" s="14">
        <f>+INDEX('Monthy Targets'!AB:AB,MATCH(FY2018_ALL_Targets!$B497,'Monthy Targets'!$B:$B,0))</f>
        <v>0</v>
      </c>
      <c r="CG497" s="14">
        <f>+INDEX('Monthy Targets'!AC:AC,MATCH(FY2018_ALL_Targets!$B497,'Monthy Targets'!$B:$B,0))</f>
        <v>0</v>
      </c>
      <c r="CH497" s="14">
        <f>+INDEX('Monthy Targets'!AD:AD,MATCH(FY2018_ALL_Targets!$B497,'Monthy Targets'!$B:$B,0))</f>
        <v>0</v>
      </c>
      <c r="CI497" s="14">
        <f>+INDEX('Monthy Targets'!AE:AE,MATCH(FY2018_ALL_Targets!$B497,'Monthy Targets'!$B:$B,0))</f>
        <v>0</v>
      </c>
      <c r="CJ497" s="14">
        <f>+INDEX('Monthy Targets'!AF:AF,MATCH(FY2018_ALL_Targets!$B497,'Monthy Targets'!$B:$B,0))</f>
        <v>0</v>
      </c>
      <c r="CK497" s="14">
        <f>+INDEX('Monthy Targets'!AG:AG,MATCH(FY2018_ALL_Targets!$B497,'Monthy Targets'!$B:$B,0))</f>
        <v>0</v>
      </c>
      <c r="CL497" s="14">
        <v>7.0000000000000007E-2</v>
      </c>
      <c r="CM497" s="14">
        <v>7.0000000000000007E-2</v>
      </c>
      <c r="CN497" s="14">
        <v>7.0000000000000007E-2</v>
      </c>
      <c r="CO497" s="14">
        <v>7.0000000000000007E-2</v>
      </c>
      <c r="DB497" s="14">
        <v>0.12</v>
      </c>
      <c r="DC497" s="14">
        <v>0.12</v>
      </c>
      <c r="DD497" s="14">
        <v>0.12</v>
      </c>
      <c r="DE497" s="14">
        <v>0.12</v>
      </c>
      <c r="DR497" s="14">
        <v>0.19</v>
      </c>
      <c r="DV497" s="12">
        <f t="shared" si="22"/>
        <v>0</v>
      </c>
      <c r="DW497" s="12">
        <f t="shared" si="23"/>
        <v>0</v>
      </c>
      <c r="DX497" s="12">
        <f t="shared" si="21"/>
        <v>0</v>
      </c>
    </row>
    <row r="498" spans="1:128" x14ac:dyDescent="0.25">
      <c r="A498" s="293">
        <v>105682</v>
      </c>
      <c r="B498" s="293">
        <v>676356</v>
      </c>
      <c r="C498" s="293">
        <v>1025569</v>
      </c>
      <c r="D498" s="14">
        <v>1699015909</v>
      </c>
      <c r="F498" s="27" t="s">
        <v>1279</v>
      </c>
      <c r="G498" s="12" t="s">
        <v>536</v>
      </c>
      <c r="H498" s="27" t="s">
        <v>1371</v>
      </c>
      <c r="I498" s="12" t="s">
        <v>537</v>
      </c>
      <c r="J498" s="13">
        <v>1.5686274509803901E-2</v>
      </c>
      <c r="K498" s="13">
        <v>0.102702702702703</v>
      </c>
      <c r="L498" s="13">
        <v>0</v>
      </c>
      <c r="M498" s="13">
        <v>9.0909090909090898E-2</v>
      </c>
      <c r="N498" s="13">
        <v>3.3538610000000003E-2</v>
      </c>
      <c r="O498" s="13">
        <v>5.6668459999999997E-2</v>
      </c>
      <c r="P498" s="13">
        <v>5.2596600000000002E-3</v>
      </c>
      <c r="Q498" s="13">
        <v>0.16064707</v>
      </c>
      <c r="R498" s="13">
        <v>3.3538610000000003E-2</v>
      </c>
      <c r="S498" s="13">
        <v>0.100956756756757</v>
      </c>
      <c r="T498" s="13">
        <v>5.2596600000000002E-3</v>
      </c>
      <c r="U498" s="13">
        <v>0.16064707</v>
      </c>
      <c r="V498" s="13">
        <v>3.3538610000000003E-2</v>
      </c>
      <c r="W498" s="13">
        <v>9.7567567567567598E-2</v>
      </c>
      <c r="X498" s="13">
        <v>5.2596600000000002E-3</v>
      </c>
      <c r="Y498" s="13">
        <v>0.16064707</v>
      </c>
      <c r="Z498" s="13">
        <v>3.3538610000000003E-2</v>
      </c>
      <c r="AA498" s="13">
        <v>9.9210810810810804E-2</v>
      </c>
      <c r="AB498" s="13">
        <v>5.2596600000000002E-3</v>
      </c>
      <c r="AC498" s="13">
        <v>0.16064707</v>
      </c>
      <c r="AD498" s="13">
        <v>3.3538610000000003E-2</v>
      </c>
      <c r="AE498" s="13">
        <v>9.2432432432432404E-2</v>
      </c>
      <c r="AF498" s="13">
        <v>5.2596600000000002E-3</v>
      </c>
      <c r="AG498" s="13">
        <v>0.16064707</v>
      </c>
      <c r="AH498" s="13">
        <v>3.3538610000000003E-2</v>
      </c>
      <c r="AI498" s="13">
        <v>9.74648648648649E-2</v>
      </c>
      <c r="AJ498" s="13">
        <v>5.2596600000000002E-3</v>
      </c>
      <c r="AK498" s="13">
        <v>0.16064707</v>
      </c>
      <c r="AL498" s="13">
        <v>3.3538610000000003E-2</v>
      </c>
      <c r="AM498" s="13">
        <v>8.7297297297297294E-2</v>
      </c>
      <c r="AN498" s="13">
        <v>5.2596600000000002E-3</v>
      </c>
      <c r="AO498" s="13">
        <v>0.16064707</v>
      </c>
      <c r="AP498" s="13">
        <v>3.3538610000000003E-2</v>
      </c>
      <c r="AQ498" s="13">
        <v>9.5513513513513504E-2</v>
      </c>
      <c r="AR498" s="13">
        <v>5.2596600000000002E-3</v>
      </c>
      <c r="AS498" s="13">
        <v>0.16064707</v>
      </c>
      <c r="AT498" s="13">
        <v>3.3538610000000003E-2</v>
      </c>
      <c r="AU498" s="13">
        <v>8.2162162162162197E-2</v>
      </c>
      <c r="AV498" s="13">
        <v>5.2596600000000002E-3</v>
      </c>
      <c r="AW498" s="13">
        <v>0.16064707</v>
      </c>
      <c r="AX498" s="13">
        <v>1.4705882352941201E-2</v>
      </c>
      <c r="AY498" s="13">
        <v>9.6153846153846201E-2</v>
      </c>
      <c r="AZ498" s="13">
        <v>0</v>
      </c>
      <c r="BA498" s="13">
        <v>8.1967213114754106E-2</v>
      </c>
      <c r="BB498" s="13"/>
      <c r="BC498" s="13"/>
      <c r="BD498" s="13"/>
      <c r="BE498" s="13"/>
      <c r="BF498" s="13"/>
      <c r="BG498" s="13"/>
      <c r="BH498" s="13"/>
      <c r="BI498" s="13"/>
      <c r="BJ498" s="13"/>
      <c r="BK498" s="13"/>
      <c r="BL498" s="13"/>
      <c r="BM498" s="13"/>
      <c r="BN498" s="13"/>
      <c r="BO498" s="13"/>
      <c r="BP498" s="13"/>
      <c r="BQ498" s="13"/>
      <c r="BR498" s="13"/>
      <c r="BS498" s="13"/>
      <c r="BT498" s="13"/>
      <c r="BU498" s="13"/>
      <c r="BV498" s="13"/>
      <c r="BW498" s="13"/>
      <c r="BX498" s="13"/>
      <c r="BY498" s="13"/>
      <c r="BZ498" s="14">
        <f>+INDEX('Monthy Targets'!V:V,MATCH(FY2018_ALL_Targets!$B498,'Monthy Targets'!$B:$B,0))</f>
        <v>2.56</v>
      </c>
      <c r="CA498" s="14">
        <f>+INDEX('Monthy Targets'!W:W,MATCH(FY2018_ALL_Targets!$B498,'Monthy Targets'!$B:$B,0))</f>
        <v>2.56</v>
      </c>
      <c r="CB498" s="14">
        <f>+INDEX('Monthy Targets'!X:X,MATCH(FY2018_ALL_Targets!$B498,'Monthy Targets'!$B:$B,0))</f>
        <v>2.56</v>
      </c>
      <c r="CC498" s="14">
        <f>+INDEX('Monthy Targets'!Y:Y,MATCH(FY2018_ALL_Targets!$B498,'Monthy Targets'!$B:$B,0))</f>
        <v>2.56</v>
      </c>
      <c r="CD498" s="14">
        <f>+INDEX('Monthy Targets'!Z:Z,MATCH(FY2018_ALL_Targets!$B498,'Monthy Targets'!$B:$B,0))</f>
        <v>2.56</v>
      </c>
      <c r="CE498" s="14">
        <f>+INDEX('Monthy Targets'!AA:AA,MATCH(FY2018_ALL_Targets!$B498,'Monthy Targets'!$B:$B,0))</f>
        <v>0</v>
      </c>
      <c r="CF498" s="14">
        <f>+INDEX('Monthy Targets'!AB:AB,MATCH(FY2018_ALL_Targets!$B498,'Monthy Targets'!$B:$B,0))</f>
        <v>0</v>
      </c>
      <c r="CG498" s="14">
        <f>+INDEX('Monthy Targets'!AC:AC,MATCH(FY2018_ALL_Targets!$B498,'Monthy Targets'!$B:$B,0))</f>
        <v>0</v>
      </c>
      <c r="CH498" s="14">
        <f>+INDEX('Monthy Targets'!AD:AD,MATCH(FY2018_ALL_Targets!$B498,'Monthy Targets'!$B:$B,0))</f>
        <v>0</v>
      </c>
      <c r="CI498" s="14">
        <f>+INDEX('Monthy Targets'!AE:AE,MATCH(FY2018_ALL_Targets!$B498,'Monthy Targets'!$B:$B,0))</f>
        <v>0</v>
      </c>
      <c r="CJ498" s="14">
        <f>+INDEX('Monthy Targets'!AF:AF,MATCH(FY2018_ALL_Targets!$B498,'Monthy Targets'!$B:$B,0))</f>
        <v>0</v>
      </c>
      <c r="CK498" s="14">
        <f>+INDEX('Monthy Targets'!AG:AG,MATCH(FY2018_ALL_Targets!$B498,'Monthy Targets'!$B:$B,0))</f>
        <v>0</v>
      </c>
      <c r="CL498" s="14">
        <v>0.17</v>
      </c>
      <c r="CM498" s="14">
        <v>0.17</v>
      </c>
      <c r="CN498" s="14">
        <v>0.17</v>
      </c>
      <c r="CO498" s="14">
        <v>0.17</v>
      </c>
      <c r="DB498" s="14">
        <v>0.32</v>
      </c>
      <c r="DC498" s="14">
        <v>0.32</v>
      </c>
      <c r="DD498" s="14">
        <v>0.32</v>
      </c>
      <c r="DE498" s="14">
        <v>0.32</v>
      </c>
      <c r="DR498" s="14">
        <v>0.48</v>
      </c>
      <c r="DV498" s="12">
        <f t="shared" si="22"/>
        <v>0</v>
      </c>
      <c r="DW498" s="12">
        <f t="shared" si="23"/>
        <v>0</v>
      </c>
      <c r="DX498" s="12">
        <f t="shared" ref="DX498:DX515" si="24">COUNTIF(BV498:BY498,"Min Data")</f>
        <v>0</v>
      </c>
    </row>
    <row r="499" spans="1:128" x14ac:dyDescent="0.25">
      <c r="A499" s="293">
        <v>105761</v>
      </c>
      <c r="B499" s="293">
        <v>676358</v>
      </c>
      <c r="C499" s="293">
        <v>1026643</v>
      </c>
      <c r="D499" s="14">
        <v>1699114785</v>
      </c>
      <c r="F499" s="27" t="s">
        <v>1293</v>
      </c>
      <c r="G499" s="12" t="s">
        <v>540</v>
      </c>
      <c r="H499" s="27" t="s">
        <v>1407</v>
      </c>
      <c r="I499" s="12" t="s">
        <v>541</v>
      </c>
      <c r="J499" s="13">
        <v>4.5454545454545497E-2</v>
      </c>
      <c r="K499" s="13">
        <v>2.4390243902439001E-2</v>
      </c>
      <c r="L499" s="13">
        <v>0</v>
      </c>
      <c r="M499" s="13">
        <v>0.14028776978417301</v>
      </c>
      <c r="N499" s="13">
        <v>3.3538610000000003E-2</v>
      </c>
      <c r="O499" s="13">
        <v>5.6668459999999997E-2</v>
      </c>
      <c r="P499" s="13">
        <v>5.2596600000000002E-3</v>
      </c>
      <c r="Q499" s="13">
        <v>0.16064707</v>
      </c>
      <c r="R499" s="13">
        <v>4.4681818181818198E-2</v>
      </c>
      <c r="S499" s="13">
        <v>5.6668459999999997E-2</v>
      </c>
      <c r="T499" s="13">
        <v>5.2596600000000002E-3</v>
      </c>
      <c r="U499" s="13">
        <v>0.16064707</v>
      </c>
      <c r="V499" s="13">
        <v>4.3181818181818203E-2</v>
      </c>
      <c r="W499" s="13">
        <v>5.6668459999999997E-2</v>
      </c>
      <c r="X499" s="13">
        <v>5.2596600000000002E-3</v>
      </c>
      <c r="Y499" s="13">
        <v>0.16064707</v>
      </c>
      <c r="Z499" s="13">
        <v>4.3909090909090898E-2</v>
      </c>
      <c r="AA499" s="13">
        <v>5.6668459999999997E-2</v>
      </c>
      <c r="AB499" s="13">
        <v>5.2596600000000002E-3</v>
      </c>
      <c r="AC499" s="13">
        <v>0.16064707</v>
      </c>
      <c r="AD499" s="13">
        <v>4.0909090909090902E-2</v>
      </c>
      <c r="AE499" s="13">
        <v>5.6668459999999997E-2</v>
      </c>
      <c r="AF499" s="13">
        <v>5.2596600000000002E-3</v>
      </c>
      <c r="AG499" s="13">
        <v>0.16064707</v>
      </c>
      <c r="AH499" s="13">
        <v>4.3136363636363598E-2</v>
      </c>
      <c r="AI499" s="13">
        <v>5.6668459999999997E-2</v>
      </c>
      <c r="AJ499" s="13">
        <v>5.2596600000000002E-3</v>
      </c>
      <c r="AK499" s="13">
        <v>0.16064707</v>
      </c>
      <c r="AL499" s="13">
        <v>3.8636363636363601E-2</v>
      </c>
      <c r="AM499" s="13">
        <v>5.6668459999999997E-2</v>
      </c>
      <c r="AN499" s="13">
        <v>5.2596600000000002E-3</v>
      </c>
      <c r="AO499" s="13">
        <v>0.16064707</v>
      </c>
      <c r="AP499" s="13">
        <v>4.2272727272727302E-2</v>
      </c>
      <c r="AQ499" s="13">
        <v>5.6668459999999997E-2</v>
      </c>
      <c r="AR499" s="13">
        <v>5.2596600000000002E-3</v>
      </c>
      <c r="AS499" s="13">
        <v>0.16064707</v>
      </c>
      <c r="AT499" s="13">
        <v>3.6363636363636397E-2</v>
      </c>
      <c r="AU499" s="13">
        <v>5.6668459999999997E-2</v>
      </c>
      <c r="AV499" s="13">
        <v>5.2596600000000002E-3</v>
      </c>
      <c r="AW499" s="13">
        <v>0.16064707</v>
      </c>
      <c r="AX499" s="13">
        <v>5.4054054054054099E-2</v>
      </c>
      <c r="AY499" s="13">
        <v>5.3571428571428603E-2</v>
      </c>
      <c r="AZ499" s="13">
        <v>0</v>
      </c>
      <c r="BA499" s="13">
        <v>9.7222222222222196E-2</v>
      </c>
      <c r="BB499" s="13"/>
      <c r="BC499" s="13"/>
      <c r="BD499" s="13"/>
      <c r="BE499" s="13"/>
      <c r="BF499" s="13"/>
      <c r="BG499" s="13"/>
      <c r="BH499" s="13"/>
      <c r="BI499" s="13"/>
      <c r="BJ499" s="13"/>
      <c r="BK499" s="13"/>
      <c r="BL499" s="13"/>
      <c r="BM499" s="13"/>
      <c r="BN499" s="13"/>
      <c r="BO499" s="13"/>
      <c r="BP499" s="13"/>
      <c r="BQ499" s="13"/>
      <c r="BR499" s="13"/>
      <c r="BS499" s="13"/>
      <c r="BT499" s="13"/>
      <c r="BU499" s="13"/>
      <c r="BV499" s="13"/>
      <c r="BW499" s="13"/>
      <c r="BX499" s="13"/>
      <c r="BY499" s="13"/>
      <c r="BZ499" s="14">
        <f>+INDEX('Monthy Targets'!V:V,MATCH(FY2018_ALL_Targets!$B499,'Monthy Targets'!$B:$B,0))</f>
        <v>1.29</v>
      </c>
      <c r="CA499" s="14">
        <f>+INDEX('Monthy Targets'!W:W,MATCH(FY2018_ALL_Targets!$B499,'Monthy Targets'!$B:$B,0))</f>
        <v>1.29</v>
      </c>
      <c r="CB499" s="14">
        <f>+INDEX('Monthy Targets'!X:X,MATCH(FY2018_ALL_Targets!$B499,'Monthy Targets'!$B:$B,0))</f>
        <v>1.29</v>
      </c>
      <c r="CC499" s="14">
        <f>+INDEX('Monthy Targets'!Y:Y,MATCH(FY2018_ALL_Targets!$B499,'Monthy Targets'!$B:$B,0))</f>
        <v>1.29</v>
      </c>
      <c r="CD499" s="14">
        <f>+INDEX('Monthy Targets'!Z:Z,MATCH(FY2018_ALL_Targets!$B499,'Monthy Targets'!$B:$B,0))</f>
        <v>1.29</v>
      </c>
      <c r="CE499" s="14">
        <f>+INDEX('Monthy Targets'!AA:AA,MATCH(FY2018_ALL_Targets!$B499,'Monthy Targets'!$B:$B,0))</f>
        <v>0</v>
      </c>
      <c r="CF499" s="14">
        <f>+INDEX('Monthy Targets'!AB:AB,MATCH(FY2018_ALL_Targets!$B499,'Monthy Targets'!$B:$B,0))</f>
        <v>0</v>
      </c>
      <c r="CG499" s="14">
        <f>+INDEX('Monthy Targets'!AC:AC,MATCH(FY2018_ALL_Targets!$B499,'Monthy Targets'!$B:$B,0))</f>
        <v>0</v>
      </c>
      <c r="CH499" s="14">
        <f>+INDEX('Monthy Targets'!AD:AD,MATCH(FY2018_ALL_Targets!$B499,'Monthy Targets'!$B:$B,0))</f>
        <v>0</v>
      </c>
      <c r="CI499" s="14">
        <f>+INDEX('Monthy Targets'!AE:AE,MATCH(FY2018_ALL_Targets!$B499,'Monthy Targets'!$B:$B,0))</f>
        <v>0</v>
      </c>
      <c r="CJ499" s="14">
        <f>+INDEX('Monthy Targets'!AF:AF,MATCH(FY2018_ALL_Targets!$B499,'Monthy Targets'!$B:$B,0))</f>
        <v>0</v>
      </c>
      <c r="CK499" s="14">
        <f>+INDEX('Monthy Targets'!AG:AG,MATCH(FY2018_ALL_Targets!$B499,'Monthy Targets'!$B:$B,0))</f>
        <v>0</v>
      </c>
      <c r="CL499" s="14">
        <v>0</v>
      </c>
      <c r="CM499" s="14">
        <v>0.09</v>
      </c>
      <c r="CN499" s="14">
        <v>0.09</v>
      </c>
      <c r="CO499" s="14">
        <v>0.09</v>
      </c>
      <c r="DB499" s="14">
        <v>0</v>
      </c>
      <c r="DC499" s="14">
        <v>0.16</v>
      </c>
      <c r="DD499" s="14">
        <v>0.16</v>
      </c>
      <c r="DE499" s="14">
        <v>0.16</v>
      </c>
      <c r="DR499" s="14">
        <v>0.22</v>
      </c>
      <c r="DV499" s="12">
        <f t="shared" si="22"/>
        <v>0</v>
      </c>
      <c r="DW499" s="12">
        <f t="shared" si="23"/>
        <v>0</v>
      </c>
      <c r="DX499" s="12">
        <f t="shared" si="24"/>
        <v>0</v>
      </c>
    </row>
    <row r="500" spans="1:128" x14ac:dyDescent="0.25">
      <c r="A500" s="293">
        <v>105594</v>
      </c>
      <c r="B500" s="293">
        <v>676362</v>
      </c>
      <c r="C500" s="293">
        <v>1025579</v>
      </c>
      <c r="D500" s="14">
        <v>1801239033</v>
      </c>
      <c r="F500" s="27" t="s">
        <v>1279</v>
      </c>
      <c r="G500" s="12" t="s">
        <v>530</v>
      </c>
      <c r="H500" s="27" t="s">
        <v>1371</v>
      </c>
      <c r="I500" s="12" t="s">
        <v>531</v>
      </c>
      <c r="J500" s="13">
        <v>2.5862068965517199E-2</v>
      </c>
      <c r="K500" s="13">
        <v>3.54609929078014E-2</v>
      </c>
      <c r="L500" s="13">
        <v>0</v>
      </c>
      <c r="M500" s="13">
        <v>0.17484662576687099</v>
      </c>
      <c r="N500" s="13">
        <v>3.3538610000000003E-2</v>
      </c>
      <c r="O500" s="13">
        <v>5.6668459999999997E-2</v>
      </c>
      <c r="P500" s="13">
        <v>5.2596600000000002E-3</v>
      </c>
      <c r="Q500" s="13">
        <v>0.16064707</v>
      </c>
      <c r="R500" s="13">
        <v>3.3538610000000003E-2</v>
      </c>
      <c r="S500" s="13">
        <v>5.6668459999999997E-2</v>
      </c>
      <c r="T500" s="13">
        <v>5.2596600000000002E-3</v>
      </c>
      <c r="U500" s="13">
        <v>0.17187423312883399</v>
      </c>
      <c r="V500" s="13">
        <v>3.3538610000000003E-2</v>
      </c>
      <c r="W500" s="13">
        <v>5.6668459999999997E-2</v>
      </c>
      <c r="X500" s="13">
        <v>5.2596600000000002E-3</v>
      </c>
      <c r="Y500" s="13">
        <v>0.16610429447852801</v>
      </c>
      <c r="Z500" s="13">
        <v>3.3538610000000003E-2</v>
      </c>
      <c r="AA500" s="13">
        <v>5.6668459999999997E-2</v>
      </c>
      <c r="AB500" s="13">
        <v>5.2596600000000002E-3</v>
      </c>
      <c r="AC500" s="13">
        <v>0.16890184049079801</v>
      </c>
      <c r="AD500" s="13">
        <v>3.3538610000000003E-2</v>
      </c>
      <c r="AE500" s="13">
        <v>5.6668459999999997E-2</v>
      </c>
      <c r="AF500" s="13">
        <v>5.2596600000000002E-3</v>
      </c>
      <c r="AG500" s="13">
        <v>0.16064707</v>
      </c>
      <c r="AH500" s="13">
        <v>3.3538610000000003E-2</v>
      </c>
      <c r="AI500" s="13">
        <v>5.6668459999999997E-2</v>
      </c>
      <c r="AJ500" s="13">
        <v>5.2596600000000002E-3</v>
      </c>
      <c r="AK500" s="13">
        <v>0.16592944785276101</v>
      </c>
      <c r="AL500" s="13">
        <v>3.3538610000000003E-2</v>
      </c>
      <c r="AM500" s="13">
        <v>5.6668459999999997E-2</v>
      </c>
      <c r="AN500" s="13">
        <v>5.2596600000000002E-3</v>
      </c>
      <c r="AO500" s="13">
        <v>0.16064707</v>
      </c>
      <c r="AP500" s="13">
        <v>3.3538610000000003E-2</v>
      </c>
      <c r="AQ500" s="13">
        <v>5.6668459999999997E-2</v>
      </c>
      <c r="AR500" s="13">
        <v>5.2596600000000002E-3</v>
      </c>
      <c r="AS500" s="13">
        <v>0.16260736196319001</v>
      </c>
      <c r="AT500" s="13">
        <v>3.3538610000000003E-2</v>
      </c>
      <c r="AU500" s="13">
        <v>5.6668459999999997E-2</v>
      </c>
      <c r="AV500" s="13">
        <v>5.2596600000000002E-3</v>
      </c>
      <c r="AW500" s="13">
        <v>0.16064707</v>
      </c>
      <c r="AX500" s="13">
        <v>3.2967032967033003E-2</v>
      </c>
      <c r="AY500" s="13">
        <v>9.45945945945946E-2</v>
      </c>
      <c r="AZ500" s="13">
        <v>0</v>
      </c>
      <c r="BA500" s="13">
        <v>0.114942528735632</v>
      </c>
      <c r="BB500" s="13"/>
      <c r="BC500" s="13"/>
      <c r="BD500" s="13"/>
      <c r="BE500" s="13"/>
      <c r="BF500" s="13"/>
      <c r="BG500" s="13"/>
      <c r="BH500" s="13"/>
      <c r="BI500" s="13"/>
      <c r="BJ500" s="13"/>
      <c r="BK500" s="13"/>
      <c r="BL500" s="13"/>
      <c r="BM500" s="13"/>
      <c r="BN500" s="13"/>
      <c r="BO500" s="13"/>
      <c r="BP500" s="13"/>
      <c r="BQ500" s="13"/>
      <c r="BR500" s="13"/>
      <c r="BS500" s="13"/>
      <c r="BT500" s="13"/>
      <c r="BU500" s="13"/>
      <c r="BV500" s="13"/>
      <c r="BW500" s="13"/>
      <c r="BX500" s="13"/>
      <c r="BY500" s="13"/>
      <c r="BZ500" s="14">
        <f>+INDEX('Monthy Targets'!V:V,MATCH(FY2018_ALL_Targets!$B500,'Monthy Targets'!$B:$B,0))</f>
        <v>2.14</v>
      </c>
      <c r="CA500" s="14">
        <f>+INDEX('Monthy Targets'!W:W,MATCH(FY2018_ALL_Targets!$B500,'Monthy Targets'!$B:$B,0))</f>
        <v>2.14</v>
      </c>
      <c r="CB500" s="14">
        <f>+INDEX('Monthy Targets'!X:X,MATCH(FY2018_ALL_Targets!$B500,'Monthy Targets'!$B:$B,0))</f>
        <v>2.14</v>
      </c>
      <c r="CC500" s="14">
        <f>+INDEX('Monthy Targets'!Y:Y,MATCH(FY2018_ALL_Targets!$B500,'Monthy Targets'!$B:$B,0))</f>
        <v>2.14</v>
      </c>
      <c r="CD500" s="14">
        <f>+INDEX('Monthy Targets'!Z:Z,MATCH(FY2018_ALL_Targets!$B500,'Monthy Targets'!$B:$B,0))</f>
        <v>2.14</v>
      </c>
      <c r="CE500" s="14">
        <f>+INDEX('Monthy Targets'!AA:AA,MATCH(FY2018_ALL_Targets!$B500,'Monthy Targets'!$B:$B,0))</f>
        <v>0</v>
      </c>
      <c r="CF500" s="14">
        <f>+INDEX('Monthy Targets'!AB:AB,MATCH(FY2018_ALL_Targets!$B500,'Monthy Targets'!$B:$B,0))</f>
        <v>0</v>
      </c>
      <c r="CG500" s="14">
        <f>+INDEX('Monthy Targets'!AC:AC,MATCH(FY2018_ALL_Targets!$B500,'Monthy Targets'!$B:$B,0))</f>
        <v>0</v>
      </c>
      <c r="CH500" s="14">
        <f>+INDEX('Monthy Targets'!AD:AD,MATCH(FY2018_ALL_Targets!$B500,'Monthy Targets'!$B:$B,0))</f>
        <v>0</v>
      </c>
      <c r="CI500" s="14">
        <f>+INDEX('Monthy Targets'!AE:AE,MATCH(FY2018_ALL_Targets!$B500,'Monthy Targets'!$B:$B,0))</f>
        <v>0</v>
      </c>
      <c r="CJ500" s="14">
        <f>+INDEX('Monthy Targets'!AF:AF,MATCH(FY2018_ALL_Targets!$B500,'Monthy Targets'!$B:$B,0))</f>
        <v>0</v>
      </c>
      <c r="CK500" s="14">
        <f>+INDEX('Monthy Targets'!AG:AG,MATCH(FY2018_ALL_Targets!$B500,'Monthy Targets'!$B:$B,0))</f>
        <v>0</v>
      </c>
      <c r="CL500" s="14">
        <v>0.14000000000000001</v>
      </c>
      <c r="CM500" s="14">
        <v>0</v>
      </c>
      <c r="CN500" s="14">
        <v>0.14000000000000001</v>
      </c>
      <c r="CO500" s="14">
        <v>0.14000000000000001</v>
      </c>
      <c r="DB500" s="14">
        <v>0.26</v>
      </c>
      <c r="DC500" s="14">
        <v>0</v>
      </c>
      <c r="DD500" s="14">
        <v>0.26</v>
      </c>
      <c r="DE500" s="14">
        <v>0.26</v>
      </c>
      <c r="DR500" s="14">
        <v>0.36</v>
      </c>
      <c r="DV500" s="12">
        <f t="shared" si="22"/>
        <v>0</v>
      </c>
      <c r="DW500" s="12">
        <f t="shared" si="23"/>
        <v>0</v>
      </c>
      <c r="DX500" s="12">
        <f t="shared" si="24"/>
        <v>0</v>
      </c>
    </row>
    <row r="501" spans="1:128" x14ac:dyDescent="0.25">
      <c r="A501" s="293">
        <v>105966</v>
      </c>
      <c r="B501" s="293">
        <v>676368</v>
      </c>
      <c r="C501" s="293">
        <v>1026807</v>
      </c>
      <c r="D501" s="14">
        <v>1861818635</v>
      </c>
      <c r="F501" s="27" t="s">
        <v>1296</v>
      </c>
      <c r="G501" s="12" t="s">
        <v>544</v>
      </c>
      <c r="H501" s="27" t="s">
        <v>1369</v>
      </c>
      <c r="I501" s="12" t="s">
        <v>545</v>
      </c>
      <c r="J501" s="13">
        <v>4.4354838709677401E-2</v>
      </c>
      <c r="K501" s="13">
        <v>3.6458333333333301E-2</v>
      </c>
      <c r="L501" s="13">
        <v>0</v>
      </c>
      <c r="M501" s="13">
        <v>3.78151260504202E-2</v>
      </c>
      <c r="N501" s="13">
        <v>3.3538610000000003E-2</v>
      </c>
      <c r="O501" s="13">
        <v>5.6668459999999997E-2</v>
      </c>
      <c r="P501" s="13">
        <v>5.2596600000000002E-3</v>
      </c>
      <c r="Q501" s="13">
        <v>0.16064707</v>
      </c>
      <c r="R501" s="13">
        <v>4.3600806451612899E-2</v>
      </c>
      <c r="S501" s="13">
        <v>5.6668459999999997E-2</v>
      </c>
      <c r="T501" s="13">
        <v>5.2596600000000002E-3</v>
      </c>
      <c r="U501" s="13">
        <v>0.16064707</v>
      </c>
      <c r="V501" s="13">
        <v>4.21370967741935E-2</v>
      </c>
      <c r="W501" s="13">
        <v>5.6668459999999997E-2</v>
      </c>
      <c r="X501" s="13">
        <v>5.2596600000000002E-3</v>
      </c>
      <c r="Y501" s="13">
        <v>0.16064707</v>
      </c>
      <c r="Z501" s="13">
        <v>4.2846774193548397E-2</v>
      </c>
      <c r="AA501" s="13">
        <v>5.6668459999999997E-2</v>
      </c>
      <c r="AB501" s="13">
        <v>5.2596600000000002E-3</v>
      </c>
      <c r="AC501" s="13">
        <v>0.16064707</v>
      </c>
      <c r="AD501" s="13">
        <v>3.9919354838709703E-2</v>
      </c>
      <c r="AE501" s="13">
        <v>5.6668459999999997E-2</v>
      </c>
      <c r="AF501" s="13">
        <v>5.2596600000000002E-3</v>
      </c>
      <c r="AG501" s="13">
        <v>0.16064707</v>
      </c>
      <c r="AH501" s="13">
        <v>4.2092741935483902E-2</v>
      </c>
      <c r="AI501" s="13">
        <v>5.6668459999999997E-2</v>
      </c>
      <c r="AJ501" s="13">
        <v>5.2596600000000002E-3</v>
      </c>
      <c r="AK501" s="13">
        <v>0.16064707</v>
      </c>
      <c r="AL501" s="13">
        <v>3.7701612903225802E-2</v>
      </c>
      <c r="AM501" s="13">
        <v>5.6668459999999997E-2</v>
      </c>
      <c r="AN501" s="13">
        <v>5.2596600000000002E-3</v>
      </c>
      <c r="AO501" s="13">
        <v>0.16064707</v>
      </c>
      <c r="AP501" s="13">
        <v>4.1250000000000002E-2</v>
      </c>
      <c r="AQ501" s="13">
        <v>5.6668459999999997E-2</v>
      </c>
      <c r="AR501" s="13">
        <v>5.2596600000000002E-3</v>
      </c>
      <c r="AS501" s="13">
        <v>0.16064707</v>
      </c>
      <c r="AT501" s="13">
        <v>3.5483870967741901E-2</v>
      </c>
      <c r="AU501" s="13">
        <v>5.6668459999999997E-2</v>
      </c>
      <c r="AV501" s="13">
        <v>5.2596600000000002E-3</v>
      </c>
      <c r="AW501" s="13">
        <v>0.16064707</v>
      </c>
      <c r="AX501" s="13">
        <v>1.4285714285714299E-2</v>
      </c>
      <c r="AY501" s="13">
        <v>9.3023255813953501E-2</v>
      </c>
      <c r="AZ501" s="13">
        <v>0</v>
      </c>
      <c r="BA501" s="13">
        <v>4.5454545454545497E-2</v>
      </c>
      <c r="BB501" s="13"/>
      <c r="BC501" s="13"/>
      <c r="BD501" s="13"/>
      <c r="BE501" s="13"/>
      <c r="BF501" s="13"/>
      <c r="BG501" s="13"/>
      <c r="BH501" s="13"/>
      <c r="BI501" s="13"/>
      <c r="BJ501" s="13"/>
      <c r="BK501" s="13"/>
      <c r="BL501" s="13"/>
      <c r="BM501" s="13"/>
      <c r="BN501" s="13"/>
      <c r="BO501" s="13"/>
      <c r="BP501" s="13"/>
      <c r="BQ501" s="13"/>
      <c r="BR501" s="13"/>
      <c r="BS501" s="13"/>
      <c r="BT501" s="13"/>
      <c r="BU501" s="13"/>
      <c r="BV501" s="13"/>
      <c r="BW501" s="13"/>
      <c r="BX501" s="13"/>
      <c r="BY501" s="13"/>
      <c r="BZ501" s="14">
        <f>+INDEX('Monthy Targets'!V:V,MATCH(FY2018_ALL_Targets!$B501,'Monthy Targets'!$B:$B,0))</f>
        <v>0.72</v>
      </c>
      <c r="CA501" s="14">
        <f>+INDEX('Monthy Targets'!W:W,MATCH(FY2018_ALL_Targets!$B501,'Monthy Targets'!$B:$B,0))</f>
        <v>0.72</v>
      </c>
      <c r="CB501" s="14">
        <f>+INDEX('Monthy Targets'!X:X,MATCH(FY2018_ALL_Targets!$B501,'Monthy Targets'!$B:$B,0))</f>
        <v>0.72</v>
      </c>
      <c r="CC501" s="14">
        <f>+INDEX('Monthy Targets'!Y:Y,MATCH(FY2018_ALL_Targets!$B501,'Monthy Targets'!$B:$B,0))</f>
        <v>0.72</v>
      </c>
      <c r="CD501" s="14">
        <f>+INDEX('Monthy Targets'!Z:Z,MATCH(FY2018_ALL_Targets!$B501,'Monthy Targets'!$B:$B,0))</f>
        <v>0.72</v>
      </c>
      <c r="CE501" s="14">
        <f>+INDEX('Monthy Targets'!AA:AA,MATCH(FY2018_ALL_Targets!$B501,'Monthy Targets'!$B:$B,0))</f>
        <v>0</v>
      </c>
      <c r="CF501" s="14">
        <f>+INDEX('Monthy Targets'!AB:AB,MATCH(FY2018_ALL_Targets!$B501,'Monthy Targets'!$B:$B,0))</f>
        <v>0</v>
      </c>
      <c r="CG501" s="14">
        <f>+INDEX('Monthy Targets'!AC:AC,MATCH(FY2018_ALL_Targets!$B501,'Monthy Targets'!$B:$B,0))</f>
        <v>0</v>
      </c>
      <c r="CH501" s="14">
        <f>+INDEX('Monthy Targets'!AD:AD,MATCH(FY2018_ALL_Targets!$B501,'Monthy Targets'!$B:$B,0))</f>
        <v>0</v>
      </c>
      <c r="CI501" s="14">
        <f>+INDEX('Monthy Targets'!AE:AE,MATCH(FY2018_ALL_Targets!$B501,'Monthy Targets'!$B:$B,0))</f>
        <v>0</v>
      </c>
      <c r="CJ501" s="14">
        <f>+INDEX('Monthy Targets'!AF:AF,MATCH(FY2018_ALL_Targets!$B501,'Monthy Targets'!$B:$B,0))</f>
        <v>0</v>
      </c>
      <c r="CK501" s="14">
        <f>+INDEX('Monthy Targets'!AG:AG,MATCH(FY2018_ALL_Targets!$B501,'Monthy Targets'!$B:$B,0))</f>
        <v>0</v>
      </c>
      <c r="CL501" s="14">
        <v>0.05</v>
      </c>
      <c r="CM501" s="14">
        <v>0</v>
      </c>
      <c r="CN501" s="14">
        <v>0.05</v>
      </c>
      <c r="CO501" s="14">
        <v>0.05</v>
      </c>
      <c r="DB501" s="14">
        <v>0.09</v>
      </c>
      <c r="DC501" s="14">
        <v>0</v>
      </c>
      <c r="DD501" s="14">
        <v>0.09</v>
      </c>
      <c r="DE501" s="14">
        <v>0.09</v>
      </c>
      <c r="DR501" s="14">
        <v>0.12</v>
      </c>
      <c r="DV501" s="12">
        <f t="shared" si="22"/>
        <v>0</v>
      </c>
      <c r="DW501" s="12">
        <f t="shared" si="23"/>
        <v>0</v>
      </c>
      <c r="DX501" s="12">
        <f t="shared" si="24"/>
        <v>0</v>
      </c>
    </row>
    <row r="502" spans="1:128" x14ac:dyDescent="0.25">
      <c r="A502" s="293">
        <v>105892</v>
      </c>
      <c r="B502" s="293">
        <v>676371</v>
      </c>
      <c r="C502" s="293">
        <v>1026726</v>
      </c>
      <c r="D502" s="14">
        <v>1508288648</v>
      </c>
      <c r="F502" s="27" t="s">
        <v>1279</v>
      </c>
      <c r="G502" s="12" t="s">
        <v>542</v>
      </c>
      <c r="H502" s="27" t="s">
        <v>1391</v>
      </c>
      <c r="I502" s="12" t="s">
        <v>543</v>
      </c>
      <c r="J502" s="13">
        <v>5.0251256281407001E-3</v>
      </c>
      <c r="K502" s="13">
        <v>7.2992700729927001E-2</v>
      </c>
      <c r="L502" s="13">
        <v>1.00502512562814E-2</v>
      </c>
      <c r="M502" s="13">
        <v>0.15183246073298401</v>
      </c>
      <c r="N502" s="13">
        <v>3.3538610000000003E-2</v>
      </c>
      <c r="O502" s="13">
        <v>5.6668459999999997E-2</v>
      </c>
      <c r="P502" s="13">
        <v>5.2596600000000002E-3</v>
      </c>
      <c r="Q502" s="13">
        <v>0.16064707</v>
      </c>
      <c r="R502" s="13">
        <v>3.3538610000000003E-2</v>
      </c>
      <c r="S502" s="13">
        <v>7.1751824817518198E-2</v>
      </c>
      <c r="T502" s="13">
        <v>9.8793969849246197E-3</v>
      </c>
      <c r="U502" s="13">
        <v>0.16064707</v>
      </c>
      <c r="V502" s="13">
        <v>3.3538610000000003E-2</v>
      </c>
      <c r="W502" s="13">
        <v>6.93430656934306E-2</v>
      </c>
      <c r="X502" s="13">
        <v>9.5477386934673392E-3</v>
      </c>
      <c r="Y502" s="13">
        <v>0.16064707</v>
      </c>
      <c r="Z502" s="13">
        <v>3.3538610000000003E-2</v>
      </c>
      <c r="AA502" s="13">
        <v>7.0510948905109505E-2</v>
      </c>
      <c r="AB502" s="13">
        <v>9.7085427135678408E-3</v>
      </c>
      <c r="AC502" s="13">
        <v>0.16064707</v>
      </c>
      <c r="AD502" s="13">
        <v>3.3538610000000003E-2</v>
      </c>
      <c r="AE502" s="13">
        <v>6.5693430656934296E-2</v>
      </c>
      <c r="AF502" s="13">
        <v>9.0452261306532694E-3</v>
      </c>
      <c r="AG502" s="13">
        <v>0.16064707</v>
      </c>
      <c r="AH502" s="13">
        <v>3.3538610000000003E-2</v>
      </c>
      <c r="AI502" s="13">
        <v>6.9270072992700701E-2</v>
      </c>
      <c r="AJ502" s="13">
        <v>9.5376884422110602E-3</v>
      </c>
      <c r="AK502" s="13">
        <v>0.16064707</v>
      </c>
      <c r="AL502" s="13">
        <v>3.3538610000000003E-2</v>
      </c>
      <c r="AM502" s="13">
        <v>6.2043795620437998E-2</v>
      </c>
      <c r="AN502" s="13">
        <v>8.5427135678391997E-3</v>
      </c>
      <c r="AO502" s="13">
        <v>0.16064707</v>
      </c>
      <c r="AP502" s="13">
        <v>3.3538610000000003E-2</v>
      </c>
      <c r="AQ502" s="13">
        <v>6.78832116788321E-2</v>
      </c>
      <c r="AR502" s="13">
        <v>9.3467336683417095E-3</v>
      </c>
      <c r="AS502" s="13">
        <v>0.16064707</v>
      </c>
      <c r="AT502" s="13">
        <v>3.3538610000000003E-2</v>
      </c>
      <c r="AU502" s="13">
        <v>5.8394160583941597E-2</v>
      </c>
      <c r="AV502" s="13">
        <v>8.0402010050251299E-3</v>
      </c>
      <c r="AW502" s="13">
        <v>0.16064707</v>
      </c>
      <c r="AX502" s="13">
        <v>4.4642857142857102E-2</v>
      </c>
      <c r="AY502" s="13">
        <v>8.1632653061224497E-2</v>
      </c>
      <c r="AZ502" s="13">
        <v>0</v>
      </c>
      <c r="BA502" s="13">
        <v>0.12745098039215699</v>
      </c>
      <c r="BB502" s="13"/>
      <c r="BC502" s="13"/>
      <c r="BD502" s="13"/>
      <c r="BE502" s="13"/>
      <c r="BF502" s="13"/>
      <c r="BG502" s="13"/>
      <c r="BH502" s="13"/>
      <c r="BI502" s="13"/>
      <c r="BJ502" s="13"/>
      <c r="BK502" s="13"/>
      <c r="BL502" s="13"/>
      <c r="BM502" s="13"/>
      <c r="BN502" s="13"/>
      <c r="BO502" s="13"/>
      <c r="BP502" s="13"/>
      <c r="BQ502" s="13"/>
      <c r="BR502" s="13"/>
      <c r="BS502" s="13"/>
      <c r="BT502" s="13"/>
      <c r="BU502" s="13"/>
      <c r="BV502" s="13"/>
      <c r="BW502" s="13"/>
      <c r="BX502" s="13"/>
      <c r="BY502" s="13"/>
      <c r="BZ502" s="14">
        <f>+INDEX('Monthy Targets'!V:V,MATCH(FY2018_ALL_Targets!$B502,'Monthy Targets'!$B:$B,0))</f>
        <v>1.1499999999999999</v>
      </c>
      <c r="CA502" s="14">
        <f>+INDEX('Monthy Targets'!W:W,MATCH(FY2018_ALL_Targets!$B502,'Monthy Targets'!$B:$B,0))</f>
        <v>1.1499999999999999</v>
      </c>
      <c r="CB502" s="14">
        <f>+INDEX('Monthy Targets'!X:X,MATCH(FY2018_ALL_Targets!$B502,'Monthy Targets'!$B:$B,0))</f>
        <v>1.1499999999999999</v>
      </c>
      <c r="CC502" s="14">
        <f>+INDEX('Monthy Targets'!Y:Y,MATCH(FY2018_ALL_Targets!$B502,'Monthy Targets'!$B:$B,0))</f>
        <v>1.1499999999999999</v>
      </c>
      <c r="CD502" s="14">
        <f>+INDEX('Monthy Targets'!Z:Z,MATCH(FY2018_ALL_Targets!$B502,'Monthy Targets'!$B:$B,0))</f>
        <v>1.1499999999999999</v>
      </c>
      <c r="CE502" s="14">
        <f>+INDEX('Monthy Targets'!AA:AA,MATCH(FY2018_ALL_Targets!$B502,'Monthy Targets'!$B:$B,0))</f>
        <v>0</v>
      </c>
      <c r="CF502" s="14">
        <f>+INDEX('Monthy Targets'!AB:AB,MATCH(FY2018_ALL_Targets!$B502,'Monthy Targets'!$B:$B,0))</f>
        <v>0</v>
      </c>
      <c r="CG502" s="14">
        <f>+INDEX('Monthy Targets'!AC:AC,MATCH(FY2018_ALL_Targets!$B502,'Monthy Targets'!$B:$B,0))</f>
        <v>0</v>
      </c>
      <c r="CH502" s="14">
        <f>+INDEX('Monthy Targets'!AD:AD,MATCH(FY2018_ALL_Targets!$B502,'Monthy Targets'!$B:$B,0))</f>
        <v>0</v>
      </c>
      <c r="CI502" s="14">
        <f>+INDEX('Monthy Targets'!AE:AE,MATCH(FY2018_ALL_Targets!$B502,'Monthy Targets'!$B:$B,0))</f>
        <v>0</v>
      </c>
      <c r="CJ502" s="14">
        <f>+INDEX('Monthy Targets'!AF:AF,MATCH(FY2018_ALL_Targets!$B502,'Monthy Targets'!$B:$B,0))</f>
        <v>0</v>
      </c>
      <c r="CK502" s="14">
        <f>+INDEX('Monthy Targets'!AG:AG,MATCH(FY2018_ALL_Targets!$B502,'Monthy Targets'!$B:$B,0))</f>
        <v>0</v>
      </c>
      <c r="CL502" s="14">
        <v>0</v>
      </c>
      <c r="CM502" s="14">
        <v>0</v>
      </c>
      <c r="CN502" s="14">
        <v>0.08</v>
      </c>
      <c r="CO502" s="14">
        <v>0.08</v>
      </c>
      <c r="DB502" s="14">
        <v>0</v>
      </c>
      <c r="DC502" s="14">
        <v>0</v>
      </c>
      <c r="DD502" s="14">
        <v>0.14000000000000001</v>
      </c>
      <c r="DE502" s="14">
        <v>0.14000000000000001</v>
      </c>
      <c r="DR502" s="14">
        <v>0.17</v>
      </c>
      <c r="DV502" s="12">
        <f t="shared" si="22"/>
        <v>0</v>
      </c>
      <c r="DW502" s="12">
        <f t="shared" si="23"/>
        <v>0</v>
      </c>
      <c r="DX502" s="12">
        <f t="shared" si="24"/>
        <v>0</v>
      </c>
    </row>
    <row r="503" spans="1:128" x14ac:dyDescent="0.25">
      <c r="A503" s="293">
        <v>4489</v>
      </c>
      <c r="B503" s="293">
        <v>676397</v>
      </c>
      <c r="C503" s="293">
        <v>1027222</v>
      </c>
      <c r="D503" s="14">
        <v>1063881647</v>
      </c>
      <c r="F503" s="27" t="s">
        <v>1279</v>
      </c>
      <c r="G503" s="12" t="s">
        <v>694</v>
      </c>
      <c r="H503" s="27" t="s">
        <v>1499</v>
      </c>
      <c r="I503" s="12" t="s">
        <v>695</v>
      </c>
      <c r="J503" s="13">
        <v>1.0810810810810799E-2</v>
      </c>
      <c r="K503" s="13">
        <v>4.7619047619047603E-2</v>
      </c>
      <c r="L503" s="13">
        <v>0</v>
      </c>
      <c r="M503" s="13">
        <v>0.27407407407407403</v>
      </c>
      <c r="N503" s="13">
        <v>3.3538610000000003E-2</v>
      </c>
      <c r="O503" s="13">
        <v>5.6668459999999997E-2</v>
      </c>
      <c r="P503" s="13">
        <v>5.2596600000000002E-3</v>
      </c>
      <c r="Q503" s="13">
        <v>0.16064707</v>
      </c>
      <c r="R503" s="13">
        <v>3.3538610000000003E-2</v>
      </c>
      <c r="S503" s="13">
        <v>5.6668459999999997E-2</v>
      </c>
      <c r="T503" s="13">
        <v>5.2596600000000002E-3</v>
      </c>
      <c r="U503" s="13">
        <v>0.269414814814815</v>
      </c>
      <c r="V503" s="13">
        <v>3.3538610000000003E-2</v>
      </c>
      <c r="W503" s="13">
        <v>5.6668459999999997E-2</v>
      </c>
      <c r="X503" s="13">
        <v>5.2596600000000002E-3</v>
      </c>
      <c r="Y503" s="13">
        <v>0.26037037037036997</v>
      </c>
      <c r="Z503" s="13">
        <v>3.3538610000000003E-2</v>
      </c>
      <c r="AA503" s="13">
        <v>5.6668459999999997E-2</v>
      </c>
      <c r="AB503" s="13">
        <v>5.2596600000000002E-3</v>
      </c>
      <c r="AC503" s="13">
        <v>0.26475555555555602</v>
      </c>
      <c r="AD503" s="13">
        <v>3.3538610000000003E-2</v>
      </c>
      <c r="AE503" s="13">
        <v>5.6668459999999997E-2</v>
      </c>
      <c r="AF503" s="13">
        <v>5.2596600000000002E-3</v>
      </c>
      <c r="AG503" s="13">
        <v>0.24666666666666701</v>
      </c>
      <c r="AH503" s="13">
        <v>3.3538610000000003E-2</v>
      </c>
      <c r="AI503" s="13">
        <v>5.6668459999999997E-2</v>
      </c>
      <c r="AJ503" s="13">
        <v>5.2596600000000002E-3</v>
      </c>
      <c r="AK503" s="13">
        <v>0.26009629629629599</v>
      </c>
      <c r="AL503" s="13">
        <v>3.3538610000000003E-2</v>
      </c>
      <c r="AM503" s="13">
        <v>5.6668459999999997E-2</v>
      </c>
      <c r="AN503" s="13">
        <v>5.2596600000000002E-3</v>
      </c>
      <c r="AO503" s="13">
        <v>0.23296296296296301</v>
      </c>
      <c r="AP503" s="13">
        <v>3.3538610000000003E-2</v>
      </c>
      <c r="AQ503" s="13">
        <v>5.6668459999999997E-2</v>
      </c>
      <c r="AR503" s="13">
        <v>5.2596600000000002E-3</v>
      </c>
      <c r="AS503" s="13">
        <v>0.254888888888889</v>
      </c>
      <c r="AT503" s="13">
        <v>3.3538610000000003E-2</v>
      </c>
      <c r="AU503" s="13">
        <v>5.6668459999999997E-2</v>
      </c>
      <c r="AV503" s="13">
        <v>5.2596600000000002E-3</v>
      </c>
      <c r="AW503" s="13">
        <v>0.21925925925925899</v>
      </c>
      <c r="AX503" s="13">
        <v>2.27272727272727E-2</v>
      </c>
      <c r="AY503" s="13">
        <v>4.91803278688525E-2</v>
      </c>
      <c r="AZ503" s="13">
        <v>0</v>
      </c>
      <c r="BA503" s="13">
        <v>0.18181818181818199</v>
      </c>
      <c r="BB503" s="13"/>
      <c r="BC503" s="13"/>
      <c r="BD503" s="13"/>
      <c r="BE503" s="13"/>
      <c r="BF503" s="13"/>
      <c r="BG503" s="13"/>
      <c r="BH503" s="13"/>
      <c r="BI503" s="13"/>
      <c r="BJ503" s="13"/>
      <c r="BK503" s="13"/>
      <c r="BL503" s="13"/>
      <c r="BM503" s="13"/>
      <c r="BN503" s="13"/>
      <c r="BO503" s="13"/>
      <c r="BP503" s="13"/>
      <c r="BQ503" s="13"/>
      <c r="BR503" s="13"/>
      <c r="BS503" s="13"/>
      <c r="BT503" s="13"/>
      <c r="BU503" s="13"/>
      <c r="BV503" s="13"/>
      <c r="BW503" s="13"/>
      <c r="BX503" s="13"/>
      <c r="BY503" s="13"/>
      <c r="BZ503" s="14">
        <f>+INDEX('Monthy Targets'!V:V,MATCH(FY2018_ALL_Targets!$B503,'Monthy Targets'!$B:$B,0))</f>
        <v>0</v>
      </c>
      <c r="CA503" s="14">
        <f>+INDEX('Monthy Targets'!W:W,MATCH(FY2018_ALL_Targets!$B503,'Monthy Targets'!$B:$B,0))</f>
        <v>0</v>
      </c>
      <c r="CB503" s="14">
        <f>+INDEX('Monthy Targets'!X:X,MATCH(FY2018_ALL_Targets!$B503,'Monthy Targets'!$B:$B,0))</f>
        <v>0</v>
      </c>
      <c r="CC503" s="14">
        <f>+INDEX('Monthy Targets'!Y:Y,MATCH(FY2018_ALL_Targets!$B503,'Monthy Targets'!$B:$B,0))</f>
        <v>0</v>
      </c>
      <c r="CD503" s="14">
        <f>+INDEX('Monthy Targets'!Z:Z,MATCH(FY2018_ALL_Targets!$B503,'Monthy Targets'!$B:$B,0))</f>
        <v>0</v>
      </c>
      <c r="CE503" s="14">
        <f>+INDEX('Monthy Targets'!AA:AA,MATCH(FY2018_ALL_Targets!$B503,'Monthy Targets'!$B:$B,0))</f>
        <v>0</v>
      </c>
      <c r="CF503" s="14">
        <f>+INDEX('Monthy Targets'!AB:AB,MATCH(FY2018_ALL_Targets!$B503,'Monthy Targets'!$B:$B,0))</f>
        <v>0</v>
      </c>
      <c r="CG503" s="14">
        <f>+INDEX('Monthy Targets'!AC:AC,MATCH(FY2018_ALL_Targets!$B503,'Monthy Targets'!$B:$B,0))</f>
        <v>0</v>
      </c>
      <c r="CH503" s="14">
        <f>+INDEX('Monthy Targets'!AD:AD,MATCH(FY2018_ALL_Targets!$B503,'Monthy Targets'!$B:$B,0))</f>
        <v>0</v>
      </c>
      <c r="CI503" s="14">
        <f>+INDEX('Monthy Targets'!AE:AE,MATCH(FY2018_ALL_Targets!$B503,'Monthy Targets'!$B:$B,0))</f>
        <v>0</v>
      </c>
      <c r="CJ503" s="14">
        <f>+INDEX('Monthy Targets'!AF:AF,MATCH(FY2018_ALL_Targets!$B503,'Monthy Targets'!$B:$B,0))</f>
        <v>0</v>
      </c>
      <c r="CK503" s="14">
        <f>+INDEX('Monthy Targets'!AG:AG,MATCH(FY2018_ALL_Targets!$B503,'Monthy Targets'!$B:$B,0))</f>
        <v>0</v>
      </c>
      <c r="CL503" s="14">
        <v>0.75</v>
      </c>
      <c r="CM503" s="14">
        <v>0.75</v>
      </c>
      <c r="CN503" s="14">
        <v>0.75</v>
      </c>
      <c r="CO503" s="14">
        <v>0.75</v>
      </c>
      <c r="DB503" s="14">
        <v>1.39</v>
      </c>
      <c r="DC503" s="14">
        <v>1.39</v>
      </c>
      <c r="DD503" s="14">
        <v>1.39</v>
      </c>
      <c r="DE503" s="14">
        <v>1.39</v>
      </c>
      <c r="DR503" s="14">
        <v>0.91</v>
      </c>
      <c r="DV503" s="12">
        <f t="shared" si="22"/>
        <v>0</v>
      </c>
      <c r="DW503" s="12">
        <f t="shared" si="23"/>
        <v>0</v>
      </c>
      <c r="DX503" s="12">
        <f t="shared" si="24"/>
        <v>0</v>
      </c>
    </row>
    <row r="504" spans="1:128" x14ac:dyDescent="0.25">
      <c r="A504" s="293">
        <v>4668</v>
      </c>
      <c r="B504" s="413" t="s">
        <v>1627</v>
      </c>
      <c r="C504" s="293">
        <v>466801</v>
      </c>
      <c r="D504" s="14">
        <v>1003860388</v>
      </c>
      <c r="F504" s="27" t="s">
        <v>1298</v>
      </c>
      <c r="G504" s="12" t="s">
        <v>780</v>
      </c>
      <c r="H504" s="27" t="s">
        <v>1390</v>
      </c>
      <c r="I504" s="12" t="s">
        <v>781</v>
      </c>
      <c r="J504" s="13">
        <v>3.2520325203252001E-2</v>
      </c>
      <c r="K504" s="13">
        <v>5.6910569105691103E-2</v>
      </c>
      <c r="L504" s="13">
        <v>0</v>
      </c>
      <c r="M504" s="13">
        <v>0.27272727272727298</v>
      </c>
      <c r="N504" s="13">
        <v>3.3538610000000003E-2</v>
      </c>
      <c r="O504" s="13">
        <v>5.6668459999999997E-2</v>
      </c>
      <c r="P504" s="13">
        <v>5.2596600000000002E-3</v>
      </c>
      <c r="Q504" s="13">
        <v>0.16064707</v>
      </c>
      <c r="R504" s="13">
        <v>3.3538610000000003E-2</v>
      </c>
      <c r="S504" s="13">
        <v>5.6668459999999997E-2</v>
      </c>
      <c r="T504" s="13">
        <v>5.2596600000000002E-3</v>
      </c>
      <c r="U504" s="13">
        <v>0.26809090909090899</v>
      </c>
      <c r="V504" s="13">
        <v>3.3538610000000003E-2</v>
      </c>
      <c r="W504" s="13">
        <v>5.6668459999999997E-2</v>
      </c>
      <c r="X504" s="13">
        <v>5.2596600000000002E-3</v>
      </c>
      <c r="Y504" s="13">
        <v>0.25909090909090898</v>
      </c>
      <c r="Z504" s="13">
        <v>3.3538610000000003E-2</v>
      </c>
      <c r="AA504" s="13">
        <v>5.6668459999999997E-2</v>
      </c>
      <c r="AB504" s="13">
        <v>5.2596600000000002E-3</v>
      </c>
      <c r="AC504" s="13">
        <v>0.263454545454545</v>
      </c>
      <c r="AD504" s="13">
        <v>3.3538610000000003E-2</v>
      </c>
      <c r="AE504" s="13">
        <v>5.6668459999999997E-2</v>
      </c>
      <c r="AF504" s="13">
        <v>5.2596600000000002E-3</v>
      </c>
      <c r="AG504" s="13">
        <v>0.24545454545454501</v>
      </c>
      <c r="AH504" s="13">
        <v>3.3538610000000003E-2</v>
      </c>
      <c r="AI504" s="13">
        <v>5.6668459999999997E-2</v>
      </c>
      <c r="AJ504" s="13">
        <v>5.2596600000000002E-3</v>
      </c>
      <c r="AK504" s="13">
        <v>0.258818181818182</v>
      </c>
      <c r="AL504" s="13">
        <v>3.3538610000000003E-2</v>
      </c>
      <c r="AM504" s="13">
        <v>5.6668459999999997E-2</v>
      </c>
      <c r="AN504" s="13">
        <v>5.2596600000000002E-3</v>
      </c>
      <c r="AO504" s="13">
        <v>0.23181818181818201</v>
      </c>
      <c r="AP504" s="13">
        <v>3.3538610000000003E-2</v>
      </c>
      <c r="AQ504" s="13">
        <v>5.6668459999999997E-2</v>
      </c>
      <c r="AR504" s="13">
        <v>5.2596600000000002E-3</v>
      </c>
      <c r="AS504" s="13">
        <v>0.25363636363636399</v>
      </c>
      <c r="AT504" s="13">
        <v>3.3538610000000003E-2</v>
      </c>
      <c r="AU504" s="13">
        <v>5.6668459999999997E-2</v>
      </c>
      <c r="AV504" s="13">
        <v>5.2596600000000002E-3</v>
      </c>
      <c r="AW504" s="13">
        <v>0.218181818181818</v>
      </c>
      <c r="AX504" s="13">
        <v>1.72413793103448E-2</v>
      </c>
      <c r="AY504" s="13">
        <v>0.1</v>
      </c>
      <c r="AZ504" s="13">
        <v>0</v>
      </c>
      <c r="BA504" s="13">
        <v>0.15384615384615399</v>
      </c>
      <c r="BB504" s="13"/>
      <c r="BC504" s="13"/>
      <c r="BD504" s="13"/>
      <c r="BE504" s="13"/>
      <c r="BF504" s="13"/>
      <c r="BG504" s="13"/>
      <c r="BH504" s="13"/>
      <c r="BI504" s="13"/>
      <c r="BJ504" s="13"/>
      <c r="BK504" s="13"/>
      <c r="BL504" s="13"/>
      <c r="BM504" s="13"/>
      <c r="BN504" s="13"/>
      <c r="BO504" s="13"/>
      <c r="BP504" s="13"/>
      <c r="BQ504" s="13"/>
      <c r="BR504" s="13"/>
      <c r="BS504" s="13"/>
      <c r="BT504" s="13"/>
      <c r="BU504" s="13"/>
      <c r="BV504" s="13"/>
      <c r="BW504" s="13"/>
      <c r="BX504" s="13"/>
      <c r="BY504" s="13"/>
      <c r="BZ504" s="14">
        <f>+INDEX('Monthy Targets'!V:V,MATCH(FY2018_ALL_Targets!$B504,'Monthy Targets'!$B:$B,0))</f>
        <v>6.88</v>
      </c>
      <c r="CA504" s="14">
        <f>+INDEX('Monthy Targets'!W:W,MATCH(FY2018_ALL_Targets!$B504,'Monthy Targets'!$B:$B,0))</f>
        <v>6.88</v>
      </c>
      <c r="CB504" s="14">
        <f>+INDEX('Monthy Targets'!X:X,MATCH(FY2018_ALL_Targets!$B504,'Monthy Targets'!$B:$B,0))</f>
        <v>6.88</v>
      </c>
      <c r="CC504" s="14">
        <f>+INDEX('Monthy Targets'!Y:Y,MATCH(FY2018_ALL_Targets!$B504,'Monthy Targets'!$B:$B,0))</f>
        <v>6.88</v>
      </c>
      <c r="CD504" s="14">
        <f>+INDEX('Monthy Targets'!Z:Z,MATCH(FY2018_ALL_Targets!$B504,'Monthy Targets'!$B:$B,0))</f>
        <v>6.88</v>
      </c>
      <c r="CE504" s="14">
        <f>+INDEX('Monthy Targets'!AA:AA,MATCH(FY2018_ALL_Targets!$B504,'Monthy Targets'!$B:$B,0))</f>
        <v>0</v>
      </c>
      <c r="CF504" s="14">
        <f>+INDEX('Monthy Targets'!AB:AB,MATCH(FY2018_ALL_Targets!$B504,'Monthy Targets'!$B:$B,0))</f>
        <v>0</v>
      </c>
      <c r="CG504" s="14">
        <f>+INDEX('Monthy Targets'!AC:AC,MATCH(FY2018_ALL_Targets!$B504,'Monthy Targets'!$B:$B,0))</f>
        <v>0</v>
      </c>
      <c r="CH504" s="14">
        <f>+INDEX('Monthy Targets'!AD:AD,MATCH(FY2018_ALL_Targets!$B504,'Monthy Targets'!$B:$B,0))</f>
        <v>0</v>
      </c>
      <c r="CI504" s="14">
        <f>+INDEX('Monthy Targets'!AE:AE,MATCH(FY2018_ALL_Targets!$B504,'Monthy Targets'!$B:$B,0))</f>
        <v>0</v>
      </c>
      <c r="CJ504" s="14">
        <f>+INDEX('Monthy Targets'!AF:AF,MATCH(FY2018_ALL_Targets!$B504,'Monthy Targets'!$B:$B,0))</f>
        <v>0</v>
      </c>
      <c r="CK504" s="14">
        <f>+INDEX('Monthy Targets'!AG:AG,MATCH(FY2018_ALL_Targets!$B504,'Monthy Targets'!$B:$B,0))</f>
        <v>0</v>
      </c>
      <c r="CL504" s="14">
        <v>0.46</v>
      </c>
      <c r="CM504" s="14">
        <v>0</v>
      </c>
      <c r="CN504" s="14">
        <v>0.46</v>
      </c>
      <c r="CO504" s="14">
        <v>0.46</v>
      </c>
      <c r="DB504" s="14">
        <v>0.85</v>
      </c>
      <c r="DC504" s="14">
        <v>0</v>
      </c>
      <c r="DD504" s="14">
        <v>0.85</v>
      </c>
      <c r="DE504" s="14">
        <v>0.85</v>
      </c>
      <c r="DR504" s="14">
        <v>1.1499999999999999</v>
      </c>
      <c r="DV504" s="12">
        <f t="shared" si="22"/>
        <v>0</v>
      </c>
      <c r="DW504" s="12">
        <f t="shared" si="23"/>
        <v>0</v>
      </c>
      <c r="DX504" s="12">
        <f t="shared" si="24"/>
        <v>0</v>
      </c>
    </row>
    <row r="505" spans="1:128" x14ac:dyDescent="0.25">
      <c r="A505" s="293">
        <v>4373</v>
      </c>
      <c r="B505" s="413" t="s">
        <v>1626</v>
      </c>
      <c r="C505" s="293">
        <v>437301</v>
      </c>
      <c r="D505" s="14">
        <v>1609873272</v>
      </c>
      <c r="F505" s="27" t="s">
        <v>1267</v>
      </c>
      <c r="G505" s="12" t="s">
        <v>644</v>
      </c>
      <c r="H505" s="27" t="s">
        <v>1497</v>
      </c>
      <c r="I505" s="12" t="s">
        <v>645</v>
      </c>
      <c r="J505" s="13">
        <v>1.4218009478673001E-2</v>
      </c>
      <c r="K505" s="13">
        <v>3.5714285714285698E-2</v>
      </c>
      <c r="L505" s="13">
        <v>0</v>
      </c>
      <c r="M505" s="13">
        <v>0.218446601941748</v>
      </c>
      <c r="N505" s="13">
        <v>3.3538610000000003E-2</v>
      </c>
      <c r="O505" s="13">
        <v>5.6668459999999997E-2</v>
      </c>
      <c r="P505" s="13">
        <v>5.2596600000000002E-3</v>
      </c>
      <c r="Q505" s="13">
        <v>0.16064707</v>
      </c>
      <c r="R505" s="13">
        <v>3.3538610000000003E-2</v>
      </c>
      <c r="S505" s="13">
        <v>5.6668459999999997E-2</v>
      </c>
      <c r="T505" s="13">
        <v>5.2596600000000002E-3</v>
      </c>
      <c r="U505" s="13">
        <v>0.21473300970873799</v>
      </c>
      <c r="V505" s="13">
        <v>3.3538610000000003E-2</v>
      </c>
      <c r="W505" s="13">
        <v>5.6668459999999997E-2</v>
      </c>
      <c r="X505" s="13">
        <v>5.2596600000000002E-3</v>
      </c>
      <c r="Y505" s="13">
        <v>0.20752427184465999</v>
      </c>
      <c r="Z505" s="13">
        <v>3.3538610000000003E-2</v>
      </c>
      <c r="AA505" s="13">
        <v>5.6668459999999997E-2</v>
      </c>
      <c r="AB505" s="13">
        <v>5.2596600000000002E-3</v>
      </c>
      <c r="AC505" s="13">
        <v>0.211019417475728</v>
      </c>
      <c r="AD505" s="13">
        <v>3.3538610000000003E-2</v>
      </c>
      <c r="AE505" s="13">
        <v>5.6668459999999997E-2</v>
      </c>
      <c r="AF505" s="13">
        <v>5.2596600000000002E-3</v>
      </c>
      <c r="AG505" s="13">
        <v>0.19660194174757301</v>
      </c>
      <c r="AH505" s="13">
        <v>3.3538610000000003E-2</v>
      </c>
      <c r="AI505" s="13">
        <v>5.6668459999999997E-2</v>
      </c>
      <c r="AJ505" s="13">
        <v>5.2596600000000002E-3</v>
      </c>
      <c r="AK505" s="13">
        <v>0.20730582524271801</v>
      </c>
      <c r="AL505" s="13">
        <v>3.3538610000000003E-2</v>
      </c>
      <c r="AM505" s="13">
        <v>5.6668459999999997E-2</v>
      </c>
      <c r="AN505" s="13">
        <v>5.2596600000000002E-3</v>
      </c>
      <c r="AO505" s="13">
        <v>0.18567961165048499</v>
      </c>
      <c r="AP505" s="13">
        <v>3.3538610000000003E-2</v>
      </c>
      <c r="AQ505" s="13">
        <v>5.6668459999999997E-2</v>
      </c>
      <c r="AR505" s="13">
        <v>5.2596600000000002E-3</v>
      </c>
      <c r="AS505" s="13">
        <v>0.20315533980582501</v>
      </c>
      <c r="AT505" s="13">
        <v>3.3538610000000003E-2</v>
      </c>
      <c r="AU505" s="13">
        <v>5.6668459999999997E-2</v>
      </c>
      <c r="AV505" s="13">
        <v>5.2596600000000002E-3</v>
      </c>
      <c r="AW505" s="13">
        <v>0.17475728155339801</v>
      </c>
      <c r="AX505" s="13">
        <v>0</v>
      </c>
      <c r="AY505" s="13">
        <v>5.7142857142857099E-2</v>
      </c>
      <c r="AZ505" s="13">
        <v>0</v>
      </c>
      <c r="BA505" s="13">
        <v>0.19230769230769201</v>
      </c>
      <c r="BB505" s="13"/>
      <c r="BC505" s="13"/>
      <c r="BD505" s="13"/>
      <c r="BE505" s="13"/>
      <c r="BF505" s="13"/>
      <c r="BG505" s="13"/>
      <c r="BH505" s="13"/>
      <c r="BI505" s="13"/>
      <c r="BJ505" s="13"/>
      <c r="BK505" s="13"/>
      <c r="BL505" s="13"/>
      <c r="BM505" s="13"/>
      <c r="BN505" s="13"/>
      <c r="BO505" s="13"/>
      <c r="BP505" s="13"/>
      <c r="BQ505" s="13"/>
      <c r="BR505" s="13"/>
      <c r="BS505" s="13"/>
      <c r="BT505" s="13"/>
      <c r="BU505" s="13"/>
      <c r="BV505" s="13"/>
      <c r="BW505" s="13"/>
      <c r="BX505" s="13"/>
      <c r="BY505" s="13"/>
      <c r="BZ505" s="14">
        <f>+INDEX('Monthy Targets'!V:V,MATCH(FY2018_ALL_Targets!$B505,'Monthy Targets'!$B:$B,0))</f>
        <v>0</v>
      </c>
      <c r="CA505" s="14">
        <f>+INDEX('Monthy Targets'!W:W,MATCH(FY2018_ALL_Targets!$B505,'Monthy Targets'!$B:$B,0))</f>
        <v>0</v>
      </c>
      <c r="CB505" s="14">
        <f>+INDEX('Monthy Targets'!X:X,MATCH(FY2018_ALL_Targets!$B505,'Monthy Targets'!$B:$B,0))</f>
        <v>0</v>
      </c>
      <c r="CC505" s="14">
        <f>+INDEX('Monthy Targets'!Y:Y,MATCH(FY2018_ALL_Targets!$B505,'Monthy Targets'!$B:$B,0))</f>
        <v>0</v>
      </c>
      <c r="CD505" s="14">
        <f>+INDEX('Monthy Targets'!Z:Z,MATCH(FY2018_ALL_Targets!$B505,'Monthy Targets'!$B:$B,0))</f>
        <v>0</v>
      </c>
      <c r="CE505" s="14">
        <f>+INDEX('Monthy Targets'!AA:AA,MATCH(FY2018_ALL_Targets!$B505,'Monthy Targets'!$B:$B,0))</f>
        <v>0</v>
      </c>
      <c r="CF505" s="14">
        <f>+INDEX('Monthy Targets'!AB:AB,MATCH(FY2018_ALL_Targets!$B505,'Monthy Targets'!$B:$B,0))</f>
        <v>0</v>
      </c>
      <c r="CG505" s="14">
        <f>+INDEX('Monthy Targets'!AC:AC,MATCH(FY2018_ALL_Targets!$B505,'Monthy Targets'!$B:$B,0))</f>
        <v>0</v>
      </c>
      <c r="CH505" s="14">
        <f>+INDEX('Monthy Targets'!AD:AD,MATCH(FY2018_ALL_Targets!$B505,'Monthy Targets'!$B:$B,0))</f>
        <v>0</v>
      </c>
      <c r="CI505" s="14">
        <f>+INDEX('Monthy Targets'!AE:AE,MATCH(FY2018_ALL_Targets!$B505,'Monthy Targets'!$B:$B,0))</f>
        <v>0</v>
      </c>
      <c r="CJ505" s="14">
        <f>+INDEX('Monthy Targets'!AF:AF,MATCH(FY2018_ALL_Targets!$B505,'Monthy Targets'!$B:$B,0))</f>
        <v>0</v>
      </c>
      <c r="CK505" s="14">
        <f>+INDEX('Monthy Targets'!AG:AG,MATCH(FY2018_ALL_Targets!$B505,'Monthy Targets'!$B:$B,0))</f>
        <v>0</v>
      </c>
      <c r="CL505" s="14">
        <v>0.55000000000000004</v>
      </c>
      <c r="CM505" s="14">
        <v>0</v>
      </c>
      <c r="CN505" s="14">
        <v>0.55000000000000004</v>
      </c>
      <c r="CO505" s="14">
        <v>0.55000000000000004</v>
      </c>
      <c r="DB505" s="14">
        <v>1.02</v>
      </c>
      <c r="DC505" s="14">
        <v>0</v>
      </c>
      <c r="DD505" s="14">
        <v>1.02</v>
      </c>
      <c r="DE505" s="14">
        <v>1.02</v>
      </c>
      <c r="DR505" s="14">
        <v>0.5</v>
      </c>
      <c r="DV505" s="12">
        <f t="shared" si="22"/>
        <v>0</v>
      </c>
      <c r="DW505" s="12">
        <f t="shared" si="23"/>
        <v>0</v>
      </c>
      <c r="DX505" s="12">
        <f t="shared" si="24"/>
        <v>0</v>
      </c>
    </row>
    <row r="506" spans="1:128" x14ac:dyDescent="0.25">
      <c r="A506" s="293">
        <v>4675</v>
      </c>
      <c r="B506" s="413" t="s">
        <v>1621</v>
      </c>
      <c r="C506" s="293">
        <v>467501</v>
      </c>
      <c r="D506" s="14">
        <v>1467495598</v>
      </c>
      <c r="F506" s="27" t="s">
        <v>1258</v>
      </c>
      <c r="G506" s="12" t="s">
        <v>248</v>
      </c>
      <c r="H506" s="27" t="s">
        <v>1398</v>
      </c>
      <c r="I506" s="12" t="s">
        <v>249</v>
      </c>
      <c r="J506" s="13">
        <v>8.3333333333333301E-2</v>
      </c>
      <c r="K506" s="13">
        <v>8.6419753086419707E-2</v>
      </c>
      <c r="L506" s="13">
        <v>0</v>
      </c>
      <c r="M506" s="13">
        <v>0.21666666666666701</v>
      </c>
      <c r="N506" s="13">
        <v>3.3538610000000003E-2</v>
      </c>
      <c r="O506" s="13">
        <v>5.6668459999999997E-2</v>
      </c>
      <c r="P506" s="13">
        <v>5.2596600000000002E-3</v>
      </c>
      <c r="Q506" s="13">
        <v>0.16064707</v>
      </c>
      <c r="R506" s="13">
        <v>8.1916666666666693E-2</v>
      </c>
      <c r="S506" s="13">
        <v>8.4950617283950605E-2</v>
      </c>
      <c r="T506" s="13">
        <v>5.2596600000000002E-3</v>
      </c>
      <c r="U506" s="13">
        <v>0.212983333333333</v>
      </c>
      <c r="V506" s="13">
        <v>7.9166666666666705E-2</v>
      </c>
      <c r="W506" s="13">
        <v>8.2098765432098805E-2</v>
      </c>
      <c r="X506" s="13">
        <v>5.2596600000000002E-3</v>
      </c>
      <c r="Y506" s="13">
        <v>0.20583333333333301</v>
      </c>
      <c r="Z506" s="13">
        <v>8.0500000000000002E-2</v>
      </c>
      <c r="AA506" s="13">
        <v>8.3481481481481504E-2</v>
      </c>
      <c r="AB506" s="13">
        <v>5.2596600000000002E-3</v>
      </c>
      <c r="AC506" s="13">
        <v>0.20930000000000001</v>
      </c>
      <c r="AD506" s="13">
        <v>7.4999999999999997E-2</v>
      </c>
      <c r="AE506" s="13">
        <v>7.7777777777777807E-2</v>
      </c>
      <c r="AF506" s="13">
        <v>5.2596600000000002E-3</v>
      </c>
      <c r="AG506" s="13">
        <v>0.19500000000000001</v>
      </c>
      <c r="AH506" s="13">
        <v>7.9083333333333297E-2</v>
      </c>
      <c r="AI506" s="13">
        <v>8.2012345679012305E-2</v>
      </c>
      <c r="AJ506" s="13">
        <v>5.2596600000000002E-3</v>
      </c>
      <c r="AK506" s="13">
        <v>0.205616666666667</v>
      </c>
      <c r="AL506" s="13">
        <v>7.0833333333333304E-2</v>
      </c>
      <c r="AM506" s="13">
        <v>7.3456790123456794E-2</v>
      </c>
      <c r="AN506" s="13">
        <v>5.2596600000000002E-3</v>
      </c>
      <c r="AO506" s="13">
        <v>0.18416666666666701</v>
      </c>
      <c r="AP506" s="13">
        <v>7.7499999999999999E-2</v>
      </c>
      <c r="AQ506" s="13">
        <v>8.0370370370370398E-2</v>
      </c>
      <c r="AR506" s="13">
        <v>5.2596600000000002E-3</v>
      </c>
      <c r="AS506" s="13">
        <v>0.20150000000000001</v>
      </c>
      <c r="AT506" s="13">
        <v>6.6666666666666693E-2</v>
      </c>
      <c r="AU506" s="13">
        <v>6.9135802469135796E-2</v>
      </c>
      <c r="AV506" s="13">
        <v>5.2596600000000002E-3</v>
      </c>
      <c r="AW506" s="13">
        <v>0.17333333333333301</v>
      </c>
      <c r="AX506" s="13">
        <v>3.5714285714285698E-2</v>
      </c>
      <c r="AY506" s="13" t="s">
        <v>3345</v>
      </c>
      <c r="AZ506" s="13">
        <v>0</v>
      </c>
      <c r="BA506" s="13">
        <v>0.14285714285714299</v>
      </c>
      <c r="BB506" s="13"/>
      <c r="BC506" s="13"/>
      <c r="BD506" s="13"/>
      <c r="BE506" s="13"/>
      <c r="BF506" s="13"/>
      <c r="BG506" s="13"/>
      <c r="BH506" s="13"/>
      <c r="BI506" s="13"/>
      <c r="BJ506" s="13"/>
      <c r="BK506" s="13"/>
      <c r="BL506" s="13"/>
      <c r="BM506" s="13"/>
      <c r="BN506" s="13"/>
      <c r="BO506" s="13"/>
      <c r="BP506" s="13"/>
      <c r="BQ506" s="13"/>
      <c r="BR506" s="13"/>
      <c r="BS506" s="13"/>
      <c r="BT506" s="13"/>
      <c r="BU506" s="13"/>
      <c r="BV506" s="13"/>
      <c r="BW506" s="13"/>
      <c r="BX506" s="13"/>
      <c r="BY506" s="13"/>
      <c r="BZ506" s="14">
        <f>+INDEX('Monthy Targets'!V:V,MATCH(FY2018_ALL_Targets!$B506,'Monthy Targets'!$B:$B,0))</f>
        <v>3.07</v>
      </c>
      <c r="CA506" s="14">
        <f>+INDEX('Monthy Targets'!W:W,MATCH(FY2018_ALL_Targets!$B506,'Monthy Targets'!$B:$B,0))</f>
        <v>3.07</v>
      </c>
      <c r="CB506" s="14">
        <f>+INDEX('Monthy Targets'!X:X,MATCH(FY2018_ALL_Targets!$B506,'Monthy Targets'!$B:$B,0))</f>
        <v>3.07</v>
      </c>
      <c r="CC506" s="14">
        <f>+INDEX('Monthy Targets'!Y:Y,MATCH(FY2018_ALL_Targets!$B506,'Monthy Targets'!$B:$B,0))</f>
        <v>3.07</v>
      </c>
      <c r="CD506" s="14">
        <f>+INDEX('Monthy Targets'!Z:Z,MATCH(FY2018_ALL_Targets!$B506,'Monthy Targets'!$B:$B,0))</f>
        <v>3.07</v>
      </c>
      <c r="CE506" s="14">
        <f>+INDEX('Monthy Targets'!AA:AA,MATCH(FY2018_ALL_Targets!$B506,'Monthy Targets'!$B:$B,0))</f>
        <v>0</v>
      </c>
      <c r="CF506" s="14">
        <f>+INDEX('Monthy Targets'!AB:AB,MATCH(FY2018_ALL_Targets!$B506,'Monthy Targets'!$B:$B,0))</f>
        <v>0</v>
      </c>
      <c r="CG506" s="14">
        <f>+INDEX('Monthy Targets'!AC:AC,MATCH(FY2018_ALL_Targets!$B506,'Monthy Targets'!$B:$B,0))</f>
        <v>0</v>
      </c>
      <c r="CH506" s="14">
        <f>+INDEX('Monthy Targets'!AD:AD,MATCH(FY2018_ALL_Targets!$B506,'Monthy Targets'!$B:$B,0))</f>
        <v>0</v>
      </c>
      <c r="CI506" s="14">
        <f>+INDEX('Monthy Targets'!AE:AE,MATCH(FY2018_ALL_Targets!$B506,'Monthy Targets'!$B:$B,0))</f>
        <v>0</v>
      </c>
      <c r="CJ506" s="14">
        <f>+INDEX('Monthy Targets'!AF:AF,MATCH(FY2018_ALL_Targets!$B506,'Monthy Targets'!$B:$B,0))</f>
        <v>0</v>
      </c>
      <c r="CK506" s="14">
        <f>+INDEX('Monthy Targets'!AG:AG,MATCH(FY2018_ALL_Targets!$B506,'Monthy Targets'!$B:$B,0))</f>
        <v>0</v>
      </c>
      <c r="CL506" s="14">
        <v>0.21</v>
      </c>
      <c r="CM506" s="14">
        <v>0.21</v>
      </c>
      <c r="CN506" s="14">
        <v>0.21</v>
      </c>
      <c r="CO506" s="14">
        <v>0.21</v>
      </c>
      <c r="DB506" s="14">
        <v>0.38</v>
      </c>
      <c r="DC506" s="14">
        <v>0.38</v>
      </c>
      <c r="DD506" s="14">
        <v>0.38</v>
      </c>
      <c r="DE506" s="14">
        <v>0.38</v>
      </c>
      <c r="DR506" s="14">
        <v>0.57999999999999996</v>
      </c>
      <c r="DV506" s="12">
        <f t="shared" si="22"/>
        <v>0</v>
      </c>
      <c r="DW506" s="12">
        <f t="shared" si="23"/>
        <v>0</v>
      </c>
      <c r="DX506" s="12">
        <f t="shared" si="24"/>
        <v>0</v>
      </c>
    </row>
    <row r="507" spans="1:128" x14ac:dyDescent="0.25">
      <c r="A507" s="293">
        <v>5024</v>
      </c>
      <c r="B507" s="413" t="s">
        <v>1622</v>
      </c>
      <c r="C507" s="293">
        <v>502401</v>
      </c>
      <c r="D507" s="14">
        <v>1629181565</v>
      </c>
      <c r="F507" s="27" t="s">
        <v>1258</v>
      </c>
      <c r="G507" s="12" t="s">
        <v>310</v>
      </c>
      <c r="H507" s="27" t="s">
        <v>1372</v>
      </c>
      <c r="I507" s="12" t="s">
        <v>311</v>
      </c>
      <c r="J507" s="13">
        <v>0.141304347826087</v>
      </c>
      <c r="K507" s="13">
        <v>3.2258064516128997E-2</v>
      </c>
      <c r="L507" s="13">
        <v>0</v>
      </c>
      <c r="M507" s="13">
        <v>0.19101123595505601</v>
      </c>
      <c r="N507" s="13">
        <v>3.3538610000000003E-2</v>
      </c>
      <c r="O507" s="13">
        <v>5.6668459999999997E-2</v>
      </c>
      <c r="P507" s="13">
        <v>5.2596600000000002E-3</v>
      </c>
      <c r="Q507" s="13">
        <v>0.16064707</v>
      </c>
      <c r="R507" s="13">
        <v>0.13890217391304299</v>
      </c>
      <c r="S507" s="13">
        <v>5.6668459999999997E-2</v>
      </c>
      <c r="T507" s="13">
        <v>5.2596600000000002E-3</v>
      </c>
      <c r="U507" s="13">
        <v>0.18776404494382001</v>
      </c>
      <c r="V507" s="13">
        <v>0.134239130434783</v>
      </c>
      <c r="W507" s="13">
        <v>5.6668459999999997E-2</v>
      </c>
      <c r="X507" s="13">
        <v>5.2596600000000002E-3</v>
      </c>
      <c r="Y507" s="13">
        <v>0.18146067415730299</v>
      </c>
      <c r="Z507" s="13">
        <v>0.13650000000000001</v>
      </c>
      <c r="AA507" s="13">
        <v>5.6668459999999997E-2</v>
      </c>
      <c r="AB507" s="13">
        <v>5.2596600000000002E-3</v>
      </c>
      <c r="AC507" s="13">
        <v>0.18451685393258399</v>
      </c>
      <c r="AD507" s="13">
        <v>0.127173913043478</v>
      </c>
      <c r="AE507" s="13">
        <v>5.6668459999999997E-2</v>
      </c>
      <c r="AF507" s="13">
        <v>5.2596600000000002E-3</v>
      </c>
      <c r="AG507" s="13">
        <v>0.171910112359551</v>
      </c>
      <c r="AH507" s="13">
        <v>0.134097826086957</v>
      </c>
      <c r="AI507" s="13">
        <v>5.6668459999999997E-2</v>
      </c>
      <c r="AJ507" s="13">
        <v>5.2596600000000002E-3</v>
      </c>
      <c r="AK507" s="13">
        <v>0.181269662921348</v>
      </c>
      <c r="AL507" s="13">
        <v>0.120108695652174</v>
      </c>
      <c r="AM507" s="13">
        <v>5.6668459999999997E-2</v>
      </c>
      <c r="AN507" s="13">
        <v>5.2596600000000002E-3</v>
      </c>
      <c r="AO507" s="13">
        <v>0.16235955056179799</v>
      </c>
      <c r="AP507" s="13">
        <v>0.13141304347826099</v>
      </c>
      <c r="AQ507" s="13">
        <v>5.6668459999999997E-2</v>
      </c>
      <c r="AR507" s="13">
        <v>5.2596600000000002E-3</v>
      </c>
      <c r="AS507" s="13">
        <v>0.17764044943820201</v>
      </c>
      <c r="AT507" s="13">
        <v>0.11304347826087</v>
      </c>
      <c r="AU507" s="13">
        <v>5.6668459999999997E-2</v>
      </c>
      <c r="AV507" s="13">
        <v>5.2596600000000002E-3</v>
      </c>
      <c r="AW507" s="13">
        <v>0.16064707</v>
      </c>
      <c r="AX507" s="13" t="s">
        <v>3345</v>
      </c>
      <c r="AY507" s="13" t="s">
        <v>3345</v>
      </c>
      <c r="AZ507" s="13" t="s">
        <v>3345</v>
      </c>
      <c r="BA507" s="13" t="s">
        <v>3345</v>
      </c>
      <c r="BB507" s="13"/>
      <c r="BC507" s="13"/>
      <c r="BD507" s="13"/>
      <c r="BE507" s="13"/>
      <c r="BF507" s="13"/>
      <c r="BG507" s="13"/>
      <c r="BH507" s="13"/>
      <c r="BI507" s="13"/>
      <c r="BJ507" s="13"/>
      <c r="BK507" s="13"/>
      <c r="BL507" s="13"/>
      <c r="BM507" s="13"/>
      <c r="BN507" s="13"/>
      <c r="BO507" s="13"/>
      <c r="BP507" s="13"/>
      <c r="BQ507" s="13"/>
      <c r="BR507" s="13"/>
      <c r="BS507" s="13"/>
      <c r="BT507" s="13"/>
      <c r="BU507" s="13"/>
      <c r="BV507" s="13"/>
      <c r="BW507" s="13"/>
      <c r="BX507" s="13"/>
      <c r="BY507" s="13"/>
      <c r="BZ507" s="14">
        <f>+INDEX('Monthy Targets'!V:V,MATCH(FY2018_ALL_Targets!$B507,'Monthy Targets'!$B:$B,0))</f>
        <v>2.09</v>
      </c>
      <c r="CA507" s="14">
        <f>+INDEX('Monthy Targets'!W:W,MATCH(FY2018_ALL_Targets!$B507,'Monthy Targets'!$B:$B,0))</f>
        <v>2.09</v>
      </c>
      <c r="CB507" s="14">
        <f>+INDEX('Monthy Targets'!X:X,MATCH(FY2018_ALL_Targets!$B507,'Monthy Targets'!$B:$B,0))</f>
        <v>2.09</v>
      </c>
      <c r="CC507" s="14">
        <f>+INDEX('Monthy Targets'!Y:Y,MATCH(FY2018_ALL_Targets!$B507,'Monthy Targets'!$B:$B,0))</f>
        <v>2.09</v>
      </c>
      <c r="CD507" s="14">
        <f>+INDEX('Monthy Targets'!Z:Z,MATCH(FY2018_ALL_Targets!$B507,'Monthy Targets'!$B:$B,0))</f>
        <v>2.09</v>
      </c>
      <c r="CE507" s="14">
        <f>+INDEX('Monthy Targets'!AA:AA,MATCH(FY2018_ALL_Targets!$B507,'Monthy Targets'!$B:$B,0))</f>
        <v>0</v>
      </c>
      <c r="CF507" s="14">
        <f>+INDEX('Monthy Targets'!AB:AB,MATCH(FY2018_ALL_Targets!$B507,'Monthy Targets'!$B:$B,0))</f>
        <v>0</v>
      </c>
      <c r="CG507" s="14">
        <f>+INDEX('Monthy Targets'!AC:AC,MATCH(FY2018_ALL_Targets!$B507,'Monthy Targets'!$B:$B,0))</f>
        <v>0</v>
      </c>
      <c r="CH507" s="14">
        <f>+INDEX('Monthy Targets'!AD:AD,MATCH(FY2018_ALL_Targets!$B507,'Monthy Targets'!$B:$B,0))</f>
        <v>0</v>
      </c>
      <c r="CI507" s="14">
        <f>+INDEX('Monthy Targets'!AE:AE,MATCH(FY2018_ALL_Targets!$B507,'Monthy Targets'!$B:$B,0))</f>
        <v>0</v>
      </c>
      <c r="CJ507" s="14">
        <f>+INDEX('Monthy Targets'!AF:AF,MATCH(FY2018_ALL_Targets!$B507,'Monthy Targets'!$B:$B,0))</f>
        <v>0</v>
      </c>
      <c r="CK507" s="14">
        <f>+INDEX('Monthy Targets'!AG:AG,MATCH(FY2018_ALL_Targets!$B507,'Monthy Targets'!$B:$B,0))</f>
        <v>0</v>
      </c>
      <c r="CL507" s="14">
        <v>0.14000000000000001</v>
      </c>
      <c r="CM507" s="14">
        <v>0</v>
      </c>
      <c r="CN507" s="14">
        <v>0.14000000000000001</v>
      </c>
      <c r="CO507" s="14">
        <v>0.14000000000000001</v>
      </c>
      <c r="DB507" s="14">
        <v>0.26</v>
      </c>
      <c r="DC507" s="14">
        <v>0</v>
      </c>
      <c r="DD507" s="14">
        <v>0.26</v>
      </c>
      <c r="DE507" s="14">
        <v>0.26</v>
      </c>
      <c r="DR507" s="14">
        <v>0.35</v>
      </c>
      <c r="DV507" s="12">
        <f t="shared" si="22"/>
        <v>0</v>
      </c>
      <c r="DW507" s="12">
        <f t="shared" si="23"/>
        <v>0</v>
      </c>
      <c r="DX507" s="12">
        <f t="shared" si="24"/>
        <v>0</v>
      </c>
    </row>
    <row r="508" spans="1:128" x14ac:dyDescent="0.25">
      <c r="A508" s="293">
        <v>5064</v>
      </c>
      <c r="B508" s="413" t="s">
        <v>1623</v>
      </c>
      <c r="C508" s="293">
        <v>506401</v>
      </c>
      <c r="D508" s="14">
        <v>1134205958</v>
      </c>
      <c r="F508" s="27" t="s">
        <v>1258</v>
      </c>
      <c r="G508" s="12" t="s">
        <v>326</v>
      </c>
      <c r="H508" s="27" t="s">
        <v>326</v>
      </c>
      <c r="I508" s="12" t="s">
        <v>327</v>
      </c>
      <c r="J508" s="13">
        <v>9.0322580645161299E-2</v>
      </c>
      <c r="K508" s="13">
        <v>5.4054054054054099E-2</v>
      </c>
      <c r="L508" s="13">
        <v>0</v>
      </c>
      <c r="M508" s="13">
        <v>0.24832214765100699</v>
      </c>
      <c r="N508" s="13">
        <v>3.3538610000000003E-2</v>
      </c>
      <c r="O508" s="13">
        <v>5.6668459999999997E-2</v>
      </c>
      <c r="P508" s="13">
        <v>5.2596600000000002E-3</v>
      </c>
      <c r="Q508" s="13">
        <v>0.16064707</v>
      </c>
      <c r="R508" s="13">
        <v>8.8787096774193497E-2</v>
      </c>
      <c r="S508" s="13">
        <v>5.6668459999999997E-2</v>
      </c>
      <c r="T508" s="13">
        <v>5.2596600000000002E-3</v>
      </c>
      <c r="U508" s="13">
        <v>0.24410067114094</v>
      </c>
      <c r="V508" s="13">
        <v>8.5806451612903206E-2</v>
      </c>
      <c r="W508" s="13">
        <v>5.6668459999999997E-2</v>
      </c>
      <c r="X508" s="13">
        <v>5.2596600000000002E-3</v>
      </c>
      <c r="Y508" s="13">
        <v>0.23590604026845599</v>
      </c>
      <c r="Z508" s="13">
        <v>8.7251612903225806E-2</v>
      </c>
      <c r="AA508" s="13">
        <v>5.6668459999999997E-2</v>
      </c>
      <c r="AB508" s="13">
        <v>5.2596600000000002E-3</v>
      </c>
      <c r="AC508" s="13">
        <v>0.23987919463087201</v>
      </c>
      <c r="AD508" s="13">
        <v>8.1290322580645197E-2</v>
      </c>
      <c r="AE508" s="13">
        <v>5.6668459999999997E-2</v>
      </c>
      <c r="AF508" s="13">
        <v>5.2596600000000002E-3</v>
      </c>
      <c r="AG508" s="13">
        <v>0.22348993288590599</v>
      </c>
      <c r="AH508" s="13">
        <v>8.5716129032258101E-2</v>
      </c>
      <c r="AI508" s="13">
        <v>5.6668459999999997E-2</v>
      </c>
      <c r="AJ508" s="13">
        <v>5.2596600000000002E-3</v>
      </c>
      <c r="AK508" s="13">
        <v>0.23565771812080499</v>
      </c>
      <c r="AL508" s="13">
        <v>7.6774193548387104E-2</v>
      </c>
      <c r="AM508" s="13">
        <v>5.6668459999999997E-2</v>
      </c>
      <c r="AN508" s="13">
        <v>5.2596600000000002E-3</v>
      </c>
      <c r="AO508" s="13">
        <v>0.21107382550335599</v>
      </c>
      <c r="AP508" s="13">
        <v>8.4000000000000005E-2</v>
      </c>
      <c r="AQ508" s="13">
        <v>5.6668459999999997E-2</v>
      </c>
      <c r="AR508" s="13">
        <v>5.2596600000000002E-3</v>
      </c>
      <c r="AS508" s="13">
        <v>0.23093959731543601</v>
      </c>
      <c r="AT508" s="13">
        <v>7.2258064516128998E-2</v>
      </c>
      <c r="AU508" s="13">
        <v>5.6668459999999997E-2</v>
      </c>
      <c r="AV508" s="13">
        <v>5.2596600000000002E-3</v>
      </c>
      <c r="AW508" s="13">
        <v>0.19865771812080499</v>
      </c>
      <c r="AX508" s="13">
        <v>5.2631578947368397E-2</v>
      </c>
      <c r="AY508" s="13">
        <v>0.04</v>
      </c>
      <c r="AZ508" s="13">
        <v>0</v>
      </c>
      <c r="BA508" s="13">
        <v>0.14285714285714299</v>
      </c>
      <c r="BB508" s="13"/>
      <c r="BC508" s="13"/>
      <c r="BD508" s="13"/>
      <c r="BE508" s="13"/>
      <c r="BF508" s="13"/>
      <c r="BG508" s="13"/>
      <c r="BH508" s="13"/>
      <c r="BI508" s="13"/>
      <c r="BJ508" s="13"/>
      <c r="BK508" s="13"/>
      <c r="BL508" s="13"/>
      <c r="BM508" s="13"/>
      <c r="BN508" s="13"/>
      <c r="BO508" s="13"/>
      <c r="BP508" s="13"/>
      <c r="BQ508" s="13"/>
      <c r="BR508" s="13"/>
      <c r="BS508" s="13"/>
      <c r="BT508" s="13"/>
      <c r="BU508" s="13"/>
      <c r="BV508" s="13"/>
      <c r="BW508" s="13"/>
      <c r="BX508" s="13"/>
      <c r="BY508" s="13"/>
      <c r="BZ508" s="14">
        <f>+INDEX('Monthy Targets'!V:V,MATCH(FY2018_ALL_Targets!$B508,'Monthy Targets'!$B:$B,0))</f>
        <v>4.04</v>
      </c>
      <c r="CA508" s="14">
        <f>+INDEX('Monthy Targets'!W:W,MATCH(FY2018_ALL_Targets!$B508,'Monthy Targets'!$B:$B,0))</f>
        <v>4.04</v>
      </c>
      <c r="CB508" s="14">
        <f>+INDEX('Monthy Targets'!X:X,MATCH(FY2018_ALL_Targets!$B508,'Monthy Targets'!$B:$B,0))</f>
        <v>4.04</v>
      </c>
      <c r="CC508" s="14">
        <f>+INDEX('Monthy Targets'!Y:Y,MATCH(FY2018_ALL_Targets!$B508,'Monthy Targets'!$B:$B,0))</f>
        <v>4.04</v>
      </c>
      <c r="CD508" s="14">
        <f>+INDEX('Monthy Targets'!Z:Z,MATCH(FY2018_ALL_Targets!$B508,'Monthy Targets'!$B:$B,0))</f>
        <v>4.04</v>
      </c>
      <c r="CE508" s="14">
        <f>+INDEX('Monthy Targets'!AA:AA,MATCH(FY2018_ALL_Targets!$B508,'Monthy Targets'!$B:$B,0))</f>
        <v>0</v>
      </c>
      <c r="CF508" s="14">
        <f>+INDEX('Monthy Targets'!AB:AB,MATCH(FY2018_ALL_Targets!$B508,'Monthy Targets'!$B:$B,0))</f>
        <v>0</v>
      </c>
      <c r="CG508" s="14">
        <f>+INDEX('Monthy Targets'!AC:AC,MATCH(FY2018_ALL_Targets!$B508,'Monthy Targets'!$B:$B,0))</f>
        <v>0</v>
      </c>
      <c r="CH508" s="14">
        <f>+INDEX('Monthy Targets'!AD:AD,MATCH(FY2018_ALL_Targets!$B508,'Monthy Targets'!$B:$B,0))</f>
        <v>0</v>
      </c>
      <c r="CI508" s="14">
        <f>+INDEX('Monthy Targets'!AE:AE,MATCH(FY2018_ALL_Targets!$B508,'Monthy Targets'!$B:$B,0))</f>
        <v>0</v>
      </c>
      <c r="CJ508" s="14">
        <f>+INDEX('Monthy Targets'!AF:AF,MATCH(FY2018_ALL_Targets!$B508,'Monthy Targets'!$B:$B,0))</f>
        <v>0</v>
      </c>
      <c r="CK508" s="14">
        <f>+INDEX('Monthy Targets'!AG:AG,MATCH(FY2018_ALL_Targets!$B508,'Monthy Targets'!$B:$B,0))</f>
        <v>0</v>
      </c>
      <c r="CL508" s="14">
        <v>0.27</v>
      </c>
      <c r="CM508" s="14">
        <v>0.27</v>
      </c>
      <c r="CN508" s="14">
        <v>0.27</v>
      </c>
      <c r="CO508" s="14">
        <v>0.27</v>
      </c>
      <c r="DB508" s="14">
        <v>0.5</v>
      </c>
      <c r="DC508" s="14">
        <v>0.5</v>
      </c>
      <c r="DD508" s="14">
        <v>0.5</v>
      </c>
      <c r="DE508" s="14">
        <v>0.5</v>
      </c>
      <c r="DR508" s="14">
        <v>0.76</v>
      </c>
      <c r="DV508" s="12">
        <f t="shared" si="22"/>
        <v>0</v>
      </c>
      <c r="DW508" s="12">
        <f t="shared" si="23"/>
        <v>0</v>
      </c>
      <c r="DX508" s="12">
        <f t="shared" si="24"/>
        <v>0</v>
      </c>
    </row>
    <row r="509" spans="1:128" x14ac:dyDescent="0.25">
      <c r="A509" s="293">
        <v>5110</v>
      </c>
      <c r="B509" s="413" t="s">
        <v>1628</v>
      </c>
      <c r="C509" s="293">
        <v>511001</v>
      </c>
      <c r="D509" s="14">
        <v>1558491506</v>
      </c>
      <c r="F509" s="27" t="s">
        <v>1258</v>
      </c>
      <c r="G509" s="12" t="s">
        <v>954</v>
      </c>
      <c r="H509" s="27" t="s">
        <v>1420</v>
      </c>
      <c r="I509" s="12" t="s">
        <v>955</v>
      </c>
      <c r="J509" s="13">
        <v>4.7058823529411799E-2</v>
      </c>
      <c r="K509" s="13">
        <v>0</v>
      </c>
      <c r="L509" s="13">
        <v>0</v>
      </c>
      <c r="M509" s="13">
        <v>0.223529411764706</v>
      </c>
      <c r="N509" s="13">
        <v>3.3538610000000003E-2</v>
      </c>
      <c r="O509" s="13">
        <v>5.6668459999999997E-2</v>
      </c>
      <c r="P509" s="13">
        <v>5.2596600000000002E-3</v>
      </c>
      <c r="Q509" s="13">
        <v>0.16064707</v>
      </c>
      <c r="R509" s="13">
        <v>4.6258823529411797E-2</v>
      </c>
      <c r="S509" s="13">
        <v>5.6668459999999997E-2</v>
      </c>
      <c r="T509" s="13">
        <v>5.2596600000000002E-3</v>
      </c>
      <c r="U509" s="13">
        <v>0.21972941176470601</v>
      </c>
      <c r="V509" s="13">
        <v>4.4705882352941199E-2</v>
      </c>
      <c r="W509" s="13">
        <v>5.6668459999999997E-2</v>
      </c>
      <c r="X509" s="13">
        <v>5.2596600000000002E-3</v>
      </c>
      <c r="Y509" s="13">
        <v>0.21235294117647099</v>
      </c>
      <c r="Z509" s="13">
        <v>4.5458823529411801E-2</v>
      </c>
      <c r="AA509" s="13">
        <v>5.6668459999999997E-2</v>
      </c>
      <c r="AB509" s="13">
        <v>5.2596600000000002E-3</v>
      </c>
      <c r="AC509" s="13">
        <v>0.21592941176470601</v>
      </c>
      <c r="AD509" s="13">
        <v>4.23529411764706E-2</v>
      </c>
      <c r="AE509" s="13">
        <v>5.6668459999999997E-2</v>
      </c>
      <c r="AF509" s="13">
        <v>5.2596600000000002E-3</v>
      </c>
      <c r="AG509" s="13">
        <v>0.20117647058823501</v>
      </c>
      <c r="AH509" s="13">
        <v>4.4658823529411799E-2</v>
      </c>
      <c r="AI509" s="13">
        <v>5.6668459999999997E-2</v>
      </c>
      <c r="AJ509" s="13">
        <v>5.2596600000000002E-3</v>
      </c>
      <c r="AK509" s="13">
        <v>0.21212941176470601</v>
      </c>
      <c r="AL509" s="13">
        <v>0.04</v>
      </c>
      <c r="AM509" s="13">
        <v>5.6668459999999997E-2</v>
      </c>
      <c r="AN509" s="13">
        <v>5.2596600000000002E-3</v>
      </c>
      <c r="AO509" s="13">
        <v>0.19</v>
      </c>
      <c r="AP509" s="13">
        <v>4.37647058823529E-2</v>
      </c>
      <c r="AQ509" s="13">
        <v>5.6668459999999997E-2</v>
      </c>
      <c r="AR509" s="13">
        <v>5.2596600000000002E-3</v>
      </c>
      <c r="AS509" s="13">
        <v>0.20788235294117599</v>
      </c>
      <c r="AT509" s="13">
        <v>3.7647058823529402E-2</v>
      </c>
      <c r="AU509" s="13">
        <v>5.6668459999999997E-2</v>
      </c>
      <c r="AV509" s="13">
        <v>5.2596600000000002E-3</v>
      </c>
      <c r="AW509" s="13">
        <v>0.17882352941176499</v>
      </c>
      <c r="AX509" s="13">
        <v>4.3478260869565202E-2</v>
      </c>
      <c r="AY509" s="13" t="s">
        <v>3345</v>
      </c>
      <c r="AZ509" s="13">
        <v>0</v>
      </c>
      <c r="BA509" s="13">
        <v>0.13043478260869601</v>
      </c>
      <c r="BB509" s="13"/>
      <c r="BC509" s="13"/>
      <c r="BD509" s="13"/>
      <c r="BE509" s="13"/>
      <c r="BF509" s="13"/>
      <c r="BG509" s="13"/>
      <c r="BH509" s="13"/>
      <c r="BI509" s="13"/>
      <c r="BJ509" s="13"/>
      <c r="BK509" s="13"/>
      <c r="BL509" s="13"/>
      <c r="BM509" s="13"/>
      <c r="BN509" s="13"/>
      <c r="BO509" s="13"/>
      <c r="BP509" s="13"/>
      <c r="BQ509" s="13"/>
      <c r="BR509" s="13"/>
      <c r="BS509" s="13"/>
      <c r="BT509" s="13"/>
      <c r="BU509" s="13"/>
      <c r="BV509" s="13"/>
      <c r="BW509" s="13"/>
      <c r="BX509" s="13"/>
      <c r="BY509" s="13"/>
      <c r="BZ509" s="14">
        <f>+INDEX('Monthy Targets'!V:V,MATCH(FY2018_ALL_Targets!$B509,'Monthy Targets'!$B:$B,0))</f>
        <v>1.1100000000000001</v>
      </c>
      <c r="CA509" s="14">
        <f>+INDEX('Monthy Targets'!W:W,MATCH(FY2018_ALL_Targets!$B509,'Monthy Targets'!$B:$B,0))</f>
        <v>1.1100000000000001</v>
      </c>
      <c r="CB509" s="14">
        <f>+INDEX('Monthy Targets'!X:X,MATCH(FY2018_ALL_Targets!$B509,'Monthy Targets'!$B:$B,0))</f>
        <v>1.1100000000000001</v>
      </c>
      <c r="CC509" s="14">
        <f>+INDEX('Monthy Targets'!Y:Y,MATCH(FY2018_ALL_Targets!$B509,'Monthy Targets'!$B:$B,0))</f>
        <v>1.1100000000000001</v>
      </c>
      <c r="CD509" s="14">
        <f>+INDEX('Monthy Targets'!Z:Z,MATCH(FY2018_ALL_Targets!$B509,'Monthy Targets'!$B:$B,0))</f>
        <v>1.1100000000000001</v>
      </c>
      <c r="CE509" s="14">
        <f>+INDEX('Monthy Targets'!AA:AA,MATCH(FY2018_ALL_Targets!$B509,'Monthy Targets'!$B:$B,0))</f>
        <v>0</v>
      </c>
      <c r="CF509" s="14">
        <f>+INDEX('Monthy Targets'!AB:AB,MATCH(FY2018_ALL_Targets!$B509,'Monthy Targets'!$B:$B,0))</f>
        <v>0</v>
      </c>
      <c r="CG509" s="14">
        <f>+INDEX('Monthy Targets'!AC:AC,MATCH(FY2018_ALL_Targets!$B509,'Monthy Targets'!$B:$B,0))</f>
        <v>0</v>
      </c>
      <c r="CH509" s="14">
        <f>+INDEX('Monthy Targets'!AD:AD,MATCH(FY2018_ALL_Targets!$B509,'Monthy Targets'!$B:$B,0))</f>
        <v>0</v>
      </c>
      <c r="CI509" s="14">
        <f>+INDEX('Monthy Targets'!AE:AE,MATCH(FY2018_ALL_Targets!$B509,'Monthy Targets'!$B:$B,0))</f>
        <v>0</v>
      </c>
      <c r="CJ509" s="14">
        <f>+INDEX('Monthy Targets'!AF:AF,MATCH(FY2018_ALL_Targets!$B509,'Monthy Targets'!$B:$B,0))</f>
        <v>0</v>
      </c>
      <c r="CK509" s="14">
        <f>+INDEX('Monthy Targets'!AG:AG,MATCH(FY2018_ALL_Targets!$B509,'Monthy Targets'!$B:$B,0))</f>
        <v>0</v>
      </c>
      <c r="CL509" s="14">
        <v>7.0000000000000007E-2</v>
      </c>
      <c r="CM509" s="14">
        <v>7.0000000000000007E-2</v>
      </c>
      <c r="CN509" s="14">
        <v>7.0000000000000007E-2</v>
      </c>
      <c r="CO509" s="14">
        <v>7.0000000000000007E-2</v>
      </c>
      <c r="DB509" s="14">
        <v>0.14000000000000001</v>
      </c>
      <c r="DC509" s="14">
        <v>0.14000000000000001</v>
      </c>
      <c r="DD509" s="14">
        <v>0.14000000000000001</v>
      </c>
      <c r="DE509" s="14">
        <v>0.14000000000000001</v>
      </c>
      <c r="DR509" s="14">
        <v>0.21</v>
      </c>
      <c r="DV509" s="12">
        <f t="shared" si="22"/>
        <v>0</v>
      </c>
      <c r="DW509" s="12">
        <f t="shared" si="23"/>
        <v>0</v>
      </c>
      <c r="DX509" s="12">
        <f t="shared" si="24"/>
        <v>0</v>
      </c>
    </row>
    <row r="510" spans="1:128" x14ac:dyDescent="0.25">
      <c r="A510" s="293">
        <v>5246</v>
      </c>
      <c r="B510" s="413" t="s">
        <v>1629</v>
      </c>
      <c r="C510" s="293">
        <v>524601</v>
      </c>
      <c r="D510" s="14">
        <v>1851476725</v>
      </c>
      <c r="F510" s="27" t="s">
        <v>1258</v>
      </c>
      <c r="G510" s="12" t="s">
        <v>1057</v>
      </c>
      <c r="H510" s="27" t="s">
        <v>1273</v>
      </c>
      <c r="I510" s="12" t="s">
        <v>1058</v>
      </c>
      <c r="J510" s="13">
        <v>2.2556390977443601E-2</v>
      </c>
      <c r="K510" s="13">
        <v>2.1505376344085999E-2</v>
      </c>
      <c r="L510" s="13">
        <v>0</v>
      </c>
      <c r="M510" s="13">
        <v>0.19298245614035101</v>
      </c>
      <c r="N510" s="13">
        <v>3.3538610000000003E-2</v>
      </c>
      <c r="O510" s="13">
        <v>5.6668459999999997E-2</v>
      </c>
      <c r="P510" s="13">
        <v>5.2596600000000002E-3</v>
      </c>
      <c r="Q510" s="13">
        <v>0.16064707</v>
      </c>
      <c r="R510" s="13">
        <v>3.3538610000000003E-2</v>
      </c>
      <c r="S510" s="13">
        <v>5.6668459999999997E-2</v>
      </c>
      <c r="T510" s="13">
        <v>5.2596600000000002E-3</v>
      </c>
      <c r="U510" s="13">
        <v>0.18970175438596501</v>
      </c>
      <c r="V510" s="13">
        <v>3.3538610000000003E-2</v>
      </c>
      <c r="W510" s="13">
        <v>5.6668459999999997E-2</v>
      </c>
      <c r="X510" s="13">
        <v>5.2596600000000002E-3</v>
      </c>
      <c r="Y510" s="13">
        <v>0.18333333333333299</v>
      </c>
      <c r="Z510" s="13">
        <v>3.3538610000000003E-2</v>
      </c>
      <c r="AA510" s="13">
        <v>5.6668459999999997E-2</v>
      </c>
      <c r="AB510" s="13">
        <v>5.2596600000000002E-3</v>
      </c>
      <c r="AC510" s="13">
        <v>0.18642105263157899</v>
      </c>
      <c r="AD510" s="13">
        <v>3.3538610000000003E-2</v>
      </c>
      <c r="AE510" s="13">
        <v>5.6668459999999997E-2</v>
      </c>
      <c r="AF510" s="13">
        <v>5.2596600000000002E-3</v>
      </c>
      <c r="AG510" s="13">
        <v>0.173684210526316</v>
      </c>
      <c r="AH510" s="13">
        <v>3.3538610000000003E-2</v>
      </c>
      <c r="AI510" s="13">
        <v>5.6668459999999997E-2</v>
      </c>
      <c r="AJ510" s="13">
        <v>5.2596600000000002E-3</v>
      </c>
      <c r="AK510" s="13">
        <v>0.18314035087719299</v>
      </c>
      <c r="AL510" s="13">
        <v>3.3538610000000003E-2</v>
      </c>
      <c r="AM510" s="13">
        <v>5.6668459999999997E-2</v>
      </c>
      <c r="AN510" s="13">
        <v>5.2596600000000002E-3</v>
      </c>
      <c r="AO510" s="13">
        <v>0.16403508771929801</v>
      </c>
      <c r="AP510" s="13">
        <v>3.3538610000000003E-2</v>
      </c>
      <c r="AQ510" s="13">
        <v>5.6668459999999997E-2</v>
      </c>
      <c r="AR510" s="13">
        <v>5.2596600000000002E-3</v>
      </c>
      <c r="AS510" s="13">
        <v>0.17947368421052601</v>
      </c>
      <c r="AT510" s="13">
        <v>3.3538610000000003E-2</v>
      </c>
      <c r="AU510" s="13">
        <v>5.6668459999999997E-2</v>
      </c>
      <c r="AV510" s="13">
        <v>5.2596600000000002E-3</v>
      </c>
      <c r="AW510" s="13">
        <v>0.16064707</v>
      </c>
      <c r="AX510" s="13">
        <v>2.7027027027027001E-2</v>
      </c>
      <c r="AY510" s="13">
        <v>0</v>
      </c>
      <c r="AZ510" s="13">
        <v>0</v>
      </c>
      <c r="BA510" s="13">
        <v>0.11764705882352899</v>
      </c>
      <c r="BB510" s="13"/>
      <c r="BC510" s="13"/>
      <c r="BD510" s="13"/>
      <c r="BE510" s="13"/>
      <c r="BF510" s="13"/>
      <c r="BG510" s="13"/>
      <c r="BH510" s="13"/>
      <c r="BI510" s="13"/>
      <c r="BJ510" s="13"/>
      <c r="BK510" s="13"/>
      <c r="BL510" s="13"/>
      <c r="BM510" s="13"/>
      <c r="BN510" s="13"/>
      <c r="BO510" s="13"/>
      <c r="BP510" s="13"/>
      <c r="BQ510" s="13"/>
      <c r="BR510" s="13"/>
      <c r="BS510" s="13"/>
      <c r="BT510" s="13"/>
      <c r="BU510" s="13"/>
      <c r="BV510" s="13"/>
      <c r="BW510" s="13"/>
      <c r="BX510" s="13"/>
      <c r="BY510" s="13"/>
      <c r="BZ510" s="14">
        <f>+INDEX('Monthy Targets'!V:V,MATCH(FY2018_ALL_Targets!$B510,'Monthy Targets'!$B:$B,0))</f>
        <v>2.82</v>
      </c>
      <c r="CA510" s="14">
        <f>+INDEX('Monthy Targets'!W:W,MATCH(FY2018_ALL_Targets!$B510,'Monthy Targets'!$B:$B,0))</f>
        <v>2.82</v>
      </c>
      <c r="CB510" s="14">
        <f>+INDEX('Monthy Targets'!X:X,MATCH(FY2018_ALL_Targets!$B510,'Monthy Targets'!$B:$B,0))</f>
        <v>2.82</v>
      </c>
      <c r="CC510" s="14">
        <f>+INDEX('Monthy Targets'!Y:Y,MATCH(FY2018_ALL_Targets!$B510,'Monthy Targets'!$B:$B,0))</f>
        <v>2.82</v>
      </c>
      <c r="CD510" s="14">
        <f>+INDEX('Monthy Targets'!Z:Z,MATCH(FY2018_ALL_Targets!$B510,'Monthy Targets'!$B:$B,0))</f>
        <v>2.82</v>
      </c>
      <c r="CE510" s="14">
        <f>+INDEX('Monthy Targets'!AA:AA,MATCH(FY2018_ALL_Targets!$B510,'Monthy Targets'!$B:$B,0))</f>
        <v>0</v>
      </c>
      <c r="CF510" s="14">
        <f>+INDEX('Monthy Targets'!AB:AB,MATCH(FY2018_ALL_Targets!$B510,'Monthy Targets'!$B:$B,0))</f>
        <v>0</v>
      </c>
      <c r="CG510" s="14">
        <f>+INDEX('Monthy Targets'!AC:AC,MATCH(FY2018_ALL_Targets!$B510,'Monthy Targets'!$B:$B,0))</f>
        <v>0</v>
      </c>
      <c r="CH510" s="14">
        <f>+INDEX('Monthy Targets'!AD:AD,MATCH(FY2018_ALL_Targets!$B510,'Monthy Targets'!$B:$B,0))</f>
        <v>0</v>
      </c>
      <c r="CI510" s="14">
        <f>+INDEX('Monthy Targets'!AE:AE,MATCH(FY2018_ALL_Targets!$B510,'Monthy Targets'!$B:$B,0))</f>
        <v>0</v>
      </c>
      <c r="CJ510" s="14">
        <f>+INDEX('Monthy Targets'!AF:AF,MATCH(FY2018_ALL_Targets!$B510,'Monthy Targets'!$B:$B,0))</f>
        <v>0</v>
      </c>
      <c r="CK510" s="14">
        <f>+INDEX('Monthy Targets'!AG:AG,MATCH(FY2018_ALL_Targets!$B510,'Monthy Targets'!$B:$B,0))</f>
        <v>0</v>
      </c>
      <c r="CL510" s="14">
        <v>0.19</v>
      </c>
      <c r="CM510" s="14">
        <v>0.19</v>
      </c>
      <c r="CN510" s="14">
        <v>0.19</v>
      </c>
      <c r="CO510" s="14">
        <v>0.19</v>
      </c>
      <c r="DB510" s="14">
        <v>0.35</v>
      </c>
      <c r="DC510" s="14">
        <v>0.35</v>
      </c>
      <c r="DD510" s="14">
        <v>0.35</v>
      </c>
      <c r="DE510" s="14">
        <v>0.35</v>
      </c>
      <c r="DR510" s="14">
        <v>0.53</v>
      </c>
      <c r="DV510" s="12">
        <f t="shared" si="22"/>
        <v>0</v>
      </c>
      <c r="DW510" s="12">
        <f t="shared" si="23"/>
        <v>0</v>
      </c>
      <c r="DX510" s="12">
        <f t="shared" si="24"/>
        <v>0</v>
      </c>
    </row>
    <row r="511" spans="1:128" x14ac:dyDescent="0.25">
      <c r="A511" s="293">
        <v>5249</v>
      </c>
      <c r="B511" s="413" t="s">
        <v>1630</v>
      </c>
      <c r="C511" s="293">
        <v>524901</v>
      </c>
      <c r="D511" s="14">
        <v>1700991700</v>
      </c>
      <c r="F511" s="27" t="s">
        <v>1258</v>
      </c>
      <c r="G511" s="12" t="s">
        <v>1059</v>
      </c>
      <c r="H511" s="27" t="s">
        <v>1384</v>
      </c>
      <c r="I511" s="12" t="s">
        <v>1060</v>
      </c>
      <c r="J511" s="13">
        <v>2.7777777777777801E-2</v>
      </c>
      <c r="K511" s="13">
        <v>9.0909090909090898E-2</v>
      </c>
      <c r="L511" s="13">
        <v>0</v>
      </c>
      <c r="M511" s="13">
        <v>0.21296296296296299</v>
      </c>
      <c r="N511" s="13">
        <v>3.3538610000000003E-2</v>
      </c>
      <c r="O511" s="13">
        <v>5.6668459999999997E-2</v>
      </c>
      <c r="P511" s="13">
        <v>5.2596600000000002E-3</v>
      </c>
      <c r="Q511" s="13">
        <v>0.16064707</v>
      </c>
      <c r="R511" s="13">
        <v>3.3538610000000003E-2</v>
      </c>
      <c r="S511" s="13">
        <v>8.9363636363636395E-2</v>
      </c>
      <c r="T511" s="13">
        <v>5.2596600000000002E-3</v>
      </c>
      <c r="U511" s="13">
        <v>0.209342592592593</v>
      </c>
      <c r="V511" s="13">
        <v>3.3538610000000003E-2</v>
      </c>
      <c r="W511" s="13">
        <v>8.6363636363636406E-2</v>
      </c>
      <c r="X511" s="13">
        <v>5.2596600000000002E-3</v>
      </c>
      <c r="Y511" s="13">
        <v>0.202314814814815</v>
      </c>
      <c r="Z511" s="13">
        <v>3.3538610000000003E-2</v>
      </c>
      <c r="AA511" s="13">
        <v>8.7818181818181795E-2</v>
      </c>
      <c r="AB511" s="13">
        <v>5.2596600000000002E-3</v>
      </c>
      <c r="AC511" s="13">
        <v>0.205722222222222</v>
      </c>
      <c r="AD511" s="13">
        <v>3.3538610000000003E-2</v>
      </c>
      <c r="AE511" s="13">
        <v>8.1818181818181804E-2</v>
      </c>
      <c r="AF511" s="13">
        <v>5.2596600000000002E-3</v>
      </c>
      <c r="AG511" s="13">
        <v>0.19166666666666701</v>
      </c>
      <c r="AH511" s="13">
        <v>3.3538610000000003E-2</v>
      </c>
      <c r="AI511" s="13">
        <v>8.6272727272727306E-2</v>
      </c>
      <c r="AJ511" s="13">
        <v>5.2596600000000002E-3</v>
      </c>
      <c r="AK511" s="13">
        <v>0.202101851851852</v>
      </c>
      <c r="AL511" s="13">
        <v>3.3538610000000003E-2</v>
      </c>
      <c r="AM511" s="13">
        <v>7.7272727272727298E-2</v>
      </c>
      <c r="AN511" s="13">
        <v>5.2596600000000002E-3</v>
      </c>
      <c r="AO511" s="13">
        <v>0.18101851851851899</v>
      </c>
      <c r="AP511" s="13">
        <v>3.3538610000000003E-2</v>
      </c>
      <c r="AQ511" s="13">
        <v>8.4545454545454493E-2</v>
      </c>
      <c r="AR511" s="13">
        <v>5.2596600000000002E-3</v>
      </c>
      <c r="AS511" s="13">
        <v>0.19805555555555601</v>
      </c>
      <c r="AT511" s="13">
        <v>3.3538610000000003E-2</v>
      </c>
      <c r="AU511" s="13">
        <v>7.2727272727272696E-2</v>
      </c>
      <c r="AV511" s="13">
        <v>5.2596600000000002E-3</v>
      </c>
      <c r="AW511" s="13">
        <v>0.17037037037037001</v>
      </c>
      <c r="AX511" s="13">
        <v>2.7777777777777801E-2</v>
      </c>
      <c r="AY511" s="13" t="s">
        <v>3345</v>
      </c>
      <c r="AZ511" s="13">
        <v>0</v>
      </c>
      <c r="BA511" s="13">
        <v>0.194444444444444</v>
      </c>
      <c r="BB511" s="13"/>
      <c r="BC511" s="13"/>
      <c r="BD511" s="13"/>
      <c r="BE511" s="13"/>
      <c r="BF511" s="13"/>
      <c r="BG511" s="13"/>
      <c r="BH511" s="13"/>
      <c r="BI511" s="13"/>
      <c r="BJ511" s="13"/>
      <c r="BK511" s="13"/>
      <c r="BL511" s="13"/>
      <c r="BM511" s="13"/>
      <c r="BN511" s="13"/>
      <c r="BO511" s="13"/>
      <c r="BP511" s="13"/>
      <c r="BQ511" s="13"/>
      <c r="BR511" s="13"/>
      <c r="BS511" s="13"/>
      <c r="BT511" s="13"/>
      <c r="BU511" s="13"/>
      <c r="BV511" s="13"/>
      <c r="BW511" s="13"/>
      <c r="BX511" s="13"/>
      <c r="BY511" s="13"/>
      <c r="BZ511" s="14">
        <f>+INDEX('Monthy Targets'!V:V,MATCH(FY2018_ALL_Targets!$B511,'Monthy Targets'!$B:$B,0))</f>
        <v>4.1900000000000004</v>
      </c>
      <c r="CA511" s="14">
        <f>+INDEX('Monthy Targets'!W:W,MATCH(FY2018_ALL_Targets!$B511,'Monthy Targets'!$B:$B,0))</f>
        <v>4.1900000000000004</v>
      </c>
      <c r="CB511" s="14">
        <f>+INDEX('Monthy Targets'!X:X,MATCH(FY2018_ALL_Targets!$B511,'Monthy Targets'!$B:$B,0))</f>
        <v>4.1900000000000004</v>
      </c>
      <c r="CC511" s="14">
        <f>+INDEX('Monthy Targets'!Y:Y,MATCH(FY2018_ALL_Targets!$B511,'Monthy Targets'!$B:$B,0))</f>
        <v>4.1900000000000004</v>
      </c>
      <c r="CD511" s="14">
        <f>+INDEX('Monthy Targets'!Z:Z,MATCH(FY2018_ALL_Targets!$B511,'Monthy Targets'!$B:$B,0))</f>
        <v>4.1900000000000004</v>
      </c>
      <c r="CE511" s="14">
        <f>+INDEX('Monthy Targets'!AA:AA,MATCH(FY2018_ALL_Targets!$B511,'Monthy Targets'!$B:$B,0))</f>
        <v>0</v>
      </c>
      <c r="CF511" s="14">
        <f>+INDEX('Monthy Targets'!AB:AB,MATCH(FY2018_ALL_Targets!$B511,'Monthy Targets'!$B:$B,0))</f>
        <v>0</v>
      </c>
      <c r="CG511" s="14">
        <f>+INDEX('Monthy Targets'!AC:AC,MATCH(FY2018_ALL_Targets!$B511,'Monthy Targets'!$B:$B,0))</f>
        <v>0</v>
      </c>
      <c r="CH511" s="14">
        <f>+INDEX('Monthy Targets'!AD:AD,MATCH(FY2018_ALL_Targets!$B511,'Monthy Targets'!$B:$B,0))</f>
        <v>0</v>
      </c>
      <c r="CI511" s="14">
        <f>+INDEX('Monthy Targets'!AE:AE,MATCH(FY2018_ALL_Targets!$B511,'Monthy Targets'!$B:$B,0))</f>
        <v>0</v>
      </c>
      <c r="CJ511" s="14">
        <f>+INDEX('Monthy Targets'!AF:AF,MATCH(FY2018_ALL_Targets!$B511,'Monthy Targets'!$B:$B,0))</f>
        <v>0</v>
      </c>
      <c r="CK511" s="14">
        <f>+INDEX('Monthy Targets'!AG:AG,MATCH(FY2018_ALL_Targets!$B511,'Monthy Targets'!$B:$B,0))</f>
        <v>0</v>
      </c>
      <c r="CL511" s="14">
        <v>0.28000000000000003</v>
      </c>
      <c r="CM511" s="14">
        <v>0.28000000000000003</v>
      </c>
      <c r="CN511" s="14">
        <v>0.28000000000000003</v>
      </c>
      <c r="CO511" s="14">
        <v>0.28000000000000003</v>
      </c>
      <c r="DB511" s="14">
        <v>0.52</v>
      </c>
      <c r="DC511" s="14">
        <v>0.52</v>
      </c>
      <c r="DD511" s="14">
        <v>0.52</v>
      </c>
      <c r="DE511" s="14">
        <v>0.52</v>
      </c>
      <c r="DR511" s="14">
        <v>0.79</v>
      </c>
      <c r="DV511" s="12">
        <f t="shared" si="22"/>
        <v>0</v>
      </c>
      <c r="DW511" s="12">
        <f t="shared" si="23"/>
        <v>0</v>
      </c>
      <c r="DX511" s="12">
        <f t="shared" si="24"/>
        <v>0</v>
      </c>
    </row>
    <row r="512" spans="1:128" x14ac:dyDescent="0.25">
      <c r="A512" s="293">
        <v>5355</v>
      </c>
      <c r="B512" s="413" t="s">
        <v>1625</v>
      </c>
      <c r="C512" s="293">
        <v>1020889</v>
      </c>
      <c r="D512" s="14">
        <v>1023038379</v>
      </c>
      <c r="F512" s="27" t="s">
        <v>1274</v>
      </c>
      <c r="G512" s="12" t="s">
        <v>372</v>
      </c>
      <c r="H512" s="27" t="s">
        <v>1363</v>
      </c>
      <c r="I512" s="12" t="s">
        <v>373</v>
      </c>
      <c r="J512" s="13">
        <v>0.12295081967213101</v>
      </c>
      <c r="K512" s="13">
        <v>3.7974683544303799E-2</v>
      </c>
      <c r="L512" s="13">
        <v>0</v>
      </c>
      <c r="M512" s="13">
        <v>0.19672131147541</v>
      </c>
      <c r="N512" s="13">
        <v>3.3538610000000003E-2</v>
      </c>
      <c r="O512" s="13">
        <v>5.6668459999999997E-2</v>
      </c>
      <c r="P512" s="13">
        <v>5.2596600000000002E-3</v>
      </c>
      <c r="Q512" s="13">
        <v>0.16064707</v>
      </c>
      <c r="R512" s="13">
        <v>0.12086065573770501</v>
      </c>
      <c r="S512" s="13">
        <v>5.6668459999999997E-2</v>
      </c>
      <c r="T512" s="13">
        <v>5.2596600000000002E-3</v>
      </c>
      <c r="U512" s="13">
        <v>0.193377049180328</v>
      </c>
      <c r="V512" s="13">
        <v>0.116803278688525</v>
      </c>
      <c r="W512" s="13">
        <v>5.6668459999999997E-2</v>
      </c>
      <c r="X512" s="13">
        <v>5.2596600000000002E-3</v>
      </c>
      <c r="Y512" s="13">
        <v>0.18688524590163899</v>
      </c>
      <c r="Z512" s="13">
        <v>0.118770491803279</v>
      </c>
      <c r="AA512" s="13">
        <v>5.6668459999999997E-2</v>
      </c>
      <c r="AB512" s="13">
        <v>5.2596600000000002E-3</v>
      </c>
      <c r="AC512" s="13">
        <v>0.190032786885246</v>
      </c>
      <c r="AD512" s="13">
        <v>0.110655737704918</v>
      </c>
      <c r="AE512" s="13">
        <v>5.6668459999999997E-2</v>
      </c>
      <c r="AF512" s="13">
        <v>5.2596600000000002E-3</v>
      </c>
      <c r="AG512" s="13">
        <v>0.17704918032786901</v>
      </c>
      <c r="AH512" s="13">
        <v>0.116680327868852</v>
      </c>
      <c r="AI512" s="13">
        <v>5.6668459999999997E-2</v>
      </c>
      <c r="AJ512" s="13">
        <v>5.2596600000000002E-3</v>
      </c>
      <c r="AK512" s="13">
        <v>0.186688524590164</v>
      </c>
      <c r="AL512" s="13">
        <v>0.10450819672131099</v>
      </c>
      <c r="AM512" s="13">
        <v>5.6668459999999997E-2</v>
      </c>
      <c r="AN512" s="13">
        <v>5.2596600000000002E-3</v>
      </c>
      <c r="AO512" s="13">
        <v>0.167213114754098</v>
      </c>
      <c r="AP512" s="13">
        <v>0.114344262295082</v>
      </c>
      <c r="AQ512" s="13">
        <v>5.6668459999999997E-2</v>
      </c>
      <c r="AR512" s="13">
        <v>5.2596600000000002E-3</v>
      </c>
      <c r="AS512" s="13">
        <v>0.182950819672131</v>
      </c>
      <c r="AT512" s="13">
        <v>9.8360655737704902E-2</v>
      </c>
      <c r="AU512" s="13">
        <v>5.6668459999999997E-2</v>
      </c>
      <c r="AV512" s="13">
        <v>5.2596600000000002E-3</v>
      </c>
      <c r="AW512" s="13">
        <v>0.16064707</v>
      </c>
      <c r="AX512" s="13">
        <v>0.12121212121212099</v>
      </c>
      <c r="AY512" s="13">
        <v>0</v>
      </c>
      <c r="AZ512" s="13">
        <v>0</v>
      </c>
      <c r="BA512" s="13">
        <v>0.18181818181818199</v>
      </c>
      <c r="BB512" s="13"/>
      <c r="BC512" s="13"/>
      <c r="BD512" s="13"/>
      <c r="BE512" s="13"/>
      <c r="BF512" s="13"/>
      <c r="BG512" s="13"/>
      <c r="BH512" s="13"/>
      <c r="BI512" s="13"/>
      <c r="BJ512" s="13"/>
      <c r="BK512" s="13"/>
      <c r="BL512" s="13"/>
      <c r="BM512" s="13"/>
      <c r="BN512" s="13"/>
      <c r="BO512" s="13"/>
      <c r="BP512" s="13"/>
      <c r="BQ512" s="13"/>
      <c r="BR512" s="13"/>
      <c r="BS512" s="13"/>
      <c r="BT512" s="13"/>
      <c r="BU512" s="13"/>
      <c r="BV512" s="13"/>
      <c r="BW512" s="13"/>
      <c r="BX512" s="13"/>
      <c r="BY512" s="13"/>
      <c r="BZ512" s="14">
        <f>+INDEX('Monthy Targets'!V:V,MATCH(FY2018_ALL_Targets!$B512,'Monthy Targets'!$B:$B,0))</f>
        <v>2.0099999999999998</v>
      </c>
      <c r="CA512" s="14">
        <f>+INDEX('Monthy Targets'!W:W,MATCH(FY2018_ALL_Targets!$B512,'Monthy Targets'!$B:$B,0))</f>
        <v>2.0099999999999998</v>
      </c>
      <c r="CB512" s="14">
        <f>+INDEX('Monthy Targets'!X:X,MATCH(FY2018_ALL_Targets!$B512,'Monthy Targets'!$B:$B,0))</f>
        <v>2.0099999999999998</v>
      </c>
      <c r="CC512" s="14">
        <f>+INDEX('Monthy Targets'!Y:Y,MATCH(FY2018_ALL_Targets!$B512,'Monthy Targets'!$B:$B,0))</f>
        <v>2.0099999999999998</v>
      </c>
      <c r="CD512" s="14">
        <f>+INDEX('Monthy Targets'!Z:Z,MATCH(FY2018_ALL_Targets!$B512,'Monthy Targets'!$B:$B,0))</f>
        <v>2.0099999999999998</v>
      </c>
      <c r="CE512" s="14">
        <f>+INDEX('Monthy Targets'!AA:AA,MATCH(FY2018_ALL_Targets!$B512,'Monthy Targets'!$B:$B,0))</f>
        <v>0</v>
      </c>
      <c r="CF512" s="14">
        <f>+INDEX('Monthy Targets'!AB:AB,MATCH(FY2018_ALL_Targets!$B512,'Monthy Targets'!$B:$B,0))</f>
        <v>0</v>
      </c>
      <c r="CG512" s="14">
        <f>+INDEX('Monthy Targets'!AC:AC,MATCH(FY2018_ALL_Targets!$B512,'Monthy Targets'!$B:$B,0))</f>
        <v>0</v>
      </c>
      <c r="CH512" s="14">
        <f>+INDEX('Monthy Targets'!AD:AD,MATCH(FY2018_ALL_Targets!$B512,'Monthy Targets'!$B:$B,0))</f>
        <v>0</v>
      </c>
      <c r="CI512" s="14">
        <f>+INDEX('Monthy Targets'!AE:AE,MATCH(FY2018_ALL_Targets!$B512,'Monthy Targets'!$B:$B,0))</f>
        <v>0</v>
      </c>
      <c r="CJ512" s="14">
        <f>+INDEX('Monthy Targets'!AF:AF,MATCH(FY2018_ALL_Targets!$B512,'Monthy Targets'!$B:$B,0))</f>
        <v>0</v>
      </c>
      <c r="CK512" s="14">
        <f>+INDEX('Monthy Targets'!AG:AG,MATCH(FY2018_ALL_Targets!$B512,'Monthy Targets'!$B:$B,0))</f>
        <v>0</v>
      </c>
      <c r="CL512" s="14">
        <v>0</v>
      </c>
      <c r="CM512" s="14">
        <v>0.13</v>
      </c>
      <c r="CN512" s="14">
        <v>0.13</v>
      </c>
      <c r="CO512" s="14">
        <v>0.13</v>
      </c>
      <c r="DB512" s="14">
        <v>0</v>
      </c>
      <c r="DC512" s="14">
        <v>0.25</v>
      </c>
      <c r="DD512" s="14">
        <v>0.25</v>
      </c>
      <c r="DE512" s="14">
        <v>0.25</v>
      </c>
      <c r="DR512" s="14">
        <v>0.34</v>
      </c>
      <c r="DV512" s="12">
        <f t="shared" si="22"/>
        <v>0</v>
      </c>
      <c r="DW512" s="12">
        <f t="shared" si="23"/>
        <v>0</v>
      </c>
      <c r="DX512" s="12">
        <f t="shared" si="24"/>
        <v>0</v>
      </c>
    </row>
    <row r="513" spans="1:128" x14ac:dyDescent="0.25">
      <c r="A513" s="293">
        <v>5332</v>
      </c>
      <c r="B513" s="413" t="s">
        <v>1631</v>
      </c>
      <c r="C513" s="293">
        <v>533201</v>
      </c>
      <c r="D513" s="14">
        <v>1558350751</v>
      </c>
      <c r="F513" s="27" t="s">
        <v>1258</v>
      </c>
      <c r="G513" s="12" t="s">
        <v>366</v>
      </c>
      <c r="H513" s="27" t="s">
        <v>1401</v>
      </c>
      <c r="I513" s="12" t="s">
        <v>367</v>
      </c>
      <c r="J513" s="13">
        <v>2.01342281879195E-2</v>
      </c>
      <c r="K513" s="13">
        <v>1.0638297872340399E-2</v>
      </c>
      <c r="L513" s="13">
        <v>1.34228187919463E-2</v>
      </c>
      <c r="M513" s="13">
        <v>4.0540540540540501E-2</v>
      </c>
      <c r="N513" s="13">
        <v>3.3538610000000003E-2</v>
      </c>
      <c r="O513" s="13">
        <v>5.6668459999999997E-2</v>
      </c>
      <c r="P513" s="13">
        <v>5.2596600000000002E-3</v>
      </c>
      <c r="Q513" s="13">
        <v>0.16064707</v>
      </c>
      <c r="R513" s="13">
        <v>3.3538610000000003E-2</v>
      </c>
      <c r="S513" s="13">
        <v>5.6668459999999997E-2</v>
      </c>
      <c r="T513" s="13">
        <v>1.3194630872483201E-2</v>
      </c>
      <c r="U513" s="13">
        <v>0.16064707</v>
      </c>
      <c r="V513" s="13">
        <v>3.3538610000000003E-2</v>
      </c>
      <c r="W513" s="13">
        <v>5.6668459999999997E-2</v>
      </c>
      <c r="X513" s="13">
        <v>1.2751677852349E-2</v>
      </c>
      <c r="Y513" s="13">
        <v>0.16064707</v>
      </c>
      <c r="Z513" s="13">
        <v>3.3538610000000003E-2</v>
      </c>
      <c r="AA513" s="13">
        <v>5.6668459999999997E-2</v>
      </c>
      <c r="AB513" s="13">
        <v>1.29664429530201E-2</v>
      </c>
      <c r="AC513" s="13">
        <v>0.16064707</v>
      </c>
      <c r="AD513" s="13">
        <v>3.3538610000000003E-2</v>
      </c>
      <c r="AE513" s="13">
        <v>5.6668459999999997E-2</v>
      </c>
      <c r="AF513" s="13">
        <v>1.20805369127517E-2</v>
      </c>
      <c r="AG513" s="13">
        <v>0.16064707</v>
      </c>
      <c r="AH513" s="13">
        <v>3.3538610000000003E-2</v>
      </c>
      <c r="AI513" s="13">
        <v>5.6668459999999997E-2</v>
      </c>
      <c r="AJ513" s="13">
        <v>1.2738255033557E-2</v>
      </c>
      <c r="AK513" s="13">
        <v>0.16064707</v>
      </c>
      <c r="AL513" s="13">
        <v>3.3538610000000003E-2</v>
      </c>
      <c r="AM513" s="13">
        <v>5.6668459999999997E-2</v>
      </c>
      <c r="AN513" s="13">
        <v>1.14093959731544E-2</v>
      </c>
      <c r="AO513" s="13">
        <v>0.16064707</v>
      </c>
      <c r="AP513" s="13">
        <v>3.3538610000000003E-2</v>
      </c>
      <c r="AQ513" s="13">
        <v>5.6668459999999997E-2</v>
      </c>
      <c r="AR513" s="13">
        <v>1.24832214765101E-2</v>
      </c>
      <c r="AS513" s="13">
        <v>0.16064707</v>
      </c>
      <c r="AT513" s="13">
        <v>3.3538610000000003E-2</v>
      </c>
      <c r="AU513" s="13">
        <v>5.6668459999999997E-2</v>
      </c>
      <c r="AV513" s="13">
        <v>1.0738255033557E-2</v>
      </c>
      <c r="AW513" s="13">
        <v>0.16064707</v>
      </c>
      <c r="AX513" s="13">
        <v>5.1282051282051301E-2</v>
      </c>
      <c r="AY513" s="13">
        <v>4.3478260869565202E-2</v>
      </c>
      <c r="AZ513" s="13">
        <v>2.5641025641025599E-2</v>
      </c>
      <c r="BA513" s="13">
        <v>2.6315789473684199E-2</v>
      </c>
      <c r="BB513" s="13"/>
      <c r="BC513" s="13"/>
      <c r="BD513" s="13"/>
      <c r="BE513" s="13"/>
      <c r="BF513" s="13"/>
      <c r="BG513" s="13"/>
      <c r="BH513" s="13"/>
      <c r="BI513" s="13"/>
      <c r="BJ513" s="13"/>
      <c r="BK513" s="13"/>
      <c r="BL513" s="13"/>
      <c r="BM513" s="13"/>
      <c r="BN513" s="13"/>
      <c r="BO513" s="13"/>
      <c r="BP513" s="13"/>
      <c r="BQ513" s="13"/>
      <c r="BR513" s="13"/>
      <c r="BS513" s="13"/>
      <c r="BT513" s="13"/>
      <c r="BU513" s="13"/>
      <c r="BV513" s="13"/>
      <c r="BW513" s="13"/>
      <c r="BX513" s="13"/>
      <c r="BY513" s="13"/>
      <c r="BZ513" s="14">
        <f>+INDEX('Monthy Targets'!V:V,MATCH(FY2018_ALL_Targets!$B513,'Monthy Targets'!$B:$B,0))</f>
        <v>6.03</v>
      </c>
      <c r="CA513" s="14">
        <f>+INDEX('Monthy Targets'!W:W,MATCH(FY2018_ALL_Targets!$B513,'Monthy Targets'!$B:$B,0))</f>
        <v>6.03</v>
      </c>
      <c r="CB513" s="14">
        <f>+INDEX('Monthy Targets'!X:X,MATCH(FY2018_ALL_Targets!$B513,'Monthy Targets'!$B:$B,0))</f>
        <v>6.03</v>
      </c>
      <c r="CC513" s="14">
        <f>+INDEX('Monthy Targets'!Y:Y,MATCH(FY2018_ALL_Targets!$B513,'Monthy Targets'!$B:$B,0))</f>
        <v>6.03</v>
      </c>
      <c r="CD513" s="14">
        <f>+INDEX('Monthy Targets'!Z:Z,MATCH(FY2018_ALL_Targets!$B513,'Monthy Targets'!$B:$B,0))</f>
        <v>6.03</v>
      </c>
      <c r="CE513" s="14">
        <f>+INDEX('Monthy Targets'!AA:AA,MATCH(FY2018_ALL_Targets!$B513,'Monthy Targets'!$B:$B,0))</f>
        <v>0</v>
      </c>
      <c r="CF513" s="14">
        <f>+INDEX('Monthy Targets'!AB:AB,MATCH(FY2018_ALL_Targets!$B513,'Monthy Targets'!$B:$B,0))</f>
        <v>0</v>
      </c>
      <c r="CG513" s="14">
        <f>+INDEX('Monthy Targets'!AC:AC,MATCH(FY2018_ALL_Targets!$B513,'Monthy Targets'!$B:$B,0))</f>
        <v>0</v>
      </c>
      <c r="CH513" s="14">
        <f>+INDEX('Monthy Targets'!AD:AD,MATCH(FY2018_ALL_Targets!$B513,'Monthy Targets'!$B:$B,0))</f>
        <v>0</v>
      </c>
      <c r="CI513" s="14">
        <f>+INDEX('Monthy Targets'!AE:AE,MATCH(FY2018_ALL_Targets!$B513,'Monthy Targets'!$B:$B,0))</f>
        <v>0</v>
      </c>
      <c r="CJ513" s="14">
        <f>+INDEX('Monthy Targets'!AF:AF,MATCH(FY2018_ALL_Targets!$B513,'Monthy Targets'!$B:$B,0))</f>
        <v>0</v>
      </c>
      <c r="CK513" s="14">
        <f>+INDEX('Monthy Targets'!AG:AG,MATCH(FY2018_ALL_Targets!$B513,'Monthy Targets'!$B:$B,0))</f>
        <v>0</v>
      </c>
      <c r="CL513" s="14">
        <v>0</v>
      </c>
      <c r="CM513" s="14">
        <v>0.4</v>
      </c>
      <c r="CN513" s="14">
        <v>0</v>
      </c>
      <c r="CO513" s="14">
        <v>0.4</v>
      </c>
      <c r="DB513" s="14">
        <v>0</v>
      </c>
      <c r="DC513" s="14">
        <v>0.75</v>
      </c>
      <c r="DD513" s="14">
        <v>0</v>
      </c>
      <c r="DE513" s="14">
        <v>0.75</v>
      </c>
      <c r="DR513" s="14">
        <v>0.89</v>
      </c>
      <c r="DV513" s="12">
        <f t="shared" si="22"/>
        <v>0</v>
      </c>
      <c r="DW513" s="12">
        <f t="shared" si="23"/>
        <v>0</v>
      </c>
      <c r="DX513" s="12">
        <f t="shared" si="24"/>
        <v>0</v>
      </c>
    </row>
    <row r="514" spans="1:128" x14ac:dyDescent="0.25">
      <c r="A514" s="293">
        <v>5176</v>
      </c>
      <c r="B514" s="413" t="s">
        <v>1624</v>
      </c>
      <c r="C514" s="293">
        <v>517601</v>
      </c>
      <c r="D514" s="14">
        <v>1528059433</v>
      </c>
      <c r="F514" s="27" t="s">
        <v>1258</v>
      </c>
      <c r="G514" s="12" t="s">
        <v>342</v>
      </c>
      <c r="H514" s="27" t="s">
        <v>1367</v>
      </c>
      <c r="I514" s="12" t="s">
        <v>343</v>
      </c>
      <c r="J514" s="13">
        <v>8.6956521739130405E-2</v>
      </c>
      <c r="K514" s="13">
        <v>5.8823529411764698E-2</v>
      </c>
      <c r="L514" s="13">
        <v>0</v>
      </c>
      <c r="M514" s="13">
        <v>0.19545454545454499</v>
      </c>
      <c r="N514" s="13">
        <v>3.3538610000000003E-2</v>
      </c>
      <c r="O514" s="13">
        <v>5.6668459999999997E-2</v>
      </c>
      <c r="P514" s="13">
        <v>5.2596600000000002E-3</v>
      </c>
      <c r="Q514" s="13">
        <v>0.16064707</v>
      </c>
      <c r="R514" s="13">
        <v>8.5478260869565198E-2</v>
      </c>
      <c r="S514" s="13">
        <v>5.7823529411764697E-2</v>
      </c>
      <c r="T514" s="13">
        <v>5.2596600000000002E-3</v>
      </c>
      <c r="U514" s="13">
        <v>0.19213181818181799</v>
      </c>
      <c r="V514" s="13">
        <v>8.2608695652173894E-2</v>
      </c>
      <c r="W514" s="13">
        <v>5.6668459999999997E-2</v>
      </c>
      <c r="X514" s="13">
        <v>5.2596600000000002E-3</v>
      </c>
      <c r="Y514" s="13">
        <v>0.185681818181818</v>
      </c>
      <c r="Z514" s="13">
        <v>8.4000000000000005E-2</v>
      </c>
      <c r="AA514" s="13">
        <v>5.6823529411764703E-2</v>
      </c>
      <c r="AB514" s="13">
        <v>5.2596600000000002E-3</v>
      </c>
      <c r="AC514" s="13">
        <v>0.18880909090909101</v>
      </c>
      <c r="AD514" s="13">
        <v>7.8260869565217397E-2</v>
      </c>
      <c r="AE514" s="13">
        <v>5.6668459999999997E-2</v>
      </c>
      <c r="AF514" s="13">
        <v>5.2596600000000002E-3</v>
      </c>
      <c r="AG514" s="13">
        <v>0.17590909090909099</v>
      </c>
      <c r="AH514" s="13">
        <v>8.2521739130434799E-2</v>
      </c>
      <c r="AI514" s="13">
        <v>5.6668459999999997E-2</v>
      </c>
      <c r="AJ514" s="13">
        <v>5.2596600000000002E-3</v>
      </c>
      <c r="AK514" s="13">
        <v>0.185486363636364</v>
      </c>
      <c r="AL514" s="13">
        <v>7.3913043478260901E-2</v>
      </c>
      <c r="AM514" s="13">
        <v>5.6668459999999997E-2</v>
      </c>
      <c r="AN514" s="13">
        <v>5.2596600000000002E-3</v>
      </c>
      <c r="AO514" s="13">
        <v>0.166136363636364</v>
      </c>
      <c r="AP514" s="13">
        <v>8.0869565217391304E-2</v>
      </c>
      <c r="AQ514" s="13">
        <v>5.6668459999999997E-2</v>
      </c>
      <c r="AR514" s="13">
        <v>5.2596600000000002E-3</v>
      </c>
      <c r="AS514" s="13">
        <v>0.181772727272727</v>
      </c>
      <c r="AT514" s="13">
        <v>6.9565217391304293E-2</v>
      </c>
      <c r="AU514" s="13">
        <v>5.6668459999999997E-2</v>
      </c>
      <c r="AV514" s="13">
        <v>5.2596600000000002E-3</v>
      </c>
      <c r="AW514" s="13">
        <v>0.16064707</v>
      </c>
      <c r="AX514" s="13">
        <v>7.0175438596491196E-2</v>
      </c>
      <c r="AY514" s="13">
        <v>7.3170731707317097E-2</v>
      </c>
      <c r="AZ514" s="13">
        <v>0</v>
      </c>
      <c r="BA514" s="13">
        <v>0.148148148148148</v>
      </c>
      <c r="BB514" s="13"/>
      <c r="BC514" s="13"/>
      <c r="BD514" s="13"/>
      <c r="BE514" s="13"/>
      <c r="BF514" s="13"/>
      <c r="BG514" s="13"/>
      <c r="BH514" s="13"/>
      <c r="BI514" s="13"/>
      <c r="BJ514" s="13"/>
      <c r="BK514" s="13"/>
      <c r="BL514" s="13"/>
      <c r="BM514" s="13"/>
      <c r="BN514" s="13"/>
      <c r="BO514" s="13"/>
      <c r="BP514" s="13"/>
      <c r="BQ514" s="13"/>
      <c r="BR514" s="13"/>
      <c r="BS514" s="13"/>
      <c r="BT514" s="13"/>
      <c r="BU514" s="13"/>
      <c r="BV514" s="13"/>
      <c r="BW514" s="13"/>
      <c r="BX514" s="13"/>
      <c r="BY514" s="13"/>
      <c r="BZ514" s="14">
        <f>+INDEX('Monthy Targets'!V:V,MATCH(FY2018_ALL_Targets!$B514,'Monthy Targets'!$B:$B,0))</f>
        <v>3.15</v>
      </c>
      <c r="CA514" s="14">
        <f>+INDEX('Monthy Targets'!W:W,MATCH(FY2018_ALL_Targets!$B514,'Monthy Targets'!$B:$B,0))</f>
        <v>3.15</v>
      </c>
      <c r="CB514" s="14">
        <f>+INDEX('Monthy Targets'!X:X,MATCH(FY2018_ALL_Targets!$B514,'Monthy Targets'!$B:$B,0))</f>
        <v>3.15</v>
      </c>
      <c r="CC514" s="14">
        <f>+INDEX('Monthy Targets'!Y:Y,MATCH(FY2018_ALL_Targets!$B514,'Monthy Targets'!$B:$B,0))</f>
        <v>3.15</v>
      </c>
      <c r="CD514" s="14">
        <f>+INDEX('Monthy Targets'!Z:Z,MATCH(FY2018_ALL_Targets!$B514,'Monthy Targets'!$B:$B,0))</f>
        <v>3.15</v>
      </c>
      <c r="CE514" s="14">
        <f>+INDEX('Monthy Targets'!AA:AA,MATCH(FY2018_ALL_Targets!$B514,'Monthy Targets'!$B:$B,0))</f>
        <v>0</v>
      </c>
      <c r="CF514" s="14">
        <f>+INDEX('Monthy Targets'!AB:AB,MATCH(FY2018_ALL_Targets!$B514,'Monthy Targets'!$B:$B,0))</f>
        <v>0</v>
      </c>
      <c r="CG514" s="14">
        <f>+INDEX('Monthy Targets'!AC:AC,MATCH(FY2018_ALL_Targets!$B514,'Monthy Targets'!$B:$B,0))</f>
        <v>0</v>
      </c>
      <c r="CH514" s="14">
        <f>+INDEX('Monthy Targets'!AD:AD,MATCH(FY2018_ALL_Targets!$B514,'Monthy Targets'!$B:$B,0))</f>
        <v>0</v>
      </c>
      <c r="CI514" s="14">
        <f>+INDEX('Monthy Targets'!AE:AE,MATCH(FY2018_ALL_Targets!$B514,'Monthy Targets'!$B:$B,0))</f>
        <v>0</v>
      </c>
      <c r="CJ514" s="14">
        <f>+INDEX('Monthy Targets'!AF:AF,MATCH(FY2018_ALL_Targets!$B514,'Monthy Targets'!$B:$B,0))</f>
        <v>0</v>
      </c>
      <c r="CK514" s="14">
        <f>+INDEX('Monthy Targets'!AG:AG,MATCH(FY2018_ALL_Targets!$B514,'Monthy Targets'!$B:$B,0))</f>
        <v>0</v>
      </c>
      <c r="CL514" s="14">
        <v>0.21</v>
      </c>
      <c r="CM514" s="14">
        <v>0</v>
      </c>
      <c r="CN514" s="14">
        <v>0.21</v>
      </c>
      <c r="CO514" s="14">
        <v>0.21</v>
      </c>
      <c r="DB514" s="14">
        <v>0.39</v>
      </c>
      <c r="DC514" s="14">
        <v>0</v>
      </c>
      <c r="DD514" s="14">
        <v>0.39</v>
      </c>
      <c r="DE514" s="14">
        <v>0.39</v>
      </c>
      <c r="DR514" s="14">
        <v>0.53</v>
      </c>
      <c r="DV514" s="12">
        <f t="shared" si="22"/>
        <v>0</v>
      </c>
      <c r="DW514" s="12">
        <f t="shared" si="23"/>
        <v>0</v>
      </c>
      <c r="DX514" s="12">
        <f t="shared" si="24"/>
        <v>0</v>
      </c>
    </row>
    <row r="515" spans="1:128" x14ac:dyDescent="0.25">
      <c r="A515" s="293">
        <v>4437</v>
      </c>
      <c r="B515" s="413" t="s">
        <v>1620</v>
      </c>
      <c r="C515" s="293">
        <v>1026432</v>
      </c>
      <c r="D515" s="14">
        <v>1659327930</v>
      </c>
      <c r="F515" s="27" t="s">
        <v>1258</v>
      </c>
      <c r="G515" s="12" t="s">
        <v>218</v>
      </c>
      <c r="H515" s="27" t="s">
        <v>1368</v>
      </c>
      <c r="I515" s="12" t="s">
        <v>219</v>
      </c>
      <c r="J515" s="13">
        <v>0.114035087719298</v>
      </c>
      <c r="K515" s="13">
        <v>0.175438596491228</v>
      </c>
      <c r="L515" s="13">
        <v>0</v>
      </c>
      <c r="M515" s="13">
        <v>0.44444444444444398</v>
      </c>
      <c r="N515" s="13">
        <v>3.3538610000000003E-2</v>
      </c>
      <c r="O515" s="13">
        <v>5.6668459999999997E-2</v>
      </c>
      <c r="P515" s="13">
        <v>5.2596600000000002E-3</v>
      </c>
      <c r="Q515" s="13">
        <v>0.16064707</v>
      </c>
      <c r="R515" s="13">
        <v>0.11209649122807</v>
      </c>
      <c r="S515" s="13">
        <v>0.172456140350877</v>
      </c>
      <c r="T515" s="13">
        <v>5.2596600000000002E-3</v>
      </c>
      <c r="U515" s="13">
        <v>0.43688888888888899</v>
      </c>
      <c r="V515" s="13">
        <v>0.108333333333333</v>
      </c>
      <c r="W515" s="13">
        <v>0.16666666666666699</v>
      </c>
      <c r="X515" s="13">
        <v>5.2596600000000002E-3</v>
      </c>
      <c r="Y515" s="13">
        <v>0.422222222222222</v>
      </c>
      <c r="Z515" s="13">
        <v>0.110157894736842</v>
      </c>
      <c r="AA515" s="13">
        <v>0.169473684210526</v>
      </c>
      <c r="AB515" s="13">
        <v>5.2596600000000002E-3</v>
      </c>
      <c r="AC515" s="13">
        <v>0.42933333333333301</v>
      </c>
      <c r="AD515" s="13">
        <v>0.102631578947368</v>
      </c>
      <c r="AE515" s="13">
        <v>0.157894736842105</v>
      </c>
      <c r="AF515" s="13">
        <v>5.2596600000000002E-3</v>
      </c>
      <c r="AG515" s="13">
        <v>0.4</v>
      </c>
      <c r="AH515" s="13">
        <v>0.10821929824561401</v>
      </c>
      <c r="AI515" s="13">
        <v>0.166491228070175</v>
      </c>
      <c r="AJ515" s="13">
        <v>5.2596600000000002E-3</v>
      </c>
      <c r="AK515" s="13">
        <v>0.42177777777777797</v>
      </c>
      <c r="AL515" s="13">
        <v>9.6929824561403505E-2</v>
      </c>
      <c r="AM515" s="13">
        <v>0.14912280701754399</v>
      </c>
      <c r="AN515" s="13">
        <v>5.2596600000000002E-3</v>
      </c>
      <c r="AO515" s="13">
        <v>0.37777777777777799</v>
      </c>
      <c r="AP515" s="13">
        <v>0.106052631578947</v>
      </c>
      <c r="AQ515" s="13">
        <v>0.163157894736842</v>
      </c>
      <c r="AR515" s="13">
        <v>5.2596600000000002E-3</v>
      </c>
      <c r="AS515" s="13">
        <v>0.413333333333333</v>
      </c>
      <c r="AT515" s="13">
        <v>9.1228070175438603E-2</v>
      </c>
      <c r="AU515" s="13">
        <v>0.140350877192982</v>
      </c>
      <c r="AV515" s="13">
        <v>5.2596600000000002E-3</v>
      </c>
      <c r="AW515" s="13">
        <v>0.35555555555555601</v>
      </c>
      <c r="AX515" s="13">
        <v>6.4516129032258104E-2</v>
      </c>
      <c r="AY515" s="13" t="s">
        <v>3345</v>
      </c>
      <c r="AZ515" s="13">
        <v>0</v>
      </c>
      <c r="BA515" s="13">
        <v>0.44827586206896602</v>
      </c>
      <c r="BB515" s="13"/>
      <c r="BC515" s="13"/>
      <c r="BD515" s="13"/>
      <c r="BE515" s="13"/>
      <c r="BF515" s="13"/>
      <c r="BG515" s="13"/>
      <c r="BH515" s="13"/>
      <c r="BI515" s="13"/>
      <c r="BJ515" s="13"/>
      <c r="BK515" s="13"/>
      <c r="BL515" s="13"/>
      <c r="BM515" s="13"/>
      <c r="BN515" s="13"/>
      <c r="BO515" s="13"/>
      <c r="BP515" s="13"/>
      <c r="BQ515" s="13"/>
      <c r="BR515" s="13"/>
      <c r="BS515" s="13"/>
      <c r="BT515" s="13"/>
      <c r="BU515" s="13"/>
      <c r="BV515" s="13"/>
      <c r="BW515" s="13"/>
      <c r="BX515" s="13"/>
      <c r="BY515" s="13"/>
      <c r="BZ515" s="14">
        <f>+INDEX('Monthy Targets'!V:V,MATCH(FY2018_ALL_Targets!$B515,'Monthy Targets'!$B:$B,0))</f>
        <v>2.2200000000000002</v>
      </c>
      <c r="CA515" s="14">
        <f>+INDEX('Monthy Targets'!W:W,MATCH(FY2018_ALL_Targets!$B515,'Monthy Targets'!$B:$B,0))</f>
        <v>2.2200000000000002</v>
      </c>
      <c r="CB515" s="14">
        <f>+INDEX('Monthy Targets'!X:X,MATCH(FY2018_ALL_Targets!$B515,'Monthy Targets'!$B:$B,0))</f>
        <v>2.2200000000000002</v>
      </c>
      <c r="CC515" s="14">
        <f>+INDEX('Monthy Targets'!Y:Y,MATCH(FY2018_ALL_Targets!$B515,'Monthy Targets'!$B:$B,0))</f>
        <v>2.2200000000000002</v>
      </c>
      <c r="CD515" s="14">
        <f>+INDEX('Monthy Targets'!Z:Z,MATCH(FY2018_ALL_Targets!$B515,'Monthy Targets'!$B:$B,0))</f>
        <v>2.2200000000000002</v>
      </c>
      <c r="CE515" s="14">
        <f>+INDEX('Monthy Targets'!AA:AA,MATCH(FY2018_ALL_Targets!$B515,'Monthy Targets'!$B:$B,0))</f>
        <v>0</v>
      </c>
      <c r="CF515" s="14">
        <f>+INDEX('Monthy Targets'!AB:AB,MATCH(FY2018_ALL_Targets!$B515,'Monthy Targets'!$B:$B,0))</f>
        <v>0</v>
      </c>
      <c r="CG515" s="14">
        <f>+INDEX('Monthy Targets'!AC:AC,MATCH(FY2018_ALL_Targets!$B515,'Monthy Targets'!$B:$B,0))</f>
        <v>0</v>
      </c>
      <c r="CH515" s="14">
        <f>+INDEX('Monthy Targets'!AD:AD,MATCH(FY2018_ALL_Targets!$B515,'Monthy Targets'!$B:$B,0))</f>
        <v>0</v>
      </c>
      <c r="CI515" s="14">
        <f>+INDEX('Monthy Targets'!AE:AE,MATCH(FY2018_ALL_Targets!$B515,'Monthy Targets'!$B:$B,0))</f>
        <v>0</v>
      </c>
      <c r="CJ515" s="14">
        <f>+INDEX('Monthy Targets'!AF:AF,MATCH(FY2018_ALL_Targets!$B515,'Monthy Targets'!$B:$B,0))</f>
        <v>0</v>
      </c>
      <c r="CK515" s="14">
        <f>+INDEX('Monthy Targets'!AG:AG,MATCH(FY2018_ALL_Targets!$B515,'Monthy Targets'!$B:$B,0))</f>
        <v>0</v>
      </c>
      <c r="CL515" s="14">
        <v>0.15</v>
      </c>
      <c r="CM515" s="14">
        <v>0.15</v>
      </c>
      <c r="CN515" s="14">
        <v>0.15</v>
      </c>
      <c r="CO515" s="14">
        <v>0</v>
      </c>
      <c r="DB515" s="14">
        <v>0.27</v>
      </c>
      <c r="DC515" s="14">
        <v>0.27</v>
      </c>
      <c r="DD515" s="14">
        <v>0.27</v>
      </c>
      <c r="DE515" s="14">
        <v>0</v>
      </c>
      <c r="DR515" s="14">
        <v>0.37</v>
      </c>
      <c r="DV515" s="12">
        <f t="shared" ref="DV515" si="25">COUNTIF(BR515:BU515,"No")</f>
        <v>0</v>
      </c>
      <c r="DW515" s="12">
        <f t="shared" ref="DW515" si="26">COUNTIF(BV515:BY515,"No")</f>
        <v>0</v>
      </c>
      <c r="DX515" s="12">
        <f t="shared" si="24"/>
        <v>0</v>
      </c>
    </row>
  </sheetData>
  <autoFilter ref="A1:FK515" xr:uid="{00000000-0009-0000-0000-000002000000}"/>
  <printOptions gridLines="1"/>
  <pageMargins left="0.7" right="0.7" top="0.75" bottom="0.75" header="0.3" footer="0.3"/>
  <pageSetup pageOrder="overThenDown"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D5FFD5"/>
  </sheetPr>
  <dimension ref="A1:AG516"/>
  <sheetViews>
    <sheetView workbookViewId="0">
      <pane xSplit="1" ySplit="1" topLeftCell="B2" activePane="bottomRight" state="frozen"/>
      <selection activeCell="CP491" sqref="CP491"/>
      <selection pane="topRight" activeCell="CP491" sqref="CP491"/>
      <selection pane="bottomLeft" activeCell="CP491" sqref="CP491"/>
      <selection pane="bottomRight" activeCell="E1" sqref="E1:E1048576"/>
    </sheetView>
  </sheetViews>
  <sheetFormatPr defaultRowHeight="15" x14ac:dyDescent="0.25"/>
  <cols>
    <col min="1" max="1" width="13.5703125" style="12" bestFit="1" customWidth="1"/>
    <col min="2" max="3" width="10.42578125" style="21" customWidth="1"/>
    <col min="4" max="4" width="12.42578125" style="14" customWidth="1"/>
    <col min="5" max="5" width="12" style="14" hidden="1" customWidth="1"/>
    <col min="6" max="6" width="15.5703125" style="14" bestFit="1" customWidth="1"/>
    <col min="7" max="7" width="55.5703125" style="12" customWidth="1"/>
    <col min="8" max="8" width="34.7109375" style="14" customWidth="1"/>
    <col min="9" max="9" width="31" style="12" customWidth="1"/>
    <col min="10" max="21" width="8.140625" style="14" customWidth="1"/>
    <col min="22" max="33" width="7.7109375" style="14" customWidth="1"/>
    <col min="34" max="16384" width="9.140625" style="12"/>
  </cols>
  <sheetData>
    <row r="1" spans="1:33" s="216" customFormat="1" ht="45" customHeight="1" x14ac:dyDescent="0.2">
      <c r="A1" s="204" t="s">
        <v>55</v>
      </c>
      <c r="B1" s="204" t="s">
        <v>1619</v>
      </c>
      <c r="C1" s="204" t="s">
        <v>1223</v>
      </c>
      <c r="D1" s="204" t="s">
        <v>1614</v>
      </c>
      <c r="E1" s="204" t="s">
        <v>1615</v>
      </c>
      <c r="F1" s="204" t="s">
        <v>1224</v>
      </c>
      <c r="G1" s="204" t="s">
        <v>56</v>
      </c>
      <c r="H1" s="204" t="s">
        <v>1634</v>
      </c>
      <c r="I1" s="204" t="s">
        <v>57</v>
      </c>
      <c r="J1" s="18" t="s">
        <v>1664</v>
      </c>
      <c r="K1" s="18" t="s">
        <v>1665</v>
      </c>
      <c r="L1" s="18" t="s">
        <v>1666</v>
      </c>
      <c r="M1" s="18" t="s">
        <v>1667</v>
      </c>
      <c r="N1" s="18" t="s">
        <v>1668</v>
      </c>
      <c r="O1" s="18" t="s">
        <v>1669</v>
      </c>
      <c r="P1" s="18" t="s">
        <v>1670</v>
      </c>
      <c r="Q1" s="18" t="s">
        <v>1671</v>
      </c>
      <c r="R1" s="18" t="s">
        <v>1672</v>
      </c>
      <c r="S1" s="18" t="s">
        <v>1673</v>
      </c>
      <c r="T1" s="18" t="s">
        <v>1674</v>
      </c>
      <c r="U1" s="18" t="s">
        <v>1675</v>
      </c>
      <c r="V1" s="16" t="s">
        <v>1166</v>
      </c>
      <c r="W1" s="16" t="s">
        <v>1167</v>
      </c>
      <c r="X1" s="16" t="s">
        <v>1168</v>
      </c>
      <c r="Y1" s="16" t="s">
        <v>1169</v>
      </c>
      <c r="Z1" s="16" t="s">
        <v>1170</v>
      </c>
      <c r="AA1" s="16" t="s">
        <v>1171</v>
      </c>
      <c r="AB1" s="16" t="s">
        <v>1172</v>
      </c>
      <c r="AC1" s="16" t="s">
        <v>1173</v>
      </c>
      <c r="AD1" s="16" t="s">
        <v>1174</v>
      </c>
      <c r="AE1" s="16" t="s">
        <v>1175</v>
      </c>
      <c r="AF1" s="16" t="s">
        <v>1176</v>
      </c>
      <c r="AG1" s="16" t="s">
        <v>1177</v>
      </c>
    </row>
    <row r="2" spans="1:33" x14ac:dyDescent="0.25">
      <c r="A2" s="183">
        <f>+FY2018_ALL_Targets!A2</f>
        <v>4061</v>
      </c>
      <c r="B2" s="183">
        <f>+FY2018_ALL_Targets!B2</f>
        <v>455001</v>
      </c>
      <c r="C2" s="183">
        <f>+FY2018_ALL_Targets!C2</f>
        <v>1013979</v>
      </c>
      <c r="D2" s="183">
        <f>+FY2018_ALL_Targets!D2</f>
        <v>1346204633</v>
      </c>
      <c r="E2" s="183">
        <f>+FY2018_ALL_Targets!E2</f>
        <v>0</v>
      </c>
      <c r="F2" s="183" t="str">
        <f>+FY2018_ALL_Targets!F2</f>
        <v>Jefferson</v>
      </c>
      <c r="G2" s="183" t="s">
        <v>562</v>
      </c>
      <c r="H2" s="183" t="str">
        <f>+FY2018_ALL_Targets!H2</f>
        <v>Pinnacle Health Facilities of Texas XI, LP</v>
      </c>
      <c r="I2" s="183" t="str">
        <f>+FY2018_ALL_Targets!I2</f>
        <v>4195 Milam Street</v>
      </c>
      <c r="J2" s="14" t="str">
        <f>_xlfn.IFNA(+INDEX(Comp1!$D:$D,MATCH(B2,Comp1!$B:$B,0)),"No")</f>
        <v>No</v>
      </c>
      <c r="K2" s="14" t="str">
        <f>_xlfn.IFNA(+INDEX(Comp1!E:E,MATCH($B2,Comp1!$B:$B,0)),"No")</f>
        <v>No</v>
      </c>
      <c r="L2" s="14" t="str">
        <f>_xlfn.IFNA(+INDEX(Comp1!F:F,MATCH($B2,Comp1!$B:$B,0)),"No")</f>
        <v>No</v>
      </c>
      <c r="M2" s="14" t="str">
        <f>_xlfn.IFNA(+INDEX(Comp1!G:G,MATCH($B2,Comp1!$B:$B,0)),"No")</f>
        <v>No</v>
      </c>
      <c r="N2" s="14" t="str">
        <f>_xlfn.IFNA(+INDEX(Comp1!H:H,MATCH($B2,Comp1!$B:$B,0)),"No")</f>
        <v>No</v>
      </c>
      <c r="O2" s="14" t="str">
        <f>_xlfn.IFNA(+INDEX(Comp1!I:I,MATCH($B2,Comp1!$B:$B,0)),"No")</f>
        <v>No</v>
      </c>
      <c r="P2" s="14" t="str">
        <f>_xlfn.IFNA(+INDEX(Comp1!J:J,MATCH($B2,Comp1!$B:$B,0)),"No")</f>
        <v>No</v>
      </c>
      <c r="Q2" s="14" t="str">
        <f>_xlfn.IFNA(+INDEX(Comp1!K:K,MATCH($B2,Comp1!$B:$B,0)),"No")</f>
        <v>No</v>
      </c>
      <c r="R2" s="14" t="str">
        <f>_xlfn.IFNA(+INDEX(Comp1!L:L,MATCH($B2,Comp1!$B:$B,0)),"No")</f>
        <v>No</v>
      </c>
      <c r="S2" s="14" t="str">
        <f>_xlfn.IFNA(+INDEX(Comp1!M:M,MATCH($B2,Comp1!$B:$B,0)),"No")</f>
        <v>No</v>
      </c>
      <c r="T2" s="14" t="str">
        <f>_xlfn.IFNA(+INDEX(Comp1!N:N,MATCH($B2,Comp1!$B:$B,0)),"No")</f>
        <v>No</v>
      </c>
      <c r="U2" s="14" t="str">
        <f>_xlfn.IFNA(+INDEX(Comp1!O:O,MATCH($B2,Comp1!$B:$B,0)),"No")</f>
        <v>No</v>
      </c>
      <c r="V2" s="464">
        <f>IF(J2="yes",+INDEX('Final Comp Values'!$AX:$AX,MATCH('Monthy Targets'!$B2,'Final Comp Values'!$C:$C,0)),0)</f>
        <v>0</v>
      </c>
      <c r="W2" s="464">
        <f>IF(K2="yes",+INDEX('Final Comp Values'!$AX:$AX,MATCH('Monthy Targets'!$B2,'Final Comp Values'!$C:$C,0)),0)</f>
        <v>0</v>
      </c>
      <c r="X2" s="464">
        <f>IF(L2="yes",+INDEX('Final Comp Values'!$AX:$AX,MATCH('Monthy Targets'!$B2,'Final Comp Values'!$C:$C,0)),0)</f>
        <v>0</v>
      </c>
      <c r="Y2" s="464">
        <f>IF(M2="yes",+INDEX('Final Comp Values'!$BB:$BB,MATCH('Monthy Targets'!$B2,'Final Comp Values'!$C:$C,0)),0)</f>
        <v>0</v>
      </c>
      <c r="Z2" s="464">
        <f>IF(N2="yes",+INDEX('Final Comp Values'!$BB:$BB,MATCH('Monthy Targets'!$B2,'Final Comp Values'!$C:$C,0)),0)</f>
        <v>0</v>
      </c>
      <c r="AA2" s="464">
        <f>IF(O2="yes",+INDEX('Final Comp Values'!$BB:$BB,MATCH('Monthy Targets'!$B2,'Final Comp Values'!$C:$C,0)),0)</f>
        <v>0</v>
      </c>
      <c r="AB2" s="464">
        <f>IF(P2="yes",+INDEX('Final Comp Values'!$BF:$BF,MATCH('Monthy Targets'!$B2,'Final Comp Values'!$C:$C,0)),0)</f>
        <v>0</v>
      </c>
      <c r="AC2" s="464">
        <f>IF(Q2="yes",+INDEX('Final Comp Values'!$BF:$BF,MATCH('Monthy Targets'!$B2,'Final Comp Values'!$C:$C,0)),0)</f>
        <v>0</v>
      </c>
      <c r="AD2" s="464">
        <f>IF(R2="yes",+INDEX('Final Comp Values'!$BF:$BF,MATCH('Monthy Targets'!$B2,'Final Comp Values'!$C:$C,0)),0)</f>
        <v>0</v>
      </c>
      <c r="AE2" s="464">
        <f>IF(S2="yes",+INDEX('Final Comp Values'!$BJ:$BJ,MATCH('Monthy Targets'!$B2,'Final Comp Values'!$C:$C,0)),0)</f>
        <v>0</v>
      </c>
      <c r="AF2" s="464">
        <f>IF(T2="yes",+INDEX('Final Comp Values'!$BJ:$BJ,MATCH('Monthy Targets'!$B2,'Final Comp Values'!$C:$C,0)),0)</f>
        <v>0</v>
      </c>
      <c r="AG2" s="464">
        <f>IF(U2="yes",+INDEX('Final Comp Values'!$BJ:$BJ,MATCH('Monthy Targets'!$B2,'Final Comp Values'!$C:$C,0)),0)</f>
        <v>0</v>
      </c>
    </row>
    <row r="3" spans="1:33" x14ac:dyDescent="0.25">
      <c r="A3" s="183">
        <f>+FY2018_ALL_Targets!A3</f>
        <v>4129</v>
      </c>
      <c r="B3" s="183">
        <f>+FY2018_ALL_Targets!B3</f>
        <v>455061</v>
      </c>
      <c r="C3" s="183">
        <f>+FY2018_ALL_Targets!C3</f>
        <v>1026085</v>
      </c>
      <c r="D3" s="183">
        <f>+FY2018_ALL_Targets!D3</f>
        <v>1306875281</v>
      </c>
      <c r="E3" s="183">
        <f>+FY2018_ALL_Targets!E3</f>
        <v>0</v>
      </c>
      <c r="F3" s="183" t="str">
        <f>+FY2018_ALL_Targets!F3</f>
        <v>MRSA West</v>
      </c>
      <c r="G3" s="183" t="s">
        <v>580</v>
      </c>
      <c r="H3" s="183" t="str">
        <f>+FY2018_ALL_Targets!H3</f>
        <v>Seminole Hospital District of Gaines County, Texas</v>
      </c>
      <c r="I3" s="183" t="str">
        <f>+FY2018_ALL_Targets!I3</f>
        <v>902 N Main St.</v>
      </c>
      <c r="J3" s="14" t="str">
        <f>_xlfn.IFNA(+INDEX(Comp1!$D:$D,MATCH(B3,Comp1!$B:$B,0)),"No")</f>
        <v>Yes</v>
      </c>
      <c r="K3" s="14" t="str">
        <f>_xlfn.IFNA(+INDEX(Comp1!$E:$E,MATCH(B3,Comp1!$B:$B,0)),"No")</f>
        <v>Yes</v>
      </c>
      <c r="L3" s="14" t="str">
        <f>_xlfn.IFNA(+INDEX(Comp1!F:F,MATCH($B3,Comp1!$B:$B,0)),"No")</f>
        <v>Yes</v>
      </c>
      <c r="M3" s="14" t="str">
        <f>_xlfn.IFNA(+INDEX(Comp1!G:G,MATCH($B3,Comp1!$B:$B,0)),"No")</f>
        <v>Yes</v>
      </c>
      <c r="N3" s="14" t="str">
        <f>_xlfn.IFNA(+INDEX(Comp1!H:H,MATCH($B3,Comp1!$B:$B,0)),"No")</f>
        <v>Yes</v>
      </c>
      <c r="O3" s="14">
        <f>_xlfn.IFNA(+INDEX(Comp1!I:I,MATCH($B3,Comp1!$B:$B,0)),"No")</f>
        <v>0</v>
      </c>
      <c r="P3" s="14">
        <f>_xlfn.IFNA(+INDEX(Comp1!J:J,MATCH($B3,Comp1!$B:$B,0)),"No")</f>
        <v>0</v>
      </c>
      <c r="Q3" s="14">
        <f>_xlfn.IFNA(+INDEX(Comp1!K:K,MATCH($B3,Comp1!$B:$B,0)),"No")</f>
        <v>0</v>
      </c>
      <c r="R3" s="14">
        <f>_xlfn.IFNA(+INDEX(Comp1!L:L,MATCH($B3,Comp1!$B:$B,0)),"No")</f>
        <v>0</v>
      </c>
      <c r="S3" s="14">
        <f>_xlfn.IFNA(+INDEX(Comp1!M:M,MATCH($B3,Comp1!$B:$B,0)),"No")</f>
        <v>0</v>
      </c>
      <c r="T3" s="14">
        <f>_xlfn.IFNA(+INDEX(Comp1!N:N,MATCH($B3,Comp1!$B:$B,0)),"No")</f>
        <v>0</v>
      </c>
      <c r="U3" s="14">
        <f>_xlfn.IFNA(+INDEX(Comp1!O:O,MATCH($B3,Comp1!$B:$B,0)),"No")</f>
        <v>0</v>
      </c>
      <c r="V3" s="464">
        <f>IF(J3="yes",+INDEX('Final Comp Values'!$AX:$AX,MATCH('Monthy Targets'!$B3,'Final Comp Values'!C:C,0)),0)</f>
        <v>4.17</v>
      </c>
      <c r="W3" s="464">
        <f>IF(K3="yes",+INDEX('Final Comp Values'!$AX:$AX,MATCH('Monthy Targets'!$B3,'Final Comp Values'!$C:$C,0)),0)</f>
        <v>4.17</v>
      </c>
      <c r="X3" s="464">
        <f>IF(L3="yes",+INDEX('Final Comp Values'!$AX:$AX,MATCH('Monthy Targets'!$B3,'Final Comp Values'!$C:$C,0)),0)</f>
        <v>4.17</v>
      </c>
      <c r="Y3" s="464">
        <f>IF(M3="yes",+INDEX('Final Comp Values'!$BB:$BB,MATCH('Monthy Targets'!$B3,'Final Comp Values'!$C:$C,0)),0)</f>
        <v>4.17</v>
      </c>
      <c r="Z3" s="464">
        <f>IF(N3="yes",+INDEX('Final Comp Values'!$BB:$BB,MATCH('Monthy Targets'!$B3,'Final Comp Values'!$C:$C,0)),0)</f>
        <v>4.17</v>
      </c>
      <c r="AA3" s="464">
        <f>IF(O3="yes",+INDEX('Final Comp Values'!$BB:$BB,MATCH('Monthy Targets'!$B3,'Final Comp Values'!$C:$C,0)),0)</f>
        <v>0</v>
      </c>
      <c r="AB3" s="464">
        <f>IF(P3="yes",+INDEX('Final Comp Values'!$BF:$BF,MATCH('Monthy Targets'!$B3,'Final Comp Values'!$C:$C,0)),0)</f>
        <v>0</v>
      </c>
      <c r="AC3" s="464">
        <f>IF(Q3="yes",+INDEX('Final Comp Values'!$BF:$BF,MATCH('Monthy Targets'!$B3,'Final Comp Values'!$C:$C,0)),0)</f>
        <v>0</v>
      </c>
      <c r="AD3" s="464">
        <f>IF(R3="yes",+INDEX('Final Comp Values'!$BF:$BF,MATCH('Monthy Targets'!$B3,'Final Comp Values'!$C:$C,0)),0)</f>
        <v>0</v>
      </c>
      <c r="AE3" s="464">
        <f>IF(S3="yes",+INDEX('Final Comp Values'!$BJ:$BJ,MATCH('Monthy Targets'!$B3,'Final Comp Values'!$C:$C,0)),0)</f>
        <v>0</v>
      </c>
      <c r="AF3" s="464">
        <f>IF(T3="yes",+INDEX('Final Comp Values'!$BJ:$BJ,MATCH('Monthy Targets'!$B3,'Final Comp Values'!$C:$C,0)),0)</f>
        <v>0</v>
      </c>
      <c r="AG3" s="464">
        <f>IF(U3="yes",+INDEX('Final Comp Values'!$BJ:$BJ,MATCH('Monthy Targets'!$B3,'Final Comp Values'!$C:$C,0)),0)</f>
        <v>0</v>
      </c>
    </row>
    <row r="4" spans="1:33" x14ac:dyDescent="0.25">
      <c r="A4" s="183">
        <f>+FY2018_ALL_Targets!A4</f>
        <v>5002</v>
      </c>
      <c r="B4" s="183">
        <f>+FY2018_ALL_Targets!B4</f>
        <v>455423</v>
      </c>
      <c r="C4" s="183">
        <f>+FY2018_ALL_Targets!C4</f>
        <v>1026961</v>
      </c>
      <c r="D4" s="183">
        <f>+FY2018_ALL_Targets!D4</f>
        <v>1194104190</v>
      </c>
      <c r="E4" s="183">
        <f>+FY2018_ALL_Targets!E4</f>
        <v>0</v>
      </c>
      <c r="F4" s="183" t="str">
        <f>+FY2018_ALL_Targets!F4</f>
        <v>Hidalgo</v>
      </c>
      <c r="G4" s="183" t="s">
        <v>903</v>
      </c>
      <c r="H4" s="183" t="str">
        <f>+FY2018_ALL_Targets!H4</f>
        <v>Valley Grande Manor LLC</v>
      </c>
      <c r="I4" s="183" t="str">
        <f>+FY2018_ALL_Targets!I4</f>
        <v>901 Wildrose Lane</v>
      </c>
      <c r="J4" s="14" t="str">
        <f>_xlfn.IFNA(+INDEX(Comp1!$D:$D,MATCH(B4,Comp1!$B:$B,0)),"No")</f>
        <v>No</v>
      </c>
      <c r="K4" s="14" t="str">
        <f>_xlfn.IFNA(+INDEX(Comp1!$E:$E,MATCH(B4,Comp1!$B:$B,0)),"No")</f>
        <v>No</v>
      </c>
      <c r="L4" s="14" t="str">
        <f>_xlfn.IFNA(+INDEX(Comp1!F:F,MATCH($B4,Comp1!$B:$B,0)),"No")</f>
        <v>No</v>
      </c>
      <c r="M4" s="14" t="str">
        <f>_xlfn.IFNA(+INDEX(Comp1!G:G,MATCH($B4,Comp1!$B:$B,0)),"No")</f>
        <v>No</v>
      </c>
      <c r="N4" s="14" t="str">
        <f>_xlfn.IFNA(+INDEX(Comp1!H:H,MATCH($B4,Comp1!$B:$B,0)),"No")</f>
        <v>No</v>
      </c>
      <c r="O4" s="14" t="str">
        <f>_xlfn.IFNA(+INDEX(Comp1!I:I,MATCH($B4,Comp1!$B:$B,0)),"No")</f>
        <v>No</v>
      </c>
      <c r="P4" s="14" t="str">
        <f>_xlfn.IFNA(+INDEX(Comp1!J:J,MATCH($B4,Comp1!$B:$B,0)),"No")</f>
        <v>No</v>
      </c>
      <c r="Q4" s="14" t="str">
        <f>_xlfn.IFNA(+INDEX(Comp1!K:K,MATCH($B4,Comp1!$B:$B,0)),"No")</f>
        <v>No</v>
      </c>
      <c r="R4" s="14" t="str">
        <f>_xlfn.IFNA(+INDEX(Comp1!L:L,MATCH($B4,Comp1!$B:$B,0)),"No")</f>
        <v>No</v>
      </c>
      <c r="S4" s="14" t="str">
        <f>_xlfn.IFNA(+INDEX(Comp1!M:M,MATCH($B4,Comp1!$B:$B,0)),"No")</f>
        <v>No</v>
      </c>
      <c r="T4" s="14" t="str">
        <f>_xlfn.IFNA(+INDEX(Comp1!N:N,MATCH($B4,Comp1!$B:$B,0)),"No")</f>
        <v>No</v>
      </c>
      <c r="U4" s="14" t="str">
        <f>_xlfn.IFNA(+INDEX(Comp1!O:O,MATCH($B4,Comp1!$B:$B,0)),"No")</f>
        <v>No</v>
      </c>
      <c r="V4" s="464">
        <f>IF(J4="yes",+INDEX('Final Comp Values'!$AX:$AX,MATCH('Monthy Targets'!$B4,'Final Comp Values'!C:C,0)),0)</f>
        <v>0</v>
      </c>
      <c r="W4" s="464">
        <f>IF(K4="yes",+INDEX('Final Comp Values'!$AX:$AX,MATCH('Monthy Targets'!$B4,'Final Comp Values'!$C:$C,0)),0)</f>
        <v>0</v>
      </c>
      <c r="X4" s="464">
        <f>IF(L4="yes",+INDEX('Final Comp Values'!$AX:$AX,MATCH('Monthy Targets'!$B4,'Final Comp Values'!$C:$C,0)),0)</f>
        <v>0</v>
      </c>
      <c r="Y4" s="464">
        <f>IF(M4="yes",+INDEX('Final Comp Values'!$BB:$BB,MATCH('Monthy Targets'!$B4,'Final Comp Values'!$C:$C,0)),0)</f>
        <v>0</v>
      </c>
      <c r="Z4" s="464">
        <f>IF(N4="yes",+INDEX('Final Comp Values'!$BB:$BB,MATCH('Monthy Targets'!$B4,'Final Comp Values'!$C:$C,0)),0)</f>
        <v>0</v>
      </c>
      <c r="AA4" s="464">
        <f>IF(O4="yes",+INDEX('Final Comp Values'!$BB:$BB,MATCH('Monthy Targets'!$B4,'Final Comp Values'!$C:$C,0)),0)</f>
        <v>0</v>
      </c>
      <c r="AB4" s="464">
        <f>IF(P4="yes",+INDEX('Final Comp Values'!$BF:$BF,MATCH('Monthy Targets'!$B4,'Final Comp Values'!$C:$C,0)),0)</f>
        <v>0</v>
      </c>
      <c r="AC4" s="464">
        <f>IF(Q4="yes",+INDEX('Final Comp Values'!$BF:$BF,MATCH('Monthy Targets'!$B4,'Final Comp Values'!$C:$C,0)),0)</f>
        <v>0</v>
      </c>
      <c r="AD4" s="464">
        <f>IF(R4="yes",+INDEX('Final Comp Values'!$BF:$BF,MATCH('Monthy Targets'!$B4,'Final Comp Values'!$C:$C,0)),0)</f>
        <v>0</v>
      </c>
      <c r="AE4" s="464">
        <f>IF(S4="yes",+INDEX('Final Comp Values'!$BJ:$BJ,MATCH('Monthy Targets'!$B4,'Final Comp Values'!$C:$C,0)),0)</f>
        <v>0</v>
      </c>
      <c r="AF4" s="464">
        <f>IF(T4="yes",+INDEX('Final Comp Values'!$BJ:$BJ,MATCH('Monthy Targets'!$B4,'Final Comp Values'!$C:$C,0)),0)</f>
        <v>0</v>
      </c>
      <c r="AG4" s="464">
        <f>IF(U4="yes",+INDEX('Final Comp Values'!$BJ:$BJ,MATCH('Monthy Targets'!$B4,'Final Comp Values'!$C:$C,0)),0)</f>
        <v>0</v>
      </c>
    </row>
    <row r="5" spans="1:33" x14ac:dyDescent="0.25">
      <c r="A5" s="183">
        <f>+FY2018_ALL_Targets!A5</f>
        <v>4633</v>
      </c>
      <c r="B5" s="183">
        <f>+FY2018_ALL_Targets!B5</f>
        <v>455429</v>
      </c>
      <c r="C5" s="183">
        <f>+FY2018_ALL_Targets!C5</f>
        <v>1025984</v>
      </c>
      <c r="D5" s="183">
        <f>+FY2018_ALL_Targets!D5</f>
        <v>1356338503</v>
      </c>
      <c r="E5" s="183">
        <f>+FY2018_ALL_Targets!E5</f>
        <v>0</v>
      </c>
      <c r="F5" s="183" t="str">
        <f>+FY2018_ALL_Targets!F5</f>
        <v>MRSA Northeast</v>
      </c>
      <c r="G5" s="183" t="s">
        <v>764</v>
      </c>
      <c r="H5" s="183" t="str">
        <f>+FY2018_ALL_Targets!H5</f>
        <v>Hopkins County Hospital District</v>
      </c>
      <c r="I5" s="183" t="str">
        <f>+FY2018_ALL_Targets!I5</f>
        <v>930 S Baxter</v>
      </c>
      <c r="J5" s="14" t="str">
        <f>_xlfn.IFNA(+INDEX(Comp1!$D:$D,MATCH(B5,Comp1!$B:$B,0)),"No")</f>
        <v>Yes</v>
      </c>
      <c r="K5" s="14" t="str">
        <f>_xlfn.IFNA(+INDEX(Comp1!$E:$E,MATCH(B5,Comp1!$B:$B,0)),"No")</f>
        <v>Yes</v>
      </c>
      <c r="L5" s="14" t="str">
        <f>_xlfn.IFNA(+INDEX(Comp1!F:F,MATCH($B5,Comp1!$B:$B,0)),"No")</f>
        <v>Yes</v>
      </c>
      <c r="M5" s="14" t="str">
        <f>_xlfn.IFNA(+INDEX(Comp1!G:G,MATCH($B5,Comp1!$B:$B,0)),"No")</f>
        <v>Yes</v>
      </c>
      <c r="N5" s="14" t="str">
        <f>_xlfn.IFNA(+INDEX(Comp1!H:H,MATCH($B5,Comp1!$B:$B,0)),"No")</f>
        <v>Yes</v>
      </c>
      <c r="O5" s="14">
        <f>_xlfn.IFNA(+INDEX(Comp1!I:I,MATCH($B5,Comp1!$B:$B,0)),"No")</f>
        <v>0</v>
      </c>
      <c r="P5" s="14">
        <f>_xlfn.IFNA(+INDEX(Comp1!J:J,MATCH($B5,Comp1!$B:$B,0)),"No")</f>
        <v>0</v>
      </c>
      <c r="Q5" s="14">
        <f>_xlfn.IFNA(+INDEX(Comp1!K:K,MATCH($B5,Comp1!$B:$B,0)),"No")</f>
        <v>0</v>
      </c>
      <c r="R5" s="14">
        <f>_xlfn.IFNA(+INDEX(Comp1!L:L,MATCH($B5,Comp1!$B:$B,0)),"No")</f>
        <v>0</v>
      </c>
      <c r="S5" s="14">
        <f>_xlfn.IFNA(+INDEX(Comp1!M:M,MATCH($B5,Comp1!$B:$B,0)),"No")</f>
        <v>0</v>
      </c>
      <c r="T5" s="14">
        <f>_xlfn.IFNA(+INDEX(Comp1!N:N,MATCH($B5,Comp1!$B:$B,0)),"No")</f>
        <v>0</v>
      </c>
      <c r="U5" s="14">
        <f>_xlfn.IFNA(+INDEX(Comp1!O:O,MATCH($B5,Comp1!$B:$B,0)),"No")</f>
        <v>0</v>
      </c>
      <c r="V5" s="464">
        <f>IF(J5="yes",+INDEX('Final Comp Values'!$AX:$AX,MATCH('Monthy Targets'!$B5,'Final Comp Values'!C:C,0)),0)</f>
        <v>6.52</v>
      </c>
      <c r="W5" s="464">
        <f>IF(K5="yes",+INDEX('Final Comp Values'!$AX:$AX,MATCH('Monthy Targets'!$B5,'Final Comp Values'!$C:$C,0)),0)</f>
        <v>6.52</v>
      </c>
      <c r="X5" s="464">
        <f>IF(L5="yes",+INDEX('Final Comp Values'!$AX:$AX,MATCH('Monthy Targets'!$B5,'Final Comp Values'!$C:$C,0)),0)</f>
        <v>6.52</v>
      </c>
      <c r="Y5" s="464">
        <f>IF(M5="yes",+INDEX('Final Comp Values'!$BB:$BB,MATCH('Monthy Targets'!$B5,'Final Comp Values'!$C:$C,0)),0)</f>
        <v>6.52</v>
      </c>
      <c r="Z5" s="464">
        <f>IF(N5="yes",+INDEX('Final Comp Values'!$BB:$BB,MATCH('Monthy Targets'!$B5,'Final Comp Values'!$C:$C,0)),0)</f>
        <v>6.52</v>
      </c>
      <c r="AA5" s="464">
        <f>IF(O5="yes",+INDEX('Final Comp Values'!$BB:$BB,MATCH('Monthy Targets'!$B5,'Final Comp Values'!$C:$C,0)),0)</f>
        <v>0</v>
      </c>
      <c r="AB5" s="464">
        <f>IF(P5="yes",+INDEX('Final Comp Values'!$BF:$BF,MATCH('Monthy Targets'!$B5,'Final Comp Values'!$C:$C,0)),0)</f>
        <v>0</v>
      </c>
      <c r="AC5" s="464">
        <f>IF(Q5="yes",+INDEX('Final Comp Values'!$BF:$BF,MATCH('Monthy Targets'!$B5,'Final Comp Values'!$C:$C,0)),0)</f>
        <v>0</v>
      </c>
      <c r="AD5" s="464">
        <f>IF(R5="yes",+INDEX('Final Comp Values'!$BF:$BF,MATCH('Monthy Targets'!$B5,'Final Comp Values'!$C:$C,0)),0)</f>
        <v>0</v>
      </c>
      <c r="AE5" s="464">
        <f>IF(S5="yes",+INDEX('Final Comp Values'!$BJ:$BJ,MATCH('Monthy Targets'!$B5,'Final Comp Values'!$C:$C,0)),0)</f>
        <v>0</v>
      </c>
      <c r="AF5" s="464">
        <f>IF(T5="yes",+INDEX('Final Comp Values'!$BJ:$BJ,MATCH('Monthy Targets'!$B5,'Final Comp Values'!$C:$C,0)),0)</f>
        <v>0</v>
      </c>
      <c r="AG5" s="464">
        <f>IF(U5="yes",+INDEX('Final Comp Values'!$BJ:$BJ,MATCH('Monthy Targets'!$B5,'Final Comp Values'!$C:$C,0)),0)</f>
        <v>0</v>
      </c>
    </row>
    <row r="6" spans="1:33" x14ac:dyDescent="0.25">
      <c r="A6" s="183">
        <f>+FY2018_ALL_Targets!A6</f>
        <v>5361</v>
      </c>
      <c r="B6" s="183">
        <f>+FY2018_ALL_Targets!B6</f>
        <v>455463</v>
      </c>
      <c r="C6" s="183">
        <f>+FY2018_ALL_Targets!C6</f>
        <v>1028264</v>
      </c>
      <c r="D6" s="183">
        <f>+FY2018_ALL_Targets!D6</f>
        <v>1770604365</v>
      </c>
      <c r="E6" s="183">
        <f>+FY2018_ALL_Targets!E6</f>
        <v>0</v>
      </c>
      <c r="F6" s="183" t="str">
        <f>+FY2018_ALL_Targets!F6</f>
        <v>Dallas</v>
      </c>
      <c r="G6" s="183" t="s">
        <v>1117</v>
      </c>
      <c r="H6" s="183" t="str">
        <f>+FY2018_ALL_Targets!H6</f>
        <v>Fannin County Hospital Authority</v>
      </c>
      <c r="I6" s="183" t="str">
        <f>+FY2018_ALL_Targets!I6</f>
        <v>8383 Meadow Road</v>
      </c>
      <c r="J6" s="14" t="str">
        <f>_xlfn.IFNA(+INDEX(Comp1!$D:$D,MATCH(B6,Comp1!$B:$B,0)),"No")</f>
        <v>Yes</v>
      </c>
      <c r="K6" s="14" t="str">
        <f>_xlfn.IFNA(+INDEX(Comp1!$E:$E,MATCH(B6,Comp1!$B:$B,0)),"No")</f>
        <v>Yes</v>
      </c>
      <c r="L6" s="14" t="str">
        <f>_xlfn.IFNA(+INDEX(Comp1!F:F,MATCH($B6,Comp1!$B:$B,0)),"No")</f>
        <v>Yes</v>
      </c>
      <c r="M6" s="14" t="str">
        <f>_xlfn.IFNA(+INDEX(Comp1!G:G,MATCH($B6,Comp1!$B:$B,0)),"No")</f>
        <v>Yes</v>
      </c>
      <c r="N6" s="14" t="str">
        <f>_xlfn.IFNA(+INDEX(Comp1!H:H,MATCH($B6,Comp1!$B:$B,0)),"No")</f>
        <v>Yes</v>
      </c>
      <c r="O6" s="14">
        <f>_xlfn.IFNA(+INDEX(Comp1!I:I,MATCH($B6,Comp1!$B:$B,0)),"No")</f>
        <v>0</v>
      </c>
      <c r="P6" s="14">
        <f>_xlfn.IFNA(+INDEX(Comp1!J:J,MATCH($B6,Comp1!$B:$B,0)),"No")</f>
        <v>0</v>
      </c>
      <c r="Q6" s="14">
        <f>_xlfn.IFNA(+INDEX(Comp1!K:K,MATCH($B6,Comp1!$B:$B,0)),"No")</f>
        <v>0</v>
      </c>
      <c r="R6" s="14">
        <f>_xlfn.IFNA(+INDEX(Comp1!L:L,MATCH($B6,Comp1!$B:$B,0)),"No")</f>
        <v>0</v>
      </c>
      <c r="S6" s="14">
        <f>_xlfn.IFNA(+INDEX(Comp1!M:M,MATCH($B6,Comp1!$B:$B,0)),"No")</f>
        <v>0</v>
      </c>
      <c r="T6" s="14">
        <f>_xlfn.IFNA(+INDEX(Comp1!N:N,MATCH($B6,Comp1!$B:$B,0)),"No")</f>
        <v>0</v>
      </c>
      <c r="U6" s="14">
        <f>_xlfn.IFNA(+INDEX(Comp1!O:O,MATCH($B6,Comp1!$B:$B,0)),"No")</f>
        <v>0</v>
      </c>
      <c r="V6" s="464">
        <f>IF(J6="yes",+INDEX('Final Comp Values'!$AX:$AX,MATCH('Monthy Targets'!$B6,'Final Comp Values'!C:C,0)),0)</f>
        <v>9.35</v>
      </c>
      <c r="W6" s="464">
        <f>IF(K6="yes",+INDEX('Final Comp Values'!$AX:$AX,MATCH('Monthy Targets'!$B6,'Final Comp Values'!$C:$C,0)),0)</f>
        <v>9.35</v>
      </c>
      <c r="X6" s="464">
        <f>IF(L6="yes",+INDEX('Final Comp Values'!$AX:$AX,MATCH('Monthy Targets'!$B6,'Final Comp Values'!$C:$C,0)),0)</f>
        <v>9.35</v>
      </c>
      <c r="Y6" s="464">
        <f>IF(M6="yes",+INDEX('Final Comp Values'!$BB:$BB,MATCH('Monthy Targets'!$B6,'Final Comp Values'!$C:$C,0)),0)</f>
        <v>9.35</v>
      </c>
      <c r="Z6" s="464">
        <f>IF(N6="yes",+INDEX('Final Comp Values'!$BB:$BB,MATCH('Monthy Targets'!$B6,'Final Comp Values'!$C:$C,0)),0)</f>
        <v>9.35</v>
      </c>
      <c r="AA6" s="464">
        <f>IF(O6="yes",+INDEX('Final Comp Values'!$BB:$BB,MATCH('Monthy Targets'!$B6,'Final Comp Values'!$C:$C,0)),0)</f>
        <v>0</v>
      </c>
      <c r="AB6" s="464">
        <f>IF(P6="yes",+INDEX('Final Comp Values'!$BF:$BF,MATCH('Monthy Targets'!$B6,'Final Comp Values'!$C:$C,0)),0)</f>
        <v>0</v>
      </c>
      <c r="AC6" s="464">
        <f>IF(Q6="yes",+INDEX('Final Comp Values'!$BF:$BF,MATCH('Monthy Targets'!$B6,'Final Comp Values'!$C:$C,0)),0)</f>
        <v>0</v>
      </c>
      <c r="AD6" s="464">
        <f>IF(R6="yes",+INDEX('Final Comp Values'!$BF:$BF,MATCH('Monthy Targets'!$B6,'Final Comp Values'!$C:$C,0)),0)</f>
        <v>0</v>
      </c>
      <c r="AE6" s="464">
        <f>IF(S6="yes",+INDEX('Final Comp Values'!$BJ:$BJ,MATCH('Monthy Targets'!$B6,'Final Comp Values'!$C:$C,0)),0)</f>
        <v>0</v>
      </c>
      <c r="AF6" s="464">
        <f>IF(T6="yes",+INDEX('Final Comp Values'!$BJ:$BJ,MATCH('Monthy Targets'!$B6,'Final Comp Values'!$C:$C,0)),0)</f>
        <v>0</v>
      </c>
      <c r="AG6" s="464">
        <f>IF(U6="yes",+INDEX('Final Comp Values'!$BJ:$BJ,MATCH('Monthy Targets'!$B6,'Final Comp Values'!$C:$C,0)),0)</f>
        <v>0</v>
      </c>
    </row>
    <row r="7" spans="1:33" x14ac:dyDescent="0.25">
      <c r="A7" s="183">
        <f>+FY2018_ALL_Targets!A7</f>
        <v>4579</v>
      </c>
      <c r="B7" s="183">
        <f>+FY2018_ALL_Targets!B7</f>
        <v>455467</v>
      </c>
      <c r="C7" s="183">
        <f>+FY2018_ALL_Targets!C7</f>
        <v>1015208</v>
      </c>
      <c r="D7" s="183">
        <f>+FY2018_ALL_Targets!D7</f>
        <v>1316142078</v>
      </c>
      <c r="E7" s="183">
        <f>+FY2018_ALL_Targets!E7</f>
        <v>0</v>
      </c>
      <c r="F7" s="183" t="str">
        <f>+FY2018_ALL_Targets!F7</f>
        <v>Bexar</v>
      </c>
      <c r="G7" s="183" t="s">
        <v>240</v>
      </c>
      <c r="H7" s="183" t="str">
        <f>+FY2018_ALL_Targets!H7</f>
        <v>Frio Hospital District</v>
      </c>
      <c r="I7" s="183" t="str">
        <f>+FY2018_ALL_Targets!I7</f>
        <v>8223 Broadway</v>
      </c>
      <c r="J7" s="14" t="str">
        <f>_xlfn.IFNA(+INDEX(Comp1!$D:$D,MATCH(B7,Comp1!$B:$B,0)),"No")</f>
        <v>Yes</v>
      </c>
      <c r="K7" s="14" t="str">
        <f>_xlfn.IFNA(+INDEX(Comp1!$E:$E,MATCH(B7,Comp1!$B:$B,0)),"No")</f>
        <v>Yes</v>
      </c>
      <c r="L7" s="14" t="str">
        <f>_xlfn.IFNA(+INDEX(Comp1!F:F,MATCH($B7,Comp1!$B:$B,0)),"No")</f>
        <v>Yes</v>
      </c>
      <c r="M7" s="14" t="str">
        <f>_xlfn.IFNA(+INDEX(Comp1!G:G,MATCH($B7,Comp1!$B:$B,0)),"No")</f>
        <v>Yes</v>
      </c>
      <c r="N7" s="14" t="str">
        <f>_xlfn.IFNA(+INDEX(Comp1!H:H,MATCH($B7,Comp1!$B:$B,0)),"No")</f>
        <v>Yes</v>
      </c>
      <c r="O7" s="14">
        <f>_xlfn.IFNA(+INDEX(Comp1!I:I,MATCH($B7,Comp1!$B:$B,0)),"No")</f>
        <v>0</v>
      </c>
      <c r="P7" s="14">
        <f>_xlfn.IFNA(+INDEX(Comp1!J:J,MATCH($B7,Comp1!$B:$B,0)),"No")</f>
        <v>0</v>
      </c>
      <c r="Q7" s="14">
        <f>_xlfn.IFNA(+INDEX(Comp1!K:K,MATCH($B7,Comp1!$B:$B,0)),"No")</f>
        <v>0</v>
      </c>
      <c r="R7" s="14">
        <f>_xlfn.IFNA(+INDEX(Comp1!L:L,MATCH($B7,Comp1!$B:$B,0)),"No")</f>
        <v>0</v>
      </c>
      <c r="S7" s="14">
        <f>_xlfn.IFNA(+INDEX(Comp1!M:M,MATCH($B7,Comp1!$B:$B,0)),"No")</f>
        <v>0</v>
      </c>
      <c r="T7" s="14">
        <f>_xlfn.IFNA(+INDEX(Comp1!N:N,MATCH($B7,Comp1!$B:$B,0)),"No")</f>
        <v>0</v>
      </c>
      <c r="U7" s="14">
        <f>_xlfn.IFNA(+INDEX(Comp1!O:O,MATCH($B7,Comp1!$B:$B,0)),"No")</f>
        <v>0</v>
      </c>
      <c r="V7" s="464">
        <f>IF(J7="yes",+INDEX('Final Comp Values'!$AX:$AX,MATCH('Monthy Targets'!$B7,'Final Comp Values'!C:C,0)),0)</f>
        <v>14.41</v>
      </c>
      <c r="W7" s="464">
        <f>IF(K7="yes",+INDEX('Final Comp Values'!$AX:$AX,MATCH('Monthy Targets'!$B7,'Final Comp Values'!$C:$C,0)),0)</f>
        <v>14.41</v>
      </c>
      <c r="X7" s="464">
        <f>IF(L7="yes",+INDEX('Final Comp Values'!$AX:$AX,MATCH('Monthy Targets'!$B7,'Final Comp Values'!$C:$C,0)),0)</f>
        <v>14.41</v>
      </c>
      <c r="Y7" s="464">
        <f>IF(M7="yes",+INDEX('Final Comp Values'!$BB:$BB,MATCH('Monthy Targets'!$B7,'Final Comp Values'!$C:$C,0)),0)</f>
        <v>14.41</v>
      </c>
      <c r="Z7" s="464">
        <f>IF(N7="yes",+INDEX('Final Comp Values'!$BB:$BB,MATCH('Monthy Targets'!$B7,'Final Comp Values'!$C:$C,0)),0)</f>
        <v>14.41</v>
      </c>
      <c r="AA7" s="464">
        <f>IF(O7="yes",+INDEX('Final Comp Values'!$BB:$BB,MATCH('Monthy Targets'!$B7,'Final Comp Values'!$C:$C,0)),0)</f>
        <v>0</v>
      </c>
      <c r="AB7" s="464">
        <f>IF(P7="yes",+INDEX('Final Comp Values'!$BF:$BF,MATCH('Monthy Targets'!$B7,'Final Comp Values'!$C:$C,0)),0)</f>
        <v>0</v>
      </c>
      <c r="AC7" s="464">
        <f>IF(Q7="yes",+INDEX('Final Comp Values'!$BF:$BF,MATCH('Monthy Targets'!$B7,'Final Comp Values'!$C:$C,0)),0)</f>
        <v>0</v>
      </c>
      <c r="AD7" s="464">
        <f>IF(R7="yes",+INDEX('Final Comp Values'!$BF:$BF,MATCH('Monthy Targets'!$B7,'Final Comp Values'!$C:$C,0)),0)</f>
        <v>0</v>
      </c>
      <c r="AE7" s="464">
        <f>IF(S7="yes",+INDEX('Final Comp Values'!$BJ:$BJ,MATCH('Monthy Targets'!$B7,'Final Comp Values'!$C:$C,0)),0)</f>
        <v>0</v>
      </c>
      <c r="AF7" s="464">
        <f>IF(T7="yes",+INDEX('Final Comp Values'!$BJ:$BJ,MATCH('Monthy Targets'!$B7,'Final Comp Values'!$C:$C,0)),0)</f>
        <v>0</v>
      </c>
      <c r="AG7" s="464">
        <f>IF(U7="yes",+INDEX('Final Comp Values'!$BJ:$BJ,MATCH('Monthy Targets'!$B7,'Final Comp Values'!$C:$C,0)),0)</f>
        <v>0</v>
      </c>
    </row>
    <row r="8" spans="1:33" x14ac:dyDescent="0.25">
      <c r="A8" s="183">
        <f>+FY2018_ALL_Targets!A8</f>
        <v>4726</v>
      </c>
      <c r="B8" s="183">
        <f>+FY2018_ALL_Targets!B8</f>
        <v>455475</v>
      </c>
      <c r="C8" s="183">
        <f>+FY2018_ALL_Targets!C8</f>
        <v>1026242</v>
      </c>
      <c r="D8" s="183">
        <f>+FY2018_ALL_Targets!D8</f>
        <v>1609275981</v>
      </c>
      <c r="E8" s="183">
        <f>+FY2018_ALL_Targets!E8</f>
        <v>0</v>
      </c>
      <c r="F8" s="183" t="str">
        <f>+FY2018_ALL_Targets!F8</f>
        <v>Tarrant</v>
      </c>
      <c r="G8" s="183" t="s">
        <v>792</v>
      </c>
      <c r="H8" s="183" t="str">
        <f>+FY2018_ALL_Targets!H8</f>
        <v>Palo Pinto County Hospital District</v>
      </c>
      <c r="I8" s="183" t="str">
        <f>+FY2018_ALL_Targets!I8</f>
        <v>7820 Skyline Park Drive</v>
      </c>
      <c r="J8" s="14" t="str">
        <f>_xlfn.IFNA(+INDEX(Comp1!$D:$D,MATCH(B8,Comp1!$B:$B,0)),"No")</f>
        <v>Yes</v>
      </c>
      <c r="K8" s="14" t="str">
        <f>_xlfn.IFNA(+INDEX(Comp1!$E:$E,MATCH(B8,Comp1!$B:$B,0)),"No")</f>
        <v>Yes</v>
      </c>
      <c r="L8" s="14" t="str">
        <f>_xlfn.IFNA(+INDEX(Comp1!F:F,MATCH($B8,Comp1!$B:$B,0)),"No")</f>
        <v>Yes</v>
      </c>
      <c r="M8" s="14" t="str">
        <f>_xlfn.IFNA(+INDEX(Comp1!G:G,MATCH($B8,Comp1!$B:$B,0)),"No")</f>
        <v>Yes</v>
      </c>
      <c r="N8" s="14" t="str">
        <f>_xlfn.IFNA(+INDEX(Comp1!H:H,MATCH($B8,Comp1!$B:$B,0)),"No")</f>
        <v>Yes</v>
      </c>
      <c r="O8" s="14">
        <f>_xlfn.IFNA(+INDEX(Comp1!I:I,MATCH($B8,Comp1!$B:$B,0)),"No")</f>
        <v>0</v>
      </c>
      <c r="P8" s="14">
        <f>_xlfn.IFNA(+INDEX(Comp1!J:J,MATCH($B8,Comp1!$B:$B,0)),"No")</f>
        <v>0</v>
      </c>
      <c r="Q8" s="14">
        <f>_xlfn.IFNA(+INDEX(Comp1!K:K,MATCH($B8,Comp1!$B:$B,0)),"No")</f>
        <v>0</v>
      </c>
      <c r="R8" s="14">
        <f>_xlfn.IFNA(+INDEX(Comp1!L:L,MATCH($B8,Comp1!$B:$B,0)),"No")</f>
        <v>0</v>
      </c>
      <c r="S8" s="14">
        <f>_xlfn.IFNA(+INDEX(Comp1!M:M,MATCH($B8,Comp1!$B:$B,0)),"No")</f>
        <v>0</v>
      </c>
      <c r="T8" s="14">
        <f>_xlfn.IFNA(+INDEX(Comp1!N:N,MATCH($B8,Comp1!$B:$B,0)),"No")</f>
        <v>0</v>
      </c>
      <c r="U8" s="14">
        <f>_xlfn.IFNA(+INDEX(Comp1!O:O,MATCH($B8,Comp1!$B:$B,0)),"No")</f>
        <v>0</v>
      </c>
      <c r="V8" s="464">
        <f>IF(J8="yes",+INDEX('Final Comp Values'!$AX:$AX,MATCH('Monthy Targets'!$B8,'Final Comp Values'!C:C,0)),0)</f>
        <v>8.15</v>
      </c>
      <c r="W8" s="464">
        <f>IF(K8="yes",+INDEX('Final Comp Values'!$AX:$AX,MATCH('Monthy Targets'!$B8,'Final Comp Values'!$C:$C,0)),0)</f>
        <v>8.15</v>
      </c>
      <c r="X8" s="464">
        <f>IF(L8="yes",+INDEX('Final Comp Values'!$AX:$AX,MATCH('Monthy Targets'!$B8,'Final Comp Values'!$C:$C,0)),0)</f>
        <v>8.15</v>
      </c>
      <c r="Y8" s="464">
        <f>IF(M8="yes",+INDEX('Final Comp Values'!$BB:$BB,MATCH('Monthy Targets'!$B8,'Final Comp Values'!$C:$C,0)),0)</f>
        <v>8.15</v>
      </c>
      <c r="Z8" s="464">
        <f>IF(N8="yes",+INDEX('Final Comp Values'!$BB:$BB,MATCH('Monthy Targets'!$B8,'Final Comp Values'!$C:$C,0)),0)</f>
        <v>8.15</v>
      </c>
      <c r="AA8" s="464">
        <f>IF(O8="yes",+INDEX('Final Comp Values'!$BB:$BB,MATCH('Monthy Targets'!$B8,'Final Comp Values'!$C:$C,0)),0)</f>
        <v>0</v>
      </c>
      <c r="AB8" s="464">
        <f>IF(P8="yes",+INDEX('Final Comp Values'!$BF:$BF,MATCH('Monthy Targets'!$B8,'Final Comp Values'!$C:$C,0)),0)</f>
        <v>0</v>
      </c>
      <c r="AC8" s="464">
        <f>IF(Q8="yes",+INDEX('Final Comp Values'!$BF:$BF,MATCH('Monthy Targets'!$B8,'Final Comp Values'!$C:$C,0)),0)</f>
        <v>0</v>
      </c>
      <c r="AD8" s="464">
        <f>IF(R8="yes",+INDEX('Final Comp Values'!$BF:$BF,MATCH('Monthy Targets'!$B8,'Final Comp Values'!$C:$C,0)),0)</f>
        <v>0</v>
      </c>
      <c r="AE8" s="464">
        <f>IF(S8="yes",+INDEX('Final Comp Values'!$BJ:$BJ,MATCH('Monthy Targets'!$B8,'Final Comp Values'!$C:$C,0)),0)</f>
        <v>0</v>
      </c>
      <c r="AF8" s="464">
        <f>IF(T8="yes",+INDEX('Final Comp Values'!$BJ:$BJ,MATCH('Monthy Targets'!$B8,'Final Comp Values'!$C:$C,0)),0)</f>
        <v>0</v>
      </c>
      <c r="AG8" s="464">
        <f>IF(U8="yes",+INDEX('Final Comp Values'!$BJ:$BJ,MATCH('Monthy Targets'!$B8,'Final Comp Values'!$C:$C,0)),0)</f>
        <v>0</v>
      </c>
    </row>
    <row r="9" spans="1:33" x14ac:dyDescent="0.25">
      <c r="A9" s="183">
        <f>+FY2018_ALL_Targets!A9</f>
        <v>5139</v>
      </c>
      <c r="B9" s="183">
        <f>+FY2018_ALL_Targets!B9</f>
        <v>455477</v>
      </c>
      <c r="C9" s="183">
        <f>+FY2018_ALL_Targets!C9</f>
        <v>1026415</v>
      </c>
      <c r="D9" s="183">
        <f>+FY2018_ALL_Targets!D9</f>
        <v>1699763136</v>
      </c>
      <c r="E9" s="183">
        <f>+FY2018_ALL_Targets!E9</f>
        <v>0</v>
      </c>
      <c r="F9" s="183" t="str">
        <f>+FY2018_ALL_Targets!F9</f>
        <v>Harris</v>
      </c>
      <c r="G9" s="183" t="s">
        <v>977</v>
      </c>
      <c r="H9" s="183" t="str">
        <f>+FY2018_ALL_Targets!H9</f>
        <v>Sweeny Hospital District</v>
      </c>
      <c r="I9" s="183" t="str">
        <f>+FY2018_ALL_Targets!I9</f>
        <v>413 Garland Dr.</v>
      </c>
      <c r="J9" s="14" t="str">
        <f>_xlfn.IFNA(+INDEX(Comp1!$D:$D,MATCH(B9,Comp1!$B:$B,0)),"No")</f>
        <v>Yes</v>
      </c>
      <c r="K9" s="14" t="str">
        <f>_xlfn.IFNA(+INDEX(Comp1!$E:$E,MATCH(B9,Comp1!$B:$B,0)),"No")</f>
        <v>Yes</v>
      </c>
      <c r="L9" s="14" t="str">
        <f>_xlfn.IFNA(+INDEX(Comp1!F:F,MATCH($B9,Comp1!$B:$B,0)),"No")</f>
        <v>Yes</v>
      </c>
      <c r="M9" s="14" t="str">
        <f>_xlfn.IFNA(+INDEX(Comp1!G:G,MATCH($B9,Comp1!$B:$B,0)),"No")</f>
        <v>Yes</v>
      </c>
      <c r="N9" s="14" t="str">
        <f>_xlfn.IFNA(+INDEX(Comp1!H:H,MATCH($B9,Comp1!$B:$B,0)),"No")</f>
        <v>Yes</v>
      </c>
      <c r="O9" s="14">
        <f>_xlfn.IFNA(+INDEX(Comp1!I:I,MATCH($B9,Comp1!$B:$B,0)),"No")</f>
        <v>0</v>
      </c>
      <c r="P9" s="14">
        <f>_xlfn.IFNA(+INDEX(Comp1!J:J,MATCH($B9,Comp1!$B:$B,0)),"No")</f>
        <v>0</v>
      </c>
      <c r="Q9" s="14">
        <f>_xlfn.IFNA(+INDEX(Comp1!K:K,MATCH($B9,Comp1!$B:$B,0)),"No")</f>
        <v>0</v>
      </c>
      <c r="R9" s="14">
        <f>_xlfn.IFNA(+INDEX(Comp1!L:L,MATCH($B9,Comp1!$B:$B,0)),"No")</f>
        <v>0</v>
      </c>
      <c r="S9" s="14">
        <f>_xlfn.IFNA(+INDEX(Comp1!M:M,MATCH($B9,Comp1!$B:$B,0)),"No")</f>
        <v>0</v>
      </c>
      <c r="T9" s="14">
        <f>_xlfn.IFNA(+INDEX(Comp1!N:N,MATCH($B9,Comp1!$B:$B,0)),"No")</f>
        <v>0</v>
      </c>
      <c r="U9" s="14">
        <f>_xlfn.IFNA(+INDEX(Comp1!O:O,MATCH($B9,Comp1!$B:$B,0)),"No")</f>
        <v>0</v>
      </c>
      <c r="V9" s="464">
        <f>IF(J9="yes",+INDEX('Final Comp Values'!$AX:$AX,MATCH('Monthy Targets'!$B9,'Final Comp Values'!C:C,0)),0)</f>
        <v>4.21</v>
      </c>
      <c r="W9" s="464">
        <f>IF(K9="yes",+INDEX('Final Comp Values'!$AX:$AX,MATCH('Monthy Targets'!$B9,'Final Comp Values'!$C:$C,0)),0)</f>
        <v>4.21</v>
      </c>
      <c r="X9" s="464">
        <f>IF(L9="yes",+INDEX('Final Comp Values'!$AX:$AX,MATCH('Monthy Targets'!$B9,'Final Comp Values'!$C:$C,0)),0)</f>
        <v>4.21</v>
      </c>
      <c r="Y9" s="464">
        <f>IF(M9="yes",+INDEX('Final Comp Values'!$BB:$BB,MATCH('Monthy Targets'!$B9,'Final Comp Values'!$C:$C,0)),0)</f>
        <v>4.21</v>
      </c>
      <c r="Z9" s="464">
        <f>IF(N9="yes",+INDEX('Final Comp Values'!$BB:$BB,MATCH('Monthy Targets'!$B9,'Final Comp Values'!$C:$C,0)),0)</f>
        <v>4.21</v>
      </c>
      <c r="AA9" s="464">
        <f>IF(O9="yes",+INDEX('Final Comp Values'!$BB:$BB,MATCH('Monthy Targets'!$B9,'Final Comp Values'!$C:$C,0)),0)</f>
        <v>0</v>
      </c>
      <c r="AB9" s="464">
        <f>IF(P9="yes",+INDEX('Final Comp Values'!$BF:$BF,MATCH('Monthy Targets'!$B9,'Final Comp Values'!$C:$C,0)),0)</f>
        <v>0</v>
      </c>
      <c r="AC9" s="464">
        <f>IF(Q9="yes",+INDEX('Final Comp Values'!$BF:$BF,MATCH('Monthy Targets'!$B9,'Final Comp Values'!$C:$C,0)),0)</f>
        <v>0</v>
      </c>
      <c r="AD9" s="464">
        <f>IF(R9="yes",+INDEX('Final Comp Values'!$BF:$BF,MATCH('Monthy Targets'!$B9,'Final Comp Values'!$C:$C,0)),0)</f>
        <v>0</v>
      </c>
      <c r="AE9" s="464">
        <f>IF(S9="yes",+INDEX('Final Comp Values'!$BJ:$BJ,MATCH('Monthy Targets'!$B9,'Final Comp Values'!$C:$C,0)),0)</f>
        <v>0</v>
      </c>
      <c r="AF9" s="464">
        <f>IF(T9="yes",+INDEX('Final Comp Values'!$BJ:$BJ,MATCH('Monthy Targets'!$B9,'Final Comp Values'!$C:$C,0)),0)</f>
        <v>0</v>
      </c>
      <c r="AG9" s="464">
        <f>IF(U9="yes",+INDEX('Final Comp Values'!$BJ:$BJ,MATCH('Monthy Targets'!$B9,'Final Comp Values'!$C:$C,0)),0)</f>
        <v>0</v>
      </c>
    </row>
    <row r="10" spans="1:33" x14ac:dyDescent="0.25">
      <c r="A10" s="183">
        <f>+FY2018_ALL_Targets!A10</f>
        <v>4837</v>
      </c>
      <c r="B10" s="183">
        <f>+FY2018_ALL_Targets!B10</f>
        <v>455478</v>
      </c>
      <c r="C10" s="183">
        <f>+FY2018_ALL_Targets!C10</f>
        <v>1026234</v>
      </c>
      <c r="D10" s="183">
        <f>+FY2018_ALL_Targets!D10</f>
        <v>1669880118</v>
      </c>
      <c r="E10" s="183">
        <f>+FY2018_ALL_Targets!E10</f>
        <v>0</v>
      </c>
      <c r="F10" s="183" t="str">
        <f>+FY2018_ALL_Targets!F10</f>
        <v>MRSA Central</v>
      </c>
      <c r="G10" s="183" t="s">
        <v>843</v>
      </c>
      <c r="H10" s="183" t="str">
        <f>+FY2018_ALL_Targets!H10</f>
        <v>Coryell County Memorial Hospital Authority</v>
      </c>
      <c r="I10" s="183" t="str">
        <f>+FY2018_ALL_Targets!I10</f>
        <v>2501 Maple Ave</v>
      </c>
      <c r="J10" s="14" t="str">
        <f>_xlfn.IFNA(+INDEX(Comp1!$D:$D,MATCH(B10,Comp1!$B:$B,0)),"No")</f>
        <v>Yes</v>
      </c>
      <c r="K10" s="14" t="str">
        <f>_xlfn.IFNA(+INDEX(Comp1!$E:$E,MATCH(B10,Comp1!$B:$B,0)),"No")</f>
        <v>Yes</v>
      </c>
      <c r="L10" s="14" t="str">
        <f>_xlfn.IFNA(+INDEX(Comp1!F:F,MATCH($B10,Comp1!$B:$B,0)),"No")</f>
        <v>Yes</v>
      </c>
      <c r="M10" s="14" t="str">
        <f>_xlfn.IFNA(+INDEX(Comp1!G:G,MATCH($B10,Comp1!$B:$B,0)),"No")</f>
        <v>Yes</v>
      </c>
      <c r="N10" s="14" t="str">
        <f>_xlfn.IFNA(+INDEX(Comp1!H:H,MATCH($B10,Comp1!$B:$B,0)),"No")</f>
        <v>Yes</v>
      </c>
      <c r="O10" s="14">
        <f>_xlfn.IFNA(+INDEX(Comp1!I:I,MATCH($B10,Comp1!$B:$B,0)),"No")</f>
        <v>0</v>
      </c>
      <c r="P10" s="14">
        <f>_xlfn.IFNA(+INDEX(Comp1!J:J,MATCH($B10,Comp1!$B:$B,0)),"No")</f>
        <v>0</v>
      </c>
      <c r="Q10" s="14">
        <f>_xlfn.IFNA(+INDEX(Comp1!K:K,MATCH($B10,Comp1!$B:$B,0)),"No")</f>
        <v>0</v>
      </c>
      <c r="R10" s="14">
        <f>_xlfn.IFNA(+INDEX(Comp1!L:L,MATCH($B10,Comp1!$B:$B,0)),"No")</f>
        <v>0</v>
      </c>
      <c r="S10" s="14">
        <f>_xlfn.IFNA(+INDEX(Comp1!M:M,MATCH($B10,Comp1!$B:$B,0)),"No")</f>
        <v>0</v>
      </c>
      <c r="T10" s="14">
        <f>_xlfn.IFNA(+INDEX(Comp1!N:N,MATCH($B10,Comp1!$B:$B,0)),"No")</f>
        <v>0</v>
      </c>
      <c r="U10" s="14">
        <f>_xlfn.IFNA(+INDEX(Comp1!O:O,MATCH($B10,Comp1!$B:$B,0)),"No")</f>
        <v>0</v>
      </c>
      <c r="V10" s="464">
        <f>IF(J10="yes",+INDEX('Final Comp Values'!$AX:$AX,MATCH('Monthy Targets'!$B10,'Final Comp Values'!C:C,0)),0)</f>
        <v>15.92</v>
      </c>
      <c r="W10" s="464">
        <f>IF(K10="yes",+INDEX('Final Comp Values'!$AX:$AX,MATCH('Monthy Targets'!$B10,'Final Comp Values'!$C:$C,0)),0)</f>
        <v>15.92</v>
      </c>
      <c r="X10" s="464">
        <f>IF(L10="yes",+INDEX('Final Comp Values'!$AX:$AX,MATCH('Monthy Targets'!$B10,'Final Comp Values'!$C:$C,0)),0)</f>
        <v>15.92</v>
      </c>
      <c r="Y10" s="464">
        <f>IF(M10="yes",+INDEX('Final Comp Values'!$BB:$BB,MATCH('Monthy Targets'!$B10,'Final Comp Values'!$C:$C,0)),0)</f>
        <v>15.92</v>
      </c>
      <c r="Z10" s="464">
        <f>IF(N10="yes",+INDEX('Final Comp Values'!$BB:$BB,MATCH('Monthy Targets'!$B10,'Final Comp Values'!$C:$C,0)),0)</f>
        <v>15.92</v>
      </c>
      <c r="AA10" s="464">
        <f>IF(O10="yes",+INDEX('Final Comp Values'!$BB:$BB,MATCH('Monthy Targets'!$B10,'Final Comp Values'!$C:$C,0)),0)</f>
        <v>0</v>
      </c>
      <c r="AB10" s="464">
        <f>IF(P10="yes",+INDEX('Final Comp Values'!$BF:$BF,MATCH('Monthy Targets'!$B10,'Final Comp Values'!$C:$C,0)),0)</f>
        <v>0</v>
      </c>
      <c r="AC10" s="464">
        <f>IF(Q10="yes",+INDEX('Final Comp Values'!$BF:$BF,MATCH('Monthy Targets'!$B10,'Final Comp Values'!$C:$C,0)),0)</f>
        <v>0</v>
      </c>
      <c r="AD10" s="464">
        <f>IF(R10="yes",+INDEX('Final Comp Values'!$BF:$BF,MATCH('Monthy Targets'!$B10,'Final Comp Values'!$C:$C,0)),0)</f>
        <v>0</v>
      </c>
      <c r="AE10" s="464">
        <f>IF(S10="yes",+INDEX('Final Comp Values'!$BJ:$BJ,MATCH('Monthy Targets'!$B10,'Final Comp Values'!$C:$C,0)),0)</f>
        <v>0</v>
      </c>
      <c r="AF10" s="464">
        <f>IF(T10="yes",+INDEX('Final Comp Values'!$BJ:$BJ,MATCH('Monthy Targets'!$B10,'Final Comp Values'!$C:$C,0)),0)</f>
        <v>0</v>
      </c>
      <c r="AG10" s="464">
        <f>IF(U10="yes",+INDEX('Final Comp Values'!$BJ:$BJ,MATCH('Monthy Targets'!$B10,'Final Comp Values'!$C:$C,0)),0)</f>
        <v>0</v>
      </c>
    </row>
    <row r="11" spans="1:33" x14ac:dyDescent="0.25">
      <c r="A11" s="183">
        <f>+FY2018_ALL_Targets!A11</f>
        <v>5186</v>
      </c>
      <c r="B11" s="183">
        <f>+FY2018_ALL_Targets!B11</f>
        <v>455485</v>
      </c>
      <c r="C11" s="183">
        <f>+FY2018_ALL_Targets!C11</f>
        <v>1025945</v>
      </c>
      <c r="D11" s="183">
        <f>+FY2018_ALL_Targets!D11</f>
        <v>1922044106</v>
      </c>
      <c r="E11" s="183">
        <f>+FY2018_ALL_Targets!E11</f>
        <v>0</v>
      </c>
      <c r="F11" s="183" t="str">
        <f>+FY2018_ALL_Targets!F11</f>
        <v>MRSA Northeast</v>
      </c>
      <c r="G11" s="183" t="s">
        <v>1007</v>
      </c>
      <c r="H11" s="183" t="str">
        <f>+FY2018_ALL_Targets!H11</f>
        <v>Hopkins County Hospital District</v>
      </c>
      <c r="I11" s="183" t="str">
        <f>+FY2018_ALL_Targets!I11</f>
        <v>900 S. Baxter Av</v>
      </c>
      <c r="J11" s="14" t="str">
        <f>_xlfn.IFNA(+INDEX(Comp1!$D:$D,MATCH(B11,Comp1!$B:$B,0)),"No")</f>
        <v>Yes</v>
      </c>
      <c r="K11" s="14" t="str">
        <f>_xlfn.IFNA(+INDEX(Comp1!$E:$E,MATCH(B11,Comp1!$B:$B,0)),"No")</f>
        <v>Yes</v>
      </c>
      <c r="L11" s="14" t="str">
        <f>_xlfn.IFNA(+INDEX(Comp1!F:F,MATCH($B11,Comp1!$B:$B,0)),"No")</f>
        <v>Yes</v>
      </c>
      <c r="M11" s="14" t="str">
        <f>_xlfn.IFNA(+INDEX(Comp1!G:G,MATCH($B11,Comp1!$B:$B,0)),"No")</f>
        <v>Yes</v>
      </c>
      <c r="N11" s="14" t="str">
        <f>_xlfn.IFNA(+INDEX(Comp1!H:H,MATCH($B11,Comp1!$B:$B,0)),"No")</f>
        <v>Yes</v>
      </c>
      <c r="O11" s="14">
        <f>_xlfn.IFNA(+INDEX(Comp1!I:I,MATCH($B11,Comp1!$B:$B,0)),"No")</f>
        <v>0</v>
      </c>
      <c r="P11" s="14">
        <f>_xlfn.IFNA(+INDEX(Comp1!J:J,MATCH($B11,Comp1!$B:$B,0)),"No")</f>
        <v>0</v>
      </c>
      <c r="Q11" s="14">
        <f>_xlfn.IFNA(+INDEX(Comp1!K:K,MATCH($B11,Comp1!$B:$B,0)),"No")</f>
        <v>0</v>
      </c>
      <c r="R11" s="14">
        <f>_xlfn.IFNA(+INDEX(Comp1!L:L,MATCH($B11,Comp1!$B:$B,0)),"No")</f>
        <v>0</v>
      </c>
      <c r="S11" s="14">
        <f>_xlfn.IFNA(+INDEX(Comp1!M:M,MATCH($B11,Comp1!$B:$B,0)),"No")</f>
        <v>0</v>
      </c>
      <c r="T11" s="14">
        <f>_xlfn.IFNA(+INDEX(Comp1!N:N,MATCH($B11,Comp1!$B:$B,0)),"No")</f>
        <v>0</v>
      </c>
      <c r="U11" s="14">
        <f>_xlfn.IFNA(+INDEX(Comp1!O:O,MATCH($B11,Comp1!$B:$B,0)),"No")</f>
        <v>0</v>
      </c>
      <c r="V11" s="464">
        <f>IF(J11="yes",+INDEX('Final Comp Values'!$AX:$AX,MATCH('Monthy Targets'!$B11,'Final Comp Values'!C:C,0)),0)</f>
        <v>5.54</v>
      </c>
      <c r="W11" s="464">
        <f>IF(K11="yes",+INDEX('Final Comp Values'!$AX:$AX,MATCH('Monthy Targets'!$B11,'Final Comp Values'!$C:$C,0)),0)</f>
        <v>5.54</v>
      </c>
      <c r="X11" s="464">
        <f>IF(L11="yes",+INDEX('Final Comp Values'!$AX:$AX,MATCH('Monthy Targets'!$B11,'Final Comp Values'!$C:$C,0)),0)</f>
        <v>5.54</v>
      </c>
      <c r="Y11" s="464">
        <f>IF(M11="yes",+INDEX('Final Comp Values'!$BB:$BB,MATCH('Monthy Targets'!$B11,'Final Comp Values'!$C:$C,0)),0)</f>
        <v>5.54</v>
      </c>
      <c r="Z11" s="464">
        <f>IF(N11="yes",+INDEX('Final Comp Values'!$BB:$BB,MATCH('Monthy Targets'!$B11,'Final Comp Values'!$C:$C,0)),0)</f>
        <v>5.54</v>
      </c>
      <c r="AA11" s="464">
        <f>IF(O11="yes",+INDEX('Final Comp Values'!$BB:$BB,MATCH('Monthy Targets'!$B11,'Final Comp Values'!$C:$C,0)),0)</f>
        <v>0</v>
      </c>
      <c r="AB11" s="464">
        <f>IF(P11="yes",+INDEX('Final Comp Values'!$BF:$BF,MATCH('Monthy Targets'!$B11,'Final Comp Values'!$C:$C,0)),0)</f>
        <v>0</v>
      </c>
      <c r="AC11" s="464">
        <f>IF(Q11="yes",+INDEX('Final Comp Values'!$BF:$BF,MATCH('Monthy Targets'!$B11,'Final Comp Values'!$C:$C,0)),0)</f>
        <v>0</v>
      </c>
      <c r="AD11" s="464">
        <f>IF(R11="yes",+INDEX('Final Comp Values'!$BF:$BF,MATCH('Monthy Targets'!$B11,'Final Comp Values'!$C:$C,0)),0)</f>
        <v>0</v>
      </c>
      <c r="AE11" s="464">
        <f>IF(S11="yes",+INDEX('Final Comp Values'!$BJ:$BJ,MATCH('Monthy Targets'!$B11,'Final Comp Values'!$C:$C,0)),0)</f>
        <v>0</v>
      </c>
      <c r="AF11" s="464">
        <f>IF(T11="yes",+INDEX('Final Comp Values'!$BJ:$BJ,MATCH('Monthy Targets'!$B11,'Final Comp Values'!$C:$C,0)),0)</f>
        <v>0</v>
      </c>
      <c r="AG11" s="464">
        <f>IF(U11="yes",+INDEX('Final Comp Values'!$BJ:$BJ,MATCH('Monthy Targets'!$B11,'Final Comp Values'!$C:$C,0)),0)</f>
        <v>0</v>
      </c>
    </row>
    <row r="12" spans="1:33" x14ac:dyDescent="0.25">
      <c r="A12" s="183">
        <f>+FY2018_ALL_Targets!A12</f>
        <v>4776</v>
      </c>
      <c r="B12" s="183">
        <f>+FY2018_ALL_Targets!B12</f>
        <v>455489</v>
      </c>
      <c r="C12" s="183">
        <f>+FY2018_ALL_Targets!C12</f>
        <v>1026280</v>
      </c>
      <c r="D12" s="183">
        <f>+FY2018_ALL_Targets!D12</f>
        <v>1861445397</v>
      </c>
      <c r="E12" s="183">
        <f>+FY2018_ALL_Targets!E12</f>
        <v>0</v>
      </c>
      <c r="F12" s="183" t="str">
        <f>+FY2018_ALL_Targets!F12</f>
        <v>MRSA Central</v>
      </c>
      <c r="G12" s="183" t="s">
        <v>820</v>
      </c>
      <c r="H12" s="183" t="str">
        <f>+FY2018_ALL_Targets!H12</f>
        <v>Goodall-Witcher Hospital Authority</v>
      </c>
      <c r="I12" s="183" t="str">
        <f>+FY2018_ALL_Targets!I12</f>
        <v>820 Jeffrey Drive</v>
      </c>
      <c r="J12" s="14" t="str">
        <f>_xlfn.IFNA(+INDEX(Comp1!$D:$D,MATCH(B12,Comp1!$B:$B,0)),"No")</f>
        <v>Yes</v>
      </c>
      <c r="K12" s="14" t="str">
        <f>_xlfn.IFNA(+INDEX(Comp1!$E:$E,MATCH(B12,Comp1!$B:$B,0)),"No")</f>
        <v>Yes</v>
      </c>
      <c r="L12" s="14" t="str">
        <f>_xlfn.IFNA(+INDEX(Comp1!F:F,MATCH($B12,Comp1!$B:$B,0)),"No")</f>
        <v>Yes</v>
      </c>
      <c r="M12" s="14" t="str">
        <f>_xlfn.IFNA(+INDEX(Comp1!G:G,MATCH($B12,Comp1!$B:$B,0)),"No")</f>
        <v>Yes</v>
      </c>
      <c r="N12" s="14" t="str">
        <f>_xlfn.IFNA(+INDEX(Comp1!H:H,MATCH($B12,Comp1!$B:$B,0)),"No")</f>
        <v>Yes</v>
      </c>
      <c r="O12" s="14">
        <f>_xlfn.IFNA(+INDEX(Comp1!I:I,MATCH($B12,Comp1!$B:$B,0)),"No")</f>
        <v>0</v>
      </c>
      <c r="P12" s="14">
        <f>_xlfn.IFNA(+INDEX(Comp1!J:J,MATCH($B12,Comp1!$B:$B,0)),"No")</f>
        <v>0</v>
      </c>
      <c r="Q12" s="14">
        <f>_xlfn.IFNA(+INDEX(Comp1!K:K,MATCH($B12,Comp1!$B:$B,0)),"No")</f>
        <v>0</v>
      </c>
      <c r="R12" s="14">
        <f>_xlfn.IFNA(+INDEX(Comp1!L:L,MATCH($B12,Comp1!$B:$B,0)),"No")</f>
        <v>0</v>
      </c>
      <c r="S12" s="14">
        <f>_xlfn.IFNA(+INDEX(Comp1!M:M,MATCH($B12,Comp1!$B:$B,0)),"No")</f>
        <v>0</v>
      </c>
      <c r="T12" s="14">
        <f>_xlfn.IFNA(+INDEX(Comp1!N:N,MATCH($B12,Comp1!$B:$B,0)),"No")</f>
        <v>0</v>
      </c>
      <c r="U12" s="14">
        <f>_xlfn.IFNA(+INDEX(Comp1!O:O,MATCH($B12,Comp1!$B:$B,0)),"No")</f>
        <v>0</v>
      </c>
      <c r="V12" s="464">
        <f>IF(J12="yes",+INDEX('Final Comp Values'!$AX:$AX,MATCH('Monthy Targets'!$B12,'Final Comp Values'!C:C,0)),0)</f>
        <v>7.95</v>
      </c>
      <c r="W12" s="464">
        <f>IF(K12="yes",+INDEX('Final Comp Values'!$AX:$AX,MATCH('Monthy Targets'!$B12,'Final Comp Values'!$C:$C,0)),0)</f>
        <v>7.95</v>
      </c>
      <c r="X12" s="464">
        <f>IF(L12="yes",+INDEX('Final Comp Values'!$AX:$AX,MATCH('Monthy Targets'!$B12,'Final Comp Values'!$C:$C,0)),0)</f>
        <v>7.95</v>
      </c>
      <c r="Y12" s="464">
        <f>IF(M12="yes",+INDEX('Final Comp Values'!$BB:$BB,MATCH('Monthy Targets'!$B12,'Final Comp Values'!$C:$C,0)),0)</f>
        <v>7.95</v>
      </c>
      <c r="Z12" s="464">
        <f>IF(N12="yes",+INDEX('Final Comp Values'!$BB:$BB,MATCH('Monthy Targets'!$B12,'Final Comp Values'!$C:$C,0)),0)</f>
        <v>7.95</v>
      </c>
      <c r="AA12" s="464">
        <f>IF(O12="yes",+INDEX('Final Comp Values'!$BB:$BB,MATCH('Monthy Targets'!$B12,'Final Comp Values'!$C:$C,0)),0)</f>
        <v>0</v>
      </c>
      <c r="AB12" s="464">
        <f>IF(P12="yes",+INDEX('Final Comp Values'!$BF:$BF,MATCH('Monthy Targets'!$B12,'Final Comp Values'!$C:$C,0)),0)</f>
        <v>0</v>
      </c>
      <c r="AC12" s="464">
        <f>IF(Q12="yes",+INDEX('Final Comp Values'!$BF:$BF,MATCH('Monthy Targets'!$B12,'Final Comp Values'!$C:$C,0)),0)</f>
        <v>0</v>
      </c>
      <c r="AD12" s="464">
        <f>IF(R12="yes",+INDEX('Final Comp Values'!$BF:$BF,MATCH('Monthy Targets'!$B12,'Final Comp Values'!$C:$C,0)),0)</f>
        <v>0</v>
      </c>
      <c r="AE12" s="464">
        <f>IF(S12="yes",+INDEX('Final Comp Values'!$BJ:$BJ,MATCH('Monthy Targets'!$B12,'Final Comp Values'!$C:$C,0)),0)</f>
        <v>0</v>
      </c>
      <c r="AF12" s="464">
        <f>IF(T12="yes",+INDEX('Final Comp Values'!$BJ:$BJ,MATCH('Monthy Targets'!$B12,'Final Comp Values'!$C:$C,0)),0)</f>
        <v>0</v>
      </c>
      <c r="AG12" s="464">
        <f>IF(U12="yes",+INDEX('Final Comp Values'!$BJ:$BJ,MATCH('Monthy Targets'!$B12,'Final Comp Values'!$C:$C,0)),0)</f>
        <v>0</v>
      </c>
    </row>
    <row r="13" spans="1:33" x14ac:dyDescent="0.25">
      <c r="A13" s="183">
        <f>+FY2018_ALL_Targets!A13</f>
        <v>4549</v>
      </c>
      <c r="B13" s="183">
        <f>+FY2018_ALL_Targets!B13</f>
        <v>455490</v>
      </c>
      <c r="C13" s="183">
        <f>+FY2018_ALL_Targets!C13</f>
        <v>1017889</v>
      </c>
      <c r="D13" s="183">
        <f>+FY2018_ALL_Targets!D13</f>
        <v>1275867624</v>
      </c>
      <c r="E13" s="183">
        <f>+FY2018_ALL_Targets!E13</f>
        <v>0</v>
      </c>
      <c r="F13" s="183" t="str">
        <f>+FY2018_ALL_Targets!F13</f>
        <v>Harris</v>
      </c>
      <c r="G13" s="183" t="s">
        <v>716</v>
      </c>
      <c r="H13" s="183" t="str">
        <f>+FY2018_ALL_Targets!H13</f>
        <v>Bay Oaks SNF LLC</v>
      </c>
      <c r="I13" s="183" t="str">
        <f>+FY2018_ALL_Targets!I13</f>
        <v>424 N. Tarpay Road</v>
      </c>
      <c r="J13" s="14" t="str">
        <f>_xlfn.IFNA(+INDEX(Comp1!$D:$D,MATCH(B13,Comp1!$B:$B,0)),"No")</f>
        <v>No</v>
      </c>
      <c r="K13" s="14" t="str">
        <f>_xlfn.IFNA(+INDEX(Comp1!$E:$E,MATCH(B13,Comp1!$B:$B,0)),"No")</f>
        <v>No</v>
      </c>
      <c r="L13" s="14" t="str">
        <f>_xlfn.IFNA(+INDEX(Comp1!F:F,MATCH($B13,Comp1!$B:$B,0)),"No")</f>
        <v>No</v>
      </c>
      <c r="M13" s="14" t="str">
        <f>_xlfn.IFNA(+INDEX(Comp1!G:G,MATCH($B13,Comp1!$B:$B,0)),"No")</f>
        <v>No</v>
      </c>
      <c r="N13" s="14" t="str">
        <f>_xlfn.IFNA(+INDEX(Comp1!H:H,MATCH($B13,Comp1!$B:$B,0)),"No")</f>
        <v>No</v>
      </c>
      <c r="O13" s="14" t="str">
        <f>_xlfn.IFNA(+INDEX(Comp1!I:I,MATCH($B13,Comp1!$B:$B,0)),"No")</f>
        <v>No</v>
      </c>
      <c r="P13" s="14" t="str">
        <f>_xlfn.IFNA(+INDEX(Comp1!J:J,MATCH($B13,Comp1!$B:$B,0)),"No")</f>
        <v>No</v>
      </c>
      <c r="Q13" s="14" t="str">
        <f>_xlfn.IFNA(+INDEX(Comp1!K:K,MATCH($B13,Comp1!$B:$B,0)),"No")</f>
        <v>No</v>
      </c>
      <c r="R13" s="14" t="str">
        <f>_xlfn.IFNA(+INDEX(Comp1!L:L,MATCH($B13,Comp1!$B:$B,0)),"No")</f>
        <v>No</v>
      </c>
      <c r="S13" s="14" t="str">
        <f>_xlfn.IFNA(+INDEX(Comp1!M:M,MATCH($B13,Comp1!$B:$B,0)),"No")</f>
        <v>No</v>
      </c>
      <c r="T13" s="14" t="str">
        <f>_xlfn.IFNA(+INDEX(Comp1!N:N,MATCH($B13,Comp1!$B:$B,0)),"No")</f>
        <v>No</v>
      </c>
      <c r="U13" s="14" t="str">
        <f>_xlfn.IFNA(+INDEX(Comp1!O:O,MATCH($B13,Comp1!$B:$B,0)),"No")</f>
        <v>No</v>
      </c>
      <c r="V13" s="464">
        <f>IF(J13="yes",+INDEX('Final Comp Values'!$AX:$AX,MATCH('Monthy Targets'!$B13,'Final Comp Values'!C:C,0)),0)</f>
        <v>0</v>
      </c>
      <c r="W13" s="464">
        <f>IF(K13="yes",+INDEX('Final Comp Values'!$AX:$AX,MATCH('Monthy Targets'!$B13,'Final Comp Values'!$C:$C,0)),0)</f>
        <v>0</v>
      </c>
      <c r="X13" s="464">
        <f>IF(L13="yes",+INDEX('Final Comp Values'!$AX:$AX,MATCH('Monthy Targets'!$B13,'Final Comp Values'!$C:$C,0)),0)</f>
        <v>0</v>
      </c>
      <c r="Y13" s="464">
        <f>IF(M13="yes",+INDEX('Final Comp Values'!$BB:$BB,MATCH('Monthy Targets'!$B13,'Final Comp Values'!$C:$C,0)),0)</f>
        <v>0</v>
      </c>
      <c r="Z13" s="464">
        <f>IF(N13="yes",+INDEX('Final Comp Values'!$BB:$BB,MATCH('Monthy Targets'!$B13,'Final Comp Values'!$C:$C,0)),0)</f>
        <v>0</v>
      </c>
      <c r="AA13" s="464">
        <f>IF(O13="yes",+INDEX('Final Comp Values'!$BB:$BB,MATCH('Monthy Targets'!$B13,'Final Comp Values'!$C:$C,0)),0)</f>
        <v>0</v>
      </c>
      <c r="AB13" s="464">
        <f>IF(P13="yes",+INDEX('Final Comp Values'!$BF:$BF,MATCH('Monthy Targets'!$B13,'Final Comp Values'!$C:$C,0)),0)</f>
        <v>0</v>
      </c>
      <c r="AC13" s="464">
        <f>IF(Q13="yes",+INDEX('Final Comp Values'!$BF:$BF,MATCH('Monthy Targets'!$B13,'Final Comp Values'!$C:$C,0)),0)</f>
        <v>0</v>
      </c>
      <c r="AD13" s="464">
        <f>IF(R13="yes",+INDEX('Final Comp Values'!$BF:$BF,MATCH('Monthy Targets'!$B13,'Final Comp Values'!$C:$C,0)),0)</f>
        <v>0</v>
      </c>
      <c r="AE13" s="464">
        <f>IF(S13="yes",+INDEX('Final Comp Values'!$BJ:$BJ,MATCH('Monthy Targets'!$B13,'Final Comp Values'!$C:$C,0)),0)</f>
        <v>0</v>
      </c>
      <c r="AF13" s="464">
        <f>IF(T13="yes",+INDEX('Final Comp Values'!$BJ:$BJ,MATCH('Monthy Targets'!$B13,'Final Comp Values'!$C:$C,0)),0)</f>
        <v>0</v>
      </c>
      <c r="AG13" s="464">
        <f>IF(U13="yes",+INDEX('Final Comp Values'!$BJ:$BJ,MATCH('Monthy Targets'!$B13,'Final Comp Values'!$C:$C,0)),0)</f>
        <v>0</v>
      </c>
    </row>
    <row r="14" spans="1:33" x14ac:dyDescent="0.25">
      <c r="A14" s="183">
        <f>+FY2018_ALL_Targets!A14</f>
        <v>4401</v>
      </c>
      <c r="B14" s="183">
        <f>+FY2018_ALL_Targets!B14</f>
        <v>455497</v>
      </c>
      <c r="C14" s="183">
        <f>+FY2018_ALL_Targets!C14</f>
        <v>1015116</v>
      </c>
      <c r="D14" s="183">
        <f>+FY2018_ALL_Targets!D14</f>
        <v>1932245065</v>
      </c>
      <c r="E14" s="183">
        <f>+FY2018_ALL_Targets!E14</f>
        <v>0</v>
      </c>
      <c r="F14" s="183" t="str">
        <f>+FY2018_ALL_Targets!F14</f>
        <v>MRSA Central</v>
      </c>
      <c r="G14" s="183" t="s">
        <v>660</v>
      </c>
      <c r="H14" s="183" t="str">
        <f>+FY2018_ALL_Targets!H14</f>
        <v>South Limestone Hospital District</v>
      </c>
      <c r="I14" s="183" t="str">
        <f>+FY2018_ALL_Targets!I14</f>
        <v>1555 Powell Ave.</v>
      </c>
      <c r="J14" s="14" t="str">
        <f>_xlfn.IFNA(+INDEX(Comp1!$D:$D,MATCH(B14,Comp1!$B:$B,0)),"No")</f>
        <v>Yes</v>
      </c>
      <c r="K14" s="14" t="str">
        <f>_xlfn.IFNA(+INDEX(Comp1!$E:$E,MATCH(B14,Comp1!$B:$B,0)),"No")</f>
        <v>Yes</v>
      </c>
      <c r="L14" s="14" t="str">
        <f>_xlfn.IFNA(+INDEX(Comp1!F:F,MATCH($B14,Comp1!$B:$B,0)),"No")</f>
        <v>Yes</v>
      </c>
      <c r="M14" s="14" t="str">
        <f>_xlfn.IFNA(+INDEX(Comp1!G:G,MATCH($B14,Comp1!$B:$B,0)),"No")</f>
        <v>Yes</v>
      </c>
      <c r="N14" s="14" t="str">
        <f>_xlfn.IFNA(+INDEX(Comp1!H:H,MATCH($B14,Comp1!$B:$B,0)),"No")</f>
        <v>Yes</v>
      </c>
      <c r="O14" s="14">
        <f>_xlfn.IFNA(+INDEX(Comp1!I:I,MATCH($B14,Comp1!$B:$B,0)),"No")</f>
        <v>0</v>
      </c>
      <c r="P14" s="14">
        <f>_xlfn.IFNA(+INDEX(Comp1!J:J,MATCH($B14,Comp1!$B:$B,0)),"No")</f>
        <v>0</v>
      </c>
      <c r="Q14" s="14">
        <f>_xlfn.IFNA(+INDEX(Comp1!K:K,MATCH($B14,Comp1!$B:$B,0)),"No")</f>
        <v>0</v>
      </c>
      <c r="R14" s="14">
        <f>_xlfn.IFNA(+INDEX(Comp1!L:L,MATCH($B14,Comp1!$B:$B,0)),"No")</f>
        <v>0</v>
      </c>
      <c r="S14" s="14">
        <f>_xlfn.IFNA(+INDEX(Comp1!M:M,MATCH($B14,Comp1!$B:$B,0)),"No")</f>
        <v>0</v>
      </c>
      <c r="T14" s="14">
        <f>_xlfn.IFNA(+INDEX(Comp1!N:N,MATCH($B14,Comp1!$B:$B,0)),"No")</f>
        <v>0</v>
      </c>
      <c r="U14" s="14">
        <f>_xlfn.IFNA(+INDEX(Comp1!O:O,MATCH($B14,Comp1!$B:$B,0)),"No")</f>
        <v>0</v>
      </c>
      <c r="V14" s="464">
        <f>IF(J14="yes",+INDEX('Final Comp Values'!$AX:$AX,MATCH('Monthy Targets'!$B14,'Final Comp Values'!C:C,0)),0)</f>
        <v>5.22</v>
      </c>
      <c r="W14" s="464">
        <f>IF(K14="yes",+INDEX('Final Comp Values'!$AX:$AX,MATCH('Monthy Targets'!$B14,'Final Comp Values'!$C:$C,0)),0)</f>
        <v>5.22</v>
      </c>
      <c r="X14" s="464">
        <f>IF(L14="yes",+INDEX('Final Comp Values'!$AX:$AX,MATCH('Monthy Targets'!$B14,'Final Comp Values'!$C:$C,0)),0)</f>
        <v>5.22</v>
      </c>
      <c r="Y14" s="464">
        <f>IF(M14="yes",+INDEX('Final Comp Values'!$BB:$BB,MATCH('Monthy Targets'!$B14,'Final Comp Values'!$C:$C,0)),0)</f>
        <v>5.22</v>
      </c>
      <c r="Z14" s="464">
        <f>IF(N14="yes",+INDEX('Final Comp Values'!$BB:$BB,MATCH('Monthy Targets'!$B14,'Final Comp Values'!$C:$C,0)),0)</f>
        <v>5.22</v>
      </c>
      <c r="AA14" s="464">
        <f>IF(O14="yes",+INDEX('Final Comp Values'!$BB:$BB,MATCH('Monthy Targets'!$B14,'Final Comp Values'!$C:$C,0)),0)</f>
        <v>0</v>
      </c>
      <c r="AB14" s="464">
        <f>IF(P14="yes",+INDEX('Final Comp Values'!$BF:$BF,MATCH('Monthy Targets'!$B14,'Final Comp Values'!$C:$C,0)),0)</f>
        <v>0</v>
      </c>
      <c r="AC14" s="464">
        <f>IF(Q14="yes",+INDEX('Final Comp Values'!$BF:$BF,MATCH('Monthy Targets'!$B14,'Final Comp Values'!$C:$C,0)),0)</f>
        <v>0</v>
      </c>
      <c r="AD14" s="464">
        <f>IF(R14="yes",+INDEX('Final Comp Values'!$BF:$BF,MATCH('Monthy Targets'!$B14,'Final Comp Values'!$C:$C,0)),0)</f>
        <v>0</v>
      </c>
      <c r="AE14" s="464">
        <f>IF(S14="yes",+INDEX('Final Comp Values'!$BJ:$BJ,MATCH('Monthy Targets'!$B14,'Final Comp Values'!$C:$C,0)),0)</f>
        <v>0</v>
      </c>
      <c r="AF14" s="464">
        <f>IF(T14="yes",+INDEX('Final Comp Values'!$BJ:$BJ,MATCH('Monthy Targets'!$B14,'Final Comp Values'!$C:$C,0)),0)</f>
        <v>0</v>
      </c>
      <c r="AG14" s="464">
        <f>IF(U14="yes",+INDEX('Final Comp Values'!$BJ:$BJ,MATCH('Monthy Targets'!$B14,'Final Comp Values'!$C:$C,0)),0)</f>
        <v>0</v>
      </c>
    </row>
    <row r="15" spans="1:33" x14ac:dyDescent="0.25">
      <c r="A15" s="183">
        <f>+FY2018_ALL_Targets!A15</f>
        <v>4986</v>
      </c>
      <c r="B15" s="183">
        <f>+FY2018_ALL_Targets!B15</f>
        <v>455517</v>
      </c>
      <c r="C15" s="183">
        <f>+FY2018_ALL_Targets!C15</f>
        <v>1026214</v>
      </c>
      <c r="D15" s="183">
        <f>+FY2018_ALL_Targets!D15</f>
        <v>1316354954</v>
      </c>
      <c r="E15" s="183">
        <f>+FY2018_ALL_Targets!E15</f>
        <v>0</v>
      </c>
      <c r="F15" s="183" t="str">
        <f>+FY2018_ALL_Targets!F15</f>
        <v>MRSA Northeast</v>
      </c>
      <c r="G15" s="183" t="s">
        <v>891</v>
      </c>
      <c r="H15" s="183" t="str">
        <f>+FY2018_ALL_Targets!H15</f>
        <v>Coryell County Memorial Hospital Authority</v>
      </c>
      <c r="I15" s="183" t="str">
        <f>+FY2018_ALL_Targets!I15</f>
        <v>1521 E Rusk</v>
      </c>
      <c r="J15" s="14" t="str">
        <f>_xlfn.IFNA(+INDEX(Comp1!$D:$D,MATCH(B15,Comp1!$B:$B,0)),"No")</f>
        <v>Yes</v>
      </c>
      <c r="K15" s="14" t="str">
        <f>_xlfn.IFNA(+INDEX(Comp1!$E:$E,MATCH(B15,Comp1!$B:$B,0)),"No")</f>
        <v>Yes</v>
      </c>
      <c r="L15" s="14" t="str">
        <f>_xlfn.IFNA(+INDEX(Comp1!F:F,MATCH($B15,Comp1!$B:$B,0)),"No")</f>
        <v>Yes</v>
      </c>
      <c r="M15" s="14" t="str">
        <f>_xlfn.IFNA(+INDEX(Comp1!G:G,MATCH($B15,Comp1!$B:$B,0)),"No")</f>
        <v>Yes</v>
      </c>
      <c r="N15" s="14" t="str">
        <f>_xlfn.IFNA(+INDEX(Comp1!H:H,MATCH($B15,Comp1!$B:$B,0)),"No")</f>
        <v>Yes</v>
      </c>
      <c r="O15" s="14">
        <f>_xlfn.IFNA(+INDEX(Comp1!I:I,MATCH($B15,Comp1!$B:$B,0)),"No")</f>
        <v>0</v>
      </c>
      <c r="P15" s="14">
        <f>_xlfn.IFNA(+INDEX(Comp1!J:J,MATCH($B15,Comp1!$B:$B,0)),"No")</f>
        <v>0</v>
      </c>
      <c r="Q15" s="14">
        <f>_xlfn.IFNA(+INDEX(Comp1!K:K,MATCH($B15,Comp1!$B:$B,0)),"No")</f>
        <v>0</v>
      </c>
      <c r="R15" s="14">
        <f>_xlfn.IFNA(+INDEX(Comp1!L:L,MATCH($B15,Comp1!$B:$B,0)),"No")</f>
        <v>0</v>
      </c>
      <c r="S15" s="14">
        <f>_xlfn.IFNA(+INDEX(Comp1!M:M,MATCH($B15,Comp1!$B:$B,0)),"No")</f>
        <v>0</v>
      </c>
      <c r="T15" s="14">
        <f>_xlfn.IFNA(+INDEX(Comp1!N:N,MATCH($B15,Comp1!$B:$B,0)),"No")</f>
        <v>0</v>
      </c>
      <c r="U15" s="14">
        <f>_xlfn.IFNA(+INDEX(Comp1!O:O,MATCH($B15,Comp1!$B:$B,0)),"No")</f>
        <v>0</v>
      </c>
      <c r="V15" s="464">
        <f>IF(J15="yes",+INDEX('Final Comp Values'!$AX:$AX,MATCH('Monthy Targets'!$B15,'Final Comp Values'!C:C,0)),0)</f>
        <v>5.7</v>
      </c>
      <c r="W15" s="464">
        <f>IF(K15="yes",+INDEX('Final Comp Values'!$AX:$AX,MATCH('Monthy Targets'!$B15,'Final Comp Values'!$C:$C,0)),0)</f>
        <v>5.7</v>
      </c>
      <c r="X15" s="464">
        <f>IF(L15="yes",+INDEX('Final Comp Values'!$AX:$AX,MATCH('Monthy Targets'!$B15,'Final Comp Values'!$C:$C,0)),0)</f>
        <v>5.7</v>
      </c>
      <c r="Y15" s="464">
        <f>IF(M15="yes",+INDEX('Final Comp Values'!$BB:$BB,MATCH('Monthy Targets'!$B15,'Final Comp Values'!$C:$C,0)),0)</f>
        <v>5.7</v>
      </c>
      <c r="Z15" s="464">
        <f>IF(N15="yes",+INDEX('Final Comp Values'!$BB:$BB,MATCH('Monthy Targets'!$B15,'Final Comp Values'!$C:$C,0)),0)</f>
        <v>5.7</v>
      </c>
      <c r="AA15" s="464">
        <f>IF(O15="yes",+INDEX('Final Comp Values'!$BB:$BB,MATCH('Monthy Targets'!$B15,'Final Comp Values'!$C:$C,0)),0)</f>
        <v>0</v>
      </c>
      <c r="AB15" s="464">
        <f>IF(P15="yes",+INDEX('Final Comp Values'!$BF:$BF,MATCH('Monthy Targets'!$B15,'Final Comp Values'!$C:$C,0)),0)</f>
        <v>0</v>
      </c>
      <c r="AC15" s="464">
        <f>IF(Q15="yes",+INDEX('Final Comp Values'!$BF:$BF,MATCH('Monthy Targets'!$B15,'Final Comp Values'!$C:$C,0)),0)</f>
        <v>0</v>
      </c>
      <c r="AD15" s="464">
        <f>IF(R15="yes",+INDEX('Final Comp Values'!$BF:$BF,MATCH('Monthy Targets'!$B15,'Final Comp Values'!$C:$C,0)),0)</f>
        <v>0</v>
      </c>
      <c r="AE15" s="464">
        <f>IF(S15="yes",+INDEX('Final Comp Values'!$BJ:$BJ,MATCH('Monthy Targets'!$B15,'Final Comp Values'!$C:$C,0)),0)</f>
        <v>0</v>
      </c>
      <c r="AF15" s="464">
        <f>IF(T15="yes",+INDEX('Final Comp Values'!$BJ:$BJ,MATCH('Monthy Targets'!$B15,'Final Comp Values'!$C:$C,0)),0)</f>
        <v>0</v>
      </c>
      <c r="AG15" s="464">
        <f>IF(U15="yes",+INDEX('Final Comp Values'!$BJ:$BJ,MATCH('Monthy Targets'!$B15,'Final Comp Values'!$C:$C,0)),0)</f>
        <v>0</v>
      </c>
    </row>
    <row r="16" spans="1:33" x14ac:dyDescent="0.25">
      <c r="A16" s="183">
        <f>+FY2018_ALL_Targets!A16</f>
        <v>4615</v>
      </c>
      <c r="B16" s="183">
        <f>+FY2018_ALL_Targets!B16</f>
        <v>455523</v>
      </c>
      <c r="C16" s="183">
        <f>+FY2018_ALL_Targets!C16</f>
        <v>461501</v>
      </c>
      <c r="D16" s="183">
        <f>+FY2018_ALL_Targets!D16</f>
        <v>1922081181</v>
      </c>
      <c r="E16" s="183">
        <f>+FY2018_ALL_Targets!E16</f>
        <v>0</v>
      </c>
      <c r="F16" s="183" t="str">
        <f>+FY2018_ALL_Targets!F16</f>
        <v>Bexar</v>
      </c>
      <c r="G16" s="183" t="s">
        <v>750</v>
      </c>
      <c r="H16" s="183" t="str">
        <f>+FY2018_ALL_Targets!H16</f>
        <v>Guadalupe Regional Medical Center</v>
      </c>
      <c r="I16" s="183" t="str">
        <f>+FY2018_ALL_Targets!I16</f>
        <v>602 Babcock Rd.</v>
      </c>
      <c r="J16" s="14" t="str">
        <f>_xlfn.IFNA(+INDEX(Comp1!$D:$D,MATCH(B16,Comp1!$B:$B,0)),"No")</f>
        <v>Yes</v>
      </c>
      <c r="K16" s="14" t="str">
        <f>_xlfn.IFNA(+INDEX(Comp1!$E:$E,MATCH(B16,Comp1!$B:$B,0)),"No")</f>
        <v>Yes</v>
      </c>
      <c r="L16" s="14" t="str">
        <f>_xlfn.IFNA(+INDEX(Comp1!F:F,MATCH($B16,Comp1!$B:$B,0)),"No")</f>
        <v>Yes</v>
      </c>
      <c r="M16" s="14" t="str">
        <f>_xlfn.IFNA(+INDEX(Comp1!G:G,MATCH($B16,Comp1!$B:$B,0)),"No")</f>
        <v>Yes</v>
      </c>
      <c r="N16" s="14" t="str">
        <f>_xlfn.IFNA(+INDEX(Comp1!H:H,MATCH($B16,Comp1!$B:$B,0)),"No")</f>
        <v>Yes</v>
      </c>
      <c r="O16" s="14">
        <f>_xlfn.IFNA(+INDEX(Comp1!I:I,MATCH($B16,Comp1!$B:$B,0)),"No")</f>
        <v>0</v>
      </c>
      <c r="P16" s="14">
        <f>_xlfn.IFNA(+INDEX(Comp1!J:J,MATCH($B16,Comp1!$B:$B,0)),"No")</f>
        <v>0</v>
      </c>
      <c r="Q16" s="14">
        <f>_xlfn.IFNA(+INDEX(Comp1!K:K,MATCH($B16,Comp1!$B:$B,0)),"No")</f>
        <v>0</v>
      </c>
      <c r="R16" s="14">
        <f>_xlfn.IFNA(+INDEX(Comp1!L:L,MATCH($B16,Comp1!$B:$B,0)),"No")</f>
        <v>0</v>
      </c>
      <c r="S16" s="14">
        <f>_xlfn.IFNA(+INDEX(Comp1!M:M,MATCH($B16,Comp1!$B:$B,0)),"No")</f>
        <v>0</v>
      </c>
      <c r="T16" s="14">
        <f>_xlfn.IFNA(+INDEX(Comp1!N:N,MATCH($B16,Comp1!$B:$B,0)),"No")</f>
        <v>0</v>
      </c>
      <c r="U16" s="14">
        <f>_xlfn.IFNA(+INDEX(Comp1!O:O,MATCH($B16,Comp1!$B:$B,0)),"No")</f>
        <v>0</v>
      </c>
      <c r="V16" s="464">
        <f>IF(J16="yes",+INDEX('Final Comp Values'!$AX:$AX,MATCH('Monthy Targets'!$B16,'Final Comp Values'!C:C,0)),0)</f>
        <v>9.68</v>
      </c>
      <c r="W16" s="464">
        <f>IF(K16="yes",+INDEX('Final Comp Values'!$AX:$AX,MATCH('Monthy Targets'!$B16,'Final Comp Values'!$C:$C,0)),0)</f>
        <v>9.68</v>
      </c>
      <c r="X16" s="464">
        <f>IF(L16="yes",+INDEX('Final Comp Values'!$AX:$AX,MATCH('Monthy Targets'!$B16,'Final Comp Values'!$C:$C,0)),0)</f>
        <v>9.68</v>
      </c>
      <c r="Y16" s="464">
        <f>IF(M16="yes",+INDEX('Final Comp Values'!$BB:$BB,MATCH('Monthy Targets'!$B16,'Final Comp Values'!$C:$C,0)),0)</f>
        <v>9.68</v>
      </c>
      <c r="Z16" s="464">
        <f>IF(N16="yes",+INDEX('Final Comp Values'!$BB:$BB,MATCH('Monthy Targets'!$B16,'Final Comp Values'!$C:$C,0)),0)</f>
        <v>9.68</v>
      </c>
      <c r="AA16" s="464">
        <f>IF(O16="yes",+INDEX('Final Comp Values'!$BB:$BB,MATCH('Monthy Targets'!$B16,'Final Comp Values'!$C:$C,0)),0)</f>
        <v>0</v>
      </c>
      <c r="AB16" s="464">
        <f>IF(P16="yes",+INDEX('Final Comp Values'!$BF:$BF,MATCH('Monthy Targets'!$B16,'Final Comp Values'!$C:$C,0)),0)</f>
        <v>0</v>
      </c>
      <c r="AC16" s="464">
        <f>IF(Q16="yes",+INDEX('Final Comp Values'!$BF:$BF,MATCH('Monthy Targets'!$B16,'Final Comp Values'!$C:$C,0)),0)</f>
        <v>0</v>
      </c>
      <c r="AD16" s="464">
        <f>IF(R16="yes",+INDEX('Final Comp Values'!$BF:$BF,MATCH('Monthy Targets'!$B16,'Final Comp Values'!$C:$C,0)),0)</f>
        <v>0</v>
      </c>
      <c r="AE16" s="464">
        <f>IF(S16="yes",+INDEX('Final Comp Values'!$BJ:$BJ,MATCH('Monthy Targets'!$B16,'Final Comp Values'!$C:$C,0)),0)</f>
        <v>0</v>
      </c>
      <c r="AF16" s="464">
        <f>IF(T16="yes",+INDEX('Final Comp Values'!$BJ:$BJ,MATCH('Monthy Targets'!$B16,'Final Comp Values'!$C:$C,0)),0)</f>
        <v>0</v>
      </c>
      <c r="AG16" s="464">
        <f>IF(U16="yes",+INDEX('Final Comp Values'!$BJ:$BJ,MATCH('Monthy Targets'!$B16,'Final Comp Values'!$C:$C,0)),0)</f>
        <v>0</v>
      </c>
    </row>
    <row r="17" spans="1:33" x14ac:dyDescent="0.25">
      <c r="A17" s="183">
        <f>+FY2018_ALL_Targets!A17</f>
        <v>4758</v>
      </c>
      <c r="B17" s="183">
        <f>+FY2018_ALL_Targets!B17</f>
        <v>455528</v>
      </c>
      <c r="C17" s="183">
        <f>+FY2018_ALL_Targets!C17</f>
        <v>1026577</v>
      </c>
      <c r="D17" s="183">
        <f>+FY2018_ALL_Targets!D17</f>
        <v>1649391004</v>
      </c>
      <c r="E17" s="183">
        <f>+FY2018_ALL_Targets!E17</f>
        <v>0</v>
      </c>
      <c r="F17" s="183" t="str">
        <f>+FY2018_ALL_Targets!F17</f>
        <v>Hidalgo</v>
      </c>
      <c r="G17" s="183" t="s">
        <v>814</v>
      </c>
      <c r="H17" s="183" t="str">
        <f>+FY2018_ALL_Targets!H17</f>
        <v>Uvalde County Hospital Authority</v>
      </c>
      <c r="I17" s="183" t="str">
        <f>+FY2018_ALL_Targets!I17</f>
        <v>1200 Lane Street</v>
      </c>
      <c r="J17" s="14" t="str">
        <f>_xlfn.IFNA(+INDEX(Comp1!$D:$D,MATCH(B17,Comp1!$B:$B,0)),"No")</f>
        <v>Yes</v>
      </c>
      <c r="K17" s="14" t="str">
        <f>_xlfn.IFNA(+INDEX(Comp1!$E:$E,MATCH(B17,Comp1!$B:$B,0)),"No")</f>
        <v>Yes</v>
      </c>
      <c r="L17" s="14" t="str">
        <f>_xlfn.IFNA(+INDEX(Comp1!F:F,MATCH($B17,Comp1!$B:$B,0)),"No")</f>
        <v>Yes</v>
      </c>
      <c r="M17" s="14" t="str">
        <f>_xlfn.IFNA(+INDEX(Comp1!G:G,MATCH($B17,Comp1!$B:$B,0)),"No")</f>
        <v>Yes</v>
      </c>
      <c r="N17" s="14" t="str">
        <f>_xlfn.IFNA(+INDEX(Comp1!H:H,MATCH($B17,Comp1!$B:$B,0)),"No")</f>
        <v>Yes</v>
      </c>
      <c r="O17" s="14">
        <f>_xlfn.IFNA(+INDEX(Comp1!I:I,MATCH($B17,Comp1!$B:$B,0)),"No")</f>
        <v>0</v>
      </c>
      <c r="P17" s="14">
        <f>_xlfn.IFNA(+INDEX(Comp1!J:J,MATCH($B17,Comp1!$B:$B,0)),"No")</f>
        <v>0</v>
      </c>
      <c r="Q17" s="14">
        <f>_xlfn.IFNA(+INDEX(Comp1!K:K,MATCH($B17,Comp1!$B:$B,0)),"No")</f>
        <v>0</v>
      </c>
      <c r="R17" s="14">
        <f>_xlfn.IFNA(+INDEX(Comp1!L:L,MATCH($B17,Comp1!$B:$B,0)),"No")</f>
        <v>0</v>
      </c>
      <c r="S17" s="14">
        <f>_xlfn.IFNA(+INDEX(Comp1!M:M,MATCH($B17,Comp1!$B:$B,0)),"No")</f>
        <v>0</v>
      </c>
      <c r="T17" s="14">
        <f>_xlfn.IFNA(+INDEX(Comp1!N:N,MATCH($B17,Comp1!$B:$B,0)),"No")</f>
        <v>0</v>
      </c>
      <c r="U17" s="14">
        <f>_xlfn.IFNA(+INDEX(Comp1!O:O,MATCH($B17,Comp1!$B:$B,0)),"No")</f>
        <v>0</v>
      </c>
      <c r="V17" s="464">
        <f>IF(J17="yes",+INDEX('Final Comp Values'!$AX:$AX,MATCH('Monthy Targets'!$B17,'Final Comp Values'!C:C,0)),0)</f>
        <v>21.86</v>
      </c>
      <c r="W17" s="464">
        <f>IF(K17="yes",+INDEX('Final Comp Values'!$AX:$AX,MATCH('Monthy Targets'!$B17,'Final Comp Values'!$C:$C,0)),0)</f>
        <v>21.86</v>
      </c>
      <c r="X17" s="464">
        <f>IF(L17="yes",+INDEX('Final Comp Values'!$AX:$AX,MATCH('Monthy Targets'!$B17,'Final Comp Values'!$C:$C,0)),0)</f>
        <v>21.86</v>
      </c>
      <c r="Y17" s="464">
        <f>IF(M17="yes",+INDEX('Final Comp Values'!$BB:$BB,MATCH('Monthy Targets'!$B17,'Final Comp Values'!$C:$C,0)),0)</f>
        <v>21.86</v>
      </c>
      <c r="Z17" s="464">
        <f>IF(N17="yes",+INDEX('Final Comp Values'!$BB:$BB,MATCH('Monthy Targets'!$B17,'Final Comp Values'!$C:$C,0)),0)</f>
        <v>21.86</v>
      </c>
      <c r="AA17" s="464">
        <f>IF(O17="yes",+INDEX('Final Comp Values'!$BB:$BB,MATCH('Monthy Targets'!$B17,'Final Comp Values'!$C:$C,0)),0)</f>
        <v>0</v>
      </c>
      <c r="AB17" s="464">
        <f>IF(P17="yes",+INDEX('Final Comp Values'!$BF:$BF,MATCH('Monthy Targets'!$B17,'Final Comp Values'!$C:$C,0)),0)</f>
        <v>0</v>
      </c>
      <c r="AC17" s="464">
        <f>IF(Q17="yes",+INDEX('Final Comp Values'!$BF:$BF,MATCH('Monthy Targets'!$B17,'Final Comp Values'!$C:$C,0)),0)</f>
        <v>0</v>
      </c>
      <c r="AD17" s="464">
        <f>IF(R17="yes",+INDEX('Final Comp Values'!$BF:$BF,MATCH('Monthy Targets'!$B17,'Final Comp Values'!$C:$C,0)),0)</f>
        <v>0</v>
      </c>
      <c r="AE17" s="464">
        <f>IF(S17="yes",+INDEX('Final Comp Values'!$BJ:$BJ,MATCH('Monthy Targets'!$B17,'Final Comp Values'!$C:$C,0)),0)</f>
        <v>0</v>
      </c>
      <c r="AF17" s="464">
        <f>IF(T17="yes",+INDEX('Final Comp Values'!$BJ:$BJ,MATCH('Monthy Targets'!$B17,'Final Comp Values'!$C:$C,0)),0)</f>
        <v>0</v>
      </c>
      <c r="AG17" s="464">
        <f>IF(U17="yes",+INDEX('Final Comp Values'!$BJ:$BJ,MATCH('Monthy Targets'!$B17,'Final Comp Values'!$C:$C,0)),0)</f>
        <v>0</v>
      </c>
    </row>
    <row r="18" spans="1:33" x14ac:dyDescent="0.25">
      <c r="A18" s="183">
        <f>+FY2018_ALL_Targets!A18</f>
        <v>5192</v>
      </c>
      <c r="B18" s="183">
        <f>+FY2018_ALL_Targets!B18</f>
        <v>455532</v>
      </c>
      <c r="C18" s="183">
        <f>+FY2018_ALL_Targets!C18</f>
        <v>1025667</v>
      </c>
      <c r="D18" s="183">
        <f>+FY2018_ALL_Targets!D18</f>
        <v>1851720452</v>
      </c>
      <c r="E18" s="183">
        <f>+FY2018_ALL_Targets!E18</f>
        <v>0</v>
      </c>
      <c r="F18" s="183" t="str">
        <f>+FY2018_ALL_Targets!F18</f>
        <v>MRSA Northeast</v>
      </c>
      <c r="G18" s="183" t="s">
        <v>1011</v>
      </c>
      <c r="H18" s="183" t="str">
        <f>+FY2018_ALL_Targets!H18</f>
        <v>Fannin County Hospital Authority</v>
      </c>
      <c r="I18" s="183" t="str">
        <f>+FY2018_ALL_Targets!I18</f>
        <v>2300 N. Edwards Avenue</v>
      </c>
      <c r="J18" s="14" t="str">
        <f>_xlfn.IFNA(+INDEX(Comp1!$D:$D,MATCH(B18,Comp1!$B:$B,0)),"No")</f>
        <v>Yes</v>
      </c>
      <c r="K18" s="14" t="str">
        <f>_xlfn.IFNA(+INDEX(Comp1!$E:$E,MATCH(B18,Comp1!$B:$B,0)),"No")</f>
        <v>Yes</v>
      </c>
      <c r="L18" s="14" t="str">
        <f>_xlfn.IFNA(+INDEX(Comp1!F:F,MATCH($B18,Comp1!$B:$B,0)),"No")</f>
        <v>Yes</v>
      </c>
      <c r="M18" s="14" t="str">
        <f>_xlfn.IFNA(+INDEX(Comp1!G:G,MATCH($B18,Comp1!$B:$B,0)),"No")</f>
        <v>Yes</v>
      </c>
      <c r="N18" s="14" t="str">
        <f>_xlfn.IFNA(+INDEX(Comp1!H:H,MATCH($B18,Comp1!$B:$B,0)),"No")</f>
        <v>Yes</v>
      </c>
      <c r="O18" s="14">
        <f>_xlfn.IFNA(+INDEX(Comp1!I:I,MATCH($B18,Comp1!$B:$B,0)),"No")</f>
        <v>0</v>
      </c>
      <c r="P18" s="14">
        <f>_xlfn.IFNA(+INDEX(Comp1!J:J,MATCH($B18,Comp1!$B:$B,0)),"No")</f>
        <v>0</v>
      </c>
      <c r="Q18" s="14">
        <f>_xlfn.IFNA(+INDEX(Comp1!K:K,MATCH($B18,Comp1!$B:$B,0)),"No")</f>
        <v>0</v>
      </c>
      <c r="R18" s="14">
        <f>_xlfn.IFNA(+INDEX(Comp1!L:L,MATCH($B18,Comp1!$B:$B,0)),"No")</f>
        <v>0</v>
      </c>
      <c r="S18" s="14">
        <f>_xlfn.IFNA(+INDEX(Comp1!M:M,MATCH($B18,Comp1!$B:$B,0)),"No")</f>
        <v>0</v>
      </c>
      <c r="T18" s="14">
        <f>_xlfn.IFNA(+INDEX(Comp1!N:N,MATCH($B18,Comp1!$B:$B,0)),"No")</f>
        <v>0</v>
      </c>
      <c r="U18" s="14">
        <f>_xlfn.IFNA(+INDEX(Comp1!O:O,MATCH($B18,Comp1!$B:$B,0)),"No")</f>
        <v>0</v>
      </c>
      <c r="V18" s="464">
        <f>IF(J18="yes",+INDEX('Final Comp Values'!$AX:$AX,MATCH('Monthy Targets'!$B18,'Final Comp Values'!C:C,0)),0)</f>
        <v>6.32</v>
      </c>
      <c r="W18" s="464">
        <f>IF(K18="yes",+INDEX('Final Comp Values'!$AX:$AX,MATCH('Monthy Targets'!$B18,'Final Comp Values'!$C:$C,0)),0)</f>
        <v>6.32</v>
      </c>
      <c r="X18" s="464">
        <f>IF(L18="yes",+INDEX('Final Comp Values'!$AX:$AX,MATCH('Monthy Targets'!$B18,'Final Comp Values'!$C:$C,0)),0)</f>
        <v>6.32</v>
      </c>
      <c r="Y18" s="464">
        <f>IF(M18="yes",+INDEX('Final Comp Values'!$BB:$BB,MATCH('Monthy Targets'!$B18,'Final Comp Values'!$C:$C,0)),0)</f>
        <v>6.32</v>
      </c>
      <c r="Z18" s="464">
        <f>IF(N18="yes",+INDEX('Final Comp Values'!$BB:$BB,MATCH('Monthy Targets'!$B18,'Final Comp Values'!$C:$C,0)),0)</f>
        <v>6.32</v>
      </c>
      <c r="AA18" s="464">
        <f>IF(O18="yes",+INDEX('Final Comp Values'!$BB:$BB,MATCH('Monthy Targets'!$B18,'Final Comp Values'!$C:$C,0)),0)</f>
        <v>0</v>
      </c>
      <c r="AB18" s="464">
        <f>IF(P18="yes",+INDEX('Final Comp Values'!$BF:$BF,MATCH('Monthy Targets'!$B18,'Final Comp Values'!$C:$C,0)),0)</f>
        <v>0</v>
      </c>
      <c r="AC18" s="464">
        <f>IF(Q18="yes",+INDEX('Final Comp Values'!$BF:$BF,MATCH('Monthy Targets'!$B18,'Final Comp Values'!$C:$C,0)),0)</f>
        <v>0</v>
      </c>
      <c r="AD18" s="464">
        <f>IF(R18="yes",+INDEX('Final Comp Values'!$BF:$BF,MATCH('Monthy Targets'!$B18,'Final Comp Values'!$C:$C,0)),0)</f>
        <v>0</v>
      </c>
      <c r="AE18" s="464">
        <f>IF(S18="yes",+INDEX('Final Comp Values'!$BJ:$BJ,MATCH('Monthy Targets'!$B18,'Final Comp Values'!$C:$C,0)),0)</f>
        <v>0</v>
      </c>
      <c r="AF18" s="464">
        <f>IF(T18="yes",+INDEX('Final Comp Values'!$BJ:$BJ,MATCH('Monthy Targets'!$B18,'Final Comp Values'!$C:$C,0)),0)</f>
        <v>0</v>
      </c>
      <c r="AG18" s="464">
        <f>IF(U18="yes",+INDEX('Final Comp Values'!$BJ:$BJ,MATCH('Monthy Targets'!$B18,'Final Comp Values'!$C:$C,0)),0)</f>
        <v>0</v>
      </c>
    </row>
    <row r="19" spans="1:33" x14ac:dyDescent="0.25">
      <c r="A19" s="183">
        <f>+FY2018_ALL_Targets!A19</f>
        <v>4216</v>
      </c>
      <c r="B19" s="183">
        <f>+FY2018_ALL_Targets!B19</f>
        <v>455536</v>
      </c>
      <c r="C19" s="183">
        <f>+FY2018_ALL_Targets!C19</f>
        <v>1026657</v>
      </c>
      <c r="D19" s="183">
        <f>+FY2018_ALL_Targets!D19</f>
        <v>1528240975</v>
      </c>
      <c r="E19" s="183">
        <f>+FY2018_ALL_Targets!E19</f>
        <v>0</v>
      </c>
      <c r="F19" s="183" t="str">
        <f>+FY2018_ALL_Targets!F19</f>
        <v>MRSA West</v>
      </c>
      <c r="G19" s="183" t="s">
        <v>598</v>
      </c>
      <c r="H19" s="183" t="str">
        <f>+FY2018_ALL_Targets!H19</f>
        <v>Val Verde County Hospital District</v>
      </c>
      <c r="I19" s="183" t="str">
        <f>+FY2018_ALL_Targets!I19</f>
        <v>200 Riverside Drive</v>
      </c>
      <c r="J19" s="14" t="str">
        <f>_xlfn.IFNA(+INDEX(Comp1!$D:$D,MATCH(B19,Comp1!$B:$B,0)),"No")</f>
        <v>Yes</v>
      </c>
      <c r="K19" s="14" t="str">
        <f>_xlfn.IFNA(+INDEX(Comp1!$E:$E,MATCH(B19,Comp1!$B:$B,0)),"No")</f>
        <v>Yes</v>
      </c>
      <c r="L19" s="14" t="str">
        <f>_xlfn.IFNA(+INDEX(Comp1!F:F,MATCH($B19,Comp1!$B:$B,0)),"No")</f>
        <v>Yes</v>
      </c>
      <c r="M19" s="14" t="str">
        <f>_xlfn.IFNA(+INDEX(Comp1!G:G,MATCH($B19,Comp1!$B:$B,0)),"No")</f>
        <v>Yes</v>
      </c>
      <c r="N19" s="14" t="str">
        <f>_xlfn.IFNA(+INDEX(Comp1!H:H,MATCH($B19,Comp1!$B:$B,0)),"No")</f>
        <v>Yes</v>
      </c>
      <c r="O19" s="14">
        <f>_xlfn.IFNA(+INDEX(Comp1!I:I,MATCH($B19,Comp1!$B:$B,0)),"No")</f>
        <v>0</v>
      </c>
      <c r="P19" s="14">
        <f>_xlfn.IFNA(+INDEX(Comp1!J:J,MATCH($B19,Comp1!$B:$B,0)),"No")</f>
        <v>0</v>
      </c>
      <c r="Q19" s="14">
        <f>_xlfn.IFNA(+INDEX(Comp1!K:K,MATCH($B19,Comp1!$B:$B,0)),"No")</f>
        <v>0</v>
      </c>
      <c r="R19" s="14">
        <f>_xlfn.IFNA(+INDEX(Comp1!L:L,MATCH($B19,Comp1!$B:$B,0)),"No")</f>
        <v>0</v>
      </c>
      <c r="S19" s="14">
        <f>_xlfn.IFNA(+INDEX(Comp1!M:M,MATCH($B19,Comp1!$B:$B,0)),"No")</f>
        <v>0</v>
      </c>
      <c r="T19" s="14">
        <f>_xlfn.IFNA(+INDEX(Comp1!N:N,MATCH($B19,Comp1!$B:$B,0)),"No")</f>
        <v>0</v>
      </c>
      <c r="U19" s="14">
        <f>_xlfn.IFNA(+INDEX(Comp1!O:O,MATCH($B19,Comp1!$B:$B,0)),"No")</f>
        <v>0</v>
      </c>
      <c r="V19" s="464">
        <f>IF(J19="yes",+INDEX('Final Comp Values'!$AX:$AX,MATCH('Monthy Targets'!$B19,'Final Comp Values'!C:C,0)),0)</f>
        <v>11.39</v>
      </c>
      <c r="W19" s="464">
        <f>IF(K19="yes",+INDEX('Final Comp Values'!$AX:$AX,MATCH('Monthy Targets'!$B19,'Final Comp Values'!$C:$C,0)),0)</f>
        <v>11.39</v>
      </c>
      <c r="X19" s="464">
        <f>IF(L19="yes",+INDEX('Final Comp Values'!$AX:$AX,MATCH('Monthy Targets'!$B19,'Final Comp Values'!$C:$C,0)),0)</f>
        <v>11.39</v>
      </c>
      <c r="Y19" s="464">
        <f>IF(M19="yes",+INDEX('Final Comp Values'!$BB:$BB,MATCH('Monthy Targets'!$B19,'Final Comp Values'!$C:$C,0)),0)</f>
        <v>11.39</v>
      </c>
      <c r="Z19" s="464">
        <f>IF(N19="yes",+INDEX('Final Comp Values'!$BB:$BB,MATCH('Monthy Targets'!$B19,'Final Comp Values'!$C:$C,0)),0)</f>
        <v>11.39</v>
      </c>
      <c r="AA19" s="464">
        <f>IF(O19="yes",+INDEX('Final Comp Values'!$BB:$BB,MATCH('Monthy Targets'!$B19,'Final Comp Values'!$C:$C,0)),0)</f>
        <v>0</v>
      </c>
      <c r="AB19" s="464">
        <f>IF(P19="yes",+INDEX('Final Comp Values'!$BF:$BF,MATCH('Monthy Targets'!$B19,'Final Comp Values'!$C:$C,0)),0)</f>
        <v>0</v>
      </c>
      <c r="AC19" s="464">
        <f>IF(Q19="yes",+INDEX('Final Comp Values'!$BF:$BF,MATCH('Monthy Targets'!$B19,'Final Comp Values'!$C:$C,0)),0)</f>
        <v>0</v>
      </c>
      <c r="AD19" s="464">
        <f>IF(R19="yes",+INDEX('Final Comp Values'!$BF:$BF,MATCH('Monthy Targets'!$B19,'Final Comp Values'!$C:$C,0)),0)</f>
        <v>0</v>
      </c>
      <c r="AE19" s="464">
        <f>IF(S19="yes",+INDEX('Final Comp Values'!$BJ:$BJ,MATCH('Monthy Targets'!$B19,'Final Comp Values'!$C:$C,0)),0)</f>
        <v>0</v>
      </c>
      <c r="AF19" s="464">
        <f>IF(T19="yes",+INDEX('Final Comp Values'!$BJ:$BJ,MATCH('Monthy Targets'!$B19,'Final Comp Values'!$C:$C,0)),0)</f>
        <v>0</v>
      </c>
      <c r="AG19" s="464">
        <f>IF(U19="yes",+INDEX('Final Comp Values'!$BJ:$BJ,MATCH('Monthy Targets'!$B19,'Final Comp Values'!$C:$C,0)),0)</f>
        <v>0</v>
      </c>
    </row>
    <row r="20" spans="1:33" x14ac:dyDescent="0.25">
      <c r="A20" s="183">
        <f>+FY2018_ALL_Targets!A20</f>
        <v>4466</v>
      </c>
      <c r="B20" s="183">
        <f>+FY2018_ALL_Targets!B20</f>
        <v>455538</v>
      </c>
      <c r="C20" s="183">
        <f>+FY2018_ALL_Targets!C20</f>
        <v>1026515</v>
      </c>
      <c r="D20" s="183">
        <f>+FY2018_ALL_Targets!D20</f>
        <v>1659769420</v>
      </c>
      <c r="E20" s="183">
        <f>+FY2018_ALL_Targets!E20</f>
        <v>0</v>
      </c>
      <c r="F20" s="183" t="str">
        <f>+FY2018_ALL_Targets!F20</f>
        <v>Jefferson</v>
      </c>
      <c r="G20" s="183" t="s">
        <v>682</v>
      </c>
      <c r="H20" s="183" t="str">
        <f>+FY2018_ALL_Targets!H20</f>
        <v>Tyler County Hospital District dba Magnolia Manor</v>
      </c>
      <c r="I20" s="183" t="str">
        <f>+FY2018_ALL_Targets!I20</f>
        <v>4400 Gulf Street</v>
      </c>
      <c r="J20" s="14" t="str">
        <f>_xlfn.IFNA(+INDEX(Comp1!$D:$D,MATCH(B20,Comp1!$B:$B,0)),"No")</f>
        <v>Yes</v>
      </c>
      <c r="K20" s="14" t="str">
        <f>_xlfn.IFNA(+INDEX(Comp1!$E:$E,MATCH(B20,Comp1!$B:$B,0)),"No")</f>
        <v>Yes</v>
      </c>
      <c r="L20" s="14" t="str">
        <f>_xlfn.IFNA(+INDEX(Comp1!F:F,MATCH($B20,Comp1!$B:$B,0)),"No")</f>
        <v>Yes</v>
      </c>
      <c r="M20" s="14" t="str">
        <f>_xlfn.IFNA(+INDEX(Comp1!G:G,MATCH($B20,Comp1!$B:$B,0)),"No")</f>
        <v>Yes</v>
      </c>
      <c r="N20" s="14" t="str">
        <f>_xlfn.IFNA(+INDEX(Comp1!H:H,MATCH($B20,Comp1!$B:$B,0)),"No")</f>
        <v>Yes</v>
      </c>
      <c r="O20" s="14">
        <f>_xlfn.IFNA(+INDEX(Comp1!I:I,MATCH($B20,Comp1!$B:$B,0)),"No")</f>
        <v>0</v>
      </c>
      <c r="P20" s="14">
        <f>_xlfn.IFNA(+INDEX(Comp1!J:J,MATCH($B20,Comp1!$B:$B,0)),"No")</f>
        <v>0</v>
      </c>
      <c r="Q20" s="14">
        <f>_xlfn.IFNA(+INDEX(Comp1!K:K,MATCH($B20,Comp1!$B:$B,0)),"No")</f>
        <v>0</v>
      </c>
      <c r="R20" s="14">
        <f>_xlfn.IFNA(+INDEX(Comp1!L:L,MATCH($B20,Comp1!$B:$B,0)),"No")</f>
        <v>0</v>
      </c>
      <c r="S20" s="14">
        <f>_xlfn.IFNA(+INDEX(Comp1!M:M,MATCH($B20,Comp1!$B:$B,0)),"No")</f>
        <v>0</v>
      </c>
      <c r="T20" s="14">
        <f>_xlfn.IFNA(+INDEX(Comp1!N:N,MATCH($B20,Comp1!$B:$B,0)),"No")</f>
        <v>0</v>
      </c>
      <c r="U20" s="14">
        <f>_xlfn.IFNA(+INDEX(Comp1!O:O,MATCH($B20,Comp1!$B:$B,0)),"No")</f>
        <v>0</v>
      </c>
      <c r="V20" s="464">
        <f>IF(J20="yes",+INDEX('Final Comp Values'!$AX:$AX,MATCH('Monthy Targets'!$B20,'Final Comp Values'!C:C,0)),0)</f>
        <v>23.06</v>
      </c>
      <c r="W20" s="464">
        <f>IF(K20="yes",+INDEX('Final Comp Values'!$AX:$AX,MATCH('Monthy Targets'!$B20,'Final Comp Values'!$C:$C,0)),0)</f>
        <v>23.06</v>
      </c>
      <c r="X20" s="464">
        <f>IF(L20="yes",+INDEX('Final Comp Values'!$AX:$AX,MATCH('Monthy Targets'!$B20,'Final Comp Values'!$C:$C,0)),0)</f>
        <v>23.06</v>
      </c>
      <c r="Y20" s="464">
        <f>IF(M20="yes",+INDEX('Final Comp Values'!$BB:$BB,MATCH('Monthy Targets'!$B20,'Final Comp Values'!$C:$C,0)),0)</f>
        <v>23.06</v>
      </c>
      <c r="Z20" s="464">
        <f>IF(N20="yes",+INDEX('Final Comp Values'!$BB:$BB,MATCH('Monthy Targets'!$B20,'Final Comp Values'!$C:$C,0)),0)</f>
        <v>23.06</v>
      </c>
      <c r="AA20" s="464">
        <f>IF(O20="yes",+INDEX('Final Comp Values'!$BB:$BB,MATCH('Monthy Targets'!$B20,'Final Comp Values'!$C:$C,0)),0)</f>
        <v>0</v>
      </c>
      <c r="AB20" s="464">
        <f>IF(P20="yes",+INDEX('Final Comp Values'!$BF:$BF,MATCH('Monthy Targets'!$B20,'Final Comp Values'!$C:$C,0)),0)</f>
        <v>0</v>
      </c>
      <c r="AC20" s="464">
        <f>IF(Q20="yes",+INDEX('Final Comp Values'!$BF:$BF,MATCH('Monthy Targets'!$B20,'Final Comp Values'!$C:$C,0)),0)</f>
        <v>0</v>
      </c>
      <c r="AD20" s="464">
        <f>IF(R20="yes",+INDEX('Final Comp Values'!$BF:$BF,MATCH('Monthy Targets'!$B20,'Final Comp Values'!$C:$C,0)),0)</f>
        <v>0</v>
      </c>
      <c r="AE20" s="464">
        <f>IF(S20="yes",+INDEX('Final Comp Values'!$BJ:$BJ,MATCH('Monthy Targets'!$B20,'Final Comp Values'!$C:$C,0)),0)</f>
        <v>0</v>
      </c>
      <c r="AF20" s="464">
        <f>IF(T20="yes",+INDEX('Final Comp Values'!$BJ:$BJ,MATCH('Monthy Targets'!$B20,'Final Comp Values'!$C:$C,0)),0)</f>
        <v>0</v>
      </c>
      <c r="AG20" s="464">
        <f>IF(U20="yes",+INDEX('Final Comp Values'!$BJ:$BJ,MATCH('Monthy Targets'!$B20,'Final Comp Values'!$C:$C,0)),0)</f>
        <v>0</v>
      </c>
    </row>
    <row r="21" spans="1:33" x14ac:dyDescent="0.25">
      <c r="A21" s="183">
        <f>+FY2018_ALL_Targets!A21</f>
        <v>4629</v>
      </c>
      <c r="B21" s="183">
        <f>+FY2018_ALL_Targets!B21</f>
        <v>455549</v>
      </c>
      <c r="C21" s="183">
        <f>+FY2018_ALL_Targets!C21</f>
        <v>1026664</v>
      </c>
      <c r="D21" s="183">
        <f>+FY2018_ALL_Targets!D21</f>
        <v>1851412290</v>
      </c>
      <c r="E21" s="183">
        <f>+FY2018_ALL_Targets!E21</f>
        <v>0</v>
      </c>
      <c r="F21" s="183" t="str">
        <f>+FY2018_ALL_Targets!F21</f>
        <v>Bexar</v>
      </c>
      <c r="G21" s="183" t="s">
        <v>760</v>
      </c>
      <c r="H21" s="183" t="str">
        <f>+FY2018_ALL_Targets!H21</f>
        <v>DIMMIT REGIONAL HOSPITAL DISTRICT</v>
      </c>
      <c r="I21" s="183" t="str">
        <f>+FY2018_ALL_Targets!I21</f>
        <v>1504 Oak Street</v>
      </c>
      <c r="J21" s="14" t="str">
        <f>_xlfn.IFNA(+INDEX(Comp1!$D:$D,MATCH(B21,Comp1!$B:$B,0)),"No")</f>
        <v>Yes</v>
      </c>
      <c r="K21" s="14" t="str">
        <f>_xlfn.IFNA(+INDEX(Comp1!$E:$E,MATCH(B21,Comp1!$B:$B,0)),"No")</f>
        <v>Yes</v>
      </c>
      <c r="L21" s="14" t="str">
        <f>_xlfn.IFNA(+INDEX(Comp1!F:F,MATCH($B21,Comp1!$B:$B,0)),"No")</f>
        <v>Yes</v>
      </c>
      <c r="M21" s="14" t="str">
        <f>_xlfn.IFNA(+INDEX(Comp1!G:G,MATCH($B21,Comp1!$B:$B,0)),"No")</f>
        <v>Yes</v>
      </c>
      <c r="N21" s="14" t="str">
        <f>_xlfn.IFNA(+INDEX(Comp1!H:H,MATCH($B21,Comp1!$B:$B,0)),"No")</f>
        <v>Yes</v>
      </c>
      <c r="O21" s="14">
        <f>_xlfn.IFNA(+INDEX(Comp1!I:I,MATCH($B21,Comp1!$B:$B,0)),"No")</f>
        <v>0</v>
      </c>
      <c r="P21" s="14">
        <f>_xlfn.IFNA(+INDEX(Comp1!J:J,MATCH($B21,Comp1!$B:$B,0)),"No")</f>
        <v>0</v>
      </c>
      <c r="Q21" s="14">
        <f>_xlfn.IFNA(+INDEX(Comp1!K:K,MATCH($B21,Comp1!$B:$B,0)),"No")</f>
        <v>0</v>
      </c>
      <c r="R21" s="14">
        <f>_xlfn.IFNA(+INDEX(Comp1!L:L,MATCH($B21,Comp1!$B:$B,0)),"No")</f>
        <v>0</v>
      </c>
      <c r="S21" s="14">
        <f>_xlfn.IFNA(+INDEX(Comp1!M:M,MATCH($B21,Comp1!$B:$B,0)),"No")</f>
        <v>0</v>
      </c>
      <c r="T21" s="14">
        <f>_xlfn.IFNA(+INDEX(Comp1!N:N,MATCH($B21,Comp1!$B:$B,0)),"No")</f>
        <v>0</v>
      </c>
      <c r="U21" s="14">
        <f>_xlfn.IFNA(+INDEX(Comp1!O:O,MATCH($B21,Comp1!$B:$B,0)),"No")</f>
        <v>0</v>
      </c>
      <c r="V21" s="464">
        <f>IF(J21="yes",+INDEX('Final Comp Values'!$AX:$AX,MATCH('Monthy Targets'!$B21,'Final Comp Values'!C:C,0)),0)</f>
        <v>7.4</v>
      </c>
      <c r="W21" s="464">
        <f>IF(K21="yes",+INDEX('Final Comp Values'!$AX:$AX,MATCH('Monthy Targets'!$B21,'Final Comp Values'!$C:$C,0)),0)</f>
        <v>7.4</v>
      </c>
      <c r="X21" s="464">
        <f>IF(L21="yes",+INDEX('Final Comp Values'!$AX:$AX,MATCH('Monthy Targets'!$B21,'Final Comp Values'!$C:$C,0)),0)</f>
        <v>7.4</v>
      </c>
      <c r="Y21" s="464">
        <f>IF(M21="yes",+INDEX('Final Comp Values'!$BB:$BB,MATCH('Monthy Targets'!$B21,'Final Comp Values'!$C:$C,0)),0)</f>
        <v>7.4</v>
      </c>
      <c r="Z21" s="464">
        <f>IF(N21="yes",+INDEX('Final Comp Values'!$BB:$BB,MATCH('Monthy Targets'!$B21,'Final Comp Values'!$C:$C,0)),0)</f>
        <v>7.4</v>
      </c>
      <c r="AA21" s="464">
        <f>IF(O21="yes",+INDEX('Final Comp Values'!$BB:$BB,MATCH('Monthy Targets'!$B21,'Final Comp Values'!$C:$C,0)),0)</f>
        <v>0</v>
      </c>
      <c r="AB21" s="464">
        <f>IF(P21="yes",+INDEX('Final Comp Values'!$BF:$BF,MATCH('Monthy Targets'!$B21,'Final Comp Values'!$C:$C,0)),0)</f>
        <v>0</v>
      </c>
      <c r="AC21" s="464">
        <f>IF(Q21="yes",+INDEX('Final Comp Values'!$BF:$BF,MATCH('Monthy Targets'!$B21,'Final Comp Values'!$C:$C,0)),0)</f>
        <v>0</v>
      </c>
      <c r="AD21" s="464">
        <f>IF(R21="yes",+INDEX('Final Comp Values'!$BF:$BF,MATCH('Monthy Targets'!$B21,'Final Comp Values'!$C:$C,0)),0)</f>
        <v>0</v>
      </c>
      <c r="AE21" s="464">
        <f>IF(S21="yes",+INDEX('Final Comp Values'!$BJ:$BJ,MATCH('Monthy Targets'!$B21,'Final Comp Values'!$C:$C,0)),0)</f>
        <v>0</v>
      </c>
      <c r="AF21" s="464">
        <f>IF(T21="yes",+INDEX('Final Comp Values'!$BJ:$BJ,MATCH('Monthy Targets'!$B21,'Final Comp Values'!$C:$C,0)),0)</f>
        <v>0</v>
      </c>
      <c r="AG21" s="464">
        <f>IF(U21="yes",+INDEX('Final Comp Values'!$BJ:$BJ,MATCH('Monthy Targets'!$B21,'Final Comp Values'!$C:$C,0)),0)</f>
        <v>0</v>
      </c>
    </row>
    <row r="22" spans="1:33" x14ac:dyDescent="0.25">
      <c r="A22" s="183">
        <f>+FY2018_ALL_Targets!A22</f>
        <v>4450</v>
      </c>
      <c r="B22" s="183">
        <f>+FY2018_ALL_Targets!B22</f>
        <v>455551</v>
      </c>
      <c r="C22" s="183">
        <f>+FY2018_ALL_Targets!C22</f>
        <v>1026308</v>
      </c>
      <c r="D22" s="183">
        <f>+FY2018_ALL_Targets!D22</f>
        <v>1285762286</v>
      </c>
      <c r="E22" s="183">
        <f>+FY2018_ALL_Targets!E22</f>
        <v>0</v>
      </c>
      <c r="F22" s="183" t="str">
        <f>+FY2018_ALL_Targets!F22</f>
        <v>Lubbock</v>
      </c>
      <c r="G22" s="183" t="s">
        <v>676</v>
      </c>
      <c r="H22" s="183" t="str">
        <f>+FY2018_ALL_Targets!H22</f>
        <v>Stratford Hospital District</v>
      </c>
      <c r="I22" s="183" t="str">
        <f>+FY2018_ALL_Targets!I22</f>
        <v>2510 W. 24th St.</v>
      </c>
      <c r="J22" s="14" t="str">
        <f>_xlfn.IFNA(+INDEX(Comp1!$D:$D,MATCH(B22,Comp1!$B:$B,0)),"No")</f>
        <v>Yes</v>
      </c>
      <c r="K22" s="14" t="str">
        <f>_xlfn.IFNA(+INDEX(Comp1!$E:$E,MATCH(B22,Comp1!$B:$B,0)),"No")</f>
        <v>Yes</v>
      </c>
      <c r="L22" s="14" t="str">
        <f>_xlfn.IFNA(+INDEX(Comp1!F:F,MATCH($B22,Comp1!$B:$B,0)),"No")</f>
        <v>Yes</v>
      </c>
      <c r="M22" s="14" t="str">
        <f>_xlfn.IFNA(+INDEX(Comp1!G:G,MATCH($B22,Comp1!$B:$B,0)),"No")</f>
        <v>Yes</v>
      </c>
      <c r="N22" s="14" t="str">
        <f>_xlfn.IFNA(+INDEX(Comp1!H:H,MATCH($B22,Comp1!$B:$B,0)),"No")</f>
        <v>Yes</v>
      </c>
      <c r="O22" s="14">
        <f>_xlfn.IFNA(+INDEX(Comp1!I:I,MATCH($B22,Comp1!$B:$B,0)),"No")</f>
        <v>0</v>
      </c>
      <c r="P22" s="14">
        <f>_xlfn.IFNA(+INDEX(Comp1!J:J,MATCH($B22,Comp1!$B:$B,0)),"No")</f>
        <v>0</v>
      </c>
      <c r="Q22" s="14">
        <f>_xlfn.IFNA(+INDEX(Comp1!K:K,MATCH($B22,Comp1!$B:$B,0)),"No")</f>
        <v>0</v>
      </c>
      <c r="R22" s="14">
        <f>_xlfn.IFNA(+INDEX(Comp1!L:L,MATCH($B22,Comp1!$B:$B,0)),"No")</f>
        <v>0</v>
      </c>
      <c r="S22" s="14">
        <f>_xlfn.IFNA(+INDEX(Comp1!M:M,MATCH($B22,Comp1!$B:$B,0)),"No")</f>
        <v>0</v>
      </c>
      <c r="T22" s="14">
        <f>_xlfn.IFNA(+INDEX(Comp1!N:N,MATCH($B22,Comp1!$B:$B,0)),"No")</f>
        <v>0</v>
      </c>
      <c r="U22" s="14">
        <f>_xlfn.IFNA(+INDEX(Comp1!O:O,MATCH($B22,Comp1!$B:$B,0)),"No")</f>
        <v>0</v>
      </c>
      <c r="V22" s="464">
        <f>IF(J22="yes",+INDEX('Final Comp Values'!$AX:$AX,MATCH('Monthy Targets'!$B22,'Final Comp Values'!C:C,0)),0)</f>
        <v>10.16</v>
      </c>
      <c r="W22" s="464">
        <f>IF(K22="yes",+INDEX('Final Comp Values'!$AX:$AX,MATCH('Monthy Targets'!$B22,'Final Comp Values'!$C:$C,0)),0)</f>
        <v>10.16</v>
      </c>
      <c r="X22" s="464">
        <f>IF(L22="yes",+INDEX('Final Comp Values'!$AX:$AX,MATCH('Monthy Targets'!$B22,'Final Comp Values'!$C:$C,0)),0)</f>
        <v>10.16</v>
      </c>
      <c r="Y22" s="464">
        <f>IF(M22="yes",+INDEX('Final Comp Values'!$BB:$BB,MATCH('Monthy Targets'!$B22,'Final Comp Values'!$C:$C,0)),0)</f>
        <v>10.16</v>
      </c>
      <c r="Z22" s="464">
        <f>IF(N22="yes",+INDEX('Final Comp Values'!$BB:$BB,MATCH('Monthy Targets'!$B22,'Final Comp Values'!$C:$C,0)),0)</f>
        <v>10.16</v>
      </c>
      <c r="AA22" s="464">
        <f>IF(O22="yes",+INDEX('Final Comp Values'!$BB:$BB,MATCH('Monthy Targets'!$B22,'Final Comp Values'!$C:$C,0)),0)</f>
        <v>0</v>
      </c>
      <c r="AB22" s="464">
        <f>IF(P22="yes",+INDEX('Final Comp Values'!$BF:$BF,MATCH('Monthy Targets'!$B22,'Final Comp Values'!$C:$C,0)),0)</f>
        <v>0</v>
      </c>
      <c r="AC22" s="464">
        <f>IF(Q22="yes",+INDEX('Final Comp Values'!$BF:$BF,MATCH('Monthy Targets'!$B22,'Final Comp Values'!$C:$C,0)),0)</f>
        <v>0</v>
      </c>
      <c r="AD22" s="464">
        <f>IF(R22="yes",+INDEX('Final Comp Values'!$BF:$BF,MATCH('Monthy Targets'!$B22,'Final Comp Values'!$C:$C,0)),0)</f>
        <v>0</v>
      </c>
      <c r="AE22" s="464">
        <f>IF(S22="yes",+INDEX('Final Comp Values'!$BJ:$BJ,MATCH('Monthy Targets'!$B22,'Final Comp Values'!$C:$C,0)),0)</f>
        <v>0</v>
      </c>
      <c r="AF22" s="464">
        <f>IF(T22="yes",+INDEX('Final Comp Values'!$BJ:$BJ,MATCH('Monthy Targets'!$B22,'Final Comp Values'!$C:$C,0)),0)</f>
        <v>0</v>
      </c>
      <c r="AG22" s="464">
        <f>IF(U22="yes",+INDEX('Final Comp Values'!$BJ:$BJ,MATCH('Monthy Targets'!$B22,'Final Comp Values'!$C:$C,0)),0)</f>
        <v>0</v>
      </c>
    </row>
    <row r="23" spans="1:33" x14ac:dyDescent="0.25">
      <c r="A23" s="183">
        <f>+FY2018_ALL_Targets!A23</f>
        <v>4574</v>
      </c>
      <c r="B23" s="183">
        <f>+FY2018_ALL_Targets!B23</f>
        <v>455554</v>
      </c>
      <c r="C23" s="183">
        <f>+FY2018_ALL_Targets!C23</f>
        <v>1025709</v>
      </c>
      <c r="D23" s="183">
        <f>+FY2018_ALL_Targets!D23</f>
        <v>1891118501</v>
      </c>
      <c r="E23" s="183">
        <f>+FY2018_ALL_Targets!E23</f>
        <v>0</v>
      </c>
      <c r="F23" s="183" t="str">
        <f>+FY2018_ALL_Targets!F23</f>
        <v>MRSA Central</v>
      </c>
      <c r="G23" s="183" t="s">
        <v>730</v>
      </c>
      <c r="H23" s="183" t="str">
        <f>+FY2018_ALL_Targets!H23</f>
        <v>Coryell County Memorial Hospital Authority</v>
      </c>
      <c r="I23" s="183" t="str">
        <f>+FY2018_ALL_Targets!I23</f>
        <v>414 Johnson Dr</v>
      </c>
      <c r="J23" s="14" t="str">
        <f>_xlfn.IFNA(+INDEX(Comp1!$D:$D,MATCH(B23,Comp1!$B:$B,0)),"No")</f>
        <v>Yes</v>
      </c>
      <c r="K23" s="14" t="str">
        <f>_xlfn.IFNA(+INDEX(Comp1!$E:$E,MATCH(B23,Comp1!$B:$B,0)),"No")</f>
        <v>Yes</v>
      </c>
      <c r="L23" s="14" t="str">
        <f>_xlfn.IFNA(+INDEX(Comp1!F:F,MATCH($B23,Comp1!$B:$B,0)),"No")</f>
        <v>Yes</v>
      </c>
      <c r="M23" s="14" t="str">
        <f>_xlfn.IFNA(+INDEX(Comp1!G:G,MATCH($B23,Comp1!$B:$B,0)),"No")</f>
        <v>Yes</v>
      </c>
      <c r="N23" s="14" t="str">
        <f>_xlfn.IFNA(+INDEX(Comp1!H:H,MATCH($B23,Comp1!$B:$B,0)),"No")</f>
        <v>Yes</v>
      </c>
      <c r="O23" s="14">
        <f>_xlfn.IFNA(+INDEX(Comp1!I:I,MATCH($B23,Comp1!$B:$B,0)),"No")</f>
        <v>0</v>
      </c>
      <c r="P23" s="14">
        <f>_xlfn.IFNA(+INDEX(Comp1!J:J,MATCH($B23,Comp1!$B:$B,0)),"No")</f>
        <v>0</v>
      </c>
      <c r="Q23" s="14">
        <f>_xlfn.IFNA(+INDEX(Comp1!K:K,MATCH($B23,Comp1!$B:$B,0)),"No")</f>
        <v>0</v>
      </c>
      <c r="R23" s="14">
        <f>_xlfn.IFNA(+INDEX(Comp1!L:L,MATCH($B23,Comp1!$B:$B,0)),"No")</f>
        <v>0</v>
      </c>
      <c r="S23" s="14">
        <f>_xlfn.IFNA(+INDEX(Comp1!M:M,MATCH($B23,Comp1!$B:$B,0)),"No")</f>
        <v>0</v>
      </c>
      <c r="T23" s="14">
        <f>_xlfn.IFNA(+INDEX(Comp1!N:N,MATCH($B23,Comp1!$B:$B,0)),"No")</f>
        <v>0</v>
      </c>
      <c r="U23" s="14">
        <f>_xlfn.IFNA(+INDEX(Comp1!O:O,MATCH($B23,Comp1!$B:$B,0)),"No")</f>
        <v>0</v>
      </c>
      <c r="V23" s="464">
        <f>IF(J23="yes",+INDEX('Final Comp Values'!$AX:$AX,MATCH('Monthy Targets'!$B23,'Final Comp Values'!C:C,0)),0)</f>
        <v>12.04</v>
      </c>
      <c r="W23" s="464">
        <f>IF(K23="yes",+INDEX('Final Comp Values'!$AX:$AX,MATCH('Monthy Targets'!$B23,'Final Comp Values'!$C:$C,0)),0)</f>
        <v>12.04</v>
      </c>
      <c r="X23" s="464">
        <f>IF(L23="yes",+INDEX('Final Comp Values'!$AX:$AX,MATCH('Monthy Targets'!$B23,'Final Comp Values'!$C:$C,0)),0)</f>
        <v>12.04</v>
      </c>
      <c r="Y23" s="464">
        <f>IF(M23="yes",+INDEX('Final Comp Values'!$BB:$BB,MATCH('Monthy Targets'!$B23,'Final Comp Values'!$C:$C,0)),0)</f>
        <v>12.04</v>
      </c>
      <c r="Z23" s="464">
        <f>IF(N23="yes",+INDEX('Final Comp Values'!$BB:$BB,MATCH('Monthy Targets'!$B23,'Final Comp Values'!$C:$C,0)),0)</f>
        <v>12.04</v>
      </c>
      <c r="AA23" s="464">
        <f>IF(O23="yes",+INDEX('Final Comp Values'!$BB:$BB,MATCH('Monthy Targets'!$B23,'Final Comp Values'!$C:$C,0)),0)</f>
        <v>0</v>
      </c>
      <c r="AB23" s="464">
        <f>IF(P23="yes",+INDEX('Final Comp Values'!$BF:$BF,MATCH('Monthy Targets'!$B23,'Final Comp Values'!$C:$C,0)),0)</f>
        <v>0</v>
      </c>
      <c r="AC23" s="464">
        <f>IF(Q23="yes",+INDEX('Final Comp Values'!$BF:$BF,MATCH('Monthy Targets'!$B23,'Final Comp Values'!$C:$C,0)),0)</f>
        <v>0</v>
      </c>
      <c r="AD23" s="464">
        <f>IF(R23="yes",+INDEX('Final Comp Values'!$BF:$BF,MATCH('Monthy Targets'!$B23,'Final Comp Values'!$C:$C,0)),0)</f>
        <v>0</v>
      </c>
      <c r="AE23" s="464">
        <f>IF(S23="yes",+INDEX('Final Comp Values'!$BJ:$BJ,MATCH('Monthy Targets'!$B23,'Final Comp Values'!$C:$C,0)),0)</f>
        <v>0</v>
      </c>
      <c r="AF23" s="464">
        <f>IF(T23="yes",+INDEX('Final Comp Values'!$BJ:$BJ,MATCH('Monthy Targets'!$B23,'Final Comp Values'!$C:$C,0)),0)</f>
        <v>0</v>
      </c>
      <c r="AG23" s="464">
        <f>IF(U23="yes",+INDEX('Final Comp Values'!$BJ:$BJ,MATCH('Monthy Targets'!$B23,'Final Comp Values'!$C:$C,0)),0)</f>
        <v>0</v>
      </c>
    </row>
    <row r="24" spans="1:33" x14ac:dyDescent="0.25">
      <c r="A24" s="183">
        <f>+FY2018_ALL_Targets!A24</f>
        <v>4896</v>
      </c>
      <c r="B24" s="183">
        <f>+FY2018_ALL_Targets!B24</f>
        <v>455555</v>
      </c>
      <c r="C24" s="183">
        <f>+FY2018_ALL_Targets!C24</f>
        <v>1026248</v>
      </c>
      <c r="D24" s="183">
        <f>+FY2018_ALL_Targets!D24</f>
        <v>1629021803</v>
      </c>
      <c r="E24" s="183">
        <f>+FY2018_ALL_Targets!E24</f>
        <v>0</v>
      </c>
      <c r="F24" s="183" t="str">
        <f>+FY2018_ALL_Targets!F24</f>
        <v>MRSA West</v>
      </c>
      <c r="G24" s="183" t="s">
        <v>292</v>
      </c>
      <c r="H24" s="183" t="str">
        <f>+FY2018_ALL_Targets!H24</f>
        <v>County of Throckmorton</v>
      </c>
      <c r="I24" s="183" t="str">
        <f>+FY2018_ALL_Targets!I24</f>
        <v>1224 Corvadura St.</v>
      </c>
      <c r="J24" s="14" t="str">
        <f>_xlfn.IFNA(+INDEX(Comp1!$D:$D,MATCH(B24,Comp1!$B:$B,0)),"No")</f>
        <v>Yes</v>
      </c>
      <c r="K24" s="14" t="str">
        <f>_xlfn.IFNA(+INDEX(Comp1!$E:$E,MATCH(B24,Comp1!$B:$B,0)),"No")</f>
        <v>Yes</v>
      </c>
      <c r="L24" s="14" t="str">
        <f>_xlfn.IFNA(+INDEX(Comp1!F:F,MATCH($B24,Comp1!$B:$B,0)),"No")</f>
        <v>Yes</v>
      </c>
      <c r="M24" s="14" t="str">
        <f>_xlfn.IFNA(+INDEX(Comp1!G:G,MATCH($B24,Comp1!$B:$B,0)),"No")</f>
        <v>Yes</v>
      </c>
      <c r="N24" s="14" t="str">
        <f>_xlfn.IFNA(+INDEX(Comp1!H:H,MATCH($B24,Comp1!$B:$B,0)),"No")</f>
        <v>Yes</v>
      </c>
      <c r="O24" s="14">
        <f>_xlfn.IFNA(+INDEX(Comp1!I:I,MATCH($B24,Comp1!$B:$B,0)),"No")</f>
        <v>0</v>
      </c>
      <c r="P24" s="14">
        <f>_xlfn.IFNA(+INDEX(Comp1!J:J,MATCH($B24,Comp1!$B:$B,0)),"No")</f>
        <v>0</v>
      </c>
      <c r="Q24" s="14">
        <f>_xlfn.IFNA(+INDEX(Comp1!K:K,MATCH($B24,Comp1!$B:$B,0)),"No")</f>
        <v>0</v>
      </c>
      <c r="R24" s="14">
        <f>_xlfn.IFNA(+INDEX(Comp1!L:L,MATCH($B24,Comp1!$B:$B,0)),"No")</f>
        <v>0</v>
      </c>
      <c r="S24" s="14">
        <f>_xlfn.IFNA(+INDEX(Comp1!M:M,MATCH($B24,Comp1!$B:$B,0)),"No")</f>
        <v>0</v>
      </c>
      <c r="T24" s="14">
        <f>_xlfn.IFNA(+INDEX(Comp1!N:N,MATCH($B24,Comp1!$B:$B,0)),"No")</f>
        <v>0</v>
      </c>
      <c r="U24" s="14">
        <f>_xlfn.IFNA(+INDEX(Comp1!O:O,MATCH($B24,Comp1!$B:$B,0)),"No")</f>
        <v>0</v>
      </c>
      <c r="V24" s="464">
        <f>IF(J24="yes",+INDEX('Final Comp Values'!$AX:$AX,MATCH('Monthy Targets'!$B24,'Final Comp Values'!C:C,0)),0)</f>
        <v>1.26</v>
      </c>
      <c r="W24" s="464">
        <f>IF(K24="yes",+INDEX('Final Comp Values'!$AX:$AX,MATCH('Monthy Targets'!$B24,'Final Comp Values'!$C:$C,0)),0)</f>
        <v>1.26</v>
      </c>
      <c r="X24" s="464">
        <f>IF(L24="yes",+INDEX('Final Comp Values'!$AX:$AX,MATCH('Monthy Targets'!$B24,'Final Comp Values'!$C:$C,0)),0)</f>
        <v>1.26</v>
      </c>
      <c r="Y24" s="464">
        <f>IF(M24="yes",+INDEX('Final Comp Values'!$BB:$BB,MATCH('Monthy Targets'!$B24,'Final Comp Values'!$C:$C,0)),0)</f>
        <v>1.26</v>
      </c>
      <c r="Z24" s="464">
        <f>IF(N24="yes",+INDEX('Final Comp Values'!$BB:$BB,MATCH('Monthy Targets'!$B24,'Final Comp Values'!$C:$C,0)),0)</f>
        <v>1.26</v>
      </c>
      <c r="AA24" s="464">
        <f>IF(O24="yes",+INDEX('Final Comp Values'!$BB:$BB,MATCH('Monthy Targets'!$B24,'Final Comp Values'!$C:$C,0)),0)</f>
        <v>0</v>
      </c>
      <c r="AB24" s="464">
        <f>IF(P24="yes",+INDEX('Final Comp Values'!$BF:$BF,MATCH('Monthy Targets'!$B24,'Final Comp Values'!$C:$C,0)),0)</f>
        <v>0</v>
      </c>
      <c r="AC24" s="464">
        <f>IF(Q24="yes",+INDEX('Final Comp Values'!$BF:$BF,MATCH('Monthy Targets'!$B24,'Final Comp Values'!$C:$C,0)),0)</f>
        <v>0</v>
      </c>
      <c r="AD24" s="464">
        <f>IF(R24="yes",+INDEX('Final Comp Values'!$BF:$BF,MATCH('Monthy Targets'!$B24,'Final Comp Values'!$C:$C,0)),0)</f>
        <v>0</v>
      </c>
      <c r="AE24" s="464">
        <f>IF(S24="yes",+INDEX('Final Comp Values'!$BJ:$BJ,MATCH('Monthy Targets'!$B24,'Final Comp Values'!$C:$C,0)),0)</f>
        <v>0</v>
      </c>
      <c r="AF24" s="464">
        <f>IF(T24="yes",+INDEX('Final Comp Values'!$BJ:$BJ,MATCH('Monthy Targets'!$B24,'Final Comp Values'!$C:$C,0)),0)</f>
        <v>0</v>
      </c>
      <c r="AG24" s="464">
        <f>IF(U24="yes",+INDEX('Final Comp Values'!$BJ:$BJ,MATCH('Monthy Targets'!$B24,'Final Comp Values'!$C:$C,0)),0)</f>
        <v>0</v>
      </c>
    </row>
    <row r="25" spans="1:33" x14ac:dyDescent="0.25">
      <c r="A25" s="183">
        <f>+FY2018_ALL_Targets!A25</f>
        <v>5179</v>
      </c>
      <c r="B25" s="183">
        <f>+FY2018_ALL_Targets!B25</f>
        <v>455560</v>
      </c>
      <c r="C25" s="183">
        <f>+FY2018_ALL_Targets!C25</f>
        <v>1017864</v>
      </c>
      <c r="D25" s="183">
        <f>+FY2018_ALL_Targets!D25</f>
        <v>1154657583</v>
      </c>
      <c r="E25" s="183">
        <f>+FY2018_ALL_Targets!E25</f>
        <v>0</v>
      </c>
      <c r="F25" s="183" t="str">
        <f>+FY2018_ALL_Targets!F25</f>
        <v>Hidalgo</v>
      </c>
      <c r="G25" s="183" t="s">
        <v>1001</v>
      </c>
      <c r="H25" s="183" t="str">
        <f>+FY2018_ALL_Targets!H25</f>
        <v>McAllen SNF LLC</v>
      </c>
      <c r="I25" s="183" t="str">
        <f>+FY2018_ALL_Targets!I25</f>
        <v>600 N. Cynthia St.</v>
      </c>
      <c r="J25" s="14" t="str">
        <f>_xlfn.IFNA(+INDEX(Comp1!$D:$D,MATCH(B25,Comp1!$B:$B,0)),"No")</f>
        <v>No</v>
      </c>
      <c r="K25" s="14" t="str">
        <f>_xlfn.IFNA(+INDEX(Comp1!$E:$E,MATCH(B25,Comp1!$B:$B,0)),"No")</f>
        <v>No</v>
      </c>
      <c r="L25" s="14" t="str">
        <f>_xlfn.IFNA(+INDEX(Comp1!F:F,MATCH($B25,Comp1!$B:$B,0)),"No")</f>
        <v>No</v>
      </c>
      <c r="M25" s="14" t="str">
        <f>_xlfn.IFNA(+INDEX(Comp1!G:G,MATCH($B25,Comp1!$B:$B,0)),"No")</f>
        <v>No</v>
      </c>
      <c r="N25" s="14" t="str">
        <f>_xlfn.IFNA(+INDEX(Comp1!H:H,MATCH($B25,Comp1!$B:$B,0)),"No")</f>
        <v>No</v>
      </c>
      <c r="O25" s="14" t="str">
        <f>_xlfn.IFNA(+INDEX(Comp1!I:I,MATCH($B25,Comp1!$B:$B,0)),"No")</f>
        <v>No</v>
      </c>
      <c r="P25" s="14" t="str">
        <f>_xlfn.IFNA(+INDEX(Comp1!J:J,MATCH($B25,Comp1!$B:$B,0)),"No")</f>
        <v>No</v>
      </c>
      <c r="Q25" s="14" t="str">
        <f>_xlfn.IFNA(+INDEX(Comp1!K:K,MATCH($B25,Comp1!$B:$B,0)),"No")</f>
        <v>No</v>
      </c>
      <c r="R25" s="14" t="str">
        <f>_xlfn.IFNA(+INDEX(Comp1!L:L,MATCH($B25,Comp1!$B:$B,0)),"No")</f>
        <v>No</v>
      </c>
      <c r="S25" s="14" t="str">
        <f>_xlfn.IFNA(+INDEX(Comp1!M:M,MATCH($B25,Comp1!$B:$B,0)),"No")</f>
        <v>No</v>
      </c>
      <c r="T25" s="14" t="str">
        <f>_xlfn.IFNA(+INDEX(Comp1!N:N,MATCH($B25,Comp1!$B:$B,0)),"No")</f>
        <v>No</v>
      </c>
      <c r="U25" s="14" t="str">
        <f>_xlfn.IFNA(+INDEX(Comp1!O:O,MATCH($B25,Comp1!$B:$B,0)),"No")</f>
        <v>No</v>
      </c>
      <c r="V25" s="464">
        <f>IF(J25="yes",+INDEX('Final Comp Values'!$AX:$AX,MATCH('Monthy Targets'!$B25,'Final Comp Values'!C:C,0)),0)</f>
        <v>0</v>
      </c>
      <c r="W25" s="464">
        <f>IF(K25="yes",+INDEX('Final Comp Values'!$AX:$AX,MATCH('Monthy Targets'!$B25,'Final Comp Values'!$C:$C,0)),0)</f>
        <v>0</v>
      </c>
      <c r="X25" s="464">
        <f>IF(L25="yes",+INDEX('Final Comp Values'!$AX:$AX,MATCH('Monthy Targets'!$B25,'Final Comp Values'!$C:$C,0)),0)</f>
        <v>0</v>
      </c>
      <c r="Y25" s="464">
        <f>IF(M25="yes",+INDEX('Final Comp Values'!$BB:$BB,MATCH('Monthy Targets'!$B25,'Final Comp Values'!$C:$C,0)),0)</f>
        <v>0</v>
      </c>
      <c r="Z25" s="464">
        <f>IF(N25="yes",+INDEX('Final Comp Values'!$BB:$BB,MATCH('Monthy Targets'!$B25,'Final Comp Values'!$C:$C,0)),0)</f>
        <v>0</v>
      </c>
      <c r="AA25" s="464">
        <f>IF(O25="yes",+INDEX('Final Comp Values'!$BB:$BB,MATCH('Monthy Targets'!$B25,'Final Comp Values'!$C:$C,0)),0)</f>
        <v>0</v>
      </c>
      <c r="AB25" s="464">
        <f>IF(P25="yes",+INDEX('Final Comp Values'!$BF:$BF,MATCH('Monthy Targets'!$B25,'Final Comp Values'!$C:$C,0)),0)</f>
        <v>0</v>
      </c>
      <c r="AC25" s="464">
        <f>IF(Q25="yes",+INDEX('Final Comp Values'!$BF:$BF,MATCH('Monthy Targets'!$B25,'Final Comp Values'!$C:$C,0)),0)</f>
        <v>0</v>
      </c>
      <c r="AD25" s="464">
        <f>IF(R25="yes",+INDEX('Final Comp Values'!$BF:$BF,MATCH('Monthy Targets'!$B25,'Final Comp Values'!$C:$C,0)),0)</f>
        <v>0</v>
      </c>
      <c r="AE25" s="464">
        <f>IF(S25="yes",+INDEX('Final Comp Values'!$BJ:$BJ,MATCH('Monthy Targets'!$B25,'Final Comp Values'!$C:$C,0)),0)</f>
        <v>0</v>
      </c>
      <c r="AF25" s="464">
        <f>IF(T25="yes",+INDEX('Final Comp Values'!$BJ:$BJ,MATCH('Monthy Targets'!$B25,'Final Comp Values'!$C:$C,0)),0)</f>
        <v>0</v>
      </c>
      <c r="AG25" s="464">
        <f>IF(U25="yes",+INDEX('Final Comp Values'!$BJ:$BJ,MATCH('Monthy Targets'!$B25,'Final Comp Values'!$C:$C,0)),0)</f>
        <v>0</v>
      </c>
    </row>
    <row r="26" spans="1:33" x14ac:dyDescent="0.25">
      <c r="A26" s="183">
        <f>+FY2018_ALL_Targets!A26</f>
        <v>4584</v>
      </c>
      <c r="B26" s="183">
        <f>+FY2018_ALL_Targets!B26</f>
        <v>455565</v>
      </c>
      <c r="C26" s="183">
        <f>+FY2018_ALL_Targets!C26</f>
        <v>1026490</v>
      </c>
      <c r="D26" s="183">
        <f>+FY2018_ALL_Targets!D26</f>
        <v>1366498537</v>
      </c>
      <c r="E26" s="183">
        <f>+FY2018_ALL_Targets!E26</f>
        <v>0</v>
      </c>
      <c r="F26" s="183" t="str">
        <f>+FY2018_ALL_Targets!F26</f>
        <v>MRSA Northeast</v>
      </c>
      <c r="G26" s="183" t="s">
        <v>732</v>
      </c>
      <c r="H26" s="183" t="str">
        <f>+FY2018_ALL_Targets!H26</f>
        <v>Fannin County Hospital Authority</v>
      </c>
      <c r="I26" s="183" t="str">
        <f>+FY2018_ALL_Targets!I26</f>
        <v>1816 Tile Factory Road</v>
      </c>
      <c r="J26" s="14" t="str">
        <f>_xlfn.IFNA(+INDEX(Comp1!$D:$D,MATCH(B26,Comp1!$B:$B,0)),"No")</f>
        <v>Yes</v>
      </c>
      <c r="K26" s="14" t="str">
        <f>_xlfn.IFNA(+INDEX(Comp1!$E:$E,MATCH(B26,Comp1!$B:$B,0)),"No")</f>
        <v>Yes</v>
      </c>
      <c r="L26" s="14" t="str">
        <f>_xlfn.IFNA(+INDEX(Comp1!F:F,MATCH($B26,Comp1!$B:$B,0)),"No")</f>
        <v>Yes</v>
      </c>
      <c r="M26" s="14" t="str">
        <f>_xlfn.IFNA(+INDEX(Comp1!G:G,MATCH($B26,Comp1!$B:$B,0)),"No")</f>
        <v>Yes</v>
      </c>
      <c r="N26" s="14" t="str">
        <f>_xlfn.IFNA(+INDEX(Comp1!H:H,MATCH($B26,Comp1!$B:$B,0)),"No")</f>
        <v>Yes</v>
      </c>
      <c r="O26" s="14">
        <f>_xlfn.IFNA(+INDEX(Comp1!I:I,MATCH($B26,Comp1!$B:$B,0)),"No")</f>
        <v>0</v>
      </c>
      <c r="P26" s="14">
        <f>_xlfn.IFNA(+INDEX(Comp1!J:J,MATCH($B26,Comp1!$B:$B,0)),"No")</f>
        <v>0</v>
      </c>
      <c r="Q26" s="14">
        <f>_xlfn.IFNA(+INDEX(Comp1!K:K,MATCH($B26,Comp1!$B:$B,0)),"No")</f>
        <v>0</v>
      </c>
      <c r="R26" s="14">
        <f>_xlfn.IFNA(+INDEX(Comp1!L:L,MATCH($B26,Comp1!$B:$B,0)),"No")</f>
        <v>0</v>
      </c>
      <c r="S26" s="14">
        <f>_xlfn.IFNA(+INDEX(Comp1!M:M,MATCH($B26,Comp1!$B:$B,0)),"No")</f>
        <v>0</v>
      </c>
      <c r="T26" s="14">
        <f>_xlfn.IFNA(+INDEX(Comp1!N:N,MATCH($B26,Comp1!$B:$B,0)),"No")</f>
        <v>0</v>
      </c>
      <c r="U26" s="14">
        <f>_xlfn.IFNA(+INDEX(Comp1!O:O,MATCH($B26,Comp1!$B:$B,0)),"No")</f>
        <v>0</v>
      </c>
      <c r="V26" s="464">
        <f>IF(J26="yes",+INDEX('Final Comp Values'!$AX:$AX,MATCH('Monthy Targets'!$B26,'Final Comp Values'!C:C,0)),0)</f>
        <v>6.21</v>
      </c>
      <c r="W26" s="464">
        <f>IF(K26="yes",+INDEX('Final Comp Values'!$AX:$AX,MATCH('Monthy Targets'!$B26,'Final Comp Values'!$C:$C,0)),0)</f>
        <v>6.21</v>
      </c>
      <c r="X26" s="464">
        <f>IF(L26="yes",+INDEX('Final Comp Values'!$AX:$AX,MATCH('Monthy Targets'!$B26,'Final Comp Values'!$C:$C,0)),0)</f>
        <v>6.21</v>
      </c>
      <c r="Y26" s="464">
        <f>IF(M26="yes",+INDEX('Final Comp Values'!$BB:$BB,MATCH('Monthy Targets'!$B26,'Final Comp Values'!$C:$C,0)),0)</f>
        <v>6.21</v>
      </c>
      <c r="Z26" s="464">
        <f>IF(N26="yes",+INDEX('Final Comp Values'!$BB:$BB,MATCH('Monthy Targets'!$B26,'Final Comp Values'!$C:$C,0)),0)</f>
        <v>6.21</v>
      </c>
      <c r="AA26" s="464">
        <f>IF(O26="yes",+INDEX('Final Comp Values'!$BB:$BB,MATCH('Monthy Targets'!$B26,'Final Comp Values'!$C:$C,0)),0)</f>
        <v>0</v>
      </c>
      <c r="AB26" s="464">
        <f>IF(P26="yes",+INDEX('Final Comp Values'!$BF:$BF,MATCH('Monthy Targets'!$B26,'Final Comp Values'!$C:$C,0)),0)</f>
        <v>0</v>
      </c>
      <c r="AC26" s="464">
        <f>IF(Q26="yes",+INDEX('Final Comp Values'!$BF:$BF,MATCH('Monthy Targets'!$B26,'Final Comp Values'!$C:$C,0)),0)</f>
        <v>0</v>
      </c>
      <c r="AD26" s="464">
        <f>IF(R26="yes",+INDEX('Final Comp Values'!$BF:$BF,MATCH('Monthy Targets'!$B26,'Final Comp Values'!$C:$C,0)),0)</f>
        <v>0</v>
      </c>
      <c r="AE26" s="464">
        <f>IF(S26="yes",+INDEX('Final Comp Values'!$BJ:$BJ,MATCH('Monthy Targets'!$B26,'Final Comp Values'!$C:$C,0)),0)</f>
        <v>0</v>
      </c>
      <c r="AF26" s="464">
        <f>IF(T26="yes",+INDEX('Final Comp Values'!$BJ:$BJ,MATCH('Monthy Targets'!$B26,'Final Comp Values'!$C:$C,0)),0)</f>
        <v>0</v>
      </c>
      <c r="AG26" s="464">
        <f>IF(U26="yes",+INDEX('Final Comp Values'!$BJ:$BJ,MATCH('Monthy Targets'!$B26,'Final Comp Values'!$C:$C,0)),0)</f>
        <v>0</v>
      </c>
    </row>
    <row r="27" spans="1:33" x14ac:dyDescent="0.25">
      <c r="A27" s="183">
        <f>+FY2018_ALL_Targets!A27</f>
        <v>5129</v>
      </c>
      <c r="B27" s="183">
        <f>+FY2018_ALL_Targets!B27</f>
        <v>455569</v>
      </c>
      <c r="C27" s="183">
        <f>+FY2018_ALL_Targets!C27</f>
        <v>1026530</v>
      </c>
      <c r="D27" s="183">
        <f>+FY2018_ALL_Targets!D27</f>
        <v>1871981019</v>
      </c>
      <c r="E27" s="183">
        <f>+FY2018_ALL_Targets!E27</f>
        <v>0</v>
      </c>
      <c r="F27" s="183" t="str">
        <f>+FY2018_ALL_Targets!F27</f>
        <v>MRSA Northeast</v>
      </c>
      <c r="G27" s="183" t="s">
        <v>969</v>
      </c>
      <c r="H27" s="183" t="str">
        <f>+FY2018_ALL_Targets!H27</f>
        <v>Nacogdoches County Hospital District</v>
      </c>
      <c r="I27" s="183" t="str">
        <f>+FY2018_ALL_Targets!I27</f>
        <v>112 Ruthlynn Dr</v>
      </c>
      <c r="J27" s="14" t="str">
        <f>_xlfn.IFNA(+INDEX(Comp1!$D:$D,MATCH(B27,Comp1!$B:$B,0)),"No")</f>
        <v>Yes</v>
      </c>
      <c r="K27" s="14" t="str">
        <f>_xlfn.IFNA(+INDEX(Comp1!$E:$E,MATCH(B27,Comp1!$B:$B,0)),"No")</f>
        <v>Yes</v>
      </c>
      <c r="L27" s="14" t="str">
        <f>_xlfn.IFNA(+INDEX(Comp1!F:F,MATCH($B27,Comp1!$B:$B,0)),"No")</f>
        <v>Yes</v>
      </c>
      <c r="M27" s="14" t="str">
        <f>_xlfn.IFNA(+INDEX(Comp1!G:G,MATCH($B27,Comp1!$B:$B,0)),"No")</f>
        <v>Yes</v>
      </c>
      <c r="N27" s="14" t="str">
        <f>_xlfn.IFNA(+INDEX(Comp1!H:H,MATCH($B27,Comp1!$B:$B,0)),"No")</f>
        <v>Yes</v>
      </c>
      <c r="O27" s="14">
        <f>_xlfn.IFNA(+INDEX(Comp1!I:I,MATCH($B27,Comp1!$B:$B,0)),"No")</f>
        <v>0</v>
      </c>
      <c r="P27" s="14">
        <f>_xlfn.IFNA(+INDEX(Comp1!J:J,MATCH($B27,Comp1!$B:$B,0)),"No")</f>
        <v>0</v>
      </c>
      <c r="Q27" s="14">
        <f>_xlfn.IFNA(+INDEX(Comp1!K:K,MATCH($B27,Comp1!$B:$B,0)),"No")</f>
        <v>0</v>
      </c>
      <c r="R27" s="14">
        <f>_xlfn.IFNA(+INDEX(Comp1!L:L,MATCH($B27,Comp1!$B:$B,0)),"No")</f>
        <v>0</v>
      </c>
      <c r="S27" s="14">
        <f>_xlfn.IFNA(+INDEX(Comp1!M:M,MATCH($B27,Comp1!$B:$B,0)),"No")</f>
        <v>0</v>
      </c>
      <c r="T27" s="14">
        <f>_xlfn.IFNA(+INDEX(Comp1!N:N,MATCH($B27,Comp1!$B:$B,0)),"No")</f>
        <v>0</v>
      </c>
      <c r="U27" s="14">
        <f>_xlfn.IFNA(+INDEX(Comp1!O:O,MATCH($B27,Comp1!$B:$B,0)),"No")</f>
        <v>0</v>
      </c>
      <c r="V27" s="464">
        <f>IF(J27="yes",+INDEX('Final Comp Values'!$AX:$AX,MATCH('Monthy Targets'!$B27,'Final Comp Values'!C:C,0)),0)</f>
        <v>6.34</v>
      </c>
      <c r="W27" s="464">
        <f>IF(K27="yes",+INDEX('Final Comp Values'!$AX:$AX,MATCH('Monthy Targets'!$B27,'Final Comp Values'!$C:$C,0)),0)</f>
        <v>6.34</v>
      </c>
      <c r="X27" s="464">
        <f>IF(L27="yes",+INDEX('Final Comp Values'!$AX:$AX,MATCH('Monthy Targets'!$B27,'Final Comp Values'!$C:$C,0)),0)</f>
        <v>6.34</v>
      </c>
      <c r="Y27" s="464">
        <f>IF(M27="yes",+INDEX('Final Comp Values'!$BB:$BB,MATCH('Monthy Targets'!$B27,'Final Comp Values'!$C:$C,0)),0)</f>
        <v>6.34</v>
      </c>
      <c r="Z27" s="464">
        <f>IF(N27="yes",+INDEX('Final Comp Values'!$BB:$BB,MATCH('Monthy Targets'!$B27,'Final Comp Values'!$C:$C,0)),0)</f>
        <v>6.34</v>
      </c>
      <c r="AA27" s="464">
        <f>IF(O27="yes",+INDEX('Final Comp Values'!$BB:$BB,MATCH('Monthy Targets'!$B27,'Final Comp Values'!$C:$C,0)),0)</f>
        <v>0</v>
      </c>
      <c r="AB27" s="464">
        <f>IF(P27="yes",+INDEX('Final Comp Values'!$BF:$BF,MATCH('Monthy Targets'!$B27,'Final Comp Values'!$C:$C,0)),0)</f>
        <v>0</v>
      </c>
      <c r="AC27" s="464">
        <f>IF(Q27="yes",+INDEX('Final Comp Values'!$BF:$BF,MATCH('Monthy Targets'!$B27,'Final Comp Values'!$C:$C,0)),0)</f>
        <v>0</v>
      </c>
      <c r="AD27" s="464">
        <f>IF(R27="yes",+INDEX('Final Comp Values'!$BF:$BF,MATCH('Monthy Targets'!$B27,'Final Comp Values'!$C:$C,0)),0)</f>
        <v>0</v>
      </c>
      <c r="AE27" s="464">
        <f>IF(S27="yes",+INDEX('Final Comp Values'!$BJ:$BJ,MATCH('Monthy Targets'!$B27,'Final Comp Values'!$C:$C,0)),0)</f>
        <v>0</v>
      </c>
      <c r="AF27" s="464">
        <f>IF(T27="yes",+INDEX('Final Comp Values'!$BJ:$BJ,MATCH('Monthy Targets'!$B27,'Final Comp Values'!$C:$C,0)),0)</f>
        <v>0</v>
      </c>
      <c r="AG27" s="464">
        <f>IF(U27="yes",+INDEX('Final Comp Values'!$BJ:$BJ,MATCH('Monthy Targets'!$B27,'Final Comp Values'!$C:$C,0)),0)</f>
        <v>0</v>
      </c>
    </row>
    <row r="28" spans="1:33" x14ac:dyDescent="0.25">
      <c r="A28" s="183">
        <f>+FY2018_ALL_Targets!A28</f>
        <v>4960</v>
      </c>
      <c r="B28" s="183">
        <f>+FY2018_ALL_Targets!B28</f>
        <v>455572</v>
      </c>
      <c r="C28" s="183">
        <f>+FY2018_ALL_Targets!C28</f>
        <v>1026240</v>
      </c>
      <c r="D28" s="183">
        <f>+FY2018_ALL_Targets!D28</f>
        <v>1598164881</v>
      </c>
      <c r="E28" s="183">
        <f>+FY2018_ALL_Targets!E28</f>
        <v>0</v>
      </c>
      <c r="F28" s="183" t="str">
        <f>+FY2018_ALL_Targets!F28</f>
        <v>Tarrant</v>
      </c>
      <c r="G28" s="183" t="s">
        <v>877</v>
      </c>
      <c r="H28" s="183" t="str">
        <f>+FY2018_ALL_Targets!H28</f>
        <v>Palo Pinto County Hospital District</v>
      </c>
      <c r="I28" s="183" t="str">
        <f>+FY2018_ALL_Targets!I28</f>
        <v>6621 Dan Danciger Road</v>
      </c>
      <c r="J28" s="14" t="str">
        <f>_xlfn.IFNA(+INDEX(Comp1!$D:$D,MATCH(B28,Comp1!$B:$B,0)),"No")</f>
        <v>Yes</v>
      </c>
      <c r="K28" s="14" t="str">
        <f>_xlfn.IFNA(+INDEX(Comp1!$E:$E,MATCH(B28,Comp1!$B:$B,0)),"No")</f>
        <v>Yes</v>
      </c>
      <c r="L28" s="14" t="str">
        <f>_xlfn.IFNA(+INDEX(Comp1!F:F,MATCH($B28,Comp1!$B:$B,0)),"No")</f>
        <v>Yes</v>
      </c>
      <c r="M28" s="14" t="str">
        <f>_xlfn.IFNA(+INDEX(Comp1!G:G,MATCH($B28,Comp1!$B:$B,0)),"No")</f>
        <v>Yes</v>
      </c>
      <c r="N28" s="14" t="str">
        <f>_xlfn.IFNA(+INDEX(Comp1!H:H,MATCH($B28,Comp1!$B:$B,0)),"No")</f>
        <v>Yes</v>
      </c>
      <c r="O28" s="14">
        <f>_xlfn.IFNA(+INDEX(Comp1!I:I,MATCH($B28,Comp1!$B:$B,0)),"No")</f>
        <v>0</v>
      </c>
      <c r="P28" s="14">
        <f>_xlfn.IFNA(+INDEX(Comp1!J:J,MATCH($B28,Comp1!$B:$B,0)),"No")</f>
        <v>0</v>
      </c>
      <c r="Q28" s="14">
        <f>_xlfn.IFNA(+INDEX(Comp1!K:K,MATCH($B28,Comp1!$B:$B,0)),"No")</f>
        <v>0</v>
      </c>
      <c r="R28" s="14">
        <f>_xlfn.IFNA(+INDEX(Comp1!L:L,MATCH($B28,Comp1!$B:$B,0)),"No")</f>
        <v>0</v>
      </c>
      <c r="S28" s="14">
        <f>_xlfn.IFNA(+INDEX(Comp1!M:M,MATCH($B28,Comp1!$B:$B,0)),"No")</f>
        <v>0</v>
      </c>
      <c r="T28" s="14">
        <f>_xlfn.IFNA(+INDEX(Comp1!N:N,MATCH($B28,Comp1!$B:$B,0)),"No")</f>
        <v>0</v>
      </c>
      <c r="U28" s="14">
        <f>_xlfn.IFNA(+INDEX(Comp1!O:O,MATCH($B28,Comp1!$B:$B,0)),"No")</f>
        <v>0</v>
      </c>
      <c r="V28" s="464">
        <f>IF(J28="yes",+INDEX('Final Comp Values'!$AX:$AX,MATCH('Monthy Targets'!$B28,'Final Comp Values'!C:C,0)),0)</f>
        <v>9.3800000000000008</v>
      </c>
      <c r="W28" s="464">
        <f>IF(K28="yes",+INDEX('Final Comp Values'!$AX:$AX,MATCH('Monthy Targets'!$B28,'Final Comp Values'!$C:$C,0)),0)</f>
        <v>9.3800000000000008</v>
      </c>
      <c r="X28" s="464">
        <f>IF(L28="yes",+INDEX('Final Comp Values'!$AX:$AX,MATCH('Monthy Targets'!$B28,'Final Comp Values'!$C:$C,0)),0)</f>
        <v>9.3800000000000008</v>
      </c>
      <c r="Y28" s="464">
        <f>IF(M28="yes",+INDEX('Final Comp Values'!$BB:$BB,MATCH('Monthy Targets'!$B28,'Final Comp Values'!$C:$C,0)),0)</f>
        <v>9.3800000000000008</v>
      </c>
      <c r="Z28" s="464">
        <f>IF(N28="yes",+INDEX('Final Comp Values'!$BB:$BB,MATCH('Monthy Targets'!$B28,'Final Comp Values'!$C:$C,0)),0)</f>
        <v>9.3800000000000008</v>
      </c>
      <c r="AA28" s="464">
        <f>IF(O28="yes",+INDEX('Final Comp Values'!$BB:$BB,MATCH('Monthy Targets'!$B28,'Final Comp Values'!$C:$C,0)),0)</f>
        <v>0</v>
      </c>
      <c r="AB28" s="464">
        <f>IF(P28="yes",+INDEX('Final Comp Values'!$BF:$BF,MATCH('Monthy Targets'!$B28,'Final Comp Values'!$C:$C,0)),0)</f>
        <v>0</v>
      </c>
      <c r="AC28" s="464">
        <f>IF(Q28="yes",+INDEX('Final Comp Values'!$BF:$BF,MATCH('Monthy Targets'!$B28,'Final Comp Values'!$C:$C,0)),0)</f>
        <v>0</v>
      </c>
      <c r="AD28" s="464">
        <f>IF(R28="yes",+INDEX('Final Comp Values'!$BF:$BF,MATCH('Monthy Targets'!$B28,'Final Comp Values'!$C:$C,0)),0)</f>
        <v>0</v>
      </c>
      <c r="AE28" s="464">
        <f>IF(S28="yes",+INDEX('Final Comp Values'!$BJ:$BJ,MATCH('Monthy Targets'!$B28,'Final Comp Values'!$C:$C,0)),0)</f>
        <v>0</v>
      </c>
      <c r="AF28" s="464">
        <f>IF(T28="yes",+INDEX('Final Comp Values'!$BJ:$BJ,MATCH('Monthy Targets'!$B28,'Final Comp Values'!$C:$C,0)),0)</f>
        <v>0</v>
      </c>
      <c r="AG28" s="464">
        <f>IF(U28="yes",+INDEX('Final Comp Values'!$BJ:$BJ,MATCH('Monthy Targets'!$B28,'Final Comp Values'!$C:$C,0)),0)</f>
        <v>0</v>
      </c>
    </row>
    <row r="29" spans="1:33" x14ac:dyDescent="0.25">
      <c r="A29" s="183">
        <f>+FY2018_ALL_Targets!A29</f>
        <v>4346</v>
      </c>
      <c r="B29" s="183">
        <f>+FY2018_ALL_Targets!B29</f>
        <v>455573</v>
      </c>
      <c r="C29" s="183">
        <f>+FY2018_ALL_Targets!C29</f>
        <v>1025662</v>
      </c>
      <c r="D29" s="183">
        <f>+FY2018_ALL_Targets!D29</f>
        <v>1679902282</v>
      </c>
      <c r="E29" s="183">
        <f>+FY2018_ALL_Targets!E29</f>
        <v>0</v>
      </c>
      <c r="F29" s="183" t="str">
        <f>+FY2018_ALL_Targets!F29</f>
        <v>MRSA Northeast</v>
      </c>
      <c r="G29" s="183" t="s">
        <v>634</v>
      </c>
      <c r="H29" s="183" t="str">
        <f>+FY2018_ALL_Targets!H29</f>
        <v>Fannin County Hospital Authority</v>
      </c>
      <c r="I29" s="183" t="str">
        <f>+FY2018_ALL_Targets!I29</f>
        <v>1000 Hwy 82 East</v>
      </c>
      <c r="J29" s="14" t="str">
        <f>_xlfn.IFNA(+INDEX(Comp1!$D:$D,MATCH(B29,Comp1!$B:$B,0)),"No")</f>
        <v>Yes</v>
      </c>
      <c r="K29" s="14" t="str">
        <f>_xlfn.IFNA(+INDEX(Comp1!$E:$E,MATCH(B29,Comp1!$B:$B,0)),"No")</f>
        <v>Yes</v>
      </c>
      <c r="L29" s="14" t="str">
        <f>_xlfn.IFNA(+INDEX(Comp1!F:F,MATCH($B29,Comp1!$B:$B,0)),"No")</f>
        <v>Yes</v>
      </c>
      <c r="M29" s="14" t="str">
        <f>_xlfn.IFNA(+INDEX(Comp1!G:G,MATCH($B29,Comp1!$B:$B,0)),"No")</f>
        <v>Yes</v>
      </c>
      <c r="N29" s="14" t="str">
        <f>_xlfn.IFNA(+INDEX(Comp1!H:H,MATCH($B29,Comp1!$B:$B,0)),"No")</f>
        <v>Yes</v>
      </c>
      <c r="O29" s="14">
        <f>_xlfn.IFNA(+INDEX(Comp1!I:I,MATCH($B29,Comp1!$B:$B,0)),"No")</f>
        <v>0</v>
      </c>
      <c r="P29" s="14">
        <f>_xlfn.IFNA(+INDEX(Comp1!J:J,MATCH($B29,Comp1!$B:$B,0)),"No")</f>
        <v>0</v>
      </c>
      <c r="Q29" s="14">
        <f>_xlfn.IFNA(+INDEX(Comp1!K:K,MATCH($B29,Comp1!$B:$B,0)),"No")</f>
        <v>0</v>
      </c>
      <c r="R29" s="14">
        <f>_xlfn.IFNA(+INDEX(Comp1!L:L,MATCH($B29,Comp1!$B:$B,0)),"No")</f>
        <v>0</v>
      </c>
      <c r="S29" s="14">
        <f>_xlfn.IFNA(+INDEX(Comp1!M:M,MATCH($B29,Comp1!$B:$B,0)),"No")</f>
        <v>0</v>
      </c>
      <c r="T29" s="14">
        <f>_xlfn.IFNA(+INDEX(Comp1!N:N,MATCH($B29,Comp1!$B:$B,0)),"No")</f>
        <v>0</v>
      </c>
      <c r="U29" s="14">
        <f>_xlfn.IFNA(+INDEX(Comp1!O:O,MATCH($B29,Comp1!$B:$B,0)),"No")</f>
        <v>0</v>
      </c>
      <c r="V29" s="464">
        <f>IF(J29="yes",+INDEX('Final Comp Values'!$AX:$AX,MATCH('Monthy Targets'!$B29,'Final Comp Values'!C:C,0)),0)</f>
        <v>5.08</v>
      </c>
      <c r="W29" s="464">
        <f>IF(K29="yes",+INDEX('Final Comp Values'!$AX:$AX,MATCH('Monthy Targets'!$B29,'Final Comp Values'!$C:$C,0)),0)</f>
        <v>5.08</v>
      </c>
      <c r="X29" s="464">
        <f>IF(L29="yes",+INDEX('Final Comp Values'!$AX:$AX,MATCH('Monthy Targets'!$B29,'Final Comp Values'!$C:$C,0)),0)</f>
        <v>5.08</v>
      </c>
      <c r="Y29" s="464">
        <f>IF(M29="yes",+INDEX('Final Comp Values'!$BB:$BB,MATCH('Monthy Targets'!$B29,'Final Comp Values'!$C:$C,0)),0)</f>
        <v>5.08</v>
      </c>
      <c r="Z29" s="464">
        <f>IF(N29="yes",+INDEX('Final Comp Values'!$BB:$BB,MATCH('Monthy Targets'!$B29,'Final Comp Values'!$C:$C,0)),0)</f>
        <v>5.08</v>
      </c>
      <c r="AA29" s="464">
        <f>IF(O29="yes",+INDEX('Final Comp Values'!$BB:$BB,MATCH('Monthy Targets'!$B29,'Final Comp Values'!$C:$C,0)),0)</f>
        <v>0</v>
      </c>
      <c r="AB29" s="464">
        <f>IF(P29="yes",+INDEX('Final Comp Values'!$BF:$BF,MATCH('Monthy Targets'!$B29,'Final Comp Values'!$C:$C,0)),0)</f>
        <v>0</v>
      </c>
      <c r="AC29" s="464">
        <f>IF(Q29="yes",+INDEX('Final Comp Values'!$BF:$BF,MATCH('Monthy Targets'!$B29,'Final Comp Values'!$C:$C,0)),0)</f>
        <v>0</v>
      </c>
      <c r="AD29" s="464">
        <f>IF(R29="yes",+INDEX('Final Comp Values'!$BF:$BF,MATCH('Monthy Targets'!$B29,'Final Comp Values'!$C:$C,0)),0)</f>
        <v>0</v>
      </c>
      <c r="AE29" s="464">
        <f>IF(S29="yes",+INDEX('Final Comp Values'!$BJ:$BJ,MATCH('Monthy Targets'!$B29,'Final Comp Values'!$C:$C,0)),0)</f>
        <v>0</v>
      </c>
      <c r="AF29" s="464">
        <f>IF(T29="yes",+INDEX('Final Comp Values'!$BJ:$BJ,MATCH('Monthy Targets'!$B29,'Final Comp Values'!$C:$C,0)),0)</f>
        <v>0</v>
      </c>
      <c r="AG29" s="464">
        <f>IF(U29="yes",+INDEX('Final Comp Values'!$BJ:$BJ,MATCH('Monthy Targets'!$B29,'Final Comp Values'!$C:$C,0)),0)</f>
        <v>0</v>
      </c>
    </row>
    <row r="30" spans="1:33" x14ac:dyDescent="0.25">
      <c r="A30" s="183">
        <f>+FY2018_ALL_Targets!A30</f>
        <v>4865</v>
      </c>
      <c r="B30" s="183">
        <f>+FY2018_ALL_Targets!B30</f>
        <v>455574</v>
      </c>
      <c r="C30" s="183">
        <f>+FY2018_ALL_Targets!C30</f>
        <v>1026266</v>
      </c>
      <c r="D30" s="183">
        <f>+FY2018_ALL_Targets!D30</f>
        <v>1073634366</v>
      </c>
      <c r="E30" s="183">
        <f>+FY2018_ALL_Targets!E30</f>
        <v>0</v>
      </c>
      <c r="F30" s="183" t="str">
        <f>+FY2018_ALL_Targets!F30</f>
        <v>Tarrant</v>
      </c>
      <c r="G30" s="183" t="s">
        <v>288</v>
      </c>
      <c r="H30" s="183" t="str">
        <f>+FY2018_ALL_Targets!H30</f>
        <v>Seminole Hospital District of Gaines County, Texas</v>
      </c>
      <c r="I30" s="183" t="str">
        <f>+FY2018_ALL_Targets!I30</f>
        <v>521 W 7th Street</v>
      </c>
      <c r="J30" s="14" t="str">
        <f>_xlfn.IFNA(+INDEX(Comp1!$D:$D,MATCH(B30,Comp1!$B:$B,0)),"No")</f>
        <v>Yes</v>
      </c>
      <c r="K30" s="14" t="str">
        <f>_xlfn.IFNA(+INDEX(Comp1!$E:$E,MATCH(B30,Comp1!$B:$B,0)),"No")</f>
        <v>Yes</v>
      </c>
      <c r="L30" s="14" t="str">
        <f>_xlfn.IFNA(+INDEX(Comp1!F:F,MATCH($B30,Comp1!$B:$B,0)),"No")</f>
        <v>Yes</v>
      </c>
      <c r="M30" s="14" t="str">
        <f>_xlfn.IFNA(+INDEX(Comp1!G:G,MATCH($B30,Comp1!$B:$B,0)),"No")</f>
        <v>Yes</v>
      </c>
      <c r="N30" s="14" t="str">
        <f>_xlfn.IFNA(+INDEX(Comp1!H:H,MATCH($B30,Comp1!$B:$B,0)),"No")</f>
        <v>Yes</v>
      </c>
      <c r="O30" s="14">
        <f>_xlfn.IFNA(+INDEX(Comp1!I:I,MATCH($B30,Comp1!$B:$B,0)),"No")</f>
        <v>0</v>
      </c>
      <c r="P30" s="14">
        <f>_xlfn.IFNA(+INDEX(Comp1!J:J,MATCH($B30,Comp1!$B:$B,0)),"No")</f>
        <v>0</v>
      </c>
      <c r="Q30" s="14">
        <f>_xlfn.IFNA(+INDEX(Comp1!K:K,MATCH($B30,Comp1!$B:$B,0)),"No")</f>
        <v>0</v>
      </c>
      <c r="R30" s="14">
        <f>_xlfn.IFNA(+INDEX(Comp1!L:L,MATCH($B30,Comp1!$B:$B,0)),"No")</f>
        <v>0</v>
      </c>
      <c r="S30" s="14">
        <f>_xlfn.IFNA(+INDEX(Comp1!M:M,MATCH($B30,Comp1!$B:$B,0)),"No")</f>
        <v>0</v>
      </c>
      <c r="T30" s="14">
        <f>_xlfn.IFNA(+INDEX(Comp1!N:N,MATCH($B30,Comp1!$B:$B,0)),"No")</f>
        <v>0</v>
      </c>
      <c r="U30" s="14">
        <f>_xlfn.IFNA(+INDEX(Comp1!O:O,MATCH($B30,Comp1!$B:$B,0)),"No")</f>
        <v>0</v>
      </c>
      <c r="V30" s="464">
        <f>IF(J30="yes",+INDEX('Final Comp Values'!$AX:$AX,MATCH('Monthy Targets'!$B30,'Final Comp Values'!C:C,0)),0)</f>
        <v>6.52</v>
      </c>
      <c r="W30" s="464">
        <f>IF(K30="yes",+INDEX('Final Comp Values'!$AX:$AX,MATCH('Monthy Targets'!$B30,'Final Comp Values'!$C:$C,0)),0)</f>
        <v>6.52</v>
      </c>
      <c r="X30" s="464">
        <f>IF(L30="yes",+INDEX('Final Comp Values'!$AX:$AX,MATCH('Monthy Targets'!$B30,'Final Comp Values'!$C:$C,0)),0)</f>
        <v>6.52</v>
      </c>
      <c r="Y30" s="464">
        <f>IF(M30="yes",+INDEX('Final Comp Values'!$BB:$BB,MATCH('Monthy Targets'!$B30,'Final Comp Values'!$C:$C,0)),0)</f>
        <v>6.52</v>
      </c>
      <c r="Z30" s="464">
        <f>IF(N30="yes",+INDEX('Final Comp Values'!$BB:$BB,MATCH('Monthy Targets'!$B30,'Final Comp Values'!$C:$C,0)),0)</f>
        <v>6.52</v>
      </c>
      <c r="AA30" s="464">
        <f>IF(O30="yes",+INDEX('Final Comp Values'!$BB:$BB,MATCH('Monthy Targets'!$B30,'Final Comp Values'!$C:$C,0)),0)</f>
        <v>0</v>
      </c>
      <c r="AB30" s="464">
        <f>IF(P30="yes",+INDEX('Final Comp Values'!$BF:$BF,MATCH('Monthy Targets'!$B30,'Final Comp Values'!$C:$C,0)),0)</f>
        <v>0</v>
      </c>
      <c r="AC30" s="464">
        <f>IF(Q30="yes",+INDEX('Final Comp Values'!$BF:$BF,MATCH('Monthy Targets'!$B30,'Final Comp Values'!$C:$C,0)),0)</f>
        <v>0</v>
      </c>
      <c r="AD30" s="464">
        <f>IF(R30="yes",+INDEX('Final Comp Values'!$BF:$BF,MATCH('Monthy Targets'!$B30,'Final Comp Values'!$C:$C,0)),0)</f>
        <v>0</v>
      </c>
      <c r="AE30" s="464">
        <f>IF(S30="yes",+INDEX('Final Comp Values'!$BJ:$BJ,MATCH('Monthy Targets'!$B30,'Final Comp Values'!$C:$C,0)),0)</f>
        <v>0</v>
      </c>
      <c r="AF30" s="464">
        <f>IF(T30="yes",+INDEX('Final Comp Values'!$BJ:$BJ,MATCH('Monthy Targets'!$B30,'Final Comp Values'!$C:$C,0)),0)</f>
        <v>0</v>
      </c>
      <c r="AG30" s="464">
        <f>IF(U30="yes",+INDEX('Final Comp Values'!$BJ:$BJ,MATCH('Monthy Targets'!$B30,'Final Comp Values'!$C:$C,0)),0)</f>
        <v>0</v>
      </c>
    </row>
    <row r="31" spans="1:33" x14ac:dyDescent="0.25">
      <c r="A31" s="183">
        <f>+FY2018_ALL_Targets!A31</f>
        <v>4530</v>
      </c>
      <c r="B31" s="183">
        <f>+FY2018_ALL_Targets!B31</f>
        <v>455576</v>
      </c>
      <c r="C31" s="183">
        <f>+FY2018_ALL_Targets!C31</f>
        <v>1021006</v>
      </c>
      <c r="D31" s="183">
        <f>+FY2018_ALL_Targets!D31</f>
        <v>1699029413</v>
      </c>
      <c r="E31" s="183">
        <f>+FY2018_ALL_Targets!E31</f>
        <v>0</v>
      </c>
      <c r="F31" s="183" t="str">
        <f>+FY2018_ALL_Targets!F31</f>
        <v>Tarrant</v>
      </c>
      <c r="G31" s="183" t="s">
        <v>702</v>
      </c>
      <c r="H31" s="183" t="str">
        <f>+FY2018_ALL_Targets!H31</f>
        <v>Eastland Memorial Hospital District</v>
      </c>
      <c r="I31" s="183" t="str">
        <f>+FY2018_ALL_Targets!I31</f>
        <v>3109 Kings Court</v>
      </c>
      <c r="J31" s="14" t="str">
        <f>_xlfn.IFNA(+INDEX(Comp1!$D:$D,MATCH(B31,Comp1!$B:$B,0)),"No")</f>
        <v>Yes</v>
      </c>
      <c r="K31" s="14" t="str">
        <f>_xlfn.IFNA(+INDEX(Comp1!$E:$E,MATCH(B31,Comp1!$B:$B,0)),"No")</f>
        <v>Yes</v>
      </c>
      <c r="L31" s="14" t="str">
        <f>_xlfn.IFNA(+INDEX(Comp1!F:F,MATCH($B31,Comp1!$B:$B,0)),"No")</f>
        <v>Yes</v>
      </c>
      <c r="M31" s="14" t="str">
        <f>_xlfn.IFNA(+INDEX(Comp1!G:G,MATCH($B31,Comp1!$B:$B,0)),"No")</f>
        <v>Yes</v>
      </c>
      <c r="N31" s="14" t="str">
        <f>_xlfn.IFNA(+INDEX(Comp1!H:H,MATCH($B31,Comp1!$B:$B,0)),"No")</f>
        <v>Yes</v>
      </c>
      <c r="O31" s="14">
        <f>_xlfn.IFNA(+INDEX(Comp1!I:I,MATCH($B31,Comp1!$B:$B,0)),"No")</f>
        <v>0</v>
      </c>
      <c r="P31" s="14">
        <f>_xlfn.IFNA(+INDEX(Comp1!J:J,MATCH($B31,Comp1!$B:$B,0)),"No")</f>
        <v>0</v>
      </c>
      <c r="Q31" s="14">
        <f>_xlfn.IFNA(+INDEX(Comp1!K:K,MATCH($B31,Comp1!$B:$B,0)),"No")</f>
        <v>0</v>
      </c>
      <c r="R31" s="14">
        <f>_xlfn.IFNA(+INDEX(Comp1!L:L,MATCH($B31,Comp1!$B:$B,0)),"No")</f>
        <v>0</v>
      </c>
      <c r="S31" s="14">
        <f>_xlfn.IFNA(+INDEX(Comp1!M:M,MATCH($B31,Comp1!$B:$B,0)),"No")</f>
        <v>0</v>
      </c>
      <c r="T31" s="14">
        <f>_xlfn.IFNA(+INDEX(Comp1!N:N,MATCH($B31,Comp1!$B:$B,0)),"No")</f>
        <v>0</v>
      </c>
      <c r="U31" s="14">
        <f>_xlfn.IFNA(+INDEX(Comp1!O:O,MATCH($B31,Comp1!$B:$B,0)),"No")</f>
        <v>0</v>
      </c>
      <c r="V31" s="464">
        <f>IF(J31="yes",+INDEX('Final Comp Values'!$AX:$AX,MATCH('Monthy Targets'!$B31,'Final Comp Values'!C:C,0)),0)</f>
        <v>5.0999999999999996</v>
      </c>
      <c r="W31" s="464">
        <f>IF(K31="yes",+INDEX('Final Comp Values'!$AX:$AX,MATCH('Monthy Targets'!$B31,'Final Comp Values'!$C:$C,0)),0)</f>
        <v>5.0999999999999996</v>
      </c>
      <c r="X31" s="464">
        <f>IF(L31="yes",+INDEX('Final Comp Values'!$AX:$AX,MATCH('Monthy Targets'!$B31,'Final Comp Values'!$C:$C,0)),0)</f>
        <v>5.0999999999999996</v>
      </c>
      <c r="Y31" s="464">
        <f>IF(M31="yes",+INDEX('Final Comp Values'!$BB:$BB,MATCH('Monthy Targets'!$B31,'Final Comp Values'!$C:$C,0)),0)</f>
        <v>5.0999999999999996</v>
      </c>
      <c r="Z31" s="464">
        <f>IF(N31="yes",+INDEX('Final Comp Values'!$BB:$BB,MATCH('Monthy Targets'!$B31,'Final Comp Values'!$C:$C,0)),0)</f>
        <v>5.0999999999999996</v>
      </c>
      <c r="AA31" s="464">
        <f>IF(O31="yes",+INDEX('Final Comp Values'!$BB:$BB,MATCH('Monthy Targets'!$B31,'Final Comp Values'!$C:$C,0)),0)</f>
        <v>0</v>
      </c>
      <c r="AB31" s="464">
        <f>IF(P31="yes",+INDEX('Final Comp Values'!$BF:$BF,MATCH('Monthy Targets'!$B31,'Final Comp Values'!$C:$C,0)),0)</f>
        <v>0</v>
      </c>
      <c r="AC31" s="464">
        <f>IF(Q31="yes",+INDEX('Final Comp Values'!$BF:$BF,MATCH('Monthy Targets'!$B31,'Final Comp Values'!$C:$C,0)),0)</f>
        <v>0</v>
      </c>
      <c r="AD31" s="464">
        <f>IF(R31="yes",+INDEX('Final Comp Values'!$BF:$BF,MATCH('Monthy Targets'!$B31,'Final Comp Values'!$C:$C,0)),0)</f>
        <v>0</v>
      </c>
      <c r="AE31" s="464">
        <f>IF(S31="yes",+INDEX('Final Comp Values'!$BJ:$BJ,MATCH('Monthy Targets'!$B31,'Final Comp Values'!$C:$C,0)),0)</f>
        <v>0</v>
      </c>
      <c r="AF31" s="464">
        <f>IF(T31="yes",+INDEX('Final Comp Values'!$BJ:$BJ,MATCH('Monthy Targets'!$B31,'Final Comp Values'!$C:$C,0)),0)</f>
        <v>0</v>
      </c>
      <c r="AG31" s="464">
        <f>IF(U31="yes",+INDEX('Final Comp Values'!$BJ:$BJ,MATCH('Monthy Targets'!$B31,'Final Comp Values'!$C:$C,0)),0)</f>
        <v>0</v>
      </c>
    </row>
    <row r="32" spans="1:33" x14ac:dyDescent="0.25">
      <c r="A32" s="183">
        <f>+FY2018_ALL_Targets!A32</f>
        <v>4802</v>
      </c>
      <c r="B32" s="183">
        <f>+FY2018_ALL_Targets!B32</f>
        <v>455577</v>
      </c>
      <c r="C32" s="183">
        <f>+FY2018_ALL_Targets!C32</f>
        <v>1021225</v>
      </c>
      <c r="D32" s="183">
        <f>+FY2018_ALL_Targets!D32</f>
        <v>1437595824</v>
      </c>
      <c r="E32" s="183">
        <f>+FY2018_ALL_Targets!E32</f>
        <v>0</v>
      </c>
      <c r="F32" s="183" t="str">
        <f>+FY2018_ALL_Targets!F32</f>
        <v>MRSA Northeast</v>
      </c>
      <c r="G32" s="183" t="s">
        <v>828</v>
      </c>
      <c r="H32" s="183" t="str">
        <f>+FY2018_ALL_Targets!H32</f>
        <v>Coryell County Memorial Hospital Authority</v>
      </c>
      <c r="I32" s="183" t="str">
        <f>+FY2018_ALL_Targets!I32</f>
        <v>1150 E Loop 304</v>
      </c>
      <c r="J32" s="14" t="str">
        <f>_xlfn.IFNA(+INDEX(Comp1!$D:$D,MATCH(B32,Comp1!$B:$B,0)),"No")</f>
        <v>Yes</v>
      </c>
      <c r="K32" s="14" t="str">
        <f>_xlfn.IFNA(+INDEX(Comp1!$E:$E,MATCH(B32,Comp1!$B:$B,0)),"No")</f>
        <v>Yes</v>
      </c>
      <c r="L32" s="14" t="str">
        <f>_xlfn.IFNA(+INDEX(Comp1!F:F,MATCH($B32,Comp1!$B:$B,0)),"No")</f>
        <v>Yes</v>
      </c>
      <c r="M32" s="14" t="str">
        <f>_xlfn.IFNA(+INDEX(Comp1!G:G,MATCH($B32,Comp1!$B:$B,0)),"No")</f>
        <v>Yes</v>
      </c>
      <c r="N32" s="14" t="str">
        <f>_xlfn.IFNA(+INDEX(Comp1!H:H,MATCH($B32,Comp1!$B:$B,0)),"No")</f>
        <v>Yes</v>
      </c>
      <c r="O32" s="14">
        <f>_xlfn.IFNA(+INDEX(Comp1!I:I,MATCH($B32,Comp1!$B:$B,0)),"No")</f>
        <v>0</v>
      </c>
      <c r="P32" s="14">
        <f>_xlfn.IFNA(+INDEX(Comp1!J:J,MATCH($B32,Comp1!$B:$B,0)),"No")</f>
        <v>0</v>
      </c>
      <c r="Q32" s="14">
        <f>_xlfn.IFNA(+INDEX(Comp1!K:K,MATCH($B32,Comp1!$B:$B,0)),"No")</f>
        <v>0</v>
      </c>
      <c r="R32" s="14">
        <f>_xlfn.IFNA(+INDEX(Comp1!L:L,MATCH($B32,Comp1!$B:$B,0)),"No")</f>
        <v>0</v>
      </c>
      <c r="S32" s="14">
        <f>_xlfn.IFNA(+INDEX(Comp1!M:M,MATCH($B32,Comp1!$B:$B,0)),"No")</f>
        <v>0</v>
      </c>
      <c r="T32" s="14">
        <f>_xlfn.IFNA(+INDEX(Comp1!N:N,MATCH($B32,Comp1!$B:$B,0)),"No")</f>
        <v>0</v>
      </c>
      <c r="U32" s="14">
        <f>_xlfn.IFNA(+INDEX(Comp1!O:O,MATCH($B32,Comp1!$B:$B,0)),"No")</f>
        <v>0</v>
      </c>
      <c r="V32" s="464">
        <f>IF(J32="yes",+INDEX('Final Comp Values'!$AX:$AX,MATCH('Monthy Targets'!$B32,'Final Comp Values'!C:C,0)),0)</f>
        <v>2.75</v>
      </c>
      <c r="W32" s="464">
        <f>IF(K32="yes",+INDEX('Final Comp Values'!$AX:$AX,MATCH('Monthy Targets'!$B32,'Final Comp Values'!$C:$C,0)),0)</f>
        <v>2.75</v>
      </c>
      <c r="X32" s="464">
        <f>IF(L32="yes",+INDEX('Final Comp Values'!$AX:$AX,MATCH('Monthy Targets'!$B32,'Final Comp Values'!$C:$C,0)),0)</f>
        <v>2.75</v>
      </c>
      <c r="Y32" s="464">
        <f>IF(M32="yes",+INDEX('Final Comp Values'!$BB:$BB,MATCH('Monthy Targets'!$B32,'Final Comp Values'!$C:$C,0)),0)</f>
        <v>2.75</v>
      </c>
      <c r="Z32" s="464">
        <f>IF(N32="yes",+INDEX('Final Comp Values'!$BB:$BB,MATCH('Monthy Targets'!$B32,'Final Comp Values'!$C:$C,0)),0)</f>
        <v>2.75</v>
      </c>
      <c r="AA32" s="464">
        <f>IF(O32="yes",+INDEX('Final Comp Values'!$BB:$BB,MATCH('Monthy Targets'!$B32,'Final Comp Values'!$C:$C,0)),0)</f>
        <v>0</v>
      </c>
      <c r="AB32" s="464">
        <f>IF(P32="yes",+INDEX('Final Comp Values'!$BF:$BF,MATCH('Monthy Targets'!$B32,'Final Comp Values'!$C:$C,0)),0)</f>
        <v>0</v>
      </c>
      <c r="AC32" s="464">
        <f>IF(Q32="yes",+INDEX('Final Comp Values'!$BF:$BF,MATCH('Monthy Targets'!$B32,'Final Comp Values'!$C:$C,0)),0)</f>
        <v>0</v>
      </c>
      <c r="AD32" s="464">
        <f>IF(R32="yes",+INDEX('Final Comp Values'!$BF:$BF,MATCH('Monthy Targets'!$B32,'Final Comp Values'!$C:$C,0)),0)</f>
        <v>0</v>
      </c>
      <c r="AE32" s="464">
        <f>IF(S32="yes",+INDEX('Final Comp Values'!$BJ:$BJ,MATCH('Monthy Targets'!$B32,'Final Comp Values'!$C:$C,0)),0)</f>
        <v>0</v>
      </c>
      <c r="AF32" s="464">
        <f>IF(T32="yes",+INDEX('Final Comp Values'!$BJ:$BJ,MATCH('Monthy Targets'!$B32,'Final Comp Values'!$C:$C,0)),0)</f>
        <v>0</v>
      </c>
      <c r="AG32" s="464">
        <f>IF(U32="yes",+INDEX('Final Comp Values'!$BJ:$BJ,MATCH('Monthy Targets'!$B32,'Final Comp Values'!$C:$C,0)),0)</f>
        <v>0</v>
      </c>
    </row>
    <row r="33" spans="1:33" x14ac:dyDescent="0.25">
      <c r="A33" s="183">
        <f>+FY2018_ALL_Targets!A33</f>
        <v>4650</v>
      </c>
      <c r="B33" s="183">
        <f>+FY2018_ALL_Targets!B33</f>
        <v>455582</v>
      </c>
      <c r="C33" s="183">
        <f>+FY2018_ALL_Targets!C33</f>
        <v>1013457</v>
      </c>
      <c r="D33" s="183">
        <f>+FY2018_ALL_Targets!D33</f>
        <v>1871614917</v>
      </c>
      <c r="E33" s="183">
        <f>+FY2018_ALL_Targets!E33</f>
        <v>0</v>
      </c>
      <c r="F33" s="183" t="str">
        <f>+FY2018_ALL_Targets!F33</f>
        <v>Harris</v>
      </c>
      <c r="G33" s="183" t="s">
        <v>772</v>
      </c>
      <c r="H33" s="183" t="str">
        <f>+FY2018_ALL_Targets!H33</f>
        <v>OakBend Medical Center</v>
      </c>
      <c r="I33" s="183" t="str">
        <f>+FY2018_ALL_Targets!I33</f>
        <v>1800 13th Street</v>
      </c>
      <c r="J33" s="14" t="str">
        <f>_xlfn.IFNA(+INDEX(Comp1!$D:$D,MATCH(B33,Comp1!$B:$B,0)),"No")</f>
        <v>Yes</v>
      </c>
      <c r="K33" s="14" t="str">
        <f>_xlfn.IFNA(+INDEX(Comp1!$E:$E,MATCH(B33,Comp1!$B:$B,0)),"No")</f>
        <v>Yes</v>
      </c>
      <c r="L33" s="14" t="str">
        <f>_xlfn.IFNA(+INDEX(Comp1!F:F,MATCH($B33,Comp1!$B:$B,0)),"No")</f>
        <v>Yes</v>
      </c>
      <c r="M33" s="14" t="str">
        <f>_xlfn.IFNA(+INDEX(Comp1!G:G,MATCH($B33,Comp1!$B:$B,0)),"No")</f>
        <v>Yes</v>
      </c>
      <c r="N33" s="14" t="str">
        <f>_xlfn.IFNA(+INDEX(Comp1!H:H,MATCH($B33,Comp1!$B:$B,0)),"No")</f>
        <v>Yes</v>
      </c>
      <c r="O33" s="14">
        <f>_xlfn.IFNA(+INDEX(Comp1!I:I,MATCH($B33,Comp1!$B:$B,0)),"No")</f>
        <v>0</v>
      </c>
      <c r="P33" s="14">
        <f>_xlfn.IFNA(+INDEX(Comp1!J:J,MATCH($B33,Comp1!$B:$B,0)),"No")</f>
        <v>0</v>
      </c>
      <c r="Q33" s="14">
        <f>_xlfn.IFNA(+INDEX(Comp1!K:K,MATCH($B33,Comp1!$B:$B,0)),"No")</f>
        <v>0</v>
      </c>
      <c r="R33" s="14">
        <f>_xlfn.IFNA(+INDEX(Comp1!L:L,MATCH($B33,Comp1!$B:$B,0)),"No")</f>
        <v>0</v>
      </c>
      <c r="S33" s="14">
        <f>_xlfn.IFNA(+INDEX(Comp1!M:M,MATCH($B33,Comp1!$B:$B,0)),"No")</f>
        <v>0</v>
      </c>
      <c r="T33" s="14">
        <f>_xlfn.IFNA(+INDEX(Comp1!N:N,MATCH($B33,Comp1!$B:$B,0)),"No")</f>
        <v>0</v>
      </c>
      <c r="U33" s="14">
        <f>_xlfn.IFNA(+INDEX(Comp1!O:O,MATCH($B33,Comp1!$B:$B,0)),"No")</f>
        <v>0</v>
      </c>
      <c r="V33" s="464">
        <f>IF(J33="yes",+INDEX('Final Comp Values'!$AX:$AX,MATCH('Monthy Targets'!$B33,'Final Comp Values'!C:C,0)),0)</f>
        <v>4.34</v>
      </c>
      <c r="W33" s="464">
        <f>IF(K33="yes",+INDEX('Final Comp Values'!$AX:$AX,MATCH('Monthy Targets'!$B33,'Final Comp Values'!$C:$C,0)),0)</f>
        <v>4.34</v>
      </c>
      <c r="X33" s="464">
        <f>IF(L33="yes",+INDEX('Final Comp Values'!$AX:$AX,MATCH('Monthy Targets'!$B33,'Final Comp Values'!$C:$C,0)),0)</f>
        <v>4.34</v>
      </c>
      <c r="Y33" s="464">
        <f>IF(M33="yes",+INDEX('Final Comp Values'!$BB:$BB,MATCH('Monthy Targets'!$B33,'Final Comp Values'!$C:$C,0)),0)</f>
        <v>4.34</v>
      </c>
      <c r="Z33" s="464">
        <f>IF(N33="yes",+INDEX('Final Comp Values'!$BB:$BB,MATCH('Monthy Targets'!$B33,'Final Comp Values'!$C:$C,0)),0)</f>
        <v>4.34</v>
      </c>
      <c r="AA33" s="464">
        <f>IF(O33="yes",+INDEX('Final Comp Values'!$BB:$BB,MATCH('Monthy Targets'!$B33,'Final Comp Values'!$C:$C,0)),0)</f>
        <v>0</v>
      </c>
      <c r="AB33" s="464">
        <f>IF(P33="yes",+INDEX('Final Comp Values'!$BF:$BF,MATCH('Monthy Targets'!$B33,'Final Comp Values'!$C:$C,0)),0)</f>
        <v>0</v>
      </c>
      <c r="AC33" s="464">
        <f>IF(Q33="yes",+INDEX('Final Comp Values'!$BF:$BF,MATCH('Monthy Targets'!$B33,'Final Comp Values'!$C:$C,0)),0)</f>
        <v>0</v>
      </c>
      <c r="AD33" s="464">
        <f>IF(R33="yes",+INDEX('Final Comp Values'!$BF:$BF,MATCH('Monthy Targets'!$B33,'Final Comp Values'!$C:$C,0)),0)</f>
        <v>0</v>
      </c>
      <c r="AE33" s="464">
        <f>IF(S33="yes",+INDEX('Final Comp Values'!$BJ:$BJ,MATCH('Monthy Targets'!$B33,'Final Comp Values'!$C:$C,0)),0)</f>
        <v>0</v>
      </c>
      <c r="AF33" s="464">
        <f>IF(T33="yes",+INDEX('Final Comp Values'!$BJ:$BJ,MATCH('Monthy Targets'!$B33,'Final Comp Values'!$C:$C,0)),0)</f>
        <v>0</v>
      </c>
      <c r="AG33" s="464">
        <f>IF(U33="yes",+INDEX('Final Comp Values'!$BJ:$BJ,MATCH('Monthy Targets'!$B33,'Final Comp Values'!$C:$C,0)),0)</f>
        <v>0</v>
      </c>
    </row>
    <row r="34" spans="1:33" x14ac:dyDescent="0.25">
      <c r="A34" s="183">
        <f>+FY2018_ALL_Targets!A34</f>
        <v>4898</v>
      </c>
      <c r="B34" s="183">
        <f>+FY2018_ALL_Targets!B34</f>
        <v>455586</v>
      </c>
      <c r="C34" s="183">
        <f>+FY2018_ALL_Targets!C34</f>
        <v>1017924</v>
      </c>
      <c r="D34" s="183">
        <f>+FY2018_ALL_Targets!D34</f>
        <v>1902132301</v>
      </c>
      <c r="E34" s="183">
        <f>+FY2018_ALL_Targets!E34</f>
        <v>0</v>
      </c>
      <c r="F34" s="183" t="str">
        <f>+FY2018_ALL_Targets!F34</f>
        <v>Hidalgo</v>
      </c>
      <c r="G34" s="183" t="s">
        <v>867</v>
      </c>
      <c r="H34" s="183" t="str">
        <f>+FY2018_ALL_Targets!H34</f>
        <v>McAllen Care Associates, Inc.</v>
      </c>
      <c r="I34" s="183" t="str">
        <f>+FY2018_ALL_Targets!I34</f>
        <v>812 West Houston Avenue</v>
      </c>
      <c r="J34" s="14" t="str">
        <f>_xlfn.IFNA(+INDEX(Comp1!$D:$D,MATCH(B34,Comp1!$B:$B,0)),"No")</f>
        <v>No</v>
      </c>
      <c r="K34" s="14" t="str">
        <f>_xlfn.IFNA(+INDEX(Comp1!$E:$E,MATCH(B34,Comp1!$B:$B,0)),"No")</f>
        <v>No</v>
      </c>
      <c r="L34" s="14" t="str">
        <f>_xlfn.IFNA(+INDEX(Comp1!F:F,MATCH($B34,Comp1!$B:$B,0)),"No")</f>
        <v>No</v>
      </c>
      <c r="M34" s="14" t="str">
        <f>_xlfn.IFNA(+INDEX(Comp1!G:G,MATCH($B34,Comp1!$B:$B,0)),"No")</f>
        <v>No</v>
      </c>
      <c r="N34" s="14" t="str">
        <f>_xlfn.IFNA(+INDEX(Comp1!H:H,MATCH($B34,Comp1!$B:$B,0)),"No")</f>
        <v>No</v>
      </c>
      <c r="O34" s="14" t="str">
        <f>_xlfn.IFNA(+INDEX(Comp1!I:I,MATCH($B34,Comp1!$B:$B,0)),"No")</f>
        <v>No</v>
      </c>
      <c r="P34" s="14" t="str">
        <f>_xlfn.IFNA(+INDEX(Comp1!J:J,MATCH($B34,Comp1!$B:$B,0)),"No")</f>
        <v>No</v>
      </c>
      <c r="Q34" s="14" t="str">
        <f>_xlfn.IFNA(+INDEX(Comp1!K:K,MATCH($B34,Comp1!$B:$B,0)),"No")</f>
        <v>No</v>
      </c>
      <c r="R34" s="14" t="str">
        <f>_xlfn.IFNA(+INDEX(Comp1!L:L,MATCH($B34,Comp1!$B:$B,0)),"No")</f>
        <v>No</v>
      </c>
      <c r="S34" s="14" t="str">
        <f>_xlfn.IFNA(+INDEX(Comp1!M:M,MATCH($B34,Comp1!$B:$B,0)),"No")</f>
        <v>No</v>
      </c>
      <c r="T34" s="14" t="str">
        <f>_xlfn.IFNA(+INDEX(Comp1!N:N,MATCH($B34,Comp1!$B:$B,0)),"No")</f>
        <v>No</v>
      </c>
      <c r="U34" s="14" t="str">
        <f>_xlfn.IFNA(+INDEX(Comp1!O:O,MATCH($B34,Comp1!$B:$B,0)),"No")</f>
        <v>No</v>
      </c>
      <c r="V34" s="464">
        <f>IF(J34="yes",+INDEX('Final Comp Values'!$AX:$AX,MATCH('Monthy Targets'!$B34,'Final Comp Values'!C:C,0)),0)</f>
        <v>0</v>
      </c>
      <c r="W34" s="464">
        <f>IF(K34="yes",+INDEX('Final Comp Values'!$AX:$AX,MATCH('Monthy Targets'!$B34,'Final Comp Values'!$C:$C,0)),0)</f>
        <v>0</v>
      </c>
      <c r="X34" s="464">
        <f>IF(L34="yes",+INDEX('Final Comp Values'!$AX:$AX,MATCH('Monthy Targets'!$B34,'Final Comp Values'!$C:$C,0)),0)</f>
        <v>0</v>
      </c>
      <c r="Y34" s="464">
        <f>IF(M34="yes",+INDEX('Final Comp Values'!$BB:$BB,MATCH('Monthy Targets'!$B34,'Final Comp Values'!$C:$C,0)),0)</f>
        <v>0</v>
      </c>
      <c r="Z34" s="464">
        <f>IF(N34="yes",+INDEX('Final Comp Values'!$BB:$BB,MATCH('Monthy Targets'!$B34,'Final Comp Values'!$C:$C,0)),0)</f>
        <v>0</v>
      </c>
      <c r="AA34" s="464">
        <f>IF(O34="yes",+INDEX('Final Comp Values'!$BB:$BB,MATCH('Monthy Targets'!$B34,'Final Comp Values'!$C:$C,0)),0)</f>
        <v>0</v>
      </c>
      <c r="AB34" s="464">
        <f>IF(P34="yes",+INDEX('Final Comp Values'!$BF:$BF,MATCH('Monthy Targets'!$B34,'Final Comp Values'!$C:$C,0)),0)</f>
        <v>0</v>
      </c>
      <c r="AC34" s="464">
        <f>IF(Q34="yes",+INDEX('Final Comp Values'!$BF:$BF,MATCH('Monthy Targets'!$B34,'Final Comp Values'!$C:$C,0)),0)</f>
        <v>0</v>
      </c>
      <c r="AD34" s="464">
        <f>IF(R34="yes",+INDEX('Final Comp Values'!$BF:$BF,MATCH('Monthy Targets'!$B34,'Final Comp Values'!$C:$C,0)),0)</f>
        <v>0</v>
      </c>
      <c r="AE34" s="464">
        <f>IF(S34="yes",+INDEX('Final Comp Values'!$BJ:$BJ,MATCH('Monthy Targets'!$B34,'Final Comp Values'!$C:$C,0)),0)</f>
        <v>0</v>
      </c>
      <c r="AF34" s="464">
        <f>IF(T34="yes",+INDEX('Final Comp Values'!$BJ:$BJ,MATCH('Monthy Targets'!$B34,'Final Comp Values'!$C:$C,0)),0)</f>
        <v>0</v>
      </c>
      <c r="AG34" s="464">
        <f>IF(U34="yes",+INDEX('Final Comp Values'!$BJ:$BJ,MATCH('Monthy Targets'!$B34,'Final Comp Values'!$C:$C,0)),0)</f>
        <v>0</v>
      </c>
    </row>
    <row r="35" spans="1:33" x14ac:dyDescent="0.25">
      <c r="A35" s="183">
        <f>+FY2018_ALL_Targets!A35</f>
        <v>5204</v>
      </c>
      <c r="B35" s="183">
        <f>+FY2018_ALL_Targets!B35</f>
        <v>455592</v>
      </c>
      <c r="C35" s="183">
        <f>+FY2018_ALL_Targets!C35</f>
        <v>1026706</v>
      </c>
      <c r="D35" s="183">
        <f>+FY2018_ALL_Targets!D35</f>
        <v>1235528894</v>
      </c>
      <c r="E35" s="183">
        <f>+FY2018_ALL_Targets!E35</f>
        <v>0</v>
      </c>
      <c r="F35" s="183" t="str">
        <f>+FY2018_ALL_Targets!F35</f>
        <v>Tarrant</v>
      </c>
      <c r="G35" s="183" t="s">
        <v>1021</v>
      </c>
      <c r="H35" s="183" t="str">
        <f>+FY2018_ALL_Targets!H35</f>
        <v>Coryell County Memorial Hospital Authority</v>
      </c>
      <c r="I35" s="183" t="str">
        <f>+FY2018_ALL_Targets!I35</f>
        <v>1950 S Las Vegas Trail</v>
      </c>
      <c r="J35" s="14" t="str">
        <f>_xlfn.IFNA(+INDEX(Comp1!$D:$D,MATCH(B35,Comp1!$B:$B,0)),"No")</f>
        <v>Yes</v>
      </c>
      <c r="K35" s="14" t="str">
        <f>_xlfn.IFNA(+INDEX(Comp1!$E:$E,MATCH(B35,Comp1!$B:$B,0)),"No")</f>
        <v>Yes</v>
      </c>
      <c r="L35" s="14" t="str">
        <f>_xlfn.IFNA(+INDEX(Comp1!F:F,MATCH($B35,Comp1!$B:$B,0)),"No")</f>
        <v>Yes</v>
      </c>
      <c r="M35" s="14" t="str">
        <f>_xlfn.IFNA(+INDEX(Comp1!G:G,MATCH($B35,Comp1!$B:$B,0)),"No")</f>
        <v>Yes</v>
      </c>
      <c r="N35" s="14" t="str">
        <f>_xlfn.IFNA(+INDEX(Comp1!H:H,MATCH($B35,Comp1!$B:$B,0)),"No")</f>
        <v>Yes</v>
      </c>
      <c r="O35" s="14">
        <f>_xlfn.IFNA(+INDEX(Comp1!I:I,MATCH($B35,Comp1!$B:$B,0)),"No")</f>
        <v>0</v>
      </c>
      <c r="P35" s="14">
        <f>_xlfn.IFNA(+INDEX(Comp1!J:J,MATCH($B35,Comp1!$B:$B,0)),"No")</f>
        <v>0</v>
      </c>
      <c r="Q35" s="14">
        <f>_xlfn.IFNA(+INDEX(Comp1!K:K,MATCH($B35,Comp1!$B:$B,0)),"No")</f>
        <v>0</v>
      </c>
      <c r="R35" s="14">
        <f>_xlfn.IFNA(+INDEX(Comp1!L:L,MATCH($B35,Comp1!$B:$B,0)),"No")</f>
        <v>0</v>
      </c>
      <c r="S35" s="14">
        <f>_xlfn.IFNA(+INDEX(Comp1!M:M,MATCH($B35,Comp1!$B:$B,0)),"No")</f>
        <v>0</v>
      </c>
      <c r="T35" s="14">
        <f>_xlfn.IFNA(+INDEX(Comp1!N:N,MATCH($B35,Comp1!$B:$B,0)),"No")</f>
        <v>0</v>
      </c>
      <c r="U35" s="14">
        <f>_xlfn.IFNA(+INDEX(Comp1!O:O,MATCH($B35,Comp1!$B:$B,0)),"No")</f>
        <v>0</v>
      </c>
      <c r="V35" s="464">
        <f>IF(J35="yes",+INDEX('Final Comp Values'!$AX:$AX,MATCH('Monthy Targets'!$B35,'Final Comp Values'!C:C,0)),0)</f>
        <v>14.36</v>
      </c>
      <c r="W35" s="464">
        <f>IF(K35="yes",+INDEX('Final Comp Values'!$AX:$AX,MATCH('Monthy Targets'!$B35,'Final Comp Values'!$C:$C,0)),0)</f>
        <v>14.36</v>
      </c>
      <c r="X35" s="464">
        <f>IF(L35="yes",+INDEX('Final Comp Values'!$AX:$AX,MATCH('Monthy Targets'!$B35,'Final Comp Values'!$C:$C,0)),0)</f>
        <v>14.36</v>
      </c>
      <c r="Y35" s="464">
        <f>IF(M35="yes",+INDEX('Final Comp Values'!$BB:$BB,MATCH('Monthy Targets'!$B35,'Final Comp Values'!$C:$C,0)),0)</f>
        <v>14.36</v>
      </c>
      <c r="Z35" s="464">
        <f>IF(N35="yes",+INDEX('Final Comp Values'!$BB:$BB,MATCH('Monthy Targets'!$B35,'Final Comp Values'!$C:$C,0)),0)</f>
        <v>14.36</v>
      </c>
      <c r="AA35" s="464">
        <f>IF(O35="yes",+INDEX('Final Comp Values'!$BB:$BB,MATCH('Monthy Targets'!$B35,'Final Comp Values'!$C:$C,0)),0)</f>
        <v>0</v>
      </c>
      <c r="AB35" s="464">
        <f>IF(P35="yes",+INDEX('Final Comp Values'!$BF:$BF,MATCH('Monthy Targets'!$B35,'Final Comp Values'!$C:$C,0)),0)</f>
        <v>0</v>
      </c>
      <c r="AC35" s="464">
        <f>IF(Q35="yes",+INDEX('Final Comp Values'!$BF:$BF,MATCH('Monthy Targets'!$B35,'Final Comp Values'!$C:$C,0)),0)</f>
        <v>0</v>
      </c>
      <c r="AD35" s="464">
        <f>IF(R35="yes",+INDEX('Final Comp Values'!$BF:$BF,MATCH('Monthy Targets'!$B35,'Final Comp Values'!$C:$C,0)),0)</f>
        <v>0</v>
      </c>
      <c r="AE35" s="464">
        <f>IF(S35="yes",+INDEX('Final Comp Values'!$BJ:$BJ,MATCH('Monthy Targets'!$B35,'Final Comp Values'!$C:$C,0)),0)</f>
        <v>0</v>
      </c>
      <c r="AF35" s="464">
        <f>IF(T35="yes",+INDEX('Final Comp Values'!$BJ:$BJ,MATCH('Monthy Targets'!$B35,'Final Comp Values'!$C:$C,0)),0)</f>
        <v>0</v>
      </c>
      <c r="AG35" s="464">
        <f>IF(U35="yes",+INDEX('Final Comp Values'!$BJ:$BJ,MATCH('Monthy Targets'!$B35,'Final Comp Values'!$C:$C,0)),0)</f>
        <v>0</v>
      </c>
    </row>
    <row r="36" spans="1:33" x14ac:dyDescent="0.25">
      <c r="A36" s="183">
        <f>+FY2018_ALL_Targets!A36</f>
        <v>4676</v>
      </c>
      <c r="B36" s="183">
        <f>+FY2018_ALL_Targets!B36</f>
        <v>455594</v>
      </c>
      <c r="C36" s="183">
        <f>+FY2018_ALL_Targets!C36</f>
        <v>1013408</v>
      </c>
      <c r="D36" s="183">
        <f>+FY2018_ALL_Targets!D36</f>
        <v>1871670471</v>
      </c>
      <c r="E36" s="183">
        <f>+FY2018_ALL_Targets!E36</f>
        <v>0</v>
      </c>
      <c r="F36" s="183" t="str">
        <f>+FY2018_ALL_Targets!F36</f>
        <v>Jefferson</v>
      </c>
      <c r="G36" s="183" t="s">
        <v>784</v>
      </c>
      <c r="H36" s="183" t="str">
        <f>+FY2018_ALL_Targets!H36</f>
        <v>OakBend Medical Center</v>
      </c>
      <c r="I36" s="183" t="str">
        <f>+FY2018_ALL_Targets!I36</f>
        <v>604 FM 1293</v>
      </c>
      <c r="J36" s="14" t="str">
        <f>_xlfn.IFNA(+INDEX(Comp1!$D:$D,MATCH(B36,Comp1!$B:$B,0)),"No")</f>
        <v>Yes</v>
      </c>
      <c r="K36" s="14" t="str">
        <f>_xlfn.IFNA(+INDEX(Comp1!$E:$E,MATCH(B36,Comp1!$B:$B,0)),"No")</f>
        <v>Yes</v>
      </c>
      <c r="L36" s="14" t="str">
        <f>_xlfn.IFNA(+INDEX(Comp1!F:F,MATCH($B36,Comp1!$B:$B,0)),"No")</f>
        <v>Yes</v>
      </c>
      <c r="M36" s="14" t="str">
        <f>_xlfn.IFNA(+INDEX(Comp1!G:G,MATCH($B36,Comp1!$B:$B,0)),"No")</f>
        <v>Yes</v>
      </c>
      <c r="N36" s="14" t="str">
        <f>_xlfn.IFNA(+INDEX(Comp1!H:H,MATCH($B36,Comp1!$B:$B,0)),"No")</f>
        <v>Yes</v>
      </c>
      <c r="O36" s="14">
        <f>_xlfn.IFNA(+INDEX(Comp1!I:I,MATCH($B36,Comp1!$B:$B,0)),"No")</f>
        <v>0</v>
      </c>
      <c r="P36" s="14">
        <f>_xlfn.IFNA(+INDEX(Comp1!J:J,MATCH($B36,Comp1!$B:$B,0)),"No")</f>
        <v>0</v>
      </c>
      <c r="Q36" s="14">
        <f>_xlfn.IFNA(+INDEX(Comp1!K:K,MATCH($B36,Comp1!$B:$B,0)),"No")</f>
        <v>0</v>
      </c>
      <c r="R36" s="14">
        <f>_xlfn.IFNA(+INDEX(Comp1!L:L,MATCH($B36,Comp1!$B:$B,0)),"No")</f>
        <v>0</v>
      </c>
      <c r="S36" s="14">
        <f>_xlfn.IFNA(+INDEX(Comp1!M:M,MATCH($B36,Comp1!$B:$B,0)),"No")</f>
        <v>0</v>
      </c>
      <c r="T36" s="14">
        <f>_xlfn.IFNA(+INDEX(Comp1!N:N,MATCH($B36,Comp1!$B:$B,0)),"No")</f>
        <v>0</v>
      </c>
      <c r="U36" s="14">
        <f>_xlfn.IFNA(+INDEX(Comp1!O:O,MATCH($B36,Comp1!$B:$B,0)),"No")</f>
        <v>0</v>
      </c>
      <c r="V36" s="464">
        <f>IF(J36="yes",+INDEX('Final Comp Values'!$AX:$AX,MATCH('Monthy Targets'!$B36,'Final Comp Values'!C:C,0)),0)</f>
        <v>12.18</v>
      </c>
      <c r="W36" s="464">
        <f>IF(K36="yes",+INDEX('Final Comp Values'!$AX:$AX,MATCH('Monthy Targets'!$B36,'Final Comp Values'!$C:$C,0)),0)</f>
        <v>12.18</v>
      </c>
      <c r="X36" s="464">
        <f>IF(L36="yes",+INDEX('Final Comp Values'!$AX:$AX,MATCH('Monthy Targets'!$B36,'Final Comp Values'!$C:$C,0)),0)</f>
        <v>12.18</v>
      </c>
      <c r="Y36" s="464">
        <f>IF(M36="yes",+INDEX('Final Comp Values'!$BB:$BB,MATCH('Monthy Targets'!$B36,'Final Comp Values'!$C:$C,0)),0)</f>
        <v>12.18</v>
      </c>
      <c r="Z36" s="464">
        <f>IF(N36="yes",+INDEX('Final Comp Values'!$BB:$BB,MATCH('Monthy Targets'!$B36,'Final Comp Values'!$C:$C,0)),0)</f>
        <v>12.18</v>
      </c>
      <c r="AA36" s="464">
        <f>IF(O36="yes",+INDEX('Final Comp Values'!$BB:$BB,MATCH('Monthy Targets'!$B36,'Final Comp Values'!$C:$C,0)),0)</f>
        <v>0</v>
      </c>
      <c r="AB36" s="464">
        <f>IF(P36="yes",+INDEX('Final Comp Values'!$BF:$BF,MATCH('Monthy Targets'!$B36,'Final Comp Values'!$C:$C,0)),0)</f>
        <v>0</v>
      </c>
      <c r="AC36" s="464">
        <f>IF(Q36="yes",+INDEX('Final Comp Values'!$BF:$BF,MATCH('Monthy Targets'!$B36,'Final Comp Values'!$C:$C,0)),0)</f>
        <v>0</v>
      </c>
      <c r="AD36" s="464">
        <f>IF(R36="yes",+INDEX('Final Comp Values'!$BF:$BF,MATCH('Monthy Targets'!$B36,'Final Comp Values'!$C:$C,0)),0)</f>
        <v>0</v>
      </c>
      <c r="AE36" s="464">
        <f>IF(S36="yes",+INDEX('Final Comp Values'!$BJ:$BJ,MATCH('Monthy Targets'!$B36,'Final Comp Values'!$C:$C,0)),0)</f>
        <v>0</v>
      </c>
      <c r="AF36" s="464">
        <f>IF(T36="yes",+INDEX('Final Comp Values'!$BJ:$BJ,MATCH('Monthy Targets'!$B36,'Final Comp Values'!$C:$C,0)),0)</f>
        <v>0</v>
      </c>
      <c r="AG36" s="464">
        <f>IF(U36="yes",+INDEX('Final Comp Values'!$BJ:$BJ,MATCH('Monthy Targets'!$B36,'Final Comp Values'!$C:$C,0)),0)</f>
        <v>0</v>
      </c>
    </row>
    <row r="37" spans="1:33" x14ac:dyDescent="0.25">
      <c r="A37" s="183">
        <f>+FY2018_ALL_Targets!A37</f>
        <v>4155</v>
      </c>
      <c r="B37" s="183">
        <f>+FY2018_ALL_Targets!B37</f>
        <v>455597</v>
      </c>
      <c r="C37" s="183">
        <f>+FY2018_ALL_Targets!C37</f>
        <v>1012921</v>
      </c>
      <c r="D37" s="183">
        <f>+FY2018_ALL_Targets!D37</f>
        <v>1851412399</v>
      </c>
      <c r="E37" s="183">
        <f>+FY2018_ALL_Targets!E37</f>
        <v>0</v>
      </c>
      <c r="F37" s="183" t="str">
        <f>+FY2018_ALL_Targets!F37</f>
        <v>Bexar</v>
      </c>
      <c r="G37" s="183" t="s">
        <v>588</v>
      </c>
      <c r="H37" s="183" t="str">
        <f>+FY2018_ALL_Targets!H37</f>
        <v>Uvalde County Hospital Authority</v>
      </c>
      <c r="I37" s="183" t="str">
        <f>+FY2018_ALL_Targets!I37</f>
        <v>307 W Cypress</v>
      </c>
      <c r="J37" s="14" t="str">
        <f>_xlfn.IFNA(+INDEX(Comp1!$D:$D,MATCH(B37,Comp1!$B:$B,0)),"No")</f>
        <v>Yes</v>
      </c>
      <c r="K37" s="14" t="str">
        <f>_xlfn.IFNA(+INDEX(Comp1!$E:$E,MATCH(B37,Comp1!$B:$B,0)),"No")</f>
        <v>Yes</v>
      </c>
      <c r="L37" s="14" t="str">
        <f>_xlfn.IFNA(+INDEX(Comp1!F:F,MATCH($B37,Comp1!$B:$B,0)),"No")</f>
        <v>Yes</v>
      </c>
      <c r="M37" s="14" t="str">
        <f>_xlfn.IFNA(+INDEX(Comp1!G:G,MATCH($B37,Comp1!$B:$B,0)),"No")</f>
        <v>Yes</v>
      </c>
      <c r="N37" s="14" t="str">
        <f>_xlfn.IFNA(+INDEX(Comp1!H:H,MATCH($B37,Comp1!$B:$B,0)),"No")</f>
        <v>Yes</v>
      </c>
      <c r="O37" s="14">
        <f>_xlfn.IFNA(+INDEX(Comp1!I:I,MATCH($B37,Comp1!$B:$B,0)),"No")</f>
        <v>0</v>
      </c>
      <c r="P37" s="14">
        <f>_xlfn.IFNA(+INDEX(Comp1!J:J,MATCH($B37,Comp1!$B:$B,0)),"No")</f>
        <v>0</v>
      </c>
      <c r="Q37" s="14">
        <f>_xlfn.IFNA(+INDEX(Comp1!K:K,MATCH($B37,Comp1!$B:$B,0)),"No")</f>
        <v>0</v>
      </c>
      <c r="R37" s="14">
        <f>_xlfn.IFNA(+INDEX(Comp1!L:L,MATCH($B37,Comp1!$B:$B,0)),"No")</f>
        <v>0</v>
      </c>
      <c r="S37" s="14">
        <f>_xlfn.IFNA(+INDEX(Comp1!M:M,MATCH($B37,Comp1!$B:$B,0)),"No")</f>
        <v>0</v>
      </c>
      <c r="T37" s="14">
        <f>_xlfn.IFNA(+INDEX(Comp1!N:N,MATCH($B37,Comp1!$B:$B,0)),"No")</f>
        <v>0</v>
      </c>
      <c r="U37" s="14">
        <f>_xlfn.IFNA(+INDEX(Comp1!O:O,MATCH($B37,Comp1!$B:$B,0)),"No")</f>
        <v>0</v>
      </c>
      <c r="V37" s="464">
        <f>IF(J37="yes",+INDEX('Final Comp Values'!$AX:$AX,MATCH('Monthy Targets'!$B37,'Final Comp Values'!C:C,0)),0)</f>
        <v>12.04</v>
      </c>
      <c r="W37" s="464">
        <f>IF(K37="yes",+INDEX('Final Comp Values'!$AX:$AX,MATCH('Monthy Targets'!$B37,'Final Comp Values'!$C:$C,0)),0)</f>
        <v>12.04</v>
      </c>
      <c r="X37" s="464">
        <f>IF(L37="yes",+INDEX('Final Comp Values'!$AX:$AX,MATCH('Monthy Targets'!$B37,'Final Comp Values'!$C:$C,0)),0)</f>
        <v>12.04</v>
      </c>
      <c r="Y37" s="464">
        <f>IF(M37="yes",+INDEX('Final Comp Values'!$BB:$BB,MATCH('Monthy Targets'!$B37,'Final Comp Values'!$C:$C,0)),0)</f>
        <v>12.04</v>
      </c>
      <c r="Z37" s="464">
        <f>IF(N37="yes",+INDEX('Final Comp Values'!$BB:$BB,MATCH('Monthy Targets'!$B37,'Final Comp Values'!$C:$C,0)),0)</f>
        <v>12.04</v>
      </c>
      <c r="AA37" s="464">
        <f>IF(O37="yes",+INDEX('Final Comp Values'!$BB:$BB,MATCH('Monthy Targets'!$B37,'Final Comp Values'!$C:$C,0)),0)</f>
        <v>0</v>
      </c>
      <c r="AB37" s="464">
        <f>IF(P37="yes",+INDEX('Final Comp Values'!$BF:$BF,MATCH('Monthy Targets'!$B37,'Final Comp Values'!$C:$C,0)),0)</f>
        <v>0</v>
      </c>
      <c r="AC37" s="464">
        <f>IF(Q37="yes",+INDEX('Final Comp Values'!$BF:$BF,MATCH('Monthy Targets'!$B37,'Final Comp Values'!$C:$C,0)),0)</f>
        <v>0</v>
      </c>
      <c r="AD37" s="464">
        <f>IF(R37="yes",+INDEX('Final Comp Values'!$BF:$BF,MATCH('Monthy Targets'!$B37,'Final Comp Values'!$C:$C,0)),0)</f>
        <v>0</v>
      </c>
      <c r="AE37" s="464">
        <f>IF(S37="yes",+INDEX('Final Comp Values'!$BJ:$BJ,MATCH('Monthy Targets'!$B37,'Final Comp Values'!$C:$C,0)),0)</f>
        <v>0</v>
      </c>
      <c r="AF37" s="464">
        <f>IF(T37="yes",+INDEX('Final Comp Values'!$BJ:$BJ,MATCH('Monthy Targets'!$B37,'Final Comp Values'!$C:$C,0)),0)</f>
        <v>0</v>
      </c>
      <c r="AG37" s="464">
        <f>IF(U37="yes",+INDEX('Final Comp Values'!$BJ:$BJ,MATCH('Monthy Targets'!$B37,'Final Comp Values'!$C:$C,0)),0)</f>
        <v>0</v>
      </c>
    </row>
    <row r="38" spans="1:33" x14ac:dyDescent="0.25">
      <c r="A38" s="183">
        <f>+FY2018_ALL_Targets!A38</f>
        <v>4781</v>
      </c>
      <c r="B38" s="183">
        <f>+FY2018_ALL_Targets!B38</f>
        <v>455599</v>
      </c>
      <c r="C38" s="183">
        <f>+FY2018_ALL_Targets!C38</f>
        <v>1026680</v>
      </c>
      <c r="D38" s="183">
        <f>+FY2018_ALL_Targets!D38</f>
        <v>1457316176</v>
      </c>
      <c r="E38" s="183">
        <f>+FY2018_ALL_Targets!E38</f>
        <v>0</v>
      </c>
      <c r="F38" s="183" t="str">
        <f>+FY2018_ALL_Targets!F38</f>
        <v>Travis</v>
      </c>
      <c r="G38" s="183" t="s">
        <v>822</v>
      </c>
      <c r="H38" s="183" t="str">
        <f>+FY2018_ALL_Targets!H38</f>
        <v>OakBend Medical Center</v>
      </c>
      <c r="I38" s="183" t="str">
        <f>+FY2018_ALL_Targets!I38</f>
        <v>2806 Real Street</v>
      </c>
      <c r="J38" s="14" t="str">
        <f>_xlfn.IFNA(+INDEX(Comp1!$D:$D,MATCH(B38,Comp1!$B:$B,0)),"No")</f>
        <v>Yes</v>
      </c>
      <c r="K38" s="14" t="str">
        <f>_xlfn.IFNA(+INDEX(Comp1!$E:$E,MATCH(B38,Comp1!$B:$B,0)),"No")</f>
        <v>Yes</v>
      </c>
      <c r="L38" s="14" t="str">
        <f>_xlfn.IFNA(+INDEX(Comp1!F:F,MATCH($B38,Comp1!$B:$B,0)),"No")</f>
        <v>Yes</v>
      </c>
      <c r="M38" s="14" t="str">
        <f>_xlfn.IFNA(+INDEX(Comp1!G:G,MATCH($B38,Comp1!$B:$B,0)),"No")</f>
        <v>Yes</v>
      </c>
      <c r="N38" s="14" t="str">
        <f>_xlfn.IFNA(+INDEX(Comp1!H:H,MATCH($B38,Comp1!$B:$B,0)),"No")</f>
        <v>Yes</v>
      </c>
      <c r="O38" s="14">
        <f>_xlfn.IFNA(+INDEX(Comp1!I:I,MATCH($B38,Comp1!$B:$B,0)),"No")</f>
        <v>0</v>
      </c>
      <c r="P38" s="14">
        <f>_xlfn.IFNA(+INDEX(Comp1!J:J,MATCH($B38,Comp1!$B:$B,0)),"No")</f>
        <v>0</v>
      </c>
      <c r="Q38" s="14">
        <f>_xlfn.IFNA(+INDEX(Comp1!K:K,MATCH($B38,Comp1!$B:$B,0)),"No")</f>
        <v>0</v>
      </c>
      <c r="R38" s="14">
        <f>_xlfn.IFNA(+INDEX(Comp1!L:L,MATCH($B38,Comp1!$B:$B,0)),"No")</f>
        <v>0</v>
      </c>
      <c r="S38" s="14">
        <f>_xlfn.IFNA(+INDEX(Comp1!M:M,MATCH($B38,Comp1!$B:$B,0)),"No")</f>
        <v>0</v>
      </c>
      <c r="T38" s="14">
        <f>_xlfn.IFNA(+INDEX(Comp1!N:N,MATCH($B38,Comp1!$B:$B,0)),"No")</f>
        <v>0</v>
      </c>
      <c r="U38" s="14">
        <f>_xlfn.IFNA(+INDEX(Comp1!O:O,MATCH($B38,Comp1!$B:$B,0)),"No")</f>
        <v>0</v>
      </c>
      <c r="V38" s="464">
        <f>IF(J38="yes",+INDEX('Final Comp Values'!$AX:$AX,MATCH('Monthy Targets'!$B38,'Final Comp Values'!C:C,0)),0)</f>
        <v>34.39</v>
      </c>
      <c r="W38" s="464">
        <f>IF(K38="yes",+INDEX('Final Comp Values'!$AX:$AX,MATCH('Monthy Targets'!$B38,'Final Comp Values'!$C:$C,0)),0)</f>
        <v>34.39</v>
      </c>
      <c r="X38" s="464">
        <f>IF(L38="yes",+INDEX('Final Comp Values'!$AX:$AX,MATCH('Monthy Targets'!$B38,'Final Comp Values'!$C:$C,0)),0)</f>
        <v>34.39</v>
      </c>
      <c r="Y38" s="464">
        <f>IF(M38="yes",+INDEX('Final Comp Values'!$BB:$BB,MATCH('Monthy Targets'!$B38,'Final Comp Values'!$C:$C,0)),0)</f>
        <v>34.39</v>
      </c>
      <c r="Z38" s="464">
        <f>IF(N38="yes",+INDEX('Final Comp Values'!$BB:$BB,MATCH('Monthy Targets'!$B38,'Final Comp Values'!$C:$C,0)),0)</f>
        <v>34.39</v>
      </c>
      <c r="AA38" s="464">
        <f>IF(O38="yes",+INDEX('Final Comp Values'!$BB:$BB,MATCH('Monthy Targets'!$B38,'Final Comp Values'!$C:$C,0)),0)</f>
        <v>0</v>
      </c>
      <c r="AB38" s="464">
        <f>IF(P38="yes",+INDEX('Final Comp Values'!$BF:$BF,MATCH('Monthy Targets'!$B38,'Final Comp Values'!$C:$C,0)),0)</f>
        <v>0</v>
      </c>
      <c r="AC38" s="464">
        <f>IF(Q38="yes",+INDEX('Final Comp Values'!$BF:$BF,MATCH('Monthy Targets'!$B38,'Final Comp Values'!$C:$C,0)),0)</f>
        <v>0</v>
      </c>
      <c r="AD38" s="464">
        <f>IF(R38="yes",+INDEX('Final Comp Values'!$BF:$BF,MATCH('Monthy Targets'!$B38,'Final Comp Values'!$C:$C,0)),0)</f>
        <v>0</v>
      </c>
      <c r="AE38" s="464">
        <f>IF(S38="yes",+INDEX('Final Comp Values'!$BJ:$BJ,MATCH('Monthy Targets'!$B38,'Final Comp Values'!$C:$C,0)),0)</f>
        <v>0</v>
      </c>
      <c r="AF38" s="464">
        <f>IF(T38="yes",+INDEX('Final Comp Values'!$BJ:$BJ,MATCH('Monthy Targets'!$B38,'Final Comp Values'!$C:$C,0)),0)</f>
        <v>0</v>
      </c>
      <c r="AG38" s="464">
        <f>IF(U38="yes",+INDEX('Final Comp Values'!$BJ:$BJ,MATCH('Monthy Targets'!$B38,'Final Comp Values'!$C:$C,0)),0)</f>
        <v>0</v>
      </c>
    </row>
    <row r="39" spans="1:33" x14ac:dyDescent="0.25">
      <c r="A39" s="183">
        <f>+FY2018_ALL_Targets!A39</f>
        <v>4230</v>
      </c>
      <c r="B39" s="183">
        <f>+FY2018_ALL_Targets!B39</f>
        <v>455602</v>
      </c>
      <c r="C39" s="183">
        <f>+FY2018_ALL_Targets!C39</f>
        <v>1026186</v>
      </c>
      <c r="D39" s="183">
        <f>+FY2018_ALL_Targets!D39</f>
        <v>1487061875</v>
      </c>
      <c r="E39" s="183">
        <f>+FY2018_ALL_Targets!E39</f>
        <v>0</v>
      </c>
      <c r="F39" s="183" t="str">
        <f>+FY2018_ALL_Targets!F39</f>
        <v>MRSA Central</v>
      </c>
      <c r="G39" s="183" t="s">
        <v>602</v>
      </c>
      <c r="H39" s="183" t="str">
        <f>+FY2018_ALL_Targets!H39</f>
        <v>Coryell County Memorial Hospital Authority</v>
      </c>
      <c r="I39" s="183" t="str">
        <f>+FY2018_ALL_Targets!I39</f>
        <v>400 Old Sidney Rd</v>
      </c>
      <c r="J39" s="14" t="str">
        <f>_xlfn.IFNA(+INDEX(Comp1!$D:$D,MATCH(B39,Comp1!$B:$B,0)),"No")</f>
        <v>Yes</v>
      </c>
      <c r="K39" s="14" t="str">
        <f>_xlfn.IFNA(+INDEX(Comp1!$E:$E,MATCH(B39,Comp1!$B:$B,0)),"No")</f>
        <v>Yes</v>
      </c>
      <c r="L39" s="14" t="str">
        <f>_xlfn.IFNA(+INDEX(Comp1!F:F,MATCH($B39,Comp1!$B:$B,0)),"No")</f>
        <v>Yes</v>
      </c>
      <c r="M39" s="14" t="str">
        <f>_xlfn.IFNA(+INDEX(Comp1!G:G,MATCH($B39,Comp1!$B:$B,0)),"No")</f>
        <v>Yes</v>
      </c>
      <c r="N39" s="14" t="str">
        <f>_xlfn.IFNA(+INDEX(Comp1!H:H,MATCH($B39,Comp1!$B:$B,0)),"No")</f>
        <v>Yes</v>
      </c>
      <c r="O39" s="14">
        <f>_xlfn.IFNA(+INDEX(Comp1!I:I,MATCH($B39,Comp1!$B:$B,0)),"No")</f>
        <v>0</v>
      </c>
      <c r="P39" s="14">
        <f>_xlfn.IFNA(+INDEX(Comp1!J:J,MATCH($B39,Comp1!$B:$B,0)),"No")</f>
        <v>0</v>
      </c>
      <c r="Q39" s="14">
        <f>_xlfn.IFNA(+INDEX(Comp1!K:K,MATCH($B39,Comp1!$B:$B,0)),"No")</f>
        <v>0</v>
      </c>
      <c r="R39" s="14">
        <f>_xlfn.IFNA(+INDEX(Comp1!L:L,MATCH($B39,Comp1!$B:$B,0)),"No")</f>
        <v>0</v>
      </c>
      <c r="S39" s="14">
        <f>_xlfn.IFNA(+INDEX(Comp1!M:M,MATCH($B39,Comp1!$B:$B,0)),"No")</f>
        <v>0</v>
      </c>
      <c r="T39" s="14">
        <f>_xlfn.IFNA(+INDEX(Comp1!N:N,MATCH($B39,Comp1!$B:$B,0)),"No")</f>
        <v>0</v>
      </c>
      <c r="U39" s="14">
        <f>_xlfn.IFNA(+INDEX(Comp1!O:O,MATCH($B39,Comp1!$B:$B,0)),"No")</f>
        <v>0</v>
      </c>
      <c r="V39" s="464">
        <f>IF(J39="yes",+INDEX('Final Comp Values'!$AX:$AX,MATCH('Monthy Targets'!$B39,'Final Comp Values'!C:C,0)),0)</f>
        <v>5.0999999999999996</v>
      </c>
      <c r="W39" s="464">
        <f>IF(K39="yes",+INDEX('Final Comp Values'!$AX:$AX,MATCH('Monthy Targets'!$B39,'Final Comp Values'!$C:$C,0)),0)</f>
        <v>5.0999999999999996</v>
      </c>
      <c r="X39" s="464">
        <f>IF(L39="yes",+INDEX('Final Comp Values'!$AX:$AX,MATCH('Monthy Targets'!$B39,'Final Comp Values'!$C:$C,0)),0)</f>
        <v>5.0999999999999996</v>
      </c>
      <c r="Y39" s="464">
        <f>IF(M39="yes",+INDEX('Final Comp Values'!$BB:$BB,MATCH('Monthy Targets'!$B39,'Final Comp Values'!$C:$C,0)),0)</f>
        <v>5.0999999999999996</v>
      </c>
      <c r="Z39" s="464">
        <f>IF(N39="yes",+INDEX('Final Comp Values'!$BB:$BB,MATCH('Monthy Targets'!$B39,'Final Comp Values'!$C:$C,0)),0)</f>
        <v>5.0999999999999996</v>
      </c>
      <c r="AA39" s="464">
        <f>IF(O39="yes",+INDEX('Final Comp Values'!$BB:$BB,MATCH('Monthy Targets'!$B39,'Final Comp Values'!$C:$C,0)),0)</f>
        <v>0</v>
      </c>
      <c r="AB39" s="464">
        <f>IF(P39="yes",+INDEX('Final Comp Values'!$BF:$BF,MATCH('Monthy Targets'!$B39,'Final Comp Values'!$C:$C,0)),0)</f>
        <v>0</v>
      </c>
      <c r="AC39" s="464">
        <f>IF(Q39="yes",+INDEX('Final Comp Values'!$BF:$BF,MATCH('Monthy Targets'!$B39,'Final Comp Values'!$C:$C,0)),0)</f>
        <v>0</v>
      </c>
      <c r="AD39" s="464">
        <f>IF(R39="yes",+INDEX('Final Comp Values'!$BF:$BF,MATCH('Monthy Targets'!$B39,'Final Comp Values'!$C:$C,0)),0)</f>
        <v>0</v>
      </c>
      <c r="AE39" s="464">
        <f>IF(S39="yes",+INDEX('Final Comp Values'!$BJ:$BJ,MATCH('Monthy Targets'!$B39,'Final Comp Values'!$C:$C,0)),0)</f>
        <v>0</v>
      </c>
      <c r="AF39" s="464">
        <f>IF(T39="yes",+INDEX('Final Comp Values'!$BJ:$BJ,MATCH('Monthy Targets'!$B39,'Final Comp Values'!$C:$C,0)),0)</f>
        <v>0</v>
      </c>
      <c r="AG39" s="464">
        <f>IF(U39="yes",+INDEX('Final Comp Values'!$BJ:$BJ,MATCH('Monthy Targets'!$B39,'Final Comp Values'!$C:$C,0)),0)</f>
        <v>0</v>
      </c>
    </row>
    <row r="40" spans="1:33" x14ac:dyDescent="0.25">
      <c r="A40" s="183">
        <f>+FY2018_ALL_Targets!A40</f>
        <v>4814</v>
      </c>
      <c r="B40" s="183">
        <f>+FY2018_ALL_Targets!B40</f>
        <v>455606</v>
      </c>
      <c r="C40" s="183">
        <f>+FY2018_ALL_Targets!C40</f>
        <v>1026285</v>
      </c>
      <c r="D40" s="183">
        <f>+FY2018_ALL_Targets!D40</f>
        <v>1316341407</v>
      </c>
      <c r="E40" s="183">
        <f>+FY2018_ALL_Targets!E40</f>
        <v>0</v>
      </c>
      <c r="F40" s="183" t="str">
        <f>+FY2018_ALL_Targets!F40</f>
        <v>Tarrant</v>
      </c>
      <c r="G40" s="183" t="s">
        <v>276</v>
      </c>
      <c r="H40" s="183" t="str">
        <f>+FY2018_ALL_Targets!H40</f>
        <v>Jack County Hospital District</v>
      </c>
      <c r="I40" s="183" t="str">
        <f>+FY2018_ALL_Targets!I40</f>
        <v>3301 View Street</v>
      </c>
      <c r="J40" s="14" t="str">
        <f>_xlfn.IFNA(+INDEX(Comp1!$D:$D,MATCH(B40,Comp1!$B:$B,0)),"No")</f>
        <v>Yes</v>
      </c>
      <c r="K40" s="14" t="str">
        <f>_xlfn.IFNA(+INDEX(Comp1!$E:$E,MATCH(B40,Comp1!$B:$B,0)),"No")</f>
        <v>Yes</v>
      </c>
      <c r="L40" s="14" t="str">
        <f>_xlfn.IFNA(+INDEX(Comp1!F:F,MATCH($B40,Comp1!$B:$B,0)),"No")</f>
        <v>Yes</v>
      </c>
      <c r="M40" s="14" t="str">
        <f>_xlfn.IFNA(+INDEX(Comp1!G:G,MATCH($B40,Comp1!$B:$B,0)),"No")</f>
        <v>Yes</v>
      </c>
      <c r="N40" s="14" t="str">
        <f>_xlfn.IFNA(+INDEX(Comp1!H:H,MATCH($B40,Comp1!$B:$B,0)),"No")</f>
        <v>Yes</v>
      </c>
      <c r="O40" s="14">
        <f>_xlfn.IFNA(+INDEX(Comp1!I:I,MATCH($B40,Comp1!$B:$B,0)),"No")</f>
        <v>0</v>
      </c>
      <c r="P40" s="14">
        <f>_xlfn.IFNA(+INDEX(Comp1!J:J,MATCH($B40,Comp1!$B:$B,0)),"No")</f>
        <v>0</v>
      </c>
      <c r="Q40" s="14">
        <f>_xlfn.IFNA(+INDEX(Comp1!K:K,MATCH($B40,Comp1!$B:$B,0)),"No")</f>
        <v>0</v>
      </c>
      <c r="R40" s="14">
        <f>_xlfn.IFNA(+INDEX(Comp1!L:L,MATCH($B40,Comp1!$B:$B,0)),"No")</f>
        <v>0</v>
      </c>
      <c r="S40" s="14">
        <f>_xlfn.IFNA(+INDEX(Comp1!M:M,MATCH($B40,Comp1!$B:$B,0)),"No")</f>
        <v>0</v>
      </c>
      <c r="T40" s="14">
        <f>_xlfn.IFNA(+INDEX(Comp1!N:N,MATCH($B40,Comp1!$B:$B,0)),"No")</f>
        <v>0</v>
      </c>
      <c r="U40" s="14">
        <f>_xlfn.IFNA(+INDEX(Comp1!O:O,MATCH($B40,Comp1!$B:$B,0)),"No")</f>
        <v>0</v>
      </c>
      <c r="V40" s="464">
        <f>IF(J40="yes",+INDEX('Final Comp Values'!$AX:$AX,MATCH('Monthy Targets'!$B40,'Final Comp Values'!C:C,0)),0)</f>
        <v>18.309999999999999</v>
      </c>
      <c r="W40" s="464">
        <f>IF(K40="yes",+INDEX('Final Comp Values'!$AX:$AX,MATCH('Monthy Targets'!$B40,'Final Comp Values'!$C:$C,0)),0)</f>
        <v>18.309999999999999</v>
      </c>
      <c r="X40" s="464">
        <f>IF(L40="yes",+INDEX('Final Comp Values'!$AX:$AX,MATCH('Monthy Targets'!$B40,'Final Comp Values'!$C:$C,0)),0)</f>
        <v>18.309999999999999</v>
      </c>
      <c r="Y40" s="464">
        <f>IF(M40="yes",+INDEX('Final Comp Values'!$BB:$BB,MATCH('Monthy Targets'!$B40,'Final Comp Values'!$C:$C,0)),0)</f>
        <v>18.309999999999999</v>
      </c>
      <c r="Z40" s="464">
        <f>IF(N40="yes",+INDEX('Final Comp Values'!$BB:$BB,MATCH('Monthy Targets'!$B40,'Final Comp Values'!$C:$C,0)),0)</f>
        <v>18.309999999999999</v>
      </c>
      <c r="AA40" s="464">
        <f>IF(O40="yes",+INDEX('Final Comp Values'!$BB:$BB,MATCH('Monthy Targets'!$B40,'Final Comp Values'!$C:$C,0)),0)</f>
        <v>0</v>
      </c>
      <c r="AB40" s="464">
        <f>IF(P40="yes",+INDEX('Final Comp Values'!$BF:$BF,MATCH('Monthy Targets'!$B40,'Final Comp Values'!$C:$C,0)),0)</f>
        <v>0</v>
      </c>
      <c r="AC40" s="464">
        <f>IF(Q40="yes",+INDEX('Final Comp Values'!$BF:$BF,MATCH('Monthy Targets'!$B40,'Final Comp Values'!$C:$C,0)),0)</f>
        <v>0</v>
      </c>
      <c r="AD40" s="464">
        <f>IF(R40="yes",+INDEX('Final Comp Values'!$BF:$BF,MATCH('Monthy Targets'!$B40,'Final Comp Values'!$C:$C,0)),0)</f>
        <v>0</v>
      </c>
      <c r="AE40" s="464">
        <f>IF(S40="yes",+INDEX('Final Comp Values'!$BJ:$BJ,MATCH('Monthy Targets'!$B40,'Final Comp Values'!$C:$C,0)),0)</f>
        <v>0</v>
      </c>
      <c r="AF40" s="464">
        <f>IF(T40="yes",+INDEX('Final Comp Values'!$BJ:$BJ,MATCH('Monthy Targets'!$B40,'Final Comp Values'!$C:$C,0)),0)</f>
        <v>0</v>
      </c>
      <c r="AG40" s="464">
        <f>IF(U40="yes",+INDEX('Final Comp Values'!$BJ:$BJ,MATCH('Monthy Targets'!$B40,'Final Comp Values'!$C:$C,0)),0)</f>
        <v>0</v>
      </c>
    </row>
    <row r="41" spans="1:33" x14ac:dyDescent="0.25">
      <c r="A41" s="183">
        <f>+FY2018_ALL_Targets!A41</f>
        <v>4870</v>
      </c>
      <c r="B41" s="183">
        <f>+FY2018_ALL_Targets!B41</f>
        <v>455611</v>
      </c>
      <c r="C41" s="183">
        <f>+FY2018_ALL_Targets!C41</f>
        <v>1026137</v>
      </c>
      <c r="D41" s="183">
        <f>+FY2018_ALL_Targets!D41</f>
        <v>1306246145</v>
      </c>
      <c r="E41" s="183">
        <f>+FY2018_ALL_Targets!E41</f>
        <v>0</v>
      </c>
      <c r="F41" s="183" t="str">
        <f>+FY2018_ALL_Targets!F41</f>
        <v>MRSA West</v>
      </c>
      <c r="G41" s="183" t="s">
        <v>290</v>
      </c>
      <c r="H41" s="183" t="str">
        <f>+FY2018_ALL_Targets!H41</f>
        <v>Olney-Hamilton Hospital District</v>
      </c>
      <c r="I41" s="183" t="str">
        <f>+FY2018_ALL_Targets!I41</f>
        <v>1402 W ELM</v>
      </c>
      <c r="J41" s="14" t="str">
        <f>_xlfn.IFNA(+INDEX(Comp1!$D:$D,MATCH(B41,Comp1!$B:$B,0)),"No")</f>
        <v>Yes</v>
      </c>
      <c r="K41" s="14" t="str">
        <f>_xlfn.IFNA(+INDEX(Comp1!$E:$E,MATCH(B41,Comp1!$B:$B,0)),"No")</f>
        <v>Yes</v>
      </c>
      <c r="L41" s="14" t="str">
        <f>_xlfn.IFNA(+INDEX(Comp1!F:F,MATCH($B41,Comp1!$B:$B,0)),"No")</f>
        <v>Yes</v>
      </c>
      <c r="M41" s="14" t="str">
        <f>_xlfn.IFNA(+INDEX(Comp1!G:G,MATCH($B41,Comp1!$B:$B,0)),"No")</f>
        <v>Yes</v>
      </c>
      <c r="N41" s="14" t="str">
        <f>_xlfn.IFNA(+INDEX(Comp1!H:H,MATCH($B41,Comp1!$B:$B,0)),"No")</f>
        <v>Yes</v>
      </c>
      <c r="O41" s="14">
        <f>_xlfn.IFNA(+INDEX(Comp1!I:I,MATCH($B41,Comp1!$B:$B,0)),"No")</f>
        <v>0</v>
      </c>
      <c r="P41" s="14">
        <f>_xlfn.IFNA(+INDEX(Comp1!J:J,MATCH($B41,Comp1!$B:$B,0)),"No")</f>
        <v>0</v>
      </c>
      <c r="Q41" s="14">
        <f>_xlfn.IFNA(+INDEX(Comp1!K:K,MATCH($B41,Comp1!$B:$B,0)),"No")</f>
        <v>0</v>
      </c>
      <c r="R41" s="14">
        <f>_xlfn.IFNA(+INDEX(Comp1!L:L,MATCH($B41,Comp1!$B:$B,0)),"No")</f>
        <v>0</v>
      </c>
      <c r="S41" s="14">
        <f>_xlfn.IFNA(+INDEX(Comp1!M:M,MATCH($B41,Comp1!$B:$B,0)),"No")</f>
        <v>0</v>
      </c>
      <c r="T41" s="14">
        <f>_xlfn.IFNA(+INDEX(Comp1!N:N,MATCH($B41,Comp1!$B:$B,0)),"No")</f>
        <v>0</v>
      </c>
      <c r="U41" s="14">
        <f>_xlfn.IFNA(+INDEX(Comp1!O:O,MATCH($B41,Comp1!$B:$B,0)),"No")</f>
        <v>0</v>
      </c>
      <c r="V41" s="464">
        <f>IF(J41="yes",+INDEX('Final Comp Values'!$AX:$AX,MATCH('Monthy Targets'!$B41,'Final Comp Values'!C:C,0)),0)</f>
        <v>2.78</v>
      </c>
      <c r="W41" s="464">
        <f>IF(K41="yes",+INDEX('Final Comp Values'!$AX:$AX,MATCH('Monthy Targets'!$B41,'Final Comp Values'!$C:$C,0)),0)</f>
        <v>2.78</v>
      </c>
      <c r="X41" s="464">
        <f>IF(L41="yes",+INDEX('Final Comp Values'!$AX:$AX,MATCH('Monthy Targets'!$B41,'Final Comp Values'!$C:$C,0)),0)</f>
        <v>2.78</v>
      </c>
      <c r="Y41" s="464">
        <f>IF(M41="yes",+INDEX('Final Comp Values'!$BB:$BB,MATCH('Monthy Targets'!$B41,'Final Comp Values'!$C:$C,0)),0)</f>
        <v>2.78</v>
      </c>
      <c r="Z41" s="464">
        <f>IF(N41="yes",+INDEX('Final Comp Values'!$BB:$BB,MATCH('Monthy Targets'!$B41,'Final Comp Values'!$C:$C,0)),0)</f>
        <v>2.78</v>
      </c>
      <c r="AA41" s="464">
        <f>IF(O41="yes",+INDEX('Final Comp Values'!$BB:$BB,MATCH('Monthy Targets'!$B41,'Final Comp Values'!$C:$C,0)),0)</f>
        <v>0</v>
      </c>
      <c r="AB41" s="464">
        <f>IF(P41="yes",+INDEX('Final Comp Values'!$BF:$BF,MATCH('Monthy Targets'!$B41,'Final Comp Values'!$C:$C,0)),0)</f>
        <v>0</v>
      </c>
      <c r="AC41" s="464">
        <f>IF(Q41="yes",+INDEX('Final Comp Values'!$BF:$BF,MATCH('Monthy Targets'!$B41,'Final Comp Values'!$C:$C,0)),0)</f>
        <v>0</v>
      </c>
      <c r="AD41" s="464">
        <f>IF(R41="yes",+INDEX('Final Comp Values'!$BF:$BF,MATCH('Monthy Targets'!$B41,'Final Comp Values'!$C:$C,0)),0)</f>
        <v>0</v>
      </c>
      <c r="AE41" s="464">
        <f>IF(S41="yes",+INDEX('Final Comp Values'!$BJ:$BJ,MATCH('Monthy Targets'!$B41,'Final Comp Values'!$C:$C,0)),0)</f>
        <v>0</v>
      </c>
      <c r="AF41" s="464">
        <f>IF(T41="yes",+INDEX('Final Comp Values'!$BJ:$BJ,MATCH('Monthy Targets'!$B41,'Final Comp Values'!$C:$C,0)),0)</f>
        <v>0</v>
      </c>
      <c r="AG41" s="464">
        <f>IF(U41="yes",+INDEX('Final Comp Values'!$BJ:$BJ,MATCH('Monthy Targets'!$B41,'Final Comp Values'!$C:$C,0)),0)</f>
        <v>0</v>
      </c>
    </row>
    <row r="42" spans="1:33" x14ac:dyDescent="0.25">
      <c r="A42" s="183">
        <f>+FY2018_ALL_Targets!A42</f>
        <v>5005</v>
      </c>
      <c r="B42" s="183">
        <f>+FY2018_ALL_Targets!B42</f>
        <v>455613</v>
      </c>
      <c r="C42" s="183">
        <f>+FY2018_ALL_Targets!C42</f>
        <v>1017870</v>
      </c>
      <c r="D42" s="183">
        <f>+FY2018_ALL_Targets!D42</f>
        <v>1588990071</v>
      </c>
      <c r="E42" s="183">
        <f>+FY2018_ALL_Targets!E42</f>
        <v>0</v>
      </c>
      <c r="F42" s="183" t="str">
        <f>+FY2018_ALL_Targets!F42</f>
        <v>Harris</v>
      </c>
      <c r="G42" s="183" t="s">
        <v>905</v>
      </c>
      <c r="H42" s="183" t="str">
        <f>+FY2018_ALL_Targets!H42</f>
        <v>Courtyard SNF LLC</v>
      </c>
      <c r="I42" s="183" t="str">
        <f>+FY2018_ALL_Targets!I42</f>
        <v>7499 Stanwick Drive</v>
      </c>
      <c r="J42" s="14" t="str">
        <f>_xlfn.IFNA(+INDEX(Comp1!$D:$D,MATCH(B42,Comp1!$B:$B,0)),"No")</f>
        <v>No</v>
      </c>
      <c r="K42" s="14" t="str">
        <f>_xlfn.IFNA(+INDEX(Comp1!$E:$E,MATCH(B42,Comp1!$B:$B,0)),"No")</f>
        <v>No</v>
      </c>
      <c r="L42" s="14" t="str">
        <f>_xlfn.IFNA(+INDEX(Comp1!F:F,MATCH($B42,Comp1!$B:$B,0)),"No")</f>
        <v>No</v>
      </c>
      <c r="M42" s="14" t="str">
        <f>_xlfn.IFNA(+INDEX(Comp1!G:G,MATCH($B42,Comp1!$B:$B,0)),"No")</f>
        <v>No</v>
      </c>
      <c r="N42" s="14" t="str">
        <f>_xlfn.IFNA(+INDEX(Comp1!H:H,MATCH($B42,Comp1!$B:$B,0)),"No")</f>
        <v>No</v>
      </c>
      <c r="O42" s="14" t="str">
        <f>_xlfn.IFNA(+INDEX(Comp1!I:I,MATCH($B42,Comp1!$B:$B,0)),"No")</f>
        <v>No</v>
      </c>
      <c r="P42" s="14" t="str">
        <f>_xlfn.IFNA(+INDEX(Comp1!J:J,MATCH($B42,Comp1!$B:$B,0)),"No")</f>
        <v>No</v>
      </c>
      <c r="Q42" s="14" t="str">
        <f>_xlfn.IFNA(+INDEX(Comp1!K:K,MATCH($B42,Comp1!$B:$B,0)),"No")</f>
        <v>No</v>
      </c>
      <c r="R42" s="14" t="str">
        <f>_xlfn.IFNA(+INDEX(Comp1!L:L,MATCH($B42,Comp1!$B:$B,0)),"No")</f>
        <v>No</v>
      </c>
      <c r="S42" s="14" t="str">
        <f>_xlfn.IFNA(+INDEX(Comp1!M:M,MATCH($B42,Comp1!$B:$B,0)),"No")</f>
        <v>No</v>
      </c>
      <c r="T42" s="14" t="str">
        <f>_xlfn.IFNA(+INDEX(Comp1!N:N,MATCH($B42,Comp1!$B:$B,0)),"No")</f>
        <v>No</v>
      </c>
      <c r="U42" s="14" t="str">
        <f>_xlfn.IFNA(+INDEX(Comp1!O:O,MATCH($B42,Comp1!$B:$B,0)),"No")</f>
        <v>No</v>
      </c>
      <c r="V42" s="464">
        <f>IF(J42="yes",+INDEX('Final Comp Values'!$AX:$AX,MATCH('Monthy Targets'!$B42,'Final Comp Values'!C:C,0)),0)</f>
        <v>0</v>
      </c>
      <c r="W42" s="464">
        <f>IF(K42="yes",+INDEX('Final Comp Values'!$AX:$AX,MATCH('Monthy Targets'!$B42,'Final Comp Values'!$C:$C,0)),0)</f>
        <v>0</v>
      </c>
      <c r="X42" s="464">
        <f>IF(L42="yes",+INDEX('Final Comp Values'!$AX:$AX,MATCH('Monthy Targets'!$B42,'Final Comp Values'!$C:$C,0)),0)</f>
        <v>0</v>
      </c>
      <c r="Y42" s="464">
        <f>IF(M42="yes",+INDEX('Final Comp Values'!$BB:$BB,MATCH('Monthy Targets'!$B42,'Final Comp Values'!$C:$C,0)),0)</f>
        <v>0</v>
      </c>
      <c r="Z42" s="464">
        <f>IF(N42="yes",+INDEX('Final Comp Values'!$BB:$BB,MATCH('Monthy Targets'!$B42,'Final Comp Values'!$C:$C,0)),0)</f>
        <v>0</v>
      </c>
      <c r="AA42" s="464">
        <f>IF(O42="yes",+INDEX('Final Comp Values'!$BB:$BB,MATCH('Monthy Targets'!$B42,'Final Comp Values'!$C:$C,0)),0)</f>
        <v>0</v>
      </c>
      <c r="AB42" s="464">
        <f>IF(P42="yes",+INDEX('Final Comp Values'!$BF:$BF,MATCH('Monthy Targets'!$B42,'Final Comp Values'!$C:$C,0)),0)</f>
        <v>0</v>
      </c>
      <c r="AC42" s="464">
        <f>IF(Q42="yes",+INDEX('Final Comp Values'!$BF:$BF,MATCH('Monthy Targets'!$B42,'Final Comp Values'!$C:$C,0)),0)</f>
        <v>0</v>
      </c>
      <c r="AD42" s="464">
        <f>IF(R42="yes",+INDEX('Final Comp Values'!$BF:$BF,MATCH('Monthy Targets'!$B42,'Final Comp Values'!$C:$C,0)),0)</f>
        <v>0</v>
      </c>
      <c r="AE42" s="464">
        <f>IF(S42="yes",+INDEX('Final Comp Values'!$BJ:$BJ,MATCH('Monthy Targets'!$B42,'Final Comp Values'!$C:$C,0)),0)</f>
        <v>0</v>
      </c>
      <c r="AF42" s="464">
        <f>IF(T42="yes",+INDEX('Final Comp Values'!$BJ:$BJ,MATCH('Monthy Targets'!$B42,'Final Comp Values'!$C:$C,0)),0)</f>
        <v>0</v>
      </c>
      <c r="AG42" s="464">
        <f>IF(U42="yes",+INDEX('Final Comp Values'!$BJ:$BJ,MATCH('Monthy Targets'!$B42,'Final Comp Values'!$C:$C,0)),0)</f>
        <v>0</v>
      </c>
    </row>
    <row r="43" spans="1:33" x14ac:dyDescent="0.25">
      <c r="A43" s="183">
        <f>+FY2018_ALL_Targets!A43</f>
        <v>5098</v>
      </c>
      <c r="B43" s="183">
        <f>+FY2018_ALL_Targets!B43</f>
        <v>455627</v>
      </c>
      <c r="C43" s="183">
        <f>+FY2018_ALL_Targets!C43</f>
        <v>509801</v>
      </c>
      <c r="D43" s="183">
        <f>+FY2018_ALL_Targets!D43</f>
        <v>1891786174</v>
      </c>
      <c r="E43" s="183">
        <f>+FY2018_ALL_Targets!E43</f>
        <v>0</v>
      </c>
      <c r="F43" s="183" t="str">
        <f>+FY2018_ALL_Targets!F43</f>
        <v>Tarrant</v>
      </c>
      <c r="G43" s="183" t="s">
        <v>332</v>
      </c>
      <c r="H43" s="183" t="str">
        <f>+FY2018_ALL_Targets!H43</f>
        <v>Decatur Hospital Authority dba Good Samaritan Society-Denton Village</v>
      </c>
      <c r="I43" s="183" t="str">
        <f>+FY2018_ALL_Targets!I43</f>
        <v>2500 Hinkle Drive</v>
      </c>
      <c r="J43" s="14" t="str">
        <f>_xlfn.IFNA(+INDEX(Comp1!$D:$D,MATCH(B43,Comp1!$B:$B,0)),"No")</f>
        <v>Yes</v>
      </c>
      <c r="K43" s="14" t="str">
        <f>_xlfn.IFNA(+INDEX(Comp1!$E:$E,MATCH(B43,Comp1!$B:$B,0)),"No")</f>
        <v>Yes</v>
      </c>
      <c r="L43" s="14" t="str">
        <f>_xlfn.IFNA(+INDEX(Comp1!F:F,MATCH($B43,Comp1!$B:$B,0)),"No")</f>
        <v>Yes</v>
      </c>
      <c r="M43" s="14" t="str">
        <f>_xlfn.IFNA(+INDEX(Comp1!G:G,MATCH($B43,Comp1!$B:$B,0)),"No")</f>
        <v>Yes</v>
      </c>
      <c r="N43" s="14" t="str">
        <f>_xlfn.IFNA(+INDEX(Comp1!H:H,MATCH($B43,Comp1!$B:$B,0)),"No")</f>
        <v>Yes</v>
      </c>
      <c r="O43" s="14">
        <f>_xlfn.IFNA(+INDEX(Comp1!I:I,MATCH($B43,Comp1!$B:$B,0)),"No")</f>
        <v>0</v>
      </c>
      <c r="P43" s="14">
        <f>_xlfn.IFNA(+INDEX(Comp1!J:J,MATCH($B43,Comp1!$B:$B,0)),"No")</f>
        <v>0</v>
      </c>
      <c r="Q43" s="14">
        <f>_xlfn.IFNA(+INDEX(Comp1!K:K,MATCH($B43,Comp1!$B:$B,0)),"No")</f>
        <v>0</v>
      </c>
      <c r="R43" s="14">
        <f>_xlfn.IFNA(+INDEX(Comp1!L:L,MATCH($B43,Comp1!$B:$B,0)),"No")</f>
        <v>0</v>
      </c>
      <c r="S43" s="14">
        <f>_xlfn.IFNA(+INDEX(Comp1!M:M,MATCH($B43,Comp1!$B:$B,0)),"No")</f>
        <v>0</v>
      </c>
      <c r="T43" s="14">
        <f>_xlfn.IFNA(+INDEX(Comp1!N:N,MATCH($B43,Comp1!$B:$B,0)),"No")</f>
        <v>0</v>
      </c>
      <c r="U43" s="14">
        <f>_xlfn.IFNA(+INDEX(Comp1!O:O,MATCH($B43,Comp1!$B:$B,0)),"No")</f>
        <v>0</v>
      </c>
      <c r="V43" s="464">
        <f>IF(J43="yes",+INDEX('Final Comp Values'!$AX:$AX,MATCH('Monthy Targets'!$B43,'Final Comp Values'!C:C,0)),0)</f>
        <v>2.76</v>
      </c>
      <c r="W43" s="464">
        <f>IF(K43="yes",+INDEX('Final Comp Values'!$AX:$AX,MATCH('Monthy Targets'!$B43,'Final Comp Values'!$C:$C,0)),0)</f>
        <v>2.76</v>
      </c>
      <c r="X43" s="464">
        <f>IF(L43="yes",+INDEX('Final Comp Values'!$AX:$AX,MATCH('Monthy Targets'!$B43,'Final Comp Values'!$C:$C,0)),0)</f>
        <v>2.76</v>
      </c>
      <c r="Y43" s="464">
        <f>IF(M43="yes",+INDEX('Final Comp Values'!$BB:$BB,MATCH('Monthy Targets'!$B43,'Final Comp Values'!$C:$C,0)),0)</f>
        <v>2.76</v>
      </c>
      <c r="Z43" s="464">
        <f>IF(N43="yes",+INDEX('Final Comp Values'!$BB:$BB,MATCH('Monthy Targets'!$B43,'Final Comp Values'!$C:$C,0)),0)</f>
        <v>2.76</v>
      </c>
      <c r="AA43" s="464">
        <f>IF(O43="yes",+INDEX('Final Comp Values'!$BB:$BB,MATCH('Monthy Targets'!$B43,'Final Comp Values'!$C:$C,0)),0)</f>
        <v>0</v>
      </c>
      <c r="AB43" s="464">
        <f>IF(P43="yes",+INDEX('Final Comp Values'!$BF:$BF,MATCH('Monthy Targets'!$B43,'Final Comp Values'!$C:$C,0)),0)</f>
        <v>0</v>
      </c>
      <c r="AC43" s="464">
        <f>IF(Q43="yes",+INDEX('Final Comp Values'!$BF:$BF,MATCH('Monthy Targets'!$B43,'Final Comp Values'!$C:$C,0)),0)</f>
        <v>0</v>
      </c>
      <c r="AD43" s="464">
        <f>IF(R43="yes",+INDEX('Final Comp Values'!$BF:$BF,MATCH('Monthy Targets'!$B43,'Final Comp Values'!$C:$C,0)),0)</f>
        <v>0</v>
      </c>
      <c r="AE43" s="464">
        <f>IF(S43="yes",+INDEX('Final Comp Values'!$BJ:$BJ,MATCH('Monthy Targets'!$B43,'Final Comp Values'!$C:$C,0)),0)</f>
        <v>0</v>
      </c>
      <c r="AF43" s="464">
        <f>IF(T43="yes",+INDEX('Final Comp Values'!$BJ:$BJ,MATCH('Monthy Targets'!$B43,'Final Comp Values'!$C:$C,0)),0)</f>
        <v>0</v>
      </c>
      <c r="AG43" s="464">
        <f>IF(U43="yes",+INDEX('Final Comp Values'!$BJ:$BJ,MATCH('Monthy Targets'!$B43,'Final Comp Values'!$C:$C,0)),0)</f>
        <v>0</v>
      </c>
    </row>
    <row r="44" spans="1:33" x14ac:dyDescent="0.25">
      <c r="A44" s="183">
        <f>+FY2018_ALL_Targets!A44</f>
        <v>4493</v>
      </c>
      <c r="B44" s="183">
        <f>+FY2018_ALL_Targets!B44</f>
        <v>455628</v>
      </c>
      <c r="C44" s="183">
        <f>+FY2018_ALL_Targets!C44</f>
        <v>1026595</v>
      </c>
      <c r="D44" s="183">
        <f>+FY2018_ALL_Targets!D44</f>
        <v>1225159809</v>
      </c>
      <c r="E44" s="183">
        <f>+FY2018_ALL_Targets!E44</f>
        <v>0</v>
      </c>
      <c r="F44" s="183" t="str">
        <f>+FY2018_ALL_Targets!F44</f>
        <v>MRSA West</v>
      </c>
      <c r="G44" s="183" t="s">
        <v>226</v>
      </c>
      <c r="H44" s="183" t="str">
        <f>+FY2018_ALL_Targets!H44</f>
        <v>Uvalde County Hospital Authority</v>
      </c>
      <c r="I44" s="183" t="str">
        <f>+FY2018_ALL_Targets!I44</f>
        <v>1400 Hilltop Road</v>
      </c>
      <c r="J44" s="14" t="str">
        <f>_xlfn.IFNA(+INDEX(Comp1!$D:$D,MATCH(B44,Comp1!$B:$B,0)),"No")</f>
        <v>Yes</v>
      </c>
      <c r="K44" s="14" t="str">
        <f>_xlfn.IFNA(+INDEX(Comp1!$E:$E,MATCH(B44,Comp1!$B:$B,0)),"No")</f>
        <v>Yes</v>
      </c>
      <c r="L44" s="14" t="str">
        <f>_xlfn.IFNA(+INDEX(Comp1!F:F,MATCH($B44,Comp1!$B:$B,0)),"No")</f>
        <v>Yes</v>
      </c>
      <c r="M44" s="14" t="str">
        <f>_xlfn.IFNA(+INDEX(Comp1!G:G,MATCH($B44,Comp1!$B:$B,0)),"No")</f>
        <v>Yes</v>
      </c>
      <c r="N44" s="14" t="str">
        <f>_xlfn.IFNA(+INDEX(Comp1!H:H,MATCH($B44,Comp1!$B:$B,0)),"No")</f>
        <v>Yes</v>
      </c>
      <c r="O44" s="14">
        <f>_xlfn.IFNA(+INDEX(Comp1!I:I,MATCH($B44,Comp1!$B:$B,0)),"No")</f>
        <v>0</v>
      </c>
      <c r="P44" s="14">
        <f>_xlfn.IFNA(+INDEX(Comp1!J:J,MATCH($B44,Comp1!$B:$B,0)),"No")</f>
        <v>0</v>
      </c>
      <c r="Q44" s="14">
        <f>_xlfn.IFNA(+INDEX(Comp1!K:K,MATCH($B44,Comp1!$B:$B,0)),"No")</f>
        <v>0</v>
      </c>
      <c r="R44" s="14">
        <f>_xlfn.IFNA(+INDEX(Comp1!L:L,MATCH($B44,Comp1!$B:$B,0)),"No")</f>
        <v>0</v>
      </c>
      <c r="S44" s="14">
        <f>_xlfn.IFNA(+INDEX(Comp1!M:M,MATCH($B44,Comp1!$B:$B,0)),"No")</f>
        <v>0</v>
      </c>
      <c r="T44" s="14">
        <f>_xlfn.IFNA(+INDEX(Comp1!N:N,MATCH($B44,Comp1!$B:$B,0)),"No")</f>
        <v>0</v>
      </c>
      <c r="U44" s="14">
        <f>_xlfn.IFNA(+INDEX(Comp1!O:O,MATCH($B44,Comp1!$B:$B,0)),"No")</f>
        <v>0</v>
      </c>
      <c r="V44" s="464">
        <f>IF(J44="yes",+INDEX('Final Comp Values'!$AX:$AX,MATCH('Monthy Targets'!$B44,'Final Comp Values'!C:C,0)),0)</f>
        <v>9.3000000000000007</v>
      </c>
      <c r="W44" s="464">
        <f>IF(K44="yes",+INDEX('Final Comp Values'!$AX:$AX,MATCH('Monthy Targets'!$B44,'Final Comp Values'!$C:$C,0)),0)</f>
        <v>9.3000000000000007</v>
      </c>
      <c r="X44" s="464">
        <f>IF(L44="yes",+INDEX('Final Comp Values'!$AX:$AX,MATCH('Monthy Targets'!$B44,'Final Comp Values'!$C:$C,0)),0)</f>
        <v>9.3000000000000007</v>
      </c>
      <c r="Y44" s="464">
        <f>IF(M44="yes",+INDEX('Final Comp Values'!$BB:$BB,MATCH('Monthy Targets'!$B44,'Final Comp Values'!$C:$C,0)),0)</f>
        <v>9.3000000000000007</v>
      </c>
      <c r="Z44" s="464">
        <f>IF(N44="yes",+INDEX('Final Comp Values'!$BB:$BB,MATCH('Monthy Targets'!$B44,'Final Comp Values'!$C:$C,0)),0)</f>
        <v>9.3000000000000007</v>
      </c>
      <c r="AA44" s="464">
        <f>IF(O44="yes",+INDEX('Final Comp Values'!$BB:$BB,MATCH('Monthy Targets'!$B44,'Final Comp Values'!$C:$C,0)),0)</f>
        <v>0</v>
      </c>
      <c r="AB44" s="464">
        <f>IF(P44="yes",+INDEX('Final Comp Values'!$BF:$BF,MATCH('Monthy Targets'!$B44,'Final Comp Values'!$C:$C,0)),0)</f>
        <v>0</v>
      </c>
      <c r="AC44" s="464">
        <f>IF(Q44="yes",+INDEX('Final Comp Values'!$BF:$BF,MATCH('Monthy Targets'!$B44,'Final Comp Values'!$C:$C,0)),0)</f>
        <v>0</v>
      </c>
      <c r="AD44" s="464">
        <f>IF(R44="yes",+INDEX('Final Comp Values'!$BF:$BF,MATCH('Monthy Targets'!$B44,'Final Comp Values'!$C:$C,0)),0)</f>
        <v>0</v>
      </c>
      <c r="AE44" s="464">
        <f>IF(S44="yes",+INDEX('Final Comp Values'!$BJ:$BJ,MATCH('Monthy Targets'!$B44,'Final Comp Values'!$C:$C,0)),0)</f>
        <v>0</v>
      </c>
      <c r="AF44" s="464">
        <f>IF(T44="yes",+INDEX('Final Comp Values'!$BJ:$BJ,MATCH('Monthy Targets'!$B44,'Final Comp Values'!$C:$C,0)),0)</f>
        <v>0</v>
      </c>
      <c r="AG44" s="464">
        <f>IF(U44="yes",+INDEX('Final Comp Values'!$BJ:$BJ,MATCH('Monthy Targets'!$B44,'Final Comp Values'!$C:$C,0)),0)</f>
        <v>0</v>
      </c>
    </row>
    <row r="45" spans="1:33" x14ac:dyDescent="0.25">
      <c r="A45" s="183">
        <f>+FY2018_ALL_Targets!A45</f>
        <v>4525</v>
      </c>
      <c r="B45" s="183">
        <f>+FY2018_ALL_Targets!B45</f>
        <v>455631</v>
      </c>
      <c r="C45" s="183">
        <f>+FY2018_ALL_Targets!C45</f>
        <v>1026213</v>
      </c>
      <c r="D45" s="183">
        <f>+FY2018_ALL_Targets!D45</f>
        <v>1588073597</v>
      </c>
      <c r="E45" s="183">
        <f>+FY2018_ALL_Targets!E45</f>
        <v>0</v>
      </c>
      <c r="F45" s="183" t="str">
        <f>+FY2018_ALL_Targets!F45</f>
        <v>Tarrant</v>
      </c>
      <c r="G45" s="183" t="s">
        <v>228</v>
      </c>
      <c r="H45" s="183" t="str">
        <f>+FY2018_ALL_Targets!H45</f>
        <v>CORYELL COUNTY MEMORIAL HOSPITAL AUTHORITY</v>
      </c>
      <c r="I45" s="183" t="str">
        <f>+FY2018_ALL_Targets!I45</f>
        <v>2035 N GRANBURY ST</v>
      </c>
      <c r="J45" s="14" t="str">
        <f>_xlfn.IFNA(+INDEX(Comp1!$D:$D,MATCH(B45,Comp1!$B:$B,0)),"No")</f>
        <v>Yes</v>
      </c>
      <c r="K45" s="14" t="str">
        <f>_xlfn.IFNA(+INDEX(Comp1!$E:$E,MATCH(B45,Comp1!$B:$B,0)),"No")</f>
        <v>Yes</v>
      </c>
      <c r="L45" s="14" t="str">
        <f>_xlfn.IFNA(+INDEX(Comp1!F:F,MATCH($B45,Comp1!$B:$B,0)),"No")</f>
        <v>Yes</v>
      </c>
      <c r="M45" s="14" t="str">
        <f>_xlfn.IFNA(+INDEX(Comp1!G:G,MATCH($B45,Comp1!$B:$B,0)),"No")</f>
        <v>Yes</v>
      </c>
      <c r="N45" s="14" t="str">
        <f>_xlfn.IFNA(+INDEX(Comp1!H:H,MATCH($B45,Comp1!$B:$B,0)),"No")</f>
        <v>Yes</v>
      </c>
      <c r="O45" s="14">
        <f>_xlfn.IFNA(+INDEX(Comp1!I:I,MATCH($B45,Comp1!$B:$B,0)),"No")</f>
        <v>0</v>
      </c>
      <c r="P45" s="14">
        <f>_xlfn.IFNA(+INDEX(Comp1!J:J,MATCH($B45,Comp1!$B:$B,0)),"No")</f>
        <v>0</v>
      </c>
      <c r="Q45" s="14">
        <f>_xlfn.IFNA(+INDEX(Comp1!K:K,MATCH($B45,Comp1!$B:$B,0)),"No")</f>
        <v>0</v>
      </c>
      <c r="R45" s="14">
        <f>_xlfn.IFNA(+INDEX(Comp1!L:L,MATCH($B45,Comp1!$B:$B,0)),"No")</f>
        <v>0</v>
      </c>
      <c r="S45" s="14">
        <f>_xlfn.IFNA(+INDEX(Comp1!M:M,MATCH($B45,Comp1!$B:$B,0)),"No")</f>
        <v>0</v>
      </c>
      <c r="T45" s="14">
        <f>_xlfn.IFNA(+INDEX(Comp1!N:N,MATCH($B45,Comp1!$B:$B,0)),"No")</f>
        <v>0</v>
      </c>
      <c r="U45" s="14">
        <f>_xlfn.IFNA(+INDEX(Comp1!O:O,MATCH($B45,Comp1!$B:$B,0)),"No")</f>
        <v>0</v>
      </c>
      <c r="V45" s="464">
        <f>IF(J45="yes",+INDEX('Final Comp Values'!$AX:$AX,MATCH('Monthy Targets'!$B45,'Final Comp Values'!C:C,0)),0)</f>
        <v>9.68</v>
      </c>
      <c r="W45" s="464">
        <f>IF(K45="yes",+INDEX('Final Comp Values'!$AX:$AX,MATCH('Monthy Targets'!$B45,'Final Comp Values'!$C:$C,0)),0)</f>
        <v>9.68</v>
      </c>
      <c r="X45" s="464">
        <f>IF(L45="yes",+INDEX('Final Comp Values'!$AX:$AX,MATCH('Monthy Targets'!$B45,'Final Comp Values'!$C:$C,0)),0)</f>
        <v>9.68</v>
      </c>
      <c r="Y45" s="464">
        <f>IF(M45="yes",+INDEX('Final Comp Values'!$BB:$BB,MATCH('Monthy Targets'!$B45,'Final Comp Values'!$C:$C,0)),0)</f>
        <v>9.68</v>
      </c>
      <c r="Z45" s="464">
        <f>IF(N45="yes",+INDEX('Final Comp Values'!$BB:$BB,MATCH('Monthy Targets'!$B45,'Final Comp Values'!$C:$C,0)),0)</f>
        <v>9.68</v>
      </c>
      <c r="AA45" s="464">
        <f>IF(O45="yes",+INDEX('Final Comp Values'!$BB:$BB,MATCH('Monthy Targets'!$B45,'Final Comp Values'!$C:$C,0)),0)</f>
        <v>0</v>
      </c>
      <c r="AB45" s="464">
        <f>IF(P45="yes",+INDEX('Final Comp Values'!$BF:$BF,MATCH('Monthy Targets'!$B45,'Final Comp Values'!$C:$C,0)),0)</f>
        <v>0</v>
      </c>
      <c r="AC45" s="464">
        <f>IF(Q45="yes",+INDEX('Final Comp Values'!$BF:$BF,MATCH('Monthy Targets'!$B45,'Final Comp Values'!$C:$C,0)),0)</f>
        <v>0</v>
      </c>
      <c r="AD45" s="464">
        <f>IF(R45="yes",+INDEX('Final Comp Values'!$BF:$BF,MATCH('Monthy Targets'!$B45,'Final Comp Values'!$C:$C,0)),0)</f>
        <v>0</v>
      </c>
      <c r="AE45" s="464">
        <f>IF(S45="yes",+INDEX('Final Comp Values'!$BJ:$BJ,MATCH('Monthy Targets'!$B45,'Final Comp Values'!$C:$C,0)),0)</f>
        <v>0</v>
      </c>
      <c r="AF45" s="464">
        <f>IF(T45="yes",+INDEX('Final Comp Values'!$BJ:$BJ,MATCH('Monthy Targets'!$B45,'Final Comp Values'!$C:$C,0)),0)</f>
        <v>0</v>
      </c>
      <c r="AG45" s="464">
        <f>IF(U45="yes",+INDEX('Final Comp Values'!$BJ:$BJ,MATCH('Monthy Targets'!$B45,'Final Comp Values'!$C:$C,0)),0)</f>
        <v>0</v>
      </c>
    </row>
    <row r="46" spans="1:33" x14ac:dyDescent="0.25">
      <c r="A46" s="183">
        <f>+FY2018_ALL_Targets!A46</f>
        <v>4260</v>
      </c>
      <c r="B46" s="183">
        <f>+FY2018_ALL_Targets!B46</f>
        <v>455637</v>
      </c>
      <c r="C46" s="183">
        <f>+FY2018_ALL_Targets!C46</f>
        <v>1004260</v>
      </c>
      <c r="D46" s="183">
        <f>+FY2018_ALL_Targets!D46</f>
        <v>1619969417</v>
      </c>
      <c r="E46" s="183">
        <f>+FY2018_ALL_Targets!E46</f>
        <v>0</v>
      </c>
      <c r="F46" s="183" t="str">
        <f>+FY2018_ALL_Targets!F46</f>
        <v>MRSA Central</v>
      </c>
      <c r="G46" s="183" t="s">
        <v>614</v>
      </c>
      <c r="H46" s="183" t="str">
        <f>+FY2018_ALL_Targets!H46</f>
        <v>Eastland Memorial Hospital District</v>
      </c>
      <c r="I46" s="183" t="str">
        <f>+FY2018_ALL_Targets!I46</f>
        <v>1802 South 31st Street</v>
      </c>
      <c r="J46" s="14" t="str">
        <f>_xlfn.IFNA(+INDEX(Comp1!$D:$D,MATCH(B46,Comp1!$B:$B,0)),"No")</f>
        <v>Yes</v>
      </c>
      <c r="K46" s="14" t="str">
        <f>_xlfn.IFNA(+INDEX(Comp1!$E:$E,MATCH(B46,Comp1!$B:$B,0)),"No")</f>
        <v>Yes</v>
      </c>
      <c r="L46" s="14" t="str">
        <f>_xlfn.IFNA(+INDEX(Comp1!F:F,MATCH($B46,Comp1!$B:$B,0)),"No")</f>
        <v>Yes</v>
      </c>
      <c r="M46" s="14" t="str">
        <f>_xlfn.IFNA(+INDEX(Comp1!G:G,MATCH($B46,Comp1!$B:$B,0)),"No")</f>
        <v>Yes</v>
      </c>
      <c r="N46" s="14" t="str">
        <f>_xlfn.IFNA(+INDEX(Comp1!H:H,MATCH($B46,Comp1!$B:$B,0)),"No")</f>
        <v>Yes</v>
      </c>
      <c r="O46" s="14">
        <f>_xlfn.IFNA(+INDEX(Comp1!I:I,MATCH($B46,Comp1!$B:$B,0)),"No")</f>
        <v>0</v>
      </c>
      <c r="P46" s="14">
        <f>_xlfn.IFNA(+INDEX(Comp1!J:J,MATCH($B46,Comp1!$B:$B,0)),"No")</f>
        <v>0</v>
      </c>
      <c r="Q46" s="14">
        <f>_xlfn.IFNA(+INDEX(Comp1!K:K,MATCH($B46,Comp1!$B:$B,0)),"No")</f>
        <v>0</v>
      </c>
      <c r="R46" s="14">
        <f>_xlfn.IFNA(+INDEX(Comp1!L:L,MATCH($B46,Comp1!$B:$B,0)),"No")</f>
        <v>0</v>
      </c>
      <c r="S46" s="14">
        <f>_xlfn.IFNA(+INDEX(Comp1!M:M,MATCH($B46,Comp1!$B:$B,0)),"No")</f>
        <v>0</v>
      </c>
      <c r="T46" s="14">
        <f>_xlfn.IFNA(+INDEX(Comp1!N:N,MATCH($B46,Comp1!$B:$B,0)),"No")</f>
        <v>0</v>
      </c>
      <c r="U46" s="14">
        <f>_xlfn.IFNA(+INDEX(Comp1!O:O,MATCH($B46,Comp1!$B:$B,0)),"No")</f>
        <v>0</v>
      </c>
      <c r="V46" s="464">
        <f>IF(J46="yes",+INDEX('Final Comp Values'!$AX:$AX,MATCH('Monthy Targets'!$B46,'Final Comp Values'!C:C,0)),0)</f>
        <v>6.24</v>
      </c>
      <c r="W46" s="464">
        <f>IF(K46="yes",+INDEX('Final Comp Values'!$AX:$AX,MATCH('Monthy Targets'!$B46,'Final Comp Values'!$C:$C,0)),0)</f>
        <v>6.24</v>
      </c>
      <c r="X46" s="464">
        <f>IF(L46="yes",+INDEX('Final Comp Values'!$AX:$AX,MATCH('Monthy Targets'!$B46,'Final Comp Values'!$C:$C,0)),0)</f>
        <v>6.24</v>
      </c>
      <c r="Y46" s="464">
        <f>IF(M46="yes",+INDEX('Final Comp Values'!$BB:$BB,MATCH('Monthy Targets'!$B46,'Final Comp Values'!$C:$C,0)),0)</f>
        <v>6.24</v>
      </c>
      <c r="Z46" s="464">
        <f>IF(N46="yes",+INDEX('Final Comp Values'!$BB:$BB,MATCH('Monthy Targets'!$B46,'Final Comp Values'!$C:$C,0)),0)</f>
        <v>6.24</v>
      </c>
      <c r="AA46" s="464">
        <f>IF(O46="yes",+INDEX('Final Comp Values'!$BB:$BB,MATCH('Monthy Targets'!$B46,'Final Comp Values'!$C:$C,0)),0)</f>
        <v>0</v>
      </c>
      <c r="AB46" s="464">
        <f>IF(P46="yes",+INDEX('Final Comp Values'!$BF:$BF,MATCH('Monthy Targets'!$B46,'Final Comp Values'!$C:$C,0)),0)</f>
        <v>0</v>
      </c>
      <c r="AC46" s="464">
        <f>IF(Q46="yes",+INDEX('Final Comp Values'!$BF:$BF,MATCH('Monthy Targets'!$B46,'Final Comp Values'!$C:$C,0)),0)</f>
        <v>0</v>
      </c>
      <c r="AD46" s="464">
        <f>IF(R46="yes",+INDEX('Final Comp Values'!$BF:$BF,MATCH('Monthy Targets'!$B46,'Final Comp Values'!$C:$C,0)),0)</f>
        <v>0</v>
      </c>
      <c r="AE46" s="464">
        <f>IF(S46="yes",+INDEX('Final Comp Values'!$BJ:$BJ,MATCH('Monthy Targets'!$B46,'Final Comp Values'!$C:$C,0)),0)</f>
        <v>0</v>
      </c>
      <c r="AF46" s="464">
        <f>IF(T46="yes",+INDEX('Final Comp Values'!$BJ:$BJ,MATCH('Monthy Targets'!$B46,'Final Comp Values'!$C:$C,0)),0)</f>
        <v>0</v>
      </c>
      <c r="AG46" s="464">
        <f>IF(U46="yes",+INDEX('Final Comp Values'!$BJ:$BJ,MATCH('Monthy Targets'!$B46,'Final Comp Values'!$C:$C,0)),0)</f>
        <v>0</v>
      </c>
    </row>
    <row r="47" spans="1:33" x14ac:dyDescent="0.25">
      <c r="A47" s="183">
        <f>+FY2018_ALL_Targets!A47</f>
        <v>4800</v>
      </c>
      <c r="B47" s="183">
        <f>+FY2018_ALL_Targets!B47</f>
        <v>455638</v>
      </c>
      <c r="C47" s="183">
        <f>+FY2018_ALL_Targets!C47</f>
        <v>1026268</v>
      </c>
      <c r="D47" s="183">
        <f>+FY2018_ALL_Targets!D47</f>
        <v>1497876965</v>
      </c>
      <c r="E47" s="183">
        <f>+FY2018_ALL_Targets!E47</f>
        <v>0</v>
      </c>
      <c r="F47" s="183" t="str">
        <f>+FY2018_ALL_Targets!F47</f>
        <v>MRSA Central</v>
      </c>
      <c r="G47" s="183" t="s">
        <v>826</v>
      </c>
      <c r="H47" s="183" t="str">
        <f>+FY2018_ALL_Targets!H47</f>
        <v>Seminole Hospital District of Gaines County, Texas</v>
      </c>
      <c r="I47" s="183" t="str">
        <f>+FY2018_ALL_Targets!I47</f>
        <v>401 Owen Lane</v>
      </c>
      <c r="J47" s="14" t="str">
        <f>_xlfn.IFNA(+INDEX(Comp1!$D:$D,MATCH(B47,Comp1!$B:$B,0)),"No")</f>
        <v>Yes</v>
      </c>
      <c r="K47" s="14" t="str">
        <f>_xlfn.IFNA(+INDEX(Comp1!$E:$E,MATCH(B47,Comp1!$B:$B,0)),"No")</f>
        <v>Yes</v>
      </c>
      <c r="L47" s="14" t="str">
        <f>_xlfn.IFNA(+INDEX(Comp1!F:F,MATCH($B47,Comp1!$B:$B,0)),"No")</f>
        <v>Yes</v>
      </c>
      <c r="M47" s="14" t="str">
        <f>_xlfn.IFNA(+INDEX(Comp1!G:G,MATCH($B47,Comp1!$B:$B,0)),"No")</f>
        <v>Yes</v>
      </c>
      <c r="N47" s="14" t="str">
        <f>_xlfn.IFNA(+INDEX(Comp1!H:H,MATCH($B47,Comp1!$B:$B,0)),"No")</f>
        <v>Yes</v>
      </c>
      <c r="O47" s="14">
        <f>_xlfn.IFNA(+INDEX(Comp1!I:I,MATCH($B47,Comp1!$B:$B,0)),"No")</f>
        <v>0</v>
      </c>
      <c r="P47" s="14">
        <f>_xlfn.IFNA(+INDEX(Comp1!J:J,MATCH($B47,Comp1!$B:$B,0)),"No")</f>
        <v>0</v>
      </c>
      <c r="Q47" s="14">
        <f>_xlfn.IFNA(+INDEX(Comp1!K:K,MATCH($B47,Comp1!$B:$B,0)),"No")</f>
        <v>0</v>
      </c>
      <c r="R47" s="14">
        <f>_xlfn.IFNA(+INDEX(Comp1!L:L,MATCH($B47,Comp1!$B:$B,0)),"No")</f>
        <v>0</v>
      </c>
      <c r="S47" s="14">
        <f>_xlfn.IFNA(+INDEX(Comp1!M:M,MATCH($B47,Comp1!$B:$B,0)),"No")</f>
        <v>0</v>
      </c>
      <c r="T47" s="14">
        <f>_xlfn.IFNA(+INDEX(Comp1!N:N,MATCH($B47,Comp1!$B:$B,0)),"No")</f>
        <v>0</v>
      </c>
      <c r="U47" s="14">
        <f>_xlfn.IFNA(+INDEX(Comp1!O:O,MATCH($B47,Comp1!$B:$B,0)),"No")</f>
        <v>0</v>
      </c>
      <c r="V47" s="464">
        <f>IF(J47="yes",+INDEX('Final Comp Values'!$AX:$AX,MATCH('Monthy Targets'!$B47,'Final Comp Values'!C:C,0)),0)</f>
        <v>10.46</v>
      </c>
      <c r="W47" s="464">
        <f>IF(K47="yes",+INDEX('Final Comp Values'!$AX:$AX,MATCH('Monthy Targets'!$B47,'Final Comp Values'!$C:$C,0)),0)</f>
        <v>10.46</v>
      </c>
      <c r="X47" s="464">
        <f>IF(L47="yes",+INDEX('Final Comp Values'!$AX:$AX,MATCH('Monthy Targets'!$B47,'Final Comp Values'!$C:$C,0)),0)</f>
        <v>10.46</v>
      </c>
      <c r="Y47" s="464">
        <f>IF(M47="yes",+INDEX('Final Comp Values'!$BB:$BB,MATCH('Monthy Targets'!$B47,'Final Comp Values'!$C:$C,0)),0)</f>
        <v>10.46</v>
      </c>
      <c r="Z47" s="464">
        <f>IF(N47="yes",+INDEX('Final Comp Values'!$BB:$BB,MATCH('Monthy Targets'!$B47,'Final Comp Values'!$C:$C,0)),0)</f>
        <v>10.46</v>
      </c>
      <c r="AA47" s="464">
        <f>IF(O47="yes",+INDEX('Final Comp Values'!$BB:$BB,MATCH('Monthy Targets'!$B47,'Final Comp Values'!$C:$C,0)),0)</f>
        <v>0</v>
      </c>
      <c r="AB47" s="464">
        <f>IF(P47="yes",+INDEX('Final Comp Values'!$BF:$BF,MATCH('Monthy Targets'!$B47,'Final Comp Values'!$C:$C,0)),0)</f>
        <v>0</v>
      </c>
      <c r="AC47" s="464">
        <f>IF(Q47="yes",+INDEX('Final Comp Values'!$BF:$BF,MATCH('Monthy Targets'!$B47,'Final Comp Values'!$C:$C,0)),0)</f>
        <v>0</v>
      </c>
      <c r="AD47" s="464">
        <f>IF(R47="yes",+INDEX('Final Comp Values'!$BF:$BF,MATCH('Monthy Targets'!$B47,'Final Comp Values'!$C:$C,0)),0)</f>
        <v>0</v>
      </c>
      <c r="AE47" s="464">
        <f>IF(S47="yes",+INDEX('Final Comp Values'!$BJ:$BJ,MATCH('Monthy Targets'!$B47,'Final Comp Values'!$C:$C,0)),0)</f>
        <v>0</v>
      </c>
      <c r="AF47" s="464">
        <f>IF(T47="yes",+INDEX('Final Comp Values'!$BJ:$BJ,MATCH('Monthy Targets'!$B47,'Final Comp Values'!$C:$C,0)),0)</f>
        <v>0</v>
      </c>
      <c r="AG47" s="464">
        <f>IF(U47="yes",+INDEX('Final Comp Values'!$BJ:$BJ,MATCH('Monthy Targets'!$B47,'Final Comp Values'!$C:$C,0)),0)</f>
        <v>0</v>
      </c>
    </row>
    <row r="48" spans="1:33" x14ac:dyDescent="0.25">
      <c r="A48" s="183">
        <f>+FY2018_ALL_Targets!A48</f>
        <v>4412</v>
      </c>
      <c r="B48" s="183">
        <f>+FY2018_ALL_Targets!B48</f>
        <v>455641</v>
      </c>
      <c r="C48" s="183">
        <f>+FY2018_ALL_Targets!C48</f>
        <v>1026481</v>
      </c>
      <c r="D48" s="183">
        <f>+FY2018_ALL_Targets!D48</f>
        <v>1104221894</v>
      </c>
      <c r="E48" s="183">
        <f>+FY2018_ALL_Targets!E48</f>
        <v>0</v>
      </c>
      <c r="F48" s="183" t="str">
        <f>+FY2018_ALL_Targets!F48</f>
        <v>MRSA West</v>
      </c>
      <c r="G48" s="183" t="s">
        <v>210</v>
      </c>
      <c r="H48" s="183" t="str">
        <f>+FY2018_ALL_Targets!H48</f>
        <v>CHILDRESS COUNTY HOSPITAL DISTRICT</v>
      </c>
      <c r="I48" s="183" t="str">
        <f>+FY2018_ALL_Targets!I48</f>
        <v>405 S COLLINS ST</v>
      </c>
      <c r="J48" s="14" t="str">
        <f>_xlfn.IFNA(+INDEX(Comp1!$D:$D,MATCH(B48,Comp1!$B:$B,0)),"No")</f>
        <v>Yes</v>
      </c>
      <c r="K48" s="14" t="str">
        <f>_xlfn.IFNA(+INDEX(Comp1!$E:$E,MATCH(B48,Comp1!$B:$B,0)),"No")</f>
        <v>Yes</v>
      </c>
      <c r="L48" s="14" t="str">
        <f>_xlfn.IFNA(+INDEX(Comp1!F:F,MATCH($B48,Comp1!$B:$B,0)),"No")</f>
        <v>Yes</v>
      </c>
      <c r="M48" s="14" t="str">
        <f>_xlfn.IFNA(+INDEX(Comp1!G:G,MATCH($B48,Comp1!$B:$B,0)),"No")</f>
        <v>Yes</v>
      </c>
      <c r="N48" s="14" t="str">
        <f>_xlfn.IFNA(+INDEX(Comp1!H:H,MATCH($B48,Comp1!$B:$B,0)),"No")</f>
        <v>Yes</v>
      </c>
      <c r="O48" s="14">
        <f>_xlfn.IFNA(+INDEX(Comp1!I:I,MATCH($B48,Comp1!$B:$B,0)),"No")</f>
        <v>0</v>
      </c>
      <c r="P48" s="14">
        <f>_xlfn.IFNA(+INDEX(Comp1!J:J,MATCH($B48,Comp1!$B:$B,0)),"No")</f>
        <v>0</v>
      </c>
      <c r="Q48" s="14">
        <f>_xlfn.IFNA(+INDEX(Comp1!K:K,MATCH($B48,Comp1!$B:$B,0)),"No")</f>
        <v>0</v>
      </c>
      <c r="R48" s="14">
        <f>_xlfn.IFNA(+INDEX(Comp1!L:L,MATCH($B48,Comp1!$B:$B,0)),"No")</f>
        <v>0</v>
      </c>
      <c r="S48" s="14">
        <f>_xlfn.IFNA(+INDEX(Comp1!M:M,MATCH($B48,Comp1!$B:$B,0)),"No")</f>
        <v>0</v>
      </c>
      <c r="T48" s="14">
        <f>_xlfn.IFNA(+INDEX(Comp1!N:N,MATCH($B48,Comp1!$B:$B,0)),"No")</f>
        <v>0</v>
      </c>
      <c r="U48" s="14">
        <f>_xlfn.IFNA(+INDEX(Comp1!O:O,MATCH($B48,Comp1!$B:$B,0)),"No")</f>
        <v>0</v>
      </c>
      <c r="V48" s="464">
        <f>IF(J48="yes",+INDEX('Final Comp Values'!$AX:$AX,MATCH('Monthy Targets'!$B48,'Final Comp Values'!C:C,0)),0)</f>
        <v>5.43</v>
      </c>
      <c r="W48" s="464">
        <f>IF(K48="yes",+INDEX('Final Comp Values'!$AX:$AX,MATCH('Monthy Targets'!$B48,'Final Comp Values'!$C:$C,0)),0)</f>
        <v>5.43</v>
      </c>
      <c r="X48" s="464">
        <f>IF(L48="yes",+INDEX('Final Comp Values'!$AX:$AX,MATCH('Monthy Targets'!$B48,'Final Comp Values'!$C:$C,0)),0)</f>
        <v>5.43</v>
      </c>
      <c r="Y48" s="464">
        <f>IF(M48="yes",+INDEX('Final Comp Values'!$BB:$BB,MATCH('Monthy Targets'!$B48,'Final Comp Values'!$C:$C,0)),0)</f>
        <v>5.43</v>
      </c>
      <c r="Z48" s="464">
        <f>IF(N48="yes",+INDEX('Final Comp Values'!$BB:$BB,MATCH('Monthy Targets'!$B48,'Final Comp Values'!$C:$C,0)),0)</f>
        <v>5.43</v>
      </c>
      <c r="AA48" s="464">
        <f>IF(O48="yes",+INDEX('Final Comp Values'!$BB:$BB,MATCH('Monthy Targets'!$B48,'Final Comp Values'!$C:$C,0)),0)</f>
        <v>0</v>
      </c>
      <c r="AB48" s="464">
        <f>IF(P48="yes",+INDEX('Final Comp Values'!$BF:$BF,MATCH('Monthy Targets'!$B48,'Final Comp Values'!$C:$C,0)),0)</f>
        <v>0</v>
      </c>
      <c r="AC48" s="464">
        <f>IF(Q48="yes",+INDEX('Final Comp Values'!$BF:$BF,MATCH('Monthy Targets'!$B48,'Final Comp Values'!$C:$C,0)),0)</f>
        <v>0</v>
      </c>
      <c r="AD48" s="464">
        <f>IF(R48="yes",+INDEX('Final Comp Values'!$BF:$BF,MATCH('Monthy Targets'!$B48,'Final Comp Values'!$C:$C,0)),0)</f>
        <v>0</v>
      </c>
      <c r="AE48" s="464">
        <f>IF(S48="yes",+INDEX('Final Comp Values'!$BJ:$BJ,MATCH('Monthy Targets'!$B48,'Final Comp Values'!$C:$C,0)),0)</f>
        <v>0</v>
      </c>
      <c r="AF48" s="464">
        <f>IF(T48="yes",+INDEX('Final Comp Values'!$BJ:$BJ,MATCH('Monthy Targets'!$B48,'Final Comp Values'!$C:$C,0)),0)</f>
        <v>0</v>
      </c>
      <c r="AG48" s="464">
        <f>IF(U48="yes",+INDEX('Final Comp Values'!$BJ:$BJ,MATCH('Monthy Targets'!$B48,'Final Comp Values'!$C:$C,0)),0)</f>
        <v>0</v>
      </c>
    </row>
    <row r="49" spans="1:33" x14ac:dyDescent="0.25">
      <c r="A49" s="183">
        <f>+FY2018_ALL_Targets!A49</f>
        <v>4484</v>
      </c>
      <c r="B49" s="183">
        <f>+FY2018_ALL_Targets!B49</f>
        <v>455646</v>
      </c>
      <c r="C49" s="183">
        <f>+FY2018_ALL_Targets!C49</f>
        <v>1026138</v>
      </c>
      <c r="D49" s="183">
        <f>+FY2018_ALL_Targets!D49</f>
        <v>1629486717</v>
      </c>
      <c r="E49" s="183">
        <f>+FY2018_ALL_Targets!E49</f>
        <v>0</v>
      </c>
      <c r="F49" s="183" t="str">
        <f>+FY2018_ALL_Targets!F49</f>
        <v>MRSA Northeast</v>
      </c>
      <c r="G49" s="183" t="s">
        <v>692</v>
      </c>
      <c r="H49" s="183" t="str">
        <f>+FY2018_ALL_Targets!H49</f>
        <v>Winnie-Stowell Hospital District</v>
      </c>
      <c r="I49" s="183" t="str">
        <f>+FY2018_ALL_Targets!I49</f>
        <v>1007 S Washington Ave</v>
      </c>
      <c r="J49" s="14" t="str">
        <f>_xlfn.IFNA(+INDEX(Comp1!$D:$D,MATCH(B49,Comp1!$B:$B,0)),"No")</f>
        <v>Yes</v>
      </c>
      <c r="K49" s="14" t="str">
        <f>_xlfn.IFNA(+INDEX(Comp1!$E:$E,MATCH(B49,Comp1!$B:$B,0)),"No")</f>
        <v>Yes</v>
      </c>
      <c r="L49" s="14" t="str">
        <f>_xlfn.IFNA(+INDEX(Comp1!F:F,MATCH($B49,Comp1!$B:$B,0)),"No")</f>
        <v>Yes</v>
      </c>
      <c r="M49" s="14" t="str">
        <f>_xlfn.IFNA(+INDEX(Comp1!G:G,MATCH($B49,Comp1!$B:$B,0)),"No")</f>
        <v>Yes</v>
      </c>
      <c r="N49" s="14" t="str">
        <f>_xlfn.IFNA(+INDEX(Comp1!H:H,MATCH($B49,Comp1!$B:$B,0)),"No")</f>
        <v>Yes</v>
      </c>
      <c r="O49" s="14">
        <f>_xlfn.IFNA(+INDEX(Comp1!I:I,MATCH($B49,Comp1!$B:$B,0)),"No")</f>
        <v>0</v>
      </c>
      <c r="P49" s="14">
        <f>_xlfn.IFNA(+INDEX(Comp1!J:J,MATCH($B49,Comp1!$B:$B,0)),"No")</f>
        <v>0</v>
      </c>
      <c r="Q49" s="14">
        <f>_xlfn.IFNA(+INDEX(Comp1!K:K,MATCH($B49,Comp1!$B:$B,0)),"No")</f>
        <v>0</v>
      </c>
      <c r="R49" s="14">
        <f>_xlfn.IFNA(+INDEX(Comp1!L:L,MATCH($B49,Comp1!$B:$B,0)),"No")</f>
        <v>0</v>
      </c>
      <c r="S49" s="14">
        <f>_xlfn.IFNA(+INDEX(Comp1!M:M,MATCH($B49,Comp1!$B:$B,0)),"No")</f>
        <v>0</v>
      </c>
      <c r="T49" s="14">
        <f>_xlfn.IFNA(+INDEX(Comp1!N:N,MATCH($B49,Comp1!$B:$B,0)),"No")</f>
        <v>0</v>
      </c>
      <c r="U49" s="14">
        <f>_xlfn.IFNA(+INDEX(Comp1!O:O,MATCH($B49,Comp1!$B:$B,0)),"No")</f>
        <v>0</v>
      </c>
      <c r="V49" s="464">
        <f>IF(J49="yes",+INDEX('Final Comp Values'!$AX:$AX,MATCH('Monthy Targets'!$B49,'Final Comp Values'!C:C,0)),0)</f>
        <v>7.87</v>
      </c>
      <c r="W49" s="464">
        <f>IF(K49="yes",+INDEX('Final Comp Values'!$AX:$AX,MATCH('Monthy Targets'!$B49,'Final Comp Values'!$C:$C,0)),0)</f>
        <v>7.87</v>
      </c>
      <c r="X49" s="464">
        <f>IF(L49="yes",+INDEX('Final Comp Values'!$AX:$AX,MATCH('Monthy Targets'!$B49,'Final Comp Values'!$C:$C,0)),0)</f>
        <v>7.87</v>
      </c>
      <c r="Y49" s="464">
        <f>IF(M49="yes",+INDEX('Final Comp Values'!$BB:$BB,MATCH('Monthy Targets'!$B49,'Final Comp Values'!$C:$C,0)),0)</f>
        <v>7.87</v>
      </c>
      <c r="Z49" s="464">
        <f>IF(N49="yes",+INDEX('Final Comp Values'!$BB:$BB,MATCH('Monthy Targets'!$B49,'Final Comp Values'!$C:$C,0)),0)</f>
        <v>7.87</v>
      </c>
      <c r="AA49" s="464">
        <f>IF(O49="yes",+INDEX('Final Comp Values'!$BB:$BB,MATCH('Monthy Targets'!$B49,'Final Comp Values'!$C:$C,0)),0)</f>
        <v>0</v>
      </c>
      <c r="AB49" s="464">
        <f>IF(P49="yes",+INDEX('Final Comp Values'!$BF:$BF,MATCH('Monthy Targets'!$B49,'Final Comp Values'!$C:$C,0)),0)</f>
        <v>0</v>
      </c>
      <c r="AC49" s="464">
        <f>IF(Q49="yes",+INDEX('Final Comp Values'!$BF:$BF,MATCH('Monthy Targets'!$B49,'Final Comp Values'!$C:$C,0)),0)</f>
        <v>0</v>
      </c>
      <c r="AD49" s="464">
        <f>IF(R49="yes",+INDEX('Final Comp Values'!$BF:$BF,MATCH('Monthy Targets'!$B49,'Final Comp Values'!$C:$C,0)),0)</f>
        <v>0</v>
      </c>
      <c r="AE49" s="464">
        <f>IF(S49="yes",+INDEX('Final Comp Values'!$BJ:$BJ,MATCH('Monthy Targets'!$B49,'Final Comp Values'!$C:$C,0)),0)</f>
        <v>0</v>
      </c>
      <c r="AF49" s="464">
        <f>IF(T49="yes",+INDEX('Final Comp Values'!$BJ:$BJ,MATCH('Monthy Targets'!$B49,'Final Comp Values'!$C:$C,0)),0)</f>
        <v>0</v>
      </c>
      <c r="AG49" s="464">
        <f>IF(U49="yes",+INDEX('Final Comp Values'!$BJ:$BJ,MATCH('Monthy Targets'!$B49,'Final Comp Values'!$C:$C,0)),0)</f>
        <v>0</v>
      </c>
    </row>
    <row r="50" spans="1:33" x14ac:dyDescent="0.25">
      <c r="A50" s="183">
        <f>+FY2018_ALL_Targets!A50</f>
        <v>4688</v>
      </c>
      <c r="B50" s="183">
        <f>+FY2018_ALL_Targets!B50</f>
        <v>455651</v>
      </c>
      <c r="C50" s="183">
        <f>+FY2018_ALL_Targets!C50</f>
        <v>1013401</v>
      </c>
      <c r="D50" s="183">
        <f>+FY2018_ALL_Targets!D50</f>
        <v>1811018476</v>
      </c>
      <c r="E50" s="183">
        <f>+FY2018_ALL_Targets!E50</f>
        <v>0</v>
      </c>
      <c r="F50" s="183" t="str">
        <f>+FY2018_ALL_Targets!F50</f>
        <v>Tarrant</v>
      </c>
      <c r="G50" s="183" t="s">
        <v>252</v>
      </c>
      <c r="H50" s="183" t="str">
        <f>+FY2018_ALL_Targets!H50</f>
        <v>Fannin County Hospital Authority</v>
      </c>
      <c r="I50" s="183" t="str">
        <f>+FY2018_ALL_Targets!I50</f>
        <v>424 South Adams</v>
      </c>
      <c r="J50" s="14" t="str">
        <f>_xlfn.IFNA(+INDEX(Comp1!$D:$D,MATCH(B50,Comp1!$B:$B,0)),"No")</f>
        <v>Yes</v>
      </c>
      <c r="K50" s="14" t="str">
        <f>_xlfn.IFNA(+INDEX(Comp1!$E:$E,MATCH(B50,Comp1!$B:$B,0)),"No")</f>
        <v>Yes</v>
      </c>
      <c r="L50" s="14" t="str">
        <f>_xlfn.IFNA(+INDEX(Comp1!F:F,MATCH($B50,Comp1!$B:$B,0)),"No")</f>
        <v>Yes</v>
      </c>
      <c r="M50" s="14" t="str">
        <f>_xlfn.IFNA(+INDEX(Comp1!G:G,MATCH($B50,Comp1!$B:$B,0)),"No")</f>
        <v>Yes</v>
      </c>
      <c r="N50" s="14" t="str">
        <f>_xlfn.IFNA(+INDEX(Comp1!H:H,MATCH($B50,Comp1!$B:$B,0)),"No")</f>
        <v>Yes</v>
      </c>
      <c r="O50" s="14">
        <f>_xlfn.IFNA(+INDEX(Comp1!I:I,MATCH($B50,Comp1!$B:$B,0)),"No")</f>
        <v>0</v>
      </c>
      <c r="P50" s="14">
        <f>_xlfn.IFNA(+INDEX(Comp1!J:J,MATCH($B50,Comp1!$B:$B,0)),"No")</f>
        <v>0</v>
      </c>
      <c r="Q50" s="14">
        <f>_xlfn.IFNA(+INDEX(Comp1!K:K,MATCH($B50,Comp1!$B:$B,0)),"No")</f>
        <v>0</v>
      </c>
      <c r="R50" s="14">
        <f>_xlfn.IFNA(+INDEX(Comp1!L:L,MATCH($B50,Comp1!$B:$B,0)),"No")</f>
        <v>0</v>
      </c>
      <c r="S50" s="14">
        <f>_xlfn.IFNA(+INDEX(Comp1!M:M,MATCH($B50,Comp1!$B:$B,0)),"No")</f>
        <v>0</v>
      </c>
      <c r="T50" s="14">
        <f>_xlfn.IFNA(+INDEX(Comp1!N:N,MATCH($B50,Comp1!$B:$B,0)),"No")</f>
        <v>0</v>
      </c>
      <c r="U50" s="14">
        <f>_xlfn.IFNA(+INDEX(Comp1!O:O,MATCH($B50,Comp1!$B:$B,0)),"No")</f>
        <v>0</v>
      </c>
      <c r="V50" s="464">
        <f>IF(J50="yes",+INDEX('Final Comp Values'!$AX:$AX,MATCH('Monthy Targets'!$B50,'Final Comp Values'!C:C,0)),0)</f>
        <v>8.41</v>
      </c>
      <c r="W50" s="464">
        <f>IF(K50="yes",+INDEX('Final Comp Values'!$AX:$AX,MATCH('Monthy Targets'!$B50,'Final Comp Values'!$C:$C,0)),0)</f>
        <v>8.41</v>
      </c>
      <c r="X50" s="464">
        <f>IF(L50="yes",+INDEX('Final Comp Values'!$AX:$AX,MATCH('Monthy Targets'!$B50,'Final Comp Values'!$C:$C,0)),0)</f>
        <v>8.41</v>
      </c>
      <c r="Y50" s="464">
        <f>IF(M50="yes",+INDEX('Final Comp Values'!$BB:$BB,MATCH('Monthy Targets'!$B50,'Final Comp Values'!$C:$C,0)),0)</f>
        <v>8.41</v>
      </c>
      <c r="Z50" s="464">
        <f>IF(N50="yes",+INDEX('Final Comp Values'!$BB:$BB,MATCH('Monthy Targets'!$B50,'Final Comp Values'!$C:$C,0)),0)</f>
        <v>8.41</v>
      </c>
      <c r="AA50" s="464">
        <f>IF(O50="yes",+INDEX('Final Comp Values'!$BB:$BB,MATCH('Monthy Targets'!$B50,'Final Comp Values'!$C:$C,0)),0)</f>
        <v>0</v>
      </c>
      <c r="AB50" s="464">
        <f>IF(P50="yes",+INDEX('Final Comp Values'!$BF:$BF,MATCH('Monthy Targets'!$B50,'Final Comp Values'!$C:$C,0)),0)</f>
        <v>0</v>
      </c>
      <c r="AC50" s="464">
        <f>IF(Q50="yes",+INDEX('Final Comp Values'!$BF:$BF,MATCH('Monthy Targets'!$B50,'Final Comp Values'!$C:$C,0)),0)</f>
        <v>0</v>
      </c>
      <c r="AD50" s="464">
        <f>IF(R50="yes",+INDEX('Final Comp Values'!$BF:$BF,MATCH('Monthy Targets'!$B50,'Final Comp Values'!$C:$C,0)),0)</f>
        <v>0</v>
      </c>
      <c r="AE50" s="464">
        <f>IF(S50="yes",+INDEX('Final Comp Values'!$BJ:$BJ,MATCH('Monthy Targets'!$B50,'Final Comp Values'!$C:$C,0)),0)</f>
        <v>0</v>
      </c>
      <c r="AF50" s="464">
        <f>IF(T50="yes",+INDEX('Final Comp Values'!$BJ:$BJ,MATCH('Monthy Targets'!$B50,'Final Comp Values'!$C:$C,0)),0)</f>
        <v>0</v>
      </c>
      <c r="AG50" s="464">
        <f>IF(U50="yes",+INDEX('Final Comp Values'!$BJ:$BJ,MATCH('Monthy Targets'!$B50,'Final Comp Values'!$C:$C,0)),0)</f>
        <v>0</v>
      </c>
    </row>
    <row r="51" spans="1:33" x14ac:dyDescent="0.25">
      <c r="A51" s="183">
        <f>+FY2018_ALL_Targets!A51</f>
        <v>5206</v>
      </c>
      <c r="B51" s="183">
        <f>+FY2018_ALL_Targets!B51</f>
        <v>455652</v>
      </c>
      <c r="C51" s="183">
        <f>+FY2018_ALL_Targets!C51</f>
        <v>1013349</v>
      </c>
      <c r="D51" s="183">
        <f>+FY2018_ALL_Targets!D51</f>
        <v>1295856870</v>
      </c>
      <c r="E51" s="183">
        <f>+FY2018_ALL_Targets!E51</f>
        <v>0</v>
      </c>
      <c r="F51" s="183" t="str">
        <f>+FY2018_ALL_Targets!F51</f>
        <v>Bexar</v>
      </c>
      <c r="G51" s="183" t="s">
        <v>1023</v>
      </c>
      <c r="H51" s="183" t="str">
        <f>+FY2018_ALL_Targets!H51</f>
        <v>Uvalde County Hospital Authority</v>
      </c>
      <c r="I51" s="183" t="str">
        <f>+FY2018_ALL_Targets!I51</f>
        <v>9014 Timber Path</v>
      </c>
      <c r="J51" s="14" t="str">
        <f>_xlfn.IFNA(+INDEX(Comp1!$D:$D,MATCH(B51,Comp1!$B:$B,0)),"No")</f>
        <v>Yes</v>
      </c>
      <c r="K51" s="14" t="str">
        <f>_xlfn.IFNA(+INDEX(Comp1!$E:$E,MATCH(B51,Comp1!$B:$B,0)),"No")</f>
        <v>Yes</v>
      </c>
      <c r="L51" s="14" t="str">
        <f>_xlfn.IFNA(+INDEX(Comp1!F:F,MATCH($B51,Comp1!$B:$B,0)),"No")</f>
        <v>Yes</v>
      </c>
      <c r="M51" s="14" t="str">
        <f>_xlfn.IFNA(+INDEX(Comp1!G:G,MATCH($B51,Comp1!$B:$B,0)),"No")</f>
        <v>Yes</v>
      </c>
      <c r="N51" s="14" t="str">
        <f>_xlfn.IFNA(+INDEX(Comp1!H:H,MATCH($B51,Comp1!$B:$B,0)),"No")</f>
        <v>Yes</v>
      </c>
      <c r="O51" s="14">
        <f>_xlfn.IFNA(+INDEX(Comp1!I:I,MATCH($B51,Comp1!$B:$B,0)),"No")</f>
        <v>0</v>
      </c>
      <c r="P51" s="14">
        <f>_xlfn.IFNA(+INDEX(Comp1!J:J,MATCH($B51,Comp1!$B:$B,0)),"No")</f>
        <v>0</v>
      </c>
      <c r="Q51" s="14">
        <f>_xlfn.IFNA(+INDEX(Comp1!K:K,MATCH($B51,Comp1!$B:$B,0)),"No")</f>
        <v>0</v>
      </c>
      <c r="R51" s="14">
        <f>_xlfn.IFNA(+INDEX(Comp1!L:L,MATCH($B51,Comp1!$B:$B,0)),"No")</f>
        <v>0</v>
      </c>
      <c r="S51" s="14">
        <f>_xlfn.IFNA(+INDEX(Comp1!M:M,MATCH($B51,Comp1!$B:$B,0)),"No")</f>
        <v>0</v>
      </c>
      <c r="T51" s="14">
        <f>_xlfn.IFNA(+INDEX(Comp1!N:N,MATCH($B51,Comp1!$B:$B,0)),"No")</f>
        <v>0</v>
      </c>
      <c r="U51" s="14">
        <f>_xlfn.IFNA(+INDEX(Comp1!O:O,MATCH($B51,Comp1!$B:$B,0)),"No")</f>
        <v>0</v>
      </c>
      <c r="V51" s="464">
        <f>IF(J51="yes",+INDEX('Final Comp Values'!$AX:$AX,MATCH('Monthy Targets'!$B51,'Final Comp Values'!C:C,0)),0)</f>
        <v>12.26</v>
      </c>
      <c r="W51" s="464">
        <f>IF(K51="yes",+INDEX('Final Comp Values'!$AX:$AX,MATCH('Monthy Targets'!$B51,'Final Comp Values'!$C:$C,0)),0)</f>
        <v>12.26</v>
      </c>
      <c r="X51" s="464">
        <f>IF(L51="yes",+INDEX('Final Comp Values'!$AX:$AX,MATCH('Monthy Targets'!$B51,'Final Comp Values'!$C:$C,0)),0)</f>
        <v>12.26</v>
      </c>
      <c r="Y51" s="464">
        <f>IF(M51="yes",+INDEX('Final Comp Values'!$BB:$BB,MATCH('Monthy Targets'!$B51,'Final Comp Values'!$C:$C,0)),0)</f>
        <v>12.26</v>
      </c>
      <c r="Z51" s="464">
        <f>IF(N51="yes",+INDEX('Final Comp Values'!$BB:$BB,MATCH('Monthy Targets'!$B51,'Final Comp Values'!$C:$C,0)),0)</f>
        <v>12.26</v>
      </c>
      <c r="AA51" s="464">
        <f>IF(O51="yes",+INDEX('Final Comp Values'!$BB:$BB,MATCH('Monthy Targets'!$B51,'Final Comp Values'!$C:$C,0)),0)</f>
        <v>0</v>
      </c>
      <c r="AB51" s="464">
        <f>IF(P51="yes",+INDEX('Final Comp Values'!$BF:$BF,MATCH('Monthy Targets'!$B51,'Final Comp Values'!$C:$C,0)),0)</f>
        <v>0</v>
      </c>
      <c r="AC51" s="464">
        <f>IF(Q51="yes",+INDEX('Final Comp Values'!$BF:$BF,MATCH('Monthy Targets'!$B51,'Final Comp Values'!$C:$C,0)),0)</f>
        <v>0</v>
      </c>
      <c r="AD51" s="464">
        <f>IF(R51="yes",+INDEX('Final Comp Values'!$BF:$BF,MATCH('Monthy Targets'!$B51,'Final Comp Values'!$C:$C,0)),0)</f>
        <v>0</v>
      </c>
      <c r="AE51" s="464">
        <f>IF(S51="yes",+INDEX('Final Comp Values'!$BJ:$BJ,MATCH('Monthy Targets'!$B51,'Final Comp Values'!$C:$C,0)),0)</f>
        <v>0</v>
      </c>
      <c r="AF51" s="464">
        <f>IF(T51="yes",+INDEX('Final Comp Values'!$BJ:$BJ,MATCH('Monthy Targets'!$B51,'Final Comp Values'!$C:$C,0)),0)</f>
        <v>0</v>
      </c>
      <c r="AG51" s="464">
        <f>IF(U51="yes",+INDEX('Final Comp Values'!$BJ:$BJ,MATCH('Monthy Targets'!$B51,'Final Comp Values'!$C:$C,0)),0)</f>
        <v>0</v>
      </c>
    </row>
    <row r="52" spans="1:33" x14ac:dyDescent="0.25">
      <c r="A52" s="183">
        <f>+FY2018_ALL_Targets!A52</f>
        <v>4755</v>
      </c>
      <c r="B52" s="183">
        <f>+FY2018_ALL_Targets!B52</f>
        <v>455653</v>
      </c>
      <c r="C52" s="183">
        <f>+FY2018_ALL_Targets!C52</f>
        <v>1027269</v>
      </c>
      <c r="D52" s="183">
        <f>+FY2018_ALL_Targets!D52</f>
        <v>1053783639</v>
      </c>
      <c r="E52" s="183">
        <f>+FY2018_ALL_Targets!E52</f>
        <v>0</v>
      </c>
      <c r="F52" s="183" t="str">
        <f>+FY2018_ALL_Targets!F52</f>
        <v>Dallas</v>
      </c>
      <c r="G52" s="183" t="s">
        <v>810</v>
      </c>
      <c r="H52" s="183" t="str">
        <f>+FY2018_ALL_Targets!H52</f>
        <v>Nocona Hospital District</v>
      </c>
      <c r="I52" s="183" t="str">
        <f>+FY2018_ALL_Targets!I52</f>
        <v>3326 Burgoyne</v>
      </c>
      <c r="J52" s="14" t="str">
        <f>_xlfn.IFNA(+INDEX(Comp1!$D:$D,MATCH(B52,Comp1!$B:$B,0)),"No")</f>
        <v>Yes</v>
      </c>
      <c r="K52" s="14" t="str">
        <f>_xlfn.IFNA(+INDEX(Comp1!$E:$E,MATCH(B52,Comp1!$B:$B,0)),"No")</f>
        <v>Yes</v>
      </c>
      <c r="L52" s="14" t="str">
        <f>_xlfn.IFNA(+INDEX(Comp1!F:F,MATCH($B52,Comp1!$B:$B,0)),"No")</f>
        <v>Yes</v>
      </c>
      <c r="M52" s="14" t="str">
        <f>_xlfn.IFNA(+INDEX(Comp1!G:G,MATCH($B52,Comp1!$B:$B,0)),"No")</f>
        <v>Yes</v>
      </c>
      <c r="N52" s="14" t="str">
        <f>_xlfn.IFNA(+INDEX(Comp1!H:H,MATCH($B52,Comp1!$B:$B,0)),"No")</f>
        <v>Yes</v>
      </c>
      <c r="O52" s="14">
        <f>_xlfn.IFNA(+INDEX(Comp1!I:I,MATCH($B52,Comp1!$B:$B,0)),"No")</f>
        <v>0</v>
      </c>
      <c r="P52" s="14">
        <f>_xlfn.IFNA(+INDEX(Comp1!J:J,MATCH($B52,Comp1!$B:$B,0)),"No")</f>
        <v>0</v>
      </c>
      <c r="Q52" s="14">
        <f>_xlfn.IFNA(+INDEX(Comp1!K:K,MATCH($B52,Comp1!$B:$B,0)),"No")</f>
        <v>0</v>
      </c>
      <c r="R52" s="14">
        <f>_xlfn.IFNA(+INDEX(Comp1!L:L,MATCH($B52,Comp1!$B:$B,0)),"No")</f>
        <v>0</v>
      </c>
      <c r="S52" s="14">
        <f>_xlfn.IFNA(+INDEX(Comp1!M:M,MATCH($B52,Comp1!$B:$B,0)),"No")</f>
        <v>0</v>
      </c>
      <c r="T52" s="14">
        <f>_xlfn.IFNA(+INDEX(Comp1!N:N,MATCH($B52,Comp1!$B:$B,0)),"No")</f>
        <v>0</v>
      </c>
      <c r="U52" s="14">
        <f>_xlfn.IFNA(+INDEX(Comp1!O:O,MATCH($B52,Comp1!$B:$B,0)),"No")</f>
        <v>0</v>
      </c>
      <c r="V52" s="464">
        <f>IF(J52="yes",+INDEX('Final Comp Values'!$AX:$AX,MATCH('Monthy Targets'!$B52,'Final Comp Values'!C:C,0)),0)</f>
        <v>13.04</v>
      </c>
      <c r="W52" s="464">
        <f>IF(K52="yes",+INDEX('Final Comp Values'!$AX:$AX,MATCH('Monthy Targets'!$B52,'Final Comp Values'!$C:$C,0)),0)</f>
        <v>13.04</v>
      </c>
      <c r="X52" s="464">
        <f>IF(L52="yes",+INDEX('Final Comp Values'!$AX:$AX,MATCH('Monthy Targets'!$B52,'Final Comp Values'!$C:$C,0)),0)</f>
        <v>13.04</v>
      </c>
      <c r="Y52" s="464">
        <f>IF(M52="yes",+INDEX('Final Comp Values'!$BB:$BB,MATCH('Monthy Targets'!$B52,'Final Comp Values'!$C:$C,0)),0)</f>
        <v>13.04</v>
      </c>
      <c r="Z52" s="464">
        <f>IF(N52="yes",+INDEX('Final Comp Values'!$BB:$BB,MATCH('Monthy Targets'!$B52,'Final Comp Values'!$C:$C,0)),0)</f>
        <v>13.04</v>
      </c>
      <c r="AA52" s="464">
        <f>IF(O52="yes",+INDEX('Final Comp Values'!$BB:$BB,MATCH('Monthy Targets'!$B52,'Final Comp Values'!$C:$C,0)),0)</f>
        <v>0</v>
      </c>
      <c r="AB52" s="464">
        <f>IF(P52="yes",+INDEX('Final Comp Values'!$BF:$BF,MATCH('Monthy Targets'!$B52,'Final Comp Values'!$C:$C,0)),0)</f>
        <v>0</v>
      </c>
      <c r="AC52" s="464">
        <f>IF(Q52="yes",+INDEX('Final Comp Values'!$BF:$BF,MATCH('Monthy Targets'!$B52,'Final Comp Values'!$C:$C,0)),0)</f>
        <v>0</v>
      </c>
      <c r="AD52" s="464">
        <f>IF(R52="yes",+INDEX('Final Comp Values'!$BF:$BF,MATCH('Monthy Targets'!$B52,'Final Comp Values'!$C:$C,0)),0)</f>
        <v>0</v>
      </c>
      <c r="AE52" s="464">
        <f>IF(S52="yes",+INDEX('Final Comp Values'!$BJ:$BJ,MATCH('Monthy Targets'!$B52,'Final Comp Values'!$C:$C,0)),0)</f>
        <v>0</v>
      </c>
      <c r="AF52" s="464">
        <f>IF(T52="yes",+INDEX('Final Comp Values'!$BJ:$BJ,MATCH('Monthy Targets'!$B52,'Final Comp Values'!$C:$C,0)),0)</f>
        <v>0</v>
      </c>
      <c r="AG52" s="464">
        <f>IF(U52="yes",+INDEX('Final Comp Values'!$BJ:$BJ,MATCH('Monthy Targets'!$B52,'Final Comp Values'!$C:$C,0)),0)</f>
        <v>0</v>
      </c>
    </row>
    <row r="53" spans="1:33" x14ac:dyDescent="0.25">
      <c r="A53" s="183">
        <f>+FY2018_ALL_Targets!A53</f>
        <v>4651</v>
      </c>
      <c r="B53" s="183">
        <f>+FY2018_ALL_Targets!B53</f>
        <v>455662</v>
      </c>
      <c r="C53" s="183">
        <f>+FY2018_ALL_Targets!C53</f>
        <v>1012908</v>
      </c>
      <c r="D53" s="183">
        <f>+FY2018_ALL_Targets!D53</f>
        <v>1316068778</v>
      </c>
      <c r="E53" s="183">
        <f>+FY2018_ALL_Targets!E53</f>
        <v>0</v>
      </c>
      <c r="F53" s="183" t="str">
        <f>+FY2018_ALL_Targets!F53</f>
        <v>Hidalgo</v>
      </c>
      <c r="G53" s="183" t="s">
        <v>774</v>
      </c>
      <c r="H53" s="183" t="str">
        <f>+FY2018_ALL_Targets!H53</f>
        <v>SSC McAllen Retama Operating Company LLC</v>
      </c>
      <c r="I53" s="183" t="str">
        <f>+FY2018_ALL_Targets!I53</f>
        <v>900 South 12th Street</v>
      </c>
      <c r="J53" s="14" t="str">
        <f>_xlfn.IFNA(+INDEX(Comp1!$D:$D,MATCH(B53,Comp1!$B:$B,0)),"No")</f>
        <v>No</v>
      </c>
      <c r="K53" s="14" t="str">
        <f>_xlfn.IFNA(+INDEX(Comp1!$E:$E,MATCH(B53,Comp1!$B:$B,0)),"No")</f>
        <v>No</v>
      </c>
      <c r="L53" s="14" t="str">
        <f>_xlfn.IFNA(+INDEX(Comp1!F:F,MATCH($B53,Comp1!$B:$B,0)),"No")</f>
        <v>No</v>
      </c>
      <c r="M53" s="14" t="str">
        <f>_xlfn.IFNA(+INDEX(Comp1!G:G,MATCH($B53,Comp1!$B:$B,0)),"No")</f>
        <v>No</v>
      </c>
      <c r="N53" s="14" t="str">
        <f>_xlfn.IFNA(+INDEX(Comp1!H:H,MATCH($B53,Comp1!$B:$B,0)),"No")</f>
        <v>No</v>
      </c>
      <c r="O53" s="14" t="str">
        <f>_xlfn.IFNA(+INDEX(Comp1!I:I,MATCH($B53,Comp1!$B:$B,0)),"No")</f>
        <v>No</v>
      </c>
      <c r="P53" s="14" t="str">
        <f>_xlfn.IFNA(+INDEX(Comp1!J:J,MATCH($B53,Comp1!$B:$B,0)),"No")</f>
        <v>No</v>
      </c>
      <c r="Q53" s="14" t="str">
        <f>_xlfn.IFNA(+INDEX(Comp1!K:K,MATCH($B53,Comp1!$B:$B,0)),"No")</f>
        <v>No</v>
      </c>
      <c r="R53" s="14" t="str">
        <f>_xlfn.IFNA(+INDEX(Comp1!L:L,MATCH($B53,Comp1!$B:$B,0)),"No")</f>
        <v>No</v>
      </c>
      <c r="S53" s="14" t="str">
        <f>_xlfn.IFNA(+INDEX(Comp1!M:M,MATCH($B53,Comp1!$B:$B,0)),"No")</f>
        <v>No</v>
      </c>
      <c r="T53" s="14" t="str">
        <f>_xlfn.IFNA(+INDEX(Comp1!N:N,MATCH($B53,Comp1!$B:$B,0)),"No")</f>
        <v>No</v>
      </c>
      <c r="U53" s="14" t="str">
        <f>_xlfn.IFNA(+INDEX(Comp1!O:O,MATCH($B53,Comp1!$B:$B,0)),"No")</f>
        <v>No</v>
      </c>
      <c r="V53" s="464">
        <f>IF(J53="yes",+INDEX('Final Comp Values'!$AX:$AX,MATCH('Monthy Targets'!$B53,'Final Comp Values'!C:C,0)),0)</f>
        <v>0</v>
      </c>
      <c r="W53" s="464">
        <f>IF(K53="yes",+INDEX('Final Comp Values'!$AX:$AX,MATCH('Monthy Targets'!$B53,'Final Comp Values'!$C:$C,0)),0)</f>
        <v>0</v>
      </c>
      <c r="X53" s="464">
        <f>IF(L53="yes",+INDEX('Final Comp Values'!$AX:$AX,MATCH('Monthy Targets'!$B53,'Final Comp Values'!$C:$C,0)),0)</f>
        <v>0</v>
      </c>
      <c r="Y53" s="464">
        <f>IF(M53="yes",+INDEX('Final Comp Values'!$BB:$BB,MATCH('Monthy Targets'!$B53,'Final Comp Values'!$C:$C,0)),0)</f>
        <v>0</v>
      </c>
      <c r="Z53" s="464">
        <f>IF(N53="yes",+INDEX('Final Comp Values'!$BB:$BB,MATCH('Monthy Targets'!$B53,'Final Comp Values'!$C:$C,0)),0)</f>
        <v>0</v>
      </c>
      <c r="AA53" s="464">
        <f>IF(O53="yes",+INDEX('Final Comp Values'!$BB:$BB,MATCH('Monthy Targets'!$B53,'Final Comp Values'!$C:$C,0)),0)</f>
        <v>0</v>
      </c>
      <c r="AB53" s="464">
        <f>IF(P53="yes",+INDEX('Final Comp Values'!$BF:$BF,MATCH('Monthy Targets'!$B53,'Final Comp Values'!$C:$C,0)),0)</f>
        <v>0</v>
      </c>
      <c r="AC53" s="464">
        <f>IF(Q53="yes",+INDEX('Final Comp Values'!$BF:$BF,MATCH('Monthy Targets'!$B53,'Final Comp Values'!$C:$C,0)),0)</f>
        <v>0</v>
      </c>
      <c r="AD53" s="464">
        <f>IF(R53="yes",+INDEX('Final Comp Values'!$BF:$BF,MATCH('Monthy Targets'!$B53,'Final Comp Values'!$C:$C,0)),0)</f>
        <v>0</v>
      </c>
      <c r="AE53" s="464">
        <f>IF(S53="yes",+INDEX('Final Comp Values'!$BJ:$BJ,MATCH('Monthy Targets'!$B53,'Final Comp Values'!$C:$C,0)),0)</f>
        <v>0</v>
      </c>
      <c r="AF53" s="464">
        <f>IF(T53="yes",+INDEX('Final Comp Values'!$BJ:$BJ,MATCH('Monthy Targets'!$B53,'Final Comp Values'!$C:$C,0)),0)</f>
        <v>0</v>
      </c>
      <c r="AG53" s="464">
        <f>IF(U53="yes",+INDEX('Final Comp Values'!$BJ:$BJ,MATCH('Monthy Targets'!$B53,'Final Comp Values'!$C:$C,0)),0)</f>
        <v>0</v>
      </c>
    </row>
    <row r="54" spans="1:33" x14ac:dyDescent="0.25">
      <c r="A54" s="183">
        <f>+FY2018_ALL_Targets!A54</f>
        <v>5231</v>
      </c>
      <c r="B54" s="183">
        <f>+FY2018_ALL_Targets!B54</f>
        <v>455675</v>
      </c>
      <c r="C54" s="183">
        <f>+FY2018_ALL_Targets!C54</f>
        <v>1026728</v>
      </c>
      <c r="D54" s="183">
        <f>+FY2018_ALL_Targets!D54</f>
        <v>1073902631</v>
      </c>
      <c r="E54" s="183">
        <f>+FY2018_ALL_Targets!E54</f>
        <v>0</v>
      </c>
      <c r="F54" s="183" t="str">
        <f>+FY2018_ALL_Targets!F54</f>
        <v>Lubbock</v>
      </c>
      <c r="G54" s="183" t="s">
        <v>1043</v>
      </c>
      <c r="H54" s="183" t="str">
        <f>+FY2018_ALL_Targets!H54</f>
        <v>CHILDRESS COUNTY HOSPITAL DISTRICT</v>
      </c>
      <c r="I54" s="183" t="str">
        <f>+FY2018_ALL_Targets!I54</f>
        <v>5601 PLUM CREEK DR</v>
      </c>
      <c r="J54" s="14" t="str">
        <f>_xlfn.IFNA(+INDEX(Comp1!$D:$D,MATCH(B54,Comp1!$B:$B,0)),"No")</f>
        <v>Yes</v>
      </c>
      <c r="K54" s="14" t="str">
        <f>_xlfn.IFNA(+INDEX(Comp1!$E:$E,MATCH(B54,Comp1!$B:$B,0)),"No")</f>
        <v>Yes</v>
      </c>
      <c r="L54" s="14" t="str">
        <f>_xlfn.IFNA(+INDEX(Comp1!F:F,MATCH($B54,Comp1!$B:$B,0)),"No")</f>
        <v>Yes</v>
      </c>
      <c r="M54" s="14" t="str">
        <f>_xlfn.IFNA(+INDEX(Comp1!G:G,MATCH($B54,Comp1!$B:$B,0)),"No")</f>
        <v>Yes</v>
      </c>
      <c r="N54" s="14" t="str">
        <f>_xlfn.IFNA(+INDEX(Comp1!H:H,MATCH($B54,Comp1!$B:$B,0)),"No")</f>
        <v>Yes</v>
      </c>
      <c r="O54" s="14">
        <f>_xlfn.IFNA(+INDEX(Comp1!I:I,MATCH($B54,Comp1!$B:$B,0)),"No")</f>
        <v>0</v>
      </c>
      <c r="P54" s="14">
        <f>_xlfn.IFNA(+INDEX(Comp1!J:J,MATCH($B54,Comp1!$B:$B,0)),"No")</f>
        <v>0</v>
      </c>
      <c r="Q54" s="14">
        <f>_xlfn.IFNA(+INDEX(Comp1!K:K,MATCH($B54,Comp1!$B:$B,0)),"No")</f>
        <v>0</v>
      </c>
      <c r="R54" s="14">
        <f>_xlfn.IFNA(+INDEX(Comp1!L:L,MATCH($B54,Comp1!$B:$B,0)),"No")</f>
        <v>0</v>
      </c>
      <c r="S54" s="14">
        <f>_xlfn.IFNA(+INDEX(Comp1!M:M,MATCH($B54,Comp1!$B:$B,0)),"No")</f>
        <v>0</v>
      </c>
      <c r="T54" s="14">
        <f>_xlfn.IFNA(+INDEX(Comp1!N:N,MATCH($B54,Comp1!$B:$B,0)),"No")</f>
        <v>0</v>
      </c>
      <c r="U54" s="14">
        <f>_xlfn.IFNA(+INDEX(Comp1!O:O,MATCH($B54,Comp1!$B:$B,0)),"No")</f>
        <v>0</v>
      </c>
      <c r="V54" s="464">
        <f>IF(J54="yes",+INDEX('Final Comp Values'!$AX:$AX,MATCH('Monthy Targets'!$B54,'Final Comp Values'!C:C,0)),0)</f>
        <v>19.809999999999999</v>
      </c>
      <c r="W54" s="464">
        <f>IF(K54="yes",+INDEX('Final Comp Values'!$AX:$AX,MATCH('Monthy Targets'!$B54,'Final Comp Values'!$C:$C,0)),0)</f>
        <v>19.809999999999999</v>
      </c>
      <c r="X54" s="464">
        <f>IF(L54="yes",+INDEX('Final Comp Values'!$AX:$AX,MATCH('Monthy Targets'!$B54,'Final Comp Values'!$C:$C,0)),0)</f>
        <v>19.809999999999999</v>
      </c>
      <c r="Y54" s="464">
        <f>IF(M54="yes",+INDEX('Final Comp Values'!$BB:$BB,MATCH('Monthy Targets'!$B54,'Final Comp Values'!$C:$C,0)),0)</f>
        <v>19.809999999999999</v>
      </c>
      <c r="Z54" s="464">
        <f>IF(N54="yes",+INDEX('Final Comp Values'!$BB:$BB,MATCH('Monthy Targets'!$B54,'Final Comp Values'!$C:$C,0)),0)</f>
        <v>19.809999999999999</v>
      </c>
      <c r="AA54" s="464">
        <f>IF(O54="yes",+INDEX('Final Comp Values'!$BB:$BB,MATCH('Monthy Targets'!$B54,'Final Comp Values'!$C:$C,0)),0)</f>
        <v>0</v>
      </c>
      <c r="AB54" s="464">
        <f>IF(P54="yes",+INDEX('Final Comp Values'!$BF:$BF,MATCH('Monthy Targets'!$B54,'Final Comp Values'!$C:$C,0)),0)</f>
        <v>0</v>
      </c>
      <c r="AC54" s="464">
        <f>IF(Q54="yes",+INDEX('Final Comp Values'!$BF:$BF,MATCH('Monthy Targets'!$B54,'Final Comp Values'!$C:$C,0)),0)</f>
        <v>0</v>
      </c>
      <c r="AD54" s="464">
        <f>IF(R54="yes",+INDEX('Final Comp Values'!$BF:$BF,MATCH('Monthy Targets'!$B54,'Final Comp Values'!$C:$C,0)),0)</f>
        <v>0</v>
      </c>
      <c r="AE54" s="464">
        <f>IF(S54="yes",+INDEX('Final Comp Values'!$BJ:$BJ,MATCH('Monthy Targets'!$B54,'Final Comp Values'!$C:$C,0)),0)</f>
        <v>0</v>
      </c>
      <c r="AF54" s="464">
        <f>IF(T54="yes",+INDEX('Final Comp Values'!$BJ:$BJ,MATCH('Monthy Targets'!$B54,'Final Comp Values'!$C:$C,0)),0)</f>
        <v>0</v>
      </c>
      <c r="AG54" s="464">
        <f>IF(U54="yes",+INDEX('Final Comp Values'!$BJ:$BJ,MATCH('Monthy Targets'!$B54,'Final Comp Values'!$C:$C,0)),0)</f>
        <v>0</v>
      </c>
    </row>
    <row r="55" spans="1:33" x14ac:dyDescent="0.25">
      <c r="A55" s="183">
        <f>+FY2018_ALL_Targets!A55</f>
        <v>4531</v>
      </c>
      <c r="B55" s="183">
        <f>+FY2018_ALL_Targets!B55</f>
        <v>455676</v>
      </c>
      <c r="C55" s="183">
        <f>+FY2018_ALL_Targets!C55</f>
        <v>1028506</v>
      </c>
      <c r="D55" s="183">
        <f>+FY2018_ALL_Targets!D55</f>
        <v>1902341696</v>
      </c>
      <c r="E55" s="183">
        <f>+FY2018_ALL_Targets!E55</f>
        <v>0</v>
      </c>
      <c r="F55" s="183" t="str">
        <f>+FY2018_ALL_Targets!F55</f>
        <v>Bexar</v>
      </c>
      <c r="G55" s="183" t="s">
        <v>704</v>
      </c>
      <c r="H55" s="183" t="str">
        <f>+FY2018_ALL_Targets!H55</f>
        <v>Medina County Hospital District dba Community Care Center of Hondo</v>
      </c>
      <c r="I55" s="183" t="str">
        <f>+FY2018_ALL_Targets!I55</f>
        <v>2001 Avenue E</v>
      </c>
      <c r="J55" s="14" t="str">
        <f>_xlfn.IFNA(+INDEX(Comp1!$D:$D,MATCH(B55,Comp1!$B:$B,0)),"No")</f>
        <v>Yes</v>
      </c>
      <c r="K55" s="14" t="str">
        <f>_xlfn.IFNA(+INDEX(Comp1!$E:$E,MATCH(B55,Comp1!$B:$B,0)),"No")</f>
        <v>Yes</v>
      </c>
      <c r="L55" s="14" t="str">
        <f>_xlfn.IFNA(+INDEX(Comp1!F:F,MATCH($B55,Comp1!$B:$B,0)),"No")</f>
        <v>Yes</v>
      </c>
      <c r="M55" s="14" t="str">
        <f>_xlfn.IFNA(+INDEX(Comp1!G:G,MATCH($B55,Comp1!$B:$B,0)),"No")</f>
        <v>Yes</v>
      </c>
      <c r="N55" s="14" t="str">
        <f>_xlfn.IFNA(+INDEX(Comp1!H:H,MATCH($B55,Comp1!$B:$B,0)),"No")</f>
        <v>Yes</v>
      </c>
      <c r="O55" s="14">
        <f>_xlfn.IFNA(+INDEX(Comp1!I:I,MATCH($B55,Comp1!$B:$B,0)),"No")</f>
        <v>0</v>
      </c>
      <c r="P55" s="14">
        <f>_xlfn.IFNA(+INDEX(Comp1!J:J,MATCH($B55,Comp1!$B:$B,0)),"No")</f>
        <v>0</v>
      </c>
      <c r="Q55" s="14">
        <f>_xlfn.IFNA(+INDEX(Comp1!K:K,MATCH($B55,Comp1!$B:$B,0)),"No")</f>
        <v>0</v>
      </c>
      <c r="R55" s="14">
        <f>_xlfn.IFNA(+INDEX(Comp1!L:L,MATCH($B55,Comp1!$B:$B,0)),"No")</f>
        <v>0</v>
      </c>
      <c r="S55" s="14">
        <f>_xlfn.IFNA(+INDEX(Comp1!M:M,MATCH($B55,Comp1!$B:$B,0)),"No")</f>
        <v>0</v>
      </c>
      <c r="T55" s="14">
        <f>_xlfn.IFNA(+INDEX(Comp1!N:N,MATCH($B55,Comp1!$B:$B,0)),"No")</f>
        <v>0</v>
      </c>
      <c r="U55" s="14">
        <f>_xlfn.IFNA(+INDEX(Comp1!O:O,MATCH($B55,Comp1!$B:$B,0)),"No")</f>
        <v>0</v>
      </c>
      <c r="V55" s="464">
        <f>IF(J55="yes",+INDEX('Final Comp Values'!$AX:$AX,MATCH('Monthy Targets'!$B55,'Final Comp Values'!C:C,0)),0)</f>
        <v>5.56</v>
      </c>
      <c r="W55" s="464">
        <f>IF(K55="yes",+INDEX('Final Comp Values'!$AX:$AX,MATCH('Monthy Targets'!$B55,'Final Comp Values'!$C:$C,0)),0)</f>
        <v>5.56</v>
      </c>
      <c r="X55" s="464">
        <f>IF(L55="yes",+INDEX('Final Comp Values'!$AX:$AX,MATCH('Monthy Targets'!$B55,'Final Comp Values'!$C:$C,0)),0)</f>
        <v>5.56</v>
      </c>
      <c r="Y55" s="464">
        <f>IF(M55="yes",+INDEX('Final Comp Values'!$BB:$BB,MATCH('Monthy Targets'!$B55,'Final Comp Values'!$C:$C,0)),0)</f>
        <v>5.56</v>
      </c>
      <c r="Z55" s="464">
        <f>IF(N55="yes",+INDEX('Final Comp Values'!$BB:$BB,MATCH('Monthy Targets'!$B55,'Final Comp Values'!$C:$C,0)),0)</f>
        <v>5.56</v>
      </c>
      <c r="AA55" s="464">
        <f>IF(O55="yes",+INDEX('Final Comp Values'!$BB:$BB,MATCH('Monthy Targets'!$B55,'Final Comp Values'!$C:$C,0)),0)</f>
        <v>0</v>
      </c>
      <c r="AB55" s="464">
        <f>IF(P55="yes",+INDEX('Final Comp Values'!$BF:$BF,MATCH('Monthy Targets'!$B55,'Final Comp Values'!$C:$C,0)),0)</f>
        <v>0</v>
      </c>
      <c r="AC55" s="464">
        <f>IF(Q55="yes",+INDEX('Final Comp Values'!$BF:$BF,MATCH('Monthy Targets'!$B55,'Final Comp Values'!$C:$C,0)),0)</f>
        <v>0</v>
      </c>
      <c r="AD55" s="464">
        <f>IF(R55="yes",+INDEX('Final Comp Values'!$BF:$BF,MATCH('Monthy Targets'!$B55,'Final Comp Values'!$C:$C,0)),0)</f>
        <v>0</v>
      </c>
      <c r="AE55" s="464">
        <f>IF(S55="yes",+INDEX('Final Comp Values'!$BJ:$BJ,MATCH('Monthy Targets'!$B55,'Final Comp Values'!$C:$C,0)),0)</f>
        <v>0</v>
      </c>
      <c r="AF55" s="464">
        <f>IF(T55="yes",+INDEX('Final Comp Values'!$BJ:$BJ,MATCH('Monthy Targets'!$B55,'Final Comp Values'!$C:$C,0)),0)</f>
        <v>0</v>
      </c>
      <c r="AG55" s="464">
        <f>IF(U55="yes",+INDEX('Final Comp Values'!$BJ:$BJ,MATCH('Monthy Targets'!$B55,'Final Comp Values'!$C:$C,0)),0)</f>
        <v>0</v>
      </c>
    </row>
    <row r="56" spans="1:33" x14ac:dyDescent="0.25">
      <c r="A56" s="183">
        <f>+FY2018_ALL_Targets!A56</f>
        <v>5218</v>
      </c>
      <c r="B56" s="183">
        <f>+FY2018_ALL_Targets!B56</f>
        <v>455684</v>
      </c>
      <c r="C56" s="183">
        <f>+FY2018_ALL_Targets!C56</f>
        <v>1025976</v>
      </c>
      <c r="D56" s="183">
        <f>+FY2018_ALL_Targets!D56</f>
        <v>1487600706</v>
      </c>
      <c r="E56" s="183">
        <f>+FY2018_ALL_Targets!E56</f>
        <v>0</v>
      </c>
      <c r="F56" s="183" t="str">
        <f>+FY2018_ALL_Targets!F56</f>
        <v>MRSA Northeast</v>
      </c>
      <c r="G56" s="183" t="s">
        <v>1033</v>
      </c>
      <c r="H56" s="183" t="str">
        <f>+FY2018_ALL_Targets!H56</f>
        <v>Hopkins County Hospital District</v>
      </c>
      <c r="I56" s="183" t="str">
        <f>+FY2018_ALL_Targets!I56</f>
        <v>3201 N Fourth</v>
      </c>
      <c r="J56" s="14" t="str">
        <f>_xlfn.IFNA(+INDEX(Comp1!$D:$D,MATCH(B56,Comp1!$B:$B,0)),"No")</f>
        <v>Yes</v>
      </c>
      <c r="K56" s="14" t="str">
        <f>_xlfn.IFNA(+INDEX(Comp1!$E:$E,MATCH(B56,Comp1!$B:$B,0)),"No")</f>
        <v>Yes</v>
      </c>
      <c r="L56" s="14" t="str">
        <f>_xlfn.IFNA(+INDEX(Comp1!F:F,MATCH($B56,Comp1!$B:$B,0)),"No")</f>
        <v>Yes</v>
      </c>
      <c r="M56" s="14" t="str">
        <f>_xlfn.IFNA(+INDEX(Comp1!G:G,MATCH($B56,Comp1!$B:$B,0)),"No")</f>
        <v>Yes</v>
      </c>
      <c r="N56" s="14" t="str">
        <f>_xlfn.IFNA(+INDEX(Comp1!H:H,MATCH($B56,Comp1!$B:$B,0)),"No")</f>
        <v>Yes</v>
      </c>
      <c r="O56" s="14">
        <f>_xlfn.IFNA(+INDEX(Comp1!I:I,MATCH($B56,Comp1!$B:$B,0)),"No")</f>
        <v>0</v>
      </c>
      <c r="P56" s="14">
        <f>_xlfn.IFNA(+INDEX(Comp1!J:J,MATCH($B56,Comp1!$B:$B,0)),"No")</f>
        <v>0</v>
      </c>
      <c r="Q56" s="14">
        <f>_xlfn.IFNA(+INDEX(Comp1!K:K,MATCH($B56,Comp1!$B:$B,0)),"No")</f>
        <v>0</v>
      </c>
      <c r="R56" s="14">
        <f>_xlfn.IFNA(+INDEX(Comp1!L:L,MATCH($B56,Comp1!$B:$B,0)),"No")</f>
        <v>0</v>
      </c>
      <c r="S56" s="14">
        <f>_xlfn.IFNA(+INDEX(Comp1!M:M,MATCH($B56,Comp1!$B:$B,0)),"No")</f>
        <v>0</v>
      </c>
      <c r="T56" s="14">
        <f>_xlfn.IFNA(+INDEX(Comp1!N:N,MATCH($B56,Comp1!$B:$B,0)),"No")</f>
        <v>0</v>
      </c>
      <c r="U56" s="14">
        <f>_xlfn.IFNA(+INDEX(Comp1!O:O,MATCH($B56,Comp1!$B:$B,0)),"No")</f>
        <v>0</v>
      </c>
      <c r="V56" s="464">
        <f>IF(J56="yes",+INDEX('Final Comp Values'!$AX:$AX,MATCH('Monthy Targets'!$B56,'Final Comp Values'!C:C,0)),0)</f>
        <v>7.17</v>
      </c>
      <c r="W56" s="464">
        <f>IF(K56="yes",+INDEX('Final Comp Values'!$AX:$AX,MATCH('Monthy Targets'!$B56,'Final Comp Values'!$C:$C,0)),0)</f>
        <v>7.17</v>
      </c>
      <c r="X56" s="464">
        <f>IF(L56="yes",+INDEX('Final Comp Values'!$AX:$AX,MATCH('Monthy Targets'!$B56,'Final Comp Values'!$C:$C,0)),0)</f>
        <v>7.17</v>
      </c>
      <c r="Y56" s="464">
        <f>IF(M56="yes",+INDEX('Final Comp Values'!$BB:$BB,MATCH('Monthy Targets'!$B56,'Final Comp Values'!$C:$C,0)),0)</f>
        <v>7.17</v>
      </c>
      <c r="Z56" s="464">
        <f>IF(N56="yes",+INDEX('Final Comp Values'!$BB:$BB,MATCH('Monthy Targets'!$B56,'Final Comp Values'!$C:$C,0)),0)</f>
        <v>7.17</v>
      </c>
      <c r="AA56" s="464">
        <f>IF(O56="yes",+INDEX('Final Comp Values'!$BB:$BB,MATCH('Monthy Targets'!$B56,'Final Comp Values'!$C:$C,0)),0)</f>
        <v>0</v>
      </c>
      <c r="AB56" s="464">
        <f>IF(P56="yes",+INDEX('Final Comp Values'!$BF:$BF,MATCH('Monthy Targets'!$B56,'Final Comp Values'!$C:$C,0)),0)</f>
        <v>0</v>
      </c>
      <c r="AC56" s="464">
        <f>IF(Q56="yes",+INDEX('Final Comp Values'!$BF:$BF,MATCH('Monthy Targets'!$B56,'Final Comp Values'!$C:$C,0)),0)</f>
        <v>0</v>
      </c>
      <c r="AD56" s="464">
        <f>IF(R56="yes",+INDEX('Final Comp Values'!$BF:$BF,MATCH('Monthy Targets'!$B56,'Final Comp Values'!$C:$C,0)),0)</f>
        <v>0</v>
      </c>
      <c r="AE56" s="464">
        <f>IF(S56="yes",+INDEX('Final Comp Values'!$BJ:$BJ,MATCH('Monthy Targets'!$B56,'Final Comp Values'!$C:$C,0)),0)</f>
        <v>0</v>
      </c>
      <c r="AF56" s="464">
        <f>IF(T56="yes",+INDEX('Final Comp Values'!$BJ:$BJ,MATCH('Monthy Targets'!$B56,'Final Comp Values'!$C:$C,0)),0)</f>
        <v>0</v>
      </c>
      <c r="AG56" s="464">
        <f>IF(U56="yes",+INDEX('Final Comp Values'!$BJ:$BJ,MATCH('Monthy Targets'!$B56,'Final Comp Values'!$C:$C,0)),0)</f>
        <v>0</v>
      </c>
    </row>
    <row r="57" spans="1:33" x14ac:dyDescent="0.25">
      <c r="A57" s="183">
        <f>+FY2018_ALL_Targets!A57</f>
        <v>5219</v>
      </c>
      <c r="B57" s="183">
        <f>+FY2018_ALL_Targets!B57</f>
        <v>455685</v>
      </c>
      <c r="C57" s="183">
        <f>+FY2018_ALL_Targets!C57</f>
        <v>521901</v>
      </c>
      <c r="D57" s="183">
        <f>+FY2018_ALL_Targets!D57</f>
        <v>1740261742</v>
      </c>
      <c r="E57" s="183">
        <f>+FY2018_ALL_Targets!E57</f>
        <v>0</v>
      </c>
      <c r="F57" s="183" t="str">
        <f>+FY2018_ALL_Targets!F57</f>
        <v>Tarrant</v>
      </c>
      <c r="G57" s="183" t="s">
        <v>1035</v>
      </c>
      <c r="H57" s="183" t="str">
        <f>+FY2018_ALL_Targets!H57</f>
        <v>Decatur Hospital Authority dba Good Samaritan Society-Lake Forest Village</v>
      </c>
      <c r="I57" s="183" t="str">
        <f>+FY2018_ALL_Targets!I57</f>
        <v>3901 Montecito Drive</v>
      </c>
      <c r="J57" s="14" t="str">
        <f>_xlfn.IFNA(+INDEX(Comp1!$D:$D,MATCH(B57,Comp1!$B:$B,0)),"No")</f>
        <v>Yes</v>
      </c>
      <c r="K57" s="14" t="str">
        <f>_xlfn.IFNA(+INDEX(Comp1!$E:$E,MATCH(B57,Comp1!$B:$B,0)),"No")</f>
        <v>Yes</v>
      </c>
      <c r="L57" s="14" t="str">
        <f>_xlfn.IFNA(+INDEX(Comp1!F:F,MATCH($B57,Comp1!$B:$B,0)),"No")</f>
        <v>Yes</v>
      </c>
      <c r="M57" s="14" t="str">
        <f>_xlfn.IFNA(+INDEX(Comp1!G:G,MATCH($B57,Comp1!$B:$B,0)),"No")</f>
        <v>Yes</v>
      </c>
      <c r="N57" s="14" t="str">
        <f>_xlfn.IFNA(+INDEX(Comp1!H:H,MATCH($B57,Comp1!$B:$B,0)),"No")</f>
        <v>Yes</v>
      </c>
      <c r="O57" s="14">
        <f>_xlfn.IFNA(+INDEX(Comp1!I:I,MATCH($B57,Comp1!$B:$B,0)),"No")</f>
        <v>0</v>
      </c>
      <c r="P57" s="14">
        <f>_xlfn.IFNA(+INDEX(Comp1!J:J,MATCH($B57,Comp1!$B:$B,0)),"No")</f>
        <v>0</v>
      </c>
      <c r="Q57" s="14">
        <f>_xlfn.IFNA(+INDEX(Comp1!K:K,MATCH($B57,Comp1!$B:$B,0)),"No")</f>
        <v>0</v>
      </c>
      <c r="R57" s="14">
        <f>_xlfn.IFNA(+INDEX(Comp1!L:L,MATCH($B57,Comp1!$B:$B,0)),"No")</f>
        <v>0</v>
      </c>
      <c r="S57" s="14">
        <f>_xlfn.IFNA(+INDEX(Comp1!M:M,MATCH($B57,Comp1!$B:$B,0)),"No")</f>
        <v>0</v>
      </c>
      <c r="T57" s="14">
        <f>_xlfn.IFNA(+INDEX(Comp1!N:N,MATCH($B57,Comp1!$B:$B,0)),"No")</f>
        <v>0</v>
      </c>
      <c r="U57" s="14">
        <f>_xlfn.IFNA(+INDEX(Comp1!O:O,MATCH($B57,Comp1!$B:$B,0)),"No")</f>
        <v>0</v>
      </c>
      <c r="V57" s="464">
        <f>IF(J57="yes",+INDEX('Final Comp Values'!$AX:$AX,MATCH('Monthy Targets'!$B57,'Final Comp Values'!C:C,0)),0)</f>
        <v>1.43</v>
      </c>
      <c r="W57" s="464">
        <f>IF(K57="yes",+INDEX('Final Comp Values'!$AX:$AX,MATCH('Monthy Targets'!$B57,'Final Comp Values'!$C:$C,0)),0)</f>
        <v>1.43</v>
      </c>
      <c r="X57" s="464">
        <f>IF(L57="yes",+INDEX('Final Comp Values'!$AX:$AX,MATCH('Monthy Targets'!$B57,'Final Comp Values'!$C:$C,0)),0)</f>
        <v>1.43</v>
      </c>
      <c r="Y57" s="464">
        <f>IF(M57="yes",+INDEX('Final Comp Values'!$BB:$BB,MATCH('Monthy Targets'!$B57,'Final Comp Values'!$C:$C,0)),0)</f>
        <v>1.43</v>
      </c>
      <c r="Z57" s="464">
        <f>IF(N57="yes",+INDEX('Final Comp Values'!$BB:$BB,MATCH('Monthy Targets'!$B57,'Final Comp Values'!$C:$C,0)),0)</f>
        <v>1.43</v>
      </c>
      <c r="AA57" s="464">
        <f>IF(O57="yes",+INDEX('Final Comp Values'!$BB:$BB,MATCH('Monthy Targets'!$B57,'Final Comp Values'!$C:$C,0)),0)</f>
        <v>0</v>
      </c>
      <c r="AB57" s="464">
        <f>IF(P57="yes",+INDEX('Final Comp Values'!$BF:$BF,MATCH('Monthy Targets'!$B57,'Final Comp Values'!$C:$C,0)),0)</f>
        <v>0</v>
      </c>
      <c r="AC57" s="464">
        <f>IF(Q57="yes",+INDEX('Final Comp Values'!$BF:$BF,MATCH('Monthy Targets'!$B57,'Final Comp Values'!$C:$C,0)),0)</f>
        <v>0</v>
      </c>
      <c r="AD57" s="464">
        <f>IF(R57="yes",+INDEX('Final Comp Values'!$BF:$BF,MATCH('Monthy Targets'!$B57,'Final Comp Values'!$C:$C,0)),0)</f>
        <v>0</v>
      </c>
      <c r="AE57" s="464">
        <f>IF(S57="yes",+INDEX('Final Comp Values'!$BJ:$BJ,MATCH('Monthy Targets'!$B57,'Final Comp Values'!$C:$C,0)),0)</f>
        <v>0</v>
      </c>
      <c r="AF57" s="464">
        <f>IF(T57="yes",+INDEX('Final Comp Values'!$BJ:$BJ,MATCH('Monthy Targets'!$B57,'Final Comp Values'!$C:$C,0)),0)</f>
        <v>0</v>
      </c>
      <c r="AG57" s="464">
        <f>IF(U57="yes",+INDEX('Final Comp Values'!$BJ:$BJ,MATCH('Monthy Targets'!$B57,'Final Comp Values'!$C:$C,0)),0)</f>
        <v>0</v>
      </c>
    </row>
    <row r="58" spans="1:33" x14ac:dyDescent="0.25">
      <c r="A58" s="183">
        <f>+FY2018_ALL_Targets!A58</f>
        <v>5211</v>
      </c>
      <c r="B58" s="183">
        <f>+FY2018_ALL_Targets!B58</f>
        <v>455689</v>
      </c>
      <c r="C58" s="183">
        <f>+FY2018_ALL_Targets!C58</f>
        <v>1004798</v>
      </c>
      <c r="D58" s="183">
        <f>+FY2018_ALL_Targets!D58</f>
        <v>1992799886</v>
      </c>
      <c r="E58" s="183">
        <f>+FY2018_ALL_Targets!E58</f>
        <v>0</v>
      </c>
      <c r="F58" s="183" t="str">
        <f>+FY2018_ALL_Targets!F58</f>
        <v>Bexar</v>
      </c>
      <c r="G58" s="183" t="s">
        <v>1029</v>
      </c>
      <c r="H58" s="183" t="str">
        <f>+FY2018_ALL_Targets!H58</f>
        <v>Uvalde County Hospital Authority</v>
      </c>
      <c r="I58" s="183" t="str">
        <f>+FY2018_ALL_Targets!I58</f>
        <v>515 W Ashby PL</v>
      </c>
      <c r="J58" s="14" t="str">
        <f>_xlfn.IFNA(+INDEX(Comp1!$D:$D,MATCH(B58,Comp1!$B:$B,0)),"No")</f>
        <v>Yes</v>
      </c>
      <c r="K58" s="14" t="str">
        <f>_xlfn.IFNA(+INDEX(Comp1!$E:$E,MATCH(B58,Comp1!$B:$B,0)),"No")</f>
        <v>Yes</v>
      </c>
      <c r="L58" s="14" t="str">
        <f>_xlfn.IFNA(+INDEX(Comp1!F:F,MATCH($B58,Comp1!$B:$B,0)),"No")</f>
        <v>Yes</v>
      </c>
      <c r="M58" s="14" t="str">
        <f>_xlfn.IFNA(+INDEX(Comp1!G:G,MATCH($B58,Comp1!$B:$B,0)),"No")</f>
        <v>Yes</v>
      </c>
      <c r="N58" s="14" t="str">
        <f>_xlfn.IFNA(+INDEX(Comp1!H:H,MATCH($B58,Comp1!$B:$B,0)),"No")</f>
        <v>Yes</v>
      </c>
      <c r="O58" s="14">
        <f>_xlfn.IFNA(+INDEX(Comp1!I:I,MATCH($B58,Comp1!$B:$B,0)),"No")</f>
        <v>0</v>
      </c>
      <c r="P58" s="14">
        <f>_xlfn.IFNA(+INDEX(Comp1!J:J,MATCH($B58,Comp1!$B:$B,0)),"No")</f>
        <v>0</v>
      </c>
      <c r="Q58" s="14">
        <f>_xlfn.IFNA(+INDEX(Comp1!K:K,MATCH($B58,Comp1!$B:$B,0)),"No")</f>
        <v>0</v>
      </c>
      <c r="R58" s="14">
        <f>_xlfn.IFNA(+INDEX(Comp1!L:L,MATCH($B58,Comp1!$B:$B,0)),"No")</f>
        <v>0</v>
      </c>
      <c r="S58" s="14">
        <f>_xlfn.IFNA(+INDEX(Comp1!M:M,MATCH($B58,Comp1!$B:$B,0)),"No")</f>
        <v>0</v>
      </c>
      <c r="T58" s="14">
        <f>_xlfn.IFNA(+INDEX(Comp1!N:N,MATCH($B58,Comp1!$B:$B,0)),"No")</f>
        <v>0</v>
      </c>
      <c r="U58" s="14">
        <f>_xlfn.IFNA(+INDEX(Comp1!O:O,MATCH($B58,Comp1!$B:$B,0)),"No")</f>
        <v>0</v>
      </c>
      <c r="V58" s="464">
        <f>IF(J58="yes",+INDEX('Final Comp Values'!$AX:$AX,MATCH('Monthy Targets'!$B58,'Final Comp Values'!C:C,0)),0)</f>
        <v>9.26</v>
      </c>
      <c r="W58" s="464">
        <f>IF(K58="yes",+INDEX('Final Comp Values'!$AX:$AX,MATCH('Monthy Targets'!$B58,'Final Comp Values'!$C:$C,0)),0)</f>
        <v>9.26</v>
      </c>
      <c r="X58" s="464">
        <f>IF(L58="yes",+INDEX('Final Comp Values'!$AX:$AX,MATCH('Monthy Targets'!$B58,'Final Comp Values'!$C:$C,0)),0)</f>
        <v>9.26</v>
      </c>
      <c r="Y58" s="464">
        <f>IF(M58="yes",+INDEX('Final Comp Values'!$BB:$BB,MATCH('Monthy Targets'!$B58,'Final Comp Values'!$C:$C,0)),0)</f>
        <v>9.26</v>
      </c>
      <c r="Z58" s="464">
        <f>IF(N58="yes",+INDEX('Final Comp Values'!$BB:$BB,MATCH('Monthy Targets'!$B58,'Final Comp Values'!$C:$C,0)),0)</f>
        <v>9.26</v>
      </c>
      <c r="AA58" s="464">
        <f>IF(O58="yes",+INDEX('Final Comp Values'!$BB:$BB,MATCH('Monthy Targets'!$B58,'Final Comp Values'!$C:$C,0)),0)</f>
        <v>0</v>
      </c>
      <c r="AB58" s="464">
        <f>IF(P58="yes",+INDEX('Final Comp Values'!$BF:$BF,MATCH('Monthy Targets'!$B58,'Final Comp Values'!$C:$C,0)),0)</f>
        <v>0</v>
      </c>
      <c r="AC58" s="464">
        <f>IF(Q58="yes",+INDEX('Final Comp Values'!$BF:$BF,MATCH('Monthy Targets'!$B58,'Final Comp Values'!$C:$C,0)),0)</f>
        <v>0</v>
      </c>
      <c r="AD58" s="464">
        <f>IF(R58="yes",+INDEX('Final Comp Values'!$BF:$BF,MATCH('Monthy Targets'!$B58,'Final Comp Values'!$C:$C,0)),0)</f>
        <v>0</v>
      </c>
      <c r="AE58" s="464">
        <f>IF(S58="yes",+INDEX('Final Comp Values'!$BJ:$BJ,MATCH('Monthy Targets'!$B58,'Final Comp Values'!$C:$C,0)),0)</f>
        <v>0</v>
      </c>
      <c r="AF58" s="464">
        <f>IF(T58="yes",+INDEX('Final Comp Values'!$BJ:$BJ,MATCH('Monthy Targets'!$B58,'Final Comp Values'!$C:$C,0)),0)</f>
        <v>0</v>
      </c>
      <c r="AG58" s="464">
        <f>IF(U58="yes",+INDEX('Final Comp Values'!$BJ:$BJ,MATCH('Monthy Targets'!$B58,'Final Comp Values'!$C:$C,0)),0)</f>
        <v>0</v>
      </c>
    </row>
    <row r="59" spans="1:33" x14ac:dyDescent="0.25">
      <c r="A59" s="183">
        <f>+FY2018_ALL_Targets!A59</f>
        <v>5227</v>
      </c>
      <c r="B59" s="183">
        <f>+FY2018_ALL_Targets!B59</f>
        <v>455699</v>
      </c>
      <c r="C59" s="183">
        <f>+FY2018_ALL_Targets!C59</f>
        <v>1014247</v>
      </c>
      <c r="D59" s="183">
        <f>+FY2018_ALL_Targets!D59</f>
        <v>1124070511</v>
      </c>
      <c r="E59" s="183">
        <f>+FY2018_ALL_Targets!E59</f>
        <v>0</v>
      </c>
      <c r="F59" s="183" t="str">
        <f>+FY2018_ALL_Targets!F59</f>
        <v>Harris</v>
      </c>
      <c r="G59" s="183" t="s">
        <v>1041</v>
      </c>
      <c r="H59" s="183" t="str">
        <f>+FY2018_ALL_Targets!H59</f>
        <v>OakBend Medical Center</v>
      </c>
      <c r="I59" s="183" t="str">
        <f>+FY2018_ALL_Targets!I59</f>
        <v>1405 Valhalla Drive</v>
      </c>
      <c r="J59" s="14" t="str">
        <f>_xlfn.IFNA(+INDEX(Comp1!$D:$D,MATCH(B59,Comp1!$B:$B,0)),"No")</f>
        <v>Yes</v>
      </c>
      <c r="K59" s="14" t="str">
        <f>_xlfn.IFNA(+INDEX(Comp1!$E:$E,MATCH(B59,Comp1!$B:$B,0)),"No")</f>
        <v>Yes</v>
      </c>
      <c r="L59" s="14" t="str">
        <f>_xlfn.IFNA(+INDEX(Comp1!F:F,MATCH($B59,Comp1!$B:$B,0)),"No")</f>
        <v>Yes</v>
      </c>
      <c r="M59" s="14" t="str">
        <f>_xlfn.IFNA(+INDEX(Comp1!G:G,MATCH($B59,Comp1!$B:$B,0)),"No")</f>
        <v>Yes</v>
      </c>
      <c r="N59" s="14" t="str">
        <f>_xlfn.IFNA(+INDEX(Comp1!H:H,MATCH($B59,Comp1!$B:$B,0)),"No")</f>
        <v>Yes</v>
      </c>
      <c r="O59" s="14">
        <f>_xlfn.IFNA(+INDEX(Comp1!I:I,MATCH($B59,Comp1!$B:$B,0)),"No")</f>
        <v>0</v>
      </c>
      <c r="P59" s="14">
        <f>_xlfn.IFNA(+INDEX(Comp1!J:J,MATCH($B59,Comp1!$B:$B,0)),"No")</f>
        <v>0</v>
      </c>
      <c r="Q59" s="14">
        <f>_xlfn.IFNA(+INDEX(Comp1!K:K,MATCH($B59,Comp1!$B:$B,0)),"No")</f>
        <v>0</v>
      </c>
      <c r="R59" s="14">
        <f>_xlfn.IFNA(+INDEX(Comp1!L:L,MATCH($B59,Comp1!$B:$B,0)),"No")</f>
        <v>0</v>
      </c>
      <c r="S59" s="14">
        <f>_xlfn.IFNA(+INDEX(Comp1!M:M,MATCH($B59,Comp1!$B:$B,0)),"No")</f>
        <v>0</v>
      </c>
      <c r="T59" s="14">
        <f>_xlfn.IFNA(+INDEX(Comp1!N:N,MATCH($B59,Comp1!$B:$B,0)),"No")</f>
        <v>0</v>
      </c>
      <c r="U59" s="14">
        <f>_xlfn.IFNA(+INDEX(Comp1!O:O,MATCH($B59,Comp1!$B:$B,0)),"No")</f>
        <v>0</v>
      </c>
      <c r="V59" s="464">
        <f>IF(J59="yes",+INDEX('Final Comp Values'!$AX:$AX,MATCH('Monthy Targets'!$B59,'Final Comp Values'!C:C,0)),0)</f>
        <v>4.5199999999999996</v>
      </c>
      <c r="W59" s="464">
        <f>IF(K59="yes",+INDEX('Final Comp Values'!$AX:$AX,MATCH('Monthy Targets'!$B59,'Final Comp Values'!$C:$C,0)),0)</f>
        <v>4.5199999999999996</v>
      </c>
      <c r="X59" s="464">
        <f>IF(L59="yes",+INDEX('Final Comp Values'!$AX:$AX,MATCH('Monthy Targets'!$B59,'Final Comp Values'!$C:$C,0)),0)</f>
        <v>4.5199999999999996</v>
      </c>
      <c r="Y59" s="464">
        <f>IF(M59="yes",+INDEX('Final Comp Values'!$BB:$BB,MATCH('Monthy Targets'!$B59,'Final Comp Values'!$C:$C,0)),0)</f>
        <v>4.5199999999999996</v>
      </c>
      <c r="Z59" s="464">
        <f>IF(N59="yes",+INDEX('Final Comp Values'!$BB:$BB,MATCH('Monthy Targets'!$B59,'Final Comp Values'!$C:$C,0)),0)</f>
        <v>4.5199999999999996</v>
      </c>
      <c r="AA59" s="464">
        <f>IF(O59="yes",+INDEX('Final Comp Values'!$BB:$BB,MATCH('Monthy Targets'!$B59,'Final Comp Values'!$C:$C,0)),0)</f>
        <v>0</v>
      </c>
      <c r="AB59" s="464">
        <f>IF(P59="yes",+INDEX('Final Comp Values'!$BF:$BF,MATCH('Monthy Targets'!$B59,'Final Comp Values'!$C:$C,0)),0)</f>
        <v>0</v>
      </c>
      <c r="AC59" s="464">
        <f>IF(Q59="yes",+INDEX('Final Comp Values'!$BF:$BF,MATCH('Monthy Targets'!$B59,'Final Comp Values'!$C:$C,0)),0)</f>
        <v>0</v>
      </c>
      <c r="AD59" s="464">
        <f>IF(R59="yes",+INDEX('Final Comp Values'!$BF:$BF,MATCH('Monthy Targets'!$B59,'Final Comp Values'!$C:$C,0)),0)</f>
        <v>0</v>
      </c>
      <c r="AE59" s="464">
        <f>IF(S59="yes",+INDEX('Final Comp Values'!$BJ:$BJ,MATCH('Monthy Targets'!$B59,'Final Comp Values'!$C:$C,0)),0)</f>
        <v>0</v>
      </c>
      <c r="AF59" s="464">
        <f>IF(T59="yes",+INDEX('Final Comp Values'!$BJ:$BJ,MATCH('Monthy Targets'!$B59,'Final Comp Values'!$C:$C,0)),0)</f>
        <v>0</v>
      </c>
      <c r="AG59" s="464">
        <f>IF(U59="yes",+INDEX('Final Comp Values'!$BJ:$BJ,MATCH('Monthy Targets'!$B59,'Final Comp Values'!$C:$C,0)),0)</f>
        <v>0</v>
      </c>
    </row>
    <row r="60" spans="1:33" x14ac:dyDescent="0.25">
      <c r="A60" s="183">
        <f>+FY2018_ALL_Targets!A60</f>
        <v>4544</v>
      </c>
      <c r="B60" s="183">
        <f>+FY2018_ALL_Targets!B60</f>
        <v>455709</v>
      </c>
      <c r="C60" s="183">
        <f>+FY2018_ALL_Targets!C60</f>
        <v>1027326</v>
      </c>
      <c r="D60" s="183">
        <f>+FY2018_ALL_Targets!D60</f>
        <v>1487028585</v>
      </c>
      <c r="E60" s="183">
        <f>+FY2018_ALL_Targets!E60</f>
        <v>0</v>
      </c>
      <c r="F60" s="183" t="str">
        <f>+FY2018_ALL_Targets!F60</f>
        <v>Bexar</v>
      </c>
      <c r="G60" s="183" t="s">
        <v>712</v>
      </c>
      <c r="H60" s="183" t="str">
        <f>+FY2018_ALL_Targets!H60</f>
        <v>Shady Shores of Poteet LLC</v>
      </c>
      <c r="I60" s="183" t="str">
        <f>+FY2018_ALL_Targets!I60</f>
        <v>329 School Drive</v>
      </c>
      <c r="J60" s="14" t="str">
        <f>_xlfn.IFNA(+INDEX(Comp1!$D:$D,MATCH(B60,Comp1!$B:$B,0)),"No")</f>
        <v>No</v>
      </c>
      <c r="K60" s="14" t="str">
        <f>_xlfn.IFNA(+INDEX(Comp1!$E:$E,MATCH(B60,Comp1!$B:$B,0)),"No")</f>
        <v>No</v>
      </c>
      <c r="L60" s="14" t="str">
        <f>_xlfn.IFNA(+INDEX(Comp1!F:F,MATCH($B60,Comp1!$B:$B,0)),"No")</f>
        <v>No</v>
      </c>
      <c r="M60" s="14" t="str">
        <f>_xlfn.IFNA(+INDEX(Comp1!G:G,MATCH($B60,Comp1!$B:$B,0)),"No")</f>
        <v>No</v>
      </c>
      <c r="N60" s="14" t="str">
        <f>_xlfn.IFNA(+INDEX(Comp1!H:H,MATCH($B60,Comp1!$B:$B,0)),"No")</f>
        <v>No</v>
      </c>
      <c r="O60" s="14" t="str">
        <f>_xlfn.IFNA(+INDEX(Comp1!I:I,MATCH($B60,Comp1!$B:$B,0)),"No")</f>
        <v>No</v>
      </c>
      <c r="P60" s="14" t="str">
        <f>_xlfn.IFNA(+INDEX(Comp1!J:J,MATCH($B60,Comp1!$B:$B,0)),"No")</f>
        <v>No</v>
      </c>
      <c r="Q60" s="14" t="str">
        <f>_xlfn.IFNA(+INDEX(Comp1!K:K,MATCH($B60,Comp1!$B:$B,0)),"No")</f>
        <v>No</v>
      </c>
      <c r="R60" s="14" t="str">
        <f>_xlfn.IFNA(+INDEX(Comp1!L:L,MATCH($B60,Comp1!$B:$B,0)),"No")</f>
        <v>No</v>
      </c>
      <c r="S60" s="14" t="str">
        <f>_xlfn.IFNA(+INDEX(Comp1!M:M,MATCH($B60,Comp1!$B:$B,0)),"No")</f>
        <v>No</v>
      </c>
      <c r="T60" s="14" t="str">
        <f>_xlfn.IFNA(+INDEX(Comp1!N:N,MATCH($B60,Comp1!$B:$B,0)),"No")</f>
        <v>No</v>
      </c>
      <c r="U60" s="14" t="str">
        <f>_xlfn.IFNA(+INDEX(Comp1!O:O,MATCH($B60,Comp1!$B:$B,0)),"No")</f>
        <v>No</v>
      </c>
      <c r="V60" s="464">
        <f>IF(J60="yes",+INDEX('Final Comp Values'!$AX:$AX,MATCH('Monthy Targets'!$B60,'Final Comp Values'!C:C,0)),0)</f>
        <v>0</v>
      </c>
      <c r="W60" s="464">
        <f>IF(K60="yes",+INDEX('Final Comp Values'!$AX:$AX,MATCH('Monthy Targets'!$B60,'Final Comp Values'!$C:$C,0)),0)</f>
        <v>0</v>
      </c>
      <c r="X60" s="464">
        <f>IF(L60="yes",+INDEX('Final Comp Values'!$AX:$AX,MATCH('Monthy Targets'!$B60,'Final Comp Values'!$C:$C,0)),0)</f>
        <v>0</v>
      </c>
      <c r="Y60" s="464">
        <f>IF(M60="yes",+INDEX('Final Comp Values'!$BB:$BB,MATCH('Monthy Targets'!$B60,'Final Comp Values'!$C:$C,0)),0)</f>
        <v>0</v>
      </c>
      <c r="Z60" s="464">
        <f>IF(N60="yes",+INDEX('Final Comp Values'!$BB:$BB,MATCH('Monthy Targets'!$B60,'Final Comp Values'!$C:$C,0)),0)</f>
        <v>0</v>
      </c>
      <c r="AA60" s="464">
        <f>IF(O60="yes",+INDEX('Final Comp Values'!$BB:$BB,MATCH('Monthy Targets'!$B60,'Final Comp Values'!$C:$C,0)),0)</f>
        <v>0</v>
      </c>
      <c r="AB60" s="464">
        <f>IF(P60="yes",+INDEX('Final Comp Values'!$BF:$BF,MATCH('Monthy Targets'!$B60,'Final Comp Values'!$C:$C,0)),0)</f>
        <v>0</v>
      </c>
      <c r="AC60" s="464">
        <f>IF(Q60="yes",+INDEX('Final Comp Values'!$BF:$BF,MATCH('Monthy Targets'!$B60,'Final Comp Values'!$C:$C,0)),0)</f>
        <v>0</v>
      </c>
      <c r="AD60" s="464">
        <f>IF(R60="yes",+INDEX('Final Comp Values'!$BF:$BF,MATCH('Monthy Targets'!$B60,'Final Comp Values'!$C:$C,0)),0)</f>
        <v>0</v>
      </c>
      <c r="AE60" s="464">
        <f>IF(S60="yes",+INDEX('Final Comp Values'!$BJ:$BJ,MATCH('Monthy Targets'!$B60,'Final Comp Values'!$C:$C,0)),0)</f>
        <v>0</v>
      </c>
      <c r="AF60" s="464">
        <f>IF(T60="yes",+INDEX('Final Comp Values'!$BJ:$BJ,MATCH('Monthy Targets'!$B60,'Final Comp Values'!$C:$C,0)),0)</f>
        <v>0</v>
      </c>
      <c r="AG60" s="464">
        <f>IF(U60="yes",+INDEX('Final Comp Values'!$BJ:$BJ,MATCH('Monthy Targets'!$B60,'Final Comp Values'!$C:$C,0)),0)</f>
        <v>0</v>
      </c>
    </row>
    <row r="61" spans="1:33" x14ac:dyDescent="0.25">
      <c r="A61" s="183">
        <f>+FY2018_ALL_Targets!A61</f>
        <v>5137</v>
      </c>
      <c r="B61" s="183">
        <f>+FY2018_ALL_Targets!B61</f>
        <v>455714</v>
      </c>
      <c r="C61" s="183">
        <f>+FY2018_ALL_Targets!C61</f>
        <v>1028457</v>
      </c>
      <c r="D61" s="183">
        <f>+FY2018_ALL_Targets!D61</f>
        <v>1114048683</v>
      </c>
      <c r="E61" s="183">
        <f>+FY2018_ALL_Targets!E61</f>
        <v>0</v>
      </c>
      <c r="F61" s="183" t="str">
        <f>+FY2018_ALL_Targets!F61</f>
        <v>Harris</v>
      </c>
      <c r="G61" s="183" t="s">
        <v>975</v>
      </c>
      <c r="H61" s="183" t="str">
        <f>+FY2018_ALL_Targets!H61</f>
        <v>SSC Houston Northwest Operating Company LLC</v>
      </c>
      <c r="I61" s="183" t="str">
        <f>+FY2018_ALL_Targets!I61</f>
        <v>17600 Cali Drive</v>
      </c>
      <c r="J61" s="14" t="str">
        <f>_xlfn.IFNA(+INDEX(Comp1!$D:$D,MATCH(B61,Comp1!$B:$B,0)),"No")</f>
        <v>No</v>
      </c>
      <c r="K61" s="14" t="str">
        <f>_xlfn.IFNA(+INDEX(Comp1!$E:$E,MATCH(B61,Comp1!$B:$B,0)),"No")</f>
        <v>No</v>
      </c>
      <c r="L61" s="14" t="str">
        <f>_xlfn.IFNA(+INDEX(Comp1!F:F,MATCH($B61,Comp1!$B:$B,0)),"No")</f>
        <v>No</v>
      </c>
      <c r="M61" s="14" t="str">
        <f>_xlfn.IFNA(+INDEX(Comp1!G:G,MATCH($B61,Comp1!$B:$B,0)),"No")</f>
        <v>No</v>
      </c>
      <c r="N61" s="14" t="str">
        <f>_xlfn.IFNA(+INDEX(Comp1!H:H,MATCH($B61,Comp1!$B:$B,0)),"No")</f>
        <v>No</v>
      </c>
      <c r="O61" s="14" t="str">
        <f>_xlfn.IFNA(+INDEX(Comp1!I:I,MATCH($B61,Comp1!$B:$B,0)),"No")</f>
        <v>No</v>
      </c>
      <c r="P61" s="14" t="str">
        <f>_xlfn.IFNA(+INDEX(Comp1!J:J,MATCH($B61,Comp1!$B:$B,0)),"No")</f>
        <v>No</v>
      </c>
      <c r="Q61" s="14" t="str">
        <f>_xlfn.IFNA(+INDEX(Comp1!K:K,MATCH($B61,Comp1!$B:$B,0)),"No")</f>
        <v>No</v>
      </c>
      <c r="R61" s="14" t="str">
        <f>_xlfn.IFNA(+INDEX(Comp1!L:L,MATCH($B61,Comp1!$B:$B,0)),"No")</f>
        <v>No</v>
      </c>
      <c r="S61" s="14" t="str">
        <f>_xlfn.IFNA(+INDEX(Comp1!M:M,MATCH($B61,Comp1!$B:$B,0)),"No")</f>
        <v>No</v>
      </c>
      <c r="T61" s="14" t="str">
        <f>_xlfn.IFNA(+INDEX(Comp1!N:N,MATCH($B61,Comp1!$B:$B,0)),"No")</f>
        <v>No</v>
      </c>
      <c r="U61" s="14" t="str">
        <f>_xlfn.IFNA(+INDEX(Comp1!O:O,MATCH($B61,Comp1!$B:$B,0)),"No")</f>
        <v>No</v>
      </c>
      <c r="V61" s="464">
        <f>IF(J61="yes",+INDEX('Final Comp Values'!$AX:$AX,MATCH('Monthy Targets'!$B61,'Final Comp Values'!C:C,0)),0)</f>
        <v>0</v>
      </c>
      <c r="W61" s="464">
        <f>IF(K61="yes",+INDEX('Final Comp Values'!$AX:$AX,MATCH('Monthy Targets'!$B61,'Final Comp Values'!$C:$C,0)),0)</f>
        <v>0</v>
      </c>
      <c r="X61" s="464">
        <f>IF(L61="yes",+INDEX('Final Comp Values'!$AX:$AX,MATCH('Monthy Targets'!$B61,'Final Comp Values'!$C:$C,0)),0)</f>
        <v>0</v>
      </c>
      <c r="Y61" s="464">
        <f>IF(M61="yes",+INDEX('Final Comp Values'!$BB:$BB,MATCH('Monthy Targets'!$B61,'Final Comp Values'!$C:$C,0)),0)</f>
        <v>0</v>
      </c>
      <c r="Z61" s="464">
        <f>IF(N61="yes",+INDEX('Final Comp Values'!$BB:$BB,MATCH('Monthy Targets'!$B61,'Final Comp Values'!$C:$C,0)),0)</f>
        <v>0</v>
      </c>
      <c r="AA61" s="464">
        <f>IF(O61="yes",+INDEX('Final Comp Values'!$BB:$BB,MATCH('Monthy Targets'!$B61,'Final Comp Values'!$C:$C,0)),0)</f>
        <v>0</v>
      </c>
      <c r="AB61" s="464">
        <f>IF(P61="yes",+INDEX('Final Comp Values'!$BF:$BF,MATCH('Monthy Targets'!$B61,'Final Comp Values'!$C:$C,0)),0)</f>
        <v>0</v>
      </c>
      <c r="AC61" s="464">
        <f>IF(Q61="yes",+INDEX('Final Comp Values'!$BF:$BF,MATCH('Monthy Targets'!$B61,'Final Comp Values'!$C:$C,0)),0)</f>
        <v>0</v>
      </c>
      <c r="AD61" s="464">
        <f>IF(R61="yes",+INDEX('Final Comp Values'!$BF:$BF,MATCH('Monthy Targets'!$B61,'Final Comp Values'!$C:$C,0)),0)</f>
        <v>0</v>
      </c>
      <c r="AE61" s="464">
        <f>IF(S61="yes",+INDEX('Final Comp Values'!$BJ:$BJ,MATCH('Monthy Targets'!$B61,'Final Comp Values'!$C:$C,0)),0)</f>
        <v>0</v>
      </c>
      <c r="AF61" s="464">
        <f>IF(T61="yes",+INDEX('Final Comp Values'!$BJ:$BJ,MATCH('Monthy Targets'!$B61,'Final Comp Values'!$C:$C,0)),0)</f>
        <v>0</v>
      </c>
      <c r="AG61" s="464">
        <f>IF(U61="yes",+INDEX('Final Comp Values'!$BJ:$BJ,MATCH('Monthy Targets'!$B61,'Final Comp Values'!$C:$C,0)),0)</f>
        <v>0</v>
      </c>
    </row>
    <row r="62" spans="1:33" x14ac:dyDescent="0.25">
      <c r="A62" s="183">
        <f>+FY2018_ALL_Targets!A62</f>
        <v>5234</v>
      </c>
      <c r="B62" s="183">
        <f>+FY2018_ALL_Targets!B62</f>
        <v>455715</v>
      </c>
      <c r="C62" s="183">
        <f>+FY2018_ALL_Targets!C62</f>
        <v>1026029</v>
      </c>
      <c r="D62" s="183">
        <f>+FY2018_ALL_Targets!D62</f>
        <v>1700841673</v>
      </c>
      <c r="E62" s="183">
        <f>+FY2018_ALL_Targets!E62</f>
        <v>0</v>
      </c>
      <c r="F62" s="183" t="str">
        <f>+FY2018_ALL_Targets!F62</f>
        <v>Jefferson</v>
      </c>
      <c r="G62" s="183" t="s">
        <v>346</v>
      </c>
      <c r="H62" s="183" t="str">
        <f>+FY2018_ALL_Targets!H62</f>
        <v>Winnie-Stowell Hospital District</v>
      </c>
      <c r="I62" s="183" t="str">
        <f>+FY2018_ALL_Targets!I62</f>
        <v>120 State Loop 92</v>
      </c>
      <c r="J62" s="14" t="str">
        <f>_xlfn.IFNA(+INDEX(Comp1!$D:$D,MATCH(B62,Comp1!$B:$B,0)),"No")</f>
        <v>Yes</v>
      </c>
      <c r="K62" s="14" t="str">
        <f>_xlfn.IFNA(+INDEX(Comp1!$E:$E,MATCH(B62,Comp1!$B:$B,0)),"No")</f>
        <v>Yes</v>
      </c>
      <c r="L62" s="14" t="str">
        <f>_xlfn.IFNA(+INDEX(Comp1!F:F,MATCH($B62,Comp1!$B:$B,0)),"No")</f>
        <v>Yes</v>
      </c>
      <c r="M62" s="14" t="str">
        <f>_xlfn.IFNA(+INDEX(Comp1!G:G,MATCH($B62,Comp1!$B:$B,0)),"No")</f>
        <v>Yes</v>
      </c>
      <c r="N62" s="14" t="str">
        <f>_xlfn.IFNA(+INDEX(Comp1!H:H,MATCH($B62,Comp1!$B:$B,0)),"No")</f>
        <v>Yes</v>
      </c>
      <c r="O62" s="14">
        <f>_xlfn.IFNA(+INDEX(Comp1!I:I,MATCH($B62,Comp1!$B:$B,0)),"No")</f>
        <v>0</v>
      </c>
      <c r="P62" s="14">
        <f>_xlfn.IFNA(+INDEX(Comp1!J:J,MATCH($B62,Comp1!$B:$B,0)),"No")</f>
        <v>0</v>
      </c>
      <c r="Q62" s="14">
        <f>_xlfn.IFNA(+INDEX(Comp1!K:K,MATCH($B62,Comp1!$B:$B,0)),"No")</f>
        <v>0</v>
      </c>
      <c r="R62" s="14">
        <f>_xlfn.IFNA(+INDEX(Comp1!L:L,MATCH($B62,Comp1!$B:$B,0)),"No")</f>
        <v>0</v>
      </c>
      <c r="S62" s="14">
        <f>_xlfn.IFNA(+INDEX(Comp1!M:M,MATCH($B62,Comp1!$B:$B,0)),"No")</f>
        <v>0</v>
      </c>
      <c r="T62" s="14">
        <f>_xlfn.IFNA(+INDEX(Comp1!N:N,MATCH($B62,Comp1!$B:$B,0)),"No")</f>
        <v>0</v>
      </c>
      <c r="U62" s="14">
        <f>_xlfn.IFNA(+INDEX(Comp1!O:O,MATCH($B62,Comp1!$B:$B,0)),"No")</f>
        <v>0</v>
      </c>
      <c r="V62" s="464">
        <f>IF(J62="yes",+INDEX('Final Comp Values'!$AX:$AX,MATCH('Monthy Targets'!$B62,'Final Comp Values'!C:C,0)),0)</f>
        <v>15.26</v>
      </c>
      <c r="W62" s="464">
        <f>IF(K62="yes",+INDEX('Final Comp Values'!$AX:$AX,MATCH('Monthy Targets'!$B62,'Final Comp Values'!$C:$C,0)),0)</f>
        <v>15.26</v>
      </c>
      <c r="X62" s="464">
        <f>IF(L62="yes",+INDEX('Final Comp Values'!$AX:$AX,MATCH('Monthy Targets'!$B62,'Final Comp Values'!$C:$C,0)),0)</f>
        <v>15.26</v>
      </c>
      <c r="Y62" s="464">
        <f>IF(M62="yes",+INDEX('Final Comp Values'!$BB:$BB,MATCH('Monthy Targets'!$B62,'Final Comp Values'!$C:$C,0)),0)</f>
        <v>15.26</v>
      </c>
      <c r="Z62" s="464">
        <f>IF(N62="yes",+INDEX('Final Comp Values'!$BB:$BB,MATCH('Monthy Targets'!$B62,'Final Comp Values'!$C:$C,0)),0)</f>
        <v>15.26</v>
      </c>
      <c r="AA62" s="464">
        <f>IF(O62="yes",+INDEX('Final Comp Values'!$BB:$BB,MATCH('Monthy Targets'!$B62,'Final Comp Values'!$C:$C,0)),0)</f>
        <v>0</v>
      </c>
      <c r="AB62" s="464">
        <f>IF(P62="yes",+INDEX('Final Comp Values'!$BF:$BF,MATCH('Monthy Targets'!$B62,'Final Comp Values'!$C:$C,0)),0)</f>
        <v>0</v>
      </c>
      <c r="AC62" s="464">
        <f>IF(Q62="yes",+INDEX('Final Comp Values'!$BF:$BF,MATCH('Monthy Targets'!$B62,'Final Comp Values'!$C:$C,0)),0)</f>
        <v>0</v>
      </c>
      <c r="AD62" s="464">
        <f>IF(R62="yes",+INDEX('Final Comp Values'!$BF:$BF,MATCH('Monthy Targets'!$B62,'Final Comp Values'!$C:$C,0)),0)</f>
        <v>0</v>
      </c>
      <c r="AE62" s="464">
        <f>IF(S62="yes",+INDEX('Final Comp Values'!$BJ:$BJ,MATCH('Monthy Targets'!$B62,'Final Comp Values'!$C:$C,0)),0)</f>
        <v>0</v>
      </c>
      <c r="AF62" s="464">
        <f>IF(T62="yes",+INDEX('Final Comp Values'!$BJ:$BJ,MATCH('Monthy Targets'!$B62,'Final Comp Values'!$C:$C,0)),0)</f>
        <v>0</v>
      </c>
      <c r="AG62" s="464">
        <f>IF(U62="yes",+INDEX('Final Comp Values'!$BJ:$BJ,MATCH('Monthy Targets'!$B62,'Final Comp Values'!$C:$C,0)),0)</f>
        <v>0</v>
      </c>
    </row>
    <row r="63" spans="1:33" x14ac:dyDescent="0.25">
      <c r="A63" s="183">
        <f>+FY2018_ALL_Targets!A63</f>
        <v>4772</v>
      </c>
      <c r="B63" s="183">
        <f>+FY2018_ALL_Targets!B63</f>
        <v>455724</v>
      </c>
      <c r="C63" s="183">
        <f>+FY2018_ALL_Targets!C63</f>
        <v>1026703</v>
      </c>
      <c r="D63" s="183">
        <f>+FY2018_ALL_Targets!D63</f>
        <v>1831210426</v>
      </c>
      <c r="E63" s="183">
        <f>+FY2018_ALL_Targets!E63</f>
        <v>0</v>
      </c>
      <c r="F63" s="183" t="str">
        <f>+FY2018_ALL_Targets!F63</f>
        <v>MRSA West</v>
      </c>
      <c r="G63" s="183" t="s">
        <v>268</v>
      </c>
      <c r="H63" s="183" t="str">
        <f>+FY2018_ALL_Targets!H63</f>
        <v>Uvalde County Hospital Authority</v>
      </c>
      <c r="I63" s="183" t="str">
        <f>+FY2018_ALL_Targets!I63</f>
        <v>1213 Water Street</v>
      </c>
      <c r="J63" s="14" t="str">
        <f>_xlfn.IFNA(+INDEX(Comp1!$D:$D,MATCH(B63,Comp1!$B:$B,0)),"No")</f>
        <v>Yes</v>
      </c>
      <c r="K63" s="14" t="str">
        <f>_xlfn.IFNA(+INDEX(Comp1!$E:$E,MATCH(B63,Comp1!$B:$B,0)),"No")</f>
        <v>Yes</v>
      </c>
      <c r="L63" s="14" t="str">
        <f>_xlfn.IFNA(+INDEX(Comp1!F:F,MATCH($B63,Comp1!$B:$B,0)),"No")</f>
        <v>Yes</v>
      </c>
      <c r="M63" s="14" t="str">
        <f>_xlfn.IFNA(+INDEX(Comp1!G:G,MATCH($B63,Comp1!$B:$B,0)),"No")</f>
        <v>Yes</v>
      </c>
      <c r="N63" s="14" t="str">
        <f>_xlfn.IFNA(+INDEX(Comp1!H:H,MATCH($B63,Comp1!$B:$B,0)),"No")</f>
        <v>Yes</v>
      </c>
      <c r="O63" s="14">
        <f>_xlfn.IFNA(+INDEX(Comp1!I:I,MATCH($B63,Comp1!$B:$B,0)),"No")</f>
        <v>0</v>
      </c>
      <c r="P63" s="14">
        <f>_xlfn.IFNA(+INDEX(Comp1!J:J,MATCH($B63,Comp1!$B:$B,0)),"No")</f>
        <v>0</v>
      </c>
      <c r="Q63" s="14">
        <f>_xlfn.IFNA(+INDEX(Comp1!K:K,MATCH($B63,Comp1!$B:$B,0)),"No")</f>
        <v>0</v>
      </c>
      <c r="R63" s="14">
        <f>_xlfn.IFNA(+INDEX(Comp1!L:L,MATCH($B63,Comp1!$B:$B,0)),"No")</f>
        <v>0</v>
      </c>
      <c r="S63" s="14">
        <f>_xlfn.IFNA(+INDEX(Comp1!M:M,MATCH($B63,Comp1!$B:$B,0)),"No")</f>
        <v>0</v>
      </c>
      <c r="T63" s="14">
        <f>_xlfn.IFNA(+INDEX(Comp1!N:N,MATCH($B63,Comp1!$B:$B,0)),"No")</f>
        <v>0</v>
      </c>
      <c r="U63" s="14">
        <f>_xlfn.IFNA(+INDEX(Comp1!O:O,MATCH($B63,Comp1!$B:$B,0)),"No")</f>
        <v>0</v>
      </c>
      <c r="V63" s="464">
        <f>IF(J63="yes",+INDEX('Final Comp Values'!$AX:$AX,MATCH('Monthy Targets'!$B63,'Final Comp Values'!C:C,0)),0)</f>
        <v>6.92</v>
      </c>
      <c r="W63" s="464">
        <f>IF(K63="yes",+INDEX('Final Comp Values'!$AX:$AX,MATCH('Monthy Targets'!$B63,'Final Comp Values'!$C:$C,0)),0)</f>
        <v>6.92</v>
      </c>
      <c r="X63" s="464">
        <f>IF(L63="yes",+INDEX('Final Comp Values'!$AX:$AX,MATCH('Monthy Targets'!$B63,'Final Comp Values'!$C:$C,0)),0)</f>
        <v>6.92</v>
      </c>
      <c r="Y63" s="464">
        <f>IF(M63="yes",+INDEX('Final Comp Values'!$BB:$BB,MATCH('Monthy Targets'!$B63,'Final Comp Values'!$C:$C,0)),0)</f>
        <v>6.92</v>
      </c>
      <c r="Z63" s="464">
        <f>IF(N63="yes",+INDEX('Final Comp Values'!$BB:$BB,MATCH('Monthy Targets'!$B63,'Final Comp Values'!$C:$C,0)),0)</f>
        <v>6.92</v>
      </c>
      <c r="AA63" s="464">
        <f>IF(O63="yes",+INDEX('Final Comp Values'!$BB:$BB,MATCH('Monthy Targets'!$B63,'Final Comp Values'!$C:$C,0)),0)</f>
        <v>0</v>
      </c>
      <c r="AB63" s="464">
        <f>IF(P63="yes",+INDEX('Final Comp Values'!$BF:$BF,MATCH('Monthy Targets'!$B63,'Final Comp Values'!$C:$C,0)),0)</f>
        <v>0</v>
      </c>
      <c r="AC63" s="464">
        <f>IF(Q63="yes",+INDEX('Final Comp Values'!$BF:$BF,MATCH('Monthy Targets'!$B63,'Final Comp Values'!$C:$C,0)),0)</f>
        <v>0</v>
      </c>
      <c r="AD63" s="464">
        <f>IF(R63="yes",+INDEX('Final Comp Values'!$BF:$BF,MATCH('Monthy Targets'!$B63,'Final Comp Values'!$C:$C,0)),0)</f>
        <v>0</v>
      </c>
      <c r="AE63" s="464">
        <f>IF(S63="yes",+INDEX('Final Comp Values'!$BJ:$BJ,MATCH('Monthy Targets'!$B63,'Final Comp Values'!$C:$C,0)),0)</f>
        <v>0</v>
      </c>
      <c r="AF63" s="464">
        <f>IF(T63="yes",+INDEX('Final Comp Values'!$BJ:$BJ,MATCH('Monthy Targets'!$B63,'Final Comp Values'!$C:$C,0)),0)</f>
        <v>0</v>
      </c>
      <c r="AG63" s="464">
        <f>IF(U63="yes",+INDEX('Final Comp Values'!$BJ:$BJ,MATCH('Monthy Targets'!$B63,'Final Comp Values'!$C:$C,0)),0)</f>
        <v>0</v>
      </c>
    </row>
    <row r="64" spans="1:33" x14ac:dyDescent="0.25">
      <c r="A64" s="183">
        <f>+FY2018_ALL_Targets!A64</f>
        <v>4946</v>
      </c>
      <c r="B64" s="183">
        <f>+FY2018_ALL_Targets!B64</f>
        <v>455726</v>
      </c>
      <c r="C64" s="183">
        <f>+FY2018_ALL_Targets!C64</f>
        <v>1027041</v>
      </c>
      <c r="D64" s="183">
        <f>+FY2018_ALL_Targets!D64</f>
        <v>1982740098</v>
      </c>
      <c r="E64" s="183">
        <f>+FY2018_ALL_Targets!E64</f>
        <v>0</v>
      </c>
      <c r="F64" s="183" t="str">
        <f>+FY2018_ALL_Targets!F64</f>
        <v>Nueces</v>
      </c>
      <c r="G64" s="183" t="s">
        <v>302</v>
      </c>
      <c r="H64" s="183" t="str">
        <f>+FY2018_ALL_Targets!H64</f>
        <v>Retama Manor Nursing Center/Victoria South LLC</v>
      </c>
      <c r="I64" s="183" t="str">
        <f>+FY2018_ALL_Targets!I64</f>
        <v>3103 E Airline Drive</v>
      </c>
      <c r="J64" s="14" t="str">
        <f>_xlfn.IFNA(+INDEX(Comp1!$D:$D,MATCH(B64,Comp1!$B:$B,0)),"No")</f>
        <v>No</v>
      </c>
      <c r="K64" s="14" t="str">
        <f>_xlfn.IFNA(+INDEX(Comp1!$E:$E,MATCH(B64,Comp1!$B:$B,0)),"No")</f>
        <v>No</v>
      </c>
      <c r="L64" s="14" t="str">
        <f>_xlfn.IFNA(+INDEX(Comp1!F:F,MATCH($B64,Comp1!$B:$B,0)),"No")</f>
        <v>No</v>
      </c>
      <c r="M64" s="14" t="str">
        <f>_xlfn.IFNA(+INDEX(Comp1!G:G,MATCH($B64,Comp1!$B:$B,0)),"No")</f>
        <v>No</v>
      </c>
      <c r="N64" s="14" t="str">
        <f>_xlfn.IFNA(+INDEX(Comp1!H:H,MATCH($B64,Comp1!$B:$B,0)),"No")</f>
        <v>No</v>
      </c>
      <c r="O64" s="14" t="str">
        <f>_xlfn.IFNA(+INDEX(Comp1!I:I,MATCH($B64,Comp1!$B:$B,0)),"No")</f>
        <v>No</v>
      </c>
      <c r="P64" s="14" t="str">
        <f>_xlfn.IFNA(+INDEX(Comp1!J:J,MATCH($B64,Comp1!$B:$B,0)),"No")</f>
        <v>No</v>
      </c>
      <c r="Q64" s="14" t="str">
        <f>_xlfn.IFNA(+INDEX(Comp1!K:K,MATCH($B64,Comp1!$B:$B,0)),"No")</f>
        <v>No</v>
      </c>
      <c r="R64" s="14" t="str">
        <f>_xlfn.IFNA(+INDEX(Comp1!L:L,MATCH($B64,Comp1!$B:$B,0)),"No")</f>
        <v>No</v>
      </c>
      <c r="S64" s="14" t="str">
        <f>_xlfn.IFNA(+INDEX(Comp1!M:M,MATCH($B64,Comp1!$B:$B,0)),"No")</f>
        <v>No</v>
      </c>
      <c r="T64" s="14" t="str">
        <f>_xlfn.IFNA(+INDEX(Comp1!N:N,MATCH($B64,Comp1!$B:$B,0)),"No")</f>
        <v>No</v>
      </c>
      <c r="U64" s="14" t="str">
        <f>_xlfn.IFNA(+INDEX(Comp1!O:O,MATCH($B64,Comp1!$B:$B,0)),"No")</f>
        <v>No</v>
      </c>
      <c r="V64" s="464">
        <f>IF(J64="yes",+INDEX('Final Comp Values'!$AX:$AX,MATCH('Monthy Targets'!$B64,'Final Comp Values'!C:C,0)),0)</f>
        <v>0</v>
      </c>
      <c r="W64" s="464">
        <f>IF(K64="yes",+INDEX('Final Comp Values'!$AX:$AX,MATCH('Monthy Targets'!$B64,'Final Comp Values'!$C:$C,0)),0)</f>
        <v>0</v>
      </c>
      <c r="X64" s="464">
        <f>IF(L64="yes",+INDEX('Final Comp Values'!$AX:$AX,MATCH('Monthy Targets'!$B64,'Final Comp Values'!$C:$C,0)),0)</f>
        <v>0</v>
      </c>
      <c r="Y64" s="464">
        <f>IF(M64="yes",+INDEX('Final Comp Values'!$BB:$BB,MATCH('Monthy Targets'!$B64,'Final Comp Values'!$C:$C,0)),0)</f>
        <v>0</v>
      </c>
      <c r="Z64" s="464">
        <f>IF(N64="yes",+INDEX('Final Comp Values'!$BB:$BB,MATCH('Monthy Targets'!$B64,'Final Comp Values'!$C:$C,0)),0)</f>
        <v>0</v>
      </c>
      <c r="AA64" s="464">
        <f>IF(O64="yes",+INDEX('Final Comp Values'!$BB:$BB,MATCH('Monthy Targets'!$B64,'Final Comp Values'!$C:$C,0)),0)</f>
        <v>0</v>
      </c>
      <c r="AB64" s="464">
        <f>IF(P64="yes",+INDEX('Final Comp Values'!$BF:$BF,MATCH('Monthy Targets'!$B64,'Final Comp Values'!$C:$C,0)),0)</f>
        <v>0</v>
      </c>
      <c r="AC64" s="464">
        <f>IF(Q64="yes",+INDEX('Final Comp Values'!$BF:$BF,MATCH('Monthy Targets'!$B64,'Final Comp Values'!$C:$C,0)),0)</f>
        <v>0</v>
      </c>
      <c r="AD64" s="464">
        <f>IF(R64="yes",+INDEX('Final Comp Values'!$BF:$BF,MATCH('Monthy Targets'!$B64,'Final Comp Values'!$C:$C,0)),0)</f>
        <v>0</v>
      </c>
      <c r="AE64" s="464">
        <f>IF(S64="yes",+INDEX('Final Comp Values'!$BJ:$BJ,MATCH('Monthy Targets'!$B64,'Final Comp Values'!$C:$C,0)),0)</f>
        <v>0</v>
      </c>
      <c r="AF64" s="464">
        <f>IF(T64="yes",+INDEX('Final Comp Values'!$BJ:$BJ,MATCH('Monthy Targets'!$B64,'Final Comp Values'!$C:$C,0)),0)</f>
        <v>0</v>
      </c>
      <c r="AG64" s="464">
        <f>IF(U64="yes",+INDEX('Final Comp Values'!$BJ:$BJ,MATCH('Monthy Targets'!$B64,'Final Comp Values'!$C:$C,0)),0)</f>
        <v>0</v>
      </c>
    </row>
    <row r="65" spans="1:33" x14ac:dyDescent="0.25">
      <c r="A65" s="183">
        <f>+FY2018_ALL_Targets!A65</f>
        <v>5257</v>
      </c>
      <c r="B65" s="183">
        <f>+FY2018_ALL_Targets!B65</f>
        <v>455727</v>
      </c>
      <c r="C65" s="183">
        <f>+FY2018_ALL_Targets!C65</f>
        <v>1004638</v>
      </c>
      <c r="D65" s="183">
        <f>+FY2018_ALL_Targets!D65</f>
        <v>1225022908</v>
      </c>
      <c r="E65" s="183">
        <f>+FY2018_ALL_Targets!E65</f>
        <v>0</v>
      </c>
      <c r="F65" s="183" t="str">
        <f>+FY2018_ALL_Targets!F65</f>
        <v>Dallas</v>
      </c>
      <c r="G65" s="183" t="s">
        <v>350</v>
      </c>
      <c r="H65" s="183" t="str">
        <f>+FY2018_ALL_Targets!H65</f>
        <v>Stephens Memorial Hospital District</v>
      </c>
      <c r="I65" s="183" t="str">
        <f>+FY2018_ALL_Targets!I65</f>
        <v>207 E Parkerville Rd</v>
      </c>
      <c r="J65" s="14" t="str">
        <f>_xlfn.IFNA(+INDEX(Comp1!$D:$D,MATCH(B65,Comp1!$B:$B,0)),"No")</f>
        <v>Yes</v>
      </c>
      <c r="K65" s="14" t="str">
        <f>_xlfn.IFNA(+INDEX(Comp1!$E:$E,MATCH(B65,Comp1!$B:$B,0)),"No")</f>
        <v>Yes</v>
      </c>
      <c r="L65" s="14" t="str">
        <f>_xlfn.IFNA(+INDEX(Comp1!F:F,MATCH($B65,Comp1!$B:$B,0)),"No")</f>
        <v>Yes</v>
      </c>
      <c r="M65" s="14" t="str">
        <f>_xlfn.IFNA(+INDEX(Comp1!G:G,MATCH($B65,Comp1!$B:$B,0)),"No")</f>
        <v>Yes</v>
      </c>
      <c r="N65" s="14" t="str">
        <f>_xlfn.IFNA(+INDEX(Comp1!H:H,MATCH($B65,Comp1!$B:$B,0)),"No")</f>
        <v>Yes</v>
      </c>
      <c r="O65" s="14">
        <f>_xlfn.IFNA(+INDEX(Comp1!I:I,MATCH($B65,Comp1!$B:$B,0)),"No")</f>
        <v>0</v>
      </c>
      <c r="P65" s="14">
        <f>_xlfn.IFNA(+INDEX(Comp1!J:J,MATCH($B65,Comp1!$B:$B,0)),"No")</f>
        <v>0</v>
      </c>
      <c r="Q65" s="14">
        <f>_xlfn.IFNA(+INDEX(Comp1!K:K,MATCH($B65,Comp1!$B:$B,0)),"No")</f>
        <v>0</v>
      </c>
      <c r="R65" s="14">
        <f>_xlfn.IFNA(+INDEX(Comp1!L:L,MATCH($B65,Comp1!$B:$B,0)),"No")</f>
        <v>0</v>
      </c>
      <c r="S65" s="14">
        <f>_xlfn.IFNA(+INDEX(Comp1!M:M,MATCH($B65,Comp1!$B:$B,0)),"No")</f>
        <v>0</v>
      </c>
      <c r="T65" s="14">
        <f>_xlfn.IFNA(+INDEX(Comp1!N:N,MATCH($B65,Comp1!$B:$B,0)),"No")</f>
        <v>0</v>
      </c>
      <c r="U65" s="14">
        <f>_xlfn.IFNA(+INDEX(Comp1!O:O,MATCH($B65,Comp1!$B:$B,0)),"No")</f>
        <v>0</v>
      </c>
      <c r="V65" s="464">
        <f>IF(J65="yes",+INDEX('Final Comp Values'!$AX:$AX,MATCH('Monthy Targets'!$B65,'Final Comp Values'!C:C,0)),0)</f>
        <v>8.4499999999999993</v>
      </c>
      <c r="W65" s="464">
        <f>IF(K65="yes",+INDEX('Final Comp Values'!$AX:$AX,MATCH('Monthy Targets'!$B65,'Final Comp Values'!$C:$C,0)),0)</f>
        <v>8.4499999999999993</v>
      </c>
      <c r="X65" s="464">
        <f>IF(L65="yes",+INDEX('Final Comp Values'!$AX:$AX,MATCH('Monthy Targets'!$B65,'Final Comp Values'!$C:$C,0)),0)</f>
        <v>8.4499999999999993</v>
      </c>
      <c r="Y65" s="464">
        <f>IF(M65="yes",+INDEX('Final Comp Values'!$BB:$BB,MATCH('Monthy Targets'!$B65,'Final Comp Values'!$C:$C,0)),0)</f>
        <v>8.4499999999999993</v>
      </c>
      <c r="Z65" s="464">
        <f>IF(N65="yes",+INDEX('Final Comp Values'!$BB:$BB,MATCH('Monthy Targets'!$B65,'Final Comp Values'!$C:$C,0)),0)</f>
        <v>8.4499999999999993</v>
      </c>
      <c r="AA65" s="464">
        <f>IF(O65="yes",+INDEX('Final Comp Values'!$BB:$BB,MATCH('Monthy Targets'!$B65,'Final Comp Values'!$C:$C,0)),0)</f>
        <v>0</v>
      </c>
      <c r="AB65" s="464">
        <f>IF(P65="yes",+INDEX('Final Comp Values'!$BF:$BF,MATCH('Monthy Targets'!$B65,'Final Comp Values'!$C:$C,0)),0)</f>
        <v>0</v>
      </c>
      <c r="AC65" s="464">
        <f>IF(Q65="yes",+INDEX('Final Comp Values'!$BF:$BF,MATCH('Monthy Targets'!$B65,'Final Comp Values'!$C:$C,0)),0)</f>
        <v>0</v>
      </c>
      <c r="AD65" s="464">
        <f>IF(R65="yes",+INDEX('Final Comp Values'!$BF:$BF,MATCH('Monthy Targets'!$B65,'Final Comp Values'!$C:$C,0)),0)</f>
        <v>0</v>
      </c>
      <c r="AE65" s="464">
        <f>IF(S65="yes",+INDEX('Final Comp Values'!$BJ:$BJ,MATCH('Monthy Targets'!$B65,'Final Comp Values'!$C:$C,0)),0)</f>
        <v>0</v>
      </c>
      <c r="AF65" s="464">
        <f>IF(T65="yes",+INDEX('Final Comp Values'!$BJ:$BJ,MATCH('Monthy Targets'!$B65,'Final Comp Values'!$C:$C,0)),0)</f>
        <v>0</v>
      </c>
      <c r="AG65" s="464">
        <f>IF(U65="yes",+INDEX('Final Comp Values'!$BJ:$BJ,MATCH('Monthy Targets'!$B65,'Final Comp Values'!$C:$C,0)),0)</f>
        <v>0</v>
      </c>
    </row>
    <row r="66" spans="1:33" x14ac:dyDescent="0.25">
      <c r="A66" s="183">
        <f>+FY2018_ALL_Targets!A66</f>
        <v>4285</v>
      </c>
      <c r="B66" s="183">
        <f>+FY2018_ALL_Targets!B66</f>
        <v>455731</v>
      </c>
      <c r="C66" s="183">
        <f>+FY2018_ALL_Targets!C66</f>
        <v>1018315</v>
      </c>
      <c r="D66" s="183">
        <f>+FY2018_ALL_Targets!D66</f>
        <v>1073837449</v>
      </c>
      <c r="E66" s="183">
        <f>+FY2018_ALL_Targets!E66</f>
        <v>0</v>
      </c>
      <c r="F66" s="183" t="str">
        <f>+FY2018_ALL_Targets!F66</f>
        <v>Dallas</v>
      </c>
      <c r="G66" s="183" t="s">
        <v>188</v>
      </c>
      <c r="H66" s="183" t="str">
        <f>+FY2018_ALL_Targets!H66</f>
        <v>Garland SNF LLC</v>
      </c>
      <c r="I66" s="183" t="str">
        <f>+FY2018_ALL_Targets!I66</f>
        <v>505 W. Centerville Rd</v>
      </c>
      <c r="J66" s="14" t="str">
        <f>_xlfn.IFNA(+INDEX(Comp1!$D:$D,MATCH(B66,Comp1!$B:$B,0)),"No")</f>
        <v>No</v>
      </c>
      <c r="K66" s="14" t="str">
        <f>_xlfn.IFNA(+INDEX(Comp1!$E:$E,MATCH(B66,Comp1!$B:$B,0)),"No")</f>
        <v>No</v>
      </c>
      <c r="L66" s="14" t="str">
        <f>_xlfn.IFNA(+INDEX(Comp1!F:F,MATCH($B66,Comp1!$B:$B,0)),"No")</f>
        <v>No</v>
      </c>
      <c r="M66" s="14" t="str">
        <f>_xlfn.IFNA(+INDEX(Comp1!G:G,MATCH($B66,Comp1!$B:$B,0)),"No")</f>
        <v>No</v>
      </c>
      <c r="N66" s="14" t="str">
        <f>_xlfn.IFNA(+INDEX(Comp1!H:H,MATCH($B66,Comp1!$B:$B,0)),"No")</f>
        <v>No</v>
      </c>
      <c r="O66" s="14" t="str">
        <f>_xlfn.IFNA(+INDEX(Comp1!I:I,MATCH($B66,Comp1!$B:$B,0)),"No")</f>
        <v>No</v>
      </c>
      <c r="P66" s="14" t="str">
        <f>_xlfn.IFNA(+INDEX(Comp1!J:J,MATCH($B66,Comp1!$B:$B,0)),"No")</f>
        <v>No</v>
      </c>
      <c r="Q66" s="14" t="str">
        <f>_xlfn.IFNA(+INDEX(Comp1!K:K,MATCH($B66,Comp1!$B:$B,0)),"No")</f>
        <v>No</v>
      </c>
      <c r="R66" s="14" t="str">
        <f>_xlfn.IFNA(+INDEX(Comp1!L:L,MATCH($B66,Comp1!$B:$B,0)),"No")</f>
        <v>No</v>
      </c>
      <c r="S66" s="14" t="str">
        <f>_xlfn.IFNA(+INDEX(Comp1!M:M,MATCH($B66,Comp1!$B:$B,0)),"No")</f>
        <v>No</v>
      </c>
      <c r="T66" s="14" t="str">
        <f>_xlfn.IFNA(+INDEX(Comp1!N:N,MATCH($B66,Comp1!$B:$B,0)),"No")</f>
        <v>No</v>
      </c>
      <c r="U66" s="14" t="str">
        <f>_xlfn.IFNA(+INDEX(Comp1!O:O,MATCH($B66,Comp1!$B:$B,0)),"No")</f>
        <v>No</v>
      </c>
      <c r="V66" s="464">
        <f>IF(J66="yes",+INDEX('Final Comp Values'!$AX:$AX,MATCH('Monthy Targets'!$B66,'Final Comp Values'!C:C,0)),0)</f>
        <v>0</v>
      </c>
      <c r="W66" s="464">
        <f>IF(K66="yes",+INDEX('Final Comp Values'!$AX:$AX,MATCH('Monthy Targets'!$B66,'Final Comp Values'!$C:$C,0)),0)</f>
        <v>0</v>
      </c>
      <c r="X66" s="464">
        <f>IF(L66="yes",+INDEX('Final Comp Values'!$AX:$AX,MATCH('Monthy Targets'!$B66,'Final Comp Values'!$C:$C,0)),0)</f>
        <v>0</v>
      </c>
      <c r="Y66" s="464">
        <f>IF(M66="yes",+INDEX('Final Comp Values'!$BB:$BB,MATCH('Monthy Targets'!$B66,'Final Comp Values'!$C:$C,0)),0)</f>
        <v>0</v>
      </c>
      <c r="Z66" s="464">
        <f>IF(N66="yes",+INDEX('Final Comp Values'!$BB:$BB,MATCH('Monthy Targets'!$B66,'Final Comp Values'!$C:$C,0)),0)</f>
        <v>0</v>
      </c>
      <c r="AA66" s="464">
        <f>IF(O66="yes",+INDEX('Final Comp Values'!$BB:$BB,MATCH('Monthy Targets'!$B66,'Final Comp Values'!$C:$C,0)),0)</f>
        <v>0</v>
      </c>
      <c r="AB66" s="464">
        <f>IF(P66="yes",+INDEX('Final Comp Values'!$BF:$BF,MATCH('Monthy Targets'!$B66,'Final Comp Values'!$C:$C,0)),0)</f>
        <v>0</v>
      </c>
      <c r="AC66" s="464">
        <f>IF(Q66="yes",+INDEX('Final Comp Values'!$BF:$BF,MATCH('Monthy Targets'!$B66,'Final Comp Values'!$C:$C,0)),0)</f>
        <v>0</v>
      </c>
      <c r="AD66" s="464">
        <f>IF(R66="yes",+INDEX('Final Comp Values'!$BF:$BF,MATCH('Monthy Targets'!$B66,'Final Comp Values'!$C:$C,0)),0)</f>
        <v>0</v>
      </c>
      <c r="AE66" s="464">
        <f>IF(S66="yes",+INDEX('Final Comp Values'!$BJ:$BJ,MATCH('Monthy Targets'!$B66,'Final Comp Values'!$C:$C,0)),0)</f>
        <v>0</v>
      </c>
      <c r="AF66" s="464">
        <f>IF(T66="yes",+INDEX('Final Comp Values'!$BJ:$BJ,MATCH('Monthy Targets'!$B66,'Final Comp Values'!$C:$C,0)),0)</f>
        <v>0</v>
      </c>
      <c r="AG66" s="464">
        <f>IF(U66="yes",+INDEX('Final Comp Values'!$BJ:$BJ,MATCH('Monthy Targets'!$B66,'Final Comp Values'!$C:$C,0)),0)</f>
        <v>0</v>
      </c>
    </row>
    <row r="67" spans="1:33" x14ac:dyDescent="0.25">
      <c r="A67" s="183">
        <f>+FY2018_ALL_Targets!A67</f>
        <v>5243</v>
      </c>
      <c r="B67" s="183">
        <f>+FY2018_ALL_Targets!B67</f>
        <v>455732</v>
      </c>
      <c r="C67" s="183">
        <f>+FY2018_ALL_Targets!C67</f>
        <v>1026695</v>
      </c>
      <c r="D67" s="183">
        <f>+FY2018_ALL_Targets!D67</f>
        <v>1164404091</v>
      </c>
      <c r="E67" s="183">
        <f>+FY2018_ALL_Targets!E67</f>
        <v>0</v>
      </c>
      <c r="F67" s="183" t="str">
        <f>+FY2018_ALL_Targets!F67</f>
        <v>Bexar</v>
      </c>
      <c r="G67" s="183" t="s">
        <v>1053</v>
      </c>
      <c r="H67" s="183" t="str">
        <f>+FY2018_ALL_Targets!H67</f>
        <v>Uvalde County Hospital Authority</v>
      </c>
      <c r="I67" s="183" t="str">
        <f>+FY2018_ALL_Targets!I67</f>
        <v>2590 Loop 337 N</v>
      </c>
      <c r="J67" s="14" t="str">
        <f>_xlfn.IFNA(+INDEX(Comp1!$D:$D,MATCH(B67,Comp1!$B:$B,0)),"No")</f>
        <v>Yes</v>
      </c>
      <c r="K67" s="14" t="str">
        <f>_xlfn.IFNA(+INDEX(Comp1!$E:$E,MATCH(B67,Comp1!$B:$B,0)),"No")</f>
        <v>Yes</v>
      </c>
      <c r="L67" s="14" t="str">
        <f>_xlfn.IFNA(+INDEX(Comp1!F:F,MATCH($B67,Comp1!$B:$B,0)),"No")</f>
        <v>Yes</v>
      </c>
      <c r="M67" s="14" t="str">
        <f>_xlfn.IFNA(+INDEX(Comp1!G:G,MATCH($B67,Comp1!$B:$B,0)),"No")</f>
        <v>Yes</v>
      </c>
      <c r="N67" s="14" t="str">
        <f>_xlfn.IFNA(+INDEX(Comp1!H:H,MATCH($B67,Comp1!$B:$B,0)),"No")</f>
        <v>Yes</v>
      </c>
      <c r="O67" s="14">
        <f>_xlfn.IFNA(+INDEX(Comp1!I:I,MATCH($B67,Comp1!$B:$B,0)),"No")</f>
        <v>0</v>
      </c>
      <c r="P67" s="14">
        <f>_xlfn.IFNA(+INDEX(Comp1!J:J,MATCH($B67,Comp1!$B:$B,0)),"No")</f>
        <v>0</v>
      </c>
      <c r="Q67" s="14">
        <f>_xlfn.IFNA(+INDEX(Comp1!K:K,MATCH($B67,Comp1!$B:$B,0)),"No")</f>
        <v>0</v>
      </c>
      <c r="R67" s="14">
        <f>_xlfn.IFNA(+INDEX(Comp1!L:L,MATCH($B67,Comp1!$B:$B,0)),"No")</f>
        <v>0</v>
      </c>
      <c r="S67" s="14">
        <f>_xlfn.IFNA(+INDEX(Comp1!M:M,MATCH($B67,Comp1!$B:$B,0)),"No")</f>
        <v>0</v>
      </c>
      <c r="T67" s="14">
        <f>_xlfn.IFNA(+INDEX(Comp1!N:N,MATCH($B67,Comp1!$B:$B,0)),"No")</f>
        <v>0</v>
      </c>
      <c r="U67" s="14">
        <f>_xlfn.IFNA(+INDEX(Comp1!O:O,MATCH($B67,Comp1!$B:$B,0)),"No")</f>
        <v>0</v>
      </c>
      <c r="V67" s="464">
        <f>IF(J67="yes",+INDEX('Final Comp Values'!$AX:$AX,MATCH('Monthy Targets'!$B67,'Final Comp Values'!C:C,0)),0)</f>
        <v>12.62</v>
      </c>
      <c r="W67" s="464">
        <f>IF(K67="yes",+INDEX('Final Comp Values'!$AX:$AX,MATCH('Monthy Targets'!$B67,'Final Comp Values'!$C:$C,0)),0)</f>
        <v>12.62</v>
      </c>
      <c r="X67" s="464">
        <f>IF(L67="yes",+INDEX('Final Comp Values'!$AX:$AX,MATCH('Monthy Targets'!$B67,'Final Comp Values'!$C:$C,0)),0)</f>
        <v>12.62</v>
      </c>
      <c r="Y67" s="464">
        <f>IF(M67="yes",+INDEX('Final Comp Values'!$BB:$BB,MATCH('Monthy Targets'!$B67,'Final Comp Values'!$C:$C,0)),0)</f>
        <v>12.62</v>
      </c>
      <c r="Z67" s="464">
        <f>IF(N67="yes",+INDEX('Final Comp Values'!$BB:$BB,MATCH('Monthy Targets'!$B67,'Final Comp Values'!$C:$C,0)),0)</f>
        <v>12.62</v>
      </c>
      <c r="AA67" s="464">
        <f>IF(O67="yes",+INDEX('Final Comp Values'!$BB:$BB,MATCH('Monthy Targets'!$B67,'Final Comp Values'!$C:$C,0)),0)</f>
        <v>0</v>
      </c>
      <c r="AB67" s="464">
        <f>IF(P67="yes",+INDEX('Final Comp Values'!$BF:$BF,MATCH('Monthy Targets'!$B67,'Final Comp Values'!$C:$C,0)),0)</f>
        <v>0</v>
      </c>
      <c r="AC67" s="464">
        <f>IF(Q67="yes",+INDEX('Final Comp Values'!$BF:$BF,MATCH('Monthy Targets'!$B67,'Final Comp Values'!$C:$C,0)),0)</f>
        <v>0</v>
      </c>
      <c r="AD67" s="464">
        <f>IF(R67="yes",+INDEX('Final Comp Values'!$BF:$BF,MATCH('Monthy Targets'!$B67,'Final Comp Values'!$C:$C,0)),0)</f>
        <v>0</v>
      </c>
      <c r="AE67" s="464">
        <f>IF(S67="yes",+INDEX('Final Comp Values'!$BJ:$BJ,MATCH('Monthy Targets'!$B67,'Final Comp Values'!$C:$C,0)),0)</f>
        <v>0</v>
      </c>
      <c r="AF67" s="464">
        <f>IF(T67="yes",+INDEX('Final Comp Values'!$BJ:$BJ,MATCH('Monthy Targets'!$B67,'Final Comp Values'!$C:$C,0)),0)</f>
        <v>0</v>
      </c>
      <c r="AG67" s="464">
        <f>IF(U67="yes",+INDEX('Final Comp Values'!$BJ:$BJ,MATCH('Monthy Targets'!$B67,'Final Comp Values'!$C:$C,0)),0)</f>
        <v>0</v>
      </c>
    </row>
    <row r="68" spans="1:33" x14ac:dyDescent="0.25">
      <c r="A68" s="183">
        <f>+FY2018_ALL_Targets!A68</f>
        <v>5188</v>
      </c>
      <c r="B68" s="183">
        <f>+FY2018_ALL_Targets!B68</f>
        <v>455733</v>
      </c>
      <c r="C68" s="183">
        <f>+FY2018_ALL_Targets!C68</f>
        <v>1026536</v>
      </c>
      <c r="D68" s="183">
        <f>+FY2018_ALL_Targets!D68</f>
        <v>1952709131</v>
      </c>
      <c r="E68" s="183">
        <f>+FY2018_ALL_Targets!E68</f>
        <v>0</v>
      </c>
      <c r="F68" s="183" t="str">
        <f>+FY2018_ALL_Targets!F68</f>
        <v>Dallas</v>
      </c>
      <c r="G68" s="183" t="s">
        <v>1009</v>
      </c>
      <c r="H68" s="183" t="str">
        <f>+FY2018_ALL_Targets!H68</f>
        <v>Stephens Memorial Hospital District</v>
      </c>
      <c r="I68" s="183" t="str">
        <f>+FY2018_ALL_Targets!I68</f>
        <v>820 Small St.</v>
      </c>
      <c r="J68" s="14" t="str">
        <f>_xlfn.IFNA(+INDEX(Comp1!$D:$D,MATCH(B68,Comp1!$B:$B,0)),"No")</f>
        <v>Yes</v>
      </c>
      <c r="K68" s="14" t="str">
        <f>_xlfn.IFNA(+INDEX(Comp1!$E:$E,MATCH(B68,Comp1!$B:$B,0)),"No")</f>
        <v>Yes</v>
      </c>
      <c r="L68" s="14" t="str">
        <f>_xlfn.IFNA(+INDEX(Comp1!F:F,MATCH($B68,Comp1!$B:$B,0)),"No")</f>
        <v>Yes</v>
      </c>
      <c r="M68" s="14" t="str">
        <f>_xlfn.IFNA(+INDEX(Comp1!G:G,MATCH($B68,Comp1!$B:$B,0)),"No")</f>
        <v>Yes</v>
      </c>
      <c r="N68" s="14" t="str">
        <f>_xlfn.IFNA(+INDEX(Comp1!H:H,MATCH($B68,Comp1!$B:$B,0)),"No")</f>
        <v>Yes</v>
      </c>
      <c r="O68" s="14">
        <f>_xlfn.IFNA(+INDEX(Comp1!I:I,MATCH($B68,Comp1!$B:$B,0)),"No")</f>
        <v>0</v>
      </c>
      <c r="P68" s="14">
        <f>_xlfn.IFNA(+INDEX(Comp1!J:J,MATCH($B68,Comp1!$B:$B,0)),"No")</f>
        <v>0</v>
      </c>
      <c r="Q68" s="14">
        <f>_xlfn.IFNA(+INDEX(Comp1!K:K,MATCH($B68,Comp1!$B:$B,0)),"No")</f>
        <v>0</v>
      </c>
      <c r="R68" s="14">
        <f>_xlfn.IFNA(+INDEX(Comp1!L:L,MATCH($B68,Comp1!$B:$B,0)),"No")</f>
        <v>0</v>
      </c>
      <c r="S68" s="14">
        <f>_xlfn.IFNA(+INDEX(Comp1!M:M,MATCH($B68,Comp1!$B:$B,0)),"No")</f>
        <v>0</v>
      </c>
      <c r="T68" s="14">
        <f>_xlfn.IFNA(+INDEX(Comp1!N:N,MATCH($B68,Comp1!$B:$B,0)),"No")</f>
        <v>0</v>
      </c>
      <c r="U68" s="14">
        <f>_xlfn.IFNA(+INDEX(Comp1!O:O,MATCH($B68,Comp1!$B:$B,0)),"No")</f>
        <v>0</v>
      </c>
      <c r="V68" s="464">
        <f>IF(J68="yes",+INDEX('Final Comp Values'!$AX:$AX,MATCH('Monthy Targets'!$B68,'Final Comp Values'!C:C,0)),0)</f>
        <v>8.41</v>
      </c>
      <c r="W68" s="464">
        <f>IF(K68="yes",+INDEX('Final Comp Values'!$AX:$AX,MATCH('Monthy Targets'!$B68,'Final Comp Values'!$C:$C,0)),0)</f>
        <v>8.41</v>
      </c>
      <c r="X68" s="464">
        <f>IF(L68="yes",+INDEX('Final Comp Values'!$AX:$AX,MATCH('Monthy Targets'!$B68,'Final Comp Values'!$C:$C,0)),0)</f>
        <v>8.41</v>
      </c>
      <c r="Y68" s="464">
        <f>IF(M68="yes",+INDEX('Final Comp Values'!$BB:$BB,MATCH('Monthy Targets'!$B68,'Final Comp Values'!$C:$C,0)),0)</f>
        <v>8.41</v>
      </c>
      <c r="Z68" s="464">
        <f>IF(N68="yes",+INDEX('Final Comp Values'!$BB:$BB,MATCH('Monthy Targets'!$B68,'Final Comp Values'!$C:$C,0)),0)</f>
        <v>8.41</v>
      </c>
      <c r="AA68" s="464">
        <f>IF(O68="yes",+INDEX('Final Comp Values'!$BB:$BB,MATCH('Monthy Targets'!$B68,'Final Comp Values'!$C:$C,0)),0)</f>
        <v>0</v>
      </c>
      <c r="AB68" s="464">
        <f>IF(P68="yes",+INDEX('Final Comp Values'!$BF:$BF,MATCH('Monthy Targets'!$B68,'Final Comp Values'!$C:$C,0)),0)</f>
        <v>0</v>
      </c>
      <c r="AC68" s="464">
        <f>IF(Q68="yes",+INDEX('Final Comp Values'!$BF:$BF,MATCH('Monthy Targets'!$B68,'Final Comp Values'!$C:$C,0)),0)</f>
        <v>0</v>
      </c>
      <c r="AD68" s="464">
        <f>IF(R68="yes",+INDEX('Final Comp Values'!$BF:$BF,MATCH('Monthy Targets'!$B68,'Final Comp Values'!$C:$C,0)),0)</f>
        <v>0</v>
      </c>
      <c r="AE68" s="464">
        <f>IF(S68="yes",+INDEX('Final Comp Values'!$BJ:$BJ,MATCH('Monthy Targets'!$B68,'Final Comp Values'!$C:$C,0)),0)</f>
        <v>0</v>
      </c>
      <c r="AF68" s="464">
        <f>IF(T68="yes",+INDEX('Final Comp Values'!$BJ:$BJ,MATCH('Monthy Targets'!$B68,'Final Comp Values'!$C:$C,0)),0)</f>
        <v>0</v>
      </c>
      <c r="AG68" s="464">
        <f>IF(U68="yes",+INDEX('Final Comp Values'!$BJ:$BJ,MATCH('Monthy Targets'!$B68,'Final Comp Values'!$C:$C,0)),0)</f>
        <v>0</v>
      </c>
    </row>
    <row r="69" spans="1:33" x14ac:dyDescent="0.25">
      <c r="A69" s="183">
        <f>+FY2018_ALL_Targets!A69</f>
        <v>4962</v>
      </c>
      <c r="B69" s="183">
        <f>+FY2018_ALL_Targets!B69</f>
        <v>455744</v>
      </c>
      <c r="C69" s="183">
        <f>+FY2018_ALL_Targets!C69</f>
        <v>1026642</v>
      </c>
      <c r="D69" s="183">
        <f>+FY2018_ALL_Targets!D69</f>
        <v>1497172514</v>
      </c>
      <c r="E69" s="183">
        <f>+FY2018_ALL_Targets!E69</f>
        <v>0</v>
      </c>
      <c r="F69" s="183" t="str">
        <f>+FY2018_ALL_Targets!F69</f>
        <v>MRSA Central</v>
      </c>
      <c r="G69" s="183" t="s">
        <v>879</v>
      </c>
      <c r="H69" s="183" t="str">
        <f>+FY2018_ALL_Targets!H69</f>
        <v>Stephens Memorial Hospital District</v>
      </c>
      <c r="I69" s="183" t="str">
        <f>+FY2018_ALL_Targets!I69</f>
        <v>1670 Lingleville Rd.</v>
      </c>
      <c r="J69" s="14" t="str">
        <f>_xlfn.IFNA(+INDEX(Comp1!$D:$D,MATCH(B69,Comp1!$B:$B,0)),"No")</f>
        <v>Yes</v>
      </c>
      <c r="K69" s="14" t="str">
        <f>_xlfn.IFNA(+INDEX(Comp1!$E:$E,MATCH(B69,Comp1!$B:$B,0)),"No")</f>
        <v>Yes</v>
      </c>
      <c r="L69" s="14" t="str">
        <f>_xlfn.IFNA(+INDEX(Comp1!F:F,MATCH($B69,Comp1!$B:$B,0)),"No")</f>
        <v>Yes</v>
      </c>
      <c r="M69" s="14" t="str">
        <f>_xlfn.IFNA(+INDEX(Comp1!G:G,MATCH($B69,Comp1!$B:$B,0)),"No")</f>
        <v>Yes</v>
      </c>
      <c r="N69" s="14" t="str">
        <f>_xlfn.IFNA(+INDEX(Comp1!H:H,MATCH($B69,Comp1!$B:$B,0)),"No")</f>
        <v>Yes</v>
      </c>
      <c r="O69" s="14">
        <f>_xlfn.IFNA(+INDEX(Comp1!I:I,MATCH($B69,Comp1!$B:$B,0)),"No")</f>
        <v>0</v>
      </c>
      <c r="P69" s="14">
        <f>_xlfn.IFNA(+INDEX(Comp1!J:J,MATCH($B69,Comp1!$B:$B,0)),"No")</f>
        <v>0</v>
      </c>
      <c r="Q69" s="14">
        <f>_xlfn.IFNA(+INDEX(Comp1!K:K,MATCH($B69,Comp1!$B:$B,0)),"No")</f>
        <v>0</v>
      </c>
      <c r="R69" s="14">
        <f>_xlfn.IFNA(+INDEX(Comp1!L:L,MATCH($B69,Comp1!$B:$B,0)),"No")</f>
        <v>0</v>
      </c>
      <c r="S69" s="14">
        <f>_xlfn.IFNA(+INDEX(Comp1!M:M,MATCH($B69,Comp1!$B:$B,0)),"No")</f>
        <v>0</v>
      </c>
      <c r="T69" s="14">
        <f>_xlfn.IFNA(+INDEX(Comp1!N:N,MATCH($B69,Comp1!$B:$B,0)),"No")</f>
        <v>0</v>
      </c>
      <c r="U69" s="14">
        <f>_xlfn.IFNA(+INDEX(Comp1!O:O,MATCH($B69,Comp1!$B:$B,0)),"No")</f>
        <v>0</v>
      </c>
      <c r="V69" s="464">
        <f>IF(J69="yes",+INDEX('Final Comp Values'!$AX:$AX,MATCH('Monthy Targets'!$B69,'Final Comp Values'!C:C,0)),0)</f>
        <v>8.92</v>
      </c>
      <c r="W69" s="464">
        <f>IF(K69="yes",+INDEX('Final Comp Values'!$AX:$AX,MATCH('Monthy Targets'!$B69,'Final Comp Values'!$C:$C,0)),0)</f>
        <v>8.92</v>
      </c>
      <c r="X69" s="464">
        <f>IF(L69="yes",+INDEX('Final Comp Values'!$AX:$AX,MATCH('Monthy Targets'!$B69,'Final Comp Values'!$C:$C,0)),0)</f>
        <v>8.92</v>
      </c>
      <c r="Y69" s="464">
        <f>IF(M69="yes",+INDEX('Final Comp Values'!$BB:$BB,MATCH('Monthy Targets'!$B69,'Final Comp Values'!$C:$C,0)),0)</f>
        <v>8.92</v>
      </c>
      <c r="Z69" s="464">
        <f>IF(N69="yes",+INDEX('Final Comp Values'!$BB:$BB,MATCH('Monthy Targets'!$B69,'Final Comp Values'!$C:$C,0)),0)</f>
        <v>8.92</v>
      </c>
      <c r="AA69" s="464">
        <f>IF(O69="yes",+INDEX('Final Comp Values'!$BB:$BB,MATCH('Monthy Targets'!$B69,'Final Comp Values'!$C:$C,0)),0)</f>
        <v>0</v>
      </c>
      <c r="AB69" s="464">
        <f>IF(P69="yes",+INDEX('Final Comp Values'!$BF:$BF,MATCH('Monthy Targets'!$B69,'Final Comp Values'!$C:$C,0)),0)</f>
        <v>0</v>
      </c>
      <c r="AC69" s="464">
        <f>IF(Q69="yes",+INDEX('Final Comp Values'!$BF:$BF,MATCH('Monthy Targets'!$B69,'Final Comp Values'!$C:$C,0)),0)</f>
        <v>0</v>
      </c>
      <c r="AD69" s="464">
        <f>IF(R69="yes",+INDEX('Final Comp Values'!$BF:$BF,MATCH('Monthy Targets'!$B69,'Final Comp Values'!$C:$C,0)),0)</f>
        <v>0</v>
      </c>
      <c r="AE69" s="464">
        <f>IF(S69="yes",+INDEX('Final Comp Values'!$BJ:$BJ,MATCH('Monthy Targets'!$B69,'Final Comp Values'!$C:$C,0)),0)</f>
        <v>0</v>
      </c>
      <c r="AF69" s="464">
        <f>IF(T69="yes",+INDEX('Final Comp Values'!$BJ:$BJ,MATCH('Monthy Targets'!$B69,'Final Comp Values'!$C:$C,0)),0)</f>
        <v>0</v>
      </c>
      <c r="AG69" s="464">
        <f>IF(U69="yes",+INDEX('Final Comp Values'!$BJ:$BJ,MATCH('Monthy Targets'!$B69,'Final Comp Values'!$C:$C,0)),0)</f>
        <v>0</v>
      </c>
    </row>
    <row r="70" spans="1:33" x14ac:dyDescent="0.25">
      <c r="A70" s="183">
        <f>+FY2018_ALL_Targets!A70</f>
        <v>5245</v>
      </c>
      <c r="B70" s="183">
        <f>+FY2018_ALL_Targets!B70</f>
        <v>455745</v>
      </c>
      <c r="C70" s="183">
        <f>+FY2018_ALL_Targets!C70</f>
        <v>1026684</v>
      </c>
      <c r="D70" s="183">
        <f>+FY2018_ALL_Targets!D70</f>
        <v>1528015237</v>
      </c>
      <c r="E70" s="183">
        <f>+FY2018_ALL_Targets!E70</f>
        <v>0</v>
      </c>
      <c r="F70" s="183" t="str">
        <f>+FY2018_ALL_Targets!F70</f>
        <v>Jefferson</v>
      </c>
      <c r="G70" s="183" t="s">
        <v>1055</v>
      </c>
      <c r="H70" s="183" t="str">
        <f>+FY2018_ALL_Targets!H70</f>
        <v>Liberty County Hospital District No. 1</v>
      </c>
      <c r="I70" s="183" t="str">
        <f>+FY2018_ALL_Targets!I70</f>
        <v>4001 Highway 59 North</v>
      </c>
      <c r="J70" s="14" t="str">
        <f>_xlfn.IFNA(+INDEX(Comp1!$D:$D,MATCH(B70,Comp1!$B:$B,0)),"No")</f>
        <v>Yes</v>
      </c>
      <c r="K70" s="14" t="str">
        <f>_xlfn.IFNA(+INDEX(Comp1!$E:$E,MATCH(B70,Comp1!$B:$B,0)),"No")</f>
        <v>Yes</v>
      </c>
      <c r="L70" s="14" t="str">
        <f>_xlfn.IFNA(+INDEX(Comp1!F:F,MATCH($B70,Comp1!$B:$B,0)),"No")</f>
        <v>Yes</v>
      </c>
      <c r="M70" s="14" t="str">
        <f>_xlfn.IFNA(+INDEX(Comp1!G:G,MATCH($B70,Comp1!$B:$B,0)),"No")</f>
        <v>Yes</v>
      </c>
      <c r="N70" s="14" t="str">
        <f>_xlfn.IFNA(+INDEX(Comp1!H:H,MATCH($B70,Comp1!$B:$B,0)),"No")</f>
        <v>Yes</v>
      </c>
      <c r="O70" s="14">
        <f>_xlfn.IFNA(+INDEX(Comp1!I:I,MATCH($B70,Comp1!$B:$B,0)),"No")</f>
        <v>0</v>
      </c>
      <c r="P70" s="14">
        <f>_xlfn.IFNA(+INDEX(Comp1!J:J,MATCH($B70,Comp1!$B:$B,0)),"No")</f>
        <v>0</v>
      </c>
      <c r="Q70" s="14">
        <f>_xlfn.IFNA(+INDEX(Comp1!K:K,MATCH($B70,Comp1!$B:$B,0)),"No")</f>
        <v>0</v>
      </c>
      <c r="R70" s="14">
        <f>_xlfn.IFNA(+INDEX(Comp1!L:L,MATCH($B70,Comp1!$B:$B,0)),"No")</f>
        <v>0</v>
      </c>
      <c r="S70" s="14">
        <f>_xlfn.IFNA(+INDEX(Comp1!M:M,MATCH($B70,Comp1!$B:$B,0)),"No")</f>
        <v>0</v>
      </c>
      <c r="T70" s="14">
        <f>_xlfn.IFNA(+INDEX(Comp1!N:N,MATCH($B70,Comp1!$B:$B,0)),"No")</f>
        <v>0</v>
      </c>
      <c r="U70" s="14">
        <f>_xlfn.IFNA(+INDEX(Comp1!O:O,MATCH($B70,Comp1!$B:$B,0)),"No")</f>
        <v>0</v>
      </c>
      <c r="V70" s="464">
        <f>IF(J70="yes",+INDEX('Final Comp Values'!$AX:$AX,MATCH('Monthy Targets'!$B70,'Final Comp Values'!C:C,0)),0)</f>
        <v>22.53</v>
      </c>
      <c r="W70" s="464">
        <f>IF(K70="yes",+INDEX('Final Comp Values'!$AX:$AX,MATCH('Monthy Targets'!$B70,'Final Comp Values'!$C:$C,0)),0)</f>
        <v>22.53</v>
      </c>
      <c r="X70" s="464">
        <f>IF(L70="yes",+INDEX('Final Comp Values'!$AX:$AX,MATCH('Monthy Targets'!$B70,'Final Comp Values'!$C:$C,0)),0)</f>
        <v>22.53</v>
      </c>
      <c r="Y70" s="464">
        <f>IF(M70="yes",+INDEX('Final Comp Values'!$BB:$BB,MATCH('Monthy Targets'!$B70,'Final Comp Values'!$C:$C,0)),0)</f>
        <v>22.53</v>
      </c>
      <c r="Z70" s="464">
        <f>IF(N70="yes",+INDEX('Final Comp Values'!$BB:$BB,MATCH('Monthy Targets'!$B70,'Final Comp Values'!$C:$C,0)),0)</f>
        <v>22.53</v>
      </c>
      <c r="AA70" s="464">
        <f>IF(O70="yes",+INDEX('Final Comp Values'!$BB:$BB,MATCH('Monthy Targets'!$B70,'Final Comp Values'!$C:$C,0)),0)</f>
        <v>0</v>
      </c>
      <c r="AB70" s="464">
        <f>IF(P70="yes",+INDEX('Final Comp Values'!$BF:$BF,MATCH('Monthy Targets'!$B70,'Final Comp Values'!$C:$C,0)),0)</f>
        <v>0</v>
      </c>
      <c r="AC70" s="464">
        <f>IF(Q70="yes",+INDEX('Final Comp Values'!$BF:$BF,MATCH('Monthy Targets'!$B70,'Final Comp Values'!$C:$C,0)),0)</f>
        <v>0</v>
      </c>
      <c r="AD70" s="464">
        <f>IF(R70="yes",+INDEX('Final Comp Values'!$BF:$BF,MATCH('Monthy Targets'!$B70,'Final Comp Values'!$C:$C,0)),0)</f>
        <v>0</v>
      </c>
      <c r="AE70" s="464">
        <f>IF(S70="yes",+INDEX('Final Comp Values'!$BJ:$BJ,MATCH('Monthy Targets'!$B70,'Final Comp Values'!$C:$C,0)),0)</f>
        <v>0</v>
      </c>
      <c r="AF70" s="464">
        <f>IF(T70="yes",+INDEX('Final Comp Values'!$BJ:$BJ,MATCH('Monthy Targets'!$B70,'Final Comp Values'!$C:$C,0)),0)</f>
        <v>0</v>
      </c>
      <c r="AG70" s="464">
        <f>IF(U70="yes",+INDEX('Final Comp Values'!$BJ:$BJ,MATCH('Monthy Targets'!$B70,'Final Comp Values'!$C:$C,0)),0)</f>
        <v>0</v>
      </c>
    </row>
    <row r="71" spans="1:33" x14ac:dyDescent="0.25">
      <c r="A71" s="183">
        <f>+FY2018_ALL_Targets!A71</f>
        <v>4426</v>
      </c>
      <c r="B71" s="183">
        <f>+FY2018_ALL_Targets!B71</f>
        <v>455748</v>
      </c>
      <c r="C71" s="183">
        <f>+FY2018_ALL_Targets!C71</f>
        <v>1026573</v>
      </c>
      <c r="D71" s="183">
        <f>+FY2018_ALL_Targets!D71</f>
        <v>1023014503</v>
      </c>
      <c r="E71" s="183">
        <f>+FY2018_ALL_Targets!E71</f>
        <v>0</v>
      </c>
      <c r="F71" s="183" t="str">
        <f>+FY2018_ALL_Targets!F71</f>
        <v>Dallas</v>
      </c>
      <c r="G71" s="183" t="s">
        <v>668</v>
      </c>
      <c r="H71" s="183" t="str">
        <f>+FY2018_ALL_Targets!H71</f>
        <v>Dallas County Hospital District dba Ashford Hall</v>
      </c>
      <c r="I71" s="183" t="str">
        <f>+FY2018_ALL_Targets!I71</f>
        <v>2021 Shoaf Drive</v>
      </c>
      <c r="J71" s="14" t="str">
        <f>_xlfn.IFNA(+INDEX(Comp1!$D:$D,MATCH(B71,Comp1!$B:$B,0)),"No")</f>
        <v>Yes</v>
      </c>
      <c r="K71" s="14" t="str">
        <f>_xlfn.IFNA(+INDEX(Comp1!$E:$E,MATCH(B71,Comp1!$B:$B,0)),"No")</f>
        <v>Yes</v>
      </c>
      <c r="L71" s="14" t="str">
        <f>_xlfn.IFNA(+INDEX(Comp1!F:F,MATCH($B71,Comp1!$B:$B,0)),"No")</f>
        <v>Yes</v>
      </c>
      <c r="M71" s="14" t="str">
        <f>_xlfn.IFNA(+INDEX(Comp1!G:G,MATCH($B71,Comp1!$B:$B,0)),"No")</f>
        <v>Yes</v>
      </c>
      <c r="N71" s="14" t="str">
        <f>_xlfn.IFNA(+INDEX(Comp1!H:H,MATCH($B71,Comp1!$B:$B,0)),"No")</f>
        <v>Yes</v>
      </c>
      <c r="O71" s="14">
        <f>_xlfn.IFNA(+INDEX(Comp1!I:I,MATCH($B71,Comp1!$B:$B,0)),"No")</f>
        <v>0</v>
      </c>
      <c r="P71" s="14">
        <f>_xlfn.IFNA(+INDEX(Comp1!J:J,MATCH($B71,Comp1!$B:$B,0)),"No")</f>
        <v>0</v>
      </c>
      <c r="Q71" s="14">
        <f>_xlfn.IFNA(+INDEX(Comp1!K:K,MATCH($B71,Comp1!$B:$B,0)),"No")</f>
        <v>0</v>
      </c>
      <c r="R71" s="14">
        <f>_xlfn.IFNA(+INDEX(Comp1!L:L,MATCH($B71,Comp1!$B:$B,0)),"No")</f>
        <v>0</v>
      </c>
      <c r="S71" s="14">
        <f>_xlfn.IFNA(+INDEX(Comp1!M:M,MATCH($B71,Comp1!$B:$B,0)),"No")</f>
        <v>0</v>
      </c>
      <c r="T71" s="14">
        <f>_xlfn.IFNA(+INDEX(Comp1!N:N,MATCH($B71,Comp1!$B:$B,0)),"No")</f>
        <v>0</v>
      </c>
      <c r="U71" s="14">
        <f>_xlfn.IFNA(+INDEX(Comp1!O:O,MATCH($B71,Comp1!$B:$B,0)),"No")</f>
        <v>0</v>
      </c>
      <c r="V71" s="464">
        <f>IF(J71="yes",+INDEX('Final Comp Values'!$AX:$AX,MATCH('Monthy Targets'!$B71,'Final Comp Values'!C:C,0)),0)</f>
        <v>9.9700000000000006</v>
      </c>
      <c r="W71" s="464">
        <f>IF(K71="yes",+INDEX('Final Comp Values'!$AX:$AX,MATCH('Monthy Targets'!$B71,'Final Comp Values'!$C:$C,0)),0)</f>
        <v>9.9700000000000006</v>
      </c>
      <c r="X71" s="464">
        <f>IF(L71="yes",+INDEX('Final Comp Values'!$AX:$AX,MATCH('Monthy Targets'!$B71,'Final Comp Values'!$C:$C,0)),0)</f>
        <v>9.9700000000000006</v>
      </c>
      <c r="Y71" s="464">
        <f>IF(M71="yes",+INDEX('Final Comp Values'!$BB:$BB,MATCH('Monthy Targets'!$B71,'Final Comp Values'!$C:$C,0)),0)</f>
        <v>9.9700000000000006</v>
      </c>
      <c r="Z71" s="464">
        <f>IF(N71="yes",+INDEX('Final Comp Values'!$BB:$BB,MATCH('Monthy Targets'!$B71,'Final Comp Values'!$C:$C,0)),0)</f>
        <v>9.9700000000000006</v>
      </c>
      <c r="AA71" s="464">
        <f>IF(O71="yes",+INDEX('Final Comp Values'!$BB:$BB,MATCH('Monthy Targets'!$B71,'Final Comp Values'!$C:$C,0)),0)</f>
        <v>0</v>
      </c>
      <c r="AB71" s="464">
        <f>IF(P71="yes",+INDEX('Final Comp Values'!$BF:$BF,MATCH('Monthy Targets'!$B71,'Final Comp Values'!$C:$C,0)),0)</f>
        <v>0</v>
      </c>
      <c r="AC71" s="464">
        <f>IF(Q71="yes",+INDEX('Final Comp Values'!$BF:$BF,MATCH('Monthy Targets'!$B71,'Final Comp Values'!$C:$C,0)),0)</f>
        <v>0</v>
      </c>
      <c r="AD71" s="464">
        <f>IF(R71="yes",+INDEX('Final Comp Values'!$BF:$BF,MATCH('Monthy Targets'!$B71,'Final Comp Values'!$C:$C,0)),0)</f>
        <v>0</v>
      </c>
      <c r="AE71" s="464">
        <f>IF(S71="yes",+INDEX('Final Comp Values'!$BJ:$BJ,MATCH('Monthy Targets'!$B71,'Final Comp Values'!$C:$C,0)),0)</f>
        <v>0</v>
      </c>
      <c r="AF71" s="464">
        <f>IF(T71="yes",+INDEX('Final Comp Values'!$BJ:$BJ,MATCH('Monthy Targets'!$B71,'Final Comp Values'!$C:$C,0)),0)</f>
        <v>0</v>
      </c>
      <c r="AG71" s="464">
        <f>IF(U71="yes",+INDEX('Final Comp Values'!$BJ:$BJ,MATCH('Monthy Targets'!$B71,'Final Comp Values'!$C:$C,0)),0)</f>
        <v>0</v>
      </c>
    </row>
    <row r="72" spans="1:33" x14ac:dyDescent="0.25">
      <c r="A72" s="183">
        <f>+FY2018_ALL_Targets!A72</f>
        <v>5147</v>
      </c>
      <c r="B72" s="183">
        <f>+FY2018_ALL_Targets!B72</f>
        <v>455754</v>
      </c>
      <c r="C72" s="183">
        <f>+FY2018_ALL_Targets!C72</f>
        <v>1014465</v>
      </c>
      <c r="D72" s="183">
        <f>+FY2018_ALL_Targets!D72</f>
        <v>1760478200</v>
      </c>
      <c r="E72" s="183">
        <f>+FY2018_ALL_Targets!E72</f>
        <v>0</v>
      </c>
      <c r="F72" s="183" t="str">
        <f>+FY2018_ALL_Targets!F72</f>
        <v>Bexar</v>
      </c>
      <c r="G72" s="183" t="s">
        <v>979</v>
      </c>
      <c r="H72" s="183" t="str">
        <f>+FY2018_ALL_Targets!H72</f>
        <v>Salado Creek Senior Care, Inc.</v>
      </c>
      <c r="I72" s="183" t="str">
        <f>+FY2018_ALL_Targets!I72</f>
        <v>603 Corinne Drive</v>
      </c>
      <c r="J72" s="14" t="str">
        <f>_xlfn.IFNA(+INDEX(Comp1!$D:$D,MATCH(B72,Comp1!$B:$B,0)),"No")</f>
        <v>No</v>
      </c>
      <c r="K72" s="14" t="str">
        <f>_xlfn.IFNA(+INDEX(Comp1!$E:$E,MATCH(B72,Comp1!$B:$B,0)),"No")</f>
        <v>No</v>
      </c>
      <c r="L72" s="14" t="str">
        <f>_xlfn.IFNA(+INDEX(Comp1!F:F,MATCH($B72,Comp1!$B:$B,0)),"No")</f>
        <v>No</v>
      </c>
      <c r="M72" s="14" t="str">
        <f>_xlfn.IFNA(+INDEX(Comp1!G:G,MATCH($B72,Comp1!$B:$B,0)),"No")</f>
        <v>No</v>
      </c>
      <c r="N72" s="14" t="str">
        <f>_xlfn.IFNA(+INDEX(Comp1!H:H,MATCH($B72,Comp1!$B:$B,0)),"No")</f>
        <v>No</v>
      </c>
      <c r="O72" s="14" t="str">
        <f>_xlfn.IFNA(+INDEX(Comp1!I:I,MATCH($B72,Comp1!$B:$B,0)),"No")</f>
        <v>No</v>
      </c>
      <c r="P72" s="14" t="str">
        <f>_xlfn.IFNA(+INDEX(Comp1!J:J,MATCH($B72,Comp1!$B:$B,0)),"No")</f>
        <v>No</v>
      </c>
      <c r="Q72" s="14" t="str">
        <f>_xlfn.IFNA(+INDEX(Comp1!K:K,MATCH($B72,Comp1!$B:$B,0)),"No")</f>
        <v>No</v>
      </c>
      <c r="R72" s="14" t="str">
        <f>_xlfn.IFNA(+INDEX(Comp1!L:L,MATCH($B72,Comp1!$B:$B,0)),"No")</f>
        <v>No</v>
      </c>
      <c r="S72" s="14" t="str">
        <f>_xlfn.IFNA(+INDEX(Comp1!M:M,MATCH($B72,Comp1!$B:$B,0)),"No")</f>
        <v>No</v>
      </c>
      <c r="T72" s="14" t="str">
        <f>_xlfn.IFNA(+INDEX(Comp1!N:N,MATCH($B72,Comp1!$B:$B,0)),"No")</f>
        <v>No</v>
      </c>
      <c r="U72" s="14" t="str">
        <f>_xlfn.IFNA(+INDEX(Comp1!O:O,MATCH($B72,Comp1!$B:$B,0)),"No")</f>
        <v>No</v>
      </c>
      <c r="V72" s="464">
        <f>IF(J72="yes",+INDEX('Final Comp Values'!$AX:$AX,MATCH('Monthy Targets'!$B72,'Final Comp Values'!C:C,0)),0)</f>
        <v>0</v>
      </c>
      <c r="W72" s="464">
        <f>IF(K72="yes",+INDEX('Final Comp Values'!$AX:$AX,MATCH('Monthy Targets'!$B72,'Final Comp Values'!$C:$C,0)),0)</f>
        <v>0</v>
      </c>
      <c r="X72" s="464">
        <f>IF(L72="yes",+INDEX('Final Comp Values'!$AX:$AX,MATCH('Monthy Targets'!$B72,'Final Comp Values'!$C:$C,0)),0)</f>
        <v>0</v>
      </c>
      <c r="Y72" s="464">
        <f>IF(M72="yes",+INDEX('Final Comp Values'!$BB:$BB,MATCH('Monthy Targets'!$B72,'Final Comp Values'!$C:$C,0)),0)</f>
        <v>0</v>
      </c>
      <c r="Z72" s="464">
        <f>IF(N72="yes",+INDEX('Final Comp Values'!$BB:$BB,MATCH('Monthy Targets'!$B72,'Final Comp Values'!$C:$C,0)),0)</f>
        <v>0</v>
      </c>
      <c r="AA72" s="464">
        <f>IF(O72="yes",+INDEX('Final Comp Values'!$BB:$BB,MATCH('Monthy Targets'!$B72,'Final Comp Values'!$C:$C,0)),0)</f>
        <v>0</v>
      </c>
      <c r="AB72" s="464">
        <f>IF(P72="yes",+INDEX('Final Comp Values'!$BF:$BF,MATCH('Monthy Targets'!$B72,'Final Comp Values'!$C:$C,0)),0)</f>
        <v>0</v>
      </c>
      <c r="AC72" s="464">
        <f>IF(Q72="yes",+INDEX('Final Comp Values'!$BF:$BF,MATCH('Monthy Targets'!$B72,'Final Comp Values'!$C:$C,0)),0)</f>
        <v>0</v>
      </c>
      <c r="AD72" s="464">
        <f>IF(R72="yes",+INDEX('Final Comp Values'!$BF:$BF,MATCH('Monthy Targets'!$B72,'Final Comp Values'!$C:$C,0)),0)</f>
        <v>0</v>
      </c>
      <c r="AE72" s="464">
        <f>IF(S72="yes",+INDEX('Final Comp Values'!$BJ:$BJ,MATCH('Monthy Targets'!$B72,'Final Comp Values'!$C:$C,0)),0)</f>
        <v>0</v>
      </c>
      <c r="AF72" s="464">
        <f>IF(T72="yes",+INDEX('Final Comp Values'!$BJ:$BJ,MATCH('Monthy Targets'!$B72,'Final Comp Values'!$C:$C,0)),0)</f>
        <v>0</v>
      </c>
      <c r="AG72" s="464">
        <f>IF(U72="yes",+INDEX('Final Comp Values'!$BJ:$BJ,MATCH('Monthy Targets'!$B72,'Final Comp Values'!$C:$C,0)),0)</f>
        <v>0</v>
      </c>
    </row>
    <row r="73" spans="1:33" x14ac:dyDescent="0.25">
      <c r="A73" s="183">
        <f>+FY2018_ALL_Targets!A73</f>
        <v>5256</v>
      </c>
      <c r="B73" s="183">
        <f>+FY2018_ALL_Targets!B73</f>
        <v>455757</v>
      </c>
      <c r="C73" s="183">
        <f>+FY2018_ALL_Targets!C73</f>
        <v>1026108</v>
      </c>
      <c r="D73" s="183">
        <f>+FY2018_ALL_Targets!D73</f>
        <v>1134101553</v>
      </c>
      <c r="E73" s="183">
        <f>+FY2018_ALL_Targets!E73</f>
        <v>0</v>
      </c>
      <c r="F73" s="183" t="str">
        <f>+FY2018_ALL_Targets!F73</f>
        <v>Jefferson</v>
      </c>
      <c r="G73" s="183" t="s">
        <v>348</v>
      </c>
      <c r="H73" s="183" t="str">
        <f>+FY2018_ALL_Targets!H73</f>
        <v>Winnie-Stowell Hospital District</v>
      </c>
      <c r="I73" s="183" t="str">
        <f>+FY2018_ALL_Targets!I73</f>
        <v>1020 S 23rd Street</v>
      </c>
      <c r="J73" s="14" t="str">
        <f>_xlfn.IFNA(+INDEX(Comp1!$D:$D,MATCH(B73,Comp1!$B:$B,0)),"No")</f>
        <v>Yes</v>
      </c>
      <c r="K73" s="14" t="str">
        <f>_xlfn.IFNA(+INDEX(Comp1!$E:$E,MATCH(B73,Comp1!$B:$B,0)),"No")</f>
        <v>Yes</v>
      </c>
      <c r="L73" s="14" t="str">
        <f>_xlfn.IFNA(+INDEX(Comp1!F:F,MATCH($B73,Comp1!$B:$B,0)),"No")</f>
        <v>Yes</v>
      </c>
      <c r="M73" s="14" t="str">
        <f>_xlfn.IFNA(+INDEX(Comp1!G:G,MATCH($B73,Comp1!$B:$B,0)),"No")</f>
        <v>Yes</v>
      </c>
      <c r="N73" s="14" t="str">
        <f>_xlfn.IFNA(+INDEX(Comp1!H:H,MATCH($B73,Comp1!$B:$B,0)),"No")</f>
        <v>Yes</v>
      </c>
      <c r="O73" s="14">
        <f>_xlfn.IFNA(+INDEX(Comp1!I:I,MATCH($B73,Comp1!$B:$B,0)),"No")</f>
        <v>0</v>
      </c>
      <c r="P73" s="14">
        <f>_xlfn.IFNA(+INDEX(Comp1!J:J,MATCH($B73,Comp1!$B:$B,0)),"No")</f>
        <v>0</v>
      </c>
      <c r="Q73" s="14">
        <f>_xlfn.IFNA(+INDEX(Comp1!K:K,MATCH($B73,Comp1!$B:$B,0)),"No")</f>
        <v>0</v>
      </c>
      <c r="R73" s="14">
        <f>_xlfn.IFNA(+INDEX(Comp1!L:L,MATCH($B73,Comp1!$B:$B,0)),"No")</f>
        <v>0</v>
      </c>
      <c r="S73" s="14">
        <f>_xlfn.IFNA(+INDEX(Comp1!M:M,MATCH($B73,Comp1!$B:$B,0)),"No")</f>
        <v>0</v>
      </c>
      <c r="T73" s="14">
        <f>_xlfn.IFNA(+INDEX(Comp1!N:N,MATCH($B73,Comp1!$B:$B,0)),"No")</f>
        <v>0</v>
      </c>
      <c r="U73" s="14">
        <f>_xlfn.IFNA(+INDEX(Comp1!O:O,MATCH($B73,Comp1!$B:$B,0)),"No")</f>
        <v>0</v>
      </c>
      <c r="V73" s="464">
        <f>IF(J73="yes",+INDEX('Final Comp Values'!$AX:$AX,MATCH('Monthy Targets'!$B73,'Final Comp Values'!C:C,0)),0)</f>
        <v>21.46</v>
      </c>
      <c r="W73" s="464">
        <f>IF(K73="yes",+INDEX('Final Comp Values'!$AX:$AX,MATCH('Monthy Targets'!$B73,'Final Comp Values'!$C:$C,0)),0)</f>
        <v>21.46</v>
      </c>
      <c r="X73" s="464">
        <f>IF(L73="yes",+INDEX('Final Comp Values'!$AX:$AX,MATCH('Monthy Targets'!$B73,'Final Comp Values'!$C:$C,0)),0)</f>
        <v>21.46</v>
      </c>
      <c r="Y73" s="464">
        <f>IF(M73="yes",+INDEX('Final Comp Values'!$BB:$BB,MATCH('Monthy Targets'!$B73,'Final Comp Values'!$C:$C,0)),0)</f>
        <v>21.46</v>
      </c>
      <c r="Z73" s="464">
        <f>IF(N73="yes",+INDEX('Final Comp Values'!$BB:$BB,MATCH('Monthy Targets'!$B73,'Final Comp Values'!$C:$C,0)),0)</f>
        <v>21.46</v>
      </c>
      <c r="AA73" s="464">
        <f>IF(O73="yes",+INDEX('Final Comp Values'!$BB:$BB,MATCH('Monthy Targets'!$B73,'Final Comp Values'!$C:$C,0)),0)</f>
        <v>0</v>
      </c>
      <c r="AB73" s="464">
        <f>IF(P73="yes",+INDEX('Final Comp Values'!$BF:$BF,MATCH('Monthy Targets'!$B73,'Final Comp Values'!$C:$C,0)),0)</f>
        <v>0</v>
      </c>
      <c r="AC73" s="464">
        <f>IF(Q73="yes",+INDEX('Final Comp Values'!$BF:$BF,MATCH('Monthy Targets'!$B73,'Final Comp Values'!$C:$C,0)),0)</f>
        <v>0</v>
      </c>
      <c r="AD73" s="464">
        <f>IF(R73="yes",+INDEX('Final Comp Values'!$BF:$BF,MATCH('Monthy Targets'!$B73,'Final Comp Values'!$C:$C,0)),0)</f>
        <v>0</v>
      </c>
      <c r="AE73" s="464">
        <f>IF(S73="yes",+INDEX('Final Comp Values'!$BJ:$BJ,MATCH('Monthy Targets'!$B73,'Final Comp Values'!$C:$C,0)),0)</f>
        <v>0</v>
      </c>
      <c r="AF73" s="464">
        <f>IF(T73="yes",+INDEX('Final Comp Values'!$BJ:$BJ,MATCH('Monthy Targets'!$B73,'Final Comp Values'!$C:$C,0)),0)</f>
        <v>0</v>
      </c>
      <c r="AG73" s="464">
        <f>IF(U73="yes",+INDEX('Final Comp Values'!$BJ:$BJ,MATCH('Monthy Targets'!$B73,'Final Comp Values'!$C:$C,0)),0)</f>
        <v>0</v>
      </c>
    </row>
    <row r="74" spans="1:33" x14ac:dyDescent="0.25">
      <c r="A74" s="183">
        <f>+FY2018_ALL_Targets!A74</f>
        <v>4736</v>
      </c>
      <c r="B74" s="183">
        <f>+FY2018_ALL_Targets!B74</f>
        <v>455796</v>
      </c>
      <c r="C74" s="183">
        <f>+FY2018_ALL_Targets!C74</f>
        <v>1025929</v>
      </c>
      <c r="D74" s="183">
        <f>+FY2018_ALL_Targets!D74</f>
        <v>1346298981</v>
      </c>
      <c r="E74" s="183">
        <f>+FY2018_ALL_Targets!E74</f>
        <v>0</v>
      </c>
      <c r="F74" s="183" t="str">
        <f>+FY2018_ALL_Targets!F74</f>
        <v>Bexar</v>
      </c>
      <c r="G74" s="183" t="s">
        <v>262</v>
      </c>
      <c r="H74" s="183" t="str">
        <f>+FY2018_ALL_Targets!H74</f>
        <v>Medina County Hospital District dba Town and Country Manor</v>
      </c>
      <c r="I74" s="183" t="str">
        <f>+FY2018_ALL_Targets!I74</f>
        <v>625 N. Main Street</v>
      </c>
      <c r="J74" s="14" t="str">
        <f>_xlfn.IFNA(+INDEX(Comp1!$D:$D,MATCH(B74,Comp1!$B:$B,0)),"No")</f>
        <v>Yes</v>
      </c>
      <c r="K74" s="14" t="str">
        <f>_xlfn.IFNA(+INDEX(Comp1!$E:$E,MATCH(B74,Comp1!$B:$B,0)),"No")</f>
        <v>Yes</v>
      </c>
      <c r="L74" s="14" t="str">
        <f>_xlfn.IFNA(+INDEX(Comp1!F:F,MATCH($B74,Comp1!$B:$B,0)),"No")</f>
        <v>Yes</v>
      </c>
      <c r="M74" s="14" t="str">
        <f>_xlfn.IFNA(+INDEX(Comp1!G:G,MATCH($B74,Comp1!$B:$B,0)),"No")</f>
        <v>Yes</v>
      </c>
      <c r="N74" s="14" t="str">
        <f>_xlfn.IFNA(+INDEX(Comp1!H:H,MATCH($B74,Comp1!$B:$B,0)),"No")</f>
        <v>Yes</v>
      </c>
      <c r="O74" s="14">
        <f>_xlfn.IFNA(+INDEX(Comp1!I:I,MATCH($B74,Comp1!$B:$B,0)),"No")</f>
        <v>0</v>
      </c>
      <c r="P74" s="14">
        <f>_xlfn.IFNA(+INDEX(Comp1!J:J,MATCH($B74,Comp1!$B:$B,0)),"No")</f>
        <v>0</v>
      </c>
      <c r="Q74" s="14">
        <f>_xlfn.IFNA(+INDEX(Comp1!K:K,MATCH($B74,Comp1!$B:$B,0)),"No")</f>
        <v>0</v>
      </c>
      <c r="R74" s="14">
        <f>_xlfn.IFNA(+INDEX(Comp1!L:L,MATCH($B74,Comp1!$B:$B,0)),"No")</f>
        <v>0</v>
      </c>
      <c r="S74" s="14">
        <f>_xlfn.IFNA(+INDEX(Comp1!M:M,MATCH($B74,Comp1!$B:$B,0)),"No")</f>
        <v>0</v>
      </c>
      <c r="T74" s="14">
        <f>_xlfn.IFNA(+INDEX(Comp1!N:N,MATCH($B74,Comp1!$B:$B,0)),"No")</f>
        <v>0</v>
      </c>
      <c r="U74" s="14">
        <f>_xlfn.IFNA(+INDEX(Comp1!O:O,MATCH($B74,Comp1!$B:$B,0)),"No")</f>
        <v>0</v>
      </c>
      <c r="V74" s="464">
        <f>IF(J74="yes",+INDEX('Final Comp Values'!$AX:$AX,MATCH('Monthy Targets'!$B74,'Final Comp Values'!C:C,0)),0)</f>
        <v>8.6</v>
      </c>
      <c r="W74" s="464">
        <f>IF(K74="yes",+INDEX('Final Comp Values'!$AX:$AX,MATCH('Monthy Targets'!$B74,'Final Comp Values'!$C:$C,0)),0)</f>
        <v>8.6</v>
      </c>
      <c r="X74" s="464">
        <f>IF(L74="yes",+INDEX('Final Comp Values'!$AX:$AX,MATCH('Monthy Targets'!$B74,'Final Comp Values'!$C:$C,0)),0)</f>
        <v>8.6</v>
      </c>
      <c r="Y74" s="464">
        <f>IF(M74="yes",+INDEX('Final Comp Values'!$BB:$BB,MATCH('Monthy Targets'!$B74,'Final Comp Values'!$C:$C,0)),0)</f>
        <v>8.6</v>
      </c>
      <c r="Z74" s="464">
        <f>IF(N74="yes",+INDEX('Final Comp Values'!$BB:$BB,MATCH('Monthy Targets'!$B74,'Final Comp Values'!$C:$C,0)),0)</f>
        <v>8.6</v>
      </c>
      <c r="AA74" s="464">
        <f>IF(O74="yes",+INDEX('Final Comp Values'!$BB:$BB,MATCH('Monthy Targets'!$B74,'Final Comp Values'!$C:$C,0)),0)</f>
        <v>0</v>
      </c>
      <c r="AB74" s="464">
        <f>IF(P74="yes",+INDEX('Final Comp Values'!$BF:$BF,MATCH('Monthy Targets'!$B74,'Final Comp Values'!$C:$C,0)),0)</f>
        <v>0</v>
      </c>
      <c r="AC74" s="464">
        <f>IF(Q74="yes",+INDEX('Final Comp Values'!$BF:$BF,MATCH('Monthy Targets'!$B74,'Final Comp Values'!$C:$C,0)),0)</f>
        <v>0</v>
      </c>
      <c r="AD74" s="464">
        <f>IF(R74="yes",+INDEX('Final Comp Values'!$BF:$BF,MATCH('Monthy Targets'!$B74,'Final Comp Values'!$C:$C,0)),0)</f>
        <v>0</v>
      </c>
      <c r="AE74" s="464">
        <f>IF(S74="yes",+INDEX('Final Comp Values'!$BJ:$BJ,MATCH('Monthy Targets'!$B74,'Final Comp Values'!$C:$C,0)),0)</f>
        <v>0</v>
      </c>
      <c r="AF74" s="464">
        <f>IF(T74="yes",+INDEX('Final Comp Values'!$BJ:$BJ,MATCH('Monthy Targets'!$B74,'Final Comp Values'!$C:$C,0)),0)</f>
        <v>0</v>
      </c>
      <c r="AG74" s="464">
        <f>IF(U74="yes",+INDEX('Final Comp Values'!$BJ:$BJ,MATCH('Monthy Targets'!$B74,'Final Comp Values'!$C:$C,0)),0)</f>
        <v>0</v>
      </c>
    </row>
    <row r="75" spans="1:33" x14ac:dyDescent="0.25">
      <c r="A75" s="183">
        <f>+FY2018_ALL_Targets!A75</f>
        <v>5022</v>
      </c>
      <c r="B75" s="183">
        <f>+FY2018_ALL_Targets!B75</f>
        <v>455797</v>
      </c>
      <c r="C75" s="183">
        <f>+FY2018_ALL_Targets!C75</f>
        <v>1026401</v>
      </c>
      <c r="D75" s="183">
        <f>+FY2018_ALL_Targets!D75</f>
        <v>1205884749</v>
      </c>
      <c r="E75" s="183">
        <f>+FY2018_ALL_Targets!E75</f>
        <v>0</v>
      </c>
      <c r="F75" s="183" t="str">
        <f>+FY2018_ALL_Targets!F75</f>
        <v>MRSA West</v>
      </c>
      <c r="G75" s="183" t="s">
        <v>308</v>
      </c>
      <c r="H75" s="183" t="str">
        <f>+FY2018_ALL_Targets!H75</f>
        <v>Val Verde County Hospital District</v>
      </c>
      <c r="I75" s="183" t="str">
        <f>+FY2018_ALL_Targets!I75</f>
        <v>169 Medical Drive</v>
      </c>
      <c r="J75" s="14" t="str">
        <f>_xlfn.IFNA(+INDEX(Comp1!$D:$D,MATCH(B75,Comp1!$B:$B,0)),"No")</f>
        <v>Yes</v>
      </c>
      <c r="K75" s="14" t="str">
        <f>_xlfn.IFNA(+INDEX(Comp1!$E:$E,MATCH(B75,Comp1!$B:$B,0)),"No")</f>
        <v>Yes</v>
      </c>
      <c r="L75" s="14" t="str">
        <f>_xlfn.IFNA(+INDEX(Comp1!F:F,MATCH($B75,Comp1!$B:$B,0)),"No")</f>
        <v>Yes</v>
      </c>
      <c r="M75" s="14" t="str">
        <f>_xlfn.IFNA(+INDEX(Comp1!G:G,MATCH($B75,Comp1!$B:$B,0)),"No")</f>
        <v>Yes</v>
      </c>
      <c r="N75" s="14" t="str">
        <f>_xlfn.IFNA(+INDEX(Comp1!H:H,MATCH($B75,Comp1!$B:$B,0)),"No")</f>
        <v>Yes</v>
      </c>
      <c r="O75" s="14">
        <f>_xlfn.IFNA(+INDEX(Comp1!I:I,MATCH($B75,Comp1!$B:$B,0)),"No")</f>
        <v>0</v>
      </c>
      <c r="P75" s="14">
        <f>_xlfn.IFNA(+INDEX(Comp1!J:J,MATCH($B75,Comp1!$B:$B,0)),"No")</f>
        <v>0</v>
      </c>
      <c r="Q75" s="14">
        <f>_xlfn.IFNA(+INDEX(Comp1!K:K,MATCH($B75,Comp1!$B:$B,0)),"No")</f>
        <v>0</v>
      </c>
      <c r="R75" s="14">
        <f>_xlfn.IFNA(+INDEX(Comp1!L:L,MATCH($B75,Comp1!$B:$B,0)),"No")</f>
        <v>0</v>
      </c>
      <c r="S75" s="14">
        <f>_xlfn.IFNA(+INDEX(Comp1!M:M,MATCH($B75,Comp1!$B:$B,0)),"No")</f>
        <v>0</v>
      </c>
      <c r="T75" s="14">
        <f>_xlfn.IFNA(+INDEX(Comp1!N:N,MATCH($B75,Comp1!$B:$B,0)),"No")</f>
        <v>0</v>
      </c>
      <c r="U75" s="14">
        <f>_xlfn.IFNA(+INDEX(Comp1!O:O,MATCH($B75,Comp1!$B:$B,0)),"No")</f>
        <v>0</v>
      </c>
      <c r="V75" s="464">
        <f>IF(J75="yes",+INDEX('Final Comp Values'!$AX:$AX,MATCH('Monthy Targets'!$B75,'Final Comp Values'!C:C,0)),0)</f>
        <v>14.05</v>
      </c>
      <c r="W75" s="464">
        <f>IF(K75="yes",+INDEX('Final Comp Values'!$AX:$AX,MATCH('Monthy Targets'!$B75,'Final Comp Values'!$C:$C,0)),0)</f>
        <v>14.05</v>
      </c>
      <c r="X75" s="464">
        <f>IF(L75="yes",+INDEX('Final Comp Values'!$AX:$AX,MATCH('Monthy Targets'!$B75,'Final Comp Values'!$C:$C,0)),0)</f>
        <v>14.05</v>
      </c>
      <c r="Y75" s="464">
        <f>IF(M75="yes",+INDEX('Final Comp Values'!$BB:$BB,MATCH('Monthy Targets'!$B75,'Final Comp Values'!$C:$C,0)),0)</f>
        <v>14.05</v>
      </c>
      <c r="Z75" s="464">
        <f>IF(N75="yes",+INDEX('Final Comp Values'!$BB:$BB,MATCH('Monthy Targets'!$B75,'Final Comp Values'!$C:$C,0)),0)</f>
        <v>14.05</v>
      </c>
      <c r="AA75" s="464">
        <f>IF(O75="yes",+INDEX('Final Comp Values'!$BB:$BB,MATCH('Monthy Targets'!$B75,'Final Comp Values'!$C:$C,0)),0)</f>
        <v>0</v>
      </c>
      <c r="AB75" s="464">
        <f>IF(P75="yes",+INDEX('Final Comp Values'!$BF:$BF,MATCH('Monthy Targets'!$B75,'Final Comp Values'!$C:$C,0)),0)</f>
        <v>0</v>
      </c>
      <c r="AC75" s="464">
        <f>IF(Q75="yes",+INDEX('Final Comp Values'!$BF:$BF,MATCH('Monthy Targets'!$B75,'Final Comp Values'!$C:$C,0)),0)</f>
        <v>0</v>
      </c>
      <c r="AD75" s="464">
        <f>IF(R75="yes",+INDEX('Final Comp Values'!$BF:$BF,MATCH('Monthy Targets'!$B75,'Final Comp Values'!$C:$C,0)),0)</f>
        <v>0</v>
      </c>
      <c r="AE75" s="464">
        <f>IF(S75="yes",+INDEX('Final Comp Values'!$BJ:$BJ,MATCH('Monthy Targets'!$B75,'Final Comp Values'!$C:$C,0)),0)</f>
        <v>0</v>
      </c>
      <c r="AF75" s="464">
        <f>IF(T75="yes",+INDEX('Final Comp Values'!$BJ:$BJ,MATCH('Monthy Targets'!$B75,'Final Comp Values'!$C:$C,0)),0)</f>
        <v>0</v>
      </c>
      <c r="AG75" s="464">
        <f>IF(U75="yes",+INDEX('Final Comp Values'!$BJ:$BJ,MATCH('Monthy Targets'!$B75,'Final Comp Values'!$C:$C,0)),0)</f>
        <v>0</v>
      </c>
    </row>
    <row r="76" spans="1:33" x14ac:dyDescent="0.25">
      <c r="A76" s="183">
        <f>+FY2018_ALL_Targets!A76</f>
        <v>5056</v>
      </c>
      <c r="B76" s="183">
        <f>+FY2018_ALL_Targets!B76</f>
        <v>455800</v>
      </c>
      <c r="C76" s="183">
        <f>+FY2018_ALL_Targets!C76</f>
        <v>1026658</v>
      </c>
      <c r="D76" s="183">
        <f>+FY2018_ALL_Targets!D76</f>
        <v>1366563751</v>
      </c>
      <c r="E76" s="183">
        <f>+FY2018_ALL_Targets!E76</f>
        <v>0</v>
      </c>
      <c r="F76" s="183" t="str">
        <f>+FY2018_ALL_Targets!F76</f>
        <v>Harris</v>
      </c>
      <c r="G76" s="183" t="s">
        <v>930</v>
      </c>
      <c r="H76" s="183" t="str">
        <f>+FY2018_ALL_Targets!H76</f>
        <v>OakBend Medical Center</v>
      </c>
      <c r="I76" s="183" t="str">
        <f>+FY2018_ALL_Targets!I76</f>
        <v>8820 Town Park Drive</v>
      </c>
      <c r="J76" s="14" t="str">
        <f>_xlfn.IFNA(+INDEX(Comp1!$D:$D,MATCH(B76,Comp1!$B:$B,0)),"No")</f>
        <v>Yes</v>
      </c>
      <c r="K76" s="14" t="str">
        <f>_xlfn.IFNA(+INDEX(Comp1!$E:$E,MATCH(B76,Comp1!$B:$B,0)),"No")</f>
        <v>Yes</v>
      </c>
      <c r="L76" s="14" t="str">
        <f>_xlfn.IFNA(+INDEX(Comp1!F:F,MATCH($B76,Comp1!$B:$B,0)),"No")</f>
        <v>Yes</v>
      </c>
      <c r="M76" s="14" t="str">
        <f>_xlfn.IFNA(+INDEX(Comp1!G:G,MATCH($B76,Comp1!$B:$B,0)),"No")</f>
        <v>Yes</v>
      </c>
      <c r="N76" s="14" t="str">
        <f>_xlfn.IFNA(+INDEX(Comp1!H:H,MATCH($B76,Comp1!$B:$B,0)),"No")</f>
        <v>Yes</v>
      </c>
      <c r="O76" s="14">
        <f>_xlfn.IFNA(+INDEX(Comp1!I:I,MATCH($B76,Comp1!$B:$B,0)),"No")</f>
        <v>0</v>
      </c>
      <c r="P76" s="14">
        <f>_xlfn.IFNA(+INDEX(Comp1!J:J,MATCH($B76,Comp1!$B:$B,0)),"No")</f>
        <v>0</v>
      </c>
      <c r="Q76" s="14">
        <f>_xlfn.IFNA(+INDEX(Comp1!K:K,MATCH($B76,Comp1!$B:$B,0)),"No")</f>
        <v>0</v>
      </c>
      <c r="R76" s="14">
        <f>_xlfn.IFNA(+INDEX(Comp1!L:L,MATCH($B76,Comp1!$B:$B,0)),"No")</f>
        <v>0</v>
      </c>
      <c r="S76" s="14">
        <f>_xlfn.IFNA(+INDEX(Comp1!M:M,MATCH($B76,Comp1!$B:$B,0)),"No")</f>
        <v>0</v>
      </c>
      <c r="T76" s="14">
        <f>_xlfn.IFNA(+INDEX(Comp1!N:N,MATCH($B76,Comp1!$B:$B,0)),"No")</f>
        <v>0</v>
      </c>
      <c r="U76" s="14">
        <f>_xlfn.IFNA(+INDEX(Comp1!O:O,MATCH($B76,Comp1!$B:$B,0)),"No")</f>
        <v>0</v>
      </c>
      <c r="V76" s="464">
        <f>IF(J76="yes",+INDEX('Final Comp Values'!$AX:$AX,MATCH('Monthy Targets'!$B76,'Final Comp Values'!C:C,0)),0)</f>
        <v>11.23</v>
      </c>
      <c r="W76" s="464">
        <f>IF(K76="yes",+INDEX('Final Comp Values'!$AX:$AX,MATCH('Monthy Targets'!$B76,'Final Comp Values'!$C:$C,0)),0)</f>
        <v>11.23</v>
      </c>
      <c r="X76" s="464">
        <f>IF(L76="yes",+INDEX('Final Comp Values'!$AX:$AX,MATCH('Monthy Targets'!$B76,'Final Comp Values'!$C:$C,0)),0)</f>
        <v>11.23</v>
      </c>
      <c r="Y76" s="464">
        <f>IF(M76="yes",+INDEX('Final Comp Values'!$BB:$BB,MATCH('Monthy Targets'!$B76,'Final Comp Values'!$C:$C,0)),0)</f>
        <v>11.23</v>
      </c>
      <c r="Z76" s="464">
        <f>IF(N76="yes",+INDEX('Final Comp Values'!$BB:$BB,MATCH('Monthy Targets'!$B76,'Final Comp Values'!$C:$C,0)),0)</f>
        <v>11.23</v>
      </c>
      <c r="AA76" s="464">
        <f>IF(O76="yes",+INDEX('Final Comp Values'!$BB:$BB,MATCH('Monthy Targets'!$B76,'Final Comp Values'!$C:$C,0)),0)</f>
        <v>0</v>
      </c>
      <c r="AB76" s="464">
        <f>IF(P76="yes",+INDEX('Final Comp Values'!$BF:$BF,MATCH('Monthy Targets'!$B76,'Final Comp Values'!$C:$C,0)),0)</f>
        <v>0</v>
      </c>
      <c r="AC76" s="464">
        <f>IF(Q76="yes",+INDEX('Final Comp Values'!$BF:$BF,MATCH('Monthy Targets'!$B76,'Final Comp Values'!$C:$C,0)),0)</f>
        <v>0</v>
      </c>
      <c r="AD76" s="464">
        <f>IF(R76="yes",+INDEX('Final Comp Values'!$BF:$BF,MATCH('Monthy Targets'!$B76,'Final Comp Values'!$C:$C,0)),0)</f>
        <v>0</v>
      </c>
      <c r="AE76" s="464">
        <f>IF(S76="yes",+INDEX('Final Comp Values'!$BJ:$BJ,MATCH('Monthy Targets'!$B76,'Final Comp Values'!$C:$C,0)),0)</f>
        <v>0</v>
      </c>
      <c r="AF76" s="464">
        <f>IF(T76="yes",+INDEX('Final Comp Values'!$BJ:$BJ,MATCH('Monthy Targets'!$B76,'Final Comp Values'!$C:$C,0)),0)</f>
        <v>0</v>
      </c>
      <c r="AG76" s="464">
        <f>IF(U76="yes",+INDEX('Final Comp Values'!$BJ:$BJ,MATCH('Monthy Targets'!$B76,'Final Comp Values'!$C:$C,0)),0)</f>
        <v>0</v>
      </c>
    </row>
    <row r="77" spans="1:33" x14ac:dyDescent="0.25">
      <c r="A77" s="183">
        <f>+FY2018_ALL_Targets!A77</f>
        <v>5207</v>
      </c>
      <c r="B77" s="183">
        <f>+FY2018_ALL_Targets!B77</f>
        <v>455804</v>
      </c>
      <c r="C77" s="183">
        <f>+FY2018_ALL_Targets!C77</f>
        <v>1026666</v>
      </c>
      <c r="D77" s="183">
        <f>+FY2018_ALL_Targets!D77</f>
        <v>1669593257</v>
      </c>
      <c r="E77" s="183">
        <f>+FY2018_ALL_Targets!E77</f>
        <v>0</v>
      </c>
      <c r="F77" s="183" t="str">
        <f>+FY2018_ALL_Targets!F77</f>
        <v>Bexar</v>
      </c>
      <c r="G77" s="183" t="s">
        <v>1025</v>
      </c>
      <c r="H77" s="183" t="str">
        <f>+FY2018_ALL_Targets!H77</f>
        <v>Uvalde County Hospital Authority</v>
      </c>
      <c r="I77" s="183" t="str">
        <f>+FY2018_ALL_Targets!I77</f>
        <v>5757 North Knoll</v>
      </c>
      <c r="J77" s="14" t="str">
        <f>_xlfn.IFNA(+INDEX(Comp1!$D:$D,MATCH(B77,Comp1!$B:$B,0)),"No")</f>
        <v>Yes</v>
      </c>
      <c r="K77" s="14" t="str">
        <f>_xlfn.IFNA(+INDEX(Comp1!$E:$E,MATCH(B77,Comp1!$B:$B,0)),"No")</f>
        <v>Yes</v>
      </c>
      <c r="L77" s="14" t="str">
        <f>_xlfn.IFNA(+INDEX(Comp1!F:F,MATCH($B77,Comp1!$B:$B,0)),"No")</f>
        <v>Yes</v>
      </c>
      <c r="M77" s="14" t="str">
        <f>_xlfn.IFNA(+INDEX(Comp1!G:G,MATCH($B77,Comp1!$B:$B,0)),"No")</f>
        <v>Yes</v>
      </c>
      <c r="N77" s="14" t="str">
        <f>_xlfn.IFNA(+INDEX(Comp1!H:H,MATCH($B77,Comp1!$B:$B,0)),"No")</f>
        <v>Yes</v>
      </c>
      <c r="O77" s="14">
        <f>_xlfn.IFNA(+INDEX(Comp1!I:I,MATCH($B77,Comp1!$B:$B,0)),"No")</f>
        <v>0</v>
      </c>
      <c r="P77" s="14">
        <f>_xlfn.IFNA(+INDEX(Comp1!J:J,MATCH($B77,Comp1!$B:$B,0)),"No")</f>
        <v>0</v>
      </c>
      <c r="Q77" s="14">
        <f>_xlfn.IFNA(+INDEX(Comp1!K:K,MATCH($B77,Comp1!$B:$B,0)),"No")</f>
        <v>0</v>
      </c>
      <c r="R77" s="14">
        <f>_xlfn.IFNA(+INDEX(Comp1!L:L,MATCH($B77,Comp1!$B:$B,0)),"No")</f>
        <v>0</v>
      </c>
      <c r="S77" s="14">
        <f>_xlfn.IFNA(+INDEX(Comp1!M:M,MATCH($B77,Comp1!$B:$B,0)),"No")</f>
        <v>0</v>
      </c>
      <c r="T77" s="14">
        <f>_xlfn.IFNA(+INDEX(Comp1!N:N,MATCH($B77,Comp1!$B:$B,0)),"No")</f>
        <v>0</v>
      </c>
      <c r="U77" s="14">
        <f>_xlfn.IFNA(+INDEX(Comp1!O:O,MATCH($B77,Comp1!$B:$B,0)),"No")</f>
        <v>0</v>
      </c>
      <c r="V77" s="464">
        <f>IF(J77="yes",+INDEX('Final Comp Values'!$AX:$AX,MATCH('Monthy Targets'!$B77,'Final Comp Values'!C:C,0)),0)</f>
        <v>9.11</v>
      </c>
      <c r="W77" s="464">
        <f>IF(K77="yes",+INDEX('Final Comp Values'!$AX:$AX,MATCH('Monthy Targets'!$B77,'Final Comp Values'!$C:$C,0)),0)</f>
        <v>9.11</v>
      </c>
      <c r="X77" s="464">
        <f>IF(L77="yes",+INDEX('Final Comp Values'!$AX:$AX,MATCH('Monthy Targets'!$B77,'Final Comp Values'!$C:$C,0)),0)</f>
        <v>9.11</v>
      </c>
      <c r="Y77" s="464">
        <f>IF(M77="yes",+INDEX('Final Comp Values'!$BB:$BB,MATCH('Monthy Targets'!$B77,'Final Comp Values'!$C:$C,0)),0)</f>
        <v>9.11</v>
      </c>
      <c r="Z77" s="464">
        <f>IF(N77="yes",+INDEX('Final Comp Values'!$BB:$BB,MATCH('Monthy Targets'!$B77,'Final Comp Values'!$C:$C,0)),0)</f>
        <v>9.11</v>
      </c>
      <c r="AA77" s="464">
        <f>IF(O77="yes",+INDEX('Final Comp Values'!$BB:$BB,MATCH('Monthy Targets'!$B77,'Final Comp Values'!$C:$C,0)),0)</f>
        <v>0</v>
      </c>
      <c r="AB77" s="464">
        <f>IF(P77="yes",+INDEX('Final Comp Values'!$BF:$BF,MATCH('Monthy Targets'!$B77,'Final Comp Values'!$C:$C,0)),0)</f>
        <v>0</v>
      </c>
      <c r="AC77" s="464">
        <f>IF(Q77="yes",+INDEX('Final Comp Values'!$BF:$BF,MATCH('Monthy Targets'!$B77,'Final Comp Values'!$C:$C,0)),0)</f>
        <v>0</v>
      </c>
      <c r="AD77" s="464">
        <f>IF(R77="yes",+INDEX('Final Comp Values'!$BF:$BF,MATCH('Monthy Targets'!$B77,'Final Comp Values'!$C:$C,0)),0)</f>
        <v>0</v>
      </c>
      <c r="AE77" s="464">
        <f>IF(S77="yes",+INDEX('Final Comp Values'!$BJ:$BJ,MATCH('Monthy Targets'!$B77,'Final Comp Values'!$C:$C,0)),0)</f>
        <v>0</v>
      </c>
      <c r="AF77" s="464">
        <f>IF(T77="yes",+INDEX('Final Comp Values'!$BJ:$BJ,MATCH('Monthy Targets'!$B77,'Final Comp Values'!$C:$C,0)),0)</f>
        <v>0</v>
      </c>
      <c r="AG77" s="464">
        <f>IF(U77="yes",+INDEX('Final Comp Values'!$BJ:$BJ,MATCH('Monthy Targets'!$B77,'Final Comp Values'!$C:$C,0)),0)</f>
        <v>0</v>
      </c>
    </row>
    <row r="78" spans="1:33" x14ac:dyDescent="0.25">
      <c r="A78" s="183">
        <f>+FY2018_ALL_Targets!A78</f>
        <v>4855</v>
      </c>
      <c r="B78" s="183">
        <f>+FY2018_ALL_Targets!B78</f>
        <v>455806</v>
      </c>
      <c r="C78" s="183">
        <f>+FY2018_ALL_Targets!C78</f>
        <v>1015215</v>
      </c>
      <c r="D78" s="183">
        <f>+FY2018_ALL_Targets!D78</f>
        <v>1760689293</v>
      </c>
      <c r="E78" s="183">
        <f>+FY2018_ALL_Targets!E78</f>
        <v>0</v>
      </c>
      <c r="F78" s="183" t="str">
        <f>+FY2018_ALL_Targets!F78</f>
        <v>MRSA Northeast</v>
      </c>
      <c r="G78" s="183" t="s">
        <v>845</v>
      </c>
      <c r="H78" s="183" t="str">
        <f>+FY2018_ALL_Targets!H78</f>
        <v>Dallas County Hospital District dba The Terrace at Denison</v>
      </c>
      <c r="I78" s="183" t="str">
        <f>+FY2018_ALL_Targets!I78</f>
        <v>1300 Memorial Drive</v>
      </c>
      <c r="J78" s="14" t="str">
        <f>_xlfn.IFNA(+INDEX(Comp1!$D:$D,MATCH(B78,Comp1!$B:$B,0)),"No")</f>
        <v>Yes</v>
      </c>
      <c r="K78" s="14" t="str">
        <f>_xlfn.IFNA(+INDEX(Comp1!$E:$E,MATCH(B78,Comp1!$B:$B,0)),"No")</f>
        <v>Yes</v>
      </c>
      <c r="L78" s="14" t="str">
        <f>_xlfn.IFNA(+INDEX(Comp1!F:F,MATCH($B78,Comp1!$B:$B,0)),"No")</f>
        <v>Yes</v>
      </c>
      <c r="M78" s="14" t="str">
        <f>_xlfn.IFNA(+INDEX(Comp1!G:G,MATCH($B78,Comp1!$B:$B,0)),"No")</f>
        <v>Yes</v>
      </c>
      <c r="N78" s="14" t="str">
        <f>_xlfn.IFNA(+INDEX(Comp1!H:H,MATCH($B78,Comp1!$B:$B,0)),"No")</f>
        <v>Yes</v>
      </c>
      <c r="O78" s="14">
        <f>_xlfn.IFNA(+INDEX(Comp1!I:I,MATCH($B78,Comp1!$B:$B,0)),"No")</f>
        <v>0</v>
      </c>
      <c r="P78" s="14">
        <f>_xlfn.IFNA(+INDEX(Comp1!J:J,MATCH($B78,Comp1!$B:$B,0)),"No")</f>
        <v>0</v>
      </c>
      <c r="Q78" s="14">
        <f>_xlfn.IFNA(+INDEX(Comp1!K:K,MATCH($B78,Comp1!$B:$B,0)),"No")</f>
        <v>0</v>
      </c>
      <c r="R78" s="14">
        <f>_xlfn.IFNA(+INDEX(Comp1!L:L,MATCH($B78,Comp1!$B:$B,0)),"No")</f>
        <v>0</v>
      </c>
      <c r="S78" s="14">
        <f>_xlfn.IFNA(+INDEX(Comp1!M:M,MATCH($B78,Comp1!$B:$B,0)),"No")</f>
        <v>0</v>
      </c>
      <c r="T78" s="14">
        <f>_xlfn.IFNA(+INDEX(Comp1!N:N,MATCH($B78,Comp1!$B:$B,0)),"No")</f>
        <v>0</v>
      </c>
      <c r="U78" s="14">
        <f>_xlfn.IFNA(+INDEX(Comp1!O:O,MATCH($B78,Comp1!$B:$B,0)),"No")</f>
        <v>0</v>
      </c>
      <c r="V78" s="464">
        <f>IF(J78="yes",+INDEX('Final Comp Values'!$AX:$AX,MATCH('Monthy Targets'!$B78,'Final Comp Values'!C:C,0)),0)</f>
        <v>6.79</v>
      </c>
      <c r="W78" s="464">
        <f>IF(K78="yes",+INDEX('Final Comp Values'!$AX:$AX,MATCH('Monthy Targets'!$B78,'Final Comp Values'!$C:$C,0)),0)</f>
        <v>6.79</v>
      </c>
      <c r="X78" s="464">
        <f>IF(L78="yes",+INDEX('Final Comp Values'!$AX:$AX,MATCH('Monthy Targets'!$B78,'Final Comp Values'!$C:$C,0)),0)</f>
        <v>6.79</v>
      </c>
      <c r="Y78" s="464">
        <f>IF(M78="yes",+INDEX('Final Comp Values'!$BB:$BB,MATCH('Monthy Targets'!$B78,'Final Comp Values'!$C:$C,0)),0)</f>
        <v>6.79</v>
      </c>
      <c r="Z78" s="464">
        <f>IF(N78="yes",+INDEX('Final Comp Values'!$BB:$BB,MATCH('Monthy Targets'!$B78,'Final Comp Values'!$C:$C,0)),0)</f>
        <v>6.79</v>
      </c>
      <c r="AA78" s="464">
        <f>IF(O78="yes",+INDEX('Final Comp Values'!$BB:$BB,MATCH('Monthy Targets'!$B78,'Final Comp Values'!$C:$C,0)),0)</f>
        <v>0</v>
      </c>
      <c r="AB78" s="464">
        <f>IF(P78="yes",+INDEX('Final Comp Values'!$BF:$BF,MATCH('Monthy Targets'!$B78,'Final Comp Values'!$C:$C,0)),0)</f>
        <v>0</v>
      </c>
      <c r="AC78" s="464">
        <f>IF(Q78="yes",+INDEX('Final Comp Values'!$BF:$BF,MATCH('Monthy Targets'!$B78,'Final Comp Values'!$C:$C,0)),0)</f>
        <v>0</v>
      </c>
      <c r="AD78" s="464">
        <f>IF(R78="yes",+INDEX('Final Comp Values'!$BF:$BF,MATCH('Monthy Targets'!$B78,'Final Comp Values'!$C:$C,0)),0)</f>
        <v>0</v>
      </c>
      <c r="AE78" s="464">
        <f>IF(S78="yes",+INDEX('Final Comp Values'!$BJ:$BJ,MATCH('Monthy Targets'!$B78,'Final Comp Values'!$C:$C,0)),0)</f>
        <v>0</v>
      </c>
      <c r="AF78" s="464">
        <f>IF(T78="yes",+INDEX('Final Comp Values'!$BJ:$BJ,MATCH('Monthy Targets'!$B78,'Final Comp Values'!$C:$C,0)),0)</f>
        <v>0</v>
      </c>
      <c r="AG78" s="464">
        <f>IF(U78="yes",+INDEX('Final Comp Values'!$BJ:$BJ,MATCH('Monthy Targets'!$B78,'Final Comp Values'!$C:$C,0)),0)</f>
        <v>0</v>
      </c>
    </row>
    <row r="79" spans="1:33" x14ac:dyDescent="0.25">
      <c r="A79" s="183">
        <f>+FY2018_ALL_Targets!A79</f>
        <v>4888</v>
      </c>
      <c r="B79" s="183">
        <f>+FY2018_ALL_Targets!B79</f>
        <v>455808</v>
      </c>
      <c r="C79" s="183">
        <f>+FY2018_ALL_Targets!C79</f>
        <v>1026254</v>
      </c>
      <c r="D79" s="183">
        <f>+FY2018_ALL_Targets!D79</f>
        <v>1396798583</v>
      </c>
      <c r="E79" s="183">
        <f>+FY2018_ALL_Targets!E79</f>
        <v>0</v>
      </c>
      <c r="F79" s="183" t="str">
        <f>+FY2018_ALL_Targets!F79</f>
        <v>MRSA West</v>
      </c>
      <c r="G79" s="183" t="s">
        <v>863</v>
      </c>
      <c r="H79" s="183" t="str">
        <f>+FY2018_ALL_Targets!H79</f>
        <v>Jack County Hospital District</v>
      </c>
      <c r="I79" s="183" t="str">
        <f>+FY2018_ALL_Targets!I79</f>
        <v>211 E. Jasper St.</v>
      </c>
      <c r="J79" s="14" t="str">
        <f>_xlfn.IFNA(+INDEX(Comp1!$D:$D,MATCH(B79,Comp1!$B:$B,0)),"No")</f>
        <v>Yes</v>
      </c>
      <c r="K79" s="14" t="str">
        <f>_xlfn.IFNA(+INDEX(Comp1!$E:$E,MATCH(B79,Comp1!$B:$B,0)),"No")</f>
        <v>Yes</v>
      </c>
      <c r="L79" s="14" t="str">
        <f>_xlfn.IFNA(+INDEX(Comp1!F:F,MATCH($B79,Comp1!$B:$B,0)),"No")</f>
        <v>Yes</v>
      </c>
      <c r="M79" s="14" t="str">
        <f>_xlfn.IFNA(+INDEX(Comp1!G:G,MATCH($B79,Comp1!$B:$B,0)),"No")</f>
        <v>Yes</v>
      </c>
      <c r="N79" s="14" t="str">
        <f>_xlfn.IFNA(+INDEX(Comp1!H:H,MATCH($B79,Comp1!$B:$B,0)),"No")</f>
        <v>Yes</v>
      </c>
      <c r="O79" s="14">
        <f>_xlfn.IFNA(+INDEX(Comp1!I:I,MATCH($B79,Comp1!$B:$B,0)),"No")</f>
        <v>0</v>
      </c>
      <c r="P79" s="14">
        <f>_xlfn.IFNA(+INDEX(Comp1!J:J,MATCH($B79,Comp1!$B:$B,0)),"No")</f>
        <v>0</v>
      </c>
      <c r="Q79" s="14">
        <f>_xlfn.IFNA(+INDEX(Comp1!K:K,MATCH($B79,Comp1!$B:$B,0)),"No")</f>
        <v>0</v>
      </c>
      <c r="R79" s="14">
        <f>_xlfn.IFNA(+INDEX(Comp1!L:L,MATCH($B79,Comp1!$B:$B,0)),"No")</f>
        <v>0</v>
      </c>
      <c r="S79" s="14">
        <f>_xlfn.IFNA(+INDEX(Comp1!M:M,MATCH($B79,Comp1!$B:$B,0)),"No")</f>
        <v>0</v>
      </c>
      <c r="T79" s="14">
        <f>_xlfn.IFNA(+INDEX(Comp1!N:N,MATCH($B79,Comp1!$B:$B,0)),"No")</f>
        <v>0</v>
      </c>
      <c r="U79" s="14">
        <f>_xlfn.IFNA(+INDEX(Comp1!O:O,MATCH($B79,Comp1!$B:$B,0)),"No")</f>
        <v>0</v>
      </c>
      <c r="V79" s="464">
        <f>IF(J79="yes",+INDEX('Final Comp Values'!$AX:$AX,MATCH('Monthy Targets'!$B79,'Final Comp Values'!C:C,0)),0)</f>
        <v>3.34</v>
      </c>
      <c r="W79" s="464">
        <f>IF(K79="yes",+INDEX('Final Comp Values'!$AX:$AX,MATCH('Monthy Targets'!$B79,'Final Comp Values'!$C:$C,0)),0)</f>
        <v>3.34</v>
      </c>
      <c r="X79" s="464">
        <f>IF(L79="yes",+INDEX('Final Comp Values'!$AX:$AX,MATCH('Monthy Targets'!$B79,'Final Comp Values'!$C:$C,0)),0)</f>
        <v>3.34</v>
      </c>
      <c r="Y79" s="464">
        <f>IF(M79="yes",+INDEX('Final Comp Values'!$BB:$BB,MATCH('Monthy Targets'!$B79,'Final Comp Values'!$C:$C,0)),0)</f>
        <v>3.34</v>
      </c>
      <c r="Z79" s="464">
        <f>IF(N79="yes",+INDEX('Final Comp Values'!$BB:$BB,MATCH('Monthy Targets'!$B79,'Final Comp Values'!$C:$C,0)),0)</f>
        <v>3.34</v>
      </c>
      <c r="AA79" s="464">
        <f>IF(O79="yes",+INDEX('Final Comp Values'!$BB:$BB,MATCH('Monthy Targets'!$B79,'Final Comp Values'!$C:$C,0)),0)</f>
        <v>0</v>
      </c>
      <c r="AB79" s="464">
        <f>IF(P79="yes",+INDEX('Final Comp Values'!$BF:$BF,MATCH('Monthy Targets'!$B79,'Final Comp Values'!$C:$C,0)),0)</f>
        <v>0</v>
      </c>
      <c r="AC79" s="464">
        <f>IF(Q79="yes",+INDEX('Final Comp Values'!$BF:$BF,MATCH('Monthy Targets'!$B79,'Final Comp Values'!$C:$C,0)),0)</f>
        <v>0</v>
      </c>
      <c r="AD79" s="464">
        <f>IF(R79="yes",+INDEX('Final Comp Values'!$BF:$BF,MATCH('Monthy Targets'!$B79,'Final Comp Values'!$C:$C,0)),0)</f>
        <v>0</v>
      </c>
      <c r="AE79" s="464">
        <f>IF(S79="yes",+INDEX('Final Comp Values'!$BJ:$BJ,MATCH('Monthy Targets'!$B79,'Final Comp Values'!$C:$C,0)),0)</f>
        <v>0</v>
      </c>
      <c r="AF79" s="464">
        <f>IF(T79="yes",+INDEX('Final Comp Values'!$BJ:$BJ,MATCH('Monthy Targets'!$B79,'Final Comp Values'!$C:$C,0)),0)</f>
        <v>0</v>
      </c>
      <c r="AG79" s="464">
        <f>IF(U79="yes",+INDEX('Final Comp Values'!$BJ:$BJ,MATCH('Monthy Targets'!$B79,'Final Comp Values'!$C:$C,0)),0)</f>
        <v>0</v>
      </c>
    </row>
    <row r="80" spans="1:33" x14ac:dyDescent="0.25">
      <c r="A80" s="183">
        <f>+FY2018_ALL_Targets!A80</f>
        <v>5226</v>
      </c>
      <c r="B80" s="183">
        <f>+FY2018_ALL_Targets!B80</f>
        <v>455812</v>
      </c>
      <c r="C80" s="183">
        <f>+FY2018_ALL_Targets!C80</f>
        <v>1026701</v>
      </c>
      <c r="D80" s="183">
        <f>+FY2018_ALL_Targets!D80</f>
        <v>1275654766</v>
      </c>
      <c r="E80" s="183">
        <f>+FY2018_ALL_Targets!E80</f>
        <v>0</v>
      </c>
      <c r="F80" s="183" t="str">
        <f>+FY2018_ALL_Targets!F80</f>
        <v>Harris</v>
      </c>
      <c r="G80" s="183" t="s">
        <v>1039</v>
      </c>
      <c r="H80" s="183" t="str">
        <f>+FY2018_ALL_Targets!H80</f>
        <v>OakBend Medical Center</v>
      </c>
      <c r="I80" s="183" t="str">
        <f>+FY2018_ALL_Targets!I80</f>
        <v>4710 Lexington Boulevard</v>
      </c>
      <c r="J80" s="14" t="str">
        <f>_xlfn.IFNA(+INDEX(Comp1!$D:$D,MATCH(B80,Comp1!$B:$B,0)),"No")</f>
        <v>Yes</v>
      </c>
      <c r="K80" s="14" t="str">
        <f>_xlfn.IFNA(+INDEX(Comp1!$E:$E,MATCH(B80,Comp1!$B:$B,0)),"No")</f>
        <v>Yes</v>
      </c>
      <c r="L80" s="14" t="str">
        <f>_xlfn.IFNA(+INDEX(Comp1!F:F,MATCH($B80,Comp1!$B:$B,0)),"No")</f>
        <v>Yes</v>
      </c>
      <c r="M80" s="14" t="str">
        <f>_xlfn.IFNA(+INDEX(Comp1!G:G,MATCH($B80,Comp1!$B:$B,0)),"No")</f>
        <v>Yes</v>
      </c>
      <c r="N80" s="14" t="str">
        <f>_xlfn.IFNA(+INDEX(Comp1!H:H,MATCH($B80,Comp1!$B:$B,0)),"No")</f>
        <v>Yes</v>
      </c>
      <c r="O80" s="14">
        <f>_xlfn.IFNA(+INDEX(Comp1!I:I,MATCH($B80,Comp1!$B:$B,0)),"No")</f>
        <v>0</v>
      </c>
      <c r="P80" s="14">
        <f>_xlfn.IFNA(+INDEX(Comp1!J:J,MATCH($B80,Comp1!$B:$B,0)),"No")</f>
        <v>0</v>
      </c>
      <c r="Q80" s="14">
        <f>_xlfn.IFNA(+INDEX(Comp1!K:K,MATCH($B80,Comp1!$B:$B,0)),"No")</f>
        <v>0</v>
      </c>
      <c r="R80" s="14">
        <f>_xlfn.IFNA(+INDEX(Comp1!L:L,MATCH($B80,Comp1!$B:$B,0)),"No")</f>
        <v>0</v>
      </c>
      <c r="S80" s="14">
        <f>_xlfn.IFNA(+INDEX(Comp1!M:M,MATCH($B80,Comp1!$B:$B,0)),"No")</f>
        <v>0</v>
      </c>
      <c r="T80" s="14">
        <f>_xlfn.IFNA(+INDEX(Comp1!N:N,MATCH($B80,Comp1!$B:$B,0)),"No")</f>
        <v>0</v>
      </c>
      <c r="U80" s="14">
        <f>_xlfn.IFNA(+INDEX(Comp1!O:O,MATCH($B80,Comp1!$B:$B,0)),"No")</f>
        <v>0</v>
      </c>
      <c r="V80" s="464">
        <f>IF(J80="yes",+INDEX('Final Comp Values'!$AX:$AX,MATCH('Monthy Targets'!$B80,'Final Comp Values'!C:C,0)),0)</f>
        <v>6.37</v>
      </c>
      <c r="W80" s="464">
        <f>IF(K80="yes",+INDEX('Final Comp Values'!$AX:$AX,MATCH('Monthy Targets'!$B80,'Final Comp Values'!$C:$C,0)),0)</f>
        <v>6.37</v>
      </c>
      <c r="X80" s="464">
        <f>IF(L80="yes",+INDEX('Final Comp Values'!$AX:$AX,MATCH('Monthy Targets'!$B80,'Final Comp Values'!$C:$C,0)),0)</f>
        <v>6.37</v>
      </c>
      <c r="Y80" s="464">
        <f>IF(M80="yes",+INDEX('Final Comp Values'!$BB:$BB,MATCH('Monthy Targets'!$B80,'Final Comp Values'!$C:$C,0)),0)</f>
        <v>6.37</v>
      </c>
      <c r="Z80" s="464">
        <f>IF(N80="yes",+INDEX('Final Comp Values'!$BB:$BB,MATCH('Monthy Targets'!$B80,'Final Comp Values'!$C:$C,0)),0)</f>
        <v>6.37</v>
      </c>
      <c r="AA80" s="464">
        <f>IF(O80="yes",+INDEX('Final Comp Values'!$BB:$BB,MATCH('Monthy Targets'!$B80,'Final Comp Values'!$C:$C,0)),0)</f>
        <v>0</v>
      </c>
      <c r="AB80" s="464">
        <f>IF(P80="yes",+INDEX('Final Comp Values'!$BF:$BF,MATCH('Monthy Targets'!$B80,'Final Comp Values'!$C:$C,0)),0)</f>
        <v>0</v>
      </c>
      <c r="AC80" s="464">
        <f>IF(Q80="yes",+INDEX('Final Comp Values'!$BF:$BF,MATCH('Monthy Targets'!$B80,'Final Comp Values'!$C:$C,0)),0)</f>
        <v>0</v>
      </c>
      <c r="AD80" s="464">
        <f>IF(R80="yes",+INDEX('Final Comp Values'!$BF:$BF,MATCH('Monthy Targets'!$B80,'Final Comp Values'!$C:$C,0)),0)</f>
        <v>0</v>
      </c>
      <c r="AE80" s="464">
        <f>IF(S80="yes",+INDEX('Final Comp Values'!$BJ:$BJ,MATCH('Monthy Targets'!$B80,'Final Comp Values'!$C:$C,0)),0)</f>
        <v>0</v>
      </c>
      <c r="AF80" s="464">
        <f>IF(T80="yes",+INDEX('Final Comp Values'!$BJ:$BJ,MATCH('Monthy Targets'!$B80,'Final Comp Values'!$C:$C,0)),0)</f>
        <v>0</v>
      </c>
      <c r="AG80" s="464">
        <f>IF(U80="yes",+INDEX('Final Comp Values'!$BJ:$BJ,MATCH('Monthy Targets'!$B80,'Final Comp Values'!$C:$C,0)),0)</f>
        <v>0</v>
      </c>
    </row>
    <row r="81" spans="1:33" x14ac:dyDescent="0.25">
      <c r="A81" s="183">
        <f>+FY2018_ALL_Targets!A81</f>
        <v>4073</v>
      </c>
      <c r="B81" s="183">
        <f>+FY2018_ALL_Targets!B81</f>
        <v>455817</v>
      </c>
      <c r="C81" s="183">
        <f>+FY2018_ALL_Targets!C81</f>
        <v>1026685</v>
      </c>
      <c r="D81" s="183">
        <f>+FY2018_ALL_Targets!D81</f>
        <v>1861513285</v>
      </c>
      <c r="E81" s="183">
        <f>+FY2018_ALL_Targets!E81</f>
        <v>0</v>
      </c>
      <c r="F81" s="183" t="str">
        <f>+FY2018_ALL_Targets!F81</f>
        <v>Bexar</v>
      </c>
      <c r="G81" s="183" t="s">
        <v>166</v>
      </c>
      <c r="H81" s="183" t="str">
        <f>+FY2018_ALL_Targets!H81</f>
        <v>Uvalde County Hospital Authority</v>
      </c>
      <c r="I81" s="183" t="str">
        <f>+FY2018_ALL_Targets!I81</f>
        <v>501 Ogden</v>
      </c>
      <c r="J81" s="14" t="str">
        <f>_xlfn.IFNA(+INDEX(Comp1!$D:$D,MATCH(B81,Comp1!$B:$B,0)),"No")</f>
        <v>Yes</v>
      </c>
      <c r="K81" s="14" t="str">
        <f>_xlfn.IFNA(+INDEX(Comp1!$E:$E,MATCH(B81,Comp1!$B:$B,0)),"No")</f>
        <v>Yes</v>
      </c>
      <c r="L81" s="14" t="str">
        <f>_xlfn.IFNA(+INDEX(Comp1!F:F,MATCH($B81,Comp1!$B:$B,0)),"No")</f>
        <v>Yes</v>
      </c>
      <c r="M81" s="14" t="str">
        <f>_xlfn.IFNA(+INDEX(Comp1!G:G,MATCH($B81,Comp1!$B:$B,0)),"No")</f>
        <v>Yes</v>
      </c>
      <c r="N81" s="14" t="str">
        <f>_xlfn.IFNA(+INDEX(Comp1!H:H,MATCH($B81,Comp1!$B:$B,0)),"No")</f>
        <v>Yes</v>
      </c>
      <c r="O81" s="14">
        <f>_xlfn.IFNA(+INDEX(Comp1!I:I,MATCH($B81,Comp1!$B:$B,0)),"No")</f>
        <v>0</v>
      </c>
      <c r="P81" s="14">
        <f>_xlfn.IFNA(+INDEX(Comp1!J:J,MATCH($B81,Comp1!$B:$B,0)),"No")</f>
        <v>0</v>
      </c>
      <c r="Q81" s="14">
        <f>_xlfn.IFNA(+INDEX(Comp1!K:K,MATCH($B81,Comp1!$B:$B,0)),"No")</f>
        <v>0</v>
      </c>
      <c r="R81" s="14">
        <f>_xlfn.IFNA(+INDEX(Comp1!L:L,MATCH($B81,Comp1!$B:$B,0)),"No")</f>
        <v>0</v>
      </c>
      <c r="S81" s="14">
        <f>_xlfn.IFNA(+INDEX(Comp1!M:M,MATCH($B81,Comp1!$B:$B,0)),"No")</f>
        <v>0</v>
      </c>
      <c r="T81" s="14">
        <f>_xlfn.IFNA(+INDEX(Comp1!N:N,MATCH($B81,Comp1!$B:$B,0)),"No")</f>
        <v>0</v>
      </c>
      <c r="U81" s="14">
        <f>_xlfn.IFNA(+INDEX(Comp1!O:O,MATCH($B81,Comp1!$B:$B,0)),"No")</f>
        <v>0</v>
      </c>
      <c r="V81" s="464">
        <f>IF(J81="yes",+INDEX('Final Comp Values'!$AX:$AX,MATCH('Monthy Targets'!$B81,'Final Comp Values'!C:C,0)),0)</f>
        <v>12.36</v>
      </c>
      <c r="W81" s="464">
        <f>IF(K81="yes",+INDEX('Final Comp Values'!$AX:$AX,MATCH('Monthy Targets'!$B81,'Final Comp Values'!$C:$C,0)),0)</f>
        <v>12.36</v>
      </c>
      <c r="X81" s="464">
        <f>IF(L81="yes",+INDEX('Final Comp Values'!$AX:$AX,MATCH('Monthy Targets'!$B81,'Final Comp Values'!$C:$C,0)),0)</f>
        <v>12.36</v>
      </c>
      <c r="Y81" s="464">
        <f>IF(M81="yes",+INDEX('Final Comp Values'!$BB:$BB,MATCH('Monthy Targets'!$B81,'Final Comp Values'!$C:$C,0)),0)</f>
        <v>12.36</v>
      </c>
      <c r="Z81" s="464">
        <f>IF(N81="yes",+INDEX('Final Comp Values'!$BB:$BB,MATCH('Monthy Targets'!$B81,'Final Comp Values'!$C:$C,0)),0)</f>
        <v>12.36</v>
      </c>
      <c r="AA81" s="464">
        <f>IF(O81="yes",+INDEX('Final Comp Values'!$BB:$BB,MATCH('Monthy Targets'!$B81,'Final Comp Values'!$C:$C,0)),0)</f>
        <v>0</v>
      </c>
      <c r="AB81" s="464">
        <f>IF(P81="yes",+INDEX('Final Comp Values'!$BF:$BF,MATCH('Monthy Targets'!$B81,'Final Comp Values'!$C:$C,0)),0)</f>
        <v>0</v>
      </c>
      <c r="AC81" s="464">
        <f>IF(Q81="yes",+INDEX('Final Comp Values'!$BF:$BF,MATCH('Monthy Targets'!$B81,'Final Comp Values'!$C:$C,0)),0)</f>
        <v>0</v>
      </c>
      <c r="AD81" s="464">
        <f>IF(R81="yes",+INDEX('Final Comp Values'!$BF:$BF,MATCH('Monthy Targets'!$B81,'Final Comp Values'!$C:$C,0)),0)</f>
        <v>0</v>
      </c>
      <c r="AE81" s="464">
        <f>IF(S81="yes",+INDEX('Final Comp Values'!$BJ:$BJ,MATCH('Monthy Targets'!$B81,'Final Comp Values'!$C:$C,0)),0)</f>
        <v>0</v>
      </c>
      <c r="AF81" s="464">
        <f>IF(T81="yes",+INDEX('Final Comp Values'!$BJ:$BJ,MATCH('Monthy Targets'!$B81,'Final Comp Values'!$C:$C,0)),0)</f>
        <v>0</v>
      </c>
      <c r="AG81" s="464">
        <f>IF(U81="yes",+INDEX('Final Comp Values'!$BJ:$BJ,MATCH('Monthy Targets'!$B81,'Final Comp Values'!$C:$C,0)),0)</f>
        <v>0</v>
      </c>
    </row>
    <row r="82" spans="1:33" x14ac:dyDescent="0.25">
      <c r="A82" s="183">
        <f>+FY2018_ALL_Targets!A82</f>
        <v>5018</v>
      </c>
      <c r="B82" s="183">
        <f>+FY2018_ALL_Targets!B82</f>
        <v>455819</v>
      </c>
      <c r="C82" s="183">
        <f>+FY2018_ALL_Targets!C82</f>
        <v>1013354</v>
      </c>
      <c r="D82" s="183">
        <f>+FY2018_ALL_Targets!D82</f>
        <v>1801917497</v>
      </c>
      <c r="E82" s="183">
        <f>+FY2018_ALL_Targets!E82</f>
        <v>0</v>
      </c>
      <c r="F82" s="183" t="str">
        <f>+FY2018_ALL_Targets!F82</f>
        <v>Tarrant</v>
      </c>
      <c r="G82" s="183" t="s">
        <v>913</v>
      </c>
      <c r="H82" s="183" t="str">
        <f>+FY2018_ALL_Targets!H82</f>
        <v>Fannin County Hospital Authority</v>
      </c>
      <c r="I82" s="183" t="str">
        <f>+FY2018_ALL_Targets!I82</f>
        <v>4825 Wellesley Street</v>
      </c>
      <c r="J82" s="14" t="str">
        <f>_xlfn.IFNA(+INDEX(Comp1!$D:$D,MATCH(B82,Comp1!$B:$B,0)),"No")</f>
        <v>Yes</v>
      </c>
      <c r="K82" s="14" t="str">
        <f>_xlfn.IFNA(+INDEX(Comp1!$E:$E,MATCH(B82,Comp1!$B:$B,0)),"No")</f>
        <v>Yes</v>
      </c>
      <c r="L82" s="14" t="str">
        <f>_xlfn.IFNA(+INDEX(Comp1!F:F,MATCH($B82,Comp1!$B:$B,0)),"No")</f>
        <v>Yes</v>
      </c>
      <c r="M82" s="14" t="str">
        <f>_xlfn.IFNA(+INDEX(Comp1!G:G,MATCH($B82,Comp1!$B:$B,0)),"No")</f>
        <v>Yes</v>
      </c>
      <c r="N82" s="14" t="str">
        <f>_xlfn.IFNA(+INDEX(Comp1!H:H,MATCH($B82,Comp1!$B:$B,0)),"No")</f>
        <v>Yes</v>
      </c>
      <c r="O82" s="14">
        <f>_xlfn.IFNA(+INDEX(Comp1!I:I,MATCH($B82,Comp1!$B:$B,0)),"No")</f>
        <v>0</v>
      </c>
      <c r="P82" s="14">
        <f>_xlfn.IFNA(+INDEX(Comp1!J:J,MATCH($B82,Comp1!$B:$B,0)),"No")</f>
        <v>0</v>
      </c>
      <c r="Q82" s="14">
        <f>_xlfn.IFNA(+INDEX(Comp1!K:K,MATCH($B82,Comp1!$B:$B,0)),"No")</f>
        <v>0</v>
      </c>
      <c r="R82" s="14">
        <f>_xlfn.IFNA(+INDEX(Comp1!L:L,MATCH($B82,Comp1!$B:$B,0)),"No")</f>
        <v>0</v>
      </c>
      <c r="S82" s="14">
        <f>_xlfn.IFNA(+INDEX(Comp1!M:M,MATCH($B82,Comp1!$B:$B,0)),"No")</f>
        <v>0</v>
      </c>
      <c r="T82" s="14">
        <f>_xlfn.IFNA(+INDEX(Comp1!N:N,MATCH($B82,Comp1!$B:$B,0)),"No")</f>
        <v>0</v>
      </c>
      <c r="U82" s="14">
        <f>_xlfn.IFNA(+INDEX(Comp1!O:O,MATCH($B82,Comp1!$B:$B,0)),"No")</f>
        <v>0</v>
      </c>
      <c r="V82" s="464">
        <f>IF(J82="yes",+INDEX('Final Comp Values'!$AX:$AX,MATCH('Monthy Targets'!$B82,'Final Comp Values'!C:C,0)),0)</f>
        <v>8.07</v>
      </c>
      <c r="W82" s="464">
        <f>IF(K82="yes",+INDEX('Final Comp Values'!$AX:$AX,MATCH('Monthy Targets'!$B82,'Final Comp Values'!$C:$C,0)),0)</f>
        <v>8.07</v>
      </c>
      <c r="X82" s="464">
        <f>IF(L82="yes",+INDEX('Final Comp Values'!$AX:$AX,MATCH('Monthy Targets'!$B82,'Final Comp Values'!$C:$C,0)),0)</f>
        <v>8.07</v>
      </c>
      <c r="Y82" s="464">
        <f>IF(M82="yes",+INDEX('Final Comp Values'!$BB:$BB,MATCH('Monthy Targets'!$B82,'Final Comp Values'!$C:$C,0)),0)</f>
        <v>8.07</v>
      </c>
      <c r="Z82" s="464">
        <f>IF(N82="yes",+INDEX('Final Comp Values'!$BB:$BB,MATCH('Monthy Targets'!$B82,'Final Comp Values'!$C:$C,0)),0)</f>
        <v>8.07</v>
      </c>
      <c r="AA82" s="464">
        <f>IF(O82="yes",+INDEX('Final Comp Values'!$BB:$BB,MATCH('Monthy Targets'!$B82,'Final Comp Values'!$C:$C,0)),0)</f>
        <v>0</v>
      </c>
      <c r="AB82" s="464">
        <f>IF(P82="yes",+INDEX('Final Comp Values'!$BF:$BF,MATCH('Monthy Targets'!$B82,'Final Comp Values'!$C:$C,0)),0)</f>
        <v>0</v>
      </c>
      <c r="AC82" s="464">
        <f>IF(Q82="yes",+INDEX('Final Comp Values'!$BF:$BF,MATCH('Monthy Targets'!$B82,'Final Comp Values'!$C:$C,0)),0)</f>
        <v>0</v>
      </c>
      <c r="AD82" s="464">
        <f>IF(R82="yes",+INDEX('Final Comp Values'!$BF:$BF,MATCH('Monthy Targets'!$B82,'Final Comp Values'!$C:$C,0)),0)</f>
        <v>0</v>
      </c>
      <c r="AE82" s="464">
        <f>IF(S82="yes",+INDEX('Final Comp Values'!$BJ:$BJ,MATCH('Monthy Targets'!$B82,'Final Comp Values'!$C:$C,0)),0)</f>
        <v>0</v>
      </c>
      <c r="AF82" s="464">
        <f>IF(T82="yes",+INDEX('Final Comp Values'!$BJ:$BJ,MATCH('Monthy Targets'!$B82,'Final Comp Values'!$C:$C,0)),0)</f>
        <v>0</v>
      </c>
      <c r="AG82" s="464">
        <f>IF(U82="yes",+INDEX('Final Comp Values'!$BJ:$BJ,MATCH('Monthy Targets'!$B82,'Final Comp Values'!$C:$C,0)),0)</f>
        <v>0</v>
      </c>
    </row>
    <row r="83" spans="1:33" x14ac:dyDescent="0.25">
      <c r="A83" s="183">
        <f>+FY2018_ALL_Targets!A83</f>
        <v>4586</v>
      </c>
      <c r="B83" s="183">
        <f>+FY2018_ALL_Targets!B83</f>
        <v>455831</v>
      </c>
      <c r="C83" s="183">
        <f>+FY2018_ALL_Targets!C83</f>
        <v>1026616</v>
      </c>
      <c r="D83" s="183">
        <f>+FY2018_ALL_Targets!D83</f>
        <v>1194713941</v>
      </c>
      <c r="E83" s="183">
        <f>+FY2018_ALL_Targets!E83</f>
        <v>0</v>
      </c>
      <c r="F83" s="183" t="str">
        <f>+FY2018_ALL_Targets!F83</f>
        <v>MRSA Northeast</v>
      </c>
      <c r="G83" s="183" t="s">
        <v>734</v>
      </c>
      <c r="H83" s="183" t="str">
        <f>+FY2018_ALL_Targets!H83</f>
        <v>Fannin County Hospital Authority</v>
      </c>
      <c r="I83" s="183" t="str">
        <f>+FY2018_ALL_Targets!I83</f>
        <v>610 DeShong Drive</v>
      </c>
      <c r="J83" s="14" t="str">
        <f>_xlfn.IFNA(+INDEX(Comp1!$D:$D,MATCH(B83,Comp1!$B:$B,0)),"No")</f>
        <v>Yes</v>
      </c>
      <c r="K83" s="14" t="str">
        <f>_xlfn.IFNA(+INDEX(Comp1!$E:$E,MATCH(B83,Comp1!$B:$B,0)),"No")</f>
        <v>Yes</v>
      </c>
      <c r="L83" s="14" t="str">
        <f>_xlfn.IFNA(+INDEX(Comp1!F:F,MATCH($B83,Comp1!$B:$B,0)),"No")</f>
        <v>Yes</v>
      </c>
      <c r="M83" s="14" t="str">
        <f>_xlfn.IFNA(+INDEX(Comp1!G:G,MATCH($B83,Comp1!$B:$B,0)),"No")</f>
        <v>Yes</v>
      </c>
      <c r="N83" s="14" t="str">
        <f>_xlfn.IFNA(+INDEX(Comp1!H:H,MATCH($B83,Comp1!$B:$B,0)),"No")</f>
        <v>Yes</v>
      </c>
      <c r="O83" s="14">
        <f>_xlfn.IFNA(+INDEX(Comp1!I:I,MATCH($B83,Comp1!$B:$B,0)),"No")</f>
        <v>0</v>
      </c>
      <c r="P83" s="14">
        <f>_xlfn.IFNA(+INDEX(Comp1!J:J,MATCH($B83,Comp1!$B:$B,0)),"No")</f>
        <v>0</v>
      </c>
      <c r="Q83" s="14">
        <f>_xlfn.IFNA(+INDEX(Comp1!K:K,MATCH($B83,Comp1!$B:$B,0)),"No")</f>
        <v>0</v>
      </c>
      <c r="R83" s="14">
        <f>_xlfn.IFNA(+INDEX(Comp1!L:L,MATCH($B83,Comp1!$B:$B,0)),"No")</f>
        <v>0</v>
      </c>
      <c r="S83" s="14">
        <f>_xlfn.IFNA(+INDEX(Comp1!M:M,MATCH($B83,Comp1!$B:$B,0)),"No")</f>
        <v>0</v>
      </c>
      <c r="T83" s="14">
        <f>_xlfn.IFNA(+INDEX(Comp1!N:N,MATCH($B83,Comp1!$B:$B,0)),"No")</f>
        <v>0</v>
      </c>
      <c r="U83" s="14">
        <f>_xlfn.IFNA(+INDEX(Comp1!O:O,MATCH($B83,Comp1!$B:$B,0)),"No")</f>
        <v>0</v>
      </c>
      <c r="V83" s="464">
        <f>IF(J83="yes",+INDEX('Final Comp Values'!$AX:$AX,MATCH('Monthy Targets'!$B83,'Final Comp Values'!C:C,0)),0)</f>
        <v>4.38</v>
      </c>
      <c r="W83" s="464">
        <f>IF(K83="yes",+INDEX('Final Comp Values'!$AX:$AX,MATCH('Monthy Targets'!$B83,'Final Comp Values'!$C:$C,0)),0)</f>
        <v>4.38</v>
      </c>
      <c r="X83" s="464">
        <f>IF(L83="yes",+INDEX('Final Comp Values'!$AX:$AX,MATCH('Monthy Targets'!$B83,'Final Comp Values'!$C:$C,0)),0)</f>
        <v>4.38</v>
      </c>
      <c r="Y83" s="464">
        <f>IF(M83="yes",+INDEX('Final Comp Values'!$BB:$BB,MATCH('Monthy Targets'!$B83,'Final Comp Values'!$C:$C,0)),0)</f>
        <v>4.38</v>
      </c>
      <c r="Z83" s="464">
        <f>IF(N83="yes",+INDEX('Final Comp Values'!$BB:$BB,MATCH('Monthy Targets'!$B83,'Final Comp Values'!$C:$C,0)),0)</f>
        <v>4.38</v>
      </c>
      <c r="AA83" s="464">
        <f>IF(O83="yes",+INDEX('Final Comp Values'!$BB:$BB,MATCH('Monthy Targets'!$B83,'Final Comp Values'!$C:$C,0)),0)</f>
        <v>0</v>
      </c>
      <c r="AB83" s="464">
        <f>IF(P83="yes",+INDEX('Final Comp Values'!$BF:$BF,MATCH('Monthy Targets'!$B83,'Final Comp Values'!$C:$C,0)),0)</f>
        <v>0</v>
      </c>
      <c r="AC83" s="464">
        <f>IF(Q83="yes",+INDEX('Final Comp Values'!$BF:$BF,MATCH('Monthy Targets'!$B83,'Final Comp Values'!$C:$C,0)),0)</f>
        <v>0</v>
      </c>
      <c r="AD83" s="464">
        <f>IF(R83="yes",+INDEX('Final Comp Values'!$BF:$BF,MATCH('Monthy Targets'!$B83,'Final Comp Values'!$C:$C,0)),0)</f>
        <v>0</v>
      </c>
      <c r="AE83" s="464">
        <f>IF(S83="yes",+INDEX('Final Comp Values'!$BJ:$BJ,MATCH('Monthy Targets'!$B83,'Final Comp Values'!$C:$C,0)),0)</f>
        <v>0</v>
      </c>
      <c r="AF83" s="464">
        <f>IF(T83="yes",+INDEX('Final Comp Values'!$BJ:$BJ,MATCH('Monthy Targets'!$B83,'Final Comp Values'!$C:$C,0)),0)</f>
        <v>0</v>
      </c>
      <c r="AG83" s="464">
        <f>IF(U83="yes",+INDEX('Final Comp Values'!$BJ:$BJ,MATCH('Monthy Targets'!$B83,'Final Comp Values'!$C:$C,0)),0)</f>
        <v>0</v>
      </c>
    </row>
    <row r="84" spans="1:33" x14ac:dyDescent="0.25">
      <c r="A84" s="183">
        <f>+FY2018_ALL_Targets!A84</f>
        <v>4098</v>
      </c>
      <c r="B84" s="183">
        <f>+FY2018_ALL_Targets!B84</f>
        <v>455832</v>
      </c>
      <c r="C84" s="183">
        <f>+FY2018_ALL_Targets!C84</f>
        <v>1026675</v>
      </c>
      <c r="D84" s="183">
        <f>+FY2018_ALL_Targets!D84</f>
        <v>1285022673</v>
      </c>
      <c r="E84" s="183">
        <f>+FY2018_ALL_Targets!E84</f>
        <v>0</v>
      </c>
      <c r="F84" s="183" t="str">
        <f>+FY2018_ALL_Targets!F84</f>
        <v>Dallas</v>
      </c>
      <c r="G84" s="183" t="s">
        <v>572</v>
      </c>
      <c r="H84" s="183" t="str">
        <f>+FY2018_ALL_Targets!H84</f>
        <v>Dallas County Hospital District dba Windsor Gardens</v>
      </c>
      <c r="I84" s="183" t="str">
        <f>+FY2018_ALL_Targets!I84</f>
        <v>2535 West Pleasant Run</v>
      </c>
      <c r="J84" s="14" t="str">
        <f>_xlfn.IFNA(+INDEX(Comp1!$D:$D,MATCH(B84,Comp1!$B:$B,0)),"No")</f>
        <v>Yes</v>
      </c>
      <c r="K84" s="14" t="str">
        <f>_xlfn.IFNA(+INDEX(Comp1!$E:$E,MATCH(B84,Comp1!$B:$B,0)),"No")</f>
        <v>Yes</v>
      </c>
      <c r="L84" s="14" t="str">
        <f>_xlfn.IFNA(+INDEX(Comp1!F:F,MATCH($B84,Comp1!$B:$B,0)),"No")</f>
        <v>Yes</v>
      </c>
      <c r="M84" s="14" t="str">
        <f>_xlfn.IFNA(+INDEX(Comp1!G:G,MATCH($B84,Comp1!$B:$B,0)),"No")</f>
        <v>Yes</v>
      </c>
      <c r="N84" s="14" t="str">
        <f>_xlfn.IFNA(+INDEX(Comp1!H:H,MATCH($B84,Comp1!$B:$B,0)),"No")</f>
        <v>Yes</v>
      </c>
      <c r="O84" s="14">
        <f>_xlfn.IFNA(+INDEX(Comp1!I:I,MATCH($B84,Comp1!$B:$B,0)),"No")</f>
        <v>0</v>
      </c>
      <c r="P84" s="14">
        <f>_xlfn.IFNA(+INDEX(Comp1!J:J,MATCH($B84,Comp1!$B:$B,0)),"No")</f>
        <v>0</v>
      </c>
      <c r="Q84" s="14">
        <f>_xlfn.IFNA(+INDEX(Comp1!K:K,MATCH($B84,Comp1!$B:$B,0)),"No")</f>
        <v>0</v>
      </c>
      <c r="R84" s="14">
        <f>_xlfn.IFNA(+INDEX(Comp1!L:L,MATCH($B84,Comp1!$B:$B,0)),"No")</f>
        <v>0</v>
      </c>
      <c r="S84" s="14">
        <f>_xlfn.IFNA(+INDEX(Comp1!M:M,MATCH($B84,Comp1!$B:$B,0)),"No")</f>
        <v>0</v>
      </c>
      <c r="T84" s="14">
        <f>_xlfn.IFNA(+INDEX(Comp1!N:N,MATCH($B84,Comp1!$B:$B,0)),"No")</f>
        <v>0</v>
      </c>
      <c r="U84" s="14">
        <f>_xlfn.IFNA(+INDEX(Comp1!O:O,MATCH($B84,Comp1!$B:$B,0)),"No")</f>
        <v>0</v>
      </c>
      <c r="V84" s="464">
        <f>IF(J84="yes",+INDEX('Final Comp Values'!$AX:$AX,MATCH('Monthy Targets'!$B84,'Final Comp Values'!C:C,0)),0)</f>
        <v>9.91</v>
      </c>
      <c r="W84" s="464">
        <f>IF(K84="yes",+INDEX('Final Comp Values'!$AX:$AX,MATCH('Monthy Targets'!$B84,'Final Comp Values'!$C:$C,0)),0)</f>
        <v>9.91</v>
      </c>
      <c r="X84" s="464">
        <f>IF(L84="yes",+INDEX('Final Comp Values'!$AX:$AX,MATCH('Monthy Targets'!$B84,'Final Comp Values'!$C:$C,0)),0)</f>
        <v>9.91</v>
      </c>
      <c r="Y84" s="464">
        <f>IF(M84="yes",+INDEX('Final Comp Values'!$BB:$BB,MATCH('Monthy Targets'!$B84,'Final Comp Values'!$C:$C,0)),0)</f>
        <v>9.91</v>
      </c>
      <c r="Z84" s="464">
        <f>IF(N84="yes",+INDEX('Final Comp Values'!$BB:$BB,MATCH('Monthy Targets'!$B84,'Final Comp Values'!$C:$C,0)),0)</f>
        <v>9.91</v>
      </c>
      <c r="AA84" s="464">
        <f>IF(O84="yes",+INDEX('Final Comp Values'!$BB:$BB,MATCH('Monthy Targets'!$B84,'Final Comp Values'!$C:$C,0)),0)</f>
        <v>0</v>
      </c>
      <c r="AB84" s="464">
        <f>IF(P84="yes",+INDEX('Final Comp Values'!$BF:$BF,MATCH('Monthy Targets'!$B84,'Final Comp Values'!$C:$C,0)),0)</f>
        <v>0</v>
      </c>
      <c r="AC84" s="464">
        <f>IF(Q84="yes",+INDEX('Final Comp Values'!$BF:$BF,MATCH('Monthy Targets'!$B84,'Final Comp Values'!$C:$C,0)),0)</f>
        <v>0</v>
      </c>
      <c r="AD84" s="464">
        <f>IF(R84="yes",+INDEX('Final Comp Values'!$BF:$BF,MATCH('Monthy Targets'!$B84,'Final Comp Values'!$C:$C,0)),0)</f>
        <v>0</v>
      </c>
      <c r="AE84" s="464">
        <f>IF(S84="yes",+INDEX('Final Comp Values'!$BJ:$BJ,MATCH('Monthy Targets'!$B84,'Final Comp Values'!$C:$C,0)),0)</f>
        <v>0</v>
      </c>
      <c r="AF84" s="464">
        <f>IF(T84="yes",+INDEX('Final Comp Values'!$BJ:$BJ,MATCH('Monthy Targets'!$B84,'Final Comp Values'!$C:$C,0)),0)</f>
        <v>0</v>
      </c>
      <c r="AG84" s="464">
        <f>IF(U84="yes",+INDEX('Final Comp Values'!$BJ:$BJ,MATCH('Monthy Targets'!$B84,'Final Comp Values'!$C:$C,0)),0)</f>
        <v>0</v>
      </c>
    </row>
    <row r="85" spans="1:33" x14ac:dyDescent="0.25">
      <c r="A85" s="183">
        <f>+FY2018_ALL_Targets!A85</f>
        <v>5237</v>
      </c>
      <c r="B85" s="183">
        <f>+FY2018_ALL_Targets!B85</f>
        <v>455834</v>
      </c>
      <c r="C85" s="183">
        <f>+FY2018_ALL_Targets!C85</f>
        <v>1003370</v>
      </c>
      <c r="D85" s="183">
        <f>+FY2018_ALL_Targets!D85</f>
        <v>1447244116</v>
      </c>
      <c r="E85" s="183">
        <f>+FY2018_ALL_Targets!E85</f>
        <v>0</v>
      </c>
      <c r="F85" s="183" t="str">
        <f>+FY2018_ALL_Targets!F85</f>
        <v>MRSA Northeast</v>
      </c>
      <c r="G85" s="183" t="s">
        <v>1047</v>
      </c>
      <c r="H85" s="183" t="str">
        <f>+FY2018_ALL_Targets!H85</f>
        <v>Fannin County Hospital Authority</v>
      </c>
      <c r="I85" s="183" t="str">
        <f>+FY2018_ALL_Targets!I85</f>
        <v>150 Gibson Road</v>
      </c>
      <c r="J85" s="14" t="str">
        <f>_xlfn.IFNA(+INDEX(Comp1!$D:$D,MATCH(B85,Comp1!$B:$B,0)),"No")</f>
        <v>Yes</v>
      </c>
      <c r="K85" s="14" t="str">
        <f>_xlfn.IFNA(+INDEX(Comp1!$E:$E,MATCH(B85,Comp1!$B:$B,0)),"No")</f>
        <v>Yes</v>
      </c>
      <c r="L85" s="14" t="str">
        <f>_xlfn.IFNA(+INDEX(Comp1!F:F,MATCH($B85,Comp1!$B:$B,0)),"No")</f>
        <v>Yes</v>
      </c>
      <c r="M85" s="14" t="str">
        <f>_xlfn.IFNA(+INDEX(Comp1!G:G,MATCH($B85,Comp1!$B:$B,0)),"No")</f>
        <v>Yes</v>
      </c>
      <c r="N85" s="14" t="str">
        <f>_xlfn.IFNA(+INDEX(Comp1!H:H,MATCH($B85,Comp1!$B:$B,0)),"No")</f>
        <v>Yes</v>
      </c>
      <c r="O85" s="14">
        <f>_xlfn.IFNA(+INDEX(Comp1!I:I,MATCH($B85,Comp1!$B:$B,0)),"No")</f>
        <v>0</v>
      </c>
      <c r="P85" s="14">
        <f>_xlfn.IFNA(+INDEX(Comp1!J:J,MATCH($B85,Comp1!$B:$B,0)),"No")</f>
        <v>0</v>
      </c>
      <c r="Q85" s="14">
        <f>_xlfn.IFNA(+INDEX(Comp1!K:K,MATCH($B85,Comp1!$B:$B,0)),"No")</f>
        <v>0</v>
      </c>
      <c r="R85" s="14">
        <f>_xlfn.IFNA(+INDEX(Comp1!L:L,MATCH($B85,Comp1!$B:$B,0)),"No")</f>
        <v>0</v>
      </c>
      <c r="S85" s="14">
        <f>_xlfn.IFNA(+INDEX(Comp1!M:M,MATCH($B85,Comp1!$B:$B,0)),"No")</f>
        <v>0</v>
      </c>
      <c r="T85" s="14">
        <f>_xlfn.IFNA(+INDEX(Comp1!N:N,MATCH($B85,Comp1!$B:$B,0)),"No")</f>
        <v>0</v>
      </c>
      <c r="U85" s="14">
        <f>_xlfn.IFNA(+INDEX(Comp1!O:O,MATCH($B85,Comp1!$B:$B,0)),"No")</f>
        <v>0</v>
      </c>
      <c r="V85" s="464">
        <f>IF(J85="yes",+INDEX('Final Comp Values'!$AX:$AX,MATCH('Monthy Targets'!$B85,'Final Comp Values'!C:C,0)),0)</f>
        <v>4.49</v>
      </c>
      <c r="W85" s="464">
        <f>IF(K85="yes",+INDEX('Final Comp Values'!$AX:$AX,MATCH('Monthy Targets'!$B85,'Final Comp Values'!$C:$C,0)),0)</f>
        <v>4.49</v>
      </c>
      <c r="X85" s="464">
        <f>IF(L85="yes",+INDEX('Final Comp Values'!$AX:$AX,MATCH('Monthy Targets'!$B85,'Final Comp Values'!$C:$C,0)),0)</f>
        <v>4.49</v>
      </c>
      <c r="Y85" s="464">
        <f>IF(M85="yes",+INDEX('Final Comp Values'!$BB:$BB,MATCH('Monthy Targets'!$B85,'Final Comp Values'!$C:$C,0)),0)</f>
        <v>4.49</v>
      </c>
      <c r="Z85" s="464">
        <f>IF(N85="yes",+INDEX('Final Comp Values'!$BB:$BB,MATCH('Monthy Targets'!$B85,'Final Comp Values'!$C:$C,0)),0)</f>
        <v>4.49</v>
      </c>
      <c r="AA85" s="464">
        <f>IF(O85="yes",+INDEX('Final Comp Values'!$BB:$BB,MATCH('Monthy Targets'!$B85,'Final Comp Values'!$C:$C,0)),0)</f>
        <v>0</v>
      </c>
      <c r="AB85" s="464">
        <f>IF(P85="yes",+INDEX('Final Comp Values'!$BF:$BF,MATCH('Monthy Targets'!$B85,'Final Comp Values'!$C:$C,0)),0)</f>
        <v>0</v>
      </c>
      <c r="AC85" s="464">
        <f>IF(Q85="yes",+INDEX('Final Comp Values'!$BF:$BF,MATCH('Monthy Targets'!$B85,'Final Comp Values'!$C:$C,0)),0)</f>
        <v>0</v>
      </c>
      <c r="AD85" s="464">
        <f>IF(R85="yes",+INDEX('Final Comp Values'!$BF:$BF,MATCH('Monthy Targets'!$B85,'Final Comp Values'!$C:$C,0)),0)</f>
        <v>0</v>
      </c>
      <c r="AE85" s="464">
        <f>IF(S85="yes",+INDEX('Final Comp Values'!$BJ:$BJ,MATCH('Monthy Targets'!$B85,'Final Comp Values'!$C:$C,0)),0)</f>
        <v>0</v>
      </c>
      <c r="AF85" s="464">
        <f>IF(T85="yes",+INDEX('Final Comp Values'!$BJ:$BJ,MATCH('Monthy Targets'!$B85,'Final Comp Values'!$C:$C,0)),0)</f>
        <v>0</v>
      </c>
      <c r="AG85" s="464">
        <f>IF(U85="yes",+INDEX('Final Comp Values'!$BJ:$BJ,MATCH('Monthy Targets'!$B85,'Final Comp Values'!$C:$C,0)),0)</f>
        <v>0</v>
      </c>
    </row>
    <row r="86" spans="1:33" x14ac:dyDescent="0.25">
      <c r="A86" s="183">
        <f>+FY2018_ALL_Targets!A86</f>
        <v>5031</v>
      </c>
      <c r="B86" s="183">
        <f>+FY2018_ALL_Targets!B86</f>
        <v>455835</v>
      </c>
      <c r="C86" s="183">
        <f>+FY2018_ALL_Targets!C86</f>
        <v>1013410</v>
      </c>
      <c r="D86" s="183">
        <f>+FY2018_ALL_Targets!D86</f>
        <v>1477674968</v>
      </c>
      <c r="E86" s="183">
        <f>+FY2018_ALL_Targets!E86</f>
        <v>0</v>
      </c>
      <c r="F86" s="183" t="str">
        <f>+FY2018_ALL_Targets!F86</f>
        <v>Tarrant</v>
      </c>
      <c r="G86" s="183" t="s">
        <v>915</v>
      </c>
      <c r="H86" s="183" t="str">
        <f>+FY2018_ALL_Targets!H86</f>
        <v>Fannin County Hospital Authority</v>
      </c>
      <c r="I86" s="183" t="str">
        <f>+FY2018_ALL_Targets!I86</f>
        <v>2645 W. Randol Mill Road</v>
      </c>
      <c r="J86" s="14" t="str">
        <f>_xlfn.IFNA(+INDEX(Comp1!$D:$D,MATCH(B86,Comp1!$B:$B,0)),"No")</f>
        <v>Yes</v>
      </c>
      <c r="K86" s="14" t="str">
        <f>_xlfn.IFNA(+INDEX(Comp1!$E:$E,MATCH(B86,Comp1!$B:$B,0)),"No")</f>
        <v>Yes</v>
      </c>
      <c r="L86" s="14" t="str">
        <f>_xlfn.IFNA(+INDEX(Comp1!F:F,MATCH($B86,Comp1!$B:$B,0)),"No")</f>
        <v>Yes</v>
      </c>
      <c r="M86" s="14" t="str">
        <f>_xlfn.IFNA(+INDEX(Comp1!G:G,MATCH($B86,Comp1!$B:$B,0)),"No")</f>
        <v>Yes</v>
      </c>
      <c r="N86" s="14" t="str">
        <f>_xlfn.IFNA(+INDEX(Comp1!H:H,MATCH($B86,Comp1!$B:$B,0)),"No")</f>
        <v>Yes</v>
      </c>
      <c r="O86" s="14">
        <f>_xlfn.IFNA(+INDEX(Comp1!I:I,MATCH($B86,Comp1!$B:$B,0)),"No")</f>
        <v>0</v>
      </c>
      <c r="P86" s="14">
        <f>_xlfn.IFNA(+INDEX(Comp1!J:J,MATCH($B86,Comp1!$B:$B,0)),"No")</f>
        <v>0</v>
      </c>
      <c r="Q86" s="14">
        <f>_xlfn.IFNA(+INDEX(Comp1!K:K,MATCH($B86,Comp1!$B:$B,0)),"No")</f>
        <v>0</v>
      </c>
      <c r="R86" s="14">
        <f>_xlfn.IFNA(+INDEX(Comp1!L:L,MATCH($B86,Comp1!$B:$B,0)),"No")</f>
        <v>0</v>
      </c>
      <c r="S86" s="14">
        <f>_xlfn.IFNA(+INDEX(Comp1!M:M,MATCH($B86,Comp1!$B:$B,0)),"No")</f>
        <v>0</v>
      </c>
      <c r="T86" s="14">
        <f>_xlfn.IFNA(+INDEX(Comp1!N:N,MATCH($B86,Comp1!$B:$B,0)),"No")</f>
        <v>0</v>
      </c>
      <c r="U86" s="14">
        <f>_xlfn.IFNA(+INDEX(Comp1!O:O,MATCH($B86,Comp1!$B:$B,0)),"No")</f>
        <v>0</v>
      </c>
      <c r="V86" s="464">
        <f>IF(J86="yes",+INDEX('Final Comp Values'!$AX:$AX,MATCH('Monthy Targets'!$B86,'Final Comp Values'!C:C,0)),0)</f>
        <v>6.13</v>
      </c>
      <c r="W86" s="464">
        <f>IF(K86="yes",+INDEX('Final Comp Values'!$AX:$AX,MATCH('Monthy Targets'!$B86,'Final Comp Values'!$C:$C,0)),0)</f>
        <v>6.13</v>
      </c>
      <c r="X86" s="464">
        <f>IF(L86="yes",+INDEX('Final Comp Values'!$AX:$AX,MATCH('Monthy Targets'!$B86,'Final Comp Values'!$C:$C,0)),0)</f>
        <v>6.13</v>
      </c>
      <c r="Y86" s="464">
        <f>IF(M86="yes",+INDEX('Final Comp Values'!$BB:$BB,MATCH('Monthy Targets'!$B86,'Final Comp Values'!$C:$C,0)),0)</f>
        <v>6.13</v>
      </c>
      <c r="Z86" s="464">
        <f>IF(N86="yes",+INDEX('Final Comp Values'!$BB:$BB,MATCH('Monthy Targets'!$B86,'Final Comp Values'!$C:$C,0)),0)</f>
        <v>6.13</v>
      </c>
      <c r="AA86" s="464">
        <f>IF(O86="yes",+INDEX('Final Comp Values'!$BB:$BB,MATCH('Monthy Targets'!$B86,'Final Comp Values'!$C:$C,0)),0)</f>
        <v>0</v>
      </c>
      <c r="AB86" s="464">
        <f>IF(P86="yes",+INDEX('Final Comp Values'!$BF:$BF,MATCH('Monthy Targets'!$B86,'Final Comp Values'!$C:$C,0)),0)</f>
        <v>0</v>
      </c>
      <c r="AC86" s="464">
        <f>IF(Q86="yes",+INDEX('Final Comp Values'!$BF:$BF,MATCH('Monthy Targets'!$B86,'Final Comp Values'!$C:$C,0)),0)</f>
        <v>0</v>
      </c>
      <c r="AD86" s="464">
        <f>IF(R86="yes",+INDEX('Final Comp Values'!$BF:$BF,MATCH('Monthy Targets'!$B86,'Final Comp Values'!$C:$C,0)),0)</f>
        <v>0</v>
      </c>
      <c r="AE86" s="464">
        <f>IF(S86="yes",+INDEX('Final Comp Values'!$BJ:$BJ,MATCH('Monthy Targets'!$B86,'Final Comp Values'!$C:$C,0)),0)</f>
        <v>0</v>
      </c>
      <c r="AF86" s="464">
        <f>IF(T86="yes",+INDEX('Final Comp Values'!$BJ:$BJ,MATCH('Monthy Targets'!$B86,'Final Comp Values'!$C:$C,0)),0)</f>
        <v>0</v>
      </c>
      <c r="AG86" s="464">
        <f>IF(U86="yes",+INDEX('Final Comp Values'!$BJ:$BJ,MATCH('Monthy Targets'!$B86,'Final Comp Values'!$C:$C,0)),0)</f>
        <v>0</v>
      </c>
    </row>
    <row r="87" spans="1:33" x14ac:dyDescent="0.25">
      <c r="A87" s="183">
        <f>+FY2018_ALL_Targets!A87</f>
        <v>4818</v>
      </c>
      <c r="B87" s="183">
        <f>+FY2018_ALL_Targets!B87</f>
        <v>455838</v>
      </c>
      <c r="C87" s="183">
        <f>+FY2018_ALL_Targets!C87</f>
        <v>1013398</v>
      </c>
      <c r="D87" s="183">
        <f>+FY2018_ALL_Targets!D87</f>
        <v>1720109002</v>
      </c>
      <c r="E87" s="183">
        <f>+FY2018_ALL_Targets!E87</f>
        <v>0</v>
      </c>
      <c r="F87" s="183" t="str">
        <f>+FY2018_ALL_Targets!F87</f>
        <v>Nueces</v>
      </c>
      <c r="G87" s="183" t="s">
        <v>837</v>
      </c>
      <c r="H87" s="183" t="str">
        <f>+FY2018_ALL_Targets!H87</f>
        <v>SSC Robstown Operating Company LLC</v>
      </c>
      <c r="I87" s="183" t="str">
        <f>+FY2018_ALL_Targets!I87</f>
        <v>603 East Avenue J</v>
      </c>
      <c r="J87" s="14" t="str">
        <f>_xlfn.IFNA(+INDEX(Comp1!$D:$D,MATCH(B87,Comp1!$B:$B,0)),"No")</f>
        <v>No</v>
      </c>
      <c r="K87" s="14" t="str">
        <f>_xlfn.IFNA(+INDEX(Comp1!$E:$E,MATCH(B87,Comp1!$B:$B,0)),"No")</f>
        <v>No</v>
      </c>
      <c r="L87" s="14" t="str">
        <f>_xlfn.IFNA(+INDEX(Comp1!F:F,MATCH($B87,Comp1!$B:$B,0)),"No")</f>
        <v>No</v>
      </c>
      <c r="M87" s="14" t="str">
        <f>_xlfn.IFNA(+INDEX(Comp1!G:G,MATCH($B87,Comp1!$B:$B,0)),"No")</f>
        <v>No</v>
      </c>
      <c r="N87" s="14" t="str">
        <f>_xlfn.IFNA(+INDEX(Comp1!H:H,MATCH($B87,Comp1!$B:$B,0)),"No")</f>
        <v>No</v>
      </c>
      <c r="O87" s="14" t="str">
        <f>_xlfn.IFNA(+INDEX(Comp1!I:I,MATCH($B87,Comp1!$B:$B,0)),"No")</f>
        <v>No</v>
      </c>
      <c r="P87" s="14" t="str">
        <f>_xlfn.IFNA(+INDEX(Comp1!J:J,MATCH($B87,Comp1!$B:$B,0)),"No")</f>
        <v>No</v>
      </c>
      <c r="Q87" s="14" t="str">
        <f>_xlfn.IFNA(+INDEX(Comp1!K:K,MATCH($B87,Comp1!$B:$B,0)),"No")</f>
        <v>No</v>
      </c>
      <c r="R87" s="14" t="str">
        <f>_xlfn.IFNA(+INDEX(Comp1!L:L,MATCH($B87,Comp1!$B:$B,0)),"No")</f>
        <v>No</v>
      </c>
      <c r="S87" s="14" t="str">
        <f>_xlfn.IFNA(+INDEX(Comp1!M:M,MATCH($B87,Comp1!$B:$B,0)),"No")</f>
        <v>No</v>
      </c>
      <c r="T87" s="14" t="str">
        <f>_xlfn.IFNA(+INDEX(Comp1!N:N,MATCH($B87,Comp1!$B:$B,0)),"No")</f>
        <v>No</v>
      </c>
      <c r="U87" s="14" t="str">
        <f>_xlfn.IFNA(+INDEX(Comp1!O:O,MATCH($B87,Comp1!$B:$B,0)),"No")</f>
        <v>No</v>
      </c>
      <c r="V87" s="464">
        <f>IF(J87="yes",+INDEX('Final Comp Values'!$AX:$AX,MATCH('Monthy Targets'!$B87,'Final Comp Values'!C:C,0)),0)</f>
        <v>0</v>
      </c>
      <c r="W87" s="464">
        <f>IF(K87="yes",+INDEX('Final Comp Values'!$AX:$AX,MATCH('Monthy Targets'!$B87,'Final Comp Values'!$C:$C,0)),0)</f>
        <v>0</v>
      </c>
      <c r="X87" s="464">
        <f>IF(L87="yes",+INDEX('Final Comp Values'!$AX:$AX,MATCH('Monthy Targets'!$B87,'Final Comp Values'!$C:$C,0)),0)</f>
        <v>0</v>
      </c>
      <c r="Y87" s="464">
        <f>IF(M87="yes",+INDEX('Final Comp Values'!$BB:$BB,MATCH('Monthy Targets'!$B87,'Final Comp Values'!$C:$C,0)),0)</f>
        <v>0</v>
      </c>
      <c r="Z87" s="464">
        <f>IF(N87="yes",+INDEX('Final Comp Values'!$BB:$BB,MATCH('Monthy Targets'!$B87,'Final Comp Values'!$C:$C,0)),0)</f>
        <v>0</v>
      </c>
      <c r="AA87" s="464">
        <f>IF(O87="yes",+INDEX('Final Comp Values'!$BB:$BB,MATCH('Monthy Targets'!$B87,'Final Comp Values'!$C:$C,0)),0)</f>
        <v>0</v>
      </c>
      <c r="AB87" s="464">
        <f>IF(P87="yes",+INDEX('Final Comp Values'!$BF:$BF,MATCH('Monthy Targets'!$B87,'Final Comp Values'!$C:$C,0)),0)</f>
        <v>0</v>
      </c>
      <c r="AC87" s="464">
        <f>IF(Q87="yes",+INDEX('Final Comp Values'!$BF:$BF,MATCH('Monthy Targets'!$B87,'Final Comp Values'!$C:$C,0)),0)</f>
        <v>0</v>
      </c>
      <c r="AD87" s="464">
        <f>IF(R87="yes",+INDEX('Final Comp Values'!$BF:$BF,MATCH('Monthy Targets'!$B87,'Final Comp Values'!$C:$C,0)),0)</f>
        <v>0</v>
      </c>
      <c r="AE87" s="464">
        <f>IF(S87="yes",+INDEX('Final Comp Values'!$BJ:$BJ,MATCH('Monthy Targets'!$B87,'Final Comp Values'!$C:$C,0)),0)</f>
        <v>0</v>
      </c>
      <c r="AF87" s="464">
        <f>IF(T87="yes",+INDEX('Final Comp Values'!$BJ:$BJ,MATCH('Monthy Targets'!$B87,'Final Comp Values'!$C:$C,0)),0)</f>
        <v>0</v>
      </c>
      <c r="AG87" s="464">
        <f>IF(U87="yes",+INDEX('Final Comp Values'!$BJ:$BJ,MATCH('Monthy Targets'!$B87,'Final Comp Values'!$C:$C,0)),0)</f>
        <v>0</v>
      </c>
    </row>
    <row r="88" spans="1:33" x14ac:dyDescent="0.25">
      <c r="A88" s="183">
        <f>+FY2018_ALL_Targets!A88</f>
        <v>4418</v>
      </c>
      <c r="B88" s="183">
        <f>+FY2018_ALL_Targets!B88</f>
        <v>455849</v>
      </c>
      <c r="C88" s="183">
        <f>+FY2018_ALL_Targets!C88</f>
        <v>1026287</v>
      </c>
      <c r="D88" s="183">
        <f>+FY2018_ALL_Targets!D88</f>
        <v>1245639632</v>
      </c>
      <c r="E88" s="183">
        <f>+FY2018_ALL_Targets!E88</f>
        <v>0</v>
      </c>
      <c r="F88" s="183" t="str">
        <f>+FY2018_ALL_Targets!F88</f>
        <v>MRSA Northeast</v>
      </c>
      <c r="G88" s="183" t="s">
        <v>664</v>
      </c>
      <c r="H88" s="183" t="str">
        <f>+FY2018_ALL_Targets!H88</f>
        <v>Nocona Hospital District</v>
      </c>
      <c r="I88" s="183" t="str">
        <f>+FY2018_ALL_Targets!I88</f>
        <v>700 W Highway 287 S</v>
      </c>
      <c r="J88" s="14" t="str">
        <f>_xlfn.IFNA(+INDEX(Comp1!$D:$D,MATCH(B88,Comp1!$B:$B,0)),"No")</f>
        <v>Yes</v>
      </c>
      <c r="K88" s="14" t="str">
        <f>_xlfn.IFNA(+INDEX(Comp1!$E:$E,MATCH(B88,Comp1!$B:$B,0)),"No")</f>
        <v>Yes</v>
      </c>
      <c r="L88" s="14" t="str">
        <f>_xlfn.IFNA(+INDEX(Comp1!F:F,MATCH($B88,Comp1!$B:$B,0)),"No")</f>
        <v>Yes</v>
      </c>
      <c r="M88" s="14" t="str">
        <f>_xlfn.IFNA(+INDEX(Comp1!G:G,MATCH($B88,Comp1!$B:$B,0)),"No")</f>
        <v>Yes</v>
      </c>
      <c r="N88" s="14" t="str">
        <f>_xlfn.IFNA(+INDEX(Comp1!H:H,MATCH($B88,Comp1!$B:$B,0)),"No")</f>
        <v>Yes</v>
      </c>
      <c r="O88" s="14">
        <f>_xlfn.IFNA(+INDEX(Comp1!I:I,MATCH($B88,Comp1!$B:$B,0)),"No")</f>
        <v>0</v>
      </c>
      <c r="P88" s="14">
        <f>_xlfn.IFNA(+INDEX(Comp1!J:J,MATCH($B88,Comp1!$B:$B,0)),"No")</f>
        <v>0</v>
      </c>
      <c r="Q88" s="14">
        <f>_xlfn.IFNA(+INDEX(Comp1!K:K,MATCH($B88,Comp1!$B:$B,0)),"No")</f>
        <v>0</v>
      </c>
      <c r="R88" s="14">
        <f>_xlfn.IFNA(+INDEX(Comp1!L:L,MATCH($B88,Comp1!$B:$B,0)),"No")</f>
        <v>0</v>
      </c>
      <c r="S88" s="14">
        <f>_xlfn.IFNA(+INDEX(Comp1!M:M,MATCH($B88,Comp1!$B:$B,0)),"No")</f>
        <v>0</v>
      </c>
      <c r="T88" s="14">
        <f>_xlfn.IFNA(+INDEX(Comp1!N:N,MATCH($B88,Comp1!$B:$B,0)),"No")</f>
        <v>0</v>
      </c>
      <c r="U88" s="14">
        <f>_xlfn.IFNA(+INDEX(Comp1!O:O,MATCH($B88,Comp1!$B:$B,0)),"No")</f>
        <v>0</v>
      </c>
      <c r="V88" s="464">
        <f>IF(J88="yes",+INDEX('Final Comp Values'!$AX:$AX,MATCH('Monthy Targets'!$B88,'Final Comp Values'!C:C,0)),0)</f>
        <v>11.68</v>
      </c>
      <c r="W88" s="464">
        <f>IF(K88="yes",+INDEX('Final Comp Values'!$AX:$AX,MATCH('Monthy Targets'!$B88,'Final Comp Values'!$C:$C,0)),0)</f>
        <v>11.68</v>
      </c>
      <c r="X88" s="464">
        <f>IF(L88="yes",+INDEX('Final Comp Values'!$AX:$AX,MATCH('Monthy Targets'!$B88,'Final Comp Values'!$C:$C,0)),0)</f>
        <v>11.68</v>
      </c>
      <c r="Y88" s="464">
        <f>IF(M88="yes",+INDEX('Final Comp Values'!$BB:$BB,MATCH('Monthy Targets'!$B88,'Final Comp Values'!$C:$C,0)),0)</f>
        <v>11.68</v>
      </c>
      <c r="Z88" s="464">
        <f>IF(N88="yes",+INDEX('Final Comp Values'!$BB:$BB,MATCH('Monthy Targets'!$B88,'Final Comp Values'!$C:$C,0)),0)</f>
        <v>11.68</v>
      </c>
      <c r="AA88" s="464">
        <f>IF(O88="yes",+INDEX('Final Comp Values'!$BB:$BB,MATCH('Monthy Targets'!$B88,'Final Comp Values'!$C:$C,0)),0)</f>
        <v>0</v>
      </c>
      <c r="AB88" s="464">
        <f>IF(P88="yes",+INDEX('Final Comp Values'!$BF:$BF,MATCH('Monthy Targets'!$B88,'Final Comp Values'!$C:$C,0)),0)</f>
        <v>0</v>
      </c>
      <c r="AC88" s="464">
        <f>IF(Q88="yes",+INDEX('Final Comp Values'!$BF:$BF,MATCH('Monthy Targets'!$B88,'Final Comp Values'!$C:$C,0)),0)</f>
        <v>0</v>
      </c>
      <c r="AD88" s="464">
        <f>IF(R88="yes",+INDEX('Final Comp Values'!$BF:$BF,MATCH('Monthy Targets'!$B88,'Final Comp Values'!$C:$C,0)),0)</f>
        <v>0</v>
      </c>
      <c r="AE88" s="464">
        <f>IF(S88="yes",+INDEX('Final Comp Values'!$BJ:$BJ,MATCH('Monthy Targets'!$B88,'Final Comp Values'!$C:$C,0)),0)</f>
        <v>0</v>
      </c>
      <c r="AF88" s="464">
        <f>IF(T88="yes",+INDEX('Final Comp Values'!$BJ:$BJ,MATCH('Monthy Targets'!$B88,'Final Comp Values'!$C:$C,0)),0)</f>
        <v>0</v>
      </c>
      <c r="AG88" s="464">
        <f>IF(U88="yes",+INDEX('Final Comp Values'!$BJ:$BJ,MATCH('Monthy Targets'!$B88,'Final Comp Values'!$C:$C,0)),0)</f>
        <v>0</v>
      </c>
    </row>
    <row r="89" spans="1:33" x14ac:dyDescent="0.25">
      <c r="A89" s="183">
        <f>+FY2018_ALL_Targets!A89</f>
        <v>4118</v>
      </c>
      <c r="B89" s="183">
        <f>+FY2018_ALL_Targets!B89</f>
        <v>455862</v>
      </c>
      <c r="C89" s="183">
        <f>+FY2018_ALL_Targets!C89</f>
        <v>1026647</v>
      </c>
      <c r="D89" s="183">
        <f>+FY2018_ALL_Targets!D89</f>
        <v>1760871750</v>
      </c>
      <c r="E89" s="183">
        <f>+FY2018_ALL_Targets!E89</f>
        <v>0</v>
      </c>
      <c r="F89" s="183" t="str">
        <f>+FY2018_ALL_Targets!F89</f>
        <v>Travis</v>
      </c>
      <c r="G89" s="183" t="s">
        <v>578</v>
      </c>
      <c r="H89" s="183" t="str">
        <f>+FY2018_ALL_Targets!H89</f>
        <v>Coryell County Memorial Hospital Authority</v>
      </c>
      <c r="I89" s="183" t="str">
        <f>+FY2018_ALL_Targets!I89</f>
        <v>6909 Burnet Lane</v>
      </c>
      <c r="J89" s="14" t="str">
        <f>_xlfn.IFNA(+INDEX(Comp1!$D:$D,MATCH(B89,Comp1!$B:$B,0)),"No")</f>
        <v>Yes</v>
      </c>
      <c r="K89" s="14" t="str">
        <f>_xlfn.IFNA(+INDEX(Comp1!$E:$E,MATCH(B89,Comp1!$B:$B,0)),"No")</f>
        <v>Yes</v>
      </c>
      <c r="L89" s="14" t="str">
        <f>_xlfn.IFNA(+INDEX(Comp1!F:F,MATCH($B89,Comp1!$B:$B,0)),"No")</f>
        <v>Yes</v>
      </c>
      <c r="M89" s="14" t="str">
        <f>_xlfn.IFNA(+INDEX(Comp1!G:G,MATCH($B89,Comp1!$B:$B,0)),"No")</f>
        <v>Yes</v>
      </c>
      <c r="N89" s="14" t="str">
        <f>_xlfn.IFNA(+INDEX(Comp1!H:H,MATCH($B89,Comp1!$B:$B,0)),"No")</f>
        <v>Yes</v>
      </c>
      <c r="O89" s="14">
        <f>_xlfn.IFNA(+INDEX(Comp1!I:I,MATCH($B89,Comp1!$B:$B,0)),"No")</f>
        <v>0</v>
      </c>
      <c r="P89" s="14">
        <f>_xlfn.IFNA(+INDEX(Comp1!J:J,MATCH($B89,Comp1!$B:$B,0)),"No")</f>
        <v>0</v>
      </c>
      <c r="Q89" s="14">
        <f>_xlfn.IFNA(+INDEX(Comp1!K:K,MATCH($B89,Comp1!$B:$B,0)),"No")</f>
        <v>0</v>
      </c>
      <c r="R89" s="14">
        <f>_xlfn.IFNA(+INDEX(Comp1!L:L,MATCH($B89,Comp1!$B:$B,0)),"No")</f>
        <v>0</v>
      </c>
      <c r="S89" s="14">
        <f>_xlfn.IFNA(+INDEX(Comp1!M:M,MATCH($B89,Comp1!$B:$B,0)),"No")</f>
        <v>0</v>
      </c>
      <c r="T89" s="14">
        <f>_xlfn.IFNA(+INDEX(Comp1!N:N,MATCH($B89,Comp1!$B:$B,0)),"No")</f>
        <v>0</v>
      </c>
      <c r="U89" s="14">
        <f>_xlfn.IFNA(+INDEX(Comp1!O:O,MATCH($B89,Comp1!$B:$B,0)),"No")</f>
        <v>0</v>
      </c>
      <c r="V89" s="464">
        <f>IF(J89="yes",+INDEX('Final Comp Values'!$AX:$AX,MATCH('Monthy Targets'!$B89,'Final Comp Values'!C:C,0)),0)</f>
        <v>14.13</v>
      </c>
      <c r="W89" s="464">
        <f>IF(K89="yes",+INDEX('Final Comp Values'!$AX:$AX,MATCH('Monthy Targets'!$B89,'Final Comp Values'!$C:$C,0)),0)</f>
        <v>14.13</v>
      </c>
      <c r="X89" s="464">
        <f>IF(L89="yes",+INDEX('Final Comp Values'!$AX:$AX,MATCH('Monthy Targets'!$B89,'Final Comp Values'!$C:$C,0)),0)</f>
        <v>14.13</v>
      </c>
      <c r="Y89" s="464">
        <f>IF(M89="yes",+INDEX('Final Comp Values'!$BB:$BB,MATCH('Monthy Targets'!$B89,'Final Comp Values'!$C:$C,0)),0)</f>
        <v>14.13</v>
      </c>
      <c r="Z89" s="464">
        <f>IF(N89="yes",+INDEX('Final Comp Values'!$BB:$BB,MATCH('Monthy Targets'!$B89,'Final Comp Values'!$C:$C,0)),0)</f>
        <v>14.13</v>
      </c>
      <c r="AA89" s="464">
        <f>IF(O89="yes",+INDEX('Final Comp Values'!$BB:$BB,MATCH('Monthy Targets'!$B89,'Final Comp Values'!$C:$C,0)),0)</f>
        <v>0</v>
      </c>
      <c r="AB89" s="464">
        <f>IF(P89="yes",+INDEX('Final Comp Values'!$BF:$BF,MATCH('Monthy Targets'!$B89,'Final Comp Values'!$C:$C,0)),0)</f>
        <v>0</v>
      </c>
      <c r="AC89" s="464">
        <f>IF(Q89="yes",+INDEX('Final Comp Values'!$BF:$BF,MATCH('Monthy Targets'!$B89,'Final Comp Values'!$C:$C,0)),0)</f>
        <v>0</v>
      </c>
      <c r="AD89" s="464">
        <f>IF(R89="yes",+INDEX('Final Comp Values'!$BF:$BF,MATCH('Monthy Targets'!$B89,'Final Comp Values'!$C:$C,0)),0)</f>
        <v>0</v>
      </c>
      <c r="AE89" s="464">
        <f>IF(S89="yes",+INDEX('Final Comp Values'!$BJ:$BJ,MATCH('Monthy Targets'!$B89,'Final Comp Values'!$C:$C,0)),0)</f>
        <v>0</v>
      </c>
      <c r="AF89" s="464">
        <f>IF(T89="yes",+INDEX('Final Comp Values'!$BJ:$BJ,MATCH('Monthy Targets'!$B89,'Final Comp Values'!$C:$C,0)),0)</f>
        <v>0</v>
      </c>
      <c r="AG89" s="464">
        <f>IF(U89="yes",+INDEX('Final Comp Values'!$BJ:$BJ,MATCH('Monthy Targets'!$B89,'Final Comp Values'!$C:$C,0)),0)</f>
        <v>0</v>
      </c>
    </row>
    <row r="90" spans="1:33" x14ac:dyDescent="0.25">
      <c r="A90" s="183">
        <f>+FY2018_ALL_Targets!A90</f>
        <v>5280</v>
      </c>
      <c r="B90" s="183">
        <f>+FY2018_ALL_Targets!B90</f>
        <v>455869</v>
      </c>
      <c r="C90" s="183">
        <f>+FY2018_ALL_Targets!C90</f>
        <v>1025919</v>
      </c>
      <c r="D90" s="183">
        <f>+FY2018_ALL_Targets!D90</f>
        <v>1669422275</v>
      </c>
      <c r="E90" s="183">
        <f>+FY2018_ALL_Targets!E90</f>
        <v>0</v>
      </c>
      <c r="F90" s="183" t="str">
        <f>+FY2018_ALL_Targets!F90</f>
        <v>Bexar</v>
      </c>
      <c r="G90" s="183" t="s">
        <v>356</v>
      </c>
      <c r="H90" s="183" t="str">
        <f>+FY2018_ALL_Targets!H90</f>
        <v>Medina County Hospital District dba Guadalupe Valley Nursing Center</v>
      </c>
      <c r="I90" s="183" t="str">
        <f>+FY2018_ALL_Targets!I90</f>
        <v>2110 Eastwood Drive</v>
      </c>
      <c r="J90" s="14" t="str">
        <f>_xlfn.IFNA(+INDEX(Comp1!$D:$D,MATCH(B90,Comp1!$B:$B,0)),"No")</f>
        <v>Yes</v>
      </c>
      <c r="K90" s="14" t="str">
        <f>_xlfn.IFNA(+INDEX(Comp1!$E:$E,MATCH(B90,Comp1!$B:$B,0)),"No")</f>
        <v>Yes</v>
      </c>
      <c r="L90" s="14" t="str">
        <f>_xlfn.IFNA(+INDEX(Comp1!F:F,MATCH($B90,Comp1!$B:$B,0)),"No")</f>
        <v>Yes</v>
      </c>
      <c r="M90" s="14" t="str">
        <f>_xlfn.IFNA(+INDEX(Comp1!G:G,MATCH($B90,Comp1!$B:$B,0)),"No")</f>
        <v>Yes</v>
      </c>
      <c r="N90" s="14" t="str">
        <f>_xlfn.IFNA(+INDEX(Comp1!H:H,MATCH($B90,Comp1!$B:$B,0)),"No")</f>
        <v>Yes</v>
      </c>
      <c r="O90" s="14">
        <f>_xlfn.IFNA(+INDEX(Comp1!I:I,MATCH($B90,Comp1!$B:$B,0)),"No")</f>
        <v>0</v>
      </c>
      <c r="P90" s="14">
        <f>_xlfn.IFNA(+INDEX(Comp1!J:J,MATCH($B90,Comp1!$B:$B,0)),"No")</f>
        <v>0</v>
      </c>
      <c r="Q90" s="14">
        <f>_xlfn.IFNA(+INDEX(Comp1!K:K,MATCH($B90,Comp1!$B:$B,0)),"No")</f>
        <v>0</v>
      </c>
      <c r="R90" s="14">
        <f>_xlfn.IFNA(+INDEX(Comp1!L:L,MATCH($B90,Comp1!$B:$B,0)),"No")</f>
        <v>0</v>
      </c>
      <c r="S90" s="14">
        <f>_xlfn.IFNA(+INDEX(Comp1!M:M,MATCH($B90,Comp1!$B:$B,0)),"No")</f>
        <v>0</v>
      </c>
      <c r="T90" s="14">
        <f>_xlfn.IFNA(+INDEX(Comp1!N:N,MATCH($B90,Comp1!$B:$B,0)),"No")</f>
        <v>0</v>
      </c>
      <c r="U90" s="14">
        <f>_xlfn.IFNA(+INDEX(Comp1!O:O,MATCH($B90,Comp1!$B:$B,0)),"No")</f>
        <v>0</v>
      </c>
      <c r="V90" s="464">
        <f>IF(J90="yes",+INDEX('Final Comp Values'!$AX:$AX,MATCH('Monthy Targets'!$B90,'Final Comp Values'!C:C,0)),0)</f>
        <v>9.75</v>
      </c>
      <c r="W90" s="464">
        <f>IF(K90="yes",+INDEX('Final Comp Values'!$AX:$AX,MATCH('Monthy Targets'!$B90,'Final Comp Values'!$C:$C,0)),0)</f>
        <v>9.75</v>
      </c>
      <c r="X90" s="464">
        <f>IF(L90="yes",+INDEX('Final Comp Values'!$AX:$AX,MATCH('Monthy Targets'!$B90,'Final Comp Values'!$C:$C,0)),0)</f>
        <v>9.75</v>
      </c>
      <c r="Y90" s="464">
        <f>IF(M90="yes",+INDEX('Final Comp Values'!$BB:$BB,MATCH('Monthy Targets'!$B90,'Final Comp Values'!$C:$C,0)),0)</f>
        <v>9.75</v>
      </c>
      <c r="Z90" s="464">
        <f>IF(N90="yes",+INDEX('Final Comp Values'!$BB:$BB,MATCH('Monthy Targets'!$B90,'Final Comp Values'!$C:$C,0)),0)</f>
        <v>9.75</v>
      </c>
      <c r="AA90" s="464">
        <f>IF(O90="yes",+INDEX('Final Comp Values'!$BB:$BB,MATCH('Monthy Targets'!$B90,'Final Comp Values'!$C:$C,0)),0)</f>
        <v>0</v>
      </c>
      <c r="AB90" s="464">
        <f>IF(P90="yes",+INDEX('Final Comp Values'!$BF:$BF,MATCH('Monthy Targets'!$B90,'Final Comp Values'!$C:$C,0)),0)</f>
        <v>0</v>
      </c>
      <c r="AC90" s="464">
        <f>IF(Q90="yes",+INDEX('Final Comp Values'!$BF:$BF,MATCH('Monthy Targets'!$B90,'Final Comp Values'!$C:$C,0)),0)</f>
        <v>0</v>
      </c>
      <c r="AD90" s="464">
        <f>IF(R90="yes",+INDEX('Final Comp Values'!$BF:$BF,MATCH('Monthy Targets'!$B90,'Final Comp Values'!$C:$C,0)),0)</f>
        <v>0</v>
      </c>
      <c r="AE90" s="464">
        <f>IF(S90="yes",+INDEX('Final Comp Values'!$BJ:$BJ,MATCH('Monthy Targets'!$B90,'Final Comp Values'!$C:$C,0)),0)</f>
        <v>0</v>
      </c>
      <c r="AF90" s="464">
        <f>IF(T90="yes",+INDEX('Final Comp Values'!$BJ:$BJ,MATCH('Monthy Targets'!$B90,'Final Comp Values'!$C:$C,0)),0)</f>
        <v>0</v>
      </c>
      <c r="AG90" s="464">
        <f>IF(U90="yes",+INDEX('Final Comp Values'!$BJ:$BJ,MATCH('Monthy Targets'!$B90,'Final Comp Values'!$C:$C,0)),0)</f>
        <v>0</v>
      </c>
    </row>
    <row r="91" spans="1:33" x14ac:dyDescent="0.25">
      <c r="A91" s="183">
        <f>+FY2018_ALL_Targets!A91</f>
        <v>4852</v>
      </c>
      <c r="B91" s="183">
        <f>+FY2018_ALL_Targets!B91</f>
        <v>455872</v>
      </c>
      <c r="C91" s="183">
        <f>+FY2018_ALL_Targets!C91</f>
        <v>1025492</v>
      </c>
      <c r="D91" s="183">
        <f>+FY2018_ALL_Targets!D91</f>
        <v>1376977017</v>
      </c>
      <c r="E91" s="183">
        <f>+FY2018_ALL_Targets!E91</f>
        <v>0</v>
      </c>
      <c r="F91" s="183" t="str">
        <f>+FY2018_ALL_Targets!F91</f>
        <v>Tarrant</v>
      </c>
      <c r="G91" s="183" t="s">
        <v>286</v>
      </c>
      <c r="H91" s="183" t="str">
        <f>+FY2018_ALL_Targets!H91</f>
        <v>Jack County Hospital District</v>
      </c>
      <c r="I91" s="183" t="str">
        <f>+FY2018_ALL_Targets!I91</f>
        <v>405 Duncan Perry Road</v>
      </c>
      <c r="J91" s="14" t="str">
        <f>_xlfn.IFNA(+INDEX(Comp1!$D:$D,MATCH(B91,Comp1!$B:$B,0)),"No")</f>
        <v>Yes</v>
      </c>
      <c r="K91" s="14" t="str">
        <f>_xlfn.IFNA(+INDEX(Comp1!$E:$E,MATCH(B91,Comp1!$B:$B,0)),"No")</f>
        <v>Yes</v>
      </c>
      <c r="L91" s="14" t="str">
        <f>_xlfn.IFNA(+INDEX(Comp1!F:F,MATCH($B91,Comp1!$B:$B,0)),"No")</f>
        <v>Yes</v>
      </c>
      <c r="M91" s="14" t="str">
        <f>_xlfn.IFNA(+INDEX(Comp1!G:G,MATCH($B91,Comp1!$B:$B,0)),"No")</f>
        <v>Yes</v>
      </c>
      <c r="N91" s="14" t="str">
        <f>_xlfn.IFNA(+INDEX(Comp1!H:H,MATCH($B91,Comp1!$B:$B,0)),"No")</f>
        <v>Yes</v>
      </c>
      <c r="O91" s="14">
        <f>_xlfn.IFNA(+INDEX(Comp1!I:I,MATCH($B91,Comp1!$B:$B,0)),"No")</f>
        <v>0</v>
      </c>
      <c r="P91" s="14">
        <f>_xlfn.IFNA(+INDEX(Comp1!J:J,MATCH($B91,Comp1!$B:$B,0)),"No")</f>
        <v>0</v>
      </c>
      <c r="Q91" s="14">
        <f>_xlfn.IFNA(+INDEX(Comp1!K:K,MATCH($B91,Comp1!$B:$B,0)),"No")</f>
        <v>0</v>
      </c>
      <c r="R91" s="14">
        <f>_xlfn.IFNA(+INDEX(Comp1!L:L,MATCH($B91,Comp1!$B:$B,0)),"No")</f>
        <v>0</v>
      </c>
      <c r="S91" s="14">
        <f>_xlfn.IFNA(+INDEX(Comp1!M:M,MATCH($B91,Comp1!$B:$B,0)),"No")</f>
        <v>0</v>
      </c>
      <c r="T91" s="14">
        <f>_xlfn.IFNA(+INDEX(Comp1!N:N,MATCH($B91,Comp1!$B:$B,0)),"No")</f>
        <v>0</v>
      </c>
      <c r="U91" s="14">
        <f>_xlfn.IFNA(+INDEX(Comp1!O:O,MATCH($B91,Comp1!$B:$B,0)),"No")</f>
        <v>0</v>
      </c>
      <c r="V91" s="464">
        <f>IF(J91="yes",+INDEX('Final Comp Values'!$AX:$AX,MATCH('Monthy Targets'!$B91,'Final Comp Values'!C:C,0)),0)</f>
        <v>8.15</v>
      </c>
      <c r="W91" s="464">
        <f>IF(K91="yes",+INDEX('Final Comp Values'!$AX:$AX,MATCH('Monthy Targets'!$B91,'Final Comp Values'!$C:$C,0)),0)</f>
        <v>8.15</v>
      </c>
      <c r="X91" s="464">
        <f>IF(L91="yes",+INDEX('Final Comp Values'!$AX:$AX,MATCH('Monthy Targets'!$B91,'Final Comp Values'!$C:$C,0)),0)</f>
        <v>8.15</v>
      </c>
      <c r="Y91" s="464">
        <f>IF(M91="yes",+INDEX('Final Comp Values'!$BB:$BB,MATCH('Monthy Targets'!$B91,'Final Comp Values'!$C:$C,0)),0)</f>
        <v>8.15</v>
      </c>
      <c r="Z91" s="464">
        <f>IF(N91="yes",+INDEX('Final Comp Values'!$BB:$BB,MATCH('Monthy Targets'!$B91,'Final Comp Values'!$C:$C,0)),0)</f>
        <v>8.15</v>
      </c>
      <c r="AA91" s="464">
        <f>IF(O91="yes",+INDEX('Final Comp Values'!$BB:$BB,MATCH('Monthy Targets'!$B91,'Final Comp Values'!$C:$C,0)),0)</f>
        <v>0</v>
      </c>
      <c r="AB91" s="464">
        <f>IF(P91="yes",+INDEX('Final Comp Values'!$BF:$BF,MATCH('Monthy Targets'!$B91,'Final Comp Values'!$C:$C,0)),0)</f>
        <v>0</v>
      </c>
      <c r="AC91" s="464">
        <f>IF(Q91="yes",+INDEX('Final Comp Values'!$BF:$BF,MATCH('Monthy Targets'!$B91,'Final Comp Values'!$C:$C,0)),0)</f>
        <v>0</v>
      </c>
      <c r="AD91" s="464">
        <f>IF(R91="yes",+INDEX('Final Comp Values'!$BF:$BF,MATCH('Monthy Targets'!$B91,'Final Comp Values'!$C:$C,0)),0)</f>
        <v>0</v>
      </c>
      <c r="AE91" s="464">
        <f>IF(S91="yes",+INDEX('Final Comp Values'!$BJ:$BJ,MATCH('Monthy Targets'!$B91,'Final Comp Values'!$C:$C,0)),0)</f>
        <v>0</v>
      </c>
      <c r="AF91" s="464">
        <f>IF(T91="yes",+INDEX('Final Comp Values'!$BJ:$BJ,MATCH('Monthy Targets'!$B91,'Final Comp Values'!$C:$C,0)),0)</f>
        <v>0</v>
      </c>
      <c r="AG91" s="464">
        <f>IF(U91="yes",+INDEX('Final Comp Values'!$BJ:$BJ,MATCH('Monthy Targets'!$B91,'Final Comp Values'!$C:$C,0)),0)</f>
        <v>0</v>
      </c>
    </row>
    <row r="92" spans="1:33" x14ac:dyDescent="0.25">
      <c r="A92" s="183">
        <f>+FY2018_ALL_Targets!A92</f>
        <v>5203</v>
      </c>
      <c r="B92" s="183">
        <f>+FY2018_ALL_Targets!B92</f>
        <v>455876</v>
      </c>
      <c r="C92" s="183">
        <f>+FY2018_ALL_Targets!C92</f>
        <v>1026005</v>
      </c>
      <c r="D92" s="183">
        <f>+FY2018_ALL_Targets!D92</f>
        <v>1073536041</v>
      </c>
      <c r="E92" s="183">
        <f>+FY2018_ALL_Targets!E92</f>
        <v>0</v>
      </c>
      <c r="F92" s="183" t="str">
        <f>+FY2018_ALL_Targets!F92</f>
        <v>Harris</v>
      </c>
      <c r="G92" s="183" t="s">
        <v>1019</v>
      </c>
      <c r="H92" s="183" t="str">
        <f>+FY2018_ALL_Targets!H92</f>
        <v>Winnie-Stowell Hospital District</v>
      </c>
      <c r="I92" s="183" t="str">
        <f>+FY2018_ALL_Targets!I92</f>
        <v>4650 S Panther Creek Dr</v>
      </c>
      <c r="J92" s="14" t="str">
        <f>_xlfn.IFNA(+INDEX(Comp1!$D:$D,MATCH(B92,Comp1!$B:$B,0)),"No")</f>
        <v>Yes</v>
      </c>
      <c r="K92" s="14" t="str">
        <f>_xlfn.IFNA(+INDEX(Comp1!$E:$E,MATCH(B92,Comp1!$B:$B,0)),"No")</f>
        <v>Yes</v>
      </c>
      <c r="L92" s="14" t="str">
        <f>_xlfn.IFNA(+INDEX(Comp1!F:F,MATCH($B92,Comp1!$B:$B,0)),"No")</f>
        <v>Yes</v>
      </c>
      <c r="M92" s="14" t="str">
        <f>_xlfn.IFNA(+INDEX(Comp1!G:G,MATCH($B92,Comp1!$B:$B,0)),"No")</f>
        <v>Yes</v>
      </c>
      <c r="N92" s="14" t="str">
        <f>_xlfn.IFNA(+INDEX(Comp1!H:H,MATCH($B92,Comp1!$B:$B,0)),"No")</f>
        <v>Yes</v>
      </c>
      <c r="O92" s="14">
        <f>_xlfn.IFNA(+INDEX(Comp1!I:I,MATCH($B92,Comp1!$B:$B,0)),"No")</f>
        <v>0</v>
      </c>
      <c r="P92" s="14">
        <f>_xlfn.IFNA(+INDEX(Comp1!J:J,MATCH($B92,Comp1!$B:$B,0)),"No")</f>
        <v>0</v>
      </c>
      <c r="Q92" s="14">
        <f>_xlfn.IFNA(+INDEX(Comp1!K:K,MATCH($B92,Comp1!$B:$B,0)),"No")</f>
        <v>0</v>
      </c>
      <c r="R92" s="14">
        <f>_xlfn.IFNA(+INDEX(Comp1!L:L,MATCH($B92,Comp1!$B:$B,0)),"No")</f>
        <v>0</v>
      </c>
      <c r="S92" s="14">
        <f>_xlfn.IFNA(+INDEX(Comp1!M:M,MATCH($B92,Comp1!$B:$B,0)),"No")</f>
        <v>0</v>
      </c>
      <c r="T92" s="14">
        <f>_xlfn.IFNA(+INDEX(Comp1!N:N,MATCH($B92,Comp1!$B:$B,0)),"No")</f>
        <v>0</v>
      </c>
      <c r="U92" s="14">
        <f>_xlfn.IFNA(+INDEX(Comp1!O:O,MATCH($B92,Comp1!$B:$B,0)),"No")</f>
        <v>0</v>
      </c>
      <c r="V92" s="464">
        <f>IF(J92="yes",+INDEX('Final Comp Values'!$AX:$AX,MATCH('Monthy Targets'!$B92,'Final Comp Values'!C:C,0)),0)</f>
        <v>9.17</v>
      </c>
      <c r="W92" s="464">
        <f>IF(K92="yes",+INDEX('Final Comp Values'!$AX:$AX,MATCH('Monthy Targets'!$B92,'Final Comp Values'!$C:$C,0)),0)</f>
        <v>9.17</v>
      </c>
      <c r="X92" s="464">
        <f>IF(L92="yes",+INDEX('Final Comp Values'!$AX:$AX,MATCH('Monthy Targets'!$B92,'Final Comp Values'!$C:$C,0)),0)</f>
        <v>9.17</v>
      </c>
      <c r="Y92" s="464">
        <f>IF(M92="yes",+INDEX('Final Comp Values'!$BB:$BB,MATCH('Monthy Targets'!$B92,'Final Comp Values'!$C:$C,0)),0)</f>
        <v>9.17</v>
      </c>
      <c r="Z92" s="464">
        <f>IF(N92="yes",+INDEX('Final Comp Values'!$BB:$BB,MATCH('Monthy Targets'!$B92,'Final Comp Values'!$C:$C,0)),0)</f>
        <v>9.17</v>
      </c>
      <c r="AA92" s="464">
        <f>IF(O92="yes",+INDEX('Final Comp Values'!$BB:$BB,MATCH('Monthy Targets'!$B92,'Final Comp Values'!$C:$C,0)),0)</f>
        <v>0</v>
      </c>
      <c r="AB92" s="464">
        <f>IF(P92="yes",+INDEX('Final Comp Values'!$BF:$BF,MATCH('Monthy Targets'!$B92,'Final Comp Values'!$C:$C,0)),0)</f>
        <v>0</v>
      </c>
      <c r="AC92" s="464">
        <f>IF(Q92="yes",+INDEX('Final Comp Values'!$BF:$BF,MATCH('Monthy Targets'!$B92,'Final Comp Values'!$C:$C,0)),0)</f>
        <v>0</v>
      </c>
      <c r="AD92" s="464">
        <f>IF(R92="yes",+INDEX('Final Comp Values'!$BF:$BF,MATCH('Monthy Targets'!$B92,'Final Comp Values'!$C:$C,0)),0)</f>
        <v>0</v>
      </c>
      <c r="AE92" s="464">
        <f>IF(S92="yes",+INDEX('Final Comp Values'!$BJ:$BJ,MATCH('Monthy Targets'!$B92,'Final Comp Values'!$C:$C,0)),0)</f>
        <v>0</v>
      </c>
      <c r="AF92" s="464">
        <f>IF(T92="yes",+INDEX('Final Comp Values'!$BJ:$BJ,MATCH('Monthy Targets'!$B92,'Final Comp Values'!$C:$C,0)),0)</f>
        <v>0</v>
      </c>
      <c r="AG92" s="464">
        <f>IF(U92="yes",+INDEX('Final Comp Values'!$BJ:$BJ,MATCH('Monthy Targets'!$B92,'Final Comp Values'!$C:$C,0)),0)</f>
        <v>0</v>
      </c>
    </row>
    <row r="93" spans="1:33" x14ac:dyDescent="0.25">
      <c r="A93" s="183">
        <f>+FY2018_ALL_Targets!A93</f>
        <v>4730</v>
      </c>
      <c r="B93" s="183">
        <f>+FY2018_ALL_Targets!B93</f>
        <v>455879</v>
      </c>
      <c r="C93" s="183">
        <f>+FY2018_ALL_Targets!C93</f>
        <v>1026049</v>
      </c>
      <c r="D93" s="183">
        <f>+FY2018_ALL_Targets!D93</f>
        <v>1871907675</v>
      </c>
      <c r="E93" s="183">
        <f>+FY2018_ALL_Targets!E93</f>
        <v>0</v>
      </c>
      <c r="F93" s="183" t="str">
        <f>+FY2018_ALL_Targets!F93</f>
        <v>MRSA Northeast</v>
      </c>
      <c r="G93" s="183" t="s">
        <v>256</v>
      </c>
      <c r="H93" s="183" t="str">
        <f>+FY2018_ALL_Targets!H93</f>
        <v>Winnie-Stowell Hospital District</v>
      </c>
      <c r="I93" s="183" t="str">
        <f>+FY2018_ALL_Targets!I93</f>
        <v>207 W Merritt St</v>
      </c>
      <c r="J93" s="14" t="str">
        <f>_xlfn.IFNA(+INDEX(Comp1!$D:$D,MATCH(B93,Comp1!$B:$B,0)),"No")</f>
        <v>Yes</v>
      </c>
      <c r="K93" s="14" t="str">
        <f>_xlfn.IFNA(+INDEX(Comp1!$E:$E,MATCH(B93,Comp1!$B:$B,0)),"No")</f>
        <v>Yes</v>
      </c>
      <c r="L93" s="14" t="str">
        <f>_xlfn.IFNA(+INDEX(Comp1!F:F,MATCH($B93,Comp1!$B:$B,0)),"No")</f>
        <v>Yes</v>
      </c>
      <c r="M93" s="14" t="str">
        <f>_xlfn.IFNA(+INDEX(Comp1!G:G,MATCH($B93,Comp1!$B:$B,0)),"No")</f>
        <v>Yes</v>
      </c>
      <c r="N93" s="14" t="str">
        <f>_xlfn.IFNA(+INDEX(Comp1!H:H,MATCH($B93,Comp1!$B:$B,0)),"No")</f>
        <v>Yes</v>
      </c>
      <c r="O93" s="14">
        <f>_xlfn.IFNA(+INDEX(Comp1!I:I,MATCH($B93,Comp1!$B:$B,0)),"No")</f>
        <v>0</v>
      </c>
      <c r="P93" s="14">
        <f>_xlfn.IFNA(+INDEX(Comp1!J:J,MATCH($B93,Comp1!$B:$B,0)),"No")</f>
        <v>0</v>
      </c>
      <c r="Q93" s="14">
        <f>_xlfn.IFNA(+INDEX(Comp1!K:K,MATCH($B93,Comp1!$B:$B,0)),"No")</f>
        <v>0</v>
      </c>
      <c r="R93" s="14">
        <f>_xlfn.IFNA(+INDEX(Comp1!L:L,MATCH($B93,Comp1!$B:$B,0)),"No")</f>
        <v>0</v>
      </c>
      <c r="S93" s="14">
        <f>_xlfn.IFNA(+INDEX(Comp1!M:M,MATCH($B93,Comp1!$B:$B,0)),"No")</f>
        <v>0</v>
      </c>
      <c r="T93" s="14">
        <f>_xlfn.IFNA(+INDEX(Comp1!N:N,MATCH($B93,Comp1!$B:$B,0)),"No")</f>
        <v>0</v>
      </c>
      <c r="U93" s="14">
        <f>_xlfn.IFNA(+INDEX(Comp1!O:O,MATCH($B93,Comp1!$B:$B,0)),"No")</f>
        <v>0</v>
      </c>
      <c r="V93" s="464">
        <f>IF(J93="yes",+INDEX('Final Comp Values'!$AX:$AX,MATCH('Monthy Targets'!$B93,'Final Comp Values'!C:C,0)),0)</f>
        <v>5.82</v>
      </c>
      <c r="W93" s="464">
        <f>IF(K93="yes",+INDEX('Final Comp Values'!$AX:$AX,MATCH('Monthy Targets'!$B93,'Final Comp Values'!$C:$C,0)),0)</f>
        <v>5.82</v>
      </c>
      <c r="X93" s="464">
        <f>IF(L93="yes",+INDEX('Final Comp Values'!$AX:$AX,MATCH('Monthy Targets'!$B93,'Final Comp Values'!$C:$C,0)),0)</f>
        <v>5.82</v>
      </c>
      <c r="Y93" s="464">
        <f>IF(M93="yes",+INDEX('Final Comp Values'!$BB:$BB,MATCH('Monthy Targets'!$B93,'Final Comp Values'!$C:$C,0)),0)</f>
        <v>5.82</v>
      </c>
      <c r="Z93" s="464">
        <f>IF(N93="yes",+INDEX('Final Comp Values'!$BB:$BB,MATCH('Monthy Targets'!$B93,'Final Comp Values'!$C:$C,0)),0)</f>
        <v>5.82</v>
      </c>
      <c r="AA93" s="464">
        <f>IF(O93="yes",+INDEX('Final Comp Values'!$BB:$BB,MATCH('Monthy Targets'!$B93,'Final Comp Values'!$C:$C,0)),0)</f>
        <v>0</v>
      </c>
      <c r="AB93" s="464">
        <f>IF(P93="yes",+INDEX('Final Comp Values'!$BF:$BF,MATCH('Monthy Targets'!$B93,'Final Comp Values'!$C:$C,0)),0)</f>
        <v>0</v>
      </c>
      <c r="AC93" s="464">
        <f>IF(Q93="yes",+INDEX('Final Comp Values'!$BF:$BF,MATCH('Monthy Targets'!$B93,'Final Comp Values'!$C:$C,0)),0)</f>
        <v>0</v>
      </c>
      <c r="AD93" s="464">
        <f>IF(R93="yes",+INDEX('Final Comp Values'!$BF:$BF,MATCH('Monthy Targets'!$B93,'Final Comp Values'!$C:$C,0)),0)</f>
        <v>0</v>
      </c>
      <c r="AE93" s="464">
        <f>IF(S93="yes",+INDEX('Final Comp Values'!$BJ:$BJ,MATCH('Monthy Targets'!$B93,'Final Comp Values'!$C:$C,0)),0)</f>
        <v>0</v>
      </c>
      <c r="AF93" s="464">
        <f>IF(T93="yes",+INDEX('Final Comp Values'!$BJ:$BJ,MATCH('Monthy Targets'!$B93,'Final Comp Values'!$C:$C,0)),0)</f>
        <v>0</v>
      </c>
      <c r="AG93" s="464">
        <f>IF(U93="yes",+INDEX('Final Comp Values'!$BJ:$BJ,MATCH('Monthy Targets'!$B93,'Final Comp Values'!$C:$C,0)),0)</f>
        <v>0</v>
      </c>
    </row>
    <row r="94" spans="1:33" x14ac:dyDescent="0.25">
      <c r="A94" s="183">
        <f>+FY2018_ALL_Targets!A94</f>
        <v>4002</v>
      </c>
      <c r="B94" s="183">
        <f>+FY2018_ALL_Targets!B94</f>
        <v>455881</v>
      </c>
      <c r="C94" s="183">
        <f>+FY2018_ALL_Targets!C94</f>
        <v>1026504</v>
      </c>
      <c r="D94" s="183">
        <f>+FY2018_ALL_Targets!D94</f>
        <v>1407253511</v>
      </c>
      <c r="E94" s="183">
        <f>+FY2018_ALL_Targets!E94</f>
        <v>0</v>
      </c>
      <c r="F94" s="183" t="str">
        <f>+FY2018_ALL_Targets!F94</f>
        <v>Tarrant</v>
      </c>
      <c r="G94" s="183" t="s">
        <v>550</v>
      </c>
      <c r="H94" s="183" t="str">
        <f>+FY2018_ALL_Targets!H94</f>
        <v>Decatur Hospital Authority dba DFW Nursing &amp; Rehab</v>
      </c>
      <c r="I94" s="183" t="str">
        <f>+FY2018_ALL_Targets!I94</f>
        <v>900 W Leuda Street</v>
      </c>
      <c r="J94" s="14" t="str">
        <f>_xlfn.IFNA(+INDEX(Comp1!$D:$D,MATCH(B94,Comp1!$B:$B,0)),"No")</f>
        <v>Yes</v>
      </c>
      <c r="K94" s="14" t="str">
        <f>_xlfn.IFNA(+INDEX(Comp1!$E:$E,MATCH(B94,Comp1!$B:$B,0)),"No")</f>
        <v>Yes</v>
      </c>
      <c r="L94" s="14" t="str">
        <f>_xlfn.IFNA(+INDEX(Comp1!F:F,MATCH($B94,Comp1!$B:$B,0)),"No")</f>
        <v>Yes</v>
      </c>
      <c r="M94" s="14" t="str">
        <f>_xlfn.IFNA(+INDEX(Comp1!G:G,MATCH($B94,Comp1!$B:$B,0)),"No")</f>
        <v>Yes</v>
      </c>
      <c r="N94" s="14" t="str">
        <f>_xlfn.IFNA(+INDEX(Comp1!H:H,MATCH($B94,Comp1!$B:$B,0)),"No")</f>
        <v>Yes</v>
      </c>
      <c r="O94" s="14">
        <f>_xlfn.IFNA(+INDEX(Comp1!I:I,MATCH($B94,Comp1!$B:$B,0)),"No")</f>
        <v>0</v>
      </c>
      <c r="P94" s="14">
        <f>_xlfn.IFNA(+INDEX(Comp1!J:J,MATCH($B94,Comp1!$B:$B,0)),"No")</f>
        <v>0</v>
      </c>
      <c r="Q94" s="14">
        <f>_xlfn.IFNA(+INDEX(Comp1!K:K,MATCH($B94,Comp1!$B:$B,0)),"No")</f>
        <v>0</v>
      </c>
      <c r="R94" s="14">
        <f>_xlfn.IFNA(+INDEX(Comp1!L:L,MATCH($B94,Comp1!$B:$B,0)),"No")</f>
        <v>0</v>
      </c>
      <c r="S94" s="14">
        <f>_xlfn.IFNA(+INDEX(Comp1!M:M,MATCH($B94,Comp1!$B:$B,0)),"No")</f>
        <v>0</v>
      </c>
      <c r="T94" s="14">
        <f>_xlfn.IFNA(+INDEX(Comp1!N:N,MATCH($B94,Comp1!$B:$B,0)),"No")</f>
        <v>0</v>
      </c>
      <c r="U94" s="14">
        <f>_xlfn.IFNA(+INDEX(Comp1!O:O,MATCH($B94,Comp1!$B:$B,0)),"No")</f>
        <v>0</v>
      </c>
      <c r="V94" s="464">
        <f>IF(J94="yes",+INDEX('Final Comp Values'!$AX:$AX,MATCH('Monthy Targets'!$B94,'Final Comp Values'!C:C,0)),0)</f>
        <v>6.87</v>
      </c>
      <c r="W94" s="464">
        <f>IF(K94="yes",+INDEX('Final Comp Values'!$AX:$AX,MATCH('Monthy Targets'!$B94,'Final Comp Values'!$C:$C,0)),0)</f>
        <v>6.87</v>
      </c>
      <c r="X94" s="464">
        <f>IF(L94="yes",+INDEX('Final Comp Values'!$AX:$AX,MATCH('Monthy Targets'!$B94,'Final Comp Values'!$C:$C,0)),0)</f>
        <v>6.87</v>
      </c>
      <c r="Y94" s="464">
        <f>IF(M94="yes",+INDEX('Final Comp Values'!$BB:$BB,MATCH('Monthy Targets'!$B94,'Final Comp Values'!$C:$C,0)),0)</f>
        <v>6.87</v>
      </c>
      <c r="Z94" s="464">
        <f>IF(N94="yes",+INDEX('Final Comp Values'!$BB:$BB,MATCH('Monthy Targets'!$B94,'Final Comp Values'!$C:$C,0)),0)</f>
        <v>6.87</v>
      </c>
      <c r="AA94" s="464">
        <f>IF(O94="yes",+INDEX('Final Comp Values'!$BB:$BB,MATCH('Monthy Targets'!$B94,'Final Comp Values'!$C:$C,0)),0)</f>
        <v>0</v>
      </c>
      <c r="AB94" s="464">
        <f>IF(P94="yes",+INDEX('Final Comp Values'!$BF:$BF,MATCH('Monthy Targets'!$B94,'Final Comp Values'!$C:$C,0)),0)</f>
        <v>0</v>
      </c>
      <c r="AC94" s="464">
        <f>IF(Q94="yes",+INDEX('Final Comp Values'!$BF:$BF,MATCH('Monthy Targets'!$B94,'Final Comp Values'!$C:$C,0)),0)</f>
        <v>0</v>
      </c>
      <c r="AD94" s="464">
        <f>IF(R94="yes",+INDEX('Final Comp Values'!$BF:$BF,MATCH('Monthy Targets'!$B94,'Final Comp Values'!$C:$C,0)),0)</f>
        <v>0</v>
      </c>
      <c r="AE94" s="464">
        <f>IF(S94="yes",+INDEX('Final Comp Values'!$BJ:$BJ,MATCH('Monthy Targets'!$B94,'Final Comp Values'!$C:$C,0)),0)</f>
        <v>0</v>
      </c>
      <c r="AF94" s="464">
        <f>IF(T94="yes",+INDEX('Final Comp Values'!$BJ:$BJ,MATCH('Monthy Targets'!$B94,'Final Comp Values'!$C:$C,0)),0)</f>
        <v>0</v>
      </c>
      <c r="AG94" s="464">
        <f>IF(U94="yes",+INDEX('Final Comp Values'!$BJ:$BJ,MATCH('Monthy Targets'!$B94,'Final Comp Values'!$C:$C,0)),0)</f>
        <v>0</v>
      </c>
    </row>
    <row r="95" spans="1:33" x14ac:dyDescent="0.25">
      <c r="A95" s="183">
        <f>+FY2018_ALL_Targets!A95</f>
        <v>5117</v>
      </c>
      <c r="B95" s="183">
        <f>+FY2018_ALL_Targets!B95</f>
        <v>455887</v>
      </c>
      <c r="C95" s="183">
        <f>+FY2018_ALL_Targets!C95</f>
        <v>1025965</v>
      </c>
      <c r="D95" s="183">
        <f>+FY2018_ALL_Targets!D95</f>
        <v>1700876497</v>
      </c>
      <c r="E95" s="183">
        <f>+FY2018_ALL_Targets!E95</f>
        <v>0</v>
      </c>
      <c r="F95" s="183" t="str">
        <f>+FY2018_ALL_Targets!F95</f>
        <v>Travis</v>
      </c>
      <c r="G95" s="183" t="s">
        <v>960</v>
      </c>
      <c r="H95" s="183" t="str">
        <f>+FY2018_ALL_Targets!H95</f>
        <v>Uvalde County Hospital Authority</v>
      </c>
      <c r="I95" s="183" t="str">
        <f>+FY2018_ALL_Targets!I95</f>
        <v>3759 Valley View Rd.</v>
      </c>
      <c r="J95" s="14" t="str">
        <f>_xlfn.IFNA(+INDEX(Comp1!$D:$D,MATCH(B95,Comp1!$B:$B,0)),"No")</f>
        <v>Yes</v>
      </c>
      <c r="K95" s="14" t="str">
        <f>_xlfn.IFNA(+INDEX(Comp1!$E:$E,MATCH(B95,Comp1!$B:$B,0)),"No")</f>
        <v>Yes</v>
      </c>
      <c r="L95" s="14" t="str">
        <f>_xlfn.IFNA(+INDEX(Comp1!F:F,MATCH($B95,Comp1!$B:$B,0)),"No")</f>
        <v>Yes</v>
      </c>
      <c r="M95" s="14" t="str">
        <f>_xlfn.IFNA(+INDEX(Comp1!G:G,MATCH($B95,Comp1!$B:$B,0)),"No")</f>
        <v>Yes</v>
      </c>
      <c r="N95" s="14" t="str">
        <f>_xlfn.IFNA(+INDEX(Comp1!H:H,MATCH($B95,Comp1!$B:$B,0)),"No")</f>
        <v>Yes</v>
      </c>
      <c r="O95" s="14">
        <f>_xlfn.IFNA(+INDEX(Comp1!I:I,MATCH($B95,Comp1!$B:$B,0)),"No")</f>
        <v>0</v>
      </c>
      <c r="P95" s="14">
        <f>_xlfn.IFNA(+INDEX(Comp1!J:J,MATCH($B95,Comp1!$B:$B,0)),"No")</f>
        <v>0</v>
      </c>
      <c r="Q95" s="14">
        <f>_xlfn.IFNA(+INDEX(Comp1!K:K,MATCH($B95,Comp1!$B:$B,0)),"No")</f>
        <v>0</v>
      </c>
      <c r="R95" s="14">
        <f>_xlfn.IFNA(+INDEX(Comp1!L:L,MATCH($B95,Comp1!$B:$B,0)),"No")</f>
        <v>0</v>
      </c>
      <c r="S95" s="14">
        <f>_xlfn.IFNA(+INDEX(Comp1!M:M,MATCH($B95,Comp1!$B:$B,0)),"No")</f>
        <v>0</v>
      </c>
      <c r="T95" s="14">
        <f>_xlfn.IFNA(+INDEX(Comp1!N:N,MATCH($B95,Comp1!$B:$B,0)),"No")</f>
        <v>0</v>
      </c>
      <c r="U95" s="14">
        <f>_xlfn.IFNA(+INDEX(Comp1!O:O,MATCH($B95,Comp1!$B:$B,0)),"No")</f>
        <v>0</v>
      </c>
      <c r="V95" s="464">
        <f>IF(J95="yes",+INDEX('Final Comp Values'!$AX:$AX,MATCH('Monthy Targets'!$B95,'Final Comp Values'!C:C,0)),0)</f>
        <v>11.67</v>
      </c>
      <c r="W95" s="464">
        <f>IF(K95="yes",+INDEX('Final Comp Values'!$AX:$AX,MATCH('Monthy Targets'!$B95,'Final Comp Values'!$C:$C,0)),0)</f>
        <v>11.67</v>
      </c>
      <c r="X95" s="464">
        <f>IF(L95="yes",+INDEX('Final Comp Values'!$AX:$AX,MATCH('Monthy Targets'!$B95,'Final Comp Values'!$C:$C,0)),0)</f>
        <v>11.67</v>
      </c>
      <c r="Y95" s="464">
        <f>IF(M95="yes",+INDEX('Final Comp Values'!$BB:$BB,MATCH('Monthy Targets'!$B95,'Final Comp Values'!$C:$C,0)),0)</f>
        <v>11.67</v>
      </c>
      <c r="Z95" s="464">
        <f>IF(N95="yes",+INDEX('Final Comp Values'!$BB:$BB,MATCH('Monthy Targets'!$B95,'Final Comp Values'!$C:$C,0)),0)</f>
        <v>11.67</v>
      </c>
      <c r="AA95" s="464">
        <f>IF(O95="yes",+INDEX('Final Comp Values'!$BB:$BB,MATCH('Monthy Targets'!$B95,'Final Comp Values'!$C:$C,0)),0)</f>
        <v>0</v>
      </c>
      <c r="AB95" s="464">
        <f>IF(P95="yes",+INDEX('Final Comp Values'!$BF:$BF,MATCH('Monthy Targets'!$B95,'Final Comp Values'!$C:$C,0)),0)</f>
        <v>0</v>
      </c>
      <c r="AC95" s="464">
        <f>IF(Q95="yes",+INDEX('Final Comp Values'!$BF:$BF,MATCH('Monthy Targets'!$B95,'Final Comp Values'!$C:$C,0)),0)</f>
        <v>0</v>
      </c>
      <c r="AD95" s="464">
        <f>IF(R95="yes",+INDEX('Final Comp Values'!$BF:$BF,MATCH('Monthy Targets'!$B95,'Final Comp Values'!$C:$C,0)),0)</f>
        <v>0</v>
      </c>
      <c r="AE95" s="464">
        <f>IF(S95="yes",+INDEX('Final Comp Values'!$BJ:$BJ,MATCH('Monthy Targets'!$B95,'Final Comp Values'!$C:$C,0)),0)</f>
        <v>0</v>
      </c>
      <c r="AF95" s="464">
        <f>IF(T95="yes",+INDEX('Final Comp Values'!$BJ:$BJ,MATCH('Monthy Targets'!$B95,'Final Comp Values'!$C:$C,0)),0)</f>
        <v>0</v>
      </c>
      <c r="AG95" s="464">
        <f>IF(U95="yes",+INDEX('Final Comp Values'!$BJ:$BJ,MATCH('Monthy Targets'!$B95,'Final Comp Values'!$C:$C,0)),0)</f>
        <v>0</v>
      </c>
    </row>
    <row r="96" spans="1:33" x14ac:dyDescent="0.25">
      <c r="A96" s="183">
        <f>+FY2018_ALL_Targets!A96</f>
        <v>4384</v>
      </c>
      <c r="B96" s="183">
        <f>+FY2018_ALL_Targets!B96</f>
        <v>455893</v>
      </c>
      <c r="C96" s="183">
        <f>+FY2018_ALL_Targets!C96</f>
        <v>1026065</v>
      </c>
      <c r="D96" s="183">
        <f>+FY2018_ALL_Targets!D96</f>
        <v>1831507094</v>
      </c>
      <c r="E96" s="183">
        <f>+FY2018_ALL_Targets!E96</f>
        <v>0</v>
      </c>
      <c r="F96" s="183" t="str">
        <f>+FY2018_ALL_Targets!F96</f>
        <v>MRSA West</v>
      </c>
      <c r="G96" s="183" t="s">
        <v>652</v>
      </c>
      <c r="H96" s="183" t="str">
        <f>+FY2018_ALL_Targets!H96</f>
        <v>Nocona Hospital District</v>
      </c>
      <c r="I96" s="183" t="str">
        <f>+FY2018_ALL_Targets!I96</f>
        <v>807 W Bois D Arc</v>
      </c>
      <c r="J96" s="14" t="str">
        <f>_xlfn.IFNA(+INDEX(Comp1!$D:$D,MATCH(B96,Comp1!$B:$B,0)),"No")</f>
        <v>Yes</v>
      </c>
      <c r="K96" s="14" t="str">
        <f>_xlfn.IFNA(+INDEX(Comp1!$E:$E,MATCH(B96,Comp1!$B:$B,0)),"No")</f>
        <v>Yes</v>
      </c>
      <c r="L96" s="14" t="str">
        <f>_xlfn.IFNA(+INDEX(Comp1!F:F,MATCH($B96,Comp1!$B:$B,0)),"No")</f>
        <v>Yes</v>
      </c>
      <c r="M96" s="14" t="str">
        <f>_xlfn.IFNA(+INDEX(Comp1!G:G,MATCH($B96,Comp1!$B:$B,0)),"No")</f>
        <v>Yes</v>
      </c>
      <c r="N96" s="14" t="str">
        <f>_xlfn.IFNA(+INDEX(Comp1!H:H,MATCH($B96,Comp1!$B:$B,0)),"No")</f>
        <v>Yes</v>
      </c>
      <c r="O96" s="14">
        <f>_xlfn.IFNA(+INDEX(Comp1!I:I,MATCH($B96,Comp1!$B:$B,0)),"No")</f>
        <v>0</v>
      </c>
      <c r="P96" s="14">
        <f>_xlfn.IFNA(+INDEX(Comp1!J:J,MATCH($B96,Comp1!$B:$B,0)),"No")</f>
        <v>0</v>
      </c>
      <c r="Q96" s="14">
        <f>_xlfn.IFNA(+INDEX(Comp1!K:K,MATCH($B96,Comp1!$B:$B,0)),"No")</f>
        <v>0</v>
      </c>
      <c r="R96" s="14">
        <f>_xlfn.IFNA(+INDEX(Comp1!L:L,MATCH($B96,Comp1!$B:$B,0)),"No")</f>
        <v>0</v>
      </c>
      <c r="S96" s="14">
        <f>_xlfn.IFNA(+INDEX(Comp1!M:M,MATCH($B96,Comp1!$B:$B,0)),"No")</f>
        <v>0</v>
      </c>
      <c r="T96" s="14">
        <f>_xlfn.IFNA(+INDEX(Comp1!N:N,MATCH($B96,Comp1!$B:$B,0)),"No")</f>
        <v>0</v>
      </c>
      <c r="U96" s="14">
        <f>_xlfn.IFNA(+INDEX(Comp1!O:O,MATCH($B96,Comp1!$B:$B,0)),"No")</f>
        <v>0</v>
      </c>
      <c r="V96" s="464">
        <f>IF(J96="yes",+INDEX('Final Comp Values'!$AX:$AX,MATCH('Monthy Targets'!$B96,'Final Comp Values'!C:C,0)),0)</f>
        <v>4.51</v>
      </c>
      <c r="W96" s="464">
        <f>IF(K96="yes",+INDEX('Final Comp Values'!$AX:$AX,MATCH('Monthy Targets'!$B96,'Final Comp Values'!$C:$C,0)),0)</f>
        <v>4.51</v>
      </c>
      <c r="X96" s="464">
        <f>IF(L96="yes",+INDEX('Final Comp Values'!$AX:$AX,MATCH('Monthy Targets'!$B96,'Final Comp Values'!$C:$C,0)),0)</f>
        <v>4.51</v>
      </c>
      <c r="Y96" s="464">
        <f>IF(M96="yes",+INDEX('Final Comp Values'!$BB:$BB,MATCH('Monthy Targets'!$B96,'Final Comp Values'!$C:$C,0)),0)</f>
        <v>4.51</v>
      </c>
      <c r="Z96" s="464">
        <f>IF(N96="yes",+INDEX('Final Comp Values'!$BB:$BB,MATCH('Monthy Targets'!$B96,'Final Comp Values'!$C:$C,0)),0)</f>
        <v>4.51</v>
      </c>
      <c r="AA96" s="464">
        <f>IF(O96="yes",+INDEX('Final Comp Values'!$BB:$BB,MATCH('Monthy Targets'!$B96,'Final Comp Values'!$C:$C,0)),0)</f>
        <v>0</v>
      </c>
      <c r="AB96" s="464">
        <f>IF(P96="yes",+INDEX('Final Comp Values'!$BF:$BF,MATCH('Monthy Targets'!$B96,'Final Comp Values'!$C:$C,0)),0)</f>
        <v>0</v>
      </c>
      <c r="AC96" s="464">
        <f>IF(Q96="yes",+INDEX('Final Comp Values'!$BF:$BF,MATCH('Monthy Targets'!$B96,'Final Comp Values'!$C:$C,0)),0)</f>
        <v>0</v>
      </c>
      <c r="AD96" s="464">
        <f>IF(R96="yes",+INDEX('Final Comp Values'!$BF:$BF,MATCH('Monthy Targets'!$B96,'Final Comp Values'!$C:$C,0)),0)</f>
        <v>0</v>
      </c>
      <c r="AE96" s="464">
        <f>IF(S96="yes",+INDEX('Final Comp Values'!$BJ:$BJ,MATCH('Monthy Targets'!$B96,'Final Comp Values'!$C:$C,0)),0)</f>
        <v>0</v>
      </c>
      <c r="AF96" s="464">
        <f>IF(T96="yes",+INDEX('Final Comp Values'!$BJ:$BJ,MATCH('Monthy Targets'!$B96,'Final Comp Values'!$C:$C,0)),0)</f>
        <v>0</v>
      </c>
      <c r="AG96" s="464">
        <f>IF(U96="yes",+INDEX('Final Comp Values'!$BJ:$BJ,MATCH('Monthy Targets'!$B96,'Final Comp Values'!$C:$C,0)),0)</f>
        <v>0</v>
      </c>
    </row>
    <row r="97" spans="1:33" x14ac:dyDescent="0.25">
      <c r="A97" s="183">
        <f>+FY2018_ALL_Targets!A97</f>
        <v>5232</v>
      </c>
      <c r="B97" s="183">
        <f>+FY2018_ALL_Targets!B97</f>
        <v>455917</v>
      </c>
      <c r="C97" s="183">
        <f>+FY2018_ALL_Targets!C97</f>
        <v>1026641</v>
      </c>
      <c r="D97" s="183">
        <f>+FY2018_ALL_Targets!D97</f>
        <v>1841311412</v>
      </c>
      <c r="E97" s="183">
        <f>+FY2018_ALL_Targets!E97</f>
        <v>0</v>
      </c>
      <c r="F97" s="183" t="str">
        <f>+FY2018_ALL_Targets!F97</f>
        <v>Travis</v>
      </c>
      <c r="G97" s="183" t="s">
        <v>1045</v>
      </c>
      <c r="H97" s="183" t="str">
        <f>+FY2018_ALL_Targets!H97</f>
        <v>Uvalde County Hospital Authority</v>
      </c>
      <c r="I97" s="183" t="str">
        <f>+FY2018_ALL_Targets!I97</f>
        <v>555 Ranch Rd 3237</v>
      </c>
      <c r="J97" s="14" t="str">
        <f>_xlfn.IFNA(+INDEX(Comp1!$D:$D,MATCH(B97,Comp1!$B:$B,0)),"No")</f>
        <v>Yes</v>
      </c>
      <c r="K97" s="14" t="str">
        <f>_xlfn.IFNA(+INDEX(Comp1!$E:$E,MATCH(B97,Comp1!$B:$B,0)),"No")</f>
        <v>Yes</v>
      </c>
      <c r="L97" s="14" t="str">
        <f>_xlfn.IFNA(+INDEX(Comp1!F:F,MATCH($B97,Comp1!$B:$B,0)),"No")</f>
        <v>Yes</v>
      </c>
      <c r="M97" s="14" t="str">
        <f>_xlfn.IFNA(+INDEX(Comp1!G:G,MATCH($B97,Comp1!$B:$B,0)),"No")</f>
        <v>Yes</v>
      </c>
      <c r="N97" s="14" t="str">
        <f>_xlfn.IFNA(+INDEX(Comp1!H:H,MATCH($B97,Comp1!$B:$B,0)),"No")</f>
        <v>Yes</v>
      </c>
      <c r="O97" s="14">
        <f>_xlfn.IFNA(+INDEX(Comp1!I:I,MATCH($B97,Comp1!$B:$B,0)),"No")</f>
        <v>0</v>
      </c>
      <c r="P97" s="14">
        <f>_xlfn.IFNA(+INDEX(Comp1!J:J,MATCH($B97,Comp1!$B:$B,0)),"No")</f>
        <v>0</v>
      </c>
      <c r="Q97" s="14">
        <f>_xlfn.IFNA(+INDEX(Comp1!K:K,MATCH($B97,Comp1!$B:$B,0)),"No")</f>
        <v>0</v>
      </c>
      <c r="R97" s="14">
        <f>_xlfn.IFNA(+INDEX(Comp1!L:L,MATCH($B97,Comp1!$B:$B,0)),"No")</f>
        <v>0</v>
      </c>
      <c r="S97" s="14">
        <f>_xlfn.IFNA(+INDEX(Comp1!M:M,MATCH($B97,Comp1!$B:$B,0)),"No")</f>
        <v>0</v>
      </c>
      <c r="T97" s="14">
        <f>_xlfn.IFNA(+INDEX(Comp1!N:N,MATCH($B97,Comp1!$B:$B,0)),"No")</f>
        <v>0</v>
      </c>
      <c r="U97" s="14">
        <f>_xlfn.IFNA(+INDEX(Comp1!O:O,MATCH($B97,Comp1!$B:$B,0)),"No")</f>
        <v>0</v>
      </c>
      <c r="V97" s="464">
        <f>IF(J97="yes",+INDEX('Final Comp Values'!$AX:$AX,MATCH('Monthy Targets'!$B97,'Final Comp Values'!C:C,0)),0)</f>
        <v>11.66</v>
      </c>
      <c r="W97" s="464">
        <f>IF(K97="yes",+INDEX('Final Comp Values'!$AX:$AX,MATCH('Monthy Targets'!$B97,'Final Comp Values'!$C:$C,0)),0)</f>
        <v>11.66</v>
      </c>
      <c r="X97" s="464">
        <f>IF(L97="yes",+INDEX('Final Comp Values'!$AX:$AX,MATCH('Monthy Targets'!$B97,'Final Comp Values'!$C:$C,0)),0)</f>
        <v>11.66</v>
      </c>
      <c r="Y97" s="464">
        <f>IF(M97="yes",+INDEX('Final Comp Values'!$BB:$BB,MATCH('Monthy Targets'!$B97,'Final Comp Values'!$C:$C,0)),0)</f>
        <v>11.66</v>
      </c>
      <c r="Z97" s="464">
        <f>IF(N97="yes",+INDEX('Final Comp Values'!$BB:$BB,MATCH('Monthy Targets'!$B97,'Final Comp Values'!$C:$C,0)),0)</f>
        <v>11.66</v>
      </c>
      <c r="AA97" s="464">
        <f>IF(O97="yes",+INDEX('Final Comp Values'!$BB:$BB,MATCH('Monthy Targets'!$B97,'Final Comp Values'!$C:$C,0)),0)</f>
        <v>0</v>
      </c>
      <c r="AB97" s="464">
        <f>IF(P97="yes",+INDEX('Final Comp Values'!$BF:$BF,MATCH('Monthy Targets'!$B97,'Final Comp Values'!$C:$C,0)),0)</f>
        <v>0</v>
      </c>
      <c r="AC97" s="464">
        <f>IF(Q97="yes",+INDEX('Final Comp Values'!$BF:$BF,MATCH('Monthy Targets'!$B97,'Final Comp Values'!$C:$C,0)),0)</f>
        <v>0</v>
      </c>
      <c r="AD97" s="464">
        <f>IF(R97="yes",+INDEX('Final Comp Values'!$BF:$BF,MATCH('Monthy Targets'!$B97,'Final Comp Values'!$C:$C,0)),0)</f>
        <v>0</v>
      </c>
      <c r="AE97" s="464">
        <f>IF(S97="yes",+INDEX('Final Comp Values'!$BJ:$BJ,MATCH('Monthy Targets'!$B97,'Final Comp Values'!$C:$C,0)),0)</f>
        <v>0</v>
      </c>
      <c r="AF97" s="464">
        <f>IF(T97="yes",+INDEX('Final Comp Values'!$BJ:$BJ,MATCH('Monthy Targets'!$B97,'Final Comp Values'!$C:$C,0)),0)</f>
        <v>0</v>
      </c>
      <c r="AG97" s="464">
        <f>IF(U97="yes",+INDEX('Final Comp Values'!$BJ:$BJ,MATCH('Monthy Targets'!$B97,'Final Comp Values'!$C:$C,0)),0)</f>
        <v>0</v>
      </c>
    </row>
    <row r="98" spans="1:33" x14ac:dyDescent="0.25">
      <c r="A98" s="183">
        <f>+FY2018_ALL_Targets!A98</f>
        <v>5296</v>
      </c>
      <c r="B98" s="183">
        <f>+FY2018_ALL_Targets!B98</f>
        <v>455929</v>
      </c>
      <c r="C98" s="183">
        <f>+FY2018_ALL_Targets!C98</f>
        <v>1026084</v>
      </c>
      <c r="D98" s="183">
        <f>+FY2018_ALL_Targets!D98</f>
        <v>1285043190</v>
      </c>
      <c r="E98" s="183">
        <f>+FY2018_ALL_Targets!E98</f>
        <v>0</v>
      </c>
      <c r="F98" s="183" t="str">
        <f>+FY2018_ALL_Targets!F98</f>
        <v>Tarrant</v>
      </c>
      <c r="G98" s="183" t="s">
        <v>358</v>
      </c>
      <c r="H98" s="183" t="str">
        <f>+FY2018_ALL_Targets!H98</f>
        <v>Coryell County Memorial Hospital Authority</v>
      </c>
      <c r="I98" s="183" t="str">
        <f>+FY2018_ALL_Targets!I98</f>
        <v>2124 Paluxy Hwy</v>
      </c>
      <c r="J98" s="14" t="str">
        <f>_xlfn.IFNA(+INDEX(Comp1!$D:$D,MATCH(B98,Comp1!$B:$B,0)),"No")</f>
        <v>Yes</v>
      </c>
      <c r="K98" s="14" t="str">
        <f>_xlfn.IFNA(+INDEX(Comp1!$E:$E,MATCH(B98,Comp1!$B:$B,0)),"No")</f>
        <v>Yes</v>
      </c>
      <c r="L98" s="14" t="str">
        <f>_xlfn.IFNA(+INDEX(Comp1!F:F,MATCH($B98,Comp1!$B:$B,0)),"No")</f>
        <v>Yes</v>
      </c>
      <c r="M98" s="14" t="str">
        <f>_xlfn.IFNA(+INDEX(Comp1!G:G,MATCH($B98,Comp1!$B:$B,0)),"No")</f>
        <v>Yes</v>
      </c>
      <c r="N98" s="14" t="str">
        <f>_xlfn.IFNA(+INDEX(Comp1!H:H,MATCH($B98,Comp1!$B:$B,0)),"No")</f>
        <v>Yes</v>
      </c>
      <c r="O98" s="14">
        <f>_xlfn.IFNA(+INDEX(Comp1!I:I,MATCH($B98,Comp1!$B:$B,0)),"No")</f>
        <v>0</v>
      </c>
      <c r="P98" s="14">
        <f>_xlfn.IFNA(+INDEX(Comp1!J:J,MATCH($B98,Comp1!$B:$B,0)),"No")</f>
        <v>0</v>
      </c>
      <c r="Q98" s="14">
        <f>_xlfn.IFNA(+INDEX(Comp1!K:K,MATCH($B98,Comp1!$B:$B,0)),"No")</f>
        <v>0</v>
      </c>
      <c r="R98" s="14">
        <f>_xlfn.IFNA(+INDEX(Comp1!L:L,MATCH($B98,Comp1!$B:$B,0)),"No")</f>
        <v>0</v>
      </c>
      <c r="S98" s="14">
        <f>_xlfn.IFNA(+INDEX(Comp1!M:M,MATCH($B98,Comp1!$B:$B,0)),"No")</f>
        <v>0</v>
      </c>
      <c r="T98" s="14">
        <f>_xlfn.IFNA(+INDEX(Comp1!N:N,MATCH($B98,Comp1!$B:$B,0)),"No")</f>
        <v>0</v>
      </c>
      <c r="U98" s="14">
        <f>_xlfn.IFNA(+INDEX(Comp1!O:O,MATCH($B98,Comp1!$B:$B,0)),"No")</f>
        <v>0</v>
      </c>
      <c r="V98" s="464">
        <f>IF(J98="yes",+INDEX('Final Comp Values'!$AX:$AX,MATCH('Monthy Targets'!$B98,'Final Comp Values'!C:C,0)),0)</f>
        <v>5.05</v>
      </c>
      <c r="W98" s="464">
        <f>IF(K98="yes",+INDEX('Final Comp Values'!$AX:$AX,MATCH('Monthy Targets'!$B98,'Final Comp Values'!$C:$C,0)),0)</f>
        <v>5.05</v>
      </c>
      <c r="X98" s="464">
        <f>IF(L98="yes",+INDEX('Final Comp Values'!$AX:$AX,MATCH('Monthy Targets'!$B98,'Final Comp Values'!$C:$C,0)),0)</f>
        <v>5.05</v>
      </c>
      <c r="Y98" s="464">
        <f>IF(M98="yes",+INDEX('Final Comp Values'!$BB:$BB,MATCH('Monthy Targets'!$B98,'Final Comp Values'!$C:$C,0)),0)</f>
        <v>5.05</v>
      </c>
      <c r="Z98" s="464">
        <f>IF(N98="yes",+INDEX('Final Comp Values'!$BB:$BB,MATCH('Monthy Targets'!$B98,'Final Comp Values'!$C:$C,0)),0)</f>
        <v>5.05</v>
      </c>
      <c r="AA98" s="464">
        <f>IF(O98="yes",+INDEX('Final Comp Values'!$BB:$BB,MATCH('Monthy Targets'!$B98,'Final Comp Values'!$C:$C,0)),0)</f>
        <v>0</v>
      </c>
      <c r="AB98" s="464">
        <f>IF(P98="yes",+INDEX('Final Comp Values'!$BF:$BF,MATCH('Monthy Targets'!$B98,'Final Comp Values'!$C:$C,0)),0)</f>
        <v>0</v>
      </c>
      <c r="AC98" s="464">
        <f>IF(Q98="yes",+INDEX('Final Comp Values'!$BF:$BF,MATCH('Monthy Targets'!$B98,'Final Comp Values'!$C:$C,0)),0)</f>
        <v>0</v>
      </c>
      <c r="AD98" s="464">
        <f>IF(R98="yes",+INDEX('Final Comp Values'!$BF:$BF,MATCH('Monthy Targets'!$B98,'Final Comp Values'!$C:$C,0)),0)</f>
        <v>0</v>
      </c>
      <c r="AE98" s="464">
        <f>IF(S98="yes",+INDEX('Final Comp Values'!$BJ:$BJ,MATCH('Monthy Targets'!$B98,'Final Comp Values'!$C:$C,0)),0)</f>
        <v>0</v>
      </c>
      <c r="AF98" s="464">
        <f>IF(T98="yes",+INDEX('Final Comp Values'!$BJ:$BJ,MATCH('Monthy Targets'!$B98,'Final Comp Values'!$C:$C,0)),0)</f>
        <v>0</v>
      </c>
      <c r="AG98" s="464">
        <f>IF(U98="yes",+INDEX('Final Comp Values'!$BJ:$BJ,MATCH('Monthy Targets'!$B98,'Final Comp Values'!$C:$C,0)),0)</f>
        <v>0</v>
      </c>
    </row>
    <row r="99" spans="1:33" x14ac:dyDescent="0.25">
      <c r="A99" s="183">
        <f>+FY2018_ALL_Targets!A99</f>
        <v>4345</v>
      </c>
      <c r="B99" s="183">
        <f>+FY2018_ALL_Targets!B99</f>
        <v>455931</v>
      </c>
      <c r="C99" s="183">
        <f>+FY2018_ALL_Targets!C99</f>
        <v>1026286</v>
      </c>
      <c r="D99" s="183">
        <f>+FY2018_ALL_Targets!D99</f>
        <v>1245639525</v>
      </c>
      <c r="E99" s="183">
        <f>+FY2018_ALL_Targets!E99</f>
        <v>0</v>
      </c>
      <c r="F99" s="183" t="str">
        <f>+FY2018_ALL_Targets!F99</f>
        <v>MRSA West</v>
      </c>
      <c r="G99" s="183" t="s">
        <v>632</v>
      </c>
      <c r="H99" s="183" t="str">
        <f>+FY2018_ALL_Targets!H99</f>
        <v>Baylor County Hospital District</v>
      </c>
      <c r="I99" s="183" t="str">
        <f>+FY2018_ALL_Targets!I99</f>
        <v>4401 College Drive</v>
      </c>
      <c r="J99" s="14" t="str">
        <f>_xlfn.IFNA(+INDEX(Comp1!$D:$D,MATCH(B99,Comp1!$B:$B,0)),"No")</f>
        <v>Yes</v>
      </c>
      <c r="K99" s="14" t="str">
        <f>_xlfn.IFNA(+INDEX(Comp1!$E:$E,MATCH(B99,Comp1!$B:$B,0)),"No")</f>
        <v>Yes</v>
      </c>
      <c r="L99" s="14" t="str">
        <f>_xlfn.IFNA(+INDEX(Comp1!F:F,MATCH($B99,Comp1!$B:$B,0)),"No")</f>
        <v>Yes</v>
      </c>
      <c r="M99" s="14" t="str">
        <f>_xlfn.IFNA(+INDEX(Comp1!G:G,MATCH($B99,Comp1!$B:$B,0)),"No")</f>
        <v>Yes</v>
      </c>
      <c r="N99" s="14" t="str">
        <f>_xlfn.IFNA(+INDEX(Comp1!H:H,MATCH($B99,Comp1!$B:$B,0)),"No")</f>
        <v>Yes</v>
      </c>
      <c r="O99" s="14">
        <f>_xlfn.IFNA(+INDEX(Comp1!I:I,MATCH($B99,Comp1!$B:$B,0)),"No")</f>
        <v>0</v>
      </c>
      <c r="P99" s="14">
        <f>_xlfn.IFNA(+INDEX(Comp1!J:J,MATCH($B99,Comp1!$B:$B,0)),"No")</f>
        <v>0</v>
      </c>
      <c r="Q99" s="14">
        <f>_xlfn.IFNA(+INDEX(Comp1!K:K,MATCH($B99,Comp1!$B:$B,0)),"No")</f>
        <v>0</v>
      </c>
      <c r="R99" s="14">
        <f>_xlfn.IFNA(+INDEX(Comp1!L:L,MATCH($B99,Comp1!$B:$B,0)),"No")</f>
        <v>0</v>
      </c>
      <c r="S99" s="14">
        <f>_xlfn.IFNA(+INDEX(Comp1!M:M,MATCH($B99,Comp1!$B:$B,0)),"No")</f>
        <v>0</v>
      </c>
      <c r="T99" s="14">
        <f>_xlfn.IFNA(+INDEX(Comp1!N:N,MATCH($B99,Comp1!$B:$B,0)),"No")</f>
        <v>0</v>
      </c>
      <c r="U99" s="14">
        <f>_xlfn.IFNA(+INDEX(Comp1!O:O,MATCH($B99,Comp1!$B:$B,0)),"No")</f>
        <v>0</v>
      </c>
      <c r="V99" s="464">
        <f>IF(J99="yes",+INDEX('Final Comp Values'!$AX:$AX,MATCH('Monthy Targets'!$B99,'Final Comp Values'!C:C,0)),0)</f>
        <v>5.49</v>
      </c>
      <c r="W99" s="464">
        <f>IF(K99="yes",+INDEX('Final Comp Values'!$AX:$AX,MATCH('Monthy Targets'!$B99,'Final Comp Values'!$C:$C,0)),0)</f>
        <v>5.49</v>
      </c>
      <c r="X99" s="464">
        <f>IF(L99="yes",+INDEX('Final Comp Values'!$AX:$AX,MATCH('Monthy Targets'!$B99,'Final Comp Values'!$C:$C,0)),0)</f>
        <v>5.49</v>
      </c>
      <c r="Y99" s="464">
        <f>IF(M99="yes",+INDEX('Final Comp Values'!$BB:$BB,MATCH('Monthy Targets'!$B99,'Final Comp Values'!$C:$C,0)),0)</f>
        <v>5.49</v>
      </c>
      <c r="Z99" s="464">
        <f>IF(N99="yes",+INDEX('Final Comp Values'!$BB:$BB,MATCH('Monthy Targets'!$B99,'Final Comp Values'!$C:$C,0)),0)</f>
        <v>5.49</v>
      </c>
      <c r="AA99" s="464">
        <f>IF(O99="yes",+INDEX('Final Comp Values'!$BB:$BB,MATCH('Monthy Targets'!$B99,'Final Comp Values'!$C:$C,0)),0)</f>
        <v>0</v>
      </c>
      <c r="AB99" s="464">
        <f>IF(P99="yes",+INDEX('Final Comp Values'!$BF:$BF,MATCH('Monthy Targets'!$B99,'Final Comp Values'!$C:$C,0)),0)</f>
        <v>0</v>
      </c>
      <c r="AC99" s="464">
        <f>IF(Q99="yes",+INDEX('Final Comp Values'!$BF:$BF,MATCH('Monthy Targets'!$B99,'Final Comp Values'!$C:$C,0)),0)</f>
        <v>0</v>
      </c>
      <c r="AD99" s="464">
        <f>IF(R99="yes",+INDEX('Final Comp Values'!$BF:$BF,MATCH('Monthy Targets'!$B99,'Final Comp Values'!$C:$C,0)),0)</f>
        <v>0</v>
      </c>
      <c r="AE99" s="464">
        <f>IF(S99="yes",+INDEX('Final Comp Values'!$BJ:$BJ,MATCH('Monthy Targets'!$B99,'Final Comp Values'!$C:$C,0)),0)</f>
        <v>0</v>
      </c>
      <c r="AF99" s="464">
        <f>IF(T99="yes",+INDEX('Final Comp Values'!$BJ:$BJ,MATCH('Monthy Targets'!$B99,'Final Comp Values'!$C:$C,0)),0)</f>
        <v>0</v>
      </c>
      <c r="AG99" s="464">
        <f>IF(U99="yes",+INDEX('Final Comp Values'!$BJ:$BJ,MATCH('Monthy Targets'!$B99,'Final Comp Values'!$C:$C,0)),0)</f>
        <v>0</v>
      </c>
    </row>
    <row r="100" spans="1:33" x14ac:dyDescent="0.25">
      <c r="A100" s="183">
        <f>+FY2018_ALL_Targets!A100</f>
        <v>4681</v>
      </c>
      <c r="B100" s="183">
        <f>+FY2018_ALL_Targets!B100</f>
        <v>455934</v>
      </c>
      <c r="C100" s="183">
        <f>+FY2018_ALL_Targets!C100</f>
        <v>1026566</v>
      </c>
      <c r="D100" s="183">
        <f>+FY2018_ALL_Targets!D100</f>
        <v>1235121245</v>
      </c>
      <c r="E100" s="183">
        <f>+FY2018_ALL_Targets!E100</f>
        <v>0</v>
      </c>
      <c r="F100" s="183" t="str">
        <f>+FY2018_ALL_Targets!F100</f>
        <v>MRSA West</v>
      </c>
      <c r="G100" s="183" t="s">
        <v>250</v>
      </c>
      <c r="H100" s="183" t="str">
        <f>+FY2018_ALL_Targets!H100</f>
        <v>Eastland Memorial Hospital District</v>
      </c>
      <c r="I100" s="183" t="str">
        <f>+FY2018_ALL_Targets!I100</f>
        <v>2722 Old Anson Road</v>
      </c>
      <c r="J100" s="14" t="str">
        <f>_xlfn.IFNA(+INDEX(Comp1!$D:$D,MATCH(B100,Comp1!$B:$B,0)),"No")</f>
        <v>Yes</v>
      </c>
      <c r="K100" s="14" t="str">
        <f>_xlfn.IFNA(+INDEX(Comp1!$E:$E,MATCH(B100,Comp1!$B:$B,0)),"No")</f>
        <v>Yes</v>
      </c>
      <c r="L100" s="14" t="str">
        <f>_xlfn.IFNA(+INDEX(Comp1!F:F,MATCH($B100,Comp1!$B:$B,0)),"No")</f>
        <v>Yes</v>
      </c>
      <c r="M100" s="14" t="str">
        <f>_xlfn.IFNA(+INDEX(Comp1!G:G,MATCH($B100,Comp1!$B:$B,0)),"No")</f>
        <v>Yes</v>
      </c>
      <c r="N100" s="14" t="str">
        <f>_xlfn.IFNA(+INDEX(Comp1!H:H,MATCH($B100,Comp1!$B:$B,0)),"No")</f>
        <v>Yes</v>
      </c>
      <c r="O100" s="14">
        <f>_xlfn.IFNA(+INDEX(Comp1!I:I,MATCH($B100,Comp1!$B:$B,0)),"No")</f>
        <v>0</v>
      </c>
      <c r="P100" s="14">
        <f>_xlfn.IFNA(+INDEX(Comp1!J:J,MATCH($B100,Comp1!$B:$B,0)),"No")</f>
        <v>0</v>
      </c>
      <c r="Q100" s="14">
        <f>_xlfn.IFNA(+INDEX(Comp1!K:K,MATCH($B100,Comp1!$B:$B,0)),"No")</f>
        <v>0</v>
      </c>
      <c r="R100" s="14">
        <f>_xlfn.IFNA(+INDEX(Comp1!L:L,MATCH($B100,Comp1!$B:$B,0)),"No")</f>
        <v>0</v>
      </c>
      <c r="S100" s="14">
        <f>_xlfn.IFNA(+INDEX(Comp1!M:M,MATCH($B100,Comp1!$B:$B,0)),"No")</f>
        <v>0</v>
      </c>
      <c r="T100" s="14">
        <f>_xlfn.IFNA(+INDEX(Comp1!N:N,MATCH($B100,Comp1!$B:$B,0)),"No")</f>
        <v>0</v>
      </c>
      <c r="U100" s="14">
        <f>_xlfn.IFNA(+INDEX(Comp1!O:O,MATCH($B100,Comp1!$B:$B,0)),"No")</f>
        <v>0</v>
      </c>
      <c r="V100" s="464">
        <f>IF(J100="yes",+INDEX('Final Comp Values'!$AX:$AX,MATCH('Monthy Targets'!$B100,'Final Comp Values'!C:C,0)),0)</f>
        <v>6.08</v>
      </c>
      <c r="W100" s="464">
        <f>IF(K100="yes",+INDEX('Final Comp Values'!$AX:$AX,MATCH('Monthy Targets'!$B100,'Final Comp Values'!$C:$C,0)),0)</f>
        <v>6.08</v>
      </c>
      <c r="X100" s="464">
        <f>IF(L100="yes",+INDEX('Final Comp Values'!$AX:$AX,MATCH('Monthy Targets'!$B100,'Final Comp Values'!$C:$C,0)),0)</f>
        <v>6.08</v>
      </c>
      <c r="Y100" s="464">
        <f>IF(M100="yes",+INDEX('Final Comp Values'!$BB:$BB,MATCH('Monthy Targets'!$B100,'Final Comp Values'!$C:$C,0)),0)</f>
        <v>6.08</v>
      </c>
      <c r="Z100" s="464">
        <f>IF(N100="yes",+INDEX('Final Comp Values'!$BB:$BB,MATCH('Monthy Targets'!$B100,'Final Comp Values'!$C:$C,0)),0)</f>
        <v>6.08</v>
      </c>
      <c r="AA100" s="464">
        <f>IF(O100="yes",+INDEX('Final Comp Values'!$BB:$BB,MATCH('Monthy Targets'!$B100,'Final Comp Values'!$C:$C,0)),0)</f>
        <v>0</v>
      </c>
      <c r="AB100" s="464">
        <f>IF(P100="yes",+INDEX('Final Comp Values'!$BF:$BF,MATCH('Monthy Targets'!$B100,'Final Comp Values'!$C:$C,0)),0)</f>
        <v>0</v>
      </c>
      <c r="AC100" s="464">
        <f>IF(Q100="yes",+INDEX('Final Comp Values'!$BF:$BF,MATCH('Monthy Targets'!$B100,'Final Comp Values'!$C:$C,0)),0)</f>
        <v>0</v>
      </c>
      <c r="AD100" s="464">
        <f>IF(R100="yes",+INDEX('Final Comp Values'!$BF:$BF,MATCH('Monthy Targets'!$B100,'Final Comp Values'!$C:$C,0)),0)</f>
        <v>0</v>
      </c>
      <c r="AE100" s="464">
        <f>IF(S100="yes",+INDEX('Final Comp Values'!$BJ:$BJ,MATCH('Monthy Targets'!$B100,'Final Comp Values'!$C:$C,0)),0)</f>
        <v>0</v>
      </c>
      <c r="AF100" s="464">
        <f>IF(T100="yes",+INDEX('Final Comp Values'!$BJ:$BJ,MATCH('Monthy Targets'!$B100,'Final Comp Values'!$C:$C,0)),0)</f>
        <v>0</v>
      </c>
      <c r="AG100" s="464">
        <f>IF(U100="yes",+INDEX('Final Comp Values'!$BJ:$BJ,MATCH('Monthy Targets'!$B100,'Final Comp Values'!$C:$C,0)),0)</f>
        <v>0</v>
      </c>
    </row>
    <row r="101" spans="1:33" x14ac:dyDescent="0.25">
      <c r="A101" s="183">
        <f>+FY2018_ALL_Targets!A101</f>
        <v>4672</v>
      </c>
      <c r="B101" s="183">
        <f>+FY2018_ALL_Targets!B101</f>
        <v>455936</v>
      </c>
      <c r="C101" s="183">
        <f>+FY2018_ALL_Targets!C101</f>
        <v>1026295</v>
      </c>
      <c r="D101" s="183">
        <f>+FY2018_ALL_Targets!D101</f>
        <v>1154319853</v>
      </c>
      <c r="E101" s="183">
        <f>+FY2018_ALL_Targets!E101</f>
        <v>0</v>
      </c>
      <c r="F101" s="183" t="str">
        <f>+FY2018_ALL_Targets!F101</f>
        <v>MRSA West</v>
      </c>
      <c r="G101" s="183" t="s">
        <v>3328</v>
      </c>
      <c r="H101" s="183" t="str">
        <f>+FY2018_ALL_Targets!H101</f>
        <v>FPACP Lamesa</v>
      </c>
      <c r="I101" s="183" t="str">
        <f>+FY2018_ALL_Targets!I101</f>
        <v>1201 N. 15th Street</v>
      </c>
      <c r="J101" s="14" t="str">
        <f>_xlfn.IFNA(+INDEX(Comp1!$D:$D,MATCH(B101,Comp1!$B:$B,0)),"No")</f>
        <v>Yes</v>
      </c>
      <c r="K101" s="14" t="str">
        <f>_xlfn.IFNA(+INDEX(Comp1!$E:$E,MATCH(B101,Comp1!$B:$B,0)),"No")</f>
        <v>Yes</v>
      </c>
      <c r="L101" s="14" t="str">
        <f>_xlfn.IFNA(+INDEX(Comp1!F:F,MATCH($B101,Comp1!$B:$B,0)),"No")</f>
        <v>Yes</v>
      </c>
      <c r="M101" s="14" t="str">
        <f>_xlfn.IFNA(+INDEX(Comp1!G:G,MATCH($B101,Comp1!$B:$B,0)),"No")</f>
        <v>Yes</v>
      </c>
      <c r="N101" s="14" t="str">
        <f>_xlfn.IFNA(+INDEX(Comp1!H:H,MATCH($B101,Comp1!$B:$B,0)),"No")</f>
        <v>Yes</v>
      </c>
      <c r="O101" s="14">
        <f>_xlfn.IFNA(+INDEX(Comp1!I:I,MATCH($B101,Comp1!$B:$B,0)),"No")</f>
        <v>0</v>
      </c>
      <c r="P101" s="14">
        <f>_xlfn.IFNA(+INDEX(Comp1!J:J,MATCH($B101,Comp1!$B:$B,0)),"No")</f>
        <v>0</v>
      </c>
      <c r="Q101" s="14">
        <f>_xlfn.IFNA(+INDEX(Comp1!K:K,MATCH($B101,Comp1!$B:$B,0)),"No")</f>
        <v>0</v>
      </c>
      <c r="R101" s="14">
        <f>_xlfn.IFNA(+INDEX(Comp1!L:L,MATCH($B101,Comp1!$B:$B,0)),"No")</f>
        <v>0</v>
      </c>
      <c r="S101" s="14">
        <f>_xlfn.IFNA(+INDEX(Comp1!M:M,MATCH($B101,Comp1!$B:$B,0)),"No")</f>
        <v>0</v>
      </c>
      <c r="T101" s="14">
        <f>_xlfn.IFNA(+INDEX(Comp1!N:N,MATCH($B101,Comp1!$B:$B,0)),"No")</f>
        <v>0</v>
      </c>
      <c r="U101" s="14">
        <f>_xlfn.IFNA(+INDEX(Comp1!O:O,MATCH($B101,Comp1!$B:$B,0)),"No")</f>
        <v>0</v>
      </c>
      <c r="V101" s="464">
        <f>IF(J101="yes",+INDEX('Final Comp Values'!$AX:$AX,MATCH('Monthy Targets'!$B101,'Final Comp Values'!C:C,0)),0)</f>
        <v>3.29</v>
      </c>
      <c r="W101" s="464">
        <f>IF(K101="yes",+INDEX('Final Comp Values'!$AX:$AX,MATCH('Monthy Targets'!$B101,'Final Comp Values'!$C:$C,0)),0)</f>
        <v>3.29</v>
      </c>
      <c r="X101" s="464">
        <f>IF(L101="yes",+INDEX('Final Comp Values'!$AX:$AX,MATCH('Monthy Targets'!$B101,'Final Comp Values'!$C:$C,0)),0)</f>
        <v>3.29</v>
      </c>
      <c r="Y101" s="464">
        <f>IF(M101="yes",+INDEX('Final Comp Values'!$BB:$BB,MATCH('Monthy Targets'!$B101,'Final Comp Values'!$C:$C,0)),0)</f>
        <v>3.29</v>
      </c>
      <c r="Z101" s="464">
        <f>IF(N101="yes",+INDEX('Final Comp Values'!$BB:$BB,MATCH('Monthy Targets'!$B101,'Final Comp Values'!$C:$C,0)),0)</f>
        <v>3.29</v>
      </c>
      <c r="AA101" s="464">
        <f>IF(O101="yes",+INDEX('Final Comp Values'!$BB:$BB,MATCH('Monthy Targets'!$B101,'Final Comp Values'!$C:$C,0)),0)</f>
        <v>0</v>
      </c>
      <c r="AB101" s="464">
        <f>IF(P101="yes",+INDEX('Final Comp Values'!$BF:$BF,MATCH('Monthy Targets'!$B101,'Final Comp Values'!$C:$C,0)),0)</f>
        <v>0</v>
      </c>
      <c r="AC101" s="464">
        <f>IF(Q101="yes",+INDEX('Final Comp Values'!$BF:$BF,MATCH('Monthy Targets'!$B101,'Final Comp Values'!$C:$C,0)),0)</f>
        <v>0</v>
      </c>
      <c r="AD101" s="464">
        <f>IF(R101="yes",+INDEX('Final Comp Values'!$BF:$BF,MATCH('Monthy Targets'!$B101,'Final Comp Values'!$C:$C,0)),0)</f>
        <v>0</v>
      </c>
      <c r="AE101" s="464">
        <f>IF(S101="yes",+INDEX('Final Comp Values'!$BJ:$BJ,MATCH('Monthy Targets'!$B101,'Final Comp Values'!$C:$C,0)),0)</f>
        <v>0</v>
      </c>
      <c r="AF101" s="464">
        <f>IF(T101="yes",+INDEX('Final Comp Values'!$BJ:$BJ,MATCH('Monthy Targets'!$B101,'Final Comp Values'!$C:$C,0)),0)</f>
        <v>0</v>
      </c>
      <c r="AG101" s="464">
        <f>IF(U101="yes",+INDEX('Final Comp Values'!$BJ:$BJ,MATCH('Monthy Targets'!$B101,'Final Comp Values'!$C:$C,0)),0)</f>
        <v>0</v>
      </c>
    </row>
    <row r="102" spans="1:33" x14ac:dyDescent="0.25">
      <c r="A102" s="183">
        <f>+FY2018_ALL_Targets!A102</f>
        <v>4347</v>
      </c>
      <c r="B102" s="183">
        <f>+FY2018_ALL_Targets!B102</f>
        <v>455940</v>
      </c>
      <c r="C102" s="183">
        <f>+FY2018_ALL_Targets!C102</f>
        <v>1025904</v>
      </c>
      <c r="D102" s="183">
        <f>+FY2018_ALL_Targets!D102</f>
        <v>1659353589</v>
      </c>
      <c r="E102" s="183">
        <f>+FY2018_ALL_Targets!E102</f>
        <v>0</v>
      </c>
      <c r="F102" s="183" t="str">
        <f>+FY2018_ALL_Targets!F102</f>
        <v>Lubbock</v>
      </c>
      <c r="G102" s="183" t="s">
        <v>636</v>
      </c>
      <c r="H102" s="183" t="str">
        <f>+FY2018_ALL_Targets!H102</f>
        <v>Stratford Hospital District</v>
      </c>
      <c r="I102" s="183" t="str">
        <f>+FY2018_ALL_Targets!I102</f>
        <v>4710 Slide Road</v>
      </c>
      <c r="J102" s="14" t="str">
        <f>_xlfn.IFNA(+INDEX(Comp1!$D:$D,MATCH(B102,Comp1!$B:$B,0)),"No")</f>
        <v>Yes</v>
      </c>
      <c r="K102" s="14" t="str">
        <f>_xlfn.IFNA(+INDEX(Comp1!$E:$E,MATCH(B102,Comp1!$B:$B,0)),"No")</f>
        <v>Yes</v>
      </c>
      <c r="L102" s="14" t="str">
        <f>_xlfn.IFNA(+INDEX(Comp1!F:F,MATCH($B102,Comp1!$B:$B,0)),"No")</f>
        <v>Yes</v>
      </c>
      <c r="M102" s="14" t="str">
        <f>_xlfn.IFNA(+INDEX(Comp1!G:G,MATCH($B102,Comp1!$B:$B,0)),"No")</f>
        <v>Yes</v>
      </c>
      <c r="N102" s="14" t="str">
        <f>_xlfn.IFNA(+INDEX(Comp1!H:H,MATCH($B102,Comp1!$B:$B,0)),"No")</f>
        <v>Yes</v>
      </c>
      <c r="O102" s="14">
        <f>_xlfn.IFNA(+INDEX(Comp1!I:I,MATCH($B102,Comp1!$B:$B,0)),"No")</f>
        <v>0</v>
      </c>
      <c r="P102" s="14">
        <f>_xlfn.IFNA(+INDEX(Comp1!J:J,MATCH($B102,Comp1!$B:$B,0)),"No")</f>
        <v>0</v>
      </c>
      <c r="Q102" s="14">
        <f>_xlfn.IFNA(+INDEX(Comp1!K:K,MATCH($B102,Comp1!$B:$B,0)),"No")</f>
        <v>0</v>
      </c>
      <c r="R102" s="14">
        <f>_xlfn.IFNA(+INDEX(Comp1!L:L,MATCH($B102,Comp1!$B:$B,0)),"No")</f>
        <v>0</v>
      </c>
      <c r="S102" s="14">
        <f>_xlfn.IFNA(+INDEX(Comp1!M:M,MATCH($B102,Comp1!$B:$B,0)),"No")</f>
        <v>0</v>
      </c>
      <c r="T102" s="14">
        <f>_xlfn.IFNA(+INDEX(Comp1!N:N,MATCH($B102,Comp1!$B:$B,0)),"No")</f>
        <v>0</v>
      </c>
      <c r="U102" s="14">
        <f>_xlfn.IFNA(+INDEX(Comp1!O:O,MATCH($B102,Comp1!$B:$B,0)),"No")</f>
        <v>0</v>
      </c>
      <c r="V102" s="464">
        <f>IF(J102="yes",+INDEX('Final Comp Values'!$AX:$AX,MATCH('Monthy Targets'!$B102,'Final Comp Values'!C:C,0)),0)</f>
        <v>25.8</v>
      </c>
      <c r="W102" s="464">
        <f>IF(K102="yes",+INDEX('Final Comp Values'!$AX:$AX,MATCH('Monthy Targets'!$B102,'Final Comp Values'!$C:$C,0)),0)</f>
        <v>25.8</v>
      </c>
      <c r="X102" s="464">
        <f>IF(L102="yes",+INDEX('Final Comp Values'!$AX:$AX,MATCH('Monthy Targets'!$B102,'Final Comp Values'!$C:$C,0)),0)</f>
        <v>25.8</v>
      </c>
      <c r="Y102" s="464">
        <f>IF(M102="yes",+INDEX('Final Comp Values'!$BB:$BB,MATCH('Monthy Targets'!$B102,'Final Comp Values'!$C:$C,0)),0)</f>
        <v>25.8</v>
      </c>
      <c r="Z102" s="464">
        <f>IF(N102="yes",+INDEX('Final Comp Values'!$BB:$BB,MATCH('Monthy Targets'!$B102,'Final Comp Values'!$C:$C,0)),0)</f>
        <v>25.8</v>
      </c>
      <c r="AA102" s="464">
        <f>IF(O102="yes",+INDEX('Final Comp Values'!$BB:$BB,MATCH('Monthy Targets'!$B102,'Final Comp Values'!$C:$C,0)),0)</f>
        <v>0</v>
      </c>
      <c r="AB102" s="464">
        <f>IF(P102="yes",+INDEX('Final Comp Values'!$BF:$BF,MATCH('Monthy Targets'!$B102,'Final Comp Values'!$C:$C,0)),0)</f>
        <v>0</v>
      </c>
      <c r="AC102" s="464">
        <f>IF(Q102="yes",+INDEX('Final Comp Values'!$BF:$BF,MATCH('Monthy Targets'!$B102,'Final Comp Values'!$C:$C,0)),0)</f>
        <v>0</v>
      </c>
      <c r="AD102" s="464">
        <f>IF(R102="yes",+INDEX('Final Comp Values'!$BF:$BF,MATCH('Monthy Targets'!$B102,'Final Comp Values'!$C:$C,0)),0)</f>
        <v>0</v>
      </c>
      <c r="AE102" s="464">
        <f>IF(S102="yes",+INDEX('Final Comp Values'!$BJ:$BJ,MATCH('Monthy Targets'!$B102,'Final Comp Values'!$C:$C,0)),0)</f>
        <v>0</v>
      </c>
      <c r="AF102" s="464">
        <f>IF(T102="yes",+INDEX('Final Comp Values'!$BJ:$BJ,MATCH('Monthy Targets'!$B102,'Final Comp Values'!$C:$C,0)),0)</f>
        <v>0</v>
      </c>
      <c r="AG102" s="464">
        <f>IF(U102="yes",+INDEX('Final Comp Values'!$BJ:$BJ,MATCH('Monthy Targets'!$B102,'Final Comp Values'!$C:$C,0)),0)</f>
        <v>0</v>
      </c>
    </row>
    <row r="103" spans="1:33" x14ac:dyDescent="0.25">
      <c r="A103" s="183">
        <f>+FY2018_ALL_Targets!A103</f>
        <v>4645</v>
      </c>
      <c r="B103" s="183">
        <f>+FY2018_ALL_Targets!B103</f>
        <v>455946</v>
      </c>
      <c r="C103" s="183">
        <f>+FY2018_ALL_Targets!C103</f>
        <v>1026046</v>
      </c>
      <c r="D103" s="183">
        <f>+FY2018_ALL_Targets!D103</f>
        <v>1881648103</v>
      </c>
      <c r="E103" s="183">
        <f>+FY2018_ALL_Targets!E103</f>
        <v>0</v>
      </c>
      <c r="F103" s="183" t="str">
        <f>+FY2018_ALL_Targets!F103</f>
        <v>MRSA West</v>
      </c>
      <c r="G103" s="183" t="s">
        <v>768</v>
      </c>
      <c r="H103" s="183" t="str">
        <f>+FY2018_ALL_Targets!H103</f>
        <v>Stratford Hospital District</v>
      </c>
      <c r="I103" s="183" t="str">
        <f>+FY2018_ALL_Targets!I103</f>
        <v>1600 Josephine St.</v>
      </c>
      <c r="J103" s="14" t="str">
        <f>_xlfn.IFNA(+INDEX(Comp1!$D:$D,MATCH(B103,Comp1!$B:$B,0)),"No")</f>
        <v>Yes</v>
      </c>
      <c r="K103" s="14" t="str">
        <f>_xlfn.IFNA(+INDEX(Comp1!$E:$E,MATCH(B103,Comp1!$B:$B,0)),"No")</f>
        <v>Yes</v>
      </c>
      <c r="L103" s="14" t="str">
        <f>_xlfn.IFNA(+INDEX(Comp1!F:F,MATCH($B103,Comp1!$B:$B,0)),"No")</f>
        <v>Yes</v>
      </c>
      <c r="M103" s="14" t="str">
        <f>_xlfn.IFNA(+INDEX(Comp1!G:G,MATCH($B103,Comp1!$B:$B,0)),"No")</f>
        <v>Yes</v>
      </c>
      <c r="N103" s="14" t="str">
        <f>_xlfn.IFNA(+INDEX(Comp1!H:H,MATCH($B103,Comp1!$B:$B,0)),"No")</f>
        <v>Yes</v>
      </c>
      <c r="O103" s="14">
        <f>_xlfn.IFNA(+INDEX(Comp1!I:I,MATCH($B103,Comp1!$B:$B,0)),"No")</f>
        <v>0</v>
      </c>
      <c r="P103" s="14">
        <f>_xlfn.IFNA(+INDEX(Comp1!J:J,MATCH($B103,Comp1!$B:$B,0)),"No")</f>
        <v>0</v>
      </c>
      <c r="Q103" s="14">
        <f>_xlfn.IFNA(+INDEX(Comp1!K:K,MATCH($B103,Comp1!$B:$B,0)),"No")</f>
        <v>0</v>
      </c>
      <c r="R103" s="14">
        <f>_xlfn.IFNA(+INDEX(Comp1!L:L,MATCH($B103,Comp1!$B:$B,0)),"No")</f>
        <v>0</v>
      </c>
      <c r="S103" s="14">
        <f>_xlfn.IFNA(+INDEX(Comp1!M:M,MATCH($B103,Comp1!$B:$B,0)),"No")</f>
        <v>0</v>
      </c>
      <c r="T103" s="14">
        <f>_xlfn.IFNA(+INDEX(Comp1!N:N,MATCH($B103,Comp1!$B:$B,0)),"No")</f>
        <v>0</v>
      </c>
      <c r="U103" s="14">
        <f>_xlfn.IFNA(+INDEX(Comp1!O:O,MATCH($B103,Comp1!$B:$B,0)),"No")</f>
        <v>0</v>
      </c>
      <c r="V103" s="464">
        <f>IF(J103="yes",+INDEX('Final Comp Values'!$AX:$AX,MATCH('Monthy Targets'!$B103,'Final Comp Values'!C:C,0)),0)</f>
        <v>5.25</v>
      </c>
      <c r="W103" s="464">
        <f>IF(K103="yes",+INDEX('Final Comp Values'!$AX:$AX,MATCH('Monthy Targets'!$B103,'Final Comp Values'!$C:$C,0)),0)</f>
        <v>5.25</v>
      </c>
      <c r="X103" s="464">
        <f>IF(L103="yes",+INDEX('Final Comp Values'!$AX:$AX,MATCH('Monthy Targets'!$B103,'Final Comp Values'!$C:$C,0)),0)</f>
        <v>5.25</v>
      </c>
      <c r="Y103" s="464">
        <f>IF(M103="yes",+INDEX('Final Comp Values'!$BB:$BB,MATCH('Monthy Targets'!$B103,'Final Comp Values'!$C:$C,0)),0)</f>
        <v>5.25</v>
      </c>
      <c r="Z103" s="464">
        <f>IF(N103="yes",+INDEX('Final Comp Values'!$BB:$BB,MATCH('Monthy Targets'!$B103,'Final Comp Values'!$C:$C,0)),0)</f>
        <v>5.25</v>
      </c>
      <c r="AA103" s="464">
        <f>IF(O103="yes",+INDEX('Final Comp Values'!$BB:$BB,MATCH('Monthy Targets'!$B103,'Final Comp Values'!$C:$C,0)),0)</f>
        <v>0</v>
      </c>
      <c r="AB103" s="464">
        <f>IF(P103="yes",+INDEX('Final Comp Values'!$BF:$BF,MATCH('Monthy Targets'!$B103,'Final Comp Values'!$C:$C,0)),0)</f>
        <v>0</v>
      </c>
      <c r="AC103" s="464">
        <f>IF(Q103="yes",+INDEX('Final Comp Values'!$BF:$BF,MATCH('Monthy Targets'!$B103,'Final Comp Values'!$C:$C,0)),0)</f>
        <v>0</v>
      </c>
      <c r="AD103" s="464">
        <f>IF(R103="yes",+INDEX('Final Comp Values'!$BF:$BF,MATCH('Monthy Targets'!$B103,'Final Comp Values'!$C:$C,0)),0)</f>
        <v>0</v>
      </c>
      <c r="AE103" s="464">
        <f>IF(S103="yes",+INDEX('Final Comp Values'!$BJ:$BJ,MATCH('Monthy Targets'!$B103,'Final Comp Values'!$C:$C,0)),0)</f>
        <v>0</v>
      </c>
      <c r="AF103" s="464">
        <f>IF(T103="yes",+INDEX('Final Comp Values'!$BJ:$BJ,MATCH('Monthy Targets'!$B103,'Final Comp Values'!$C:$C,0)),0)</f>
        <v>0</v>
      </c>
      <c r="AG103" s="464">
        <f>IF(U103="yes",+INDEX('Final Comp Values'!$BJ:$BJ,MATCH('Monthy Targets'!$B103,'Final Comp Values'!$C:$C,0)),0)</f>
        <v>0</v>
      </c>
    </row>
    <row r="104" spans="1:33" x14ac:dyDescent="0.25">
      <c r="A104" s="183">
        <f>+FY2018_ALL_Targets!A104</f>
        <v>4906</v>
      </c>
      <c r="B104" s="183">
        <f>+FY2018_ALL_Targets!B104</f>
        <v>455951</v>
      </c>
      <c r="C104" s="183">
        <f>+FY2018_ALL_Targets!C104</f>
        <v>1026563</v>
      </c>
      <c r="D104" s="183">
        <f>+FY2018_ALL_Targets!D104</f>
        <v>1841697851</v>
      </c>
      <c r="E104" s="183">
        <f>+FY2018_ALL_Targets!E104</f>
        <v>0</v>
      </c>
      <c r="F104" s="183" t="str">
        <f>+FY2018_ALL_Targets!F104</f>
        <v>MRSA Central</v>
      </c>
      <c r="G104" s="183" t="s">
        <v>296</v>
      </c>
      <c r="H104" s="183" t="str">
        <f>+FY2018_ALL_Targets!H104</f>
        <v>Coryell County Memorial Hospital Authority</v>
      </c>
      <c r="I104" s="183" t="str">
        <f>+FY2018_ALL_Targets!I104</f>
        <v>1000 Ave J</v>
      </c>
      <c r="J104" s="14" t="str">
        <f>_xlfn.IFNA(+INDEX(Comp1!$D:$D,MATCH(B104,Comp1!$B:$B,0)),"No")</f>
        <v>Yes</v>
      </c>
      <c r="K104" s="14" t="str">
        <f>_xlfn.IFNA(+INDEX(Comp1!$E:$E,MATCH(B104,Comp1!$B:$B,0)),"No")</f>
        <v>Yes</v>
      </c>
      <c r="L104" s="14" t="str">
        <f>_xlfn.IFNA(+INDEX(Comp1!F:F,MATCH($B104,Comp1!$B:$B,0)),"No")</f>
        <v>Yes</v>
      </c>
      <c r="M104" s="14" t="str">
        <f>_xlfn.IFNA(+INDEX(Comp1!G:G,MATCH($B104,Comp1!$B:$B,0)),"No")</f>
        <v>Yes</v>
      </c>
      <c r="N104" s="14" t="str">
        <f>_xlfn.IFNA(+INDEX(Comp1!H:H,MATCH($B104,Comp1!$B:$B,0)),"No")</f>
        <v>Yes</v>
      </c>
      <c r="O104" s="14">
        <f>_xlfn.IFNA(+INDEX(Comp1!I:I,MATCH($B104,Comp1!$B:$B,0)),"No")</f>
        <v>0</v>
      </c>
      <c r="P104" s="14">
        <f>_xlfn.IFNA(+INDEX(Comp1!J:J,MATCH($B104,Comp1!$B:$B,0)),"No")</f>
        <v>0</v>
      </c>
      <c r="Q104" s="14">
        <f>_xlfn.IFNA(+INDEX(Comp1!K:K,MATCH($B104,Comp1!$B:$B,0)),"No")</f>
        <v>0</v>
      </c>
      <c r="R104" s="14">
        <f>_xlfn.IFNA(+INDEX(Comp1!L:L,MATCH($B104,Comp1!$B:$B,0)),"No")</f>
        <v>0</v>
      </c>
      <c r="S104" s="14">
        <f>_xlfn.IFNA(+INDEX(Comp1!M:M,MATCH($B104,Comp1!$B:$B,0)),"No")</f>
        <v>0</v>
      </c>
      <c r="T104" s="14">
        <f>_xlfn.IFNA(+INDEX(Comp1!N:N,MATCH($B104,Comp1!$B:$B,0)),"No")</f>
        <v>0</v>
      </c>
      <c r="U104" s="14">
        <f>_xlfn.IFNA(+INDEX(Comp1!O:O,MATCH($B104,Comp1!$B:$B,0)),"No")</f>
        <v>0</v>
      </c>
      <c r="V104" s="464">
        <f>IF(J104="yes",+INDEX('Final Comp Values'!$AX:$AX,MATCH('Monthy Targets'!$B104,'Final Comp Values'!C:C,0)),0)</f>
        <v>3.32</v>
      </c>
      <c r="W104" s="464">
        <f>IF(K104="yes",+INDEX('Final Comp Values'!$AX:$AX,MATCH('Monthy Targets'!$B104,'Final Comp Values'!$C:$C,0)),0)</f>
        <v>3.32</v>
      </c>
      <c r="X104" s="464">
        <f>IF(L104="yes",+INDEX('Final Comp Values'!$AX:$AX,MATCH('Monthy Targets'!$B104,'Final Comp Values'!$C:$C,0)),0)</f>
        <v>3.32</v>
      </c>
      <c r="Y104" s="464">
        <f>IF(M104="yes",+INDEX('Final Comp Values'!$BB:$BB,MATCH('Monthy Targets'!$B104,'Final Comp Values'!$C:$C,0)),0)</f>
        <v>3.32</v>
      </c>
      <c r="Z104" s="464">
        <f>IF(N104="yes",+INDEX('Final Comp Values'!$BB:$BB,MATCH('Monthy Targets'!$B104,'Final Comp Values'!$C:$C,0)),0)</f>
        <v>3.32</v>
      </c>
      <c r="AA104" s="464">
        <f>IF(O104="yes",+INDEX('Final Comp Values'!$BB:$BB,MATCH('Monthy Targets'!$B104,'Final Comp Values'!$C:$C,0)),0)</f>
        <v>0</v>
      </c>
      <c r="AB104" s="464">
        <f>IF(P104="yes",+INDEX('Final Comp Values'!$BF:$BF,MATCH('Monthy Targets'!$B104,'Final Comp Values'!$C:$C,0)),0)</f>
        <v>0</v>
      </c>
      <c r="AC104" s="464">
        <f>IF(Q104="yes",+INDEX('Final Comp Values'!$BF:$BF,MATCH('Monthy Targets'!$B104,'Final Comp Values'!$C:$C,0)),0)</f>
        <v>0</v>
      </c>
      <c r="AD104" s="464">
        <f>IF(R104="yes",+INDEX('Final Comp Values'!$BF:$BF,MATCH('Monthy Targets'!$B104,'Final Comp Values'!$C:$C,0)),0)</f>
        <v>0</v>
      </c>
      <c r="AE104" s="464">
        <f>IF(S104="yes",+INDEX('Final Comp Values'!$BJ:$BJ,MATCH('Monthy Targets'!$B104,'Final Comp Values'!$C:$C,0)),0)</f>
        <v>0</v>
      </c>
      <c r="AF104" s="464">
        <f>IF(T104="yes",+INDEX('Final Comp Values'!$BJ:$BJ,MATCH('Monthy Targets'!$B104,'Final Comp Values'!$C:$C,0)),0)</f>
        <v>0</v>
      </c>
      <c r="AG104" s="464">
        <f>IF(U104="yes",+INDEX('Final Comp Values'!$BJ:$BJ,MATCH('Monthy Targets'!$B104,'Final Comp Values'!$C:$C,0)),0)</f>
        <v>0</v>
      </c>
    </row>
    <row r="105" spans="1:33" x14ac:dyDescent="0.25">
      <c r="A105" s="183">
        <f>+FY2018_ALL_Targets!A105</f>
        <v>4910</v>
      </c>
      <c r="B105" s="183">
        <f>+FY2018_ALL_Targets!B105</f>
        <v>455954</v>
      </c>
      <c r="C105" s="183">
        <f>+FY2018_ALL_Targets!C105</f>
        <v>1026416</v>
      </c>
      <c r="D105" s="183">
        <f>+FY2018_ALL_Targets!D105</f>
        <v>1457304891</v>
      </c>
      <c r="E105" s="183">
        <f>+FY2018_ALL_Targets!E105</f>
        <v>0</v>
      </c>
      <c r="F105" s="183" t="str">
        <f>+FY2018_ALL_Targets!F105</f>
        <v>MRSA Central</v>
      </c>
      <c r="G105" s="183" t="s">
        <v>869</v>
      </c>
      <c r="H105" s="183" t="str">
        <f>+FY2018_ALL_Targets!H105</f>
        <v>Hamilton County Hospital District</v>
      </c>
      <c r="I105" s="183" t="str">
        <f>+FY2018_ALL_Targets!I105</f>
        <v>910 E. Pierson st.</v>
      </c>
      <c r="J105" s="14" t="str">
        <f>_xlfn.IFNA(+INDEX(Comp1!$D:$D,MATCH(B105,Comp1!$B:$B,0)),"No")</f>
        <v>Yes</v>
      </c>
      <c r="K105" s="14" t="str">
        <f>_xlfn.IFNA(+INDEX(Comp1!$E:$E,MATCH(B105,Comp1!$B:$B,0)),"No")</f>
        <v>Yes</v>
      </c>
      <c r="L105" s="14" t="str">
        <f>_xlfn.IFNA(+INDEX(Comp1!F:F,MATCH($B105,Comp1!$B:$B,0)),"No")</f>
        <v>Yes</v>
      </c>
      <c r="M105" s="14" t="str">
        <f>_xlfn.IFNA(+INDEX(Comp1!G:G,MATCH($B105,Comp1!$B:$B,0)),"No")</f>
        <v>Yes</v>
      </c>
      <c r="N105" s="14" t="str">
        <f>_xlfn.IFNA(+INDEX(Comp1!H:H,MATCH($B105,Comp1!$B:$B,0)),"No")</f>
        <v>Yes</v>
      </c>
      <c r="O105" s="14">
        <f>_xlfn.IFNA(+INDEX(Comp1!I:I,MATCH($B105,Comp1!$B:$B,0)),"No")</f>
        <v>0</v>
      </c>
      <c r="P105" s="14">
        <f>_xlfn.IFNA(+INDEX(Comp1!J:J,MATCH($B105,Comp1!$B:$B,0)),"No")</f>
        <v>0</v>
      </c>
      <c r="Q105" s="14">
        <f>_xlfn.IFNA(+INDEX(Comp1!K:K,MATCH($B105,Comp1!$B:$B,0)),"No")</f>
        <v>0</v>
      </c>
      <c r="R105" s="14">
        <f>_xlfn.IFNA(+INDEX(Comp1!L:L,MATCH($B105,Comp1!$B:$B,0)),"No")</f>
        <v>0</v>
      </c>
      <c r="S105" s="14">
        <f>_xlfn.IFNA(+INDEX(Comp1!M:M,MATCH($B105,Comp1!$B:$B,0)),"No")</f>
        <v>0</v>
      </c>
      <c r="T105" s="14">
        <f>_xlfn.IFNA(+INDEX(Comp1!N:N,MATCH($B105,Comp1!$B:$B,0)),"No")</f>
        <v>0</v>
      </c>
      <c r="U105" s="14">
        <f>_xlfn.IFNA(+INDEX(Comp1!O:O,MATCH($B105,Comp1!$B:$B,0)),"No")</f>
        <v>0</v>
      </c>
      <c r="V105" s="464">
        <f>IF(J105="yes",+INDEX('Final Comp Values'!$AX:$AX,MATCH('Monthy Targets'!$B105,'Final Comp Values'!C:C,0)),0)</f>
        <v>3.1</v>
      </c>
      <c r="W105" s="464">
        <f>IF(K105="yes",+INDEX('Final Comp Values'!$AX:$AX,MATCH('Monthy Targets'!$B105,'Final Comp Values'!$C:$C,0)),0)</f>
        <v>3.1</v>
      </c>
      <c r="X105" s="464">
        <f>IF(L105="yes",+INDEX('Final Comp Values'!$AX:$AX,MATCH('Monthy Targets'!$B105,'Final Comp Values'!$C:$C,0)),0)</f>
        <v>3.1</v>
      </c>
      <c r="Y105" s="464">
        <f>IF(M105="yes",+INDEX('Final Comp Values'!$BB:$BB,MATCH('Monthy Targets'!$B105,'Final Comp Values'!$C:$C,0)),0)</f>
        <v>3.1</v>
      </c>
      <c r="Z105" s="464">
        <f>IF(N105="yes",+INDEX('Final Comp Values'!$BB:$BB,MATCH('Monthy Targets'!$B105,'Final Comp Values'!$C:$C,0)),0)</f>
        <v>3.1</v>
      </c>
      <c r="AA105" s="464">
        <f>IF(O105="yes",+INDEX('Final Comp Values'!$BB:$BB,MATCH('Monthy Targets'!$B105,'Final Comp Values'!$C:$C,0)),0)</f>
        <v>0</v>
      </c>
      <c r="AB105" s="464">
        <f>IF(P105="yes",+INDEX('Final Comp Values'!$BF:$BF,MATCH('Monthy Targets'!$B105,'Final Comp Values'!$C:$C,0)),0)</f>
        <v>0</v>
      </c>
      <c r="AC105" s="464">
        <f>IF(Q105="yes",+INDEX('Final Comp Values'!$BF:$BF,MATCH('Monthy Targets'!$B105,'Final Comp Values'!$C:$C,0)),0)</f>
        <v>0</v>
      </c>
      <c r="AD105" s="464">
        <f>IF(R105="yes",+INDEX('Final Comp Values'!$BF:$BF,MATCH('Monthy Targets'!$B105,'Final Comp Values'!$C:$C,0)),0)</f>
        <v>0</v>
      </c>
      <c r="AE105" s="464">
        <f>IF(S105="yes",+INDEX('Final Comp Values'!$BJ:$BJ,MATCH('Monthy Targets'!$B105,'Final Comp Values'!$C:$C,0)),0)</f>
        <v>0</v>
      </c>
      <c r="AF105" s="464">
        <f>IF(T105="yes",+INDEX('Final Comp Values'!$BJ:$BJ,MATCH('Monthy Targets'!$B105,'Final Comp Values'!$C:$C,0)),0)</f>
        <v>0</v>
      </c>
      <c r="AG105" s="464">
        <f>IF(U105="yes",+INDEX('Final Comp Values'!$BJ:$BJ,MATCH('Monthy Targets'!$B105,'Final Comp Values'!$C:$C,0)),0)</f>
        <v>0</v>
      </c>
    </row>
    <row r="106" spans="1:33" x14ac:dyDescent="0.25">
      <c r="A106" s="183">
        <f>+FY2018_ALL_Targets!A106</f>
        <v>4955</v>
      </c>
      <c r="B106" s="183">
        <f>+FY2018_ALL_Targets!B106</f>
        <v>455957</v>
      </c>
      <c r="C106" s="183">
        <f>+FY2018_ALL_Targets!C106</f>
        <v>1026274</v>
      </c>
      <c r="D106" s="183">
        <f>+FY2018_ALL_Targets!D106</f>
        <v>1568861888</v>
      </c>
      <c r="E106" s="183">
        <f>+FY2018_ALL_Targets!E106</f>
        <v>0</v>
      </c>
      <c r="F106" s="183" t="str">
        <f>+FY2018_ALL_Targets!F106</f>
        <v>MRSA West</v>
      </c>
      <c r="G106" s="183" t="s">
        <v>304</v>
      </c>
      <c r="H106" s="183" t="str">
        <f>+FY2018_ALL_Targets!H106</f>
        <v>Palo Pinto County Hospital District</v>
      </c>
      <c r="I106" s="183" t="str">
        <f>+FY2018_ALL_Targets!I106</f>
        <v>1205 Santa Fe Drive</v>
      </c>
      <c r="J106" s="14" t="str">
        <f>_xlfn.IFNA(+INDEX(Comp1!$D:$D,MATCH(B106,Comp1!$B:$B,0)),"No")</f>
        <v>Yes</v>
      </c>
      <c r="K106" s="14" t="str">
        <f>_xlfn.IFNA(+INDEX(Comp1!$E:$E,MATCH(B106,Comp1!$B:$B,0)),"No")</f>
        <v>Yes</v>
      </c>
      <c r="L106" s="14" t="str">
        <f>_xlfn.IFNA(+INDEX(Comp1!F:F,MATCH($B106,Comp1!$B:$B,0)),"No")</f>
        <v>Yes</v>
      </c>
      <c r="M106" s="14" t="str">
        <f>_xlfn.IFNA(+INDEX(Comp1!G:G,MATCH($B106,Comp1!$B:$B,0)),"No")</f>
        <v>Yes</v>
      </c>
      <c r="N106" s="14" t="str">
        <f>_xlfn.IFNA(+INDEX(Comp1!H:H,MATCH($B106,Comp1!$B:$B,0)),"No")</f>
        <v>Yes</v>
      </c>
      <c r="O106" s="14">
        <f>_xlfn.IFNA(+INDEX(Comp1!I:I,MATCH($B106,Comp1!$B:$B,0)),"No")</f>
        <v>0</v>
      </c>
      <c r="P106" s="14">
        <f>_xlfn.IFNA(+INDEX(Comp1!J:J,MATCH($B106,Comp1!$B:$B,0)),"No")</f>
        <v>0</v>
      </c>
      <c r="Q106" s="14">
        <f>_xlfn.IFNA(+INDEX(Comp1!K:K,MATCH($B106,Comp1!$B:$B,0)),"No")</f>
        <v>0</v>
      </c>
      <c r="R106" s="14">
        <f>_xlfn.IFNA(+INDEX(Comp1!L:L,MATCH($B106,Comp1!$B:$B,0)),"No")</f>
        <v>0</v>
      </c>
      <c r="S106" s="14">
        <f>_xlfn.IFNA(+INDEX(Comp1!M:M,MATCH($B106,Comp1!$B:$B,0)),"No")</f>
        <v>0</v>
      </c>
      <c r="T106" s="14">
        <f>_xlfn.IFNA(+INDEX(Comp1!N:N,MATCH($B106,Comp1!$B:$B,0)),"No")</f>
        <v>0</v>
      </c>
      <c r="U106" s="14">
        <f>_xlfn.IFNA(+INDEX(Comp1!O:O,MATCH($B106,Comp1!$B:$B,0)),"No")</f>
        <v>0</v>
      </c>
      <c r="V106" s="464">
        <f>IF(J106="yes",+INDEX('Final Comp Values'!$AX:$AX,MATCH('Monthy Targets'!$B106,'Final Comp Values'!C:C,0)),0)</f>
        <v>8.6300000000000008</v>
      </c>
      <c r="W106" s="464">
        <f>IF(K106="yes",+INDEX('Final Comp Values'!$AX:$AX,MATCH('Monthy Targets'!$B106,'Final Comp Values'!$C:$C,0)),0)</f>
        <v>8.6300000000000008</v>
      </c>
      <c r="X106" s="464">
        <f>IF(L106="yes",+INDEX('Final Comp Values'!$AX:$AX,MATCH('Monthy Targets'!$B106,'Final Comp Values'!$C:$C,0)),0)</f>
        <v>8.6300000000000008</v>
      </c>
      <c r="Y106" s="464">
        <f>IF(M106="yes",+INDEX('Final Comp Values'!$BB:$BB,MATCH('Monthy Targets'!$B106,'Final Comp Values'!$C:$C,0)),0)</f>
        <v>8.6300000000000008</v>
      </c>
      <c r="Z106" s="464">
        <f>IF(N106="yes",+INDEX('Final Comp Values'!$BB:$BB,MATCH('Monthy Targets'!$B106,'Final Comp Values'!$C:$C,0)),0)</f>
        <v>8.6300000000000008</v>
      </c>
      <c r="AA106" s="464">
        <f>IF(O106="yes",+INDEX('Final Comp Values'!$BB:$BB,MATCH('Monthy Targets'!$B106,'Final Comp Values'!$C:$C,0)),0)</f>
        <v>0</v>
      </c>
      <c r="AB106" s="464">
        <f>IF(P106="yes",+INDEX('Final Comp Values'!$BF:$BF,MATCH('Monthy Targets'!$B106,'Final Comp Values'!$C:$C,0)),0)</f>
        <v>0</v>
      </c>
      <c r="AC106" s="464">
        <f>IF(Q106="yes",+INDEX('Final Comp Values'!$BF:$BF,MATCH('Monthy Targets'!$B106,'Final Comp Values'!$C:$C,0)),0)</f>
        <v>0</v>
      </c>
      <c r="AD106" s="464">
        <f>IF(R106="yes",+INDEX('Final Comp Values'!$BF:$BF,MATCH('Monthy Targets'!$B106,'Final Comp Values'!$C:$C,0)),0)</f>
        <v>0</v>
      </c>
      <c r="AE106" s="464">
        <f>IF(S106="yes",+INDEX('Final Comp Values'!$BJ:$BJ,MATCH('Monthy Targets'!$B106,'Final Comp Values'!$C:$C,0)),0)</f>
        <v>0</v>
      </c>
      <c r="AF106" s="464">
        <f>IF(T106="yes",+INDEX('Final Comp Values'!$BJ:$BJ,MATCH('Monthy Targets'!$B106,'Final Comp Values'!$C:$C,0)),0)</f>
        <v>0</v>
      </c>
      <c r="AG106" s="464">
        <f>IF(U106="yes",+INDEX('Final Comp Values'!$BJ:$BJ,MATCH('Monthy Targets'!$B106,'Final Comp Values'!$C:$C,0)),0)</f>
        <v>0</v>
      </c>
    </row>
    <row r="107" spans="1:33" x14ac:dyDescent="0.25">
      <c r="A107" s="183">
        <f>+FY2018_ALL_Targets!A107</f>
        <v>4735</v>
      </c>
      <c r="B107" s="183">
        <f>+FY2018_ALL_Targets!B107</f>
        <v>455961</v>
      </c>
      <c r="C107" s="183">
        <f>+FY2018_ALL_Targets!C107</f>
        <v>1026239</v>
      </c>
      <c r="D107" s="183">
        <f>+FY2018_ALL_Targets!D107</f>
        <v>1114326436</v>
      </c>
      <c r="E107" s="183">
        <f>+FY2018_ALL_Targets!E107</f>
        <v>0</v>
      </c>
      <c r="F107" s="183" t="str">
        <f>+FY2018_ALL_Targets!F107</f>
        <v>MRSA West</v>
      </c>
      <c r="G107" s="183" t="s">
        <v>260</v>
      </c>
      <c r="H107" s="183" t="str">
        <f>+FY2018_ALL_Targets!H107</f>
        <v>Palo Pinto County Hospital District</v>
      </c>
      <c r="I107" s="183" t="str">
        <f>+FY2018_ALL_Targets!I107</f>
        <v>200 SW 25th Avenue</v>
      </c>
      <c r="J107" s="14" t="str">
        <f>_xlfn.IFNA(+INDEX(Comp1!$D:$D,MATCH(B107,Comp1!$B:$B,0)),"No")</f>
        <v>Yes</v>
      </c>
      <c r="K107" s="14" t="str">
        <f>_xlfn.IFNA(+INDEX(Comp1!$E:$E,MATCH(B107,Comp1!$B:$B,0)),"No")</f>
        <v>Yes</v>
      </c>
      <c r="L107" s="14" t="str">
        <f>_xlfn.IFNA(+INDEX(Comp1!F:F,MATCH($B107,Comp1!$B:$B,0)),"No")</f>
        <v>Yes</v>
      </c>
      <c r="M107" s="14" t="str">
        <f>_xlfn.IFNA(+INDEX(Comp1!G:G,MATCH($B107,Comp1!$B:$B,0)),"No")</f>
        <v>Yes</v>
      </c>
      <c r="N107" s="14" t="str">
        <f>_xlfn.IFNA(+INDEX(Comp1!H:H,MATCH($B107,Comp1!$B:$B,0)),"No")</f>
        <v>Yes</v>
      </c>
      <c r="O107" s="14">
        <f>_xlfn.IFNA(+INDEX(Comp1!I:I,MATCH($B107,Comp1!$B:$B,0)),"No")</f>
        <v>0</v>
      </c>
      <c r="P107" s="14">
        <f>_xlfn.IFNA(+INDEX(Comp1!J:J,MATCH($B107,Comp1!$B:$B,0)),"No")</f>
        <v>0</v>
      </c>
      <c r="Q107" s="14">
        <f>_xlfn.IFNA(+INDEX(Comp1!K:K,MATCH($B107,Comp1!$B:$B,0)),"No")</f>
        <v>0</v>
      </c>
      <c r="R107" s="14">
        <f>_xlfn.IFNA(+INDEX(Comp1!L:L,MATCH($B107,Comp1!$B:$B,0)),"No")</f>
        <v>0</v>
      </c>
      <c r="S107" s="14">
        <f>_xlfn.IFNA(+INDEX(Comp1!M:M,MATCH($B107,Comp1!$B:$B,0)),"No")</f>
        <v>0</v>
      </c>
      <c r="T107" s="14">
        <f>_xlfn.IFNA(+INDEX(Comp1!N:N,MATCH($B107,Comp1!$B:$B,0)),"No")</f>
        <v>0</v>
      </c>
      <c r="U107" s="14">
        <f>_xlfn.IFNA(+INDEX(Comp1!O:O,MATCH($B107,Comp1!$B:$B,0)),"No")</f>
        <v>0</v>
      </c>
      <c r="V107" s="464">
        <f>IF(J107="yes",+INDEX('Final Comp Values'!$AX:$AX,MATCH('Monthy Targets'!$B107,'Final Comp Values'!C:C,0)),0)</f>
        <v>7.86</v>
      </c>
      <c r="W107" s="464">
        <f>IF(K107="yes",+INDEX('Final Comp Values'!$AX:$AX,MATCH('Monthy Targets'!$B107,'Final Comp Values'!$C:$C,0)),0)</f>
        <v>7.86</v>
      </c>
      <c r="X107" s="464">
        <f>IF(L107="yes",+INDEX('Final Comp Values'!$AX:$AX,MATCH('Monthy Targets'!$B107,'Final Comp Values'!$C:$C,0)),0)</f>
        <v>7.86</v>
      </c>
      <c r="Y107" s="464">
        <f>IF(M107="yes",+INDEX('Final Comp Values'!$BB:$BB,MATCH('Monthy Targets'!$B107,'Final Comp Values'!$C:$C,0)),0)</f>
        <v>7.86</v>
      </c>
      <c r="Z107" s="464">
        <f>IF(N107="yes",+INDEX('Final Comp Values'!$BB:$BB,MATCH('Monthy Targets'!$B107,'Final Comp Values'!$C:$C,0)),0)</f>
        <v>7.86</v>
      </c>
      <c r="AA107" s="464">
        <f>IF(O107="yes",+INDEX('Final Comp Values'!$BB:$BB,MATCH('Monthy Targets'!$B107,'Final Comp Values'!$C:$C,0)),0)</f>
        <v>0</v>
      </c>
      <c r="AB107" s="464">
        <f>IF(P107="yes",+INDEX('Final Comp Values'!$BF:$BF,MATCH('Monthy Targets'!$B107,'Final Comp Values'!$C:$C,0)),0)</f>
        <v>0</v>
      </c>
      <c r="AC107" s="464">
        <f>IF(Q107="yes",+INDEX('Final Comp Values'!$BF:$BF,MATCH('Monthy Targets'!$B107,'Final Comp Values'!$C:$C,0)),0)</f>
        <v>0</v>
      </c>
      <c r="AD107" s="464">
        <f>IF(R107="yes",+INDEX('Final Comp Values'!$BF:$BF,MATCH('Monthy Targets'!$B107,'Final Comp Values'!$C:$C,0)),0)</f>
        <v>0</v>
      </c>
      <c r="AE107" s="464">
        <f>IF(S107="yes",+INDEX('Final Comp Values'!$BJ:$BJ,MATCH('Monthy Targets'!$B107,'Final Comp Values'!$C:$C,0)),0)</f>
        <v>0</v>
      </c>
      <c r="AF107" s="464">
        <f>IF(T107="yes",+INDEX('Final Comp Values'!$BJ:$BJ,MATCH('Monthy Targets'!$B107,'Final Comp Values'!$C:$C,0)),0)</f>
        <v>0</v>
      </c>
      <c r="AG107" s="464">
        <f>IF(U107="yes",+INDEX('Final Comp Values'!$BJ:$BJ,MATCH('Monthy Targets'!$B107,'Final Comp Values'!$C:$C,0)),0)</f>
        <v>0</v>
      </c>
    </row>
    <row r="108" spans="1:33" x14ac:dyDescent="0.25">
      <c r="A108" s="183">
        <f>+FY2018_ALL_Targets!A108</f>
        <v>4927</v>
      </c>
      <c r="B108" s="183">
        <f>+FY2018_ALL_Targets!B108</f>
        <v>455963</v>
      </c>
      <c r="C108" s="183">
        <f>+FY2018_ALL_Targets!C108</f>
        <v>1026492</v>
      </c>
      <c r="D108" s="183">
        <f>+FY2018_ALL_Targets!D108</f>
        <v>1538157300</v>
      </c>
      <c r="E108" s="183">
        <f>+FY2018_ALL_Targets!E108</f>
        <v>0</v>
      </c>
      <c r="F108" s="183" t="str">
        <f>+FY2018_ALL_Targets!F108</f>
        <v>MRSA Northeast</v>
      </c>
      <c r="G108" s="183" t="s">
        <v>300</v>
      </c>
      <c r="H108" s="183" t="str">
        <f>+FY2018_ALL_Targets!H108</f>
        <v>Fannin County Hospital Authority</v>
      </c>
      <c r="I108" s="183" t="str">
        <f>+FY2018_ALL_Targets!I108</f>
        <v>701 Market Street</v>
      </c>
      <c r="J108" s="14" t="str">
        <f>_xlfn.IFNA(+INDEX(Comp1!$D:$D,MATCH(B108,Comp1!$B:$B,0)),"No")</f>
        <v>Yes</v>
      </c>
      <c r="K108" s="14" t="str">
        <f>_xlfn.IFNA(+INDEX(Comp1!$E:$E,MATCH(B108,Comp1!$B:$B,0)),"No")</f>
        <v>Yes</v>
      </c>
      <c r="L108" s="14" t="str">
        <f>_xlfn.IFNA(+INDEX(Comp1!F:F,MATCH($B108,Comp1!$B:$B,0)),"No")</f>
        <v>Yes</v>
      </c>
      <c r="M108" s="14" t="str">
        <f>_xlfn.IFNA(+INDEX(Comp1!G:G,MATCH($B108,Comp1!$B:$B,0)),"No")</f>
        <v>Yes</v>
      </c>
      <c r="N108" s="14" t="str">
        <f>_xlfn.IFNA(+INDEX(Comp1!H:H,MATCH($B108,Comp1!$B:$B,0)),"No")</f>
        <v>Yes</v>
      </c>
      <c r="O108" s="14">
        <f>_xlfn.IFNA(+INDEX(Comp1!I:I,MATCH($B108,Comp1!$B:$B,0)),"No")</f>
        <v>0</v>
      </c>
      <c r="P108" s="14">
        <f>_xlfn.IFNA(+INDEX(Comp1!J:J,MATCH($B108,Comp1!$B:$B,0)),"No")</f>
        <v>0</v>
      </c>
      <c r="Q108" s="14">
        <f>_xlfn.IFNA(+INDEX(Comp1!K:K,MATCH($B108,Comp1!$B:$B,0)),"No")</f>
        <v>0</v>
      </c>
      <c r="R108" s="14">
        <f>_xlfn.IFNA(+INDEX(Comp1!L:L,MATCH($B108,Comp1!$B:$B,0)),"No")</f>
        <v>0</v>
      </c>
      <c r="S108" s="14">
        <f>_xlfn.IFNA(+INDEX(Comp1!M:M,MATCH($B108,Comp1!$B:$B,0)),"No")</f>
        <v>0</v>
      </c>
      <c r="T108" s="14">
        <f>_xlfn.IFNA(+INDEX(Comp1!N:N,MATCH($B108,Comp1!$B:$B,0)),"No")</f>
        <v>0</v>
      </c>
      <c r="U108" s="14">
        <f>_xlfn.IFNA(+INDEX(Comp1!O:O,MATCH($B108,Comp1!$B:$B,0)),"No")</f>
        <v>0</v>
      </c>
      <c r="V108" s="464">
        <f>IF(J108="yes",+INDEX('Final Comp Values'!$AX:$AX,MATCH('Monthy Targets'!$B108,'Final Comp Values'!C:C,0)),0)</f>
        <v>3.8</v>
      </c>
      <c r="W108" s="464">
        <f>IF(K108="yes",+INDEX('Final Comp Values'!$AX:$AX,MATCH('Monthy Targets'!$B108,'Final Comp Values'!$C:$C,0)),0)</f>
        <v>3.8</v>
      </c>
      <c r="X108" s="464">
        <f>IF(L108="yes",+INDEX('Final Comp Values'!$AX:$AX,MATCH('Monthy Targets'!$B108,'Final Comp Values'!$C:$C,0)),0)</f>
        <v>3.8</v>
      </c>
      <c r="Y108" s="464">
        <f>IF(M108="yes",+INDEX('Final Comp Values'!$BB:$BB,MATCH('Monthy Targets'!$B108,'Final Comp Values'!$C:$C,0)),0)</f>
        <v>3.8</v>
      </c>
      <c r="Z108" s="464">
        <f>IF(N108="yes",+INDEX('Final Comp Values'!$BB:$BB,MATCH('Monthy Targets'!$B108,'Final Comp Values'!$C:$C,0)),0)</f>
        <v>3.8</v>
      </c>
      <c r="AA108" s="464">
        <f>IF(O108="yes",+INDEX('Final Comp Values'!$BB:$BB,MATCH('Monthy Targets'!$B108,'Final Comp Values'!$C:$C,0)),0)</f>
        <v>0</v>
      </c>
      <c r="AB108" s="464">
        <f>IF(P108="yes",+INDEX('Final Comp Values'!$BF:$BF,MATCH('Monthy Targets'!$B108,'Final Comp Values'!$C:$C,0)),0)</f>
        <v>0</v>
      </c>
      <c r="AC108" s="464">
        <f>IF(Q108="yes",+INDEX('Final Comp Values'!$BF:$BF,MATCH('Monthy Targets'!$B108,'Final Comp Values'!$C:$C,0)),0)</f>
        <v>0</v>
      </c>
      <c r="AD108" s="464">
        <f>IF(R108="yes",+INDEX('Final Comp Values'!$BF:$BF,MATCH('Monthy Targets'!$B108,'Final Comp Values'!$C:$C,0)),0)</f>
        <v>0</v>
      </c>
      <c r="AE108" s="464">
        <f>IF(S108="yes",+INDEX('Final Comp Values'!$BJ:$BJ,MATCH('Monthy Targets'!$B108,'Final Comp Values'!$C:$C,0)),0)</f>
        <v>0</v>
      </c>
      <c r="AF108" s="464">
        <f>IF(T108="yes",+INDEX('Final Comp Values'!$BJ:$BJ,MATCH('Monthy Targets'!$B108,'Final Comp Values'!$C:$C,0)),0)</f>
        <v>0</v>
      </c>
      <c r="AG108" s="464">
        <f>IF(U108="yes",+INDEX('Final Comp Values'!$BJ:$BJ,MATCH('Monthy Targets'!$B108,'Final Comp Values'!$C:$C,0)),0)</f>
        <v>0</v>
      </c>
    </row>
    <row r="109" spans="1:33" x14ac:dyDescent="0.25">
      <c r="A109" s="183">
        <f>+FY2018_ALL_Targets!A109</f>
        <v>5170</v>
      </c>
      <c r="B109" s="183">
        <f>+FY2018_ALL_Targets!B109</f>
        <v>455965</v>
      </c>
      <c r="C109" s="183">
        <f>+FY2018_ALL_Targets!C109</f>
        <v>517001</v>
      </c>
      <c r="D109" s="183">
        <f>+FY2018_ALL_Targets!D109</f>
        <v>1396732939</v>
      </c>
      <c r="E109" s="183">
        <f>+FY2018_ALL_Targets!E109</f>
        <v>0</v>
      </c>
      <c r="F109" s="183" t="str">
        <f>+FY2018_ALL_Targets!F109</f>
        <v>MRSA West</v>
      </c>
      <c r="G109" s="183" t="s">
        <v>999</v>
      </c>
      <c r="H109" s="183" t="str">
        <f>+FY2018_ALL_Targets!H109</f>
        <v>Olney-Hamilton Hospital District</v>
      </c>
      <c r="I109" s="183" t="str">
        <f>+FY2018_ALL_Targets!I109</f>
        <v>300 Loop 11</v>
      </c>
      <c r="J109" s="14" t="str">
        <f>_xlfn.IFNA(+INDEX(Comp1!$D:$D,MATCH(B109,Comp1!$B:$B,0)),"No")</f>
        <v>Yes</v>
      </c>
      <c r="K109" s="14" t="str">
        <f>_xlfn.IFNA(+INDEX(Comp1!$E:$E,MATCH(B109,Comp1!$B:$B,0)),"No")</f>
        <v>Yes</v>
      </c>
      <c r="L109" s="14" t="str">
        <f>_xlfn.IFNA(+INDEX(Comp1!F:F,MATCH($B109,Comp1!$B:$B,0)),"No")</f>
        <v>Yes</v>
      </c>
      <c r="M109" s="14" t="str">
        <f>_xlfn.IFNA(+INDEX(Comp1!G:G,MATCH($B109,Comp1!$B:$B,0)),"No")</f>
        <v>Yes</v>
      </c>
      <c r="N109" s="14" t="str">
        <f>_xlfn.IFNA(+INDEX(Comp1!H:H,MATCH($B109,Comp1!$B:$B,0)),"No")</f>
        <v>Yes</v>
      </c>
      <c r="O109" s="14">
        <f>_xlfn.IFNA(+INDEX(Comp1!I:I,MATCH($B109,Comp1!$B:$B,0)),"No")</f>
        <v>0</v>
      </c>
      <c r="P109" s="14">
        <f>_xlfn.IFNA(+INDEX(Comp1!J:J,MATCH($B109,Comp1!$B:$B,0)),"No")</f>
        <v>0</v>
      </c>
      <c r="Q109" s="14">
        <f>_xlfn.IFNA(+INDEX(Comp1!K:K,MATCH($B109,Comp1!$B:$B,0)),"No")</f>
        <v>0</v>
      </c>
      <c r="R109" s="14">
        <f>_xlfn.IFNA(+INDEX(Comp1!L:L,MATCH($B109,Comp1!$B:$B,0)),"No")</f>
        <v>0</v>
      </c>
      <c r="S109" s="14">
        <f>_xlfn.IFNA(+INDEX(Comp1!M:M,MATCH($B109,Comp1!$B:$B,0)),"No")</f>
        <v>0</v>
      </c>
      <c r="T109" s="14">
        <f>_xlfn.IFNA(+INDEX(Comp1!N:N,MATCH($B109,Comp1!$B:$B,0)),"No")</f>
        <v>0</v>
      </c>
      <c r="U109" s="14">
        <f>_xlfn.IFNA(+INDEX(Comp1!O:O,MATCH($B109,Comp1!$B:$B,0)),"No")</f>
        <v>0</v>
      </c>
      <c r="V109" s="464">
        <f>IF(J109="yes",+INDEX('Final Comp Values'!$AX:$AX,MATCH('Monthy Targets'!$B109,'Final Comp Values'!C:C,0)),0)</f>
        <v>17.760000000000002</v>
      </c>
      <c r="W109" s="464">
        <f>IF(K109="yes",+INDEX('Final Comp Values'!$AX:$AX,MATCH('Monthy Targets'!$B109,'Final Comp Values'!$C:$C,0)),0)</f>
        <v>17.760000000000002</v>
      </c>
      <c r="X109" s="464">
        <f>IF(L109="yes",+INDEX('Final Comp Values'!$AX:$AX,MATCH('Monthy Targets'!$B109,'Final Comp Values'!$C:$C,0)),0)</f>
        <v>17.760000000000002</v>
      </c>
      <c r="Y109" s="464">
        <f>IF(M109="yes",+INDEX('Final Comp Values'!$BB:$BB,MATCH('Monthy Targets'!$B109,'Final Comp Values'!$C:$C,0)),0)</f>
        <v>17.760000000000002</v>
      </c>
      <c r="Z109" s="464">
        <f>IF(N109="yes",+INDEX('Final Comp Values'!$BB:$BB,MATCH('Monthy Targets'!$B109,'Final Comp Values'!$C:$C,0)),0)</f>
        <v>17.760000000000002</v>
      </c>
      <c r="AA109" s="464">
        <f>IF(O109="yes",+INDEX('Final Comp Values'!$BB:$BB,MATCH('Monthy Targets'!$B109,'Final Comp Values'!$C:$C,0)),0)</f>
        <v>0</v>
      </c>
      <c r="AB109" s="464">
        <f>IF(P109="yes",+INDEX('Final Comp Values'!$BF:$BF,MATCH('Monthy Targets'!$B109,'Final Comp Values'!$C:$C,0)),0)</f>
        <v>0</v>
      </c>
      <c r="AC109" s="464">
        <f>IF(Q109="yes",+INDEX('Final Comp Values'!$BF:$BF,MATCH('Monthy Targets'!$B109,'Final Comp Values'!$C:$C,0)),0)</f>
        <v>0</v>
      </c>
      <c r="AD109" s="464">
        <f>IF(R109="yes",+INDEX('Final Comp Values'!$BF:$BF,MATCH('Monthy Targets'!$B109,'Final Comp Values'!$C:$C,0)),0)</f>
        <v>0</v>
      </c>
      <c r="AE109" s="464">
        <f>IF(S109="yes",+INDEX('Final Comp Values'!$BJ:$BJ,MATCH('Monthy Targets'!$B109,'Final Comp Values'!$C:$C,0)),0)</f>
        <v>0</v>
      </c>
      <c r="AF109" s="464">
        <f>IF(T109="yes",+INDEX('Final Comp Values'!$BJ:$BJ,MATCH('Monthy Targets'!$B109,'Final Comp Values'!$C:$C,0)),0)</f>
        <v>0</v>
      </c>
      <c r="AG109" s="464">
        <f>IF(U109="yes",+INDEX('Final Comp Values'!$BJ:$BJ,MATCH('Monthy Targets'!$B109,'Final Comp Values'!$C:$C,0)),0)</f>
        <v>0</v>
      </c>
    </row>
    <row r="110" spans="1:33" x14ac:dyDescent="0.25">
      <c r="A110" s="183">
        <f>+FY2018_ALL_Targets!A110</f>
        <v>5241</v>
      </c>
      <c r="B110" s="183">
        <f>+FY2018_ALL_Targets!B110</f>
        <v>455968</v>
      </c>
      <c r="C110" s="183">
        <f>+FY2018_ALL_Targets!C110</f>
        <v>1026574</v>
      </c>
      <c r="D110" s="183">
        <f>+FY2018_ALL_Targets!D110</f>
        <v>1700991700</v>
      </c>
      <c r="E110" s="183">
        <f>+FY2018_ALL_Targets!E110</f>
        <v>0</v>
      </c>
      <c r="F110" s="183" t="str">
        <f>+FY2018_ALL_Targets!F110</f>
        <v>MRSA West</v>
      </c>
      <c r="G110" s="183" t="s">
        <v>1049</v>
      </c>
      <c r="H110" s="183" t="str">
        <f>+FY2018_ALL_Targets!H110</f>
        <v>County of Throckmorton</v>
      </c>
      <c r="I110" s="183" t="str">
        <f>+FY2018_ALL_Targets!I110</f>
        <v>1325 First Street</v>
      </c>
      <c r="J110" s="14" t="str">
        <f>_xlfn.IFNA(+INDEX(Comp1!$D:$D,MATCH(B110,Comp1!$B:$B,0)),"No")</f>
        <v>Yes</v>
      </c>
      <c r="K110" s="14" t="str">
        <f>_xlfn.IFNA(+INDEX(Comp1!$E:$E,MATCH(B110,Comp1!$B:$B,0)),"No")</f>
        <v>Yes</v>
      </c>
      <c r="L110" s="14" t="str">
        <f>_xlfn.IFNA(+INDEX(Comp1!F:F,MATCH($B110,Comp1!$B:$B,0)),"No")</f>
        <v>Yes</v>
      </c>
      <c r="M110" s="14" t="str">
        <f>_xlfn.IFNA(+INDEX(Comp1!G:G,MATCH($B110,Comp1!$B:$B,0)),"No")</f>
        <v>Yes</v>
      </c>
      <c r="N110" s="14" t="str">
        <f>_xlfn.IFNA(+INDEX(Comp1!H:H,MATCH($B110,Comp1!$B:$B,0)),"No")</f>
        <v>Yes</v>
      </c>
      <c r="O110" s="14">
        <f>_xlfn.IFNA(+INDEX(Comp1!I:I,MATCH($B110,Comp1!$B:$B,0)),"No")</f>
        <v>0</v>
      </c>
      <c r="P110" s="14">
        <f>_xlfn.IFNA(+INDEX(Comp1!J:J,MATCH($B110,Comp1!$B:$B,0)),"No")</f>
        <v>0</v>
      </c>
      <c r="Q110" s="14">
        <f>_xlfn.IFNA(+INDEX(Comp1!K:K,MATCH($B110,Comp1!$B:$B,0)),"No")</f>
        <v>0</v>
      </c>
      <c r="R110" s="14">
        <f>_xlfn.IFNA(+INDEX(Comp1!L:L,MATCH($B110,Comp1!$B:$B,0)),"No")</f>
        <v>0</v>
      </c>
      <c r="S110" s="14">
        <f>_xlfn.IFNA(+INDEX(Comp1!M:M,MATCH($B110,Comp1!$B:$B,0)),"No")</f>
        <v>0</v>
      </c>
      <c r="T110" s="14">
        <f>_xlfn.IFNA(+INDEX(Comp1!N:N,MATCH($B110,Comp1!$B:$B,0)),"No")</f>
        <v>0</v>
      </c>
      <c r="U110" s="14">
        <f>_xlfn.IFNA(+INDEX(Comp1!O:O,MATCH($B110,Comp1!$B:$B,0)),"No")</f>
        <v>0</v>
      </c>
      <c r="V110" s="464">
        <f>IF(J110="yes",+INDEX('Final Comp Values'!$AX:$AX,MATCH('Monthy Targets'!$B110,'Final Comp Values'!C:C,0)),0)</f>
        <v>6.88</v>
      </c>
      <c r="W110" s="464">
        <f>IF(K110="yes",+INDEX('Final Comp Values'!$AX:$AX,MATCH('Monthy Targets'!$B110,'Final Comp Values'!$C:$C,0)),0)</f>
        <v>6.88</v>
      </c>
      <c r="X110" s="464">
        <f>IF(L110="yes",+INDEX('Final Comp Values'!$AX:$AX,MATCH('Monthy Targets'!$B110,'Final Comp Values'!$C:$C,0)),0)</f>
        <v>6.88</v>
      </c>
      <c r="Y110" s="464">
        <f>IF(M110="yes",+INDEX('Final Comp Values'!$BB:$BB,MATCH('Monthy Targets'!$B110,'Final Comp Values'!$C:$C,0)),0)</f>
        <v>6.88</v>
      </c>
      <c r="Z110" s="464">
        <f>IF(N110="yes",+INDEX('Final Comp Values'!$BB:$BB,MATCH('Monthy Targets'!$B110,'Final Comp Values'!$C:$C,0)),0)</f>
        <v>6.88</v>
      </c>
      <c r="AA110" s="464">
        <f>IF(O110="yes",+INDEX('Final Comp Values'!$BB:$BB,MATCH('Monthy Targets'!$B110,'Final Comp Values'!$C:$C,0)),0)</f>
        <v>0</v>
      </c>
      <c r="AB110" s="464">
        <f>IF(P110="yes",+INDEX('Final Comp Values'!$BF:$BF,MATCH('Monthy Targets'!$B110,'Final Comp Values'!$C:$C,0)),0)</f>
        <v>0</v>
      </c>
      <c r="AC110" s="464">
        <f>IF(Q110="yes",+INDEX('Final Comp Values'!$BF:$BF,MATCH('Monthy Targets'!$B110,'Final Comp Values'!$C:$C,0)),0)</f>
        <v>0</v>
      </c>
      <c r="AD110" s="464">
        <f>IF(R110="yes",+INDEX('Final Comp Values'!$BF:$BF,MATCH('Monthy Targets'!$B110,'Final Comp Values'!$C:$C,0)),0)</f>
        <v>0</v>
      </c>
      <c r="AE110" s="464">
        <f>IF(S110="yes",+INDEX('Final Comp Values'!$BJ:$BJ,MATCH('Monthy Targets'!$B110,'Final Comp Values'!$C:$C,0)),0)</f>
        <v>0</v>
      </c>
      <c r="AF110" s="464">
        <f>IF(T110="yes",+INDEX('Final Comp Values'!$BJ:$BJ,MATCH('Monthy Targets'!$B110,'Final Comp Values'!$C:$C,0)),0)</f>
        <v>0</v>
      </c>
      <c r="AG110" s="464">
        <f>IF(U110="yes",+INDEX('Final Comp Values'!$BJ:$BJ,MATCH('Monthy Targets'!$B110,'Final Comp Values'!$C:$C,0)),0)</f>
        <v>0</v>
      </c>
    </row>
    <row r="111" spans="1:33" x14ac:dyDescent="0.25">
      <c r="A111" s="183">
        <f>+FY2018_ALL_Targets!A111</f>
        <v>4863</v>
      </c>
      <c r="B111" s="183">
        <f>+FY2018_ALL_Targets!B111</f>
        <v>455970</v>
      </c>
      <c r="C111" s="183">
        <f>+FY2018_ALL_Targets!C111</f>
        <v>1015212</v>
      </c>
      <c r="D111" s="183">
        <f>+FY2018_ALL_Targets!D111</f>
        <v>1306043583</v>
      </c>
      <c r="E111" s="183">
        <f>+FY2018_ALL_Targets!E111</f>
        <v>0</v>
      </c>
      <c r="F111" s="183" t="str">
        <f>+FY2018_ALL_Targets!F111</f>
        <v>MRSA Northeast</v>
      </c>
      <c r="G111" s="183" t="s">
        <v>847</v>
      </c>
      <c r="H111" s="183" t="str">
        <f>+FY2018_ALL_Targets!H111</f>
        <v>Dallas County Hospital District dba River Valley Health</v>
      </c>
      <c r="I111" s="183" t="str">
        <f>+FY2018_ALL_Targets!I111</f>
        <v>1907 Refinery Road</v>
      </c>
      <c r="J111" s="14" t="str">
        <f>_xlfn.IFNA(+INDEX(Comp1!$D:$D,MATCH(B111,Comp1!$B:$B,0)),"No")</f>
        <v>Yes</v>
      </c>
      <c r="K111" s="14" t="str">
        <f>_xlfn.IFNA(+INDEX(Comp1!$E:$E,MATCH(B111,Comp1!$B:$B,0)),"No")</f>
        <v>Yes</v>
      </c>
      <c r="L111" s="14" t="str">
        <f>_xlfn.IFNA(+INDEX(Comp1!F:F,MATCH($B111,Comp1!$B:$B,0)),"No")</f>
        <v>Yes</v>
      </c>
      <c r="M111" s="14" t="str">
        <f>_xlfn.IFNA(+INDEX(Comp1!G:G,MATCH($B111,Comp1!$B:$B,0)),"No")</f>
        <v>Yes</v>
      </c>
      <c r="N111" s="14" t="str">
        <f>_xlfn.IFNA(+INDEX(Comp1!H:H,MATCH($B111,Comp1!$B:$B,0)),"No")</f>
        <v>Yes</v>
      </c>
      <c r="O111" s="14">
        <f>_xlfn.IFNA(+INDEX(Comp1!I:I,MATCH($B111,Comp1!$B:$B,0)),"No")</f>
        <v>0</v>
      </c>
      <c r="P111" s="14">
        <f>_xlfn.IFNA(+INDEX(Comp1!J:J,MATCH($B111,Comp1!$B:$B,0)),"No")</f>
        <v>0</v>
      </c>
      <c r="Q111" s="14">
        <f>_xlfn.IFNA(+INDEX(Comp1!K:K,MATCH($B111,Comp1!$B:$B,0)),"No")</f>
        <v>0</v>
      </c>
      <c r="R111" s="14">
        <f>_xlfn.IFNA(+INDEX(Comp1!L:L,MATCH($B111,Comp1!$B:$B,0)),"No")</f>
        <v>0</v>
      </c>
      <c r="S111" s="14">
        <f>_xlfn.IFNA(+INDEX(Comp1!M:M,MATCH($B111,Comp1!$B:$B,0)),"No")</f>
        <v>0</v>
      </c>
      <c r="T111" s="14">
        <f>_xlfn.IFNA(+INDEX(Comp1!N:N,MATCH($B111,Comp1!$B:$B,0)),"No")</f>
        <v>0</v>
      </c>
      <c r="U111" s="14">
        <f>_xlfn.IFNA(+INDEX(Comp1!O:O,MATCH($B111,Comp1!$B:$B,0)),"No")</f>
        <v>0</v>
      </c>
      <c r="V111" s="464">
        <f>IF(J111="yes",+INDEX('Final Comp Values'!$AX:$AX,MATCH('Monthy Targets'!$B111,'Final Comp Values'!C:C,0)),0)</f>
        <v>3.79</v>
      </c>
      <c r="W111" s="464">
        <f>IF(K111="yes",+INDEX('Final Comp Values'!$AX:$AX,MATCH('Monthy Targets'!$B111,'Final Comp Values'!$C:$C,0)),0)</f>
        <v>3.79</v>
      </c>
      <c r="X111" s="464">
        <f>IF(L111="yes",+INDEX('Final Comp Values'!$AX:$AX,MATCH('Monthy Targets'!$B111,'Final Comp Values'!$C:$C,0)),0)</f>
        <v>3.79</v>
      </c>
      <c r="Y111" s="464">
        <f>IF(M111="yes",+INDEX('Final Comp Values'!$BB:$BB,MATCH('Monthy Targets'!$B111,'Final Comp Values'!$C:$C,0)),0)</f>
        <v>3.79</v>
      </c>
      <c r="Z111" s="464">
        <f>IF(N111="yes",+INDEX('Final Comp Values'!$BB:$BB,MATCH('Monthy Targets'!$B111,'Final Comp Values'!$C:$C,0)),0)</f>
        <v>3.79</v>
      </c>
      <c r="AA111" s="464">
        <f>IF(O111="yes",+INDEX('Final Comp Values'!$BB:$BB,MATCH('Monthy Targets'!$B111,'Final Comp Values'!$C:$C,0)),0)</f>
        <v>0</v>
      </c>
      <c r="AB111" s="464">
        <f>IF(P111="yes",+INDEX('Final Comp Values'!$BF:$BF,MATCH('Monthy Targets'!$B111,'Final Comp Values'!$C:$C,0)),0)</f>
        <v>0</v>
      </c>
      <c r="AC111" s="464">
        <f>IF(Q111="yes",+INDEX('Final Comp Values'!$BF:$BF,MATCH('Monthy Targets'!$B111,'Final Comp Values'!$C:$C,0)),0)</f>
        <v>0</v>
      </c>
      <c r="AD111" s="464">
        <f>IF(R111="yes",+INDEX('Final Comp Values'!$BF:$BF,MATCH('Monthy Targets'!$B111,'Final Comp Values'!$C:$C,0)),0)</f>
        <v>0</v>
      </c>
      <c r="AE111" s="464">
        <f>IF(S111="yes",+INDEX('Final Comp Values'!$BJ:$BJ,MATCH('Monthy Targets'!$B111,'Final Comp Values'!$C:$C,0)),0)</f>
        <v>0</v>
      </c>
      <c r="AF111" s="464">
        <f>IF(T111="yes",+INDEX('Final Comp Values'!$BJ:$BJ,MATCH('Monthy Targets'!$B111,'Final Comp Values'!$C:$C,0)),0)</f>
        <v>0</v>
      </c>
      <c r="AG111" s="464">
        <f>IF(U111="yes",+INDEX('Final Comp Values'!$BJ:$BJ,MATCH('Monthy Targets'!$B111,'Final Comp Values'!$C:$C,0)),0)</f>
        <v>0</v>
      </c>
    </row>
    <row r="112" spans="1:33" x14ac:dyDescent="0.25">
      <c r="A112" s="183">
        <f>+FY2018_ALL_Targets!A112</f>
        <v>4319</v>
      </c>
      <c r="B112" s="183">
        <f>+FY2018_ALL_Targets!B112</f>
        <v>455972</v>
      </c>
      <c r="C112" s="183">
        <f>+FY2018_ALL_Targets!C112</f>
        <v>1026491</v>
      </c>
      <c r="D112" s="183">
        <f>+FY2018_ALL_Targets!D112</f>
        <v>1780637512</v>
      </c>
      <c r="E112" s="183">
        <f>+FY2018_ALL_Targets!E112</f>
        <v>0</v>
      </c>
      <c r="F112" s="183" t="str">
        <f>+FY2018_ALL_Targets!F112</f>
        <v>MRSA Northeast</v>
      </c>
      <c r="G112" s="183" t="s">
        <v>192</v>
      </c>
      <c r="H112" s="183" t="str">
        <f>+FY2018_ALL_Targets!H112</f>
        <v>Fannin County Hospital Authority</v>
      </c>
      <c r="I112" s="183" t="str">
        <f>+FY2018_ALL_Targets!I112</f>
        <v>215 Margaret Street</v>
      </c>
      <c r="J112" s="14" t="str">
        <f>_xlfn.IFNA(+INDEX(Comp1!$D:$D,MATCH(B112,Comp1!$B:$B,0)),"No")</f>
        <v>Yes</v>
      </c>
      <c r="K112" s="14" t="str">
        <f>_xlfn.IFNA(+INDEX(Comp1!$E:$E,MATCH(B112,Comp1!$B:$B,0)),"No")</f>
        <v>Yes</v>
      </c>
      <c r="L112" s="14" t="str">
        <f>_xlfn.IFNA(+INDEX(Comp1!F:F,MATCH($B112,Comp1!$B:$B,0)),"No")</f>
        <v>Yes</v>
      </c>
      <c r="M112" s="14" t="str">
        <f>_xlfn.IFNA(+INDEX(Comp1!G:G,MATCH($B112,Comp1!$B:$B,0)),"No")</f>
        <v>Yes</v>
      </c>
      <c r="N112" s="14" t="str">
        <f>_xlfn.IFNA(+INDEX(Comp1!H:H,MATCH($B112,Comp1!$B:$B,0)),"No")</f>
        <v>Yes</v>
      </c>
      <c r="O112" s="14">
        <f>_xlfn.IFNA(+INDEX(Comp1!I:I,MATCH($B112,Comp1!$B:$B,0)),"No")</f>
        <v>0</v>
      </c>
      <c r="P112" s="14">
        <f>_xlfn.IFNA(+INDEX(Comp1!J:J,MATCH($B112,Comp1!$B:$B,0)),"No")</f>
        <v>0</v>
      </c>
      <c r="Q112" s="14">
        <f>_xlfn.IFNA(+INDEX(Comp1!K:K,MATCH($B112,Comp1!$B:$B,0)),"No")</f>
        <v>0</v>
      </c>
      <c r="R112" s="14">
        <f>_xlfn.IFNA(+INDEX(Comp1!L:L,MATCH($B112,Comp1!$B:$B,0)),"No")</f>
        <v>0</v>
      </c>
      <c r="S112" s="14">
        <f>_xlfn.IFNA(+INDEX(Comp1!M:M,MATCH($B112,Comp1!$B:$B,0)),"No")</f>
        <v>0</v>
      </c>
      <c r="T112" s="14">
        <f>_xlfn.IFNA(+INDEX(Comp1!N:N,MATCH($B112,Comp1!$B:$B,0)),"No")</f>
        <v>0</v>
      </c>
      <c r="U112" s="14">
        <f>_xlfn.IFNA(+INDEX(Comp1!O:O,MATCH($B112,Comp1!$B:$B,0)),"No")</f>
        <v>0</v>
      </c>
      <c r="V112" s="464">
        <f>IF(J112="yes",+INDEX('Final Comp Values'!$AX:$AX,MATCH('Monthy Targets'!$B112,'Final Comp Values'!C:C,0)),0)</f>
        <v>2.79</v>
      </c>
      <c r="W112" s="464">
        <f>IF(K112="yes",+INDEX('Final Comp Values'!$AX:$AX,MATCH('Monthy Targets'!$B112,'Final Comp Values'!$C:$C,0)),0)</f>
        <v>2.79</v>
      </c>
      <c r="X112" s="464">
        <f>IF(L112="yes",+INDEX('Final Comp Values'!$AX:$AX,MATCH('Monthy Targets'!$B112,'Final Comp Values'!$C:$C,0)),0)</f>
        <v>2.79</v>
      </c>
      <c r="Y112" s="464">
        <f>IF(M112="yes",+INDEX('Final Comp Values'!$BB:$BB,MATCH('Monthy Targets'!$B112,'Final Comp Values'!$C:$C,0)),0)</f>
        <v>2.79</v>
      </c>
      <c r="Z112" s="464">
        <f>IF(N112="yes",+INDEX('Final Comp Values'!$BB:$BB,MATCH('Monthy Targets'!$B112,'Final Comp Values'!$C:$C,0)),0)</f>
        <v>2.79</v>
      </c>
      <c r="AA112" s="464">
        <f>IF(O112="yes",+INDEX('Final Comp Values'!$BB:$BB,MATCH('Monthy Targets'!$B112,'Final Comp Values'!$C:$C,0)),0)</f>
        <v>0</v>
      </c>
      <c r="AB112" s="464">
        <f>IF(P112="yes",+INDEX('Final Comp Values'!$BF:$BF,MATCH('Monthy Targets'!$B112,'Final Comp Values'!$C:$C,0)),0)</f>
        <v>0</v>
      </c>
      <c r="AC112" s="464">
        <f>IF(Q112="yes",+INDEX('Final Comp Values'!$BF:$BF,MATCH('Monthy Targets'!$B112,'Final Comp Values'!$C:$C,0)),0)</f>
        <v>0</v>
      </c>
      <c r="AD112" s="464">
        <f>IF(R112="yes",+INDEX('Final Comp Values'!$BF:$BF,MATCH('Monthy Targets'!$B112,'Final Comp Values'!$C:$C,0)),0)</f>
        <v>0</v>
      </c>
      <c r="AE112" s="464">
        <f>IF(S112="yes",+INDEX('Final Comp Values'!$BJ:$BJ,MATCH('Monthy Targets'!$B112,'Final Comp Values'!$C:$C,0)),0)</f>
        <v>0</v>
      </c>
      <c r="AF112" s="464">
        <f>IF(T112="yes",+INDEX('Final Comp Values'!$BJ:$BJ,MATCH('Monthy Targets'!$B112,'Final Comp Values'!$C:$C,0)),0)</f>
        <v>0</v>
      </c>
      <c r="AG112" s="464">
        <f>IF(U112="yes",+INDEX('Final Comp Values'!$BJ:$BJ,MATCH('Monthy Targets'!$B112,'Final Comp Values'!$C:$C,0)),0)</f>
        <v>0</v>
      </c>
    </row>
    <row r="113" spans="1:33" x14ac:dyDescent="0.25">
      <c r="A113" s="183">
        <f>+FY2018_ALL_Targets!A113</f>
        <v>5295</v>
      </c>
      <c r="B113" s="183">
        <f>+FY2018_ALL_Targets!B113</f>
        <v>455974</v>
      </c>
      <c r="C113" s="183">
        <f>+FY2018_ALL_Targets!C113</f>
        <v>1025975</v>
      </c>
      <c r="D113" s="183">
        <f>+FY2018_ALL_Targets!D113</f>
        <v>1518915099</v>
      </c>
      <c r="E113" s="183">
        <f>+FY2018_ALL_Targets!E113</f>
        <v>0</v>
      </c>
      <c r="F113" s="183" t="str">
        <f>+FY2018_ALL_Targets!F113</f>
        <v>MRSA West</v>
      </c>
      <c r="G113" s="183" t="s">
        <v>1073</v>
      </c>
      <c r="H113" s="183" t="str">
        <f>+FY2018_ALL_Targets!H113</f>
        <v>Uvalde County Hospital Authority</v>
      </c>
      <c r="I113" s="183" t="str">
        <f>+FY2018_ALL_Targets!I113</f>
        <v>1025 Garner Field Rd</v>
      </c>
      <c r="J113" s="14" t="str">
        <f>_xlfn.IFNA(+INDEX(Comp1!$D:$D,MATCH(B113,Comp1!$B:$B,0)),"No")</f>
        <v>Yes</v>
      </c>
      <c r="K113" s="14" t="str">
        <f>_xlfn.IFNA(+INDEX(Comp1!$E:$E,MATCH(B113,Comp1!$B:$B,0)),"No")</f>
        <v>Yes</v>
      </c>
      <c r="L113" s="14" t="str">
        <f>_xlfn.IFNA(+INDEX(Comp1!F:F,MATCH($B113,Comp1!$B:$B,0)),"No")</f>
        <v>Yes</v>
      </c>
      <c r="M113" s="14" t="str">
        <f>_xlfn.IFNA(+INDEX(Comp1!G:G,MATCH($B113,Comp1!$B:$B,0)),"No")</f>
        <v>NO</v>
      </c>
      <c r="N113" s="14" t="str">
        <f>_xlfn.IFNA(+INDEX(Comp1!H:H,MATCH($B113,Comp1!$B:$B,0)),"No")</f>
        <v>NO</v>
      </c>
      <c r="O113" s="14">
        <f>_xlfn.IFNA(+INDEX(Comp1!I:I,MATCH($B113,Comp1!$B:$B,0)),"No")</f>
        <v>0</v>
      </c>
      <c r="P113" s="14">
        <f>_xlfn.IFNA(+INDEX(Comp1!J:J,MATCH($B113,Comp1!$B:$B,0)),"No")</f>
        <v>0</v>
      </c>
      <c r="Q113" s="14">
        <f>_xlfn.IFNA(+INDEX(Comp1!K:K,MATCH($B113,Comp1!$B:$B,0)),"No")</f>
        <v>0</v>
      </c>
      <c r="R113" s="14">
        <f>_xlfn.IFNA(+INDEX(Comp1!L:L,MATCH($B113,Comp1!$B:$B,0)),"No")</f>
        <v>0</v>
      </c>
      <c r="S113" s="14">
        <f>_xlfn.IFNA(+INDEX(Comp1!M:M,MATCH($B113,Comp1!$B:$B,0)),"No")</f>
        <v>0</v>
      </c>
      <c r="T113" s="14">
        <f>_xlfn.IFNA(+INDEX(Comp1!N:N,MATCH($B113,Comp1!$B:$B,0)),"No")</f>
        <v>0</v>
      </c>
      <c r="U113" s="14">
        <f>_xlfn.IFNA(+INDEX(Comp1!O:O,MATCH($B113,Comp1!$B:$B,0)),"No")</f>
        <v>0</v>
      </c>
      <c r="V113" s="464">
        <f>IF(J113="yes",+INDEX('Final Comp Values'!$AX:$AX,MATCH('Monthy Targets'!$B113,'Final Comp Values'!C:C,0)),0)</f>
        <v>5.7</v>
      </c>
      <c r="W113" s="464">
        <f>IF(K113="yes",+INDEX('Final Comp Values'!$AX:$AX,MATCH('Monthy Targets'!$B113,'Final Comp Values'!$C:$C,0)),0)</f>
        <v>5.7</v>
      </c>
      <c r="X113" s="464">
        <f>IF(L113="yes",+INDEX('Final Comp Values'!$AX:$AX,MATCH('Monthy Targets'!$B113,'Final Comp Values'!$C:$C,0)),0)</f>
        <v>5.7</v>
      </c>
      <c r="Y113" s="464">
        <f>IF(M113="yes",+INDEX('Final Comp Values'!$BB:$BB,MATCH('Monthy Targets'!$B113,'Final Comp Values'!$C:$C,0)),0)</f>
        <v>0</v>
      </c>
      <c r="Z113" s="464">
        <f>IF(N113="yes",+INDEX('Final Comp Values'!$BB:$BB,MATCH('Monthy Targets'!$B113,'Final Comp Values'!$C:$C,0)),0)</f>
        <v>0</v>
      </c>
      <c r="AA113" s="464">
        <f>IF(O113="yes",+INDEX('Final Comp Values'!$BB:$BB,MATCH('Monthy Targets'!$B113,'Final Comp Values'!$C:$C,0)),0)</f>
        <v>0</v>
      </c>
      <c r="AB113" s="464">
        <f>IF(P113="yes",+INDEX('Final Comp Values'!$BF:$BF,MATCH('Monthy Targets'!$B113,'Final Comp Values'!$C:$C,0)),0)</f>
        <v>0</v>
      </c>
      <c r="AC113" s="464">
        <f>IF(Q113="yes",+INDEX('Final Comp Values'!$BF:$BF,MATCH('Monthy Targets'!$B113,'Final Comp Values'!$C:$C,0)),0)</f>
        <v>0</v>
      </c>
      <c r="AD113" s="464">
        <f>IF(R113="yes",+INDEX('Final Comp Values'!$BF:$BF,MATCH('Monthy Targets'!$B113,'Final Comp Values'!$C:$C,0)),0)</f>
        <v>0</v>
      </c>
      <c r="AE113" s="464">
        <f>IF(S113="yes",+INDEX('Final Comp Values'!$BJ:$BJ,MATCH('Monthy Targets'!$B113,'Final Comp Values'!$C:$C,0)),0)</f>
        <v>0</v>
      </c>
      <c r="AF113" s="464">
        <f>IF(T113="yes",+INDEX('Final Comp Values'!$BJ:$BJ,MATCH('Monthy Targets'!$B113,'Final Comp Values'!$C:$C,0)),0)</f>
        <v>0</v>
      </c>
      <c r="AG113" s="464">
        <f>IF(U113="yes",+INDEX('Final Comp Values'!$BJ:$BJ,MATCH('Monthy Targets'!$B113,'Final Comp Values'!$C:$C,0)),0)</f>
        <v>0</v>
      </c>
    </row>
    <row r="114" spans="1:33" x14ac:dyDescent="0.25">
      <c r="A114" s="183">
        <f>+FY2018_ALL_Targets!A114</f>
        <v>4555</v>
      </c>
      <c r="B114" s="183">
        <f>+FY2018_ALL_Targets!B114</f>
        <v>455986</v>
      </c>
      <c r="C114" s="183">
        <f>+FY2018_ALL_Targets!C114</f>
        <v>1017861</v>
      </c>
      <c r="D114" s="183">
        <f>+FY2018_ALL_Targets!D114</f>
        <v>1992031322</v>
      </c>
      <c r="E114" s="183">
        <f>+FY2018_ALL_Targets!E114</f>
        <v>0</v>
      </c>
      <c r="F114" s="183" t="str">
        <f>+FY2018_ALL_Targets!F114</f>
        <v>MRSA Northeast</v>
      </c>
      <c r="G114" s="183" t="s">
        <v>236</v>
      </c>
      <c r="H114" s="183" t="str">
        <f>+FY2018_ALL_Targets!H114</f>
        <v>Henderson SNF LLC</v>
      </c>
      <c r="I114" s="183" t="str">
        <f>+FY2018_ALL_Targets!I114</f>
        <v>1010 W. Main Street</v>
      </c>
      <c r="J114" s="14" t="str">
        <f>_xlfn.IFNA(+INDEX(Comp1!$D:$D,MATCH(B114,Comp1!$B:$B,0)),"No")</f>
        <v>No</v>
      </c>
      <c r="K114" s="14" t="str">
        <f>_xlfn.IFNA(+INDEX(Comp1!$E:$E,MATCH(B114,Comp1!$B:$B,0)),"No")</f>
        <v>No</v>
      </c>
      <c r="L114" s="14" t="str">
        <f>_xlfn.IFNA(+INDEX(Comp1!F:F,MATCH($B114,Comp1!$B:$B,0)),"No")</f>
        <v>No</v>
      </c>
      <c r="M114" s="14" t="str">
        <f>_xlfn.IFNA(+INDEX(Comp1!G:G,MATCH($B114,Comp1!$B:$B,0)),"No")</f>
        <v>No</v>
      </c>
      <c r="N114" s="14" t="str">
        <f>_xlfn.IFNA(+INDEX(Comp1!H:H,MATCH($B114,Comp1!$B:$B,0)),"No")</f>
        <v>No</v>
      </c>
      <c r="O114" s="14" t="str">
        <f>_xlfn.IFNA(+INDEX(Comp1!I:I,MATCH($B114,Comp1!$B:$B,0)),"No")</f>
        <v>No</v>
      </c>
      <c r="P114" s="14" t="str">
        <f>_xlfn.IFNA(+INDEX(Comp1!J:J,MATCH($B114,Comp1!$B:$B,0)),"No")</f>
        <v>No</v>
      </c>
      <c r="Q114" s="14" t="str">
        <f>_xlfn.IFNA(+INDEX(Comp1!K:K,MATCH($B114,Comp1!$B:$B,0)),"No")</f>
        <v>No</v>
      </c>
      <c r="R114" s="14" t="str">
        <f>_xlfn.IFNA(+INDEX(Comp1!L:L,MATCH($B114,Comp1!$B:$B,0)),"No")</f>
        <v>No</v>
      </c>
      <c r="S114" s="14" t="str">
        <f>_xlfn.IFNA(+INDEX(Comp1!M:M,MATCH($B114,Comp1!$B:$B,0)),"No")</f>
        <v>No</v>
      </c>
      <c r="T114" s="14" t="str">
        <f>_xlfn.IFNA(+INDEX(Comp1!N:N,MATCH($B114,Comp1!$B:$B,0)),"No")</f>
        <v>No</v>
      </c>
      <c r="U114" s="14" t="str">
        <f>_xlfn.IFNA(+INDEX(Comp1!O:O,MATCH($B114,Comp1!$B:$B,0)),"No")</f>
        <v>No</v>
      </c>
      <c r="V114" s="464">
        <f>IF(J114="yes",+INDEX('Final Comp Values'!$AX:$AX,MATCH('Monthy Targets'!$B114,'Final Comp Values'!C:C,0)),0)</f>
        <v>0</v>
      </c>
      <c r="W114" s="464">
        <f>IF(K114="yes",+INDEX('Final Comp Values'!$AX:$AX,MATCH('Monthy Targets'!$B114,'Final Comp Values'!$C:$C,0)),0)</f>
        <v>0</v>
      </c>
      <c r="X114" s="464">
        <f>IF(L114="yes",+INDEX('Final Comp Values'!$AX:$AX,MATCH('Monthy Targets'!$B114,'Final Comp Values'!$C:$C,0)),0)</f>
        <v>0</v>
      </c>
      <c r="Y114" s="464">
        <f>IF(M114="yes",+INDEX('Final Comp Values'!$BB:$BB,MATCH('Monthy Targets'!$B114,'Final Comp Values'!$C:$C,0)),0)</f>
        <v>0</v>
      </c>
      <c r="Z114" s="464">
        <f>IF(N114="yes",+INDEX('Final Comp Values'!$BB:$BB,MATCH('Monthy Targets'!$B114,'Final Comp Values'!$C:$C,0)),0)</f>
        <v>0</v>
      </c>
      <c r="AA114" s="464">
        <f>IF(O114="yes",+INDEX('Final Comp Values'!$BB:$BB,MATCH('Monthy Targets'!$B114,'Final Comp Values'!$C:$C,0)),0)</f>
        <v>0</v>
      </c>
      <c r="AB114" s="464">
        <f>IF(P114="yes",+INDEX('Final Comp Values'!$BF:$BF,MATCH('Monthy Targets'!$B114,'Final Comp Values'!$C:$C,0)),0)</f>
        <v>0</v>
      </c>
      <c r="AC114" s="464">
        <f>IF(Q114="yes",+INDEX('Final Comp Values'!$BF:$BF,MATCH('Monthy Targets'!$B114,'Final Comp Values'!$C:$C,0)),0)</f>
        <v>0</v>
      </c>
      <c r="AD114" s="464">
        <f>IF(R114="yes",+INDEX('Final Comp Values'!$BF:$BF,MATCH('Monthy Targets'!$B114,'Final Comp Values'!$C:$C,0)),0)</f>
        <v>0</v>
      </c>
      <c r="AE114" s="464">
        <f>IF(S114="yes",+INDEX('Final Comp Values'!$BJ:$BJ,MATCH('Monthy Targets'!$B114,'Final Comp Values'!$C:$C,0)),0)</f>
        <v>0</v>
      </c>
      <c r="AF114" s="464">
        <f>IF(T114="yes",+INDEX('Final Comp Values'!$BJ:$BJ,MATCH('Monthy Targets'!$B114,'Final Comp Values'!$C:$C,0)),0)</f>
        <v>0</v>
      </c>
      <c r="AG114" s="464">
        <f>IF(U114="yes",+INDEX('Final Comp Values'!$BJ:$BJ,MATCH('Monthy Targets'!$B114,'Final Comp Values'!$C:$C,0)),0)</f>
        <v>0</v>
      </c>
    </row>
    <row r="115" spans="1:33" x14ac:dyDescent="0.25">
      <c r="A115" s="183">
        <f>+FY2018_ALL_Targets!A115</f>
        <v>4836</v>
      </c>
      <c r="B115" s="183">
        <f>+FY2018_ALL_Targets!B115</f>
        <v>455987</v>
      </c>
      <c r="C115" s="183">
        <f>+FY2018_ALL_Targets!C115</f>
        <v>1026509</v>
      </c>
      <c r="D115" s="183">
        <f>+FY2018_ALL_Targets!D115</f>
        <v>1114978780</v>
      </c>
      <c r="E115" s="183">
        <f>+FY2018_ALL_Targets!E115</f>
        <v>0</v>
      </c>
      <c r="F115" s="183" t="str">
        <f>+FY2018_ALL_Targets!F115</f>
        <v>MRSA Northeast</v>
      </c>
      <c r="G115" s="183" t="s">
        <v>282</v>
      </c>
      <c r="H115" s="183" t="str">
        <f>+FY2018_ALL_Targets!H115</f>
        <v>Fannin County Hospital Authority</v>
      </c>
      <c r="I115" s="183" t="str">
        <f>+FY2018_ALL_Targets!I115</f>
        <v>1661 S. Buffalo St.</v>
      </c>
      <c r="J115" s="14" t="str">
        <f>_xlfn.IFNA(+INDEX(Comp1!$D:$D,MATCH(B115,Comp1!$B:$B,0)),"No")</f>
        <v>Yes</v>
      </c>
      <c r="K115" s="14" t="str">
        <f>_xlfn.IFNA(+INDEX(Comp1!$E:$E,MATCH(B115,Comp1!$B:$B,0)),"No")</f>
        <v>Yes</v>
      </c>
      <c r="L115" s="14" t="str">
        <f>_xlfn.IFNA(+INDEX(Comp1!F:F,MATCH($B115,Comp1!$B:$B,0)),"No")</f>
        <v>Yes</v>
      </c>
      <c r="M115" s="14" t="str">
        <f>_xlfn.IFNA(+INDEX(Comp1!G:G,MATCH($B115,Comp1!$B:$B,0)),"No")</f>
        <v>Yes</v>
      </c>
      <c r="N115" s="14" t="str">
        <f>_xlfn.IFNA(+INDEX(Comp1!H:H,MATCH($B115,Comp1!$B:$B,0)),"No")</f>
        <v>Yes</v>
      </c>
      <c r="O115" s="14">
        <f>_xlfn.IFNA(+INDEX(Comp1!I:I,MATCH($B115,Comp1!$B:$B,0)),"No")</f>
        <v>0</v>
      </c>
      <c r="P115" s="14">
        <f>_xlfn.IFNA(+INDEX(Comp1!J:J,MATCH($B115,Comp1!$B:$B,0)),"No")</f>
        <v>0</v>
      </c>
      <c r="Q115" s="14">
        <f>_xlfn.IFNA(+INDEX(Comp1!K:K,MATCH($B115,Comp1!$B:$B,0)),"No")</f>
        <v>0</v>
      </c>
      <c r="R115" s="14">
        <f>_xlfn.IFNA(+INDEX(Comp1!L:L,MATCH($B115,Comp1!$B:$B,0)),"No")</f>
        <v>0</v>
      </c>
      <c r="S115" s="14">
        <f>_xlfn.IFNA(+INDEX(Comp1!M:M,MATCH($B115,Comp1!$B:$B,0)),"No")</f>
        <v>0</v>
      </c>
      <c r="T115" s="14">
        <f>_xlfn.IFNA(+INDEX(Comp1!N:N,MATCH($B115,Comp1!$B:$B,0)),"No")</f>
        <v>0</v>
      </c>
      <c r="U115" s="14">
        <f>_xlfn.IFNA(+INDEX(Comp1!O:O,MATCH($B115,Comp1!$B:$B,0)),"No")</f>
        <v>0</v>
      </c>
      <c r="V115" s="464">
        <f>IF(J115="yes",+INDEX('Final Comp Values'!$AX:$AX,MATCH('Monthy Targets'!$B115,'Final Comp Values'!C:C,0)),0)</f>
        <v>2.64</v>
      </c>
      <c r="W115" s="464">
        <f>IF(K115="yes",+INDEX('Final Comp Values'!$AX:$AX,MATCH('Monthy Targets'!$B115,'Final Comp Values'!$C:$C,0)),0)</f>
        <v>2.64</v>
      </c>
      <c r="X115" s="464">
        <f>IF(L115="yes",+INDEX('Final Comp Values'!$AX:$AX,MATCH('Monthy Targets'!$B115,'Final Comp Values'!$C:$C,0)),0)</f>
        <v>2.64</v>
      </c>
      <c r="Y115" s="464">
        <f>IF(M115="yes",+INDEX('Final Comp Values'!$BB:$BB,MATCH('Monthy Targets'!$B115,'Final Comp Values'!$C:$C,0)),0)</f>
        <v>2.64</v>
      </c>
      <c r="Z115" s="464">
        <f>IF(N115="yes",+INDEX('Final Comp Values'!$BB:$BB,MATCH('Monthy Targets'!$B115,'Final Comp Values'!$C:$C,0)),0)</f>
        <v>2.64</v>
      </c>
      <c r="AA115" s="464">
        <f>IF(O115="yes",+INDEX('Final Comp Values'!$BB:$BB,MATCH('Monthy Targets'!$B115,'Final Comp Values'!$C:$C,0)),0)</f>
        <v>0</v>
      </c>
      <c r="AB115" s="464">
        <f>IF(P115="yes",+INDEX('Final Comp Values'!$BF:$BF,MATCH('Monthy Targets'!$B115,'Final Comp Values'!$C:$C,0)),0)</f>
        <v>0</v>
      </c>
      <c r="AC115" s="464">
        <f>IF(Q115="yes",+INDEX('Final Comp Values'!$BF:$BF,MATCH('Monthy Targets'!$B115,'Final Comp Values'!$C:$C,0)),0)</f>
        <v>0</v>
      </c>
      <c r="AD115" s="464">
        <f>IF(R115="yes",+INDEX('Final Comp Values'!$BF:$BF,MATCH('Monthy Targets'!$B115,'Final Comp Values'!$C:$C,0)),0)</f>
        <v>0</v>
      </c>
      <c r="AE115" s="464">
        <f>IF(S115="yes",+INDEX('Final Comp Values'!$BJ:$BJ,MATCH('Monthy Targets'!$B115,'Final Comp Values'!$C:$C,0)),0)</f>
        <v>0</v>
      </c>
      <c r="AF115" s="464">
        <f>IF(T115="yes",+INDEX('Final Comp Values'!$BJ:$BJ,MATCH('Monthy Targets'!$B115,'Final Comp Values'!$C:$C,0)),0)</f>
        <v>0</v>
      </c>
      <c r="AG115" s="464">
        <f>IF(U115="yes",+INDEX('Final Comp Values'!$BJ:$BJ,MATCH('Monthy Targets'!$B115,'Final Comp Values'!$C:$C,0)),0)</f>
        <v>0</v>
      </c>
    </row>
    <row r="116" spans="1:33" x14ac:dyDescent="0.25">
      <c r="A116" s="183">
        <f>+FY2018_ALL_Targets!A116</f>
        <v>5044</v>
      </c>
      <c r="B116" s="183">
        <f>+FY2018_ALL_Targets!B116</f>
        <v>455989</v>
      </c>
      <c r="C116" s="183">
        <f>+FY2018_ALL_Targets!C116</f>
        <v>1026067</v>
      </c>
      <c r="D116" s="183">
        <f>+FY2018_ALL_Targets!D116</f>
        <v>1780637132</v>
      </c>
      <c r="E116" s="183">
        <f>+FY2018_ALL_Targets!E116</f>
        <v>0</v>
      </c>
      <c r="F116" s="183" t="str">
        <f>+FY2018_ALL_Targets!F116</f>
        <v>Lubbock</v>
      </c>
      <c r="G116" s="183" t="s">
        <v>318</v>
      </c>
      <c r="H116" s="183" t="str">
        <f>+FY2018_ALL_Targets!H116</f>
        <v>Stratford Hospital District</v>
      </c>
      <c r="I116" s="183" t="str">
        <f>+FY2018_ALL_Targets!I116</f>
        <v>1316 S. Florida</v>
      </c>
      <c r="J116" s="14" t="str">
        <f>_xlfn.IFNA(+INDEX(Comp1!$D:$D,MATCH(B116,Comp1!$B:$B,0)),"No")</f>
        <v>Yes</v>
      </c>
      <c r="K116" s="14" t="str">
        <f>_xlfn.IFNA(+INDEX(Comp1!$E:$E,MATCH(B116,Comp1!$B:$B,0)),"No")</f>
        <v>Yes</v>
      </c>
      <c r="L116" s="14" t="str">
        <f>_xlfn.IFNA(+INDEX(Comp1!F:F,MATCH($B116,Comp1!$B:$B,0)),"No")</f>
        <v>Yes</v>
      </c>
      <c r="M116" s="14" t="str">
        <f>_xlfn.IFNA(+INDEX(Comp1!G:G,MATCH($B116,Comp1!$B:$B,0)),"No")</f>
        <v>Yes</v>
      </c>
      <c r="N116" s="14" t="str">
        <f>_xlfn.IFNA(+INDEX(Comp1!H:H,MATCH($B116,Comp1!$B:$B,0)),"No")</f>
        <v>Yes</v>
      </c>
      <c r="O116" s="14">
        <f>_xlfn.IFNA(+INDEX(Comp1!I:I,MATCH($B116,Comp1!$B:$B,0)),"No")</f>
        <v>0</v>
      </c>
      <c r="P116" s="14">
        <f>_xlfn.IFNA(+INDEX(Comp1!J:J,MATCH($B116,Comp1!$B:$B,0)),"No")</f>
        <v>0</v>
      </c>
      <c r="Q116" s="14">
        <f>_xlfn.IFNA(+INDEX(Comp1!K:K,MATCH($B116,Comp1!$B:$B,0)),"No")</f>
        <v>0</v>
      </c>
      <c r="R116" s="14">
        <f>_xlfn.IFNA(+INDEX(Comp1!L:L,MATCH($B116,Comp1!$B:$B,0)),"No")</f>
        <v>0</v>
      </c>
      <c r="S116" s="14">
        <f>_xlfn.IFNA(+INDEX(Comp1!M:M,MATCH($B116,Comp1!$B:$B,0)),"No")</f>
        <v>0</v>
      </c>
      <c r="T116" s="14">
        <f>_xlfn.IFNA(+INDEX(Comp1!N:N,MATCH($B116,Comp1!$B:$B,0)),"No")</f>
        <v>0</v>
      </c>
      <c r="U116" s="14">
        <f>_xlfn.IFNA(+INDEX(Comp1!O:O,MATCH($B116,Comp1!$B:$B,0)),"No")</f>
        <v>0</v>
      </c>
      <c r="V116" s="464">
        <f>IF(J116="yes",+INDEX('Final Comp Values'!$AX:$AX,MATCH('Monthy Targets'!$B116,'Final Comp Values'!C:C,0)),0)</f>
        <v>9.8800000000000008</v>
      </c>
      <c r="W116" s="464">
        <f>IF(K116="yes",+INDEX('Final Comp Values'!$AX:$AX,MATCH('Monthy Targets'!$B116,'Final Comp Values'!$C:$C,0)),0)</f>
        <v>9.8800000000000008</v>
      </c>
      <c r="X116" s="464">
        <f>IF(L116="yes",+INDEX('Final Comp Values'!$AX:$AX,MATCH('Monthy Targets'!$B116,'Final Comp Values'!$C:$C,0)),0)</f>
        <v>9.8800000000000008</v>
      </c>
      <c r="Y116" s="464">
        <f>IF(M116="yes",+INDEX('Final Comp Values'!$BB:$BB,MATCH('Monthy Targets'!$B116,'Final Comp Values'!$C:$C,0)),0)</f>
        <v>9.8800000000000008</v>
      </c>
      <c r="Z116" s="464">
        <f>IF(N116="yes",+INDEX('Final Comp Values'!$BB:$BB,MATCH('Monthy Targets'!$B116,'Final Comp Values'!$C:$C,0)),0)</f>
        <v>9.8800000000000008</v>
      </c>
      <c r="AA116" s="464">
        <f>IF(O116="yes",+INDEX('Final Comp Values'!$BB:$BB,MATCH('Monthy Targets'!$B116,'Final Comp Values'!$C:$C,0)),0)</f>
        <v>0</v>
      </c>
      <c r="AB116" s="464">
        <f>IF(P116="yes",+INDEX('Final Comp Values'!$BF:$BF,MATCH('Monthy Targets'!$B116,'Final Comp Values'!$C:$C,0)),0)</f>
        <v>0</v>
      </c>
      <c r="AC116" s="464">
        <f>IF(Q116="yes",+INDEX('Final Comp Values'!$BF:$BF,MATCH('Monthy Targets'!$B116,'Final Comp Values'!$C:$C,0)),0)</f>
        <v>0</v>
      </c>
      <c r="AD116" s="464">
        <f>IF(R116="yes",+INDEX('Final Comp Values'!$BF:$BF,MATCH('Monthy Targets'!$B116,'Final Comp Values'!$C:$C,0)),0)</f>
        <v>0</v>
      </c>
      <c r="AE116" s="464">
        <f>IF(S116="yes",+INDEX('Final Comp Values'!$BJ:$BJ,MATCH('Monthy Targets'!$B116,'Final Comp Values'!$C:$C,0)),0)</f>
        <v>0</v>
      </c>
      <c r="AF116" s="464">
        <f>IF(T116="yes",+INDEX('Final Comp Values'!$BJ:$BJ,MATCH('Monthy Targets'!$B116,'Final Comp Values'!$C:$C,0)),0)</f>
        <v>0</v>
      </c>
      <c r="AG116" s="464">
        <f>IF(U116="yes",+INDEX('Final Comp Values'!$BJ:$BJ,MATCH('Monthy Targets'!$B116,'Final Comp Values'!$C:$C,0)),0)</f>
        <v>0</v>
      </c>
    </row>
    <row r="117" spans="1:33" x14ac:dyDescent="0.25">
      <c r="A117" s="183">
        <f>+FY2018_ALL_Targets!A117</f>
        <v>5087</v>
      </c>
      <c r="B117" s="183">
        <f>+FY2018_ALL_Targets!B117</f>
        <v>455996</v>
      </c>
      <c r="C117" s="183">
        <f>+FY2018_ALL_Targets!C117</f>
        <v>1017872</v>
      </c>
      <c r="D117" s="183">
        <f>+FY2018_ALL_Targets!D117</f>
        <v>1972839348</v>
      </c>
      <c r="E117" s="183">
        <f>+FY2018_ALL_Targets!E117</f>
        <v>0</v>
      </c>
      <c r="F117" s="183" t="str">
        <f>+FY2018_ALL_Targets!F117</f>
        <v>Dallas</v>
      </c>
      <c r="G117" s="183" t="s">
        <v>946</v>
      </c>
      <c r="H117" s="183" t="str">
        <f>+FY2018_ALL_Targets!H117</f>
        <v>Renaissance SNFLLC</v>
      </c>
      <c r="I117" s="183" t="str">
        <f>+FY2018_ALL_Targets!I117</f>
        <v>2428 Bahama Drive</v>
      </c>
      <c r="J117" s="14" t="str">
        <f>_xlfn.IFNA(+INDEX(Comp1!$D:$D,MATCH(B117,Comp1!$B:$B,0)),"No")</f>
        <v>No</v>
      </c>
      <c r="K117" s="14" t="str">
        <f>_xlfn.IFNA(+INDEX(Comp1!$E:$E,MATCH(B117,Comp1!$B:$B,0)),"No")</f>
        <v>No</v>
      </c>
      <c r="L117" s="14" t="str">
        <f>_xlfn.IFNA(+INDEX(Comp1!F:F,MATCH($B117,Comp1!$B:$B,0)),"No")</f>
        <v>No</v>
      </c>
      <c r="M117" s="14" t="str">
        <f>_xlfn.IFNA(+INDEX(Comp1!G:G,MATCH($B117,Comp1!$B:$B,0)),"No")</f>
        <v>No</v>
      </c>
      <c r="N117" s="14" t="str">
        <f>_xlfn.IFNA(+INDEX(Comp1!H:H,MATCH($B117,Comp1!$B:$B,0)),"No")</f>
        <v>No</v>
      </c>
      <c r="O117" s="14" t="str">
        <f>_xlfn.IFNA(+INDEX(Comp1!I:I,MATCH($B117,Comp1!$B:$B,0)),"No")</f>
        <v>No</v>
      </c>
      <c r="P117" s="14" t="str">
        <f>_xlfn.IFNA(+INDEX(Comp1!J:J,MATCH($B117,Comp1!$B:$B,0)),"No")</f>
        <v>No</v>
      </c>
      <c r="Q117" s="14" t="str">
        <f>_xlfn.IFNA(+INDEX(Comp1!K:K,MATCH($B117,Comp1!$B:$B,0)),"No")</f>
        <v>No</v>
      </c>
      <c r="R117" s="14" t="str">
        <f>_xlfn.IFNA(+INDEX(Comp1!L:L,MATCH($B117,Comp1!$B:$B,0)),"No")</f>
        <v>No</v>
      </c>
      <c r="S117" s="14" t="str">
        <f>_xlfn.IFNA(+INDEX(Comp1!M:M,MATCH($B117,Comp1!$B:$B,0)),"No")</f>
        <v>No</v>
      </c>
      <c r="T117" s="14" t="str">
        <f>_xlfn.IFNA(+INDEX(Comp1!N:N,MATCH($B117,Comp1!$B:$B,0)),"No")</f>
        <v>No</v>
      </c>
      <c r="U117" s="14" t="str">
        <f>_xlfn.IFNA(+INDEX(Comp1!O:O,MATCH($B117,Comp1!$B:$B,0)),"No")</f>
        <v>No</v>
      </c>
      <c r="V117" s="464">
        <f>IF(J117="yes",+INDEX('Final Comp Values'!$AX:$AX,MATCH('Monthy Targets'!$B117,'Final Comp Values'!C:C,0)),0)</f>
        <v>0</v>
      </c>
      <c r="W117" s="464">
        <f>IF(K117="yes",+INDEX('Final Comp Values'!$AX:$AX,MATCH('Monthy Targets'!$B117,'Final Comp Values'!$C:$C,0)),0)</f>
        <v>0</v>
      </c>
      <c r="X117" s="464">
        <f>IF(L117="yes",+INDEX('Final Comp Values'!$AX:$AX,MATCH('Monthy Targets'!$B117,'Final Comp Values'!$C:$C,0)),0)</f>
        <v>0</v>
      </c>
      <c r="Y117" s="464">
        <f>IF(M117="yes",+INDEX('Final Comp Values'!$BB:$BB,MATCH('Monthy Targets'!$B117,'Final Comp Values'!$C:$C,0)),0)</f>
        <v>0</v>
      </c>
      <c r="Z117" s="464">
        <f>IF(N117="yes",+INDEX('Final Comp Values'!$BB:$BB,MATCH('Monthy Targets'!$B117,'Final Comp Values'!$C:$C,0)),0)</f>
        <v>0</v>
      </c>
      <c r="AA117" s="464">
        <f>IF(O117="yes",+INDEX('Final Comp Values'!$BB:$BB,MATCH('Monthy Targets'!$B117,'Final Comp Values'!$C:$C,0)),0)</f>
        <v>0</v>
      </c>
      <c r="AB117" s="464">
        <f>IF(P117="yes",+INDEX('Final Comp Values'!$BF:$BF,MATCH('Monthy Targets'!$B117,'Final Comp Values'!$C:$C,0)),0)</f>
        <v>0</v>
      </c>
      <c r="AC117" s="464">
        <f>IF(Q117="yes",+INDEX('Final Comp Values'!$BF:$BF,MATCH('Monthy Targets'!$B117,'Final Comp Values'!$C:$C,0)),0)</f>
        <v>0</v>
      </c>
      <c r="AD117" s="464">
        <f>IF(R117="yes",+INDEX('Final Comp Values'!$BF:$BF,MATCH('Monthy Targets'!$B117,'Final Comp Values'!$C:$C,0)),0)</f>
        <v>0</v>
      </c>
      <c r="AE117" s="464">
        <f>IF(S117="yes",+INDEX('Final Comp Values'!$BJ:$BJ,MATCH('Monthy Targets'!$B117,'Final Comp Values'!$C:$C,0)),0)</f>
        <v>0</v>
      </c>
      <c r="AF117" s="464">
        <f>IF(T117="yes",+INDEX('Final Comp Values'!$BJ:$BJ,MATCH('Monthy Targets'!$B117,'Final Comp Values'!$C:$C,0)),0)</f>
        <v>0</v>
      </c>
      <c r="AG117" s="464">
        <f>IF(U117="yes",+INDEX('Final Comp Values'!$BJ:$BJ,MATCH('Monthy Targets'!$B117,'Final Comp Values'!$C:$C,0)),0)</f>
        <v>0</v>
      </c>
    </row>
    <row r="118" spans="1:33" x14ac:dyDescent="0.25">
      <c r="A118" s="183">
        <f>+FY2018_ALL_Targets!A118</f>
        <v>4259</v>
      </c>
      <c r="B118" s="183">
        <f>+FY2018_ALL_Targets!B118</f>
        <v>455999</v>
      </c>
      <c r="C118" s="183">
        <f>+FY2018_ALL_Targets!C118</f>
        <v>1025710</v>
      </c>
      <c r="D118" s="183">
        <f>+FY2018_ALL_Targets!D118</f>
        <v>1144641234</v>
      </c>
      <c r="E118" s="183">
        <f>+FY2018_ALL_Targets!E118</f>
        <v>0</v>
      </c>
      <c r="F118" s="183" t="str">
        <f>+FY2018_ALL_Targets!F118</f>
        <v>Nueces</v>
      </c>
      <c r="G118" s="183" t="s">
        <v>612</v>
      </c>
      <c r="H118" s="183" t="str">
        <f>+FY2018_ALL_Targets!H118</f>
        <v>Citizens Medical Center dba Port Lavaca Nursing and Rehabilitation</v>
      </c>
      <c r="I118" s="183" t="str">
        <f>+FY2018_ALL_Targets!I118</f>
        <v>524 Village Road</v>
      </c>
      <c r="J118" s="14" t="str">
        <f>_xlfn.IFNA(+INDEX(Comp1!$D:$D,MATCH(B118,Comp1!$B:$B,0)),"No")</f>
        <v>Yes</v>
      </c>
      <c r="K118" s="14" t="str">
        <f>_xlfn.IFNA(+INDEX(Comp1!$E:$E,MATCH(B118,Comp1!$B:$B,0)),"No")</f>
        <v>Yes</v>
      </c>
      <c r="L118" s="14" t="str">
        <f>_xlfn.IFNA(+INDEX(Comp1!F:F,MATCH($B118,Comp1!$B:$B,0)),"No")</f>
        <v>Yes</v>
      </c>
      <c r="M118" s="14" t="str">
        <f>_xlfn.IFNA(+INDEX(Comp1!G:G,MATCH($B118,Comp1!$B:$B,0)),"No")</f>
        <v>Yes</v>
      </c>
      <c r="N118" s="14" t="str">
        <f>_xlfn.IFNA(+INDEX(Comp1!H:H,MATCH($B118,Comp1!$B:$B,0)),"No")</f>
        <v>Yes</v>
      </c>
      <c r="O118" s="14">
        <f>_xlfn.IFNA(+INDEX(Comp1!I:I,MATCH($B118,Comp1!$B:$B,0)),"No")</f>
        <v>0</v>
      </c>
      <c r="P118" s="14">
        <f>_xlfn.IFNA(+INDEX(Comp1!J:J,MATCH($B118,Comp1!$B:$B,0)),"No")</f>
        <v>0</v>
      </c>
      <c r="Q118" s="14">
        <f>_xlfn.IFNA(+INDEX(Comp1!K:K,MATCH($B118,Comp1!$B:$B,0)),"No")</f>
        <v>0</v>
      </c>
      <c r="R118" s="14">
        <f>_xlfn.IFNA(+INDEX(Comp1!L:L,MATCH($B118,Comp1!$B:$B,0)),"No")</f>
        <v>0</v>
      </c>
      <c r="S118" s="14">
        <f>_xlfn.IFNA(+INDEX(Comp1!M:M,MATCH($B118,Comp1!$B:$B,0)),"No")</f>
        <v>0</v>
      </c>
      <c r="T118" s="14">
        <f>_xlfn.IFNA(+INDEX(Comp1!N:N,MATCH($B118,Comp1!$B:$B,0)),"No")</f>
        <v>0</v>
      </c>
      <c r="U118" s="14">
        <f>_xlfn.IFNA(+INDEX(Comp1!O:O,MATCH($B118,Comp1!$B:$B,0)),"No")</f>
        <v>0</v>
      </c>
      <c r="V118" s="464">
        <f>IF(J118="yes",+INDEX('Final Comp Values'!$AX:$AX,MATCH('Monthy Targets'!$B118,'Final Comp Values'!C:C,0)),0)</f>
        <v>28.33</v>
      </c>
      <c r="W118" s="464">
        <f>IF(K118="yes",+INDEX('Final Comp Values'!$AX:$AX,MATCH('Monthy Targets'!$B118,'Final Comp Values'!$C:$C,0)),0)</f>
        <v>28.33</v>
      </c>
      <c r="X118" s="464">
        <f>IF(L118="yes",+INDEX('Final Comp Values'!$AX:$AX,MATCH('Monthy Targets'!$B118,'Final Comp Values'!$C:$C,0)),0)</f>
        <v>28.33</v>
      </c>
      <c r="Y118" s="464">
        <f>IF(M118="yes",+INDEX('Final Comp Values'!$BB:$BB,MATCH('Monthy Targets'!$B118,'Final Comp Values'!$C:$C,0)),0)</f>
        <v>28.33</v>
      </c>
      <c r="Z118" s="464">
        <f>IF(N118="yes",+INDEX('Final Comp Values'!$BB:$BB,MATCH('Monthy Targets'!$B118,'Final Comp Values'!$C:$C,0)),0)</f>
        <v>28.33</v>
      </c>
      <c r="AA118" s="464">
        <f>IF(O118="yes",+INDEX('Final Comp Values'!$BB:$BB,MATCH('Monthy Targets'!$B118,'Final Comp Values'!$C:$C,0)),0)</f>
        <v>0</v>
      </c>
      <c r="AB118" s="464">
        <f>IF(P118="yes",+INDEX('Final Comp Values'!$BF:$BF,MATCH('Monthy Targets'!$B118,'Final Comp Values'!$C:$C,0)),0)</f>
        <v>0</v>
      </c>
      <c r="AC118" s="464">
        <f>IF(Q118="yes",+INDEX('Final Comp Values'!$BF:$BF,MATCH('Monthy Targets'!$B118,'Final Comp Values'!$C:$C,0)),0)</f>
        <v>0</v>
      </c>
      <c r="AD118" s="464">
        <f>IF(R118="yes",+INDEX('Final Comp Values'!$BF:$BF,MATCH('Monthy Targets'!$B118,'Final Comp Values'!$C:$C,0)),0)</f>
        <v>0</v>
      </c>
      <c r="AE118" s="464">
        <f>IF(S118="yes",+INDEX('Final Comp Values'!$BJ:$BJ,MATCH('Monthy Targets'!$B118,'Final Comp Values'!$C:$C,0)),0)</f>
        <v>0</v>
      </c>
      <c r="AF118" s="464">
        <f>IF(T118="yes",+INDEX('Final Comp Values'!$BJ:$BJ,MATCH('Monthy Targets'!$B118,'Final Comp Values'!$C:$C,0)),0)</f>
        <v>0</v>
      </c>
      <c r="AG118" s="464">
        <f>IF(U118="yes",+INDEX('Final Comp Values'!$BJ:$BJ,MATCH('Monthy Targets'!$B118,'Final Comp Values'!$C:$C,0)),0)</f>
        <v>0</v>
      </c>
    </row>
    <row r="119" spans="1:33" x14ac:dyDescent="0.25">
      <c r="A119" s="183">
        <f>+FY2018_ALL_Targets!A119</f>
        <v>4933</v>
      </c>
      <c r="B119" s="183">
        <f>+FY2018_ALL_Targets!B119</f>
        <v>675001</v>
      </c>
      <c r="C119" s="183">
        <f>+FY2018_ALL_Targets!C119</f>
        <v>1026644</v>
      </c>
      <c r="D119" s="183">
        <f>+FY2018_ALL_Targets!D119</f>
        <v>1104870435</v>
      </c>
      <c r="E119" s="183">
        <f>+FY2018_ALL_Targets!E119</f>
        <v>0</v>
      </c>
      <c r="F119" s="183" t="str">
        <f>+FY2018_ALL_Targets!F119</f>
        <v>MRSA West</v>
      </c>
      <c r="G119" s="183" t="s">
        <v>873</v>
      </c>
      <c r="H119" s="183" t="str">
        <f>+FY2018_ALL_Targets!H119</f>
        <v>Eastland Memorial Hospital District</v>
      </c>
      <c r="I119" s="183" t="str">
        <f>+FY2018_ALL_Targets!I119</f>
        <v>700 S. Ostrom</v>
      </c>
      <c r="J119" s="14" t="str">
        <f>_xlfn.IFNA(+INDEX(Comp1!$D:$D,MATCH(B119,Comp1!$B:$B,0)),"No")</f>
        <v>Yes</v>
      </c>
      <c r="K119" s="14" t="str">
        <f>_xlfn.IFNA(+INDEX(Comp1!$E:$E,MATCH(B119,Comp1!$B:$B,0)),"No")</f>
        <v>Yes</v>
      </c>
      <c r="L119" s="14" t="str">
        <f>_xlfn.IFNA(+INDEX(Comp1!F:F,MATCH($B119,Comp1!$B:$B,0)),"No")</f>
        <v>Yes</v>
      </c>
      <c r="M119" s="14" t="str">
        <f>_xlfn.IFNA(+INDEX(Comp1!G:G,MATCH($B119,Comp1!$B:$B,0)),"No")</f>
        <v>Yes</v>
      </c>
      <c r="N119" s="14" t="str">
        <f>_xlfn.IFNA(+INDEX(Comp1!H:H,MATCH($B119,Comp1!$B:$B,0)),"No")</f>
        <v>Yes</v>
      </c>
      <c r="O119" s="14">
        <f>_xlfn.IFNA(+INDEX(Comp1!I:I,MATCH($B119,Comp1!$B:$B,0)),"No")</f>
        <v>0</v>
      </c>
      <c r="P119" s="14">
        <f>_xlfn.IFNA(+INDEX(Comp1!J:J,MATCH($B119,Comp1!$B:$B,0)),"No")</f>
        <v>0</v>
      </c>
      <c r="Q119" s="14">
        <f>_xlfn.IFNA(+INDEX(Comp1!K:K,MATCH($B119,Comp1!$B:$B,0)),"No")</f>
        <v>0</v>
      </c>
      <c r="R119" s="14">
        <f>_xlfn.IFNA(+INDEX(Comp1!L:L,MATCH($B119,Comp1!$B:$B,0)),"No")</f>
        <v>0</v>
      </c>
      <c r="S119" s="14">
        <f>_xlfn.IFNA(+INDEX(Comp1!M:M,MATCH($B119,Comp1!$B:$B,0)),"No")</f>
        <v>0</v>
      </c>
      <c r="T119" s="14">
        <f>_xlfn.IFNA(+INDEX(Comp1!N:N,MATCH($B119,Comp1!$B:$B,0)),"No")</f>
        <v>0</v>
      </c>
      <c r="U119" s="14">
        <f>_xlfn.IFNA(+INDEX(Comp1!O:O,MATCH($B119,Comp1!$B:$B,0)),"No")</f>
        <v>0</v>
      </c>
      <c r="V119" s="464">
        <f>IF(J119="yes",+INDEX('Final Comp Values'!$AX:$AX,MATCH('Monthy Targets'!$B119,'Final Comp Values'!C:C,0)),0)</f>
        <v>2.1800000000000002</v>
      </c>
      <c r="W119" s="464">
        <f>IF(K119="yes",+INDEX('Final Comp Values'!$AX:$AX,MATCH('Monthy Targets'!$B119,'Final Comp Values'!$C:$C,0)),0)</f>
        <v>2.1800000000000002</v>
      </c>
      <c r="X119" s="464">
        <f>IF(L119="yes",+INDEX('Final Comp Values'!$AX:$AX,MATCH('Monthy Targets'!$B119,'Final Comp Values'!$C:$C,0)),0)</f>
        <v>2.1800000000000002</v>
      </c>
      <c r="Y119" s="464">
        <f>IF(M119="yes",+INDEX('Final Comp Values'!$BB:$BB,MATCH('Monthy Targets'!$B119,'Final Comp Values'!$C:$C,0)),0)</f>
        <v>2.1800000000000002</v>
      </c>
      <c r="Z119" s="464">
        <f>IF(N119="yes",+INDEX('Final Comp Values'!$BB:$BB,MATCH('Monthy Targets'!$B119,'Final Comp Values'!$C:$C,0)),0)</f>
        <v>2.1800000000000002</v>
      </c>
      <c r="AA119" s="464">
        <f>IF(O119="yes",+INDEX('Final Comp Values'!$BB:$BB,MATCH('Monthy Targets'!$B119,'Final Comp Values'!$C:$C,0)),0)</f>
        <v>0</v>
      </c>
      <c r="AB119" s="464">
        <f>IF(P119="yes",+INDEX('Final Comp Values'!$BF:$BF,MATCH('Monthy Targets'!$B119,'Final Comp Values'!$C:$C,0)),0)</f>
        <v>0</v>
      </c>
      <c r="AC119" s="464">
        <f>IF(Q119="yes",+INDEX('Final Comp Values'!$BF:$BF,MATCH('Monthy Targets'!$B119,'Final Comp Values'!$C:$C,0)),0)</f>
        <v>0</v>
      </c>
      <c r="AD119" s="464">
        <f>IF(R119="yes",+INDEX('Final Comp Values'!$BF:$BF,MATCH('Monthy Targets'!$B119,'Final Comp Values'!$C:$C,0)),0)</f>
        <v>0</v>
      </c>
      <c r="AE119" s="464">
        <f>IF(S119="yes",+INDEX('Final Comp Values'!$BJ:$BJ,MATCH('Monthy Targets'!$B119,'Final Comp Values'!$C:$C,0)),0)</f>
        <v>0</v>
      </c>
      <c r="AF119" s="464">
        <f>IF(T119="yes",+INDEX('Final Comp Values'!$BJ:$BJ,MATCH('Monthy Targets'!$B119,'Final Comp Values'!$C:$C,0)),0)</f>
        <v>0</v>
      </c>
      <c r="AG119" s="464">
        <f>IF(U119="yes",+INDEX('Final Comp Values'!$BJ:$BJ,MATCH('Monthy Targets'!$B119,'Final Comp Values'!$C:$C,0)),0)</f>
        <v>0</v>
      </c>
    </row>
    <row r="120" spans="1:33" x14ac:dyDescent="0.25">
      <c r="A120" s="183">
        <f>+FY2018_ALL_Targets!A120</f>
        <v>4944</v>
      </c>
      <c r="B120" s="183">
        <f>+FY2018_ALL_Targets!B120</f>
        <v>675002</v>
      </c>
      <c r="C120" s="183">
        <f>+FY2018_ALL_Targets!C120</f>
        <v>1013347</v>
      </c>
      <c r="D120" s="183">
        <f>+FY2018_ALL_Targets!D120</f>
        <v>1821119249</v>
      </c>
      <c r="E120" s="183">
        <f>+FY2018_ALL_Targets!E120</f>
        <v>0</v>
      </c>
      <c r="F120" s="183" t="str">
        <f>+FY2018_ALL_Targets!F120</f>
        <v>Bexar</v>
      </c>
      <c r="G120" s="183" t="s">
        <v>875</v>
      </c>
      <c r="H120" s="183" t="str">
        <f>+FY2018_ALL_Targets!H120</f>
        <v>SSC San Antonio West Operating Company LLC</v>
      </c>
      <c r="I120" s="183" t="str">
        <f>+FY2018_ALL_Targets!I120</f>
        <v>636 Cupples Road</v>
      </c>
      <c r="J120" s="14" t="str">
        <f>_xlfn.IFNA(+INDEX(Comp1!$D:$D,MATCH(B120,Comp1!$B:$B,0)),"No")</f>
        <v>No</v>
      </c>
      <c r="K120" s="14" t="str">
        <f>_xlfn.IFNA(+INDEX(Comp1!$E:$E,MATCH(B120,Comp1!$B:$B,0)),"No")</f>
        <v>No</v>
      </c>
      <c r="L120" s="14" t="str">
        <f>_xlfn.IFNA(+INDEX(Comp1!F:F,MATCH($B120,Comp1!$B:$B,0)),"No")</f>
        <v>No</v>
      </c>
      <c r="M120" s="14" t="str">
        <f>_xlfn.IFNA(+INDEX(Comp1!G:G,MATCH($B120,Comp1!$B:$B,0)),"No")</f>
        <v>No</v>
      </c>
      <c r="N120" s="14" t="str">
        <f>_xlfn.IFNA(+INDEX(Comp1!H:H,MATCH($B120,Comp1!$B:$B,0)),"No")</f>
        <v>No</v>
      </c>
      <c r="O120" s="14" t="str">
        <f>_xlfn.IFNA(+INDEX(Comp1!I:I,MATCH($B120,Comp1!$B:$B,0)),"No")</f>
        <v>No</v>
      </c>
      <c r="P120" s="14" t="str">
        <f>_xlfn.IFNA(+INDEX(Comp1!J:J,MATCH($B120,Comp1!$B:$B,0)),"No")</f>
        <v>No</v>
      </c>
      <c r="Q120" s="14" t="str">
        <f>_xlfn.IFNA(+INDEX(Comp1!K:K,MATCH($B120,Comp1!$B:$B,0)),"No")</f>
        <v>No</v>
      </c>
      <c r="R120" s="14" t="str">
        <f>_xlfn.IFNA(+INDEX(Comp1!L:L,MATCH($B120,Comp1!$B:$B,0)),"No")</f>
        <v>No</v>
      </c>
      <c r="S120" s="14" t="str">
        <f>_xlfn.IFNA(+INDEX(Comp1!M:M,MATCH($B120,Comp1!$B:$B,0)),"No")</f>
        <v>No</v>
      </c>
      <c r="T120" s="14" t="str">
        <f>_xlfn.IFNA(+INDEX(Comp1!N:N,MATCH($B120,Comp1!$B:$B,0)),"No")</f>
        <v>No</v>
      </c>
      <c r="U120" s="14" t="str">
        <f>_xlfn.IFNA(+INDEX(Comp1!O:O,MATCH($B120,Comp1!$B:$B,0)),"No")</f>
        <v>No</v>
      </c>
      <c r="V120" s="464">
        <f>IF(J120="yes",+INDEX('Final Comp Values'!$AX:$AX,MATCH('Monthy Targets'!$B120,'Final Comp Values'!C:C,0)),0)</f>
        <v>0</v>
      </c>
      <c r="W120" s="464">
        <f>IF(K120="yes",+INDEX('Final Comp Values'!$AX:$AX,MATCH('Monthy Targets'!$B120,'Final Comp Values'!$C:$C,0)),0)</f>
        <v>0</v>
      </c>
      <c r="X120" s="464">
        <f>IF(L120="yes",+INDEX('Final Comp Values'!$AX:$AX,MATCH('Monthy Targets'!$B120,'Final Comp Values'!$C:$C,0)),0)</f>
        <v>0</v>
      </c>
      <c r="Y120" s="464">
        <f>IF(M120="yes",+INDEX('Final Comp Values'!$BB:$BB,MATCH('Monthy Targets'!$B120,'Final Comp Values'!$C:$C,0)),0)</f>
        <v>0</v>
      </c>
      <c r="Z120" s="464">
        <f>IF(N120="yes",+INDEX('Final Comp Values'!$BB:$BB,MATCH('Monthy Targets'!$B120,'Final Comp Values'!$C:$C,0)),0)</f>
        <v>0</v>
      </c>
      <c r="AA120" s="464">
        <f>IF(O120="yes",+INDEX('Final Comp Values'!$BB:$BB,MATCH('Monthy Targets'!$B120,'Final Comp Values'!$C:$C,0)),0)</f>
        <v>0</v>
      </c>
      <c r="AB120" s="464">
        <f>IF(P120="yes",+INDEX('Final Comp Values'!$BF:$BF,MATCH('Monthy Targets'!$B120,'Final Comp Values'!$C:$C,0)),0)</f>
        <v>0</v>
      </c>
      <c r="AC120" s="464">
        <f>IF(Q120="yes",+INDEX('Final Comp Values'!$BF:$BF,MATCH('Monthy Targets'!$B120,'Final Comp Values'!$C:$C,0)),0)</f>
        <v>0</v>
      </c>
      <c r="AD120" s="464">
        <f>IF(R120="yes",+INDEX('Final Comp Values'!$BF:$BF,MATCH('Monthy Targets'!$B120,'Final Comp Values'!$C:$C,0)),0)</f>
        <v>0</v>
      </c>
      <c r="AE120" s="464">
        <f>IF(S120="yes",+INDEX('Final Comp Values'!$BJ:$BJ,MATCH('Monthy Targets'!$B120,'Final Comp Values'!$C:$C,0)),0)</f>
        <v>0</v>
      </c>
      <c r="AF120" s="464">
        <f>IF(T120="yes",+INDEX('Final Comp Values'!$BJ:$BJ,MATCH('Monthy Targets'!$B120,'Final Comp Values'!$C:$C,0)),0)</f>
        <v>0</v>
      </c>
      <c r="AG120" s="464">
        <f>IF(U120="yes",+INDEX('Final Comp Values'!$BJ:$BJ,MATCH('Monthy Targets'!$B120,'Final Comp Values'!$C:$C,0)),0)</f>
        <v>0</v>
      </c>
    </row>
    <row r="121" spans="1:33" x14ac:dyDescent="0.25">
      <c r="A121" s="183">
        <f>+FY2018_ALL_Targets!A121</f>
        <v>4564</v>
      </c>
      <c r="B121" s="183">
        <f>+FY2018_ALL_Targets!B121</f>
        <v>675009</v>
      </c>
      <c r="C121" s="183">
        <f>+FY2018_ALL_Targets!C121</f>
        <v>1026227</v>
      </c>
      <c r="D121" s="183">
        <f>+FY2018_ALL_Targets!D121</f>
        <v>1275586620</v>
      </c>
      <c r="E121" s="183">
        <f>+FY2018_ALL_Targets!E121</f>
        <v>0</v>
      </c>
      <c r="F121" s="183" t="str">
        <f>+FY2018_ALL_Targets!F121</f>
        <v>MRSA West</v>
      </c>
      <c r="G121" s="183" t="s">
        <v>724</v>
      </c>
      <c r="H121" s="183" t="str">
        <f>+FY2018_ALL_Targets!H121</f>
        <v>Ballinger Memorial Hospital District</v>
      </c>
      <c r="I121" s="183" t="str">
        <f>+FY2018_ALL_Targets!I121</f>
        <v>2713 S. Commercial Ave.</v>
      </c>
      <c r="J121" s="14" t="str">
        <f>_xlfn.IFNA(+INDEX(Comp1!$D:$D,MATCH(B121,Comp1!$B:$B,0)),"No")</f>
        <v>Yes</v>
      </c>
      <c r="K121" s="14" t="str">
        <f>_xlfn.IFNA(+INDEX(Comp1!$E:$E,MATCH(B121,Comp1!$B:$B,0)),"No")</f>
        <v>Yes</v>
      </c>
      <c r="L121" s="14" t="str">
        <f>_xlfn.IFNA(+INDEX(Comp1!F:F,MATCH($B121,Comp1!$B:$B,0)),"No")</f>
        <v>Yes</v>
      </c>
      <c r="M121" s="14" t="str">
        <f>_xlfn.IFNA(+INDEX(Comp1!G:G,MATCH($B121,Comp1!$B:$B,0)),"No")</f>
        <v>Yes</v>
      </c>
      <c r="N121" s="14" t="str">
        <f>_xlfn.IFNA(+INDEX(Comp1!H:H,MATCH($B121,Comp1!$B:$B,0)),"No")</f>
        <v>Yes</v>
      </c>
      <c r="O121" s="14">
        <f>_xlfn.IFNA(+INDEX(Comp1!I:I,MATCH($B121,Comp1!$B:$B,0)),"No")</f>
        <v>0</v>
      </c>
      <c r="P121" s="14">
        <f>_xlfn.IFNA(+INDEX(Comp1!J:J,MATCH($B121,Comp1!$B:$B,0)),"No")</f>
        <v>0</v>
      </c>
      <c r="Q121" s="14">
        <f>_xlfn.IFNA(+INDEX(Comp1!K:K,MATCH($B121,Comp1!$B:$B,0)),"No")</f>
        <v>0</v>
      </c>
      <c r="R121" s="14">
        <f>_xlfn.IFNA(+INDEX(Comp1!L:L,MATCH($B121,Comp1!$B:$B,0)),"No")</f>
        <v>0</v>
      </c>
      <c r="S121" s="14">
        <f>_xlfn.IFNA(+INDEX(Comp1!M:M,MATCH($B121,Comp1!$B:$B,0)),"No")</f>
        <v>0</v>
      </c>
      <c r="T121" s="14">
        <f>_xlfn.IFNA(+INDEX(Comp1!N:N,MATCH($B121,Comp1!$B:$B,0)),"No")</f>
        <v>0</v>
      </c>
      <c r="U121" s="14">
        <f>_xlfn.IFNA(+INDEX(Comp1!O:O,MATCH($B121,Comp1!$B:$B,0)),"No")</f>
        <v>0</v>
      </c>
      <c r="V121" s="464">
        <f>IF(J121="yes",+INDEX('Final Comp Values'!$AX:$AX,MATCH('Monthy Targets'!$B121,'Final Comp Values'!C:C,0)),0)</f>
        <v>2.88</v>
      </c>
      <c r="W121" s="464">
        <f>IF(K121="yes",+INDEX('Final Comp Values'!$AX:$AX,MATCH('Monthy Targets'!$B121,'Final Comp Values'!$C:$C,0)),0)</f>
        <v>2.88</v>
      </c>
      <c r="X121" s="464">
        <f>IF(L121="yes",+INDEX('Final Comp Values'!$AX:$AX,MATCH('Monthy Targets'!$B121,'Final Comp Values'!$C:$C,0)),0)</f>
        <v>2.88</v>
      </c>
      <c r="Y121" s="464">
        <f>IF(M121="yes",+INDEX('Final Comp Values'!$BB:$BB,MATCH('Monthy Targets'!$B121,'Final Comp Values'!$C:$C,0)),0)</f>
        <v>2.88</v>
      </c>
      <c r="Z121" s="464">
        <f>IF(N121="yes",+INDEX('Final Comp Values'!$BB:$BB,MATCH('Monthy Targets'!$B121,'Final Comp Values'!$C:$C,0)),0)</f>
        <v>2.88</v>
      </c>
      <c r="AA121" s="464">
        <f>IF(O121="yes",+INDEX('Final Comp Values'!$BB:$BB,MATCH('Monthy Targets'!$B121,'Final Comp Values'!$C:$C,0)),0)</f>
        <v>0</v>
      </c>
      <c r="AB121" s="464">
        <f>IF(P121="yes",+INDEX('Final Comp Values'!$BF:$BF,MATCH('Monthy Targets'!$B121,'Final Comp Values'!$C:$C,0)),0)</f>
        <v>0</v>
      </c>
      <c r="AC121" s="464">
        <f>IF(Q121="yes",+INDEX('Final Comp Values'!$BF:$BF,MATCH('Monthy Targets'!$B121,'Final Comp Values'!$C:$C,0)),0)</f>
        <v>0</v>
      </c>
      <c r="AD121" s="464">
        <f>IF(R121="yes",+INDEX('Final Comp Values'!$BF:$BF,MATCH('Monthy Targets'!$B121,'Final Comp Values'!$C:$C,0)),0)</f>
        <v>0</v>
      </c>
      <c r="AE121" s="464">
        <f>IF(S121="yes",+INDEX('Final Comp Values'!$BJ:$BJ,MATCH('Monthy Targets'!$B121,'Final Comp Values'!$C:$C,0)),0)</f>
        <v>0</v>
      </c>
      <c r="AF121" s="464">
        <f>IF(T121="yes",+INDEX('Final Comp Values'!$BJ:$BJ,MATCH('Monthy Targets'!$B121,'Final Comp Values'!$C:$C,0)),0)</f>
        <v>0</v>
      </c>
      <c r="AG121" s="464">
        <f>IF(U121="yes",+INDEX('Final Comp Values'!$BJ:$BJ,MATCH('Monthy Targets'!$B121,'Final Comp Values'!$C:$C,0)),0)</f>
        <v>0</v>
      </c>
    </row>
    <row r="122" spans="1:33" x14ac:dyDescent="0.25">
      <c r="A122" s="183">
        <f>+FY2018_ALL_Targets!A122</f>
        <v>4369</v>
      </c>
      <c r="B122" s="183">
        <f>+FY2018_ALL_Targets!B122</f>
        <v>675011</v>
      </c>
      <c r="C122" s="183">
        <f>+FY2018_ALL_Targets!C122</f>
        <v>1026609</v>
      </c>
      <c r="D122" s="183">
        <f>+FY2018_ALL_Targets!D122</f>
        <v>1952354318</v>
      </c>
      <c r="E122" s="183">
        <f>+FY2018_ALL_Targets!E122</f>
        <v>0</v>
      </c>
      <c r="F122" s="183" t="str">
        <f>+FY2018_ALL_Targets!F122</f>
        <v>MRSA Northeast</v>
      </c>
      <c r="G122" s="183" t="s">
        <v>206</v>
      </c>
      <c r="H122" s="183" t="str">
        <f>+FY2018_ALL_Targets!H122</f>
        <v>Fannin County Hospital Authority</v>
      </c>
      <c r="I122" s="183" t="str">
        <f>+FY2018_ALL_Targets!I122</f>
        <v>305 Bonita St.</v>
      </c>
      <c r="J122" s="14" t="str">
        <f>_xlfn.IFNA(+INDEX(Comp1!$D:$D,MATCH(B122,Comp1!$B:$B,0)),"No")</f>
        <v>Yes</v>
      </c>
      <c r="K122" s="14" t="str">
        <f>_xlfn.IFNA(+INDEX(Comp1!$E:$E,MATCH(B122,Comp1!$B:$B,0)),"No")</f>
        <v>Yes</v>
      </c>
      <c r="L122" s="14" t="str">
        <f>_xlfn.IFNA(+INDEX(Comp1!F:F,MATCH($B122,Comp1!$B:$B,0)),"No")</f>
        <v>Yes</v>
      </c>
      <c r="M122" s="14" t="str">
        <f>_xlfn.IFNA(+INDEX(Comp1!G:G,MATCH($B122,Comp1!$B:$B,0)),"No")</f>
        <v>Yes</v>
      </c>
      <c r="N122" s="14" t="str">
        <f>_xlfn.IFNA(+INDEX(Comp1!H:H,MATCH($B122,Comp1!$B:$B,0)),"No")</f>
        <v>Yes</v>
      </c>
      <c r="O122" s="14">
        <f>_xlfn.IFNA(+INDEX(Comp1!I:I,MATCH($B122,Comp1!$B:$B,0)),"No")</f>
        <v>0</v>
      </c>
      <c r="P122" s="14">
        <f>_xlfn.IFNA(+INDEX(Comp1!J:J,MATCH($B122,Comp1!$B:$B,0)),"No")</f>
        <v>0</v>
      </c>
      <c r="Q122" s="14">
        <f>_xlfn.IFNA(+INDEX(Comp1!K:K,MATCH($B122,Comp1!$B:$B,0)),"No")</f>
        <v>0</v>
      </c>
      <c r="R122" s="14">
        <f>_xlfn.IFNA(+INDEX(Comp1!L:L,MATCH($B122,Comp1!$B:$B,0)),"No")</f>
        <v>0</v>
      </c>
      <c r="S122" s="14">
        <f>_xlfn.IFNA(+INDEX(Comp1!M:M,MATCH($B122,Comp1!$B:$B,0)),"No")</f>
        <v>0</v>
      </c>
      <c r="T122" s="14">
        <f>_xlfn.IFNA(+INDEX(Comp1!N:N,MATCH($B122,Comp1!$B:$B,0)),"No")</f>
        <v>0</v>
      </c>
      <c r="U122" s="14">
        <f>_xlfn.IFNA(+INDEX(Comp1!O:O,MATCH($B122,Comp1!$B:$B,0)),"No")</f>
        <v>0</v>
      </c>
      <c r="V122" s="464">
        <f>IF(J122="yes",+INDEX('Final Comp Values'!$AX:$AX,MATCH('Monthy Targets'!$B122,'Final Comp Values'!C:C,0)),0)</f>
        <v>2.67</v>
      </c>
      <c r="W122" s="464">
        <f>IF(K122="yes",+INDEX('Final Comp Values'!$AX:$AX,MATCH('Monthy Targets'!$B122,'Final Comp Values'!$C:$C,0)),0)</f>
        <v>2.67</v>
      </c>
      <c r="X122" s="464">
        <f>IF(L122="yes",+INDEX('Final Comp Values'!$AX:$AX,MATCH('Monthy Targets'!$B122,'Final Comp Values'!$C:$C,0)),0)</f>
        <v>2.67</v>
      </c>
      <c r="Y122" s="464">
        <f>IF(M122="yes",+INDEX('Final Comp Values'!$BB:$BB,MATCH('Monthy Targets'!$B122,'Final Comp Values'!$C:$C,0)),0)</f>
        <v>2.67</v>
      </c>
      <c r="Z122" s="464">
        <f>IF(N122="yes",+INDEX('Final Comp Values'!$BB:$BB,MATCH('Monthy Targets'!$B122,'Final Comp Values'!$C:$C,0)),0)</f>
        <v>2.67</v>
      </c>
      <c r="AA122" s="464">
        <f>IF(O122="yes",+INDEX('Final Comp Values'!$BB:$BB,MATCH('Monthy Targets'!$B122,'Final Comp Values'!$C:$C,0)),0)</f>
        <v>0</v>
      </c>
      <c r="AB122" s="464">
        <f>IF(P122="yes",+INDEX('Final Comp Values'!$BF:$BF,MATCH('Monthy Targets'!$B122,'Final Comp Values'!$C:$C,0)),0)</f>
        <v>0</v>
      </c>
      <c r="AC122" s="464">
        <f>IF(Q122="yes",+INDEX('Final Comp Values'!$BF:$BF,MATCH('Monthy Targets'!$B122,'Final Comp Values'!$C:$C,0)),0)</f>
        <v>0</v>
      </c>
      <c r="AD122" s="464">
        <f>IF(R122="yes",+INDEX('Final Comp Values'!$BF:$BF,MATCH('Monthy Targets'!$B122,'Final Comp Values'!$C:$C,0)),0)</f>
        <v>0</v>
      </c>
      <c r="AE122" s="464">
        <f>IF(S122="yes",+INDEX('Final Comp Values'!$BJ:$BJ,MATCH('Monthy Targets'!$B122,'Final Comp Values'!$C:$C,0)),0)</f>
        <v>0</v>
      </c>
      <c r="AF122" s="464">
        <f>IF(T122="yes",+INDEX('Final Comp Values'!$BJ:$BJ,MATCH('Monthy Targets'!$B122,'Final Comp Values'!$C:$C,0)),0)</f>
        <v>0</v>
      </c>
      <c r="AG122" s="464">
        <f>IF(U122="yes",+INDEX('Final Comp Values'!$BJ:$BJ,MATCH('Monthy Targets'!$B122,'Final Comp Values'!$C:$C,0)),0)</f>
        <v>0</v>
      </c>
    </row>
    <row r="123" spans="1:33" x14ac:dyDescent="0.25">
      <c r="A123" s="183">
        <f>+FY2018_ALL_Targets!A123</f>
        <v>5069</v>
      </c>
      <c r="B123" s="183">
        <f>+FY2018_ALL_Targets!B123</f>
        <v>675013</v>
      </c>
      <c r="C123" s="183">
        <f>+FY2018_ALL_Targets!C123</f>
        <v>1017869</v>
      </c>
      <c r="D123" s="183">
        <f>+FY2018_ALL_Targets!D123</f>
        <v>1982930376</v>
      </c>
      <c r="E123" s="183">
        <f>+FY2018_ALL_Targets!E123</f>
        <v>0</v>
      </c>
      <c r="F123" s="183" t="str">
        <f>+FY2018_ALL_Targets!F123</f>
        <v>MRSA West</v>
      </c>
      <c r="G123" s="183" t="s">
        <v>328</v>
      </c>
      <c r="H123" s="183" t="str">
        <f>+FY2018_ALL_Targets!H123</f>
        <v>CHILDRESS COUNTY HOSPITAL DISTRICT</v>
      </c>
      <c r="I123" s="183" t="str">
        <f>+FY2018_ALL_Targets!I123</f>
        <v>200 SOUTH B AVE</v>
      </c>
      <c r="J123" s="14" t="str">
        <f>_xlfn.IFNA(+INDEX(Comp1!$D:$D,MATCH(B123,Comp1!$B:$B,0)),"No")</f>
        <v>Yes</v>
      </c>
      <c r="K123" s="14" t="str">
        <f>_xlfn.IFNA(+INDEX(Comp1!$E:$E,MATCH(B123,Comp1!$B:$B,0)),"No")</f>
        <v>Yes</v>
      </c>
      <c r="L123" s="14" t="str">
        <f>_xlfn.IFNA(+INDEX(Comp1!F:F,MATCH($B123,Comp1!$B:$B,0)),"No")</f>
        <v>Yes</v>
      </c>
      <c r="M123" s="14" t="str">
        <f>_xlfn.IFNA(+INDEX(Comp1!G:G,MATCH($B123,Comp1!$B:$B,0)),"No")</f>
        <v>Yes</v>
      </c>
      <c r="N123" s="14" t="str">
        <f>_xlfn.IFNA(+INDEX(Comp1!H:H,MATCH($B123,Comp1!$B:$B,0)),"No")</f>
        <v>Yes</v>
      </c>
      <c r="O123" s="14">
        <f>_xlfn.IFNA(+INDEX(Comp1!I:I,MATCH($B123,Comp1!$B:$B,0)),"No")</f>
        <v>0</v>
      </c>
      <c r="P123" s="14">
        <f>_xlfn.IFNA(+INDEX(Comp1!J:J,MATCH($B123,Comp1!$B:$B,0)),"No")</f>
        <v>0</v>
      </c>
      <c r="Q123" s="14">
        <f>_xlfn.IFNA(+INDEX(Comp1!K:K,MATCH($B123,Comp1!$B:$B,0)),"No")</f>
        <v>0</v>
      </c>
      <c r="R123" s="14">
        <f>_xlfn.IFNA(+INDEX(Comp1!L:L,MATCH($B123,Comp1!$B:$B,0)),"No")</f>
        <v>0</v>
      </c>
      <c r="S123" s="14">
        <f>_xlfn.IFNA(+INDEX(Comp1!M:M,MATCH($B123,Comp1!$B:$B,0)),"No")</f>
        <v>0</v>
      </c>
      <c r="T123" s="14">
        <f>_xlfn.IFNA(+INDEX(Comp1!N:N,MATCH($B123,Comp1!$B:$B,0)),"No")</f>
        <v>0</v>
      </c>
      <c r="U123" s="14">
        <f>_xlfn.IFNA(+INDEX(Comp1!O:O,MATCH($B123,Comp1!$B:$B,0)),"No")</f>
        <v>0</v>
      </c>
      <c r="V123" s="464">
        <f>IF(J123="yes",+INDEX('Final Comp Values'!$AX:$AX,MATCH('Monthy Targets'!$B123,'Final Comp Values'!C:C,0)),0)</f>
        <v>2.2400000000000002</v>
      </c>
      <c r="W123" s="464">
        <f>IF(K123="yes",+INDEX('Final Comp Values'!$AX:$AX,MATCH('Monthy Targets'!$B123,'Final Comp Values'!$C:$C,0)),0)</f>
        <v>2.2400000000000002</v>
      </c>
      <c r="X123" s="464">
        <f>IF(L123="yes",+INDEX('Final Comp Values'!$AX:$AX,MATCH('Monthy Targets'!$B123,'Final Comp Values'!$C:$C,0)),0)</f>
        <v>2.2400000000000002</v>
      </c>
      <c r="Y123" s="464">
        <f>IF(M123="yes",+INDEX('Final Comp Values'!$BB:$BB,MATCH('Monthy Targets'!$B123,'Final Comp Values'!$C:$C,0)),0)</f>
        <v>2.2400000000000002</v>
      </c>
      <c r="Z123" s="464">
        <f>IF(N123="yes",+INDEX('Final Comp Values'!$BB:$BB,MATCH('Monthy Targets'!$B123,'Final Comp Values'!$C:$C,0)),0)</f>
        <v>2.2400000000000002</v>
      </c>
      <c r="AA123" s="464">
        <f>IF(O123="yes",+INDEX('Final Comp Values'!$BB:$BB,MATCH('Monthy Targets'!$B123,'Final Comp Values'!$C:$C,0)),0)</f>
        <v>0</v>
      </c>
      <c r="AB123" s="464">
        <f>IF(P123="yes",+INDEX('Final Comp Values'!$BF:$BF,MATCH('Monthy Targets'!$B123,'Final Comp Values'!$C:$C,0)),0)</f>
        <v>0</v>
      </c>
      <c r="AC123" s="464">
        <f>IF(Q123="yes",+INDEX('Final Comp Values'!$BF:$BF,MATCH('Monthy Targets'!$B123,'Final Comp Values'!$C:$C,0)),0)</f>
        <v>0</v>
      </c>
      <c r="AD123" s="464">
        <f>IF(R123="yes",+INDEX('Final Comp Values'!$BF:$BF,MATCH('Monthy Targets'!$B123,'Final Comp Values'!$C:$C,0)),0)</f>
        <v>0</v>
      </c>
      <c r="AE123" s="464">
        <f>IF(S123="yes",+INDEX('Final Comp Values'!$BJ:$BJ,MATCH('Monthy Targets'!$B123,'Final Comp Values'!$C:$C,0)),0)</f>
        <v>0</v>
      </c>
      <c r="AF123" s="464">
        <f>IF(T123="yes",+INDEX('Final Comp Values'!$BJ:$BJ,MATCH('Monthy Targets'!$B123,'Final Comp Values'!$C:$C,0)),0)</f>
        <v>0</v>
      </c>
      <c r="AG123" s="464">
        <f>IF(U123="yes",+INDEX('Final Comp Values'!$BJ:$BJ,MATCH('Monthy Targets'!$B123,'Final Comp Values'!$C:$C,0)),0)</f>
        <v>0</v>
      </c>
    </row>
    <row r="124" spans="1:33" x14ac:dyDescent="0.25">
      <c r="A124" s="183">
        <f>+FY2018_ALL_Targets!A124</f>
        <v>4626</v>
      </c>
      <c r="B124" s="183">
        <f>+FY2018_ALL_Targets!B124</f>
        <v>675014</v>
      </c>
      <c r="C124" s="183">
        <f>+FY2018_ALL_Targets!C124</f>
        <v>1026130</v>
      </c>
      <c r="D124" s="183">
        <f>+FY2018_ALL_Targets!D124</f>
        <v>1649268152</v>
      </c>
      <c r="E124" s="183">
        <f>+FY2018_ALL_Targets!E124</f>
        <v>0</v>
      </c>
      <c r="F124" s="183" t="str">
        <f>+FY2018_ALL_Targets!F124</f>
        <v>MRSA West</v>
      </c>
      <c r="G124" s="183" t="s">
        <v>754</v>
      </c>
      <c r="H124" s="183" t="str">
        <f>+FY2018_ALL_Targets!H124</f>
        <v>County of Throckmorton</v>
      </c>
      <c r="I124" s="183" t="str">
        <f>+FY2018_ALL_Targets!I124</f>
        <v>1504 North First St.</v>
      </c>
      <c r="J124" s="14" t="str">
        <f>_xlfn.IFNA(+INDEX(Comp1!$D:$D,MATCH(B124,Comp1!$B:$B,0)),"No")</f>
        <v>Yes</v>
      </c>
      <c r="K124" s="14" t="str">
        <f>_xlfn.IFNA(+INDEX(Comp1!$E:$E,MATCH(B124,Comp1!$B:$B,0)),"No")</f>
        <v>Yes</v>
      </c>
      <c r="L124" s="14" t="str">
        <f>_xlfn.IFNA(+INDEX(Comp1!F:F,MATCH($B124,Comp1!$B:$B,0)),"No")</f>
        <v>Yes</v>
      </c>
      <c r="M124" s="14" t="str">
        <f>_xlfn.IFNA(+INDEX(Comp1!G:G,MATCH($B124,Comp1!$B:$B,0)),"No")</f>
        <v>Yes</v>
      </c>
      <c r="N124" s="14" t="str">
        <f>_xlfn.IFNA(+INDEX(Comp1!H:H,MATCH($B124,Comp1!$B:$B,0)),"No")</f>
        <v>Yes</v>
      </c>
      <c r="O124" s="14">
        <f>_xlfn.IFNA(+INDEX(Comp1!I:I,MATCH($B124,Comp1!$B:$B,0)),"No")</f>
        <v>0</v>
      </c>
      <c r="P124" s="14">
        <f>_xlfn.IFNA(+INDEX(Comp1!J:J,MATCH($B124,Comp1!$B:$B,0)),"No")</f>
        <v>0</v>
      </c>
      <c r="Q124" s="14">
        <f>_xlfn.IFNA(+INDEX(Comp1!K:K,MATCH($B124,Comp1!$B:$B,0)),"No")</f>
        <v>0</v>
      </c>
      <c r="R124" s="14">
        <f>_xlfn.IFNA(+INDEX(Comp1!L:L,MATCH($B124,Comp1!$B:$B,0)),"No")</f>
        <v>0</v>
      </c>
      <c r="S124" s="14">
        <f>_xlfn.IFNA(+INDEX(Comp1!M:M,MATCH($B124,Comp1!$B:$B,0)),"No")</f>
        <v>0</v>
      </c>
      <c r="T124" s="14">
        <f>_xlfn.IFNA(+INDEX(Comp1!N:N,MATCH($B124,Comp1!$B:$B,0)),"No")</f>
        <v>0</v>
      </c>
      <c r="U124" s="14">
        <f>_xlfn.IFNA(+INDEX(Comp1!O:O,MATCH($B124,Comp1!$B:$B,0)),"No")</f>
        <v>0</v>
      </c>
      <c r="V124" s="464">
        <f>IF(J124="yes",+INDEX('Final Comp Values'!$AX:$AX,MATCH('Monthy Targets'!$B124,'Final Comp Values'!C:C,0)),0)</f>
        <v>2.98</v>
      </c>
      <c r="W124" s="464">
        <f>IF(K124="yes",+INDEX('Final Comp Values'!$AX:$AX,MATCH('Monthy Targets'!$B124,'Final Comp Values'!$C:$C,0)),0)</f>
        <v>2.98</v>
      </c>
      <c r="X124" s="464">
        <f>IF(L124="yes",+INDEX('Final Comp Values'!$AX:$AX,MATCH('Monthy Targets'!$B124,'Final Comp Values'!$C:$C,0)),0)</f>
        <v>2.98</v>
      </c>
      <c r="Y124" s="464">
        <f>IF(M124="yes",+INDEX('Final Comp Values'!$BB:$BB,MATCH('Monthy Targets'!$B124,'Final Comp Values'!$C:$C,0)),0)</f>
        <v>2.98</v>
      </c>
      <c r="Z124" s="464">
        <f>IF(N124="yes",+INDEX('Final Comp Values'!$BB:$BB,MATCH('Monthy Targets'!$B124,'Final Comp Values'!$C:$C,0)),0)</f>
        <v>2.98</v>
      </c>
      <c r="AA124" s="464">
        <f>IF(O124="yes",+INDEX('Final Comp Values'!$BB:$BB,MATCH('Monthy Targets'!$B124,'Final Comp Values'!$C:$C,0)),0)</f>
        <v>0</v>
      </c>
      <c r="AB124" s="464">
        <f>IF(P124="yes",+INDEX('Final Comp Values'!$BF:$BF,MATCH('Monthy Targets'!$B124,'Final Comp Values'!$C:$C,0)),0)</f>
        <v>0</v>
      </c>
      <c r="AC124" s="464">
        <f>IF(Q124="yes",+INDEX('Final Comp Values'!$BF:$BF,MATCH('Monthy Targets'!$B124,'Final Comp Values'!$C:$C,0)),0)</f>
        <v>0</v>
      </c>
      <c r="AD124" s="464">
        <f>IF(R124="yes",+INDEX('Final Comp Values'!$BF:$BF,MATCH('Monthy Targets'!$B124,'Final Comp Values'!$C:$C,0)),0)</f>
        <v>0</v>
      </c>
      <c r="AE124" s="464">
        <f>IF(S124="yes",+INDEX('Final Comp Values'!$BJ:$BJ,MATCH('Monthy Targets'!$B124,'Final Comp Values'!$C:$C,0)),0)</f>
        <v>0</v>
      </c>
      <c r="AF124" s="464">
        <f>IF(T124="yes",+INDEX('Final Comp Values'!$BJ:$BJ,MATCH('Monthy Targets'!$B124,'Final Comp Values'!$C:$C,0)),0)</f>
        <v>0</v>
      </c>
      <c r="AG124" s="464">
        <f>IF(U124="yes",+INDEX('Final Comp Values'!$BJ:$BJ,MATCH('Monthy Targets'!$B124,'Final Comp Values'!$C:$C,0)),0)</f>
        <v>0</v>
      </c>
    </row>
    <row r="125" spans="1:33" x14ac:dyDescent="0.25">
      <c r="A125" s="183">
        <f>+FY2018_ALL_Targets!A125</f>
        <v>4266</v>
      </c>
      <c r="B125" s="183">
        <f>+FY2018_ALL_Targets!B125</f>
        <v>675017</v>
      </c>
      <c r="C125" s="183">
        <f>+FY2018_ALL_Targets!C125</f>
        <v>1026610</v>
      </c>
      <c r="D125" s="183">
        <f>+FY2018_ALL_Targets!D125</f>
        <v>1720076417</v>
      </c>
      <c r="E125" s="183">
        <f>+FY2018_ALL_Targets!E125</f>
        <v>0</v>
      </c>
      <c r="F125" s="183" t="str">
        <f>+FY2018_ALL_Targets!F125</f>
        <v>MRSA West</v>
      </c>
      <c r="G125" s="183" t="s">
        <v>616</v>
      </c>
      <c r="H125" s="183" t="str">
        <f>+FY2018_ALL_Targets!H125</f>
        <v>Ballinger Memorial Hospital District</v>
      </c>
      <c r="I125" s="183" t="str">
        <f>+FY2018_ALL_Targets!I125</f>
        <v>1514 Indian Creek Rd.</v>
      </c>
      <c r="J125" s="14" t="str">
        <f>_xlfn.IFNA(+INDEX(Comp1!$D:$D,MATCH(B125,Comp1!$B:$B,0)),"No")</f>
        <v>Yes</v>
      </c>
      <c r="K125" s="14" t="str">
        <f>_xlfn.IFNA(+INDEX(Comp1!$E:$E,MATCH(B125,Comp1!$B:$B,0)),"No")</f>
        <v>Yes</v>
      </c>
      <c r="L125" s="14" t="str">
        <f>_xlfn.IFNA(+INDEX(Comp1!F:F,MATCH($B125,Comp1!$B:$B,0)),"No")</f>
        <v>Yes</v>
      </c>
      <c r="M125" s="14" t="str">
        <f>_xlfn.IFNA(+INDEX(Comp1!G:G,MATCH($B125,Comp1!$B:$B,0)),"No")</f>
        <v>Yes</v>
      </c>
      <c r="N125" s="14" t="str">
        <f>_xlfn.IFNA(+INDEX(Comp1!H:H,MATCH($B125,Comp1!$B:$B,0)),"No")</f>
        <v>Yes</v>
      </c>
      <c r="O125" s="14">
        <f>_xlfn.IFNA(+INDEX(Comp1!I:I,MATCH($B125,Comp1!$B:$B,0)),"No")</f>
        <v>0</v>
      </c>
      <c r="P125" s="14">
        <f>_xlfn.IFNA(+INDEX(Comp1!J:J,MATCH($B125,Comp1!$B:$B,0)),"No")</f>
        <v>0</v>
      </c>
      <c r="Q125" s="14">
        <f>_xlfn.IFNA(+INDEX(Comp1!K:K,MATCH($B125,Comp1!$B:$B,0)),"No")</f>
        <v>0</v>
      </c>
      <c r="R125" s="14">
        <f>_xlfn.IFNA(+INDEX(Comp1!L:L,MATCH($B125,Comp1!$B:$B,0)),"No")</f>
        <v>0</v>
      </c>
      <c r="S125" s="14">
        <f>_xlfn.IFNA(+INDEX(Comp1!M:M,MATCH($B125,Comp1!$B:$B,0)),"No")</f>
        <v>0</v>
      </c>
      <c r="T125" s="14">
        <f>_xlfn.IFNA(+INDEX(Comp1!N:N,MATCH($B125,Comp1!$B:$B,0)),"No")</f>
        <v>0</v>
      </c>
      <c r="U125" s="14">
        <f>_xlfn.IFNA(+INDEX(Comp1!O:O,MATCH($B125,Comp1!$B:$B,0)),"No")</f>
        <v>0</v>
      </c>
      <c r="V125" s="464">
        <f>IF(J125="yes",+INDEX('Final Comp Values'!$AX:$AX,MATCH('Monthy Targets'!$B125,'Final Comp Values'!C:C,0)),0)</f>
        <v>7.33</v>
      </c>
      <c r="W125" s="464">
        <f>IF(K125="yes",+INDEX('Final Comp Values'!$AX:$AX,MATCH('Monthy Targets'!$B125,'Final Comp Values'!$C:$C,0)),0)</f>
        <v>7.33</v>
      </c>
      <c r="X125" s="464">
        <f>IF(L125="yes",+INDEX('Final Comp Values'!$AX:$AX,MATCH('Monthy Targets'!$B125,'Final Comp Values'!$C:$C,0)),0)</f>
        <v>7.33</v>
      </c>
      <c r="Y125" s="464">
        <f>IF(M125="yes",+INDEX('Final Comp Values'!$BB:$BB,MATCH('Monthy Targets'!$B125,'Final Comp Values'!$C:$C,0)),0)</f>
        <v>7.33</v>
      </c>
      <c r="Z125" s="464">
        <f>IF(N125="yes",+INDEX('Final Comp Values'!$BB:$BB,MATCH('Monthy Targets'!$B125,'Final Comp Values'!$C:$C,0)),0)</f>
        <v>7.33</v>
      </c>
      <c r="AA125" s="464">
        <f>IF(O125="yes",+INDEX('Final Comp Values'!$BB:$BB,MATCH('Monthy Targets'!$B125,'Final Comp Values'!$C:$C,0)),0)</f>
        <v>0</v>
      </c>
      <c r="AB125" s="464">
        <f>IF(P125="yes",+INDEX('Final Comp Values'!$BF:$BF,MATCH('Monthy Targets'!$B125,'Final Comp Values'!$C:$C,0)),0)</f>
        <v>0</v>
      </c>
      <c r="AC125" s="464">
        <f>IF(Q125="yes",+INDEX('Final Comp Values'!$BF:$BF,MATCH('Monthy Targets'!$B125,'Final Comp Values'!$C:$C,0)),0)</f>
        <v>0</v>
      </c>
      <c r="AD125" s="464">
        <f>IF(R125="yes",+INDEX('Final Comp Values'!$BF:$BF,MATCH('Monthy Targets'!$B125,'Final Comp Values'!$C:$C,0)),0)</f>
        <v>0</v>
      </c>
      <c r="AE125" s="464">
        <f>IF(S125="yes",+INDEX('Final Comp Values'!$BJ:$BJ,MATCH('Monthy Targets'!$B125,'Final Comp Values'!$C:$C,0)),0)</f>
        <v>0</v>
      </c>
      <c r="AF125" s="464">
        <f>IF(T125="yes",+INDEX('Final Comp Values'!$BJ:$BJ,MATCH('Monthy Targets'!$B125,'Final Comp Values'!$C:$C,0)),0)</f>
        <v>0</v>
      </c>
      <c r="AG125" s="464">
        <f>IF(U125="yes",+INDEX('Final Comp Values'!$BJ:$BJ,MATCH('Monthy Targets'!$B125,'Final Comp Values'!$C:$C,0)),0)</f>
        <v>0</v>
      </c>
    </row>
    <row r="126" spans="1:33" x14ac:dyDescent="0.25">
      <c r="A126" s="183">
        <f>+FY2018_ALL_Targets!A126</f>
        <v>4979</v>
      </c>
      <c r="B126" s="183">
        <f>+FY2018_ALL_Targets!B126</f>
        <v>675018</v>
      </c>
      <c r="C126" s="183">
        <f>+FY2018_ALL_Targets!C126</f>
        <v>1013536</v>
      </c>
      <c r="D126" s="183">
        <f>+FY2018_ALL_Targets!D126</f>
        <v>1427030261</v>
      </c>
      <c r="E126" s="183">
        <f>+FY2018_ALL_Targets!E126</f>
        <v>0</v>
      </c>
      <c r="F126" s="183" t="str">
        <f>+FY2018_ALL_Targets!F126</f>
        <v>Tarrant</v>
      </c>
      <c r="G126" s="183" t="s">
        <v>885</v>
      </c>
      <c r="H126" s="183" t="str">
        <f>+FY2018_ALL_Targets!H126</f>
        <v>Pinnacle Health Facilities of Texas VI, LP</v>
      </c>
      <c r="I126" s="183" t="str">
        <f>+FY2018_ALL_Targets!I126</f>
        <v>2416 NW 18th Street</v>
      </c>
      <c r="J126" s="14" t="str">
        <f>_xlfn.IFNA(+INDEX(Comp1!$D:$D,MATCH(B126,Comp1!$B:$B,0)),"No")</f>
        <v>No</v>
      </c>
      <c r="K126" s="14" t="str">
        <f>_xlfn.IFNA(+INDEX(Comp1!$E:$E,MATCH(B126,Comp1!$B:$B,0)),"No")</f>
        <v>No</v>
      </c>
      <c r="L126" s="14" t="str">
        <f>_xlfn.IFNA(+INDEX(Comp1!F:F,MATCH($B126,Comp1!$B:$B,0)),"No")</f>
        <v>No</v>
      </c>
      <c r="M126" s="14" t="str">
        <f>_xlfn.IFNA(+INDEX(Comp1!G:G,MATCH($B126,Comp1!$B:$B,0)),"No")</f>
        <v>No</v>
      </c>
      <c r="N126" s="14" t="str">
        <f>_xlfn.IFNA(+INDEX(Comp1!H:H,MATCH($B126,Comp1!$B:$B,0)),"No")</f>
        <v>No</v>
      </c>
      <c r="O126" s="14" t="str">
        <f>_xlfn.IFNA(+INDEX(Comp1!I:I,MATCH($B126,Comp1!$B:$B,0)),"No")</f>
        <v>No</v>
      </c>
      <c r="P126" s="14" t="str">
        <f>_xlfn.IFNA(+INDEX(Comp1!J:J,MATCH($B126,Comp1!$B:$B,0)),"No")</f>
        <v>No</v>
      </c>
      <c r="Q126" s="14" t="str">
        <f>_xlfn.IFNA(+INDEX(Comp1!K:K,MATCH($B126,Comp1!$B:$B,0)),"No")</f>
        <v>No</v>
      </c>
      <c r="R126" s="14" t="str">
        <f>_xlfn.IFNA(+INDEX(Comp1!L:L,MATCH($B126,Comp1!$B:$B,0)),"No")</f>
        <v>No</v>
      </c>
      <c r="S126" s="14" t="str">
        <f>_xlfn.IFNA(+INDEX(Comp1!M:M,MATCH($B126,Comp1!$B:$B,0)),"No")</f>
        <v>No</v>
      </c>
      <c r="T126" s="14" t="str">
        <f>_xlfn.IFNA(+INDEX(Comp1!N:N,MATCH($B126,Comp1!$B:$B,0)),"No")</f>
        <v>No</v>
      </c>
      <c r="U126" s="14" t="str">
        <f>_xlfn.IFNA(+INDEX(Comp1!O:O,MATCH($B126,Comp1!$B:$B,0)),"No")</f>
        <v>No</v>
      </c>
      <c r="V126" s="464">
        <f>IF(J126="yes",+INDEX('Final Comp Values'!$AX:$AX,MATCH('Monthy Targets'!$B126,'Final Comp Values'!C:C,0)),0)</f>
        <v>0</v>
      </c>
      <c r="W126" s="464">
        <f>IF(K126="yes",+INDEX('Final Comp Values'!$AX:$AX,MATCH('Monthy Targets'!$B126,'Final Comp Values'!$C:$C,0)),0)</f>
        <v>0</v>
      </c>
      <c r="X126" s="464">
        <f>IF(L126="yes",+INDEX('Final Comp Values'!$AX:$AX,MATCH('Monthy Targets'!$B126,'Final Comp Values'!$C:$C,0)),0)</f>
        <v>0</v>
      </c>
      <c r="Y126" s="464">
        <f>IF(M126="yes",+INDEX('Final Comp Values'!$BB:$BB,MATCH('Monthy Targets'!$B126,'Final Comp Values'!$C:$C,0)),0)</f>
        <v>0</v>
      </c>
      <c r="Z126" s="464">
        <f>IF(N126="yes",+INDEX('Final Comp Values'!$BB:$BB,MATCH('Monthy Targets'!$B126,'Final Comp Values'!$C:$C,0)),0)</f>
        <v>0</v>
      </c>
      <c r="AA126" s="464">
        <f>IF(O126="yes",+INDEX('Final Comp Values'!$BB:$BB,MATCH('Monthy Targets'!$B126,'Final Comp Values'!$C:$C,0)),0)</f>
        <v>0</v>
      </c>
      <c r="AB126" s="464">
        <f>IF(P126="yes",+INDEX('Final Comp Values'!$BF:$BF,MATCH('Monthy Targets'!$B126,'Final Comp Values'!$C:$C,0)),0)</f>
        <v>0</v>
      </c>
      <c r="AC126" s="464">
        <f>IF(Q126="yes",+INDEX('Final Comp Values'!$BF:$BF,MATCH('Monthy Targets'!$B126,'Final Comp Values'!$C:$C,0)),0)</f>
        <v>0</v>
      </c>
      <c r="AD126" s="464">
        <f>IF(R126="yes",+INDEX('Final Comp Values'!$BF:$BF,MATCH('Monthy Targets'!$B126,'Final Comp Values'!$C:$C,0)),0)</f>
        <v>0</v>
      </c>
      <c r="AE126" s="464">
        <f>IF(S126="yes",+INDEX('Final Comp Values'!$BJ:$BJ,MATCH('Monthy Targets'!$B126,'Final Comp Values'!$C:$C,0)),0)</f>
        <v>0</v>
      </c>
      <c r="AF126" s="464">
        <f>IF(T126="yes",+INDEX('Final Comp Values'!$BJ:$BJ,MATCH('Monthy Targets'!$B126,'Final Comp Values'!$C:$C,0)),0)</f>
        <v>0</v>
      </c>
      <c r="AG126" s="464">
        <f>IF(U126="yes",+INDEX('Final Comp Values'!$BJ:$BJ,MATCH('Monthy Targets'!$B126,'Final Comp Values'!$C:$C,0)),0)</f>
        <v>0</v>
      </c>
    </row>
    <row r="127" spans="1:33" x14ac:dyDescent="0.25">
      <c r="A127" s="183">
        <f>+FY2018_ALL_Targets!A127</f>
        <v>5014</v>
      </c>
      <c r="B127" s="183">
        <f>+FY2018_ALL_Targets!B127</f>
        <v>675019</v>
      </c>
      <c r="C127" s="183">
        <f>+FY2018_ALL_Targets!C127</f>
        <v>1026410</v>
      </c>
      <c r="D127" s="183">
        <f>+FY2018_ALL_Targets!D127</f>
        <v>1013312248</v>
      </c>
      <c r="E127" s="183">
        <f>+FY2018_ALL_Targets!E127</f>
        <v>0</v>
      </c>
      <c r="F127" s="183" t="str">
        <f>+FY2018_ALL_Targets!F127</f>
        <v>Lubbock</v>
      </c>
      <c r="G127" s="183" t="s">
        <v>909</v>
      </c>
      <c r="H127" s="183" t="str">
        <f>+FY2018_ALL_Targets!H127</f>
        <v>CHILDRESS COUNTY HOSPITAL DISTRICT</v>
      </c>
      <c r="I127" s="183" t="str">
        <f>+FY2018_ALL_Targets!I127</f>
        <v>1101 E LAKE ST</v>
      </c>
      <c r="J127" s="14" t="str">
        <f>_xlfn.IFNA(+INDEX(Comp1!$D:$D,MATCH(B127,Comp1!$B:$B,0)),"No")</f>
        <v>Yes</v>
      </c>
      <c r="K127" s="14" t="str">
        <f>_xlfn.IFNA(+INDEX(Comp1!$E:$E,MATCH(B127,Comp1!$B:$B,0)),"No")</f>
        <v>Yes</v>
      </c>
      <c r="L127" s="14" t="str">
        <f>_xlfn.IFNA(+INDEX(Comp1!F:F,MATCH($B127,Comp1!$B:$B,0)),"No")</f>
        <v>Yes</v>
      </c>
      <c r="M127" s="14" t="str">
        <f>_xlfn.IFNA(+INDEX(Comp1!G:G,MATCH($B127,Comp1!$B:$B,0)),"No")</f>
        <v>Yes</v>
      </c>
      <c r="N127" s="14" t="str">
        <f>_xlfn.IFNA(+INDEX(Comp1!H:H,MATCH($B127,Comp1!$B:$B,0)),"No")</f>
        <v>Yes</v>
      </c>
      <c r="O127" s="14">
        <f>_xlfn.IFNA(+INDEX(Comp1!I:I,MATCH($B127,Comp1!$B:$B,0)),"No")</f>
        <v>0</v>
      </c>
      <c r="P127" s="14">
        <f>_xlfn.IFNA(+INDEX(Comp1!J:J,MATCH($B127,Comp1!$B:$B,0)),"No")</f>
        <v>0</v>
      </c>
      <c r="Q127" s="14">
        <f>_xlfn.IFNA(+INDEX(Comp1!K:K,MATCH($B127,Comp1!$B:$B,0)),"No")</f>
        <v>0</v>
      </c>
      <c r="R127" s="14">
        <f>_xlfn.IFNA(+INDEX(Comp1!L:L,MATCH($B127,Comp1!$B:$B,0)),"No")</f>
        <v>0</v>
      </c>
      <c r="S127" s="14">
        <f>_xlfn.IFNA(+INDEX(Comp1!M:M,MATCH($B127,Comp1!$B:$B,0)),"No")</f>
        <v>0</v>
      </c>
      <c r="T127" s="14">
        <f>_xlfn.IFNA(+INDEX(Comp1!N:N,MATCH($B127,Comp1!$B:$B,0)),"No")</f>
        <v>0</v>
      </c>
      <c r="U127" s="14">
        <f>_xlfn.IFNA(+INDEX(Comp1!O:O,MATCH($B127,Comp1!$B:$B,0)),"No")</f>
        <v>0</v>
      </c>
      <c r="V127" s="464">
        <f>IF(J127="yes",+INDEX('Final Comp Values'!$AX:$AX,MATCH('Monthy Targets'!$B127,'Final Comp Values'!C:C,0)),0)</f>
        <v>30.71</v>
      </c>
      <c r="W127" s="464">
        <f>IF(K127="yes",+INDEX('Final Comp Values'!$AX:$AX,MATCH('Monthy Targets'!$B127,'Final Comp Values'!$C:$C,0)),0)</f>
        <v>30.71</v>
      </c>
      <c r="X127" s="464">
        <f>IF(L127="yes",+INDEX('Final Comp Values'!$AX:$AX,MATCH('Monthy Targets'!$B127,'Final Comp Values'!$C:$C,0)),0)</f>
        <v>30.71</v>
      </c>
      <c r="Y127" s="464">
        <f>IF(M127="yes",+INDEX('Final Comp Values'!$BB:$BB,MATCH('Monthy Targets'!$B127,'Final Comp Values'!$C:$C,0)),0)</f>
        <v>30.71</v>
      </c>
      <c r="Z127" s="464">
        <f>IF(N127="yes",+INDEX('Final Comp Values'!$BB:$BB,MATCH('Monthy Targets'!$B127,'Final Comp Values'!$C:$C,0)),0)</f>
        <v>30.71</v>
      </c>
      <c r="AA127" s="464">
        <f>IF(O127="yes",+INDEX('Final Comp Values'!$BB:$BB,MATCH('Monthy Targets'!$B127,'Final Comp Values'!$C:$C,0)),0)</f>
        <v>0</v>
      </c>
      <c r="AB127" s="464">
        <f>IF(P127="yes",+INDEX('Final Comp Values'!$BF:$BF,MATCH('Monthy Targets'!$B127,'Final Comp Values'!$C:$C,0)),0)</f>
        <v>0</v>
      </c>
      <c r="AC127" s="464">
        <f>IF(Q127="yes",+INDEX('Final Comp Values'!$BF:$BF,MATCH('Monthy Targets'!$B127,'Final Comp Values'!$C:$C,0)),0)</f>
        <v>0</v>
      </c>
      <c r="AD127" s="464">
        <f>IF(R127="yes",+INDEX('Final Comp Values'!$BF:$BF,MATCH('Monthy Targets'!$B127,'Final Comp Values'!$C:$C,0)),0)</f>
        <v>0</v>
      </c>
      <c r="AE127" s="464">
        <f>IF(S127="yes",+INDEX('Final Comp Values'!$BJ:$BJ,MATCH('Monthy Targets'!$B127,'Final Comp Values'!$C:$C,0)),0)</f>
        <v>0</v>
      </c>
      <c r="AF127" s="464">
        <f>IF(T127="yes",+INDEX('Final Comp Values'!$BJ:$BJ,MATCH('Monthy Targets'!$B127,'Final Comp Values'!$C:$C,0)),0)</f>
        <v>0</v>
      </c>
      <c r="AG127" s="464">
        <f>IF(U127="yes",+INDEX('Final Comp Values'!$BJ:$BJ,MATCH('Monthy Targets'!$B127,'Final Comp Values'!$C:$C,0)),0)</f>
        <v>0</v>
      </c>
    </row>
    <row r="128" spans="1:33" x14ac:dyDescent="0.25">
      <c r="A128" s="183">
        <f>+FY2018_ALL_Targets!A128</f>
        <v>4026</v>
      </c>
      <c r="B128" s="183">
        <f>+FY2018_ALL_Targets!B128</f>
        <v>675021</v>
      </c>
      <c r="C128" s="183">
        <f>+FY2018_ALL_Targets!C128</f>
        <v>1026421</v>
      </c>
      <c r="D128" s="183">
        <f>+FY2018_ALL_Targets!D128</f>
        <v>1043245483</v>
      </c>
      <c r="E128" s="183">
        <f>+FY2018_ALL_Targets!E128</f>
        <v>0</v>
      </c>
      <c r="F128" s="183" t="str">
        <f>+FY2018_ALL_Targets!F128</f>
        <v>MRSA West</v>
      </c>
      <c r="G128" s="183" t="s">
        <v>160</v>
      </c>
      <c r="H128" s="183" t="str">
        <f>+FY2018_ALL_Targets!H128</f>
        <v>Nocona Hospital District</v>
      </c>
      <c r="I128" s="183" t="str">
        <f>+FY2018_ALL_Targets!I128</f>
        <v>511 S. Bailey St.</v>
      </c>
      <c r="J128" s="14" t="str">
        <f>_xlfn.IFNA(+INDEX(Comp1!$D:$D,MATCH(B128,Comp1!$B:$B,0)),"No")</f>
        <v>Yes</v>
      </c>
      <c r="K128" s="14" t="str">
        <f>_xlfn.IFNA(+INDEX(Comp1!$E:$E,MATCH(B128,Comp1!$B:$B,0)),"No")</f>
        <v>Yes</v>
      </c>
      <c r="L128" s="14" t="str">
        <f>_xlfn.IFNA(+INDEX(Comp1!F:F,MATCH($B128,Comp1!$B:$B,0)),"No")</f>
        <v>Yes</v>
      </c>
      <c r="M128" s="14" t="str">
        <f>_xlfn.IFNA(+INDEX(Comp1!G:G,MATCH($B128,Comp1!$B:$B,0)),"No")</f>
        <v>Yes</v>
      </c>
      <c r="N128" s="14" t="str">
        <f>_xlfn.IFNA(+INDEX(Comp1!H:H,MATCH($B128,Comp1!$B:$B,0)),"No")</f>
        <v>Yes</v>
      </c>
      <c r="O128" s="14">
        <f>_xlfn.IFNA(+INDEX(Comp1!I:I,MATCH($B128,Comp1!$B:$B,0)),"No")</f>
        <v>0</v>
      </c>
      <c r="P128" s="14">
        <f>_xlfn.IFNA(+INDEX(Comp1!J:J,MATCH($B128,Comp1!$B:$B,0)),"No")</f>
        <v>0</v>
      </c>
      <c r="Q128" s="14">
        <f>_xlfn.IFNA(+INDEX(Comp1!K:K,MATCH($B128,Comp1!$B:$B,0)),"No")</f>
        <v>0</v>
      </c>
      <c r="R128" s="14">
        <f>_xlfn.IFNA(+INDEX(Comp1!L:L,MATCH($B128,Comp1!$B:$B,0)),"No")</f>
        <v>0</v>
      </c>
      <c r="S128" s="14">
        <f>_xlfn.IFNA(+INDEX(Comp1!M:M,MATCH($B128,Comp1!$B:$B,0)),"No")</f>
        <v>0</v>
      </c>
      <c r="T128" s="14">
        <f>_xlfn.IFNA(+INDEX(Comp1!N:N,MATCH($B128,Comp1!$B:$B,0)),"No")</f>
        <v>0</v>
      </c>
      <c r="U128" s="14">
        <f>_xlfn.IFNA(+INDEX(Comp1!O:O,MATCH($B128,Comp1!$B:$B,0)),"No")</f>
        <v>0</v>
      </c>
      <c r="V128" s="464">
        <f>IF(J128="yes",+INDEX('Final Comp Values'!$AX:$AX,MATCH('Monthy Targets'!$B128,'Final Comp Values'!C:C,0)),0)</f>
        <v>2.0099999999999998</v>
      </c>
      <c r="W128" s="464">
        <f>IF(K128="yes",+INDEX('Final Comp Values'!$AX:$AX,MATCH('Monthy Targets'!$B128,'Final Comp Values'!$C:$C,0)),0)</f>
        <v>2.0099999999999998</v>
      </c>
      <c r="X128" s="464">
        <f>IF(L128="yes",+INDEX('Final Comp Values'!$AX:$AX,MATCH('Monthy Targets'!$B128,'Final Comp Values'!$C:$C,0)),0)</f>
        <v>2.0099999999999998</v>
      </c>
      <c r="Y128" s="464">
        <f>IF(M128="yes",+INDEX('Final Comp Values'!$BB:$BB,MATCH('Monthy Targets'!$B128,'Final Comp Values'!$C:$C,0)),0)</f>
        <v>2.0099999999999998</v>
      </c>
      <c r="Z128" s="464">
        <f>IF(N128="yes",+INDEX('Final Comp Values'!$BB:$BB,MATCH('Monthy Targets'!$B128,'Final Comp Values'!$C:$C,0)),0)</f>
        <v>2.0099999999999998</v>
      </c>
      <c r="AA128" s="464">
        <f>IF(O128="yes",+INDEX('Final Comp Values'!$BB:$BB,MATCH('Monthy Targets'!$B128,'Final Comp Values'!$C:$C,0)),0)</f>
        <v>0</v>
      </c>
      <c r="AB128" s="464">
        <f>IF(P128="yes",+INDEX('Final Comp Values'!$BF:$BF,MATCH('Monthy Targets'!$B128,'Final Comp Values'!$C:$C,0)),0)</f>
        <v>0</v>
      </c>
      <c r="AC128" s="464">
        <f>IF(Q128="yes",+INDEX('Final Comp Values'!$BF:$BF,MATCH('Monthy Targets'!$B128,'Final Comp Values'!$C:$C,0)),0)</f>
        <v>0</v>
      </c>
      <c r="AD128" s="464">
        <f>IF(R128="yes",+INDEX('Final Comp Values'!$BF:$BF,MATCH('Monthy Targets'!$B128,'Final Comp Values'!$C:$C,0)),0)</f>
        <v>0</v>
      </c>
      <c r="AE128" s="464">
        <f>IF(S128="yes",+INDEX('Final Comp Values'!$BJ:$BJ,MATCH('Monthy Targets'!$B128,'Final Comp Values'!$C:$C,0)),0)</f>
        <v>0</v>
      </c>
      <c r="AF128" s="464">
        <f>IF(T128="yes",+INDEX('Final Comp Values'!$BJ:$BJ,MATCH('Monthy Targets'!$B128,'Final Comp Values'!$C:$C,0)),0)</f>
        <v>0</v>
      </c>
      <c r="AG128" s="464">
        <f>IF(U128="yes",+INDEX('Final Comp Values'!$BJ:$BJ,MATCH('Monthy Targets'!$B128,'Final Comp Values'!$C:$C,0)),0)</f>
        <v>0</v>
      </c>
    </row>
    <row r="129" spans="1:33" x14ac:dyDescent="0.25">
      <c r="A129" s="183">
        <f>+FY2018_ALL_Targets!A129</f>
        <v>5101</v>
      </c>
      <c r="B129" s="183">
        <f>+FY2018_ALL_Targets!B129</f>
        <v>675032</v>
      </c>
      <c r="C129" s="183">
        <f>+FY2018_ALL_Targets!C129</f>
        <v>1025563</v>
      </c>
      <c r="D129" s="183">
        <f>+FY2018_ALL_Targets!D129</f>
        <v>1003246919</v>
      </c>
      <c r="E129" s="183">
        <f>+FY2018_ALL_Targets!E129</f>
        <v>0</v>
      </c>
      <c r="F129" s="183" t="str">
        <f>+FY2018_ALL_Targets!F129</f>
        <v>Dallas</v>
      </c>
      <c r="G129" s="183" t="s">
        <v>950</v>
      </c>
      <c r="H129" s="183" t="str">
        <f>+FY2018_ALL_Targets!H129</f>
        <v>Stephens Memorial Hospital District</v>
      </c>
      <c r="I129" s="183" t="str">
        <f>+FY2018_ALL_Targets!I129</f>
        <v>230 S Clark Rd.</v>
      </c>
      <c r="J129" s="14" t="str">
        <f>_xlfn.IFNA(+INDEX(Comp1!$D:$D,MATCH(B129,Comp1!$B:$B,0)),"No")</f>
        <v>Yes</v>
      </c>
      <c r="K129" s="14" t="str">
        <f>_xlfn.IFNA(+INDEX(Comp1!$E:$E,MATCH(B129,Comp1!$B:$B,0)),"No")</f>
        <v>Yes</v>
      </c>
      <c r="L129" s="14" t="str">
        <f>_xlfn.IFNA(+INDEX(Comp1!F:F,MATCH($B129,Comp1!$B:$B,0)),"No")</f>
        <v>Yes</v>
      </c>
      <c r="M129" s="14" t="str">
        <f>_xlfn.IFNA(+INDEX(Comp1!G:G,MATCH($B129,Comp1!$B:$B,0)),"No")</f>
        <v>Yes</v>
      </c>
      <c r="N129" s="14" t="str">
        <f>_xlfn.IFNA(+INDEX(Comp1!H:H,MATCH($B129,Comp1!$B:$B,0)),"No")</f>
        <v>Yes</v>
      </c>
      <c r="O129" s="14">
        <f>_xlfn.IFNA(+INDEX(Comp1!I:I,MATCH($B129,Comp1!$B:$B,0)),"No")</f>
        <v>0</v>
      </c>
      <c r="P129" s="14">
        <f>_xlfn.IFNA(+INDEX(Comp1!J:J,MATCH($B129,Comp1!$B:$B,0)),"No")</f>
        <v>0</v>
      </c>
      <c r="Q129" s="14">
        <f>_xlfn.IFNA(+INDEX(Comp1!K:K,MATCH($B129,Comp1!$B:$B,0)),"No")</f>
        <v>0</v>
      </c>
      <c r="R129" s="14">
        <f>_xlfn.IFNA(+INDEX(Comp1!L:L,MATCH($B129,Comp1!$B:$B,0)),"No")</f>
        <v>0</v>
      </c>
      <c r="S129" s="14">
        <f>_xlfn.IFNA(+INDEX(Comp1!M:M,MATCH($B129,Comp1!$B:$B,0)),"No")</f>
        <v>0</v>
      </c>
      <c r="T129" s="14">
        <f>_xlfn.IFNA(+INDEX(Comp1!N:N,MATCH($B129,Comp1!$B:$B,0)),"No")</f>
        <v>0</v>
      </c>
      <c r="U129" s="14">
        <f>_xlfn.IFNA(+INDEX(Comp1!O:O,MATCH($B129,Comp1!$B:$B,0)),"No")</f>
        <v>0</v>
      </c>
      <c r="V129" s="464">
        <f>IF(J129="yes",+INDEX('Final Comp Values'!$AX:$AX,MATCH('Monthy Targets'!$B129,'Final Comp Values'!C:C,0)),0)</f>
        <v>7.61</v>
      </c>
      <c r="W129" s="464">
        <f>IF(K129="yes",+INDEX('Final Comp Values'!$AX:$AX,MATCH('Monthy Targets'!$B129,'Final Comp Values'!$C:$C,0)),0)</f>
        <v>7.61</v>
      </c>
      <c r="X129" s="464">
        <f>IF(L129="yes",+INDEX('Final Comp Values'!$AX:$AX,MATCH('Monthy Targets'!$B129,'Final Comp Values'!$C:$C,0)),0)</f>
        <v>7.61</v>
      </c>
      <c r="Y129" s="464">
        <f>IF(M129="yes",+INDEX('Final Comp Values'!$BB:$BB,MATCH('Monthy Targets'!$B129,'Final Comp Values'!$C:$C,0)),0)</f>
        <v>7.61</v>
      </c>
      <c r="Z129" s="464">
        <f>IF(N129="yes",+INDEX('Final Comp Values'!$BB:$BB,MATCH('Monthy Targets'!$B129,'Final Comp Values'!$C:$C,0)),0)</f>
        <v>7.61</v>
      </c>
      <c r="AA129" s="464">
        <f>IF(O129="yes",+INDEX('Final Comp Values'!$BB:$BB,MATCH('Monthy Targets'!$B129,'Final Comp Values'!$C:$C,0)),0)</f>
        <v>0</v>
      </c>
      <c r="AB129" s="464">
        <f>IF(P129="yes",+INDEX('Final Comp Values'!$BF:$BF,MATCH('Monthy Targets'!$B129,'Final Comp Values'!$C:$C,0)),0)</f>
        <v>0</v>
      </c>
      <c r="AC129" s="464">
        <f>IF(Q129="yes",+INDEX('Final Comp Values'!$BF:$BF,MATCH('Monthy Targets'!$B129,'Final Comp Values'!$C:$C,0)),0)</f>
        <v>0</v>
      </c>
      <c r="AD129" s="464">
        <f>IF(R129="yes",+INDEX('Final Comp Values'!$BF:$BF,MATCH('Monthy Targets'!$B129,'Final Comp Values'!$C:$C,0)),0)</f>
        <v>0</v>
      </c>
      <c r="AE129" s="464">
        <f>IF(S129="yes",+INDEX('Final Comp Values'!$BJ:$BJ,MATCH('Monthy Targets'!$B129,'Final Comp Values'!$C:$C,0)),0)</f>
        <v>0</v>
      </c>
      <c r="AF129" s="464">
        <f>IF(T129="yes",+INDEX('Final Comp Values'!$BJ:$BJ,MATCH('Monthy Targets'!$B129,'Final Comp Values'!$C:$C,0)),0)</f>
        <v>0</v>
      </c>
      <c r="AG129" s="464">
        <f>IF(U129="yes",+INDEX('Final Comp Values'!$BJ:$BJ,MATCH('Monthy Targets'!$B129,'Final Comp Values'!$C:$C,0)),0)</f>
        <v>0</v>
      </c>
    </row>
    <row r="130" spans="1:33" x14ac:dyDescent="0.25">
      <c r="A130" s="183">
        <f>+FY2018_ALL_Targets!A130</f>
        <v>5055</v>
      </c>
      <c r="B130" s="183">
        <f>+FY2018_ALL_Targets!B130</f>
        <v>675033</v>
      </c>
      <c r="C130" s="183">
        <f>+FY2018_ALL_Targets!C130</f>
        <v>1017873</v>
      </c>
      <c r="D130" s="183">
        <f>+FY2018_ALL_Targets!D130</f>
        <v>1598091936</v>
      </c>
      <c r="E130" s="183">
        <f>+FY2018_ALL_Targets!E130</f>
        <v>0</v>
      </c>
      <c r="F130" s="183" t="str">
        <f>+FY2018_ALL_Targets!F130</f>
        <v>Dallas</v>
      </c>
      <c r="G130" s="183" t="s">
        <v>928</v>
      </c>
      <c r="H130" s="183" t="str">
        <f>+FY2018_ALL_Targets!H130</f>
        <v>Mesquite NH SNF LLC</v>
      </c>
      <c r="I130" s="183" t="str">
        <f>+FY2018_ALL_Targets!I130</f>
        <v>434 Paza Drive</v>
      </c>
      <c r="J130" s="14" t="str">
        <f>_xlfn.IFNA(+INDEX(Comp1!$D:$D,MATCH(B130,Comp1!$B:$B,0)),"No")</f>
        <v>No</v>
      </c>
      <c r="K130" s="14" t="str">
        <f>_xlfn.IFNA(+INDEX(Comp1!$E:$E,MATCH(B130,Comp1!$B:$B,0)),"No")</f>
        <v>No</v>
      </c>
      <c r="L130" s="14" t="str">
        <f>_xlfn.IFNA(+INDEX(Comp1!F:F,MATCH($B130,Comp1!$B:$B,0)),"No")</f>
        <v>No</v>
      </c>
      <c r="M130" s="14" t="str">
        <f>_xlfn.IFNA(+INDEX(Comp1!G:G,MATCH($B130,Comp1!$B:$B,0)),"No")</f>
        <v>No</v>
      </c>
      <c r="N130" s="14" t="str">
        <f>_xlfn.IFNA(+INDEX(Comp1!H:H,MATCH($B130,Comp1!$B:$B,0)),"No")</f>
        <v>No</v>
      </c>
      <c r="O130" s="14" t="str">
        <f>_xlfn.IFNA(+INDEX(Comp1!I:I,MATCH($B130,Comp1!$B:$B,0)),"No")</f>
        <v>No</v>
      </c>
      <c r="P130" s="14" t="str">
        <f>_xlfn.IFNA(+INDEX(Comp1!J:J,MATCH($B130,Comp1!$B:$B,0)),"No")</f>
        <v>No</v>
      </c>
      <c r="Q130" s="14" t="str">
        <f>_xlfn.IFNA(+INDEX(Comp1!K:K,MATCH($B130,Comp1!$B:$B,0)),"No")</f>
        <v>No</v>
      </c>
      <c r="R130" s="14" t="str">
        <f>_xlfn.IFNA(+INDEX(Comp1!L:L,MATCH($B130,Comp1!$B:$B,0)),"No")</f>
        <v>No</v>
      </c>
      <c r="S130" s="14" t="str">
        <f>_xlfn.IFNA(+INDEX(Comp1!M:M,MATCH($B130,Comp1!$B:$B,0)),"No")</f>
        <v>No</v>
      </c>
      <c r="T130" s="14" t="str">
        <f>_xlfn.IFNA(+INDEX(Comp1!N:N,MATCH($B130,Comp1!$B:$B,0)),"No")</f>
        <v>No</v>
      </c>
      <c r="U130" s="14" t="str">
        <f>_xlfn.IFNA(+INDEX(Comp1!O:O,MATCH($B130,Comp1!$B:$B,0)),"No")</f>
        <v>No</v>
      </c>
      <c r="V130" s="464">
        <f>IF(J130="yes",+INDEX('Final Comp Values'!$AX:$AX,MATCH('Monthy Targets'!$B130,'Final Comp Values'!C:C,0)),0)</f>
        <v>0</v>
      </c>
      <c r="W130" s="464">
        <f>IF(K130="yes",+INDEX('Final Comp Values'!$AX:$AX,MATCH('Monthy Targets'!$B130,'Final Comp Values'!$C:$C,0)),0)</f>
        <v>0</v>
      </c>
      <c r="X130" s="464">
        <f>IF(L130="yes",+INDEX('Final Comp Values'!$AX:$AX,MATCH('Monthy Targets'!$B130,'Final Comp Values'!$C:$C,0)),0)</f>
        <v>0</v>
      </c>
      <c r="Y130" s="464">
        <f>IF(M130="yes",+INDEX('Final Comp Values'!$BB:$BB,MATCH('Monthy Targets'!$B130,'Final Comp Values'!$C:$C,0)),0)</f>
        <v>0</v>
      </c>
      <c r="Z130" s="464">
        <f>IF(N130="yes",+INDEX('Final Comp Values'!$BB:$BB,MATCH('Monthy Targets'!$B130,'Final Comp Values'!$C:$C,0)),0)</f>
        <v>0</v>
      </c>
      <c r="AA130" s="464">
        <f>IF(O130="yes",+INDEX('Final Comp Values'!$BB:$BB,MATCH('Monthy Targets'!$B130,'Final Comp Values'!$C:$C,0)),0)</f>
        <v>0</v>
      </c>
      <c r="AB130" s="464">
        <f>IF(P130="yes",+INDEX('Final Comp Values'!$BF:$BF,MATCH('Monthy Targets'!$B130,'Final Comp Values'!$C:$C,0)),0)</f>
        <v>0</v>
      </c>
      <c r="AC130" s="464">
        <f>IF(Q130="yes",+INDEX('Final Comp Values'!$BF:$BF,MATCH('Monthy Targets'!$B130,'Final Comp Values'!$C:$C,0)),0)</f>
        <v>0</v>
      </c>
      <c r="AD130" s="464">
        <f>IF(R130="yes",+INDEX('Final Comp Values'!$BF:$BF,MATCH('Monthy Targets'!$B130,'Final Comp Values'!$C:$C,0)),0)</f>
        <v>0</v>
      </c>
      <c r="AE130" s="464">
        <f>IF(S130="yes",+INDEX('Final Comp Values'!$BJ:$BJ,MATCH('Monthy Targets'!$B130,'Final Comp Values'!$C:$C,0)),0)</f>
        <v>0</v>
      </c>
      <c r="AF130" s="464">
        <f>IF(T130="yes",+INDEX('Final Comp Values'!$BJ:$BJ,MATCH('Monthy Targets'!$B130,'Final Comp Values'!$C:$C,0)),0)</f>
        <v>0</v>
      </c>
      <c r="AG130" s="464">
        <f>IF(U130="yes",+INDEX('Final Comp Values'!$BJ:$BJ,MATCH('Monthy Targets'!$B130,'Final Comp Values'!$C:$C,0)),0)</f>
        <v>0</v>
      </c>
    </row>
    <row r="131" spans="1:33" x14ac:dyDescent="0.25">
      <c r="A131" s="183">
        <f>+FY2018_ALL_Targets!A131</f>
        <v>5001</v>
      </c>
      <c r="B131" s="183">
        <f>+FY2018_ALL_Targets!B131</f>
        <v>675034</v>
      </c>
      <c r="C131" s="183">
        <f>+FY2018_ALL_Targets!C131</f>
        <v>1028456</v>
      </c>
      <c r="D131" s="183">
        <f>+FY2018_ALL_Targets!D131</f>
        <v>1972046068</v>
      </c>
      <c r="E131" s="183">
        <f>+FY2018_ALL_Targets!E131</f>
        <v>0</v>
      </c>
      <c r="F131" s="183" t="str">
        <f>+FY2018_ALL_Targets!F131</f>
        <v>Tarrant</v>
      </c>
      <c r="G131" s="183" t="s">
        <v>901</v>
      </c>
      <c r="H131" s="183" t="str">
        <f>+FY2018_ALL_Targets!H131</f>
        <v>McGregor Senior Care, LLC</v>
      </c>
      <c r="I131" s="183" t="str">
        <f>+FY2018_ALL_Targets!I131</f>
        <v>901 Pennsylvania Ave</v>
      </c>
      <c r="J131" s="14" t="str">
        <f>_xlfn.IFNA(+INDEX(Comp1!$D:$D,MATCH(B131,Comp1!$B:$B,0)),"No")</f>
        <v>No</v>
      </c>
      <c r="K131" s="14" t="str">
        <f>_xlfn.IFNA(+INDEX(Comp1!$E:$E,MATCH(B131,Comp1!$B:$B,0)),"No")</f>
        <v>No</v>
      </c>
      <c r="L131" s="14" t="str">
        <f>_xlfn.IFNA(+INDEX(Comp1!F:F,MATCH($B131,Comp1!$B:$B,0)),"No")</f>
        <v>No</v>
      </c>
      <c r="M131" s="14" t="str">
        <f>_xlfn.IFNA(+INDEX(Comp1!G:G,MATCH($B131,Comp1!$B:$B,0)),"No")</f>
        <v>No</v>
      </c>
      <c r="N131" s="14" t="str">
        <f>_xlfn.IFNA(+INDEX(Comp1!H:H,MATCH($B131,Comp1!$B:$B,0)),"No")</f>
        <v>No</v>
      </c>
      <c r="O131" s="14" t="str">
        <f>_xlfn.IFNA(+INDEX(Comp1!I:I,MATCH($B131,Comp1!$B:$B,0)),"No")</f>
        <v>No</v>
      </c>
      <c r="P131" s="14" t="str">
        <f>_xlfn.IFNA(+INDEX(Comp1!J:J,MATCH($B131,Comp1!$B:$B,0)),"No")</f>
        <v>No</v>
      </c>
      <c r="Q131" s="14" t="str">
        <f>_xlfn.IFNA(+INDEX(Comp1!K:K,MATCH($B131,Comp1!$B:$B,0)),"No")</f>
        <v>No</v>
      </c>
      <c r="R131" s="14" t="str">
        <f>_xlfn.IFNA(+INDEX(Comp1!L:L,MATCH($B131,Comp1!$B:$B,0)),"No")</f>
        <v>No</v>
      </c>
      <c r="S131" s="14" t="str">
        <f>_xlfn.IFNA(+INDEX(Comp1!M:M,MATCH($B131,Comp1!$B:$B,0)),"No")</f>
        <v>No</v>
      </c>
      <c r="T131" s="14" t="str">
        <f>_xlfn.IFNA(+INDEX(Comp1!N:N,MATCH($B131,Comp1!$B:$B,0)),"No")</f>
        <v>No</v>
      </c>
      <c r="U131" s="14" t="str">
        <f>_xlfn.IFNA(+INDEX(Comp1!O:O,MATCH($B131,Comp1!$B:$B,0)),"No")</f>
        <v>No</v>
      </c>
      <c r="V131" s="464">
        <f>IF(J131="yes",+INDEX('Final Comp Values'!$AX:$AX,MATCH('Monthy Targets'!$B131,'Final Comp Values'!C:C,0)),0)</f>
        <v>0</v>
      </c>
      <c r="W131" s="464">
        <f>IF(K131="yes",+INDEX('Final Comp Values'!$AX:$AX,MATCH('Monthy Targets'!$B131,'Final Comp Values'!$C:$C,0)),0)</f>
        <v>0</v>
      </c>
      <c r="X131" s="464">
        <f>IF(L131="yes",+INDEX('Final Comp Values'!$AX:$AX,MATCH('Monthy Targets'!$B131,'Final Comp Values'!$C:$C,0)),0)</f>
        <v>0</v>
      </c>
      <c r="Y131" s="464">
        <f>IF(M131="yes",+INDEX('Final Comp Values'!$BB:$BB,MATCH('Monthy Targets'!$B131,'Final Comp Values'!$C:$C,0)),0)</f>
        <v>0</v>
      </c>
      <c r="Z131" s="464">
        <f>IF(N131="yes",+INDEX('Final Comp Values'!$BB:$BB,MATCH('Monthy Targets'!$B131,'Final Comp Values'!$C:$C,0)),0)</f>
        <v>0</v>
      </c>
      <c r="AA131" s="464">
        <f>IF(O131="yes",+INDEX('Final Comp Values'!$BB:$BB,MATCH('Monthy Targets'!$B131,'Final Comp Values'!$C:$C,0)),0)</f>
        <v>0</v>
      </c>
      <c r="AB131" s="464">
        <f>IF(P131="yes",+INDEX('Final Comp Values'!$BF:$BF,MATCH('Monthy Targets'!$B131,'Final Comp Values'!$C:$C,0)),0)</f>
        <v>0</v>
      </c>
      <c r="AC131" s="464">
        <f>IF(Q131="yes",+INDEX('Final Comp Values'!$BF:$BF,MATCH('Monthy Targets'!$B131,'Final Comp Values'!$C:$C,0)),0)</f>
        <v>0</v>
      </c>
      <c r="AD131" s="464">
        <f>IF(R131="yes",+INDEX('Final Comp Values'!$BF:$BF,MATCH('Monthy Targets'!$B131,'Final Comp Values'!$C:$C,0)),0)</f>
        <v>0</v>
      </c>
      <c r="AE131" s="464">
        <f>IF(S131="yes",+INDEX('Final Comp Values'!$BJ:$BJ,MATCH('Monthy Targets'!$B131,'Final Comp Values'!$C:$C,0)),0)</f>
        <v>0</v>
      </c>
      <c r="AF131" s="464">
        <f>IF(T131="yes",+INDEX('Final Comp Values'!$BJ:$BJ,MATCH('Monthy Targets'!$B131,'Final Comp Values'!$C:$C,0)),0)</f>
        <v>0</v>
      </c>
      <c r="AG131" s="464">
        <f>IF(U131="yes",+INDEX('Final Comp Values'!$BJ:$BJ,MATCH('Monthy Targets'!$B131,'Final Comp Values'!$C:$C,0)),0)</f>
        <v>0</v>
      </c>
    </row>
    <row r="132" spans="1:33" x14ac:dyDescent="0.25">
      <c r="A132" s="183">
        <f>+FY2018_ALL_Targets!A132</f>
        <v>4413</v>
      </c>
      <c r="B132" s="183">
        <f>+FY2018_ALL_Targets!B132</f>
        <v>675035</v>
      </c>
      <c r="C132" s="183">
        <f>+FY2018_ALL_Targets!C132</f>
        <v>1026315</v>
      </c>
      <c r="D132" s="183">
        <f>+FY2018_ALL_Targets!D132</f>
        <v>1780618835</v>
      </c>
      <c r="E132" s="183">
        <f>+FY2018_ALL_Targets!E132</f>
        <v>0</v>
      </c>
      <c r="F132" s="183" t="str">
        <f>+FY2018_ALL_Targets!F132</f>
        <v>MRSA West</v>
      </c>
      <c r="G132" s="183" t="s">
        <v>212</v>
      </c>
      <c r="H132" s="183" t="str">
        <f>+FY2018_ALL_Targets!H132</f>
        <v>Nocona Hospital District</v>
      </c>
      <c r="I132" s="183" t="str">
        <f>+FY2018_ALL_Targets!I132</f>
        <v>406 E. Seventh St.</v>
      </c>
      <c r="J132" s="14" t="str">
        <f>_xlfn.IFNA(+INDEX(Comp1!$D:$D,MATCH(B132,Comp1!$B:$B,0)),"No")</f>
        <v>Yes</v>
      </c>
      <c r="K132" s="14" t="str">
        <f>_xlfn.IFNA(+INDEX(Comp1!$E:$E,MATCH(B132,Comp1!$B:$B,0)),"No")</f>
        <v>Yes</v>
      </c>
      <c r="L132" s="14" t="str">
        <f>_xlfn.IFNA(+INDEX(Comp1!F:F,MATCH($B132,Comp1!$B:$B,0)),"No")</f>
        <v>Yes</v>
      </c>
      <c r="M132" s="14" t="str">
        <f>_xlfn.IFNA(+INDEX(Comp1!G:G,MATCH($B132,Comp1!$B:$B,0)),"No")</f>
        <v>Yes</v>
      </c>
      <c r="N132" s="14" t="str">
        <f>_xlfn.IFNA(+INDEX(Comp1!H:H,MATCH($B132,Comp1!$B:$B,0)),"No")</f>
        <v>Yes</v>
      </c>
      <c r="O132" s="14">
        <f>_xlfn.IFNA(+INDEX(Comp1!I:I,MATCH($B132,Comp1!$B:$B,0)),"No")</f>
        <v>0</v>
      </c>
      <c r="P132" s="14">
        <f>_xlfn.IFNA(+INDEX(Comp1!J:J,MATCH($B132,Comp1!$B:$B,0)),"No")</f>
        <v>0</v>
      </c>
      <c r="Q132" s="14">
        <f>_xlfn.IFNA(+INDEX(Comp1!K:K,MATCH($B132,Comp1!$B:$B,0)),"No")</f>
        <v>0</v>
      </c>
      <c r="R132" s="14">
        <f>_xlfn.IFNA(+INDEX(Comp1!L:L,MATCH($B132,Comp1!$B:$B,0)),"No")</f>
        <v>0</v>
      </c>
      <c r="S132" s="14">
        <f>_xlfn.IFNA(+INDEX(Comp1!M:M,MATCH($B132,Comp1!$B:$B,0)),"No")</f>
        <v>0</v>
      </c>
      <c r="T132" s="14">
        <f>_xlfn.IFNA(+INDEX(Comp1!N:N,MATCH($B132,Comp1!$B:$B,0)),"No")</f>
        <v>0</v>
      </c>
      <c r="U132" s="14">
        <f>_xlfn.IFNA(+INDEX(Comp1!O:O,MATCH($B132,Comp1!$B:$B,0)),"No")</f>
        <v>0</v>
      </c>
      <c r="V132" s="464">
        <f>IF(J132="yes",+INDEX('Final Comp Values'!$AX:$AX,MATCH('Monthy Targets'!$B132,'Final Comp Values'!C:C,0)),0)</f>
        <v>3.36</v>
      </c>
      <c r="W132" s="464">
        <f>IF(K132="yes",+INDEX('Final Comp Values'!$AX:$AX,MATCH('Monthy Targets'!$B132,'Final Comp Values'!$C:$C,0)),0)</f>
        <v>3.36</v>
      </c>
      <c r="X132" s="464">
        <f>IF(L132="yes",+INDEX('Final Comp Values'!$AX:$AX,MATCH('Monthy Targets'!$B132,'Final Comp Values'!$C:$C,0)),0)</f>
        <v>3.36</v>
      </c>
      <c r="Y132" s="464">
        <f>IF(M132="yes",+INDEX('Final Comp Values'!$BB:$BB,MATCH('Monthy Targets'!$B132,'Final Comp Values'!$C:$C,0)),0)</f>
        <v>3.36</v>
      </c>
      <c r="Z132" s="464">
        <f>IF(N132="yes",+INDEX('Final Comp Values'!$BB:$BB,MATCH('Monthy Targets'!$B132,'Final Comp Values'!$C:$C,0)),0)</f>
        <v>3.36</v>
      </c>
      <c r="AA132" s="464">
        <f>IF(O132="yes",+INDEX('Final Comp Values'!$BB:$BB,MATCH('Monthy Targets'!$B132,'Final Comp Values'!$C:$C,0)),0)</f>
        <v>0</v>
      </c>
      <c r="AB132" s="464">
        <f>IF(P132="yes",+INDEX('Final Comp Values'!$BF:$BF,MATCH('Monthy Targets'!$B132,'Final Comp Values'!$C:$C,0)),0)</f>
        <v>0</v>
      </c>
      <c r="AC132" s="464">
        <f>IF(Q132="yes",+INDEX('Final Comp Values'!$BF:$BF,MATCH('Monthy Targets'!$B132,'Final Comp Values'!$C:$C,0)),0)</f>
        <v>0</v>
      </c>
      <c r="AD132" s="464">
        <f>IF(R132="yes",+INDEX('Final Comp Values'!$BF:$BF,MATCH('Monthy Targets'!$B132,'Final Comp Values'!$C:$C,0)),0)</f>
        <v>0</v>
      </c>
      <c r="AE132" s="464">
        <f>IF(S132="yes",+INDEX('Final Comp Values'!$BJ:$BJ,MATCH('Monthy Targets'!$B132,'Final Comp Values'!$C:$C,0)),0)</f>
        <v>0</v>
      </c>
      <c r="AF132" s="464">
        <f>IF(T132="yes",+INDEX('Final Comp Values'!$BJ:$BJ,MATCH('Monthy Targets'!$B132,'Final Comp Values'!$C:$C,0)),0)</f>
        <v>0</v>
      </c>
      <c r="AG132" s="464">
        <f>IF(U132="yes",+INDEX('Final Comp Values'!$BJ:$BJ,MATCH('Monthy Targets'!$B132,'Final Comp Values'!$C:$C,0)),0)</f>
        <v>0</v>
      </c>
    </row>
    <row r="133" spans="1:33" x14ac:dyDescent="0.25">
      <c r="A133" s="183">
        <f>+FY2018_ALL_Targets!A133</f>
        <v>4395</v>
      </c>
      <c r="B133" s="183">
        <f>+FY2018_ALL_Targets!B133</f>
        <v>675038</v>
      </c>
      <c r="C133" s="183">
        <f>+FY2018_ALL_Targets!C133</f>
        <v>1026243</v>
      </c>
      <c r="D133" s="183">
        <f>+FY2018_ALL_Targets!D133</f>
        <v>1205235520</v>
      </c>
      <c r="E133" s="183">
        <f>+FY2018_ALL_Targets!E133</f>
        <v>0</v>
      </c>
      <c r="F133" s="183" t="str">
        <f>+FY2018_ALL_Targets!F133</f>
        <v>MRSA West</v>
      </c>
      <c r="G133" s="183" t="s">
        <v>658</v>
      </c>
      <c r="H133" s="183" t="str">
        <f>+FY2018_ALL_Targets!H133</f>
        <v>Palo Pinto County Hospital District</v>
      </c>
      <c r="I133" s="183" t="str">
        <f>+FY2018_ALL_Targets!I133</f>
        <v>806 Stephens Street</v>
      </c>
      <c r="J133" s="14" t="str">
        <f>_xlfn.IFNA(+INDEX(Comp1!$D:$D,MATCH(B133,Comp1!$B:$B,0)),"No")</f>
        <v>Yes</v>
      </c>
      <c r="K133" s="14" t="str">
        <f>_xlfn.IFNA(+INDEX(Comp1!$E:$E,MATCH(B133,Comp1!$B:$B,0)),"No")</f>
        <v>Yes</v>
      </c>
      <c r="L133" s="14" t="str">
        <f>_xlfn.IFNA(+INDEX(Comp1!F:F,MATCH($B133,Comp1!$B:$B,0)),"No")</f>
        <v>Yes</v>
      </c>
      <c r="M133" s="14" t="str">
        <f>_xlfn.IFNA(+INDEX(Comp1!G:G,MATCH($B133,Comp1!$B:$B,0)),"No")</f>
        <v>Yes</v>
      </c>
      <c r="N133" s="14" t="str">
        <f>_xlfn.IFNA(+INDEX(Comp1!H:H,MATCH($B133,Comp1!$B:$B,0)),"No")</f>
        <v>Yes</v>
      </c>
      <c r="O133" s="14">
        <f>_xlfn.IFNA(+INDEX(Comp1!I:I,MATCH($B133,Comp1!$B:$B,0)),"No")</f>
        <v>0</v>
      </c>
      <c r="P133" s="14">
        <f>_xlfn.IFNA(+INDEX(Comp1!J:J,MATCH($B133,Comp1!$B:$B,0)),"No")</f>
        <v>0</v>
      </c>
      <c r="Q133" s="14">
        <f>_xlfn.IFNA(+INDEX(Comp1!K:K,MATCH($B133,Comp1!$B:$B,0)),"No")</f>
        <v>0</v>
      </c>
      <c r="R133" s="14">
        <f>_xlfn.IFNA(+INDEX(Comp1!L:L,MATCH($B133,Comp1!$B:$B,0)),"No")</f>
        <v>0</v>
      </c>
      <c r="S133" s="14">
        <f>_xlfn.IFNA(+INDEX(Comp1!M:M,MATCH($B133,Comp1!$B:$B,0)),"No")</f>
        <v>0</v>
      </c>
      <c r="T133" s="14">
        <f>_xlfn.IFNA(+INDEX(Comp1!N:N,MATCH($B133,Comp1!$B:$B,0)),"No")</f>
        <v>0</v>
      </c>
      <c r="U133" s="14">
        <f>_xlfn.IFNA(+INDEX(Comp1!O:O,MATCH($B133,Comp1!$B:$B,0)),"No")</f>
        <v>0</v>
      </c>
      <c r="V133" s="464">
        <f>IF(J133="yes",+INDEX('Final Comp Values'!$AX:$AX,MATCH('Monthy Targets'!$B133,'Final Comp Values'!C:C,0)),0)</f>
        <v>3.48</v>
      </c>
      <c r="W133" s="464">
        <f>IF(K133="yes",+INDEX('Final Comp Values'!$AX:$AX,MATCH('Monthy Targets'!$B133,'Final Comp Values'!$C:$C,0)),0)</f>
        <v>3.48</v>
      </c>
      <c r="X133" s="464">
        <f>IF(L133="yes",+INDEX('Final Comp Values'!$AX:$AX,MATCH('Monthy Targets'!$B133,'Final Comp Values'!$C:$C,0)),0)</f>
        <v>3.48</v>
      </c>
      <c r="Y133" s="464">
        <f>IF(M133="yes",+INDEX('Final Comp Values'!$BB:$BB,MATCH('Monthy Targets'!$B133,'Final Comp Values'!$C:$C,0)),0)</f>
        <v>3.48</v>
      </c>
      <c r="Z133" s="464">
        <f>IF(N133="yes",+INDEX('Final Comp Values'!$BB:$BB,MATCH('Monthy Targets'!$B133,'Final Comp Values'!$C:$C,0)),0)</f>
        <v>3.48</v>
      </c>
      <c r="AA133" s="464">
        <f>IF(O133="yes",+INDEX('Final Comp Values'!$BB:$BB,MATCH('Monthy Targets'!$B133,'Final Comp Values'!$C:$C,0)),0)</f>
        <v>0</v>
      </c>
      <c r="AB133" s="464">
        <f>IF(P133="yes",+INDEX('Final Comp Values'!$BF:$BF,MATCH('Monthy Targets'!$B133,'Final Comp Values'!$C:$C,0)),0)</f>
        <v>0</v>
      </c>
      <c r="AC133" s="464">
        <f>IF(Q133="yes",+INDEX('Final Comp Values'!$BF:$BF,MATCH('Monthy Targets'!$B133,'Final Comp Values'!$C:$C,0)),0)</f>
        <v>0</v>
      </c>
      <c r="AD133" s="464">
        <f>IF(R133="yes",+INDEX('Final Comp Values'!$BF:$BF,MATCH('Monthy Targets'!$B133,'Final Comp Values'!$C:$C,0)),0)</f>
        <v>0</v>
      </c>
      <c r="AE133" s="464">
        <f>IF(S133="yes",+INDEX('Final Comp Values'!$BJ:$BJ,MATCH('Monthy Targets'!$B133,'Final Comp Values'!$C:$C,0)),0)</f>
        <v>0</v>
      </c>
      <c r="AF133" s="464">
        <f>IF(T133="yes",+INDEX('Final Comp Values'!$BJ:$BJ,MATCH('Monthy Targets'!$B133,'Final Comp Values'!$C:$C,0)),0)</f>
        <v>0</v>
      </c>
      <c r="AG133" s="464">
        <f>IF(U133="yes",+INDEX('Final Comp Values'!$BJ:$BJ,MATCH('Monthy Targets'!$B133,'Final Comp Values'!$C:$C,0)),0)</f>
        <v>0</v>
      </c>
    </row>
    <row r="134" spans="1:33" x14ac:dyDescent="0.25">
      <c r="A134" s="183">
        <f>+FY2018_ALL_Targets!A134</f>
        <v>4421</v>
      </c>
      <c r="B134" s="183">
        <f>+FY2018_ALL_Targets!B134</f>
        <v>675042</v>
      </c>
      <c r="C134" s="183">
        <f>+FY2018_ALL_Targets!C134</f>
        <v>1026277</v>
      </c>
      <c r="D134" s="183">
        <f>+FY2018_ALL_Targets!D134</f>
        <v>1861891186</v>
      </c>
      <c r="E134" s="183">
        <f>+FY2018_ALL_Targets!E134</f>
        <v>0</v>
      </c>
      <c r="F134" s="183" t="str">
        <f>+FY2018_ALL_Targets!F134</f>
        <v>MRSA West</v>
      </c>
      <c r="G134" s="183" t="s">
        <v>666</v>
      </c>
      <c r="H134" s="183" t="str">
        <f>+FY2018_ALL_Targets!H134</f>
        <v>Baylor County Hospital District</v>
      </c>
      <c r="I134" s="183" t="str">
        <f>+FY2018_ALL_Targets!I134</f>
        <v>1110 Westview Drive</v>
      </c>
      <c r="J134" s="14" t="str">
        <f>_xlfn.IFNA(+INDEX(Comp1!$D:$D,MATCH(B134,Comp1!$B:$B,0)),"No")</f>
        <v>Yes</v>
      </c>
      <c r="K134" s="14" t="str">
        <f>_xlfn.IFNA(+INDEX(Comp1!$E:$E,MATCH(B134,Comp1!$B:$B,0)),"No")</f>
        <v>Yes</v>
      </c>
      <c r="L134" s="14" t="str">
        <f>_xlfn.IFNA(+INDEX(Comp1!F:F,MATCH($B134,Comp1!$B:$B,0)),"No")</f>
        <v>Yes</v>
      </c>
      <c r="M134" s="14" t="str">
        <f>_xlfn.IFNA(+INDEX(Comp1!G:G,MATCH($B134,Comp1!$B:$B,0)),"No")</f>
        <v>Yes</v>
      </c>
      <c r="N134" s="14" t="str">
        <f>_xlfn.IFNA(+INDEX(Comp1!H:H,MATCH($B134,Comp1!$B:$B,0)),"No")</f>
        <v>Yes</v>
      </c>
      <c r="O134" s="14">
        <f>_xlfn.IFNA(+INDEX(Comp1!I:I,MATCH($B134,Comp1!$B:$B,0)),"No")</f>
        <v>0</v>
      </c>
      <c r="P134" s="14">
        <f>_xlfn.IFNA(+INDEX(Comp1!J:J,MATCH($B134,Comp1!$B:$B,0)),"No")</f>
        <v>0</v>
      </c>
      <c r="Q134" s="14">
        <f>_xlfn.IFNA(+INDEX(Comp1!K:K,MATCH($B134,Comp1!$B:$B,0)),"No")</f>
        <v>0</v>
      </c>
      <c r="R134" s="14">
        <f>_xlfn.IFNA(+INDEX(Comp1!L:L,MATCH($B134,Comp1!$B:$B,0)),"No")</f>
        <v>0</v>
      </c>
      <c r="S134" s="14">
        <f>_xlfn.IFNA(+INDEX(Comp1!M:M,MATCH($B134,Comp1!$B:$B,0)),"No")</f>
        <v>0</v>
      </c>
      <c r="T134" s="14">
        <f>_xlfn.IFNA(+INDEX(Comp1!N:N,MATCH($B134,Comp1!$B:$B,0)),"No")</f>
        <v>0</v>
      </c>
      <c r="U134" s="14">
        <f>_xlfn.IFNA(+INDEX(Comp1!O:O,MATCH($B134,Comp1!$B:$B,0)),"No")</f>
        <v>0</v>
      </c>
      <c r="V134" s="464">
        <f>IF(J134="yes",+INDEX('Final Comp Values'!$AX:$AX,MATCH('Monthy Targets'!$B134,'Final Comp Values'!C:C,0)),0)</f>
        <v>4.21</v>
      </c>
      <c r="W134" s="464">
        <f>IF(K134="yes",+INDEX('Final Comp Values'!$AX:$AX,MATCH('Monthy Targets'!$B134,'Final Comp Values'!$C:$C,0)),0)</f>
        <v>4.21</v>
      </c>
      <c r="X134" s="464">
        <f>IF(L134="yes",+INDEX('Final Comp Values'!$AX:$AX,MATCH('Monthy Targets'!$B134,'Final Comp Values'!$C:$C,0)),0)</f>
        <v>4.21</v>
      </c>
      <c r="Y134" s="464">
        <f>IF(M134="yes",+INDEX('Final Comp Values'!$BB:$BB,MATCH('Monthy Targets'!$B134,'Final Comp Values'!$C:$C,0)),0)</f>
        <v>4.21</v>
      </c>
      <c r="Z134" s="464">
        <f>IF(N134="yes",+INDEX('Final Comp Values'!$BB:$BB,MATCH('Monthy Targets'!$B134,'Final Comp Values'!$C:$C,0)),0)</f>
        <v>4.21</v>
      </c>
      <c r="AA134" s="464">
        <f>IF(O134="yes",+INDEX('Final Comp Values'!$BB:$BB,MATCH('Monthy Targets'!$B134,'Final Comp Values'!$C:$C,0)),0)</f>
        <v>0</v>
      </c>
      <c r="AB134" s="464">
        <f>IF(P134="yes",+INDEX('Final Comp Values'!$BF:$BF,MATCH('Monthy Targets'!$B134,'Final Comp Values'!$C:$C,0)),0)</f>
        <v>0</v>
      </c>
      <c r="AC134" s="464">
        <f>IF(Q134="yes",+INDEX('Final Comp Values'!$BF:$BF,MATCH('Monthy Targets'!$B134,'Final Comp Values'!$C:$C,0)),0)</f>
        <v>0</v>
      </c>
      <c r="AD134" s="464">
        <f>IF(R134="yes",+INDEX('Final Comp Values'!$BF:$BF,MATCH('Monthy Targets'!$B134,'Final Comp Values'!$C:$C,0)),0)</f>
        <v>0</v>
      </c>
      <c r="AE134" s="464">
        <f>IF(S134="yes",+INDEX('Final Comp Values'!$BJ:$BJ,MATCH('Monthy Targets'!$B134,'Final Comp Values'!$C:$C,0)),0)</f>
        <v>0</v>
      </c>
      <c r="AF134" s="464">
        <f>IF(T134="yes",+INDEX('Final Comp Values'!$BJ:$BJ,MATCH('Monthy Targets'!$B134,'Final Comp Values'!$C:$C,0)),0)</f>
        <v>0</v>
      </c>
      <c r="AG134" s="464">
        <f>IF(U134="yes",+INDEX('Final Comp Values'!$BJ:$BJ,MATCH('Monthy Targets'!$B134,'Final Comp Values'!$C:$C,0)),0)</f>
        <v>0</v>
      </c>
    </row>
    <row r="135" spans="1:33" x14ac:dyDescent="0.25">
      <c r="A135" s="183">
        <f>+FY2018_ALL_Targets!A135</f>
        <v>4547</v>
      </c>
      <c r="B135" s="183">
        <f>+FY2018_ALL_Targets!B135</f>
        <v>675044</v>
      </c>
      <c r="C135" s="183">
        <f>+FY2018_ALL_Targets!C135</f>
        <v>1017863</v>
      </c>
      <c r="D135" s="183">
        <f>+FY2018_ALL_Targets!D135</f>
        <v>1245566736</v>
      </c>
      <c r="E135" s="183">
        <f>+FY2018_ALL_Targets!E135</f>
        <v>0</v>
      </c>
      <c r="F135" s="183" t="str">
        <f>+FY2018_ALL_Targets!F135</f>
        <v>Hidalgo</v>
      </c>
      <c r="G135" s="183" t="s">
        <v>714</v>
      </c>
      <c r="H135" s="183" t="str">
        <f>+FY2018_ALL_Targets!H135</f>
        <v>Colonial Manor SNF LLC</v>
      </c>
      <c r="I135" s="183" t="str">
        <f>+FY2018_ALL_Targets!I135</f>
        <v>209 W. Hackberry Ave.</v>
      </c>
      <c r="J135" s="14" t="str">
        <f>_xlfn.IFNA(+INDEX(Comp1!$D:$D,MATCH(B135,Comp1!$B:$B,0)),"No")</f>
        <v>No</v>
      </c>
      <c r="K135" s="14" t="str">
        <f>_xlfn.IFNA(+INDEX(Comp1!$E:$E,MATCH(B135,Comp1!$B:$B,0)),"No")</f>
        <v>No</v>
      </c>
      <c r="L135" s="14" t="str">
        <f>_xlfn.IFNA(+INDEX(Comp1!F:F,MATCH($B135,Comp1!$B:$B,0)),"No")</f>
        <v>No</v>
      </c>
      <c r="M135" s="14" t="str">
        <f>_xlfn.IFNA(+INDEX(Comp1!G:G,MATCH($B135,Comp1!$B:$B,0)),"No")</f>
        <v>No</v>
      </c>
      <c r="N135" s="14" t="str">
        <f>_xlfn.IFNA(+INDEX(Comp1!H:H,MATCH($B135,Comp1!$B:$B,0)),"No")</f>
        <v>No</v>
      </c>
      <c r="O135" s="14" t="str">
        <f>_xlfn.IFNA(+INDEX(Comp1!I:I,MATCH($B135,Comp1!$B:$B,0)),"No")</f>
        <v>No</v>
      </c>
      <c r="P135" s="14" t="str">
        <f>_xlfn.IFNA(+INDEX(Comp1!J:J,MATCH($B135,Comp1!$B:$B,0)),"No")</f>
        <v>No</v>
      </c>
      <c r="Q135" s="14" t="str">
        <f>_xlfn.IFNA(+INDEX(Comp1!K:K,MATCH($B135,Comp1!$B:$B,0)),"No")</f>
        <v>No</v>
      </c>
      <c r="R135" s="14" t="str">
        <f>_xlfn.IFNA(+INDEX(Comp1!L:L,MATCH($B135,Comp1!$B:$B,0)),"No")</f>
        <v>No</v>
      </c>
      <c r="S135" s="14" t="str">
        <f>_xlfn.IFNA(+INDEX(Comp1!M:M,MATCH($B135,Comp1!$B:$B,0)),"No")</f>
        <v>No</v>
      </c>
      <c r="T135" s="14" t="str">
        <f>_xlfn.IFNA(+INDEX(Comp1!N:N,MATCH($B135,Comp1!$B:$B,0)),"No")</f>
        <v>No</v>
      </c>
      <c r="U135" s="14" t="str">
        <f>_xlfn.IFNA(+INDEX(Comp1!O:O,MATCH($B135,Comp1!$B:$B,0)),"No")</f>
        <v>No</v>
      </c>
      <c r="V135" s="464">
        <f>IF(J135="yes",+INDEX('Final Comp Values'!$AX:$AX,MATCH('Monthy Targets'!$B135,'Final Comp Values'!C:C,0)),0)</f>
        <v>0</v>
      </c>
      <c r="W135" s="464">
        <f>IF(K135="yes",+INDEX('Final Comp Values'!$AX:$AX,MATCH('Monthy Targets'!$B135,'Final Comp Values'!$C:$C,0)),0)</f>
        <v>0</v>
      </c>
      <c r="X135" s="464">
        <f>IF(L135="yes",+INDEX('Final Comp Values'!$AX:$AX,MATCH('Monthy Targets'!$B135,'Final Comp Values'!$C:$C,0)),0)</f>
        <v>0</v>
      </c>
      <c r="Y135" s="464">
        <f>IF(M135="yes",+INDEX('Final Comp Values'!$BB:$BB,MATCH('Monthy Targets'!$B135,'Final Comp Values'!$C:$C,0)),0)</f>
        <v>0</v>
      </c>
      <c r="Z135" s="464">
        <f>IF(N135="yes",+INDEX('Final Comp Values'!$BB:$BB,MATCH('Monthy Targets'!$B135,'Final Comp Values'!$C:$C,0)),0)</f>
        <v>0</v>
      </c>
      <c r="AA135" s="464">
        <f>IF(O135="yes",+INDEX('Final Comp Values'!$BB:$BB,MATCH('Monthy Targets'!$B135,'Final Comp Values'!$C:$C,0)),0)</f>
        <v>0</v>
      </c>
      <c r="AB135" s="464">
        <f>IF(P135="yes",+INDEX('Final Comp Values'!$BF:$BF,MATCH('Monthy Targets'!$B135,'Final Comp Values'!$C:$C,0)),0)</f>
        <v>0</v>
      </c>
      <c r="AC135" s="464">
        <f>IF(Q135="yes",+INDEX('Final Comp Values'!$BF:$BF,MATCH('Monthy Targets'!$B135,'Final Comp Values'!$C:$C,0)),0)</f>
        <v>0</v>
      </c>
      <c r="AD135" s="464">
        <f>IF(R135="yes",+INDEX('Final Comp Values'!$BF:$BF,MATCH('Monthy Targets'!$B135,'Final Comp Values'!$C:$C,0)),0)</f>
        <v>0</v>
      </c>
      <c r="AE135" s="464">
        <f>IF(S135="yes",+INDEX('Final Comp Values'!$BJ:$BJ,MATCH('Monthy Targets'!$B135,'Final Comp Values'!$C:$C,0)),0)</f>
        <v>0</v>
      </c>
      <c r="AF135" s="464">
        <f>IF(T135="yes",+INDEX('Final Comp Values'!$BJ:$BJ,MATCH('Monthy Targets'!$B135,'Final Comp Values'!$C:$C,0)),0)</f>
        <v>0</v>
      </c>
      <c r="AG135" s="464">
        <f>IF(U135="yes",+INDEX('Final Comp Values'!$BJ:$BJ,MATCH('Monthy Targets'!$B135,'Final Comp Values'!$C:$C,0)),0)</f>
        <v>0</v>
      </c>
    </row>
    <row r="136" spans="1:33" x14ac:dyDescent="0.25">
      <c r="A136" s="183">
        <f>+FY2018_ALL_Targets!A136</f>
        <v>5112</v>
      </c>
      <c r="B136" s="183">
        <f>+FY2018_ALL_Targets!B136</f>
        <v>675046</v>
      </c>
      <c r="C136" s="183">
        <f>+FY2018_ALL_Targets!C136</f>
        <v>1017848</v>
      </c>
      <c r="D136" s="183">
        <f>+FY2018_ALL_Targets!D136</f>
        <v>1891021242</v>
      </c>
      <c r="E136" s="183">
        <f>+FY2018_ALL_Targets!E136</f>
        <v>0</v>
      </c>
      <c r="F136" s="183" t="str">
        <f>+FY2018_ALL_Targets!F136</f>
        <v>Harris</v>
      </c>
      <c r="G136" s="183" t="s">
        <v>956</v>
      </c>
      <c r="H136" s="183" t="str">
        <f>+FY2018_ALL_Targets!H136</f>
        <v>Rosenberg SNF LLC</v>
      </c>
      <c r="I136" s="183" t="str">
        <f>+FY2018_ALL_Targets!I136</f>
        <v>1419 Mahlman Street</v>
      </c>
      <c r="J136" s="14" t="str">
        <f>_xlfn.IFNA(+INDEX(Comp1!$D:$D,MATCH(B136,Comp1!$B:$B,0)),"No")</f>
        <v>No</v>
      </c>
      <c r="K136" s="14" t="str">
        <f>_xlfn.IFNA(+INDEX(Comp1!$E:$E,MATCH(B136,Comp1!$B:$B,0)),"No")</f>
        <v>No</v>
      </c>
      <c r="L136" s="14" t="str">
        <f>_xlfn.IFNA(+INDEX(Comp1!F:F,MATCH($B136,Comp1!$B:$B,0)),"No")</f>
        <v>No</v>
      </c>
      <c r="M136" s="14" t="str">
        <f>_xlfn.IFNA(+INDEX(Comp1!G:G,MATCH($B136,Comp1!$B:$B,0)),"No")</f>
        <v>No</v>
      </c>
      <c r="N136" s="14" t="str">
        <f>_xlfn.IFNA(+INDEX(Comp1!H:H,MATCH($B136,Comp1!$B:$B,0)),"No")</f>
        <v>No</v>
      </c>
      <c r="O136" s="14" t="str">
        <f>_xlfn.IFNA(+INDEX(Comp1!I:I,MATCH($B136,Comp1!$B:$B,0)),"No")</f>
        <v>No</v>
      </c>
      <c r="P136" s="14" t="str">
        <f>_xlfn.IFNA(+INDEX(Comp1!J:J,MATCH($B136,Comp1!$B:$B,0)),"No")</f>
        <v>No</v>
      </c>
      <c r="Q136" s="14" t="str">
        <f>_xlfn.IFNA(+INDEX(Comp1!K:K,MATCH($B136,Comp1!$B:$B,0)),"No")</f>
        <v>No</v>
      </c>
      <c r="R136" s="14" t="str">
        <f>_xlfn.IFNA(+INDEX(Comp1!L:L,MATCH($B136,Comp1!$B:$B,0)),"No")</f>
        <v>No</v>
      </c>
      <c r="S136" s="14" t="str">
        <f>_xlfn.IFNA(+INDEX(Comp1!M:M,MATCH($B136,Comp1!$B:$B,0)),"No")</f>
        <v>No</v>
      </c>
      <c r="T136" s="14" t="str">
        <f>_xlfn.IFNA(+INDEX(Comp1!N:N,MATCH($B136,Comp1!$B:$B,0)),"No")</f>
        <v>No</v>
      </c>
      <c r="U136" s="14" t="str">
        <f>_xlfn.IFNA(+INDEX(Comp1!O:O,MATCH($B136,Comp1!$B:$B,0)),"No")</f>
        <v>No</v>
      </c>
      <c r="V136" s="464">
        <f>IF(J136="yes",+INDEX('Final Comp Values'!$AX:$AX,MATCH('Monthy Targets'!$B136,'Final Comp Values'!C:C,0)),0)</f>
        <v>0</v>
      </c>
      <c r="W136" s="464">
        <f>IF(K136="yes",+INDEX('Final Comp Values'!$AX:$AX,MATCH('Monthy Targets'!$B136,'Final Comp Values'!$C:$C,0)),0)</f>
        <v>0</v>
      </c>
      <c r="X136" s="464">
        <f>IF(L136="yes",+INDEX('Final Comp Values'!$AX:$AX,MATCH('Monthy Targets'!$B136,'Final Comp Values'!$C:$C,0)),0)</f>
        <v>0</v>
      </c>
      <c r="Y136" s="464">
        <f>IF(M136="yes",+INDEX('Final Comp Values'!$BB:$BB,MATCH('Monthy Targets'!$B136,'Final Comp Values'!$C:$C,0)),0)</f>
        <v>0</v>
      </c>
      <c r="Z136" s="464">
        <f>IF(N136="yes",+INDEX('Final Comp Values'!$BB:$BB,MATCH('Monthy Targets'!$B136,'Final Comp Values'!$C:$C,0)),0)</f>
        <v>0</v>
      </c>
      <c r="AA136" s="464">
        <f>IF(O136="yes",+INDEX('Final Comp Values'!$BB:$BB,MATCH('Monthy Targets'!$B136,'Final Comp Values'!$C:$C,0)),0)</f>
        <v>0</v>
      </c>
      <c r="AB136" s="464">
        <f>IF(P136="yes",+INDEX('Final Comp Values'!$BF:$BF,MATCH('Monthy Targets'!$B136,'Final Comp Values'!$C:$C,0)),0)</f>
        <v>0</v>
      </c>
      <c r="AC136" s="464">
        <f>IF(Q136="yes",+INDEX('Final Comp Values'!$BF:$BF,MATCH('Monthy Targets'!$B136,'Final Comp Values'!$C:$C,0)),0)</f>
        <v>0</v>
      </c>
      <c r="AD136" s="464">
        <f>IF(R136="yes",+INDEX('Final Comp Values'!$BF:$BF,MATCH('Monthy Targets'!$B136,'Final Comp Values'!$C:$C,0)),0)</f>
        <v>0</v>
      </c>
      <c r="AE136" s="464">
        <f>IF(S136="yes",+INDEX('Final Comp Values'!$BJ:$BJ,MATCH('Monthy Targets'!$B136,'Final Comp Values'!$C:$C,0)),0)</f>
        <v>0</v>
      </c>
      <c r="AF136" s="464">
        <f>IF(T136="yes",+INDEX('Final Comp Values'!$BJ:$BJ,MATCH('Monthy Targets'!$B136,'Final Comp Values'!$C:$C,0)),0)</f>
        <v>0</v>
      </c>
      <c r="AG136" s="464">
        <f>IF(U136="yes",+INDEX('Final Comp Values'!$BJ:$BJ,MATCH('Monthy Targets'!$B136,'Final Comp Values'!$C:$C,0)),0)</f>
        <v>0</v>
      </c>
    </row>
    <row r="137" spans="1:33" x14ac:dyDescent="0.25">
      <c r="A137" s="183">
        <f>+FY2018_ALL_Targets!A137</f>
        <v>5049</v>
      </c>
      <c r="B137" s="183">
        <f>+FY2018_ALL_Targets!B137</f>
        <v>675049</v>
      </c>
      <c r="C137" s="183">
        <f>+FY2018_ALL_Targets!C137</f>
        <v>1026197</v>
      </c>
      <c r="D137" s="183">
        <f>+FY2018_ALL_Targets!D137</f>
        <v>1760470181</v>
      </c>
      <c r="E137" s="183">
        <f>+FY2018_ALL_Targets!E137</f>
        <v>0</v>
      </c>
      <c r="F137" s="183" t="str">
        <f>+FY2018_ALL_Targets!F137</f>
        <v>MRSA West</v>
      </c>
      <c r="G137" s="183" t="s">
        <v>320</v>
      </c>
      <c r="H137" s="183" t="str">
        <f>+FY2018_ALL_Targets!H137</f>
        <v>Stratford Hospital District</v>
      </c>
      <c r="I137" s="183" t="str">
        <f>+FY2018_ALL_Targets!I137</f>
        <v>1504 W. Kentucky Ave.</v>
      </c>
      <c r="J137" s="14" t="str">
        <f>_xlfn.IFNA(+INDEX(Comp1!$D:$D,MATCH(B137,Comp1!$B:$B,0)),"No")</f>
        <v>Yes</v>
      </c>
      <c r="K137" s="14" t="str">
        <f>_xlfn.IFNA(+INDEX(Comp1!$E:$E,MATCH(B137,Comp1!$B:$B,0)),"No")</f>
        <v>Yes</v>
      </c>
      <c r="L137" s="14" t="str">
        <f>_xlfn.IFNA(+INDEX(Comp1!F:F,MATCH($B137,Comp1!$B:$B,0)),"No")</f>
        <v>Yes</v>
      </c>
      <c r="M137" s="14" t="str">
        <f>_xlfn.IFNA(+INDEX(Comp1!G:G,MATCH($B137,Comp1!$B:$B,0)),"No")</f>
        <v>Yes</v>
      </c>
      <c r="N137" s="14" t="str">
        <f>_xlfn.IFNA(+INDEX(Comp1!H:H,MATCH($B137,Comp1!$B:$B,0)),"No")</f>
        <v>Yes</v>
      </c>
      <c r="O137" s="14">
        <f>_xlfn.IFNA(+INDEX(Comp1!I:I,MATCH($B137,Comp1!$B:$B,0)),"No")</f>
        <v>0</v>
      </c>
      <c r="P137" s="14">
        <f>_xlfn.IFNA(+INDEX(Comp1!J:J,MATCH($B137,Comp1!$B:$B,0)),"No")</f>
        <v>0</v>
      </c>
      <c r="Q137" s="14">
        <f>_xlfn.IFNA(+INDEX(Comp1!K:K,MATCH($B137,Comp1!$B:$B,0)),"No")</f>
        <v>0</v>
      </c>
      <c r="R137" s="14">
        <f>_xlfn.IFNA(+INDEX(Comp1!L:L,MATCH($B137,Comp1!$B:$B,0)),"No")</f>
        <v>0</v>
      </c>
      <c r="S137" s="14">
        <f>_xlfn.IFNA(+INDEX(Comp1!M:M,MATCH($B137,Comp1!$B:$B,0)),"No")</f>
        <v>0</v>
      </c>
      <c r="T137" s="14">
        <f>_xlfn.IFNA(+INDEX(Comp1!N:N,MATCH($B137,Comp1!$B:$B,0)),"No")</f>
        <v>0</v>
      </c>
      <c r="U137" s="14">
        <f>_xlfn.IFNA(+INDEX(Comp1!O:O,MATCH($B137,Comp1!$B:$B,0)),"No")</f>
        <v>0</v>
      </c>
      <c r="V137" s="464">
        <f>IF(J137="yes",+INDEX('Final Comp Values'!$AX:$AX,MATCH('Monthy Targets'!$B137,'Final Comp Values'!C:C,0)),0)</f>
        <v>3.24</v>
      </c>
      <c r="W137" s="464">
        <f>IF(K137="yes",+INDEX('Final Comp Values'!$AX:$AX,MATCH('Monthy Targets'!$B137,'Final Comp Values'!$C:$C,0)),0)</f>
        <v>3.24</v>
      </c>
      <c r="X137" s="464">
        <f>IF(L137="yes",+INDEX('Final Comp Values'!$AX:$AX,MATCH('Monthy Targets'!$B137,'Final Comp Values'!$C:$C,0)),0)</f>
        <v>3.24</v>
      </c>
      <c r="Y137" s="464">
        <f>IF(M137="yes",+INDEX('Final Comp Values'!$BB:$BB,MATCH('Monthy Targets'!$B137,'Final Comp Values'!$C:$C,0)),0)</f>
        <v>3.24</v>
      </c>
      <c r="Z137" s="464">
        <f>IF(N137="yes",+INDEX('Final Comp Values'!$BB:$BB,MATCH('Monthy Targets'!$B137,'Final Comp Values'!$C:$C,0)),0)</f>
        <v>3.24</v>
      </c>
      <c r="AA137" s="464">
        <f>IF(O137="yes",+INDEX('Final Comp Values'!$BB:$BB,MATCH('Monthy Targets'!$B137,'Final Comp Values'!$C:$C,0)),0)</f>
        <v>0</v>
      </c>
      <c r="AB137" s="464">
        <f>IF(P137="yes",+INDEX('Final Comp Values'!$BF:$BF,MATCH('Monthy Targets'!$B137,'Final Comp Values'!$C:$C,0)),0)</f>
        <v>0</v>
      </c>
      <c r="AC137" s="464">
        <f>IF(Q137="yes",+INDEX('Final Comp Values'!$BF:$BF,MATCH('Monthy Targets'!$B137,'Final Comp Values'!$C:$C,0)),0)</f>
        <v>0</v>
      </c>
      <c r="AD137" s="464">
        <f>IF(R137="yes",+INDEX('Final Comp Values'!$BF:$BF,MATCH('Monthy Targets'!$B137,'Final Comp Values'!$C:$C,0)),0)</f>
        <v>0</v>
      </c>
      <c r="AE137" s="464">
        <f>IF(S137="yes",+INDEX('Final Comp Values'!$BJ:$BJ,MATCH('Monthy Targets'!$B137,'Final Comp Values'!$C:$C,0)),0)</f>
        <v>0</v>
      </c>
      <c r="AF137" s="464">
        <f>IF(T137="yes",+INDEX('Final Comp Values'!$BJ:$BJ,MATCH('Monthy Targets'!$B137,'Final Comp Values'!$C:$C,0)),0)</f>
        <v>0</v>
      </c>
      <c r="AG137" s="464">
        <f>IF(U137="yes",+INDEX('Final Comp Values'!$BJ:$BJ,MATCH('Monthy Targets'!$B137,'Final Comp Values'!$C:$C,0)),0)</f>
        <v>0</v>
      </c>
    </row>
    <row r="138" spans="1:33" x14ac:dyDescent="0.25">
      <c r="A138" s="183">
        <f>+FY2018_ALL_Targets!A138</f>
        <v>4145</v>
      </c>
      <c r="B138" s="183">
        <f>+FY2018_ALL_Targets!B138</f>
        <v>675052</v>
      </c>
      <c r="C138" s="183">
        <f>+FY2018_ALL_Targets!C138</f>
        <v>414505</v>
      </c>
      <c r="D138" s="183">
        <f>+FY2018_ALL_Targets!D138</f>
        <v>1912931015</v>
      </c>
      <c r="E138" s="183">
        <f>+FY2018_ALL_Targets!E138</f>
        <v>0</v>
      </c>
      <c r="F138" s="183" t="str">
        <f>+FY2018_ALL_Targets!F138</f>
        <v>Harris</v>
      </c>
      <c r="G138" s="183" t="s">
        <v>582</v>
      </c>
      <c r="H138" s="183" t="str">
        <f>+FY2018_ALL_Targets!H138</f>
        <v>Senior Living Properties LLC</v>
      </c>
      <c r="I138" s="183" t="str">
        <f>+FY2018_ALL_Targets!I138</f>
        <v>208 South Utah</v>
      </c>
      <c r="J138" s="14" t="str">
        <f>_xlfn.IFNA(+INDEX(Comp1!$D:$D,MATCH(B138,Comp1!$B:$B,0)),"No")</f>
        <v>No</v>
      </c>
      <c r="K138" s="14" t="str">
        <f>_xlfn.IFNA(+INDEX(Comp1!$E:$E,MATCH(B138,Comp1!$B:$B,0)),"No")</f>
        <v>No</v>
      </c>
      <c r="L138" s="14" t="str">
        <f>_xlfn.IFNA(+INDEX(Comp1!F:F,MATCH($B138,Comp1!$B:$B,0)),"No")</f>
        <v>No</v>
      </c>
      <c r="M138" s="14" t="str">
        <f>_xlfn.IFNA(+INDEX(Comp1!G:G,MATCH($B138,Comp1!$B:$B,0)),"No")</f>
        <v>No</v>
      </c>
      <c r="N138" s="14" t="str">
        <f>_xlfn.IFNA(+INDEX(Comp1!H:H,MATCH($B138,Comp1!$B:$B,0)),"No")</f>
        <v>No</v>
      </c>
      <c r="O138" s="14" t="str">
        <f>_xlfn.IFNA(+INDEX(Comp1!I:I,MATCH($B138,Comp1!$B:$B,0)),"No")</f>
        <v>No</v>
      </c>
      <c r="P138" s="14" t="str">
        <f>_xlfn.IFNA(+INDEX(Comp1!J:J,MATCH($B138,Comp1!$B:$B,0)),"No")</f>
        <v>No</v>
      </c>
      <c r="Q138" s="14" t="str">
        <f>_xlfn.IFNA(+INDEX(Comp1!K:K,MATCH($B138,Comp1!$B:$B,0)),"No")</f>
        <v>No</v>
      </c>
      <c r="R138" s="14" t="str">
        <f>_xlfn.IFNA(+INDEX(Comp1!L:L,MATCH($B138,Comp1!$B:$B,0)),"No")</f>
        <v>No</v>
      </c>
      <c r="S138" s="14" t="str">
        <f>_xlfn.IFNA(+INDEX(Comp1!M:M,MATCH($B138,Comp1!$B:$B,0)),"No")</f>
        <v>No</v>
      </c>
      <c r="T138" s="14" t="str">
        <f>_xlfn.IFNA(+INDEX(Comp1!N:N,MATCH($B138,Comp1!$B:$B,0)),"No")</f>
        <v>No</v>
      </c>
      <c r="U138" s="14" t="str">
        <f>_xlfn.IFNA(+INDEX(Comp1!O:O,MATCH($B138,Comp1!$B:$B,0)),"No")</f>
        <v>No</v>
      </c>
      <c r="V138" s="464">
        <f>IF(J138="yes",+INDEX('Final Comp Values'!$AX:$AX,MATCH('Monthy Targets'!$B138,'Final Comp Values'!C:C,0)),0)</f>
        <v>0</v>
      </c>
      <c r="W138" s="464">
        <f>IF(K138="yes",+INDEX('Final Comp Values'!$AX:$AX,MATCH('Monthy Targets'!$B138,'Final Comp Values'!$C:$C,0)),0)</f>
        <v>0</v>
      </c>
      <c r="X138" s="464">
        <f>IF(L138="yes",+INDEX('Final Comp Values'!$AX:$AX,MATCH('Monthy Targets'!$B138,'Final Comp Values'!$C:$C,0)),0)</f>
        <v>0</v>
      </c>
      <c r="Y138" s="464">
        <f>IF(M138="yes",+INDEX('Final Comp Values'!$BB:$BB,MATCH('Monthy Targets'!$B138,'Final Comp Values'!$C:$C,0)),0)</f>
        <v>0</v>
      </c>
      <c r="Z138" s="464">
        <f>IF(N138="yes",+INDEX('Final Comp Values'!$BB:$BB,MATCH('Monthy Targets'!$B138,'Final Comp Values'!$C:$C,0)),0)</f>
        <v>0</v>
      </c>
      <c r="AA138" s="464">
        <f>IF(O138="yes",+INDEX('Final Comp Values'!$BB:$BB,MATCH('Monthy Targets'!$B138,'Final Comp Values'!$C:$C,0)),0)</f>
        <v>0</v>
      </c>
      <c r="AB138" s="464">
        <f>IF(P138="yes",+INDEX('Final Comp Values'!$BF:$BF,MATCH('Monthy Targets'!$B138,'Final Comp Values'!$C:$C,0)),0)</f>
        <v>0</v>
      </c>
      <c r="AC138" s="464">
        <f>IF(Q138="yes",+INDEX('Final Comp Values'!$BF:$BF,MATCH('Monthy Targets'!$B138,'Final Comp Values'!$C:$C,0)),0)</f>
        <v>0</v>
      </c>
      <c r="AD138" s="464">
        <f>IF(R138="yes",+INDEX('Final Comp Values'!$BF:$BF,MATCH('Monthy Targets'!$B138,'Final Comp Values'!$C:$C,0)),0)</f>
        <v>0</v>
      </c>
      <c r="AE138" s="464">
        <f>IF(S138="yes",+INDEX('Final Comp Values'!$BJ:$BJ,MATCH('Monthy Targets'!$B138,'Final Comp Values'!$C:$C,0)),0)</f>
        <v>0</v>
      </c>
      <c r="AF138" s="464">
        <f>IF(T138="yes",+INDEX('Final Comp Values'!$BJ:$BJ,MATCH('Monthy Targets'!$B138,'Final Comp Values'!$C:$C,0)),0)</f>
        <v>0</v>
      </c>
      <c r="AG138" s="464">
        <f>IF(U138="yes",+INDEX('Final Comp Values'!$BJ:$BJ,MATCH('Monthy Targets'!$B138,'Final Comp Values'!$C:$C,0)),0)</f>
        <v>0</v>
      </c>
    </row>
    <row r="139" spans="1:33" x14ac:dyDescent="0.25">
      <c r="A139" s="183">
        <f>+FY2018_ALL_Targets!A139</f>
        <v>5040</v>
      </c>
      <c r="B139" s="183">
        <f>+FY2018_ALL_Targets!B139</f>
        <v>675055</v>
      </c>
      <c r="C139" s="183">
        <f>+FY2018_ALL_Targets!C139</f>
        <v>1026206</v>
      </c>
      <c r="D139" s="183">
        <f>+FY2018_ALL_Targets!D139</f>
        <v>1669424388</v>
      </c>
      <c r="E139" s="183">
        <f>+FY2018_ALL_Targets!E139</f>
        <v>0</v>
      </c>
      <c r="F139" s="183" t="str">
        <f>+FY2018_ALL_Targets!F139</f>
        <v>MRSA West</v>
      </c>
      <c r="G139" s="183" t="s">
        <v>922</v>
      </c>
      <c r="H139" s="183" t="str">
        <f>+FY2018_ALL_Targets!H139</f>
        <v>Childress County Hospital District</v>
      </c>
      <c r="I139" s="183" t="str">
        <f>+FY2018_ALL_Targets!I139</f>
        <v>1200 7th St. NW</v>
      </c>
      <c r="J139" s="14" t="str">
        <f>_xlfn.IFNA(+INDEX(Comp1!$D:$D,MATCH(B139,Comp1!$B:$B,0)),"No")</f>
        <v>Yes</v>
      </c>
      <c r="K139" s="14" t="str">
        <f>_xlfn.IFNA(+INDEX(Comp1!$E:$E,MATCH(B139,Comp1!$B:$B,0)),"No")</f>
        <v>Yes</v>
      </c>
      <c r="L139" s="14" t="str">
        <f>_xlfn.IFNA(+INDEX(Comp1!F:F,MATCH($B139,Comp1!$B:$B,0)),"No")</f>
        <v>Yes</v>
      </c>
      <c r="M139" s="14" t="str">
        <f>_xlfn.IFNA(+INDEX(Comp1!G:G,MATCH($B139,Comp1!$B:$B,0)),"No")</f>
        <v>Yes</v>
      </c>
      <c r="N139" s="14" t="str">
        <f>_xlfn.IFNA(+INDEX(Comp1!H:H,MATCH($B139,Comp1!$B:$B,0)),"No")</f>
        <v>Yes</v>
      </c>
      <c r="O139" s="14">
        <f>_xlfn.IFNA(+INDEX(Comp1!I:I,MATCH($B139,Comp1!$B:$B,0)),"No")</f>
        <v>0</v>
      </c>
      <c r="P139" s="14">
        <f>_xlfn.IFNA(+INDEX(Comp1!J:J,MATCH($B139,Comp1!$B:$B,0)),"No")</f>
        <v>0</v>
      </c>
      <c r="Q139" s="14">
        <f>_xlfn.IFNA(+INDEX(Comp1!K:K,MATCH($B139,Comp1!$B:$B,0)),"No")</f>
        <v>0</v>
      </c>
      <c r="R139" s="14">
        <f>_xlfn.IFNA(+INDEX(Comp1!L:L,MATCH($B139,Comp1!$B:$B,0)),"No")</f>
        <v>0</v>
      </c>
      <c r="S139" s="14">
        <f>_xlfn.IFNA(+INDEX(Comp1!M:M,MATCH($B139,Comp1!$B:$B,0)),"No")</f>
        <v>0</v>
      </c>
      <c r="T139" s="14">
        <f>_xlfn.IFNA(+INDEX(Comp1!N:N,MATCH($B139,Comp1!$B:$B,0)),"No")</f>
        <v>0</v>
      </c>
      <c r="U139" s="14">
        <f>_xlfn.IFNA(+INDEX(Comp1!O:O,MATCH($B139,Comp1!$B:$B,0)),"No")</f>
        <v>0</v>
      </c>
      <c r="V139" s="464">
        <f>IF(J139="yes",+INDEX('Final Comp Values'!$AX:$AX,MATCH('Monthy Targets'!$B139,'Final Comp Values'!C:C,0)),0)</f>
        <v>3.04</v>
      </c>
      <c r="W139" s="464">
        <f>IF(K139="yes",+INDEX('Final Comp Values'!$AX:$AX,MATCH('Monthy Targets'!$B139,'Final Comp Values'!$C:$C,0)),0)</f>
        <v>3.04</v>
      </c>
      <c r="X139" s="464">
        <f>IF(L139="yes",+INDEX('Final Comp Values'!$AX:$AX,MATCH('Monthy Targets'!$B139,'Final Comp Values'!$C:$C,0)),0)</f>
        <v>3.04</v>
      </c>
      <c r="Y139" s="464">
        <f>IF(M139="yes",+INDEX('Final Comp Values'!$BB:$BB,MATCH('Monthy Targets'!$B139,'Final Comp Values'!$C:$C,0)),0)</f>
        <v>3.04</v>
      </c>
      <c r="Z139" s="464">
        <f>IF(N139="yes",+INDEX('Final Comp Values'!$BB:$BB,MATCH('Monthy Targets'!$B139,'Final Comp Values'!$C:$C,0)),0)</f>
        <v>3.04</v>
      </c>
      <c r="AA139" s="464">
        <f>IF(O139="yes",+INDEX('Final Comp Values'!$BB:$BB,MATCH('Monthy Targets'!$B139,'Final Comp Values'!$C:$C,0)),0)</f>
        <v>0</v>
      </c>
      <c r="AB139" s="464">
        <f>IF(P139="yes",+INDEX('Final Comp Values'!$BF:$BF,MATCH('Monthy Targets'!$B139,'Final Comp Values'!$C:$C,0)),0)</f>
        <v>0</v>
      </c>
      <c r="AC139" s="464">
        <f>IF(Q139="yes",+INDEX('Final Comp Values'!$BF:$BF,MATCH('Monthy Targets'!$B139,'Final Comp Values'!$C:$C,0)),0)</f>
        <v>0</v>
      </c>
      <c r="AD139" s="464">
        <f>IF(R139="yes",+INDEX('Final Comp Values'!$BF:$BF,MATCH('Monthy Targets'!$B139,'Final Comp Values'!$C:$C,0)),0)</f>
        <v>0</v>
      </c>
      <c r="AE139" s="464">
        <f>IF(S139="yes",+INDEX('Final Comp Values'!$BJ:$BJ,MATCH('Monthy Targets'!$B139,'Final Comp Values'!$C:$C,0)),0)</f>
        <v>0</v>
      </c>
      <c r="AF139" s="464">
        <f>IF(T139="yes",+INDEX('Final Comp Values'!$BJ:$BJ,MATCH('Monthy Targets'!$B139,'Final Comp Values'!$C:$C,0)),0)</f>
        <v>0</v>
      </c>
      <c r="AG139" s="464">
        <f>IF(U139="yes",+INDEX('Final Comp Values'!$BJ:$BJ,MATCH('Monthy Targets'!$B139,'Final Comp Values'!$C:$C,0)),0)</f>
        <v>0</v>
      </c>
    </row>
    <row r="140" spans="1:33" x14ac:dyDescent="0.25">
      <c r="A140" s="183">
        <f>+FY2018_ALL_Targets!A140</f>
        <v>5105</v>
      </c>
      <c r="B140" s="183">
        <f>+FY2018_ALL_Targets!B140</f>
        <v>675057</v>
      </c>
      <c r="C140" s="183">
        <f>+FY2018_ALL_Targets!C140</f>
        <v>1017867</v>
      </c>
      <c r="D140" s="183">
        <f>+FY2018_ALL_Targets!D140</f>
        <v>1518291004</v>
      </c>
      <c r="E140" s="183">
        <f>+FY2018_ALL_Targets!E140</f>
        <v>0</v>
      </c>
      <c r="F140" s="183" t="str">
        <f>+FY2018_ALL_Targets!F140</f>
        <v>Dallas</v>
      </c>
      <c r="G140" s="183" t="s">
        <v>334</v>
      </c>
      <c r="H140" s="183" t="str">
        <f>+FY2018_ALL_Targets!H140</f>
        <v>Balch Springs SNF LLC</v>
      </c>
      <c r="I140" s="183" t="str">
        <f>+FY2018_ALL_Targets!I140</f>
        <v>4200 Shepherd Lane</v>
      </c>
      <c r="J140" s="14" t="str">
        <f>_xlfn.IFNA(+INDEX(Comp1!$D:$D,MATCH(B140,Comp1!$B:$B,0)),"No")</f>
        <v>No</v>
      </c>
      <c r="K140" s="14" t="str">
        <f>_xlfn.IFNA(+INDEX(Comp1!$E:$E,MATCH(B140,Comp1!$B:$B,0)),"No")</f>
        <v>No</v>
      </c>
      <c r="L140" s="14" t="str">
        <f>_xlfn.IFNA(+INDEX(Comp1!F:F,MATCH($B140,Comp1!$B:$B,0)),"No")</f>
        <v>No</v>
      </c>
      <c r="M140" s="14" t="str">
        <f>_xlfn.IFNA(+INDEX(Comp1!G:G,MATCH($B140,Comp1!$B:$B,0)),"No")</f>
        <v>No</v>
      </c>
      <c r="N140" s="14" t="str">
        <f>_xlfn.IFNA(+INDEX(Comp1!H:H,MATCH($B140,Comp1!$B:$B,0)),"No")</f>
        <v>No</v>
      </c>
      <c r="O140" s="14" t="str">
        <f>_xlfn.IFNA(+INDEX(Comp1!I:I,MATCH($B140,Comp1!$B:$B,0)),"No")</f>
        <v>No</v>
      </c>
      <c r="P140" s="14" t="str">
        <f>_xlfn.IFNA(+INDEX(Comp1!J:J,MATCH($B140,Comp1!$B:$B,0)),"No")</f>
        <v>No</v>
      </c>
      <c r="Q140" s="14" t="str">
        <f>_xlfn.IFNA(+INDEX(Comp1!K:K,MATCH($B140,Comp1!$B:$B,0)),"No")</f>
        <v>No</v>
      </c>
      <c r="R140" s="14" t="str">
        <f>_xlfn.IFNA(+INDEX(Comp1!L:L,MATCH($B140,Comp1!$B:$B,0)),"No")</f>
        <v>No</v>
      </c>
      <c r="S140" s="14" t="str">
        <f>_xlfn.IFNA(+INDEX(Comp1!M:M,MATCH($B140,Comp1!$B:$B,0)),"No")</f>
        <v>No</v>
      </c>
      <c r="T140" s="14" t="str">
        <f>_xlfn.IFNA(+INDEX(Comp1!N:N,MATCH($B140,Comp1!$B:$B,0)),"No")</f>
        <v>No</v>
      </c>
      <c r="U140" s="14" t="str">
        <f>_xlfn.IFNA(+INDEX(Comp1!O:O,MATCH($B140,Comp1!$B:$B,0)),"No")</f>
        <v>No</v>
      </c>
      <c r="V140" s="464">
        <f>IF(J140="yes",+INDEX('Final Comp Values'!$AX:$AX,MATCH('Monthy Targets'!$B140,'Final Comp Values'!C:C,0)),0)</f>
        <v>0</v>
      </c>
      <c r="W140" s="464">
        <f>IF(K140="yes",+INDEX('Final Comp Values'!$AX:$AX,MATCH('Monthy Targets'!$B140,'Final Comp Values'!$C:$C,0)),0)</f>
        <v>0</v>
      </c>
      <c r="X140" s="464">
        <f>IF(L140="yes",+INDEX('Final Comp Values'!$AX:$AX,MATCH('Monthy Targets'!$B140,'Final Comp Values'!$C:$C,0)),0)</f>
        <v>0</v>
      </c>
      <c r="Y140" s="464">
        <f>IF(M140="yes",+INDEX('Final Comp Values'!$BB:$BB,MATCH('Monthy Targets'!$B140,'Final Comp Values'!$C:$C,0)),0)</f>
        <v>0</v>
      </c>
      <c r="Z140" s="464">
        <f>IF(N140="yes",+INDEX('Final Comp Values'!$BB:$BB,MATCH('Monthy Targets'!$B140,'Final Comp Values'!$C:$C,0)),0)</f>
        <v>0</v>
      </c>
      <c r="AA140" s="464">
        <f>IF(O140="yes",+INDEX('Final Comp Values'!$BB:$BB,MATCH('Monthy Targets'!$B140,'Final Comp Values'!$C:$C,0)),0)</f>
        <v>0</v>
      </c>
      <c r="AB140" s="464">
        <f>IF(P140="yes",+INDEX('Final Comp Values'!$BF:$BF,MATCH('Monthy Targets'!$B140,'Final Comp Values'!$C:$C,0)),0)</f>
        <v>0</v>
      </c>
      <c r="AC140" s="464">
        <f>IF(Q140="yes",+INDEX('Final Comp Values'!$BF:$BF,MATCH('Monthy Targets'!$B140,'Final Comp Values'!$C:$C,0)),0)</f>
        <v>0</v>
      </c>
      <c r="AD140" s="464">
        <f>IF(R140="yes",+INDEX('Final Comp Values'!$BF:$BF,MATCH('Monthy Targets'!$B140,'Final Comp Values'!$C:$C,0)),0)</f>
        <v>0</v>
      </c>
      <c r="AE140" s="464">
        <f>IF(S140="yes",+INDEX('Final Comp Values'!$BJ:$BJ,MATCH('Monthy Targets'!$B140,'Final Comp Values'!$C:$C,0)),0)</f>
        <v>0</v>
      </c>
      <c r="AF140" s="464">
        <f>IF(T140="yes",+INDEX('Final Comp Values'!$BJ:$BJ,MATCH('Monthy Targets'!$B140,'Final Comp Values'!$C:$C,0)),0)</f>
        <v>0</v>
      </c>
      <c r="AG140" s="464">
        <f>IF(U140="yes",+INDEX('Final Comp Values'!$BJ:$BJ,MATCH('Monthy Targets'!$B140,'Final Comp Values'!$C:$C,0)),0)</f>
        <v>0</v>
      </c>
    </row>
    <row r="141" spans="1:33" x14ac:dyDescent="0.25">
      <c r="A141" s="183">
        <f>+FY2018_ALL_Targets!A141</f>
        <v>4756</v>
      </c>
      <c r="B141" s="183">
        <f>+FY2018_ALL_Targets!B141</f>
        <v>675061</v>
      </c>
      <c r="C141" s="183">
        <f>+FY2018_ALL_Targets!C141</f>
        <v>1020877</v>
      </c>
      <c r="D141" s="183">
        <f>+FY2018_ALL_Targets!D141</f>
        <v>1427392257</v>
      </c>
      <c r="E141" s="183">
        <f>+FY2018_ALL_Targets!E141</f>
        <v>0</v>
      </c>
      <c r="F141" s="183" t="str">
        <f>+FY2018_ALL_Targets!F141</f>
        <v>MRSA West</v>
      </c>
      <c r="G141" s="183" t="s">
        <v>812</v>
      </c>
      <c r="H141" s="183" t="str">
        <f>+FY2018_ALL_Targets!H141</f>
        <v>Munday Nursing Center</v>
      </c>
      <c r="I141" s="183" t="str">
        <f>+FY2018_ALL_Targets!I141</f>
        <v>421 West F Street</v>
      </c>
      <c r="J141" s="14" t="str">
        <f>_xlfn.IFNA(+INDEX(Comp1!$D:$D,MATCH(B141,Comp1!$B:$B,0)),"No")</f>
        <v>Yes</v>
      </c>
      <c r="K141" s="14" t="str">
        <f>_xlfn.IFNA(+INDEX(Comp1!$E:$E,MATCH(B141,Comp1!$B:$B,0)),"No")</f>
        <v>Yes</v>
      </c>
      <c r="L141" s="14" t="str">
        <f>_xlfn.IFNA(+INDEX(Comp1!F:F,MATCH($B141,Comp1!$B:$B,0)),"No")</f>
        <v>Yes</v>
      </c>
      <c r="M141" s="14" t="str">
        <f>_xlfn.IFNA(+INDEX(Comp1!G:G,MATCH($B141,Comp1!$B:$B,0)),"No")</f>
        <v>Yes</v>
      </c>
      <c r="N141" s="14" t="str">
        <f>_xlfn.IFNA(+INDEX(Comp1!H:H,MATCH($B141,Comp1!$B:$B,0)),"No")</f>
        <v>Yes</v>
      </c>
      <c r="O141" s="14">
        <f>_xlfn.IFNA(+INDEX(Comp1!I:I,MATCH($B141,Comp1!$B:$B,0)),"No")</f>
        <v>0</v>
      </c>
      <c r="P141" s="14">
        <f>_xlfn.IFNA(+INDEX(Comp1!J:J,MATCH($B141,Comp1!$B:$B,0)),"No")</f>
        <v>0</v>
      </c>
      <c r="Q141" s="14">
        <f>_xlfn.IFNA(+INDEX(Comp1!K:K,MATCH($B141,Comp1!$B:$B,0)),"No")</f>
        <v>0</v>
      </c>
      <c r="R141" s="14">
        <f>_xlfn.IFNA(+INDEX(Comp1!L:L,MATCH($B141,Comp1!$B:$B,0)),"No")</f>
        <v>0</v>
      </c>
      <c r="S141" s="14">
        <f>_xlfn.IFNA(+INDEX(Comp1!M:M,MATCH($B141,Comp1!$B:$B,0)),"No")</f>
        <v>0</v>
      </c>
      <c r="T141" s="14">
        <f>_xlfn.IFNA(+INDEX(Comp1!N:N,MATCH($B141,Comp1!$B:$B,0)),"No")</f>
        <v>0</v>
      </c>
      <c r="U141" s="14">
        <f>_xlfn.IFNA(+INDEX(Comp1!O:O,MATCH($B141,Comp1!$B:$B,0)),"No")</f>
        <v>0</v>
      </c>
      <c r="V141" s="464">
        <f>IF(J141="yes",+INDEX('Final Comp Values'!$AX:$AX,MATCH('Monthy Targets'!$B141,'Final Comp Values'!C:C,0)),0)</f>
        <v>2.34</v>
      </c>
      <c r="W141" s="464">
        <f>IF(K141="yes",+INDEX('Final Comp Values'!$AX:$AX,MATCH('Monthy Targets'!$B141,'Final Comp Values'!$C:$C,0)),0)</f>
        <v>2.34</v>
      </c>
      <c r="X141" s="464">
        <f>IF(L141="yes",+INDEX('Final Comp Values'!$AX:$AX,MATCH('Monthy Targets'!$B141,'Final Comp Values'!$C:$C,0)),0)</f>
        <v>2.34</v>
      </c>
      <c r="Y141" s="464">
        <f>IF(M141="yes",+INDEX('Final Comp Values'!$BB:$BB,MATCH('Monthy Targets'!$B141,'Final Comp Values'!$C:$C,0)),0)</f>
        <v>2.34</v>
      </c>
      <c r="Z141" s="464">
        <f>IF(N141="yes",+INDEX('Final Comp Values'!$BB:$BB,MATCH('Monthy Targets'!$B141,'Final Comp Values'!$C:$C,0)),0)</f>
        <v>2.34</v>
      </c>
      <c r="AA141" s="464">
        <f>IF(O141="yes",+INDEX('Final Comp Values'!$BB:$BB,MATCH('Monthy Targets'!$B141,'Final Comp Values'!$C:$C,0)),0)</f>
        <v>0</v>
      </c>
      <c r="AB141" s="464">
        <f>IF(P141="yes",+INDEX('Final Comp Values'!$BF:$BF,MATCH('Monthy Targets'!$B141,'Final Comp Values'!$C:$C,0)),0)</f>
        <v>0</v>
      </c>
      <c r="AC141" s="464">
        <f>IF(Q141="yes",+INDEX('Final Comp Values'!$BF:$BF,MATCH('Monthy Targets'!$B141,'Final Comp Values'!$C:$C,0)),0)</f>
        <v>0</v>
      </c>
      <c r="AD141" s="464">
        <f>IF(R141="yes",+INDEX('Final Comp Values'!$BF:$BF,MATCH('Monthy Targets'!$B141,'Final Comp Values'!$C:$C,0)),0)</f>
        <v>0</v>
      </c>
      <c r="AE141" s="464">
        <f>IF(S141="yes",+INDEX('Final Comp Values'!$BJ:$BJ,MATCH('Monthy Targets'!$B141,'Final Comp Values'!$C:$C,0)),0)</f>
        <v>0</v>
      </c>
      <c r="AF141" s="464">
        <f>IF(T141="yes",+INDEX('Final Comp Values'!$BJ:$BJ,MATCH('Monthy Targets'!$B141,'Final Comp Values'!$C:$C,0)),0)</f>
        <v>0</v>
      </c>
      <c r="AG141" s="464">
        <f>IF(U141="yes",+INDEX('Final Comp Values'!$BJ:$BJ,MATCH('Monthy Targets'!$B141,'Final Comp Values'!$C:$C,0)),0)</f>
        <v>0</v>
      </c>
    </row>
    <row r="142" spans="1:33" x14ac:dyDescent="0.25">
      <c r="A142" s="183">
        <f>+FY2018_ALL_Targets!A142</f>
        <v>4722</v>
      </c>
      <c r="B142" s="183">
        <f>+FY2018_ALL_Targets!B142</f>
        <v>675062</v>
      </c>
      <c r="C142" s="183">
        <f>+FY2018_ALL_Targets!C142</f>
        <v>472206</v>
      </c>
      <c r="D142" s="183">
        <f>+FY2018_ALL_Targets!D142</f>
        <v>1780637967</v>
      </c>
      <c r="E142" s="183">
        <f>+FY2018_ALL_Targets!E142</f>
        <v>0</v>
      </c>
      <c r="F142" s="183" t="str">
        <f>+FY2018_ALL_Targets!F142</f>
        <v>MRSA Central</v>
      </c>
      <c r="G142" s="183" t="s">
        <v>254</v>
      </c>
      <c r="H142" s="183" t="str">
        <f>+FY2018_ALL_Targets!H142</f>
        <v>Senior Living Properties LLC</v>
      </c>
      <c r="I142" s="183" t="str">
        <f>+FY2018_ALL_Targets!I142</f>
        <v>1101 W. Brown St.</v>
      </c>
      <c r="J142" s="14" t="str">
        <f>_xlfn.IFNA(+INDEX(Comp1!$D:$D,MATCH(B142,Comp1!$B:$B,0)),"No")</f>
        <v>No</v>
      </c>
      <c r="K142" s="14" t="str">
        <f>_xlfn.IFNA(+INDEX(Comp1!$E:$E,MATCH(B142,Comp1!$B:$B,0)),"No")</f>
        <v>No</v>
      </c>
      <c r="L142" s="14" t="str">
        <f>_xlfn.IFNA(+INDEX(Comp1!F:F,MATCH($B142,Comp1!$B:$B,0)),"No")</f>
        <v>No</v>
      </c>
      <c r="M142" s="14" t="str">
        <f>_xlfn.IFNA(+INDEX(Comp1!G:G,MATCH($B142,Comp1!$B:$B,0)),"No")</f>
        <v>No</v>
      </c>
      <c r="N142" s="14" t="str">
        <f>_xlfn.IFNA(+INDEX(Comp1!H:H,MATCH($B142,Comp1!$B:$B,0)),"No")</f>
        <v>No</v>
      </c>
      <c r="O142" s="14" t="str">
        <f>_xlfn.IFNA(+INDEX(Comp1!I:I,MATCH($B142,Comp1!$B:$B,0)),"No")</f>
        <v>No</v>
      </c>
      <c r="P142" s="14" t="str">
        <f>_xlfn.IFNA(+INDEX(Comp1!J:J,MATCH($B142,Comp1!$B:$B,0)),"No")</f>
        <v>No</v>
      </c>
      <c r="Q142" s="14" t="str">
        <f>_xlfn.IFNA(+INDEX(Comp1!K:K,MATCH($B142,Comp1!$B:$B,0)),"No")</f>
        <v>No</v>
      </c>
      <c r="R142" s="14" t="str">
        <f>_xlfn.IFNA(+INDEX(Comp1!L:L,MATCH($B142,Comp1!$B:$B,0)),"No")</f>
        <v>No</v>
      </c>
      <c r="S142" s="14" t="str">
        <f>_xlfn.IFNA(+INDEX(Comp1!M:M,MATCH($B142,Comp1!$B:$B,0)),"No")</f>
        <v>No</v>
      </c>
      <c r="T142" s="14" t="str">
        <f>_xlfn.IFNA(+INDEX(Comp1!N:N,MATCH($B142,Comp1!$B:$B,0)),"No")</f>
        <v>No</v>
      </c>
      <c r="U142" s="14" t="str">
        <f>_xlfn.IFNA(+INDEX(Comp1!O:O,MATCH($B142,Comp1!$B:$B,0)),"No")</f>
        <v>No</v>
      </c>
      <c r="V142" s="464">
        <f>IF(J142="yes",+INDEX('Final Comp Values'!$AX:$AX,MATCH('Monthy Targets'!$B142,'Final Comp Values'!C:C,0)),0)</f>
        <v>0</v>
      </c>
      <c r="W142" s="464">
        <f>IF(K142="yes",+INDEX('Final Comp Values'!$AX:$AX,MATCH('Monthy Targets'!$B142,'Final Comp Values'!$C:$C,0)),0)</f>
        <v>0</v>
      </c>
      <c r="X142" s="464">
        <f>IF(L142="yes",+INDEX('Final Comp Values'!$AX:$AX,MATCH('Monthy Targets'!$B142,'Final Comp Values'!$C:$C,0)),0)</f>
        <v>0</v>
      </c>
      <c r="Y142" s="464">
        <f>IF(M142="yes",+INDEX('Final Comp Values'!$BB:$BB,MATCH('Monthy Targets'!$B142,'Final Comp Values'!$C:$C,0)),0)</f>
        <v>0</v>
      </c>
      <c r="Z142" s="464">
        <f>IF(N142="yes",+INDEX('Final Comp Values'!$BB:$BB,MATCH('Monthy Targets'!$B142,'Final Comp Values'!$C:$C,0)),0)</f>
        <v>0</v>
      </c>
      <c r="AA142" s="464">
        <f>IF(O142="yes",+INDEX('Final Comp Values'!$BB:$BB,MATCH('Monthy Targets'!$B142,'Final Comp Values'!$C:$C,0)),0)</f>
        <v>0</v>
      </c>
      <c r="AB142" s="464">
        <f>IF(P142="yes",+INDEX('Final Comp Values'!$BF:$BF,MATCH('Monthy Targets'!$B142,'Final Comp Values'!$C:$C,0)),0)</f>
        <v>0</v>
      </c>
      <c r="AC142" s="464">
        <f>IF(Q142="yes",+INDEX('Final Comp Values'!$BF:$BF,MATCH('Monthy Targets'!$B142,'Final Comp Values'!$C:$C,0)),0)</f>
        <v>0</v>
      </c>
      <c r="AD142" s="464">
        <f>IF(R142="yes",+INDEX('Final Comp Values'!$BF:$BF,MATCH('Monthy Targets'!$B142,'Final Comp Values'!$C:$C,0)),0)</f>
        <v>0</v>
      </c>
      <c r="AE142" s="464">
        <f>IF(S142="yes",+INDEX('Final Comp Values'!$BJ:$BJ,MATCH('Monthy Targets'!$B142,'Final Comp Values'!$C:$C,0)),0)</f>
        <v>0</v>
      </c>
      <c r="AF142" s="464">
        <f>IF(T142="yes",+INDEX('Final Comp Values'!$BJ:$BJ,MATCH('Monthy Targets'!$B142,'Final Comp Values'!$C:$C,0)),0)</f>
        <v>0</v>
      </c>
      <c r="AG142" s="464">
        <f>IF(U142="yes",+INDEX('Final Comp Values'!$BJ:$BJ,MATCH('Monthy Targets'!$B142,'Final Comp Values'!$C:$C,0)),0)</f>
        <v>0</v>
      </c>
    </row>
    <row r="143" spans="1:33" x14ac:dyDescent="0.25">
      <c r="A143" s="183">
        <f>+FY2018_ALL_Targets!A143</f>
        <v>4907</v>
      </c>
      <c r="B143" s="183">
        <f>+FY2018_ALL_Targets!B143</f>
        <v>675065</v>
      </c>
      <c r="C143" s="183">
        <f>+FY2018_ALL_Targets!C143</f>
        <v>490707</v>
      </c>
      <c r="D143" s="183">
        <f>+FY2018_ALL_Targets!D143</f>
        <v>1447205646</v>
      </c>
      <c r="E143" s="183">
        <f>+FY2018_ALL_Targets!E143</f>
        <v>0</v>
      </c>
      <c r="F143" s="183" t="str">
        <f>+FY2018_ALL_Targets!F143</f>
        <v>MRSA Central</v>
      </c>
      <c r="G143" s="183" t="s">
        <v>298</v>
      </c>
      <c r="H143" s="183" t="str">
        <f>+FY2018_ALL_Targets!H143</f>
        <v>Liberty County Hospital District No. 1</v>
      </c>
      <c r="I143" s="183" t="str">
        <f>+FY2018_ALL_Targets!I143</f>
        <v>103 Teakwood St.</v>
      </c>
      <c r="J143" s="14" t="str">
        <f>_xlfn.IFNA(+INDEX(Comp1!$D:$D,MATCH(B143,Comp1!$B:$B,0)),"No")</f>
        <v>Yes</v>
      </c>
      <c r="K143" s="14" t="str">
        <f>_xlfn.IFNA(+INDEX(Comp1!$E:$E,MATCH(B143,Comp1!$B:$B,0)),"No")</f>
        <v>Yes</v>
      </c>
      <c r="L143" s="14" t="str">
        <f>_xlfn.IFNA(+INDEX(Comp1!F:F,MATCH($B143,Comp1!$B:$B,0)),"No")</f>
        <v>Yes</v>
      </c>
      <c r="M143" s="14" t="str">
        <f>_xlfn.IFNA(+INDEX(Comp1!G:G,MATCH($B143,Comp1!$B:$B,0)),"No")</f>
        <v>Yes</v>
      </c>
      <c r="N143" s="14" t="str">
        <f>_xlfn.IFNA(+INDEX(Comp1!H:H,MATCH($B143,Comp1!$B:$B,0)),"No")</f>
        <v>Yes</v>
      </c>
      <c r="O143" s="14">
        <f>_xlfn.IFNA(+INDEX(Comp1!I:I,MATCH($B143,Comp1!$B:$B,0)),"No")</f>
        <v>0</v>
      </c>
      <c r="P143" s="14">
        <f>_xlfn.IFNA(+INDEX(Comp1!J:J,MATCH($B143,Comp1!$B:$B,0)),"No")</f>
        <v>0</v>
      </c>
      <c r="Q143" s="14">
        <f>_xlfn.IFNA(+INDEX(Comp1!K:K,MATCH($B143,Comp1!$B:$B,0)),"No")</f>
        <v>0</v>
      </c>
      <c r="R143" s="14">
        <f>_xlfn.IFNA(+INDEX(Comp1!L:L,MATCH($B143,Comp1!$B:$B,0)),"No")</f>
        <v>0</v>
      </c>
      <c r="S143" s="14">
        <f>_xlfn.IFNA(+INDEX(Comp1!M:M,MATCH($B143,Comp1!$B:$B,0)),"No")</f>
        <v>0</v>
      </c>
      <c r="T143" s="14">
        <f>_xlfn.IFNA(+INDEX(Comp1!N:N,MATCH($B143,Comp1!$B:$B,0)),"No")</f>
        <v>0</v>
      </c>
      <c r="U143" s="14">
        <f>_xlfn.IFNA(+INDEX(Comp1!O:O,MATCH($B143,Comp1!$B:$B,0)),"No")</f>
        <v>0</v>
      </c>
      <c r="V143" s="464">
        <f>IF(J143="yes",+INDEX('Final Comp Values'!$AX:$AX,MATCH('Monthy Targets'!$B143,'Final Comp Values'!C:C,0)),0)</f>
        <v>2.96</v>
      </c>
      <c r="W143" s="464">
        <f>IF(K143="yes",+INDEX('Final Comp Values'!$AX:$AX,MATCH('Monthy Targets'!$B143,'Final Comp Values'!$C:$C,0)),0)</f>
        <v>2.96</v>
      </c>
      <c r="X143" s="464">
        <f>IF(L143="yes",+INDEX('Final Comp Values'!$AX:$AX,MATCH('Monthy Targets'!$B143,'Final Comp Values'!$C:$C,0)),0)</f>
        <v>2.96</v>
      </c>
      <c r="Y143" s="464">
        <f>IF(M143="yes",+INDEX('Final Comp Values'!$BB:$BB,MATCH('Monthy Targets'!$B143,'Final Comp Values'!$C:$C,0)),0)</f>
        <v>2.96</v>
      </c>
      <c r="Z143" s="464">
        <f>IF(N143="yes",+INDEX('Final Comp Values'!$BB:$BB,MATCH('Monthy Targets'!$B143,'Final Comp Values'!$C:$C,0)),0)</f>
        <v>2.96</v>
      </c>
      <c r="AA143" s="464">
        <f>IF(O143="yes",+INDEX('Final Comp Values'!$BB:$BB,MATCH('Monthy Targets'!$B143,'Final Comp Values'!$C:$C,0)),0)</f>
        <v>0</v>
      </c>
      <c r="AB143" s="464">
        <f>IF(P143="yes",+INDEX('Final Comp Values'!$BF:$BF,MATCH('Monthy Targets'!$B143,'Final Comp Values'!$C:$C,0)),0)</f>
        <v>0</v>
      </c>
      <c r="AC143" s="464">
        <f>IF(Q143="yes",+INDEX('Final Comp Values'!$BF:$BF,MATCH('Monthy Targets'!$B143,'Final Comp Values'!$C:$C,0)),0)</f>
        <v>0</v>
      </c>
      <c r="AD143" s="464">
        <f>IF(R143="yes",+INDEX('Final Comp Values'!$BF:$BF,MATCH('Monthy Targets'!$B143,'Final Comp Values'!$C:$C,0)),0)</f>
        <v>0</v>
      </c>
      <c r="AE143" s="464">
        <f>IF(S143="yes",+INDEX('Final Comp Values'!$BJ:$BJ,MATCH('Monthy Targets'!$B143,'Final Comp Values'!$C:$C,0)),0)</f>
        <v>0</v>
      </c>
      <c r="AF143" s="464">
        <f>IF(T143="yes",+INDEX('Final Comp Values'!$BJ:$BJ,MATCH('Monthy Targets'!$B143,'Final Comp Values'!$C:$C,0)),0)</f>
        <v>0</v>
      </c>
      <c r="AG143" s="464">
        <f>IF(U143="yes",+INDEX('Final Comp Values'!$BJ:$BJ,MATCH('Monthy Targets'!$B143,'Final Comp Values'!$C:$C,0)),0)</f>
        <v>0</v>
      </c>
    </row>
    <row r="144" spans="1:33" x14ac:dyDescent="0.25">
      <c r="A144" s="183">
        <f>+FY2018_ALL_Targets!A144</f>
        <v>4545</v>
      </c>
      <c r="B144" s="183">
        <f>+FY2018_ALL_Targets!B144</f>
        <v>675076</v>
      </c>
      <c r="C144" s="183">
        <f>+FY2018_ALL_Targets!C144</f>
        <v>1027746</v>
      </c>
      <c r="D144" s="183">
        <f>+FY2018_ALL_Targets!D144</f>
        <v>1316308463</v>
      </c>
      <c r="E144" s="183">
        <f>+FY2018_ALL_Targets!E144</f>
        <v>0</v>
      </c>
      <c r="F144" s="183" t="str">
        <f>+FY2018_ALL_Targets!F144</f>
        <v>MRSA Central</v>
      </c>
      <c r="G144" s="183" t="s">
        <v>232</v>
      </c>
      <c r="H144" s="183" t="str">
        <f>+FY2018_ALL_Targets!H144</f>
        <v>Uvalde County Hospital Authority</v>
      </c>
      <c r="I144" s="183" t="str">
        <f>+FY2018_ALL_Targets!I144</f>
        <v>800 W Haynie St</v>
      </c>
      <c r="J144" s="14" t="str">
        <f>_xlfn.IFNA(+INDEX(Comp1!$D:$D,MATCH(B144,Comp1!$B:$B,0)),"No")</f>
        <v>Yes</v>
      </c>
      <c r="K144" s="14" t="str">
        <f>_xlfn.IFNA(+INDEX(Comp1!$E:$E,MATCH(B144,Comp1!$B:$B,0)),"No")</f>
        <v>Yes</v>
      </c>
      <c r="L144" s="14" t="str">
        <f>_xlfn.IFNA(+INDEX(Comp1!F:F,MATCH($B144,Comp1!$B:$B,0)),"No")</f>
        <v>Yes</v>
      </c>
      <c r="M144" s="14" t="str">
        <f>_xlfn.IFNA(+INDEX(Comp1!G:G,MATCH($B144,Comp1!$B:$B,0)),"No")</f>
        <v>Yes</v>
      </c>
      <c r="N144" s="14" t="str">
        <f>_xlfn.IFNA(+INDEX(Comp1!H:H,MATCH($B144,Comp1!$B:$B,0)),"No")</f>
        <v>Yes</v>
      </c>
      <c r="O144" s="14">
        <f>_xlfn.IFNA(+INDEX(Comp1!I:I,MATCH($B144,Comp1!$B:$B,0)),"No")</f>
        <v>0</v>
      </c>
      <c r="P144" s="14">
        <f>_xlfn.IFNA(+INDEX(Comp1!J:J,MATCH($B144,Comp1!$B:$B,0)),"No")</f>
        <v>0</v>
      </c>
      <c r="Q144" s="14">
        <f>_xlfn.IFNA(+INDEX(Comp1!K:K,MATCH($B144,Comp1!$B:$B,0)),"No")</f>
        <v>0</v>
      </c>
      <c r="R144" s="14">
        <f>_xlfn.IFNA(+INDEX(Comp1!L:L,MATCH($B144,Comp1!$B:$B,0)),"No")</f>
        <v>0</v>
      </c>
      <c r="S144" s="14">
        <f>_xlfn.IFNA(+INDEX(Comp1!M:M,MATCH($B144,Comp1!$B:$B,0)),"No")</f>
        <v>0</v>
      </c>
      <c r="T144" s="14">
        <f>_xlfn.IFNA(+INDEX(Comp1!N:N,MATCH($B144,Comp1!$B:$B,0)),"No")</f>
        <v>0</v>
      </c>
      <c r="U144" s="14">
        <f>_xlfn.IFNA(+INDEX(Comp1!O:O,MATCH($B144,Comp1!$B:$B,0)),"No")</f>
        <v>0</v>
      </c>
      <c r="V144" s="464">
        <f>IF(J144="yes",+INDEX('Final Comp Values'!$AX:$AX,MATCH('Monthy Targets'!$B144,'Final Comp Values'!C:C,0)),0)</f>
        <v>5.26</v>
      </c>
      <c r="W144" s="464">
        <f>IF(K144="yes",+INDEX('Final Comp Values'!$AX:$AX,MATCH('Monthy Targets'!$B144,'Final Comp Values'!$C:$C,0)),0)</f>
        <v>5.26</v>
      </c>
      <c r="X144" s="464">
        <f>IF(L144="yes",+INDEX('Final Comp Values'!$AX:$AX,MATCH('Monthy Targets'!$B144,'Final Comp Values'!$C:$C,0)),0)</f>
        <v>5.26</v>
      </c>
      <c r="Y144" s="464">
        <f>IF(M144="yes",+INDEX('Final Comp Values'!$BB:$BB,MATCH('Monthy Targets'!$B144,'Final Comp Values'!$C:$C,0)),0)</f>
        <v>5.26</v>
      </c>
      <c r="Z144" s="464">
        <f>IF(N144="yes",+INDEX('Final Comp Values'!$BB:$BB,MATCH('Monthy Targets'!$B144,'Final Comp Values'!$C:$C,0)),0)</f>
        <v>5.26</v>
      </c>
      <c r="AA144" s="464">
        <f>IF(O144="yes",+INDEX('Final Comp Values'!$BB:$BB,MATCH('Monthy Targets'!$B144,'Final Comp Values'!$C:$C,0)),0)</f>
        <v>0</v>
      </c>
      <c r="AB144" s="464">
        <f>IF(P144="yes",+INDEX('Final Comp Values'!$BF:$BF,MATCH('Monthy Targets'!$B144,'Final Comp Values'!$C:$C,0)),0)</f>
        <v>0</v>
      </c>
      <c r="AC144" s="464">
        <f>IF(Q144="yes",+INDEX('Final Comp Values'!$BF:$BF,MATCH('Monthy Targets'!$B144,'Final Comp Values'!$C:$C,0)),0)</f>
        <v>0</v>
      </c>
      <c r="AD144" s="464">
        <f>IF(R144="yes",+INDEX('Final Comp Values'!$BF:$BF,MATCH('Monthy Targets'!$B144,'Final Comp Values'!$C:$C,0)),0)</f>
        <v>0</v>
      </c>
      <c r="AE144" s="464">
        <f>IF(S144="yes",+INDEX('Final Comp Values'!$BJ:$BJ,MATCH('Monthy Targets'!$B144,'Final Comp Values'!$C:$C,0)),0)</f>
        <v>0</v>
      </c>
      <c r="AF144" s="464">
        <f>IF(T144="yes",+INDEX('Final Comp Values'!$BJ:$BJ,MATCH('Monthy Targets'!$B144,'Final Comp Values'!$C:$C,0)),0)</f>
        <v>0</v>
      </c>
      <c r="AG144" s="464">
        <f>IF(U144="yes",+INDEX('Final Comp Values'!$BJ:$BJ,MATCH('Monthy Targets'!$B144,'Final Comp Values'!$C:$C,0)),0)</f>
        <v>0</v>
      </c>
    </row>
    <row r="145" spans="1:33" x14ac:dyDescent="0.25">
      <c r="A145" s="183">
        <f>+FY2018_ALL_Targets!A145</f>
        <v>4446</v>
      </c>
      <c r="B145" s="183">
        <f>+FY2018_ALL_Targets!B145</f>
        <v>675078</v>
      </c>
      <c r="C145" s="183">
        <f>+FY2018_ALL_Targets!C145</f>
        <v>1025967</v>
      </c>
      <c r="D145" s="183">
        <f>+FY2018_ALL_Targets!D145</f>
        <v>1386055960</v>
      </c>
      <c r="E145" s="183">
        <f>+FY2018_ALL_Targets!E145</f>
        <v>0</v>
      </c>
      <c r="F145" s="183" t="str">
        <f>+FY2018_ALL_Targets!F145</f>
        <v>Harris</v>
      </c>
      <c r="G145" s="183" t="s">
        <v>674</v>
      </c>
      <c r="H145" s="183" t="str">
        <f>+FY2018_ALL_Targets!H145</f>
        <v>Chambers County Public Hospital District No. 1</v>
      </c>
      <c r="I145" s="183" t="str">
        <f>+FY2018_ALL_Targets!I145</f>
        <v>2808 Stoneybrook Drive</v>
      </c>
      <c r="J145" s="14" t="str">
        <f>_xlfn.IFNA(+INDEX(Comp1!$D:$D,MATCH(B145,Comp1!$B:$B,0)),"No")</f>
        <v>Yes</v>
      </c>
      <c r="K145" s="14" t="str">
        <f>_xlfn.IFNA(+INDEX(Comp1!$E:$E,MATCH(B145,Comp1!$B:$B,0)),"No")</f>
        <v>Yes</v>
      </c>
      <c r="L145" s="14" t="str">
        <f>_xlfn.IFNA(+INDEX(Comp1!F:F,MATCH($B145,Comp1!$B:$B,0)),"No")</f>
        <v>Yes</v>
      </c>
      <c r="M145" s="14" t="str">
        <f>_xlfn.IFNA(+INDEX(Comp1!G:G,MATCH($B145,Comp1!$B:$B,0)),"No")</f>
        <v>Yes</v>
      </c>
      <c r="N145" s="14" t="str">
        <f>_xlfn.IFNA(+INDEX(Comp1!H:H,MATCH($B145,Comp1!$B:$B,0)),"No")</f>
        <v>Yes</v>
      </c>
      <c r="O145" s="14">
        <f>_xlfn.IFNA(+INDEX(Comp1!I:I,MATCH($B145,Comp1!$B:$B,0)),"No")</f>
        <v>0</v>
      </c>
      <c r="P145" s="14">
        <f>_xlfn.IFNA(+INDEX(Comp1!J:J,MATCH($B145,Comp1!$B:$B,0)),"No")</f>
        <v>0</v>
      </c>
      <c r="Q145" s="14">
        <f>_xlfn.IFNA(+INDEX(Comp1!K:K,MATCH($B145,Comp1!$B:$B,0)),"No")</f>
        <v>0</v>
      </c>
      <c r="R145" s="14">
        <f>_xlfn.IFNA(+INDEX(Comp1!L:L,MATCH($B145,Comp1!$B:$B,0)),"No")</f>
        <v>0</v>
      </c>
      <c r="S145" s="14">
        <f>_xlfn.IFNA(+INDEX(Comp1!M:M,MATCH($B145,Comp1!$B:$B,0)),"No")</f>
        <v>0</v>
      </c>
      <c r="T145" s="14">
        <f>_xlfn.IFNA(+INDEX(Comp1!N:N,MATCH($B145,Comp1!$B:$B,0)),"No")</f>
        <v>0</v>
      </c>
      <c r="U145" s="14">
        <f>_xlfn.IFNA(+INDEX(Comp1!O:O,MATCH($B145,Comp1!$B:$B,0)),"No")</f>
        <v>0</v>
      </c>
      <c r="V145" s="464">
        <f>IF(J145="yes",+INDEX('Final Comp Values'!$AX:$AX,MATCH('Monthy Targets'!$B145,'Final Comp Values'!C:C,0)),0)</f>
        <v>5.64</v>
      </c>
      <c r="W145" s="464">
        <f>IF(K145="yes",+INDEX('Final Comp Values'!$AX:$AX,MATCH('Monthy Targets'!$B145,'Final Comp Values'!$C:$C,0)),0)</f>
        <v>5.64</v>
      </c>
      <c r="X145" s="464">
        <f>IF(L145="yes",+INDEX('Final Comp Values'!$AX:$AX,MATCH('Monthy Targets'!$B145,'Final Comp Values'!$C:$C,0)),0)</f>
        <v>5.64</v>
      </c>
      <c r="Y145" s="464">
        <f>IF(M145="yes",+INDEX('Final Comp Values'!$BB:$BB,MATCH('Monthy Targets'!$B145,'Final Comp Values'!$C:$C,0)),0)</f>
        <v>5.64</v>
      </c>
      <c r="Z145" s="464">
        <f>IF(N145="yes",+INDEX('Final Comp Values'!$BB:$BB,MATCH('Monthy Targets'!$B145,'Final Comp Values'!$C:$C,0)),0)</f>
        <v>5.64</v>
      </c>
      <c r="AA145" s="464">
        <f>IF(O145="yes",+INDEX('Final Comp Values'!$BB:$BB,MATCH('Monthy Targets'!$B145,'Final Comp Values'!$C:$C,0)),0)</f>
        <v>0</v>
      </c>
      <c r="AB145" s="464">
        <f>IF(P145="yes",+INDEX('Final Comp Values'!$BF:$BF,MATCH('Monthy Targets'!$B145,'Final Comp Values'!$C:$C,0)),0)</f>
        <v>0</v>
      </c>
      <c r="AC145" s="464">
        <f>IF(Q145="yes",+INDEX('Final Comp Values'!$BF:$BF,MATCH('Monthy Targets'!$B145,'Final Comp Values'!$C:$C,0)),0)</f>
        <v>0</v>
      </c>
      <c r="AD145" s="464">
        <f>IF(R145="yes",+INDEX('Final Comp Values'!$BF:$BF,MATCH('Monthy Targets'!$B145,'Final Comp Values'!$C:$C,0)),0)</f>
        <v>0</v>
      </c>
      <c r="AE145" s="464">
        <f>IF(S145="yes",+INDEX('Final Comp Values'!$BJ:$BJ,MATCH('Monthy Targets'!$B145,'Final Comp Values'!$C:$C,0)),0)</f>
        <v>0</v>
      </c>
      <c r="AF145" s="464">
        <f>IF(T145="yes",+INDEX('Final Comp Values'!$BJ:$BJ,MATCH('Monthy Targets'!$B145,'Final Comp Values'!$C:$C,0)),0)</f>
        <v>0</v>
      </c>
      <c r="AG145" s="464">
        <f>IF(U145="yes",+INDEX('Final Comp Values'!$BJ:$BJ,MATCH('Monthy Targets'!$B145,'Final Comp Values'!$C:$C,0)),0)</f>
        <v>0</v>
      </c>
    </row>
    <row r="146" spans="1:33" x14ac:dyDescent="0.25">
      <c r="A146" s="183">
        <f>+FY2018_ALL_Targets!A146</f>
        <v>4117</v>
      </c>
      <c r="B146" s="183">
        <f>+FY2018_ALL_Targets!B146</f>
        <v>675081</v>
      </c>
      <c r="C146" s="183">
        <f>+FY2018_ALL_Targets!C146</f>
        <v>1026551</v>
      </c>
      <c r="D146" s="183">
        <f>+FY2018_ALL_Targets!D146</f>
        <v>1083842876</v>
      </c>
      <c r="E146" s="183">
        <f>+FY2018_ALL_Targets!E146</f>
        <v>0</v>
      </c>
      <c r="F146" s="183" t="str">
        <f>+FY2018_ALL_Targets!F146</f>
        <v>Dallas</v>
      </c>
      <c r="G146" s="183" t="s">
        <v>576</v>
      </c>
      <c r="H146" s="183" t="str">
        <f>+FY2018_ALL_Targets!H146</f>
        <v>Eastland Memorial Hospital District</v>
      </c>
      <c r="I146" s="183" t="str">
        <f>+FY2018_ALL_Targets!I146</f>
        <v>2525 Centerville Road</v>
      </c>
      <c r="J146" s="14" t="str">
        <f>_xlfn.IFNA(+INDEX(Comp1!$D:$D,MATCH(B146,Comp1!$B:$B,0)),"No")</f>
        <v>Yes</v>
      </c>
      <c r="K146" s="14" t="str">
        <f>_xlfn.IFNA(+INDEX(Comp1!$E:$E,MATCH(B146,Comp1!$B:$B,0)),"No")</f>
        <v>Yes</v>
      </c>
      <c r="L146" s="14" t="str">
        <f>_xlfn.IFNA(+INDEX(Comp1!F:F,MATCH($B146,Comp1!$B:$B,0)),"No")</f>
        <v>Yes</v>
      </c>
      <c r="M146" s="14" t="str">
        <f>_xlfn.IFNA(+INDEX(Comp1!G:G,MATCH($B146,Comp1!$B:$B,0)),"No")</f>
        <v>Yes</v>
      </c>
      <c r="N146" s="14" t="str">
        <f>_xlfn.IFNA(+INDEX(Comp1!H:H,MATCH($B146,Comp1!$B:$B,0)),"No")</f>
        <v>Yes</v>
      </c>
      <c r="O146" s="14">
        <f>_xlfn.IFNA(+INDEX(Comp1!I:I,MATCH($B146,Comp1!$B:$B,0)),"No")</f>
        <v>0</v>
      </c>
      <c r="P146" s="14">
        <f>_xlfn.IFNA(+INDEX(Comp1!J:J,MATCH($B146,Comp1!$B:$B,0)),"No")</f>
        <v>0</v>
      </c>
      <c r="Q146" s="14">
        <f>_xlfn.IFNA(+INDEX(Comp1!K:K,MATCH($B146,Comp1!$B:$B,0)),"No")</f>
        <v>0</v>
      </c>
      <c r="R146" s="14">
        <f>_xlfn.IFNA(+INDEX(Comp1!L:L,MATCH($B146,Comp1!$B:$B,0)),"No")</f>
        <v>0</v>
      </c>
      <c r="S146" s="14">
        <f>_xlfn.IFNA(+INDEX(Comp1!M:M,MATCH($B146,Comp1!$B:$B,0)),"No")</f>
        <v>0</v>
      </c>
      <c r="T146" s="14">
        <f>_xlfn.IFNA(+INDEX(Comp1!N:N,MATCH($B146,Comp1!$B:$B,0)),"No")</f>
        <v>0</v>
      </c>
      <c r="U146" s="14">
        <f>_xlfn.IFNA(+INDEX(Comp1!O:O,MATCH($B146,Comp1!$B:$B,0)),"No")</f>
        <v>0</v>
      </c>
      <c r="V146" s="464">
        <f>IF(J146="yes",+INDEX('Final Comp Values'!$AX:$AX,MATCH('Monthy Targets'!$B146,'Final Comp Values'!C:C,0)),0)</f>
        <v>16.8</v>
      </c>
      <c r="W146" s="464">
        <f>IF(K146="yes",+INDEX('Final Comp Values'!$AX:$AX,MATCH('Monthy Targets'!$B146,'Final Comp Values'!$C:$C,0)),0)</f>
        <v>16.8</v>
      </c>
      <c r="X146" s="464">
        <f>IF(L146="yes",+INDEX('Final Comp Values'!$AX:$AX,MATCH('Monthy Targets'!$B146,'Final Comp Values'!$C:$C,0)),0)</f>
        <v>16.8</v>
      </c>
      <c r="Y146" s="464">
        <f>IF(M146="yes",+INDEX('Final Comp Values'!$BB:$BB,MATCH('Monthy Targets'!$B146,'Final Comp Values'!$C:$C,0)),0)</f>
        <v>16.8</v>
      </c>
      <c r="Z146" s="464">
        <f>IF(N146="yes",+INDEX('Final Comp Values'!$BB:$BB,MATCH('Monthy Targets'!$B146,'Final Comp Values'!$C:$C,0)),0)</f>
        <v>16.8</v>
      </c>
      <c r="AA146" s="464">
        <f>IF(O146="yes",+INDEX('Final Comp Values'!$BB:$BB,MATCH('Monthy Targets'!$B146,'Final Comp Values'!$C:$C,0)),0)</f>
        <v>0</v>
      </c>
      <c r="AB146" s="464">
        <f>IF(P146="yes",+INDEX('Final Comp Values'!$BF:$BF,MATCH('Monthy Targets'!$B146,'Final Comp Values'!$C:$C,0)),0)</f>
        <v>0</v>
      </c>
      <c r="AC146" s="464">
        <f>IF(Q146="yes",+INDEX('Final Comp Values'!$BF:$BF,MATCH('Monthy Targets'!$B146,'Final Comp Values'!$C:$C,0)),0)</f>
        <v>0</v>
      </c>
      <c r="AD146" s="464">
        <f>IF(R146="yes",+INDEX('Final Comp Values'!$BF:$BF,MATCH('Monthy Targets'!$B146,'Final Comp Values'!$C:$C,0)),0)</f>
        <v>0</v>
      </c>
      <c r="AE146" s="464">
        <f>IF(S146="yes",+INDEX('Final Comp Values'!$BJ:$BJ,MATCH('Monthy Targets'!$B146,'Final Comp Values'!$C:$C,0)),0)</f>
        <v>0</v>
      </c>
      <c r="AF146" s="464">
        <f>IF(T146="yes",+INDEX('Final Comp Values'!$BJ:$BJ,MATCH('Monthy Targets'!$B146,'Final Comp Values'!$C:$C,0)),0)</f>
        <v>0</v>
      </c>
      <c r="AG146" s="464">
        <f>IF(U146="yes",+INDEX('Final Comp Values'!$BJ:$BJ,MATCH('Monthy Targets'!$B146,'Final Comp Values'!$C:$C,0)),0)</f>
        <v>0</v>
      </c>
    </row>
    <row r="147" spans="1:33" x14ac:dyDescent="0.25">
      <c r="A147" s="183">
        <f>+FY2018_ALL_Targets!A147</f>
        <v>5149</v>
      </c>
      <c r="B147" s="183">
        <f>+FY2018_ALL_Targets!B147</f>
        <v>675085</v>
      </c>
      <c r="C147" s="183">
        <f>+FY2018_ALL_Targets!C147</f>
        <v>1013458</v>
      </c>
      <c r="D147" s="183">
        <f>+FY2018_ALL_Targets!D147</f>
        <v>1558482950</v>
      </c>
      <c r="E147" s="183">
        <f>+FY2018_ALL_Targets!E147</f>
        <v>0</v>
      </c>
      <c r="F147" s="183" t="str">
        <f>+FY2018_ALL_Targets!F147</f>
        <v>Harris</v>
      </c>
      <c r="G147" s="183" t="s">
        <v>983</v>
      </c>
      <c r="H147" s="183" t="str">
        <f>+FY2018_ALL_Targets!H147</f>
        <v>OakBend Medical Center</v>
      </c>
      <c r="I147" s="183" t="str">
        <f>+FY2018_ALL_Targets!I147</f>
        <v>7215 Windfern Road</v>
      </c>
      <c r="J147" s="14" t="str">
        <f>_xlfn.IFNA(+INDEX(Comp1!$D:$D,MATCH(B147,Comp1!$B:$B,0)),"No")</f>
        <v>Yes</v>
      </c>
      <c r="K147" s="14" t="str">
        <f>_xlfn.IFNA(+INDEX(Comp1!$E:$E,MATCH(B147,Comp1!$B:$B,0)),"No")</f>
        <v>Yes</v>
      </c>
      <c r="L147" s="14" t="str">
        <f>_xlfn.IFNA(+INDEX(Comp1!F:F,MATCH($B147,Comp1!$B:$B,0)),"No")</f>
        <v>Yes</v>
      </c>
      <c r="M147" s="14" t="str">
        <f>_xlfn.IFNA(+INDEX(Comp1!G:G,MATCH($B147,Comp1!$B:$B,0)),"No")</f>
        <v>Yes</v>
      </c>
      <c r="N147" s="14" t="str">
        <f>_xlfn.IFNA(+INDEX(Comp1!H:H,MATCH($B147,Comp1!$B:$B,0)),"No")</f>
        <v>Yes</v>
      </c>
      <c r="O147" s="14">
        <f>_xlfn.IFNA(+INDEX(Comp1!I:I,MATCH($B147,Comp1!$B:$B,0)),"No")</f>
        <v>0</v>
      </c>
      <c r="P147" s="14">
        <f>_xlfn.IFNA(+INDEX(Comp1!J:J,MATCH($B147,Comp1!$B:$B,0)),"No")</f>
        <v>0</v>
      </c>
      <c r="Q147" s="14">
        <f>_xlfn.IFNA(+INDEX(Comp1!K:K,MATCH($B147,Comp1!$B:$B,0)),"No")</f>
        <v>0</v>
      </c>
      <c r="R147" s="14">
        <f>_xlfn.IFNA(+INDEX(Comp1!L:L,MATCH($B147,Comp1!$B:$B,0)),"No")</f>
        <v>0</v>
      </c>
      <c r="S147" s="14">
        <f>_xlfn.IFNA(+INDEX(Comp1!M:M,MATCH($B147,Comp1!$B:$B,0)),"No")</f>
        <v>0</v>
      </c>
      <c r="T147" s="14">
        <f>_xlfn.IFNA(+INDEX(Comp1!N:N,MATCH($B147,Comp1!$B:$B,0)),"No")</f>
        <v>0</v>
      </c>
      <c r="U147" s="14">
        <f>_xlfn.IFNA(+INDEX(Comp1!O:O,MATCH($B147,Comp1!$B:$B,0)),"No")</f>
        <v>0</v>
      </c>
      <c r="V147" s="464">
        <f>IF(J147="yes",+INDEX('Final Comp Values'!$AX:$AX,MATCH('Monthy Targets'!$B147,'Final Comp Values'!C:C,0)),0)</f>
        <v>8.42</v>
      </c>
      <c r="W147" s="464">
        <f>IF(K147="yes",+INDEX('Final Comp Values'!$AX:$AX,MATCH('Monthy Targets'!$B147,'Final Comp Values'!$C:$C,0)),0)</f>
        <v>8.42</v>
      </c>
      <c r="X147" s="464">
        <f>IF(L147="yes",+INDEX('Final Comp Values'!$AX:$AX,MATCH('Monthy Targets'!$B147,'Final Comp Values'!$C:$C,0)),0)</f>
        <v>8.42</v>
      </c>
      <c r="Y147" s="464">
        <f>IF(M147="yes",+INDEX('Final Comp Values'!$BB:$BB,MATCH('Monthy Targets'!$B147,'Final Comp Values'!$C:$C,0)),0)</f>
        <v>8.42</v>
      </c>
      <c r="Z147" s="464">
        <f>IF(N147="yes",+INDEX('Final Comp Values'!$BB:$BB,MATCH('Monthy Targets'!$B147,'Final Comp Values'!$C:$C,0)),0)</f>
        <v>8.42</v>
      </c>
      <c r="AA147" s="464">
        <f>IF(O147="yes",+INDEX('Final Comp Values'!$BB:$BB,MATCH('Monthy Targets'!$B147,'Final Comp Values'!$C:$C,0)),0)</f>
        <v>0</v>
      </c>
      <c r="AB147" s="464">
        <f>IF(P147="yes",+INDEX('Final Comp Values'!$BF:$BF,MATCH('Monthy Targets'!$B147,'Final Comp Values'!$C:$C,0)),0)</f>
        <v>0</v>
      </c>
      <c r="AC147" s="464">
        <f>IF(Q147="yes",+INDEX('Final Comp Values'!$BF:$BF,MATCH('Monthy Targets'!$B147,'Final Comp Values'!$C:$C,0)),0)</f>
        <v>0</v>
      </c>
      <c r="AD147" s="464">
        <f>IF(R147="yes",+INDEX('Final Comp Values'!$BF:$BF,MATCH('Monthy Targets'!$B147,'Final Comp Values'!$C:$C,0)),0)</f>
        <v>0</v>
      </c>
      <c r="AE147" s="464">
        <f>IF(S147="yes",+INDEX('Final Comp Values'!$BJ:$BJ,MATCH('Monthy Targets'!$B147,'Final Comp Values'!$C:$C,0)),0)</f>
        <v>0</v>
      </c>
      <c r="AF147" s="464">
        <f>IF(T147="yes",+INDEX('Final Comp Values'!$BJ:$BJ,MATCH('Monthy Targets'!$B147,'Final Comp Values'!$C:$C,0)),0)</f>
        <v>0</v>
      </c>
      <c r="AG147" s="464">
        <f>IF(U147="yes",+INDEX('Final Comp Values'!$BJ:$BJ,MATCH('Monthy Targets'!$B147,'Final Comp Values'!$C:$C,0)),0)</f>
        <v>0</v>
      </c>
    </row>
    <row r="148" spans="1:33" x14ac:dyDescent="0.25">
      <c r="A148" s="183">
        <f>+FY2018_ALL_Targets!A148</f>
        <v>4622</v>
      </c>
      <c r="B148" s="183">
        <f>+FY2018_ALL_Targets!B148</f>
        <v>675093</v>
      </c>
      <c r="C148" s="183">
        <f>+FY2018_ALL_Targets!C148</f>
        <v>1026352</v>
      </c>
      <c r="D148" s="183">
        <f>+FY2018_ALL_Targets!D148</f>
        <v>1992902498</v>
      </c>
      <c r="E148" s="183">
        <f>+FY2018_ALL_Targets!E148</f>
        <v>0</v>
      </c>
      <c r="F148" s="183" t="str">
        <f>+FY2018_ALL_Targets!F148</f>
        <v>Lubbock</v>
      </c>
      <c r="G148" s="183" t="s">
        <v>752</v>
      </c>
      <c r="H148" s="183" t="str">
        <f>+FY2018_ALL_Targets!H148</f>
        <v>Stratford Hospital District</v>
      </c>
      <c r="I148" s="183" t="str">
        <f>+FY2018_ALL_Targets!I148</f>
        <v>4306 24th St.</v>
      </c>
      <c r="J148" s="14" t="str">
        <f>_xlfn.IFNA(+INDEX(Comp1!$D:$D,MATCH(B148,Comp1!$B:$B,0)),"No")</f>
        <v>Yes</v>
      </c>
      <c r="K148" s="14" t="str">
        <f>_xlfn.IFNA(+INDEX(Comp1!$E:$E,MATCH(B148,Comp1!$B:$B,0)),"No")</f>
        <v>Yes</v>
      </c>
      <c r="L148" s="14" t="str">
        <f>_xlfn.IFNA(+INDEX(Comp1!F:F,MATCH($B148,Comp1!$B:$B,0)),"No")</f>
        <v>Yes</v>
      </c>
      <c r="M148" s="14" t="str">
        <f>_xlfn.IFNA(+INDEX(Comp1!G:G,MATCH($B148,Comp1!$B:$B,0)),"No")</f>
        <v>Yes</v>
      </c>
      <c r="N148" s="14" t="str">
        <f>_xlfn.IFNA(+INDEX(Comp1!H:H,MATCH($B148,Comp1!$B:$B,0)),"No")</f>
        <v>Yes</v>
      </c>
      <c r="O148" s="14">
        <f>_xlfn.IFNA(+INDEX(Comp1!I:I,MATCH($B148,Comp1!$B:$B,0)),"No")</f>
        <v>0</v>
      </c>
      <c r="P148" s="14">
        <f>_xlfn.IFNA(+INDEX(Comp1!J:J,MATCH($B148,Comp1!$B:$B,0)),"No")</f>
        <v>0</v>
      </c>
      <c r="Q148" s="14">
        <f>_xlfn.IFNA(+INDEX(Comp1!K:K,MATCH($B148,Comp1!$B:$B,0)),"No")</f>
        <v>0</v>
      </c>
      <c r="R148" s="14">
        <f>_xlfn.IFNA(+INDEX(Comp1!L:L,MATCH($B148,Comp1!$B:$B,0)),"No")</f>
        <v>0</v>
      </c>
      <c r="S148" s="14">
        <f>_xlfn.IFNA(+INDEX(Comp1!M:M,MATCH($B148,Comp1!$B:$B,0)),"No")</f>
        <v>0</v>
      </c>
      <c r="T148" s="14">
        <f>_xlfn.IFNA(+INDEX(Comp1!N:N,MATCH($B148,Comp1!$B:$B,0)),"No")</f>
        <v>0</v>
      </c>
      <c r="U148" s="14">
        <f>_xlfn.IFNA(+INDEX(Comp1!O:O,MATCH($B148,Comp1!$B:$B,0)),"No")</f>
        <v>0</v>
      </c>
      <c r="V148" s="464">
        <f>IF(J148="yes",+INDEX('Final Comp Values'!$AX:$AX,MATCH('Monthy Targets'!$B148,'Final Comp Values'!C:C,0)),0)</f>
        <v>12.67</v>
      </c>
      <c r="W148" s="464">
        <f>IF(K148="yes",+INDEX('Final Comp Values'!$AX:$AX,MATCH('Monthy Targets'!$B148,'Final Comp Values'!$C:$C,0)),0)</f>
        <v>12.67</v>
      </c>
      <c r="X148" s="464">
        <f>IF(L148="yes",+INDEX('Final Comp Values'!$AX:$AX,MATCH('Monthy Targets'!$B148,'Final Comp Values'!$C:$C,0)),0)</f>
        <v>12.67</v>
      </c>
      <c r="Y148" s="464">
        <f>IF(M148="yes",+INDEX('Final Comp Values'!$BB:$BB,MATCH('Monthy Targets'!$B148,'Final Comp Values'!$C:$C,0)),0)</f>
        <v>12.67</v>
      </c>
      <c r="Z148" s="464">
        <f>IF(N148="yes",+INDEX('Final Comp Values'!$BB:$BB,MATCH('Monthy Targets'!$B148,'Final Comp Values'!$C:$C,0)),0)</f>
        <v>12.67</v>
      </c>
      <c r="AA148" s="464">
        <f>IF(O148="yes",+INDEX('Final Comp Values'!$BB:$BB,MATCH('Monthy Targets'!$B148,'Final Comp Values'!$C:$C,0)),0)</f>
        <v>0</v>
      </c>
      <c r="AB148" s="464">
        <f>IF(P148="yes",+INDEX('Final Comp Values'!$BF:$BF,MATCH('Monthy Targets'!$B148,'Final Comp Values'!$C:$C,0)),0)</f>
        <v>0</v>
      </c>
      <c r="AC148" s="464">
        <f>IF(Q148="yes",+INDEX('Final Comp Values'!$BF:$BF,MATCH('Monthy Targets'!$B148,'Final Comp Values'!$C:$C,0)),0)</f>
        <v>0</v>
      </c>
      <c r="AD148" s="464">
        <f>IF(R148="yes",+INDEX('Final Comp Values'!$BF:$BF,MATCH('Monthy Targets'!$B148,'Final Comp Values'!$C:$C,0)),0)</f>
        <v>0</v>
      </c>
      <c r="AE148" s="464">
        <f>IF(S148="yes",+INDEX('Final Comp Values'!$BJ:$BJ,MATCH('Monthy Targets'!$B148,'Final Comp Values'!$C:$C,0)),0)</f>
        <v>0</v>
      </c>
      <c r="AF148" s="464">
        <f>IF(T148="yes",+INDEX('Final Comp Values'!$BJ:$BJ,MATCH('Monthy Targets'!$B148,'Final Comp Values'!$C:$C,0)),0)</f>
        <v>0</v>
      </c>
      <c r="AG148" s="464">
        <f>IF(U148="yes",+INDEX('Final Comp Values'!$BJ:$BJ,MATCH('Monthy Targets'!$B148,'Final Comp Values'!$C:$C,0)),0)</f>
        <v>0</v>
      </c>
    </row>
    <row r="149" spans="1:33" x14ac:dyDescent="0.25">
      <c r="A149" s="183">
        <f>+FY2018_ALL_Targets!A149</f>
        <v>5297</v>
      </c>
      <c r="B149" s="183">
        <f>+FY2018_ALL_Targets!B149</f>
        <v>675095</v>
      </c>
      <c r="C149" s="183">
        <f>+FY2018_ALL_Targets!C149</f>
        <v>1026030</v>
      </c>
      <c r="D149" s="183">
        <f>+FY2018_ALL_Targets!D149</f>
        <v>1033167408</v>
      </c>
      <c r="E149" s="183">
        <f>+FY2018_ALL_Targets!E149</f>
        <v>0</v>
      </c>
      <c r="F149" s="183" t="str">
        <f>+FY2018_ALL_Targets!F149</f>
        <v>MRSA Central</v>
      </c>
      <c r="G149" s="183" t="s">
        <v>1075</v>
      </c>
      <c r="H149" s="183" t="str">
        <f>+FY2018_ALL_Targets!H149</f>
        <v>Winnie-Stowell Hospital District</v>
      </c>
      <c r="I149" s="183" t="str">
        <f>+FY2018_ALL_Targets!I149</f>
        <v>825 W Fairwinds St</v>
      </c>
      <c r="J149" s="14" t="str">
        <f>_xlfn.IFNA(+INDEX(Comp1!$D:$D,MATCH(B149,Comp1!$B:$B,0)),"No")</f>
        <v>Yes</v>
      </c>
      <c r="K149" s="14" t="str">
        <f>_xlfn.IFNA(+INDEX(Comp1!$E:$E,MATCH(B149,Comp1!$B:$B,0)),"No")</f>
        <v>Yes</v>
      </c>
      <c r="L149" s="14" t="str">
        <f>_xlfn.IFNA(+INDEX(Comp1!F:F,MATCH($B149,Comp1!$B:$B,0)),"No")</f>
        <v>Yes</v>
      </c>
      <c r="M149" s="14" t="str">
        <f>_xlfn.IFNA(+INDEX(Comp1!G:G,MATCH($B149,Comp1!$B:$B,0)),"No")</f>
        <v>Yes</v>
      </c>
      <c r="N149" s="14" t="str">
        <f>_xlfn.IFNA(+INDEX(Comp1!H:H,MATCH($B149,Comp1!$B:$B,0)),"No")</f>
        <v>Yes</v>
      </c>
      <c r="O149" s="14">
        <f>_xlfn.IFNA(+INDEX(Comp1!I:I,MATCH($B149,Comp1!$B:$B,0)),"No")</f>
        <v>0</v>
      </c>
      <c r="P149" s="14">
        <f>_xlfn.IFNA(+INDEX(Comp1!J:J,MATCH($B149,Comp1!$B:$B,0)),"No")</f>
        <v>0</v>
      </c>
      <c r="Q149" s="14">
        <f>_xlfn.IFNA(+INDEX(Comp1!K:K,MATCH($B149,Comp1!$B:$B,0)),"No")</f>
        <v>0</v>
      </c>
      <c r="R149" s="14">
        <f>_xlfn.IFNA(+INDEX(Comp1!L:L,MATCH($B149,Comp1!$B:$B,0)),"No")</f>
        <v>0</v>
      </c>
      <c r="S149" s="14">
        <f>_xlfn.IFNA(+INDEX(Comp1!M:M,MATCH($B149,Comp1!$B:$B,0)),"No")</f>
        <v>0</v>
      </c>
      <c r="T149" s="14">
        <f>_xlfn.IFNA(+INDEX(Comp1!N:N,MATCH($B149,Comp1!$B:$B,0)),"No")</f>
        <v>0</v>
      </c>
      <c r="U149" s="14">
        <f>_xlfn.IFNA(+INDEX(Comp1!O:O,MATCH($B149,Comp1!$B:$B,0)),"No")</f>
        <v>0</v>
      </c>
      <c r="V149" s="464">
        <f>IF(J149="yes",+INDEX('Final Comp Values'!$AX:$AX,MATCH('Monthy Targets'!$B149,'Final Comp Values'!C:C,0)),0)</f>
        <v>5.26</v>
      </c>
      <c r="W149" s="464">
        <f>IF(K149="yes",+INDEX('Final Comp Values'!$AX:$AX,MATCH('Monthy Targets'!$B149,'Final Comp Values'!$C:$C,0)),0)</f>
        <v>5.26</v>
      </c>
      <c r="X149" s="464">
        <f>IF(L149="yes",+INDEX('Final Comp Values'!$AX:$AX,MATCH('Monthy Targets'!$B149,'Final Comp Values'!$C:$C,0)),0)</f>
        <v>5.26</v>
      </c>
      <c r="Y149" s="464">
        <f>IF(M149="yes",+INDEX('Final Comp Values'!$BB:$BB,MATCH('Monthy Targets'!$B149,'Final Comp Values'!$C:$C,0)),0)</f>
        <v>5.26</v>
      </c>
      <c r="Z149" s="464">
        <f>IF(N149="yes",+INDEX('Final Comp Values'!$BB:$BB,MATCH('Monthy Targets'!$B149,'Final Comp Values'!$C:$C,0)),0)</f>
        <v>5.26</v>
      </c>
      <c r="AA149" s="464">
        <f>IF(O149="yes",+INDEX('Final Comp Values'!$BB:$BB,MATCH('Monthy Targets'!$B149,'Final Comp Values'!$C:$C,0)),0)</f>
        <v>0</v>
      </c>
      <c r="AB149" s="464">
        <f>IF(P149="yes",+INDEX('Final Comp Values'!$BF:$BF,MATCH('Monthy Targets'!$B149,'Final Comp Values'!$C:$C,0)),0)</f>
        <v>0</v>
      </c>
      <c r="AC149" s="464">
        <f>IF(Q149="yes",+INDEX('Final Comp Values'!$BF:$BF,MATCH('Monthy Targets'!$B149,'Final Comp Values'!$C:$C,0)),0)</f>
        <v>0</v>
      </c>
      <c r="AD149" s="464">
        <f>IF(R149="yes",+INDEX('Final Comp Values'!$BF:$BF,MATCH('Monthy Targets'!$B149,'Final Comp Values'!$C:$C,0)),0)</f>
        <v>0</v>
      </c>
      <c r="AE149" s="464">
        <f>IF(S149="yes",+INDEX('Final Comp Values'!$BJ:$BJ,MATCH('Monthy Targets'!$B149,'Final Comp Values'!$C:$C,0)),0)</f>
        <v>0</v>
      </c>
      <c r="AF149" s="464">
        <f>IF(T149="yes",+INDEX('Final Comp Values'!$BJ:$BJ,MATCH('Monthy Targets'!$B149,'Final Comp Values'!$C:$C,0)),0)</f>
        <v>0</v>
      </c>
      <c r="AG149" s="464">
        <f>IF(U149="yes",+INDEX('Final Comp Values'!$BJ:$BJ,MATCH('Monthy Targets'!$B149,'Final Comp Values'!$C:$C,0)),0)</f>
        <v>0</v>
      </c>
    </row>
    <row r="150" spans="1:33" x14ac:dyDescent="0.25">
      <c r="A150" s="183">
        <f>+FY2018_ALL_Targets!A150</f>
        <v>4714</v>
      </c>
      <c r="B150" s="183">
        <f>+FY2018_ALL_Targets!B150</f>
        <v>675096</v>
      </c>
      <c r="C150" s="183">
        <f>+FY2018_ALL_Targets!C150</f>
        <v>1026298</v>
      </c>
      <c r="D150" s="183">
        <f>+FY2018_ALL_Targets!D150</f>
        <v>1841693793</v>
      </c>
      <c r="E150" s="183">
        <f>+FY2018_ALL_Targets!E150</f>
        <v>0</v>
      </c>
      <c r="F150" s="183" t="str">
        <f>+FY2018_ALL_Targets!F150</f>
        <v>MRSA Central</v>
      </c>
      <c r="G150" s="183" t="s">
        <v>790</v>
      </c>
      <c r="H150" s="183" t="str">
        <f>+FY2018_ALL_Targets!H150</f>
        <v>Eastland Memorial Hospital District</v>
      </c>
      <c r="I150" s="183" t="str">
        <f>+FY2018_ALL_Targets!I150</f>
        <v>1725 Old Brandon Road</v>
      </c>
      <c r="J150" s="14" t="str">
        <f>_xlfn.IFNA(+INDEX(Comp1!$D:$D,MATCH(B150,Comp1!$B:$B,0)),"No")</f>
        <v>Yes</v>
      </c>
      <c r="K150" s="14" t="str">
        <f>_xlfn.IFNA(+INDEX(Comp1!$E:$E,MATCH(B150,Comp1!$B:$B,0)),"No")</f>
        <v>Yes</v>
      </c>
      <c r="L150" s="14" t="str">
        <f>_xlfn.IFNA(+INDEX(Comp1!F:F,MATCH($B150,Comp1!$B:$B,0)),"No")</f>
        <v>Yes</v>
      </c>
      <c r="M150" s="14" t="str">
        <f>_xlfn.IFNA(+INDEX(Comp1!G:G,MATCH($B150,Comp1!$B:$B,0)),"No")</f>
        <v>Yes</v>
      </c>
      <c r="N150" s="14" t="str">
        <f>_xlfn.IFNA(+INDEX(Comp1!H:H,MATCH($B150,Comp1!$B:$B,0)),"No")</f>
        <v>Yes</v>
      </c>
      <c r="O150" s="14">
        <f>_xlfn.IFNA(+INDEX(Comp1!I:I,MATCH($B150,Comp1!$B:$B,0)),"No")</f>
        <v>0</v>
      </c>
      <c r="P150" s="14">
        <f>_xlfn.IFNA(+INDEX(Comp1!J:J,MATCH($B150,Comp1!$B:$B,0)),"No")</f>
        <v>0</v>
      </c>
      <c r="Q150" s="14">
        <f>_xlfn.IFNA(+INDEX(Comp1!K:K,MATCH($B150,Comp1!$B:$B,0)),"No")</f>
        <v>0</v>
      </c>
      <c r="R150" s="14">
        <f>_xlfn.IFNA(+INDEX(Comp1!L:L,MATCH($B150,Comp1!$B:$B,0)),"No")</f>
        <v>0</v>
      </c>
      <c r="S150" s="14">
        <f>_xlfn.IFNA(+INDEX(Comp1!M:M,MATCH($B150,Comp1!$B:$B,0)),"No")</f>
        <v>0</v>
      </c>
      <c r="T150" s="14">
        <f>_xlfn.IFNA(+INDEX(Comp1!N:N,MATCH($B150,Comp1!$B:$B,0)),"No")</f>
        <v>0</v>
      </c>
      <c r="U150" s="14">
        <f>_xlfn.IFNA(+INDEX(Comp1!O:O,MATCH($B150,Comp1!$B:$B,0)),"No")</f>
        <v>0</v>
      </c>
      <c r="V150" s="464">
        <f>IF(J150="yes",+INDEX('Final Comp Values'!$AX:$AX,MATCH('Monthy Targets'!$B150,'Final Comp Values'!C:C,0)),0)</f>
        <v>5.72</v>
      </c>
      <c r="W150" s="464">
        <f>IF(K150="yes",+INDEX('Final Comp Values'!$AX:$AX,MATCH('Monthy Targets'!$B150,'Final Comp Values'!$C:$C,0)),0)</f>
        <v>5.72</v>
      </c>
      <c r="X150" s="464">
        <f>IF(L150="yes",+INDEX('Final Comp Values'!$AX:$AX,MATCH('Monthy Targets'!$B150,'Final Comp Values'!$C:$C,0)),0)</f>
        <v>5.72</v>
      </c>
      <c r="Y150" s="464">
        <f>IF(M150="yes",+INDEX('Final Comp Values'!$BB:$BB,MATCH('Monthy Targets'!$B150,'Final Comp Values'!$C:$C,0)),0)</f>
        <v>5.72</v>
      </c>
      <c r="Z150" s="464">
        <f>IF(N150="yes",+INDEX('Final Comp Values'!$BB:$BB,MATCH('Monthy Targets'!$B150,'Final Comp Values'!$C:$C,0)),0)</f>
        <v>5.72</v>
      </c>
      <c r="AA150" s="464">
        <f>IF(O150="yes",+INDEX('Final Comp Values'!$BB:$BB,MATCH('Monthy Targets'!$B150,'Final Comp Values'!$C:$C,0)),0)</f>
        <v>0</v>
      </c>
      <c r="AB150" s="464">
        <f>IF(P150="yes",+INDEX('Final Comp Values'!$BF:$BF,MATCH('Monthy Targets'!$B150,'Final Comp Values'!$C:$C,0)),0)</f>
        <v>0</v>
      </c>
      <c r="AC150" s="464">
        <f>IF(Q150="yes",+INDEX('Final Comp Values'!$BF:$BF,MATCH('Monthy Targets'!$B150,'Final Comp Values'!$C:$C,0)),0)</f>
        <v>0</v>
      </c>
      <c r="AD150" s="464">
        <f>IF(R150="yes",+INDEX('Final Comp Values'!$BF:$BF,MATCH('Monthy Targets'!$B150,'Final Comp Values'!$C:$C,0)),0)</f>
        <v>0</v>
      </c>
      <c r="AE150" s="464">
        <f>IF(S150="yes",+INDEX('Final Comp Values'!$BJ:$BJ,MATCH('Monthy Targets'!$B150,'Final Comp Values'!$C:$C,0)),0)</f>
        <v>0</v>
      </c>
      <c r="AF150" s="464">
        <f>IF(T150="yes",+INDEX('Final Comp Values'!$BJ:$BJ,MATCH('Monthy Targets'!$B150,'Final Comp Values'!$C:$C,0)),0)</f>
        <v>0</v>
      </c>
      <c r="AG150" s="464">
        <f>IF(U150="yes",+INDEX('Final Comp Values'!$BJ:$BJ,MATCH('Monthy Targets'!$B150,'Final Comp Values'!$C:$C,0)),0)</f>
        <v>0</v>
      </c>
    </row>
    <row r="151" spans="1:33" x14ac:dyDescent="0.25">
      <c r="A151" s="183">
        <f>+FY2018_ALL_Targets!A151</f>
        <v>5093</v>
      </c>
      <c r="B151" s="183">
        <f>+FY2018_ALL_Targets!B151</f>
        <v>675098</v>
      </c>
      <c r="C151" s="183">
        <f>+FY2018_ALL_Targets!C151</f>
        <v>509302</v>
      </c>
      <c r="D151" s="183">
        <f>+FY2018_ALL_Targets!D151</f>
        <v>1518943216</v>
      </c>
      <c r="E151" s="183">
        <f>+FY2018_ALL_Targets!E151</f>
        <v>0</v>
      </c>
      <c r="F151" s="183" t="str">
        <f>+FY2018_ALL_Targets!F151</f>
        <v>MRSA West</v>
      </c>
      <c r="G151" s="183" t="s">
        <v>948</v>
      </c>
      <c r="H151" s="183" t="str">
        <f>+FY2018_ALL_Targets!H151</f>
        <v>Farwell Hospital District</v>
      </c>
      <c r="I151" s="183" t="str">
        <f>+FY2018_ALL_Targets!I151</f>
        <v>305 5th Street</v>
      </c>
      <c r="J151" s="14" t="str">
        <f>_xlfn.IFNA(+INDEX(Comp1!$D:$D,MATCH(B151,Comp1!$B:$B,0)),"No")</f>
        <v>Yes</v>
      </c>
      <c r="K151" s="14" t="str">
        <f>_xlfn.IFNA(+INDEX(Comp1!$E:$E,MATCH(B151,Comp1!$B:$B,0)),"No")</f>
        <v>Yes</v>
      </c>
      <c r="L151" s="14" t="str">
        <f>_xlfn.IFNA(+INDEX(Comp1!F:F,MATCH($B151,Comp1!$B:$B,0)),"No")</f>
        <v>Yes</v>
      </c>
      <c r="M151" s="14" t="str">
        <f>_xlfn.IFNA(+INDEX(Comp1!G:G,MATCH($B151,Comp1!$B:$B,0)),"No")</f>
        <v>Yes</v>
      </c>
      <c r="N151" s="14" t="str">
        <f>_xlfn.IFNA(+INDEX(Comp1!H:H,MATCH($B151,Comp1!$B:$B,0)),"No")</f>
        <v>Yes</v>
      </c>
      <c r="O151" s="14">
        <f>_xlfn.IFNA(+INDEX(Comp1!I:I,MATCH($B151,Comp1!$B:$B,0)),"No")</f>
        <v>0</v>
      </c>
      <c r="P151" s="14">
        <f>_xlfn.IFNA(+INDEX(Comp1!J:J,MATCH($B151,Comp1!$B:$B,0)),"No")</f>
        <v>0</v>
      </c>
      <c r="Q151" s="14">
        <f>_xlfn.IFNA(+INDEX(Comp1!K:K,MATCH($B151,Comp1!$B:$B,0)),"No")</f>
        <v>0</v>
      </c>
      <c r="R151" s="14">
        <f>_xlfn.IFNA(+INDEX(Comp1!L:L,MATCH($B151,Comp1!$B:$B,0)),"No")</f>
        <v>0</v>
      </c>
      <c r="S151" s="14">
        <f>_xlfn.IFNA(+INDEX(Comp1!M:M,MATCH($B151,Comp1!$B:$B,0)),"No")</f>
        <v>0</v>
      </c>
      <c r="T151" s="14">
        <f>_xlfn.IFNA(+INDEX(Comp1!N:N,MATCH($B151,Comp1!$B:$B,0)),"No")</f>
        <v>0</v>
      </c>
      <c r="U151" s="14">
        <f>_xlfn.IFNA(+INDEX(Comp1!O:O,MATCH($B151,Comp1!$B:$B,0)),"No")</f>
        <v>0</v>
      </c>
      <c r="V151" s="464">
        <f>IF(J151="yes",+INDEX('Final Comp Values'!$AX:$AX,MATCH('Monthy Targets'!$B151,'Final Comp Values'!C:C,0)),0)</f>
        <v>6.79</v>
      </c>
      <c r="W151" s="464">
        <f>IF(K151="yes",+INDEX('Final Comp Values'!$AX:$AX,MATCH('Monthy Targets'!$B151,'Final Comp Values'!$C:$C,0)),0)</f>
        <v>6.79</v>
      </c>
      <c r="X151" s="464">
        <f>IF(L151="yes",+INDEX('Final Comp Values'!$AX:$AX,MATCH('Monthy Targets'!$B151,'Final Comp Values'!$C:$C,0)),0)</f>
        <v>6.79</v>
      </c>
      <c r="Y151" s="464">
        <f>IF(M151="yes",+INDEX('Final Comp Values'!$BB:$BB,MATCH('Monthy Targets'!$B151,'Final Comp Values'!$C:$C,0)),0)</f>
        <v>6.79</v>
      </c>
      <c r="Z151" s="464">
        <f>IF(N151="yes",+INDEX('Final Comp Values'!$BB:$BB,MATCH('Monthy Targets'!$B151,'Final Comp Values'!$C:$C,0)),0)</f>
        <v>6.79</v>
      </c>
      <c r="AA151" s="464">
        <f>IF(O151="yes",+INDEX('Final Comp Values'!$BB:$BB,MATCH('Monthy Targets'!$B151,'Final Comp Values'!$C:$C,0)),0)</f>
        <v>0</v>
      </c>
      <c r="AB151" s="464">
        <f>IF(P151="yes",+INDEX('Final Comp Values'!$BF:$BF,MATCH('Monthy Targets'!$B151,'Final Comp Values'!$C:$C,0)),0)</f>
        <v>0</v>
      </c>
      <c r="AC151" s="464">
        <f>IF(Q151="yes",+INDEX('Final Comp Values'!$BF:$BF,MATCH('Monthy Targets'!$B151,'Final Comp Values'!$C:$C,0)),0)</f>
        <v>0</v>
      </c>
      <c r="AD151" s="464">
        <f>IF(R151="yes",+INDEX('Final Comp Values'!$BF:$BF,MATCH('Monthy Targets'!$B151,'Final Comp Values'!$C:$C,0)),0)</f>
        <v>0</v>
      </c>
      <c r="AE151" s="464">
        <f>IF(S151="yes",+INDEX('Final Comp Values'!$BJ:$BJ,MATCH('Monthy Targets'!$B151,'Final Comp Values'!$C:$C,0)),0)</f>
        <v>0</v>
      </c>
      <c r="AF151" s="464">
        <f>IF(T151="yes",+INDEX('Final Comp Values'!$BJ:$BJ,MATCH('Monthy Targets'!$B151,'Final Comp Values'!$C:$C,0)),0)</f>
        <v>0</v>
      </c>
      <c r="AG151" s="464">
        <f>IF(U151="yes",+INDEX('Final Comp Values'!$BJ:$BJ,MATCH('Monthy Targets'!$B151,'Final Comp Values'!$C:$C,0)),0)</f>
        <v>0</v>
      </c>
    </row>
    <row r="152" spans="1:33" x14ac:dyDescent="0.25">
      <c r="A152" s="183">
        <f>+FY2018_ALL_Targets!A152</f>
        <v>5307</v>
      </c>
      <c r="B152" s="183">
        <f>+FY2018_ALL_Targets!B152</f>
        <v>675101</v>
      </c>
      <c r="C152" s="183">
        <f>+FY2018_ALL_Targets!C152</f>
        <v>1026104</v>
      </c>
      <c r="D152" s="183">
        <f>+FY2018_ALL_Targets!D152</f>
        <v>1174574958</v>
      </c>
      <c r="E152" s="183">
        <f>+FY2018_ALL_Targets!E152</f>
        <v>0</v>
      </c>
      <c r="F152" s="183" t="str">
        <f>+FY2018_ALL_Targets!F152</f>
        <v>Travis</v>
      </c>
      <c r="G152" s="183" t="s">
        <v>360</v>
      </c>
      <c r="H152" s="183" t="str">
        <f>+FY2018_ALL_Targets!H152</f>
        <v>Winnie-Stowell Hospital District</v>
      </c>
      <c r="I152" s="183" t="str">
        <f>+FY2018_ALL_Targets!I152</f>
        <v>1400 N Main Street</v>
      </c>
      <c r="J152" s="14" t="str">
        <f>_xlfn.IFNA(+INDEX(Comp1!$D:$D,MATCH(B152,Comp1!$B:$B,0)),"No")</f>
        <v>Yes</v>
      </c>
      <c r="K152" s="14" t="str">
        <f>_xlfn.IFNA(+INDEX(Comp1!$E:$E,MATCH(B152,Comp1!$B:$B,0)),"No")</f>
        <v>Yes</v>
      </c>
      <c r="L152" s="14" t="str">
        <f>_xlfn.IFNA(+INDEX(Comp1!F:F,MATCH($B152,Comp1!$B:$B,0)),"No")</f>
        <v>Yes</v>
      </c>
      <c r="M152" s="14" t="str">
        <f>_xlfn.IFNA(+INDEX(Comp1!G:G,MATCH($B152,Comp1!$B:$B,0)),"No")</f>
        <v>Yes</v>
      </c>
      <c r="N152" s="14" t="str">
        <f>_xlfn.IFNA(+INDEX(Comp1!H:H,MATCH($B152,Comp1!$B:$B,0)),"No")</f>
        <v>Yes</v>
      </c>
      <c r="O152" s="14">
        <f>_xlfn.IFNA(+INDEX(Comp1!I:I,MATCH($B152,Comp1!$B:$B,0)),"No")</f>
        <v>0</v>
      </c>
      <c r="P152" s="14">
        <f>_xlfn.IFNA(+INDEX(Comp1!J:J,MATCH($B152,Comp1!$B:$B,0)),"No")</f>
        <v>0</v>
      </c>
      <c r="Q152" s="14">
        <f>_xlfn.IFNA(+INDEX(Comp1!K:K,MATCH($B152,Comp1!$B:$B,0)),"No")</f>
        <v>0</v>
      </c>
      <c r="R152" s="14">
        <f>_xlfn.IFNA(+INDEX(Comp1!L:L,MATCH($B152,Comp1!$B:$B,0)),"No")</f>
        <v>0</v>
      </c>
      <c r="S152" s="14">
        <f>_xlfn.IFNA(+INDEX(Comp1!M:M,MATCH($B152,Comp1!$B:$B,0)),"No")</f>
        <v>0</v>
      </c>
      <c r="T152" s="14">
        <f>_xlfn.IFNA(+INDEX(Comp1!N:N,MATCH($B152,Comp1!$B:$B,0)),"No")</f>
        <v>0</v>
      </c>
      <c r="U152" s="14">
        <f>_xlfn.IFNA(+INDEX(Comp1!O:O,MATCH($B152,Comp1!$B:$B,0)),"No")</f>
        <v>0</v>
      </c>
      <c r="V152" s="464">
        <f>IF(J152="yes",+INDEX('Final Comp Values'!$AX:$AX,MATCH('Monthy Targets'!$B152,'Final Comp Values'!C:C,0)),0)</f>
        <v>8.34</v>
      </c>
      <c r="W152" s="464">
        <f>IF(K152="yes",+INDEX('Final Comp Values'!$AX:$AX,MATCH('Monthy Targets'!$B152,'Final Comp Values'!$C:$C,0)),0)</f>
        <v>8.34</v>
      </c>
      <c r="X152" s="464">
        <f>IF(L152="yes",+INDEX('Final Comp Values'!$AX:$AX,MATCH('Monthy Targets'!$B152,'Final Comp Values'!$C:$C,0)),0)</f>
        <v>8.34</v>
      </c>
      <c r="Y152" s="464">
        <f>IF(M152="yes",+INDEX('Final Comp Values'!$BB:$BB,MATCH('Monthy Targets'!$B152,'Final Comp Values'!$C:$C,0)),0)</f>
        <v>8.34</v>
      </c>
      <c r="Z152" s="464">
        <f>IF(N152="yes",+INDEX('Final Comp Values'!$BB:$BB,MATCH('Monthy Targets'!$B152,'Final Comp Values'!$C:$C,0)),0)</f>
        <v>8.34</v>
      </c>
      <c r="AA152" s="464">
        <f>IF(O152="yes",+INDEX('Final Comp Values'!$BB:$BB,MATCH('Monthy Targets'!$B152,'Final Comp Values'!$C:$C,0)),0)</f>
        <v>0</v>
      </c>
      <c r="AB152" s="464">
        <f>IF(P152="yes",+INDEX('Final Comp Values'!$BF:$BF,MATCH('Monthy Targets'!$B152,'Final Comp Values'!$C:$C,0)),0)</f>
        <v>0</v>
      </c>
      <c r="AC152" s="464">
        <f>IF(Q152="yes",+INDEX('Final Comp Values'!$BF:$BF,MATCH('Monthy Targets'!$B152,'Final Comp Values'!$C:$C,0)),0)</f>
        <v>0</v>
      </c>
      <c r="AD152" s="464">
        <f>IF(R152="yes",+INDEX('Final Comp Values'!$BF:$BF,MATCH('Monthy Targets'!$B152,'Final Comp Values'!$C:$C,0)),0)</f>
        <v>0</v>
      </c>
      <c r="AE152" s="464">
        <f>IF(S152="yes",+INDEX('Final Comp Values'!$BJ:$BJ,MATCH('Monthy Targets'!$B152,'Final Comp Values'!$C:$C,0)),0)</f>
        <v>0</v>
      </c>
      <c r="AF152" s="464">
        <f>IF(T152="yes",+INDEX('Final Comp Values'!$BJ:$BJ,MATCH('Monthy Targets'!$B152,'Final Comp Values'!$C:$C,0)),0)</f>
        <v>0</v>
      </c>
      <c r="AG152" s="464">
        <f>IF(U152="yes",+INDEX('Final Comp Values'!$BJ:$BJ,MATCH('Monthy Targets'!$B152,'Final Comp Values'!$C:$C,0)),0)</f>
        <v>0</v>
      </c>
    </row>
    <row r="153" spans="1:33" x14ac:dyDescent="0.25">
      <c r="A153" s="183">
        <f>+FY2018_ALL_Targets!A153</f>
        <v>5315</v>
      </c>
      <c r="B153" s="183">
        <f>+FY2018_ALL_Targets!B153</f>
        <v>675104</v>
      </c>
      <c r="C153" s="183">
        <f>+FY2018_ALL_Targets!C153</f>
        <v>1025977</v>
      </c>
      <c r="D153" s="183">
        <f>+FY2018_ALL_Targets!D153</f>
        <v>1407864333</v>
      </c>
      <c r="E153" s="183">
        <f>+FY2018_ALL_Targets!E153</f>
        <v>0</v>
      </c>
      <c r="F153" s="183" t="str">
        <f>+FY2018_ALL_Targets!F153</f>
        <v>Nueces</v>
      </c>
      <c r="G153" s="183" t="s">
        <v>1087</v>
      </c>
      <c r="H153" s="183" t="str">
        <f>+FY2018_ALL_Targets!H153</f>
        <v>Uvalde County Hospital Authority</v>
      </c>
      <c r="I153" s="183" t="str">
        <f>+FY2018_ALL_Targets!I153</f>
        <v>2951 Highway 281</v>
      </c>
      <c r="J153" s="14" t="str">
        <f>_xlfn.IFNA(+INDEX(Comp1!$D:$D,MATCH(B153,Comp1!$B:$B,0)),"No")</f>
        <v>Yes</v>
      </c>
      <c r="K153" s="14" t="str">
        <f>_xlfn.IFNA(+INDEX(Comp1!$E:$E,MATCH(B153,Comp1!$B:$B,0)),"No")</f>
        <v>Yes</v>
      </c>
      <c r="L153" s="14" t="str">
        <f>_xlfn.IFNA(+INDEX(Comp1!F:F,MATCH($B153,Comp1!$B:$B,0)),"No")</f>
        <v>Yes</v>
      </c>
      <c r="M153" s="14" t="str">
        <f>_xlfn.IFNA(+INDEX(Comp1!G:G,MATCH($B153,Comp1!$B:$B,0)),"No")</f>
        <v>Yes</v>
      </c>
      <c r="N153" s="14" t="str">
        <f>_xlfn.IFNA(+INDEX(Comp1!H:H,MATCH($B153,Comp1!$B:$B,0)),"No")</f>
        <v>Yes</v>
      </c>
      <c r="O153" s="14">
        <f>_xlfn.IFNA(+INDEX(Comp1!I:I,MATCH($B153,Comp1!$B:$B,0)),"No")</f>
        <v>0</v>
      </c>
      <c r="P153" s="14">
        <f>_xlfn.IFNA(+INDEX(Comp1!J:J,MATCH($B153,Comp1!$B:$B,0)),"No")</f>
        <v>0</v>
      </c>
      <c r="Q153" s="14">
        <f>_xlfn.IFNA(+INDEX(Comp1!K:K,MATCH($B153,Comp1!$B:$B,0)),"No")</f>
        <v>0</v>
      </c>
      <c r="R153" s="14">
        <f>_xlfn.IFNA(+INDEX(Comp1!L:L,MATCH($B153,Comp1!$B:$B,0)),"No")</f>
        <v>0</v>
      </c>
      <c r="S153" s="14">
        <f>_xlfn.IFNA(+INDEX(Comp1!M:M,MATCH($B153,Comp1!$B:$B,0)),"No")</f>
        <v>0</v>
      </c>
      <c r="T153" s="14">
        <f>_xlfn.IFNA(+INDEX(Comp1!N:N,MATCH($B153,Comp1!$B:$B,0)),"No")</f>
        <v>0</v>
      </c>
      <c r="U153" s="14">
        <f>_xlfn.IFNA(+INDEX(Comp1!O:O,MATCH($B153,Comp1!$B:$B,0)),"No")</f>
        <v>0</v>
      </c>
      <c r="V153" s="464">
        <f>IF(J153="yes",+INDEX('Final Comp Values'!$AX:$AX,MATCH('Monthy Targets'!$B153,'Final Comp Values'!C:C,0)),0)</f>
        <v>16.48</v>
      </c>
      <c r="W153" s="464">
        <f>IF(K153="yes",+INDEX('Final Comp Values'!$AX:$AX,MATCH('Monthy Targets'!$B153,'Final Comp Values'!$C:$C,0)),0)</f>
        <v>16.48</v>
      </c>
      <c r="X153" s="464">
        <f>IF(L153="yes",+INDEX('Final Comp Values'!$AX:$AX,MATCH('Monthy Targets'!$B153,'Final Comp Values'!$C:$C,0)),0)</f>
        <v>16.48</v>
      </c>
      <c r="Y153" s="464">
        <f>IF(M153="yes",+INDEX('Final Comp Values'!$BB:$BB,MATCH('Monthy Targets'!$B153,'Final Comp Values'!$C:$C,0)),0)</f>
        <v>16.48</v>
      </c>
      <c r="Z153" s="464">
        <f>IF(N153="yes",+INDEX('Final Comp Values'!$BB:$BB,MATCH('Monthy Targets'!$B153,'Final Comp Values'!$C:$C,0)),0)</f>
        <v>16.48</v>
      </c>
      <c r="AA153" s="464">
        <f>IF(O153="yes",+INDEX('Final Comp Values'!$BB:$BB,MATCH('Monthy Targets'!$B153,'Final Comp Values'!$C:$C,0)),0)</f>
        <v>0</v>
      </c>
      <c r="AB153" s="464">
        <f>IF(P153="yes",+INDEX('Final Comp Values'!$BF:$BF,MATCH('Monthy Targets'!$B153,'Final Comp Values'!$C:$C,0)),0)</f>
        <v>0</v>
      </c>
      <c r="AC153" s="464">
        <f>IF(Q153="yes",+INDEX('Final Comp Values'!$BF:$BF,MATCH('Monthy Targets'!$B153,'Final Comp Values'!$C:$C,0)),0)</f>
        <v>0</v>
      </c>
      <c r="AD153" s="464">
        <f>IF(R153="yes",+INDEX('Final Comp Values'!$BF:$BF,MATCH('Monthy Targets'!$B153,'Final Comp Values'!$C:$C,0)),0)</f>
        <v>0</v>
      </c>
      <c r="AE153" s="464">
        <f>IF(S153="yes",+INDEX('Final Comp Values'!$BJ:$BJ,MATCH('Monthy Targets'!$B153,'Final Comp Values'!$C:$C,0)),0)</f>
        <v>0</v>
      </c>
      <c r="AF153" s="464">
        <f>IF(T153="yes",+INDEX('Final Comp Values'!$BJ:$BJ,MATCH('Monthy Targets'!$B153,'Final Comp Values'!$C:$C,0)),0)</f>
        <v>0</v>
      </c>
      <c r="AG153" s="464">
        <f>IF(U153="yes",+INDEX('Final Comp Values'!$BJ:$BJ,MATCH('Monthy Targets'!$B153,'Final Comp Values'!$C:$C,0)),0)</f>
        <v>0</v>
      </c>
    </row>
    <row r="154" spans="1:33" x14ac:dyDescent="0.25">
      <c r="A154" s="183">
        <f>+FY2018_ALL_Targets!A154</f>
        <v>5152</v>
      </c>
      <c r="B154" s="183">
        <f>+FY2018_ALL_Targets!B154</f>
        <v>675109</v>
      </c>
      <c r="C154" s="183">
        <f>+FY2018_ALL_Targets!C154</f>
        <v>1014062</v>
      </c>
      <c r="D154" s="183">
        <f>+FY2018_ALL_Targets!D154</f>
        <v>1821185018</v>
      </c>
      <c r="E154" s="183">
        <f>+FY2018_ALL_Targets!E154</f>
        <v>0</v>
      </c>
      <c r="F154" s="183" t="str">
        <f>+FY2018_ALL_Targets!F154</f>
        <v>Dallas</v>
      </c>
      <c r="G154" s="183" t="s">
        <v>985</v>
      </c>
      <c r="H154" s="183" t="str">
        <f>+FY2018_ALL_Targets!H154</f>
        <v>THI of Texas at Richardson LLC</v>
      </c>
      <c r="I154" s="183" t="str">
        <f>+FY2018_ALL_Targets!I154</f>
        <v>1111 Rockingham Lane</v>
      </c>
      <c r="J154" s="14" t="str">
        <f>_xlfn.IFNA(+INDEX(Comp1!$D:$D,MATCH(B154,Comp1!$B:$B,0)),"No")</f>
        <v>No</v>
      </c>
      <c r="K154" s="14" t="str">
        <f>_xlfn.IFNA(+INDEX(Comp1!$E:$E,MATCH(B154,Comp1!$B:$B,0)),"No")</f>
        <v>No</v>
      </c>
      <c r="L154" s="14" t="str">
        <f>_xlfn.IFNA(+INDEX(Comp1!F:F,MATCH($B154,Comp1!$B:$B,0)),"No")</f>
        <v>No</v>
      </c>
      <c r="M154" s="14" t="str">
        <f>_xlfn.IFNA(+INDEX(Comp1!G:G,MATCH($B154,Comp1!$B:$B,0)),"No")</f>
        <v>No</v>
      </c>
      <c r="N154" s="14" t="str">
        <f>_xlfn.IFNA(+INDEX(Comp1!H:H,MATCH($B154,Comp1!$B:$B,0)),"No")</f>
        <v>No</v>
      </c>
      <c r="O154" s="14" t="str">
        <f>_xlfn.IFNA(+INDEX(Comp1!I:I,MATCH($B154,Comp1!$B:$B,0)),"No")</f>
        <v>No</v>
      </c>
      <c r="P154" s="14" t="str">
        <f>_xlfn.IFNA(+INDEX(Comp1!J:J,MATCH($B154,Comp1!$B:$B,0)),"No")</f>
        <v>No</v>
      </c>
      <c r="Q154" s="14" t="str">
        <f>_xlfn.IFNA(+INDEX(Comp1!K:K,MATCH($B154,Comp1!$B:$B,0)),"No")</f>
        <v>No</v>
      </c>
      <c r="R154" s="14" t="str">
        <f>_xlfn.IFNA(+INDEX(Comp1!L:L,MATCH($B154,Comp1!$B:$B,0)),"No")</f>
        <v>No</v>
      </c>
      <c r="S154" s="14" t="str">
        <f>_xlfn.IFNA(+INDEX(Comp1!M:M,MATCH($B154,Comp1!$B:$B,0)),"No")</f>
        <v>No</v>
      </c>
      <c r="T154" s="14" t="str">
        <f>_xlfn.IFNA(+INDEX(Comp1!N:N,MATCH($B154,Comp1!$B:$B,0)),"No")</f>
        <v>No</v>
      </c>
      <c r="U154" s="14" t="str">
        <f>_xlfn.IFNA(+INDEX(Comp1!O:O,MATCH($B154,Comp1!$B:$B,0)),"No")</f>
        <v>No</v>
      </c>
      <c r="V154" s="464">
        <f>IF(J154="yes",+INDEX('Final Comp Values'!$AX:$AX,MATCH('Monthy Targets'!$B154,'Final Comp Values'!C:C,0)),0)</f>
        <v>0</v>
      </c>
      <c r="W154" s="464">
        <f>IF(K154="yes",+INDEX('Final Comp Values'!$AX:$AX,MATCH('Monthy Targets'!$B154,'Final Comp Values'!$C:$C,0)),0)</f>
        <v>0</v>
      </c>
      <c r="X154" s="464">
        <f>IF(L154="yes",+INDEX('Final Comp Values'!$AX:$AX,MATCH('Monthy Targets'!$B154,'Final Comp Values'!$C:$C,0)),0)</f>
        <v>0</v>
      </c>
      <c r="Y154" s="464">
        <f>IF(M154="yes",+INDEX('Final Comp Values'!$BB:$BB,MATCH('Monthy Targets'!$B154,'Final Comp Values'!$C:$C,0)),0)</f>
        <v>0</v>
      </c>
      <c r="Z154" s="464">
        <f>IF(N154="yes",+INDEX('Final Comp Values'!$BB:$BB,MATCH('Monthy Targets'!$B154,'Final Comp Values'!$C:$C,0)),0)</f>
        <v>0</v>
      </c>
      <c r="AA154" s="464">
        <f>IF(O154="yes",+INDEX('Final Comp Values'!$BB:$BB,MATCH('Monthy Targets'!$B154,'Final Comp Values'!$C:$C,0)),0)</f>
        <v>0</v>
      </c>
      <c r="AB154" s="464">
        <f>IF(P154="yes",+INDEX('Final Comp Values'!$BF:$BF,MATCH('Monthy Targets'!$B154,'Final Comp Values'!$C:$C,0)),0)</f>
        <v>0</v>
      </c>
      <c r="AC154" s="464">
        <f>IF(Q154="yes",+INDEX('Final Comp Values'!$BF:$BF,MATCH('Monthy Targets'!$B154,'Final Comp Values'!$C:$C,0)),0)</f>
        <v>0</v>
      </c>
      <c r="AD154" s="464">
        <f>IF(R154="yes",+INDEX('Final Comp Values'!$BF:$BF,MATCH('Monthy Targets'!$B154,'Final Comp Values'!$C:$C,0)),0)</f>
        <v>0</v>
      </c>
      <c r="AE154" s="464">
        <f>IF(S154="yes",+INDEX('Final Comp Values'!$BJ:$BJ,MATCH('Monthy Targets'!$B154,'Final Comp Values'!$C:$C,0)),0)</f>
        <v>0</v>
      </c>
      <c r="AF154" s="464">
        <f>IF(T154="yes",+INDEX('Final Comp Values'!$BJ:$BJ,MATCH('Monthy Targets'!$B154,'Final Comp Values'!$C:$C,0)),0)</f>
        <v>0</v>
      </c>
      <c r="AG154" s="464">
        <f>IF(U154="yes",+INDEX('Final Comp Values'!$BJ:$BJ,MATCH('Monthy Targets'!$B154,'Final Comp Values'!$C:$C,0)),0)</f>
        <v>0</v>
      </c>
    </row>
    <row r="155" spans="1:33" x14ac:dyDescent="0.25">
      <c r="A155" s="183">
        <f>+FY2018_ALL_Targets!A155</f>
        <v>5314</v>
      </c>
      <c r="B155" s="183">
        <f>+FY2018_ALL_Targets!B155</f>
        <v>675110</v>
      </c>
      <c r="C155" s="183">
        <f>+FY2018_ALL_Targets!C155</f>
        <v>1025687</v>
      </c>
      <c r="D155" s="183">
        <f>+FY2018_ALL_Targets!D155</f>
        <v>1528489614</v>
      </c>
      <c r="E155" s="183">
        <f>+FY2018_ALL_Targets!E155</f>
        <v>0</v>
      </c>
      <c r="F155" s="183" t="str">
        <f>+FY2018_ALL_Targets!F155</f>
        <v>MRSA Central</v>
      </c>
      <c r="G155" s="183" t="s">
        <v>362</v>
      </c>
      <c r="H155" s="183" t="str">
        <f>+FY2018_ALL_Targets!H155</f>
        <v>Citizens Medical Center dba Cuero Nursing and Rehabilitation</v>
      </c>
      <c r="I155" s="183" t="str">
        <f>+FY2018_ALL_Targets!I155</f>
        <v>1310 East Broadway</v>
      </c>
      <c r="J155" s="14" t="str">
        <f>_xlfn.IFNA(+INDEX(Comp1!$D:$D,MATCH(B155,Comp1!$B:$B,0)),"No")</f>
        <v>Yes</v>
      </c>
      <c r="K155" s="14" t="str">
        <f>_xlfn.IFNA(+INDEX(Comp1!$E:$E,MATCH(B155,Comp1!$B:$B,0)),"No")</f>
        <v>Yes</v>
      </c>
      <c r="L155" s="14" t="str">
        <f>_xlfn.IFNA(+INDEX(Comp1!F:F,MATCH($B155,Comp1!$B:$B,0)),"No")</f>
        <v>Yes</v>
      </c>
      <c r="M155" s="14" t="str">
        <f>_xlfn.IFNA(+INDEX(Comp1!G:G,MATCH($B155,Comp1!$B:$B,0)),"No")</f>
        <v>Yes</v>
      </c>
      <c r="N155" s="14" t="str">
        <f>_xlfn.IFNA(+INDEX(Comp1!H:H,MATCH($B155,Comp1!$B:$B,0)),"No")</f>
        <v>Yes</v>
      </c>
      <c r="O155" s="14">
        <f>_xlfn.IFNA(+INDEX(Comp1!I:I,MATCH($B155,Comp1!$B:$B,0)),"No")</f>
        <v>0</v>
      </c>
      <c r="P155" s="14">
        <f>_xlfn.IFNA(+INDEX(Comp1!J:J,MATCH($B155,Comp1!$B:$B,0)),"No")</f>
        <v>0</v>
      </c>
      <c r="Q155" s="14">
        <f>_xlfn.IFNA(+INDEX(Comp1!K:K,MATCH($B155,Comp1!$B:$B,0)),"No")</f>
        <v>0</v>
      </c>
      <c r="R155" s="14">
        <f>_xlfn.IFNA(+INDEX(Comp1!L:L,MATCH($B155,Comp1!$B:$B,0)),"No")</f>
        <v>0</v>
      </c>
      <c r="S155" s="14">
        <f>_xlfn.IFNA(+INDEX(Comp1!M:M,MATCH($B155,Comp1!$B:$B,0)),"No")</f>
        <v>0</v>
      </c>
      <c r="T155" s="14">
        <f>_xlfn.IFNA(+INDEX(Comp1!N:N,MATCH($B155,Comp1!$B:$B,0)),"No")</f>
        <v>0</v>
      </c>
      <c r="U155" s="14">
        <f>_xlfn.IFNA(+INDEX(Comp1!O:O,MATCH($B155,Comp1!$B:$B,0)),"No")</f>
        <v>0</v>
      </c>
      <c r="V155" s="464">
        <f>IF(J155="yes",+INDEX('Final Comp Values'!$AX:$AX,MATCH('Monthy Targets'!$B155,'Final Comp Values'!C:C,0)),0)</f>
        <v>9.49</v>
      </c>
      <c r="W155" s="464">
        <f>IF(K155="yes",+INDEX('Final Comp Values'!$AX:$AX,MATCH('Monthy Targets'!$B155,'Final Comp Values'!$C:$C,0)),0)</f>
        <v>9.49</v>
      </c>
      <c r="X155" s="464">
        <f>IF(L155="yes",+INDEX('Final Comp Values'!$AX:$AX,MATCH('Monthy Targets'!$B155,'Final Comp Values'!$C:$C,0)),0)</f>
        <v>9.49</v>
      </c>
      <c r="Y155" s="464">
        <f>IF(M155="yes",+INDEX('Final Comp Values'!$BB:$BB,MATCH('Monthy Targets'!$B155,'Final Comp Values'!$C:$C,0)),0)</f>
        <v>9.49</v>
      </c>
      <c r="Z155" s="464">
        <f>IF(N155="yes",+INDEX('Final Comp Values'!$BB:$BB,MATCH('Monthy Targets'!$B155,'Final Comp Values'!$C:$C,0)),0)</f>
        <v>9.49</v>
      </c>
      <c r="AA155" s="464">
        <f>IF(O155="yes",+INDEX('Final Comp Values'!$BB:$BB,MATCH('Monthy Targets'!$B155,'Final Comp Values'!$C:$C,0)),0)</f>
        <v>0</v>
      </c>
      <c r="AB155" s="464">
        <f>IF(P155="yes",+INDEX('Final Comp Values'!$BF:$BF,MATCH('Monthy Targets'!$B155,'Final Comp Values'!$C:$C,0)),0)</f>
        <v>0</v>
      </c>
      <c r="AC155" s="464">
        <f>IF(Q155="yes",+INDEX('Final Comp Values'!$BF:$BF,MATCH('Monthy Targets'!$B155,'Final Comp Values'!$C:$C,0)),0)</f>
        <v>0</v>
      </c>
      <c r="AD155" s="464">
        <f>IF(R155="yes",+INDEX('Final Comp Values'!$BF:$BF,MATCH('Monthy Targets'!$B155,'Final Comp Values'!$C:$C,0)),0)</f>
        <v>0</v>
      </c>
      <c r="AE155" s="464">
        <f>IF(S155="yes",+INDEX('Final Comp Values'!$BJ:$BJ,MATCH('Monthy Targets'!$B155,'Final Comp Values'!$C:$C,0)),0)</f>
        <v>0</v>
      </c>
      <c r="AF155" s="464">
        <f>IF(T155="yes",+INDEX('Final Comp Values'!$BJ:$BJ,MATCH('Monthy Targets'!$B155,'Final Comp Values'!$C:$C,0)),0)</f>
        <v>0</v>
      </c>
      <c r="AG155" s="464">
        <f>IF(U155="yes",+INDEX('Final Comp Values'!$BJ:$BJ,MATCH('Monthy Targets'!$B155,'Final Comp Values'!$C:$C,0)),0)</f>
        <v>0</v>
      </c>
    </row>
    <row r="156" spans="1:33" x14ac:dyDescent="0.25">
      <c r="A156" s="183">
        <f>+FY2018_ALL_Targets!A156</f>
        <v>5122</v>
      </c>
      <c r="B156" s="183">
        <f>+FY2018_ALL_Targets!B156</f>
        <v>675111</v>
      </c>
      <c r="C156" s="183">
        <f>+FY2018_ALL_Targets!C156</f>
        <v>1018372</v>
      </c>
      <c r="D156" s="183">
        <f>+FY2018_ALL_Targets!D156</f>
        <v>1659696177</v>
      </c>
      <c r="E156" s="183">
        <f>+FY2018_ALL_Targets!E156</f>
        <v>0</v>
      </c>
      <c r="F156" s="183" t="str">
        <f>+FY2018_ALL_Targets!F156</f>
        <v>Dallas</v>
      </c>
      <c r="G156" s="183" t="s">
        <v>962</v>
      </c>
      <c r="H156" s="183" t="str">
        <f>+FY2018_ALL_Targets!H156</f>
        <v>Eastland Memorial Hospital District</v>
      </c>
      <c r="I156" s="183" t="str">
        <f>+FY2018_ALL_Targets!I156</f>
        <v>2135 North Denton Drive</v>
      </c>
      <c r="J156" s="14" t="str">
        <f>_xlfn.IFNA(+INDEX(Comp1!$D:$D,MATCH(B156,Comp1!$B:$B,0)),"No")</f>
        <v>Yes</v>
      </c>
      <c r="K156" s="14" t="str">
        <f>_xlfn.IFNA(+INDEX(Comp1!$E:$E,MATCH(B156,Comp1!$B:$B,0)),"No")</f>
        <v>Yes</v>
      </c>
      <c r="L156" s="14" t="str">
        <f>_xlfn.IFNA(+INDEX(Comp1!F:F,MATCH($B156,Comp1!$B:$B,0)),"No")</f>
        <v>Yes</v>
      </c>
      <c r="M156" s="14" t="str">
        <f>_xlfn.IFNA(+INDEX(Comp1!G:G,MATCH($B156,Comp1!$B:$B,0)),"No")</f>
        <v>Yes</v>
      </c>
      <c r="N156" s="14" t="str">
        <f>_xlfn.IFNA(+INDEX(Comp1!H:H,MATCH($B156,Comp1!$B:$B,0)),"No")</f>
        <v>Yes</v>
      </c>
      <c r="O156" s="14">
        <f>_xlfn.IFNA(+INDEX(Comp1!I:I,MATCH($B156,Comp1!$B:$B,0)),"No")</f>
        <v>0</v>
      </c>
      <c r="P156" s="14">
        <f>_xlfn.IFNA(+INDEX(Comp1!J:J,MATCH($B156,Comp1!$B:$B,0)),"No")</f>
        <v>0</v>
      </c>
      <c r="Q156" s="14">
        <f>_xlfn.IFNA(+INDEX(Comp1!K:K,MATCH($B156,Comp1!$B:$B,0)),"No")</f>
        <v>0</v>
      </c>
      <c r="R156" s="14">
        <f>_xlfn.IFNA(+INDEX(Comp1!L:L,MATCH($B156,Comp1!$B:$B,0)),"No")</f>
        <v>0</v>
      </c>
      <c r="S156" s="14">
        <f>_xlfn.IFNA(+INDEX(Comp1!M:M,MATCH($B156,Comp1!$B:$B,0)),"No")</f>
        <v>0</v>
      </c>
      <c r="T156" s="14">
        <f>_xlfn.IFNA(+INDEX(Comp1!N:N,MATCH($B156,Comp1!$B:$B,0)),"No")</f>
        <v>0</v>
      </c>
      <c r="U156" s="14">
        <f>_xlfn.IFNA(+INDEX(Comp1!O:O,MATCH($B156,Comp1!$B:$B,0)),"No")</f>
        <v>0</v>
      </c>
      <c r="V156" s="464">
        <f>IF(J156="yes",+INDEX('Final Comp Values'!$AX:$AX,MATCH('Monthy Targets'!$B156,'Final Comp Values'!C:C,0)),0)</f>
        <v>5.04</v>
      </c>
      <c r="W156" s="464">
        <f>IF(K156="yes",+INDEX('Final Comp Values'!$AX:$AX,MATCH('Monthy Targets'!$B156,'Final Comp Values'!$C:$C,0)),0)</f>
        <v>5.04</v>
      </c>
      <c r="X156" s="464">
        <f>IF(L156="yes",+INDEX('Final Comp Values'!$AX:$AX,MATCH('Monthy Targets'!$B156,'Final Comp Values'!$C:$C,0)),0)</f>
        <v>5.04</v>
      </c>
      <c r="Y156" s="464">
        <f>IF(M156="yes",+INDEX('Final Comp Values'!$BB:$BB,MATCH('Monthy Targets'!$B156,'Final Comp Values'!$C:$C,0)),0)</f>
        <v>5.04</v>
      </c>
      <c r="Z156" s="464">
        <f>IF(N156="yes",+INDEX('Final Comp Values'!$BB:$BB,MATCH('Monthy Targets'!$B156,'Final Comp Values'!$C:$C,0)),0)</f>
        <v>5.04</v>
      </c>
      <c r="AA156" s="464">
        <f>IF(O156="yes",+INDEX('Final Comp Values'!$BB:$BB,MATCH('Monthy Targets'!$B156,'Final Comp Values'!$C:$C,0)),0)</f>
        <v>0</v>
      </c>
      <c r="AB156" s="464">
        <f>IF(P156="yes",+INDEX('Final Comp Values'!$BF:$BF,MATCH('Monthy Targets'!$B156,'Final Comp Values'!$C:$C,0)),0)</f>
        <v>0</v>
      </c>
      <c r="AC156" s="464">
        <f>IF(Q156="yes",+INDEX('Final Comp Values'!$BF:$BF,MATCH('Monthy Targets'!$B156,'Final Comp Values'!$C:$C,0)),0)</f>
        <v>0</v>
      </c>
      <c r="AD156" s="464">
        <f>IF(R156="yes",+INDEX('Final Comp Values'!$BF:$BF,MATCH('Monthy Targets'!$B156,'Final Comp Values'!$C:$C,0)),0)</f>
        <v>0</v>
      </c>
      <c r="AE156" s="464">
        <f>IF(S156="yes",+INDEX('Final Comp Values'!$BJ:$BJ,MATCH('Monthy Targets'!$B156,'Final Comp Values'!$C:$C,0)),0)</f>
        <v>0</v>
      </c>
      <c r="AF156" s="464">
        <f>IF(T156="yes",+INDEX('Final Comp Values'!$BJ:$BJ,MATCH('Monthy Targets'!$B156,'Final Comp Values'!$C:$C,0)),0)</f>
        <v>0</v>
      </c>
      <c r="AG156" s="464">
        <f>IF(U156="yes",+INDEX('Final Comp Values'!$BJ:$BJ,MATCH('Monthy Targets'!$B156,'Final Comp Values'!$C:$C,0)),0)</f>
        <v>0</v>
      </c>
    </row>
    <row r="157" spans="1:33" x14ac:dyDescent="0.25">
      <c r="A157" s="183">
        <f>+FY2018_ALL_Targets!A157</f>
        <v>5130</v>
      </c>
      <c r="B157" s="183">
        <f>+FY2018_ALL_Targets!B157</f>
        <v>675113</v>
      </c>
      <c r="C157" s="183">
        <f>+FY2018_ALL_Targets!C157</f>
        <v>1025631</v>
      </c>
      <c r="D157" s="183">
        <f>+FY2018_ALL_Targets!D157</f>
        <v>1376972984</v>
      </c>
      <c r="E157" s="183">
        <f>+FY2018_ALL_Targets!E157</f>
        <v>0</v>
      </c>
      <c r="F157" s="183" t="str">
        <f>+FY2018_ALL_Targets!F157</f>
        <v>Dallas</v>
      </c>
      <c r="G157" s="183" t="s">
        <v>971</v>
      </c>
      <c r="H157" s="183" t="str">
        <f>+FY2018_ALL_Targets!H157</f>
        <v>Plano Operating Company LLC</v>
      </c>
      <c r="I157" s="183" t="str">
        <f>+FY2018_ALL_Targets!I157</f>
        <v>3208 Thunderbird Lane</v>
      </c>
      <c r="J157" s="14" t="str">
        <f>_xlfn.IFNA(+INDEX(Comp1!$D:$D,MATCH(B157,Comp1!$B:$B,0)),"No")</f>
        <v>No</v>
      </c>
      <c r="K157" s="14" t="str">
        <f>_xlfn.IFNA(+INDEX(Comp1!$E:$E,MATCH(B157,Comp1!$B:$B,0)),"No")</f>
        <v>No</v>
      </c>
      <c r="L157" s="14" t="str">
        <f>_xlfn.IFNA(+INDEX(Comp1!F:F,MATCH($B157,Comp1!$B:$B,0)),"No")</f>
        <v>No</v>
      </c>
      <c r="M157" s="14" t="str">
        <f>_xlfn.IFNA(+INDEX(Comp1!G:G,MATCH($B157,Comp1!$B:$B,0)),"No")</f>
        <v>No</v>
      </c>
      <c r="N157" s="14" t="str">
        <f>_xlfn.IFNA(+INDEX(Comp1!H:H,MATCH($B157,Comp1!$B:$B,0)),"No")</f>
        <v>No</v>
      </c>
      <c r="O157" s="14" t="str">
        <f>_xlfn.IFNA(+INDEX(Comp1!I:I,MATCH($B157,Comp1!$B:$B,0)),"No")</f>
        <v>No</v>
      </c>
      <c r="P157" s="14" t="str">
        <f>_xlfn.IFNA(+INDEX(Comp1!J:J,MATCH($B157,Comp1!$B:$B,0)),"No")</f>
        <v>No</v>
      </c>
      <c r="Q157" s="14" t="str">
        <f>_xlfn.IFNA(+INDEX(Comp1!K:K,MATCH($B157,Comp1!$B:$B,0)),"No")</f>
        <v>No</v>
      </c>
      <c r="R157" s="14" t="str">
        <f>_xlfn.IFNA(+INDEX(Comp1!L:L,MATCH($B157,Comp1!$B:$B,0)),"No")</f>
        <v>No</v>
      </c>
      <c r="S157" s="14" t="str">
        <f>_xlfn.IFNA(+INDEX(Comp1!M:M,MATCH($B157,Comp1!$B:$B,0)),"No")</f>
        <v>No</v>
      </c>
      <c r="T157" s="14" t="str">
        <f>_xlfn.IFNA(+INDEX(Comp1!N:N,MATCH($B157,Comp1!$B:$B,0)),"No")</f>
        <v>No</v>
      </c>
      <c r="U157" s="14" t="str">
        <f>_xlfn.IFNA(+INDEX(Comp1!O:O,MATCH($B157,Comp1!$B:$B,0)),"No")</f>
        <v>No</v>
      </c>
      <c r="V157" s="464">
        <f>IF(J157="yes",+INDEX('Final Comp Values'!$AX:$AX,MATCH('Monthy Targets'!$B157,'Final Comp Values'!C:C,0)),0)</f>
        <v>0</v>
      </c>
      <c r="W157" s="464">
        <f>IF(K157="yes",+INDEX('Final Comp Values'!$AX:$AX,MATCH('Monthy Targets'!$B157,'Final Comp Values'!$C:$C,0)),0)</f>
        <v>0</v>
      </c>
      <c r="X157" s="464">
        <f>IF(L157="yes",+INDEX('Final Comp Values'!$AX:$AX,MATCH('Monthy Targets'!$B157,'Final Comp Values'!$C:$C,0)),0)</f>
        <v>0</v>
      </c>
      <c r="Y157" s="464">
        <f>IF(M157="yes",+INDEX('Final Comp Values'!$BB:$BB,MATCH('Monthy Targets'!$B157,'Final Comp Values'!$C:$C,0)),0)</f>
        <v>0</v>
      </c>
      <c r="Z157" s="464">
        <f>IF(N157="yes",+INDEX('Final Comp Values'!$BB:$BB,MATCH('Monthy Targets'!$B157,'Final Comp Values'!$C:$C,0)),0)</f>
        <v>0</v>
      </c>
      <c r="AA157" s="464">
        <f>IF(O157="yes",+INDEX('Final Comp Values'!$BB:$BB,MATCH('Monthy Targets'!$B157,'Final Comp Values'!$C:$C,0)),0)</f>
        <v>0</v>
      </c>
      <c r="AB157" s="464">
        <f>IF(P157="yes",+INDEX('Final Comp Values'!$BF:$BF,MATCH('Monthy Targets'!$B157,'Final Comp Values'!$C:$C,0)),0)</f>
        <v>0</v>
      </c>
      <c r="AC157" s="464">
        <f>IF(Q157="yes",+INDEX('Final Comp Values'!$BF:$BF,MATCH('Monthy Targets'!$B157,'Final Comp Values'!$C:$C,0)),0)</f>
        <v>0</v>
      </c>
      <c r="AD157" s="464">
        <f>IF(R157="yes",+INDEX('Final Comp Values'!$BF:$BF,MATCH('Monthy Targets'!$B157,'Final Comp Values'!$C:$C,0)),0)</f>
        <v>0</v>
      </c>
      <c r="AE157" s="464">
        <f>IF(S157="yes",+INDEX('Final Comp Values'!$BJ:$BJ,MATCH('Monthy Targets'!$B157,'Final Comp Values'!$C:$C,0)),0)</f>
        <v>0</v>
      </c>
      <c r="AF157" s="464">
        <f>IF(T157="yes",+INDEX('Final Comp Values'!$BJ:$BJ,MATCH('Monthy Targets'!$B157,'Final Comp Values'!$C:$C,0)),0)</f>
        <v>0</v>
      </c>
      <c r="AG157" s="464">
        <f>IF(U157="yes",+INDEX('Final Comp Values'!$BJ:$BJ,MATCH('Monthy Targets'!$B157,'Final Comp Values'!$C:$C,0)),0)</f>
        <v>0</v>
      </c>
    </row>
    <row r="158" spans="1:33" x14ac:dyDescent="0.25">
      <c r="A158" s="183">
        <f>+FY2018_ALL_Targets!A158</f>
        <v>4652</v>
      </c>
      <c r="B158" s="183">
        <f>+FY2018_ALL_Targets!B158</f>
        <v>675120</v>
      </c>
      <c r="C158" s="183">
        <f>+FY2018_ALL_Targets!C158</f>
        <v>1026525</v>
      </c>
      <c r="D158" s="183">
        <f>+FY2018_ALL_Targets!D158</f>
        <v>1851789515</v>
      </c>
      <c r="E158" s="183">
        <f>+FY2018_ALL_Targets!E158</f>
        <v>0</v>
      </c>
      <c r="F158" s="183" t="str">
        <f>+FY2018_ALL_Targets!F158</f>
        <v>Jefferson</v>
      </c>
      <c r="G158" s="183" t="s">
        <v>246</v>
      </c>
      <c r="H158" s="183" t="str">
        <f>+FY2018_ALL_Targets!H158</f>
        <v>Tyler County Hospital District dba Woodville Health and Rehabilitation Center</v>
      </c>
      <c r="I158" s="183" t="str">
        <f>+FY2018_ALL_Targets!I158</f>
        <v>102 North Beech Street</v>
      </c>
      <c r="J158" s="14" t="str">
        <f>_xlfn.IFNA(+INDEX(Comp1!$D:$D,MATCH(B158,Comp1!$B:$B,0)),"No")</f>
        <v>Yes</v>
      </c>
      <c r="K158" s="14" t="str">
        <f>_xlfn.IFNA(+INDEX(Comp1!$E:$E,MATCH(B158,Comp1!$B:$B,0)),"No")</f>
        <v>Yes</v>
      </c>
      <c r="L158" s="14" t="str">
        <f>_xlfn.IFNA(+INDEX(Comp1!F:F,MATCH($B158,Comp1!$B:$B,0)),"No")</f>
        <v>Yes</v>
      </c>
      <c r="M158" s="14" t="str">
        <f>_xlfn.IFNA(+INDEX(Comp1!G:G,MATCH($B158,Comp1!$B:$B,0)),"No")</f>
        <v>Yes</v>
      </c>
      <c r="N158" s="14" t="str">
        <f>_xlfn.IFNA(+INDEX(Comp1!H:H,MATCH($B158,Comp1!$B:$B,0)),"No")</f>
        <v>Yes</v>
      </c>
      <c r="O158" s="14">
        <f>_xlfn.IFNA(+INDEX(Comp1!I:I,MATCH($B158,Comp1!$B:$B,0)),"No")</f>
        <v>0</v>
      </c>
      <c r="P158" s="14">
        <f>_xlfn.IFNA(+INDEX(Comp1!J:J,MATCH($B158,Comp1!$B:$B,0)),"No")</f>
        <v>0</v>
      </c>
      <c r="Q158" s="14">
        <f>_xlfn.IFNA(+INDEX(Comp1!K:K,MATCH($B158,Comp1!$B:$B,0)),"No")</f>
        <v>0</v>
      </c>
      <c r="R158" s="14">
        <f>_xlfn.IFNA(+INDEX(Comp1!L:L,MATCH($B158,Comp1!$B:$B,0)),"No")</f>
        <v>0</v>
      </c>
      <c r="S158" s="14">
        <f>_xlfn.IFNA(+INDEX(Comp1!M:M,MATCH($B158,Comp1!$B:$B,0)),"No")</f>
        <v>0</v>
      </c>
      <c r="T158" s="14">
        <f>_xlfn.IFNA(+INDEX(Comp1!N:N,MATCH($B158,Comp1!$B:$B,0)),"No")</f>
        <v>0</v>
      </c>
      <c r="U158" s="14">
        <f>_xlfn.IFNA(+INDEX(Comp1!O:O,MATCH($B158,Comp1!$B:$B,0)),"No")</f>
        <v>0</v>
      </c>
      <c r="V158" s="464">
        <f>IF(J158="yes",+INDEX('Final Comp Values'!$AX:$AX,MATCH('Monthy Targets'!$B158,'Final Comp Values'!C:C,0)),0)</f>
        <v>13.42</v>
      </c>
      <c r="W158" s="464">
        <f>IF(K158="yes",+INDEX('Final Comp Values'!$AX:$AX,MATCH('Monthy Targets'!$B158,'Final Comp Values'!$C:$C,0)),0)</f>
        <v>13.42</v>
      </c>
      <c r="X158" s="464">
        <f>IF(L158="yes",+INDEX('Final Comp Values'!$AX:$AX,MATCH('Monthy Targets'!$B158,'Final Comp Values'!$C:$C,0)),0)</f>
        <v>13.42</v>
      </c>
      <c r="Y158" s="464">
        <f>IF(M158="yes",+INDEX('Final Comp Values'!$BB:$BB,MATCH('Monthy Targets'!$B158,'Final Comp Values'!$C:$C,0)),0)</f>
        <v>13.42</v>
      </c>
      <c r="Z158" s="464">
        <f>IF(N158="yes",+INDEX('Final Comp Values'!$BB:$BB,MATCH('Monthy Targets'!$B158,'Final Comp Values'!$C:$C,0)),0)</f>
        <v>13.42</v>
      </c>
      <c r="AA158" s="464">
        <f>IF(O158="yes",+INDEX('Final Comp Values'!$BB:$BB,MATCH('Monthy Targets'!$B158,'Final Comp Values'!$C:$C,0)),0)</f>
        <v>0</v>
      </c>
      <c r="AB158" s="464">
        <f>IF(P158="yes",+INDEX('Final Comp Values'!$BF:$BF,MATCH('Monthy Targets'!$B158,'Final Comp Values'!$C:$C,0)),0)</f>
        <v>0</v>
      </c>
      <c r="AC158" s="464">
        <f>IF(Q158="yes",+INDEX('Final Comp Values'!$BF:$BF,MATCH('Monthy Targets'!$B158,'Final Comp Values'!$C:$C,0)),0)</f>
        <v>0</v>
      </c>
      <c r="AD158" s="464">
        <f>IF(R158="yes",+INDEX('Final Comp Values'!$BF:$BF,MATCH('Monthy Targets'!$B158,'Final Comp Values'!$C:$C,0)),0)</f>
        <v>0</v>
      </c>
      <c r="AE158" s="464">
        <f>IF(S158="yes",+INDEX('Final Comp Values'!$BJ:$BJ,MATCH('Monthy Targets'!$B158,'Final Comp Values'!$C:$C,0)),0)</f>
        <v>0</v>
      </c>
      <c r="AF158" s="464">
        <f>IF(T158="yes",+INDEX('Final Comp Values'!$BJ:$BJ,MATCH('Monthy Targets'!$B158,'Final Comp Values'!$C:$C,0)),0)</f>
        <v>0</v>
      </c>
      <c r="AG158" s="464">
        <f>IF(U158="yes",+INDEX('Final Comp Values'!$BJ:$BJ,MATCH('Monthy Targets'!$B158,'Final Comp Values'!$C:$C,0)),0)</f>
        <v>0</v>
      </c>
    </row>
    <row r="159" spans="1:33" x14ac:dyDescent="0.25">
      <c r="A159" s="183">
        <f>+FY2018_ALL_Targets!A159</f>
        <v>4455</v>
      </c>
      <c r="B159" s="183">
        <f>+FY2018_ALL_Targets!B159</f>
        <v>675124</v>
      </c>
      <c r="C159" s="183">
        <f>+FY2018_ALL_Targets!C159</f>
        <v>1026537</v>
      </c>
      <c r="D159" s="183">
        <f>+FY2018_ALL_Targets!D159</f>
        <v>1699013599</v>
      </c>
      <c r="E159" s="183">
        <f>+FY2018_ALL_Targets!E159</f>
        <v>0</v>
      </c>
      <c r="F159" s="183" t="str">
        <f>+FY2018_ALL_Targets!F159</f>
        <v>MRSA Central</v>
      </c>
      <c r="G159" s="183" t="s">
        <v>678</v>
      </c>
      <c r="H159" s="183" t="str">
        <f>+FY2018_ALL_Targets!H159</f>
        <v>Gonzales Healthcare System</v>
      </c>
      <c r="I159" s="183" t="str">
        <f>+FY2018_ALL_Targets!I159</f>
        <v>3428 Moulton Rd.</v>
      </c>
      <c r="J159" s="14" t="str">
        <f>_xlfn.IFNA(+INDEX(Comp1!$D:$D,MATCH(B159,Comp1!$B:$B,0)),"No")</f>
        <v>Yes</v>
      </c>
      <c r="K159" s="14" t="str">
        <f>_xlfn.IFNA(+INDEX(Comp1!$E:$E,MATCH(B159,Comp1!$B:$B,0)),"No")</f>
        <v>Yes</v>
      </c>
      <c r="L159" s="14" t="str">
        <f>_xlfn.IFNA(+INDEX(Comp1!F:F,MATCH($B159,Comp1!$B:$B,0)),"No")</f>
        <v>Yes</v>
      </c>
      <c r="M159" s="14" t="str">
        <f>_xlfn.IFNA(+INDEX(Comp1!G:G,MATCH($B159,Comp1!$B:$B,0)),"No")</f>
        <v>Yes</v>
      </c>
      <c r="N159" s="14" t="str">
        <f>_xlfn.IFNA(+INDEX(Comp1!H:H,MATCH($B159,Comp1!$B:$B,0)),"No")</f>
        <v>Yes</v>
      </c>
      <c r="O159" s="14">
        <f>_xlfn.IFNA(+INDEX(Comp1!I:I,MATCH($B159,Comp1!$B:$B,0)),"No")</f>
        <v>0</v>
      </c>
      <c r="P159" s="14">
        <f>_xlfn.IFNA(+INDEX(Comp1!J:J,MATCH($B159,Comp1!$B:$B,0)),"No")</f>
        <v>0</v>
      </c>
      <c r="Q159" s="14">
        <f>_xlfn.IFNA(+INDEX(Comp1!K:K,MATCH($B159,Comp1!$B:$B,0)),"No")</f>
        <v>0</v>
      </c>
      <c r="R159" s="14">
        <f>_xlfn.IFNA(+INDEX(Comp1!L:L,MATCH($B159,Comp1!$B:$B,0)),"No")</f>
        <v>0</v>
      </c>
      <c r="S159" s="14">
        <f>_xlfn.IFNA(+INDEX(Comp1!M:M,MATCH($B159,Comp1!$B:$B,0)),"No")</f>
        <v>0</v>
      </c>
      <c r="T159" s="14">
        <f>_xlfn.IFNA(+INDEX(Comp1!N:N,MATCH($B159,Comp1!$B:$B,0)),"No")</f>
        <v>0</v>
      </c>
      <c r="U159" s="14">
        <f>_xlfn.IFNA(+INDEX(Comp1!O:O,MATCH($B159,Comp1!$B:$B,0)),"No")</f>
        <v>0</v>
      </c>
      <c r="V159" s="464">
        <f>IF(J159="yes",+INDEX('Final Comp Values'!$AX:$AX,MATCH('Monthy Targets'!$B159,'Final Comp Values'!C:C,0)),0)</f>
        <v>5.07</v>
      </c>
      <c r="W159" s="464">
        <f>IF(K159="yes",+INDEX('Final Comp Values'!$AX:$AX,MATCH('Monthy Targets'!$B159,'Final Comp Values'!$C:$C,0)),0)</f>
        <v>5.07</v>
      </c>
      <c r="X159" s="464">
        <f>IF(L159="yes",+INDEX('Final Comp Values'!$AX:$AX,MATCH('Monthy Targets'!$B159,'Final Comp Values'!$C:$C,0)),0)</f>
        <v>5.07</v>
      </c>
      <c r="Y159" s="464">
        <f>IF(M159="yes",+INDEX('Final Comp Values'!$BB:$BB,MATCH('Monthy Targets'!$B159,'Final Comp Values'!$C:$C,0)),0)</f>
        <v>5.07</v>
      </c>
      <c r="Z159" s="464">
        <f>IF(N159="yes",+INDEX('Final Comp Values'!$BB:$BB,MATCH('Monthy Targets'!$B159,'Final Comp Values'!$C:$C,0)),0)</f>
        <v>5.07</v>
      </c>
      <c r="AA159" s="464">
        <f>IF(O159="yes",+INDEX('Final Comp Values'!$BB:$BB,MATCH('Monthy Targets'!$B159,'Final Comp Values'!$C:$C,0)),0)</f>
        <v>0</v>
      </c>
      <c r="AB159" s="464">
        <f>IF(P159="yes",+INDEX('Final Comp Values'!$BF:$BF,MATCH('Monthy Targets'!$B159,'Final Comp Values'!$C:$C,0)),0)</f>
        <v>0</v>
      </c>
      <c r="AC159" s="464">
        <f>IF(Q159="yes",+INDEX('Final Comp Values'!$BF:$BF,MATCH('Monthy Targets'!$B159,'Final Comp Values'!$C:$C,0)),0)</f>
        <v>0</v>
      </c>
      <c r="AD159" s="464">
        <f>IF(R159="yes",+INDEX('Final Comp Values'!$BF:$BF,MATCH('Monthy Targets'!$B159,'Final Comp Values'!$C:$C,0)),0)</f>
        <v>0</v>
      </c>
      <c r="AE159" s="464">
        <f>IF(S159="yes",+INDEX('Final Comp Values'!$BJ:$BJ,MATCH('Monthy Targets'!$B159,'Final Comp Values'!$C:$C,0)),0)</f>
        <v>0</v>
      </c>
      <c r="AF159" s="464">
        <f>IF(T159="yes",+INDEX('Final Comp Values'!$BJ:$BJ,MATCH('Monthy Targets'!$B159,'Final Comp Values'!$C:$C,0)),0)</f>
        <v>0</v>
      </c>
      <c r="AG159" s="464">
        <f>IF(U159="yes",+INDEX('Final Comp Values'!$BJ:$BJ,MATCH('Monthy Targets'!$B159,'Final Comp Values'!$C:$C,0)),0)</f>
        <v>0</v>
      </c>
    </row>
    <row r="160" spans="1:33" x14ac:dyDescent="0.25">
      <c r="A160" s="183">
        <f>+FY2018_ALL_Targets!A160</f>
        <v>5155</v>
      </c>
      <c r="B160" s="183">
        <f>+FY2018_ALL_Targets!B160</f>
        <v>675128</v>
      </c>
      <c r="C160" s="183">
        <f>+FY2018_ALL_Targets!C160</f>
        <v>1014734</v>
      </c>
      <c r="D160" s="183">
        <f>+FY2018_ALL_Targets!D160</f>
        <v>1598726358</v>
      </c>
      <c r="E160" s="183">
        <f>+FY2018_ALL_Targets!E160</f>
        <v>0</v>
      </c>
      <c r="F160" s="183" t="str">
        <f>+FY2018_ALL_Targets!F160</f>
        <v>MRSA West</v>
      </c>
      <c r="G160" s="183" t="s">
        <v>987</v>
      </c>
      <c r="H160" s="183" t="str">
        <f>+FY2018_ALL_Targets!H160</f>
        <v>Decatur Hospital Authority dba Midwestern Healthcare Center</v>
      </c>
      <c r="I160" s="183" t="str">
        <f>+FY2018_ALL_Targets!I160</f>
        <v>601 Midwestern Parkway East</v>
      </c>
      <c r="J160" s="14" t="str">
        <f>_xlfn.IFNA(+INDEX(Comp1!$D:$D,MATCH(B160,Comp1!$B:$B,0)),"No")</f>
        <v>Yes</v>
      </c>
      <c r="K160" s="14" t="str">
        <f>_xlfn.IFNA(+INDEX(Comp1!$E:$E,MATCH(B160,Comp1!$B:$B,0)),"No")</f>
        <v>Yes</v>
      </c>
      <c r="L160" s="14" t="str">
        <f>_xlfn.IFNA(+INDEX(Comp1!F:F,MATCH($B160,Comp1!$B:$B,0)),"No")</f>
        <v>Yes</v>
      </c>
      <c r="M160" s="14" t="str">
        <f>_xlfn.IFNA(+INDEX(Comp1!G:G,MATCH($B160,Comp1!$B:$B,0)),"No")</f>
        <v>Yes</v>
      </c>
      <c r="N160" s="14" t="str">
        <f>_xlfn.IFNA(+INDEX(Comp1!H:H,MATCH($B160,Comp1!$B:$B,0)),"No")</f>
        <v>Yes</v>
      </c>
      <c r="O160" s="14">
        <f>_xlfn.IFNA(+INDEX(Comp1!I:I,MATCH($B160,Comp1!$B:$B,0)),"No")</f>
        <v>0</v>
      </c>
      <c r="P160" s="14">
        <f>_xlfn.IFNA(+INDEX(Comp1!J:J,MATCH($B160,Comp1!$B:$B,0)),"No")</f>
        <v>0</v>
      </c>
      <c r="Q160" s="14">
        <f>_xlfn.IFNA(+INDEX(Comp1!K:K,MATCH($B160,Comp1!$B:$B,0)),"No")</f>
        <v>0</v>
      </c>
      <c r="R160" s="14">
        <f>_xlfn.IFNA(+INDEX(Comp1!L:L,MATCH($B160,Comp1!$B:$B,0)),"No")</f>
        <v>0</v>
      </c>
      <c r="S160" s="14">
        <f>_xlfn.IFNA(+INDEX(Comp1!M:M,MATCH($B160,Comp1!$B:$B,0)),"No")</f>
        <v>0</v>
      </c>
      <c r="T160" s="14">
        <f>_xlfn.IFNA(+INDEX(Comp1!N:N,MATCH($B160,Comp1!$B:$B,0)),"No")</f>
        <v>0</v>
      </c>
      <c r="U160" s="14">
        <f>_xlfn.IFNA(+INDEX(Comp1!O:O,MATCH($B160,Comp1!$B:$B,0)),"No")</f>
        <v>0</v>
      </c>
      <c r="V160" s="464">
        <f>IF(J160="yes",+INDEX('Final Comp Values'!$AX:$AX,MATCH('Monthy Targets'!$B160,'Final Comp Values'!C:C,0)),0)</f>
        <v>9.2100000000000009</v>
      </c>
      <c r="W160" s="464">
        <f>IF(K160="yes",+INDEX('Final Comp Values'!$AX:$AX,MATCH('Monthy Targets'!$B160,'Final Comp Values'!$C:$C,0)),0)</f>
        <v>9.2100000000000009</v>
      </c>
      <c r="X160" s="464">
        <f>IF(L160="yes",+INDEX('Final Comp Values'!$AX:$AX,MATCH('Monthy Targets'!$B160,'Final Comp Values'!$C:$C,0)),0)</f>
        <v>9.2100000000000009</v>
      </c>
      <c r="Y160" s="464">
        <f>IF(M160="yes",+INDEX('Final Comp Values'!$BB:$BB,MATCH('Monthy Targets'!$B160,'Final Comp Values'!$C:$C,0)),0)</f>
        <v>9.2100000000000009</v>
      </c>
      <c r="Z160" s="464">
        <f>IF(N160="yes",+INDEX('Final Comp Values'!$BB:$BB,MATCH('Monthy Targets'!$B160,'Final Comp Values'!$C:$C,0)),0)</f>
        <v>9.2100000000000009</v>
      </c>
      <c r="AA160" s="464">
        <f>IF(O160="yes",+INDEX('Final Comp Values'!$BB:$BB,MATCH('Monthy Targets'!$B160,'Final Comp Values'!$C:$C,0)),0)</f>
        <v>0</v>
      </c>
      <c r="AB160" s="464">
        <f>IF(P160="yes",+INDEX('Final Comp Values'!$BF:$BF,MATCH('Monthy Targets'!$B160,'Final Comp Values'!$C:$C,0)),0)</f>
        <v>0</v>
      </c>
      <c r="AC160" s="464">
        <f>IF(Q160="yes",+INDEX('Final Comp Values'!$BF:$BF,MATCH('Monthy Targets'!$B160,'Final Comp Values'!$C:$C,0)),0)</f>
        <v>0</v>
      </c>
      <c r="AD160" s="464">
        <f>IF(R160="yes",+INDEX('Final Comp Values'!$BF:$BF,MATCH('Monthy Targets'!$B160,'Final Comp Values'!$C:$C,0)),0)</f>
        <v>0</v>
      </c>
      <c r="AE160" s="464">
        <f>IF(S160="yes",+INDEX('Final Comp Values'!$BJ:$BJ,MATCH('Monthy Targets'!$B160,'Final Comp Values'!$C:$C,0)),0)</f>
        <v>0</v>
      </c>
      <c r="AF160" s="464">
        <f>IF(T160="yes",+INDEX('Final Comp Values'!$BJ:$BJ,MATCH('Monthy Targets'!$B160,'Final Comp Values'!$C:$C,0)),0)</f>
        <v>0</v>
      </c>
      <c r="AG160" s="464">
        <f>IF(U160="yes",+INDEX('Final Comp Values'!$BJ:$BJ,MATCH('Monthy Targets'!$B160,'Final Comp Values'!$C:$C,0)),0)</f>
        <v>0</v>
      </c>
    </row>
    <row r="161" spans="1:33" x14ac:dyDescent="0.25">
      <c r="A161" s="183">
        <f>+FY2018_ALL_Targets!A161</f>
        <v>5161</v>
      </c>
      <c r="B161" s="183">
        <f>+FY2018_ALL_Targets!B161</f>
        <v>675132</v>
      </c>
      <c r="C161" s="183">
        <f>+FY2018_ALL_Targets!C161</f>
        <v>1015194</v>
      </c>
      <c r="D161" s="183">
        <f>+FY2018_ALL_Targets!D161</f>
        <v>1841495504</v>
      </c>
      <c r="E161" s="183">
        <f>+FY2018_ALL_Targets!E161</f>
        <v>0</v>
      </c>
      <c r="F161" s="183" t="str">
        <f>+FY2018_ALL_Targets!F161</f>
        <v>MRSA Central</v>
      </c>
      <c r="G161" s="183" t="s">
        <v>991</v>
      </c>
      <c r="H161" s="183" t="str">
        <f>+FY2018_ALL_Targets!H161</f>
        <v>Liberty County Hospital District No. 1</v>
      </c>
      <c r="I161" s="183" t="str">
        <f>+FY2018_ALL_Targets!I161</f>
        <v>211 N. Main St.</v>
      </c>
      <c r="J161" s="14" t="str">
        <f>_xlfn.IFNA(+INDEX(Comp1!$D:$D,MATCH(B161,Comp1!$B:$B,0)),"No")</f>
        <v>Yes</v>
      </c>
      <c r="K161" s="14" t="str">
        <f>_xlfn.IFNA(+INDEX(Comp1!$E:$E,MATCH(B161,Comp1!$B:$B,0)),"No")</f>
        <v>Yes</v>
      </c>
      <c r="L161" s="14" t="str">
        <f>_xlfn.IFNA(+INDEX(Comp1!F:F,MATCH($B161,Comp1!$B:$B,0)),"No")</f>
        <v>Yes</v>
      </c>
      <c r="M161" s="14" t="str">
        <f>_xlfn.IFNA(+INDEX(Comp1!G:G,MATCH($B161,Comp1!$B:$B,0)),"No")</f>
        <v>Yes</v>
      </c>
      <c r="N161" s="14" t="str">
        <f>_xlfn.IFNA(+INDEX(Comp1!H:H,MATCH($B161,Comp1!$B:$B,0)),"No")</f>
        <v>Yes</v>
      </c>
      <c r="O161" s="14">
        <f>_xlfn.IFNA(+INDEX(Comp1!I:I,MATCH($B161,Comp1!$B:$B,0)),"No")</f>
        <v>0</v>
      </c>
      <c r="P161" s="14">
        <f>_xlfn.IFNA(+INDEX(Comp1!J:J,MATCH($B161,Comp1!$B:$B,0)),"No")</f>
        <v>0</v>
      </c>
      <c r="Q161" s="14">
        <f>_xlfn.IFNA(+INDEX(Comp1!K:K,MATCH($B161,Comp1!$B:$B,0)),"No")</f>
        <v>0</v>
      </c>
      <c r="R161" s="14">
        <f>_xlfn.IFNA(+INDEX(Comp1!L:L,MATCH($B161,Comp1!$B:$B,0)),"No")</f>
        <v>0</v>
      </c>
      <c r="S161" s="14">
        <f>_xlfn.IFNA(+INDEX(Comp1!M:M,MATCH($B161,Comp1!$B:$B,0)),"No")</f>
        <v>0</v>
      </c>
      <c r="T161" s="14">
        <f>_xlfn.IFNA(+INDEX(Comp1!N:N,MATCH($B161,Comp1!$B:$B,0)),"No")</f>
        <v>0</v>
      </c>
      <c r="U161" s="14">
        <f>_xlfn.IFNA(+INDEX(Comp1!O:O,MATCH($B161,Comp1!$B:$B,0)),"No")</f>
        <v>0</v>
      </c>
      <c r="V161" s="464">
        <f>IF(J161="yes",+INDEX('Final Comp Values'!$AX:$AX,MATCH('Monthy Targets'!$B161,'Final Comp Values'!C:C,0)),0)</f>
        <v>5.07</v>
      </c>
      <c r="W161" s="464">
        <f>IF(K161="yes",+INDEX('Final Comp Values'!$AX:$AX,MATCH('Monthy Targets'!$B161,'Final Comp Values'!$C:$C,0)),0)</f>
        <v>5.07</v>
      </c>
      <c r="X161" s="464">
        <f>IF(L161="yes",+INDEX('Final Comp Values'!$AX:$AX,MATCH('Monthy Targets'!$B161,'Final Comp Values'!$C:$C,0)),0)</f>
        <v>5.07</v>
      </c>
      <c r="Y161" s="464">
        <f>IF(M161="yes",+INDEX('Final Comp Values'!$BB:$BB,MATCH('Monthy Targets'!$B161,'Final Comp Values'!$C:$C,0)),0)</f>
        <v>5.07</v>
      </c>
      <c r="Z161" s="464">
        <f>IF(N161="yes",+INDEX('Final Comp Values'!$BB:$BB,MATCH('Monthy Targets'!$B161,'Final Comp Values'!$C:$C,0)),0)</f>
        <v>5.07</v>
      </c>
      <c r="AA161" s="464">
        <f>IF(O161="yes",+INDEX('Final Comp Values'!$BB:$BB,MATCH('Monthy Targets'!$B161,'Final Comp Values'!$C:$C,0)),0)</f>
        <v>0</v>
      </c>
      <c r="AB161" s="464">
        <f>IF(P161="yes",+INDEX('Final Comp Values'!$BF:$BF,MATCH('Monthy Targets'!$B161,'Final Comp Values'!$C:$C,0)),0)</f>
        <v>0</v>
      </c>
      <c r="AC161" s="464">
        <f>IF(Q161="yes",+INDEX('Final Comp Values'!$BF:$BF,MATCH('Monthy Targets'!$B161,'Final Comp Values'!$C:$C,0)),0)</f>
        <v>0</v>
      </c>
      <c r="AD161" s="464">
        <f>IF(R161="yes",+INDEX('Final Comp Values'!$BF:$BF,MATCH('Monthy Targets'!$B161,'Final Comp Values'!$C:$C,0)),0)</f>
        <v>0</v>
      </c>
      <c r="AE161" s="464">
        <f>IF(S161="yes",+INDEX('Final Comp Values'!$BJ:$BJ,MATCH('Monthy Targets'!$B161,'Final Comp Values'!$C:$C,0)),0)</f>
        <v>0</v>
      </c>
      <c r="AF161" s="464">
        <f>IF(T161="yes",+INDEX('Final Comp Values'!$BJ:$BJ,MATCH('Monthy Targets'!$B161,'Final Comp Values'!$C:$C,0)),0)</f>
        <v>0</v>
      </c>
      <c r="AG161" s="464">
        <f>IF(U161="yes",+INDEX('Final Comp Values'!$BJ:$BJ,MATCH('Monthy Targets'!$B161,'Final Comp Values'!$C:$C,0)),0)</f>
        <v>0</v>
      </c>
    </row>
    <row r="162" spans="1:33" x14ac:dyDescent="0.25">
      <c r="A162" s="183">
        <f>+FY2018_ALL_Targets!A162</f>
        <v>4799</v>
      </c>
      <c r="B162" s="183">
        <f>+FY2018_ALL_Targets!B162</f>
        <v>675136</v>
      </c>
      <c r="C162" s="183">
        <f>+FY2018_ALL_Targets!C162</f>
        <v>479906</v>
      </c>
      <c r="D162" s="183">
        <f>+FY2018_ALL_Targets!D162</f>
        <v>1194728220</v>
      </c>
      <c r="E162" s="183">
        <f>+FY2018_ALL_Targets!E162</f>
        <v>0</v>
      </c>
      <c r="F162" s="183" t="str">
        <f>+FY2018_ALL_Targets!F162</f>
        <v>Tarrant</v>
      </c>
      <c r="G162" s="183" t="s">
        <v>824</v>
      </c>
      <c r="H162" s="183" t="str">
        <f>+FY2018_ALL_Targets!H162</f>
        <v>Dallas County Hospital District dba Denton Rehabilitation</v>
      </c>
      <c r="I162" s="183" t="str">
        <f>+FY2018_ALL_Targets!I162</f>
        <v>2229 N. Carroll Blvd</v>
      </c>
      <c r="J162" s="14" t="str">
        <f>_xlfn.IFNA(+INDEX(Comp1!$D:$D,MATCH(B162,Comp1!$B:$B,0)),"No")</f>
        <v>Yes</v>
      </c>
      <c r="K162" s="14" t="str">
        <f>_xlfn.IFNA(+INDEX(Comp1!$E:$E,MATCH(B162,Comp1!$B:$B,0)),"No")</f>
        <v>Yes</v>
      </c>
      <c r="L162" s="14" t="str">
        <f>_xlfn.IFNA(+INDEX(Comp1!F:F,MATCH($B162,Comp1!$B:$B,0)),"No")</f>
        <v>Yes</v>
      </c>
      <c r="M162" s="14" t="str">
        <f>_xlfn.IFNA(+INDEX(Comp1!G:G,MATCH($B162,Comp1!$B:$B,0)),"No")</f>
        <v>Yes</v>
      </c>
      <c r="N162" s="14" t="str">
        <f>_xlfn.IFNA(+INDEX(Comp1!H:H,MATCH($B162,Comp1!$B:$B,0)),"No")</f>
        <v>Yes</v>
      </c>
      <c r="O162" s="14">
        <f>_xlfn.IFNA(+INDEX(Comp1!I:I,MATCH($B162,Comp1!$B:$B,0)),"No")</f>
        <v>0</v>
      </c>
      <c r="P162" s="14">
        <f>_xlfn.IFNA(+INDEX(Comp1!J:J,MATCH($B162,Comp1!$B:$B,0)),"No")</f>
        <v>0</v>
      </c>
      <c r="Q162" s="14">
        <f>_xlfn.IFNA(+INDEX(Comp1!K:K,MATCH($B162,Comp1!$B:$B,0)),"No")</f>
        <v>0</v>
      </c>
      <c r="R162" s="14">
        <f>_xlfn.IFNA(+INDEX(Comp1!L:L,MATCH($B162,Comp1!$B:$B,0)),"No")</f>
        <v>0</v>
      </c>
      <c r="S162" s="14">
        <f>_xlfn.IFNA(+INDEX(Comp1!M:M,MATCH($B162,Comp1!$B:$B,0)),"No")</f>
        <v>0</v>
      </c>
      <c r="T162" s="14">
        <f>_xlfn.IFNA(+INDEX(Comp1!N:N,MATCH($B162,Comp1!$B:$B,0)),"No")</f>
        <v>0</v>
      </c>
      <c r="U162" s="14">
        <f>_xlfn.IFNA(+INDEX(Comp1!O:O,MATCH($B162,Comp1!$B:$B,0)),"No")</f>
        <v>0</v>
      </c>
      <c r="V162" s="464">
        <f>IF(J162="yes",+INDEX('Final Comp Values'!$AX:$AX,MATCH('Monthy Targets'!$B162,'Final Comp Values'!C:C,0)),0)</f>
        <v>6.73</v>
      </c>
      <c r="W162" s="464">
        <f>IF(K162="yes",+INDEX('Final Comp Values'!$AX:$AX,MATCH('Monthy Targets'!$B162,'Final Comp Values'!$C:$C,0)),0)</f>
        <v>6.73</v>
      </c>
      <c r="X162" s="464">
        <f>IF(L162="yes",+INDEX('Final Comp Values'!$AX:$AX,MATCH('Monthy Targets'!$B162,'Final Comp Values'!$C:$C,0)),0)</f>
        <v>6.73</v>
      </c>
      <c r="Y162" s="464">
        <f>IF(M162="yes",+INDEX('Final Comp Values'!$BB:$BB,MATCH('Monthy Targets'!$B162,'Final Comp Values'!$C:$C,0)),0)</f>
        <v>6.73</v>
      </c>
      <c r="Z162" s="464">
        <f>IF(N162="yes",+INDEX('Final Comp Values'!$BB:$BB,MATCH('Monthy Targets'!$B162,'Final Comp Values'!$C:$C,0)),0)</f>
        <v>6.73</v>
      </c>
      <c r="AA162" s="464">
        <f>IF(O162="yes",+INDEX('Final Comp Values'!$BB:$BB,MATCH('Monthy Targets'!$B162,'Final Comp Values'!$C:$C,0)),0)</f>
        <v>0</v>
      </c>
      <c r="AB162" s="464">
        <f>IF(P162="yes",+INDEX('Final Comp Values'!$BF:$BF,MATCH('Monthy Targets'!$B162,'Final Comp Values'!$C:$C,0)),0)</f>
        <v>0</v>
      </c>
      <c r="AC162" s="464">
        <f>IF(Q162="yes",+INDEX('Final Comp Values'!$BF:$BF,MATCH('Monthy Targets'!$B162,'Final Comp Values'!$C:$C,0)),0)</f>
        <v>0</v>
      </c>
      <c r="AD162" s="464">
        <f>IF(R162="yes",+INDEX('Final Comp Values'!$BF:$BF,MATCH('Monthy Targets'!$B162,'Final Comp Values'!$C:$C,0)),0)</f>
        <v>0</v>
      </c>
      <c r="AE162" s="464">
        <f>IF(S162="yes",+INDEX('Final Comp Values'!$BJ:$BJ,MATCH('Monthy Targets'!$B162,'Final Comp Values'!$C:$C,0)),0)</f>
        <v>0</v>
      </c>
      <c r="AF162" s="464">
        <f>IF(T162="yes",+INDEX('Final Comp Values'!$BJ:$BJ,MATCH('Monthy Targets'!$B162,'Final Comp Values'!$C:$C,0)),0)</f>
        <v>0</v>
      </c>
      <c r="AG162" s="464">
        <f>IF(U162="yes",+INDEX('Final Comp Values'!$BJ:$BJ,MATCH('Monthy Targets'!$B162,'Final Comp Values'!$C:$C,0)),0)</f>
        <v>0</v>
      </c>
    </row>
    <row r="163" spans="1:33" x14ac:dyDescent="0.25">
      <c r="A163" s="183">
        <f>+FY2018_ALL_Targets!A163</f>
        <v>5262</v>
      </c>
      <c r="B163" s="183">
        <f>+FY2018_ALL_Targets!B163</f>
        <v>675139</v>
      </c>
      <c r="C163" s="183">
        <f>+FY2018_ALL_Targets!C163</f>
        <v>1026188</v>
      </c>
      <c r="D163" s="183">
        <f>+FY2018_ALL_Targets!D163</f>
        <v>1104233592</v>
      </c>
      <c r="E163" s="183">
        <f>+FY2018_ALL_Targets!E163</f>
        <v>0</v>
      </c>
      <c r="F163" s="183" t="str">
        <f>+FY2018_ALL_Targets!F163</f>
        <v>MRSA Central</v>
      </c>
      <c r="G163" s="183" t="s">
        <v>1065</v>
      </c>
      <c r="H163" s="183" t="str">
        <f>+FY2018_ALL_Targets!H163</f>
        <v>Coryell County Memorial Hospital Authority</v>
      </c>
      <c r="I163" s="183" t="str">
        <f>+FY2018_ALL_Targets!I163</f>
        <v>1025 W Yeagua</v>
      </c>
      <c r="J163" s="14" t="str">
        <f>_xlfn.IFNA(+INDEX(Comp1!$D:$D,MATCH(B163,Comp1!$B:$B,0)),"No")</f>
        <v>Yes</v>
      </c>
      <c r="K163" s="14" t="str">
        <f>_xlfn.IFNA(+INDEX(Comp1!$E:$E,MATCH(B163,Comp1!$B:$B,0)),"No")</f>
        <v>Yes</v>
      </c>
      <c r="L163" s="14" t="str">
        <f>_xlfn.IFNA(+INDEX(Comp1!F:F,MATCH($B163,Comp1!$B:$B,0)),"No")</f>
        <v>Yes</v>
      </c>
      <c r="M163" s="14" t="str">
        <f>_xlfn.IFNA(+INDEX(Comp1!G:G,MATCH($B163,Comp1!$B:$B,0)),"No")</f>
        <v>Yes</v>
      </c>
      <c r="N163" s="14" t="str">
        <f>_xlfn.IFNA(+INDEX(Comp1!H:H,MATCH($B163,Comp1!$B:$B,0)),"No")</f>
        <v>Yes</v>
      </c>
      <c r="O163" s="14">
        <f>_xlfn.IFNA(+INDEX(Comp1!I:I,MATCH($B163,Comp1!$B:$B,0)),"No")</f>
        <v>0</v>
      </c>
      <c r="P163" s="14">
        <f>_xlfn.IFNA(+INDEX(Comp1!J:J,MATCH($B163,Comp1!$B:$B,0)),"No")</f>
        <v>0</v>
      </c>
      <c r="Q163" s="14">
        <f>_xlfn.IFNA(+INDEX(Comp1!K:K,MATCH($B163,Comp1!$B:$B,0)),"No")</f>
        <v>0</v>
      </c>
      <c r="R163" s="14">
        <f>_xlfn.IFNA(+INDEX(Comp1!L:L,MATCH($B163,Comp1!$B:$B,0)),"No")</f>
        <v>0</v>
      </c>
      <c r="S163" s="14">
        <f>_xlfn.IFNA(+INDEX(Comp1!M:M,MATCH($B163,Comp1!$B:$B,0)),"No")</f>
        <v>0</v>
      </c>
      <c r="T163" s="14">
        <f>_xlfn.IFNA(+INDEX(Comp1!N:N,MATCH($B163,Comp1!$B:$B,0)),"No")</f>
        <v>0</v>
      </c>
      <c r="U163" s="14">
        <f>_xlfn.IFNA(+INDEX(Comp1!O:O,MATCH($B163,Comp1!$B:$B,0)),"No")</f>
        <v>0</v>
      </c>
      <c r="V163" s="464">
        <f>IF(J163="yes",+INDEX('Final Comp Values'!$AX:$AX,MATCH('Monthy Targets'!$B163,'Final Comp Values'!C:C,0)),0)</f>
        <v>5.82</v>
      </c>
      <c r="W163" s="464">
        <f>IF(K163="yes",+INDEX('Final Comp Values'!$AX:$AX,MATCH('Monthy Targets'!$B163,'Final Comp Values'!$C:$C,0)),0)</f>
        <v>5.82</v>
      </c>
      <c r="X163" s="464">
        <f>IF(L163="yes",+INDEX('Final Comp Values'!$AX:$AX,MATCH('Monthy Targets'!$B163,'Final Comp Values'!$C:$C,0)),0)</f>
        <v>5.82</v>
      </c>
      <c r="Y163" s="464">
        <f>IF(M163="yes",+INDEX('Final Comp Values'!$BB:$BB,MATCH('Monthy Targets'!$B163,'Final Comp Values'!$C:$C,0)),0)</f>
        <v>5.82</v>
      </c>
      <c r="Z163" s="464">
        <f>IF(N163="yes",+INDEX('Final Comp Values'!$BB:$BB,MATCH('Monthy Targets'!$B163,'Final Comp Values'!$C:$C,0)),0)</f>
        <v>5.82</v>
      </c>
      <c r="AA163" s="464">
        <f>IF(O163="yes",+INDEX('Final Comp Values'!$BB:$BB,MATCH('Monthy Targets'!$B163,'Final Comp Values'!$C:$C,0)),0)</f>
        <v>0</v>
      </c>
      <c r="AB163" s="464">
        <f>IF(P163="yes",+INDEX('Final Comp Values'!$BF:$BF,MATCH('Monthy Targets'!$B163,'Final Comp Values'!$C:$C,0)),0)</f>
        <v>0</v>
      </c>
      <c r="AC163" s="464">
        <f>IF(Q163="yes",+INDEX('Final Comp Values'!$BF:$BF,MATCH('Monthy Targets'!$B163,'Final Comp Values'!$C:$C,0)),0)</f>
        <v>0</v>
      </c>
      <c r="AD163" s="464">
        <f>IF(R163="yes",+INDEX('Final Comp Values'!$BF:$BF,MATCH('Monthy Targets'!$B163,'Final Comp Values'!$C:$C,0)),0)</f>
        <v>0</v>
      </c>
      <c r="AE163" s="464">
        <f>IF(S163="yes",+INDEX('Final Comp Values'!$BJ:$BJ,MATCH('Monthy Targets'!$B163,'Final Comp Values'!$C:$C,0)),0)</f>
        <v>0</v>
      </c>
      <c r="AF163" s="464">
        <f>IF(T163="yes",+INDEX('Final Comp Values'!$BJ:$BJ,MATCH('Monthy Targets'!$B163,'Final Comp Values'!$C:$C,0)),0)</f>
        <v>0</v>
      </c>
      <c r="AG163" s="464">
        <f>IF(U163="yes",+INDEX('Final Comp Values'!$BJ:$BJ,MATCH('Monthy Targets'!$B163,'Final Comp Values'!$C:$C,0)),0)</f>
        <v>0</v>
      </c>
    </row>
    <row r="164" spans="1:33" x14ac:dyDescent="0.25">
      <c r="A164" s="183">
        <f>+FY2018_ALL_Targets!A164</f>
        <v>4025</v>
      </c>
      <c r="B164" s="183">
        <f>+FY2018_ALL_Targets!B164</f>
        <v>675141</v>
      </c>
      <c r="C164" s="183">
        <f>+FY2018_ALL_Targets!C164</f>
        <v>1026187</v>
      </c>
      <c r="D164" s="183">
        <f>+FY2018_ALL_Targets!D164</f>
        <v>1760899157</v>
      </c>
      <c r="E164" s="183">
        <f>+FY2018_ALL_Targets!E164</f>
        <v>0</v>
      </c>
      <c r="F164" s="183" t="str">
        <f>+FY2018_ALL_Targets!F164</f>
        <v>MRSA Central</v>
      </c>
      <c r="G164" s="183" t="s">
        <v>554</v>
      </c>
      <c r="H164" s="183" t="str">
        <f>+FY2018_ALL_Targets!H164</f>
        <v>Coryell County Memorial Hospital Authority</v>
      </c>
      <c r="I164" s="183" t="str">
        <f>+FY2018_ALL_Targets!I164</f>
        <v>1400 Lake Shore Dr</v>
      </c>
      <c r="J164" s="14" t="str">
        <f>_xlfn.IFNA(+INDEX(Comp1!$D:$D,MATCH(B164,Comp1!$B:$B,0)),"No")</f>
        <v>Yes</v>
      </c>
      <c r="K164" s="14" t="str">
        <f>_xlfn.IFNA(+INDEX(Comp1!$E:$E,MATCH(B164,Comp1!$B:$B,0)),"No")</f>
        <v>Yes</v>
      </c>
      <c r="L164" s="14" t="str">
        <f>_xlfn.IFNA(+INDEX(Comp1!F:F,MATCH($B164,Comp1!$B:$B,0)),"No")</f>
        <v>Yes</v>
      </c>
      <c r="M164" s="14" t="str">
        <f>_xlfn.IFNA(+INDEX(Comp1!G:G,MATCH($B164,Comp1!$B:$B,0)),"No")</f>
        <v>Yes</v>
      </c>
      <c r="N164" s="14" t="str">
        <f>_xlfn.IFNA(+INDEX(Comp1!H:H,MATCH($B164,Comp1!$B:$B,0)),"No")</f>
        <v>Yes</v>
      </c>
      <c r="O164" s="14">
        <f>_xlfn.IFNA(+INDEX(Comp1!I:I,MATCH($B164,Comp1!$B:$B,0)),"No")</f>
        <v>0</v>
      </c>
      <c r="P164" s="14">
        <f>_xlfn.IFNA(+INDEX(Comp1!J:J,MATCH($B164,Comp1!$B:$B,0)),"No")</f>
        <v>0</v>
      </c>
      <c r="Q164" s="14">
        <f>_xlfn.IFNA(+INDEX(Comp1!K:K,MATCH($B164,Comp1!$B:$B,0)),"No")</f>
        <v>0</v>
      </c>
      <c r="R164" s="14">
        <f>_xlfn.IFNA(+INDEX(Comp1!L:L,MATCH($B164,Comp1!$B:$B,0)),"No")</f>
        <v>0</v>
      </c>
      <c r="S164" s="14">
        <f>_xlfn.IFNA(+INDEX(Comp1!M:M,MATCH($B164,Comp1!$B:$B,0)),"No")</f>
        <v>0</v>
      </c>
      <c r="T164" s="14">
        <f>_xlfn.IFNA(+INDEX(Comp1!N:N,MATCH($B164,Comp1!$B:$B,0)),"No")</f>
        <v>0</v>
      </c>
      <c r="U164" s="14">
        <f>_xlfn.IFNA(+INDEX(Comp1!O:O,MATCH($B164,Comp1!$B:$B,0)),"No")</f>
        <v>0</v>
      </c>
      <c r="V164" s="464">
        <f>IF(J164="yes",+INDEX('Final Comp Values'!$AX:$AX,MATCH('Monthy Targets'!$B164,'Final Comp Values'!C:C,0)),0)</f>
        <v>12.59</v>
      </c>
      <c r="W164" s="464">
        <f>IF(K164="yes",+INDEX('Final Comp Values'!$AX:$AX,MATCH('Monthy Targets'!$B164,'Final Comp Values'!$C:$C,0)),0)</f>
        <v>12.59</v>
      </c>
      <c r="X164" s="464">
        <f>IF(L164="yes",+INDEX('Final Comp Values'!$AX:$AX,MATCH('Monthy Targets'!$B164,'Final Comp Values'!$C:$C,0)),0)</f>
        <v>12.59</v>
      </c>
      <c r="Y164" s="464">
        <f>IF(M164="yes",+INDEX('Final Comp Values'!$BB:$BB,MATCH('Monthy Targets'!$B164,'Final Comp Values'!$C:$C,0)),0)</f>
        <v>12.59</v>
      </c>
      <c r="Z164" s="464">
        <f>IF(N164="yes",+INDEX('Final Comp Values'!$BB:$BB,MATCH('Monthy Targets'!$B164,'Final Comp Values'!$C:$C,0)),0)</f>
        <v>12.59</v>
      </c>
      <c r="AA164" s="464">
        <f>IF(O164="yes",+INDEX('Final Comp Values'!$BB:$BB,MATCH('Monthy Targets'!$B164,'Final Comp Values'!$C:$C,0)),0)</f>
        <v>0</v>
      </c>
      <c r="AB164" s="464">
        <f>IF(P164="yes",+INDEX('Final Comp Values'!$BF:$BF,MATCH('Monthy Targets'!$B164,'Final Comp Values'!$C:$C,0)),0)</f>
        <v>0</v>
      </c>
      <c r="AC164" s="464">
        <f>IF(Q164="yes",+INDEX('Final Comp Values'!$BF:$BF,MATCH('Monthy Targets'!$B164,'Final Comp Values'!$C:$C,0)),0)</f>
        <v>0</v>
      </c>
      <c r="AD164" s="464">
        <f>IF(R164="yes",+INDEX('Final Comp Values'!$BF:$BF,MATCH('Monthy Targets'!$B164,'Final Comp Values'!$C:$C,0)),0)</f>
        <v>0</v>
      </c>
      <c r="AE164" s="464">
        <f>IF(S164="yes",+INDEX('Final Comp Values'!$BJ:$BJ,MATCH('Monthy Targets'!$B164,'Final Comp Values'!$C:$C,0)),0)</f>
        <v>0</v>
      </c>
      <c r="AF164" s="464">
        <f>IF(T164="yes",+INDEX('Final Comp Values'!$BJ:$BJ,MATCH('Monthy Targets'!$B164,'Final Comp Values'!$C:$C,0)),0)</f>
        <v>0</v>
      </c>
      <c r="AG164" s="464">
        <f>IF(U164="yes",+INDEX('Final Comp Values'!$BJ:$BJ,MATCH('Monthy Targets'!$B164,'Final Comp Values'!$C:$C,0)),0)</f>
        <v>0</v>
      </c>
    </row>
    <row r="165" spans="1:33" x14ac:dyDescent="0.25">
      <c r="A165" s="183">
        <f>+FY2018_ALL_Targets!A165</f>
        <v>4608</v>
      </c>
      <c r="B165" s="183">
        <f>+FY2018_ALL_Targets!B165</f>
        <v>675151</v>
      </c>
      <c r="C165" s="183">
        <f>+FY2018_ALL_Targets!C165</f>
        <v>1015207</v>
      </c>
      <c r="D165" s="183">
        <f>+FY2018_ALL_Targets!D165</f>
        <v>1033316203</v>
      </c>
      <c r="E165" s="183">
        <f>+FY2018_ALL_Targets!E165</f>
        <v>0</v>
      </c>
      <c r="F165" s="183" t="str">
        <f>+FY2018_ALL_Targets!F165</f>
        <v>MRSA Northeast</v>
      </c>
      <c r="G165" s="183" t="s">
        <v>744</v>
      </c>
      <c r="H165" s="183" t="str">
        <f>+FY2018_ALL_Targets!H165</f>
        <v>Dallas County Hospital District dba Meadowbrook Care Center</v>
      </c>
      <c r="I165" s="183" t="str">
        <f>+FY2018_ALL_Targets!I165</f>
        <v>632 Windsor Way</v>
      </c>
      <c r="J165" s="14" t="str">
        <f>_xlfn.IFNA(+INDEX(Comp1!$D:$D,MATCH(B165,Comp1!$B:$B,0)),"No")</f>
        <v>Yes</v>
      </c>
      <c r="K165" s="14" t="str">
        <f>_xlfn.IFNA(+INDEX(Comp1!$E:$E,MATCH(B165,Comp1!$B:$B,0)),"No")</f>
        <v>Yes</v>
      </c>
      <c r="L165" s="14" t="str">
        <f>_xlfn.IFNA(+INDEX(Comp1!F:F,MATCH($B165,Comp1!$B:$B,0)),"No")</f>
        <v>Yes</v>
      </c>
      <c r="M165" s="14" t="str">
        <f>_xlfn.IFNA(+INDEX(Comp1!G:G,MATCH($B165,Comp1!$B:$B,0)),"No")</f>
        <v>Yes</v>
      </c>
      <c r="N165" s="14" t="str">
        <f>_xlfn.IFNA(+INDEX(Comp1!H:H,MATCH($B165,Comp1!$B:$B,0)),"No")</f>
        <v>Yes</v>
      </c>
      <c r="O165" s="14">
        <f>_xlfn.IFNA(+INDEX(Comp1!I:I,MATCH($B165,Comp1!$B:$B,0)),"No")</f>
        <v>0</v>
      </c>
      <c r="P165" s="14">
        <f>_xlfn.IFNA(+INDEX(Comp1!J:J,MATCH($B165,Comp1!$B:$B,0)),"No")</f>
        <v>0</v>
      </c>
      <c r="Q165" s="14">
        <f>_xlfn.IFNA(+INDEX(Comp1!K:K,MATCH($B165,Comp1!$B:$B,0)),"No")</f>
        <v>0</v>
      </c>
      <c r="R165" s="14">
        <f>_xlfn.IFNA(+INDEX(Comp1!L:L,MATCH($B165,Comp1!$B:$B,0)),"No")</f>
        <v>0</v>
      </c>
      <c r="S165" s="14">
        <f>_xlfn.IFNA(+INDEX(Comp1!M:M,MATCH($B165,Comp1!$B:$B,0)),"No")</f>
        <v>0</v>
      </c>
      <c r="T165" s="14">
        <f>_xlfn.IFNA(+INDEX(Comp1!N:N,MATCH($B165,Comp1!$B:$B,0)),"No")</f>
        <v>0</v>
      </c>
      <c r="U165" s="14">
        <f>_xlfn.IFNA(+INDEX(Comp1!O:O,MATCH($B165,Comp1!$B:$B,0)),"No")</f>
        <v>0</v>
      </c>
      <c r="V165" s="464">
        <f>IF(J165="yes",+INDEX('Final Comp Values'!$AX:$AX,MATCH('Monthy Targets'!$B165,'Final Comp Values'!C:C,0)),0)</f>
        <v>3.83</v>
      </c>
      <c r="W165" s="464">
        <f>IF(K165="yes",+INDEX('Final Comp Values'!$AX:$AX,MATCH('Monthy Targets'!$B165,'Final Comp Values'!$C:$C,0)),0)</f>
        <v>3.83</v>
      </c>
      <c r="X165" s="464">
        <f>IF(L165="yes",+INDEX('Final Comp Values'!$AX:$AX,MATCH('Monthy Targets'!$B165,'Final Comp Values'!$C:$C,0)),0)</f>
        <v>3.83</v>
      </c>
      <c r="Y165" s="464">
        <f>IF(M165="yes",+INDEX('Final Comp Values'!$BB:$BB,MATCH('Monthy Targets'!$B165,'Final Comp Values'!$C:$C,0)),0)</f>
        <v>3.83</v>
      </c>
      <c r="Z165" s="464">
        <f>IF(N165="yes",+INDEX('Final Comp Values'!$BB:$BB,MATCH('Monthy Targets'!$B165,'Final Comp Values'!$C:$C,0)),0)</f>
        <v>3.83</v>
      </c>
      <c r="AA165" s="464">
        <f>IF(O165="yes",+INDEX('Final Comp Values'!$BB:$BB,MATCH('Monthy Targets'!$B165,'Final Comp Values'!$C:$C,0)),0)</f>
        <v>0</v>
      </c>
      <c r="AB165" s="464">
        <f>IF(P165="yes",+INDEX('Final Comp Values'!$BF:$BF,MATCH('Monthy Targets'!$B165,'Final Comp Values'!$C:$C,0)),0)</f>
        <v>0</v>
      </c>
      <c r="AC165" s="464">
        <f>IF(Q165="yes",+INDEX('Final Comp Values'!$BF:$BF,MATCH('Monthy Targets'!$B165,'Final Comp Values'!$C:$C,0)),0)</f>
        <v>0</v>
      </c>
      <c r="AD165" s="464">
        <f>IF(R165="yes",+INDEX('Final Comp Values'!$BF:$BF,MATCH('Monthy Targets'!$B165,'Final Comp Values'!$C:$C,0)),0)</f>
        <v>0</v>
      </c>
      <c r="AE165" s="464">
        <f>IF(S165="yes",+INDEX('Final Comp Values'!$BJ:$BJ,MATCH('Monthy Targets'!$B165,'Final Comp Values'!$C:$C,0)),0)</f>
        <v>0</v>
      </c>
      <c r="AF165" s="464">
        <f>IF(T165="yes",+INDEX('Final Comp Values'!$BJ:$BJ,MATCH('Monthy Targets'!$B165,'Final Comp Values'!$C:$C,0)),0)</f>
        <v>0</v>
      </c>
      <c r="AG165" s="464">
        <f>IF(U165="yes",+INDEX('Final Comp Values'!$BJ:$BJ,MATCH('Monthy Targets'!$B165,'Final Comp Values'!$C:$C,0)),0)</f>
        <v>0</v>
      </c>
    </row>
    <row r="166" spans="1:33" x14ac:dyDescent="0.25">
      <c r="A166" s="183">
        <f>+FY2018_ALL_Targets!A166</f>
        <v>5078</v>
      </c>
      <c r="B166" s="183">
        <f>+FY2018_ALL_Targets!B166</f>
        <v>675153</v>
      </c>
      <c r="C166" s="183">
        <f>+FY2018_ALL_Targets!C166</f>
        <v>1026276</v>
      </c>
      <c r="D166" s="183">
        <f>+FY2018_ALL_Targets!D166</f>
        <v>1588063820</v>
      </c>
      <c r="E166" s="183">
        <f>+FY2018_ALL_Targets!E166</f>
        <v>0</v>
      </c>
      <c r="F166" s="183" t="str">
        <f>+FY2018_ALL_Targets!F166</f>
        <v>Tarrant</v>
      </c>
      <c r="G166" s="183" t="s">
        <v>942</v>
      </c>
      <c r="H166" s="183" t="str">
        <f>+FY2018_ALL_Targets!H166</f>
        <v>Palo Pinto County Hospital District</v>
      </c>
      <c r="I166" s="183" t="str">
        <f>+FY2018_ALL_Targets!I166</f>
        <v>1150 Whitley Road</v>
      </c>
      <c r="J166" s="14" t="str">
        <f>_xlfn.IFNA(+INDEX(Comp1!$D:$D,MATCH(B166,Comp1!$B:$B,0)),"No")</f>
        <v>Yes</v>
      </c>
      <c r="K166" s="14" t="str">
        <f>_xlfn.IFNA(+INDEX(Comp1!$E:$E,MATCH(B166,Comp1!$B:$B,0)),"No")</f>
        <v>Yes</v>
      </c>
      <c r="L166" s="14" t="str">
        <f>_xlfn.IFNA(+INDEX(Comp1!F:F,MATCH($B166,Comp1!$B:$B,0)),"No")</f>
        <v>Yes</v>
      </c>
      <c r="M166" s="14" t="str">
        <f>_xlfn.IFNA(+INDEX(Comp1!G:G,MATCH($B166,Comp1!$B:$B,0)),"No")</f>
        <v>Yes</v>
      </c>
      <c r="N166" s="14" t="str">
        <f>_xlfn.IFNA(+INDEX(Comp1!H:H,MATCH($B166,Comp1!$B:$B,0)),"No")</f>
        <v>Yes</v>
      </c>
      <c r="O166" s="14">
        <f>_xlfn.IFNA(+INDEX(Comp1!I:I,MATCH($B166,Comp1!$B:$B,0)),"No")</f>
        <v>0</v>
      </c>
      <c r="P166" s="14">
        <f>_xlfn.IFNA(+INDEX(Comp1!J:J,MATCH($B166,Comp1!$B:$B,0)),"No")</f>
        <v>0</v>
      </c>
      <c r="Q166" s="14">
        <f>_xlfn.IFNA(+INDEX(Comp1!K:K,MATCH($B166,Comp1!$B:$B,0)),"No")</f>
        <v>0</v>
      </c>
      <c r="R166" s="14">
        <f>_xlfn.IFNA(+INDEX(Comp1!L:L,MATCH($B166,Comp1!$B:$B,0)),"No")</f>
        <v>0</v>
      </c>
      <c r="S166" s="14">
        <f>_xlfn.IFNA(+INDEX(Comp1!M:M,MATCH($B166,Comp1!$B:$B,0)),"No")</f>
        <v>0</v>
      </c>
      <c r="T166" s="14">
        <f>_xlfn.IFNA(+INDEX(Comp1!N:N,MATCH($B166,Comp1!$B:$B,0)),"No")</f>
        <v>0</v>
      </c>
      <c r="U166" s="14">
        <f>_xlfn.IFNA(+INDEX(Comp1!O:O,MATCH($B166,Comp1!$B:$B,0)),"No")</f>
        <v>0</v>
      </c>
      <c r="V166" s="464">
        <f>IF(J166="yes",+INDEX('Final Comp Values'!$AX:$AX,MATCH('Monthy Targets'!$B166,'Final Comp Values'!C:C,0)),0)</f>
        <v>9.09</v>
      </c>
      <c r="W166" s="464">
        <f>IF(K166="yes",+INDEX('Final Comp Values'!$AX:$AX,MATCH('Monthy Targets'!$B166,'Final Comp Values'!$C:$C,0)),0)</f>
        <v>9.09</v>
      </c>
      <c r="X166" s="464">
        <f>IF(L166="yes",+INDEX('Final Comp Values'!$AX:$AX,MATCH('Monthy Targets'!$B166,'Final Comp Values'!$C:$C,0)),0)</f>
        <v>9.09</v>
      </c>
      <c r="Y166" s="464">
        <f>IF(M166="yes",+INDEX('Final Comp Values'!$BB:$BB,MATCH('Monthy Targets'!$B166,'Final Comp Values'!$C:$C,0)),0)</f>
        <v>9.09</v>
      </c>
      <c r="Z166" s="464">
        <f>IF(N166="yes",+INDEX('Final Comp Values'!$BB:$BB,MATCH('Monthy Targets'!$B166,'Final Comp Values'!$C:$C,0)),0)</f>
        <v>9.09</v>
      </c>
      <c r="AA166" s="464">
        <f>IF(O166="yes",+INDEX('Final Comp Values'!$BB:$BB,MATCH('Monthy Targets'!$B166,'Final Comp Values'!$C:$C,0)),0)</f>
        <v>0</v>
      </c>
      <c r="AB166" s="464">
        <f>IF(P166="yes",+INDEX('Final Comp Values'!$BF:$BF,MATCH('Monthy Targets'!$B166,'Final Comp Values'!$C:$C,0)),0)</f>
        <v>0</v>
      </c>
      <c r="AC166" s="464">
        <f>IF(Q166="yes",+INDEX('Final Comp Values'!$BF:$BF,MATCH('Monthy Targets'!$B166,'Final Comp Values'!$C:$C,0)),0)</f>
        <v>0</v>
      </c>
      <c r="AD166" s="464">
        <f>IF(R166="yes",+INDEX('Final Comp Values'!$BF:$BF,MATCH('Monthy Targets'!$B166,'Final Comp Values'!$C:$C,0)),0)</f>
        <v>0</v>
      </c>
      <c r="AE166" s="464">
        <f>IF(S166="yes",+INDEX('Final Comp Values'!$BJ:$BJ,MATCH('Monthy Targets'!$B166,'Final Comp Values'!$C:$C,0)),0)</f>
        <v>0</v>
      </c>
      <c r="AF166" s="464">
        <f>IF(T166="yes",+INDEX('Final Comp Values'!$BJ:$BJ,MATCH('Monthy Targets'!$B166,'Final Comp Values'!$C:$C,0)),0)</f>
        <v>0</v>
      </c>
      <c r="AG166" s="464">
        <f>IF(U166="yes",+INDEX('Final Comp Values'!$BJ:$BJ,MATCH('Monthy Targets'!$B166,'Final Comp Values'!$C:$C,0)),0)</f>
        <v>0</v>
      </c>
    </row>
    <row r="167" spans="1:33" x14ac:dyDescent="0.25">
      <c r="A167" s="183">
        <f>+FY2018_ALL_Targets!A167</f>
        <v>5302</v>
      </c>
      <c r="B167" s="183">
        <f>+FY2018_ALL_Targets!B167</f>
        <v>675159</v>
      </c>
      <c r="C167" s="183">
        <f>+FY2018_ALL_Targets!C167</f>
        <v>1025756</v>
      </c>
      <c r="D167" s="183">
        <f>+FY2018_ALL_Targets!D167</f>
        <v>1801217997</v>
      </c>
      <c r="E167" s="183">
        <f>+FY2018_ALL_Targets!E167</f>
        <v>0</v>
      </c>
      <c r="F167" s="183" t="str">
        <f>+FY2018_ALL_Targets!F167</f>
        <v>MRSA Central</v>
      </c>
      <c r="G167" s="183" t="s">
        <v>1081</v>
      </c>
      <c r="H167" s="183" t="str">
        <f>+FY2018_ALL_Targets!H167</f>
        <v>Citizens Medical Center dba Southbrooke Manor Nursing and Rehabilitation</v>
      </c>
      <c r="I167" s="183" t="str">
        <f>+FY2018_ALL_Targets!I167</f>
        <v>1401 West Main Street</v>
      </c>
      <c r="J167" s="14" t="str">
        <f>_xlfn.IFNA(+INDEX(Comp1!$D:$D,MATCH(B167,Comp1!$B:$B,0)),"No")</f>
        <v>Yes</v>
      </c>
      <c r="K167" s="14" t="str">
        <f>_xlfn.IFNA(+INDEX(Comp1!$E:$E,MATCH(B167,Comp1!$B:$B,0)),"No")</f>
        <v>Yes</v>
      </c>
      <c r="L167" s="14" t="str">
        <f>_xlfn.IFNA(+INDEX(Comp1!F:F,MATCH($B167,Comp1!$B:$B,0)),"No")</f>
        <v>Yes</v>
      </c>
      <c r="M167" s="14" t="str">
        <f>_xlfn.IFNA(+INDEX(Comp1!G:G,MATCH($B167,Comp1!$B:$B,0)),"No")</f>
        <v>Yes</v>
      </c>
      <c r="N167" s="14" t="str">
        <f>_xlfn.IFNA(+INDEX(Comp1!H:H,MATCH($B167,Comp1!$B:$B,0)),"No")</f>
        <v>Yes</v>
      </c>
      <c r="O167" s="14">
        <f>_xlfn.IFNA(+INDEX(Comp1!I:I,MATCH($B167,Comp1!$B:$B,0)),"No")</f>
        <v>0</v>
      </c>
      <c r="P167" s="14">
        <f>_xlfn.IFNA(+INDEX(Comp1!J:J,MATCH($B167,Comp1!$B:$B,0)),"No")</f>
        <v>0</v>
      </c>
      <c r="Q167" s="14">
        <f>_xlfn.IFNA(+INDEX(Comp1!K:K,MATCH($B167,Comp1!$B:$B,0)),"No")</f>
        <v>0</v>
      </c>
      <c r="R167" s="14">
        <f>_xlfn.IFNA(+INDEX(Comp1!L:L,MATCH($B167,Comp1!$B:$B,0)),"No")</f>
        <v>0</v>
      </c>
      <c r="S167" s="14">
        <f>_xlfn.IFNA(+INDEX(Comp1!M:M,MATCH($B167,Comp1!$B:$B,0)),"No")</f>
        <v>0</v>
      </c>
      <c r="T167" s="14">
        <f>_xlfn.IFNA(+INDEX(Comp1!N:N,MATCH($B167,Comp1!$B:$B,0)),"No")</f>
        <v>0</v>
      </c>
      <c r="U167" s="14">
        <f>_xlfn.IFNA(+INDEX(Comp1!O:O,MATCH($B167,Comp1!$B:$B,0)),"No")</f>
        <v>0</v>
      </c>
      <c r="V167" s="464">
        <f>IF(J167="yes",+INDEX('Final Comp Values'!$AX:$AX,MATCH('Monthy Targets'!$B167,'Final Comp Values'!C:C,0)),0)</f>
        <v>11.29</v>
      </c>
      <c r="W167" s="464">
        <f>IF(K167="yes",+INDEX('Final Comp Values'!$AX:$AX,MATCH('Monthy Targets'!$B167,'Final Comp Values'!$C:$C,0)),0)</f>
        <v>11.29</v>
      </c>
      <c r="X167" s="464">
        <f>IF(L167="yes",+INDEX('Final Comp Values'!$AX:$AX,MATCH('Monthy Targets'!$B167,'Final Comp Values'!$C:$C,0)),0)</f>
        <v>11.29</v>
      </c>
      <c r="Y167" s="464">
        <f>IF(M167="yes",+INDEX('Final Comp Values'!$BB:$BB,MATCH('Monthy Targets'!$B167,'Final Comp Values'!$C:$C,0)),0)</f>
        <v>11.29</v>
      </c>
      <c r="Z167" s="464">
        <f>IF(N167="yes",+INDEX('Final Comp Values'!$BB:$BB,MATCH('Monthy Targets'!$B167,'Final Comp Values'!$C:$C,0)),0)</f>
        <v>11.29</v>
      </c>
      <c r="AA167" s="464">
        <f>IF(O167="yes",+INDEX('Final Comp Values'!$BB:$BB,MATCH('Monthy Targets'!$B167,'Final Comp Values'!$C:$C,0)),0)</f>
        <v>0</v>
      </c>
      <c r="AB167" s="464">
        <f>IF(P167="yes",+INDEX('Final Comp Values'!$BF:$BF,MATCH('Monthy Targets'!$B167,'Final Comp Values'!$C:$C,0)),0)</f>
        <v>0</v>
      </c>
      <c r="AC167" s="464">
        <f>IF(Q167="yes",+INDEX('Final Comp Values'!$BF:$BF,MATCH('Monthy Targets'!$B167,'Final Comp Values'!$C:$C,0)),0)</f>
        <v>0</v>
      </c>
      <c r="AD167" s="464">
        <f>IF(R167="yes",+INDEX('Final Comp Values'!$BF:$BF,MATCH('Monthy Targets'!$B167,'Final Comp Values'!$C:$C,0)),0)</f>
        <v>0</v>
      </c>
      <c r="AE167" s="464">
        <f>IF(S167="yes",+INDEX('Final Comp Values'!$BJ:$BJ,MATCH('Monthy Targets'!$B167,'Final Comp Values'!$C:$C,0)),0)</f>
        <v>0</v>
      </c>
      <c r="AF167" s="464">
        <f>IF(T167="yes",+INDEX('Final Comp Values'!$BJ:$BJ,MATCH('Monthy Targets'!$B167,'Final Comp Values'!$C:$C,0)),0)</f>
        <v>0</v>
      </c>
      <c r="AG167" s="464">
        <f>IF(U167="yes",+INDEX('Final Comp Values'!$BJ:$BJ,MATCH('Monthy Targets'!$B167,'Final Comp Values'!$C:$C,0)),0)</f>
        <v>0</v>
      </c>
    </row>
    <row r="168" spans="1:33" x14ac:dyDescent="0.25">
      <c r="A168" s="183">
        <f>+FY2018_ALL_Targets!A168</f>
        <v>5321</v>
      </c>
      <c r="B168" s="183">
        <f>+FY2018_ALL_Targets!B168</f>
        <v>675162</v>
      </c>
      <c r="C168" s="183">
        <f>+FY2018_ALL_Targets!C168</f>
        <v>1026035</v>
      </c>
      <c r="D168" s="183">
        <f>+FY2018_ALL_Targets!D168</f>
        <v>1245285808</v>
      </c>
      <c r="E168" s="183">
        <f>+FY2018_ALL_Targets!E168</f>
        <v>0</v>
      </c>
      <c r="F168" s="183" t="str">
        <f>+FY2018_ALL_Targets!F168</f>
        <v>Hidalgo</v>
      </c>
      <c r="G168" s="183" t="s">
        <v>1089</v>
      </c>
      <c r="H168" s="183" t="str">
        <f>+FY2018_ALL_Targets!H168</f>
        <v>Uvalde County Hospital Authority</v>
      </c>
      <c r="I168" s="183" t="str">
        <f>+FY2018_ALL_Targets!I168</f>
        <v>3201 N. Ware Road</v>
      </c>
      <c r="J168" s="14" t="str">
        <f>_xlfn.IFNA(+INDEX(Comp1!$D:$D,MATCH(B168,Comp1!$B:$B,0)),"No")</f>
        <v>Yes</v>
      </c>
      <c r="K168" s="14" t="str">
        <f>_xlfn.IFNA(+INDEX(Comp1!$E:$E,MATCH(B168,Comp1!$B:$B,0)),"No")</f>
        <v>Yes</v>
      </c>
      <c r="L168" s="14" t="str">
        <f>_xlfn.IFNA(+INDEX(Comp1!F:F,MATCH($B168,Comp1!$B:$B,0)),"No")</f>
        <v>Yes</v>
      </c>
      <c r="M168" s="14" t="str">
        <f>_xlfn.IFNA(+INDEX(Comp1!G:G,MATCH($B168,Comp1!$B:$B,0)),"No")</f>
        <v>Yes</v>
      </c>
      <c r="N168" s="14" t="str">
        <f>_xlfn.IFNA(+INDEX(Comp1!H:H,MATCH($B168,Comp1!$B:$B,0)),"No")</f>
        <v>Yes</v>
      </c>
      <c r="O168" s="14">
        <f>_xlfn.IFNA(+INDEX(Comp1!I:I,MATCH($B168,Comp1!$B:$B,0)),"No")</f>
        <v>0</v>
      </c>
      <c r="P168" s="14">
        <f>_xlfn.IFNA(+INDEX(Comp1!J:J,MATCH($B168,Comp1!$B:$B,0)),"No")</f>
        <v>0</v>
      </c>
      <c r="Q168" s="14">
        <f>_xlfn.IFNA(+INDEX(Comp1!K:K,MATCH($B168,Comp1!$B:$B,0)),"No")</f>
        <v>0</v>
      </c>
      <c r="R168" s="14">
        <f>_xlfn.IFNA(+INDEX(Comp1!L:L,MATCH($B168,Comp1!$B:$B,0)),"No")</f>
        <v>0</v>
      </c>
      <c r="S168" s="14">
        <f>_xlfn.IFNA(+INDEX(Comp1!M:M,MATCH($B168,Comp1!$B:$B,0)),"No")</f>
        <v>0</v>
      </c>
      <c r="T168" s="14">
        <f>_xlfn.IFNA(+INDEX(Comp1!N:N,MATCH($B168,Comp1!$B:$B,0)),"No")</f>
        <v>0</v>
      </c>
      <c r="U168" s="14">
        <f>_xlfn.IFNA(+INDEX(Comp1!O:O,MATCH($B168,Comp1!$B:$B,0)),"No")</f>
        <v>0</v>
      </c>
      <c r="V168" s="464">
        <f>IF(J168="yes",+INDEX('Final Comp Values'!$AX:$AX,MATCH('Monthy Targets'!$B168,'Final Comp Values'!C:C,0)),0)</f>
        <v>30.05</v>
      </c>
      <c r="W168" s="464">
        <f>IF(K168="yes",+INDEX('Final Comp Values'!$AX:$AX,MATCH('Monthy Targets'!$B168,'Final Comp Values'!$C:$C,0)),0)</f>
        <v>30.05</v>
      </c>
      <c r="X168" s="464">
        <f>IF(L168="yes",+INDEX('Final Comp Values'!$AX:$AX,MATCH('Monthy Targets'!$B168,'Final Comp Values'!$C:$C,0)),0)</f>
        <v>30.05</v>
      </c>
      <c r="Y168" s="464">
        <f>IF(M168="yes",+INDEX('Final Comp Values'!$BB:$BB,MATCH('Monthy Targets'!$B168,'Final Comp Values'!$C:$C,0)),0)</f>
        <v>30.05</v>
      </c>
      <c r="Z168" s="464">
        <f>IF(N168="yes",+INDEX('Final Comp Values'!$BB:$BB,MATCH('Monthy Targets'!$B168,'Final Comp Values'!$C:$C,0)),0)</f>
        <v>30.05</v>
      </c>
      <c r="AA168" s="464">
        <f>IF(O168="yes",+INDEX('Final Comp Values'!$BB:$BB,MATCH('Monthy Targets'!$B168,'Final Comp Values'!$C:$C,0)),0)</f>
        <v>0</v>
      </c>
      <c r="AB168" s="464">
        <f>IF(P168="yes",+INDEX('Final Comp Values'!$BF:$BF,MATCH('Monthy Targets'!$B168,'Final Comp Values'!$C:$C,0)),0)</f>
        <v>0</v>
      </c>
      <c r="AC168" s="464">
        <f>IF(Q168="yes",+INDEX('Final Comp Values'!$BF:$BF,MATCH('Monthy Targets'!$B168,'Final Comp Values'!$C:$C,0)),0)</f>
        <v>0</v>
      </c>
      <c r="AD168" s="464">
        <f>IF(R168="yes",+INDEX('Final Comp Values'!$BF:$BF,MATCH('Monthy Targets'!$B168,'Final Comp Values'!$C:$C,0)),0)</f>
        <v>0</v>
      </c>
      <c r="AE168" s="464">
        <f>IF(S168="yes",+INDEX('Final Comp Values'!$BJ:$BJ,MATCH('Monthy Targets'!$B168,'Final Comp Values'!$C:$C,0)),0)</f>
        <v>0</v>
      </c>
      <c r="AF168" s="464">
        <f>IF(T168="yes",+INDEX('Final Comp Values'!$BJ:$BJ,MATCH('Monthy Targets'!$B168,'Final Comp Values'!$C:$C,0)),0)</f>
        <v>0</v>
      </c>
      <c r="AG168" s="464">
        <f>IF(U168="yes",+INDEX('Final Comp Values'!$BJ:$BJ,MATCH('Monthy Targets'!$B168,'Final Comp Values'!$C:$C,0)),0)</f>
        <v>0</v>
      </c>
    </row>
    <row r="169" spans="1:33" x14ac:dyDescent="0.25">
      <c r="A169" s="183">
        <f>+FY2018_ALL_Targets!A169</f>
        <v>5323</v>
      </c>
      <c r="B169" s="183">
        <f>+FY2018_ALL_Targets!B169</f>
        <v>675170</v>
      </c>
      <c r="C169" s="183">
        <f>+FY2018_ALL_Targets!C169</f>
        <v>1026569</v>
      </c>
      <c r="D169" s="183">
        <f>+FY2018_ALL_Targets!D169</f>
        <v>1912028598</v>
      </c>
      <c r="E169" s="183">
        <f>+FY2018_ALL_Targets!E169</f>
        <v>0</v>
      </c>
      <c r="F169" s="183" t="str">
        <f>+FY2018_ALL_Targets!F169</f>
        <v>Hidalgo</v>
      </c>
      <c r="G169" s="183" t="s">
        <v>1091</v>
      </c>
      <c r="H169" s="183" t="str">
        <f>+FY2018_ALL_Targets!H169</f>
        <v>Uvalde County Hospital Authority</v>
      </c>
      <c r="I169" s="183" t="str">
        <f>+FY2018_ALL_Targets!I169</f>
        <v>138 S Fm 1329</v>
      </c>
      <c r="J169" s="14" t="str">
        <f>_xlfn.IFNA(+INDEX(Comp1!$D:$D,MATCH(B169,Comp1!$B:$B,0)),"No")</f>
        <v>Yes</v>
      </c>
      <c r="K169" s="14" t="str">
        <f>_xlfn.IFNA(+INDEX(Comp1!$E:$E,MATCH(B169,Comp1!$B:$B,0)),"No")</f>
        <v>Yes</v>
      </c>
      <c r="L169" s="14" t="str">
        <f>_xlfn.IFNA(+INDEX(Comp1!F:F,MATCH($B169,Comp1!$B:$B,0)),"No")</f>
        <v>Yes</v>
      </c>
      <c r="M169" s="14" t="str">
        <f>_xlfn.IFNA(+INDEX(Comp1!G:G,MATCH($B169,Comp1!$B:$B,0)),"No")</f>
        <v>Yes</v>
      </c>
      <c r="N169" s="14" t="str">
        <f>_xlfn.IFNA(+INDEX(Comp1!H:H,MATCH($B169,Comp1!$B:$B,0)),"No")</f>
        <v>Yes</v>
      </c>
      <c r="O169" s="14">
        <f>_xlfn.IFNA(+INDEX(Comp1!I:I,MATCH($B169,Comp1!$B:$B,0)),"No")</f>
        <v>0</v>
      </c>
      <c r="P169" s="14">
        <f>_xlfn.IFNA(+INDEX(Comp1!J:J,MATCH($B169,Comp1!$B:$B,0)),"No")</f>
        <v>0</v>
      </c>
      <c r="Q169" s="14">
        <f>_xlfn.IFNA(+INDEX(Comp1!K:K,MATCH($B169,Comp1!$B:$B,0)),"No")</f>
        <v>0</v>
      </c>
      <c r="R169" s="14">
        <f>_xlfn.IFNA(+INDEX(Comp1!L:L,MATCH($B169,Comp1!$B:$B,0)),"No")</f>
        <v>0</v>
      </c>
      <c r="S169" s="14">
        <f>_xlfn.IFNA(+INDEX(Comp1!M:M,MATCH($B169,Comp1!$B:$B,0)),"No")</f>
        <v>0</v>
      </c>
      <c r="T169" s="14">
        <f>_xlfn.IFNA(+INDEX(Comp1!N:N,MATCH($B169,Comp1!$B:$B,0)),"No")</f>
        <v>0</v>
      </c>
      <c r="U169" s="14">
        <f>_xlfn.IFNA(+INDEX(Comp1!O:O,MATCH($B169,Comp1!$B:$B,0)),"No")</f>
        <v>0</v>
      </c>
      <c r="V169" s="464">
        <f>IF(J169="yes",+INDEX('Final Comp Values'!$AX:$AX,MATCH('Monthy Targets'!$B169,'Final Comp Values'!C:C,0)),0)</f>
        <v>12.82</v>
      </c>
      <c r="W169" s="464">
        <f>IF(K169="yes",+INDEX('Final Comp Values'!$AX:$AX,MATCH('Monthy Targets'!$B169,'Final Comp Values'!$C:$C,0)),0)</f>
        <v>12.82</v>
      </c>
      <c r="X169" s="464">
        <f>IF(L169="yes",+INDEX('Final Comp Values'!$AX:$AX,MATCH('Monthy Targets'!$B169,'Final Comp Values'!$C:$C,0)),0)</f>
        <v>12.82</v>
      </c>
      <c r="Y169" s="464">
        <f>IF(M169="yes",+INDEX('Final Comp Values'!$BB:$BB,MATCH('Monthy Targets'!$B169,'Final Comp Values'!$C:$C,0)),0)</f>
        <v>12.82</v>
      </c>
      <c r="Z169" s="464">
        <f>IF(N169="yes",+INDEX('Final Comp Values'!$BB:$BB,MATCH('Monthy Targets'!$B169,'Final Comp Values'!$C:$C,0)),0)</f>
        <v>12.82</v>
      </c>
      <c r="AA169" s="464">
        <f>IF(O169="yes",+INDEX('Final Comp Values'!$BB:$BB,MATCH('Monthy Targets'!$B169,'Final Comp Values'!$C:$C,0)),0)</f>
        <v>0</v>
      </c>
      <c r="AB169" s="464">
        <f>IF(P169="yes",+INDEX('Final Comp Values'!$BF:$BF,MATCH('Monthy Targets'!$B169,'Final Comp Values'!$C:$C,0)),0)</f>
        <v>0</v>
      </c>
      <c r="AC169" s="464">
        <f>IF(Q169="yes",+INDEX('Final Comp Values'!$BF:$BF,MATCH('Monthy Targets'!$B169,'Final Comp Values'!$C:$C,0)),0)</f>
        <v>0</v>
      </c>
      <c r="AD169" s="464">
        <f>IF(R169="yes",+INDEX('Final Comp Values'!$BF:$BF,MATCH('Monthy Targets'!$B169,'Final Comp Values'!$C:$C,0)),0)</f>
        <v>0</v>
      </c>
      <c r="AE169" s="464">
        <f>IF(S169="yes",+INDEX('Final Comp Values'!$BJ:$BJ,MATCH('Monthy Targets'!$B169,'Final Comp Values'!$C:$C,0)),0)</f>
        <v>0</v>
      </c>
      <c r="AF169" s="464">
        <f>IF(T169="yes",+INDEX('Final Comp Values'!$BJ:$BJ,MATCH('Monthy Targets'!$B169,'Final Comp Values'!$C:$C,0)),0)</f>
        <v>0</v>
      </c>
      <c r="AG169" s="464">
        <f>IF(U169="yes",+INDEX('Final Comp Values'!$BJ:$BJ,MATCH('Monthy Targets'!$B169,'Final Comp Values'!$C:$C,0)),0)</f>
        <v>0</v>
      </c>
    </row>
    <row r="170" spans="1:33" x14ac:dyDescent="0.25">
      <c r="A170" s="183">
        <f>+FY2018_ALL_Targets!A170</f>
        <v>4283</v>
      </c>
      <c r="B170" s="183">
        <f>+FY2018_ALL_Targets!B170</f>
        <v>675182</v>
      </c>
      <c r="C170" s="183">
        <f>+FY2018_ALL_Targets!C170</f>
        <v>1015200</v>
      </c>
      <c r="D170" s="183">
        <f>+FY2018_ALL_Targets!D170</f>
        <v>1306042973</v>
      </c>
      <c r="E170" s="183">
        <f>+FY2018_ALL_Targets!E170</f>
        <v>0</v>
      </c>
      <c r="F170" s="183" t="str">
        <f>+FY2018_ALL_Targets!F170</f>
        <v>Lubbock</v>
      </c>
      <c r="G170" s="183" t="s">
        <v>186</v>
      </c>
      <c r="H170" s="183" t="str">
        <f>+FY2018_ALL_Targets!H170</f>
        <v>Stratford Hospital District</v>
      </c>
      <c r="I170" s="183" t="str">
        <f>+FY2018_ALL_Targets!I170</f>
        <v>510 S. First St.</v>
      </c>
      <c r="J170" s="14" t="str">
        <f>_xlfn.IFNA(+INDEX(Comp1!$D:$D,MATCH(B170,Comp1!$B:$B,0)),"No")</f>
        <v>Yes</v>
      </c>
      <c r="K170" s="14" t="str">
        <f>_xlfn.IFNA(+INDEX(Comp1!$E:$E,MATCH(B170,Comp1!$B:$B,0)),"No")</f>
        <v>Yes</v>
      </c>
      <c r="L170" s="14" t="str">
        <f>_xlfn.IFNA(+INDEX(Comp1!F:F,MATCH($B170,Comp1!$B:$B,0)),"No")</f>
        <v>Yes</v>
      </c>
      <c r="M170" s="14" t="str">
        <f>_xlfn.IFNA(+INDEX(Comp1!G:G,MATCH($B170,Comp1!$B:$B,0)),"No")</f>
        <v>Yes</v>
      </c>
      <c r="N170" s="14" t="str">
        <f>_xlfn.IFNA(+INDEX(Comp1!H:H,MATCH($B170,Comp1!$B:$B,0)),"No")</f>
        <v>Yes</v>
      </c>
      <c r="O170" s="14">
        <f>_xlfn.IFNA(+INDEX(Comp1!I:I,MATCH($B170,Comp1!$B:$B,0)),"No")</f>
        <v>0</v>
      </c>
      <c r="P170" s="14">
        <f>_xlfn.IFNA(+INDEX(Comp1!J:J,MATCH($B170,Comp1!$B:$B,0)),"No")</f>
        <v>0</v>
      </c>
      <c r="Q170" s="14">
        <f>_xlfn.IFNA(+INDEX(Comp1!K:K,MATCH($B170,Comp1!$B:$B,0)),"No")</f>
        <v>0</v>
      </c>
      <c r="R170" s="14">
        <f>_xlfn.IFNA(+INDEX(Comp1!L:L,MATCH($B170,Comp1!$B:$B,0)),"No")</f>
        <v>0</v>
      </c>
      <c r="S170" s="14">
        <f>_xlfn.IFNA(+INDEX(Comp1!M:M,MATCH($B170,Comp1!$B:$B,0)),"No")</f>
        <v>0</v>
      </c>
      <c r="T170" s="14">
        <f>_xlfn.IFNA(+INDEX(Comp1!N:N,MATCH($B170,Comp1!$B:$B,0)),"No")</f>
        <v>0</v>
      </c>
      <c r="U170" s="14">
        <f>_xlfn.IFNA(+INDEX(Comp1!O:O,MATCH($B170,Comp1!$B:$B,0)),"No")</f>
        <v>0</v>
      </c>
      <c r="V170" s="464">
        <f>IF(J170="yes",+INDEX('Final Comp Values'!$AX:$AX,MATCH('Monthy Targets'!$B170,'Final Comp Values'!C:C,0)),0)</f>
        <v>7.89</v>
      </c>
      <c r="W170" s="464">
        <f>IF(K170="yes",+INDEX('Final Comp Values'!$AX:$AX,MATCH('Monthy Targets'!$B170,'Final Comp Values'!$C:$C,0)),0)</f>
        <v>7.89</v>
      </c>
      <c r="X170" s="464">
        <f>IF(L170="yes",+INDEX('Final Comp Values'!$AX:$AX,MATCH('Monthy Targets'!$B170,'Final Comp Values'!$C:$C,0)),0)</f>
        <v>7.89</v>
      </c>
      <c r="Y170" s="464">
        <f>IF(M170="yes",+INDEX('Final Comp Values'!$BB:$BB,MATCH('Monthy Targets'!$B170,'Final Comp Values'!$C:$C,0)),0)</f>
        <v>7.89</v>
      </c>
      <c r="Z170" s="464">
        <f>IF(N170="yes",+INDEX('Final Comp Values'!$BB:$BB,MATCH('Monthy Targets'!$B170,'Final Comp Values'!$C:$C,0)),0)</f>
        <v>7.89</v>
      </c>
      <c r="AA170" s="464">
        <f>IF(O170="yes",+INDEX('Final Comp Values'!$BB:$BB,MATCH('Monthy Targets'!$B170,'Final Comp Values'!$C:$C,0)),0)</f>
        <v>0</v>
      </c>
      <c r="AB170" s="464">
        <f>IF(P170="yes",+INDEX('Final Comp Values'!$BF:$BF,MATCH('Monthy Targets'!$B170,'Final Comp Values'!$C:$C,0)),0)</f>
        <v>0</v>
      </c>
      <c r="AC170" s="464">
        <f>IF(Q170="yes",+INDEX('Final Comp Values'!$BF:$BF,MATCH('Monthy Targets'!$B170,'Final Comp Values'!$C:$C,0)),0)</f>
        <v>0</v>
      </c>
      <c r="AD170" s="464">
        <f>IF(R170="yes",+INDEX('Final Comp Values'!$BF:$BF,MATCH('Monthy Targets'!$B170,'Final Comp Values'!$C:$C,0)),0)</f>
        <v>0</v>
      </c>
      <c r="AE170" s="464">
        <f>IF(S170="yes",+INDEX('Final Comp Values'!$BJ:$BJ,MATCH('Monthy Targets'!$B170,'Final Comp Values'!$C:$C,0)),0)</f>
        <v>0</v>
      </c>
      <c r="AF170" s="464">
        <f>IF(T170="yes",+INDEX('Final Comp Values'!$BJ:$BJ,MATCH('Monthy Targets'!$B170,'Final Comp Values'!$C:$C,0)),0)</f>
        <v>0</v>
      </c>
      <c r="AG170" s="464">
        <f>IF(U170="yes",+INDEX('Final Comp Values'!$BJ:$BJ,MATCH('Monthy Targets'!$B170,'Final Comp Values'!$C:$C,0)),0)</f>
        <v>0</v>
      </c>
    </row>
    <row r="171" spans="1:33" x14ac:dyDescent="0.25">
      <c r="A171" s="183">
        <f>+FY2018_ALL_Targets!A171</f>
        <v>5269</v>
      </c>
      <c r="B171" s="183">
        <f>+FY2018_ALL_Targets!B171</f>
        <v>675185</v>
      </c>
      <c r="C171" s="183">
        <f>+FY2018_ALL_Targets!C171</f>
        <v>1025666</v>
      </c>
      <c r="D171" s="183">
        <f>+FY2018_ALL_Targets!D171</f>
        <v>1982033585</v>
      </c>
      <c r="E171" s="183">
        <f>+FY2018_ALL_Targets!E171</f>
        <v>0</v>
      </c>
      <c r="F171" s="183" t="str">
        <f>+FY2018_ALL_Targets!F171</f>
        <v>Tarrant</v>
      </c>
      <c r="G171" s="183" t="s">
        <v>1069</v>
      </c>
      <c r="H171" s="183" t="str">
        <f>+FY2018_ALL_Targets!H171</f>
        <v>Fannin County Hospital Authority</v>
      </c>
      <c r="I171" s="183" t="str">
        <f>+FY2018_ALL_Targets!I171</f>
        <v>120 Meadow View Drive</v>
      </c>
      <c r="J171" s="14" t="str">
        <f>_xlfn.IFNA(+INDEX(Comp1!$D:$D,MATCH(B171,Comp1!$B:$B,0)),"No")</f>
        <v>Yes</v>
      </c>
      <c r="K171" s="14" t="str">
        <f>_xlfn.IFNA(+INDEX(Comp1!$E:$E,MATCH(B171,Comp1!$B:$B,0)),"No")</f>
        <v>Yes</v>
      </c>
      <c r="L171" s="14" t="str">
        <f>_xlfn.IFNA(+INDEX(Comp1!F:F,MATCH($B171,Comp1!$B:$B,0)),"No")</f>
        <v>Yes</v>
      </c>
      <c r="M171" s="14" t="str">
        <f>_xlfn.IFNA(+INDEX(Comp1!G:G,MATCH($B171,Comp1!$B:$B,0)),"No")</f>
        <v>Yes</v>
      </c>
      <c r="N171" s="14" t="str">
        <f>_xlfn.IFNA(+INDEX(Comp1!H:H,MATCH($B171,Comp1!$B:$B,0)),"No")</f>
        <v>Yes</v>
      </c>
      <c r="O171" s="14">
        <f>_xlfn.IFNA(+INDEX(Comp1!I:I,MATCH($B171,Comp1!$B:$B,0)),"No")</f>
        <v>0</v>
      </c>
      <c r="P171" s="14">
        <f>_xlfn.IFNA(+INDEX(Comp1!J:J,MATCH($B171,Comp1!$B:$B,0)),"No")</f>
        <v>0</v>
      </c>
      <c r="Q171" s="14">
        <f>_xlfn.IFNA(+INDEX(Comp1!K:K,MATCH($B171,Comp1!$B:$B,0)),"No")</f>
        <v>0</v>
      </c>
      <c r="R171" s="14">
        <f>_xlfn.IFNA(+INDEX(Comp1!L:L,MATCH($B171,Comp1!$B:$B,0)),"No")</f>
        <v>0</v>
      </c>
      <c r="S171" s="14">
        <f>_xlfn.IFNA(+INDEX(Comp1!M:M,MATCH($B171,Comp1!$B:$B,0)),"No")</f>
        <v>0</v>
      </c>
      <c r="T171" s="14">
        <f>_xlfn.IFNA(+INDEX(Comp1!N:N,MATCH($B171,Comp1!$B:$B,0)),"No")</f>
        <v>0</v>
      </c>
      <c r="U171" s="14">
        <f>_xlfn.IFNA(+INDEX(Comp1!O:O,MATCH($B171,Comp1!$B:$B,0)),"No")</f>
        <v>0</v>
      </c>
      <c r="V171" s="464">
        <f>IF(J171="yes",+INDEX('Final Comp Values'!$AX:$AX,MATCH('Monthy Targets'!$B171,'Final Comp Values'!C:C,0)),0)</f>
        <v>9.11</v>
      </c>
      <c r="W171" s="464">
        <f>IF(K171="yes",+INDEX('Final Comp Values'!$AX:$AX,MATCH('Monthy Targets'!$B171,'Final Comp Values'!$C:$C,0)),0)</f>
        <v>9.11</v>
      </c>
      <c r="X171" s="464">
        <f>IF(L171="yes",+INDEX('Final Comp Values'!$AX:$AX,MATCH('Monthy Targets'!$B171,'Final Comp Values'!$C:$C,0)),0)</f>
        <v>9.11</v>
      </c>
      <c r="Y171" s="464">
        <f>IF(M171="yes",+INDEX('Final Comp Values'!$BB:$BB,MATCH('Monthy Targets'!$B171,'Final Comp Values'!$C:$C,0)),0)</f>
        <v>9.11</v>
      </c>
      <c r="Z171" s="464">
        <f>IF(N171="yes",+INDEX('Final Comp Values'!$BB:$BB,MATCH('Monthy Targets'!$B171,'Final Comp Values'!$C:$C,0)),0)</f>
        <v>9.11</v>
      </c>
      <c r="AA171" s="464">
        <f>IF(O171="yes",+INDEX('Final Comp Values'!$BB:$BB,MATCH('Monthy Targets'!$B171,'Final Comp Values'!$C:$C,0)),0)</f>
        <v>0</v>
      </c>
      <c r="AB171" s="464">
        <f>IF(P171="yes",+INDEX('Final Comp Values'!$BF:$BF,MATCH('Monthy Targets'!$B171,'Final Comp Values'!$C:$C,0)),0)</f>
        <v>0</v>
      </c>
      <c r="AC171" s="464">
        <f>IF(Q171="yes",+INDEX('Final Comp Values'!$BF:$BF,MATCH('Monthy Targets'!$B171,'Final Comp Values'!$C:$C,0)),0)</f>
        <v>0</v>
      </c>
      <c r="AD171" s="464">
        <f>IF(R171="yes",+INDEX('Final Comp Values'!$BF:$BF,MATCH('Monthy Targets'!$B171,'Final Comp Values'!$C:$C,0)),0)</f>
        <v>0</v>
      </c>
      <c r="AE171" s="464">
        <f>IF(S171="yes",+INDEX('Final Comp Values'!$BJ:$BJ,MATCH('Monthy Targets'!$B171,'Final Comp Values'!$C:$C,0)),0)</f>
        <v>0</v>
      </c>
      <c r="AF171" s="464">
        <f>IF(T171="yes",+INDEX('Final Comp Values'!$BJ:$BJ,MATCH('Monthy Targets'!$B171,'Final Comp Values'!$C:$C,0)),0)</f>
        <v>0</v>
      </c>
      <c r="AG171" s="464">
        <f>IF(U171="yes",+INDEX('Final Comp Values'!$BJ:$BJ,MATCH('Monthy Targets'!$B171,'Final Comp Values'!$C:$C,0)),0)</f>
        <v>0</v>
      </c>
    </row>
    <row r="172" spans="1:33" x14ac:dyDescent="0.25">
      <c r="A172" s="183">
        <f>+FY2018_ALL_Targets!A172</f>
        <v>4589</v>
      </c>
      <c r="B172" s="183">
        <f>+FY2018_ALL_Targets!B172</f>
        <v>675196</v>
      </c>
      <c r="C172" s="183">
        <f>+FY2018_ALL_Targets!C172</f>
        <v>1013345</v>
      </c>
      <c r="D172" s="183">
        <f>+FY2018_ALL_Targets!D172</f>
        <v>1932220076</v>
      </c>
      <c r="E172" s="183">
        <f>+FY2018_ALL_Targets!E172</f>
        <v>0</v>
      </c>
      <c r="F172" s="183" t="str">
        <f>+FY2018_ALL_Targets!F172</f>
        <v>Dallas</v>
      </c>
      <c r="G172" s="183" t="s">
        <v>736</v>
      </c>
      <c r="H172" s="183" t="str">
        <f>+FY2018_ALL_Targets!H172</f>
        <v>Fannin County Hospital Authority</v>
      </c>
      <c r="I172" s="183" t="str">
        <f>+FY2018_ALL_Targets!I172</f>
        <v>1720 N. McDonald St.</v>
      </c>
      <c r="J172" s="14" t="str">
        <f>_xlfn.IFNA(+INDEX(Comp1!$D:$D,MATCH(B172,Comp1!$B:$B,0)),"No")</f>
        <v>Yes</v>
      </c>
      <c r="K172" s="14" t="str">
        <f>_xlfn.IFNA(+INDEX(Comp1!$E:$E,MATCH(B172,Comp1!$B:$B,0)),"No")</f>
        <v>Yes</v>
      </c>
      <c r="L172" s="14" t="str">
        <f>_xlfn.IFNA(+INDEX(Comp1!F:F,MATCH($B172,Comp1!$B:$B,0)),"No")</f>
        <v>Yes</v>
      </c>
      <c r="M172" s="14" t="str">
        <f>_xlfn.IFNA(+INDEX(Comp1!G:G,MATCH($B172,Comp1!$B:$B,0)),"No")</f>
        <v>Yes</v>
      </c>
      <c r="N172" s="14" t="str">
        <f>_xlfn.IFNA(+INDEX(Comp1!H:H,MATCH($B172,Comp1!$B:$B,0)),"No")</f>
        <v>Yes</v>
      </c>
      <c r="O172" s="14">
        <f>_xlfn.IFNA(+INDEX(Comp1!I:I,MATCH($B172,Comp1!$B:$B,0)),"No")</f>
        <v>0</v>
      </c>
      <c r="P172" s="14">
        <f>_xlfn.IFNA(+INDEX(Comp1!J:J,MATCH($B172,Comp1!$B:$B,0)),"No")</f>
        <v>0</v>
      </c>
      <c r="Q172" s="14">
        <f>_xlfn.IFNA(+INDEX(Comp1!K:K,MATCH($B172,Comp1!$B:$B,0)),"No")</f>
        <v>0</v>
      </c>
      <c r="R172" s="14">
        <f>_xlfn.IFNA(+INDEX(Comp1!L:L,MATCH($B172,Comp1!$B:$B,0)),"No")</f>
        <v>0</v>
      </c>
      <c r="S172" s="14">
        <f>_xlfn.IFNA(+INDEX(Comp1!M:M,MATCH($B172,Comp1!$B:$B,0)),"No")</f>
        <v>0</v>
      </c>
      <c r="T172" s="14">
        <f>_xlfn.IFNA(+INDEX(Comp1!N:N,MATCH($B172,Comp1!$B:$B,0)),"No")</f>
        <v>0</v>
      </c>
      <c r="U172" s="14">
        <f>_xlfn.IFNA(+INDEX(Comp1!O:O,MATCH($B172,Comp1!$B:$B,0)),"No")</f>
        <v>0</v>
      </c>
      <c r="V172" s="464">
        <f>IF(J172="yes",+INDEX('Final Comp Values'!$AX:$AX,MATCH('Monthy Targets'!$B172,'Final Comp Values'!C:C,0)),0)</f>
        <v>6.62</v>
      </c>
      <c r="W172" s="464">
        <f>IF(K172="yes",+INDEX('Final Comp Values'!$AX:$AX,MATCH('Monthy Targets'!$B172,'Final Comp Values'!$C:$C,0)),0)</f>
        <v>6.62</v>
      </c>
      <c r="X172" s="464">
        <f>IF(L172="yes",+INDEX('Final Comp Values'!$AX:$AX,MATCH('Monthy Targets'!$B172,'Final Comp Values'!$C:$C,0)),0)</f>
        <v>6.62</v>
      </c>
      <c r="Y172" s="464">
        <f>IF(M172="yes",+INDEX('Final Comp Values'!$BB:$BB,MATCH('Monthy Targets'!$B172,'Final Comp Values'!$C:$C,0)),0)</f>
        <v>6.62</v>
      </c>
      <c r="Z172" s="464">
        <f>IF(N172="yes",+INDEX('Final Comp Values'!$BB:$BB,MATCH('Monthy Targets'!$B172,'Final Comp Values'!$C:$C,0)),0)</f>
        <v>6.62</v>
      </c>
      <c r="AA172" s="464">
        <f>IF(O172="yes",+INDEX('Final Comp Values'!$BB:$BB,MATCH('Monthy Targets'!$B172,'Final Comp Values'!$C:$C,0)),0)</f>
        <v>0</v>
      </c>
      <c r="AB172" s="464">
        <f>IF(P172="yes",+INDEX('Final Comp Values'!$BF:$BF,MATCH('Monthy Targets'!$B172,'Final Comp Values'!$C:$C,0)),0)</f>
        <v>0</v>
      </c>
      <c r="AC172" s="464">
        <f>IF(Q172="yes",+INDEX('Final Comp Values'!$BF:$BF,MATCH('Monthy Targets'!$B172,'Final Comp Values'!$C:$C,0)),0)</f>
        <v>0</v>
      </c>
      <c r="AD172" s="464">
        <f>IF(R172="yes",+INDEX('Final Comp Values'!$BF:$BF,MATCH('Monthy Targets'!$B172,'Final Comp Values'!$C:$C,0)),0)</f>
        <v>0</v>
      </c>
      <c r="AE172" s="464">
        <f>IF(S172="yes",+INDEX('Final Comp Values'!$BJ:$BJ,MATCH('Monthy Targets'!$B172,'Final Comp Values'!$C:$C,0)),0)</f>
        <v>0</v>
      </c>
      <c r="AF172" s="464">
        <f>IF(T172="yes",+INDEX('Final Comp Values'!$BJ:$BJ,MATCH('Monthy Targets'!$B172,'Final Comp Values'!$C:$C,0)),0)</f>
        <v>0</v>
      </c>
      <c r="AG172" s="464">
        <f>IF(U172="yes",+INDEX('Final Comp Values'!$BJ:$BJ,MATCH('Monthy Targets'!$B172,'Final Comp Values'!$C:$C,0)),0)</f>
        <v>0</v>
      </c>
    </row>
    <row r="173" spans="1:33" x14ac:dyDescent="0.25">
      <c r="A173" s="183">
        <f>+FY2018_ALL_Targets!A173</f>
        <v>5325</v>
      </c>
      <c r="B173" s="183">
        <f>+FY2018_ALL_Targets!B173</f>
        <v>675214</v>
      </c>
      <c r="C173" s="183">
        <f>+FY2018_ALL_Targets!C173</f>
        <v>1027774</v>
      </c>
      <c r="D173" s="183">
        <f>+FY2018_ALL_Targets!D173</f>
        <v>1912352766</v>
      </c>
      <c r="E173" s="183">
        <f>+FY2018_ALL_Targets!E173</f>
        <v>0</v>
      </c>
      <c r="F173" s="183" t="str">
        <f>+FY2018_ALL_Targets!F173</f>
        <v>Harris</v>
      </c>
      <c r="G173" s="183" t="s">
        <v>1093</v>
      </c>
      <c r="H173" s="183" t="str">
        <f>+FY2018_ALL_Targets!H173</f>
        <v>Liberty County Hospital District No. 1</v>
      </c>
      <c r="I173" s="183" t="str">
        <f>+FY2018_ALL_Targets!I173</f>
        <v>1720 N. Logan St.</v>
      </c>
      <c r="J173" s="14" t="str">
        <f>_xlfn.IFNA(+INDEX(Comp1!$D:$D,MATCH(B173,Comp1!$B:$B,0)),"No")</f>
        <v>Yes</v>
      </c>
      <c r="K173" s="14" t="str">
        <f>_xlfn.IFNA(+INDEX(Comp1!$E:$E,MATCH(B173,Comp1!$B:$B,0)),"No")</f>
        <v>Yes</v>
      </c>
      <c r="L173" s="14" t="str">
        <f>_xlfn.IFNA(+INDEX(Comp1!F:F,MATCH($B173,Comp1!$B:$B,0)),"No")</f>
        <v>Yes</v>
      </c>
      <c r="M173" s="14" t="str">
        <f>_xlfn.IFNA(+INDEX(Comp1!G:G,MATCH($B173,Comp1!$B:$B,0)),"No")</f>
        <v>Yes</v>
      </c>
      <c r="N173" s="14" t="str">
        <f>_xlfn.IFNA(+INDEX(Comp1!H:H,MATCH($B173,Comp1!$B:$B,0)),"No")</f>
        <v>Yes</v>
      </c>
      <c r="O173" s="14">
        <f>_xlfn.IFNA(+INDEX(Comp1!I:I,MATCH($B173,Comp1!$B:$B,0)),"No")</f>
        <v>0</v>
      </c>
      <c r="P173" s="14">
        <f>_xlfn.IFNA(+INDEX(Comp1!J:J,MATCH($B173,Comp1!$B:$B,0)),"No")</f>
        <v>0</v>
      </c>
      <c r="Q173" s="14">
        <f>_xlfn.IFNA(+INDEX(Comp1!K:K,MATCH($B173,Comp1!$B:$B,0)),"No")</f>
        <v>0</v>
      </c>
      <c r="R173" s="14">
        <f>_xlfn.IFNA(+INDEX(Comp1!L:L,MATCH($B173,Comp1!$B:$B,0)),"No")</f>
        <v>0</v>
      </c>
      <c r="S173" s="14">
        <f>_xlfn.IFNA(+INDEX(Comp1!M:M,MATCH($B173,Comp1!$B:$B,0)),"No")</f>
        <v>0</v>
      </c>
      <c r="T173" s="14">
        <f>_xlfn.IFNA(+INDEX(Comp1!N:N,MATCH($B173,Comp1!$B:$B,0)),"No")</f>
        <v>0</v>
      </c>
      <c r="U173" s="14">
        <f>_xlfn.IFNA(+INDEX(Comp1!O:O,MATCH($B173,Comp1!$B:$B,0)),"No")</f>
        <v>0</v>
      </c>
      <c r="V173" s="464">
        <f>IF(J173="yes",+INDEX('Final Comp Values'!$AX:$AX,MATCH('Monthy Targets'!$B173,'Final Comp Values'!C:C,0)),0)</f>
        <v>5.75</v>
      </c>
      <c r="W173" s="464">
        <f>IF(K173="yes",+INDEX('Final Comp Values'!$AX:$AX,MATCH('Monthy Targets'!$B173,'Final Comp Values'!$C:$C,0)),0)</f>
        <v>5.75</v>
      </c>
      <c r="X173" s="464">
        <f>IF(L173="yes",+INDEX('Final Comp Values'!$AX:$AX,MATCH('Monthy Targets'!$B173,'Final Comp Values'!$C:$C,0)),0)</f>
        <v>5.75</v>
      </c>
      <c r="Y173" s="464">
        <f>IF(M173="yes",+INDEX('Final Comp Values'!$BB:$BB,MATCH('Monthy Targets'!$B173,'Final Comp Values'!$C:$C,0)),0)</f>
        <v>5.75</v>
      </c>
      <c r="Z173" s="464">
        <f>IF(N173="yes",+INDEX('Final Comp Values'!$BB:$BB,MATCH('Monthy Targets'!$B173,'Final Comp Values'!$C:$C,0)),0)</f>
        <v>5.75</v>
      </c>
      <c r="AA173" s="464">
        <f>IF(O173="yes",+INDEX('Final Comp Values'!$BB:$BB,MATCH('Monthy Targets'!$B173,'Final Comp Values'!$C:$C,0)),0)</f>
        <v>0</v>
      </c>
      <c r="AB173" s="464">
        <f>IF(P173="yes",+INDEX('Final Comp Values'!$BF:$BF,MATCH('Monthy Targets'!$B173,'Final Comp Values'!$C:$C,0)),0)</f>
        <v>0</v>
      </c>
      <c r="AC173" s="464">
        <f>IF(Q173="yes",+INDEX('Final Comp Values'!$BF:$BF,MATCH('Monthy Targets'!$B173,'Final Comp Values'!$C:$C,0)),0)</f>
        <v>0</v>
      </c>
      <c r="AD173" s="464">
        <f>IF(R173="yes",+INDEX('Final Comp Values'!$BF:$BF,MATCH('Monthy Targets'!$B173,'Final Comp Values'!$C:$C,0)),0)</f>
        <v>0</v>
      </c>
      <c r="AE173" s="464">
        <f>IF(S173="yes",+INDEX('Final Comp Values'!$BJ:$BJ,MATCH('Monthy Targets'!$B173,'Final Comp Values'!$C:$C,0)),0)</f>
        <v>0</v>
      </c>
      <c r="AF173" s="464">
        <f>IF(T173="yes",+INDEX('Final Comp Values'!$BJ:$BJ,MATCH('Monthy Targets'!$B173,'Final Comp Values'!$C:$C,0)),0)</f>
        <v>0</v>
      </c>
      <c r="AG173" s="464">
        <f>IF(U173="yes",+INDEX('Final Comp Values'!$BJ:$BJ,MATCH('Monthy Targets'!$B173,'Final Comp Values'!$C:$C,0)),0)</f>
        <v>0</v>
      </c>
    </row>
    <row r="174" spans="1:33" x14ac:dyDescent="0.25">
      <c r="A174" s="183">
        <f>+FY2018_ALL_Targets!A174</f>
        <v>5034</v>
      </c>
      <c r="B174" s="183">
        <f>+FY2018_ALL_Targets!B174</f>
        <v>675217</v>
      </c>
      <c r="C174" s="183">
        <f>+FY2018_ALL_Targets!C174</f>
        <v>1013540</v>
      </c>
      <c r="D174" s="183">
        <f>+FY2018_ALL_Targets!D174</f>
        <v>1033191879</v>
      </c>
      <c r="E174" s="183">
        <f>+FY2018_ALL_Targets!E174</f>
        <v>0</v>
      </c>
      <c r="F174" s="183" t="str">
        <f>+FY2018_ALL_Targets!F174</f>
        <v>MRSA Northeast</v>
      </c>
      <c r="G174" s="183" t="s">
        <v>312</v>
      </c>
      <c r="H174" s="183" t="str">
        <f>+FY2018_ALL_Targets!H174</f>
        <v>Pinnacle Health Facilities of Texas VIII, LP</v>
      </c>
      <c r="I174" s="183" t="str">
        <f>+FY2018_ALL_Targets!I174</f>
        <v>214 Jones Road</v>
      </c>
      <c r="J174" s="14" t="str">
        <f>_xlfn.IFNA(+INDEX(Comp1!$D:$D,MATCH(B174,Comp1!$B:$B,0)),"No")</f>
        <v>No</v>
      </c>
      <c r="K174" s="14" t="str">
        <f>_xlfn.IFNA(+INDEX(Comp1!$E:$E,MATCH(B174,Comp1!$B:$B,0)),"No")</f>
        <v>No</v>
      </c>
      <c r="L174" s="14" t="str">
        <f>_xlfn.IFNA(+INDEX(Comp1!F:F,MATCH($B174,Comp1!$B:$B,0)),"No")</f>
        <v>No</v>
      </c>
      <c r="M174" s="14" t="str">
        <f>_xlfn.IFNA(+INDEX(Comp1!G:G,MATCH($B174,Comp1!$B:$B,0)),"No")</f>
        <v>No</v>
      </c>
      <c r="N174" s="14" t="str">
        <f>_xlfn.IFNA(+INDEX(Comp1!H:H,MATCH($B174,Comp1!$B:$B,0)),"No")</f>
        <v>No</v>
      </c>
      <c r="O174" s="14" t="str">
        <f>_xlfn.IFNA(+INDEX(Comp1!I:I,MATCH($B174,Comp1!$B:$B,0)),"No")</f>
        <v>No</v>
      </c>
      <c r="P174" s="14" t="str">
        <f>_xlfn.IFNA(+INDEX(Comp1!J:J,MATCH($B174,Comp1!$B:$B,0)),"No")</f>
        <v>No</v>
      </c>
      <c r="Q174" s="14" t="str">
        <f>_xlfn.IFNA(+INDEX(Comp1!K:K,MATCH($B174,Comp1!$B:$B,0)),"No")</f>
        <v>No</v>
      </c>
      <c r="R174" s="14" t="str">
        <f>_xlfn.IFNA(+INDEX(Comp1!L:L,MATCH($B174,Comp1!$B:$B,0)),"No")</f>
        <v>No</v>
      </c>
      <c r="S174" s="14" t="str">
        <f>_xlfn.IFNA(+INDEX(Comp1!M:M,MATCH($B174,Comp1!$B:$B,0)),"No")</f>
        <v>No</v>
      </c>
      <c r="T174" s="14" t="str">
        <f>_xlfn.IFNA(+INDEX(Comp1!N:N,MATCH($B174,Comp1!$B:$B,0)),"No")</f>
        <v>No</v>
      </c>
      <c r="U174" s="14" t="str">
        <f>_xlfn.IFNA(+INDEX(Comp1!O:O,MATCH($B174,Comp1!$B:$B,0)),"No")</f>
        <v>No</v>
      </c>
      <c r="V174" s="464">
        <f>IF(J174="yes",+INDEX('Final Comp Values'!$AX:$AX,MATCH('Monthy Targets'!$B174,'Final Comp Values'!C:C,0)),0)</f>
        <v>0</v>
      </c>
      <c r="W174" s="464">
        <f>IF(K174="yes",+INDEX('Final Comp Values'!$AX:$AX,MATCH('Monthy Targets'!$B174,'Final Comp Values'!$C:$C,0)),0)</f>
        <v>0</v>
      </c>
      <c r="X174" s="464">
        <f>IF(L174="yes",+INDEX('Final Comp Values'!$AX:$AX,MATCH('Monthy Targets'!$B174,'Final Comp Values'!$C:$C,0)),0)</f>
        <v>0</v>
      </c>
      <c r="Y174" s="464">
        <f>IF(M174="yes",+INDEX('Final Comp Values'!$BB:$BB,MATCH('Monthy Targets'!$B174,'Final Comp Values'!$C:$C,0)),0)</f>
        <v>0</v>
      </c>
      <c r="Z174" s="464">
        <f>IF(N174="yes",+INDEX('Final Comp Values'!$BB:$BB,MATCH('Monthy Targets'!$B174,'Final Comp Values'!$C:$C,0)),0)</f>
        <v>0</v>
      </c>
      <c r="AA174" s="464">
        <f>IF(O174="yes",+INDEX('Final Comp Values'!$BB:$BB,MATCH('Monthy Targets'!$B174,'Final Comp Values'!$C:$C,0)),0)</f>
        <v>0</v>
      </c>
      <c r="AB174" s="464">
        <f>IF(P174="yes",+INDEX('Final Comp Values'!$BF:$BF,MATCH('Monthy Targets'!$B174,'Final Comp Values'!$C:$C,0)),0)</f>
        <v>0</v>
      </c>
      <c r="AC174" s="464">
        <f>IF(Q174="yes",+INDEX('Final Comp Values'!$BF:$BF,MATCH('Monthy Targets'!$B174,'Final Comp Values'!$C:$C,0)),0)</f>
        <v>0</v>
      </c>
      <c r="AD174" s="464">
        <f>IF(R174="yes",+INDEX('Final Comp Values'!$BF:$BF,MATCH('Monthy Targets'!$B174,'Final Comp Values'!$C:$C,0)),0)</f>
        <v>0</v>
      </c>
      <c r="AE174" s="464">
        <f>IF(S174="yes",+INDEX('Final Comp Values'!$BJ:$BJ,MATCH('Monthy Targets'!$B174,'Final Comp Values'!$C:$C,0)),0)</f>
        <v>0</v>
      </c>
      <c r="AF174" s="464">
        <f>IF(T174="yes",+INDEX('Final Comp Values'!$BJ:$BJ,MATCH('Monthy Targets'!$B174,'Final Comp Values'!$C:$C,0)),0)</f>
        <v>0</v>
      </c>
      <c r="AG174" s="464">
        <f>IF(U174="yes",+INDEX('Final Comp Values'!$BJ:$BJ,MATCH('Monthy Targets'!$B174,'Final Comp Values'!$C:$C,0)),0)</f>
        <v>0</v>
      </c>
    </row>
    <row r="175" spans="1:33" x14ac:dyDescent="0.25">
      <c r="A175" s="183">
        <f>+FY2018_ALL_Targets!A175</f>
        <v>5201</v>
      </c>
      <c r="B175" s="183">
        <f>+FY2018_ALL_Targets!B175</f>
        <v>675220</v>
      </c>
      <c r="C175" s="183">
        <f>+FY2018_ALL_Targets!C175</f>
        <v>1014242</v>
      </c>
      <c r="D175" s="183">
        <f>+FY2018_ALL_Targets!D175</f>
        <v>1447200118</v>
      </c>
      <c r="E175" s="183">
        <f>+FY2018_ALL_Targets!E175</f>
        <v>0</v>
      </c>
      <c r="F175" s="183" t="str">
        <f>+FY2018_ALL_Targets!F175</f>
        <v>Jefferson</v>
      </c>
      <c r="G175" s="183" t="s">
        <v>1017</v>
      </c>
      <c r="H175" s="183" t="str">
        <f>+FY2018_ALL_Targets!H175</f>
        <v>Liberty County Hospital District No. 1</v>
      </c>
      <c r="I175" s="183" t="str">
        <f>+FY2018_ALL_Targets!I175</f>
        <v>700 N. Herndon</v>
      </c>
      <c r="J175" s="14" t="str">
        <f>_xlfn.IFNA(+INDEX(Comp1!$D:$D,MATCH(B175,Comp1!$B:$B,0)),"No")</f>
        <v>Yes</v>
      </c>
      <c r="K175" s="14" t="str">
        <f>_xlfn.IFNA(+INDEX(Comp1!$E:$E,MATCH(B175,Comp1!$B:$B,0)),"No")</f>
        <v>Yes</v>
      </c>
      <c r="L175" s="14" t="str">
        <f>_xlfn.IFNA(+INDEX(Comp1!F:F,MATCH($B175,Comp1!$B:$B,0)),"No")</f>
        <v>Yes</v>
      </c>
      <c r="M175" s="14" t="str">
        <f>_xlfn.IFNA(+INDEX(Comp1!G:G,MATCH($B175,Comp1!$B:$B,0)),"No")</f>
        <v>Yes</v>
      </c>
      <c r="N175" s="14" t="str">
        <f>_xlfn.IFNA(+INDEX(Comp1!H:H,MATCH($B175,Comp1!$B:$B,0)),"No")</f>
        <v>Yes</v>
      </c>
      <c r="O175" s="14">
        <f>_xlfn.IFNA(+INDEX(Comp1!I:I,MATCH($B175,Comp1!$B:$B,0)),"No")</f>
        <v>0</v>
      </c>
      <c r="P175" s="14">
        <f>_xlfn.IFNA(+INDEX(Comp1!J:J,MATCH($B175,Comp1!$B:$B,0)),"No")</f>
        <v>0</v>
      </c>
      <c r="Q175" s="14">
        <f>_xlfn.IFNA(+INDEX(Comp1!K:K,MATCH($B175,Comp1!$B:$B,0)),"No")</f>
        <v>0</v>
      </c>
      <c r="R175" s="14">
        <f>_xlfn.IFNA(+INDEX(Comp1!L:L,MATCH($B175,Comp1!$B:$B,0)),"No")</f>
        <v>0</v>
      </c>
      <c r="S175" s="14">
        <f>_xlfn.IFNA(+INDEX(Comp1!M:M,MATCH($B175,Comp1!$B:$B,0)),"No")</f>
        <v>0</v>
      </c>
      <c r="T175" s="14">
        <f>_xlfn.IFNA(+INDEX(Comp1!N:N,MATCH($B175,Comp1!$B:$B,0)),"No")</f>
        <v>0</v>
      </c>
      <c r="U175" s="14">
        <f>_xlfn.IFNA(+INDEX(Comp1!O:O,MATCH($B175,Comp1!$B:$B,0)),"No")</f>
        <v>0</v>
      </c>
      <c r="V175" s="464">
        <f>IF(J175="yes",+INDEX('Final Comp Values'!$AX:$AX,MATCH('Monthy Targets'!$B175,'Final Comp Values'!C:C,0)),0)</f>
        <v>17.100000000000001</v>
      </c>
      <c r="W175" s="464">
        <f>IF(K175="yes",+INDEX('Final Comp Values'!$AX:$AX,MATCH('Monthy Targets'!$B175,'Final Comp Values'!$C:$C,0)),0)</f>
        <v>17.100000000000001</v>
      </c>
      <c r="X175" s="464">
        <f>IF(L175="yes",+INDEX('Final Comp Values'!$AX:$AX,MATCH('Monthy Targets'!$B175,'Final Comp Values'!$C:$C,0)),0)</f>
        <v>17.100000000000001</v>
      </c>
      <c r="Y175" s="464">
        <f>IF(M175="yes",+INDEX('Final Comp Values'!$BB:$BB,MATCH('Monthy Targets'!$B175,'Final Comp Values'!$C:$C,0)),0)</f>
        <v>17.100000000000001</v>
      </c>
      <c r="Z175" s="464">
        <f>IF(N175="yes",+INDEX('Final Comp Values'!$BB:$BB,MATCH('Monthy Targets'!$B175,'Final Comp Values'!$C:$C,0)),0)</f>
        <v>17.100000000000001</v>
      </c>
      <c r="AA175" s="464">
        <f>IF(O175="yes",+INDEX('Final Comp Values'!$BB:$BB,MATCH('Monthy Targets'!$B175,'Final Comp Values'!$C:$C,0)),0)</f>
        <v>0</v>
      </c>
      <c r="AB175" s="464">
        <f>IF(P175="yes",+INDEX('Final Comp Values'!$BF:$BF,MATCH('Monthy Targets'!$B175,'Final Comp Values'!$C:$C,0)),0)</f>
        <v>0</v>
      </c>
      <c r="AC175" s="464">
        <f>IF(Q175="yes",+INDEX('Final Comp Values'!$BF:$BF,MATCH('Monthy Targets'!$B175,'Final Comp Values'!$C:$C,0)),0)</f>
        <v>0</v>
      </c>
      <c r="AD175" s="464">
        <f>IF(R175="yes",+INDEX('Final Comp Values'!$BF:$BF,MATCH('Monthy Targets'!$B175,'Final Comp Values'!$C:$C,0)),0)</f>
        <v>0</v>
      </c>
      <c r="AE175" s="464">
        <f>IF(S175="yes",+INDEX('Final Comp Values'!$BJ:$BJ,MATCH('Monthy Targets'!$B175,'Final Comp Values'!$C:$C,0)),0)</f>
        <v>0</v>
      </c>
      <c r="AF175" s="464">
        <f>IF(T175="yes",+INDEX('Final Comp Values'!$BJ:$BJ,MATCH('Monthy Targets'!$B175,'Final Comp Values'!$C:$C,0)),0)</f>
        <v>0</v>
      </c>
      <c r="AG175" s="464">
        <f>IF(U175="yes",+INDEX('Final Comp Values'!$BJ:$BJ,MATCH('Monthy Targets'!$B175,'Final Comp Values'!$C:$C,0)),0)</f>
        <v>0</v>
      </c>
    </row>
    <row r="176" spans="1:33" x14ac:dyDescent="0.25">
      <c r="A176" s="183">
        <f>+FY2018_ALL_Targets!A176</f>
        <v>4807</v>
      </c>
      <c r="B176" s="183">
        <f>+FY2018_ALL_Targets!B176</f>
        <v>675222</v>
      </c>
      <c r="C176" s="183">
        <f>+FY2018_ALL_Targets!C176</f>
        <v>1004295</v>
      </c>
      <c r="D176" s="183">
        <f>+FY2018_ALL_Targets!D176</f>
        <v>1942296710</v>
      </c>
      <c r="E176" s="183">
        <f>+FY2018_ALL_Targets!E176</f>
        <v>0</v>
      </c>
      <c r="F176" s="183" t="str">
        <f>+FY2018_ALL_Targets!F176</f>
        <v>Harris</v>
      </c>
      <c r="G176" s="183" t="s">
        <v>829</v>
      </c>
      <c r="H176" s="183" t="str">
        <f>+FY2018_ALL_Targets!H176</f>
        <v>Seabreeze Nursing and Rehabilitation, LP</v>
      </c>
      <c r="I176" s="183" t="str">
        <f>+FY2018_ALL_Targets!I176</f>
        <v>6602 Memorial Drive</v>
      </c>
      <c r="J176" s="14" t="str">
        <f>_xlfn.IFNA(+INDEX(Comp1!$D:$D,MATCH(B176,Comp1!$B:$B,0)),"No")</f>
        <v>No</v>
      </c>
      <c r="K176" s="14" t="str">
        <f>_xlfn.IFNA(+INDEX(Comp1!$E:$E,MATCH(B176,Comp1!$B:$B,0)),"No")</f>
        <v>No</v>
      </c>
      <c r="L176" s="14" t="str">
        <f>_xlfn.IFNA(+INDEX(Comp1!F:F,MATCH($B176,Comp1!$B:$B,0)),"No")</f>
        <v>No</v>
      </c>
      <c r="M176" s="14" t="str">
        <f>_xlfn.IFNA(+INDEX(Comp1!G:G,MATCH($B176,Comp1!$B:$B,0)),"No")</f>
        <v>No</v>
      </c>
      <c r="N176" s="14" t="str">
        <f>_xlfn.IFNA(+INDEX(Comp1!H:H,MATCH($B176,Comp1!$B:$B,0)),"No")</f>
        <v>No</v>
      </c>
      <c r="O176" s="14" t="str">
        <f>_xlfn.IFNA(+INDEX(Comp1!I:I,MATCH($B176,Comp1!$B:$B,0)),"No")</f>
        <v>No</v>
      </c>
      <c r="P176" s="14" t="str">
        <f>_xlfn.IFNA(+INDEX(Comp1!J:J,MATCH($B176,Comp1!$B:$B,0)),"No")</f>
        <v>No</v>
      </c>
      <c r="Q176" s="14" t="str">
        <f>_xlfn.IFNA(+INDEX(Comp1!K:K,MATCH($B176,Comp1!$B:$B,0)),"No")</f>
        <v>No</v>
      </c>
      <c r="R176" s="14" t="str">
        <f>_xlfn.IFNA(+INDEX(Comp1!L:L,MATCH($B176,Comp1!$B:$B,0)),"No")</f>
        <v>No</v>
      </c>
      <c r="S176" s="14" t="str">
        <f>_xlfn.IFNA(+INDEX(Comp1!M:M,MATCH($B176,Comp1!$B:$B,0)),"No")</f>
        <v>No</v>
      </c>
      <c r="T176" s="14" t="str">
        <f>_xlfn.IFNA(+INDEX(Comp1!N:N,MATCH($B176,Comp1!$B:$B,0)),"No")</f>
        <v>No</v>
      </c>
      <c r="U176" s="14" t="str">
        <f>_xlfn.IFNA(+INDEX(Comp1!O:O,MATCH($B176,Comp1!$B:$B,0)),"No")</f>
        <v>No</v>
      </c>
      <c r="V176" s="464">
        <f>IF(J176="yes",+INDEX('Final Comp Values'!$AX:$AX,MATCH('Monthy Targets'!$B176,'Final Comp Values'!C:C,0)),0)</f>
        <v>0</v>
      </c>
      <c r="W176" s="464">
        <f>IF(K176="yes",+INDEX('Final Comp Values'!$AX:$AX,MATCH('Monthy Targets'!$B176,'Final Comp Values'!$C:$C,0)),0)</f>
        <v>0</v>
      </c>
      <c r="X176" s="464">
        <f>IF(L176="yes",+INDEX('Final Comp Values'!$AX:$AX,MATCH('Monthy Targets'!$B176,'Final Comp Values'!$C:$C,0)),0)</f>
        <v>0</v>
      </c>
      <c r="Y176" s="464">
        <f>IF(M176="yes",+INDEX('Final Comp Values'!$BB:$BB,MATCH('Monthy Targets'!$B176,'Final Comp Values'!$C:$C,0)),0)</f>
        <v>0</v>
      </c>
      <c r="Z176" s="464">
        <f>IF(N176="yes",+INDEX('Final Comp Values'!$BB:$BB,MATCH('Monthy Targets'!$B176,'Final Comp Values'!$C:$C,0)),0)</f>
        <v>0</v>
      </c>
      <c r="AA176" s="464">
        <f>IF(O176="yes",+INDEX('Final Comp Values'!$BB:$BB,MATCH('Monthy Targets'!$B176,'Final Comp Values'!$C:$C,0)),0)</f>
        <v>0</v>
      </c>
      <c r="AB176" s="464">
        <f>IF(P176="yes",+INDEX('Final Comp Values'!$BF:$BF,MATCH('Monthy Targets'!$B176,'Final Comp Values'!$C:$C,0)),0)</f>
        <v>0</v>
      </c>
      <c r="AC176" s="464">
        <f>IF(Q176="yes",+INDEX('Final Comp Values'!$BF:$BF,MATCH('Monthy Targets'!$B176,'Final Comp Values'!$C:$C,0)),0)</f>
        <v>0</v>
      </c>
      <c r="AD176" s="464">
        <f>IF(R176="yes",+INDEX('Final Comp Values'!$BF:$BF,MATCH('Monthy Targets'!$B176,'Final Comp Values'!$C:$C,0)),0)</f>
        <v>0</v>
      </c>
      <c r="AE176" s="464">
        <f>IF(S176="yes",+INDEX('Final Comp Values'!$BJ:$BJ,MATCH('Monthy Targets'!$B176,'Final Comp Values'!$C:$C,0)),0)</f>
        <v>0</v>
      </c>
      <c r="AF176" s="464">
        <f>IF(T176="yes",+INDEX('Final Comp Values'!$BJ:$BJ,MATCH('Monthy Targets'!$B176,'Final Comp Values'!$C:$C,0)),0)</f>
        <v>0</v>
      </c>
      <c r="AG176" s="464">
        <f>IF(U176="yes",+INDEX('Final Comp Values'!$BJ:$BJ,MATCH('Monthy Targets'!$B176,'Final Comp Values'!$C:$C,0)),0)</f>
        <v>0</v>
      </c>
    </row>
    <row r="177" spans="1:33" x14ac:dyDescent="0.25">
      <c r="A177" s="183">
        <f>+FY2018_ALL_Targets!A177</f>
        <v>4701</v>
      </c>
      <c r="B177" s="183">
        <f>+FY2018_ALL_Targets!B177</f>
        <v>675226</v>
      </c>
      <c r="C177" s="183">
        <f>+FY2018_ALL_Targets!C177</f>
        <v>1025711</v>
      </c>
      <c r="D177" s="183">
        <f>+FY2018_ALL_Targets!D177</f>
        <v>1861813958</v>
      </c>
      <c r="E177" s="183">
        <f>+FY2018_ALL_Targets!E177</f>
        <v>0</v>
      </c>
      <c r="F177" s="183" t="str">
        <f>+FY2018_ALL_Targets!F177</f>
        <v>MRSA Central</v>
      </c>
      <c r="G177" s="183" t="s">
        <v>786</v>
      </c>
      <c r="H177" s="183" t="str">
        <f>+FY2018_ALL_Targets!H177</f>
        <v>Citizens Medical Center dba Stevens Nursing and Rehabilitation of Hallettsville</v>
      </c>
      <c r="I177" s="183" t="str">
        <f>+FY2018_ALL_Targets!I177</f>
        <v>106 Kahn Street</v>
      </c>
      <c r="J177" s="14" t="str">
        <f>_xlfn.IFNA(+INDEX(Comp1!$D:$D,MATCH(B177,Comp1!$B:$B,0)),"No")</f>
        <v>Yes</v>
      </c>
      <c r="K177" s="14" t="str">
        <f>_xlfn.IFNA(+INDEX(Comp1!$E:$E,MATCH(B177,Comp1!$B:$B,0)),"No")</f>
        <v>Yes</v>
      </c>
      <c r="L177" s="14" t="str">
        <f>_xlfn.IFNA(+INDEX(Comp1!F:F,MATCH($B177,Comp1!$B:$B,0)),"No")</f>
        <v>Yes</v>
      </c>
      <c r="M177" s="14" t="str">
        <f>_xlfn.IFNA(+INDEX(Comp1!G:G,MATCH($B177,Comp1!$B:$B,0)),"No")</f>
        <v>Yes</v>
      </c>
      <c r="N177" s="14" t="str">
        <f>_xlfn.IFNA(+INDEX(Comp1!H:H,MATCH($B177,Comp1!$B:$B,0)),"No")</f>
        <v>Yes</v>
      </c>
      <c r="O177" s="14">
        <f>_xlfn.IFNA(+INDEX(Comp1!I:I,MATCH($B177,Comp1!$B:$B,0)),"No")</f>
        <v>0</v>
      </c>
      <c r="P177" s="14">
        <f>_xlfn.IFNA(+INDEX(Comp1!J:J,MATCH($B177,Comp1!$B:$B,0)),"No")</f>
        <v>0</v>
      </c>
      <c r="Q177" s="14">
        <f>_xlfn.IFNA(+INDEX(Comp1!K:K,MATCH($B177,Comp1!$B:$B,0)),"No")</f>
        <v>0</v>
      </c>
      <c r="R177" s="14">
        <f>_xlfn.IFNA(+INDEX(Comp1!L:L,MATCH($B177,Comp1!$B:$B,0)),"No")</f>
        <v>0</v>
      </c>
      <c r="S177" s="14">
        <f>_xlfn.IFNA(+INDEX(Comp1!M:M,MATCH($B177,Comp1!$B:$B,0)),"No")</f>
        <v>0</v>
      </c>
      <c r="T177" s="14">
        <f>_xlfn.IFNA(+INDEX(Comp1!N:N,MATCH($B177,Comp1!$B:$B,0)),"No")</f>
        <v>0</v>
      </c>
      <c r="U177" s="14">
        <f>_xlfn.IFNA(+INDEX(Comp1!O:O,MATCH($B177,Comp1!$B:$B,0)),"No")</f>
        <v>0</v>
      </c>
      <c r="V177" s="464">
        <f>IF(J177="yes",+INDEX('Final Comp Values'!$AX:$AX,MATCH('Monthy Targets'!$B177,'Final Comp Values'!C:C,0)),0)</f>
        <v>8.69</v>
      </c>
      <c r="W177" s="464">
        <f>IF(K177="yes",+INDEX('Final Comp Values'!$AX:$AX,MATCH('Monthy Targets'!$B177,'Final Comp Values'!$C:$C,0)),0)</f>
        <v>8.69</v>
      </c>
      <c r="X177" s="464">
        <f>IF(L177="yes",+INDEX('Final Comp Values'!$AX:$AX,MATCH('Monthy Targets'!$B177,'Final Comp Values'!$C:$C,0)),0)</f>
        <v>8.69</v>
      </c>
      <c r="Y177" s="464">
        <f>IF(M177="yes",+INDEX('Final Comp Values'!$BB:$BB,MATCH('Monthy Targets'!$B177,'Final Comp Values'!$C:$C,0)),0)</f>
        <v>8.69</v>
      </c>
      <c r="Z177" s="464">
        <f>IF(N177="yes",+INDEX('Final Comp Values'!$BB:$BB,MATCH('Monthy Targets'!$B177,'Final Comp Values'!$C:$C,0)),0)</f>
        <v>8.69</v>
      </c>
      <c r="AA177" s="464">
        <f>IF(O177="yes",+INDEX('Final Comp Values'!$BB:$BB,MATCH('Monthy Targets'!$B177,'Final Comp Values'!$C:$C,0)),0)</f>
        <v>0</v>
      </c>
      <c r="AB177" s="464">
        <f>IF(P177="yes",+INDEX('Final Comp Values'!$BF:$BF,MATCH('Monthy Targets'!$B177,'Final Comp Values'!$C:$C,0)),0)</f>
        <v>0</v>
      </c>
      <c r="AC177" s="464">
        <f>IF(Q177="yes",+INDEX('Final Comp Values'!$BF:$BF,MATCH('Monthy Targets'!$B177,'Final Comp Values'!$C:$C,0)),0)</f>
        <v>0</v>
      </c>
      <c r="AD177" s="464">
        <f>IF(R177="yes",+INDEX('Final Comp Values'!$BF:$BF,MATCH('Monthy Targets'!$B177,'Final Comp Values'!$C:$C,0)),0)</f>
        <v>0</v>
      </c>
      <c r="AE177" s="464">
        <f>IF(S177="yes",+INDEX('Final Comp Values'!$BJ:$BJ,MATCH('Monthy Targets'!$B177,'Final Comp Values'!$C:$C,0)),0)</f>
        <v>0</v>
      </c>
      <c r="AF177" s="464">
        <f>IF(T177="yes",+INDEX('Final Comp Values'!$BJ:$BJ,MATCH('Monthy Targets'!$B177,'Final Comp Values'!$C:$C,0)),0)</f>
        <v>0</v>
      </c>
      <c r="AG177" s="464">
        <f>IF(U177="yes",+INDEX('Final Comp Values'!$BJ:$BJ,MATCH('Monthy Targets'!$B177,'Final Comp Values'!$C:$C,0)),0)</f>
        <v>0</v>
      </c>
    </row>
    <row r="178" spans="1:33" x14ac:dyDescent="0.25">
      <c r="A178" s="183">
        <f>+FY2018_ALL_Targets!A178</f>
        <v>5222</v>
      </c>
      <c r="B178" s="183">
        <f>+FY2018_ALL_Targets!B178</f>
        <v>675230</v>
      </c>
      <c r="C178" s="183">
        <f>+FY2018_ALL_Targets!C178</f>
        <v>1003354</v>
      </c>
      <c r="D178" s="183">
        <f>+FY2018_ALL_Targets!D178</f>
        <v>1326032186</v>
      </c>
      <c r="E178" s="183">
        <f>+FY2018_ALL_Targets!E178</f>
        <v>0</v>
      </c>
      <c r="F178" s="183" t="str">
        <f>+FY2018_ALL_Targets!F178</f>
        <v>MRSA Northeast</v>
      </c>
      <c r="G178" s="183" t="s">
        <v>1037</v>
      </c>
      <c r="H178" s="183" t="str">
        <f>+FY2018_ALL_Targets!H178</f>
        <v>Liberty County Hospital District No. 1</v>
      </c>
      <c r="I178" s="183" t="str">
        <f>+FY2018_ALL_Targets!I178</f>
        <v>246 Haley Dr.</v>
      </c>
      <c r="J178" s="14" t="str">
        <f>_xlfn.IFNA(+INDEX(Comp1!$D:$D,MATCH(B178,Comp1!$B:$B,0)),"No")</f>
        <v>Yes</v>
      </c>
      <c r="K178" s="14" t="str">
        <f>_xlfn.IFNA(+INDEX(Comp1!$E:$E,MATCH(B178,Comp1!$B:$B,0)),"No")</f>
        <v>Yes</v>
      </c>
      <c r="L178" s="14" t="str">
        <f>_xlfn.IFNA(+INDEX(Comp1!F:F,MATCH($B178,Comp1!$B:$B,0)),"No")</f>
        <v>Yes</v>
      </c>
      <c r="M178" s="14" t="str">
        <f>_xlfn.IFNA(+INDEX(Comp1!G:G,MATCH($B178,Comp1!$B:$B,0)),"No")</f>
        <v>Yes</v>
      </c>
      <c r="N178" s="14" t="str">
        <f>_xlfn.IFNA(+INDEX(Comp1!H:H,MATCH($B178,Comp1!$B:$B,0)),"No")</f>
        <v>Yes</v>
      </c>
      <c r="O178" s="14">
        <f>_xlfn.IFNA(+INDEX(Comp1!I:I,MATCH($B178,Comp1!$B:$B,0)),"No")</f>
        <v>0</v>
      </c>
      <c r="P178" s="14">
        <f>_xlfn.IFNA(+INDEX(Comp1!J:J,MATCH($B178,Comp1!$B:$B,0)),"No")</f>
        <v>0</v>
      </c>
      <c r="Q178" s="14">
        <f>_xlfn.IFNA(+INDEX(Comp1!K:K,MATCH($B178,Comp1!$B:$B,0)),"No")</f>
        <v>0</v>
      </c>
      <c r="R178" s="14">
        <f>_xlfn.IFNA(+INDEX(Comp1!L:L,MATCH($B178,Comp1!$B:$B,0)),"No")</f>
        <v>0</v>
      </c>
      <c r="S178" s="14">
        <f>_xlfn.IFNA(+INDEX(Comp1!M:M,MATCH($B178,Comp1!$B:$B,0)),"No")</f>
        <v>0</v>
      </c>
      <c r="T178" s="14">
        <f>_xlfn.IFNA(+INDEX(Comp1!N:N,MATCH($B178,Comp1!$B:$B,0)),"No")</f>
        <v>0</v>
      </c>
      <c r="U178" s="14">
        <f>_xlfn.IFNA(+INDEX(Comp1!O:O,MATCH($B178,Comp1!$B:$B,0)),"No")</f>
        <v>0</v>
      </c>
      <c r="V178" s="464">
        <f>IF(J178="yes",+INDEX('Final Comp Values'!$AX:$AX,MATCH('Monthy Targets'!$B178,'Final Comp Values'!C:C,0)),0)</f>
        <v>3.84</v>
      </c>
      <c r="W178" s="464">
        <f>IF(K178="yes",+INDEX('Final Comp Values'!$AX:$AX,MATCH('Monthy Targets'!$B178,'Final Comp Values'!$C:$C,0)),0)</f>
        <v>3.84</v>
      </c>
      <c r="X178" s="464">
        <f>IF(L178="yes",+INDEX('Final Comp Values'!$AX:$AX,MATCH('Monthy Targets'!$B178,'Final Comp Values'!$C:$C,0)),0)</f>
        <v>3.84</v>
      </c>
      <c r="Y178" s="464">
        <f>IF(M178="yes",+INDEX('Final Comp Values'!$BB:$BB,MATCH('Monthy Targets'!$B178,'Final Comp Values'!$C:$C,0)),0)</f>
        <v>3.84</v>
      </c>
      <c r="Z178" s="464">
        <f>IF(N178="yes",+INDEX('Final Comp Values'!$BB:$BB,MATCH('Monthy Targets'!$B178,'Final Comp Values'!$C:$C,0)),0)</f>
        <v>3.84</v>
      </c>
      <c r="AA178" s="464">
        <f>IF(O178="yes",+INDEX('Final Comp Values'!$BB:$BB,MATCH('Monthy Targets'!$B178,'Final Comp Values'!$C:$C,0)),0)</f>
        <v>0</v>
      </c>
      <c r="AB178" s="464">
        <f>IF(P178="yes",+INDEX('Final Comp Values'!$BF:$BF,MATCH('Monthy Targets'!$B178,'Final Comp Values'!$C:$C,0)),0)</f>
        <v>0</v>
      </c>
      <c r="AC178" s="464">
        <f>IF(Q178="yes",+INDEX('Final Comp Values'!$BF:$BF,MATCH('Monthy Targets'!$B178,'Final Comp Values'!$C:$C,0)),0)</f>
        <v>0</v>
      </c>
      <c r="AD178" s="464">
        <f>IF(R178="yes",+INDEX('Final Comp Values'!$BF:$BF,MATCH('Monthy Targets'!$B178,'Final Comp Values'!$C:$C,0)),0)</f>
        <v>0</v>
      </c>
      <c r="AE178" s="464">
        <f>IF(S178="yes",+INDEX('Final Comp Values'!$BJ:$BJ,MATCH('Monthy Targets'!$B178,'Final Comp Values'!$C:$C,0)),0)</f>
        <v>0</v>
      </c>
      <c r="AF178" s="464">
        <f>IF(T178="yes",+INDEX('Final Comp Values'!$BJ:$BJ,MATCH('Monthy Targets'!$B178,'Final Comp Values'!$C:$C,0)),0)</f>
        <v>0</v>
      </c>
      <c r="AG178" s="464">
        <f>IF(U178="yes",+INDEX('Final Comp Values'!$BJ:$BJ,MATCH('Monthy Targets'!$B178,'Final Comp Values'!$C:$C,0)),0)</f>
        <v>0</v>
      </c>
    </row>
    <row r="179" spans="1:33" x14ac:dyDescent="0.25">
      <c r="A179" s="183">
        <f>+FY2018_ALL_Targets!A179</f>
        <v>4823</v>
      </c>
      <c r="B179" s="183">
        <f>+FY2018_ALL_Targets!B179</f>
        <v>675231</v>
      </c>
      <c r="C179" s="183">
        <f>+FY2018_ALL_Targets!C179</f>
        <v>1014494</v>
      </c>
      <c r="D179" s="183">
        <f>+FY2018_ALL_Targets!D179</f>
        <v>1487723839</v>
      </c>
      <c r="E179" s="183">
        <f>+FY2018_ALL_Targets!E179</f>
        <v>0</v>
      </c>
      <c r="F179" s="183" t="str">
        <f>+FY2018_ALL_Targets!F179</f>
        <v>Harris</v>
      </c>
      <c r="G179" s="183" t="s">
        <v>278</v>
      </c>
      <c r="H179" s="183" t="str">
        <f>+FY2018_ALL_Targets!H179</f>
        <v>SSC Harris Jacinto City LLC</v>
      </c>
      <c r="I179" s="183" t="str">
        <f>+FY2018_ALL_Targets!I179</f>
        <v>1405 Holland Avenue</v>
      </c>
      <c r="J179" s="14" t="str">
        <f>_xlfn.IFNA(+INDEX(Comp1!$D:$D,MATCH(B179,Comp1!$B:$B,0)),"No")</f>
        <v>No</v>
      </c>
      <c r="K179" s="14" t="str">
        <f>_xlfn.IFNA(+INDEX(Comp1!$E:$E,MATCH(B179,Comp1!$B:$B,0)),"No")</f>
        <v>No</v>
      </c>
      <c r="L179" s="14" t="str">
        <f>_xlfn.IFNA(+INDEX(Comp1!F:F,MATCH($B179,Comp1!$B:$B,0)),"No")</f>
        <v>No</v>
      </c>
      <c r="M179" s="14" t="str">
        <f>_xlfn.IFNA(+INDEX(Comp1!G:G,MATCH($B179,Comp1!$B:$B,0)),"No")</f>
        <v>No</v>
      </c>
      <c r="N179" s="14" t="str">
        <f>_xlfn.IFNA(+INDEX(Comp1!H:H,MATCH($B179,Comp1!$B:$B,0)),"No")</f>
        <v>No</v>
      </c>
      <c r="O179" s="14" t="str">
        <f>_xlfn.IFNA(+INDEX(Comp1!I:I,MATCH($B179,Comp1!$B:$B,0)),"No")</f>
        <v>No</v>
      </c>
      <c r="P179" s="14" t="str">
        <f>_xlfn.IFNA(+INDEX(Comp1!J:J,MATCH($B179,Comp1!$B:$B,0)),"No")</f>
        <v>No</v>
      </c>
      <c r="Q179" s="14" t="str">
        <f>_xlfn.IFNA(+INDEX(Comp1!K:K,MATCH($B179,Comp1!$B:$B,0)),"No")</f>
        <v>No</v>
      </c>
      <c r="R179" s="14" t="str">
        <f>_xlfn.IFNA(+INDEX(Comp1!L:L,MATCH($B179,Comp1!$B:$B,0)),"No")</f>
        <v>No</v>
      </c>
      <c r="S179" s="14" t="str">
        <f>_xlfn.IFNA(+INDEX(Comp1!M:M,MATCH($B179,Comp1!$B:$B,0)),"No")</f>
        <v>No</v>
      </c>
      <c r="T179" s="14" t="str">
        <f>_xlfn.IFNA(+INDEX(Comp1!N:N,MATCH($B179,Comp1!$B:$B,0)),"No")</f>
        <v>No</v>
      </c>
      <c r="U179" s="14" t="str">
        <f>_xlfn.IFNA(+INDEX(Comp1!O:O,MATCH($B179,Comp1!$B:$B,0)),"No")</f>
        <v>No</v>
      </c>
      <c r="V179" s="464">
        <f>IF(J179="yes",+INDEX('Final Comp Values'!$AX:$AX,MATCH('Monthy Targets'!$B179,'Final Comp Values'!C:C,0)),0)</f>
        <v>0</v>
      </c>
      <c r="W179" s="464">
        <f>IF(K179="yes",+INDEX('Final Comp Values'!$AX:$AX,MATCH('Monthy Targets'!$B179,'Final Comp Values'!$C:$C,0)),0)</f>
        <v>0</v>
      </c>
      <c r="X179" s="464">
        <f>IF(L179="yes",+INDEX('Final Comp Values'!$AX:$AX,MATCH('Monthy Targets'!$B179,'Final Comp Values'!$C:$C,0)),0)</f>
        <v>0</v>
      </c>
      <c r="Y179" s="464">
        <f>IF(M179="yes",+INDEX('Final Comp Values'!$BB:$BB,MATCH('Monthy Targets'!$B179,'Final Comp Values'!$C:$C,0)),0)</f>
        <v>0</v>
      </c>
      <c r="Z179" s="464">
        <f>IF(N179="yes",+INDEX('Final Comp Values'!$BB:$BB,MATCH('Monthy Targets'!$B179,'Final Comp Values'!$C:$C,0)),0)</f>
        <v>0</v>
      </c>
      <c r="AA179" s="464">
        <f>IF(O179="yes",+INDEX('Final Comp Values'!$BB:$BB,MATCH('Monthy Targets'!$B179,'Final Comp Values'!$C:$C,0)),0)</f>
        <v>0</v>
      </c>
      <c r="AB179" s="464">
        <f>IF(P179="yes",+INDEX('Final Comp Values'!$BF:$BF,MATCH('Monthy Targets'!$B179,'Final Comp Values'!$C:$C,0)),0)</f>
        <v>0</v>
      </c>
      <c r="AC179" s="464">
        <f>IF(Q179="yes",+INDEX('Final Comp Values'!$BF:$BF,MATCH('Monthy Targets'!$B179,'Final Comp Values'!$C:$C,0)),0)</f>
        <v>0</v>
      </c>
      <c r="AD179" s="464">
        <f>IF(R179="yes",+INDEX('Final Comp Values'!$BF:$BF,MATCH('Monthy Targets'!$B179,'Final Comp Values'!$C:$C,0)),0)</f>
        <v>0</v>
      </c>
      <c r="AE179" s="464">
        <f>IF(S179="yes",+INDEX('Final Comp Values'!$BJ:$BJ,MATCH('Monthy Targets'!$B179,'Final Comp Values'!$C:$C,0)),0)</f>
        <v>0</v>
      </c>
      <c r="AF179" s="464">
        <f>IF(T179="yes",+INDEX('Final Comp Values'!$BJ:$BJ,MATCH('Monthy Targets'!$B179,'Final Comp Values'!$C:$C,0)),0)</f>
        <v>0</v>
      </c>
      <c r="AG179" s="464">
        <f>IF(U179="yes",+INDEX('Final Comp Values'!$BJ:$BJ,MATCH('Monthy Targets'!$B179,'Final Comp Values'!$C:$C,0)),0)</f>
        <v>0</v>
      </c>
    </row>
    <row r="180" spans="1:33" x14ac:dyDescent="0.25">
      <c r="A180" s="183">
        <f>+FY2018_ALL_Targets!A180</f>
        <v>4977</v>
      </c>
      <c r="B180" s="183">
        <f>+FY2018_ALL_Targets!B180</f>
        <v>675251</v>
      </c>
      <c r="C180" s="183">
        <f>+FY2018_ALL_Targets!C180</f>
        <v>1016199</v>
      </c>
      <c r="D180" s="183">
        <f>+FY2018_ALL_Targets!D180</f>
        <v>1417119116</v>
      </c>
      <c r="E180" s="183">
        <f>+FY2018_ALL_Targets!E180</f>
        <v>0</v>
      </c>
      <c r="F180" s="183" t="str">
        <f>+FY2018_ALL_Targets!F180</f>
        <v>Dallas</v>
      </c>
      <c r="G180" s="183" t="s">
        <v>883</v>
      </c>
      <c r="H180" s="183" t="str">
        <f>+FY2018_ALL_Targets!H180</f>
        <v>Corsicana Health Care LLC</v>
      </c>
      <c r="I180" s="183" t="str">
        <f>+FY2018_ALL_Targets!I180</f>
        <v>3301 Park Row Blvd</v>
      </c>
      <c r="J180" s="14" t="str">
        <f>_xlfn.IFNA(+INDEX(Comp1!$D:$D,MATCH(B180,Comp1!$B:$B,0)),"No")</f>
        <v>No</v>
      </c>
      <c r="K180" s="14" t="str">
        <f>_xlfn.IFNA(+INDEX(Comp1!$E:$E,MATCH(B180,Comp1!$B:$B,0)),"No")</f>
        <v>No</v>
      </c>
      <c r="L180" s="14" t="str">
        <f>_xlfn.IFNA(+INDEX(Comp1!F:F,MATCH($B180,Comp1!$B:$B,0)),"No")</f>
        <v>No</v>
      </c>
      <c r="M180" s="14" t="str">
        <f>_xlfn.IFNA(+INDEX(Comp1!G:G,MATCH($B180,Comp1!$B:$B,0)),"No")</f>
        <v>No</v>
      </c>
      <c r="N180" s="14" t="str">
        <f>_xlfn.IFNA(+INDEX(Comp1!H:H,MATCH($B180,Comp1!$B:$B,0)),"No")</f>
        <v>No</v>
      </c>
      <c r="O180" s="14" t="str">
        <f>_xlfn.IFNA(+INDEX(Comp1!I:I,MATCH($B180,Comp1!$B:$B,0)),"No")</f>
        <v>No</v>
      </c>
      <c r="P180" s="14" t="str">
        <f>_xlfn.IFNA(+INDEX(Comp1!J:J,MATCH($B180,Comp1!$B:$B,0)),"No")</f>
        <v>No</v>
      </c>
      <c r="Q180" s="14" t="str">
        <f>_xlfn.IFNA(+INDEX(Comp1!K:K,MATCH($B180,Comp1!$B:$B,0)),"No")</f>
        <v>No</v>
      </c>
      <c r="R180" s="14" t="str">
        <f>_xlfn.IFNA(+INDEX(Comp1!L:L,MATCH($B180,Comp1!$B:$B,0)),"No")</f>
        <v>No</v>
      </c>
      <c r="S180" s="14" t="str">
        <f>_xlfn.IFNA(+INDEX(Comp1!M:M,MATCH($B180,Comp1!$B:$B,0)),"No")</f>
        <v>No</v>
      </c>
      <c r="T180" s="14" t="str">
        <f>_xlfn.IFNA(+INDEX(Comp1!N:N,MATCH($B180,Comp1!$B:$B,0)),"No")</f>
        <v>No</v>
      </c>
      <c r="U180" s="14" t="str">
        <f>_xlfn.IFNA(+INDEX(Comp1!O:O,MATCH($B180,Comp1!$B:$B,0)),"No")</f>
        <v>No</v>
      </c>
      <c r="V180" s="464">
        <f>IF(J180="yes",+INDEX('Final Comp Values'!$AX:$AX,MATCH('Monthy Targets'!$B180,'Final Comp Values'!C:C,0)),0)</f>
        <v>0</v>
      </c>
      <c r="W180" s="464">
        <f>IF(K180="yes",+INDEX('Final Comp Values'!$AX:$AX,MATCH('Monthy Targets'!$B180,'Final Comp Values'!$C:$C,0)),0)</f>
        <v>0</v>
      </c>
      <c r="X180" s="464">
        <f>IF(L180="yes",+INDEX('Final Comp Values'!$AX:$AX,MATCH('Monthy Targets'!$B180,'Final Comp Values'!$C:$C,0)),0)</f>
        <v>0</v>
      </c>
      <c r="Y180" s="464">
        <f>IF(M180="yes",+INDEX('Final Comp Values'!$BB:$BB,MATCH('Monthy Targets'!$B180,'Final Comp Values'!$C:$C,0)),0)</f>
        <v>0</v>
      </c>
      <c r="Z180" s="464">
        <f>IF(N180="yes",+INDEX('Final Comp Values'!$BB:$BB,MATCH('Monthy Targets'!$B180,'Final Comp Values'!$C:$C,0)),0)</f>
        <v>0</v>
      </c>
      <c r="AA180" s="464">
        <f>IF(O180="yes",+INDEX('Final Comp Values'!$BB:$BB,MATCH('Monthy Targets'!$B180,'Final Comp Values'!$C:$C,0)),0)</f>
        <v>0</v>
      </c>
      <c r="AB180" s="464">
        <f>IF(P180="yes",+INDEX('Final Comp Values'!$BF:$BF,MATCH('Monthy Targets'!$B180,'Final Comp Values'!$C:$C,0)),0)</f>
        <v>0</v>
      </c>
      <c r="AC180" s="464">
        <f>IF(Q180="yes",+INDEX('Final Comp Values'!$BF:$BF,MATCH('Monthy Targets'!$B180,'Final Comp Values'!$C:$C,0)),0)</f>
        <v>0</v>
      </c>
      <c r="AD180" s="464">
        <f>IF(R180="yes",+INDEX('Final Comp Values'!$BF:$BF,MATCH('Monthy Targets'!$B180,'Final Comp Values'!$C:$C,0)),0)</f>
        <v>0</v>
      </c>
      <c r="AE180" s="464">
        <f>IF(S180="yes",+INDEX('Final Comp Values'!$BJ:$BJ,MATCH('Monthy Targets'!$B180,'Final Comp Values'!$C:$C,0)),0)</f>
        <v>0</v>
      </c>
      <c r="AF180" s="464">
        <f>IF(T180="yes",+INDEX('Final Comp Values'!$BJ:$BJ,MATCH('Monthy Targets'!$B180,'Final Comp Values'!$C:$C,0)),0)</f>
        <v>0</v>
      </c>
      <c r="AG180" s="464">
        <f>IF(U180="yes",+INDEX('Final Comp Values'!$BJ:$BJ,MATCH('Monthy Targets'!$B180,'Final Comp Values'!$C:$C,0)),0)</f>
        <v>0</v>
      </c>
    </row>
    <row r="181" spans="1:33" x14ac:dyDescent="0.25">
      <c r="A181" s="183">
        <f>+FY2018_ALL_Targets!A181</f>
        <v>4559</v>
      </c>
      <c r="B181" s="183">
        <f>+FY2018_ALL_Targets!B181</f>
        <v>675256</v>
      </c>
      <c r="C181" s="183">
        <f>+FY2018_ALL_Targets!C181</f>
        <v>1025489</v>
      </c>
      <c r="D181" s="183">
        <f>+FY2018_ALL_Targets!D181</f>
        <v>1164856803</v>
      </c>
      <c r="E181" s="183">
        <f>+FY2018_ALL_Targets!E181</f>
        <v>0</v>
      </c>
      <c r="F181" s="183" t="str">
        <f>+FY2018_ALL_Targets!F181</f>
        <v>Lubbock</v>
      </c>
      <c r="G181" s="183" t="s">
        <v>238</v>
      </c>
      <c r="H181" s="183" t="str">
        <f>+FY2018_ALL_Targets!H181</f>
        <v>CHILDRESS COUNTY HOSPITAL DISTRICT</v>
      </c>
      <c r="I181" s="183" t="str">
        <f>+FY2018_ALL_Targets!I181</f>
        <v>714 S AUSTIN</v>
      </c>
      <c r="J181" s="14" t="str">
        <f>_xlfn.IFNA(+INDEX(Comp1!$D:$D,MATCH(B181,Comp1!$B:$B,0)),"No")</f>
        <v>Yes</v>
      </c>
      <c r="K181" s="14" t="str">
        <f>_xlfn.IFNA(+INDEX(Comp1!$E:$E,MATCH(B181,Comp1!$B:$B,0)),"No")</f>
        <v>Yes</v>
      </c>
      <c r="L181" s="14" t="str">
        <f>_xlfn.IFNA(+INDEX(Comp1!F:F,MATCH($B181,Comp1!$B:$B,0)),"No")</f>
        <v>Yes</v>
      </c>
      <c r="M181" s="14" t="str">
        <f>_xlfn.IFNA(+INDEX(Comp1!G:G,MATCH($B181,Comp1!$B:$B,0)),"No")</f>
        <v>Yes</v>
      </c>
      <c r="N181" s="14" t="str">
        <f>_xlfn.IFNA(+INDEX(Comp1!H:H,MATCH($B181,Comp1!$B:$B,0)),"No")</f>
        <v>Yes</v>
      </c>
      <c r="O181" s="14">
        <f>_xlfn.IFNA(+INDEX(Comp1!I:I,MATCH($B181,Comp1!$B:$B,0)),"No")</f>
        <v>0</v>
      </c>
      <c r="P181" s="14">
        <f>_xlfn.IFNA(+INDEX(Comp1!J:J,MATCH($B181,Comp1!$B:$B,0)),"No")</f>
        <v>0</v>
      </c>
      <c r="Q181" s="14">
        <f>_xlfn.IFNA(+INDEX(Comp1!K:K,MATCH($B181,Comp1!$B:$B,0)),"No")</f>
        <v>0</v>
      </c>
      <c r="R181" s="14">
        <f>_xlfn.IFNA(+INDEX(Comp1!L:L,MATCH($B181,Comp1!$B:$B,0)),"No")</f>
        <v>0</v>
      </c>
      <c r="S181" s="14">
        <f>_xlfn.IFNA(+INDEX(Comp1!M:M,MATCH($B181,Comp1!$B:$B,0)),"No")</f>
        <v>0</v>
      </c>
      <c r="T181" s="14">
        <f>_xlfn.IFNA(+INDEX(Comp1!N:N,MATCH($B181,Comp1!$B:$B,0)),"No")</f>
        <v>0</v>
      </c>
      <c r="U181" s="14">
        <f>_xlfn.IFNA(+INDEX(Comp1!O:O,MATCH($B181,Comp1!$B:$B,0)),"No")</f>
        <v>0</v>
      </c>
      <c r="V181" s="464">
        <f>IF(J181="yes",+INDEX('Final Comp Values'!$AX:$AX,MATCH('Monthy Targets'!$B181,'Final Comp Values'!C:C,0)),0)</f>
        <v>8.56</v>
      </c>
      <c r="W181" s="464">
        <f>IF(K181="yes",+INDEX('Final Comp Values'!$AX:$AX,MATCH('Monthy Targets'!$B181,'Final Comp Values'!$C:$C,0)),0)</f>
        <v>8.56</v>
      </c>
      <c r="X181" s="464">
        <f>IF(L181="yes",+INDEX('Final Comp Values'!$AX:$AX,MATCH('Monthy Targets'!$B181,'Final Comp Values'!$C:$C,0)),0)</f>
        <v>8.56</v>
      </c>
      <c r="Y181" s="464">
        <f>IF(M181="yes",+INDEX('Final Comp Values'!$BB:$BB,MATCH('Monthy Targets'!$B181,'Final Comp Values'!$C:$C,0)),0)</f>
        <v>8.56</v>
      </c>
      <c r="Z181" s="464">
        <f>IF(N181="yes",+INDEX('Final Comp Values'!$BB:$BB,MATCH('Monthy Targets'!$B181,'Final Comp Values'!$C:$C,0)),0)</f>
        <v>8.56</v>
      </c>
      <c r="AA181" s="464">
        <f>IF(O181="yes",+INDEX('Final Comp Values'!$BB:$BB,MATCH('Monthy Targets'!$B181,'Final Comp Values'!$C:$C,0)),0)</f>
        <v>0</v>
      </c>
      <c r="AB181" s="464">
        <f>IF(P181="yes",+INDEX('Final Comp Values'!$BF:$BF,MATCH('Monthy Targets'!$B181,'Final Comp Values'!$C:$C,0)),0)</f>
        <v>0</v>
      </c>
      <c r="AC181" s="464">
        <f>IF(Q181="yes",+INDEX('Final Comp Values'!$BF:$BF,MATCH('Monthy Targets'!$B181,'Final Comp Values'!$C:$C,0)),0)</f>
        <v>0</v>
      </c>
      <c r="AD181" s="464">
        <f>IF(R181="yes",+INDEX('Final Comp Values'!$BF:$BF,MATCH('Monthy Targets'!$B181,'Final Comp Values'!$C:$C,0)),0)</f>
        <v>0</v>
      </c>
      <c r="AE181" s="464">
        <f>IF(S181="yes",+INDEX('Final Comp Values'!$BJ:$BJ,MATCH('Monthy Targets'!$B181,'Final Comp Values'!$C:$C,0)),0)</f>
        <v>0</v>
      </c>
      <c r="AF181" s="464">
        <f>IF(T181="yes",+INDEX('Final Comp Values'!$BJ:$BJ,MATCH('Monthy Targets'!$B181,'Final Comp Values'!$C:$C,0)),0)</f>
        <v>0</v>
      </c>
      <c r="AG181" s="464">
        <f>IF(U181="yes",+INDEX('Final Comp Values'!$BJ:$BJ,MATCH('Monthy Targets'!$B181,'Final Comp Values'!$C:$C,0)),0)</f>
        <v>0</v>
      </c>
    </row>
    <row r="182" spans="1:33" x14ac:dyDescent="0.25">
      <c r="A182" s="183">
        <f>+FY2018_ALL_Targets!A182</f>
        <v>4250</v>
      </c>
      <c r="B182" s="183">
        <f>+FY2018_ALL_Targets!B182</f>
        <v>675259</v>
      </c>
      <c r="C182" s="183">
        <f>+FY2018_ALL_Targets!C182</f>
        <v>1026673</v>
      </c>
      <c r="D182" s="183">
        <f>+FY2018_ALL_Targets!D182</f>
        <v>1306249362</v>
      </c>
      <c r="E182" s="183">
        <f>+FY2018_ALL_Targets!E182</f>
        <v>0</v>
      </c>
      <c r="F182" s="183" t="str">
        <f>+FY2018_ALL_Targets!F182</f>
        <v>MRSA West</v>
      </c>
      <c r="G182" s="183" t="s">
        <v>610</v>
      </c>
      <c r="H182" s="183" t="str">
        <f>+FY2018_ALL_Targets!H182</f>
        <v>Eastland Memorial Hospital District</v>
      </c>
      <c r="I182" s="183" t="str">
        <f>+FY2018_ALL_Targets!I182</f>
        <v>1404 Front Street</v>
      </c>
      <c r="J182" s="14" t="str">
        <f>_xlfn.IFNA(+INDEX(Comp1!$D:$D,MATCH(B182,Comp1!$B:$B,0)),"No")</f>
        <v>Yes</v>
      </c>
      <c r="K182" s="14" t="str">
        <f>_xlfn.IFNA(+INDEX(Comp1!$E:$E,MATCH(B182,Comp1!$B:$B,0)),"No")</f>
        <v>Yes</v>
      </c>
      <c r="L182" s="14" t="str">
        <f>_xlfn.IFNA(+INDEX(Comp1!F:F,MATCH($B182,Comp1!$B:$B,0)),"No")</f>
        <v>Yes</v>
      </c>
      <c r="M182" s="14" t="str">
        <f>_xlfn.IFNA(+INDEX(Comp1!G:G,MATCH($B182,Comp1!$B:$B,0)),"No")</f>
        <v>Yes</v>
      </c>
      <c r="N182" s="14" t="str">
        <f>_xlfn.IFNA(+INDEX(Comp1!H:H,MATCH($B182,Comp1!$B:$B,0)),"No")</f>
        <v>Yes</v>
      </c>
      <c r="O182" s="14">
        <f>_xlfn.IFNA(+INDEX(Comp1!I:I,MATCH($B182,Comp1!$B:$B,0)),"No")</f>
        <v>0</v>
      </c>
      <c r="P182" s="14">
        <f>_xlfn.IFNA(+INDEX(Comp1!J:J,MATCH($B182,Comp1!$B:$B,0)),"No")</f>
        <v>0</v>
      </c>
      <c r="Q182" s="14">
        <f>_xlfn.IFNA(+INDEX(Comp1!K:K,MATCH($B182,Comp1!$B:$B,0)),"No")</f>
        <v>0</v>
      </c>
      <c r="R182" s="14">
        <f>_xlfn.IFNA(+INDEX(Comp1!L:L,MATCH($B182,Comp1!$B:$B,0)),"No")</f>
        <v>0</v>
      </c>
      <c r="S182" s="14">
        <f>_xlfn.IFNA(+INDEX(Comp1!M:M,MATCH($B182,Comp1!$B:$B,0)),"No")</f>
        <v>0</v>
      </c>
      <c r="T182" s="14">
        <f>_xlfn.IFNA(+INDEX(Comp1!N:N,MATCH($B182,Comp1!$B:$B,0)),"No")</f>
        <v>0</v>
      </c>
      <c r="U182" s="14">
        <f>_xlfn.IFNA(+INDEX(Comp1!O:O,MATCH($B182,Comp1!$B:$B,0)),"No")</f>
        <v>0</v>
      </c>
      <c r="V182" s="464">
        <f>IF(J182="yes",+INDEX('Final Comp Values'!$AX:$AX,MATCH('Monthy Targets'!$B182,'Final Comp Values'!C:C,0)),0)</f>
        <v>3.21</v>
      </c>
      <c r="W182" s="464">
        <f>IF(K182="yes",+INDEX('Final Comp Values'!$AX:$AX,MATCH('Monthy Targets'!$B182,'Final Comp Values'!$C:$C,0)),0)</f>
        <v>3.21</v>
      </c>
      <c r="X182" s="464">
        <f>IF(L182="yes",+INDEX('Final Comp Values'!$AX:$AX,MATCH('Monthy Targets'!$B182,'Final Comp Values'!$C:$C,0)),0)</f>
        <v>3.21</v>
      </c>
      <c r="Y182" s="464">
        <f>IF(M182="yes",+INDEX('Final Comp Values'!$BB:$BB,MATCH('Monthy Targets'!$B182,'Final Comp Values'!$C:$C,0)),0)</f>
        <v>3.21</v>
      </c>
      <c r="Z182" s="464">
        <f>IF(N182="yes",+INDEX('Final Comp Values'!$BB:$BB,MATCH('Monthy Targets'!$B182,'Final Comp Values'!$C:$C,0)),0)</f>
        <v>3.21</v>
      </c>
      <c r="AA182" s="464">
        <f>IF(O182="yes",+INDEX('Final Comp Values'!$BB:$BB,MATCH('Monthy Targets'!$B182,'Final Comp Values'!$C:$C,0)),0)</f>
        <v>0</v>
      </c>
      <c r="AB182" s="464">
        <f>IF(P182="yes",+INDEX('Final Comp Values'!$BF:$BF,MATCH('Monthy Targets'!$B182,'Final Comp Values'!$C:$C,0)),0)</f>
        <v>0</v>
      </c>
      <c r="AC182" s="464">
        <f>IF(Q182="yes",+INDEX('Final Comp Values'!$BF:$BF,MATCH('Monthy Targets'!$B182,'Final Comp Values'!$C:$C,0)),0)</f>
        <v>0</v>
      </c>
      <c r="AD182" s="464">
        <f>IF(R182="yes",+INDEX('Final Comp Values'!$BF:$BF,MATCH('Monthy Targets'!$B182,'Final Comp Values'!$C:$C,0)),0)</f>
        <v>0</v>
      </c>
      <c r="AE182" s="464">
        <f>IF(S182="yes",+INDEX('Final Comp Values'!$BJ:$BJ,MATCH('Monthy Targets'!$B182,'Final Comp Values'!$C:$C,0)),0)</f>
        <v>0</v>
      </c>
      <c r="AF182" s="464">
        <f>IF(T182="yes",+INDEX('Final Comp Values'!$BJ:$BJ,MATCH('Monthy Targets'!$B182,'Final Comp Values'!$C:$C,0)),0)</f>
        <v>0</v>
      </c>
      <c r="AG182" s="464">
        <f>IF(U182="yes",+INDEX('Final Comp Values'!$BJ:$BJ,MATCH('Monthy Targets'!$B182,'Final Comp Values'!$C:$C,0)),0)</f>
        <v>0</v>
      </c>
    </row>
    <row r="183" spans="1:33" x14ac:dyDescent="0.25">
      <c r="A183" s="183">
        <f>+FY2018_ALL_Targets!A183</f>
        <v>4403</v>
      </c>
      <c r="B183" s="183">
        <f>+FY2018_ALL_Targets!B183</f>
        <v>675270</v>
      </c>
      <c r="C183" s="183">
        <f>+FY2018_ALL_Targets!C183</f>
        <v>1028328</v>
      </c>
      <c r="D183" s="183">
        <f>+FY2018_ALL_Targets!D183</f>
        <v>1861943110</v>
      </c>
      <c r="E183" s="183">
        <f>+FY2018_ALL_Targets!E183</f>
        <v>0</v>
      </c>
      <c r="F183" s="183" t="str">
        <f>+FY2018_ALL_Targets!F183</f>
        <v>Tarrant</v>
      </c>
      <c r="G183" s="183" t="s">
        <v>662</v>
      </c>
      <c r="H183" s="183" t="str">
        <f>+FY2018_ALL_Targets!H183</f>
        <v>Summit LTC Kennedale, LLC</v>
      </c>
      <c r="I183" s="183" t="str">
        <f>+FY2018_ALL_Targets!I183</f>
        <v>413 Mansfield Cardinal Road</v>
      </c>
      <c r="J183" s="14" t="str">
        <f>_xlfn.IFNA(+INDEX(Comp1!$D:$D,MATCH(B183,Comp1!$B:$B,0)),"No")</f>
        <v>No</v>
      </c>
      <c r="K183" s="14" t="str">
        <f>_xlfn.IFNA(+INDEX(Comp1!$E:$E,MATCH(B183,Comp1!$B:$B,0)),"No")</f>
        <v>No</v>
      </c>
      <c r="L183" s="14" t="str">
        <f>_xlfn.IFNA(+INDEX(Comp1!F:F,MATCH($B183,Comp1!$B:$B,0)),"No")</f>
        <v>No</v>
      </c>
      <c r="M183" s="14" t="str">
        <f>_xlfn.IFNA(+INDEX(Comp1!G:G,MATCH($B183,Comp1!$B:$B,0)),"No")</f>
        <v>No</v>
      </c>
      <c r="N183" s="14" t="str">
        <f>_xlfn.IFNA(+INDEX(Comp1!H:H,MATCH($B183,Comp1!$B:$B,0)),"No")</f>
        <v>No</v>
      </c>
      <c r="O183" s="14" t="str">
        <f>_xlfn.IFNA(+INDEX(Comp1!I:I,MATCH($B183,Comp1!$B:$B,0)),"No")</f>
        <v>No</v>
      </c>
      <c r="P183" s="14" t="str">
        <f>_xlfn.IFNA(+INDEX(Comp1!J:J,MATCH($B183,Comp1!$B:$B,0)),"No")</f>
        <v>No</v>
      </c>
      <c r="Q183" s="14" t="str">
        <f>_xlfn.IFNA(+INDEX(Comp1!K:K,MATCH($B183,Comp1!$B:$B,0)),"No")</f>
        <v>No</v>
      </c>
      <c r="R183" s="14" t="str">
        <f>_xlfn.IFNA(+INDEX(Comp1!L:L,MATCH($B183,Comp1!$B:$B,0)),"No")</f>
        <v>No</v>
      </c>
      <c r="S183" s="14" t="str">
        <f>_xlfn.IFNA(+INDEX(Comp1!M:M,MATCH($B183,Comp1!$B:$B,0)),"No")</f>
        <v>No</v>
      </c>
      <c r="T183" s="14" t="str">
        <f>_xlfn.IFNA(+INDEX(Comp1!N:N,MATCH($B183,Comp1!$B:$B,0)),"No")</f>
        <v>No</v>
      </c>
      <c r="U183" s="14" t="str">
        <f>_xlfn.IFNA(+INDEX(Comp1!O:O,MATCH($B183,Comp1!$B:$B,0)),"No")</f>
        <v>No</v>
      </c>
      <c r="V183" s="464">
        <f>IF(J183="yes",+INDEX('Final Comp Values'!$AX:$AX,MATCH('Monthy Targets'!$B183,'Final Comp Values'!C:C,0)),0)</f>
        <v>0</v>
      </c>
      <c r="W183" s="464">
        <f>IF(K183="yes",+INDEX('Final Comp Values'!$AX:$AX,MATCH('Monthy Targets'!$B183,'Final Comp Values'!$C:$C,0)),0)</f>
        <v>0</v>
      </c>
      <c r="X183" s="464">
        <f>IF(L183="yes",+INDEX('Final Comp Values'!$AX:$AX,MATCH('Monthy Targets'!$B183,'Final Comp Values'!$C:$C,0)),0)</f>
        <v>0</v>
      </c>
      <c r="Y183" s="464">
        <f>IF(M183="yes",+INDEX('Final Comp Values'!$BB:$BB,MATCH('Monthy Targets'!$B183,'Final Comp Values'!$C:$C,0)),0)</f>
        <v>0</v>
      </c>
      <c r="Z183" s="464">
        <f>IF(N183="yes",+INDEX('Final Comp Values'!$BB:$BB,MATCH('Monthy Targets'!$B183,'Final Comp Values'!$C:$C,0)),0)</f>
        <v>0</v>
      </c>
      <c r="AA183" s="464">
        <f>IF(O183="yes",+INDEX('Final Comp Values'!$BB:$BB,MATCH('Monthy Targets'!$B183,'Final Comp Values'!$C:$C,0)),0)</f>
        <v>0</v>
      </c>
      <c r="AB183" s="464">
        <f>IF(P183="yes",+INDEX('Final Comp Values'!$BF:$BF,MATCH('Monthy Targets'!$B183,'Final Comp Values'!$C:$C,0)),0)</f>
        <v>0</v>
      </c>
      <c r="AC183" s="464">
        <f>IF(Q183="yes",+INDEX('Final Comp Values'!$BF:$BF,MATCH('Monthy Targets'!$B183,'Final Comp Values'!$C:$C,0)),0)</f>
        <v>0</v>
      </c>
      <c r="AD183" s="464">
        <f>IF(R183="yes",+INDEX('Final Comp Values'!$BF:$BF,MATCH('Monthy Targets'!$B183,'Final Comp Values'!$C:$C,0)),0)</f>
        <v>0</v>
      </c>
      <c r="AE183" s="464">
        <f>IF(S183="yes",+INDEX('Final Comp Values'!$BJ:$BJ,MATCH('Monthy Targets'!$B183,'Final Comp Values'!$C:$C,0)),0)</f>
        <v>0</v>
      </c>
      <c r="AF183" s="464">
        <f>IF(T183="yes",+INDEX('Final Comp Values'!$BJ:$BJ,MATCH('Monthy Targets'!$B183,'Final Comp Values'!$C:$C,0)),0)</f>
        <v>0</v>
      </c>
      <c r="AG183" s="464">
        <f>IF(U183="yes",+INDEX('Final Comp Values'!$BJ:$BJ,MATCH('Monthy Targets'!$B183,'Final Comp Values'!$C:$C,0)),0)</f>
        <v>0</v>
      </c>
    </row>
    <row r="184" spans="1:33" x14ac:dyDescent="0.25">
      <c r="A184" s="183">
        <f>+FY2018_ALL_Targets!A184</f>
        <v>4532</v>
      </c>
      <c r="B184" s="183">
        <f>+FY2018_ALL_Targets!B184</f>
        <v>675272</v>
      </c>
      <c r="C184" s="183">
        <f>+FY2018_ALL_Targets!C184</f>
        <v>1026721</v>
      </c>
      <c r="D184" s="183">
        <f>+FY2018_ALL_Targets!D184</f>
        <v>1477695641</v>
      </c>
      <c r="E184" s="183">
        <f>+FY2018_ALL_Targets!E184</f>
        <v>0</v>
      </c>
      <c r="F184" s="183" t="str">
        <f>+FY2018_ALL_Targets!F184</f>
        <v>Dallas</v>
      </c>
      <c r="G184" s="183" t="s">
        <v>706</v>
      </c>
      <c r="H184" s="183" t="str">
        <f>+FY2018_ALL_Targets!H184</f>
        <v>Eastland Memorial Hospital District</v>
      </c>
      <c r="I184" s="183" t="str">
        <f>+FY2018_ALL_Targets!I184</f>
        <v>2231 Highway 80 East</v>
      </c>
      <c r="J184" s="14" t="str">
        <f>_xlfn.IFNA(+INDEX(Comp1!$D:$D,MATCH(B184,Comp1!$B:$B,0)),"No")</f>
        <v>Yes</v>
      </c>
      <c r="K184" s="14" t="str">
        <f>_xlfn.IFNA(+INDEX(Comp1!$E:$E,MATCH(B184,Comp1!$B:$B,0)),"No")</f>
        <v>Yes</v>
      </c>
      <c r="L184" s="14" t="str">
        <f>_xlfn.IFNA(+INDEX(Comp1!F:F,MATCH($B184,Comp1!$B:$B,0)),"No")</f>
        <v>Yes</v>
      </c>
      <c r="M184" s="14" t="str">
        <f>_xlfn.IFNA(+INDEX(Comp1!G:G,MATCH($B184,Comp1!$B:$B,0)),"No")</f>
        <v>Yes</v>
      </c>
      <c r="N184" s="14" t="str">
        <f>_xlfn.IFNA(+INDEX(Comp1!H:H,MATCH($B184,Comp1!$B:$B,0)),"No")</f>
        <v>Yes</v>
      </c>
      <c r="O184" s="14">
        <f>_xlfn.IFNA(+INDEX(Comp1!I:I,MATCH($B184,Comp1!$B:$B,0)),"No")</f>
        <v>0</v>
      </c>
      <c r="P184" s="14">
        <f>_xlfn.IFNA(+INDEX(Comp1!J:J,MATCH($B184,Comp1!$B:$B,0)),"No")</f>
        <v>0</v>
      </c>
      <c r="Q184" s="14">
        <f>_xlfn.IFNA(+INDEX(Comp1!K:K,MATCH($B184,Comp1!$B:$B,0)),"No")</f>
        <v>0</v>
      </c>
      <c r="R184" s="14">
        <f>_xlfn.IFNA(+INDEX(Comp1!L:L,MATCH($B184,Comp1!$B:$B,0)),"No")</f>
        <v>0</v>
      </c>
      <c r="S184" s="14">
        <f>_xlfn.IFNA(+INDEX(Comp1!M:M,MATCH($B184,Comp1!$B:$B,0)),"No")</f>
        <v>0</v>
      </c>
      <c r="T184" s="14">
        <f>_xlfn.IFNA(+INDEX(Comp1!N:N,MATCH($B184,Comp1!$B:$B,0)),"No")</f>
        <v>0</v>
      </c>
      <c r="U184" s="14">
        <f>_xlfn.IFNA(+INDEX(Comp1!O:O,MATCH($B184,Comp1!$B:$B,0)),"No")</f>
        <v>0</v>
      </c>
      <c r="V184" s="464">
        <f>IF(J184="yes",+INDEX('Final Comp Values'!$AX:$AX,MATCH('Monthy Targets'!$B184,'Final Comp Values'!C:C,0)),0)</f>
        <v>8.18</v>
      </c>
      <c r="W184" s="464">
        <f>IF(K184="yes",+INDEX('Final Comp Values'!$AX:$AX,MATCH('Monthy Targets'!$B184,'Final Comp Values'!$C:$C,0)),0)</f>
        <v>8.18</v>
      </c>
      <c r="X184" s="464">
        <f>IF(L184="yes",+INDEX('Final Comp Values'!$AX:$AX,MATCH('Monthy Targets'!$B184,'Final Comp Values'!$C:$C,0)),0)</f>
        <v>8.18</v>
      </c>
      <c r="Y184" s="464">
        <f>IF(M184="yes",+INDEX('Final Comp Values'!$BB:$BB,MATCH('Monthy Targets'!$B184,'Final Comp Values'!$C:$C,0)),0)</f>
        <v>8.18</v>
      </c>
      <c r="Z184" s="464">
        <f>IF(N184="yes",+INDEX('Final Comp Values'!$BB:$BB,MATCH('Monthy Targets'!$B184,'Final Comp Values'!$C:$C,0)),0)</f>
        <v>8.18</v>
      </c>
      <c r="AA184" s="464">
        <f>IF(O184="yes",+INDEX('Final Comp Values'!$BB:$BB,MATCH('Monthy Targets'!$B184,'Final Comp Values'!$C:$C,0)),0)</f>
        <v>0</v>
      </c>
      <c r="AB184" s="464">
        <f>IF(P184="yes",+INDEX('Final Comp Values'!$BF:$BF,MATCH('Monthy Targets'!$B184,'Final Comp Values'!$C:$C,0)),0)</f>
        <v>0</v>
      </c>
      <c r="AC184" s="464">
        <f>IF(Q184="yes",+INDEX('Final Comp Values'!$BF:$BF,MATCH('Monthy Targets'!$B184,'Final Comp Values'!$C:$C,0)),0)</f>
        <v>0</v>
      </c>
      <c r="AD184" s="464">
        <f>IF(R184="yes",+INDEX('Final Comp Values'!$BF:$BF,MATCH('Monthy Targets'!$B184,'Final Comp Values'!$C:$C,0)),0)</f>
        <v>0</v>
      </c>
      <c r="AE184" s="464">
        <f>IF(S184="yes",+INDEX('Final Comp Values'!$BJ:$BJ,MATCH('Monthy Targets'!$B184,'Final Comp Values'!$C:$C,0)),0)</f>
        <v>0</v>
      </c>
      <c r="AF184" s="464">
        <f>IF(T184="yes",+INDEX('Final Comp Values'!$BJ:$BJ,MATCH('Monthy Targets'!$B184,'Final Comp Values'!$C:$C,0)),0)</f>
        <v>0</v>
      </c>
      <c r="AG184" s="464">
        <f>IF(U184="yes",+INDEX('Final Comp Values'!$BJ:$BJ,MATCH('Monthy Targets'!$B184,'Final Comp Values'!$C:$C,0)),0)</f>
        <v>0</v>
      </c>
    </row>
    <row r="185" spans="1:33" x14ac:dyDescent="0.25">
      <c r="A185" s="183">
        <f>+FY2018_ALL_Targets!A185</f>
        <v>5061</v>
      </c>
      <c r="B185" s="183">
        <f>+FY2018_ALL_Targets!B185</f>
        <v>675274</v>
      </c>
      <c r="C185" s="183">
        <f>+FY2018_ALL_Targets!C185</f>
        <v>1004487</v>
      </c>
      <c r="D185" s="183">
        <f>+FY2018_ALL_Targets!D185</f>
        <v>1770579559</v>
      </c>
      <c r="E185" s="183">
        <f>+FY2018_ALL_Targets!E185</f>
        <v>0</v>
      </c>
      <c r="F185" s="183" t="str">
        <f>+FY2018_ALL_Targets!F185</f>
        <v>Harris</v>
      </c>
      <c r="G185" s="183" t="s">
        <v>936</v>
      </c>
      <c r="H185" s="183" t="str">
        <f>+FY2018_ALL_Targets!H185</f>
        <v>Willis Nursing and Rehabilitation, LP</v>
      </c>
      <c r="I185" s="183" t="str">
        <f>+FY2018_ALL_Targets!I185</f>
        <v>3000 N. Danville Street</v>
      </c>
      <c r="J185" s="14" t="str">
        <f>_xlfn.IFNA(+INDEX(Comp1!$D:$D,MATCH(B185,Comp1!$B:$B,0)),"No")</f>
        <v>No</v>
      </c>
      <c r="K185" s="14" t="str">
        <f>_xlfn.IFNA(+INDEX(Comp1!$E:$E,MATCH(B185,Comp1!$B:$B,0)),"No")</f>
        <v>No</v>
      </c>
      <c r="L185" s="14" t="str">
        <f>_xlfn.IFNA(+INDEX(Comp1!F:F,MATCH($B185,Comp1!$B:$B,0)),"No")</f>
        <v>No</v>
      </c>
      <c r="M185" s="14" t="str">
        <f>_xlfn.IFNA(+INDEX(Comp1!G:G,MATCH($B185,Comp1!$B:$B,0)),"No")</f>
        <v>No</v>
      </c>
      <c r="N185" s="14" t="str">
        <f>_xlfn.IFNA(+INDEX(Comp1!H:H,MATCH($B185,Comp1!$B:$B,0)),"No")</f>
        <v>No</v>
      </c>
      <c r="O185" s="14" t="str">
        <f>_xlfn.IFNA(+INDEX(Comp1!I:I,MATCH($B185,Comp1!$B:$B,0)),"No")</f>
        <v>No</v>
      </c>
      <c r="P185" s="14" t="str">
        <f>_xlfn.IFNA(+INDEX(Comp1!J:J,MATCH($B185,Comp1!$B:$B,0)),"No")</f>
        <v>No</v>
      </c>
      <c r="Q185" s="14" t="str">
        <f>_xlfn.IFNA(+INDEX(Comp1!K:K,MATCH($B185,Comp1!$B:$B,0)),"No")</f>
        <v>No</v>
      </c>
      <c r="R185" s="14" t="str">
        <f>_xlfn.IFNA(+INDEX(Comp1!L:L,MATCH($B185,Comp1!$B:$B,0)),"No")</f>
        <v>No</v>
      </c>
      <c r="S185" s="14" t="str">
        <f>_xlfn.IFNA(+INDEX(Comp1!M:M,MATCH($B185,Comp1!$B:$B,0)),"No")</f>
        <v>No</v>
      </c>
      <c r="T185" s="14" t="str">
        <f>_xlfn.IFNA(+INDEX(Comp1!N:N,MATCH($B185,Comp1!$B:$B,0)),"No")</f>
        <v>No</v>
      </c>
      <c r="U185" s="14" t="str">
        <f>_xlfn.IFNA(+INDEX(Comp1!O:O,MATCH($B185,Comp1!$B:$B,0)),"No")</f>
        <v>No</v>
      </c>
      <c r="V185" s="464">
        <f>IF(J185="yes",+INDEX('Final Comp Values'!$AX:$AX,MATCH('Monthy Targets'!$B185,'Final Comp Values'!C:C,0)),0)</f>
        <v>0</v>
      </c>
      <c r="W185" s="464">
        <f>IF(K185="yes",+INDEX('Final Comp Values'!$AX:$AX,MATCH('Monthy Targets'!$B185,'Final Comp Values'!$C:$C,0)),0)</f>
        <v>0</v>
      </c>
      <c r="X185" s="464">
        <f>IF(L185="yes",+INDEX('Final Comp Values'!$AX:$AX,MATCH('Monthy Targets'!$B185,'Final Comp Values'!$C:$C,0)),0)</f>
        <v>0</v>
      </c>
      <c r="Y185" s="464">
        <f>IF(M185="yes",+INDEX('Final Comp Values'!$BB:$BB,MATCH('Monthy Targets'!$B185,'Final Comp Values'!$C:$C,0)),0)</f>
        <v>0</v>
      </c>
      <c r="Z185" s="464">
        <f>IF(N185="yes",+INDEX('Final Comp Values'!$BB:$BB,MATCH('Monthy Targets'!$B185,'Final Comp Values'!$C:$C,0)),0)</f>
        <v>0</v>
      </c>
      <c r="AA185" s="464">
        <f>IF(O185="yes",+INDEX('Final Comp Values'!$BB:$BB,MATCH('Monthy Targets'!$B185,'Final Comp Values'!$C:$C,0)),0)</f>
        <v>0</v>
      </c>
      <c r="AB185" s="464">
        <f>IF(P185="yes",+INDEX('Final Comp Values'!$BF:$BF,MATCH('Monthy Targets'!$B185,'Final Comp Values'!$C:$C,0)),0)</f>
        <v>0</v>
      </c>
      <c r="AC185" s="464">
        <f>IF(Q185="yes",+INDEX('Final Comp Values'!$BF:$BF,MATCH('Monthy Targets'!$B185,'Final Comp Values'!$C:$C,0)),0)</f>
        <v>0</v>
      </c>
      <c r="AD185" s="464">
        <f>IF(R185="yes",+INDEX('Final Comp Values'!$BF:$BF,MATCH('Monthy Targets'!$B185,'Final Comp Values'!$C:$C,0)),0)</f>
        <v>0</v>
      </c>
      <c r="AE185" s="464">
        <f>IF(S185="yes",+INDEX('Final Comp Values'!$BJ:$BJ,MATCH('Monthy Targets'!$B185,'Final Comp Values'!$C:$C,0)),0)</f>
        <v>0</v>
      </c>
      <c r="AF185" s="464">
        <f>IF(T185="yes",+INDEX('Final Comp Values'!$BJ:$BJ,MATCH('Monthy Targets'!$B185,'Final Comp Values'!$C:$C,0)),0)</f>
        <v>0</v>
      </c>
      <c r="AG185" s="464">
        <f>IF(U185="yes",+INDEX('Final Comp Values'!$BJ:$BJ,MATCH('Monthy Targets'!$B185,'Final Comp Values'!$C:$C,0)),0)</f>
        <v>0</v>
      </c>
    </row>
    <row r="186" spans="1:33" x14ac:dyDescent="0.25">
      <c r="A186" s="183">
        <f>+FY2018_ALL_Targets!A186</f>
        <v>4832</v>
      </c>
      <c r="B186" s="183">
        <f>+FY2018_ALL_Targets!B186</f>
        <v>675277</v>
      </c>
      <c r="C186" s="183">
        <f>+FY2018_ALL_Targets!C186</f>
        <v>1013454</v>
      </c>
      <c r="D186" s="183">
        <f>+FY2018_ALL_Targets!D186</f>
        <v>1588785992</v>
      </c>
      <c r="E186" s="183">
        <f>+FY2018_ALL_Targets!E186</f>
        <v>0</v>
      </c>
      <c r="F186" s="183" t="str">
        <f>+FY2018_ALL_Targets!F186</f>
        <v>Travis</v>
      </c>
      <c r="G186" s="183" t="s">
        <v>839</v>
      </c>
      <c r="H186" s="183" t="str">
        <f>+FY2018_ALL_Targets!H186</f>
        <v>OakBend Medical Center</v>
      </c>
      <c r="I186" s="183" t="str">
        <f>+FY2018_ALL_Targets!I186</f>
        <v>457 North Main</v>
      </c>
      <c r="J186" s="14" t="str">
        <f>_xlfn.IFNA(+INDEX(Comp1!$D:$D,MATCH(B186,Comp1!$B:$B,0)),"No")</f>
        <v>Yes</v>
      </c>
      <c r="K186" s="14" t="str">
        <f>_xlfn.IFNA(+INDEX(Comp1!$E:$E,MATCH(B186,Comp1!$B:$B,0)),"No")</f>
        <v>Yes</v>
      </c>
      <c r="L186" s="14" t="str">
        <f>_xlfn.IFNA(+INDEX(Comp1!F:F,MATCH($B186,Comp1!$B:$B,0)),"No")</f>
        <v>Yes</v>
      </c>
      <c r="M186" s="14" t="str">
        <f>_xlfn.IFNA(+INDEX(Comp1!G:G,MATCH($B186,Comp1!$B:$B,0)),"No")</f>
        <v>NO</v>
      </c>
      <c r="N186" s="14" t="str">
        <f>_xlfn.IFNA(+INDEX(Comp1!H:H,MATCH($B186,Comp1!$B:$B,0)),"No")</f>
        <v>NO</v>
      </c>
      <c r="O186" s="14">
        <f>_xlfn.IFNA(+INDEX(Comp1!I:I,MATCH($B186,Comp1!$B:$B,0)),"No")</f>
        <v>0</v>
      </c>
      <c r="P186" s="14">
        <f>_xlfn.IFNA(+INDEX(Comp1!J:J,MATCH($B186,Comp1!$B:$B,0)),"No")</f>
        <v>0</v>
      </c>
      <c r="Q186" s="14">
        <f>_xlfn.IFNA(+INDEX(Comp1!K:K,MATCH($B186,Comp1!$B:$B,0)),"No")</f>
        <v>0</v>
      </c>
      <c r="R186" s="14">
        <f>_xlfn.IFNA(+INDEX(Comp1!L:L,MATCH($B186,Comp1!$B:$B,0)),"No")</f>
        <v>0</v>
      </c>
      <c r="S186" s="14">
        <f>_xlfn.IFNA(+INDEX(Comp1!M:M,MATCH($B186,Comp1!$B:$B,0)),"No")</f>
        <v>0</v>
      </c>
      <c r="T186" s="14">
        <f>_xlfn.IFNA(+INDEX(Comp1!N:N,MATCH($B186,Comp1!$B:$B,0)),"No")</f>
        <v>0</v>
      </c>
      <c r="U186" s="14">
        <f>_xlfn.IFNA(+INDEX(Comp1!O:O,MATCH($B186,Comp1!$B:$B,0)),"No")</f>
        <v>0</v>
      </c>
      <c r="V186" s="464">
        <f>IF(J186="yes",+INDEX('Final Comp Values'!$AX:$AX,MATCH('Monthy Targets'!$B186,'Final Comp Values'!C:C,0)),0)</f>
        <v>6.92</v>
      </c>
      <c r="W186" s="464">
        <f>IF(K186="yes",+INDEX('Final Comp Values'!$AX:$AX,MATCH('Monthy Targets'!$B186,'Final Comp Values'!$C:$C,0)),0)</f>
        <v>6.92</v>
      </c>
      <c r="X186" s="464">
        <f>IF(L186="yes",+INDEX('Final Comp Values'!$AX:$AX,MATCH('Monthy Targets'!$B186,'Final Comp Values'!$C:$C,0)),0)</f>
        <v>6.92</v>
      </c>
      <c r="Y186" s="464">
        <f>IF(M186="yes",+INDEX('Final Comp Values'!$BB:$BB,MATCH('Monthy Targets'!$B186,'Final Comp Values'!$C:$C,0)),0)</f>
        <v>0</v>
      </c>
      <c r="Z186" s="464">
        <f>IF(N186="yes",+INDEX('Final Comp Values'!$BB:$BB,MATCH('Monthy Targets'!$B186,'Final Comp Values'!$C:$C,0)),0)</f>
        <v>0</v>
      </c>
      <c r="AA186" s="464">
        <f>IF(O186="yes",+INDEX('Final Comp Values'!$BB:$BB,MATCH('Monthy Targets'!$B186,'Final Comp Values'!$C:$C,0)),0)</f>
        <v>0</v>
      </c>
      <c r="AB186" s="464">
        <f>IF(P186="yes",+INDEX('Final Comp Values'!$BF:$BF,MATCH('Monthy Targets'!$B186,'Final Comp Values'!$C:$C,0)),0)</f>
        <v>0</v>
      </c>
      <c r="AC186" s="464">
        <f>IF(Q186="yes",+INDEX('Final Comp Values'!$BF:$BF,MATCH('Monthy Targets'!$B186,'Final Comp Values'!$C:$C,0)),0)</f>
        <v>0</v>
      </c>
      <c r="AD186" s="464">
        <f>IF(R186="yes",+INDEX('Final Comp Values'!$BF:$BF,MATCH('Monthy Targets'!$B186,'Final Comp Values'!$C:$C,0)),0)</f>
        <v>0</v>
      </c>
      <c r="AE186" s="464">
        <f>IF(S186="yes",+INDEX('Final Comp Values'!$BJ:$BJ,MATCH('Monthy Targets'!$B186,'Final Comp Values'!$C:$C,0)),0)</f>
        <v>0</v>
      </c>
      <c r="AF186" s="464">
        <f>IF(T186="yes",+INDEX('Final Comp Values'!$BJ:$BJ,MATCH('Monthy Targets'!$B186,'Final Comp Values'!$C:$C,0)),0)</f>
        <v>0</v>
      </c>
      <c r="AG186" s="464">
        <f>IF(U186="yes",+INDEX('Final Comp Values'!$BJ:$BJ,MATCH('Monthy Targets'!$B186,'Final Comp Values'!$C:$C,0)),0)</f>
        <v>0</v>
      </c>
    </row>
    <row r="187" spans="1:33" x14ac:dyDescent="0.25">
      <c r="A187" s="183">
        <f>+FY2018_ALL_Targets!A187</f>
        <v>4773</v>
      </c>
      <c r="B187" s="183">
        <f>+FY2018_ALL_Targets!B187</f>
        <v>675279</v>
      </c>
      <c r="C187" s="183">
        <f>+FY2018_ALL_Targets!C187</f>
        <v>1015195</v>
      </c>
      <c r="D187" s="183">
        <f>+FY2018_ALL_Targets!D187</f>
        <v>1770780223</v>
      </c>
      <c r="E187" s="183">
        <f>+FY2018_ALL_Targets!E187</f>
        <v>0</v>
      </c>
      <c r="F187" s="183" t="str">
        <f>+FY2018_ALL_Targets!F187</f>
        <v>MRSA West</v>
      </c>
      <c r="G187" s="183" t="s">
        <v>270</v>
      </c>
      <c r="H187" s="183" t="str">
        <f>+FY2018_ALL_Targets!H187</f>
        <v>Childress County Hospital District</v>
      </c>
      <c r="I187" s="183" t="str">
        <f>+FY2018_ALL_Targets!I187</f>
        <v>300 South Jackson Street</v>
      </c>
      <c r="J187" s="14" t="str">
        <f>_xlfn.IFNA(+INDEX(Comp1!$D:$D,MATCH(B187,Comp1!$B:$B,0)),"No")</f>
        <v>Yes</v>
      </c>
      <c r="K187" s="14" t="str">
        <f>_xlfn.IFNA(+INDEX(Comp1!$E:$E,MATCH(B187,Comp1!$B:$B,0)),"No")</f>
        <v>Yes</v>
      </c>
      <c r="L187" s="14" t="str">
        <f>_xlfn.IFNA(+INDEX(Comp1!F:F,MATCH($B187,Comp1!$B:$B,0)),"No")</f>
        <v>Yes</v>
      </c>
      <c r="M187" s="14" t="str">
        <f>_xlfn.IFNA(+INDEX(Comp1!G:G,MATCH($B187,Comp1!$B:$B,0)),"No")</f>
        <v>Yes</v>
      </c>
      <c r="N187" s="14" t="str">
        <f>_xlfn.IFNA(+INDEX(Comp1!H:H,MATCH($B187,Comp1!$B:$B,0)),"No")</f>
        <v>Yes</v>
      </c>
      <c r="O187" s="14">
        <f>_xlfn.IFNA(+INDEX(Comp1!I:I,MATCH($B187,Comp1!$B:$B,0)),"No")</f>
        <v>0</v>
      </c>
      <c r="P187" s="14">
        <f>_xlfn.IFNA(+INDEX(Comp1!J:J,MATCH($B187,Comp1!$B:$B,0)),"No")</f>
        <v>0</v>
      </c>
      <c r="Q187" s="14">
        <f>_xlfn.IFNA(+INDEX(Comp1!K:K,MATCH($B187,Comp1!$B:$B,0)),"No")</f>
        <v>0</v>
      </c>
      <c r="R187" s="14">
        <f>_xlfn.IFNA(+INDEX(Comp1!L:L,MATCH($B187,Comp1!$B:$B,0)),"No")</f>
        <v>0</v>
      </c>
      <c r="S187" s="14">
        <f>_xlfn.IFNA(+INDEX(Comp1!M:M,MATCH($B187,Comp1!$B:$B,0)),"No")</f>
        <v>0</v>
      </c>
      <c r="T187" s="14">
        <f>_xlfn.IFNA(+INDEX(Comp1!N:N,MATCH($B187,Comp1!$B:$B,0)),"No")</f>
        <v>0</v>
      </c>
      <c r="U187" s="14">
        <f>_xlfn.IFNA(+INDEX(Comp1!O:O,MATCH($B187,Comp1!$B:$B,0)),"No")</f>
        <v>0</v>
      </c>
      <c r="V187" s="464">
        <f>IF(J187="yes",+INDEX('Final Comp Values'!$AX:$AX,MATCH('Monthy Targets'!$B187,'Final Comp Values'!C:C,0)),0)</f>
        <v>3.25</v>
      </c>
      <c r="W187" s="464">
        <f>IF(K187="yes",+INDEX('Final Comp Values'!$AX:$AX,MATCH('Monthy Targets'!$B187,'Final Comp Values'!$C:$C,0)),0)</f>
        <v>3.25</v>
      </c>
      <c r="X187" s="464">
        <f>IF(L187="yes",+INDEX('Final Comp Values'!$AX:$AX,MATCH('Monthy Targets'!$B187,'Final Comp Values'!$C:$C,0)),0)</f>
        <v>3.25</v>
      </c>
      <c r="Y187" s="464">
        <f>IF(M187="yes",+INDEX('Final Comp Values'!$BB:$BB,MATCH('Monthy Targets'!$B187,'Final Comp Values'!$C:$C,0)),0)</f>
        <v>3.25</v>
      </c>
      <c r="Z187" s="464">
        <f>IF(N187="yes",+INDEX('Final Comp Values'!$BB:$BB,MATCH('Monthy Targets'!$B187,'Final Comp Values'!$C:$C,0)),0)</f>
        <v>3.25</v>
      </c>
      <c r="AA187" s="464">
        <f>IF(O187="yes",+INDEX('Final Comp Values'!$BB:$BB,MATCH('Monthy Targets'!$B187,'Final Comp Values'!$C:$C,0)),0)</f>
        <v>0</v>
      </c>
      <c r="AB187" s="464">
        <f>IF(P187="yes",+INDEX('Final Comp Values'!$BF:$BF,MATCH('Monthy Targets'!$B187,'Final Comp Values'!$C:$C,0)),0)</f>
        <v>0</v>
      </c>
      <c r="AC187" s="464">
        <f>IF(Q187="yes",+INDEX('Final Comp Values'!$BF:$BF,MATCH('Monthy Targets'!$B187,'Final Comp Values'!$C:$C,0)),0)</f>
        <v>0</v>
      </c>
      <c r="AD187" s="464">
        <f>IF(R187="yes",+INDEX('Final Comp Values'!$BF:$BF,MATCH('Monthy Targets'!$B187,'Final Comp Values'!$C:$C,0)),0)</f>
        <v>0</v>
      </c>
      <c r="AE187" s="464">
        <f>IF(S187="yes",+INDEX('Final Comp Values'!$BJ:$BJ,MATCH('Monthy Targets'!$B187,'Final Comp Values'!$C:$C,0)),0)</f>
        <v>0</v>
      </c>
      <c r="AF187" s="464">
        <f>IF(T187="yes",+INDEX('Final Comp Values'!$BJ:$BJ,MATCH('Monthy Targets'!$B187,'Final Comp Values'!$C:$C,0)),0)</f>
        <v>0</v>
      </c>
      <c r="AG187" s="464">
        <f>IF(U187="yes",+INDEX('Final Comp Values'!$BJ:$BJ,MATCH('Monthy Targets'!$B187,'Final Comp Values'!$C:$C,0)),0)</f>
        <v>0</v>
      </c>
    </row>
    <row r="188" spans="1:33" x14ac:dyDescent="0.25">
      <c r="A188" s="183">
        <f>+FY2018_ALL_Targets!A188</f>
        <v>4731</v>
      </c>
      <c r="B188" s="183">
        <f>+FY2018_ALL_Targets!B188</f>
        <v>675282</v>
      </c>
      <c r="C188" s="183">
        <f>+FY2018_ALL_Targets!C188</f>
        <v>1004469</v>
      </c>
      <c r="D188" s="183">
        <f>+FY2018_ALL_Targets!D188</f>
        <v>1831186329</v>
      </c>
      <c r="E188" s="183">
        <f>+FY2018_ALL_Targets!E188</f>
        <v>0</v>
      </c>
      <c r="F188" s="183" t="str">
        <f>+FY2018_ALL_Targets!F188</f>
        <v>Lubbock</v>
      </c>
      <c r="G188" s="183" t="s">
        <v>258</v>
      </c>
      <c r="H188" s="183" t="str">
        <f>+FY2018_ALL_Targets!H188</f>
        <v>Country Club Nursing and Rehabilitation, LP</v>
      </c>
      <c r="I188" s="183" t="str">
        <f>+FY2018_ALL_Targets!I188</f>
        <v>9 Medical Drive</v>
      </c>
      <c r="J188" s="14" t="str">
        <f>_xlfn.IFNA(+INDEX(Comp1!$D:$D,MATCH(B188,Comp1!$B:$B,0)),"No")</f>
        <v>No</v>
      </c>
      <c r="K188" s="14" t="str">
        <f>_xlfn.IFNA(+INDEX(Comp1!$E:$E,MATCH(B188,Comp1!$B:$B,0)),"No")</f>
        <v>No</v>
      </c>
      <c r="L188" s="14" t="str">
        <f>_xlfn.IFNA(+INDEX(Comp1!F:F,MATCH($B188,Comp1!$B:$B,0)),"No")</f>
        <v>No</v>
      </c>
      <c r="M188" s="14" t="str">
        <f>_xlfn.IFNA(+INDEX(Comp1!G:G,MATCH($B188,Comp1!$B:$B,0)),"No")</f>
        <v>No</v>
      </c>
      <c r="N188" s="14" t="str">
        <f>_xlfn.IFNA(+INDEX(Comp1!H:H,MATCH($B188,Comp1!$B:$B,0)),"No")</f>
        <v>No</v>
      </c>
      <c r="O188" s="14" t="str">
        <f>_xlfn.IFNA(+INDEX(Comp1!I:I,MATCH($B188,Comp1!$B:$B,0)),"No")</f>
        <v>No</v>
      </c>
      <c r="P188" s="14" t="str">
        <f>_xlfn.IFNA(+INDEX(Comp1!J:J,MATCH($B188,Comp1!$B:$B,0)),"No")</f>
        <v>No</v>
      </c>
      <c r="Q188" s="14" t="str">
        <f>_xlfn.IFNA(+INDEX(Comp1!K:K,MATCH($B188,Comp1!$B:$B,0)),"No")</f>
        <v>No</v>
      </c>
      <c r="R188" s="14" t="str">
        <f>_xlfn.IFNA(+INDEX(Comp1!L:L,MATCH($B188,Comp1!$B:$B,0)),"No")</f>
        <v>No</v>
      </c>
      <c r="S188" s="14" t="str">
        <f>_xlfn.IFNA(+INDEX(Comp1!M:M,MATCH($B188,Comp1!$B:$B,0)),"No")</f>
        <v>No</v>
      </c>
      <c r="T188" s="14" t="str">
        <f>_xlfn.IFNA(+INDEX(Comp1!N:N,MATCH($B188,Comp1!$B:$B,0)),"No")</f>
        <v>No</v>
      </c>
      <c r="U188" s="14" t="str">
        <f>_xlfn.IFNA(+INDEX(Comp1!O:O,MATCH($B188,Comp1!$B:$B,0)),"No")</f>
        <v>No</v>
      </c>
      <c r="V188" s="464">
        <f>IF(J188="yes",+INDEX('Final Comp Values'!$AX:$AX,MATCH('Monthy Targets'!$B188,'Final Comp Values'!C:C,0)),0)</f>
        <v>0</v>
      </c>
      <c r="W188" s="464">
        <f>IF(K188="yes",+INDEX('Final Comp Values'!$AX:$AX,MATCH('Monthy Targets'!$B188,'Final Comp Values'!$C:$C,0)),0)</f>
        <v>0</v>
      </c>
      <c r="X188" s="464">
        <f>IF(L188="yes",+INDEX('Final Comp Values'!$AX:$AX,MATCH('Monthy Targets'!$B188,'Final Comp Values'!$C:$C,0)),0)</f>
        <v>0</v>
      </c>
      <c r="Y188" s="464">
        <f>IF(M188="yes",+INDEX('Final Comp Values'!$BB:$BB,MATCH('Monthy Targets'!$B188,'Final Comp Values'!$C:$C,0)),0)</f>
        <v>0</v>
      </c>
      <c r="Z188" s="464">
        <f>IF(N188="yes",+INDEX('Final Comp Values'!$BB:$BB,MATCH('Monthy Targets'!$B188,'Final Comp Values'!$C:$C,0)),0)</f>
        <v>0</v>
      </c>
      <c r="AA188" s="464">
        <f>IF(O188="yes",+INDEX('Final Comp Values'!$BB:$BB,MATCH('Monthy Targets'!$B188,'Final Comp Values'!$C:$C,0)),0)</f>
        <v>0</v>
      </c>
      <c r="AB188" s="464">
        <f>IF(P188="yes",+INDEX('Final Comp Values'!$BF:$BF,MATCH('Monthy Targets'!$B188,'Final Comp Values'!$C:$C,0)),0)</f>
        <v>0</v>
      </c>
      <c r="AC188" s="464">
        <f>IF(Q188="yes",+INDEX('Final Comp Values'!$BF:$BF,MATCH('Monthy Targets'!$B188,'Final Comp Values'!$C:$C,0)),0)</f>
        <v>0</v>
      </c>
      <c r="AD188" s="464">
        <f>IF(R188="yes",+INDEX('Final Comp Values'!$BF:$BF,MATCH('Monthy Targets'!$B188,'Final Comp Values'!$C:$C,0)),0)</f>
        <v>0</v>
      </c>
      <c r="AE188" s="464">
        <f>IF(S188="yes",+INDEX('Final Comp Values'!$BJ:$BJ,MATCH('Monthy Targets'!$B188,'Final Comp Values'!$C:$C,0)),0)</f>
        <v>0</v>
      </c>
      <c r="AF188" s="464">
        <f>IF(T188="yes",+INDEX('Final Comp Values'!$BJ:$BJ,MATCH('Monthy Targets'!$B188,'Final Comp Values'!$C:$C,0)),0)</f>
        <v>0</v>
      </c>
      <c r="AG188" s="464">
        <f>IF(U188="yes",+INDEX('Final Comp Values'!$BJ:$BJ,MATCH('Monthy Targets'!$B188,'Final Comp Values'!$C:$C,0)),0)</f>
        <v>0</v>
      </c>
    </row>
    <row r="189" spans="1:33" x14ac:dyDescent="0.25">
      <c r="A189" s="183">
        <f>+FY2018_ALL_Targets!A189</f>
        <v>4370</v>
      </c>
      <c r="B189" s="183">
        <f>+FY2018_ALL_Targets!B189</f>
        <v>675291</v>
      </c>
      <c r="C189" s="183">
        <f>+FY2018_ALL_Targets!C189</f>
        <v>1015197</v>
      </c>
      <c r="D189" s="183">
        <f>+FY2018_ALL_Targets!D189</f>
        <v>1578769147</v>
      </c>
      <c r="E189" s="183">
        <f>+FY2018_ALL_Targets!E189</f>
        <v>0</v>
      </c>
      <c r="F189" s="183" t="str">
        <f>+FY2018_ALL_Targets!F189</f>
        <v>Lubbock</v>
      </c>
      <c r="G189" s="183" t="s">
        <v>208</v>
      </c>
      <c r="H189" s="183" t="str">
        <f>+FY2018_ALL_Targets!H189</f>
        <v>Booker Hospital District</v>
      </c>
      <c r="I189" s="183" t="str">
        <f>+FY2018_ALL_Targets!I189</f>
        <v>222 N. Farmer</v>
      </c>
      <c r="J189" s="14" t="str">
        <f>_xlfn.IFNA(+INDEX(Comp1!$D:$D,MATCH(B189,Comp1!$B:$B,0)),"No")</f>
        <v>Yes</v>
      </c>
      <c r="K189" s="14" t="str">
        <f>_xlfn.IFNA(+INDEX(Comp1!$E:$E,MATCH(B189,Comp1!$B:$B,0)),"No")</f>
        <v>Yes</v>
      </c>
      <c r="L189" s="14" t="str">
        <f>_xlfn.IFNA(+INDEX(Comp1!F:F,MATCH($B189,Comp1!$B:$B,0)),"No")</f>
        <v>Yes</v>
      </c>
      <c r="M189" s="14" t="str">
        <f>_xlfn.IFNA(+INDEX(Comp1!G:G,MATCH($B189,Comp1!$B:$B,0)),"No")</f>
        <v>Yes</v>
      </c>
      <c r="N189" s="14" t="str">
        <f>_xlfn.IFNA(+INDEX(Comp1!H:H,MATCH($B189,Comp1!$B:$B,0)),"No")</f>
        <v>Yes</v>
      </c>
      <c r="O189" s="14">
        <f>_xlfn.IFNA(+INDEX(Comp1!I:I,MATCH($B189,Comp1!$B:$B,0)),"No")</f>
        <v>0</v>
      </c>
      <c r="P189" s="14">
        <f>_xlfn.IFNA(+INDEX(Comp1!J:J,MATCH($B189,Comp1!$B:$B,0)),"No")</f>
        <v>0</v>
      </c>
      <c r="Q189" s="14">
        <f>_xlfn.IFNA(+INDEX(Comp1!K:K,MATCH($B189,Comp1!$B:$B,0)),"No")</f>
        <v>0</v>
      </c>
      <c r="R189" s="14">
        <f>_xlfn.IFNA(+INDEX(Comp1!L:L,MATCH($B189,Comp1!$B:$B,0)),"No")</f>
        <v>0</v>
      </c>
      <c r="S189" s="14">
        <f>_xlfn.IFNA(+INDEX(Comp1!M:M,MATCH($B189,Comp1!$B:$B,0)),"No")</f>
        <v>0</v>
      </c>
      <c r="T189" s="14">
        <f>_xlfn.IFNA(+INDEX(Comp1!N:N,MATCH($B189,Comp1!$B:$B,0)),"No")</f>
        <v>0</v>
      </c>
      <c r="U189" s="14">
        <f>_xlfn.IFNA(+INDEX(Comp1!O:O,MATCH($B189,Comp1!$B:$B,0)),"No")</f>
        <v>0</v>
      </c>
      <c r="V189" s="464">
        <f>IF(J189="yes",+INDEX('Final Comp Values'!$AX:$AX,MATCH('Monthy Targets'!$B189,'Final Comp Values'!C:C,0)),0)</f>
        <v>8.0299999999999994</v>
      </c>
      <c r="W189" s="464">
        <f>IF(K189="yes",+INDEX('Final Comp Values'!$AX:$AX,MATCH('Monthy Targets'!$B189,'Final Comp Values'!$C:$C,0)),0)</f>
        <v>8.0299999999999994</v>
      </c>
      <c r="X189" s="464">
        <f>IF(L189="yes",+INDEX('Final Comp Values'!$AX:$AX,MATCH('Monthy Targets'!$B189,'Final Comp Values'!$C:$C,0)),0)</f>
        <v>8.0299999999999994</v>
      </c>
      <c r="Y189" s="464">
        <f>IF(M189="yes",+INDEX('Final Comp Values'!$BB:$BB,MATCH('Monthy Targets'!$B189,'Final Comp Values'!$C:$C,0)),0)</f>
        <v>8.0299999999999994</v>
      </c>
      <c r="Z189" s="464">
        <f>IF(N189="yes",+INDEX('Final Comp Values'!$BB:$BB,MATCH('Monthy Targets'!$B189,'Final Comp Values'!$C:$C,0)),0)</f>
        <v>8.0299999999999994</v>
      </c>
      <c r="AA189" s="464">
        <f>IF(O189="yes",+INDEX('Final Comp Values'!$BB:$BB,MATCH('Monthy Targets'!$B189,'Final Comp Values'!$C:$C,0)),0)</f>
        <v>0</v>
      </c>
      <c r="AB189" s="464">
        <f>IF(P189="yes",+INDEX('Final Comp Values'!$BF:$BF,MATCH('Monthy Targets'!$B189,'Final Comp Values'!$C:$C,0)),0)</f>
        <v>0</v>
      </c>
      <c r="AC189" s="464">
        <f>IF(Q189="yes",+INDEX('Final Comp Values'!$BF:$BF,MATCH('Monthy Targets'!$B189,'Final Comp Values'!$C:$C,0)),0)</f>
        <v>0</v>
      </c>
      <c r="AD189" s="464">
        <f>IF(R189="yes",+INDEX('Final Comp Values'!$BF:$BF,MATCH('Monthy Targets'!$B189,'Final Comp Values'!$C:$C,0)),0)</f>
        <v>0</v>
      </c>
      <c r="AE189" s="464">
        <f>IF(S189="yes",+INDEX('Final Comp Values'!$BJ:$BJ,MATCH('Monthy Targets'!$B189,'Final Comp Values'!$C:$C,0)),0)</f>
        <v>0</v>
      </c>
      <c r="AF189" s="464">
        <f>IF(T189="yes",+INDEX('Final Comp Values'!$BJ:$BJ,MATCH('Monthy Targets'!$B189,'Final Comp Values'!$C:$C,0)),0)</f>
        <v>0</v>
      </c>
      <c r="AG189" s="464">
        <f>IF(U189="yes",+INDEX('Final Comp Values'!$BJ:$BJ,MATCH('Monthy Targets'!$B189,'Final Comp Values'!$C:$C,0)),0)</f>
        <v>0</v>
      </c>
    </row>
    <row r="190" spans="1:33" x14ac:dyDescent="0.25">
      <c r="A190" s="183">
        <f>+FY2018_ALL_Targets!A190</f>
        <v>4149</v>
      </c>
      <c r="B190" s="183">
        <f>+FY2018_ALL_Targets!B190</f>
        <v>675295</v>
      </c>
      <c r="C190" s="183">
        <f>+FY2018_ALL_Targets!C190</f>
        <v>1016127</v>
      </c>
      <c r="D190" s="183">
        <f>+FY2018_ALL_Targets!D190</f>
        <v>1699932889</v>
      </c>
      <c r="E190" s="183">
        <f>+FY2018_ALL_Targets!E190</f>
        <v>0</v>
      </c>
      <c r="F190" s="183" t="str">
        <f>+FY2018_ALL_Targets!F190</f>
        <v>Bexar</v>
      </c>
      <c r="G190" s="183" t="s">
        <v>584</v>
      </c>
      <c r="H190" s="183" t="str">
        <f>+FY2018_ALL_Targets!H190</f>
        <v>Labranjor Health Care LLC</v>
      </c>
      <c r="I190" s="183" t="str">
        <f>+FY2018_ALL_Targets!I190</f>
        <v>15366 Oak Street</v>
      </c>
      <c r="J190" s="14" t="str">
        <f>_xlfn.IFNA(+INDEX(Comp1!$D:$D,MATCH(B190,Comp1!$B:$B,0)),"No")</f>
        <v>No</v>
      </c>
      <c r="K190" s="14" t="str">
        <f>_xlfn.IFNA(+INDEX(Comp1!$E:$E,MATCH(B190,Comp1!$B:$B,0)),"No")</f>
        <v>No</v>
      </c>
      <c r="L190" s="14" t="str">
        <f>_xlfn.IFNA(+INDEX(Comp1!F:F,MATCH($B190,Comp1!$B:$B,0)),"No")</f>
        <v>No</v>
      </c>
      <c r="M190" s="14" t="str">
        <f>_xlfn.IFNA(+INDEX(Comp1!G:G,MATCH($B190,Comp1!$B:$B,0)),"No")</f>
        <v>No</v>
      </c>
      <c r="N190" s="14" t="str">
        <f>_xlfn.IFNA(+INDEX(Comp1!H:H,MATCH($B190,Comp1!$B:$B,0)),"No")</f>
        <v>No</v>
      </c>
      <c r="O190" s="14" t="str">
        <f>_xlfn.IFNA(+INDEX(Comp1!I:I,MATCH($B190,Comp1!$B:$B,0)),"No")</f>
        <v>No</v>
      </c>
      <c r="P190" s="14" t="str">
        <f>_xlfn.IFNA(+INDEX(Comp1!J:J,MATCH($B190,Comp1!$B:$B,0)),"No")</f>
        <v>No</v>
      </c>
      <c r="Q190" s="14" t="str">
        <f>_xlfn.IFNA(+INDEX(Comp1!K:K,MATCH($B190,Comp1!$B:$B,0)),"No")</f>
        <v>No</v>
      </c>
      <c r="R190" s="14" t="str">
        <f>_xlfn.IFNA(+INDEX(Comp1!L:L,MATCH($B190,Comp1!$B:$B,0)),"No")</f>
        <v>No</v>
      </c>
      <c r="S190" s="14" t="str">
        <f>_xlfn.IFNA(+INDEX(Comp1!M:M,MATCH($B190,Comp1!$B:$B,0)),"No")</f>
        <v>No</v>
      </c>
      <c r="T190" s="14" t="str">
        <f>_xlfn.IFNA(+INDEX(Comp1!N:N,MATCH($B190,Comp1!$B:$B,0)),"No")</f>
        <v>No</v>
      </c>
      <c r="U190" s="14" t="str">
        <f>_xlfn.IFNA(+INDEX(Comp1!O:O,MATCH($B190,Comp1!$B:$B,0)),"No")</f>
        <v>No</v>
      </c>
      <c r="V190" s="464">
        <f>IF(J190="yes",+INDEX('Final Comp Values'!$AX:$AX,MATCH('Monthy Targets'!$B190,'Final Comp Values'!C:C,0)),0)</f>
        <v>0</v>
      </c>
      <c r="W190" s="464">
        <f>IF(K190="yes",+INDEX('Final Comp Values'!$AX:$AX,MATCH('Monthy Targets'!$B190,'Final Comp Values'!$C:$C,0)),0)</f>
        <v>0</v>
      </c>
      <c r="X190" s="464">
        <f>IF(L190="yes",+INDEX('Final Comp Values'!$AX:$AX,MATCH('Monthy Targets'!$B190,'Final Comp Values'!$C:$C,0)),0)</f>
        <v>0</v>
      </c>
      <c r="Y190" s="464">
        <f>IF(M190="yes",+INDEX('Final Comp Values'!$BB:$BB,MATCH('Monthy Targets'!$B190,'Final Comp Values'!$C:$C,0)),0)</f>
        <v>0</v>
      </c>
      <c r="Z190" s="464">
        <f>IF(N190="yes",+INDEX('Final Comp Values'!$BB:$BB,MATCH('Monthy Targets'!$B190,'Final Comp Values'!$C:$C,0)),0)</f>
        <v>0</v>
      </c>
      <c r="AA190" s="464">
        <f>IF(O190="yes",+INDEX('Final Comp Values'!$BB:$BB,MATCH('Monthy Targets'!$B190,'Final Comp Values'!$C:$C,0)),0)</f>
        <v>0</v>
      </c>
      <c r="AB190" s="464">
        <f>IF(P190="yes",+INDEX('Final Comp Values'!$BF:$BF,MATCH('Monthy Targets'!$B190,'Final Comp Values'!$C:$C,0)),0)</f>
        <v>0</v>
      </c>
      <c r="AC190" s="464">
        <f>IF(Q190="yes",+INDEX('Final Comp Values'!$BF:$BF,MATCH('Monthy Targets'!$B190,'Final Comp Values'!$C:$C,0)),0)</f>
        <v>0</v>
      </c>
      <c r="AD190" s="464">
        <f>IF(R190="yes",+INDEX('Final Comp Values'!$BF:$BF,MATCH('Monthy Targets'!$B190,'Final Comp Values'!$C:$C,0)),0)</f>
        <v>0</v>
      </c>
      <c r="AE190" s="464">
        <f>IF(S190="yes",+INDEX('Final Comp Values'!$BJ:$BJ,MATCH('Monthy Targets'!$B190,'Final Comp Values'!$C:$C,0)),0)</f>
        <v>0</v>
      </c>
      <c r="AF190" s="464">
        <f>IF(T190="yes",+INDEX('Final Comp Values'!$BJ:$BJ,MATCH('Monthy Targets'!$B190,'Final Comp Values'!$C:$C,0)),0)</f>
        <v>0</v>
      </c>
      <c r="AG190" s="464">
        <f>IF(U190="yes",+INDEX('Final Comp Values'!$BJ:$BJ,MATCH('Monthy Targets'!$B190,'Final Comp Values'!$C:$C,0)),0)</f>
        <v>0</v>
      </c>
    </row>
    <row r="191" spans="1:33" x14ac:dyDescent="0.25">
      <c r="A191" s="183">
        <f>+FY2018_ALL_Targets!A191</f>
        <v>4292</v>
      </c>
      <c r="B191" s="183">
        <f>+FY2018_ALL_Targets!B191</f>
        <v>675297</v>
      </c>
      <c r="C191" s="183">
        <f>+FY2018_ALL_Targets!C191</f>
        <v>1004521</v>
      </c>
      <c r="D191" s="183">
        <f>+FY2018_ALL_Targets!D191</f>
        <v>1649266446</v>
      </c>
      <c r="E191" s="183">
        <f>+FY2018_ALL_Targets!E191</f>
        <v>0</v>
      </c>
      <c r="F191" s="183" t="str">
        <f>+FY2018_ALL_Targets!F191</f>
        <v>Harris</v>
      </c>
      <c r="G191" s="183" t="s">
        <v>624</v>
      </c>
      <c r="H191" s="183" t="str">
        <f>+FY2018_ALL_Targets!H191</f>
        <v>Houston Nursing and Rehabilitation, LP</v>
      </c>
      <c r="I191" s="183" t="str">
        <f>+FY2018_ALL_Targets!I191</f>
        <v>4225 Denmark Street</v>
      </c>
      <c r="J191" s="14" t="str">
        <f>_xlfn.IFNA(+INDEX(Comp1!$D:$D,MATCH(B191,Comp1!$B:$B,0)),"No")</f>
        <v>No</v>
      </c>
      <c r="K191" s="14" t="str">
        <f>_xlfn.IFNA(+INDEX(Comp1!$E:$E,MATCH(B191,Comp1!$B:$B,0)),"No")</f>
        <v>No</v>
      </c>
      <c r="L191" s="14" t="str">
        <f>_xlfn.IFNA(+INDEX(Comp1!F:F,MATCH($B191,Comp1!$B:$B,0)),"No")</f>
        <v>No</v>
      </c>
      <c r="M191" s="14" t="str">
        <f>_xlfn.IFNA(+INDEX(Comp1!G:G,MATCH($B191,Comp1!$B:$B,0)),"No")</f>
        <v>No</v>
      </c>
      <c r="N191" s="14" t="str">
        <f>_xlfn.IFNA(+INDEX(Comp1!H:H,MATCH($B191,Comp1!$B:$B,0)),"No")</f>
        <v>No</v>
      </c>
      <c r="O191" s="14" t="str">
        <f>_xlfn.IFNA(+INDEX(Comp1!I:I,MATCH($B191,Comp1!$B:$B,0)),"No")</f>
        <v>No</v>
      </c>
      <c r="P191" s="14" t="str">
        <f>_xlfn.IFNA(+INDEX(Comp1!J:J,MATCH($B191,Comp1!$B:$B,0)),"No")</f>
        <v>No</v>
      </c>
      <c r="Q191" s="14" t="str">
        <f>_xlfn.IFNA(+INDEX(Comp1!K:K,MATCH($B191,Comp1!$B:$B,0)),"No")</f>
        <v>No</v>
      </c>
      <c r="R191" s="14" t="str">
        <f>_xlfn.IFNA(+INDEX(Comp1!L:L,MATCH($B191,Comp1!$B:$B,0)),"No")</f>
        <v>No</v>
      </c>
      <c r="S191" s="14" t="str">
        <f>_xlfn.IFNA(+INDEX(Comp1!M:M,MATCH($B191,Comp1!$B:$B,0)),"No")</f>
        <v>No</v>
      </c>
      <c r="T191" s="14" t="str">
        <f>_xlfn.IFNA(+INDEX(Comp1!N:N,MATCH($B191,Comp1!$B:$B,0)),"No")</f>
        <v>No</v>
      </c>
      <c r="U191" s="14" t="str">
        <f>_xlfn.IFNA(+INDEX(Comp1!O:O,MATCH($B191,Comp1!$B:$B,0)),"No")</f>
        <v>No</v>
      </c>
      <c r="V191" s="464">
        <f>IF(J191="yes",+INDEX('Final Comp Values'!$AX:$AX,MATCH('Monthy Targets'!$B191,'Final Comp Values'!C:C,0)),0)</f>
        <v>0</v>
      </c>
      <c r="W191" s="464">
        <f>IF(K191="yes",+INDEX('Final Comp Values'!$AX:$AX,MATCH('Monthy Targets'!$B191,'Final Comp Values'!$C:$C,0)),0)</f>
        <v>0</v>
      </c>
      <c r="X191" s="464">
        <f>IF(L191="yes",+INDEX('Final Comp Values'!$AX:$AX,MATCH('Monthy Targets'!$B191,'Final Comp Values'!$C:$C,0)),0)</f>
        <v>0</v>
      </c>
      <c r="Y191" s="464">
        <f>IF(M191="yes",+INDEX('Final Comp Values'!$BB:$BB,MATCH('Monthy Targets'!$B191,'Final Comp Values'!$C:$C,0)),0)</f>
        <v>0</v>
      </c>
      <c r="Z191" s="464">
        <f>IF(N191="yes",+INDEX('Final Comp Values'!$BB:$BB,MATCH('Monthy Targets'!$B191,'Final Comp Values'!$C:$C,0)),0)</f>
        <v>0</v>
      </c>
      <c r="AA191" s="464">
        <f>IF(O191="yes",+INDEX('Final Comp Values'!$BB:$BB,MATCH('Monthy Targets'!$B191,'Final Comp Values'!$C:$C,0)),0)</f>
        <v>0</v>
      </c>
      <c r="AB191" s="464">
        <f>IF(P191="yes",+INDEX('Final Comp Values'!$BF:$BF,MATCH('Monthy Targets'!$B191,'Final Comp Values'!$C:$C,0)),0)</f>
        <v>0</v>
      </c>
      <c r="AC191" s="464">
        <f>IF(Q191="yes",+INDEX('Final Comp Values'!$BF:$BF,MATCH('Monthy Targets'!$B191,'Final Comp Values'!$C:$C,0)),0)</f>
        <v>0</v>
      </c>
      <c r="AD191" s="464">
        <f>IF(R191="yes",+INDEX('Final Comp Values'!$BF:$BF,MATCH('Monthy Targets'!$B191,'Final Comp Values'!$C:$C,0)),0)</f>
        <v>0</v>
      </c>
      <c r="AE191" s="464">
        <f>IF(S191="yes",+INDEX('Final Comp Values'!$BJ:$BJ,MATCH('Monthy Targets'!$B191,'Final Comp Values'!$C:$C,0)),0)</f>
        <v>0</v>
      </c>
      <c r="AF191" s="464">
        <f>IF(T191="yes",+INDEX('Final Comp Values'!$BJ:$BJ,MATCH('Monthy Targets'!$B191,'Final Comp Values'!$C:$C,0)),0)</f>
        <v>0</v>
      </c>
      <c r="AG191" s="464">
        <f>IF(U191="yes",+INDEX('Final Comp Values'!$BJ:$BJ,MATCH('Monthy Targets'!$B191,'Final Comp Values'!$C:$C,0)),0)</f>
        <v>0</v>
      </c>
    </row>
    <row r="192" spans="1:33" x14ac:dyDescent="0.25">
      <c r="A192" s="183">
        <f>+FY2018_ALL_Targets!A192</f>
        <v>4746</v>
      </c>
      <c r="B192" s="183">
        <f>+FY2018_ALL_Targets!B192</f>
        <v>675307</v>
      </c>
      <c r="C192" s="183">
        <f>+FY2018_ALL_Targets!C192</f>
        <v>1026184</v>
      </c>
      <c r="D192" s="183">
        <f>+FY2018_ALL_Targets!D192</f>
        <v>1083021570</v>
      </c>
      <c r="E192" s="183">
        <f>+FY2018_ALL_Targets!E192</f>
        <v>0</v>
      </c>
      <c r="F192" s="183" t="str">
        <f>+FY2018_ALL_Targets!F192</f>
        <v>MRSA Central</v>
      </c>
      <c r="G192" s="183" t="s">
        <v>804</v>
      </c>
      <c r="H192" s="183" t="str">
        <f>+FY2018_ALL_Targets!H192</f>
        <v>Coryell County Memorial Hospital Authority</v>
      </c>
      <c r="I192" s="183" t="str">
        <f>+FY2018_ALL_Targets!I192</f>
        <v>831 Tehuacana Hwy</v>
      </c>
      <c r="J192" s="14" t="str">
        <f>_xlfn.IFNA(+INDEX(Comp1!$D:$D,MATCH(B192,Comp1!$B:$B,0)),"No")</f>
        <v>Yes</v>
      </c>
      <c r="K192" s="14" t="str">
        <f>_xlfn.IFNA(+INDEX(Comp1!$E:$E,MATCH(B192,Comp1!$B:$B,0)),"No")</f>
        <v>Yes</v>
      </c>
      <c r="L192" s="14" t="str">
        <f>_xlfn.IFNA(+INDEX(Comp1!F:F,MATCH($B192,Comp1!$B:$B,0)),"No")</f>
        <v>Yes</v>
      </c>
      <c r="M192" s="14" t="str">
        <f>_xlfn.IFNA(+INDEX(Comp1!G:G,MATCH($B192,Comp1!$B:$B,0)),"No")</f>
        <v>Yes</v>
      </c>
      <c r="N192" s="14" t="str">
        <f>_xlfn.IFNA(+INDEX(Comp1!H:H,MATCH($B192,Comp1!$B:$B,0)),"No")</f>
        <v>Yes</v>
      </c>
      <c r="O192" s="14">
        <f>_xlfn.IFNA(+INDEX(Comp1!I:I,MATCH($B192,Comp1!$B:$B,0)),"No")</f>
        <v>0</v>
      </c>
      <c r="P192" s="14">
        <f>_xlfn.IFNA(+INDEX(Comp1!J:J,MATCH($B192,Comp1!$B:$B,0)),"No")</f>
        <v>0</v>
      </c>
      <c r="Q192" s="14">
        <f>_xlfn.IFNA(+INDEX(Comp1!K:K,MATCH($B192,Comp1!$B:$B,0)),"No")</f>
        <v>0</v>
      </c>
      <c r="R192" s="14">
        <f>_xlfn.IFNA(+INDEX(Comp1!L:L,MATCH($B192,Comp1!$B:$B,0)),"No")</f>
        <v>0</v>
      </c>
      <c r="S192" s="14">
        <f>_xlfn.IFNA(+INDEX(Comp1!M:M,MATCH($B192,Comp1!$B:$B,0)),"No")</f>
        <v>0</v>
      </c>
      <c r="T192" s="14">
        <f>_xlfn.IFNA(+INDEX(Comp1!N:N,MATCH($B192,Comp1!$B:$B,0)),"No")</f>
        <v>0</v>
      </c>
      <c r="U192" s="14">
        <f>_xlfn.IFNA(+INDEX(Comp1!O:O,MATCH($B192,Comp1!$B:$B,0)),"No")</f>
        <v>0</v>
      </c>
      <c r="V192" s="464">
        <f>IF(J192="yes",+INDEX('Final Comp Values'!$AX:$AX,MATCH('Monthy Targets'!$B192,'Final Comp Values'!C:C,0)),0)</f>
        <v>2.93</v>
      </c>
      <c r="W192" s="464">
        <f>IF(K192="yes",+INDEX('Final Comp Values'!$AX:$AX,MATCH('Monthy Targets'!$B192,'Final Comp Values'!$C:$C,0)),0)</f>
        <v>2.93</v>
      </c>
      <c r="X192" s="464">
        <f>IF(L192="yes",+INDEX('Final Comp Values'!$AX:$AX,MATCH('Monthy Targets'!$B192,'Final Comp Values'!$C:$C,0)),0)</f>
        <v>2.93</v>
      </c>
      <c r="Y192" s="464">
        <f>IF(M192="yes",+INDEX('Final Comp Values'!$BB:$BB,MATCH('Monthy Targets'!$B192,'Final Comp Values'!$C:$C,0)),0)</f>
        <v>2.93</v>
      </c>
      <c r="Z192" s="464">
        <f>IF(N192="yes",+INDEX('Final Comp Values'!$BB:$BB,MATCH('Monthy Targets'!$B192,'Final Comp Values'!$C:$C,0)),0)</f>
        <v>2.93</v>
      </c>
      <c r="AA192" s="464">
        <f>IF(O192="yes",+INDEX('Final Comp Values'!$BB:$BB,MATCH('Monthy Targets'!$B192,'Final Comp Values'!$C:$C,0)),0)</f>
        <v>0</v>
      </c>
      <c r="AB192" s="464">
        <f>IF(P192="yes",+INDEX('Final Comp Values'!$BF:$BF,MATCH('Monthy Targets'!$B192,'Final Comp Values'!$C:$C,0)),0)</f>
        <v>0</v>
      </c>
      <c r="AC192" s="464">
        <f>IF(Q192="yes",+INDEX('Final Comp Values'!$BF:$BF,MATCH('Monthy Targets'!$B192,'Final Comp Values'!$C:$C,0)),0)</f>
        <v>0</v>
      </c>
      <c r="AD192" s="464">
        <f>IF(R192="yes",+INDEX('Final Comp Values'!$BF:$BF,MATCH('Monthy Targets'!$B192,'Final Comp Values'!$C:$C,0)),0)</f>
        <v>0</v>
      </c>
      <c r="AE192" s="464">
        <f>IF(S192="yes",+INDEX('Final Comp Values'!$BJ:$BJ,MATCH('Monthy Targets'!$B192,'Final Comp Values'!$C:$C,0)),0)</f>
        <v>0</v>
      </c>
      <c r="AF192" s="464">
        <f>IF(T192="yes",+INDEX('Final Comp Values'!$BJ:$BJ,MATCH('Monthy Targets'!$B192,'Final Comp Values'!$C:$C,0)),0)</f>
        <v>0</v>
      </c>
      <c r="AG192" s="464">
        <f>IF(U192="yes",+INDEX('Final Comp Values'!$BJ:$BJ,MATCH('Monthy Targets'!$B192,'Final Comp Values'!$C:$C,0)),0)</f>
        <v>0</v>
      </c>
    </row>
    <row r="193" spans="1:33" x14ac:dyDescent="0.25">
      <c r="A193" s="183">
        <f>+FY2018_ALL_Targets!A193</f>
        <v>4833</v>
      </c>
      <c r="B193" s="183">
        <f>+FY2018_ALL_Targets!B193</f>
        <v>675309</v>
      </c>
      <c r="C193" s="183">
        <f>+FY2018_ALL_Targets!C193</f>
        <v>1026678</v>
      </c>
      <c r="D193" s="183">
        <f>+FY2018_ALL_Targets!D193</f>
        <v>1437270865</v>
      </c>
      <c r="E193" s="183">
        <f>+FY2018_ALL_Targets!E193</f>
        <v>0</v>
      </c>
      <c r="F193" s="183" t="str">
        <f>+FY2018_ALL_Targets!F193</f>
        <v>Nueces</v>
      </c>
      <c r="G193" s="183" t="s">
        <v>841</v>
      </c>
      <c r="H193" s="183" t="str">
        <f>+FY2018_ALL_Targets!H193</f>
        <v>Uvalde County Hospital Authority</v>
      </c>
      <c r="I193" s="183" t="str">
        <f>+FY2018_ALL_Targets!I193</f>
        <v>606 Coyote Trail</v>
      </c>
      <c r="J193" s="14" t="str">
        <f>_xlfn.IFNA(+INDEX(Comp1!$D:$D,MATCH(B193,Comp1!$B:$B,0)),"No")</f>
        <v>Yes</v>
      </c>
      <c r="K193" s="14" t="str">
        <f>_xlfn.IFNA(+INDEX(Comp1!$E:$E,MATCH(B193,Comp1!$B:$B,0)),"No")</f>
        <v>Yes</v>
      </c>
      <c r="L193" s="14" t="str">
        <f>_xlfn.IFNA(+INDEX(Comp1!F:F,MATCH($B193,Comp1!$B:$B,0)),"No")</f>
        <v>Yes</v>
      </c>
      <c r="M193" s="14" t="str">
        <f>_xlfn.IFNA(+INDEX(Comp1!G:G,MATCH($B193,Comp1!$B:$B,0)),"No")</f>
        <v>Yes</v>
      </c>
      <c r="N193" s="14" t="str">
        <f>_xlfn.IFNA(+INDEX(Comp1!H:H,MATCH($B193,Comp1!$B:$B,0)),"No")</f>
        <v>Yes</v>
      </c>
      <c r="O193" s="14">
        <f>_xlfn.IFNA(+INDEX(Comp1!I:I,MATCH($B193,Comp1!$B:$B,0)),"No")</f>
        <v>0</v>
      </c>
      <c r="P193" s="14">
        <f>_xlfn.IFNA(+INDEX(Comp1!J:J,MATCH($B193,Comp1!$B:$B,0)),"No")</f>
        <v>0</v>
      </c>
      <c r="Q193" s="14">
        <f>_xlfn.IFNA(+INDEX(Comp1!K:K,MATCH($B193,Comp1!$B:$B,0)),"No")</f>
        <v>0</v>
      </c>
      <c r="R193" s="14">
        <f>_xlfn.IFNA(+INDEX(Comp1!L:L,MATCH($B193,Comp1!$B:$B,0)),"No")</f>
        <v>0</v>
      </c>
      <c r="S193" s="14">
        <f>_xlfn.IFNA(+INDEX(Comp1!M:M,MATCH($B193,Comp1!$B:$B,0)),"No")</f>
        <v>0</v>
      </c>
      <c r="T193" s="14">
        <f>_xlfn.IFNA(+INDEX(Comp1!N:N,MATCH($B193,Comp1!$B:$B,0)),"No")</f>
        <v>0</v>
      </c>
      <c r="U193" s="14">
        <f>_xlfn.IFNA(+INDEX(Comp1!O:O,MATCH($B193,Comp1!$B:$B,0)),"No")</f>
        <v>0</v>
      </c>
      <c r="V193" s="464">
        <f>IF(J193="yes",+INDEX('Final Comp Values'!$AX:$AX,MATCH('Monthy Targets'!$B193,'Final Comp Values'!C:C,0)),0)</f>
        <v>27.52</v>
      </c>
      <c r="W193" s="464">
        <f>IF(K193="yes",+INDEX('Final Comp Values'!$AX:$AX,MATCH('Monthy Targets'!$B193,'Final Comp Values'!$C:$C,0)),0)</f>
        <v>27.52</v>
      </c>
      <c r="X193" s="464">
        <f>IF(L193="yes",+INDEX('Final Comp Values'!$AX:$AX,MATCH('Monthy Targets'!$B193,'Final Comp Values'!$C:$C,0)),0)</f>
        <v>27.52</v>
      </c>
      <c r="Y193" s="464">
        <f>IF(M193="yes",+INDEX('Final Comp Values'!$BB:$BB,MATCH('Monthy Targets'!$B193,'Final Comp Values'!$C:$C,0)),0)</f>
        <v>27.52</v>
      </c>
      <c r="Z193" s="464">
        <f>IF(N193="yes",+INDEX('Final Comp Values'!$BB:$BB,MATCH('Monthy Targets'!$B193,'Final Comp Values'!$C:$C,0)),0)</f>
        <v>27.52</v>
      </c>
      <c r="AA193" s="464">
        <f>IF(O193="yes",+INDEX('Final Comp Values'!$BB:$BB,MATCH('Monthy Targets'!$B193,'Final Comp Values'!$C:$C,0)),0)</f>
        <v>0</v>
      </c>
      <c r="AB193" s="464">
        <f>IF(P193="yes",+INDEX('Final Comp Values'!$BF:$BF,MATCH('Monthy Targets'!$B193,'Final Comp Values'!$C:$C,0)),0)</f>
        <v>0</v>
      </c>
      <c r="AC193" s="464">
        <f>IF(Q193="yes",+INDEX('Final Comp Values'!$BF:$BF,MATCH('Monthy Targets'!$B193,'Final Comp Values'!$C:$C,0)),0)</f>
        <v>0</v>
      </c>
      <c r="AD193" s="464">
        <f>IF(R193="yes",+INDEX('Final Comp Values'!$BF:$BF,MATCH('Monthy Targets'!$B193,'Final Comp Values'!$C:$C,0)),0)</f>
        <v>0</v>
      </c>
      <c r="AE193" s="464">
        <f>IF(S193="yes",+INDEX('Final Comp Values'!$BJ:$BJ,MATCH('Monthy Targets'!$B193,'Final Comp Values'!$C:$C,0)),0)</f>
        <v>0</v>
      </c>
      <c r="AF193" s="464">
        <f>IF(T193="yes",+INDEX('Final Comp Values'!$BJ:$BJ,MATCH('Monthy Targets'!$B193,'Final Comp Values'!$C:$C,0)),0)</f>
        <v>0</v>
      </c>
      <c r="AG193" s="464">
        <f>IF(U193="yes",+INDEX('Final Comp Values'!$BJ:$BJ,MATCH('Monthy Targets'!$B193,'Final Comp Values'!$C:$C,0)),0)</f>
        <v>0</v>
      </c>
    </row>
    <row r="194" spans="1:33" x14ac:dyDescent="0.25">
      <c r="A194" s="183">
        <f>+FY2018_ALL_Targets!A194</f>
        <v>4425</v>
      </c>
      <c r="B194" s="183">
        <f>+FY2018_ALL_Targets!B194</f>
        <v>675311</v>
      </c>
      <c r="C194" s="183">
        <f>+FY2018_ALL_Targets!C194</f>
        <v>1026191</v>
      </c>
      <c r="D194" s="183">
        <f>+FY2018_ALL_Targets!D194</f>
        <v>1588071971</v>
      </c>
      <c r="E194" s="183">
        <f>+FY2018_ALL_Targets!E194</f>
        <v>0</v>
      </c>
      <c r="F194" s="183" t="str">
        <f>+FY2018_ALL_Targets!F194</f>
        <v>MRSA Central</v>
      </c>
      <c r="G194" s="183" t="s">
        <v>216</v>
      </c>
      <c r="H194" s="183" t="str">
        <f>+FY2018_ALL_Targets!H194</f>
        <v>Coryell County Memorial Hospital Authority</v>
      </c>
      <c r="I194" s="183" t="str">
        <f>+FY2018_ALL_Targets!I194</f>
        <v>601 E Reunion St</v>
      </c>
      <c r="J194" s="14" t="str">
        <f>_xlfn.IFNA(+INDEX(Comp1!$D:$D,MATCH(B194,Comp1!$B:$B,0)),"No")</f>
        <v>Yes</v>
      </c>
      <c r="K194" s="14" t="str">
        <f>_xlfn.IFNA(+INDEX(Comp1!$E:$E,MATCH(B194,Comp1!$B:$B,0)),"No")</f>
        <v>Yes</v>
      </c>
      <c r="L194" s="14" t="str">
        <f>_xlfn.IFNA(+INDEX(Comp1!F:F,MATCH($B194,Comp1!$B:$B,0)),"No")</f>
        <v>Yes</v>
      </c>
      <c r="M194" s="14" t="str">
        <f>_xlfn.IFNA(+INDEX(Comp1!G:G,MATCH($B194,Comp1!$B:$B,0)),"No")</f>
        <v>Yes</v>
      </c>
      <c r="N194" s="14" t="str">
        <f>_xlfn.IFNA(+INDEX(Comp1!H:H,MATCH($B194,Comp1!$B:$B,0)),"No")</f>
        <v>Yes</v>
      </c>
      <c r="O194" s="14">
        <f>_xlfn.IFNA(+INDEX(Comp1!I:I,MATCH($B194,Comp1!$B:$B,0)),"No")</f>
        <v>0</v>
      </c>
      <c r="P194" s="14">
        <f>_xlfn.IFNA(+INDEX(Comp1!J:J,MATCH($B194,Comp1!$B:$B,0)),"No")</f>
        <v>0</v>
      </c>
      <c r="Q194" s="14">
        <f>_xlfn.IFNA(+INDEX(Comp1!K:K,MATCH($B194,Comp1!$B:$B,0)),"No")</f>
        <v>0</v>
      </c>
      <c r="R194" s="14">
        <f>_xlfn.IFNA(+INDEX(Comp1!L:L,MATCH($B194,Comp1!$B:$B,0)),"No")</f>
        <v>0</v>
      </c>
      <c r="S194" s="14">
        <f>_xlfn.IFNA(+INDEX(Comp1!M:M,MATCH($B194,Comp1!$B:$B,0)),"No")</f>
        <v>0</v>
      </c>
      <c r="T194" s="14">
        <f>_xlfn.IFNA(+INDEX(Comp1!N:N,MATCH($B194,Comp1!$B:$B,0)),"No")</f>
        <v>0</v>
      </c>
      <c r="U194" s="14">
        <f>_xlfn.IFNA(+INDEX(Comp1!O:O,MATCH($B194,Comp1!$B:$B,0)),"No")</f>
        <v>0</v>
      </c>
      <c r="V194" s="464">
        <f>IF(J194="yes",+INDEX('Final Comp Values'!$AX:$AX,MATCH('Monthy Targets'!$B194,'Final Comp Values'!C:C,0)),0)</f>
        <v>3.8</v>
      </c>
      <c r="W194" s="464">
        <f>IF(K194="yes",+INDEX('Final Comp Values'!$AX:$AX,MATCH('Monthy Targets'!$B194,'Final Comp Values'!$C:$C,0)),0)</f>
        <v>3.8</v>
      </c>
      <c r="X194" s="464">
        <f>IF(L194="yes",+INDEX('Final Comp Values'!$AX:$AX,MATCH('Monthy Targets'!$B194,'Final Comp Values'!$C:$C,0)),0)</f>
        <v>3.8</v>
      </c>
      <c r="Y194" s="464">
        <f>IF(M194="yes",+INDEX('Final Comp Values'!$BB:$BB,MATCH('Monthy Targets'!$B194,'Final Comp Values'!$C:$C,0)),0)</f>
        <v>3.8</v>
      </c>
      <c r="Z194" s="464">
        <f>IF(N194="yes",+INDEX('Final Comp Values'!$BB:$BB,MATCH('Monthy Targets'!$B194,'Final Comp Values'!$C:$C,0)),0)</f>
        <v>3.8</v>
      </c>
      <c r="AA194" s="464">
        <f>IF(O194="yes",+INDEX('Final Comp Values'!$BB:$BB,MATCH('Monthy Targets'!$B194,'Final Comp Values'!$C:$C,0)),0)</f>
        <v>0</v>
      </c>
      <c r="AB194" s="464">
        <f>IF(P194="yes",+INDEX('Final Comp Values'!$BF:$BF,MATCH('Monthy Targets'!$B194,'Final Comp Values'!$C:$C,0)),0)</f>
        <v>0</v>
      </c>
      <c r="AC194" s="464">
        <f>IF(Q194="yes",+INDEX('Final Comp Values'!$BF:$BF,MATCH('Monthy Targets'!$B194,'Final Comp Values'!$C:$C,0)),0)</f>
        <v>0</v>
      </c>
      <c r="AD194" s="464">
        <f>IF(R194="yes",+INDEX('Final Comp Values'!$BF:$BF,MATCH('Monthy Targets'!$B194,'Final Comp Values'!$C:$C,0)),0)</f>
        <v>0</v>
      </c>
      <c r="AE194" s="464">
        <f>IF(S194="yes",+INDEX('Final Comp Values'!$BJ:$BJ,MATCH('Monthy Targets'!$B194,'Final Comp Values'!$C:$C,0)),0)</f>
        <v>0</v>
      </c>
      <c r="AF194" s="464">
        <f>IF(T194="yes",+INDEX('Final Comp Values'!$BJ:$BJ,MATCH('Monthy Targets'!$B194,'Final Comp Values'!$C:$C,0)),0)</f>
        <v>0</v>
      </c>
      <c r="AG194" s="464">
        <f>IF(U194="yes",+INDEX('Final Comp Values'!$BJ:$BJ,MATCH('Monthy Targets'!$B194,'Final Comp Values'!$C:$C,0)),0)</f>
        <v>0</v>
      </c>
    </row>
    <row r="195" spans="1:33" x14ac:dyDescent="0.25">
      <c r="A195" s="183">
        <f>+FY2018_ALL_Targets!A195</f>
        <v>5267</v>
      </c>
      <c r="B195" s="183">
        <f>+FY2018_ALL_Targets!B195</f>
        <v>675312</v>
      </c>
      <c r="C195" s="183">
        <f>+FY2018_ALL_Targets!C195</f>
        <v>1026518</v>
      </c>
      <c r="D195" s="183">
        <f>+FY2018_ALL_Targets!D195</f>
        <v>1083002893</v>
      </c>
      <c r="E195" s="183">
        <f>+FY2018_ALL_Targets!E195</f>
        <v>0</v>
      </c>
      <c r="F195" s="183" t="str">
        <f>+FY2018_ALL_Targets!F195</f>
        <v>Nueces</v>
      </c>
      <c r="G195" s="183" t="s">
        <v>1067</v>
      </c>
      <c r="H195" s="183" t="str">
        <f>+FY2018_ALL_Targets!H195</f>
        <v>Uvalde County Hospital Authority</v>
      </c>
      <c r="I195" s="183" t="str">
        <f>+FY2018_ALL_Targets!I195</f>
        <v>1220 Loop 459</v>
      </c>
      <c r="J195" s="14" t="str">
        <f>_xlfn.IFNA(+INDEX(Comp1!$D:$D,MATCH(B195,Comp1!$B:$B,0)),"No")</f>
        <v>Yes</v>
      </c>
      <c r="K195" s="14" t="str">
        <f>_xlfn.IFNA(+INDEX(Comp1!$E:$E,MATCH(B195,Comp1!$B:$B,0)),"No")</f>
        <v>Yes</v>
      </c>
      <c r="L195" s="14" t="str">
        <f>_xlfn.IFNA(+INDEX(Comp1!F:F,MATCH($B195,Comp1!$B:$B,0)),"No")</f>
        <v>Yes</v>
      </c>
      <c r="M195" s="14" t="str">
        <f>_xlfn.IFNA(+INDEX(Comp1!G:G,MATCH($B195,Comp1!$B:$B,0)),"No")</f>
        <v>Yes</v>
      </c>
      <c r="N195" s="14" t="str">
        <f>_xlfn.IFNA(+INDEX(Comp1!H:H,MATCH($B195,Comp1!$B:$B,0)),"No")</f>
        <v>Yes</v>
      </c>
      <c r="O195" s="14">
        <f>_xlfn.IFNA(+INDEX(Comp1!I:I,MATCH($B195,Comp1!$B:$B,0)),"No")</f>
        <v>0</v>
      </c>
      <c r="P195" s="14">
        <f>_xlfn.IFNA(+INDEX(Comp1!J:J,MATCH($B195,Comp1!$B:$B,0)),"No")</f>
        <v>0</v>
      </c>
      <c r="Q195" s="14">
        <f>_xlfn.IFNA(+INDEX(Comp1!K:K,MATCH($B195,Comp1!$B:$B,0)),"No")</f>
        <v>0</v>
      </c>
      <c r="R195" s="14">
        <f>_xlfn.IFNA(+INDEX(Comp1!L:L,MATCH($B195,Comp1!$B:$B,0)),"No")</f>
        <v>0</v>
      </c>
      <c r="S195" s="14">
        <f>_xlfn.IFNA(+INDEX(Comp1!M:M,MATCH($B195,Comp1!$B:$B,0)),"No")</f>
        <v>0</v>
      </c>
      <c r="T195" s="14">
        <f>_xlfn.IFNA(+INDEX(Comp1!N:N,MATCH($B195,Comp1!$B:$B,0)),"No")</f>
        <v>0</v>
      </c>
      <c r="U195" s="14">
        <f>_xlfn.IFNA(+INDEX(Comp1!O:O,MATCH($B195,Comp1!$B:$B,0)),"No")</f>
        <v>0</v>
      </c>
      <c r="V195" s="464">
        <f>IF(J195="yes",+INDEX('Final Comp Values'!$AX:$AX,MATCH('Monthy Targets'!$B195,'Final Comp Values'!C:C,0)),0)</f>
        <v>17.89</v>
      </c>
      <c r="W195" s="464">
        <f>IF(K195="yes",+INDEX('Final Comp Values'!$AX:$AX,MATCH('Monthy Targets'!$B195,'Final Comp Values'!$C:$C,0)),0)</f>
        <v>17.89</v>
      </c>
      <c r="X195" s="464">
        <f>IF(L195="yes",+INDEX('Final Comp Values'!$AX:$AX,MATCH('Monthy Targets'!$B195,'Final Comp Values'!$C:$C,0)),0)</f>
        <v>17.89</v>
      </c>
      <c r="Y195" s="464">
        <f>IF(M195="yes",+INDEX('Final Comp Values'!$BB:$BB,MATCH('Monthy Targets'!$B195,'Final Comp Values'!$C:$C,0)),0)</f>
        <v>17.89</v>
      </c>
      <c r="Z195" s="464">
        <f>IF(N195="yes",+INDEX('Final Comp Values'!$BB:$BB,MATCH('Monthy Targets'!$B195,'Final Comp Values'!$C:$C,0)),0)</f>
        <v>17.89</v>
      </c>
      <c r="AA195" s="464">
        <f>IF(O195="yes",+INDEX('Final Comp Values'!$BB:$BB,MATCH('Monthy Targets'!$B195,'Final Comp Values'!$C:$C,0)),0)</f>
        <v>0</v>
      </c>
      <c r="AB195" s="464">
        <f>IF(P195="yes",+INDEX('Final Comp Values'!$BF:$BF,MATCH('Monthy Targets'!$B195,'Final Comp Values'!$C:$C,0)),0)</f>
        <v>0</v>
      </c>
      <c r="AC195" s="464">
        <f>IF(Q195="yes",+INDEX('Final Comp Values'!$BF:$BF,MATCH('Monthy Targets'!$B195,'Final Comp Values'!$C:$C,0)),0)</f>
        <v>0</v>
      </c>
      <c r="AD195" s="464">
        <f>IF(R195="yes",+INDEX('Final Comp Values'!$BF:$BF,MATCH('Monthy Targets'!$B195,'Final Comp Values'!$C:$C,0)),0)</f>
        <v>0</v>
      </c>
      <c r="AE195" s="464">
        <f>IF(S195="yes",+INDEX('Final Comp Values'!$BJ:$BJ,MATCH('Monthy Targets'!$B195,'Final Comp Values'!$C:$C,0)),0)</f>
        <v>0</v>
      </c>
      <c r="AF195" s="464">
        <f>IF(T195="yes",+INDEX('Final Comp Values'!$BJ:$BJ,MATCH('Monthy Targets'!$B195,'Final Comp Values'!$C:$C,0)),0)</f>
        <v>0</v>
      </c>
      <c r="AG195" s="464">
        <f>IF(U195="yes",+INDEX('Final Comp Values'!$BJ:$BJ,MATCH('Monthy Targets'!$B195,'Final Comp Values'!$C:$C,0)),0)</f>
        <v>0</v>
      </c>
    </row>
    <row r="196" spans="1:33" x14ac:dyDescent="0.25">
      <c r="A196" s="183">
        <f>+FY2018_ALL_Targets!A196</f>
        <v>4368</v>
      </c>
      <c r="B196" s="183">
        <f>+FY2018_ALL_Targets!B196</f>
        <v>675321</v>
      </c>
      <c r="C196" s="183">
        <f>+FY2018_ALL_Targets!C196</f>
        <v>1012932</v>
      </c>
      <c r="D196" s="183">
        <f>+FY2018_ALL_Targets!D196</f>
        <v>1104947647</v>
      </c>
      <c r="E196" s="183">
        <f>+FY2018_ALL_Targets!E196</f>
        <v>0</v>
      </c>
      <c r="F196" s="183" t="str">
        <f>+FY2018_ALL_Targets!F196</f>
        <v>Harris</v>
      </c>
      <c r="G196" s="183" t="s">
        <v>640</v>
      </c>
      <c r="H196" s="183" t="str">
        <f>+FY2018_ALL_Targets!H196</f>
        <v>SSC Pasadena Nursing Home</v>
      </c>
      <c r="I196" s="183" t="str">
        <f>+FY2018_ALL_Targets!I196</f>
        <v>811 Garner Road</v>
      </c>
      <c r="J196" s="14" t="str">
        <f>_xlfn.IFNA(+INDEX(Comp1!$D:$D,MATCH(B196,Comp1!$B:$B,0)),"No")</f>
        <v>No</v>
      </c>
      <c r="K196" s="14" t="str">
        <f>_xlfn.IFNA(+INDEX(Comp1!$E:$E,MATCH(B196,Comp1!$B:$B,0)),"No")</f>
        <v>No</v>
      </c>
      <c r="L196" s="14" t="str">
        <f>_xlfn.IFNA(+INDEX(Comp1!F:F,MATCH($B196,Comp1!$B:$B,0)),"No")</f>
        <v>No</v>
      </c>
      <c r="M196" s="14" t="str">
        <f>_xlfn.IFNA(+INDEX(Comp1!G:G,MATCH($B196,Comp1!$B:$B,0)),"No")</f>
        <v>No</v>
      </c>
      <c r="N196" s="14" t="str">
        <f>_xlfn.IFNA(+INDEX(Comp1!H:H,MATCH($B196,Comp1!$B:$B,0)),"No")</f>
        <v>No</v>
      </c>
      <c r="O196" s="14" t="str">
        <f>_xlfn.IFNA(+INDEX(Comp1!I:I,MATCH($B196,Comp1!$B:$B,0)),"No")</f>
        <v>No</v>
      </c>
      <c r="P196" s="14" t="str">
        <f>_xlfn.IFNA(+INDEX(Comp1!J:J,MATCH($B196,Comp1!$B:$B,0)),"No")</f>
        <v>No</v>
      </c>
      <c r="Q196" s="14" t="str">
        <f>_xlfn.IFNA(+INDEX(Comp1!K:K,MATCH($B196,Comp1!$B:$B,0)),"No")</f>
        <v>No</v>
      </c>
      <c r="R196" s="14" t="str">
        <f>_xlfn.IFNA(+INDEX(Comp1!L:L,MATCH($B196,Comp1!$B:$B,0)),"No")</f>
        <v>No</v>
      </c>
      <c r="S196" s="14" t="str">
        <f>_xlfn.IFNA(+INDEX(Comp1!M:M,MATCH($B196,Comp1!$B:$B,0)),"No")</f>
        <v>No</v>
      </c>
      <c r="T196" s="14" t="str">
        <f>_xlfn.IFNA(+INDEX(Comp1!N:N,MATCH($B196,Comp1!$B:$B,0)),"No")</f>
        <v>No</v>
      </c>
      <c r="U196" s="14" t="str">
        <f>_xlfn.IFNA(+INDEX(Comp1!O:O,MATCH($B196,Comp1!$B:$B,0)),"No")</f>
        <v>No</v>
      </c>
      <c r="V196" s="464">
        <f>IF(J196="yes",+INDEX('Final Comp Values'!$AX:$AX,MATCH('Monthy Targets'!$B196,'Final Comp Values'!C:C,0)),0)</f>
        <v>0</v>
      </c>
      <c r="W196" s="464">
        <f>IF(K196="yes",+INDEX('Final Comp Values'!$AX:$AX,MATCH('Monthy Targets'!$B196,'Final Comp Values'!$C:$C,0)),0)</f>
        <v>0</v>
      </c>
      <c r="X196" s="464">
        <f>IF(L196="yes",+INDEX('Final Comp Values'!$AX:$AX,MATCH('Monthy Targets'!$B196,'Final Comp Values'!$C:$C,0)),0)</f>
        <v>0</v>
      </c>
      <c r="Y196" s="464">
        <f>IF(M196="yes",+INDEX('Final Comp Values'!$BB:$BB,MATCH('Monthy Targets'!$B196,'Final Comp Values'!$C:$C,0)),0)</f>
        <v>0</v>
      </c>
      <c r="Z196" s="464">
        <f>IF(N196="yes",+INDEX('Final Comp Values'!$BB:$BB,MATCH('Monthy Targets'!$B196,'Final Comp Values'!$C:$C,0)),0)</f>
        <v>0</v>
      </c>
      <c r="AA196" s="464">
        <f>IF(O196="yes",+INDEX('Final Comp Values'!$BB:$BB,MATCH('Monthy Targets'!$B196,'Final Comp Values'!$C:$C,0)),0)</f>
        <v>0</v>
      </c>
      <c r="AB196" s="464">
        <f>IF(P196="yes",+INDEX('Final Comp Values'!$BF:$BF,MATCH('Monthy Targets'!$B196,'Final Comp Values'!$C:$C,0)),0)</f>
        <v>0</v>
      </c>
      <c r="AC196" s="464">
        <f>IF(Q196="yes",+INDEX('Final Comp Values'!$BF:$BF,MATCH('Monthy Targets'!$B196,'Final Comp Values'!$C:$C,0)),0)</f>
        <v>0</v>
      </c>
      <c r="AD196" s="464">
        <f>IF(R196="yes",+INDEX('Final Comp Values'!$BF:$BF,MATCH('Monthy Targets'!$B196,'Final Comp Values'!$C:$C,0)),0)</f>
        <v>0</v>
      </c>
      <c r="AE196" s="464">
        <f>IF(S196="yes",+INDEX('Final Comp Values'!$BJ:$BJ,MATCH('Monthy Targets'!$B196,'Final Comp Values'!$C:$C,0)),0)</f>
        <v>0</v>
      </c>
      <c r="AF196" s="464">
        <f>IF(T196="yes",+INDEX('Final Comp Values'!$BJ:$BJ,MATCH('Monthy Targets'!$B196,'Final Comp Values'!$C:$C,0)),0)</f>
        <v>0</v>
      </c>
      <c r="AG196" s="464">
        <f>IF(U196="yes",+INDEX('Final Comp Values'!$BJ:$BJ,MATCH('Monthy Targets'!$B196,'Final Comp Values'!$C:$C,0)),0)</f>
        <v>0</v>
      </c>
    </row>
    <row r="197" spans="1:33" x14ac:dyDescent="0.25">
      <c r="A197" s="183">
        <f>+FY2018_ALL_Targets!A197</f>
        <v>4361</v>
      </c>
      <c r="B197" s="183">
        <f>+FY2018_ALL_Targets!B197</f>
        <v>675327</v>
      </c>
      <c r="C197" s="183">
        <f>+FY2018_ALL_Targets!C197</f>
        <v>1026245</v>
      </c>
      <c r="D197" s="183">
        <f>+FY2018_ALL_Targets!D197</f>
        <v>1740301209</v>
      </c>
      <c r="E197" s="183">
        <f>+FY2018_ALL_Targets!E197</f>
        <v>0</v>
      </c>
      <c r="F197" s="183" t="str">
        <f>+FY2018_ALL_Targets!F197</f>
        <v>MRSA West</v>
      </c>
      <c r="G197" s="183" t="s">
        <v>204</v>
      </c>
      <c r="H197" s="183" t="str">
        <f>+FY2018_ALL_Targets!H197</f>
        <v>Seminole Hospital District of Gaines County, Texas</v>
      </c>
      <c r="I197" s="183" t="str">
        <f>+FY2018_ALL_Targets!I197</f>
        <v>1321 W Kentucky</v>
      </c>
      <c r="J197" s="14" t="str">
        <f>_xlfn.IFNA(+INDEX(Comp1!$D:$D,MATCH(B197,Comp1!$B:$B,0)),"No")</f>
        <v>Yes</v>
      </c>
      <c r="K197" s="14" t="str">
        <f>_xlfn.IFNA(+INDEX(Comp1!$E:$E,MATCH(B197,Comp1!$B:$B,0)),"No")</f>
        <v>Yes</v>
      </c>
      <c r="L197" s="14" t="str">
        <f>_xlfn.IFNA(+INDEX(Comp1!F:F,MATCH($B197,Comp1!$B:$B,0)),"No")</f>
        <v>Yes</v>
      </c>
      <c r="M197" s="14" t="str">
        <f>_xlfn.IFNA(+INDEX(Comp1!G:G,MATCH($B197,Comp1!$B:$B,0)),"No")</f>
        <v>Yes</v>
      </c>
      <c r="N197" s="14" t="str">
        <f>_xlfn.IFNA(+INDEX(Comp1!H:H,MATCH($B197,Comp1!$B:$B,0)),"No")</f>
        <v>Yes</v>
      </c>
      <c r="O197" s="14">
        <f>_xlfn.IFNA(+INDEX(Comp1!I:I,MATCH($B197,Comp1!$B:$B,0)),"No")</f>
        <v>0</v>
      </c>
      <c r="P197" s="14">
        <f>_xlfn.IFNA(+INDEX(Comp1!J:J,MATCH($B197,Comp1!$B:$B,0)),"No")</f>
        <v>0</v>
      </c>
      <c r="Q197" s="14">
        <f>_xlfn.IFNA(+INDEX(Comp1!K:K,MATCH($B197,Comp1!$B:$B,0)),"No")</f>
        <v>0</v>
      </c>
      <c r="R197" s="14">
        <f>_xlfn.IFNA(+INDEX(Comp1!L:L,MATCH($B197,Comp1!$B:$B,0)),"No")</f>
        <v>0</v>
      </c>
      <c r="S197" s="14">
        <f>_xlfn.IFNA(+INDEX(Comp1!M:M,MATCH($B197,Comp1!$B:$B,0)),"No")</f>
        <v>0</v>
      </c>
      <c r="T197" s="14">
        <f>_xlfn.IFNA(+INDEX(Comp1!N:N,MATCH($B197,Comp1!$B:$B,0)),"No")</f>
        <v>0</v>
      </c>
      <c r="U197" s="14">
        <f>_xlfn.IFNA(+INDEX(Comp1!O:O,MATCH($B197,Comp1!$B:$B,0)),"No")</f>
        <v>0</v>
      </c>
      <c r="V197" s="464">
        <f>IF(J197="yes",+INDEX('Final Comp Values'!$AX:$AX,MATCH('Monthy Targets'!$B197,'Final Comp Values'!C:C,0)),0)</f>
        <v>2.58</v>
      </c>
      <c r="W197" s="464">
        <f>IF(K197="yes",+INDEX('Final Comp Values'!$AX:$AX,MATCH('Monthy Targets'!$B197,'Final Comp Values'!$C:$C,0)),0)</f>
        <v>2.58</v>
      </c>
      <c r="X197" s="464">
        <f>IF(L197="yes",+INDEX('Final Comp Values'!$AX:$AX,MATCH('Monthy Targets'!$B197,'Final Comp Values'!$C:$C,0)),0)</f>
        <v>2.58</v>
      </c>
      <c r="Y197" s="464">
        <f>IF(M197="yes",+INDEX('Final Comp Values'!$BB:$BB,MATCH('Monthy Targets'!$B197,'Final Comp Values'!$C:$C,0)),0)</f>
        <v>2.58</v>
      </c>
      <c r="Z197" s="464">
        <f>IF(N197="yes",+INDEX('Final Comp Values'!$BB:$BB,MATCH('Monthy Targets'!$B197,'Final Comp Values'!$C:$C,0)),0)</f>
        <v>2.58</v>
      </c>
      <c r="AA197" s="464">
        <f>IF(O197="yes",+INDEX('Final Comp Values'!$BB:$BB,MATCH('Monthy Targets'!$B197,'Final Comp Values'!$C:$C,0)),0)</f>
        <v>0</v>
      </c>
      <c r="AB197" s="464">
        <f>IF(P197="yes",+INDEX('Final Comp Values'!$BF:$BF,MATCH('Monthy Targets'!$B197,'Final Comp Values'!$C:$C,0)),0)</f>
        <v>0</v>
      </c>
      <c r="AC197" s="464">
        <f>IF(Q197="yes",+INDEX('Final Comp Values'!$BF:$BF,MATCH('Monthy Targets'!$B197,'Final Comp Values'!$C:$C,0)),0)</f>
        <v>0</v>
      </c>
      <c r="AD197" s="464">
        <f>IF(R197="yes",+INDEX('Final Comp Values'!$BF:$BF,MATCH('Monthy Targets'!$B197,'Final Comp Values'!$C:$C,0)),0)</f>
        <v>0</v>
      </c>
      <c r="AE197" s="464">
        <f>IF(S197="yes",+INDEX('Final Comp Values'!$BJ:$BJ,MATCH('Monthy Targets'!$B197,'Final Comp Values'!$C:$C,0)),0)</f>
        <v>0</v>
      </c>
      <c r="AF197" s="464">
        <f>IF(T197="yes",+INDEX('Final Comp Values'!$BJ:$BJ,MATCH('Monthy Targets'!$B197,'Final Comp Values'!$C:$C,0)),0)</f>
        <v>0</v>
      </c>
      <c r="AG197" s="464">
        <f>IF(U197="yes",+INDEX('Final Comp Values'!$BJ:$BJ,MATCH('Monthy Targets'!$B197,'Final Comp Values'!$C:$C,0)),0)</f>
        <v>0</v>
      </c>
    </row>
    <row r="198" spans="1:33" x14ac:dyDescent="0.25">
      <c r="A198" s="183">
        <f>+FY2018_ALL_Targets!A198</f>
        <v>4594</v>
      </c>
      <c r="B198" s="183">
        <f>+FY2018_ALL_Targets!B198</f>
        <v>675329</v>
      </c>
      <c r="C198" s="183">
        <f>+FY2018_ALL_Targets!C198</f>
        <v>1026247</v>
      </c>
      <c r="D198" s="183">
        <f>+FY2018_ALL_Targets!D198</f>
        <v>1063533511</v>
      </c>
      <c r="E198" s="183">
        <f>+FY2018_ALL_Targets!E198</f>
        <v>0</v>
      </c>
      <c r="F198" s="183" t="str">
        <f>+FY2018_ALL_Targets!F198</f>
        <v>Lubbock</v>
      </c>
      <c r="G198" s="183" t="s">
        <v>740</v>
      </c>
      <c r="H198" s="183" t="str">
        <f>+FY2018_ALL_Targets!H198</f>
        <v>Seminole Hospital District of Gaines County, Texas</v>
      </c>
      <c r="I198" s="183" t="str">
        <f>+FY2018_ALL_Targets!I198</f>
        <v>210 West Avenue</v>
      </c>
      <c r="J198" s="14" t="str">
        <f>_xlfn.IFNA(+INDEX(Comp1!$D:$D,MATCH(B198,Comp1!$B:$B,0)),"No")</f>
        <v>Yes</v>
      </c>
      <c r="K198" s="14" t="str">
        <f>_xlfn.IFNA(+INDEX(Comp1!$E:$E,MATCH(B198,Comp1!$B:$B,0)),"No")</f>
        <v>Yes</v>
      </c>
      <c r="L198" s="14" t="str">
        <f>_xlfn.IFNA(+INDEX(Comp1!F:F,MATCH($B198,Comp1!$B:$B,0)),"No")</f>
        <v>Yes</v>
      </c>
      <c r="M198" s="14" t="str">
        <f>_xlfn.IFNA(+INDEX(Comp1!G:G,MATCH($B198,Comp1!$B:$B,0)),"No")</f>
        <v>Yes</v>
      </c>
      <c r="N198" s="14" t="str">
        <f>_xlfn.IFNA(+INDEX(Comp1!H:H,MATCH($B198,Comp1!$B:$B,0)),"No")</f>
        <v>Yes</v>
      </c>
      <c r="O198" s="14">
        <f>_xlfn.IFNA(+INDEX(Comp1!I:I,MATCH($B198,Comp1!$B:$B,0)),"No")</f>
        <v>0</v>
      </c>
      <c r="P198" s="14">
        <f>_xlfn.IFNA(+INDEX(Comp1!J:J,MATCH($B198,Comp1!$B:$B,0)),"No")</f>
        <v>0</v>
      </c>
      <c r="Q198" s="14">
        <f>_xlfn.IFNA(+INDEX(Comp1!K:K,MATCH($B198,Comp1!$B:$B,0)),"No")</f>
        <v>0</v>
      </c>
      <c r="R198" s="14">
        <f>_xlfn.IFNA(+INDEX(Comp1!L:L,MATCH($B198,Comp1!$B:$B,0)),"No")</f>
        <v>0</v>
      </c>
      <c r="S198" s="14">
        <f>_xlfn.IFNA(+INDEX(Comp1!M:M,MATCH($B198,Comp1!$B:$B,0)),"No")</f>
        <v>0</v>
      </c>
      <c r="T198" s="14">
        <f>_xlfn.IFNA(+INDEX(Comp1!N:N,MATCH($B198,Comp1!$B:$B,0)),"No")</f>
        <v>0</v>
      </c>
      <c r="U198" s="14">
        <f>_xlfn.IFNA(+INDEX(Comp1!O:O,MATCH($B198,Comp1!$B:$B,0)),"No")</f>
        <v>0</v>
      </c>
      <c r="V198" s="464">
        <f>IF(J198="yes",+INDEX('Final Comp Values'!$AX:$AX,MATCH('Monthy Targets'!$B198,'Final Comp Values'!C:C,0)),0)</f>
        <v>11.57</v>
      </c>
      <c r="W198" s="464">
        <f>IF(K198="yes",+INDEX('Final Comp Values'!$AX:$AX,MATCH('Monthy Targets'!$B198,'Final Comp Values'!$C:$C,0)),0)</f>
        <v>11.57</v>
      </c>
      <c r="X198" s="464">
        <f>IF(L198="yes",+INDEX('Final Comp Values'!$AX:$AX,MATCH('Monthy Targets'!$B198,'Final Comp Values'!$C:$C,0)),0)</f>
        <v>11.57</v>
      </c>
      <c r="Y198" s="464">
        <f>IF(M198="yes",+INDEX('Final Comp Values'!$BB:$BB,MATCH('Monthy Targets'!$B198,'Final Comp Values'!$C:$C,0)),0)</f>
        <v>11.57</v>
      </c>
      <c r="Z198" s="464">
        <f>IF(N198="yes",+INDEX('Final Comp Values'!$BB:$BB,MATCH('Monthy Targets'!$B198,'Final Comp Values'!$C:$C,0)),0)</f>
        <v>11.57</v>
      </c>
      <c r="AA198" s="464">
        <f>IF(O198="yes",+INDEX('Final Comp Values'!$BB:$BB,MATCH('Monthy Targets'!$B198,'Final Comp Values'!$C:$C,0)),0)</f>
        <v>0</v>
      </c>
      <c r="AB198" s="464">
        <f>IF(P198="yes",+INDEX('Final Comp Values'!$BF:$BF,MATCH('Monthy Targets'!$B198,'Final Comp Values'!$C:$C,0)),0)</f>
        <v>0</v>
      </c>
      <c r="AC198" s="464">
        <f>IF(Q198="yes",+INDEX('Final Comp Values'!$BF:$BF,MATCH('Monthy Targets'!$B198,'Final Comp Values'!$C:$C,0)),0)</f>
        <v>0</v>
      </c>
      <c r="AD198" s="464">
        <f>IF(R198="yes",+INDEX('Final Comp Values'!$BF:$BF,MATCH('Monthy Targets'!$B198,'Final Comp Values'!$C:$C,0)),0)</f>
        <v>0</v>
      </c>
      <c r="AE198" s="464">
        <f>IF(S198="yes",+INDEX('Final Comp Values'!$BJ:$BJ,MATCH('Monthy Targets'!$B198,'Final Comp Values'!$C:$C,0)),0)</f>
        <v>0</v>
      </c>
      <c r="AF198" s="464">
        <f>IF(T198="yes",+INDEX('Final Comp Values'!$BJ:$BJ,MATCH('Monthy Targets'!$B198,'Final Comp Values'!$C:$C,0)),0)</f>
        <v>0</v>
      </c>
      <c r="AG198" s="464">
        <f>IF(U198="yes",+INDEX('Final Comp Values'!$BJ:$BJ,MATCH('Monthy Targets'!$B198,'Final Comp Values'!$C:$C,0)),0)</f>
        <v>0</v>
      </c>
    </row>
    <row r="199" spans="1:33" x14ac:dyDescent="0.25">
      <c r="A199" s="183">
        <f>+FY2018_ALL_Targets!A199</f>
        <v>4846</v>
      </c>
      <c r="B199" s="183">
        <f>+FY2018_ALL_Targets!B199</f>
        <v>675336</v>
      </c>
      <c r="C199" s="183">
        <f>+FY2018_ALL_Targets!C199</f>
        <v>1015196</v>
      </c>
      <c r="D199" s="183">
        <f>+FY2018_ALL_Targets!D199</f>
        <v>1174729750</v>
      </c>
      <c r="E199" s="183">
        <f>+FY2018_ALL_Targets!E199</f>
        <v>0</v>
      </c>
      <c r="F199" s="183" t="str">
        <f>+FY2018_ALL_Targets!F199</f>
        <v>Lubbock</v>
      </c>
      <c r="G199" s="183" t="s">
        <v>284</v>
      </c>
      <c r="H199" s="183" t="str">
        <f>+FY2018_ALL_Targets!H199</f>
        <v>Stratford Hospital District</v>
      </c>
      <c r="I199" s="183" t="str">
        <f>+FY2018_ALL_Targets!I199</f>
        <v>1601 Kirkland Dr.</v>
      </c>
      <c r="J199" s="14" t="str">
        <f>_xlfn.IFNA(+INDEX(Comp1!$D:$D,MATCH(B199,Comp1!$B:$B,0)),"No")</f>
        <v>Yes</v>
      </c>
      <c r="K199" s="14" t="str">
        <f>_xlfn.IFNA(+INDEX(Comp1!$E:$E,MATCH(B199,Comp1!$B:$B,0)),"No")</f>
        <v>Yes</v>
      </c>
      <c r="L199" s="14" t="str">
        <f>_xlfn.IFNA(+INDEX(Comp1!F:F,MATCH($B199,Comp1!$B:$B,0)),"No")</f>
        <v>Yes</v>
      </c>
      <c r="M199" s="14" t="str">
        <f>_xlfn.IFNA(+INDEX(Comp1!G:G,MATCH($B199,Comp1!$B:$B,0)),"No")</f>
        <v>Yes</v>
      </c>
      <c r="N199" s="14" t="str">
        <f>_xlfn.IFNA(+INDEX(Comp1!H:H,MATCH($B199,Comp1!$B:$B,0)),"No")</f>
        <v>Yes</v>
      </c>
      <c r="O199" s="14">
        <f>_xlfn.IFNA(+INDEX(Comp1!I:I,MATCH($B199,Comp1!$B:$B,0)),"No")</f>
        <v>0</v>
      </c>
      <c r="P199" s="14">
        <f>_xlfn.IFNA(+INDEX(Comp1!J:J,MATCH($B199,Comp1!$B:$B,0)),"No")</f>
        <v>0</v>
      </c>
      <c r="Q199" s="14">
        <f>_xlfn.IFNA(+INDEX(Comp1!K:K,MATCH($B199,Comp1!$B:$B,0)),"No")</f>
        <v>0</v>
      </c>
      <c r="R199" s="14">
        <f>_xlfn.IFNA(+INDEX(Comp1!L:L,MATCH($B199,Comp1!$B:$B,0)),"No")</f>
        <v>0</v>
      </c>
      <c r="S199" s="14">
        <f>_xlfn.IFNA(+INDEX(Comp1!M:M,MATCH($B199,Comp1!$B:$B,0)),"No")</f>
        <v>0</v>
      </c>
      <c r="T199" s="14">
        <f>_xlfn.IFNA(+INDEX(Comp1!N:N,MATCH($B199,Comp1!$B:$B,0)),"No")</f>
        <v>0</v>
      </c>
      <c r="U199" s="14">
        <f>_xlfn.IFNA(+INDEX(Comp1!O:O,MATCH($B199,Comp1!$B:$B,0)),"No")</f>
        <v>0</v>
      </c>
      <c r="V199" s="464">
        <f>IF(J199="yes",+INDEX('Final Comp Values'!$AX:$AX,MATCH('Monthy Targets'!$B199,'Final Comp Values'!C:C,0)),0)</f>
        <v>14.46</v>
      </c>
      <c r="W199" s="464">
        <f>IF(K199="yes",+INDEX('Final Comp Values'!$AX:$AX,MATCH('Monthy Targets'!$B199,'Final Comp Values'!$C:$C,0)),0)</f>
        <v>14.46</v>
      </c>
      <c r="X199" s="464">
        <f>IF(L199="yes",+INDEX('Final Comp Values'!$AX:$AX,MATCH('Monthy Targets'!$B199,'Final Comp Values'!$C:$C,0)),0)</f>
        <v>14.46</v>
      </c>
      <c r="Y199" s="464">
        <f>IF(M199="yes",+INDEX('Final Comp Values'!$BB:$BB,MATCH('Monthy Targets'!$B199,'Final Comp Values'!$C:$C,0)),0)</f>
        <v>14.46</v>
      </c>
      <c r="Z199" s="464">
        <f>IF(N199="yes",+INDEX('Final Comp Values'!$BB:$BB,MATCH('Monthy Targets'!$B199,'Final Comp Values'!$C:$C,0)),0)</f>
        <v>14.46</v>
      </c>
      <c r="AA199" s="464">
        <f>IF(O199="yes",+INDEX('Final Comp Values'!$BB:$BB,MATCH('Monthy Targets'!$B199,'Final Comp Values'!$C:$C,0)),0)</f>
        <v>0</v>
      </c>
      <c r="AB199" s="464">
        <f>IF(P199="yes",+INDEX('Final Comp Values'!$BF:$BF,MATCH('Monthy Targets'!$B199,'Final Comp Values'!$C:$C,0)),0)</f>
        <v>0</v>
      </c>
      <c r="AC199" s="464">
        <f>IF(Q199="yes",+INDEX('Final Comp Values'!$BF:$BF,MATCH('Monthy Targets'!$B199,'Final Comp Values'!$C:$C,0)),0)</f>
        <v>0</v>
      </c>
      <c r="AD199" s="464">
        <f>IF(R199="yes",+INDEX('Final Comp Values'!$BF:$BF,MATCH('Monthy Targets'!$B199,'Final Comp Values'!$C:$C,0)),0)</f>
        <v>0</v>
      </c>
      <c r="AE199" s="464">
        <f>IF(S199="yes",+INDEX('Final Comp Values'!$BJ:$BJ,MATCH('Monthy Targets'!$B199,'Final Comp Values'!$C:$C,0)),0)</f>
        <v>0</v>
      </c>
      <c r="AF199" s="464">
        <f>IF(T199="yes",+INDEX('Final Comp Values'!$BJ:$BJ,MATCH('Monthy Targets'!$B199,'Final Comp Values'!$C:$C,0)),0)</f>
        <v>0</v>
      </c>
      <c r="AG199" s="464">
        <f>IF(U199="yes",+INDEX('Final Comp Values'!$BJ:$BJ,MATCH('Monthy Targets'!$B199,'Final Comp Values'!$C:$C,0)),0)</f>
        <v>0</v>
      </c>
    </row>
    <row r="200" spans="1:33" x14ac:dyDescent="0.25">
      <c r="A200" s="183">
        <f>+FY2018_ALL_Targets!A200</f>
        <v>4655</v>
      </c>
      <c r="B200" s="183">
        <f>+FY2018_ALL_Targets!B200</f>
        <v>675338</v>
      </c>
      <c r="C200" s="183">
        <f>+FY2018_ALL_Targets!C200</f>
        <v>1026606</v>
      </c>
      <c r="D200" s="183">
        <f>+FY2018_ALL_Targets!D200</f>
        <v>1639567415</v>
      </c>
      <c r="E200" s="183">
        <f>+FY2018_ALL_Targets!E200</f>
        <v>0</v>
      </c>
      <c r="F200" s="183" t="str">
        <f>+FY2018_ALL_Targets!F200</f>
        <v>Jefferson</v>
      </c>
      <c r="G200" s="183" t="s">
        <v>776</v>
      </c>
      <c r="H200" s="183" t="str">
        <f>+FY2018_ALL_Targets!H200</f>
        <v>Tyler County Hospital District dba Silsbee Convalescent Center</v>
      </c>
      <c r="I200" s="183" t="str">
        <f>+FY2018_ALL_Targets!I200</f>
        <v>1105 West Highway 418</v>
      </c>
      <c r="J200" s="14" t="str">
        <f>_xlfn.IFNA(+INDEX(Comp1!$D:$D,MATCH(B200,Comp1!$B:$B,0)),"No")</f>
        <v>Yes</v>
      </c>
      <c r="K200" s="14" t="str">
        <f>_xlfn.IFNA(+INDEX(Comp1!$E:$E,MATCH(B200,Comp1!$B:$B,0)),"No")</f>
        <v>Yes</v>
      </c>
      <c r="L200" s="14" t="str">
        <f>_xlfn.IFNA(+INDEX(Comp1!F:F,MATCH($B200,Comp1!$B:$B,0)),"No")</f>
        <v>Yes</v>
      </c>
      <c r="M200" s="14" t="str">
        <f>_xlfn.IFNA(+INDEX(Comp1!G:G,MATCH($B200,Comp1!$B:$B,0)),"No")</f>
        <v>Yes</v>
      </c>
      <c r="N200" s="14" t="str">
        <f>_xlfn.IFNA(+INDEX(Comp1!H:H,MATCH($B200,Comp1!$B:$B,0)),"No")</f>
        <v>Yes</v>
      </c>
      <c r="O200" s="14">
        <f>_xlfn.IFNA(+INDEX(Comp1!I:I,MATCH($B200,Comp1!$B:$B,0)),"No")</f>
        <v>0</v>
      </c>
      <c r="P200" s="14">
        <f>_xlfn.IFNA(+INDEX(Comp1!J:J,MATCH($B200,Comp1!$B:$B,0)),"No")</f>
        <v>0</v>
      </c>
      <c r="Q200" s="14">
        <f>_xlfn.IFNA(+INDEX(Comp1!K:K,MATCH($B200,Comp1!$B:$B,0)),"No")</f>
        <v>0</v>
      </c>
      <c r="R200" s="14">
        <f>_xlfn.IFNA(+INDEX(Comp1!L:L,MATCH($B200,Comp1!$B:$B,0)),"No")</f>
        <v>0</v>
      </c>
      <c r="S200" s="14">
        <f>_xlfn.IFNA(+INDEX(Comp1!M:M,MATCH($B200,Comp1!$B:$B,0)),"No")</f>
        <v>0</v>
      </c>
      <c r="T200" s="14">
        <f>_xlfn.IFNA(+INDEX(Comp1!N:N,MATCH($B200,Comp1!$B:$B,0)),"No")</f>
        <v>0</v>
      </c>
      <c r="U200" s="14">
        <f>_xlfn.IFNA(+INDEX(Comp1!O:O,MATCH($B200,Comp1!$B:$B,0)),"No")</f>
        <v>0</v>
      </c>
      <c r="V200" s="464">
        <f>IF(J200="yes",+INDEX('Final Comp Values'!$AX:$AX,MATCH('Monthy Targets'!$B200,'Final Comp Values'!C:C,0)),0)</f>
        <v>7.04</v>
      </c>
      <c r="W200" s="464">
        <f>IF(K200="yes",+INDEX('Final Comp Values'!$AX:$AX,MATCH('Monthy Targets'!$B200,'Final Comp Values'!$C:$C,0)),0)</f>
        <v>7.04</v>
      </c>
      <c r="X200" s="464">
        <f>IF(L200="yes",+INDEX('Final Comp Values'!$AX:$AX,MATCH('Monthy Targets'!$B200,'Final Comp Values'!$C:$C,0)),0)</f>
        <v>7.04</v>
      </c>
      <c r="Y200" s="464">
        <f>IF(M200="yes",+INDEX('Final Comp Values'!$BB:$BB,MATCH('Monthy Targets'!$B200,'Final Comp Values'!$C:$C,0)),0)</f>
        <v>7.04</v>
      </c>
      <c r="Z200" s="464">
        <f>IF(N200="yes",+INDEX('Final Comp Values'!$BB:$BB,MATCH('Monthy Targets'!$B200,'Final Comp Values'!$C:$C,0)),0)</f>
        <v>7.04</v>
      </c>
      <c r="AA200" s="464">
        <f>IF(O200="yes",+INDEX('Final Comp Values'!$BB:$BB,MATCH('Monthy Targets'!$B200,'Final Comp Values'!$C:$C,0)),0)</f>
        <v>0</v>
      </c>
      <c r="AB200" s="464">
        <f>IF(P200="yes",+INDEX('Final Comp Values'!$BF:$BF,MATCH('Monthy Targets'!$B200,'Final Comp Values'!$C:$C,0)),0)</f>
        <v>0</v>
      </c>
      <c r="AC200" s="464">
        <f>IF(Q200="yes",+INDEX('Final Comp Values'!$BF:$BF,MATCH('Monthy Targets'!$B200,'Final Comp Values'!$C:$C,0)),0)</f>
        <v>0</v>
      </c>
      <c r="AD200" s="464">
        <f>IF(R200="yes",+INDEX('Final Comp Values'!$BF:$BF,MATCH('Monthy Targets'!$B200,'Final Comp Values'!$C:$C,0)),0)</f>
        <v>0</v>
      </c>
      <c r="AE200" s="464">
        <f>IF(S200="yes",+INDEX('Final Comp Values'!$BJ:$BJ,MATCH('Monthy Targets'!$B200,'Final Comp Values'!$C:$C,0)),0)</f>
        <v>0</v>
      </c>
      <c r="AF200" s="464">
        <f>IF(T200="yes",+INDEX('Final Comp Values'!$BJ:$BJ,MATCH('Monthy Targets'!$B200,'Final Comp Values'!$C:$C,0)),0)</f>
        <v>0</v>
      </c>
      <c r="AG200" s="464">
        <f>IF(U200="yes",+INDEX('Final Comp Values'!$BJ:$BJ,MATCH('Monthy Targets'!$B200,'Final Comp Values'!$C:$C,0)),0)</f>
        <v>0</v>
      </c>
    </row>
    <row r="201" spans="1:33" x14ac:dyDescent="0.25">
      <c r="A201" s="183">
        <f>+FY2018_ALL_Targets!A201</f>
        <v>5017</v>
      </c>
      <c r="B201" s="183">
        <f>+FY2018_ALL_Targets!B201</f>
        <v>675344</v>
      </c>
      <c r="C201" s="183">
        <f>+FY2018_ALL_Targets!C201</f>
        <v>1027008</v>
      </c>
      <c r="D201" s="183">
        <f>+FY2018_ALL_Targets!D201</f>
        <v>1952422412</v>
      </c>
      <c r="E201" s="183">
        <f>+FY2018_ALL_Targets!E201</f>
        <v>0</v>
      </c>
      <c r="F201" s="183" t="str">
        <f>+FY2018_ALL_Targets!F201</f>
        <v>Harris</v>
      </c>
      <c r="G201" s="183" t="s">
        <v>911</v>
      </c>
      <c r="H201" s="183" t="str">
        <f>+FY2018_ALL_Targets!H201</f>
        <v>SSC Sweeny Operating Company LLC</v>
      </c>
      <c r="I201" s="183" t="str">
        <f>+FY2018_ALL_Targets!I201</f>
        <v>109 Mckinney</v>
      </c>
      <c r="J201" s="14" t="str">
        <f>_xlfn.IFNA(+INDEX(Comp1!$D:$D,MATCH(B201,Comp1!$B:$B,0)),"No")</f>
        <v>No</v>
      </c>
      <c r="K201" s="14" t="str">
        <f>_xlfn.IFNA(+INDEX(Comp1!$E:$E,MATCH(B201,Comp1!$B:$B,0)),"No")</f>
        <v>No</v>
      </c>
      <c r="L201" s="14" t="str">
        <f>_xlfn.IFNA(+INDEX(Comp1!F:F,MATCH($B201,Comp1!$B:$B,0)),"No")</f>
        <v>No</v>
      </c>
      <c r="M201" s="14" t="str">
        <f>_xlfn.IFNA(+INDEX(Comp1!G:G,MATCH($B201,Comp1!$B:$B,0)),"No")</f>
        <v>No</v>
      </c>
      <c r="N201" s="14" t="str">
        <f>_xlfn.IFNA(+INDEX(Comp1!H:H,MATCH($B201,Comp1!$B:$B,0)),"No")</f>
        <v>No</v>
      </c>
      <c r="O201" s="14" t="str">
        <f>_xlfn.IFNA(+INDEX(Comp1!I:I,MATCH($B201,Comp1!$B:$B,0)),"No")</f>
        <v>No</v>
      </c>
      <c r="P201" s="14" t="str">
        <f>_xlfn.IFNA(+INDEX(Comp1!J:J,MATCH($B201,Comp1!$B:$B,0)),"No")</f>
        <v>No</v>
      </c>
      <c r="Q201" s="14" t="str">
        <f>_xlfn.IFNA(+INDEX(Comp1!K:K,MATCH($B201,Comp1!$B:$B,0)),"No")</f>
        <v>No</v>
      </c>
      <c r="R201" s="14" t="str">
        <f>_xlfn.IFNA(+INDEX(Comp1!L:L,MATCH($B201,Comp1!$B:$B,0)),"No")</f>
        <v>No</v>
      </c>
      <c r="S201" s="14" t="str">
        <f>_xlfn.IFNA(+INDEX(Comp1!M:M,MATCH($B201,Comp1!$B:$B,0)),"No")</f>
        <v>No</v>
      </c>
      <c r="T201" s="14" t="str">
        <f>_xlfn.IFNA(+INDEX(Comp1!N:N,MATCH($B201,Comp1!$B:$B,0)),"No")</f>
        <v>No</v>
      </c>
      <c r="U201" s="14" t="str">
        <f>_xlfn.IFNA(+INDEX(Comp1!O:O,MATCH($B201,Comp1!$B:$B,0)),"No")</f>
        <v>No</v>
      </c>
      <c r="V201" s="464">
        <f>IF(J201="yes",+INDEX('Final Comp Values'!$AX:$AX,MATCH('Monthy Targets'!$B201,'Final Comp Values'!C:C,0)),0)</f>
        <v>0</v>
      </c>
      <c r="W201" s="464">
        <f>IF(K201="yes",+INDEX('Final Comp Values'!$AX:$AX,MATCH('Monthy Targets'!$B201,'Final Comp Values'!$C:$C,0)),0)</f>
        <v>0</v>
      </c>
      <c r="X201" s="464">
        <f>IF(L201="yes",+INDEX('Final Comp Values'!$AX:$AX,MATCH('Monthy Targets'!$B201,'Final Comp Values'!$C:$C,0)),0)</f>
        <v>0</v>
      </c>
      <c r="Y201" s="464">
        <f>IF(M201="yes",+INDEX('Final Comp Values'!$BB:$BB,MATCH('Monthy Targets'!$B201,'Final Comp Values'!$C:$C,0)),0)</f>
        <v>0</v>
      </c>
      <c r="Z201" s="464">
        <f>IF(N201="yes",+INDEX('Final Comp Values'!$BB:$BB,MATCH('Monthy Targets'!$B201,'Final Comp Values'!$C:$C,0)),0)</f>
        <v>0</v>
      </c>
      <c r="AA201" s="464">
        <f>IF(O201="yes",+INDEX('Final Comp Values'!$BB:$BB,MATCH('Monthy Targets'!$B201,'Final Comp Values'!$C:$C,0)),0)</f>
        <v>0</v>
      </c>
      <c r="AB201" s="464">
        <f>IF(P201="yes",+INDEX('Final Comp Values'!$BF:$BF,MATCH('Monthy Targets'!$B201,'Final Comp Values'!$C:$C,0)),0)</f>
        <v>0</v>
      </c>
      <c r="AC201" s="464">
        <f>IF(Q201="yes",+INDEX('Final Comp Values'!$BF:$BF,MATCH('Monthy Targets'!$B201,'Final Comp Values'!$C:$C,0)),0)</f>
        <v>0</v>
      </c>
      <c r="AD201" s="464">
        <f>IF(R201="yes",+INDEX('Final Comp Values'!$BF:$BF,MATCH('Monthy Targets'!$B201,'Final Comp Values'!$C:$C,0)),0)</f>
        <v>0</v>
      </c>
      <c r="AE201" s="464">
        <f>IF(S201="yes",+INDEX('Final Comp Values'!$BJ:$BJ,MATCH('Monthy Targets'!$B201,'Final Comp Values'!$C:$C,0)),0)</f>
        <v>0</v>
      </c>
      <c r="AF201" s="464">
        <f>IF(T201="yes",+INDEX('Final Comp Values'!$BJ:$BJ,MATCH('Monthy Targets'!$B201,'Final Comp Values'!$C:$C,0)),0)</f>
        <v>0</v>
      </c>
      <c r="AG201" s="464">
        <f>IF(U201="yes",+INDEX('Final Comp Values'!$BJ:$BJ,MATCH('Monthy Targets'!$B201,'Final Comp Values'!$C:$C,0)),0)</f>
        <v>0</v>
      </c>
    </row>
    <row r="202" spans="1:33" x14ac:dyDescent="0.25">
      <c r="A202" s="183">
        <f>+FY2018_ALL_Targets!A202</f>
        <v>5338</v>
      </c>
      <c r="B202" s="183">
        <f>+FY2018_ALL_Targets!B202</f>
        <v>675346</v>
      </c>
      <c r="C202" s="183">
        <f>+FY2018_ALL_Targets!C202</f>
        <v>1026081</v>
      </c>
      <c r="D202" s="183">
        <f>+FY2018_ALL_Targets!D202</f>
        <v>1215977582</v>
      </c>
      <c r="E202" s="183">
        <f>+FY2018_ALL_Targets!E202</f>
        <v>0</v>
      </c>
      <c r="F202" s="183" t="str">
        <f>+FY2018_ALL_Targets!F202</f>
        <v>Lubbock</v>
      </c>
      <c r="G202" s="183" t="s">
        <v>1103</v>
      </c>
      <c r="H202" s="183" t="str">
        <f>+FY2018_ALL_Targets!H202</f>
        <v>Stratford Hospital District</v>
      </c>
      <c r="I202" s="183" t="str">
        <f>+FY2018_ALL_Targets!I202</f>
        <v>5301 University</v>
      </c>
      <c r="J202" s="14" t="str">
        <f>_xlfn.IFNA(+INDEX(Comp1!$D:$D,MATCH(B202,Comp1!$B:$B,0)),"No")</f>
        <v>Yes</v>
      </c>
      <c r="K202" s="14" t="str">
        <f>_xlfn.IFNA(+INDEX(Comp1!$E:$E,MATCH(B202,Comp1!$B:$B,0)),"No")</f>
        <v>Yes</v>
      </c>
      <c r="L202" s="14" t="str">
        <f>_xlfn.IFNA(+INDEX(Comp1!F:F,MATCH($B202,Comp1!$B:$B,0)),"No")</f>
        <v>Yes</v>
      </c>
      <c r="M202" s="14" t="str">
        <f>_xlfn.IFNA(+INDEX(Comp1!G:G,MATCH($B202,Comp1!$B:$B,0)),"No")</f>
        <v>Yes</v>
      </c>
      <c r="N202" s="14" t="str">
        <f>_xlfn.IFNA(+INDEX(Comp1!H:H,MATCH($B202,Comp1!$B:$B,0)),"No")</f>
        <v>Yes</v>
      </c>
      <c r="O202" s="14">
        <f>_xlfn.IFNA(+INDEX(Comp1!I:I,MATCH($B202,Comp1!$B:$B,0)),"No")</f>
        <v>0</v>
      </c>
      <c r="P202" s="14">
        <f>_xlfn.IFNA(+INDEX(Comp1!J:J,MATCH($B202,Comp1!$B:$B,0)),"No")</f>
        <v>0</v>
      </c>
      <c r="Q202" s="14">
        <f>_xlfn.IFNA(+INDEX(Comp1!K:K,MATCH($B202,Comp1!$B:$B,0)),"No")</f>
        <v>0</v>
      </c>
      <c r="R202" s="14">
        <f>_xlfn.IFNA(+INDEX(Comp1!L:L,MATCH($B202,Comp1!$B:$B,0)),"No")</f>
        <v>0</v>
      </c>
      <c r="S202" s="14">
        <f>_xlfn.IFNA(+INDEX(Comp1!M:M,MATCH($B202,Comp1!$B:$B,0)),"No")</f>
        <v>0</v>
      </c>
      <c r="T202" s="14">
        <f>_xlfn.IFNA(+INDEX(Comp1!N:N,MATCH($B202,Comp1!$B:$B,0)),"No")</f>
        <v>0</v>
      </c>
      <c r="U202" s="14">
        <f>_xlfn.IFNA(+INDEX(Comp1!O:O,MATCH($B202,Comp1!$B:$B,0)),"No")</f>
        <v>0</v>
      </c>
      <c r="V202" s="464">
        <f>IF(J202="yes",+INDEX('Final Comp Values'!$AX:$AX,MATCH('Monthy Targets'!$B202,'Final Comp Values'!C:C,0)),0)</f>
        <v>36.22</v>
      </c>
      <c r="W202" s="464">
        <f>IF(K202="yes",+INDEX('Final Comp Values'!$AX:$AX,MATCH('Monthy Targets'!$B202,'Final Comp Values'!$C:$C,0)),0)</f>
        <v>36.22</v>
      </c>
      <c r="X202" s="464">
        <f>IF(L202="yes",+INDEX('Final Comp Values'!$AX:$AX,MATCH('Monthy Targets'!$B202,'Final Comp Values'!$C:$C,0)),0)</f>
        <v>36.22</v>
      </c>
      <c r="Y202" s="464">
        <f>IF(M202="yes",+INDEX('Final Comp Values'!$BB:$BB,MATCH('Monthy Targets'!$B202,'Final Comp Values'!$C:$C,0)),0)</f>
        <v>36.22</v>
      </c>
      <c r="Z202" s="464">
        <f>IF(N202="yes",+INDEX('Final Comp Values'!$BB:$BB,MATCH('Monthy Targets'!$B202,'Final Comp Values'!$C:$C,0)),0)</f>
        <v>36.22</v>
      </c>
      <c r="AA202" s="464">
        <f>IF(O202="yes",+INDEX('Final Comp Values'!$BB:$BB,MATCH('Monthy Targets'!$B202,'Final Comp Values'!$C:$C,0)),0)</f>
        <v>0</v>
      </c>
      <c r="AB202" s="464">
        <f>IF(P202="yes",+INDEX('Final Comp Values'!$BF:$BF,MATCH('Monthy Targets'!$B202,'Final Comp Values'!$C:$C,0)),0)</f>
        <v>0</v>
      </c>
      <c r="AC202" s="464">
        <f>IF(Q202="yes",+INDEX('Final Comp Values'!$BF:$BF,MATCH('Monthy Targets'!$B202,'Final Comp Values'!$C:$C,0)),0)</f>
        <v>0</v>
      </c>
      <c r="AD202" s="464">
        <f>IF(R202="yes",+INDEX('Final Comp Values'!$BF:$BF,MATCH('Monthy Targets'!$B202,'Final Comp Values'!$C:$C,0)),0)</f>
        <v>0</v>
      </c>
      <c r="AE202" s="464">
        <f>IF(S202="yes",+INDEX('Final Comp Values'!$BJ:$BJ,MATCH('Monthy Targets'!$B202,'Final Comp Values'!$C:$C,0)),0)</f>
        <v>0</v>
      </c>
      <c r="AF202" s="464">
        <f>IF(T202="yes",+INDEX('Final Comp Values'!$BJ:$BJ,MATCH('Monthy Targets'!$B202,'Final Comp Values'!$C:$C,0)),0)</f>
        <v>0</v>
      </c>
      <c r="AG202" s="464">
        <f>IF(U202="yes",+INDEX('Final Comp Values'!$BJ:$BJ,MATCH('Monthy Targets'!$B202,'Final Comp Values'!$C:$C,0)),0)</f>
        <v>0</v>
      </c>
    </row>
    <row r="203" spans="1:33" x14ac:dyDescent="0.25">
      <c r="A203" s="183">
        <f>+FY2018_ALL_Targets!A203</f>
        <v>4205</v>
      </c>
      <c r="B203" s="183">
        <f>+FY2018_ALL_Targets!B203</f>
        <v>675350</v>
      </c>
      <c r="C203" s="183">
        <f>+FY2018_ALL_Targets!C203</f>
        <v>1027104</v>
      </c>
      <c r="D203" s="183">
        <f>+FY2018_ALL_Targets!D203</f>
        <v>1699811794</v>
      </c>
      <c r="E203" s="183">
        <f>+FY2018_ALL_Targets!E203</f>
        <v>0</v>
      </c>
      <c r="F203" s="183" t="str">
        <f>+FY2018_ALL_Targets!F203</f>
        <v>MRSA West</v>
      </c>
      <c r="G203" s="183" t="s">
        <v>594</v>
      </c>
      <c r="H203" s="183" t="str">
        <f>+FY2018_ALL_Targets!H203</f>
        <v>Childress County Hospital District</v>
      </c>
      <c r="I203" s="183" t="str">
        <f>+FY2018_ALL_Targets!I203</f>
        <v>4934 South 7th Street</v>
      </c>
      <c r="J203" s="14" t="str">
        <f>_xlfn.IFNA(+INDEX(Comp1!$D:$D,MATCH(B203,Comp1!$B:$B,0)),"No")</f>
        <v>Yes</v>
      </c>
      <c r="K203" s="14" t="str">
        <f>_xlfn.IFNA(+INDEX(Comp1!$E:$E,MATCH(B203,Comp1!$B:$B,0)),"No")</f>
        <v>Yes</v>
      </c>
      <c r="L203" s="14" t="str">
        <f>_xlfn.IFNA(+INDEX(Comp1!F:F,MATCH($B203,Comp1!$B:$B,0)),"No")</f>
        <v>Yes</v>
      </c>
      <c r="M203" s="14" t="str">
        <f>_xlfn.IFNA(+INDEX(Comp1!G:G,MATCH($B203,Comp1!$B:$B,0)),"No")</f>
        <v>Yes</v>
      </c>
      <c r="N203" s="14" t="str">
        <f>_xlfn.IFNA(+INDEX(Comp1!H:H,MATCH($B203,Comp1!$B:$B,0)),"No")</f>
        <v>Yes</v>
      </c>
      <c r="O203" s="14">
        <f>_xlfn.IFNA(+INDEX(Comp1!I:I,MATCH($B203,Comp1!$B:$B,0)),"No")</f>
        <v>0</v>
      </c>
      <c r="P203" s="14">
        <f>_xlfn.IFNA(+INDEX(Comp1!J:J,MATCH($B203,Comp1!$B:$B,0)),"No")</f>
        <v>0</v>
      </c>
      <c r="Q203" s="14">
        <f>_xlfn.IFNA(+INDEX(Comp1!K:K,MATCH($B203,Comp1!$B:$B,0)),"No")</f>
        <v>0</v>
      </c>
      <c r="R203" s="14">
        <f>_xlfn.IFNA(+INDEX(Comp1!L:L,MATCH($B203,Comp1!$B:$B,0)),"No")</f>
        <v>0</v>
      </c>
      <c r="S203" s="14">
        <f>_xlfn.IFNA(+INDEX(Comp1!M:M,MATCH($B203,Comp1!$B:$B,0)),"No")</f>
        <v>0</v>
      </c>
      <c r="T203" s="14">
        <f>_xlfn.IFNA(+INDEX(Comp1!N:N,MATCH($B203,Comp1!$B:$B,0)),"No")</f>
        <v>0</v>
      </c>
      <c r="U203" s="14">
        <f>_xlfn.IFNA(+INDEX(Comp1!O:O,MATCH($B203,Comp1!$B:$B,0)),"No")</f>
        <v>0</v>
      </c>
      <c r="V203" s="464">
        <f>IF(J203="yes",+INDEX('Final Comp Values'!$AX:$AX,MATCH('Monthy Targets'!$B203,'Final Comp Values'!C:C,0)),0)</f>
        <v>6.93</v>
      </c>
      <c r="W203" s="464">
        <f>IF(K203="yes",+INDEX('Final Comp Values'!$AX:$AX,MATCH('Monthy Targets'!$B203,'Final Comp Values'!$C:$C,0)),0)</f>
        <v>6.93</v>
      </c>
      <c r="X203" s="464">
        <f>IF(L203="yes",+INDEX('Final Comp Values'!$AX:$AX,MATCH('Monthy Targets'!$B203,'Final Comp Values'!$C:$C,0)),0)</f>
        <v>6.93</v>
      </c>
      <c r="Y203" s="464">
        <f>IF(M203="yes",+INDEX('Final Comp Values'!$BB:$BB,MATCH('Monthy Targets'!$B203,'Final Comp Values'!$C:$C,0)),0)</f>
        <v>6.93</v>
      </c>
      <c r="Z203" s="464">
        <f>IF(N203="yes",+INDEX('Final Comp Values'!$BB:$BB,MATCH('Monthy Targets'!$B203,'Final Comp Values'!$C:$C,0)),0)</f>
        <v>6.93</v>
      </c>
      <c r="AA203" s="464">
        <f>IF(O203="yes",+INDEX('Final Comp Values'!$BB:$BB,MATCH('Monthy Targets'!$B203,'Final Comp Values'!$C:$C,0)),0)</f>
        <v>0</v>
      </c>
      <c r="AB203" s="464">
        <f>IF(P203="yes",+INDEX('Final Comp Values'!$BF:$BF,MATCH('Monthy Targets'!$B203,'Final Comp Values'!$C:$C,0)),0)</f>
        <v>0</v>
      </c>
      <c r="AC203" s="464">
        <f>IF(Q203="yes",+INDEX('Final Comp Values'!$BF:$BF,MATCH('Monthy Targets'!$B203,'Final Comp Values'!$C:$C,0)),0)</f>
        <v>0</v>
      </c>
      <c r="AD203" s="464">
        <f>IF(R203="yes",+INDEX('Final Comp Values'!$BF:$BF,MATCH('Monthy Targets'!$B203,'Final Comp Values'!$C:$C,0)),0)</f>
        <v>0</v>
      </c>
      <c r="AE203" s="464">
        <f>IF(S203="yes",+INDEX('Final Comp Values'!$BJ:$BJ,MATCH('Monthy Targets'!$B203,'Final Comp Values'!$C:$C,0)),0)</f>
        <v>0</v>
      </c>
      <c r="AF203" s="464">
        <f>IF(T203="yes",+INDEX('Final Comp Values'!$BJ:$BJ,MATCH('Monthy Targets'!$B203,'Final Comp Values'!$C:$C,0)),0)</f>
        <v>0</v>
      </c>
      <c r="AG203" s="464">
        <f>IF(U203="yes",+INDEX('Final Comp Values'!$BJ:$BJ,MATCH('Monthy Targets'!$B203,'Final Comp Values'!$C:$C,0)),0)</f>
        <v>0</v>
      </c>
    </row>
    <row r="204" spans="1:33" x14ac:dyDescent="0.25">
      <c r="A204" s="183">
        <f>+FY2018_ALL_Targets!A204</f>
        <v>4988</v>
      </c>
      <c r="B204" s="183">
        <f>+FY2018_ALL_Targets!B204</f>
        <v>675352</v>
      </c>
      <c r="C204" s="183">
        <f>+FY2018_ALL_Targets!C204</f>
        <v>1026648</v>
      </c>
      <c r="D204" s="183">
        <f>+FY2018_ALL_Targets!D204</f>
        <v>1053700617</v>
      </c>
      <c r="E204" s="183">
        <f>+FY2018_ALL_Targets!E204</f>
        <v>0</v>
      </c>
      <c r="F204" s="183" t="str">
        <f>+FY2018_ALL_Targets!F204</f>
        <v>Dallas</v>
      </c>
      <c r="G204" s="183" t="s">
        <v>893</v>
      </c>
      <c r="H204" s="183" t="str">
        <f>+FY2018_ALL_Targets!H204</f>
        <v>Coryell County Memorial Hospital Authority</v>
      </c>
      <c r="I204" s="183" t="str">
        <f>+FY2018_ALL_Targets!I204</f>
        <v>3505 S Buckner Bldg 4</v>
      </c>
      <c r="J204" s="14" t="str">
        <f>_xlfn.IFNA(+INDEX(Comp1!$D:$D,MATCH(B204,Comp1!$B:$B,0)),"No")</f>
        <v>Yes</v>
      </c>
      <c r="K204" s="14" t="str">
        <f>_xlfn.IFNA(+INDEX(Comp1!$E:$E,MATCH(B204,Comp1!$B:$B,0)),"No")</f>
        <v>Yes</v>
      </c>
      <c r="L204" s="14" t="str">
        <f>_xlfn.IFNA(+INDEX(Comp1!F:F,MATCH($B204,Comp1!$B:$B,0)),"No")</f>
        <v>Yes</v>
      </c>
      <c r="M204" s="14" t="str">
        <f>_xlfn.IFNA(+INDEX(Comp1!G:G,MATCH($B204,Comp1!$B:$B,0)),"No")</f>
        <v>Yes</v>
      </c>
      <c r="N204" s="14" t="str">
        <f>_xlfn.IFNA(+INDEX(Comp1!H:H,MATCH($B204,Comp1!$B:$B,0)),"No")</f>
        <v>Yes</v>
      </c>
      <c r="O204" s="14">
        <f>_xlfn.IFNA(+INDEX(Comp1!I:I,MATCH($B204,Comp1!$B:$B,0)),"No")</f>
        <v>0</v>
      </c>
      <c r="P204" s="14">
        <f>_xlfn.IFNA(+INDEX(Comp1!J:J,MATCH($B204,Comp1!$B:$B,0)),"No")</f>
        <v>0</v>
      </c>
      <c r="Q204" s="14">
        <f>_xlfn.IFNA(+INDEX(Comp1!K:K,MATCH($B204,Comp1!$B:$B,0)),"No")</f>
        <v>0</v>
      </c>
      <c r="R204" s="14">
        <f>_xlfn.IFNA(+INDEX(Comp1!L:L,MATCH($B204,Comp1!$B:$B,0)),"No")</f>
        <v>0</v>
      </c>
      <c r="S204" s="14">
        <f>_xlfn.IFNA(+INDEX(Comp1!M:M,MATCH($B204,Comp1!$B:$B,0)),"No")</f>
        <v>0</v>
      </c>
      <c r="T204" s="14">
        <f>_xlfn.IFNA(+INDEX(Comp1!N:N,MATCH($B204,Comp1!$B:$B,0)),"No")</f>
        <v>0</v>
      </c>
      <c r="U204" s="14">
        <f>_xlfn.IFNA(+INDEX(Comp1!O:O,MATCH($B204,Comp1!$B:$B,0)),"No")</f>
        <v>0</v>
      </c>
      <c r="V204" s="464">
        <f>IF(J204="yes",+INDEX('Final Comp Values'!$AX:$AX,MATCH('Monthy Targets'!$B204,'Final Comp Values'!C:C,0)),0)</f>
        <v>9.83</v>
      </c>
      <c r="W204" s="464">
        <f>IF(K204="yes",+INDEX('Final Comp Values'!$AX:$AX,MATCH('Monthy Targets'!$B204,'Final Comp Values'!$C:$C,0)),0)</f>
        <v>9.83</v>
      </c>
      <c r="X204" s="464">
        <f>IF(L204="yes",+INDEX('Final Comp Values'!$AX:$AX,MATCH('Monthy Targets'!$B204,'Final Comp Values'!$C:$C,0)),0)</f>
        <v>9.83</v>
      </c>
      <c r="Y204" s="464">
        <f>IF(M204="yes",+INDEX('Final Comp Values'!$BB:$BB,MATCH('Monthy Targets'!$B204,'Final Comp Values'!$C:$C,0)),0)</f>
        <v>9.83</v>
      </c>
      <c r="Z204" s="464">
        <f>IF(N204="yes",+INDEX('Final Comp Values'!$BB:$BB,MATCH('Monthy Targets'!$B204,'Final Comp Values'!$C:$C,0)),0)</f>
        <v>9.83</v>
      </c>
      <c r="AA204" s="464">
        <f>IF(O204="yes",+INDEX('Final Comp Values'!$BB:$BB,MATCH('Monthy Targets'!$B204,'Final Comp Values'!$C:$C,0)),0)</f>
        <v>0</v>
      </c>
      <c r="AB204" s="464">
        <f>IF(P204="yes",+INDEX('Final Comp Values'!$BF:$BF,MATCH('Monthy Targets'!$B204,'Final Comp Values'!$C:$C,0)),0)</f>
        <v>0</v>
      </c>
      <c r="AC204" s="464">
        <f>IF(Q204="yes",+INDEX('Final Comp Values'!$BF:$BF,MATCH('Monthy Targets'!$B204,'Final Comp Values'!$C:$C,0)),0)</f>
        <v>0</v>
      </c>
      <c r="AD204" s="464">
        <f>IF(R204="yes",+INDEX('Final Comp Values'!$BF:$BF,MATCH('Monthy Targets'!$B204,'Final Comp Values'!$C:$C,0)),0)</f>
        <v>0</v>
      </c>
      <c r="AE204" s="464">
        <f>IF(S204="yes",+INDEX('Final Comp Values'!$BJ:$BJ,MATCH('Monthy Targets'!$B204,'Final Comp Values'!$C:$C,0)),0)</f>
        <v>0</v>
      </c>
      <c r="AF204" s="464">
        <f>IF(T204="yes",+INDEX('Final Comp Values'!$BJ:$BJ,MATCH('Monthy Targets'!$B204,'Final Comp Values'!$C:$C,0)),0)</f>
        <v>0</v>
      </c>
      <c r="AG204" s="464">
        <f>IF(U204="yes",+INDEX('Final Comp Values'!$BJ:$BJ,MATCH('Monthy Targets'!$B204,'Final Comp Values'!$C:$C,0)),0)</f>
        <v>0</v>
      </c>
    </row>
    <row r="205" spans="1:33" x14ac:dyDescent="0.25">
      <c r="A205" s="183">
        <f>+FY2018_ALL_Targets!A205</f>
        <v>4874</v>
      </c>
      <c r="B205" s="183">
        <f>+FY2018_ALL_Targets!B205</f>
        <v>675356</v>
      </c>
      <c r="C205" s="183">
        <f>+FY2018_ALL_Targets!C205</f>
        <v>1013456</v>
      </c>
      <c r="D205" s="183">
        <f>+FY2018_ALL_Targets!D205</f>
        <v>1154442143</v>
      </c>
      <c r="E205" s="183">
        <f>+FY2018_ALL_Targets!E205</f>
        <v>0</v>
      </c>
      <c r="F205" s="183" t="str">
        <f>+FY2018_ALL_Targets!F205</f>
        <v>Travis</v>
      </c>
      <c r="G205" s="183" t="s">
        <v>851</v>
      </c>
      <c r="H205" s="183" t="str">
        <f>+FY2018_ALL_Targets!H205</f>
        <v>OakBend Medical Center</v>
      </c>
      <c r="I205" s="183" t="str">
        <f>+FY2018_ALL_Targets!I205</f>
        <v>400 Old Austin Highway</v>
      </c>
      <c r="J205" s="14" t="str">
        <f>_xlfn.IFNA(+INDEX(Comp1!$D:$D,MATCH(B205,Comp1!$B:$B,0)),"No")</f>
        <v>Yes</v>
      </c>
      <c r="K205" s="14" t="str">
        <f>_xlfn.IFNA(+INDEX(Comp1!$E:$E,MATCH(B205,Comp1!$B:$B,0)),"No")</f>
        <v>Yes</v>
      </c>
      <c r="L205" s="14" t="str">
        <f>_xlfn.IFNA(+INDEX(Comp1!F:F,MATCH($B205,Comp1!$B:$B,0)),"No")</f>
        <v>Yes</v>
      </c>
      <c r="M205" s="14" t="str">
        <f>_xlfn.IFNA(+INDEX(Comp1!G:G,MATCH($B205,Comp1!$B:$B,0)),"No")</f>
        <v>Yes</v>
      </c>
      <c r="N205" s="14" t="str">
        <f>_xlfn.IFNA(+INDEX(Comp1!H:H,MATCH($B205,Comp1!$B:$B,0)),"No")</f>
        <v>Yes</v>
      </c>
      <c r="O205" s="14">
        <f>_xlfn.IFNA(+INDEX(Comp1!I:I,MATCH($B205,Comp1!$B:$B,0)),"No")</f>
        <v>0</v>
      </c>
      <c r="P205" s="14">
        <f>_xlfn.IFNA(+INDEX(Comp1!J:J,MATCH($B205,Comp1!$B:$B,0)),"No")</f>
        <v>0</v>
      </c>
      <c r="Q205" s="14">
        <f>_xlfn.IFNA(+INDEX(Comp1!K:K,MATCH($B205,Comp1!$B:$B,0)),"No")</f>
        <v>0</v>
      </c>
      <c r="R205" s="14">
        <f>_xlfn.IFNA(+INDEX(Comp1!L:L,MATCH($B205,Comp1!$B:$B,0)),"No")</f>
        <v>0</v>
      </c>
      <c r="S205" s="14">
        <f>_xlfn.IFNA(+INDEX(Comp1!M:M,MATCH($B205,Comp1!$B:$B,0)),"No")</f>
        <v>0</v>
      </c>
      <c r="T205" s="14">
        <f>_xlfn.IFNA(+INDEX(Comp1!N:N,MATCH($B205,Comp1!$B:$B,0)),"No")</f>
        <v>0</v>
      </c>
      <c r="U205" s="14">
        <f>_xlfn.IFNA(+INDEX(Comp1!O:O,MATCH($B205,Comp1!$B:$B,0)),"No")</f>
        <v>0</v>
      </c>
      <c r="V205" s="464">
        <f>IF(J205="yes",+INDEX('Final Comp Values'!$AX:$AX,MATCH('Monthy Targets'!$B205,'Final Comp Values'!C:C,0)),0)</f>
        <v>10.36</v>
      </c>
      <c r="W205" s="464">
        <f>IF(K205="yes",+INDEX('Final Comp Values'!$AX:$AX,MATCH('Monthy Targets'!$B205,'Final Comp Values'!$C:$C,0)),0)</f>
        <v>10.36</v>
      </c>
      <c r="X205" s="464">
        <f>IF(L205="yes",+INDEX('Final Comp Values'!$AX:$AX,MATCH('Monthy Targets'!$B205,'Final Comp Values'!$C:$C,0)),0)</f>
        <v>10.36</v>
      </c>
      <c r="Y205" s="464">
        <f>IF(M205="yes",+INDEX('Final Comp Values'!$BB:$BB,MATCH('Monthy Targets'!$B205,'Final Comp Values'!$C:$C,0)),0)</f>
        <v>10.36</v>
      </c>
      <c r="Z205" s="464">
        <f>IF(N205="yes",+INDEX('Final Comp Values'!$BB:$BB,MATCH('Monthy Targets'!$B205,'Final Comp Values'!$C:$C,0)),0)</f>
        <v>10.36</v>
      </c>
      <c r="AA205" s="464">
        <f>IF(O205="yes",+INDEX('Final Comp Values'!$BB:$BB,MATCH('Monthy Targets'!$B205,'Final Comp Values'!$C:$C,0)),0)</f>
        <v>0</v>
      </c>
      <c r="AB205" s="464">
        <f>IF(P205="yes",+INDEX('Final Comp Values'!$BF:$BF,MATCH('Monthy Targets'!$B205,'Final Comp Values'!$C:$C,0)),0)</f>
        <v>0</v>
      </c>
      <c r="AC205" s="464">
        <f>IF(Q205="yes",+INDEX('Final Comp Values'!$BF:$BF,MATCH('Monthy Targets'!$B205,'Final Comp Values'!$C:$C,0)),0)</f>
        <v>0</v>
      </c>
      <c r="AD205" s="464">
        <f>IF(R205="yes",+INDEX('Final Comp Values'!$BF:$BF,MATCH('Monthy Targets'!$B205,'Final Comp Values'!$C:$C,0)),0)</f>
        <v>0</v>
      </c>
      <c r="AE205" s="464">
        <f>IF(S205="yes",+INDEX('Final Comp Values'!$BJ:$BJ,MATCH('Monthy Targets'!$B205,'Final Comp Values'!$C:$C,0)),0)</f>
        <v>0</v>
      </c>
      <c r="AF205" s="464">
        <f>IF(T205="yes",+INDEX('Final Comp Values'!$BJ:$BJ,MATCH('Monthy Targets'!$B205,'Final Comp Values'!$C:$C,0)),0)</f>
        <v>0</v>
      </c>
      <c r="AG205" s="464">
        <f>IF(U205="yes",+INDEX('Final Comp Values'!$BJ:$BJ,MATCH('Monthy Targets'!$B205,'Final Comp Values'!$C:$C,0)),0)</f>
        <v>0</v>
      </c>
    </row>
    <row r="206" spans="1:33" x14ac:dyDescent="0.25">
      <c r="A206" s="183">
        <f>+FY2018_ALL_Targets!A206</f>
        <v>4170</v>
      </c>
      <c r="B206" s="183">
        <f>+FY2018_ALL_Targets!B206</f>
        <v>675358</v>
      </c>
      <c r="C206" s="183">
        <f>+FY2018_ALL_Targets!C206</f>
        <v>1003341</v>
      </c>
      <c r="D206" s="183">
        <f>+FY2018_ALL_Targets!D206</f>
        <v>1962496836</v>
      </c>
      <c r="E206" s="183">
        <f>+FY2018_ALL_Targets!E206</f>
        <v>0</v>
      </c>
      <c r="F206" s="183" t="str">
        <f>+FY2018_ALL_Targets!F206</f>
        <v>MRSA Northeast</v>
      </c>
      <c r="G206" s="183" t="s">
        <v>590</v>
      </c>
      <c r="H206" s="183" t="str">
        <f>+FY2018_ALL_Targets!H206</f>
        <v>Liberty County Hospital District No. 1</v>
      </c>
      <c r="I206" s="183" t="str">
        <f>+FY2018_ALL_Targets!I206</f>
        <v>1203 FM 1277</v>
      </c>
      <c r="J206" s="14" t="str">
        <f>_xlfn.IFNA(+INDEX(Comp1!$D:$D,MATCH(B206,Comp1!$B:$B,0)),"No")</f>
        <v>Yes</v>
      </c>
      <c r="K206" s="14" t="str">
        <f>_xlfn.IFNA(+INDEX(Comp1!$E:$E,MATCH(B206,Comp1!$B:$B,0)),"No")</f>
        <v>Yes</v>
      </c>
      <c r="L206" s="14" t="str">
        <f>_xlfn.IFNA(+INDEX(Comp1!F:F,MATCH($B206,Comp1!$B:$B,0)),"No")</f>
        <v>Yes</v>
      </c>
      <c r="M206" s="14" t="str">
        <f>_xlfn.IFNA(+INDEX(Comp1!G:G,MATCH($B206,Comp1!$B:$B,0)),"No")</f>
        <v>Yes</v>
      </c>
      <c r="N206" s="14" t="str">
        <f>_xlfn.IFNA(+INDEX(Comp1!H:H,MATCH($B206,Comp1!$B:$B,0)),"No")</f>
        <v>Yes</v>
      </c>
      <c r="O206" s="14">
        <f>_xlfn.IFNA(+INDEX(Comp1!I:I,MATCH($B206,Comp1!$B:$B,0)),"No")</f>
        <v>0</v>
      </c>
      <c r="P206" s="14">
        <f>_xlfn.IFNA(+INDEX(Comp1!J:J,MATCH($B206,Comp1!$B:$B,0)),"No")</f>
        <v>0</v>
      </c>
      <c r="Q206" s="14">
        <f>_xlfn.IFNA(+INDEX(Comp1!K:K,MATCH($B206,Comp1!$B:$B,0)),"No")</f>
        <v>0</v>
      </c>
      <c r="R206" s="14">
        <f>_xlfn.IFNA(+INDEX(Comp1!L:L,MATCH($B206,Comp1!$B:$B,0)),"No")</f>
        <v>0</v>
      </c>
      <c r="S206" s="14">
        <f>_xlfn.IFNA(+INDEX(Comp1!M:M,MATCH($B206,Comp1!$B:$B,0)),"No")</f>
        <v>0</v>
      </c>
      <c r="T206" s="14">
        <f>_xlfn.IFNA(+INDEX(Comp1!N:N,MATCH($B206,Comp1!$B:$B,0)),"No")</f>
        <v>0</v>
      </c>
      <c r="U206" s="14">
        <f>_xlfn.IFNA(+INDEX(Comp1!O:O,MATCH($B206,Comp1!$B:$B,0)),"No")</f>
        <v>0</v>
      </c>
      <c r="V206" s="464">
        <f>IF(J206="yes",+INDEX('Final Comp Values'!$AX:$AX,MATCH('Monthy Targets'!$B206,'Final Comp Values'!C:C,0)),0)</f>
        <v>5.63</v>
      </c>
      <c r="W206" s="464">
        <f>IF(K206="yes",+INDEX('Final Comp Values'!$AX:$AX,MATCH('Monthy Targets'!$B206,'Final Comp Values'!$C:$C,0)),0)</f>
        <v>5.63</v>
      </c>
      <c r="X206" s="464">
        <f>IF(L206="yes",+INDEX('Final Comp Values'!$AX:$AX,MATCH('Monthy Targets'!$B206,'Final Comp Values'!$C:$C,0)),0)</f>
        <v>5.63</v>
      </c>
      <c r="Y206" s="464">
        <f>IF(M206="yes",+INDEX('Final Comp Values'!$BB:$BB,MATCH('Monthy Targets'!$B206,'Final Comp Values'!$C:$C,0)),0)</f>
        <v>5.63</v>
      </c>
      <c r="Z206" s="464">
        <f>IF(N206="yes",+INDEX('Final Comp Values'!$BB:$BB,MATCH('Monthy Targets'!$B206,'Final Comp Values'!$C:$C,0)),0)</f>
        <v>5.63</v>
      </c>
      <c r="AA206" s="464">
        <f>IF(O206="yes",+INDEX('Final Comp Values'!$BB:$BB,MATCH('Monthy Targets'!$B206,'Final Comp Values'!$C:$C,0)),0)</f>
        <v>0</v>
      </c>
      <c r="AB206" s="464">
        <f>IF(P206="yes",+INDEX('Final Comp Values'!$BF:$BF,MATCH('Monthy Targets'!$B206,'Final Comp Values'!$C:$C,0)),0)</f>
        <v>0</v>
      </c>
      <c r="AC206" s="464">
        <f>IF(Q206="yes",+INDEX('Final Comp Values'!$BF:$BF,MATCH('Monthy Targets'!$B206,'Final Comp Values'!$C:$C,0)),0)</f>
        <v>0</v>
      </c>
      <c r="AD206" s="464">
        <f>IF(R206="yes",+INDEX('Final Comp Values'!$BF:$BF,MATCH('Monthy Targets'!$B206,'Final Comp Values'!$C:$C,0)),0)</f>
        <v>0</v>
      </c>
      <c r="AE206" s="464">
        <f>IF(S206="yes",+INDEX('Final Comp Values'!$BJ:$BJ,MATCH('Monthy Targets'!$B206,'Final Comp Values'!$C:$C,0)),0)</f>
        <v>0</v>
      </c>
      <c r="AF206" s="464">
        <f>IF(T206="yes",+INDEX('Final Comp Values'!$BJ:$BJ,MATCH('Monthy Targets'!$B206,'Final Comp Values'!$C:$C,0)),0)</f>
        <v>0</v>
      </c>
      <c r="AG206" s="464">
        <f>IF(U206="yes",+INDEX('Final Comp Values'!$BJ:$BJ,MATCH('Monthy Targets'!$B206,'Final Comp Values'!$C:$C,0)),0)</f>
        <v>0</v>
      </c>
    </row>
    <row r="207" spans="1:33" x14ac:dyDescent="0.25">
      <c r="A207" s="183">
        <f>+FY2018_ALL_Targets!A207</f>
        <v>4029</v>
      </c>
      <c r="B207" s="183">
        <f>+FY2018_ALL_Targets!B207</f>
        <v>675360</v>
      </c>
      <c r="C207" s="183">
        <f>+FY2018_ALL_Targets!C207</f>
        <v>1026602</v>
      </c>
      <c r="D207" s="183">
        <f>+FY2018_ALL_Targets!D207</f>
        <v>1871991802</v>
      </c>
      <c r="E207" s="183">
        <f>+FY2018_ALL_Targets!E207</f>
        <v>0</v>
      </c>
      <c r="F207" s="183" t="str">
        <f>+FY2018_ALL_Targets!F207</f>
        <v>MRSA Central</v>
      </c>
      <c r="G207" s="183" t="s">
        <v>162</v>
      </c>
      <c r="H207" s="183" t="str">
        <f>+FY2018_ALL_Targets!H207</f>
        <v>South Limestone Hospital District</v>
      </c>
      <c r="I207" s="183" t="str">
        <f>+FY2018_ALL_Targets!I207</f>
        <v>1010 Dallas Street</v>
      </c>
      <c r="J207" s="14" t="str">
        <f>_xlfn.IFNA(+INDEX(Comp1!$D:$D,MATCH(B207,Comp1!$B:$B,0)),"No")</f>
        <v>Yes</v>
      </c>
      <c r="K207" s="14" t="str">
        <f>_xlfn.IFNA(+INDEX(Comp1!$E:$E,MATCH(B207,Comp1!$B:$B,0)),"No")</f>
        <v>Yes</v>
      </c>
      <c r="L207" s="14" t="str">
        <f>_xlfn.IFNA(+INDEX(Comp1!F:F,MATCH($B207,Comp1!$B:$B,0)),"No")</f>
        <v>Yes</v>
      </c>
      <c r="M207" s="14" t="str">
        <f>_xlfn.IFNA(+INDEX(Comp1!G:G,MATCH($B207,Comp1!$B:$B,0)),"No")</f>
        <v>Yes</v>
      </c>
      <c r="N207" s="14" t="str">
        <f>_xlfn.IFNA(+INDEX(Comp1!H:H,MATCH($B207,Comp1!$B:$B,0)),"No")</f>
        <v>Yes</v>
      </c>
      <c r="O207" s="14">
        <f>_xlfn.IFNA(+INDEX(Comp1!I:I,MATCH($B207,Comp1!$B:$B,0)),"No")</f>
        <v>0</v>
      </c>
      <c r="P207" s="14">
        <f>_xlfn.IFNA(+INDEX(Comp1!J:J,MATCH($B207,Comp1!$B:$B,0)),"No")</f>
        <v>0</v>
      </c>
      <c r="Q207" s="14">
        <f>_xlfn.IFNA(+INDEX(Comp1!K:K,MATCH($B207,Comp1!$B:$B,0)),"No")</f>
        <v>0</v>
      </c>
      <c r="R207" s="14">
        <f>_xlfn.IFNA(+INDEX(Comp1!L:L,MATCH($B207,Comp1!$B:$B,0)),"No")</f>
        <v>0</v>
      </c>
      <c r="S207" s="14">
        <f>_xlfn.IFNA(+INDEX(Comp1!M:M,MATCH($B207,Comp1!$B:$B,0)),"No")</f>
        <v>0</v>
      </c>
      <c r="T207" s="14">
        <f>_xlfn.IFNA(+INDEX(Comp1!N:N,MATCH($B207,Comp1!$B:$B,0)),"No")</f>
        <v>0</v>
      </c>
      <c r="U207" s="14">
        <f>_xlfn.IFNA(+INDEX(Comp1!O:O,MATCH($B207,Comp1!$B:$B,0)),"No")</f>
        <v>0</v>
      </c>
      <c r="V207" s="464">
        <f>IF(J207="yes",+INDEX('Final Comp Values'!$AX:$AX,MATCH('Monthy Targets'!$B207,'Final Comp Values'!C:C,0)),0)</f>
        <v>11.02</v>
      </c>
      <c r="W207" s="464">
        <f>IF(K207="yes",+INDEX('Final Comp Values'!$AX:$AX,MATCH('Monthy Targets'!$B207,'Final Comp Values'!$C:$C,0)),0)</f>
        <v>11.02</v>
      </c>
      <c r="X207" s="464">
        <f>IF(L207="yes",+INDEX('Final Comp Values'!$AX:$AX,MATCH('Monthy Targets'!$B207,'Final Comp Values'!$C:$C,0)),0)</f>
        <v>11.02</v>
      </c>
      <c r="Y207" s="464">
        <f>IF(M207="yes",+INDEX('Final Comp Values'!$BB:$BB,MATCH('Monthy Targets'!$B207,'Final Comp Values'!$C:$C,0)),0)</f>
        <v>11.02</v>
      </c>
      <c r="Z207" s="464">
        <f>IF(N207="yes",+INDEX('Final Comp Values'!$BB:$BB,MATCH('Monthy Targets'!$B207,'Final Comp Values'!$C:$C,0)),0)</f>
        <v>11.02</v>
      </c>
      <c r="AA207" s="464">
        <f>IF(O207="yes",+INDEX('Final Comp Values'!$BB:$BB,MATCH('Monthy Targets'!$B207,'Final Comp Values'!$C:$C,0)),0)</f>
        <v>0</v>
      </c>
      <c r="AB207" s="464">
        <f>IF(P207="yes",+INDEX('Final Comp Values'!$BF:$BF,MATCH('Monthy Targets'!$B207,'Final Comp Values'!$C:$C,0)),0)</f>
        <v>0</v>
      </c>
      <c r="AC207" s="464">
        <f>IF(Q207="yes",+INDEX('Final Comp Values'!$BF:$BF,MATCH('Monthy Targets'!$B207,'Final Comp Values'!$C:$C,0)),0)</f>
        <v>0</v>
      </c>
      <c r="AD207" s="464">
        <f>IF(R207="yes",+INDEX('Final Comp Values'!$BF:$BF,MATCH('Monthy Targets'!$B207,'Final Comp Values'!$C:$C,0)),0)</f>
        <v>0</v>
      </c>
      <c r="AE207" s="464">
        <f>IF(S207="yes",+INDEX('Final Comp Values'!$BJ:$BJ,MATCH('Monthy Targets'!$B207,'Final Comp Values'!$C:$C,0)),0)</f>
        <v>0</v>
      </c>
      <c r="AF207" s="464">
        <f>IF(T207="yes",+INDEX('Final Comp Values'!$BJ:$BJ,MATCH('Monthy Targets'!$B207,'Final Comp Values'!$C:$C,0)),0)</f>
        <v>0</v>
      </c>
      <c r="AG207" s="464">
        <f>IF(U207="yes",+INDEX('Final Comp Values'!$BJ:$BJ,MATCH('Monthy Targets'!$B207,'Final Comp Values'!$C:$C,0)),0)</f>
        <v>0</v>
      </c>
    </row>
    <row r="208" spans="1:33" x14ac:dyDescent="0.25">
      <c r="A208" s="183">
        <f>+FY2018_ALL_Targets!A208</f>
        <v>4115</v>
      </c>
      <c r="B208" s="183">
        <f>+FY2018_ALL_Targets!B208</f>
        <v>675361</v>
      </c>
      <c r="C208" s="183">
        <f>+FY2018_ALL_Targets!C208</f>
        <v>1025686</v>
      </c>
      <c r="D208" s="183">
        <f>+FY2018_ALL_Targets!D208</f>
        <v>1932520020</v>
      </c>
      <c r="E208" s="183">
        <f>+FY2018_ALL_Targets!E208</f>
        <v>0</v>
      </c>
      <c r="F208" s="183" t="str">
        <f>+FY2018_ALL_Targets!F208</f>
        <v>Harris</v>
      </c>
      <c r="G208" s="183" t="s">
        <v>574</v>
      </c>
      <c r="H208" s="183" t="str">
        <f>+FY2018_ALL_Targets!H208</f>
        <v>Citizens Medical Center dba Wharton Nursing and Rehabilitation</v>
      </c>
      <c r="I208" s="183" t="str">
        <f>+FY2018_ALL_Targets!I208</f>
        <v>1220 Sunny Lane</v>
      </c>
      <c r="J208" s="14" t="str">
        <f>_xlfn.IFNA(+INDEX(Comp1!$D:$D,MATCH(B208,Comp1!$B:$B,0)),"No")</f>
        <v>Yes</v>
      </c>
      <c r="K208" s="14" t="str">
        <f>_xlfn.IFNA(+INDEX(Comp1!$E:$E,MATCH(B208,Comp1!$B:$B,0)),"No")</f>
        <v>Yes</v>
      </c>
      <c r="L208" s="14" t="str">
        <f>_xlfn.IFNA(+INDEX(Comp1!F:F,MATCH($B208,Comp1!$B:$B,0)),"No")</f>
        <v>Yes</v>
      </c>
      <c r="M208" s="14" t="str">
        <f>_xlfn.IFNA(+INDEX(Comp1!G:G,MATCH($B208,Comp1!$B:$B,0)),"No")</f>
        <v>Yes</v>
      </c>
      <c r="N208" s="14" t="str">
        <f>_xlfn.IFNA(+INDEX(Comp1!H:H,MATCH($B208,Comp1!$B:$B,0)),"No")</f>
        <v>Yes</v>
      </c>
      <c r="O208" s="14">
        <f>_xlfn.IFNA(+INDEX(Comp1!I:I,MATCH($B208,Comp1!$B:$B,0)),"No")</f>
        <v>0</v>
      </c>
      <c r="P208" s="14">
        <f>_xlfn.IFNA(+INDEX(Comp1!J:J,MATCH($B208,Comp1!$B:$B,0)),"No")</f>
        <v>0</v>
      </c>
      <c r="Q208" s="14">
        <f>_xlfn.IFNA(+INDEX(Comp1!K:K,MATCH($B208,Comp1!$B:$B,0)),"No")</f>
        <v>0</v>
      </c>
      <c r="R208" s="14">
        <f>_xlfn.IFNA(+INDEX(Comp1!L:L,MATCH($B208,Comp1!$B:$B,0)),"No")</f>
        <v>0</v>
      </c>
      <c r="S208" s="14">
        <f>_xlfn.IFNA(+INDEX(Comp1!M:M,MATCH($B208,Comp1!$B:$B,0)),"No")</f>
        <v>0</v>
      </c>
      <c r="T208" s="14">
        <f>_xlfn.IFNA(+INDEX(Comp1!N:N,MATCH($B208,Comp1!$B:$B,0)),"No")</f>
        <v>0</v>
      </c>
      <c r="U208" s="14">
        <f>_xlfn.IFNA(+INDEX(Comp1!O:O,MATCH($B208,Comp1!$B:$B,0)),"No")</f>
        <v>0</v>
      </c>
      <c r="V208" s="464">
        <f>IF(J208="yes",+INDEX('Final Comp Values'!$AX:$AX,MATCH('Monthy Targets'!$B208,'Final Comp Values'!C:C,0)),0)</f>
        <v>5.92</v>
      </c>
      <c r="W208" s="464">
        <f>IF(K208="yes",+INDEX('Final Comp Values'!$AX:$AX,MATCH('Monthy Targets'!$B208,'Final Comp Values'!$C:$C,0)),0)</f>
        <v>5.92</v>
      </c>
      <c r="X208" s="464">
        <f>IF(L208="yes",+INDEX('Final Comp Values'!$AX:$AX,MATCH('Monthy Targets'!$B208,'Final Comp Values'!$C:$C,0)),0)</f>
        <v>5.92</v>
      </c>
      <c r="Y208" s="464">
        <f>IF(M208="yes",+INDEX('Final Comp Values'!$BB:$BB,MATCH('Monthy Targets'!$B208,'Final Comp Values'!$C:$C,0)),0)</f>
        <v>5.92</v>
      </c>
      <c r="Z208" s="464">
        <f>IF(N208="yes",+INDEX('Final Comp Values'!$BB:$BB,MATCH('Monthy Targets'!$B208,'Final Comp Values'!$C:$C,0)),0)</f>
        <v>5.92</v>
      </c>
      <c r="AA208" s="464">
        <f>IF(O208="yes",+INDEX('Final Comp Values'!$BB:$BB,MATCH('Monthy Targets'!$B208,'Final Comp Values'!$C:$C,0)),0)</f>
        <v>0</v>
      </c>
      <c r="AB208" s="464">
        <f>IF(P208="yes",+INDEX('Final Comp Values'!$BF:$BF,MATCH('Monthy Targets'!$B208,'Final Comp Values'!$C:$C,0)),0)</f>
        <v>0</v>
      </c>
      <c r="AC208" s="464">
        <f>IF(Q208="yes",+INDEX('Final Comp Values'!$BF:$BF,MATCH('Monthy Targets'!$B208,'Final Comp Values'!$C:$C,0)),0)</f>
        <v>0</v>
      </c>
      <c r="AD208" s="464">
        <f>IF(R208="yes",+INDEX('Final Comp Values'!$BF:$BF,MATCH('Monthy Targets'!$B208,'Final Comp Values'!$C:$C,0)),0)</f>
        <v>0</v>
      </c>
      <c r="AE208" s="464">
        <f>IF(S208="yes",+INDEX('Final Comp Values'!$BJ:$BJ,MATCH('Monthy Targets'!$B208,'Final Comp Values'!$C:$C,0)),0)</f>
        <v>0</v>
      </c>
      <c r="AF208" s="464">
        <f>IF(T208="yes",+INDEX('Final Comp Values'!$BJ:$BJ,MATCH('Monthy Targets'!$B208,'Final Comp Values'!$C:$C,0)),0)</f>
        <v>0</v>
      </c>
      <c r="AG208" s="464">
        <f>IF(U208="yes",+INDEX('Final Comp Values'!$BJ:$BJ,MATCH('Monthy Targets'!$B208,'Final Comp Values'!$C:$C,0)),0)</f>
        <v>0</v>
      </c>
    </row>
    <row r="209" spans="1:33" x14ac:dyDescent="0.25">
      <c r="A209" s="183">
        <f>+FY2018_ALL_Targets!A209</f>
        <v>5032</v>
      </c>
      <c r="B209" s="183">
        <f>+FY2018_ALL_Targets!B209</f>
        <v>675363</v>
      </c>
      <c r="C209" s="183">
        <f>+FY2018_ALL_Targets!C209</f>
        <v>1027203</v>
      </c>
      <c r="D209" s="183">
        <f>+FY2018_ALL_Targets!D209</f>
        <v>1134240427</v>
      </c>
      <c r="E209" s="183">
        <f>+FY2018_ALL_Targets!E209</f>
        <v>0</v>
      </c>
      <c r="F209" s="183" t="str">
        <f>+FY2018_ALL_Targets!F209</f>
        <v>Hidalgo</v>
      </c>
      <c r="G209" s="183" t="s">
        <v>917</v>
      </c>
      <c r="H209" s="183" t="str">
        <f>+FY2018_ALL_Targets!H209</f>
        <v>SSC Weslaco Operating Company LLC</v>
      </c>
      <c r="I209" s="183" t="str">
        <f>+FY2018_ALL_Targets!I209</f>
        <v>721 S. Airport Drive</v>
      </c>
      <c r="J209" s="14" t="str">
        <f>_xlfn.IFNA(+INDEX(Comp1!$D:$D,MATCH(B209,Comp1!$B:$B,0)),"No")</f>
        <v>No</v>
      </c>
      <c r="K209" s="14" t="str">
        <f>_xlfn.IFNA(+INDEX(Comp1!$E:$E,MATCH(B209,Comp1!$B:$B,0)),"No")</f>
        <v>No</v>
      </c>
      <c r="L209" s="14" t="str">
        <f>_xlfn.IFNA(+INDEX(Comp1!F:F,MATCH($B209,Comp1!$B:$B,0)),"No")</f>
        <v>No</v>
      </c>
      <c r="M209" s="14" t="str">
        <f>_xlfn.IFNA(+INDEX(Comp1!G:G,MATCH($B209,Comp1!$B:$B,0)),"No")</f>
        <v>No</v>
      </c>
      <c r="N209" s="14" t="str">
        <f>_xlfn.IFNA(+INDEX(Comp1!H:H,MATCH($B209,Comp1!$B:$B,0)),"No")</f>
        <v>No</v>
      </c>
      <c r="O209" s="14" t="str">
        <f>_xlfn.IFNA(+INDEX(Comp1!I:I,MATCH($B209,Comp1!$B:$B,0)),"No")</f>
        <v>No</v>
      </c>
      <c r="P209" s="14" t="str">
        <f>_xlfn.IFNA(+INDEX(Comp1!J:J,MATCH($B209,Comp1!$B:$B,0)),"No")</f>
        <v>No</v>
      </c>
      <c r="Q209" s="14" t="str">
        <f>_xlfn.IFNA(+INDEX(Comp1!K:K,MATCH($B209,Comp1!$B:$B,0)),"No")</f>
        <v>No</v>
      </c>
      <c r="R209" s="14" t="str">
        <f>_xlfn.IFNA(+INDEX(Comp1!L:L,MATCH($B209,Comp1!$B:$B,0)),"No")</f>
        <v>No</v>
      </c>
      <c r="S209" s="14" t="str">
        <f>_xlfn.IFNA(+INDEX(Comp1!M:M,MATCH($B209,Comp1!$B:$B,0)),"No")</f>
        <v>No</v>
      </c>
      <c r="T209" s="14" t="str">
        <f>_xlfn.IFNA(+INDEX(Comp1!N:N,MATCH($B209,Comp1!$B:$B,0)),"No")</f>
        <v>No</v>
      </c>
      <c r="U209" s="14" t="str">
        <f>_xlfn.IFNA(+INDEX(Comp1!O:O,MATCH($B209,Comp1!$B:$B,0)),"No")</f>
        <v>No</v>
      </c>
      <c r="V209" s="464">
        <f>IF(J209="yes",+INDEX('Final Comp Values'!$AX:$AX,MATCH('Monthy Targets'!$B209,'Final Comp Values'!C:C,0)),0)</f>
        <v>0</v>
      </c>
      <c r="W209" s="464">
        <f>IF(K209="yes",+INDEX('Final Comp Values'!$AX:$AX,MATCH('Monthy Targets'!$B209,'Final Comp Values'!$C:$C,0)),0)</f>
        <v>0</v>
      </c>
      <c r="X209" s="464">
        <f>IF(L209="yes",+INDEX('Final Comp Values'!$AX:$AX,MATCH('Monthy Targets'!$B209,'Final Comp Values'!$C:$C,0)),0)</f>
        <v>0</v>
      </c>
      <c r="Y209" s="464">
        <f>IF(M209="yes",+INDEX('Final Comp Values'!$BB:$BB,MATCH('Monthy Targets'!$B209,'Final Comp Values'!$C:$C,0)),0)</f>
        <v>0</v>
      </c>
      <c r="Z209" s="464">
        <f>IF(N209="yes",+INDEX('Final Comp Values'!$BB:$BB,MATCH('Monthy Targets'!$B209,'Final Comp Values'!$C:$C,0)),0)</f>
        <v>0</v>
      </c>
      <c r="AA209" s="464">
        <f>IF(O209="yes",+INDEX('Final Comp Values'!$BB:$BB,MATCH('Monthy Targets'!$B209,'Final Comp Values'!$C:$C,0)),0)</f>
        <v>0</v>
      </c>
      <c r="AB209" s="464">
        <f>IF(P209="yes",+INDEX('Final Comp Values'!$BF:$BF,MATCH('Monthy Targets'!$B209,'Final Comp Values'!$C:$C,0)),0)</f>
        <v>0</v>
      </c>
      <c r="AC209" s="464">
        <f>IF(Q209="yes",+INDEX('Final Comp Values'!$BF:$BF,MATCH('Monthy Targets'!$B209,'Final Comp Values'!$C:$C,0)),0)</f>
        <v>0</v>
      </c>
      <c r="AD209" s="464">
        <f>IF(R209="yes",+INDEX('Final Comp Values'!$BF:$BF,MATCH('Monthy Targets'!$B209,'Final Comp Values'!$C:$C,0)),0)</f>
        <v>0</v>
      </c>
      <c r="AE209" s="464">
        <f>IF(S209="yes",+INDEX('Final Comp Values'!$BJ:$BJ,MATCH('Monthy Targets'!$B209,'Final Comp Values'!$C:$C,0)),0)</f>
        <v>0</v>
      </c>
      <c r="AF209" s="464">
        <f>IF(T209="yes",+INDEX('Final Comp Values'!$BJ:$BJ,MATCH('Monthy Targets'!$B209,'Final Comp Values'!$C:$C,0)),0)</f>
        <v>0</v>
      </c>
      <c r="AG209" s="464">
        <f>IF(U209="yes",+INDEX('Final Comp Values'!$BJ:$BJ,MATCH('Monthy Targets'!$B209,'Final Comp Values'!$C:$C,0)),0)</f>
        <v>0</v>
      </c>
    </row>
    <row r="210" spans="1:33" x14ac:dyDescent="0.25">
      <c r="A210" s="183">
        <f>+FY2018_ALL_Targets!A210</f>
        <v>4247</v>
      </c>
      <c r="B210" s="183">
        <f>+FY2018_ALL_Targets!B210</f>
        <v>675364</v>
      </c>
      <c r="C210" s="183">
        <f>+FY2018_ALL_Targets!C210</f>
        <v>1026316</v>
      </c>
      <c r="D210" s="183">
        <f>+FY2018_ALL_Targets!D210</f>
        <v>1831593029</v>
      </c>
      <c r="E210" s="183">
        <f>+FY2018_ALL_Targets!E210</f>
        <v>0</v>
      </c>
      <c r="F210" s="183" t="str">
        <f>+FY2018_ALL_Targets!F210</f>
        <v>MRSA West</v>
      </c>
      <c r="G210" s="183" t="s">
        <v>606</v>
      </c>
      <c r="H210" s="183" t="str">
        <f>+FY2018_ALL_Targets!H210</f>
        <v>STEPHENS MEMORIAL HOSPITAL DISTRICT</v>
      </c>
      <c r="I210" s="183" t="str">
        <f>+FY2018_ALL_Targets!I210</f>
        <v>224 E 6TH ST</v>
      </c>
      <c r="J210" s="14" t="str">
        <f>_xlfn.IFNA(+INDEX(Comp1!$D:$D,MATCH(B210,Comp1!$B:$B,0)),"No")</f>
        <v>Yes</v>
      </c>
      <c r="K210" s="14" t="str">
        <f>_xlfn.IFNA(+INDEX(Comp1!$E:$E,MATCH(B210,Comp1!$B:$B,0)),"No")</f>
        <v>Yes</v>
      </c>
      <c r="L210" s="14" t="str">
        <f>_xlfn.IFNA(+INDEX(Comp1!F:F,MATCH($B210,Comp1!$B:$B,0)),"No")</f>
        <v>Yes</v>
      </c>
      <c r="M210" s="14" t="str">
        <f>_xlfn.IFNA(+INDEX(Comp1!G:G,MATCH($B210,Comp1!$B:$B,0)),"No")</f>
        <v>Yes</v>
      </c>
      <c r="N210" s="14" t="str">
        <f>_xlfn.IFNA(+INDEX(Comp1!H:H,MATCH($B210,Comp1!$B:$B,0)),"No")</f>
        <v>Yes</v>
      </c>
      <c r="O210" s="14">
        <f>_xlfn.IFNA(+INDEX(Comp1!I:I,MATCH($B210,Comp1!$B:$B,0)),"No")</f>
        <v>0</v>
      </c>
      <c r="P210" s="14">
        <f>_xlfn.IFNA(+INDEX(Comp1!J:J,MATCH($B210,Comp1!$B:$B,0)),"No")</f>
        <v>0</v>
      </c>
      <c r="Q210" s="14">
        <f>_xlfn.IFNA(+INDEX(Comp1!K:K,MATCH($B210,Comp1!$B:$B,0)),"No")</f>
        <v>0</v>
      </c>
      <c r="R210" s="14">
        <f>_xlfn.IFNA(+INDEX(Comp1!L:L,MATCH($B210,Comp1!$B:$B,0)),"No")</f>
        <v>0</v>
      </c>
      <c r="S210" s="14">
        <f>_xlfn.IFNA(+INDEX(Comp1!M:M,MATCH($B210,Comp1!$B:$B,0)),"No")</f>
        <v>0</v>
      </c>
      <c r="T210" s="14">
        <f>_xlfn.IFNA(+INDEX(Comp1!N:N,MATCH($B210,Comp1!$B:$B,0)),"No")</f>
        <v>0</v>
      </c>
      <c r="U210" s="14">
        <f>_xlfn.IFNA(+INDEX(Comp1!O:O,MATCH($B210,Comp1!$B:$B,0)),"No")</f>
        <v>0</v>
      </c>
      <c r="V210" s="464">
        <f>IF(J210="yes",+INDEX('Final Comp Values'!$AX:$AX,MATCH('Monthy Targets'!$B210,'Final Comp Values'!C:C,0)),0)</f>
        <v>2.69</v>
      </c>
      <c r="W210" s="464">
        <f>IF(K210="yes",+INDEX('Final Comp Values'!$AX:$AX,MATCH('Monthy Targets'!$B210,'Final Comp Values'!$C:$C,0)),0)</f>
        <v>2.69</v>
      </c>
      <c r="X210" s="464">
        <f>IF(L210="yes",+INDEX('Final Comp Values'!$AX:$AX,MATCH('Monthy Targets'!$B210,'Final Comp Values'!$C:$C,0)),0)</f>
        <v>2.69</v>
      </c>
      <c r="Y210" s="464">
        <f>IF(M210="yes",+INDEX('Final Comp Values'!$BB:$BB,MATCH('Monthy Targets'!$B210,'Final Comp Values'!$C:$C,0)),0)</f>
        <v>2.69</v>
      </c>
      <c r="Z210" s="464">
        <f>IF(N210="yes",+INDEX('Final Comp Values'!$BB:$BB,MATCH('Monthy Targets'!$B210,'Final Comp Values'!$C:$C,0)),0)</f>
        <v>2.69</v>
      </c>
      <c r="AA210" s="464">
        <f>IF(O210="yes",+INDEX('Final Comp Values'!$BB:$BB,MATCH('Monthy Targets'!$B210,'Final Comp Values'!$C:$C,0)),0)</f>
        <v>0</v>
      </c>
      <c r="AB210" s="464">
        <f>IF(P210="yes",+INDEX('Final Comp Values'!$BF:$BF,MATCH('Monthy Targets'!$B210,'Final Comp Values'!$C:$C,0)),0)</f>
        <v>0</v>
      </c>
      <c r="AC210" s="464">
        <f>IF(Q210="yes",+INDEX('Final Comp Values'!$BF:$BF,MATCH('Monthy Targets'!$B210,'Final Comp Values'!$C:$C,0)),0)</f>
        <v>0</v>
      </c>
      <c r="AD210" s="464">
        <f>IF(R210="yes",+INDEX('Final Comp Values'!$BF:$BF,MATCH('Monthy Targets'!$B210,'Final Comp Values'!$C:$C,0)),0)</f>
        <v>0</v>
      </c>
      <c r="AE210" s="464">
        <f>IF(S210="yes",+INDEX('Final Comp Values'!$BJ:$BJ,MATCH('Monthy Targets'!$B210,'Final Comp Values'!$C:$C,0)),0)</f>
        <v>0</v>
      </c>
      <c r="AF210" s="464">
        <f>IF(T210="yes",+INDEX('Final Comp Values'!$BJ:$BJ,MATCH('Monthy Targets'!$B210,'Final Comp Values'!$C:$C,0)),0)</f>
        <v>0</v>
      </c>
      <c r="AG210" s="464">
        <f>IF(U210="yes",+INDEX('Final Comp Values'!$BJ:$BJ,MATCH('Monthy Targets'!$B210,'Final Comp Values'!$C:$C,0)),0)</f>
        <v>0</v>
      </c>
    </row>
    <row r="211" spans="1:33" x14ac:dyDescent="0.25">
      <c r="A211" s="183">
        <f>+FY2018_ALL_Targets!A211</f>
        <v>4381</v>
      </c>
      <c r="B211" s="183">
        <f>+FY2018_ALL_Targets!B211</f>
        <v>675367</v>
      </c>
      <c r="C211" s="183">
        <f>+FY2018_ALL_Targets!C211</f>
        <v>1026653</v>
      </c>
      <c r="D211" s="183">
        <f>+FY2018_ALL_Targets!D211</f>
        <v>1790174357</v>
      </c>
      <c r="E211" s="183">
        <f>+FY2018_ALL_Targets!E211</f>
        <v>0</v>
      </c>
      <c r="F211" s="183" t="str">
        <f>+FY2018_ALL_Targets!F211</f>
        <v>Dallas</v>
      </c>
      <c r="G211" s="183" t="s">
        <v>648</v>
      </c>
      <c r="H211" s="183" t="str">
        <f>+FY2018_ALL_Targets!H211</f>
        <v>Nocona Hospital District</v>
      </c>
      <c r="I211" s="183" t="str">
        <f>+FY2018_ALL_Targets!I211</f>
        <v>3500 Park St.</v>
      </c>
      <c r="J211" s="14" t="str">
        <f>_xlfn.IFNA(+INDEX(Comp1!$D:$D,MATCH(B211,Comp1!$B:$B,0)),"No")</f>
        <v>Yes</v>
      </c>
      <c r="K211" s="14" t="str">
        <f>_xlfn.IFNA(+INDEX(Comp1!$E:$E,MATCH(B211,Comp1!$B:$B,0)),"No")</f>
        <v>Yes</v>
      </c>
      <c r="L211" s="14" t="str">
        <f>_xlfn.IFNA(+INDEX(Comp1!F:F,MATCH($B211,Comp1!$B:$B,0)),"No")</f>
        <v>Yes</v>
      </c>
      <c r="M211" s="14" t="str">
        <f>_xlfn.IFNA(+INDEX(Comp1!G:G,MATCH($B211,Comp1!$B:$B,0)),"No")</f>
        <v>Yes</v>
      </c>
      <c r="N211" s="14" t="str">
        <f>_xlfn.IFNA(+INDEX(Comp1!H:H,MATCH($B211,Comp1!$B:$B,0)),"No")</f>
        <v>Yes</v>
      </c>
      <c r="O211" s="14">
        <f>_xlfn.IFNA(+INDEX(Comp1!I:I,MATCH($B211,Comp1!$B:$B,0)),"No")</f>
        <v>0</v>
      </c>
      <c r="P211" s="14">
        <f>_xlfn.IFNA(+INDEX(Comp1!J:J,MATCH($B211,Comp1!$B:$B,0)),"No")</f>
        <v>0</v>
      </c>
      <c r="Q211" s="14">
        <f>_xlfn.IFNA(+INDEX(Comp1!K:K,MATCH($B211,Comp1!$B:$B,0)),"No")</f>
        <v>0</v>
      </c>
      <c r="R211" s="14">
        <f>_xlfn.IFNA(+INDEX(Comp1!L:L,MATCH($B211,Comp1!$B:$B,0)),"No")</f>
        <v>0</v>
      </c>
      <c r="S211" s="14">
        <f>_xlfn.IFNA(+INDEX(Comp1!M:M,MATCH($B211,Comp1!$B:$B,0)),"No")</f>
        <v>0</v>
      </c>
      <c r="T211" s="14">
        <f>_xlfn.IFNA(+INDEX(Comp1!N:N,MATCH($B211,Comp1!$B:$B,0)),"No")</f>
        <v>0</v>
      </c>
      <c r="U211" s="14">
        <f>_xlfn.IFNA(+INDEX(Comp1!O:O,MATCH($B211,Comp1!$B:$B,0)),"No")</f>
        <v>0</v>
      </c>
      <c r="V211" s="464">
        <f>IF(J211="yes",+INDEX('Final Comp Values'!$AX:$AX,MATCH('Monthy Targets'!$B211,'Final Comp Values'!C:C,0)),0)</f>
        <v>4.34</v>
      </c>
      <c r="W211" s="464">
        <f>IF(K211="yes",+INDEX('Final Comp Values'!$AX:$AX,MATCH('Monthy Targets'!$B211,'Final Comp Values'!$C:$C,0)),0)</f>
        <v>4.34</v>
      </c>
      <c r="X211" s="464">
        <f>IF(L211="yes",+INDEX('Final Comp Values'!$AX:$AX,MATCH('Monthy Targets'!$B211,'Final Comp Values'!$C:$C,0)),0)</f>
        <v>4.34</v>
      </c>
      <c r="Y211" s="464">
        <f>IF(M211="yes",+INDEX('Final Comp Values'!$BB:$BB,MATCH('Monthy Targets'!$B211,'Final Comp Values'!$C:$C,0)),0)</f>
        <v>4.34</v>
      </c>
      <c r="Z211" s="464">
        <f>IF(N211="yes",+INDEX('Final Comp Values'!$BB:$BB,MATCH('Monthy Targets'!$B211,'Final Comp Values'!$C:$C,0)),0)</f>
        <v>4.34</v>
      </c>
      <c r="AA211" s="464">
        <f>IF(O211="yes",+INDEX('Final Comp Values'!$BB:$BB,MATCH('Monthy Targets'!$B211,'Final Comp Values'!$C:$C,0)),0)</f>
        <v>0</v>
      </c>
      <c r="AB211" s="464">
        <f>IF(P211="yes",+INDEX('Final Comp Values'!$BF:$BF,MATCH('Monthy Targets'!$B211,'Final Comp Values'!$C:$C,0)),0)</f>
        <v>0</v>
      </c>
      <c r="AC211" s="464">
        <f>IF(Q211="yes",+INDEX('Final Comp Values'!$BF:$BF,MATCH('Monthy Targets'!$B211,'Final Comp Values'!$C:$C,0)),0)</f>
        <v>0</v>
      </c>
      <c r="AD211" s="464">
        <f>IF(R211="yes",+INDEX('Final Comp Values'!$BF:$BF,MATCH('Monthy Targets'!$B211,'Final Comp Values'!$C:$C,0)),0)</f>
        <v>0</v>
      </c>
      <c r="AE211" s="464">
        <f>IF(S211="yes",+INDEX('Final Comp Values'!$BJ:$BJ,MATCH('Monthy Targets'!$B211,'Final Comp Values'!$C:$C,0)),0)</f>
        <v>0</v>
      </c>
      <c r="AF211" s="464">
        <f>IF(T211="yes",+INDEX('Final Comp Values'!$BJ:$BJ,MATCH('Monthy Targets'!$B211,'Final Comp Values'!$C:$C,0)),0)</f>
        <v>0</v>
      </c>
      <c r="AG211" s="464">
        <f>IF(U211="yes",+INDEX('Final Comp Values'!$BJ:$BJ,MATCH('Monthy Targets'!$B211,'Final Comp Values'!$C:$C,0)),0)</f>
        <v>0</v>
      </c>
    </row>
    <row r="212" spans="1:33" x14ac:dyDescent="0.25">
      <c r="A212" s="183">
        <f>+FY2018_ALL_Targets!A212</f>
        <v>4768</v>
      </c>
      <c r="B212" s="183">
        <f>+FY2018_ALL_Targets!B212</f>
        <v>675373</v>
      </c>
      <c r="C212" s="183">
        <f>+FY2018_ALL_Targets!C212</f>
        <v>1004350</v>
      </c>
      <c r="D212" s="183">
        <f>+FY2018_ALL_Targets!D212</f>
        <v>1649267147</v>
      </c>
      <c r="E212" s="183">
        <f>+FY2018_ALL_Targets!E212</f>
        <v>0</v>
      </c>
      <c r="F212" s="183" t="str">
        <f>+FY2018_ALL_Targets!F212</f>
        <v>MRSA West</v>
      </c>
      <c r="G212" s="183" t="s">
        <v>816</v>
      </c>
      <c r="H212" s="183" t="str">
        <f>+FY2018_ALL_Targets!H212</f>
        <v>Carrizo Springs Nursing and Rehabilitation, LP</v>
      </c>
      <c r="I212" s="183" t="str">
        <f>+FY2018_ALL_Targets!I212</f>
        <v>506 S. 7th Street</v>
      </c>
      <c r="J212" s="14" t="str">
        <f>_xlfn.IFNA(+INDEX(Comp1!$D:$D,MATCH(B212,Comp1!$B:$B,0)),"No")</f>
        <v>No</v>
      </c>
      <c r="K212" s="14" t="str">
        <f>_xlfn.IFNA(+INDEX(Comp1!$E:$E,MATCH(B212,Comp1!$B:$B,0)),"No")</f>
        <v>No</v>
      </c>
      <c r="L212" s="14" t="str">
        <f>_xlfn.IFNA(+INDEX(Comp1!F:F,MATCH($B212,Comp1!$B:$B,0)),"No")</f>
        <v>No</v>
      </c>
      <c r="M212" s="14" t="str">
        <f>_xlfn.IFNA(+INDEX(Comp1!G:G,MATCH($B212,Comp1!$B:$B,0)),"No")</f>
        <v>No</v>
      </c>
      <c r="N212" s="14" t="str">
        <f>_xlfn.IFNA(+INDEX(Comp1!H:H,MATCH($B212,Comp1!$B:$B,0)),"No")</f>
        <v>No</v>
      </c>
      <c r="O212" s="14" t="str">
        <f>_xlfn.IFNA(+INDEX(Comp1!I:I,MATCH($B212,Comp1!$B:$B,0)),"No")</f>
        <v>No</v>
      </c>
      <c r="P212" s="14" t="str">
        <f>_xlfn.IFNA(+INDEX(Comp1!J:J,MATCH($B212,Comp1!$B:$B,0)),"No")</f>
        <v>No</v>
      </c>
      <c r="Q212" s="14" t="str">
        <f>_xlfn.IFNA(+INDEX(Comp1!K:K,MATCH($B212,Comp1!$B:$B,0)),"No")</f>
        <v>No</v>
      </c>
      <c r="R212" s="14" t="str">
        <f>_xlfn.IFNA(+INDEX(Comp1!L:L,MATCH($B212,Comp1!$B:$B,0)),"No")</f>
        <v>No</v>
      </c>
      <c r="S212" s="14" t="str">
        <f>_xlfn.IFNA(+INDEX(Comp1!M:M,MATCH($B212,Comp1!$B:$B,0)),"No")</f>
        <v>No</v>
      </c>
      <c r="T212" s="14" t="str">
        <f>_xlfn.IFNA(+INDEX(Comp1!N:N,MATCH($B212,Comp1!$B:$B,0)),"No")</f>
        <v>No</v>
      </c>
      <c r="U212" s="14" t="str">
        <f>_xlfn.IFNA(+INDEX(Comp1!O:O,MATCH($B212,Comp1!$B:$B,0)),"No")</f>
        <v>No</v>
      </c>
      <c r="V212" s="464">
        <f>IF(J212="yes",+INDEX('Final Comp Values'!$AX:$AX,MATCH('Monthy Targets'!$B212,'Final Comp Values'!C:C,0)),0)</f>
        <v>0</v>
      </c>
      <c r="W212" s="464">
        <f>IF(K212="yes",+INDEX('Final Comp Values'!$AX:$AX,MATCH('Monthy Targets'!$B212,'Final Comp Values'!$C:$C,0)),0)</f>
        <v>0</v>
      </c>
      <c r="X212" s="464">
        <f>IF(L212="yes",+INDEX('Final Comp Values'!$AX:$AX,MATCH('Monthy Targets'!$B212,'Final Comp Values'!$C:$C,0)),0)</f>
        <v>0</v>
      </c>
      <c r="Y212" s="464">
        <f>IF(M212="yes",+INDEX('Final Comp Values'!$BB:$BB,MATCH('Monthy Targets'!$B212,'Final Comp Values'!$C:$C,0)),0)</f>
        <v>0</v>
      </c>
      <c r="Z212" s="464">
        <f>IF(N212="yes",+INDEX('Final Comp Values'!$BB:$BB,MATCH('Monthy Targets'!$B212,'Final Comp Values'!$C:$C,0)),0)</f>
        <v>0</v>
      </c>
      <c r="AA212" s="464">
        <f>IF(O212="yes",+INDEX('Final Comp Values'!$BB:$BB,MATCH('Monthy Targets'!$B212,'Final Comp Values'!$C:$C,0)),0)</f>
        <v>0</v>
      </c>
      <c r="AB212" s="464">
        <f>IF(P212="yes",+INDEX('Final Comp Values'!$BF:$BF,MATCH('Monthy Targets'!$B212,'Final Comp Values'!$C:$C,0)),0)</f>
        <v>0</v>
      </c>
      <c r="AC212" s="464">
        <f>IF(Q212="yes",+INDEX('Final Comp Values'!$BF:$BF,MATCH('Monthy Targets'!$B212,'Final Comp Values'!$C:$C,0)),0)</f>
        <v>0</v>
      </c>
      <c r="AD212" s="464">
        <f>IF(R212="yes",+INDEX('Final Comp Values'!$BF:$BF,MATCH('Monthy Targets'!$B212,'Final Comp Values'!$C:$C,0)),0)</f>
        <v>0</v>
      </c>
      <c r="AE212" s="464">
        <f>IF(S212="yes",+INDEX('Final Comp Values'!$BJ:$BJ,MATCH('Monthy Targets'!$B212,'Final Comp Values'!$C:$C,0)),0)</f>
        <v>0</v>
      </c>
      <c r="AF212" s="464">
        <f>IF(T212="yes",+INDEX('Final Comp Values'!$BJ:$BJ,MATCH('Monthy Targets'!$B212,'Final Comp Values'!$C:$C,0)),0)</f>
        <v>0</v>
      </c>
      <c r="AG212" s="464">
        <f>IF(U212="yes",+INDEX('Final Comp Values'!$BJ:$BJ,MATCH('Monthy Targets'!$B212,'Final Comp Values'!$C:$C,0)),0)</f>
        <v>0</v>
      </c>
    </row>
    <row r="213" spans="1:33" x14ac:dyDescent="0.25">
      <c r="A213" s="183">
        <f>+FY2018_ALL_Targets!A213</f>
        <v>4884</v>
      </c>
      <c r="B213" s="183">
        <f>+FY2018_ALL_Targets!B213</f>
        <v>675374</v>
      </c>
      <c r="C213" s="183">
        <f>+FY2018_ALL_Targets!C213</f>
        <v>1004877</v>
      </c>
      <c r="D213" s="183">
        <f>+FY2018_ALL_Targets!D213</f>
        <v>1063408847</v>
      </c>
      <c r="E213" s="183">
        <f>+FY2018_ALL_Targets!E213</f>
        <v>0</v>
      </c>
      <c r="F213" s="183" t="str">
        <f>+FY2018_ALL_Targets!F213</f>
        <v>Dallas</v>
      </c>
      <c r="G213" s="183" t="s">
        <v>859</v>
      </c>
      <c r="H213" s="183" t="str">
        <f>+FY2018_ALL_Targets!H213</f>
        <v>Irving Nursing and Rehabilitation, LP</v>
      </c>
      <c r="I213" s="183" t="str">
        <f>+FY2018_ALL_Targets!I213</f>
        <v>619 N. Britain Road</v>
      </c>
      <c r="J213" s="14" t="str">
        <f>_xlfn.IFNA(+INDEX(Comp1!$D:$D,MATCH(B213,Comp1!$B:$B,0)),"No")</f>
        <v>No</v>
      </c>
      <c r="K213" s="14" t="str">
        <f>_xlfn.IFNA(+INDEX(Comp1!$E:$E,MATCH(B213,Comp1!$B:$B,0)),"No")</f>
        <v>No</v>
      </c>
      <c r="L213" s="14" t="str">
        <f>_xlfn.IFNA(+INDEX(Comp1!F:F,MATCH($B213,Comp1!$B:$B,0)),"No")</f>
        <v>No</v>
      </c>
      <c r="M213" s="14" t="str">
        <f>_xlfn.IFNA(+INDEX(Comp1!G:G,MATCH($B213,Comp1!$B:$B,0)),"No")</f>
        <v>No</v>
      </c>
      <c r="N213" s="14" t="str">
        <f>_xlfn.IFNA(+INDEX(Comp1!H:H,MATCH($B213,Comp1!$B:$B,0)),"No")</f>
        <v>No</v>
      </c>
      <c r="O213" s="14" t="str">
        <f>_xlfn.IFNA(+INDEX(Comp1!I:I,MATCH($B213,Comp1!$B:$B,0)),"No")</f>
        <v>No</v>
      </c>
      <c r="P213" s="14" t="str">
        <f>_xlfn.IFNA(+INDEX(Comp1!J:J,MATCH($B213,Comp1!$B:$B,0)),"No")</f>
        <v>No</v>
      </c>
      <c r="Q213" s="14" t="str">
        <f>_xlfn.IFNA(+INDEX(Comp1!K:K,MATCH($B213,Comp1!$B:$B,0)),"No")</f>
        <v>No</v>
      </c>
      <c r="R213" s="14" t="str">
        <f>_xlfn.IFNA(+INDEX(Comp1!L:L,MATCH($B213,Comp1!$B:$B,0)),"No")</f>
        <v>No</v>
      </c>
      <c r="S213" s="14" t="str">
        <f>_xlfn.IFNA(+INDEX(Comp1!M:M,MATCH($B213,Comp1!$B:$B,0)),"No")</f>
        <v>No</v>
      </c>
      <c r="T213" s="14" t="str">
        <f>_xlfn.IFNA(+INDEX(Comp1!N:N,MATCH($B213,Comp1!$B:$B,0)),"No")</f>
        <v>No</v>
      </c>
      <c r="U213" s="14" t="str">
        <f>_xlfn.IFNA(+INDEX(Comp1!O:O,MATCH($B213,Comp1!$B:$B,0)),"No")</f>
        <v>No</v>
      </c>
      <c r="V213" s="464">
        <f>IF(J213="yes",+INDEX('Final Comp Values'!$AX:$AX,MATCH('Monthy Targets'!$B213,'Final Comp Values'!C:C,0)),0)</f>
        <v>0</v>
      </c>
      <c r="W213" s="464">
        <f>IF(K213="yes",+INDEX('Final Comp Values'!$AX:$AX,MATCH('Monthy Targets'!$B213,'Final Comp Values'!$C:$C,0)),0)</f>
        <v>0</v>
      </c>
      <c r="X213" s="464">
        <f>IF(L213="yes",+INDEX('Final Comp Values'!$AX:$AX,MATCH('Monthy Targets'!$B213,'Final Comp Values'!$C:$C,0)),0)</f>
        <v>0</v>
      </c>
      <c r="Y213" s="464">
        <f>IF(M213="yes",+INDEX('Final Comp Values'!$BB:$BB,MATCH('Monthy Targets'!$B213,'Final Comp Values'!$C:$C,0)),0)</f>
        <v>0</v>
      </c>
      <c r="Z213" s="464">
        <f>IF(N213="yes",+INDEX('Final Comp Values'!$BB:$BB,MATCH('Monthy Targets'!$B213,'Final Comp Values'!$C:$C,0)),0)</f>
        <v>0</v>
      </c>
      <c r="AA213" s="464">
        <f>IF(O213="yes",+INDEX('Final Comp Values'!$BB:$BB,MATCH('Monthy Targets'!$B213,'Final Comp Values'!$C:$C,0)),0)</f>
        <v>0</v>
      </c>
      <c r="AB213" s="464">
        <f>IF(P213="yes",+INDEX('Final Comp Values'!$BF:$BF,MATCH('Monthy Targets'!$B213,'Final Comp Values'!$C:$C,0)),0)</f>
        <v>0</v>
      </c>
      <c r="AC213" s="464">
        <f>IF(Q213="yes",+INDEX('Final Comp Values'!$BF:$BF,MATCH('Monthy Targets'!$B213,'Final Comp Values'!$C:$C,0)),0)</f>
        <v>0</v>
      </c>
      <c r="AD213" s="464">
        <f>IF(R213="yes",+INDEX('Final Comp Values'!$BF:$BF,MATCH('Monthy Targets'!$B213,'Final Comp Values'!$C:$C,0)),0)</f>
        <v>0</v>
      </c>
      <c r="AE213" s="464">
        <f>IF(S213="yes",+INDEX('Final Comp Values'!$BJ:$BJ,MATCH('Monthy Targets'!$B213,'Final Comp Values'!$C:$C,0)),0)</f>
        <v>0</v>
      </c>
      <c r="AF213" s="464">
        <f>IF(T213="yes",+INDEX('Final Comp Values'!$BJ:$BJ,MATCH('Monthy Targets'!$B213,'Final Comp Values'!$C:$C,0)),0)</f>
        <v>0</v>
      </c>
      <c r="AG213" s="464">
        <f>IF(U213="yes",+INDEX('Final Comp Values'!$BJ:$BJ,MATCH('Monthy Targets'!$B213,'Final Comp Values'!$C:$C,0)),0)</f>
        <v>0</v>
      </c>
    </row>
    <row r="214" spans="1:33" x14ac:dyDescent="0.25">
      <c r="A214" s="183">
        <f>+FY2018_ALL_Targets!A214</f>
        <v>4572</v>
      </c>
      <c r="B214" s="183">
        <f>+FY2018_ALL_Targets!B214</f>
        <v>675380</v>
      </c>
      <c r="C214" s="183">
        <f>+FY2018_ALL_Targets!C214</f>
        <v>1026414</v>
      </c>
      <c r="D214" s="183">
        <f>+FY2018_ALL_Targets!D214</f>
        <v>1487891669</v>
      </c>
      <c r="E214" s="183">
        <f>+FY2018_ALL_Targets!E214</f>
        <v>0</v>
      </c>
      <c r="F214" s="183" t="str">
        <f>+FY2018_ALL_Targets!F214</f>
        <v>Bexar</v>
      </c>
      <c r="G214" s="183" t="s">
        <v>728</v>
      </c>
      <c r="H214" s="183" t="str">
        <f>+FY2018_ALL_Targets!H214</f>
        <v>Val Verde County Hospital District</v>
      </c>
      <c r="I214" s="183" t="str">
        <f>+FY2018_ALL_Targets!I214</f>
        <v>1219 Eastwood Drive</v>
      </c>
      <c r="J214" s="14" t="str">
        <f>_xlfn.IFNA(+INDEX(Comp1!$D:$D,MATCH(B214,Comp1!$B:$B,0)),"No")</f>
        <v>Yes</v>
      </c>
      <c r="K214" s="14" t="str">
        <f>_xlfn.IFNA(+INDEX(Comp1!$E:$E,MATCH(B214,Comp1!$B:$B,0)),"No")</f>
        <v>Yes</v>
      </c>
      <c r="L214" s="14" t="str">
        <f>_xlfn.IFNA(+INDEX(Comp1!F:F,MATCH($B214,Comp1!$B:$B,0)),"No")</f>
        <v>Yes</v>
      </c>
      <c r="M214" s="14" t="str">
        <f>_xlfn.IFNA(+INDEX(Comp1!G:G,MATCH($B214,Comp1!$B:$B,0)),"No")</f>
        <v>Yes</v>
      </c>
      <c r="N214" s="14" t="str">
        <f>_xlfn.IFNA(+INDEX(Comp1!H:H,MATCH($B214,Comp1!$B:$B,0)),"No")</f>
        <v>Yes</v>
      </c>
      <c r="O214" s="14">
        <f>_xlfn.IFNA(+INDEX(Comp1!I:I,MATCH($B214,Comp1!$B:$B,0)),"No")</f>
        <v>0</v>
      </c>
      <c r="P214" s="14">
        <f>_xlfn.IFNA(+INDEX(Comp1!J:J,MATCH($B214,Comp1!$B:$B,0)),"No")</f>
        <v>0</v>
      </c>
      <c r="Q214" s="14">
        <f>_xlfn.IFNA(+INDEX(Comp1!K:K,MATCH($B214,Comp1!$B:$B,0)),"No")</f>
        <v>0</v>
      </c>
      <c r="R214" s="14">
        <f>_xlfn.IFNA(+INDEX(Comp1!L:L,MATCH($B214,Comp1!$B:$B,0)),"No")</f>
        <v>0</v>
      </c>
      <c r="S214" s="14">
        <f>_xlfn.IFNA(+INDEX(Comp1!M:M,MATCH($B214,Comp1!$B:$B,0)),"No")</f>
        <v>0</v>
      </c>
      <c r="T214" s="14">
        <f>_xlfn.IFNA(+INDEX(Comp1!N:N,MATCH($B214,Comp1!$B:$B,0)),"No")</f>
        <v>0</v>
      </c>
      <c r="U214" s="14">
        <f>_xlfn.IFNA(+INDEX(Comp1!O:O,MATCH($B214,Comp1!$B:$B,0)),"No")</f>
        <v>0</v>
      </c>
      <c r="V214" s="464">
        <f>IF(J214="yes",+INDEX('Final Comp Values'!$AX:$AX,MATCH('Monthy Targets'!$B214,'Final Comp Values'!C:C,0)),0)</f>
        <v>11.79</v>
      </c>
      <c r="W214" s="464">
        <f>IF(K214="yes",+INDEX('Final Comp Values'!$AX:$AX,MATCH('Monthy Targets'!$B214,'Final Comp Values'!$C:$C,0)),0)</f>
        <v>11.79</v>
      </c>
      <c r="X214" s="464">
        <f>IF(L214="yes",+INDEX('Final Comp Values'!$AX:$AX,MATCH('Monthy Targets'!$B214,'Final Comp Values'!$C:$C,0)),0)</f>
        <v>11.79</v>
      </c>
      <c r="Y214" s="464">
        <f>IF(M214="yes",+INDEX('Final Comp Values'!$BB:$BB,MATCH('Monthy Targets'!$B214,'Final Comp Values'!$C:$C,0)),0)</f>
        <v>11.79</v>
      </c>
      <c r="Z214" s="464">
        <f>IF(N214="yes",+INDEX('Final Comp Values'!$BB:$BB,MATCH('Monthy Targets'!$B214,'Final Comp Values'!$C:$C,0)),0)</f>
        <v>11.79</v>
      </c>
      <c r="AA214" s="464">
        <f>IF(O214="yes",+INDEX('Final Comp Values'!$BB:$BB,MATCH('Monthy Targets'!$B214,'Final Comp Values'!$C:$C,0)),0)</f>
        <v>0</v>
      </c>
      <c r="AB214" s="464">
        <f>IF(P214="yes",+INDEX('Final Comp Values'!$BF:$BF,MATCH('Monthy Targets'!$B214,'Final Comp Values'!$C:$C,0)),0)</f>
        <v>0</v>
      </c>
      <c r="AC214" s="464">
        <f>IF(Q214="yes",+INDEX('Final Comp Values'!$BF:$BF,MATCH('Monthy Targets'!$B214,'Final Comp Values'!$C:$C,0)),0)</f>
        <v>0</v>
      </c>
      <c r="AD214" s="464">
        <f>IF(R214="yes",+INDEX('Final Comp Values'!$BF:$BF,MATCH('Monthy Targets'!$B214,'Final Comp Values'!$C:$C,0)),0)</f>
        <v>0</v>
      </c>
      <c r="AE214" s="464">
        <f>IF(S214="yes",+INDEX('Final Comp Values'!$BJ:$BJ,MATCH('Monthy Targets'!$B214,'Final Comp Values'!$C:$C,0)),0)</f>
        <v>0</v>
      </c>
      <c r="AF214" s="464">
        <f>IF(T214="yes",+INDEX('Final Comp Values'!$BJ:$BJ,MATCH('Monthy Targets'!$B214,'Final Comp Values'!$C:$C,0)),0)</f>
        <v>0</v>
      </c>
      <c r="AG214" s="464">
        <f>IF(U214="yes",+INDEX('Final Comp Values'!$BJ:$BJ,MATCH('Monthy Targets'!$B214,'Final Comp Values'!$C:$C,0)),0)</f>
        <v>0</v>
      </c>
    </row>
    <row r="215" spans="1:33" x14ac:dyDescent="0.25">
      <c r="A215" s="183">
        <f>+FY2018_ALL_Targets!A215</f>
        <v>5340</v>
      </c>
      <c r="B215" s="183">
        <f>+FY2018_ALL_Targets!B215</f>
        <v>675391</v>
      </c>
      <c r="C215" s="183">
        <f>+FY2018_ALL_Targets!C215</f>
        <v>1013455</v>
      </c>
      <c r="D215" s="183">
        <f>+FY2018_ALL_Targets!D215</f>
        <v>1043331101</v>
      </c>
      <c r="E215" s="183">
        <f>+FY2018_ALL_Targets!E215</f>
        <v>0</v>
      </c>
      <c r="F215" s="183" t="str">
        <f>+FY2018_ALL_Targets!F215</f>
        <v>Jefferson</v>
      </c>
      <c r="G215" s="183" t="s">
        <v>1105</v>
      </c>
      <c r="H215" s="183" t="str">
        <f>+FY2018_ALL_Targets!H215</f>
        <v>OakBend Medical Center</v>
      </c>
      <c r="I215" s="183" t="str">
        <f>+FY2018_ALL_Targets!I215</f>
        <v>705 Highway 418 West</v>
      </c>
      <c r="J215" s="14" t="str">
        <f>_xlfn.IFNA(+INDEX(Comp1!$D:$D,MATCH(B215,Comp1!$B:$B,0)),"No")</f>
        <v>Yes</v>
      </c>
      <c r="K215" s="14" t="str">
        <f>_xlfn.IFNA(+INDEX(Comp1!$E:$E,MATCH(B215,Comp1!$B:$B,0)),"No")</f>
        <v>Yes</v>
      </c>
      <c r="L215" s="14" t="str">
        <f>_xlfn.IFNA(+INDEX(Comp1!F:F,MATCH($B215,Comp1!$B:$B,0)),"No")</f>
        <v>Yes</v>
      </c>
      <c r="M215" s="14" t="str">
        <f>_xlfn.IFNA(+INDEX(Comp1!G:G,MATCH($B215,Comp1!$B:$B,0)),"No")</f>
        <v>Yes</v>
      </c>
      <c r="N215" s="14" t="str">
        <f>_xlfn.IFNA(+INDEX(Comp1!H:H,MATCH($B215,Comp1!$B:$B,0)),"No")</f>
        <v>Yes</v>
      </c>
      <c r="O215" s="14">
        <f>_xlfn.IFNA(+INDEX(Comp1!I:I,MATCH($B215,Comp1!$B:$B,0)),"No")</f>
        <v>0</v>
      </c>
      <c r="P215" s="14">
        <f>_xlfn.IFNA(+INDEX(Comp1!J:J,MATCH($B215,Comp1!$B:$B,0)),"No")</f>
        <v>0</v>
      </c>
      <c r="Q215" s="14">
        <f>_xlfn.IFNA(+INDEX(Comp1!K:K,MATCH($B215,Comp1!$B:$B,0)),"No")</f>
        <v>0</v>
      </c>
      <c r="R215" s="14">
        <f>_xlfn.IFNA(+INDEX(Comp1!L:L,MATCH($B215,Comp1!$B:$B,0)),"No")</f>
        <v>0</v>
      </c>
      <c r="S215" s="14">
        <f>_xlfn.IFNA(+INDEX(Comp1!M:M,MATCH($B215,Comp1!$B:$B,0)),"No")</f>
        <v>0</v>
      </c>
      <c r="T215" s="14">
        <f>_xlfn.IFNA(+INDEX(Comp1!N:N,MATCH($B215,Comp1!$B:$B,0)),"No")</f>
        <v>0</v>
      </c>
      <c r="U215" s="14">
        <f>_xlfn.IFNA(+INDEX(Comp1!O:O,MATCH($B215,Comp1!$B:$B,0)),"No")</f>
        <v>0</v>
      </c>
      <c r="V215" s="464">
        <f>IF(J215="yes",+INDEX('Final Comp Values'!$AX:$AX,MATCH('Monthy Targets'!$B215,'Final Comp Values'!C:C,0)),0)</f>
        <v>11.62</v>
      </c>
      <c r="W215" s="464">
        <f>IF(K215="yes",+INDEX('Final Comp Values'!$AX:$AX,MATCH('Monthy Targets'!$B215,'Final Comp Values'!$C:$C,0)),0)</f>
        <v>11.62</v>
      </c>
      <c r="X215" s="464">
        <f>IF(L215="yes",+INDEX('Final Comp Values'!$AX:$AX,MATCH('Monthy Targets'!$B215,'Final Comp Values'!$C:$C,0)),0)</f>
        <v>11.62</v>
      </c>
      <c r="Y215" s="464">
        <f>IF(M215="yes",+INDEX('Final Comp Values'!$BB:$BB,MATCH('Monthy Targets'!$B215,'Final Comp Values'!$C:$C,0)),0)</f>
        <v>11.62</v>
      </c>
      <c r="Z215" s="464">
        <f>IF(N215="yes",+INDEX('Final Comp Values'!$BB:$BB,MATCH('Monthy Targets'!$B215,'Final Comp Values'!$C:$C,0)),0)</f>
        <v>11.62</v>
      </c>
      <c r="AA215" s="464">
        <f>IF(O215="yes",+INDEX('Final Comp Values'!$BB:$BB,MATCH('Monthy Targets'!$B215,'Final Comp Values'!$C:$C,0)),0)</f>
        <v>0</v>
      </c>
      <c r="AB215" s="464">
        <f>IF(P215="yes",+INDEX('Final Comp Values'!$BF:$BF,MATCH('Monthy Targets'!$B215,'Final Comp Values'!$C:$C,0)),0)</f>
        <v>0</v>
      </c>
      <c r="AC215" s="464">
        <f>IF(Q215="yes",+INDEX('Final Comp Values'!$BF:$BF,MATCH('Monthy Targets'!$B215,'Final Comp Values'!$C:$C,0)),0)</f>
        <v>0</v>
      </c>
      <c r="AD215" s="464">
        <f>IF(R215="yes",+INDEX('Final Comp Values'!$BF:$BF,MATCH('Monthy Targets'!$B215,'Final Comp Values'!$C:$C,0)),0)</f>
        <v>0</v>
      </c>
      <c r="AE215" s="464">
        <f>IF(S215="yes",+INDEX('Final Comp Values'!$BJ:$BJ,MATCH('Monthy Targets'!$B215,'Final Comp Values'!$C:$C,0)),0)</f>
        <v>0</v>
      </c>
      <c r="AF215" s="464">
        <f>IF(T215="yes",+INDEX('Final Comp Values'!$BJ:$BJ,MATCH('Monthy Targets'!$B215,'Final Comp Values'!$C:$C,0)),0)</f>
        <v>0</v>
      </c>
      <c r="AG215" s="464">
        <f>IF(U215="yes",+INDEX('Final Comp Values'!$BJ:$BJ,MATCH('Monthy Targets'!$B215,'Final Comp Values'!$C:$C,0)),0)</f>
        <v>0</v>
      </c>
    </row>
    <row r="216" spans="1:33" x14ac:dyDescent="0.25">
      <c r="A216" s="183">
        <f>+FY2018_ALL_Targets!A216</f>
        <v>4753</v>
      </c>
      <c r="B216" s="183">
        <f>+FY2018_ALL_Targets!B216</f>
        <v>675394</v>
      </c>
      <c r="C216" s="183">
        <f>+FY2018_ALL_Targets!C216</f>
        <v>475304</v>
      </c>
      <c r="D216" s="183">
        <f>+FY2018_ALL_Targets!D216</f>
        <v>1033105341</v>
      </c>
      <c r="E216" s="183">
        <f>+FY2018_ALL_Targets!E216</f>
        <v>0</v>
      </c>
      <c r="F216" s="183" t="str">
        <f>+FY2018_ALL_Targets!F216</f>
        <v>Jefferson</v>
      </c>
      <c r="G216" s="183" t="s">
        <v>808</v>
      </c>
      <c r="H216" s="183" t="str">
        <f>+FY2018_ALL_Targets!H216</f>
        <v>Tyler County Hospital District dba Oakwood Manor Nursing Home</v>
      </c>
      <c r="I216" s="183" t="str">
        <f>+FY2018_ALL_Targets!I216</f>
        <v>225 South Main St.</v>
      </c>
      <c r="J216" s="14" t="str">
        <f>_xlfn.IFNA(+INDEX(Comp1!$D:$D,MATCH(B216,Comp1!$B:$B,0)),"No")</f>
        <v>Yes</v>
      </c>
      <c r="K216" s="14" t="str">
        <f>_xlfn.IFNA(+INDEX(Comp1!$E:$E,MATCH(B216,Comp1!$B:$B,0)),"No")</f>
        <v>Yes</v>
      </c>
      <c r="L216" s="14" t="str">
        <f>_xlfn.IFNA(+INDEX(Comp1!F:F,MATCH($B216,Comp1!$B:$B,0)),"No")</f>
        <v>Yes</v>
      </c>
      <c r="M216" s="14" t="str">
        <f>_xlfn.IFNA(+INDEX(Comp1!G:G,MATCH($B216,Comp1!$B:$B,0)),"No")</f>
        <v>Yes</v>
      </c>
      <c r="N216" s="14" t="str">
        <f>_xlfn.IFNA(+INDEX(Comp1!H:H,MATCH($B216,Comp1!$B:$B,0)),"No")</f>
        <v>Yes</v>
      </c>
      <c r="O216" s="14">
        <f>_xlfn.IFNA(+INDEX(Comp1!I:I,MATCH($B216,Comp1!$B:$B,0)),"No")</f>
        <v>0</v>
      </c>
      <c r="P216" s="14">
        <f>_xlfn.IFNA(+INDEX(Comp1!J:J,MATCH($B216,Comp1!$B:$B,0)),"No")</f>
        <v>0</v>
      </c>
      <c r="Q216" s="14">
        <f>_xlfn.IFNA(+INDEX(Comp1!K:K,MATCH($B216,Comp1!$B:$B,0)),"No")</f>
        <v>0</v>
      </c>
      <c r="R216" s="14">
        <f>_xlfn.IFNA(+INDEX(Comp1!L:L,MATCH($B216,Comp1!$B:$B,0)),"No")</f>
        <v>0</v>
      </c>
      <c r="S216" s="14">
        <f>_xlfn.IFNA(+INDEX(Comp1!M:M,MATCH($B216,Comp1!$B:$B,0)),"No")</f>
        <v>0</v>
      </c>
      <c r="T216" s="14">
        <f>_xlfn.IFNA(+INDEX(Comp1!N:N,MATCH($B216,Comp1!$B:$B,0)),"No")</f>
        <v>0</v>
      </c>
      <c r="U216" s="14">
        <f>_xlfn.IFNA(+INDEX(Comp1!O:O,MATCH($B216,Comp1!$B:$B,0)),"No")</f>
        <v>0</v>
      </c>
      <c r="V216" s="464">
        <f>IF(J216="yes",+INDEX('Final Comp Values'!$AX:$AX,MATCH('Monthy Targets'!$B216,'Final Comp Values'!C:C,0)),0)</f>
        <v>19.12</v>
      </c>
      <c r="W216" s="464">
        <f>IF(K216="yes",+INDEX('Final Comp Values'!$AX:$AX,MATCH('Monthy Targets'!$B216,'Final Comp Values'!$C:$C,0)),0)</f>
        <v>19.12</v>
      </c>
      <c r="X216" s="464">
        <f>IF(L216="yes",+INDEX('Final Comp Values'!$AX:$AX,MATCH('Monthy Targets'!$B216,'Final Comp Values'!$C:$C,0)),0)</f>
        <v>19.12</v>
      </c>
      <c r="Y216" s="464">
        <f>IF(M216="yes",+INDEX('Final Comp Values'!$BB:$BB,MATCH('Monthy Targets'!$B216,'Final Comp Values'!$C:$C,0)),0)</f>
        <v>19.12</v>
      </c>
      <c r="Z216" s="464">
        <f>IF(N216="yes",+INDEX('Final Comp Values'!$BB:$BB,MATCH('Monthy Targets'!$B216,'Final Comp Values'!$C:$C,0)),0)</f>
        <v>19.12</v>
      </c>
      <c r="AA216" s="464">
        <f>IF(O216="yes",+INDEX('Final Comp Values'!$BB:$BB,MATCH('Monthy Targets'!$B216,'Final Comp Values'!$C:$C,0)),0)</f>
        <v>0</v>
      </c>
      <c r="AB216" s="464">
        <f>IF(P216="yes",+INDEX('Final Comp Values'!$BF:$BF,MATCH('Monthy Targets'!$B216,'Final Comp Values'!$C:$C,0)),0)</f>
        <v>0</v>
      </c>
      <c r="AC216" s="464">
        <f>IF(Q216="yes",+INDEX('Final Comp Values'!$BF:$BF,MATCH('Monthy Targets'!$B216,'Final Comp Values'!$C:$C,0)),0)</f>
        <v>0</v>
      </c>
      <c r="AD216" s="464">
        <f>IF(R216="yes",+INDEX('Final Comp Values'!$BF:$BF,MATCH('Monthy Targets'!$B216,'Final Comp Values'!$C:$C,0)),0)</f>
        <v>0</v>
      </c>
      <c r="AE216" s="464">
        <f>IF(S216="yes",+INDEX('Final Comp Values'!$BJ:$BJ,MATCH('Monthy Targets'!$B216,'Final Comp Values'!$C:$C,0)),0)</f>
        <v>0</v>
      </c>
      <c r="AF216" s="464">
        <f>IF(T216="yes",+INDEX('Final Comp Values'!$BJ:$BJ,MATCH('Monthy Targets'!$B216,'Final Comp Values'!$C:$C,0)),0)</f>
        <v>0</v>
      </c>
      <c r="AG216" s="464">
        <f>IF(U216="yes",+INDEX('Final Comp Values'!$BJ:$BJ,MATCH('Monthy Targets'!$B216,'Final Comp Values'!$C:$C,0)),0)</f>
        <v>0</v>
      </c>
    </row>
    <row r="217" spans="1:33" x14ac:dyDescent="0.25">
      <c r="A217" s="183">
        <f>+FY2018_ALL_Targets!A217</f>
        <v>4543</v>
      </c>
      <c r="B217" s="183">
        <f>+FY2018_ALL_Targets!B217</f>
        <v>675395</v>
      </c>
      <c r="C217" s="183">
        <f>+FY2018_ALL_Targets!C217</f>
        <v>1026413</v>
      </c>
      <c r="D217" s="183">
        <f>+FY2018_ALL_Targets!D217</f>
        <v>1023255205</v>
      </c>
      <c r="E217" s="183">
        <f>+FY2018_ALL_Targets!E217</f>
        <v>0</v>
      </c>
      <c r="F217" s="183" t="str">
        <f>+FY2018_ALL_Targets!F217</f>
        <v>MRSA West</v>
      </c>
      <c r="G217" s="183" t="s">
        <v>710</v>
      </c>
      <c r="H217" s="183" t="str">
        <f>+FY2018_ALL_Targets!H217</f>
        <v>Val Verde County Hospital District</v>
      </c>
      <c r="I217" s="183" t="str">
        <f>+FY2018_ALL_Targets!I217</f>
        <v>100 Hermann Drive</v>
      </c>
      <c r="J217" s="14" t="str">
        <f>_xlfn.IFNA(+INDEX(Comp1!$D:$D,MATCH(B217,Comp1!$B:$B,0)),"No")</f>
        <v>Yes</v>
      </c>
      <c r="K217" s="14" t="str">
        <f>_xlfn.IFNA(+INDEX(Comp1!$E:$E,MATCH(B217,Comp1!$B:$B,0)),"No")</f>
        <v>Yes</v>
      </c>
      <c r="L217" s="14" t="str">
        <f>_xlfn.IFNA(+INDEX(Comp1!F:F,MATCH($B217,Comp1!$B:$B,0)),"No")</f>
        <v>Yes</v>
      </c>
      <c r="M217" s="14" t="str">
        <f>_xlfn.IFNA(+INDEX(Comp1!G:G,MATCH($B217,Comp1!$B:$B,0)),"No")</f>
        <v>Yes</v>
      </c>
      <c r="N217" s="14" t="str">
        <f>_xlfn.IFNA(+INDEX(Comp1!H:H,MATCH($B217,Comp1!$B:$B,0)),"No")</f>
        <v>Yes</v>
      </c>
      <c r="O217" s="14">
        <f>_xlfn.IFNA(+INDEX(Comp1!I:I,MATCH($B217,Comp1!$B:$B,0)),"No")</f>
        <v>0</v>
      </c>
      <c r="P217" s="14">
        <f>_xlfn.IFNA(+INDEX(Comp1!J:J,MATCH($B217,Comp1!$B:$B,0)),"No")</f>
        <v>0</v>
      </c>
      <c r="Q217" s="14">
        <f>_xlfn.IFNA(+INDEX(Comp1!K:K,MATCH($B217,Comp1!$B:$B,0)),"No")</f>
        <v>0</v>
      </c>
      <c r="R217" s="14">
        <f>_xlfn.IFNA(+INDEX(Comp1!L:L,MATCH($B217,Comp1!$B:$B,0)),"No")</f>
        <v>0</v>
      </c>
      <c r="S217" s="14">
        <f>_xlfn.IFNA(+INDEX(Comp1!M:M,MATCH($B217,Comp1!$B:$B,0)),"No")</f>
        <v>0</v>
      </c>
      <c r="T217" s="14">
        <f>_xlfn.IFNA(+INDEX(Comp1!N:N,MATCH($B217,Comp1!$B:$B,0)),"No")</f>
        <v>0</v>
      </c>
      <c r="U217" s="14">
        <f>_xlfn.IFNA(+INDEX(Comp1!O:O,MATCH($B217,Comp1!$B:$B,0)),"No")</f>
        <v>0</v>
      </c>
      <c r="V217" s="464">
        <f>IF(J217="yes",+INDEX('Final Comp Values'!$AX:$AX,MATCH('Monthy Targets'!$B217,'Final Comp Values'!C:C,0)),0)</f>
        <v>8.1999999999999993</v>
      </c>
      <c r="W217" s="464">
        <f>IF(K217="yes",+INDEX('Final Comp Values'!$AX:$AX,MATCH('Monthy Targets'!$B217,'Final Comp Values'!$C:$C,0)),0)</f>
        <v>8.1999999999999993</v>
      </c>
      <c r="X217" s="464">
        <f>IF(L217="yes",+INDEX('Final Comp Values'!$AX:$AX,MATCH('Monthy Targets'!$B217,'Final Comp Values'!$C:$C,0)),0)</f>
        <v>8.1999999999999993</v>
      </c>
      <c r="Y217" s="464">
        <f>IF(M217="yes",+INDEX('Final Comp Values'!$BB:$BB,MATCH('Monthy Targets'!$B217,'Final Comp Values'!$C:$C,0)),0)</f>
        <v>8.1999999999999993</v>
      </c>
      <c r="Z217" s="464">
        <f>IF(N217="yes",+INDEX('Final Comp Values'!$BB:$BB,MATCH('Monthy Targets'!$B217,'Final Comp Values'!$C:$C,0)),0)</f>
        <v>8.1999999999999993</v>
      </c>
      <c r="AA217" s="464">
        <f>IF(O217="yes",+INDEX('Final Comp Values'!$BB:$BB,MATCH('Monthy Targets'!$B217,'Final Comp Values'!$C:$C,0)),0)</f>
        <v>0</v>
      </c>
      <c r="AB217" s="464">
        <f>IF(P217="yes",+INDEX('Final Comp Values'!$BF:$BF,MATCH('Monthy Targets'!$B217,'Final Comp Values'!$C:$C,0)),0)</f>
        <v>0</v>
      </c>
      <c r="AC217" s="464">
        <f>IF(Q217="yes",+INDEX('Final Comp Values'!$BF:$BF,MATCH('Monthy Targets'!$B217,'Final Comp Values'!$C:$C,0)),0)</f>
        <v>0</v>
      </c>
      <c r="AD217" s="464">
        <f>IF(R217="yes",+INDEX('Final Comp Values'!$BF:$BF,MATCH('Monthy Targets'!$B217,'Final Comp Values'!$C:$C,0)),0)</f>
        <v>0</v>
      </c>
      <c r="AE217" s="464">
        <f>IF(S217="yes",+INDEX('Final Comp Values'!$BJ:$BJ,MATCH('Monthy Targets'!$B217,'Final Comp Values'!$C:$C,0)),0)</f>
        <v>0</v>
      </c>
      <c r="AF217" s="464">
        <f>IF(T217="yes",+INDEX('Final Comp Values'!$BJ:$BJ,MATCH('Monthy Targets'!$B217,'Final Comp Values'!$C:$C,0)),0)</f>
        <v>0</v>
      </c>
      <c r="AG217" s="464">
        <f>IF(U217="yes",+INDEX('Final Comp Values'!$BJ:$BJ,MATCH('Monthy Targets'!$B217,'Final Comp Values'!$C:$C,0)),0)</f>
        <v>0</v>
      </c>
    </row>
    <row r="218" spans="1:33" x14ac:dyDescent="0.25">
      <c r="A218" s="183">
        <f>+FY2018_ALL_Targets!A218</f>
        <v>5042</v>
      </c>
      <c r="B218" s="183">
        <f>+FY2018_ALL_Targets!B218</f>
        <v>675396</v>
      </c>
      <c r="C218" s="183">
        <f>+FY2018_ALL_Targets!C218</f>
        <v>1026582</v>
      </c>
      <c r="D218" s="183">
        <f>+FY2018_ALL_Targets!D218</f>
        <v>1598886947</v>
      </c>
      <c r="E218" s="183">
        <f>+FY2018_ALL_Targets!E218</f>
        <v>0</v>
      </c>
      <c r="F218" s="183" t="str">
        <f>+FY2018_ALL_Targets!F218</f>
        <v>Hidalgo</v>
      </c>
      <c r="G218" s="183" t="s">
        <v>314</v>
      </c>
      <c r="H218" s="183" t="str">
        <f>+FY2018_ALL_Targets!H218</f>
        <v>Uvalde County Hospital Authority</v>
      </c>
      <c r="I218" s="183" t="str">
        <f>+FY2018_ALL_Targets!I218</f>
        <v>1100 Galveston Street</v>
      </c>
      <c r="J218" s="14" t="str">
        <f>_xlfn.IFNA(+INDEX(Comp1!$D:$D,MATCH(B218,Comp1!$B:$B,0)),"No")</f>
        <v>Yes</v>
      </c>
      <c r="K218" s="14" t="str">
        <f>_xlfn.IFNA(+INDEX(Comp1!$E:$E,MATCH(B218,Comp1!$B:$B,0)),"No")</f>
        <v>Yes</v>
      </c>
      <c r="L218" s="14" t="str">
        <f>_xlfn.IFNA(+INDEX(Comp1!F:F,MATCH($B218,Comp1!$B:$B,0)),"No")</f>
        <v>Yes</v>
      </c>
      <c r="M218" s="14" t="str">
        <f>_xlfn.IFNA(+INDEX(Comp1!G:G,MATCH($B218,Comp1!$B:$B,0)),"No")</f>
        <v>Yes</v>
      </c>
      <c r="N218" s="14" t="str">
        <f>_xlfn.IFNA(+INDEX(Comp1!H:H,MATCH($B218,Comp1!$B:$B,0)),"No")</f>
        <v>Yes</v>
      </c>
      <c r="O218" s="14">
        <f>_xlfn.IFNA(+INDEX(Comp1!I:I,MATCH($B218,Comp1!$B:$B,0)),"No")</f>
        <v>0</v>
      </c>
      <c r="P218" s="14">
        <f>_xlfn.IFNA(+INDEX(Comp1!J:J,MATCH($B218,Comp1!$B:$B,0)),"No")</f>
        <v>0</v>
      </c>
      <c r="Q218" s="14">
        <f>_xlfn.IFNA(+INDEX(Comp1!K:K,MATCH($B218,Comp1!$B:$B,0)),"No")</f>
        <v>0</v>
      </c>
      <c r="R218" s="14">
        <f>_xlfn.IFNA(+INDEX(Comp1!L:L,MATCH($B218,Comp1!$B:$B,0)),"No")</f>
        <v>0</v>
      </c>
      <c r="S218" s="14">
        <f>_xlfn.IFNA(+INDEX(Comp1!M:M,MATCH($B218,Comp1!$B:$B,0)),"No")</f>
        <v>0</v>
      </c>
      <c r="T218" s="14">
        <f>_xlfn.IFNA(+INDEX(Comp1!N:N,MATCH($B218,Comp1!$B:$B,0)),"No")</f>
        <v>0</v>
      </c>
      <c r="U218" s="14">
        <f>_xlfn.IFNA(+INDEX(Comp1!O:O,MATCH($B218,Comp1!$B:$B,0)),"No")</f>
        <v>0</v>
      </c>
      <c r="V218" s="464">
        <f>IF(J218="yes",+INDEX('Final Comp Values'!$AX:$AX,MATCH('Monthy Targets'!$B218,'Final Comp Values'!C:C,0)),0)</f>
        <v>16.23</v>
      </c>
      <c r="W218" s="464">
        <f>IF(K218="yes",+INDEX('Final Comp Values'!$AX:$AX,MATCH('Monthy Targets'!$B218,'Final Comp Values'!$C:$C,0)),0)</f>
        <v>16.23</v>
      </c>
      <c r="X218" s="464">
        <f>IF(L218="yes",+INDEX('Final Comp Values'!$AX:$AX,MATCH('Monthy Targets'!$B218,'Final Comp Values'!$C:$C,0)),0)</f>
        <v>16.23</v>
      </c>
      <c r="Y218" s="464">
        <f>IF(M218="yes",+INDEX('Final Comp Values'!$BB:$BB,MATCH('Monthy Targets'!$B218,'Final Comp Values'!$C:$C,0)),0)</f>
        <v>16.23</v>
      </c>
      <c r="Z218" s="464">
        <f>IF(N218="yes",+INDEX('Final Comp Values'!$BB:$BB,MATCH('Monthy Targets'!$B218,'Final Comp Values'!$C:$C,0)),0)</f>
        <v>16.23</v>
      </c>
      <c r="AA218" s="464">
        <f>IF(O218="yes",+INDEX('Final Comp Values'!$BB:$BB,MATCH('Monthy Targets'!$B218,'Final Comp Values'!$C:$C,0)),0)</f>
        <v>0</v>
      </c>
      <c r="AB218" s="464">
        <f>IF(P218="yes",+INDEX('Final Comp Values'!$BF:$BF,MATCH('Monthy Targets'!$B218,'Final Comp Values'!$C:$C,0)),0)</f>
        <v>0</v>
      </c>
      <c r="AC218" s="464">
        <f>IF(Q218="yes",+INDEX('Final Comp Values'!$BF:$BF,MATCH('Monthy Targets'!$B218,'Final Comp Values'!$C:$C,0)),0)</f>
        <v>0</v>
      </c>
      <c r="AD218" s="464">
        <f>IF(R218="yes",+INDEX('Final Comp Values'!$BF:$BF,MATCH('Monthy Targets'!$B218,'Final Comp Values'!$C:$C,0)),0)</f>
        <v>0</v>
      </c>
      <c r="AE218" s="464">
        <f>IF(S218="yes",+INDEX('Final Comp Values'!$BJ:$BJ,MATCH('Monthy Targets'!$B218,'Final Comp Values'!$C:$C,0)),0)</f>
        <v>0</v>
      </c>
      <c r="AF218" s="464">
        <f>IF(T218="yes",+INDEX('Final Comp Values'!$BJ:$BJ,MATCH('Monthy Targets'!$B218,'Final Comp Values'!$C:$C,0)),0)</f>
        <v>0</v>
      </c>
      <c r="AG218" s="464">
        <f>IF(U218="yes",+INDEX('Final Comp Values'!$BJ:$BJ,MATCH('Monthy Targets'!$B218,'Final Comp Values'!$C:$C,0)),0)</f>
        <v>0</v>
      </c>
    </row>
    <row r="219" spans="1:33" x14ac:dyDescent="0.25">
      <c r="A219" s="183">
        <f>+FY2018_ALL_Targets!A219</f>
        <v>4649</v>
      </c>
      <c r="B219" s="183">
        <f>+FY2018_ALL_Targets!B219</f>
        <v>675399</v>
      </c>
      <c r="C219" s="183">
        <f>+FY2018_ALL_Targets!C219</f>
        <v>1004118</v>
      </c>
      <c r="D219" s="183">
        <f>+FY2018_ALL_Targets!D219</f>
        <v>1568458347</v>
      </c>
      <c r="E219" s="183">
        <f>+FY2018_ALL_Targets!E219</f>
        <v>0</v>
      </c>
      <c r="F219" s="183" t="str">
        <f>+FY2018_ALL_Targets!F219</f>
        <v>MRSA Central</v>
      </c>
      <c r="G219" s="183" t="s">
        <v>770</v>
      </c>
      <c r="H219" s="183" t="str">
        <f>+FY2018_ALL_Targets!H219</f>
        <v>Navasota Nursing and Rehabilitation, LP</v>
      </c>
      <c r="I219" s="183" t="str">
        <f>+FY2018_ALL_Targets!I219</f>
        <v>1405 E. Washington Avenue</v>
      </c>
      <c r="J219" s="14" t="str">
        <f>_xlfn.IFNA(+INDEX(Comp1!$D:$D,MATCH(B219,Comp1!$B:$B,0)),"No")</f>
        <v>No</v>
      </c>
      <c r="K219" s="14" t="str">
        <f>_xlfn.IFNA(+INDEX(Comp1!$E:$E,MATCH(B219,Comp1!$B:$B,0)),"No")</f>
        <v>No</v>
      </c>
      <c r="L219" s="14" t="str">
        <f>_xlfn.IFNA(+INDEX(Comp1!F:F,MATCH($B219,Comp1!$B:$B,0)),"No")</f>
        <v>No</v>
      </c>
      <c r="M219" s="14" t="str">
        <f>_xlfn.IFNA(+INDEX(Comp1!G:G,MATCH($B219,Comp1!$B:$B,0)),"No")</f>
        <v>No</v>
      </c>
      <c r="N219" s="14" t="str">
        <f>_xlfn.IFNA(+INDEX(Comp1!H:H,MATCH($B219,Comp1!$B:$B,0)),"No")</f>
        <v>No</v>
      </c>
      <c r="O219" s="14" t="str">
        <f>_xlfn.IFNA(+INDEX(Comp1!I:I,MATCH($B219,Comp1!$B:$B,0)),"No")</f>
        <v>No</v>
      </c>
      <c r="P219" s="14" t="str">
        <f>_xlfn.IFNA(+INDEX(Comp1!J:J,MATCH($B219,Comp1!$B:$B,0)),"No")</f>
        <v>No</v>
      </c>
      <c r="Q219" s="14" t="str">
        <f>_xlfn.IFNA(+INDEX(Comp1!K:K,MATCH($B219,Comp1!$B:$B,0)),"No")</f>
        <v>No</v>
      </c>
      <c r="R219" s="14" t="str">
        <f>_xlfn.IFNA(+INDEX(Comp1!L:L,MATCH($B219,Comp1!$B:$B,0)),"No")</f>
        <v>No</v>
      </c>
      <c r="S219" s="14" t="str">
        <f>_xlfn.IFNA(+INDEX(Comp1!M:M,MATCH($B219,Comp1!$B:$B,0)),"No")</f>
        <v>No</v>
      </c>
      <c r="T219" s="14" t="str">
        <f>_xlfn.IFNA(+INDEX(Comp1!N:N,MATCH($B219,Comp1!$B:$B,0)),"No")</f>
        <v>No</v>
      </c>
      <c r="U219" s="14" t="str">
        <f>_xlfn.IFNA(+INDEX(Comp1!O:O,MATCH($B219,Comp1!$B:$B,0)),"No")</f>
        <v>No</v>
      </c>
      <c r="V219" s="464">
        <f>IF(J219="yes",+INDEX('Final Comp Values'!$AX:$AX,MATCH('Monthy Targets'!$B219,'Final Comp Values'!C:C,0)),0)</f>
        <v>0</v>
      </c>
      <c r="W219" s="464">
        <f>IF(K219="yes",+INDEX('Final Comp Values'!$AX:$AX,MATCH('Monthy Targets'!$B219,'Final Comp Values'!$C:$C,0)),0)</f>
        <v>0</v>
      </c>
      <c r="X219" s="464">
        <f>IF(L219="yes",+INDEX('Final Comp Values'!$AX:$AX,MATCH('Monthy Targets'!$B219,'Final Comp Values'!$C:$C,0)),0)</f>
        <v>0</v>
      </c>
      <c r="Y219" s="464">
        <f>IF(M219="yes",+INDEX('Final Comp Values'!$BB:$BB,MATCH('Monthy Targets'!$B219,'Final Comp Values'!$C:$C,0)),0)</f>
        <v>0</v>
      </c>
      <c r="Z219" s="464">
        <f>IF(N219="yes",+INDEX('Final Comp Values'!$BB:$BB,MATCH('Monthy Targets'!$B219,'Final Comp Values'!$C:$C,0)),0)</f>
        <v>0</v>
      </c>
      <c r="AA219" s="464">
        <f>IF(O219="yes",+INDEX('Final Comp Values'!$BB:$BB,MATCH('Monthy Targets'!$B219,'Final Comp Values'!$C:$C,0)),0)</f>
        <v>0</v>
      </c>
      <c r="AB219" s="464">
        <f>IF(P219="yes",+INDEX('Final Comp Values'!$BF:$BF,MATCH('Monthy Targets'!$B219,'Final Comp Values'!$C:$C,0)),0)</f>
        <v>0</v>
      </c>
      <c r="AC219" s="464">
        <f>IF(Q219="yes",+INDEX('Final Comp Values'!$BF:$BF,MATCH('Monthy Targets'!$B219,'Final Comp Values'!$C:$C,0)),0)</f>
        <v>0</v>
      </c>
      <c r="AD219" s="464">
        <f>IF(R219="yes",+INDEX('Final Comp Values'!$BF:$BF,MATCH('Monthy Targets'!$B219,'Final Comp Values'!$C:$C,0)),0)</f>
        <v>0</v>
      </c>
      <c r="AE219" s="464">
        <f>IF(S219="yes",+INDEX('Final Comp Values'!$BJ:$BJ,MATCH('Monthy Targets'!$B219,'Final Comp Values'!$C:$C,0)),0)</f>
        <v>0</v>
      </c>
      <c r="AF219" s="464">
        <f>IF(T219="yes",+INDEX('Final Comp Values'!$BJ:$BJ,MATCH('Monthy Targets'!$B219,'Final Comp Values'!$C:$C,0)),0)</f>
        <v>0</v>
      </c>
      <c r="AG219" s="464">
        <f>IF(U219="yes",+INDEX('Final Comp Values'!$BJ:$BJ,MATCH('Monthy Targets'!$B219,'Final Comp Values'!$C:$C,0)),0)</f>
        <v>0</v>
      </c>
    </row>
    <row r="220" spans="1:33" x14ac:dyDescent="0.25">
      <c r="A220" s="183">
        <f>+FY2018_ALL_Targets!A220</f>
        <v>4076</v>
      </c>
      <c r="B220" s="183">
        <f>+FY2018_ALL_Targets!B220</f>
        <v>675402</v>
      </c>
      <c r="C220" s="183">
        <f>+FY2018_ALL_Targets!C220</f>
        <v>1016945</v>
      </c>
      <c r="D220" s="183">
        <f>+FY2018_ALL_Targets!D220</f>
        <v>1821233586</v>
      </c>
      <c r="E220" s="183">
        <f>+FY2018_ALL_Targets!E220</f>
        <v>0</v>
      </c>
      <c r="F220" s="183" t="str">
        <f>+FY2018_ALL_Targets!F220</f>
        <v>Dallas</v>
      </c>
      <c r="G220" s="183" t="s">
        <v>568</v>
      </c>
      <c r="H220" s="183" t="str">
        <f>+FY2018_ALL_Targets!H220</f>
        <v>RW SCC LLC</v>
      </c>
      <c r="I220" s="183" t="str">
        <f>+FY2018_ALL_Targets!I220</f>
        <v>206 Storrs Street</v>
      </c>
      <c r="J220" s="14" t="str">
        <f>_xlfn.IFNA(+INDEX(Comp1!$D:$D,MATCH(B220,Comp1!$B:$B,0)),"No")</f>
        <v>No</v>
      </c>
      <c r="K220" s="14" t="str">
        <f>_xlfn.IFNA(+INDEX(Comp1!$E:$E,MATCH(B220,Comp1!$B:$B,0)),"No")</f>
        <v>No</v>
      </c>
      <c r="L220" s="14" t="str">
        <f>_xlfn.IFNA(+INDEX(Comp1!F:F,MATCH($B220,Comp1!$B:$B,0)),"No")</f>
        <v>No</v>
      </c>
      <c r="M220" s="14" t="str">
        <f>_xlfn.IFNA(+INDEX(Comp1!G:G,MATCH($B220,Comp1!$B:$B,0)),"No")</f>
        <v>No</v>
      </c>
      <c r="N220" s="14" t="str">
        <f>_xlfn.IFNA(+INDEX(Comp1!H:H,MATCH($B220,Comp1!$B:$B,0)),"No")</f>
        <v>No</v>
      </c>
      <c r="O220" s="14" t="str">
        <f>_xlfn.IFNA(+INDEX(Comp1!I:I,MATCH($B220,Comp1!$B:$B,0)),"No")</f>
        <v>No</v>
      </c>
      <c r="P220" s="14" t="str">
        <f>_xlfn.IFNA(+INDEX(Comp1!J:J,MATCH($B220,Comp1!$B:$B,0)),"No")</f>
        <v>No</v>
      </c>
      <c r="Q220" s="14" t="str">
        <f>_xlfn.IFNA(+INDEX(Comp1!K:K,MATCH($B220,Comp1!$B:$B,0)),"No")</f>
        <v>No</v>
      </c>
      <c r="R220" s="14" t="str">
        <f>_xlfn.IFNA(+INDEX(Comp1!L:L,MATCH($B220,Comp1!$B:$B,0)),"No")</f>
        <v>No</v>
      </c>
      <c r="S220" s="14" t="str">
        <f>_xlfn.IFNA(+INDEX(Comp1!M:M,MATCH($B220,Comp1!$B:$B,0)),"No")</f>
        <v>No</v>
      </c>
      <c r="T220" s="14" t="str">
        <f>_xlfn.IFNA(+INDEX(Comp1!N:N,MATCH($B220,Comp1!$B:$B,0)),"No")</f>
        <v>No</v>
      </c>
      <c r="U220" s="14" t="str">
        <f>_xlfn.IFNA(+INDEX(Comp1!O:O,MATCH($B220,Comp1!$B:$B,0)),"No")</f>
        <v>No</v>
      </c>
      <c r="V220" s="464">
        <f>IF(J220="yes",+INDEX('Final Comp Values'!$AX:$AX,MATCH('Monthy Targets'!$B220,'Final Comp Values'!C:C,0)),0)</f>
        <v>0</v>
      </c>
      <c r="W220" s="464">
        <f>IF(K220="yes",+INDEX('Final Comp Values'!$AX:$AX,MATCH('Monthy Targets'!$B220,'Final Comp Values'!$C:$C,0)),0)</f>
        <v>0</v>
      </c>
      <c r="X220" s="464">
        <f>IF(L220="yes",+INDEX('Final Comp Values'!$AX:$AX,MATCH('Monthy Targets'!$B220,'Final Comp Values'!$C:$C,0)),0)</f>
        <v>0</v>
      </c>
      <c r="Y220" s="464">
        <f>IF(M220="yes",+INDEX('Final Comp Values'!$BB:$BB,MATCH('Monthy Targets'!$B220,'Final Comp Values'!$C:$C,0)),0)</f>
        <v>0</v>
      </c>
      <c r="Z220" s="464">
        <f>IF(N220="yes",+INDEX('Final Comp Values'!$BB:$BB,MATCH('Monthy Targets'!$B220,'Final Comp Values'!$C:$C,0)),0)</f>
        <v>0</v>
      </c>
      <c r="AA220" s="464">
        <f>IF(O220="yes",+INDEX('Final Comp Values'!$BB:$BB,MATCH('Monthy Targets'!$B220,'Final Comp Values'!$C:$C,0)),0)</f>
        <v>0</v>
      </c>
      <c r="AB220" s="464">
        <f>IF(P220="yes",+INDEX('Final Comp Values'!$BF:$BF,MATCH('Monthy Targets'!$B220,'Final Comp Values'!$C:$C,0)),0)</f>
        <v>0</v>
      </c>
      <c r="AC220" s="464">
        <f>IF(Q220="yes",+INDEX('Final Comp Values'!$BF:$BF,MATCH('Monthy Targets'!$B220,'Final Comp Values'!$C:$C,0)),0)</f>
        <v>0</v>
      </c>
      <c r="AD220" s="464">
        <f>IF(R220="yes",+INDEX('Final Comp Values'!$BF:$BF,MATCH('Monthy Targets'!$B220,'Final Comp Values'!$C:$C,0)),0)</f>
        <v>0</v>
      </c>
      <c r="AE220" s="464">
        <f>IF(S220="yes",+INDEX('Final Comp Values'!$BJ:$BJ,MATCH('Monthy Targets'!$B220,'Final Comp Values'!$C:$C,0)),0)</f>
        <v>0</v>
      </c>
      <c r="AF220" s="464">
        <f>IF(T220="yes",+INDEX('Final Comp Values'!$BJ:$BJ,MATCH('Monthy Targets'!$B220,'Final Comp Values'!$C:$C,0)),0)</f>
        <v>0</v>
      </c>
      <c r="AG220" s="464">
        <f>IF(U220="yes",+INDEX('Final Comp Values'!$BJ:$BJ,MATCH('Monthy Targets'!$B220,'Final Comp Values'!$C:$C,0)),0)</f>
        <v>0</v>
      </c>
    </row>
    <row r="221" spans="1:33" x14ac:dyDescent="0.25">
      <c r="A221" s="183">
        <f>+FY2018_ALL_Targets!A221</f>
        <v>4094</v>
      </c>
      <c r="B221" s="183">
        <f>+FY2018_ALL_Targets!B221</f>
        <v>675406</v>
      </c>
      <c r="C221" s="183">
        <f>+FY2018_ALL_Targets!C221</f>
        <v>1026246</v>
      </c>
      <c r="D221" s="183">
        <f>+FY2018_ALL_Targets!D221</f>
        <v>1366563793</v>
      </c>
      <c r="E221" s="183">
        <f>+FY2018_ALL_Targets!E221</f>
        <v>0</v>
      </c>
      <c r="F221" s="183" t="str">
        <f>+FY2018_ALL_Targets!F221</f>
        <v>MRSA Central</v>
      </c>
      <c r="G221" s="183" t="s">
        <v>170</v>
      </c>
      <c r="H221" s="183" t="str">
        <f>+FY2018_ALL_Targets!H221</f>
        <v>Seminole Hospital District of Gaines County</v>
      </c>
      <c r="I221" s="183" t="str">
        <f>+FY2018_ALL_Targets!I221</f>
        <v>318 Chambers</v>
      </c>
      <c r="J221" s="14" t="str">
        <f>_xlfn.IFNA(+INDEX(Comp1!$D:$D,MATCH(B221,Comp1!$B:$B,0)),"No")</f>
        <v>Yes</v>
      </c>
      <c r="K221" s="14" t="str">
        <f>_xlfn.IFNA(+INDEX(Comp1!$E:$E,MATCH(B221,Comp1!$B:$B,0)),"No")</f>
        <v>Yes</v>
      </c>
      <c r="L221" s="14" t="str">
        <f>_xlfn.IFNA(+INDEX(Comp1!F:F,MATCH($B221,Comp1!$B:$B,0)),"No")</f>
        <v>Yes</v>
      </c>
      <c r="M221" s="14" t="str">
        <f>_xlfn.IFNA(+INDEX(Comp1!G:G,MATCH($B221,Comp1!$B:$B,0)),"No")</f>
        <v>Yes</v>
      </c>
      <c r="N221" s="14" t="str">
        <f>_xlfn.IFNA(+INDEX(Comp1!H:H,MATCH($B221,Comp1!$B:$B,0)),"No")</f>
        <v>Yes</v>
      </c>
      <c r="O221" s="14">
        <f>_xlfn.IFNA(+INDEX(Comp1!I:I,MATCH($B221,Comp1!$B:$B,0)),"No")</f>
        <v>0</v>
      </c>
      <c r="P221" s="14">
        <f>_xlfn.IFNA(+INDEX(Comp1!J:J,MATCH($B221,Comp1!$B:$B,0)),"No")</f>
        <v>0</v>
      </c>
      <c r="Q221" s="14">
        <f>_xlfn.IFNA(+INDEX(Comp1!K:K,MATCH($B221,Comp1!$B:$B,0)),"No")</f>
        <v>0</v>
      </c>
      <c r="R221" s="14">
        <f>_xlfn.IFNA(+INDEX(Comp1!L:L,MATCH($B221,Comp1!$B:$B,0)),"No")</f>
        <v>0</v>
      </c>
      <c r="S221" s="14">
        <f>_xlfn.IFNA(+INDEX(Comp1!M:M,MATCH($B221,Comp1!$B:$B,0)),"No")</f>
        <v>0</v>
      </c>
      <c r="T221" s="14">
        <f>_xlfn.IFNA(+INDEX(Comp1!N:N,MATCH($B221,Comp1!$B:$B,0)),"No")</f>
        <v>0</v>
      </c>
      <c r="U221" s="14">
        <f>_xlfn.IFNA(+INDEX(Comp1!O:O,MATCH($B221,Comp1!$B:$B,0)),"No")</f>
        <v>0</v>
      </c>
      <c r="V221" s="464">
        <f>IF(J221="yes",+INDEX('Final Comp Values'!$AX:$AX,MATCH('Monthy Targets'!$B221,'Final Comp Values'!C:C,0)),0)</f>
        <v>4.87</v>
      </c>
      <c r="W221" s="464">
        <f>IF(K221="yes",+INDEX('Final Comp Values'!$AX:$AX,MATCH('Monthy Targets'!$B221,'Final Comp Values'!$C:$C,0)),0)</f>
        <v>4.87</v>
      </c>
      <c r="X221" s="464">
        <f>IF(L221="yes",+INDEX('Final Comp Values'!$AX:$AX,MATCH('Monthy Targets'!$B221,'Final Comp Values'!$C:$C,0)),0)</f>
        <v>4.87</v>
      </c>
      <c r="Y221" s="464">
        <f>IF(M221="yes",+INDEX('Final Comp Values'!$BB:$BB,MATCH('Monthy Targets'!$B221,'Final Comp Values'!$C:$C,0)),0)</f>
        <v>4.87</v>
      </c>
      <c r="Z221" s="464">
        <f>IF(N221="yes",+INDEX('Final Comp Values'!$BB:$BB,MATCH('Monthy Targets'!$B221,'Final Comp Values'!$C:$C,0)),0)</f>
        <v>4.87</v>
      </c>
      <c r="AA221" s="464">
        <f>IF(O221="yes",+INDEX('Final Comp Values'!$BB:$BB,MATCH('Monthy Targets'!$B221,'Final Comp Values'!$C:$C,0)),0)</f>
        <v>0</v>
      </c>
      <c r="AB221" s="464">
        <f>IF(P221="yes",+INDEX('Final Comp Values'!$BF:$BF,MATCH('Monthy Targets'!$B221,'Final Comp Values'!$C:$C,0)),0)</f>
        <v>0</v>
      </c>
      <c r="AC221" s="464">
        <f>IF(Q221="yes",+INDEX('Final Comp Values'!$BF:$BF,MATCH('Monthy Targets'!$B221,'Final Comp Values'!$C:$C,0)),0)</f>
        <v>0</v>
      </c>
      <c r="AD221" s="464">
        <f>IF(R221="yes",+INDEX('Final Comp Values'!$BF:$BF,MATCH('Monthy Targets'!$B221,'Final Comp Values'!$C:$C,0)),0)</f>
        <v>0</v>
      </c>
      <c r="AE221" s="464">
        <f>IF(S221="yes",+INDEX('Final Comp Values'!$BJ:$BJ,MATCH('Monthy Targets'!$B221,'Final Comp Values'!$C:$C,0)),0)</f>
        <v>0</v>
      </c>
      <c r="AF221" s="464">
        <f>IF(T221="yes",+INDEX('Final Comp Values'!$BJ:$BJ,MATCH('Monthy Targets'!$B221,'Final Comp Values'!$C:$C,0)),0)</f>
        <v>0</v>
      </c>
      <c r="AG221" s="464">
        <f>IF(U221="yes",+INDEX('Final Comp Values'!$BJ:$BJ,MATCH('Monthy Targets'!$B221,'Final Comp Values'!$C:$C,0)),0)</f>
        <v>0</v>
      </c>
    </row>
    <row r="222" spans="1:33" x14ac:dyDescent="0.25">
      <c r="A222" s="183">
        <f>+FY2018_ALL_Targets!A222</f>
        <v>4332</v>
      </c>
      <c r="B222" s="183">
        <f>+FY2018_ALL_Targets!B222</f>
        <v>675407</v>
      </c>
      <c r="C222" s="183">
        <f>+FY2018_ALL_Targets!C222</f>
        <v>1026417</v>
      </c>
      <c r="D222" s="183">
        <f>+FY2018_ALL_Targets!D222</f>
        <v>1578968707</v>
      </c>
      <c r="E222" s="183">
        <f>+FY2018_ALL_Targets!E222</f>
        <v>0</v>
      </c>
      <c r="F222" s="183" t="str">
        <f>+FY2018_ALL_Targets!F222</f>
        <v>Lubbock</v>
      </c>
      <c r="G222" s="183" t="s">
        <v>628</v>
      </c>
      <c r="H222" s="183" t="str">
        <f>+FY2018_ALL_Targets!H222</f>
        <v>CHILDRESS COUNTY HOSPITAL DISTRICT</v>
      </c>
      <c r="I222" s="183" t="str">
        <f>+FY2018_ALL_Targets!I222</f>
        <v>1111 AVENUE P</v>
      </c>
      <c r="J222" s="14" t="str">
        <f>_xlfn.IFNA(+INDEX(Comp1!$D:$D,MATCH(B222,Comp1!$B:$B,0)),"No")</f>
        <v>Yes</v>
      </c>
      <c r="K222" s="14" t="str">
        <f>_xlfn.IFNA(+INDEX(Comp1!$E:$E,MATCH(B222,Comp1!$B:$B,0)),"No")</f>
        <v>Yes</v>
      </c>
      <c r="L222" s="14" t="str">
        <f>_xlfn.IFNA(+INDEX(Comp1!F:F,MATCH($B222,Comp1!$B:$B,0)),"No")</f>
        <v>Yes</v>
      </c>
      <c r="M222" s="14" t="str">
        <f>_xlfn.IFNA(+INDEX(Comp1!G:G,MATCH($B222,Comp1!$B:$B,0)),"No")</f>
        <v>Yes</v>
      </c>
      <c r="N222" s="14" t="str">
        <f>_xlfn.IFNA(+INDEX(Comp1!H:H,MATCH($B222,Comp1!$B:$B,0)),"No")</f>
        <v>Yes</v>
      </c>
      <c r="O222" s="14">
        <f>_xlfn.IFNA(+INDEX(Comp1!I:I,MATCH($B222,Comp1!$B:$B,0)),"No")</f>
        <v>0</v>
      </c>
      <c r="P222" s="14">
        <f>_xlfn.IFNA(+INDEX(Comp1!J:J,MATCH($B222,Comp1!$B:$B,0)),"No")</f>
        <v>0</v>
      </c>
      <c r="Q222" s="14">
        <f>_xlfn.IFNA(+INDEX(Comp1!K:K,MATCH($B222,Comp1!$B:$B,0)),"No")</f>
        <v>0</v>
      </c>
      <c r="R222" s="14">
        <f>_xlfn.IFNA(+INDEX(Comp1!L:L,MATCH($B222,Comp1!$B:$B,0)),"No")</f>
        <v>0</v>
      </c>
      <c r="S222" s="14">
        <f>_xlfn.IFNA(+INDEX(Comp1!M:M,MATCH($B222,Comp1!$B:$B,0)),"No")</f>
        <v>0</v>
      </c>
      <c r="T222" s="14">
        <f>_xlfn.IFNA(+INDEX(Comp1!N:N,MATCH($B222,Comp1!$B:$B,0)),"No")</f>
        <v>0</v>
      </c>
      <c r="U222" s="14">
        <f>_xlfn.IFNA(+INDEX(Comp1!O:O,MATCH($B222,Comp1!$B:$B,0)),"No")</f>
        <v>0</v>
      </c>
      <c r="V222" s="464">
        <f>IF(J222="yes",+INDEX('Final Comp Values'!$AX:$AX,MATCH('Monthy Targets'!$B222,'Final Comp Values'!C:C,0)),0)</f>
        <v>9</v>
      </c>
      <c r="W222" s="464">
        <f>IF(K222="yes",+INDEX('Final Comp Values'!$AX:$AX,MATCH('Monthy Targets'!$B222,'Final Comp Values'!$C:$C,0)),0)</f>
        <v>9</v>
      </c>
      <c r="X222" s="464">
        <f>IF(L222="yes",+INDEX('Final Comp Values'!$AX:$AX,MATCH('Monthy Targets'!$B222,'Final Comp Values'!$C:$C,0)),0)</f>
        <v>9</v>
      </c>
      <c r="Y222" s="464">
        <f>IF(M222="yes",+INDEX('Final Comp Values'!$BB:$BB,MATCH('Monthy Targets'!$B222,'Final Comp Values'!$C:$C,0)),0)</f>
        <v>9</v>
      </c>
      <c r="Z222" s="464">
        <f>IF(N222="yes",+INDEX('Final Comp Values'!$BB:$BB,MATCH('Monthy Targets'!$B222,'Final Comp Values'!$C:$C,0)),0)</f>
        <v>9</v>
      </c>
      <c r="AA222" s="464">
        <f>IF(O222="yes",+INDEX('Final Comp Values'!$BB:$BB,MATCH('Monthy Targets'!$B222,'Final Comp Values'!$C:$C,0)),0)</f>
        <v>0</v>
      </c>
      <c r="AB222" s="464">
        <f>IF(P222="yes",+INDEX('Final Comp Values'!$BF:$BF,MATCH('Monthy Targets'!$B222,'Final Comp Values'!$C:$C,0)),0)</f>
        <v>0</v>
      </c>
      <c r="AC222" s="464">
        <f>IF(Q222="yes",+INDEX('Final Comp Values'!$BF:$BF,MATCH('Monthy Targets'!$B222,'Final Comp Values'!$C:$C,0)),0)</f>
        <v>0</v>
      </c>
      <c r="AD222" s="464">
        <f>IF(R222="yes",+INDEX('Final Comp Values'!$BF:$BF,MATCH('Monthy Targets'!$B222,'Final Comp Values'!$C:$C,0)),0)</f>
        <v>0</v>
      </c>
      <c r="AE222" s="464">
        <f>IF(S222="yes",+INDEX('Final Comp Values'!$BJ:$BJ,MATCH('Monthy Targets'!$B222,'Final Comp Values'!$C:$C,0)),0)</f>
        <v>0</v>
      </c>
      <c r="AF222" s="464">
        <f>IF(T222="yes",+INDEX('Final Comp Values'!$BJ:$BJ,MATCH('Monthy Targets'!$B222,'Final Comp Values'!$C:$C,0)),0)</f>
        <v>0</v>
      </c>
      <c r="AG222" s="464">
        <f>IF(U222="yes",+INDEX('Final Comp Values'!$BJ:$BJ,MATCH('Monthy Targets'!$B222,'Final Comp Values'!$C:$C,0)),0)</f>
        <v>0</v>
      </c>
    </row>
    <row r="223" spans="1:33" x14ac:dyDescent="0.25">
      <c r="A223" s="183">
        <f>+FY2018_ALL_Targets!A223</f>
        <v>4996</v>
      </c>
      <c r="B223" s="183">
        <f>+FY2018_ALL_Targets!B223</f>
        <v>675408</v>
      </c>
      <c r="C223" s="183">
        <f>+FY2018_ALL_Targets!C223</f>
        <v>1026493</v>
      </c>
      <c r="D223" s="183">
        <f>+FY2018_ALL_Targets!D223</f>
        <v>1669425476</v>
      </c>
      <c r="E223" s="183">
        <f>+FY2018_ALL_Targets!E223</f>
        <v>0</v>
      </c>
      <c r="F223" s="183" t="str">
        <f>+FY2018_ALL_Targets!F223</f>
        <v>MRSA Northeast</v>
      </c>
      <c r="G223" s="183" t="s">
        <v>897</v>
      </c>
      <c r="H223" s="183" t="str">
        <f>+FY2018_ALL_Targets!H223</f>
        <v>Fannin County Hospital Authority</v>
      </c>
      <c r="I223" s="183" t="str">
        <f>+FY2018_ALL_Targets!I223</f>
        <v>1110 Hwy 135 South</v>
      </c>
      <c r="J223" s="14" t="str">
        <f>_xlfn.IFNA(+INDEX(Comp1!$D:$D,MATCH(B223,Comp1!$B:$B,0)),"No")</f>
        <v>Yes</v>
      </c>
      <c r="K223" s="14" t="str">
        <f>_xlfn.IFNA(+INDEX(Comp1!$E:$E,MATCH(B223,Comp1!$B:$B,0)),"No")</f>
        <v>Yes</v>
      </c>
      <c r="L223" s="14" t="str">
        <f>_xlfn.IFNA(+INDEX(Comp1!F:F,MATCH($B223,Comp1!$B:$B,0)),"No")</f>
        <v>Yes</v>
      </c>
      <c r="M223" s="14" t="str">
        <f>_xlfn.IFNA(+INDEX(Comp1!G:G,MATCH($B223,Comp1!$B:$B,0)),"No")</f>
        <v>Yes</v>
      </c>
      <c r="N223" s="14" t="str">
        <f>_xlfn.IFNA(+INDEX(Comp1!H:H,MATCH($B223,Comp1!$B:$B,0)),"No")</f>
        <v>Yes</v>
      </c>
      <c r="O223" s="14">
        <f>_xlfn.IFNA(+INDEX(Comp1!I:I,MATCH($B223,Comp1!$B:$B,0)),"No")</f>
        <v>0</v>
      </c>
      <c r="P223" s="14">
        <f>_xlfn.IFNA(+INDEX(Comp1!J:J,MATCH($B223,Comp1!$B:$B,0)),"No")</f>
        <v>0</v>
      </c>
      <c r="Q223" s="14">
        <f>_xlfn.IFNA(+INDEX(Comp1!K:K,MATCH($B223,Comp1!$B:$B,0)),"No")</f>
        <v>0</v>
      </c>
      <c r="R223" s="14">
        <f>_xlfn.IFNA(+INDEX(Comp1!L:L,MATCH($B223,Comp1!$B:$B,0)),"No")</f>
        <v>0</v>
      </c>
      <c r="S223" s="14">
        <f>_xlfn.IFNA(+INDEX(Comp1!M:M,MATCH($B223,Comp1!$B:$B,0)),"No")</f>
        <v>0</v>
      </c>
      <c r="T223" s="14">
        <f>_xlfn.IFNA(+INDEX(Comp1!N:N,MATCH($B223,Comp1!$B:$B,0)),"No")</f>
        <v>0</v>
      </c>
      <c r="U223" s="14">
        <f>_xlfn.IFNA(+INDEX(Comp1!O:O,MATCH($B223,Comp1!$B:$B,0)),"No")</f>
        <v>0</v>
      </c>
      <c r="V223" s="464">
        <f>IF(J223="yes",+INDEX('Final Comp Values'!$AX:$AX,MATCH('Monthy Targets'!$B223,'Final Comp Values'!C:C,0)),0)</f>
        <v>4.18</v>
      </c>
      <c r="W223" s="464">
        <f>IF(K223="yes",+INDEX('Final Comp Values'!$AX:$AX,MATCH('Monthy Targets'!$B223,'Final Comp Values'!$C:$C,0)),0)</f>
        <v>4.18</v>
      </c>
      <c r="X223" s="464">
        <f>IF(L223="yes",+INDEX('Final Comp Values'!$AX:$AX,MATCH('Monthy Targets'!$B223,'Final Comp Values'!$C:$C,0)),0)</f>
        <v>4.18</v>
      </c>
      <c r="Y223" s="464">
        <f>IF(M223="yes",+INDEX('Final Comp Values'!$BB:$BB,MATCH('Monthy Targets'!$B223,'Final Comp Values'!$C:$C,0)),0)</f>
        <v>4.18</v>
      </c>
      <c r="Z223" s="464">
        <f>IF(N223="yes",+INDEX('Final Comp Values'!$BB:$BB,MATCH('Monthy Targets'!$B223,'Final Comp Values'!$C:$C,0)),0)</f>
        <v>4.18</v>
      </c>
      <c r="AA223" s="464">
        <f>IF(O223="yes",+INDEX('Final Comp Values'!$BB:$BB,MATCH('Monthy Targets'!$B223,'Final Comp Values'!$C:$C,0)),0)</f>
        <v>0</v>
      </c>
      <c r="AB223" s="464">
        <f>IF(P223="yes",+INDEX('Final Comp Values'!$BF:$BF,MATCH('Monthy Targets'!$B223,'Final Comp Values'!$C:$C,0)),0)</f>
        <v>0</v>
      </c>
      <c r="AC223" s="464">
        <f>IF(Q223="yes",+INDEX('Final Comp Values'!$BF:$BF,MATCH('Monthy Targets'!$B223,'Final Comp Values'!$C:$C,0)),0)</f>
        <v>0</v>
      </c>
      <c r="AD223" s="464">
        <f>IF(R223="yes",+INDEX('Final Comp Values'!$BF:$BF,MATCH('Monthy Targets'!$B223,'Final Comp Values'!$C:$C,0)),0)</f>
        <v>0</v>
      </c>
      <c r="AE223" s="464">
        <f>IF(S223="yes",+INDEX('Final Comp Values'!$BJ:$BJ,MATCH('Monthy Targets'!$B223,'Final Comp Values'!$C:$C,0)),0)</f>
        <v>0</v>
      </c>
      <c r="AF223" s="464">
        <f>IF(T223="yes",+INDEX('Final Comp Values'!$BJ:$BJ,MATCH('Monthy Targets'!$B223,'Final Comp Values'!$C:$C,0)),0)</f>
        <v>0</v>
      </c>
      <c r="AG223" s="464">
        <f>IF(U223="yes",+INDEX('Final Comp Values'!$BJ:$BJ,MATCH('Monthy Targets'!$B223,'Final Comp Values'!$C:$C,0)),0)</f>
        <v>0</v>
      </c>
    </row>
    <row r="224" spans="1:33" x14ac:dyDescent="0.25">
      <c r="A224" s="183">
        <f>+FY2018_ALL_Targets!A224</f>
        <v>5051</v>
      </c>
      <c r="B224" s="183">
        <f>+FY2018_ALL_Targets!B224</f>
        <v>675409</v>
      </c>
      <c r="C224" s="183">
        <f>+FY2018_ALL_Targets!C224</f>
        <v>1026484</v>
      </c>
      <c r="D224" s="183">
        <f>+FY2018_ALL_Targets!D224</f>
        <v>1801160593</v>
      </c>
      <c r="E224" s="183">
        <f>+FY2018_ALL_Targets!E224</f>
        <v>0</v>
      </c>
      <c r="F224" s="183" t="str">
        <f>+FY2018_ALL_Targets!F224</f>
        <v>Bexar</v>
      </c>
      <c r="G224" s="183" t="s">
        <v>322</v>
      </c>
      <c r="H224" s="183" t="str">
        <f>+FY2018_ALL_Targets!H224</f>
        <v>Val Verde County Hospital District</v>
      </c>
      <c r="I224" s="183" t="str">
        <f>+FY2018_ALL_Targets!I224</f>
        <v>3030 S Roosevelt Avenue</v>
      </c>
      <c r="J224" s="14" t="str">
        <f>_xlfn.IFNA(+INDEX(Comp1!$D:$D,MATCH(B224,Comp1!$B:$B,0)),"No")</f>
        <v>Yes</v>
      </c>
      <c r="K224" s="14" t="str">
        <f>_xlfn.IFNA(+INDEX(Comp1!$E:$E,MATCH(B224,Comp1!$B:$B,0)),"No")</f>
        <v>Yes</v>
      </c>
      <c r="L224" s="14" t="str">
        <f>_xlfn.IFNA(+INDEX(Comp1!F:F,MATCH($B224,Comp1!$B:$B,0)),"No")</f>
        <v>Yes</v>
      </c>
      <c r="M224" s="14" t="str">
        <f>_xlfn.IFNA(+INDEX(Comp1!G:G,MATCH($B224,Comp1!$B:$B,0)),"No")</f>
        <v>Yes</v>
      </c>
      <c r="N224" s="14" t="str">
        <f>_xlfn.IFNA(+INDEX(Comp1!H:H,MATCH($B224,Comp1!$B:$B,0)),"No")</f>
        <v>Yes</v>
      </c>
      <c r="O224" s="14">
        <f>_xlfn.IFNA(+INDEX(Comp1!I:I,MATCH($B224,Comp1!$B:$B,0)),"No")</f>
        <v>0</v>
      </c>
      <c r="P224" s="14">
        <f>_xlfn.IFNA(+INDEX(Comp1!J:J,MATCH($B224,Comp1!$B:$B,0)),"No")</f>
        <v>0</v>
      </c>
      <c r="Q224" s="14">
        <f>_xlfn.IFNA(+INDEX(Comp1!K:K,MATCH($B224,Comp1!$B:$B,0)),"No")</f>
        <v>0</v>
      </c>
      <c r="R224" s="14">
        <f>_xlfn.IFNA(+INDEX(Comp1!L:L,MATCH($B224,Comp1!$B:$B,0)),"No")</f>
        <v>0</v>
      </c>
      <c r="S224" s="14">
        <f>_xlfn.IFNA(+INDEX(Comp1!M:M,MATCH($B224,Comp1!$B:$B,0)),"No")</f>
        <v>0</v>
      </c>
      <c r="T224" s="14">
        <f>_xlfn.IFNA(+INDEX(Comp1!N:N,MATCH($B224,Comp1!$B:$B,0)),"No")</f>
        <v>0</v>
      </c>
      <c r="U224" s="14">
        <f>_xlfn.IFNA(+INDEX(Comp1!O:O,MATCH($B224,Comp1!$B:$B,0)),"No")</f>
        <v>0</v>
      </c>
      <c r="V224" s="464">
        <f>IF(J224="yes",+INDEX('Final Comp Values'!$AX:$AX,MATCH('Monthy Targets'!$B224,'Final Comp Values'!C:C,0)),0)</f>
        <v>17.87</v>
      </c>
      <c r="W224" s="464">
        <f>IF(K224="yes",+INDEX('Final Comp Values'!$AX:$AX,MATCH('Monthy Targets'!$B224,'Final Comp Values'!$C:$C,0)),0)</f>
        <v>17.87</v>
      </c>
      <c r="X224" s="464">
        <f>IF(L224="yes",+INDEX('Final Comp Values'!$AX:$AX,MATCH('Monthy Targets'!$B224,'Final Comp Values'!$C:$C,0)),0)</f>
        <v>17.87</v>
      </c>
      <c r="Y224" s="464">
        <f>IF(M224="yes",+INDEX('Final Comp Values'!$BB:$BB,MATCH('Monthy Targets'!$B224,'Final Comp Values'!$C:$C,0)),0)</f>
        <v>17.87</v>
      </c>
      <c r="Z224" s="464">
        <f>IF(N224="yes",+INDEX('Final Comp Values'!$BB:$BB,MATCH('Monthy Targets'!$B224,'Final Comp Values'!$C:$C,0)),0)</f>
        <v>17.87</v>
      </c>
      <c r="AA224" s="464">
        <f>IF(O224="yes",+INDEX('Final Comp Values'!$BB:$BB,MATCH('Monthy Targets'!$B224,'Final Comp Values'!$C:$C,0)),0)</f>
        <v>0</v>
      </c>
      <c r="AB224" s="464">
        <f>IF(P224="yes",+INDEX('Final Comp Values'!$BF:$BF,MATCH('Monthy Targets'!$B224,'Final Comp Values'!$C:$C,0)),0)</f>
        <v>0</v>
      </c>
      <c r="AC224" s="464">
        <f>IF(Q224="yes",+INDEX('Final Comp Values'!$BF:$BF,MATCH('Monthy Targets'!$B224,'Final Comp Values'!$C:$C,0)),0)</f>
        <v>0</v>
      </c>
      <c r="AD224" s="464">
        <f>IF(R224="yes",+INDEX('Final Comp Values'!$BF:$BF,MATCH('Monthy Targets'!$B224,'Final Comp Values'!$C:$C,0)),0)</f>
        <v>0</v>
      </c>
      <c r="AE224" s="464">
        <f>IF(S224="yes",+INDEX('Final Comp Values'!$BJ:$BJ,MATCH('Monthy Targets'!$B224,'Final Comp Values'!$C:$C,0)),0)</f>
        <v>0</v>
      </c>
      <c r="AF224" s="464">
        <f>IF(T224="yes",+INDEX('Final Comp Values'!$BJ:$BJ,MATCH('Monthy Targets'!$B224,'Final Comp Values'!$C:$C,0)),0)</f>
        <v>0</v>
      </c>
      <c r="AG224" s="464">
        <f>IF(U224="yes",+INDEX('Final Comp Values'!$BJ:$BJ,MATCH('Monthy Targets'!$B224,'Final Comp Values'!$C:$C,0)),0)</f>
        <v>0</v>
      </c>
    </row>
    <row r="225" spans="1:33" x14ac:dyDescent="0.25">
      <c r="A225" s="183">
        <f>+FY2018_ALL_Targets!A225</f>
        <v>4738</v>
      </c>
      <c r="B225" s="183">
        <f>+FY2018_ALL_Targets!B225</f>
        <v>675414</v>
      </c>
      <c r="C225" s="183">
        <f>+FY2018_ALL_Targets!C225</f>
        <v>1027060</v>
      </c>
      <c r="D225" s="183">
        <f>+FY2018_ALL_Targets!D225</f>
        <v>1740301175</v>
      </c>
      <c r="E225" s="183">
        <f>+FY2018_ALL_Targets!E225</f>
        <v>0</v>
      </c>
      <c r="F225" s="183" t="str">
        <f>+FY2018_ALL_Targets!F225</f>
        <v>Hidalgo</v>
      </c>
      <c r="G225" s="183" t="s">
        <v>264</v>
      </c>
      <c r="H225" s="183" t="str">
        <f>+FY2018_ALL_Targets!H225</f>
        <v>SSC Edinburg Operating Company LLC</v>
      </c>
      <c r="I225" s="183" t="str">
        <f>+FY2018_ALL_Targets!I225</f>
        <v>1505 South Closner</v>
      </c>
      <c r="J225" s="14" t="str">
        <f>_xlfn.IFNA(+INDEX(Comp1!$D:$D,MATCH(B225,Comp1!$B:$B,0)),"No")</f>
        <v>No</v>
      </c>
      <c r="K225" s="14" t="str">
        <f>_xlfn.IFNA(+INDEX(Comp1!$E:$E,MATCH(B225,Comp1!$B:$B,0)),"No")</f>
        <v>No</v>
      </c>
      <c r="L225" s="14" t="str">
        <f>_xlfn.IFNA(+INDEX(Comp1!F:F,MATCH($B225,Comp1!$B:$B,0)),"No")</f>
        <v>No</v>
      </c>
      <c r="M225" s="14" t="str">
        <f>_xlfn.IFNA(+INDEX(Comp1!G:G,MATCH($B225,Comp1!$B:$B,0)),"No")</f>
        <v>No</v>
      </c>
      <c r="N225" s="14" t="str">
        <f>_xlfn.IFNA(+INDEX(Comp1!H:H,MATCH($B225,Comp1!$B:$B,0)),"No")</f>
        <v>No</v>
      </c>
      <c r="O225" s="14" t="str">
        <f>_xlfn.IFNA(+INDEX(Comp1!I:I,MATCH($B225,Comp1!$B:$B,0)),"No")</f>
        <v>No</v>
      </c>
      <c r="P225" s="14" t="str">
        <f>_xlfn.IFNA(+INDEX(Comp1!J:J,MATCH($B225,Comp1!$B:$B,0)),"No")</f>
        <v>No</v>
      </c>
      <c r="Q225" s="14" t="str">
        <f>_xlfn.IFNA(+INDEX(Comp1!K:K,MATCH($B225,Comp1!$B:$B,0)),"No")</f>
        <v>No</v>
      </c>
      <c r="R225" s="14" t="str">
        <f>_xlfn.IFNA(+INDEX(Comp1!L:L,MATCH($B225,Comp1!$B:$B,0)),"No")</f>
        <v>No</v>
      </c>
      <c r="S225" s="14" t="str">
        <f>_xlfn.IFNA(+INDEX(Comp1!M:M,MATCH($B225,Comp1!$B:$B,0)),"No")</f>
        <v>No</v>
      </c>
      <c r="T225" s="14" t="str">
        <f>_xlfn.IFNA(+INDEX(Comp1!N:N,MATCH($B225,Comp1!$B:$B,0)),"No")</f>
        <v>No</v>
      </c>
      <c r="U225" s="14" t="str">
        <f>_xlfn.IFNA(+INDEX(Comp1!O:O,MATCH($B225,Comp1!$B:$B,0)),"No")</f>
        <v>No</v>
      </c>
      <c r="V225" s="464">
        <f>IF(J225="yes",+INDEX('Final Comp Values'!$AX:$AX,MATCH('Monthy Targets'!$B225,'Final Comp Values'!C:C,0)),0)</f>
        <v>0</v>
      </c>
      <c r="W225" s="464">
        <f>IF(K225="yes",+INDEX('Final Comp Values'!$AX:$AX,MATCH('Monthy Targets'!$B225,'Final Comp Values'!$C:$C,0)),0)</f>
        <v>0</v>
      </c>
      <c r="X225" s="464">
        <f>IF(L225="yes",+INDEX('Final Comp Values'!$AX:$AX,MATCH('Monthy Targets'!$B225,'Final Comp Values'!$C:$C,0)),0)</f>
        <v>0</v>
      </c>
      <c r="Y225" s="464">
        <f>IF(M225="yes",+INDEX('Final Comp Values'!$BB:$BB,MATCH('Monthy Targets'!$B225,'Final Comp Values'!$C:$C,0)),0)</f>
        <v>0</v>
      </c>
      <c r="Z225" s="464">
        <f>IF(N225="yes",+INDEX('Final Comp Values'!$BB:$BB,MATCH('Monthy Targets'!$B225,'Final Comp Values'!$C:$C,0)),0)</f>
        <v>0</v>
      </c>
      <c r="AA225" s="464">
        <f>IF(O225="yes",+INDEX('Final Comp Values'!$BB:$BB,MATCH('Monthy Targets'!$B225,'Final Comp Values'!$C:$C,0)),0)</f>
        <v>0</v>
      </c>
      <c r="AB225" s="464">
        <f>IF(P225="yes",+INDEX('Final Comp Values'!$BF:$BF,MATCH('Monthy Targets'!$B225,'Final Comp Values'!$C:$C,0)),0)</f>
        <v>0</v>
      </c>
      <c r="AC225" s="464">
        <f>IF(Q225="yes",+INDEX('Final Comp Values'!$BF:$BF,MATCH('Monthy Targets'!$B225,'Final Comp Values'!$C:$C,0)),0)</f>
        <v>0</v>
      </c>
      <c r="AD225" s="464">
        <f>IF(R225="yes",+INDEX('Final Comp Values'!$BF:$BF,MATCH('Monthy Targets'!$B225,'Final Comp Values'!$C:$C,0)),0)</f>
        <v>0</v>
      </c>
      <c r="AE225" s="464">
        <f>IF(S225="yes",+INDEX('Final Comp Values'!$BJ:$BJ,MATCH('Monthy Targets'!$B225,'Final Comp Values'!$C:$C,0)),0)</f>
        <v>0</v>
      </c>
      <c r="AF225" s="464">
        <f>IF(T225="yes",+INDEX('Final Comp Values'!$BJ:$BJ,MATCH('Monthy Targets'!$B225,'Final Comp Values'!$C:$C,0)),0)</f>
        <v>0</v>
      </c>
      <c r="AG225" s="464">
        <f>IF(U225="yes",+INDEX('Final Comp Values'!$BJ:$BJ,MATCH('Monthy Targets'!$B225,'Final Comp Values'!$C:$C,0)),0)</f>
        <v>0</v>
      </c>
    </row>
    <row r="226" spans="1:33" x14ac:dyDescent="0.25">
      <c r="A226" s="183">
        <f>+FY2018_ALL_Targets!A226</f>
        <v>4223</v>
      </c>
      <c r="B226" s="183">
        <f>+FY2018_ALL_Targets!B226</f>
        <v>675418</v>
      </c>
      <c r="C226" s="183">
        <f>+FY2018_ALL_Targets!C226</f>
        <v>1026751</v>
      </c>
      <c r="D226" s="183">
        <f>+FY2018_ALL_Targets!D226</f>
        <v>1629466909</v>
      </c>
      <c r="E226" s="183">
        <f>+FY2018_ALL_Targets!E226</f>
        <v>0</v>
      </c>
      <c r="F226" s="183" t="str">
        <f>+FY2018_ALL_Targets!F226</f>
        <v>Dallas</v>
      </c>
      <c r="G226" s="183" t="s">
        <v>600</v>
      </c>
      <c r="H226" s="183" t="str">
        <f>+FY2018_ALL_Targets!H226</f>
        <v>Dallas County Hospital District dba The Manor at Sea</v>
      </c>
      <c r="I226" s="183" t="str">
        <f>+FY2018_ALL_Targets!I226</f>
        <v>2416 Elizabeth Lane</v>
      </c>
      <c r="J226" s="14" t="str">
        <f>_xlfn.IFNA(+INDEX(Comp1!$D:$D,MATCH(B226,Comp1!$B:$B,0)),"No")</f>
        <v>Yes</v>
      </c>
      <c r="K226" s="14" t="str">
        <f>_xlfn.IFNA(+INDEX(Comp1!$E:$E,MATCH(B226,Comp1!$B:$B,0)),"No")</f>
        <v>Yes</v>
      </c>
      <c r="L226" s="14" t="str">
        <f>_xlfn.IFNA(+INDEX(Comp1!F:F,MATCH($B226,Comp1!$B:$B,0)),"No")</f>
        <v>Yes</v>
      </c>
      <c r="M226" s="14" t="str">
        <f>_xlfn.IFNA(+INDEX(Comp1!G:G,MATCH($B226,Comp1!$B:$B,0)),"No")</f>
        <v>Yes</v>
      </c>
      <c r="N226" s="14" t="str">
        <f>_xlfn.IFNA(+INDEX(Comp1!H:H,MATCH($B226,Comp1!$B:$B,0)),"No")</f>
        <v>Yes</v>
      </c>
      <c r="O226" s="14">
        <f>_xlfn.IFNA(+INDEX(Comp1!I:I,MATCH($B226,Comp1!$B:$B,0)),"No")</f>
        <v>0</v>
      </c>
      <c r="P226" s="14">
        <f>_xlfn.IFNA(+INDEX(Comp1!J:J,MATCH($B226,Comp1!$B:$B,0)),"No")</f>
        <v>0</v>
      </c>
      <c r="Q226" s="14">
        <f>_xlfn.IFNA(+INDEX(Comp1!K:K,MATCH($B226,Comp1!$B:$B,0)),"No")</f>
        <v>0</v>
      </c>
      <c r="R226" s="14">
        <f>_xlfn.IFNA(+INDEX(Comp1!L:L,MATCH($B226,Comp1!$B:$B,0)),"No")</f>
        <v>0</v>
      </c>
      <c r="S226" s="14">
        <f>_xlfn.IFNA(+INDEX(Comp1!M:M,MATCH($B226,Comp1!$B:$B,0)),"No")</f>
        <v>0</v>
      </c>
      <c r="T226" s="14">
        <f>_xlfn.IFNA(+INDEX(Comp1!N:N,MATCH($B226,Comp1!$B:$B,0)),"No")</f>
        <v>0</v>
      </c>
      <c r="U226" s="14">
        <f>_xlfn.IFNA(+INDEX(Comp1!O:O,MATCH($B226,Comp1!$B:$B,0)),"No")</f>
        <v>0</v>
      </c>
      <c r="V226" s="464">
        <f>IF(J226="yes",+INDEX('Final Comp Values'!$AX:$AX,MATCH('Monthy Targets'!$B226,'Final Comp Values'!C:C,0)),0)</f>
        <v>5.6</v>
      </c>
      <c r="W226" s="464">
        <f>IF(K226="yes",+INDEX('Final Comp Values'!$AX:$AX,MATCH('Monthy Targets'!$B226,'Final Comp Values'!$C:$C,0)),0)</f>
        <v>5.6</v>
      </c>
      <c r="X226" s="464">
        <f>IF(L226="yes",+INDEX('Final Comp Values'!$AX:$AX,MATCH('Monthy Targets'!$B226,'Final Comp Values'!$C:$C,0)),0)</f>
        <v>5.6</v>
      </c>
      <c r="Y226" s="464">
        <f>IF(M226="yes",+INDEX('Final Comp Values'!$BB:$BB,MATCH('Monthy Targets'!$B226,'Final Comp Values'!$C:$C,0)),0)</f>
        <v>5.6</v>
      </c>
      <c r="Z226" s="464">
        <f>IF(N226="yes",+INDEX('Final Comp Values'!$BB:$BB,MATCH('Monthy Targets'!$B226,'Final Comp Values'!$C:$C,0)),0)</f>
        <v>5.6</v>
      </c>
      <c r="AA226" s="464">
        <f>IF(O226="yes",+INDEX('Final Comp Values'!$BB:$BB,MATCH('Monthy Targets'!$B226,'Final Comp Values'!$C:$C,0)),0)</f>
        <v>0</v>
      </c>
      <c r="AB226" s="464">
        <f>IF(P226="yes",+INDEX('Final Comp Values'!$BF:$BF,MATCH('Monthy Targets'!$B226,'Final Comp Values'!$C:$C,0)),0)</f>
        <v>0</v>
      </c>
      <c r="AC226" s="464">
        <f>IF(Q226="yes",+INDEX('Final Comp Values'!$BF:$BF,MATCH('Monthy Targets'!$B226,'Final Comp Values'!$C:$C,0)),0)</f>
        <v>0</v>
      </c>
      <c r="AD226" s="464">
        <f>IF(R226="yes",+INDEX('Final Comp Values'!$BF:$BF,MATCH('Monthy Targets'!$B226,'Final Comp Values'!$C:$C,0)),0)</f>
        <v>0</v>
      </c>
      <c r="AE226" s="464">
        <f>IF(S226="yes",+INDEX('Final Comp Values'!$BJ:$BJ,MATCH('Monthy Targets'!$B226,'Final Comp Values'!$C:$C,0)),0)</f>
        <v>0</v>
      </c>
      <c r="AF226" s="464">
        <f>IF(T226="yes",+INDEX('Final Comp Values'!$BJ:$BJ,MATCH('Monthy Targets'!$B226,'Final Comp Values'!$C:$C,0)),0)</f>
        <v>0</v>
      </c>
      <c r="AG226" s="464">
        <f>IF(U226="yes",+INDEX('Final Comp Values'!$BJ:$BJ,MATCH('Monthy Targets'!$B226,'Final Comp Values'!$C:$C,0)),0)</f>
        <v>0</v>
      </c>
    </row>
    <row r="227" spans="1:33" x14ac:dyDescent="0.25">
      <c r="A227" s="183">
        <f>+FY2018_ALL_Targets!A227</f>
        <v>4751</v>
      </c>
      <c r="B227" s="183">
        <f>+FY2018_ALL_Targets!B227</f>
        <v>675420</v>
      </c>
      <c r="C227" s="183">
        <f>+FY2018_ALL_Targets!C227</f>
        <v>1026698</v>
      </c>
      <c r="D227" s="183">
        <f>+FY2018_ALL_Targets!D227</f>
        <v>1528189008</v>
      </c>
      <c r="E227" s="183">
        <f>+FY2018_ALL_Targets!E227</f>
        <v>0</v>
      </c>
      <c r="F227" s="183" t="str">
        <f>+FY2018_ALL_Targets!F227</f>
        <v>Harris</v>
      </c>
      <c r="G227" s="183" t="s">
        <v>266</v>
      </c>
      <c r="H227" s="183" t="str">
        <f>+FY2018_ALL_Targets!H227</f>
        <v>OakBend Medical Center</v>
      </c>
      <c r="I227" s="183" t="str">
        <f>+FY2018_ALL_Targets!I227</f>
        <v>2127 Preston</v>
      </c>
      <c r="J227" s="14" t="str">
        <f>_xlfn.IFNA(+INDEX(Comp1!$D:$D,MATCH(B227,Comp1!$B:$B,0)),"No")</f>
        <v>Yes</v>
      </c>
      <c r="K227" s="14" t="str">
        <f>_xlfn.IFNA(+INDEX(Comp1!$E:$E,MATCH(B227,Comp1!$B:$B,0)),"No")</f>
        <v>Yes</v>
      </c>
      <c r="L227" s="14" t="str">
        <f>_xlfn.IFNA(+INDEX(Comp1!F:F,MATCH($B227,Comp1!$B:$B,0)),"No")</f>
        <v>Yes</v>
      </c>
      <c r="M227" s="14" t="str">
        <f>_xlfn.IFNA(+INDEX(Comp1!G:G,MATCH($B227,Comp1!$B:$B,0)),"No")</f>
        <v>Yes</v>
      </c>
      <c r="N227" s="14" t="str">
        <f>_xlfn.IFNA(+INDEX(Comp1!H:H,MATCH($B227,Comp1!$B:$B,0)),"No")</f>
        <v>Yes</v>
      </c>
      <c r="O227" s="14">
        <f>_xlfn.IFNA(+INDEX(Comp1!I:I,MATCH($B227,Comp1!$B:$B,0)),"No")</f>
        <v>0</v>
      </c>
      <c r="P227" s="14">
        <f>_xlfn.IFNA(+INDEX(Comp1!J:J,MATCH($B227,Comp1!$B:$B,0)),"No")</f>
        <v>0</v>
      </c>
      <c r="Q227" s="14">
        <f>_xlfn.IFNA(+INDEX(Comp1!K:K,MATCH($B227,Comp1!$B:$B,0)),"No")</f>
        <v>0</v>
      </c>
      <c r="R227" s="14">
        <f>_xlfn.IFNA(+INDEX(Comp1!L:L,MATCH($B227,Comp1!$B:$B,0)),"No")</f>
        <v>0</v>
      </c>
      <c r="S227" s="14">
        <f>_xlfn.IFNA(+INDEX(Comp1!M:M,MATCH($B227,Comp1!$B:$B,0)),"No")</f>
        <v>0</v>
      </c>
      <c r="T227" s="14">
        <f>_xlfn.IFNA(+INDEX(Comp1!N:N,MATCH($B227,Comp1!$B:$B,0)),"No")</f>
        <v>0</v>
      </c>
      <c r="U227" s="14">
        <f>_xlfn.IFNA(+INDEX(Comp1!O:O,MATCH($B227,Comp1!$B:$B,0)),"No")</f>
        <v>0</v>
      </c>
      <c r="V227" s="464">
        <f>IF(J227="yes",+INDEX('Final Comp Values'!$AX:$AX,MATCH('Monthy Targets'!$B227,'Final Comp Values'!C:C,0)),0)</f>
        <v>3.37</v>
      </c>
      <c r="W227" s="464">
        <f>IF(K227="yes",+INDEX('Final Comp Values'!$AX:$AX,MATCH('Monthy Targets'!$B227,'Final Comp Values'!$C:$C,0)),0)</f>
        <v>3.37</v>
      </c>
      <c r="X227" s="464">
        <f>IF(L227="yes",+INDEX('Final Comp Values'!$AX:$AX,MATCH('Monthy Targets'!$B227,'Final Comp Values'!$C:$C,0)),0)</f>
        <v>3.37</v>
      </c>
      <c r="Y227" s="464">
        <f>IF(M227="yes",+INDEX('Final Comp Values'!$BB:$BB,MATCH('Monthy Targets'!$B227,'Final Comp Values'!$C:$C,0)),0)</f>
        <v>3.37</v>
      </c>
      <c r="Z227" s="464">
        <f>IF(N227="yes",+INDEX('Final Comp Values'!$BB:$BB,MATCH('Monthy Targets'!$B227,'Final Comp Values'!$C:$C,0)),0)</f>
        <v>3.37</v>
      </c>
      <c r="AA227" s="464">
        <f>IF(O227="yes",+INDEX('Final Comp Values'!$BB:$BB,MATCH('Monthy Targets'!$B227,'Final Comp Values'!$C:$C,0)),0)</f>
        <v>0</v>
      </c>
      <c r="AB227" s="464">
        <f>IF(P227="yes",+INDEX('Final Comp Values'!$BF:$BF,MATCH('Monthy Targets'!$B227,'Final Comp Values'!$C:$C,0)),0)</f>
        <v>0</v>
      </c>
      <c r="AC227" s="464">
        <f>IF(Q227="yes",+INDEX('Final Comp Values'!$BF:$BF,MATCH('Monthy Targets'!$B227,'Final Comp Values'!$C:$C,0)),0)</f>
        <v>0</v>
      </c>
      <c r="AD227" s="464">
        <f>IF(R227="yes",+INDEX('Final Comp Values'!$BF:$BF,MATCH('Monthy Targets'!$B227,'Final Comp Values'!$C:$C,0)),0)</f>
        <v>0</v>
      </c>
      <c r="AE227" s="464">
        <f>IF(S227="yes",+INDEX('Final Comp Values'!$BJ:$BJ,MATCH('Monthy Targets'!$B227,'Final Comp Values'!$C:$C,0)),0)</f>
        <v>0</v>
      </c>
      <c r="AF227" s="464">
        <f>IF(T227="yes",+INDEX('Final Comp Values'!$BJ:$BJ,MATCH('Monthy Targets'!$B227,'Final Comp Values'!$C:$C,0)),0)</f>
        <v>0</v>
      </c>
      <c r="AG227" s="464">
        <f>IF(U227="yes",+INDEX('Final Comp Values'!$BJ:$BJ,MATCH('Monthy Targets'!$B227,'Final Comp Values'!$C:$C,0)),0)</f>
        <v>0</v>
      </c>
    </row>
    <row r="228" spans="1:33" x14ac:dyDescent="0.25">
      <c r="A228" s="183">
        <f>+FY2018_ALL_Targets!A228</f>
        <v>4995</v>
      </c>
      <c r="B228" s="183">
        <f>+FY2018_ALL_Targets!B228</f>
        <v>675421</v>
      </c>
      <c r="C228" s="183">
        <f>+FY2018_ALL_Targets!C228</f>
        <v>1013355</v>
      </c>
      <c r="D228" s="183">
        <f>+FY2018_ALL_Targets!D228</f>
        <v>1730201708</v>
      </c>
      <c r="E228" s="183">
        <f>+FY2018_ALL_Targets!E228</f>
        <v>0</v>
      </c>
      <c r="F228" s="183" t="str">
        <f>+FY2018_ALL_Targets!F228</f>
        <v>Hidalgo</v>
      </c>
      <c r="G228" s="183" t="s">
        <v>895</v>
      </c>
      <c r="H228" s="183" t="str">
        <f>+FY2018_ALL_Targets!H228</f>
        <v>SSC Rio Grande City Operating Company LLC</v>
      </c>
      <c r="I228" s="183" t="str">
        <f>+FY2018_ALL_Targets!I228</f>
        <v>400 S. Pete Diaz Jr Avenue</v>
      </c>
      <c r="J228" s="14" t="str">
        <f>_xlfn.IFNA(+INDEX(Comp1!$D:$D,MATCH(B228,Comp1!$B:$B,0)),"No")</f>
        <v>No</v>
      </c>
      <c r="K228" s="14" t="str">
        <f>_xlfn.IFNA(+INDEX(Comp1!$E:$E,MATCH(B228,Comp1!$B:$B,0)),"No")</f>
        <v>No</v>
      </c>
      <c r="L228" s="14" t="str">
        <f>_xlfn.IFNA(+INDEX(Comp1!F:F,MATCH($B228,Comp1!$B:$B,0)),"No")</f>
        <v>No</v>
      </c>
      <c r="M228" s="14" t="str">
        <f>_xlfn.IFNA(+INDEX(Comp1!G:G,MATCH($B228,Comp1!$B:$B,0)),"No")</f>
        <v>No</v>
      </c>
      <c r="N228" s="14" t="str">
        <f>_xlfn.IFNA(+INDEX(Comp1!H:H,MATCH($B228,Comp1!$B:$B,0)),"No")</f>
        <v>No</v>
      </c>
      <c r="O228" s="14" t="str">
        <f>_xlfn.IFNA(+INDEX(Comp1!I:I,MATCH($B228,Comp1!$B:$B,0)),"No")</f>
        <v>No</v>
      </c>
      <c r="P228" s="14" t="str">
        <f>_xlfn.IFNA(+INDEX(Comp1!J:J,MATCH($B228,Comp1!$B:$B,0)),"No")</f>
        <v>No</v>
      </c>
      <c r="Q228" s="14" t="str">
        <f>_xlfn.IFNA(+INDEX(Comp1!K:K,MATCH($B228,Comp1!$B:$B,0)),"No")</f>
        <v>No</v>
      </c>
      <c r="R228" s="14" t="str">
        <f>_xlfn.IFNA(+INDEX(Comp1!L:L,MATCH($B228,Comp1!$B:$B,0)),"No")</f>
        <v>No</v>
      </c>
      <c r="S228" s="14" t="str">
        <f>_xlfn.IFNA(+INDEX(Comp1!M:M,MATCH($B228,Comp1!$B:$B,0)),"No")</f>
        <v>No</v>
      </c>
      <c r="T228" s="14" t="str">
        <f>_xlfn.IFNA(+INDEX(Comp1!N:N,MATCH($B228,Comp1!$B:$B,0)),"No")</f>
        <v>No</v>
      </c>
      <c r="U228" s="14" t="str">
        <f>_xlfn.IFNA(+INDEX(Comp1!O:O,MATCH($B228,Comp1!$B:$B,0)),"No")</f>
        <v>No</v>
      </c>
      <c r="V228" s="464">
        <f>IF(J228="yes",+INDEX('Final Comp Values'!$AX:$AX,MATCH('Monthy Targets'!$B228,'Final Comp Values'!C:C,0)),0)</f>
        <v>0</v>
      </c>
      <c r="W228" s="464">
        <f>IF(K228="yes",+INDEX('Final Comp Values'!$AX:$AX,MATCH('Monthy Targets'!$B228,'Final Comp Values'!$C:$C,0)),0)</f>
        <v>0</v>
      </c>
      <c r="X228" s="464">
        <f>IF(L228="yes",+INDEX('Final Comp Values'!$AX:$AX,MATCH('Monthy Targets'!$B228,'Final Comp Values'!$C:$C,0)),0)</f>
        <v>0</v>
      </c>
      <c r="Y228" s="464">
        <f>IF(M228="yes",+INDEX('Final Comp Values'!$BB:$BB,MATCH('Monthy Targets'!$B228,'Final Comp Values'!$C:$C,0)),0)</f>
        <v>0</v>
      </c>
      <c r="Z228" s="464">
        <f>IF(N228="yes",+INDEX('Final Comp Values'!$BB:$BB,MATCH('Monthy Targets'!$B228,'Final Comp Values'!$C:$C,0)),0)</f>
        <v>0</v>
      </c>
      <c r="AA228" s="464">
        <f>IF(O228="yes",+INDEX('Final Comp Values'!$BB:$BB,MATCH('Monthy Targets'!$B228,'Final Comp Values'!$C:$C,0)),0)</f>
        <v>0</v>
      </c>
      <c r="AB228" s="464">
        <f>IF(P228="yes",+INDEX('Final Comp Values'!$BF:$BF,MATCH('Monthy Targets'!$B228,'Final Comp Values'!$C:$C,0)),0)</f>
        <v>0</v>
      </c>
      <c r="AC228" s="464">
        <f>IF(Q228="yes",+INDEX('Final Comp Values'!$BF:$BF,MATCH('Monthy Targets'!$B228,'Final Comp Values'!$C:$C,0)),0)</f>
        <v>0</v>
      </c>
      <c r="AD228" s="464">
        <f>IF(R228="yes",+INDEX('Final Comp Values'!$BF:$BF,MATCH('Monthy Targets'!$B228,'Final Comp Values'!$C:$C,0)),0)</f>
        <v>0</v>
      </c>
      <c r="AE228" s="464">
        <f>IF(S228="yes",+INDEX('Final Comp Values'!$BJ:$BJ,MATCH('Monthy Targets'!$B228,'Final Comp Values'!$C:$C,0)),0)</f>
        <v>0</v>
      </c>
      <c r="AF228" s="464">
        <f>IF(T228="yes",+INDEX('Final Comp Values'!$BJ:$BJ,MATCH('Monthy Targets'!$B228,'Final Comp Values'!$C:$C,0)),0)</f>
        <v>0</v>
      </c>
      <c r="AG228" s="464">
        <f>IF(U228="yes",+INDEX('Final Comp Values'!$BJ:$BJ,MATCH('Monthy Targets'!$B228,'Final Comp Values'!$C:$C,0)),0)</f>
        <v>0</v>
      </c>
    </row>
    <row r="229" spans="1:33" x14ac:dyDescent="0.25">
      <c r="A229" s="183">
        <f>+FY2018_ALL_Targets!A229</f>
        <v>4811</v>
      </c>
      <c r="B229" s="183">
        <f>+FY2018_ALL_Targets!B229</f>
        <v>675423</v>
      </c>
      <c r="C229" s="183">
        <f>+FY2018_ALL_Targets!C229</f>
        <v>1026516</v>
      </c>
      <c r="D229" s="183">
        <f>+FY2018_ALL_Targets!D229</f>
        <v>1326436189</v>
      </c>
      <c r="E229" s="183">
        <f>+FY2018_ALL_Targets!E229</f>
        <v>0</v>
      </c>
      <c r="F229" s="183" t="str">
        <f>+FY2018_ALL_Targets!F229</f>
        <v>Harris</v>
      </c>
      <c r="G229" s="183" t="s">
        <v>831</v>
      </c>
      <c r="H229" s="183" t="str">
        <f>+FY2018_ALL_Targets!H229</f>
        <v>Memorial Medical Center dba Ashford Gardens</v>
      </c>
      <c r="I229" s="183" t="str">
        <f>+FY2018_ALL_Targets!I229</f>
        <v>7210 Northline Drive</v>
      </c>
      <c r="J229" s="14" t="str">
        <f>_xlfn.IFNA(+INDEX(Comp1!$D:$D,MATCH(B229,Comp1!$B:$B,0)),"No")</f>
        <v>Yes</v>
      </c>
      <c r="K229" s="14" t="str">
        <f>_xlfn.IFNA(+INDEX(Comp1!$E:$E,MATCH(B229,Comp1!$B:$B,0)),"No")</f>
        <v>Yes</v>
      </c>
      <c r="L229" s="14" t="str">
        <f>_xlfn.IFNA(+INDEX(Comp1!F:F,MATCH($B229,Comp1!$B:$B,0)),"No")</f>
        <v>Yes</v>
      </c>
      <c r="M229" s="14" t="str">
        <f>_xlfn.IFNA(+INDEX(Comp1!G:G,MATCH($B229,Comp1!$B:$B,0)),"No")</f>
        <v>Yes</v>
      </c>
      <c r="N229" s="14" t="str">
        <f>_xlfn.IFNA(+INDEX(Comp1!H:H,MATCH($B229,Comp1!$B:$B,0)),"No")</f>
        <v>Yes</v>
      </c>
      <c r="O229" s="14">
        <f>_xlfn.IFNA(+INDEX(Comp1!I:I,MATCH($B229,Comp1!$B:$B,0)),"No")</f>
        <v>0</v>
      </c>
      <c r="P229" s="14">
        <f>_xlfn.IFNA(+INDEX(Comp1!J:J,MATCH($B229,Comp1!$B:$B,0)),"No")</f>
        <v>0</v>
      </c>
      <c r="Q229" s="14">
        <f>_xlfn.IFNA(+INDEX(Comp1!K:K,MATCH($B229,Comp1!$B:$B,0)),"No")</f>
        <v>0</v>
      </c>
      <c r="R229" s="14">
        <f>_xlfn.IFNA(+INDEX(Comp1!L:L,MATCH($B229,Comp1!$B:$B,0)),"No")</f>
        <v>0</v>
      </c>
      <c r="S229" s="14">
        <f>_xlfn.IFNA(+INDEX(Comp1!M:M,MATCH($B229,Comp1!$B:$B,0)),"No")</f>
        <v>0</v>
      </c>
      <c r="T229" s="14">
        <f>_xlfn.IFNA(+INDEX(Comp1!N:N,MATCH($B229,Comp1!$B:$B,0)),"No")</f>
        <v>0</v>
      </c>
      <c r="U229" s="14">
        <f>_xlfn.IFNA(+INDEX(Comp1!O:O,MATCH($B229,Comp1!$B:$B,0)),"No")</f>
        <v>0</v>
      </c>
      <c r="V229" s="464">
        <f>IF(J229="yes",+INDEX('Final Comp Values'!$AX:$AX,MATCH('Monthy Targets'!$B229,'Final Comp Values'!C:C,0)),0)</f>
        <v>9.52</v>
      </c>
      <c r="W229" s="464">
        <f>IF(K229="yes",+INDEX('Final Comp Values'!$AX:$AX,MATCH('Monthy Targets'!$B229,'Final Comp Values'!$C:$C,0)),0)</f>
        <v>9.52</v>
      </c>
      <c r="X229" s="464">
        <f>IF(L229="yes",+INDEX('Final Comp Values'!$AX:$AX,MATCH('Monthy Targets'!$B229,'Final Comp Values'!$C:$C,0)),0)</f>
        <v>9.52</v>
      </c>
      <c r="Y229" s="464">
        <f>IF(M229="yes",+INDEX('Final Comp Values'!$BB:$BB,MATCH('Monthy Targets'!$B229,'Final Comp Values'!$C:$C,0)),0)</f>
        <v>9.52</v>
      </c>
      <c r="Z229" s="464">
        <f>IF(N229="yes",+INDEX('Final Comp Values'!$BB:$BB,MATCH('Monthy Targets'!$B229,'Final Comp Values'!$C:$C,0)),0)</f>
        <v>9.52</v>
      </c>
      <c r="AA229" s="464">
        <f>IF(O229="yes",+INDEX('Final Comp Values'!$BB:$BB,MATCH('Monthy Targets'!$B229,'Final Comp Values'!$C:$C,0)),0)</f>
        <v>0</v>
      </c>
      <c r="AB229" s="464">
        <f>IF(P229="yes",+INDEX('Final Comp Values'!$BF:$BF,MATCH('Monthy Targets'!$B229,'Final Comp Values'!$C:$C,0)),0)</f>
        <v>0</v>
      </c>
      <c r="AC229" s="464">
        <f>IF(Q229="yes",+INDEX('Final Comp Values'!$BF:$BF,MATCH('Monthy Targets'!$B229,'Final Comp Values'!$C:$C,0)),0)</f>
        <v>0</v>
      </c>
      <c r="AD229" s="464">
        <f>IF(R229="yes",+INDEX('Final Comp Values'!$BF:$BF,MATCH('Monthy Targets'!$B229,'Final Comp Values'!$C:$C,0)),0)</f>
        <v>0</v>
      </c>
      <c r="AE229" s="464">
        <f>IF(S229="yes",+INDEX('Final Comp Values'!$BJ:$BJ,MATCH('Monthy Targets'!$B229,'Final Comp Values'!$C:$C,0)),0)</f>
        <v>0</v>
      </c>
      <c r="AF229" s="464">
        <f>IF(T229="yes",+INDEX('Final Comp Values'!$BJ:$BJ,MATCH('Monthy Targets'!$B229,'Final Comp Values'!$C:$C,0)),0)</f>
        <v>0</v>
      </c>
      <c r="AG229" s="464">
        <f>IF(U229="yes",+INDEX('Final Comp Values'!$BJ:$BJ,MATCH('Monthy Targets'!$B229,'Final Comp Values'!$C:$C,0)),0)</f>
        <v>0</v>
      </c>
    </row>
    <row r="230" spans="1:33" x14ac:dyDescent="0.25">
      <c r="A230" s="183">
        <f>+FY2018_ALL_Targets!A230</f>
        <v>5079</v>
      </c>
      <c r="B230" s="183">
        <f>+FY2018_ALL_Targets!B230</f>
        <v>675424</v>
      </c>
      <c r="C230" s="183">
        <f>+FY2018_ALL_Targets!C230</f>
        <v>1021254</v>
      </c>
      <c r="D230" s="183">
        <f>+FY2018_ALL_Targets!D230</f>
        <v>1891049466</v>
      </c>
      <c r="E230" s="183">
        <f>+FY2018_ALL_Targets!E230</f>
        <v>0</v>
      </c>
      <c r="F230" s="183" t="str">
        <f>+FY2018_ALL_Targets!F230</f>
        <v>MRSA Northeast</v>
      </c>
      <c r="G230" s="183" t="s">
        <v>944</v>
      </c>
      <c r="H230" s="183" t="str">
        <f>+FY2018_ALL_Targets!H230</f>
        <v>Coryell County Memorial Hospital Authority</v>
      </c>
      <c r="I230" s="183" t="str">
        <f>+FY2018_ALL_Targets!I230</f>
        <v>500 Valle Vista Dr</v>
      </c>
      <c r="J230" s="14" t="str">
        <f>_xlfn.IFNA(+INDEX(Comp1!$D:$D,MATCH(B230,Comp1!$B:$B,0)),"No")</f>
        <v>Yes</v>
      </c>
      <c r="K230" s="14" t="str">
        <f>_xlfn.IFNA(+INDEX(Comp1!$E:$E,MATCH(B230,Comp1!$B:$B,0)),"No")</f>
        <v>Yes</v>
      </c>
      <c r="L230" s="14" t="str">
        <f>_xlfn.IFNA(+INDEX(Comp1!F:F,MATCH($B230,Comp1!$B:$B,0)),"No")</f>
        <v>Yes</v>
      </c>
      <c r="M230" s="14" t="str">
        <f>_xlfn.IFNA(+INDEX(Comp1!G:G,MATCH($B230,Comp1!$B:$B,0)),"No")</f>
        <v>Yes</v>
      </c>
      <c r="N230" s="14" t="str">
        <f>_xlfn.IFNA(+INDEX(Comp1!H:H,MATCH($B230,Comp1!$B:$B,0)),"No")</f>
        <v>Yes</v>
      </c>
      <c r="O230" s="14">
        <f>_xlfn.IFNA(+INDEX(Comp1!I:I,MATCH($B230,Comp1!$B:$B,0)),"No")</f>
        <v>0</v>
      </c>
      <c r="P230" s="14">
        <f>_xlfn.IFNA(+INDEX(Comp1!J:J,MATCH($B230,Comp1!$B:$B,0)),"No")</f>
        <v>0</v>
      </c>
      <c r="Q230" s="14">
        <f>_xlfn.IFNA(+INDEX(Comp1!K:K,MATCH($B230,Comp1!$B:$B,0)),"No")</f>
        <v>0</v>
      </c>
      <c r="R230" s="14">
        <f>_xlfn.IFNA(+INDEX(Comp1!L:L,MATCH($B230,Comp1!$B:$B,0)),"No")</f>
        <v>0</v>
      </c>
      <c r="S230" s="14">
        <f>_xlfn.IFNA(+INDEX(Comp1!M:M,MATCH($B230,Comp1!$B:$B,0)),"No")</f>
        <v>0</v>
      </c>
      <c r="T230" s="14">
        <f>_xlfn.IFNA(+INDEX(Comp1!N:N,MATCH($B230,Comp1!$B:$B,0)),"No")</f>
        <v>0</v>
      </c>
      <c r="U230" s="14">
        <f>_xlfn.IFNA(+INDEX(Comp1!O:O,MATCH($B230,Comp1!$B:$B,0)),"No")</f>
        <v>0</v>
      </c>
      <c r="V230" s="464">
        <f>IF(J230="yes",+INDEX('Final Comp Values'!$AX:$AX,MATCH('Monthy Targets'!$B230,'Final Comp Values'!C:C,0)),0)</f>
        <v>4.0199999999999996</v>
      </c>
      <c r="W230" s="464">
        <f>IF(K230="yes",+INDEX('Final Comp Values'!$AX:$AX,MATCH('Monthy Targets'!$B230,'Final Comp Values'!$C:$C,0)),0)</f>
        <v>4.0199999999999996</v>
      </c>
      <c r="X230" s="464">
        <f>IF(L230="yes",+INDEX('Final Comp Values'!$AX:$AX,MATCH('Monthy Targets'!$B230,'Final Comp Values'!$C:$C,0)),0)</f>
        <v>4.0199999999999996</v>
      </c>
      <c r="Y230" s="464">
        <f>IF(M230="yes",+INDEX('Final Comp Values'!$BB:$BB,MATCH('Monthy Targets'!$B230,'Final Comp Values'!$C:$C,0)),0)</f>
        <v>4.0199999999999996</v>
      </c>
      <c r="Z230" s="464">
        <f>IF(N230="yes",+INDEX('Final Comp Values'!$BB:$BB,MATCH('Monthy Targets'!$B230,'Final Comp Values'!$C:$C,0)),0)</f>
        <v>4.0199999999999996</v>
      </c>
      <c r="AA230" s="464">
        <f>IF(O230="yes",+INDEX('Final Comp Values'!$BB:$BB,MATCH('Monthy Targets'!$B230,'Final Comp Values'!$C:$C,0)),0)</f>
        <v>0</v>
      </c>
      <c r="AB230" s="464">
        <f>IF(P230="yes",+INDEX('Final Comp Values'!$BF:$BF,MATCH('Monthy Targets'!$B230,'Final Comp Values'!$C:$C,0)),0)</f>
        <v>0</v>
      </c>
      <c r="AC230" s="464">
        <f>IF(Q230="yes",+INDEX('Final Comp Values'!$BF:$BF,MATCH('Monthy Targets'!$B230,'Final Comp Values'!$C:$C,0)),0)</f>
        <v>0</v>
      </c>
      <c r="AD230" s="464">
        <f>IF(R230="yes",+INDEX('Final Comp Values'!$BF:$BF,MATCH('Monthy Targets'!$B230,'Final Comp Values'!$C:$C,0)),0)</f>
        <v>0</v>
      </c>
      <c r="AE230" s="464">
        <f>IF(S230="yes",+INDEX('Final Comp Values'!$BJ:$BJ,MATCH('Monthy Targets'!$B230,'Final Comp Values'!$C:$C,0)),0)</f>
        <v>0</v>
      </c>
      <c r="AF230" s="464">
        <f>IF(T230="yes",+INDEX('Final Comp Values'!$BJ:$BJ,MATCH('Monthy Targets'!$B230,'Final Comp Values'!$C:$C,0)),0)</f>
        <v>0</v>
      </c>
      <c r="AG230" s="464">
        <f>IF(U230="yes",+INDEX('Final Comp Values'!$BJ:$BJ,MATCH('Monthy Targets'!$B230,'Final Comp Values'!$C:$C,0)),0)</f>
        <v>0</v>
      </c>
    </row>
    <row r="231" spans="1:33" x14ac:dyDescent="0.25">
      <c r="A231" s="183">
        <f>+FY2018_ALL_Targets!A231</f>
        <v>4737</v>
      </c>
      <c r="B231" s="183">
        <f>+FY2018_ALL_Targets!B231</f>
        <v>675428</v>
      </c>
      <c r="C231" s="183">
        <f>+FY2018_ALL_Targets!C231</f>
        <v>1026578</v>
      </c>
      <c r="D231" s="183">
        <f>+FY2018_ALL_Targets!D231</f>
        <v>1831210103</v>
      </c>
      <c r="E231" s="183">
        <f>+FY2018_ALL_Targets!E231</f>
        <v>0</v>
      </c>
      <c r="F231" s="183" t="str">
        <f>+FY2018_ALL_Targets!F231</f>
        <v>Bexar</v>
      </c>
      <c r="G231" s="183" t="s">
        <v>796</v>
      </c>
      <c r="H231" s="183" t="str">
        <f>+FY2018_ALL_Targets!H231</f>
        <v>DIMMIT REGIONAL HOSPITAL DISTRICT</v>
      </c>
      <c r="I231" s="183" t="str">
        <f>+FY2018_ALL_Targets!I231</f>
        <v>905 Oaklawn Rd</v>
      </c>
      <c r="J231" s="14" t="str">
        <f>_xlfn.IFNA(+INDEX(Comp1!$D:$D,MATCH(B231,Comp1!$B:$B,0)),"No")</f>
        <v>Yes</v>
      </c>
      <c r="K231" s="14" t="str">
        <f>_xlfn.IFNA(+INDEX(Comp1!$E:$E,MATCH(B231,Comp1!$B:$B,0)),"No")</f>
        <v>Yes</v>
      </c>
      <c r="L231" s="14" t="str">
        <f>_xlfn.IFNA(+INDEX(Comp1!F:F,MATCH($B231,Comp1!$B:$B,0)),"No")</f>
        <v>Yes</v>
      </c>
      <c r="M231" s="14" t="str">
        <f>_xlfn.IFNA(+INDEX(Comp1!G:G,MATCH($B231,Comp1!$B:$B,0)),"No")</f>
        <v>Yes</v>
      </c>
      <c r="N231" s="14" t="str">
        <f>_xlfn.IFNA(+INDEX(Comp1!H:H,MATCH($B231,Comp1!$B:$B,0)),"No")</f>
        <v>Yes</v>
      </c>
      <c r="O231" s="14">
        <f>_xlfn.IFNA(+INDEX(Comp1!I:I,MATCH($B231,Comp1!$B:$B,0)),"No")</f>
        <v>0</v>
      </c>
      <c r="P231" s="14">
        <f>_xlfn.IFNA(+INDEX(Comp1!J:J,MATCH($B231,Comp1!$B:$B,0)),"No")</f>
        <v>0</v>
      </c>
      <c r="Q231" s="14">
        <f>_xlfn.IFNA(+INDEX(Comp1!K:K,MATCH($B231,Comp1!$B:$B,0)),"No")</f>
        <v>0</v>
      </c>
      <c r="R231" s="14">
        <f>_xlfn.IFNA(+INDEX(Comp1!L:L,MATCH($B231,Comp1!$B:$B,0)),"No")</f>
        <v>0</v>
      </c>
      <c r="S231" s="14">
        <f>_xlfn.IFNA(+INDEX(Comp1!M:M,MATCH($B231,Comp1!$B:$B,0)),"No")</f>
        <v>0</v>
      </c>
      <c r="T231" s="14">
        <f>_xlfn.IFNA(+INDEX(Comp1!N:N,MATCH($B231,Comp1!$B:$B,0)),"No")</f>
        <v>0</v>
      </c>
      <c r="U231" s="14">
        <f>_xlfn.IFNA(+INDEX(Comp1!O:O,MATCH($B231,Comp1!$B:$B,0)),"No")</f>
        <v>0</v>
      </c>
      <c r="V231" s="464">
        <f>IF(J231="yes",+INDEX('Final Comp Values'!$AX:$AX,MATCH('Monthy Targets'!$B231,'Final Comp Values'!C:C,0)),0)</f>
        <v>8.27</v>
      </c>
      <c r="W231" s="464">
        <f>IF(K231="yes",+INDEX('Final Comp Values'!$AX:$AX,MATCH('Monthy Targets'!$B231,'Final Comp Values'!$C:$C,0)),0)</f>
        <v>8.27</v>
      </c>
      <c r="X231" s="464">
        <f>IF(L231="yes",+INDEX('Final Comp Values'!$AX:$AX,MATCH('Monthy Targets'!$B231,'Final Comp Values'!$C:$C,0)),0)</f>
        <v>8.27</v>
      </c>
      <c r="Y231" s="464">
        <f>IF(M231="yes",+INDEX('Final Comp Values'!$BB:$BB,MATCH('Monthy Targets'!$B231,'Final Comp Values'!$C:$C,0)),0)</f>
        <v>8.27</v>
      </c>
      <c r="Z231" s="464">
        <f>IF(N231="yes",+INDEX('Final Comp Values'!$BB:$BB,MATCH('Monthy Targets'!$B231,'Final Comp Values'!$C:$C,0)),0)</f>
        <v>8.27</v>
      </c>
      <c r="AA231" s="464">
        <f>IF(O231="yes",+INDEX('Final Comp Values'!$BB:$BB,MATCH('Monthy Targets'!$B231,'Final Comp Values'!$C:$C,0)),0)</f>
        <v>0</v>
      </c>
      <c r="AB231" s="464">
        <f>IF(P231="yes",+INDEX('Final Comp Values'!$BF:$BF,MATCH('Monthy Targets'!$B231,'Final Comp Values'!$C:$C,0)),0)</f>
        <v>0</v>
      </c>
      <c r="AC231" s="464">
        <f>IF(Q231="yes",+INDEX('Final Comp Values'!$BF:$BF,MATCH('Monthy Targets'!$B231,'Final Comp Values'!$C:$C,0)),0)</f>
        <v>0</v>
      </c>
      <c r="AD231" s="464">
        <f>IF(R231="yes",+INDEX('Final Comp Values'!$BF:$BF,MATCH('Monthy Targets'!$B231,'Final Comp Values'!$C:$C,0)),0)</f>
        <v>0</v>
      </c>
      <c r="AE231" s="464">
        <f>IF(S231="yes",+INDEX('Final Comp Values'!$BJ:$BJ,MATCH('Monthy Targets'!$B231,'Final Comp Values'!$C:$C,0)),0)</f>
        <v>0</v>
      </c>
      <c r="AF231" s="464">
        <f>IF(T231="yes",+INDEX('Final Comp Values'!$BJ:$BJ,MATCH('Monthy Targets'!$B231,'Final Comp Values'!$C:$C,0)),0)</f>
        <v>0</v>
      </c>
      <c r="AG231" s="464">
        <f>IF(U231="yes",+INDEX('Final Comp Values'!$BJ:$BJ,MATCH('Monthy Targets'!$B231,'Final Comp Values'!$C:$C,0)),0)</f>
        <v>0</v>
      </c>
    </row>
    <row r="232" spans="1:33" x14ac:dyDescent="0.25">
      <c r="A232" s="183">
        <f>+FY2018_ALL_Targets!A232</f>
        <v>4354</v>
      </c>
      <c r="B232" s="183">
        <f>+FY2018_ALL_Targets!B232</f>
        <v>675437</v>
      </c>
      <c r="C232" s="183">
        <f>+FY2018_ALL_Targets!C232</f>
        <v>1017866</v>
      </c>
      <c r="D232" s="183">
        <f>+FY2018_ALL_Targets!D232</f>
        <v>1396071759</v>
      </c>
      <c r="E232" s="183">
        <f>+FY2018_ALL_Targets!E232</f>
        <v>0</v>
      </c>
      <c r="F232" s="183" t="str">
        <f>+FY2018_ALL_Targets!F232</f>
        <v>Bexar</v>
      </c>
      <c r="G232" s="183" t="s">
        <v>638</v>
      </c>
      <c r="H232" s="183" t="str">
        <f>+FY2018_ALL_Targets!H232</f>
        <v>Stonebrook Manor SNF LLC</v>
      </c>
      <c r="I232" s="183" t="str">
        <f>+FY2018_ALL_Targets!I232</f>
        <v>8221 Palisades Dr.</v>
      </c>
      <c r="J232" s="14" t="str">
        <f>_xlfn.IFNA(+INDEX(Comp1!$D:$D,MATCH(B232,Comp1!$B:$B,0)),"No")</f>
        <v>No</v>
      </c>
      <c r="K232" s="14" t="str">
        <f>_xlfn.IFNA(+INDEX(Comp1!$E:$E,MATCH(B232,Comp1!$B:$B,0)),"No")</f>
        <v>No</v>
      </c>
      <c r="L232" s="14" t="str">
        <f>_xlfn.IFNA(+INDEX(Comp1!F:F,MATCH($B232,Comp1!$B:$B,0)),"No")</f>
        <v>No</v>
      </c>
      <c r="M232" s="14" t="str">
        <f>_xlfn.IFNA(+INDEX(Comp1!G:G,MATCH($B232,Comp1!$B:$B,0)),"No")</f>
        <v>No</v>
      </c>
      <c r="N232" s="14" t="str">
        <f>_xlfn.IFNA(+INDEX(Comp1!H:H,MATCH($B232,Comp1!$B:$B,0)),"No")</f>
        <v>No</v>
      </c>
      <c r="O232" s="14" t="str">
        <f>_xlfn.IFNA(+INDEX(Comp1!I:I,MATCH($B232,Comp1!$B:$B,0)),"No")</f>
        <v>No</v>
      </c>
      <c r="P232" s="14" t="str">
        <f>_xlfn.IFNA(+INDEX(Comp1!J:J,MATCH($B232,Comp1!$B:$B,0)),"No")</f>
        <v>No</v>
      </c>
      <c r="Q232" s="14" t="str">
        <f>_xlfn.IFNA(+INDEX(Comp1!K:K,MATCH($B232,Comp1!$B:$B,0)),"No")</f>
        <v>No</v>
      </c>
      <c r="R232" s="14" t="str">
        <f>_xlfn.IFNA(+INDEX(Comp1!L:L,MATCH($B232,Comp1!$B:$B,0)),"No")</f>
        <v>No</v>
      </c>
      <c r="S232" s="14" t="str">
        <f>_xlfn.IFNA(+INDEX(Comp1!M:M,MATCH($B232,Comp1!$B:$B,0)),"No")</f>
        <v>No</v>
      </c>
      <c r="T232" s="14" t="str">
        <f>_xlfn.IFNA(+INDEX(Comp1!N:N,MATCH($B232,Comp1!$B:$B,0)),"No")</f>
        <v>No</v>
      </c>
      <c r="U232" s="14" t="str">
        <f>_xlfn.IFNA(+INDEX(Comp1!O:O,MATCH($B232,Comp1!$B:$B,0)),"No")</f>
        <v>No</v>
      </c>
      <c r="V232" s="464">
        <f>IF(J232="yes",+INDEX('Final Comp Values'!$AX:$AX,MATCH('Monthy Targets'!$B232,'Final Comp Values'!C:C,0)),0)</f>
        <v>0</v>
      </c>
      <c r="W232" s="464">
        <f>IF(K232="yes",+INDEX('Final Comp Values'!$AX:$AX,MATCH('Monthy Targets'!$B232,'Final Comp Values'!$C:$C,0)),0)</f>
        <v>0</v>
      </c>
      <c r="X232" s="464">
        <f>IF(L232="yes",+INDEX('Final Comp Values'!$AX:$AX,MATCH('Monthy Targets'!$B232,'Final Comp Values'!$C:$C,0)),0)</f>
        <v>0</v>
      </c>
      <c r="Y232" s="464">
        <f>IF(M232="yes",+INDEX('Final Comp Values'!$BB:$BB,MATCH('Monthy Targets'!$B232,'Final Comp Values'!$C:$C,0)),0)</f>
        <v>0</v>
      </c>
      <c r="Z232" s="464">
        <f>IF(N232="yes",+INDEX('Final Comp Values'!$BB:$BB,MATCH('Monthy Targets'!$B232,'Final Comp Values'!$C:$C,0)),0)</f>
        <v>0</v>
      </c>
      <c r="AA232" s="464">
        <f>IF(O232="yes",+INDEX('Final Comp Values'!$BB:$BB,MATCH('Monthy Targets'!$B232,'Final Comp Values'!$C:$C,0)),0)</f>
        <v>0</v>
      </c>
      <c r="AB232" s="464">
        <f>IF(P232="yes",+INDEX('Final Comp Values'!$BF:$BF,MATCH('Monthy Targets'!$B232,'Final Comp Values'!$C:$C,0)),0)</f>
        <v>0</v>
      </c>
      <c r="AC232" s="464">
        <f>IF(Q232="yes",+INDEX('Final Comp Values'!$BF:$BF,MATCH('Monthy Targets'!$B232,'Final Comp Values'!$C:$C,0)),0)</f>
        <v>0</v>
      </c>
      <c r="AD232" s="464">
        <f>IF(R232="yes",+INDEX('Final Comp Values'!$BF:$BF,MATCH('Monthy Targets'!$B232,'Final Comp Values'!$C:$C,0)),0)</f>
        <v>0</v>
      </c>
      <c r="AE232" s="464">
        <f>IF(S232="yes",+INDEX('Final Comp Values'!$BJ:$BJ,MATCH('Monthy Targets'!$B232,'Final Comp Values'!$C:$C,0)),0)</f>
        <v>0</v>
      </c>
      <c r="AF232" s="464">
        <f>IF(T232="yes",+INDEX('Final Comp Values'!$BJ:$BJ,MATCH('Monthy Targets'!$B232,'Final Comp Values'!$C:$C,0)),0)</f>
        <v>0</v>
      </c>
      <c r="AG232" s="464">
        <f>IF(U232="yes",+INDEX('Final Comp Values'!$BJ:$BJ,MATCH('Monthy Targets'!$B232,'Final Comp Values'!$C:$C,0)),0)</f>
        <v>0</v>
      </c>
    </row>
    <row r="233" spans="1:33" x14ac:dyDescent="0.25">
      <c r="A233" s="183">
        <f>+FY2018_ALL_Targets!A233</f>
        <v>4390</v>
      </c>
      <c r="B233" s="183">
        <f>+FY2018_ALL_Targets!B233</f>
        <v>675438</v>
      </c>
      <c r="C233" s="183">
        <f>+FY2018_ALL_Targets!C233</f>
        <v>1026252</v>
      </c>
      <c r="D233" s="183">
        <f>+FY2018_ALL_Targets!D233</f>
        <v>1609997279</v>
      </c>
      <c r="E233" s="183">
        <f>+FY2018_ALL_Targets!E233</f>
        <v>0</v>
      </c>
      <c r="F233" s="183" t="str">
        <f>+FY2018_ALL_Targets!F233</f>
        <v>MRSA Central</v>
      </c>
      <c r="G233" s="183" t="s">
        <v>656</v>
      </c>
      <c r="H233" s="183" t="str">
        <f>+FY2018_ALL_Targets!H233</f>
        <v>Seminole Hospital District of Gaines County, Texas</v>
      </c>
      <c r="I233" s="183" t="str">
        <f>+FY2018_ALL_Targets!I233</f>
        <v>2323 Lake Shore Drive</v>
      </c>
      <c r="J233" s="14" t="str">
        <f>_xlfn.IFNA(+INDEX(Comp1!$D:$D,MATCH(B233,Comp1!$B:$B,0)),"No")</f>
        <v>Yes</v>
      </c>
      <c r="K233" s="14" t="str">
        <f>_xlfn.IFNA(+INDEX(Comp1!$E:$E,MATCH(B233,Comp1!$B:$B,0)),"No")</f>
        <v>Yes</v>
      </c>
      <c r="L233" s="14" t="str">
        <f>_xlfn.IFNA(+INDEX(Comp1!F:F,MATCH($B233,Comp1!$B:$B,0)),"No")</f>
        <v>Yes</v>
      </c>
      <c r="M233" s="14" t="str">
        <f>_xlfn.IFNA(+INDEX(Comp1!G:G,MATCH($B233,Comp1!$B:$B,0)),"No")</f>
        <v>Yes</v>
      </c>
      <c r="N233" s="14" t="str">
        <f>_xlfn.IFNA(+INDEX(Comp1!H:H,MATCH($B233,Comp1!$B:$B,0)),"No")</f>
        <v>Yes</v>
      </c>
      <c r="O233" s="14">
        <f>_xlfn.IFNA(+INDEX(Comp1!I:I,MATCH($B233,Comp1!$B:$B,0)),"No")</f>
        <v>0</v>
      </c>
      <c r="P233" s="14">
        <f>_xlfn.IFNA(+INDEX(Comp1!J:J,MATCH($B233,Comp1!$B:$B,0)),"No")</f>
        <v>0</v>
      </c>
      <c r="Q233" s="14">
        <f>_xlfn.IFNA(+INDEX(Comp1!K:K,MATCH($B233,Comp1!$B:$B,0)),"No")</f>
        <v>0</v>
      </c>
      <c r="R233" s="14">
        <f>_xlfn.IFNA(+INDEX(Comp1!L:L,MATCH($B233,Comp1!$B:$B,0)),"No")</f>
        <v>0</v>
      </c>
      <c r="S233" s="14">
        <f>_xlfn.IFNA(+INDEX(Comp1!M:M,MATCH($B233,Comp1!$B:$B,0)),"No")</f>
        <v>0</v>
      </c>
      <c r="T233" s="14">
        <f>_xlfn.IFNA(+INDEX(Comp1!N:N,MATCH($B233,Comp1!$B:$B,0)),"No")</f>
        <v>0</v>
      </c>
      <c r="U233" s="14">
        <f>_xlfn.IFNA(+INDEX(Comp1!O:O,MATCH($B233,Comp1!$B:$B,0)),"No")</f>
        <v>0</v>
      </c>
      <c r="V233" s="464">
        <f>IF(J233="yes",+INDEX('Final Comp Values'!$AX:$AX,MATCH('Monthy Targets'!$B233,'Final Comp Values'!C:C,0)),0)</f>
        <v>11.73</v>
      </c>
      <c r="W233" s="464">
        <f>IF(K233="yes",+INDEX('Final Comp Values'!$AX:$AX,MATCH('Monthy Targets'!$B233,'Final Comp Values'!$C:$C,0)),0)</f>
        <v>11.73</v>
      </c>
      <c r="X233" s="464">
        <f>IF(L233="yes",+INDEX('Final Comp Values'!$AX:$AX,MATCH('Monthy Targets'!$B233,'Final Comp Values'!$C:$C,0)),0)</f>
        <v>11.73</v>
      </c>
      <c r="Y233" s="464">
        <f>IF(M233="yes",+INDEX('Final Comp Values'!$BB:$BB,MATCH('Monthy Targets'!$B233,'Final Comp Values'!$C:$C,0)),0)</f>
        <v>11.73</v>
      </c>
      <c r="Z233" s="464">
        <f>IF(N233="yes",+INDEX('Final Comp Values'!$BB:$BB,MATCH('Monthy Targets'!$B233,'Final Comp Values'!$C:$C,0)),0)</f>
        <v>11.73</v>
      </c>
      <c r="AA233" s="464">
        <f>IF(O233="yes",+INDEX('Final Comp Values'!$BB:$BB,MATCH('Monthy Targets'!$B233,'Final Comp Values'!$C:$C,0)),0)</f>
        <v>0</v>
      </c>
      <c r="AB233" s="464">
        <f>IF(P233="yes",+INDEX('Final Comp Values'!$BF:$BF,MATCH('Monthy Targets'!$B233,'Final Comp Values'!$C:$C,0)),0)</f>
        <v>0</v>
      </c>
      <c r="AC233" s="464">
        <f>IF(Q233="yes",+INDEX('Final Comp Values'!$BF:$BF,MATCH('Monthy Targets'!$B233,'Final Comp Values'!$C:$C,0)),0)</f>
        <v>0</v>
      </c>
      <c r="AD233" s="464">
        <f>IF(R233="yes",+INDEX('Final Comp Values'!$BF:$BF,MATCH('Monthy Targets'!$B233,'Final Comp Values'!$C:$C,0)),0)</f>
        <v>0</v>
      </c>
      <c r="AE233" s="464">
        <f>IF(S233="yes",+INDEX('Final Comp Values'!$BJ:$BJ,MATCH('Monthy Targets'!$B233,'Final Comp Values'!$C:$C,0)),0)</f>
        <v>0</v>
      </c>
      <c r="AF233" s="464">
        <f>IF(T233="yes",+INDEX('Final Comp Values'!$BJ:$BJ,MATCH('Monthy Targets'!$B233,'Final Comp Values'!$C:$C,0)),0)</f>
        <v>0</v>
      </c>
      <c r="AG233" s="464">
        <f>IF(U233="yes",+INDEX('Final Comp Values'!$BJ:$BJ,MATCH('Monthy Targets'!$B233,'Final Comp Values'!$C:$C,0)),0)</f>
        <v>0</v>
      </c>
    </row>
    <row r="234" spans="1:33" x14ac:dyDescent="0.25">
      <c r="A234" s="183">
        <f>+FY2018_ALL_Targets!A234</f>
        <v>4335</v>
      </c>
      <c r="B234" s="183">
        <f>+FY2018_ALL_Targets!B234</f>
        <v>675441</v>
      </c>
      <c r="C234" s="183">
        <f>+FY2018_ALL_Targets!C234</f>
        <v>1026715</v>
      </c>
      <c r="D234" s="183">
        <f>+FY2018_ALL_Targets!D234</f>
        <v>1235529462</v>
      </c>
      <c r="E234" s="183">
        <f>+FY2018_ALL_Targets!E234</f>
        <v>0</v>
      </c>
      <c r="F234" s="183" t="str">
        <f>+FY2018_ALL_Targets!F234</f>
        <v>MRSA Northeast</v>
      </c>
      <c r="G234" s="183" t="s">
        <v>198</v>
      </c>
      <c r="H234" s="183" t="str">
        <f>+FY2018_ALL_Targets!H234</f>
        <v>Decatur Hospital Authority dba Renaissance Care Center</v>
      </c>
      <c r="I234" s="183" t="str">
        <f>+FY2018_ALL_Targets!I234</f>
        <v>1400 Black Hill Drive</v>
      </c>
      <c r="J234" s="14" t="str">
        <f>_xlfn.IFNA(+INDEX(Comp1!$D:$D,MATCH(B234,Comp1!$B:$B,0)),"No")</f>
        <v>Yes</v>
      </c>
      <c r="K234" s="14" t="str">
        <f>_xlfn.IFNA(+INDEX(Comp1!$E:$E,MATCH(B234,Comp1!$B:$B,0)),"No")</f>
        <v>Yes</v>
      </c>
      <c r="L234" s="14" t="str">
        <f>_xlfn.IFNA(+INDEX(Comp1!F:F,MATCH($B234,Comp1!$B:$B,0)),"No")</f>
        <v>Yes</v>
      </c>
      <c r="M234" s="14" t="str">
        <f>_xlfn.IFNA(+INDEX(Comp1!G:G,MATCH($B234,Comp1!$B:$B,0)),"No")</f>
        <v>Yes</v>
      </c>
      <c r="N234" s="14" t="str">
        <f>_xlfn.IFNA(+INDEX(Comp1!H:H,MATCH($B234,Comp1!$B:$B,0)),"No")</f>
        <v>Yes</v>
      </c>
      <c r="O234" s="14">
        <f>_xlfn.IFNA(+INDEX(Comp1!I:I,MATCH($B234,Comp1!$B:$B,0)),"No")</f>
        <v>0</v>
      </c>
      <c r="P234" s="14">
        <f>_xlfn.IFNA(+INDEX(Comp1!J:J,MATCH($B234,Comp1!$B:$B,0)),"No")</f>
        <v>0</v>
      </c>
      <c r="Q234" s="14">
        <f>_xlfn.IFNA(+INDEX(Comp1!K:K,MATCH($B234,Comp1!$B:$B,0)),"No")</f>
        <v>0</v>
      </c>
      <c r="R234" s="14">
        <f>_xlfn.IFNA(+INDEX(Comp1!L:L,MATCH($B234,Comp1!$B:$B,0)),"No")</f>
        <v>0</v>
      </c>
      <c r="S234" s="14">
        <f>_xlfn.IFNA(+INDEX(Comp1!M:M,MATCH($B234,Comp1!$B:$B,0)),"No")</f>
        <v>0</v>
      </c>
      <c r="T234" s="14">
        <f>_xlfn.IFNA(+INDEX(Comp1!N:N,MATCH($B234,Comp1!$B:$B,0)),"No")</f>
        <v>0</v>
      </c>
      <c r="U234" s="14">
        <f>_xlfn.IFNA(+INDEX(Comp1!O:O,MATCH($B234,Comp1!$B:$B,0)),"No")</f>
        <v>0</v>
      </c>
      <c r="V234" s="464">
        <f>IF(J234="yes",+INDEX('Final Comp Values'!$AX:$AX,MATCH('Monthy Targets'!$B234,'Final Comp Values'!C:C,0)),0)</f>
        <v>3.33</v>
      </c>
      <c r="W234" s="464">
        <f>IF(K234="yes",+INDEX('Final Comp Values'!$AX:$AX,MATCH('Monthy Targets'!$B234,'Final Comp Values'!$C:$C,0)),0)</f>
        <v>3.33</v>
      </c>
      <c r="X234" s="464">
        <f>IF(L234="yes",+INDEX('Final Comp Values'!$AX:$AX,MATCH('Monthy Targets'!$B234,'Final Comp Values'!$C:$C,0)),0)</f>
        <v>3.33</v>
      </c>
      <c r="Y234" s="464">
        <f>IF(M234="yes",+INDEX('Final Comp Values'!$BB:$BB,MATCH('Monthy Targets'!$B234,'Final Comp Values'!$C:$C,0)),0)</f>
        <v>3.33</v>
      </c>
      <c r="Z234" s="464">
        <f>IF(N234="yes",+INDEX('Final Comp Values'!$BB:$BB,MATCH('Monthy Targets'!$B234,'Final Comp Values'!$C:$C,0)),0)</f>
        <v>3.33</v>
      </c>
      <c r="AA234" s="464">
        <f>IF(O234="yes",+INDEX('Final Comp Values'!$BB:$BB,MATCH('Monthy Targets'!$B234,'Final Comp Values'!$C:$C,0)),0)</f>
        <v>0</v>
      </c>
      <c r="AB234" s="464">
        <f>IF(P234="yes",+INDEX('Final Comp Values'!$BF:$BF,MATCH('Monthy Targets'!$B234,'Final Comp Values'!$C:$C,0)),0)</f>
        <v>0</v>
      </c>
      <c r="AC234" s="464">
        <f>IF(Q234="yes",+INDEX('Final Comp Values'!$BF:$BF,MATCH('Monthy Targets'!$B234,'Final Comp Values'!$C:$C,0)),0)</f>
        <v>0</v>
      </c>
      <c r="AD234" s="464">
        <f>IF(R234="yes",+INDEX('Final Comp Values'!$BF:$BF,MATCH('Monthy Targets'!$B234,'Final Comp Values'!$C:$C,0)),0)</f>
        <v>0</v>
      </c>
      <c r="AE234" s="464">
        <f>IF(S234="yes",+INDEX('Final Comp Values'!$BJ:$BJ,MATCH('Monthy Targets'!$B234,'Final Comp Values'!$C:$C,0)),0)</f>
        <v>0</v>
      </c>
      <c r="AF234" s="464">
        <f>IF(T234="yes",+INDEX('Final Comp Values'!$BJ:$BJ,MATCH('Monthy Targets'!$B234,'Final Comp Values'!$C:$C,0)),0)</f>
        <v>0</v>
      </c>
      <c r="AG234" s="464">
        <f>IF(U234="yes",+INDEX('Final Comp Values'!$BJ:$BJ,MATCH('Monthy Targets'!$B234,'Final Comp Values'!$C:$C,0)),0)</f>
        <v>0</v>
      </c>
    </row>
    <row r="235" spans="1:33" x14ac:dyDescent="0.25">
      <c r="A235" s="183">
        <f>+FY2018_ALL_Targets!A235</f>
        <v>5095</v>
      </c>
      <c r="B235" s="183">
        <f>+FY2018_ALL_Targets!B235</f>
        <v>675443</v>
      </c>
      <c r="C235" s="183">
        <f>+FY2018_ALL_Targets!C235</f>
        <v>1027596</v>
      </c>
      <c r="D235" s="183">
        <f>+FY2018_ALL_Targets!D235</f>
        <v>1235599887</v>
      </c>
      <c r="E235" s="183">
        <f>+FY2018_ALL_Targets!E235</f>
        <v>0</v>
      </c>
      <c r="F235" s="183" t="str">
        <f>+FY2018_ALL_Targets!F235</f>
        <v>MRSA West</v>
      </c>
      <c r="G235" s="183" t="s">
        <v>330</v>
      </c>
      <c r="H235" s="183" t="str">
        <f>+FY2018_ALL_Targets!H235</f>
        <v>Parmer County Hospital District</v>
      </c>
      <c r="I235" s="183" t="str">
        <f>+FY2018_ALL_Targets!I235</f>
        <v>201 E. 15th St.</v>
      </c>
      <c r="J235" s="14" t="str">
        <f>_xlfn.IFNA(+INDEX(Comp1!$D:$D,MATCH(B235,Comp1!$B:$B,0)),"No")</f>
        <v>Yes</v>
      </c>
      <c r="K235" s="14" t="str">
        <f>_xlfn.IFNA(+INDEX(Comp1!$E:$E,MATCH(B235,Comp1!$B:$B,0)),"No")</f>
        <v>Yes</v>
      </c>
      <c r="L235" s="14" t="str">
        <f>_xlfn.IFNA(+INDEX(Comp1!F:F,MATCH($B235,Comp1!$B:$B,0)),"No")</f>
        <v>Yes</v>
      </c>
      <c r="M235" s="14" t="str">
        <f>_xlfn.IFNA(+INDEX(Comp1!G:G,MATCH($B235,Comp1!$B:$B,0)),"No")</f>
        <v>Yes</v>
      </c>
      <c r="N235" s="14" t="str">
        <f>_xlfn.IFNA(+INDEX(Comp1!H:H,MATCH($B235,Comp1!$B:$B,0)),"No")</f>
        <v>Yes</v>
      </c>
      <c r="O235" s="14">
        <f>_xlfn.IFNA(+INDEX(Comp1!I:I,MATCH($B235,Comp1!$B:$B,0)),"No")</f>
        <v>0</v>
      </c>
      <c r="P235" s="14">
        <f>_xlfn.IFNA(+INDEX(Comp1!J:J,MATCH($B235,Comp1!$B:$B,0)),"No")</f>
        <v>0</v>
      </c>
      <c r="Q235" s="14">
        <f>_xlfn.IFNA(+INDEX(Comp1!K:K,MATCH($B235,Comp1!$B:$B,0)),"No")</f>
        <v>0</v>
      </c>
      <c r="R235" s="14">
        <f>_xlfn.IFNA(+INDEX(Comp1!L:L,MATCH($B235,Comp1!$B:$B,0)),"No")</f>
        <v>0</v>
      </c>
      <c r="S235" s="14">
        <f>_xlfn.IFNA(+INDEX(Comp1!M:M,MATCH($B235,Comp1!$B:$B,0)),"No")</f>
        <v>0</v>
      </c>
      <c r="T235" s="14">
        <f>_xlfn.IFNA(+INDEX(Comp1!N:N,MATCH($B235,Comp1!$B:$B,0)),"No")</f>
        <v>0</v>
      </c>
      <c r="U235" s="14">
        <f>_xlfn.IFNA(+INDEX(Comp1!O:O,MATCH($B235,Comp1!$B:$B,0)),"No")</f>
        <v>0</v>
      </c>
      <c r="V235" s="464">
        <f>IF(J235="yes",+INDEX('Final Comp Values'!$AX:$AX,MATCH('Monthy Targets'!$B235,'Final Comp Values'!C:C,0)),0)</f>
        <v>3.78</v>
      </c>
      <c r="W235" s="464">
        <f>IF(K235="yes",+INDEX('Final Comp Values'!$AX:$AX,MATCH('Monthy Targets'!$B235,'Final Comp Values'!$C:$C,0)),0)</f>
        <v>3.78</v>
      </c>
      <c r="X235" s="464">
        <f>IF(L235="yes",+INDEX('Final Comp Values'!$AX:$AX,MATCH('Monthy Targets'!$B235,'Final Comp Values'!$C:$C,0)),0)</f>
        <v>3.78</v>
      </c>
      <c r="Y235" s="464">
        <f>IF(M235="yes",+INDEX('Final Comp Values'!$BB:$BB,MATCH('Monthy Targets'!$B235,'Final Comp Values'!$C:$C,0)),0)</f>
        <v>3.78</v>
      </c>
      <c r="Z235" s="464">
        <f>IF(N235="yes",+INDEX('Final Comp Values'!$BB:$BB,MATCH('Monthy Targets'!$B235,'Final Comp Values'!$C:$C,0)),0)</f>
        <v>3.78</v>
      </c>
      <c r="AA235" s="464">
        <f>IF(O235="yes",+INDEX('Final Comp Values'!$BB:$BB,MATCH('Monthy Targets'!$B235,'Final Comp Values'!$C:$C,0)),0)</f>
        <v>0</v>
      </c>
      <c r="AB235" s="464">
        <f>IF(P235="yes",+INDEX('Final Comp Values'!$BF:$BF,MATCH('Monthy Targets'!$B235,'Final Comp Values'!$C:$C,0)),0)</f>
        <v>0</v>
      </c>
      <c r="AC235" s="464">
        <f>IF(Q235="yes",+INDEX('Final Comp Values'!$BF:$BF,MATCH('Monthy Targets'!$B235,'Final Comp Values'!$C:$C,0)),0)</f>
        <v>0</v>
      </c>
      <c r="AD235" s="464">
        <f>IF(R235="yes",+INDEX('Final Comp Values'!$BF:$BF,MATCH('Monthy Targets'!$B235,'Final Comp Values'!$C:$C,0)),0)</f>
        <v>0</v>
      </c>
      <c r="AE235" s="464">
        <f>IF(S235="yes",+INDEX('Final Comp Values'!$BJ:$BJ,MATCH('Monthy Targets'!$B235,'Final Comp Values'!$C:$C,0)),0)</f>
        <v>0</v>
      </c>
      <c r="AF235" s="464">
        <f>IF(T235="yes",+INDEX('Final Comp Values'!$BJ:$BJ,MATCH('Monthy Targets'!$B235,'Final Comp Values'!$C:$C,0)),0)</f>
        <v>0</v>
      </c>
      <c r="AG235" s="464">
        <f>IF(U235="yes",+INDEX('Final Comp Values'!$BJ:$BJ,MATCH('Monthy Targets'!$B235,'Final Comp Values'!$C:$C,0)),0)</f>
        <v>0</v>
      </c>
    </row>
    <row r="236" spans="1:33" x14ac:dyDescent="0.25">
      <c r="A236" s="183">
        <f>+FY2018_ALL_Targets!A236</f>
        <v>5346</v>
      </c>
      <c r="B236" s="183">
        <f>+FY2018_ALL_Targets!B236</f>
        <v>675444</v>
      </c>
      <c r="C236" s="183">
        <f>+FY2018_ALL_Targets!C236</f>
        <v>1003369</v>
      </c>
      <c r="D236" s="183">
        <f>+FY2018_ALL_Targets!D236</f>
        <v>1790779452</v>
      </c>
      <c r="E236" s="183">
        <f>+FY2018_ALL_Targets!E236</f>
        <v>0</v>
      </c>
      <c r="F236" s="183" t="str">
        <f>+FY2018_ALL_Targets!F236</f>
        <v>MRSA Northeast</v>
      </c>
      <c r="G236" s="183" t="s">
        <v>368</v>
      </c>
      <c r="H236" s="183" t="str">
        <f>+FY2018_ALL_Targets!H236</f>
        <v>Fannin County Hospital Authority</v>
      </c>
      <c r="I236" s="183" t="str">
        <f>+FY2018_ALL_Targets!I236</f>
        <v>1401 Hampton Road</v>
      </c>
      <c r="J236" s="14" t="str">
        <f>_xlfn.IFNA(+INDEX(Comp1!$D:$D,MATCH(B236,Comp1!$B:$B,0)),"No")</f>
        <v>Yes</v>
      </c>
      <c r="K236" s="14" t="str">
        <f>_xlfn.IFNA(+INDEX(Comp1!$E:$E,MATCH(B236,Comp1!$B:$B,0)),"No")</f>
        <v>Yes</v>
      </c>
      <c r="L236" s="14" t="str">
        <f>_xlfn.IFNA(+INDEX(Comp1!F:F,MATCH($B236,Comp1!$B:$B,0)),"No")</f>
        <v>Yes</v>
      </c>
      <c r="M236" s="14" t="str">
        <f>_xlfn.IFNA(+INDEX(Comp1!G:G,MATCH($B236,Comp1!$B:$B,0)),"No")</f>
        <v>Yes</v>
      </c>
      <c r="N236" s="14" t="str">
        <f>_xlfn.IFNA(+INDEX(Comp1!H:H,MATCH($B236,Comp1!$B:$B,0)),"No")</f>
        <v>Yes</v>
      </c>
      <c r="O236" s="14">
        <f>_xlfn.IFNA(+INDEX(Comp1!I:I,MATCH($B236,Comp1!$B:$B,0)),"No")</f>
        <v>0</v>
      </c>
      <c r="P236" s="14">
        <f>_xlfn.IFNA(+INDEX(Comp1!J:J,MATCH($B236,Comp1!$B:$B,0)),"No")</f>
        <v>0</v>
      </c>
      <c r="Q236" s="14">
        <f>_xlfn.IFNA(+INDEX(Comp1!K:K,MATCH($B236,Comp1!$B:$B,0)),"No")</f>
        <v>0</v>
      </c>
      <c r="R236" s="14">
        <f>_xlfn.IFNA(+INDEX(Comp1!L:L,MATCH($B236,Comp1!$B:$B,0)),"No")</f>
        <v>0</v>
      </c>
      <c r="S236" s="14">
        <f>_xlfn.IFNA(+INDEX(Comp1!M:M,MATCH($B236,Comp1!$B:$B,0)),"No")</f>
        <v>0</v>
      </c>
      <c r="T236" s="14">
        <f>_xlfn.IFNA(+INDEX(Comp1!N:N,MATCH($B236,Comp1!$B:$B,0)),"No")</f>
        <v>0</v>
      </c>
      <c r="U236" s="14">
        <f>_xlfn.IFNA(+INDEX(Comp1!O:O,MATCH($B236,Comp1!$B:$B,0)),"No")</f>
        <v>0</v>
      </c>
      <c r="V236" s="464">
        <f>IF(J236="yes",+INDEX('Final Comp Values'!$AX:$AX,MATCH('Monthy Targets'!$B236,'Final Comp Values'!C:C,0)),0)</f>
        <v>6.04</v>
      </c>
      <c r="W236" s="464">
        <f>IF(K236="yes",+INDEX('Final Comp Values'!$AX:$AX,MATCH('Monthy Targets'!$B236,'Final Comp Values'!$C:$C,0)),0)</f>
        <v>6.04</v>
      </c>
      <c r="X236" s="464">
        <f>IF(L236="yes",+INDEX('Final Comp Values'!$AX:$AX,MATCH('Monthy Targets'!$B236,'Final Comp Values'!$C:$C,0)),0)</f>
        <v>6.04</v>
      </c>
      <c r="Y236" s="464">
        <f>IF(M236="yes",+INDEX('Final Comp Values'!$BB:$BB,MATCH('Monthy Targets'!$B236,'Final Comp Values'!$C:$C,0)),0)</f>
        <v>6.04</v>
      </c>
      <c r="Z236" s="464">
        <f>IF(N236="yes",+INDEX('Final Comp Values'!$BB:$BB,MATCH('Monthy Targets'!$B236,'Final Comp Values'!$C:$C,0)),0)</f>
        <v>6.04</v>
      </c>
      <c r="AA236" s="464">
        <f>IF(O236="yes",+INDEX('Final Comp Values'!$BB:$BB,MATCH('Monthy Targets'!$B236,'Final Comp Values'!$C:$C,0)),0)</f>
        <v>0</v>
      </c>
      <c r="AB236" s="464">
        <f>IF(P236="yes",+INDEX('Final Comp Values'!$BF:$BF,MATCH('Monthy Targets'!$B236,'Final Comp Values'!$C:$C,0)),0)</f>
        <v>0</v>
      </c>
      <c r="AC236" s="464">
        <f>IF(Q236="yes",+INDEX('Final Comp Values'!$BF:$BF,MATCH('Monthy Targets'!$B236,'Final Comp Values'!$C:$C,0)),0)</f>
        <v>0</v>
      </c>
      <c r="AD236" s="464">
        <f>IF(R236="yes",+INDEX('Final Comp Values'!$BF:$BF,MATCH('Monthy Targets'!$B236,'Final Comp Values'!$C:$C,0)),0)</f>
        <v>0</v>
      </c>
      <c r="AE236" s="464">
        <f>IF(S236="yes",+INDEX('Final Comp Values'!$BJ:$BJ,MATCH('Monthy Targets'!$B236,'Final Comp Values'!$C:$C,0)),0)</f>
        <v>0</v>
      </c>
      <c r="AF236" s="464">
        <f>IF(T236="yes",+INDEX('Final Comp Values'!$BJ:$BJ,MATCH('Monthy Targets'!$B236,'Final Comp Values'!$C:$C,0)),0)</f>
        <v>0</v>
      </c>
      <c r="AG236" s="464">
        <f>IF(U236="yes",+INDEX('Final Comp Values'!$BJ:$BJ,MATCH('Monthy Targets'!$B236,'Final Comp Values'!$C:$C,0)),0)</f>
        <v>0</v>
      </c>
    </row>
    <row r="237" spans="1:33" x14ac:dyDescent="0.25">
      <c r="A237" s="183">
        <f>+FY2018_ALL_Targets!A237</f>
        <v>5166</v>
      </c>
      <c r="B237" s="183">
        <f>+FY2018_ALL_Targets!B237</f>
        <v>675445</v>
      </c>
      <c r="C237" s="183">
        <f>+FY2018_ALL_Targets!C237</f>
        <v>1026152</v>
      </c>
      <c r="D237" s="183">
        <f>+FY2018_ALL_Targets!D237</f>
        <v>1952359499</v>
      </c>
      <c r="E237" s="183">
        <f>+FY2018_ALL_Targets!E237</f>
        <v>0</v>
      </c>
      <c r="F237" s="183" t="str">
        <f>+FY2018_ALL_Targets!F237</f>
        <v>Travis</v>
      </c>
      <c r="G237" s="183" t="s">
        <v>340</v>
      </c>
      <c r="H237" s="183" t="str">
        <f>+FY2018_ALL_Targets!H237</f>
        <v>Winnie-Stowell Hospital District</v>
      </c>
      <c r="I237" s="183" t="str">
        <f>+FY2018_ALL_Targets!I237</f>
        <v>624 N Converse Street</v>
      </c>
      <c r="J237" s="14" t="str">
        <f>_xlfn.IFNA(+INDEX(Comp1!$D:$D,MATCH(B237,Comp1!$B:$B,0)),"No")</f>
        <v>Yes</v>
      </c>
      <c r="K237" s="14" t="str">
        <f>_xlfn.IFNA(+INDEX(Comp1!$E:$E,MATCH(B237,Comp1!$B:$B,0)),"No")</f>
        <v>Yes</v>
      </c>
      <c r="L237" s="14" t="str">
        <f>_xlfn.IFNA(+INDEX(Comp1!F:F,MATCH($B237,Comp1!$B:$B,0)),"No")</f>
        <v>Yes</v>
      </c>
      <c r="M237" s="14" t="str">
        <f>_xlfn.IFNA(+INDEX(Comp1!G:G,MATCH($B237,Comp1!$B:$B,0)),"No")</f>
        <v>Yes</v>
      </c>
      <c r="N237" s="14" t="str">
        <f>_xlfn.IFNA(+INDEX(Comp1!H:H,MATCH($B237,Comp1!$B:$B,0)),"No")</f>
        <v>Yes</v>
      </c>
      <c r="O237" s="14">
        <f>_xlfn.IFNA(+INDEX(Comp1!I:I,MATCH($B237,Comp1!$B:$B,0)),"No")</f>
        <v>0</v>
      </c>
      <c r="P237" s="14">
        <f>_xlfn.IFNA(+INDEX(Comp1!J:J,MATCH($B237,Comp1!$B:$B,0)),"No")</f>
        <v>0</v>
      </c>
      <c r="Q237" s="14">
        <f>_xlfn.IFNA(+INDEX(Comp1!K:K,MATCH($B237,Comp1!$B:$B,0)),"No")</f>
        <v>0</v>
      </c>
      <c r="R237" s="14">
        <f>_xlfn.IFNA(+INDEX(Comp1!L:L,MATCH($B237,Comp1!$B:$B,0)),"No")</f>
        <v>0</v>
      </c>
      <c r="S237" s="14">
        <f>_xlfn.IFNA(+INDEX(Comp1!M:M,MATCH($B237,Comp1!$B:$B,0)),"No")</f>
        <v>0</v>
      </c>
      <c r="T237" s="14">
        <f>_xlfn.IFNA(+INDEX(Comp1!N:N,MATCH($B237,Comp1!$B:$B,0)),"No")</f>
        <v>0</v>
      </c>
      <c r="U237" s="14">
        <f>_xlfn.IFNA(+INDEX(Comp1!O:O,MATCH($B237,Comp1!$B:$B,0)),"No")</f>
        <v>0</v>
      </c>
      <c r="V237" s="464">
        <f>IF(J237="yes",+INDEX('Final Comp Values'!$AX:$AX,MATCH('Monthy Targets'!$B237,'Final Comp Values'!C:C,0)),0)</f>
        <v>5.91</v>
      </c>
      <c r="W237" s="464">
        <f>IF(K237="yes",+INDEX('Final Comp Values'!$AX:$AX,MATCH('Monthy Targets'!$B237,'Final Comp Values'!$C:$C,0)),0)</f>
        <v>5.91</v>
      </c>
      <c r="X237" s="464">
        <f>IF(L237="yes",+INDEX('Final Comp Values'!$AX:$AX,MATCH('Monthy Targets'!$B237,'Final Comp Values'!$C:$C,0)),0)</f>
        <v>5.91</v>
      </c>
      <c r="Y237" s="464">
        <f>IF(M237="yes",+INDEX('Final Comp Values'!$BB:$BB,MATCH('Monthy Targets'!$B237,'Final Comp Values'!$C:$C,0)),0)</f>
        <v>5.91</v>
      </c>
      <c r="Z237" s="464">
        <f>IF(N237="yes",+INDEX('Final Comp Values'!$BB:$BB,MATCH('Monthy Targets'!$B237,'Final Comp Values'!$C:$C,0)),0)</f>
        <v>5.91</v>
      </c>
      <c r="AA237" s="464">
        <f>IF(O237="yes",+INDEX('Final Comp Values'!$BB:$BB,MATCH('Monthy Targets'!$B237,'Final Comp Values'!$C:$C,0)),0)</f>
        <v>0</v>
      </c>
      <c r="AB237" s="464">
        <f>IF(P237="yes",+INDEX('Final Comp Values'!$BF:$BF,MATCH('Monthy Targets'!$B237,'Final Comp Values'!$C:$C,0)),0)</f>
        <v>0</v>
      </c>
      <c r="AC237" s="464">
        <f>IF(Q237="yes",+INDEX('Final Comp Values'!$BF:$BF,MATCH('Monthy Targets'!$B237,'Final Comp Values'!$C:$C,0)),0)</f>
        <v>0</v>
      </c>
      <c r="AD237" s="464">
        <f>IF(R237="yes",+INDEX('Final Comp Values'!$BF:$BF,MATCH('Monthy Targets'!$B237,'Final Comp Values'!$C:$C,0)),0)</f>
        <v>0</v>
      </c>
      <c r="AE237" s="464">
        <f>IF(S237="yes",+INDEX('Final Comp Values'!$BJ:$BJ,MATCH('Monthy Targets'!$B237,'Final Comp Values'!$C:$C,0)),0)</f>
        <v>0</v>
      </c>
      <c r="AF237" s="464">
        <f>IF(T237="yes",+INDEX('Final Comp Values'!$BJ:$BJ,MATCH('Monthy Targets'!$B237,'Final Comp Values'!$C:$C,0)),0)</f>
        <v>0</v>
      </c>
      <c r="AG237" s="464">
        <f>IF(U237="yes",+INDEX('Final Comp Values'!$BJ:$BJ,MATCH('Monthy Targets'!$B237,'Final Comp Values'!$C:$C,0)),0)</f>
        <v>0</v>
      </c>
    </row>
    <row r="238" spans="1:33" x14ac:dyDescent="0.25">
      <c r="A238" s="183">
        <f>+FY2018_ALL_Targets!A238</f>
        <v>5343</v>
      </c>
      <c r="B238" s="183">
        <f>+FY2018_ALL_Targets!B238</f>
        <v>675452</v>
      </c>
      <c r="C238" s="183">
        <f>+FY2018_ALL_Targets!C238</f>
        <v>1026720</v>
      </c>
      <c r="D238" s="183">
        <f>+FY2018_ALL_Targets!D238</f>
        <v>1669862876</v>
      </c>
      <c r="E238" s="183">
        <f>+FY2018_ALL_Targets!E238</f>
        <v>0</v>
      </c>
      <c r="F238" s="183" t="str">
        <f>+FY2018_ALL_Targets!F238</f>
        <v>Bexar</v>
      </c>
      <c r="G238" s="183" t="s">
        <v>1107</v>
      </c>
      <c r="H238" s="183" t="str">
        <f>+FY2018_ALL_Targets!H238</f>
        <v>McCulloch County Hospital District</v>
      </c>
      <c r="I238" s="183" t="str">
        <f>+FY2018_ALL_Targets!I238</f>
        <v>7700 Mesquite Pass</v>
      </c>
      <c r="J238" s="14" t="str">
        <f>_xlfn.IFNA(+INDEX(Comp1!$D:$D,MATCH(B238,Comp1!$B:$B,0)),"No")</f>
        <v>Yes</v>
      </c>
      <c r="K238" s="14" t="str">
        <f>_xlfn.IFNA(+INDEX(Comp1!$E:$E,MATCH(B238,Comp1!$B:$B,0)),"No")</f>
        <v>Yes</v>
      </c>
      <c r="L238" s="14" t="str">
        <f>_xlfn.IFNA(+INDEX(Comp1!F:F,MATCH($B238,Comp1!$B:$B,0)),"No")</f>
        <v>Yes</v>
      </c>
      <c r="M238" s="14" t="str">
        <f>_xlfn.IFNA(+INDEX(Comp1!G:G,MATCH($B238,Comp1!$B:$B,0)),"No")</f>
        <v>Yes</v>
      </c>
      <c r="N238" s="14" t="str">
        <f>_xlfn.IFNA(+INDEX(Comp1!H:H,MATCH($B238,Comp1!$B:$B,0)),"No")</f>
        <v>Yes</v>
      </c>
      <c r="O238" s="14">
        <f>_xlfn.IFNA(+INDEX(Comp1!I:I,MATCH($B238,Comp1!$B:$B,0)),"No")</f>
        <v>0</v>
      </c>
      <c r="P238" s="14">
        <f>_xlfn.IFNA(+INDEX(Comp1!J:J,MATCH($B238,Comp1!$B:$B,0)),"No")</f>
        <v>0</v>
      </c>
      <c r="Q238" s="14">
        <f>_xlfn.IFNA(+INDEX(Comp1!K:K,MATCH($B238,Comp1!$B:$B,0)),"No")</f>
        <v>0</v>
      </c>
      <c r="R238" s="14">
        <f>_xlfn.IFNA(+INDEX(Comp1!L:L,MATCH($B238,Comp1!$B:$B,0)),"No")</f>
        <v>0</v>
      </c>
      <c r="S238" s="14">
        <f>_xlfn.IFNA(+INDEX(Comp1!M:M,MATCH($B238,Comp1!$B:$B,0)),"No")</f>
        <v>0</v>
      </c>
      <c r="T238" s="14">
        <f>_xlfn.IFNA(+INDEX(Comp1!N:N,MATCH($B238,Comp1!$B:$B,0)),"No")</f>
        <v>0</v>
      </c>
      <c r="U238" s="14">
        <f>_xlfn.IFNA(+INDEX(Comp1!O:O,MATCH($B238,Comp1!$B:$B,0)),"No")</f>
        <v>0</v>
      </c>
      <c r="V238" s="464">
        <f>IF(J238="yes",+INDEX('Final Comp Values'!$AX:$AX,MATCH('Monthy Targets'!$B238,'Final Comp Values'!C:C,0)),0)</f>
        <v>9.5</v>
      </c>
      <c r="W238" s="464">
        <f>IF(K238="yes",+INDEX('Final Comp Values'!$AX:$AX,MATCH('Monthy Targets'!$B238,'Final Comp Values'!$C:$C,0)),0)</f>
        <v>9.5</v>
      </c>
      <c r="X238" s="464">
        <f>IF(L238="yes",+INDEX('Final Comp Values'!$AX:$AX,MATCH('Monthy Targets'!$B238,'Final Comp Values'!$C:$C,0)),0)</f>
        <v>9.5</v>
      </c>
      <c r="Y238" s="464">
        <f>IF(M238="yes",+INDEX('Final Comp Values'!$BB:$BB,MATCH('Monthy Targets'!$B238,'Final Comp Values'!$C:$C,0)),0)</f>
        <v>9.5</v>
      </c>
      <c r="Z238" s="464">
        <f>IF(N238="yes",+INDEX('Final Comp Values'!$BB:$BB,MATCH('Monthy Targets'!$B238,'Final Comp Values'!$C:$C,0)),0)</f>
        <v>9.5</v>
      </c>
      <c r="AA238" s="464">
        <f>IF(O238="yes",+INDEX('Final Comp Values'!$BB:$BB,MATCH('Monthy Targets'!$B238,'Final Comp Values'!$C:$C,0)),0)</f>
        <v>0</v>
      </c>
      <c r="AB238" s="464">
        <f>IF(P238="yes",+INDEX('Final Comp Values'!$BF:$BF,MATCH('Monthy Targets'!$B238,'Final Comp Values'!$C:$C,0)),0)</f>
        <v>0</v>
      </c>
      <c r="AC238" s="464">
        <f>IF(Q238="yes",+INDEX('Final Comp Values'!$BF:$BF,MATCH('Monthy Targets'!$B238,'Final Comp Values'!$C:$C,0)),0)</f>
        <v>0</v>
      </c>
      <c r="AD238" s="464">
        <f>IF(R238="yes",+INDEX('Final Comp Values'!$BF:$BF,MATCH('Monthy Targets'!$B238,'Final Comp Values'!$C:$C,0)),0)</f>
        <v>0</v>
      </c>
      <c r="AE238" s="464">
        <f>IF(S238="yes",+INDEX('Final Comp Values'!$BJ:$BJ,MATCH('Monthy Targets'!$B238,'Final Comp Values'!$C:$C,0)),0)</f>
        <v>0</v>
      </c>
      <c r="AF238" s="464">
        <f>IF(T238="yes",+INDEX('Final Comp Values'!$BJ:$BJ,MATCH('Monthy Targets'!$B238,'Final Comp Values'!$C:$C,0)),0)</f>
        <v>0</v>
      </c>
      <c r="AG238" s="464">
        <f>IF(U238="yes",+INDEX('Final Comp Values'!$BJ:$BJ,MATCH('Monthy Targets'!$B238,'Final Comp Values'!$C:$C,0)),0)</f>
        <v>0</v>
      </c>
    </row>
    <row r="239" spans="1:33" x14ac:dyDescent="0.25">
      <c r="A239" s="183">
        <f>+FY2018_ALL_Targets!A239</f>
        <v>4570</v>
      </c>
      <c r="B239" s="183">
        <f>+FY2018_ALL_Targets!B239</f>
        <v>675459</v>
      </c>
      <c r="C239" s="183">
        <f>+FY2018_ALL_Targets!C239</f>
        <v>1026215</v>
      </c>
      <c r="D239" s="183">
        <f>+FY2018_ALL_Targets!D239</f>
        <v>1962810465</v>
      </c>
      <c r="E239" s="183">
        <f>+FY2018_ALL_Targets!E239</f>
        <v>0</v>
      </c>
      <c r="F239" s="183" t="str">
        <f>+FY2018_ALL_Targets!F239</f>
        <v>Travis</v>
      </c>
      <c r="G239" s="183" t="s">
        <v>726</v>
      </c>
      <c r="H239" s="183" t="str">
        <f>+FY2018_ALL_Targets!H239</f>
        <v>Coryell County Memorial Hospital Authority</v>
      </c>
      <c r="I239" s="183" t="str">
        <f>+FY2018_ALL_Targets!I239</f>
        <v>3509 Rogge Lane</v>
      </c>
      <c r="J239" s="14" t="str">
        <f>_xlfn.IFNA(+INDEX(Comp1!$D:$D,MATCH(B239,Comp1!$B:$B,0)),"No")</f>
        <v>Yes</v>
      </c>
      <c r="K239" s="14" t="str">
        <f>_xlfn.IFNA(+INDEX(Comp1!$E:$E,MATCH(B239,Comp1!$B:$B,0)),"No")</f>
        <v>Yes</v>
      </c>
      <c r="L239" s="14" t="str">
        <f>_xlfn.IFNA(+INDEX(Comp1!F:F,MATCH($B239,Comp1!$B:$B,0)),"No")</f>
        <v>Yes</v>
      </c>
      <c r="M239" s="14" t="str">
        <f>_xlfn.IFNA(+INDEX(Comp1!G:G,MATCH($B239,Comp1!$B:$B,0)),"No")</f>
        <v>Yes</v>
      </c>
      <c r="N239" s="14" t="str">
        <f>_xlfn.IFNA(+INDEX(Comp1!H:H,MATCH($B239,Comp1!$B:$B,0)),"No")</f>
        <v>Yes</v>
      </c>
      <c r="O239" s="14">
        <f>_xlfn.IFNA(+INDEX(Comp1!I:I,MATCH($B239,Comp1!$B:$B,0)),"No")</f>
        <v>0</v>
      </c>
      <c r="P239" s="14">
        <f>_xlfn.IFNA(+INDEX(Comp1!J:J,MATCH($B239,Comp1!$B:$B,0)),"No")</f>
        <v>0</v>
      </c>
      <c r="Q239" s="14">
        <f>_xlfn.IFNA(+INDEX(Comp1!K:K,MATCH($B239,Comp1!$B:$B,0)),"No")</f>
        <v>0</v>
      </c>
      <c r="R239" s="14">
        <f>_xlfn.IFNA(+INDEX(Comp1!L:L,MATCH($B239,Comp1!$B:$B,0)),"No")</f>
        <v>0</v>
      </c>
      <c r="S239" s="14">
        <f>_xlfn.IFNA(+INDEX(Comp1!M:M,MATCH($B239,Comp1!$B:$B,0)),"No")</f>
        <v>0</v>
      </c>
      <c r="T239" s="14">
        <f>_xlfn.IFNA(+INDEX(Comp1!N:N,MATCH($B239,Comp1!$B:$B,0)),"No")</f>
        <v>0</v>
      </c>
      <c r="U239" s="14">
        <f>_xlfn.IFNA(+INDEX(Comp1!O:O,MATCH($B239,Comp1!$B:$B,0)),"No")</f>
        <v>0</v>
      </c>
      <c r="V239" s="464">
        <f>IF(J239="yes",+INDEX('Final Comp Values'!$AX:$AX,MATCH('Monthy Targets'!$B239,'Final Comp Values'!C:C,0)),0)</f>
        <v>10.37</v>
      </c>
      <c r="W239" s="464">
        <f>IF(K239="yes",+INDEX('Final Comp Values'!$AX:$AX,MATCH('Monthy Targets'!$B239,'Final Comp Values'!$C:$C,0)),0)</f>
        <v>10.37</v>
      </c>
      <c r="X239" s="464">
        <f>IF(L239="yes",+INDEX('Final Comp Values'!$AX:$AX,MATCH('Monthy Targets'!$B239,'Final Comp Values'!$C:$C,0)),0)</f>
        <v>10.37</v>
      </c>
      <c r="Y239" s="464">
        <f>IF(M239="yes",+INDEX('Final Comp Values'!$BB:$BB,MATCH('Monthy Targets'!$B239,'Final Comp Values'!$C:$C,0)),0)</f>
        <v>10.37</v>
      </c>
      <c r="Z239" s="464">
        <f>IF(N239="yes",+INDEX('Final Comp Values'!$BB:$BB,MATCH('Monthy Targets'!$B239,'Final Comp Values'!$C:$C,0)),0)</f>
        <v>10.37</v>
      </c>
      <c r="AA239" s="464">
        <f>IF(O239="yes",+INDEX('Final Comp Values'!$BB:$BB,MATCH('Monthy Targets'!$B239,'Final Comp Values'!$C:$C,0)),0)</f>
        <v>0</v>
      </c>
      <c r="AB239" s="464">
        <f>IF(P239="yes",+INDEX('Final Comp Values'!$BF:$BF,MATCH('Monthy Targets'!$B239,'Final Comp Values'!$C:$C,0)),0)</f>
        <v>0</v>
      </c>
      <c r="AC239" s="464">
        <f>IF(Q239="yes",+INDEX('Final Comp Values'!$BF:$BF,MATCH('Monthy Targets'!$B239,'Final Comp Values'!$C:$C,0)),0)</f>
        <v>0</v>
      </c>
      <c r="AD239" s="464">
        <f>IF(R239="yes",+INDEX('Final Comp Values'!$BF:$BF,MATCH('Monthy Targets'!$B239,'Final Comp Values'!$C:$C,0)),0)</f>
        <v>0</v>
      </c>
      <c r="AE239" s="464">
        <f>IF(S239="yes",+INDEX('Final Comp Values'!$BJ:$BJ,MATCH('Monthy Targets'!$B239,'Final Comp Values'!$C:$C,0)),0)</f>
        <v>0</v>
      </c>
      <c r="AF239" s="464">
        <f>IF(T239="yes",+INDEX('Final Comp Values'!$BJ:$BJ,MATCH('Monthy Targets'!$B239,'Final Comp Values'!$C:$C,0)),0)</f>
        <v>0</v>
      </c>
      <c r="AG239" s="464">
        <f>IF(U239="yes",+INDEX('Final Comp Values'!$BJ:$BJ,MATCH('Monthy Targets'!$B239,'Final Comp Values'!$C:$C,0)),0)</f>
        <v>0</v>
      </c>
    </row>
    <row r="240" spans="1:33" x14ac:dyDescent="0.25">
      <c r="A240" s="183">
        <f>+FY2018_ALL_Targets!A240</f>
        <v>4634</v>
      </c>
      <c r="B240" s="183">
        <f>+FY2018_ALL_Targets!B240</f>
        <v>675460</v>
      </c>
      <c r="C240" s="183">
        <f>+FY2018_ALL_Targets!C240</f>
        <v>1012930</v>
      </c>
      <c r="D240" s="183">
        <f>+FY2018_ALL_Targets!D240</f>
        <v>1710008263</v>
      </c>
      <c r="E240" s="183">
        <f>+FY2018_ALL_Targets!E240</f>
        <v>0</v>
      </c>
      <c r="F240" s="183" t="str">
        <f>+FY2018_ALL_Targets!F240</f>
        <v>MRSA Northeast</v>
      </c>
      <c r="G240" s="183" t="s">
        <v>766</v>
      </c>
      <c r="H240" s="183" t="str">
        <f>+FY2018_ALL_Targets!H240</f>
        <v>Fannin County Hospital Authority</v>
      </c>
      <c r="I240" s="183" t="str">
        <f>+FY2018_ALL_Targets!I240</f>
        <v>711 Lucas Drive</v>
      </c>
      <c r="J240" s="14" t="str">
        <f>_xlfn.IFNA(+INDEX(Comp1!$D:$D,MATCH(B240,Comp1!$B:$B,0)),"No")</f>
        <v>Yes</v>
      </c>
      <c r="K240" s="14" t="str">
        <f>_xlfn.IFNA(+INDEX(Comp1!$E:$E,MATCH(B240,Comp1!$B:$B,0)),"No")</f>
        <v>Yes</v>
      </c>
      <c r="L240" s="14" t="str">
        <f>_xlfn.IFNA(+INDEX(Comp1!F:F,MATCH($B240,Comp1!$B:$B,0)),"No")</f>
        <v>Yes</v>
      </c>
      <c r="M240" s="14" t="str">
        <f>_xlfn.IFNA(+INDEX(Comp1!G:G,MATCH($B240,Comp1!$B:$B,0)),"No")</f>
        <v>Yes</v>
      </c>
      <c r="N240" s="14" t="str">
        <f>_xlfn.IFNA(+INDEX(Comp1!H:H,MATCH($B240,Comp1!$B:$B,0)),"No")</f>
        <v>Yes</v>
      </c>
      <c r="O240" s="14">
        <f>_xlfn.IFNA(+INDEX(Comp1!I:I,MATCH($B240,Comp1!$B:$B,0)),"No")</f>
        <v>0</v>
      </c>
      <c r="P240" s="14">
        <f>_xlfn.IFNA(+INDEX(Comp1!J:J,MATCH($B240,Comp1!$B:$B,0)),"No")</f>
        <v>0</v>
      </c>
      <c r="Q240" s="14">
        <f>_xlfn.IFNA(+INDEX(Comp1!K:K,MATCH($B240,Comp1!$B:$B,0)),"No")</f>
        <v>0</v>
      </c>
      <c r="R240" s="14">
        <f>_xlfn.IFNA(+INDEX(Comp1!L:L,MATCH($B240,Comp1!$B:$B,0)),"No")</f>
        <v>0</v>
      </c>
      <c r="S240" s="14">
        <f>_xlfn.IFNA(+INDEX(Comp1!M:M,MATCH($B240,Comp1!$B:$B,0)),"No")</f>
        <v>0</v>
      </c>
      <c r="T240" s="14">
        <f>_xlfn.IFNA(+INDEX(Comp1!N:N,MATCH($B240,Comp1!$B:$B,0)),"No")</f>
        <v>0</v>
      </c>
      <c r="U240" s="14">
        <f>_xlfn.IFNA(+INDEX(Comp1!O:O,MATCH($B240,Comp1!$B:$B,0)),"No")</f>
        <v>0</v>
      </c>
      <c r="V240" s="464">
        <f>IF(J240="yes",+INDEX('Final Comp Values'!$AX:$AX,MATCH('Monthy Targets'!$B240,'Final Comp Values'!C:C,0)),0)</f>
        <v>5.44</v>
      </c>
      <c r="W240" s="464">
        <f>IF(K240="yes",+INDEX('Final Comp Values'!$AX:$AX,MATCH('Monthy Targets'!$B240,'Final Comp Values'!$C:$C,0)),0)</f>
        <v>5.44</v>
      </c>
      <c r="X240" s="464">
        <f>IF(L240="yes",+INDEX('Final Comp Values'!$AX:$AX,MATCH('Monthy Targets'!$B240,'Final Comp Values'!$C:$C,0)),0)</f>
        <v>5.44</v>
      </c>
      <c r="Y240" s="464">
        <f>IF(M240="yes",+INDEX('Final Comp Values'!$BB:$BB,MATCH('Monthy Targets'!$B240,'Final Comp Values'!$C:$C,0)),0)</f>
        <v>5.44</v>
      </c>
      <c r="Z240" s="464">
        <f>IF(N240="yes",+INDEX('Final Comp Values'!$BB:$BB,MATCH('Monthy Targets'!$B240,'Final Comp Values'!$C:$C,0)),0)</f>
        <v>5.44</v>
      </c>
      <c r="AA240" s="464">
        <f>IF(O240="yes",+INDEX('Final Comp Values'!$BB:$BB,MATCH('Monthy Targets'!$B240,'Final Comp Values'!$C:$C,0)),0)</f>
        <v>0</v>
      </c>
      <c r="AB240" s="464">
        <f>IF(P240="yes",+INDEX('Final Comp Values'!$BF:$BF,MATCH('Monthy Targets'!$B240,'Final Comp Values'!$C:$C,0)),0)</f>
        <v>0</v>
      </c>
      <c r="AC240" s="464">
        <f>IF(Q240="yes",+INDEX('Final Comp Values'!$BF:$BF,MATCH('Monthy Targets'!$B240,'Final Comp Values'!$C:$C,0)),0)</f>
        <v>0</v>
      </c>
      <c r="AD240" s="464">
        <f>IF(R240="yes",+INDEX('Final Comp Values'!$BF:$BF,MATCH('Monthy Targets'!$B240,'Final Comp Values'!$C:$C,0)),0)</f>
        <v>0</v>
      </c>
      <c r="AE240" s="464">
        <f>IF(S240="yes",+INDEX('Final Comp Values'!$BJ:$BJ,MATCH('Monthy Targets'!$B240,'Final Comp Values'!$C:$C,0)),0)</f>
        <v>0</v>
      </c>
      <c r="AF240" s="464">
        <f>IF(T240="yes",+INDEX('Final Comp Values'!$BJ:$BJ,MATCH('Monthy Targets'!$B240,'Final Comp Values'!$C:$C,0)),0)</f>
        <v>0</v>
      </c>
      <c r="AG240" s="464">
        <f>IF(U240="yes",+INDEX('Final Comp Values'!$BJ:$BJ,MATCH('Monthy Targets'!$B240,'Final Comp Values'!$C:$C,0)),0)</f>
        <v>0</v>
      </c>
    </row>
    <row r="241" spans="1:33" x14ac:dyDescent="0.25">
      <c r="A241" s="183">
        <f>+FY2018_ALL_Targets!A241</f>
        <v>4552</v>
      </c>
      <c r="B241" s="183">
        <f>+FY2018_ALL_Targets!B241</f>
        <v>675469</v>
      </c>
      <c r="C241" s="183">
        <f>+FY2018_ALL_Targets!C241</f>
        <v>1026260</v>
      </c>
      <c r="D241" s="183">
        <f>+FY2018_ALL_Targets!D241</f>
        <v>1003215492</v>
      </c>
      <c r="E241" s="183">
        <f>+FY2018_ALL_Targets!E241</f>
        <v>0</v>
      </c>
      <c r="F241" s="183" t="str">
        <f>+FY2018_ALL_Targets!F241</f>
        <v>Bexar</v>
      </c>
      <c r="G241" s="183" t="s">
        <v>234</v>
      </c>
      <c r="H241" s="183" t="str">
        <f>+FY2018_ALL_Targets!H241</f>
        <v>DeWitt Medical District</v>
      </c>
      <c r="I241" s="183" t="str">
        <f>+FY2018_ALL_Targets!I241</f>
        <v>1811 Sixth St</v>
      </c>
      <c r="J241" s="14" t="str">
        <f>_xlfn.IFNA(+INDEX(Comp1!$D:$D,MATCH(B241,Comp1!$B:$B,0)),"No")</f>
        <v>Yes</v>
      </c>
      <c r="K241" s="14" t="str">
        <f>_xlfn.IFNA(+INDEX(Comp1!$E:$E,MATCH(B241,Comp1!$B:$B,0)),"No")</f>
        <v>Yes</v>
      </c>
      <c r="L241" s="14" t="str">
        <f>_xlfn.IFNA(+INDEX(Comp1!F:F,MATCH($B241,Comp1!$B:$B,0)),"No")</f>
        <v>Yes</v>
      </c>
      <c r="M241" s="14" t="str">
        <f>_xlfn.IFNA(+INDEX(Comp1!G:G,MATCH($B241,Comp1!$B:$B,0)),"No")</f>
        <v>Yes</v>
      </c>
      <c r="N241" s="14" t="str">
        <f>_xlfn.IFNA(+INDEX(Comp1!H:H,MATCH($B241,Comp1!$B:$B,0)),"No")</f>
        <v>Yes</v>
      </c>
      <c r="O241" s="14">
        <f>_xlfn.IFNA(+INDEX(Comp1!I:I,MATCH($B241,Comp1!$B:$B,0)),"No")</f>
        <v>0</v>
      </c>
      <c r="P241" s="14">
        <f>_xlfn.IFNA(+INDEX(Comp1!J:J,MATCH($B241,Comp1!$B:$B,0)),"No")</f>
        <v>0</v>
      </c>
      <c r="Q241" s="14">
        <f>_xlfn.IFNA(+INDEX(Comp1!K:K,MATCH($B241,Comp1!$B:$B,0)),"No")</f>
        <v>0</v>
      </c>
      <c r="R241" s="14">
        <f>_xlfn.IFNA(+INDEX(Comp1!L:L,MATCH($B241,Comp1!$B:$B,0)),"No")</f>
        <v>0</v>
      </c>
      <c r="S241" s="14">
        <f>_xlfn.IFNA(+INDEX(Comp1!M:M,MATCH($B241,Comp1!$B:$B,0)),"No")</f>
        <v>0</v>
      </c>
      <c r="T241" s="14">
        <f>_xlfn.IFNA(+INDEX(Comp1!N:N,MATCH($B241,Comp1!$B:$B,0)),"No")</f>
        <v>0</v>
      </c>
      <c r="U241" s="14">
        <f>_xlfn.IFNA(+INDEX(Comp1!O:O,MATCH($B241,Comp1!$B:$B,0)),"No")</f>
        <v>0</v>
      </c>
      <c r="V241" s="464">
        <f>IF(J241="yes",+INDEX('Final Comp Values'!$AX:$AX,MATCH('Monthy Targets'!$B241,'Final Comp Values'!C:C,0)),0)</f>
        <v>8.73</v>
      </c>
      <c r="W241" s="464">
        <f>IF(K241="yes",+INDEX('Final Comp Values'!$AX:$AX,MATCH('Monthy Targets'!$B241,'Final Comp Values'!$C:$C,0)),0)</f>
        <v>8.73</v>
      </c>
      <c r="X241" s="464">
        <f>IF(L241="yes",+INDEX('Final Comp Values'!$AX:$AX,MATCH('Monthy Targets'!$B241,'Final Comp Values'!$C:$C,0)),0)</f>
        <v>8.73</v>
      </c>
      <c r="Y241" s="464">
        <f>IF(M241="yes",+INDEX('Final Comp Values'!$BB:$BB,MATCH('Monthy Targets'!$B241,'Final Comp Values'!$C:$C,0)),0)</f>
        <v>8.73</v>
      </c>
      <c r="Z241" s="464">
        <f>IF(N241="yes",+INDEX('Final Comp Values'!$BB:$BB,MATCH('Monthy Targets'!$B241,'Final Comp Values'!$C:$C,0)),0)</f>
        <v>8.73</v>
      </c>
      <c r="AA241" s="464">
        <f>IF(O241="yes",+INDEX('Final Comp Values'!$BB:$BB,MATCH('Monthy Targets'!$B241,'Final Comp Values'!$C:$C,0)),0)</f>
        <v>0</v>
      </c>
      <c r="AB241" s="464">
        <f>IF(P241="yes",+INDEX('Final Comp Values'!$BF:$BF,MATCH('Monthy Targets'!$B241,'Final Comp Values'!$C:$C,0)),0)</f>
        <v>0</v>
      </c>
      <c r="AC241" s="464">
        <f>IF(Q241="yes",+INDEX('Final Comp Values'!$BF:$BF,MATCH('Monthy Targets'!$B241,'Final Comp Values'!$C:$C,0)),0)</f>
        <v>0</v>
      </c>
      <c r="AD241" s="464">
        <f>IF(R241="yes",+INDEX('Final Comp Values'!$BF:$BF,MATCH('Monthy Targets'!$B241,'Final Comp Values'!$C:$C,0)),0)</f>
        <v>0</v>
      </c>
      <c r="AE241" s="464">
        <f>IF(S241="yes",+INDEX('Final Comp Values'!$BJ:$BJ,MATCH('Monthy Targets'!$B241,'Final Comp Values'!$C:$C,0)),0)</f>
        <v>0</v>
      </c>
      <c r="AF241" s="464">
        <f>IF(T241="yes",+INDEX('Final Comp Values'!$BJ:$BJ,MATCH('Monthy Targets'!$B241,'Final Comp Values'!$C:$C,0)),0)</f>
        <v>0</v>
      </c>
      <c r="AG241" s="464">
        <f>IF(U241="yes",+INDEX('Final Comp Values'!$BJ:$BJ,MATCH('Monthy Targets'!$B241,'Final Comp Values'!$C:$C,0)),0)</f>
        <v>0</v>
      </c>
    </row>
    <row r="242" spans="1:33" x14ac:dyDescent="0.25">
      <c r="A242" s="183">
        <f>+FY2018_ALL_Targets!A242</f>
        <v>5043</v>
      </c>
      <c r="B242" s="183">
        <f>+FY2018_ALL_Targets!B242</f>
        <v>675471</v>
      </c>
      <c r="C242" s="183">
        <f>+FY2018_ALL_Targets!C242</f>
        <v>1004488</v>
      </c>
      <c r="D242" s="183">
        <f>+FY2018_ALL_Targets!D242</f>
        <v>1750378246</v>
      </c>
      <c r="E242" s="183">
        <f>+FY2018_ALL_Targets!E242</f>
        <v>0</v>
      </c>
      <c r="F242" s="183" t="str">
        <f>+FY2018_ALL_Targets!F242</f>
        <v>MRSA Northeast</v>
      </c>
      <c r="G242" s="183" t="s">
        <v>316</v>
      </c>
      <c r="H242" s="183" t="str">
        <f>+FY2018_ALL_Targets!H242</f>
        <v>Bonham Nursing and Rehabilitation, LP</v>
      </c>
      <c r="I242" s="183" t="str">
        <f>+FY2018_ALL_Targets!I242</f>
        <v>709 West 5th Street</v>
      </c>
      <c r="J242" s="14" t="str">
        <f>_xlfn.IFNA(+INDEX(Comp1!$D:$D,MATCH(B242,Comp1!$B:$B,0)),"No")</f>
        <v>No</v>
      </c>
      <c r="K242" s="14" t="str">
        <f>_xlfn.IFNA(+INDEX(Comp1!$E:$E,MATCH(B242,Comp1!$B:$B,0)),"No")</f>
        <v>No</v>
      </c>
      <c r="L242" s="14" t="str">
        <f>_xlfn.IFNA(+INDEX(Comp1!F:F,MATCH($B242,Comp1!$B:$B,0)),"No")</f>
        <v>No</v>
      </c>
      <c r="M242" s="14" t="str">
        <f>_xlfn.IFNA(+INDEX(Comp1!G:G,MATCH($B242,Comp1!$B:$B,0)),"No")</f>
        <v>No</v>
      </c>
      <c r="N242" s="14" t="str">
        <f>_xlfn.IFNA(+INDEX(Comp1!H:H,MATCH($B242,Comp1!$B:$B,0)),"No")</f>
        <v>No</v>
      </c>
      <c r="O242" s="14" t="str">
        <f>_xlfn.IFNA(+INDEX(Comp1!I:I,MATCH($B242,Comp1!$B:$B,0)),"No")</f>
        <v>No</v>
      </c>
      <c r="P242" s="14" t="str">
        <f>_xlfn.IFNA(+INDEX(Comp1!J:J,MATCH($B242,Comp1!$B:$B,0)),"No")</f>
        <v>No</v>
      </c>
      <c r="Q242" s="14" t="str">
        <f>_xlfn.IFNA(+INDEX(Comp1!K:K,MATCH($B242,Comp1!$B:$B,0)),"No")</f>
        <v>No</v>
      </c>
      <c r="R242" s="14" t="str">
        <f>_xlfn.IFNA(+INDEX(Comp1!L:L,MATCH($B242,Comp1!$B:$B,0)),"No")</f>
        <v>No</v>
      </c>
      <c r="S242" s="14" t="str">
        <f>_xlfn.IFNA(+INDEX(Comp1!M:M,MATCH($B242,Comp1!$B:$B,0)),"No")</f>
        <v>No</v>
      </c>
      <c r="T242" s="14" t="str">
        <f>_xlfn.IFNA(+INDEX(Comp1!N:N,MATCH($B242,Comp1!$B:$B,0)),"No")</f>
        <v>No</v>
      </c>
      <c r="U242" s="14" t="str">
        <f>_xlfn.IFNA(+INDEX(Comp1!O:O,MATCH($B242,Comp1!$B:$B,0)),"No")</f>
        <v>No</v>
      </c>
      <c r="V242" s="464">
        <f>IF(J242="yes",+INDEX('Final Comp Values'!$AX:$AX,MATCH('Monthy Targets'!$B242,'Final Comp Values'!C:C,0)),0)</f>
        <v>0</v>
      </c>
      <c r="W242" s="464">
        <f>IF(K242="yes",+INDEX('Final Comp Values'!$AX:$AX,MATCH('Monthy Targets'!$B242,'Final Comp Values'!$C:$C,0)),0)</f>
        <v>0</v>
      </c>
      <c r="X242" s="464">
        <f>IF(L242="yes",+INDEX('Final Comp Values'!$AX:$AX,MATCH('Monthy Targets'!$B242,'Final Comp Values'!$C:$C,0)),0)</f>
        <v>0</v>
      </c>
      <c r="Y242" s="464">
        <f>IF(M242="yes",+INDEX('Final Comp Values'!$BB:$BB,MATCH('Monthy Targets'!$B242,'Final Comp Values'!$C:$C,0)),0)</f>
        <v>0</v>
      </c>
      <c r="Z242" s="464">
        <f>IF(N242="yes",+INDEX('Final Comp Values'!$BB:$BB,MATCH('Monthy Targets'!$B242,'Final Comp Values'!$C:$C,0)),0)</f>
        <v>0</v>
      </c>
      <c r="AA242" s="464">
        <f>IF(O242="yes",+INDEX('Final Comp Values'!$BB:$BB,MATCH('Monthy Targets'!$B242,'Final Comp Values'!$C:$C,0)),0)</f>
        <v>0</v>
      </c>
      <c r="AB242" s="464">
        <f>IF(P242="yes",+INDEX('Final Comp Values'!$BF:$BF,MATCH('Monthy Targets'!$B242,'Final Comp Values'!$C:$C,0)),0)</f>
        <v>0</v>
      </c>
      <c r="AC242" s="464">
        <f>IF(Q242="yes",+INDEX('Final Comp Values'!$BF:$BF,MATCH('Monthy Targets'!$B242,'Final Comp Values'!$C:$C,0)),0)</f>
        <v>0</v>
      </c>
      <c r="AD242" s="464">
        <f>IF(R242="yes",+INDEX('Final Comp Values'!$BF:$BF,MATCH('Monthy Targets'!$B242,'Final Comp Values'!$C:$C,0)),0)</f>
        <v>0</v>
      </c>
      <c r="AE242" s="464">
        <f>IF(S242="yes",+INDEX('Final Comp Values'!$BJ:$BJ,MATCH('Monthy Targets'!$B242,'Final Comp Values'!$C:$C,0)),0)</f>
        <v>0</v>
      </c>
      <c r="AF242" s="464">
        <f>IF(T242="yes",+INDEX('Final Comp Values'!$BJ:$BJ,MATCH('Monthy Targets'!$B242,'Final Comp Values'!$C:$C,0)),0)</f>
        <v>0</v>
      </c>
      <c r="AG242" s="464">
        <f>IF(U242="yes",+INDEX('Final Comp Values'!$BJ:$BJ,MATCH('Monthy Targets'!$B242,'Final Comp Values'!$C:$C,0)),0)</f>
        <v>0</v>
      </c>
    </row>
    <row r="243" spans="1:33" x14ac:dyDescent="0.25">
      <c r="A243" s="183">
        <f>+FY2018_ALL_Targets!A243</f>
        <v>4277</v>
      </c>
      <c r="B243" s="183">
        <f>+FY2018_ALL_Targets!B243</f>
        <v>675477</v>
      </c>
      <c r="C243" s="183">
        <f>+FY2018_ALL_Targets!C243</f>
        <v>1026281</v>
      </c>
      <c r="D243" s="183">
        <f>+FY2018_ALL_Targets!D243</f>
        <v>1912306309</v>
      </c>
      <c r="E243" s="183">
        <f>+FY2018_ALL_Targets!E243</f>
        <v>0</v>
      </c>
      <c r="F243" s="183" t="str">
        <f>+FY2018_ALL_Targets!F243</f>
        <v>Bexar</v>
      </c>
      <c r="G243" s="183" t="s">
        <v>184</v>
      </c>
      <c r="H243" s="183" t="str">
        <f>+FY2018_ALL_Targets!H243</f>
        <v>DeWitt Medical District</v>
      </c>
      <c r="I243" s="183" t="str">
        <f>+FY2018_ALL_Targets!I243</f>
        <v>300 Salmon</v>
      </c>
      <c r="J243" s="14" t="str">
        <f>_xlfn.IFNA(+INDEX(Comp1!$D:$D,MATCH(B243,Comp1!$B:$B,0)),"No")</f>
        <v>Yes</v>
      </c>
      <c r="K243" s="14" t="str">
        <f>_xlfn.IFNA(+INDEX(Comp1!$E:$E,MATCH(B243,Comp1!$B:$B,0)),"No")</f>
        <v>Yes</v>
      </c>
      <c r="L243" s="14" t="str">
        <f>_xlfn.IFNA(+INDEX(Comp1!F:F,MATCH($B243,Comp1!$B:$B,0)),"No")</f>
        <v>Yes</v>
      </c>
      <c r="M243" s="14" t="str">
        <f>_xlfn.IFNA(+INDEX(Comp1!G:G,MATCH($B243,Comp1!$B:$B,0)),"No")</f>
        <v>Yes</v>
      </c>
      <c r="N243" s="14" t="str">
        <f>_xlfn.IFNA(+INDEX(Comp1!H:H,MATCH($B243,Comp1!$B:$B,0)),"No")</f>
        <v>Yes</v>
      </c>
      <c r="O243" s="14">
        <f>_xlfn.IFNA(+INDEX(Comp1!I:I,MATCH($B243,Comp1!$B:$B,0)),"No")</f>
        <v>0</v>
      </c>
      <c r="P243" s="14">
        <f>_xlfn.IFNA(+INDEX(Comp1!J:J,MATCH($B243,Comp1!$B:$B,0)),"No")</f>
        <v>0</v>
      </c>
      <c r="Q243" s="14">
        <f>_xlfn.IFNA(+INDEX(Comp1!K:K,MATCH($B243,Comp1!$B:$B,0)),"No")</f>
        <v>0</v>
      </c>
      <c r="R243" s="14">
        <f>_xlfn.IFNA(+INDEX(Comp1!L:L,MATCH($B243,Comp1!$B:$B,0)),"No")</f>
        <v>0</v>
      </c>
      <c r="S243" s="14">
        <f>_xlfn.IFNA(+INDEX(Comp1!M:M,MATCH($B243,Comp1!$B:$B,0)),"No")</f>
        <v>0</v>
      </c>
      <c r="T243" s="14">
        <f>_xlfn.IFNA(+INDEX(Comp1!N:N,MATCH($B243,Comp1!$B:$B,0)),"No")</f>
        <v>0</v>
      </c>
      <c r="U243" s="14">
        <f>_xlfn.IFNA(+INDEX(Comp1!O:O,MATCH($B243,Comp1!$B:$B,0)),"No")</f>
        <v>0</v>
      </c>
      <c r="V243" s="464">
        <f>IF(J243="yes",+INDEX('Final Comp Values'!$AX:$AX,MATCH('Monthy Targets'!$B243,'Final Comp Values'!C:C,0)),0)</f>
        <v>4.2699999999999996</v>
      </c>
      <c r="W243" s="464">
        <f>IF(K243="yes",+INDEX('Final Comp Values'!$AX:$AX,MATCH('Monthy Targets'!$B243,'Final Comp Values'!$C:$C,0)),0)</f>
        <v>4.2699999999999996</v>
      </c>
      <c r="X243" s="464">
        <f>IF(L243="yes",+INDEX('Final Comp Values'!$AX:$AX,MATCH('Monthy Targets'!$B243,'Final Comp Values'!$C:$C,0)),0)</f>
        <v>4.2699999999999996</v>
      </c>
      <c r="Y243" s="464">
        <f>IF(M243="yes",+INDEX('Final Comp Values'!$BB:$BB,MATCH('Monthy Targets'!$B243,'Final Comp Values'!$C:$C,0)),0)</f>
        <v>4.2699999999999996</v>
      </c>
      <c r="Z243" s="464">
        <f>IF(N243="yes",+INDEX('Final Comp Values'!$BB:$BB,MATCH('Monthy Targets'!$B243,'Final Comp Values'!$C:$C,0)),0)</f>
        <v>4.2699999999999996</v>
      </c>
      <c r="AA243" s="464">
        <f>IF(O243="yes",+INDEX('Final Comp Values'!$BB:$BB,MATCH('Monthy Targets'!$B243,'Final Comp Values'!$C:$C,0)),0)</f>
        <v>0</v>
      </c>
      <c r="AB243" s="464">
        <f>IF(P243="yes",+INDEX('Final Comp Values'!$BF:$BF,MATCH('Monthy Targets'!$B243,'Final Comp Values'!$C:$C,0)),0)</f>
        <v>0</v>
      </c>
      <c r="AC243" s="464">
        <f>IF(Q243="yes",+INDEX('Final Comp Values'!$BF:$BF,MATCH('Monthy Targets'!$B243,'Final Comp Values'!$C:$C,0)),0)</f>
        <v>0</v>
      </c>
      <c r="AD243" s="464">
        <f>IF(R243="yes",+INDEX('Final Comp Values'!$BF:$BF,MATCH('Monthy Targets'!$B243,'Final Comp Values'!$C:$C,0)),0)</f>
        <v>0</v>
      </c>
      <c r="AE243" s="464">
        <f>IF(S243="yes",+INDEX('Final Comp Values'!$BJ:$BJ,MATCH('Monthy Targets'!$B243,'Final Comp Values'!$C:$C,0)),0)</f>
        <v>0</v>
      </c>
      <c r="AF243" s="464">
        <f>IF(T243="yes",+INDEX('Final Comp Values'!$BJ:$BJ,MATCH('Monthy Targets'!$B243,'Final Comp Values'!$C:$C,0)),0)</f>
        <v>0</v>
      </c>
      <c r="AG243" s="464">
        <f>IF(U243="yes",+INDEX('Final Comp Values'!$BJ:$BJ,MATCH('Monthy Targets'!$B243,'Final Comp Values'!$C:$C,0)),0)</f>
        <v>0</v>
      </c>
    </row>
    <row r="244" spans="1:33" x14ac:dyDescent="0.25">
      <c r="A244" s="183">
        <f>+FY2018_ALL_Targets!A244</f>
        <v>5328</v>
      </c>
      <c r="B244" s="183">
        <f>+FY2018_ALL_Targets!B244</f>
        <v>675478</v>
      </c>
      <c r="C244" s="183">
        <f>+FY2018_ALL_Targets!C244</f>
        <v>1026235</v>
      </c>
      <c r="D244" s="183">
        <f>+FY2018_ALL_Targets!D244</f>
        <v>1336557529</v>
      </c>
      <c r="E244" s="183">
        <f>+FY2018_ALL_Targets!E244</f>
        <v>0</v>
      </c>
      <c r="F244" s="183" t="str">
        <f>+FY2018_ALL_Targets!F244</f>
        <v>Lubbock</v>
      </c>
      <c r="G244" s="183" t="s">
        <v>364</v>
      </c>
      <c r="H244" s="183" t="str">
        <f>+FY2018_ALL_Targets!H244</f>
        <v>CHILDRESS COUNTY HOSPITAL DISTRICT</v>
      </c>
      <c r="I244" s="183" t="str">
        <f>+FY2018_ALL_Targets!I244</f>
        <v>1301 MESA DR</v>
      </c>
      <c r="J244" s="14" t="str">
        <f>_xlfn.IFNA(+INDEX(Comp1!$D:$D,MATCH(B244,Comp1!$B:$B,0)),"No")</f>
        <v>Yes</v>
      </c>
      <c r="K244" s="14" t="str">
        <f>_xlfn.IFNA(+INDEX(Comp1!$E:$E,MATCH(B244,Comp1!$B:$B,0)),"No")</f>
        <v>Yes</v>
      </c>
      <c r="L244" s="14" t="str">
        <f>_xlfn.IFNA(+INDEX(Comp1!F:F,MATCH($B244,Comp1!$B:$B,0)),"No")</f>
        <v>Yes</v>
      </c>
      <c r="M244" s="14" t="str">
        <f>_xlfn.IFNA(+INDEX(Comp1!G:G,MATCH($B244,Comp1!$B:$B,0)),"No")</f>
        <v>Yes</v>
      </c>
      <c r="N244" s="14" t="str">
        <f>_xlfn.IFNA(+INDEX(Comp1!H:H,MATCH($B244,Comp1!$B:$B,0)),"No")</f>
        <v>Yes</v>
      </c>
      <c r="O244" s="14">
        <f>_xlfn.IFNA(+INDEX(Comp1!I:I,MATCH($B244,Comp1!$B:$B,0)),"No")</f>
        <v>0</v>
      </c>
      <c r="P244" s="14">
        <f>_xlfn.IFNA(+INDEX(Comp1!J:J,MATCH($B244,Comp1!$B:$B,0)),"No")</f>
        <v>0</v>
      </c>
      <c r="Q244" s="14">
        <f>_xlfn.IFNA(+INDEX(Comp1!K:K,MATCH($B244,Comp1!$B:$B,0)),"No")</f>
        <v>0</v>
      </c>
      <c r="R244" s="14">
        <f>_xlfn.IFNA(+INDEX(Comp1!L:L,MATCH($B244,Comp1!$B:$B,0)),"No")</f>
        <v>0</v>
      </c>
      <c r="S244" s="14">
        <f>_xlfn.IFNA(+INDEX(Comp1!M:M,MATCH($B244,Comp1!$B:$B,0)),"No")</f>
        <v>0</v>
      </c>
      <c r="T244" s="14">
        <f>_xlfn.IFNA(+INDEX(Comp1!N:N,MATCH($B244,Comp1!$B:$B,0)),"No")</f>
        <v>0</v>
      </c>
      <c r="U244" s="14">
        <f>_xlfn.IFNA(+INDEX(Comp1!O:O,MATCH($B244,Comp1!$B:$B,0)),"No")</f>
        <v>0</v>
      </c>
      <c r="V244" s="464">
        <f>IF(J244="yes",+INDEX('Final Comp Values'!$AX:$AX,MATCH('Monthy Targets'!$B244,'Final Comp Values'!C:C,0)),0)</f>
        <v>28.84</v>
      </c>
      <c r="W244" s="464">
        <f>IF(K244="yes",+INDEX('Final Comp Values'!$AX:$AX,MATCH('Monthy Targets'!$B244,'Final Comp Values'!$C:$C,0)),0)</f>
        <v>28.84</v>
      </c>
      <c r="X244" s="464">
        <f>IF(L244="yes",+INDEX('Final Comp Values'!$AX:$AX,MATCH('Monthy Targets'!$B244,'Final Comp Values'!$C:$C,0)),0)</f>
        <v>28.84</v>
      </c>
      <c r="Y244" s="464">
        <f>IF(M244="yes",+INDEX('Final Comp Values'!$BB:$BB,MATCH('Monthy Targets'!$B244,'Final Comp Values'!$C:$C,0)),0)</f>
        <v>28.84</v>
      </c>
      <c r="Z244" s="464">
        <f>IF(N244="yes",+INDEX('Final Comp Values'!$BB:$BB,MATCH('Monthy Targets'!$B244,'Final Comp Values'!$C:$C,0)),0)</f>
        <v>28.84</v>
      </c>
      <c r="AA244" s="464">
        <f>IF(O244="yes",+INDEX('Final Comp Values'!$BB:$BB,MATCH('Monthy Targets'!$B244,'Final Comp Values'!$C:$C,0)),0)</f>
        <v>0</v>
      </c>
      <c r="AB244" s="464">
        <f>IF(P244="yes",+INDEX('Final Comp Values'!$BF:$BF,MATCH('Monthy Targets'!$B244,'Final Comp Values'!$C:$C,0)),0)</f>
        <v>0</v>
      </c>
      <c r="AC244" s="464">
        <f>IF(Q244="yes",+INDEX('Final Comp Values'!$BF:$BF,MATCH('Monthy Targets'!$B244,'Final Comp Values'!$C:$C,0)),0)</f>
        <v>0</v>
      </c>
      <c r="AD244" s="464">
        <f>IF(R244="yes",+INDEX('Final Comp Values'!$BF:$BF,MATCH('Monthy Targets'!$B244,'Final Comp Values'!$C:$C,0)),0)</f>
        <v>0</v>
      </c>
      <c r="AE244" s="464">
        <f>IF(S244="yes",+INDEX('Final Comp Values'!$BJ:$BJ,MATCH('Monthy Targets'!$B244,'Final Comp Values'!$C:$C,0)),0)</f>
        <v>0</v>
      </c>
      <c r="AF244" s="464">
        <f>IF(T244="yes",+INDEX('Final Comp Values'!$BJ:$BJ,MATCH('Monthy Targets'!$B244,'Final Comp Values'!$C:$C,0)),0)</f>
        <v>0</v>
      </c>
      <c r="AG244" s="464">
        <f>IF(U244="yes",+INDEX('Final Comp Values'!$BJ:$BJ,MATCH('Monthy Targets'!$B244,'Final Comp Values'!$C:$C,0)),0)</f>
        <v>0</v>
      </c>
    </row>
    <row r="245" spans="1:33" x14ac:dyDescent="0.25">
      <c r="A245" s="183">
        <f>+FY2018_ALL_Targets!A245</f>
        <v>4985</v>
      </c>
      <c r="B245" s="183">
        <f>+FY2018_ALL_Targets!B245</f>
        <v>675479</v>
      </c>
      <c r="C245" s="183">
        <f>+FY2018_ALL_Targets!C245</f>
        <v>1016942</v>
      </c>
      <c r="D245" s="183">
        <f>+FY2018_ALL_Targets!D245</f>
        <v>1386884047</v>
      </c>
      <c r="E245" s="183">
        <f>+FY2018_ALL_Targets!E245</f>
        <v>0</v>
      </c>
      <c r="F245" s="183" t="str">
        <f>+FY2018_ALL_Targets!F245</f>
        <v>El Paso</v>
      </c>
      <c r="G245" s="183" t="s">
        <v>889</v>
      </c>
      <c r="H245" s="183" t="str">
        <f>+FY2018_ALL_Targets!H245</f>
        <v>El Paso I Enterprises, LLC</v>
      </c>
      <c r="I245" s="183" t="str">
        <f>+FY2018_ALL_Targets!I245</f>
        <v>223 S Resler</v>
      </c>
      <c r="J245" s="14" t="str">
        <f>_xlfn.IFNA(+INDEX(Comp1!$D:$D,MATCH(B245,Comp1!$B:$B,0)),"No")</f>
        <v>No</v>
      </c>
      <c r="K245" s="14" t="str">
        <f>_xlfn.IFNA(+INDEX(Comp1!$E:$E,MATCH(B245,Comp1!$B:$B,0)),"No")</f>
        <v>No</v>
      </c>
      <c r="L245" s="14" t="str">
        <f>_xlfn.IFNA(+INDEX(Comp1!F:F,MATCH($B245,Comp1!$B:$B,0)),"No")</f>
        <v>No</v>
      </c>
      <c r="M245" s="14" t="str">
        <f>_xlfn.IFNA(+INDEX(Comp1!G:G,MATCH($B245,Comp1!$B:$B,0)),"No")</f>
        <v>No</v>
      </c>
      <c r="N245" s="14" t="str">
        <f>_xlfn.IFNA(+INDEX(Comp1!H:H,MATCH($B245,Comp1!$B:$B,0)),"No")</f>
        <v>No</v>
      </c>
      <c r="O245" s="14" t="str">
        <f>_xlfn.IFNA(+INDEX(Comp1!I:I,MATCH($B245,Comp1!$B:$B,0)),"No")</f>
        <v>No</v>
      </c>
      <c r="P245" s="14" t="str">
        <f>_xlfn.IFNA(+INDEX(Comp1!J:J,MATCH($B245,Comp1!$B:$B,0)),"No")</f>
        <v>No</v>
      </c>
      <c r="Q245" s="14" t="str">
        <f>_xlfn.IFNA(+INDEX(Comp1!K:K,MATCH($B245,Comp1!$B:$B,0)),"No")</f>
        <v>No</v>
      </c>
      <c r="R245" s="14" t="str">
        <f>_xlfn.IFNA(+INDEX(Comp1!L:L,MATCH($B245,Comp1!$B:$B,0)),"No")</f>
        <v>No</v>
      </c>
      <c r="S245" s="14" t="str">
        <f>_xlfn.IFNA(+INDEX(Comp1!M:M,MATCH($B245,Comp1!$B:$B,0)),"No")</f>
        <v>No</v>
      </c>
      <c r="T245" s="14" t="str">
        <f>_xlfn.IFNA(+INDEX(Comp1!N:N,MATCH($B245,Comp1!$B:$B,0)),"No")</f>
        <v>No</v>
      </c>
      <c r="U245" s="14" t="str">
        <f>_xlfn.IFNA(+INDEX(Comp1!O:O,MATCH($B245,Comp1!$B:$B,0)),"No")</f>
        <v>No</v>
      </c>
      <c r="V245" s="464">
        <f>IF(J245="yes",+INDEX('Final Comp Values'!$AX:$AX,MATCH('Monthy Targets'!$B245,'Final Comp Values'!C:C,0)),0)</f>
        <v>0</v>
      </c>
      <c r="W245" s="464">
        <f>IF(K245="yes",+INDEX('Final Comp Values'!$AX:$AX,MATCH('Monthy Targets'!$B245,'Final Comp Values'!$C:$C,0)),0)</f>
        <v>0</v>
      </c>
      <c r="X245" s="464">
        <f>IF(L245="yes",+INDEX('Final Comp Values'!$AX:$AX,MATCH('Monthy Targets'!$B245,'Final Comp Values'!$C:$C,0)),0)</f>
        <v>0</v>
      </c>
      <c r="Y245" s="464">
        <f>IF(M245="yes",+INDEX('Final Comp Values'!$BB:$BB,MATCH('Monthy Targets'!$B245,'Final Comp Values'!$C:$C,0)),0)</f>
        <v>0</v>
      </c>
      <c r="Z245" s="464">
        <f>IF(N245="yes",+INDEX('Final Comp Values'!$BB:$BB,MATCH('Monthy Targets'!$B245,'Final Comp Values'!$C:$C,0)),0)</f>
        <v>0</v>
      </c>
      <c r="AA245" s="464">
        <f>IF(O245="yes",+INDEX('Final Comp Values'!$BB:$BB,MATCH('Monthy Targets'!$B245,'Final Comp Values'!$C:$C,0)),0)</f>
        <v>0</v>
      </c>
      <c r="AB245" s="464">
        <f>IF(P245="yes",+INDEX('Final Comp Values'!$BF:$BF,MATCH('Monthy Targets'!$B245,'Final Comp Values'!$C:$C,0)),0)</f>
        <v>0</v>
      </c>
      <c r="AC245" s="464">
        <f>IF(Q245="yes",+INDEX('Final Comp Values'!$BF:$BF,MATCH('Monthy Targets'!$B245,'Final Comp Values'!$C:$C,0)),0)</f>
        <v>0</v>
      </c>
      <c r="AD245" s="464">
        <f>IF(R245="yes",+INDEX('Final Comp Values'!$BF:$BF,MATCH('Monthy Targets'!$B245,'Final Comp Values'!$C:$C,0)),0)</f>
        <v>0</v>
      </c>
      <c r="AE245" s="464">
        <f>IF(S245="yes",+INDEX('Final Comp Values'!$BJ:$BJ,MATCH('Monthy Targets'!$B245,'Final Comp Values'!$C:$C,0)),0)</f>
        <v>0</v>
      </c>
      <c r="AF245" s="464">
        <f>IF(T245="yes",+INDEX('Final Comp Values'!$BJ:$BJ,MATCH('Monthy Targets'!$B245,'Final Comp Values'!$C:$C,0)),0)</f>
        <v>0</v>
      </c>
      <c r="AG245" s="464">
        <f>IF(U245="yes",+INDEX('Final Comp Values'!$BJ:$BJ,MATCH('Monthy Targets'!$B245,'Final Comp Values'!$C:$C,0)),0)</f>
        <v>0</v>
      </c>
    </row>
    <row r="246" spans="1:33" x14ac:dyDescent="0.25">
      <c r="A246" s="183">
        <f>+FY2018_ALL_Targets!A246</f>
        <v>5209</v>
      </c>
      <c r="B246" s="183">
        <f>+FY2018_ALL_Targets!B246</f>
        <v>675480</v>
      </c>
      <c r="C246" s="183">
        <f>+FY2018_ALL_Targets!C246</f>
        <v>1026136</v>
      </c>
      <c r="D246" s="183">
        <f>+FY2018_ALL_Targets!D246</f>
        <v>1285033670</v>
      </c>
      <c r="E246" s="183">
        <f>+FY2018_ALL_Targets!E246</f>
        <v>0</v>
      </c>
      <c r="F246" s="183" t="str">
        <f>+FY2018_ALL_Targets!F246</f>
        <v>Nueces</v>
      </c>
      <c r="G246" s="183" t="s">
        <v>1027</v>
      </c>
      <c r="H246" s="183" t="str">
        <f>+FY2018_ALL_Targets!H246</f>
        <v>DeWitt Medical District</v>
      </c>
      <c r="I246" s="183" t="str">
        <f>+FY2018_ALL_Targets!I246</f>
        <v>114 Medical Dr</v>
      </c>
      <c r="J246" s="14" t="str">
        <f>_xlfn.IFNA(+INDEX(Comp1!$D:$D,MATCH(B246,Comp1!$B:$B,0)),"No")</f>
        <v>Yes</v>
      </c>
      <c r="K246" s="14" t="str">
        <f>_xlfn.IFNA(+INDEX(Comp1!$E:$E,MATCH(B246,Comp1!$B:$B,0)),"No")</f>
        <v>Yes</v>
      </c>
      <c r="L246" s="14" t="str">
        <f>_xlfn.IFNA(+INDEX(Comp1!F:F,MATCH($B246,Comp1!$B:$B,0)),"No")</f>
        <v>Yes</v>
      </c>
      <c r="M246" s="14" t="str">
        <f>_xlfn.IFNA(+INDEX(Comp1!G:G,MATCH($B246,Comp1!$B:$B,0)),"No")</f>
        <v>NO</v>
      </c>
      <c r="N246" s="14" t="str">
        <f>_xlfn.IFNA(+INDEX(Comp1!H:H,MATCH($B246,Comp1!$B:$B,0)),"No")</f>
        <v>NO</v>
      </c>
      <c r="O246" s="14">
        <f>_xlfn.IFNA(+INDEX(Comp1!I:I,MATCH($B246,Comp1!$B:$B,0)),"No")</f>
        <v>0</v>
      </c>
      <c r="P246" s="14">
        <f>_xlfn.IFNA(+INDEX(Comp1!J:J,MATCH($B246,Comp1!$B:$B,0)),"No")</f>
        <v>0</v>
      </c>
      <c r="Q246" s="14">
        <f>_xlfn.IFNA(+INDEX(Comp1!K:K,MATCH($B246,Comp1!$B:$B,0)),"No")</f>
        <v>0</v>
      </c>
      <c r="R246" s="14">
        <f>_xlfn.IFNA(+INDEX(Comp1!L:L,MATCH($B246,Comp1!$B:$B,0)),"No")</f>
        <v>0</v>
      </c>
      <c r="S246" s="14">
        <f>_xlfn.IFNA(+INDEX(Comp1!M:M,MATCH($B246,Comp1!$B:$B,0)),"No")</f>
        <v>0</v>
      </c>
      <c r="T246" s="14">
        <f>_xlfn.IFNA(+INDEX(Comp1!N:N,MATCH($B246,Comp1!$B:$B,0)),"No")</f>
        <v>0</v>
      </c>
      <c r="U246" s="14">
        <f>_xlfn.IFNA(+INDEX(Comp1!O:O,MATCH($B246,Comp1!$B:$B,0)),"No")</f>
        <v>0</v>
      </c>
      <c r="V246" s="464">
        <f>IF(J246="yes",+INDEX('Final Comp Values'!$AX:$AX,MATCH('Monthy Targets'!$B246,'Final Comp Values'!C:C,0)),0)</f>
        <v>16.579999999999998</v>
      </c>
      <c r="W246" s="464">
        <f>IF(K246="yes",+INDEX('Final Comp Values'!$AX:$AX,MATCH('Monthy Targets'!$B246,'Final Comp Values'!$C:$C,0)),0)</f>
        <v>16.579999999999998</v>
      </c>
      <c r="X246" s="464">
        <f>IF(L246="yes",+INDEX('Final Comp Values'!$AX:$AX,MATCH('Monthy Targets'!$B246,'Final Comp Values'!$C:$C,0)),0)</f>
        <v>16.579999999999998</v>
      </c>
      <c r="Y246" s="464">
        <f>IF(M246="yes",+INDEX('Final Comp Values'!$BB:$BB,MATCH('Monthy Targets'!$B246,'Final Comp Values'!$C:$C,0)),0)</f>
        <v>0</v>
      </c>
      <c r="Z246" s="464">
        <f>IF(N246="yes",+INDEX('Final Comp Values'!$BB:$BB,MATCH('Monthy Targets'!$B246,'Final Comp Values'!$C:$C,0)),0)</f>
        <v>0</v>
      </c>
      <c r="AA246" s="464">
        <f>IF(O246="yes",+INDEX('Final Comp Values'!$BB:$BB,MATCH('Monthy Targets'!$B246,'Final Comp Values'!$C:$C,0)),0)</f>
        <v>0</v>
      </c>
      <c r="AB246" s="464">
        <f>IF(P246="yes",+INDEX('Final Comp Values'!$BF:$BF,MATCH('Monthy Targets'!$B246,'Final Comp Values'!$C:$C,0)),0)</f>
        <v>0</v>
      </c>
      <c r="AC246" s="464">
        <f>IF(Q246="yes",+INDEX('Final Comp Values'!$BF:$BF,MATCH('Monthy Targets'!$B246,'Final Comp Values'!$C:$C,0)),0)</f>
        <v>0</v>
      </c>
      <c r="AD246" s="464">
        <f>IF(R246="yes",+INDEX('Final Comp Values'!$BF:$BF,MATCH('Monthy Targets'!$B246,'Final Comp Values'!$C:$C,0)),0)</f>
        <v>0</v>
      </c>
      <c r="AE246" s="464">
        <f>IF(S246="yes",+INDEX('Final Comp Values'!$BJ:$BJ,MATCH('Monthy Targets'!$B246,'Final Comp Values'!$C:$C,0)),0)</f>
        <v>0</v>
      </c>
      <c r="AF246" s="464">
        <f>IF(T246="yes",+INDEX('Final Comp Values'!$BJ:$BJ,MATCH('Monthy Targets'!$B246,'Final Comp Values'!$C:$C,0)),0)</f>
        <v>0</v>
      </c>
      <c r="AG246" s="464">
        <f>IF(U246="yes",+INDEX('Final Comp Values'!$BJ:$BJ,MATCH('Monthy Targets'!$B246,'Final Comp Values'!$C:$C,0)),0)</f>
        <v>0</v>
      </c>
    </row>
    <row r="247" spans="1:33" x14ac:dyDescent="0.25">
      <c r="A247" s="183">
        <f>+FY2018_ALL_Targets!A247</f>
        <v>4386</v>
      </c>
      <c r="B247" s="183">
        <f>+FY2018_ALL_Targets!B247</f>
        <v>675483</v>
      </c>
      <c r="C247" s="183">
        <f>+FY2018_ALL_Targets!C247</f>
        <v>1015052</v>
      </c>
      <c r="D247" s="183">
        <f>+FY2018_ALL_Targets!D247</f>
        <v>1881722890</v>
      </c>
      <c r="E247" s="183">
        <f>+FY2018_ALL_Targets!E247</f>
        <v>0</v>
      </c>
      <c r="F247" s="183" t="str">
        <f>+FY2018_ALL_Targets!F247</f>
        <v>MRSA West</v>
      </c>
      <c r="G247" s="183" t="s">
        <v>654</v>
      </c>
      <c r="H247" s="183" t="str">
        <f>+FY2018_ALL_Targets!H247</f>
        <v>Childress County Hospital District</v>
      </c>
      <c r="I247" s="183" t="str">
        <f>+FY2018_ALL_Targets!I247</f>
        <v>1109 North Third Street</v>
      </c>
      <c r="J247" s="14" t="str">
        <f>_xlfn.IFNA(+INDEX(Comp1!$D:$D,MATCH(B247,Comp1!$B:$B,0)),"No")</f>
        <v>Yes</v>
      </c>
      <c r="K247" s="14" t="str">
        <f>_xlfn.IFNA(+INDEX(Comp1!$E:$E,MATCH(B247,Comp1!$B:$B,0)),"No")</f>
        <v>Yes</v>
      </c>
      <c r="L247" s="14" t="str">
        <f>_xlfn.IFNA(+INDEX(Comp1!F:F,MATCH($B247,Comp1!$B:$B,0)),"No")</f>
        <v>Yes</v>
      </c>
      <c r="M247" s="14" t="str">
        <f>_xlfn.IFNA(+INDEX(Comp1!G:G,MATCH($B247,Comp1!$B:$B,0)),"No")</f>
        <v>Yes</v>
      </c>
      <c r="N247" s="14" t="str">
        <f>_xlfn.IFNA(+INDEX(Comp1!H:H,MATCH($B247,Comp1!$B:$B,0)),"No")</f>
        <v>Yes</v>
      </c>
      <c r="O247" s="14">
        <f>_xlfn.IFNA(+INDEX(Comp1!I:I,MATCH($B247,Comp1!$B:$B,0)),"No")</f>
        <v>0</v>
      </c>
      <c r="P247" s="14">
        <f>_xlfn.IFNA(+INDEX(Comp1!J:J,MATCH($B247,Comp1!$B:$B,0)),"No")</f>
        <v>0</v>
      </c>
      <c r="Q247" s="14">
        <f>_xlfn.IFNA(+INDEX(Comp1!K:K,MATCH($B247,Comp1!$B:$B,0)),"No")</f>
        <v>0</v>
      </c>
      <c r="R247" s="14">
        <f>_xlfn.IFNA(+INDEX(Comp1!L:L,MATCH($B247,Comp1!$B:$B,0)),"No")</f>
        <v>0</v>
      </c>
      <c r="S247" s="14">
        <f>_xlfn.IFNA(+INDEX(Comp1!M:M,MATCH($B247,Comp1!$B:$B,0)),"No")</f>
        <v>0</v>
      </c>
      <c r="T247" s="14">
        <f>_xlfn.IFNA(+INDEX(Comp1!N:N,MATCH($B247,Comp1!$B:$B,0)),"No")</f>
        <v>0</v>
      </c>
      <c r="U247" s="14">
        <f>_xlfn.IFNA(+INDEX(Comp1!O:O,MATCH($B247,Comp1!$B:$B,0)),"No")</f>
        <v>0</v>
      </c>
      <c r="V247" s="464">
        <f>IF(J247="yes",+INDEX('Final Comp Values'!$AX:$AX,MATCH('Monthy Targets'!$B247,'Final Comp Values'!C:C,0)),0)</f>
        <v>3.02</v>
      </c>
      <c r="W247" s="464">
        <f>IF(K247="yes",+INDEX('Final Comp Values'!$AX:$AX,MATCH('Monthy Targets'!$B247,'Final Comp Values'!$C:$C,0)),0)</f>
        <v>3.02</v>
      </c>
      <c r="X247" s="464">
        <f>IF(L247="yes",+INDEX('Final Comp Values'!$AX:$AX,MATCH('Monthy Targets'!$B247,'Final Comp Values'!$C:$C,0)),0)</f>
        <v>3.02</v>
      </c>
      <c r="Y247" s="464">
        <f>IF(M247="yes",+INDEX('Final Comp Values'!$BB:$BB,MATCH('Monthy Targets'!$B247,'Final Comp Values'!$C:$C,0)),0)</f>
        <v>3.02</v>
      </c>
      <c r="Z247" s="464">
        <f>IF(N247="yes",+INDEX('Final Comp Values'!$BB:$BB,MATCH('Monthy Targets'!$B247,'Final Comp Values'!$C:$C,0)),0)</f>
        <v>3.02</v>
      </c>
      <c r="AA247" s="464">
        <f>IF(O247="yes",+INDEX('Final Comp Values'!$BB:$BB,MATCH('Monthy Targets'!$B247,'Final Comp Values'!$C:$C,0)),0)</f>
        <v>0</v>
      </c>
      <c r="AB247" s="464">
        <f>IF(P247="yes",+INDEX('Final Comp Values'!$BF:$BF,MATCH('Monthy Targets'!$B247,'Final Comp Values'!$C:$C,0)),0)</f>
        <v>0</v>
      </c>
      <c r="AC247" s="464">
        <f>IF(Q247="yes",+INDEX('Final Comp Values'!$BF:$BF,MATCH('Monthy Targets'!$B247,'Final Comp Values'!$C:$C,0)),0)</f>
        <v>0</v>
      </c>
      <c r="AD247" s="464">
        <f>IF(R247="yes",+INDEX('Final Comp Values'!$BF:$BF,MATCH('Monthy Targets'!$B247,'Final Comp Values'!$C:$C,0)),0)</f>
        <v>0</v>
      </c>
      <c r="AE247" s="464">
        <f>IF(S247="yes",+INDEX('Final Comp Values'!$BJ:$BJ,MATCH('Monthy Targets'!$B247,'Final Comp Values'!$C:$C,0)),0)</f>
        <v>0</v>
      </c>
      <c r="AF247" s="464">
        <f>IF(T247="yes",+INDEX('Final Comp Values'!$BJ:$BJ,MATCH('Monthy Targets'!$B247,'Final Comp Values'!$C:$C,0)),0)</f>
        <v>0</v>
      </c>
      <c r="AG247" s="464">
        <f>IF(U247="yes",+INDEX('Final Comp Values'!$BJ:$BJ,MATCH('Monthy Targets'!$B247,'Final Comp Values'!$C:$C,0)),0)</f>
        <v>0</v>
      </c>
    </row>
    <row r="248" spans="1:33" x14ac:dyDescent="0.25">
      <c r="A248" s="183">
        <f>+FY2018_ALL_Targets!A248</f>
        <v>4514</v>
      </c>
      <c r="B248" s="183">
        <f>+FY2018_ALL_Targets!B248</f>
        <v>675485</v>
      </c>
      <c r="C248" s="183">
        <f>+FY2018_ALL_Targets!C248</f>
        <v>1025439</v>
      </c>
      <c r="D248" s="183">
        <f>+FY2018_ALL_Targets!D248</f>
        <v>1174957732</v>
      </c>
      <c r="E248" s="183">
        <f>+FY2018_ALL_Targets!E248</f>
        <v>0</v>
      </c>
      <c r="F248" s="183" t="str">
        <f>+FY2018_ALL_Targets!F248</f>
        <v>Lubbock</v>
      </c>
      <c r="G248" s="183" t="s">
        <v>700</v>
      </c>
      <c r="H248" s="183" t="str">
        <f>+FY2018_ALL_Targets!H248</f>
        <v>CHILDRESS COUNTY HOSPITAL DISTRICT</v>
      </c>
      <c r="I248" s="183" t="str">
        <f>+FY2018_ALL_Targets!I248</f>
        <v>401 N MAIN ST</v>
      </c>
      <c r="J248" s="14" t="str">
        <f>_xlfn.IFNA(+INDEX(Comp1!$D:$D,MATCH(B248,Comp1!$B:$B,0)),"No")</f>
        <v>Yes</v>
      </c>
      <c r="K248" s="14" t="str">
        <f>_xlfn.IFNA(+INDEX(Comp1!$E:$E,MATCH(B248,Comp1!$B:$B,0)),"No")</f>
        <v>Yes</v>
      </c>
      <c r="L248" s="14" t="str">
        <f>_xlfn.IFNA(+INDEX(Comp1!F:F,MATCH($B248,Comp1!$B:$B,0)),"No")</f>
        <v>Yes</v>
      </c>
      <c r="M248" s="14" t="str">
        <f>_xlfn.IFNA(+INDEX(Comp1!G:G,MATCH($B248,Comp1!$B:$B,0)),"No")</f>
        <v>Yes</v>
      </c>
      <c r="N248" s="14" t="str">
        <f>_xlfn.IFNA(+INDEX(Comp1!H:H,MATCH($B248,Comp1!$B:$B,0)),"No")</f>
        <v>Yes</v>
      </c>
      <c r="O248" s="14">
        <f>_xlfn.IFNA(+INDEX(Comp1!I:I,MATCH($B248,Comp1!$B:$B,0)),"No")</f>
        <v>0</v>
      </c>
      <c r="P248" s="14">
        <f>_xlfn.IFNA(+INDEX(Comp1!J:J,MATCH($B248,Comp1!$B:$B,0)),"No")</f>
        <v>0</v>
      </c>
      <c r="Q248" s="14">
        <f>_xlfn.IFNA(+INDEX(Comp1!K:K,MATCH($B248,Comp1!$B:$B,0)),"No")</f>
        <v>0</v>
      </c>
      <c r="R248" s="14">
        <f>_xlfn.IFNA(+INDEX(Comp1!L:L,MATCH($B248,Comp1!$B:$B,0)),"No")</f>
        <v>0</v>
      </c>
      <c r="S248" s="14">
        <f>_xlfn.IFNA(+INDEX(Comp1!M:M,MATCH($B248,Comp1!$B:$B,0)),"No")</f>
        <v>0</v>
      </c>
      <c r="T248" s="14">
        <f>_xlfn.IFNA(+INDEX(Comp1!N:N,MATCH($B248,Comp1!$B:$B,0)),"No")</f>
        <v>0</v>
      </c>
      <c r="U248" s="14">
        <f>_xlfn.IFNA(+INDEX(Comp1!O:O,MATCH($B248,Comp1!$B:$B,0)),"No")</f>
        <v>0</v>
      </c>
      <c r="V248" s="464">
        <f>IF(J248="yes",+INDEX('Final Comp Values'!$AX:$AX,MATCH('Monthy Targets'!$B248,'Final Comp Values'!C:C,0)),0)</f>
        <v>10.199999999999999</v>
      </c>
      <c r="W248" s="464">
        <f>IF(K248="yes",+INDEX('Final Comp Values'!$AX:$AX,MATCH('Monthy Targets'!$B248,'Final Comp Values'!$C:$C,0)),0)</f>
        <v>10.199999999999999</v>
      </c>
      <c r="X248" s="464">
        <f>IF(L248="yes",+INDEX('Final Comp Values'!$AX:$AX,MATCH('Monthy Targets'!$B248,'Final Comp Values'!$C:$C,0)),0)</f>
        <v>10.199999999999999</v>
      </c>
      <c r="Y248" s="464">
        <f>IF(M248="yes",+INDEX('Final Comp Values'!$BB:$BB,MATCH('Monthy Targets'!$B248,'Final Comp Values'!$C:$C,0)),0)</f>
        <v>10.199999999999999</v>
      </c>
      <c r="Z248" s="464">
        <f>IF(N248="yes",+INDEX('Final Comp Values'!$BB:$BB,MATCH('Monthy Targets'!$B248,'Final Comp Values'!$C:$C,0)),0)</f>
        <v>10.199999999999999</v>
      </c>
      <c r="AA248" s="464">
        <f>IF(O248="yes",+INDEX('Final Comp Values'!$BB:$BB,MATCH('Monthy Targets'!$B248,'Final Comp Values'!$C:$C,0)),0)</f>
        <v>0</v>
      </c>
      <c r="AB248" s="464">
        <f>IF(P248="yes",+INDEX('Final Comp Values'!$BF:$BF,MATCH('Monthy Targets'!$B248,'Final Comp Values'!$C:$C,0)),0)</f>
        <v>0</v>
      </c>
      <c r="AC248" s="464">
        <f>IF(Q248="yes",+INDEX('Final Comp Values'!$BF:$BF,MATCH('Monthy Targets'!$B248,'Final Comp Values'!$C:$C,0)),0)</f>
        <v>0</v>
      </c>
      <c r="AD248" s="464">
        <f>IF(R248="yes",+INDEX('Final Comp Values'!$BF:$BF,MATCH('Monthy Targets'!$B248,'Final Comp Values'!$C:$C,0)),0)</f>
        <v>0</v>
      </c>
      <c r="AE248" s="464">
        <f>IF(S248="yes",+INDEX('Final Comp Values'!$BJ:$BJ,MATCH('Monthy Targets'!$B248,'Final Comp Values'!$C:$C,0)),0)</f>
        <v>0</v>
      </c>
      <c r="AF248" s="464">
        <f>IF(T248="yes",+INDEX('Final Comp Values'!$BJ:$BJ,MATCH('Monthy Targets'!$B248,'Final Comp Values'!$C:$C,0)),0)</f>
        <v>0</v>
      </c>
      <c r="AG248" s="464">
        <f>IF(U248="yes",+INDEX('Final Comp Values'!$BJ:$BJ,MATCH('Monthy Targets'!$B248,'Final Comp Values'!$C:$C,0)),0)</f>
        <v>0</v>
      </c>
    </row>
    <row r="249" spans="1:33" x14ac:dyDescent="0.25">
      <c r="A249" s="183">
        <f>+FY2018_ALL_Targets!A249</f>
        <v>4376</v>
      </c>
      <c r="B249" s="183">
        <f>+FY2018_ALL_Targets!B249</f>
        <v>675490</v>
      </c>
      <c r="C249" s="183">
        <f>+FY2018_ALL_Targets!C249</f>
        <v>1026193</v>
      </c>
      <c r="D249" s="183">
        <f>+FY2018_ALL_Targets!D249</f>
        <v>1447668538</v>
      </c>
      <c r="E249" s="183">
        <f>+FY2018_ALL_Targets!E249</f>
        <v>0</v>
      </c>
      <c r="F249" s="183" t="str">
        <f>+FY2018_ALL_Targets!F249</f>
        <v>MRSA Northeast</v>
      </c>
      <c r="G249" s="183" t="s">
        <v>646</v>
      </c>
      <c r="H249" s="183" t="str">
        <f>+FY2018_ALL_Targets!H249</f>
        <v>Winnie-Stowell Hospital District</v>
      </c>
      <c r="I249" s="183" t="str">
        <f>+FY2018_ALL_Targets!I249</f>
        <v>1104 S. William St</v>
      </c>
      <c r="J249" s="14" t="str">
        <f>_xlfn.IFNA(+INDEX(Comp1!$D:$D,MATCH(B249,Comp1!$B:$B,0)),"No")</f>
        <v>Yes</v>
      </c>
      <c r="K249" s="14" t="str">
        <f>_xlfn.IFNA(+INDEX(Comp1!$E:$E,MATCH(B249,Comp1!$B:$B,0)),"No")</f>
        <v>Yes</v>
      </c>
      <c r="L249" s="14" t="str">
        <f>_xlfn.IFNA(+INDEX(Comp1!F:F,MATCH($B249,Comp1!$B:$B,0)),"No")</f>
        <v>Yes</v>
      </c>
      <c r="M249" s="14" t="str">
        <f>_xlfn.IFNA(+INDEX(Comp1!G:G,MATCH($B249,Comp1!$B:$B,0)),"No")</f>
        <v>Yes</v>
      </c>
      <c r="N249" s="14" t="str">
        <f>_xlfn.IFNA(+INDEX(Comp1!H:H,MATCH($B249,Comp1!$B:$B,0)),"No")</f>
        <v>Yes</v>
      </c>
      <c r="O249" s="14">
        <f>_xlfn.IFNA(+INDEX(Comp1!I:I,MATCH($B249,Comp1!$B:$B,0)),"No")</f>
        <v>0</v>
      </c>
      <c r="P249" s="14">
        <f>_xlfn.IFNA(+INDEX(Comp1!J:J,MATCH($B249,Comp1!$B:$B,0)),"No")</f>
        <v>0</v>
      </c>
      <c r="Q249" s="14">
        <f>_xlfn.IFNA(+INDEX(Comp1!K:K,MATCH($B249,Comp1!$B:$B,0)),"No")</f>
        <v>0</v>
      </c>
      <c r="R249" s="14">
        <f>_xlfn.IFNA(+INDEX(Comp1!L:L,MATCH($B249,Comp1!$B:$B,0)),"No")</f>
        <v>0</v>
      </c>
      <c r="S249" s="14">
        <f>_xlfn.IFNA(+INDEX(Comp1!M:M,MATCH($B249,Comp1!$B:$B,0)),"No")</f>
        <v>0</v>
      </c>
      <c r="T249" s="14">
        <f>_xlfn.IFNA(+INDEX(Comp1!N:N,MATCH($B249,Comp1!$B:$B,0)),"No")</f>
        <v>0</v>
      </c>
      <c r="U249" s="14">
        <f>_xlfn.IFNA(+INDEX(Comp1!O:O,MATCH($B249,Comp1!$B:$B,0)),"No")</f>
        <v>0</v>
      </c>
      <c r="V249" s="464">
        <f>IF(J249="yes",+INDEX('Final Comp Values'!$AX:$AX,MATCH('Monthy Targets'!$B249,'Final Comp Values'!C:C,0)),0)</f>
        <v>4.6500000000000004</v>
      </c>
      <c r="W249" s="464">
        <f>IF(K249="yes",+INDEX('Final Comp Values'!$AX:$AX,MATCH('Monthy Targets'!$B249,'Final Comp Values'!$C:$C,0)),0)</f>
        <v>4.6500000000000004</v>
      </c>
      <c r="X249" s="464">
        <f>IF(L249="yes",+INDEX('Final Comp Values'!$AX:$AX,MATCH('Monthy Targets'!$B249,'Final Comp Values'!$C:$C,0)),0)</f>
        <v>4.6500000000000004</v>
      </c>
      <c r="Y249" s="464">
        <f>IF(M249="yes",+INDEX('Final Comp Values'!$BB:$BB,MATCH('Monthy Targets'!$B249,'Final Comp Values'!$C:$C,0)),0)</f>
        <v>4.6500000000000004</v>
      </c>
      <c r="Z249" s="464">
        <f>IF(N249="yes",+INDEX('Final Comp Values'!$BB:$BB,MATCH('Monthy Targets'!$B249,'Final Comp Values'!$C:$C,0)),0)</f>
        <v>4.6500000000000004</v>
      </c>
      <c r="AA249" s="464">
        <f>IF(O249="yes",+INDEX('Final Comp Values'!$BB:$BB,MATCH('Monthy Targets'!$B249,'Final Comp Values'!$C:$C,0)),0)</f>
        <v>0</v>
      </c>
      <c r="AB249" s="464">
        <f>IF(P249="yes",+INDEX('Final Comp Values'!$BF:$BF,MATCH('Monthy Targets'!$B249,'Final Comp Values'!$C:$C,0)),0)</f>
        <v>0</v>
      </c>
      <c r="AC249" s="464">
        <f>IF(Q249="yes",+INDEX('Final Comp Values'!$BF:$BF,MATCH('Monthy Targets'!$B249,'Final Comp Values'!$C:$C,0)),0)</f>
        <v>0</v>
      </c>
      <c r="AD249" s="464">
        <f>IF(R249="yes",+INDEX('Final Comp Values'!$BF:$BF,MATCH('Monthy Targets'!$B249,'Final Comp Values'!$C:$C,0)),0)</f>
        <v>0</v>
      </c>
      <c r="AE249" s="464">
        <f>IF(S249="yes",+INDEX('Final Comp Values'!$BJ:$BJ,MATCH('Monthy Targets'!$B249,'Final Comp Values'!$C:$C,0)),0)</f>
        <v>0</v>
      </c>
      <c r="AF249" s="464">
        <f>IF(T249="yes",+INDEX('Final Comp Values'!$BJ:$BJ,MATCH('Monthy Targets'!$B249,'Final Comp Values'!$C:$C,0)),0)</f>
        <v>0</v>
      </c>
      <c r="AG249" s="464">
        <f>IF(U249="yes",+INDEX('Final Comp Values'!$BJ:$BJ,MATCH('Monthy Targets'!$B249,'Final Comp Values'!$C:$C,0)),0)</f>
        <v>0</v>
      </c>
    </row>
    <row r="250" spans="1:33" x14ac:dyDescent="0.25">
      <c r="A250" s="183">
        <f>+FY2018_ALL_Targets!A250</f>
        <v>4062</v>
      </c>
      <c r="B250" s="183">
        <f>+FY2018_ALL_Targets!B250</f>
        <v>675493</v>
      </c>
      <c r="C250" s="183">
        <f>+FY2018_ALL_Targets!C250</f>
        <v>1026169</v>
      </c>
      <c r="D250" s="183">
        <f>+FY2018_ALL_Targets!D250</f>
        <v>1235538513</v>
      </c>
      <c r="E250" s="183">
        <f>+FY2018_ALL_Targets!E250</f>
        <v>0</v>
      </c>
      <c r="F250" s="183" t="str">
        <f>+FY2018_ALL_Targets!F250</f>
        <v>Harris</v>
      </c>
      <c r="G250" s="183" t="s">
        <v>164</v>
      </c>
      <c r="H250" s="183" t="str">
        <f>+FY2018_ALL_Targets!H250</f>
        <v>Winnie-Stowell Hospital District</v>
      </c>
      <c r="I250" s="183" t="str">
        <f>+FY2018_ALL_Targets!I250</f>
        <v>2714 Morrison Street</v>
      </c>
      <c r="J250" s="14" t="str">
        <f>_xlfn.IFNA(+INDEX(Comp1!$D:$D,MATCH(B250,Comp1!$B:$B,0)),"No")</f>
        <v>Yes</v>
      </c>
      <c r="K250" s="14" t="str">
        <f>_xlfn.IFNA(+INDEX(Comp1!$E:$E,MATCH(B250,Comp1!$B:$B,0)),"No")</f>
        <v>Yes</v>
      </c>
      <c r="L250" s="14" t="str">
        <f>_xlfn.IFNA(+INDEX(Comp1!F:F,MATCH($B250,Comp1!$B:$B,0)),"No")</f>
        <v>Yes</v>
      </c>
      <c r="M250" s="14" t="str">
        <f>_xlfn.IFNA(+INDEX(Comp1!G:G,MATCH($B250,Comp1!$B:$B,0)),"No")</f>
        <v>Yes</v>
      </c>
      <c r="N250" s="14" t="str">
        <f>_xlfn.IFNA(+INDEX(Comp1!H:H,MATCH($B250,Comp1!$B:$B,0)),"No")</f>
        <v>Yes</v>
      </c>
      <c r="O250" s="14">
        <f>_xlfn.IFNA(+INDEX(Comp1!I:I,MATCH($B250,Comp1!$B:$B,0)),"No")</f>
        <v>0</v>
      </c>
      <c r="P250" s="14">
        <f>_xlfn.IFNA(+INDEX(Comp1!J:J,MATCH($B250,Comp1!$B:$B,0)),"No")</f>
        <v>0</v>
      </c>
      <c r="Q250" s="14">
        <f>_xlfn.IFNA(+INDEX(Comp1!K:K,MATCH($B250,Comp1!$B:$B,0)),"No")</f>
        <v>0</v>
      </c>
      <c r="R250" s="14">
        <f>_xlfn.IFNA(+INDEX(Comp1!L:L,MATCH($B250,Comp1!$B:$B,0)),"No")</f>
        <v>0</v>
      </c>
      <c r="S250" s="14">
        <f>_xlfn.IFNA(+INDEX(Comp1!M:M,MATCH($B250,Comp1!$B:$B,0)),"No")</f>
        <v>0</v>
      </c>
      <c r="T250" s="14">
        <f>_xlfn.IFNA(+INDEX(Comp1!N:N,MATCH($B250,Comp1!$B:$B,0)),"No")</f>
        <v>0</v>
      </c>
      <c r="U250" s="14">
        <f>_xlfn.IFNA(+INDEX(Comp1!O:O,MATCH($B250,Comp1!$B:$B,0)),"No")</f>
        <v>0</v>
      </c>
      <c r="V250" s="464">
        <f>IF(J250="yes",+INDEX('Final Comp Values'!$AX:$AX,MATCH('Monthy Targets'!$B250,'Final Comp Values'!C:C,0)),0)</f>
        <v>3.11</v>
      </c>
      <c r="W250" s="464">
        <f>IF(K250="yes",+INDEX('Final Comp Values'!$AX:$AX,MATCH('Monthy Targets'!$B250,'Final Comp Values'!$C:$C,0)),0)</f>
        <v>3.11</v>
      </c>
      <c r="X250" s="464">
        <f>IF(L250="yes",+INDEX('Final Comp Values'!$AX:$AX,MATCH('Monthy Targets'!$B250,'Final Comp Values'!$C:$C,0)),0)</f>
        <v>3.11</v>
      </c>
      <c r="Y250" s="464">
        <f>IF(M250="yes",+INDEX('Final Comp Values'!$BB:$BB,MATCH('Monthy Targets'!$B250,'Final Comp Values'!$C:$C,0)),0)</f>
        <v>3.11</v>
      </c>
      <c r="Z250" s="464">
        <f>IF(N250="yes",+INDEX('Final Comp Values'!$BB:$BB,MATCH('Monthy Targets'!$B250,'Final Comp Values'!$C:$C,0)),0)</f>
        <v>3.11</v>
      </c>
      <c r="AA250" s="464">
        <f>IF(O250="yes",+INDEX('Final Comp Values'!$BB:$BB,MATCH('Monthy Targets'!$B250,'Final Comp Values'!$C:$C,0)),0)</f>
        <v>0</v>
      </c>
      <c r="AB250" s="464">
        <f>IF(P250="yes",+INDEX('Final Comp Values'!$BF:$BF,MATCH('Monthy Targets'!$B250,'Final Comp Values'!$C:$C,0)),0)</f>
        <v>0</v>
      </c>
      <c r="AC250" s="464">
        <f>IF(Q250="yes",+INDEX('Final Comp Values'!$BF:$BF,MATCH('Monthy Targets'!$B250,'Final Comp Values'!$C:$C,0)),0)</f>
        <v>0</v>
      </c>
      <c r="AD250" s="464">
        <f>IF(R250="yes",+INDEX('Final Comp Values'!$BF:$BF,MATCH('Monthy Targets'!$B250,'Final Comp Values'!$C:$C,0)),0)</f>
        <v>0</v>
      </c>
      <c r="AE250" s="464">
        <f>IF(S250="yes",+INDEX('Final Comp Values'!$BJ:$BJ,MATCH('Monthy Targets'!$B250,'Final Comp Values'!$C:$C,0)),0)</f>
        <v>0</v>
      </c>
      <c r="AF250" s="464">
        <f>IF(T250="yes",+INDEX('Final Comp Values'!$BJ:$BJ,MATCH('Monthy Targets'!$B250,'Final Comp Values'!$C:$C,0)),0)</f>
        <v>0</v>
      </c>
      <c r="AG250" s="464">
        <f>IF(U250="yes",+INDEX('Final Comp Values'!$BJ:$BJ,MATCH('Monthy Targets'!$B250,'Final Comp Values'!$C:$C,0)),0)</f>
        <v>0</v>
      </c>
    </row>
    <row r="251" spans="1:33" x14ac:dyDescent="0.25">
      <c r="A251" s="183">
        <f>+FY2018_ALL_Targets!A251</f>
        <v>4705</v>
      </c>
      <c r="B251" s="183">
        <f>+FY2018_ALL_Targets!B251</f>
        <v>675495</v>
      </c>
      <c r="C251" s="183">
        <f>+FY2018_ALL_Targets!C251</f>
        <v>1026681</v>
      </c>
      <c r="D251" s="183">
        <f>+FY2018_ALL_Targets!D251</f>
        <v>1992193767</v>
      </c>
      <c r="E251" s="183">
        <f>+FY2018_ALL_Targets!E251</f>
        <v>0</v>
      </c>
      <c r="F251" s="183" t="str">
        <f>+FY2018_ALL_Targets!F251</f>
        <v>Harris</v>
      </c>
      <c r="G251" s="183" t="s">
        <v>788</v>
      </c>
      <c r="H251" s="183" t="str">
        <f>+FY2018_ALL_Targets!H251</f>
        <v>Sweeny Hospital District d/b/a Laurel Court</v>
      </c>
      <c r="I251" s="183" t="str">
        <f>+FY2018_ALL_Targets!I251</f>
        <v>3830 Mustang Road</v>
      </c>
      <c r="J251" s="14" t="str">
        <f>_xlfn.IFNA(+INDEX(Comp1!$D:$D,MATCH(B251,Comp1!$B:$B,0)),"No")</f>
        <v>Yes</v>
      </c>
      <c r="K251" s="14" t="str">
        <f>_xlfn.IFNA(+INDEX(Comp1!$E:$E,MATCH(B251,Comp1!$B:$B,0)),"No")</f>
        <v>Yes</v>
      </c>
      <c r="L251" s="14" t="str">
        <f>_xlfn.IFNA(+INDEX(Comp1!F:F,MATCH($B251,Comp1!$B:$B,0)),"No")</f>
        <v>Yes</v>
      </c>
      <c r="M251" s="14" t="str">
        <f>_xlfn.IFNA(+INDEX(Comp1!G:G,MATCH($B251,Comp1!$B:$B,0)),"No")</f>
        <v>Yes</v>
      </c>
      <c r="N251" s="14" t="str">
        <f>_xlfn.IFNA(+INDEX(Comp1!H:H,MATCH($B251,Comp1!$B:$B,0)),"No")</f>
        <v>Yes</v>
      </c>
      <c r="O251" s="14">
        <f>_xlfn.IFNA(+INDEX(Comp1!I:I,MATCH($B251,Comp1!$B:$B,0)),"No")</f>
        <v>0</v>
      </c>
      <c r="P251" s="14">
        <f>_xlfn.IFNA(+INDEX(Comp1!J:J,MATCH($B251,Comp1!$B:$B,0)),"No")</f>
        <v>0</v>
      </c>
      <c r="Q251" s="14">
        <f>_xlfn.IFNA(+INDEX(Comp1!K:K,MATCH($B251,Comp1!$B:$B,0)),"No")</f>
        <v>0</v>
      </c>
      <c r="R251" s="14">
        <f>_xlfn.IFNA(+INDEX(Comp1!L:L,MATCH($B251,Comp1!$B:$B,0)),"No")</f>
        <v>0</v>
      </c>
      <c r="S251" s="14">
        <f>_xlfn.IFNA(+INDEX(Comp1!M:M,MATCH($B251,Comp1!$B:$B,0)),"No")</f>
        <v>0</v>
      </c>
      <c r="T251" s="14">
        <f>_xlfn.IFNA(+INDEX(Comp1!N:N,MATCH($B251,Comp1!$B:$B,0)),"No")</f>
        <v>0</v>
      </c>
      <c r="U251" s="14">
        <f>_xlfn.IFNA(+INDEX(Comp1!O:O,MATCH($B251,Comp1!$B:$B,0)),"No")</f>
        <v>0</v>
      </c>
      <c r="V251" s="464">
        <f>IF(J251="yes",+INDEX('Final Comp Values'!$AX:$AX,MATCH('Monthy Targets'!$B251,'Final Comp Values'!C:C,0)),0)</f>
        <v>6.16</v>
      </c>
      <c r="W251" s="464">
        <f>IF(K251="yes",+INDEX('Final Comp Values'!$AX:$AX,MATCH('Monthy Targets'!$B251,'Final Comp Values'!$C:$C,0)),0)</f>
        <v>6.16</v>
      </c>
      <c r="X251" s="464">
        <f>IF(L251="yes",+INDEX('Final Comp Values'!$AX:$AX,MATCH('Monthy Targets'!$B251,'Final Comp Values'!$C:$C,0)),0)</f>
        <v>6.16</v>
      </c>
      <c r="Y251" s="464">
        <f>IF(M251="yes",+INDEX('Final Comp Values'!$BB:$BB,MATCH('Monthy Targets'!$B251,'Final Comp Values'!$C:$C,0)),0)</f>
        <v>6.16</v>
      </c>
      <c r="Z251" s="464">
        <f>IF(N251="yes",+INDEX('Final Comp Values'!$BB:$BB,MATCH('Monthy Targets'!$B251,'Final Comp Values'!$C:$C,0)),0)</f>
        <v>6.16</v>
      </c>
      <c r="AA251" s="464">
        <f>IF(O251="yes",+INDEX('Final Comp Values'!$BB:$BB,MATCH('Monthy Targets'!$B251,'Final Comp Values'!$C:$C,0)),0)</f>
        <v>0</v>
      </c>
      <c r="AB251" s="464">
        <f>IF(P251="yes",+INDEX('Final Comp Values'!$BF:$BF,MATCH('Monthy Targets'!$B251,'Final Comp Values'!$C:$C,0)),0)</f>
        <v>0</v>
      </c>
      <c r="AC251" s="464">
        <f>IF(Q251="yes",+INDEX('Final Comp Values'!$BF:$BF,MATCH('Monthy Targets'!$B251,'Final Comp Values'!$C:$C,0)),0)</f>
        <v>0</v>
      </c>
      <c r="AD251" s="464">
        <f>IF(R251="yes",+INDEX('Final Comp Values'!$BF:$BF,MATCH('Monthy Targets'!$B251,'Final Comp Values'!$C:$C,0)),0)</f>
        <v>0</v>
      </c>
      <c r="AE251" s="464">
        <f>IF(S251="yes",+INDEX('Final Comp Values'!$BJ:$BJ,MATCH('Monthy Targets'!$B251,'Final Comp Values'!$C:$C,0)),0)</f>
        <v>0</v>
      </c>
      <c r="AF251" s="464">
        <f>IF(T251="yes",+INDEX('Final Comp Values'!$BJ:$BJ,MATCH('Monthy Targets'!$B251,'Final Comp Values'!$C:$C,0)),0)</f>
        <v>0</v>
      </c>
      <c r="AG251" s="464">
        <f>IF(U251="yes",+INDEX('Final Comp Values'!$BJ:$BJ,MATCH('Monthy Targets'!$B251,'Final Comp Values'!$C:$C,0)),0)</f>
        <v>0</v>
      </c>
    </row>
    <row r="252" spans="1:33" x14ac:dyDescent="0.25">
      <c r="A252" s="183">
        <f>+FY2018_ALL_Targets!A252</f>
        <v>4200</v>
      </c>
      <c r="B252" s="183">
        <f>+FY2018_ALL_Targets!B252</f>
        <v>675497</v>
      </c>
      <c r="C252" s="183">
        <f>+FY2018_ALL_Targets!C252</f>
        <v>1015118</v>
      </c>
      <c r="D252" s="183">
        <f>+FY2018_ALL_Targets!D252</f>
        <v>1295934354</v>
      </c>
      <c r="E252" s="183">
        <f>+FY2018_ALL_Targets!E252</f>
        <v>0</v>
      </c>
      <c r="F252" s="183" t="str">
        <f>+FY2018_ALL_Targets!F252</f>
        <v>MRSA West</v>
      </c>
      <c r="G252" s="183" t="s">
        <v>176</v>
      </c>
      <c r="H252" s="183" t="str">
        <f>+FY2018_ALL_Targets!H252</f>
        <v>McCaskill Health Care LLC</v>
      </c>
      <c r="I252" s="183" t="str">
        <f>+FY2018_ALL_Targets!I252</f>
        <v>1501 7th Street</v>
      </c>
      <c r="J252" s="14" t="str">
        <f>_xlfn.IFNA(+INDEX(Comp1!$D:$D,MATCH(B252,Comp1!$B:$B,0)),"No")</f>
        <v>No</v>
      </c>
      <c r="K252" s="14" t="str">
        <f>_xlfn.IFNA(+INDEX(Comp1!$E:$E,MATCH(B252,Comp1!$B:$B,0)),"No")</f>
        <v>No</v>
      </c>
      <c r="L252" s="14" t="str">
        <f>_xlfn.IFNA(+INDEX(Comp1!F:F,MATCH($B252,Comp1!$B:$B,0)),"No")</f>
        <v>No</v>
      </c>
      <c r="M252" s="14" t="str">
        <f>_xlfn.IFNA(+INDEX(Comp1!G:G,MATCH($B252,Comp1!$B:$B,0)),"No")</f>
        <v>No</v>
      </c>
      <c r="N252" s="14" t="str">
        <f>_xlfn.IFNA(+INDEX(Comp1!H:H,MATCH($B252,Comp1!$B:$B,0)),"No")</f>
        <v>No</v>
      </c>
      <c r="O252" s="14" t="str">
        <f>_xlfn.IFNA(+INDEX(Comp1!I:I,MATCH($B252,Comp1!$B:$B,0)),"No")</f>
        <v>No</v>
      </c>
      <c r="P252" s="14" t="str">
        <f>_xlfn.IFNA(+INDEX(Comp1!J:J,MATCH($B252,Comp1!$B:$B,0)),"No")</f>
        <v>No</v>
      </c>
      <c r="Q252" s="14" t="str">
        <f>_xlfn.IFNA(+INDEX(Comp1!K:K,MATCH($B252,Comp1!$B:$B,0)),"No")</f>
        <v>No</v>
      </c>
      <c r="R252" s="14" t="str">
        <f>_xlfn.IFNA(+INDEX(Comp1!L:L,MATCH($B252,Comp1!$B:$B,0)),"No")</f>
        <v>No</v>
      </c>
      <c r="S252" s="14" t="str">
        <f>_xlfn.IFNA(+INDEX(Comp1!M:M,MATCH($B252,Comp1!$B:$B,0)),"No")</f>
        <v>No</v>
      </c>
      <c r="T252" s="14" t="str">
        <f>_xlfn.IFNA(+INDEX(Comp1!N:N,MATCH($B252,Comp1!$B:$B,0)),"No")</f>
        <v>No</v>
      </c>
      <c r="U252" s="14" t="str">
        <f>_xlfn.IFNA(+INDEX(Comp1!O:O,MATCH($B252,Comp1!$B:$B,0)),"No")</f>
        <v>No</v>
      </c>
      <c r="V252" s="464">
        <f>IF(J252="yes",+INDEX('Final Comp Values'!$AX:$AX,MATCH('Monthy Targets'!$B252,'Final Comp Values'!C:C,0)),0)</f>
        <v>0</v>
      </c>
      <c r="W252" s="464">
        <f>IF(K252="yes",+INDEX('Final Comp Values'!$AX:$AX,MATCH('Monthy Targets'!$B252,'Final Comp Values'!$C:$C,0)),0)</f>
        <v>0</v>
      </c>
      <c r="X252" s="464">
        <f>IF(L252="yes",+INDEX('Final Comp Values'!$AX:$AX,MATCH('Monthy Targets'!$B252,'Final Comp Values'!$C:$C,0)),0)</f>
        <v>0</v>
      </c>
      <c r="Y252" s="464">
        <f>IF(M252="yes",+INDEX('Final Comp Values'!$BB:$BB,MATCH('Monthy Targets'!$B252,'Final Comp Values'!$C:$C,0)),0)</f>
        <v>0</v>
      </c>
      <c r="Z252" s="464">
        <f>IF(N252="yes",+INDEX('Final Comp Values'!$BB:$BB,MATCH('Monthy Targets'!$B252,'Final Comp Values'!$C:$C,0)),0)</f>
        <v>0</v>
      </c>
      <c r="AA252" s="464">
        <f>IF(O252="yes",+INDEX('Final Comp Values'!$BB:$BB,MATCH('Monthy Targets'!$B252,'Final Comp Values'!$C:$C,0)),0)</f>
        <v>0</v>
      </c>
      <c r="AB252" s="464">
        <f>IF(P252="yes",+INDEX('Final Comp Values'!$BF:$BF,MATCH('Monthy Targets'!$B252,'Final Comp Values'!$C:$C,0)),0)</f>
        <v>0</v>
      </c>
      <c r="AC252" s="464">
        <f>IF(Q252="yes",+INDEX('Final Comp Values'!$BF:$BF,MATCH('Monthy Targets'!$B252,'Final Comp Values'!$C:$C,0)),0)</f>
        <v>0</v>
      </c>
      <c r="AD252" s="464">
        <f>IF(R252="yes",+INDEX('Final Comp Values'!$BF:$BF,MATCH('Monthy Targets'!$B252,'Final Comp Values'!$C:$C,0)),0)</f>
        <v>0</v>
      </c>
      <c r="AE252" s="464">
        <f>IF(S252="yes",+INDEX('Final Comp Values'!$BJ:$BJ,MATCH('Monthy Targets'!$B252,'Final Comp Values'!$C:$C,0)),0)</f>
        <v>0</v>
      </c>
      <c r="AF252" s="464">
        <f>IF(T252="yes",+INDEX('Final Comp Values'!$BJ:$BJ,MATCH('Monthy Targets'!$B252,'Final Comp Values'!$C:$C,0)),0)</f>
        <v>0</v>
      </c>
      <c r="AG252" s="464">
        <f>IF(U252="yes",+INDEX('Final Comp Values'!$BJ:$BJ,MATCH('Monthy Targets'!$B252,'Final Comp Values'!$C:$C,0)),0)</f>
        <v>0</v>
      </c>
    </row>
    <row r="253" spans="1:33" x14ac:dyDescent="0.25">
      <c r="A253" s="183">
        <f>+FY2018_ALL_Targets!A253</f>
        <v>4383</v>
      </c>
      <c r="B253" s="183">
        <f>+FY2018_ALL_Targets!B253</f>
        <v>675498</v>
      </c>
      <c r="C253" s="183">
        <f>+FY2018_ALL_Targets!C253</f>
        <v>1026314</v>
      </c>
      <c r="D253" s="183">
        <f>+FY2018_ALL_Targets!D253</f>
        <v>1063509248</v>
      </c>
      <c r="E253" s="183">
        <f>+FY2018_ALL_Targets!E253</f>
        <v>0</v>
      </c>
      <c r="F253" s="183" t="str">
        <f>+FY2018_ALL_Targets!F253</f>
        <v>Lubbock</v>
      </c>
      <c r="G253" s="183" t="s">
        <v>650</v>
      </c>
      <c r="H253" s="183" t="str">
        <f>+FY2018_ALL_Targets!H253</f>
        <v>Stratford Hospital District</v>
      </c>
      <c r="I253" s="183" t="str">
        <f>+FY2018_ALL_Targets!I253</f>
        <v>6650 South Soncy Road</v>
      </c>
      <c r="J253" s="14" t="str">
        <f>_xlfn.IFNA(+INDEX(Comp1!$D:$D,MATCH(B253,Comp1!$B:$B,0)),"No")</f>
        <v>Yes</v>
      </c>
      <c r="K253" s="14" t="str">
        <f>_xlfn.IFNA(+INDEX(Comp1!$E:$E,MATCH(B253,Comp1!$B:$B,0)),"No")</f>
        <v>Yes</v>
      </c>
      <c r="L253" s="14" t="str">
        <f>_xlfn.IFNA(+INDEX(Comp1!F:F,MATCH($B253,Comp1!$B:$B,0)),"No")</f>
        <v>Yes</v>
      </c>
      <c r="M253" s="14" t="str">
        <f>_xlfn.IFNA(+INDEX(Comp1!G:G,MATCH($B253,Comp1!$B:$B,0)),"No")</f>
        <v>Yes</v>
      </c>
      <c r="N253" s="14" t="str">
        <f>_xlfn.IFNA(+INDEX(Comp1!H:H,MATCH($B253,Comp1!$B:$B,0)),"No")</f>
        <v>Yes</v>
      </c>
      <c r="O253" s="14">
        <f>_xlfn.IFNA(+INDEX(Comp1!I:I,MATCH($B253,Comp1!$B:$B,0)),"No")</f>
        <v>0</v>
      </c>
      <c r="P253" s="14">
        <f>_xlfn.IFNA(+INDEX(Comp1!J:J,MATCH($B253,Comp1!$B:$B,0)),"No")</f>
        <v>0</v>
      </c>
      <c r="Q253" s="14">
        <f>_xlfn.IFNA(+INDEX(Comp1!K:K,MATCH($B253,Comp1!$B:$B,0)),"No")</f>
        <v>0</v>
      </c>
      <c r="R253" s="14">
        <f>_xlfn.IFNA(+INDEX(Comp1!L:L,MATCH($B253,Comp1!$B:$B,0)),"No")</f>
        <v>0</v>
      </c>
      <c r="S253" s="14">
        <f>_xlfn.IFNA(+INDEX(Comp1!M:M,MATCH($B253,Comp1!$B:$B,0)),"No")</f>
        <v>0</v>
      </c>
      <c r="T253" s="14">
        <f>_xlfn.IFNA(+INDEX(Comp1!N:N,MATCH($B253,Comp1!$B:$B,0)),"No")</f>
        <v>0</v>
      </c>
      <c r="U253" s="14">
        <f>_xlfn.IFNA(+INDEX(Comp1!O:O,MATCH($B253,Comp1!$B:$B,0)),"No")</f>
        <v>0</v>
      </c>
      <c r="V253" s="464">
        <f>IF(J253="yes",+INDEX('Final Comp Values'!$AX:$AX,MATCH('Monthy Targets'!$B253,'Final Comp Values'!C:C,0)),0)</f>
        <v>20.420000000000002</v>
      </c>
      <c r="W253" s="464">
        <f>IF(K253="yes",+INDEX('Final Comp Values'!$AX:$AX,MATCH('Monthy Targets'!$B253,'Final Comp Values'!$C:$C,0)),0)</f>
        <v>20.420000000000002</v>
      </c>
      <c r="X253" s="464">
        <f>IF(L253="yes",+INDEX('Final Comp Values'!$AX:$AX,MATCH('Monthy Targets'!$B253,'Final Comp Values'!$C:$C,0)),0)</f>
        <v>20.420000000000002</v>
      </c>
      <c r="Y253" s="464">
        <f>IF(M253="yes",+INDEX('Final Comp Values'!$BB:$BB,MATCH('Monthy Targets'!$B253,'Final Comp Values'!$C:$C,0)),0)</f>
        <v>20.420000000000002</v>
      </c>
      <c r="Z253" s="464">
        <f>IF(N253="yes",+INDEX('Final Comp Values'!$BB:$BB,MATCH('Monthy Targets'!$B253,'Final Comp Values'!$C:$C,0)),0)</f>
        <v>20.420000000000002</v>
      </c>
      <c r="AA253" s="464">
        <f>IF(O253="yes",+INDEX('Final Comp Values'!$BB:$BB,MATCH('Monthy Targets'!$B253,'Final Comp Values'!$C:$C,0)),0)</f>
        <v>0</v>
      </c>
      <c r="AB253" s="464">
        <f>IF(P253="yes",+INDEX('Final Comp Values'!$BF:$BF,MATCH('Monthy Targets'!$B253,'Final Comp Values'!$C:$C,0)),0)</f>
        <v>0</v>
      </c>
      <c r="AC253" s="464">
        <f>IF(Q253="yes",+INDEX('Final Comp Values'!$BF:$BF,MATCH('Monthy Targets'!$B253,'Final Comp Values'!$C:$C,0)),0)</f>
        <v>0</v>
      </c>
      <c r="AD253" s="464">
        <f>IF(R253="yes",+INDEX('Final Comp Values'!$BF:$BF,MATCH('Monthy Targets'!$B253,'Final Comp Values'!$C:$C,0)),0)</f>
        <v>0</v>
      </c>
      <c r="AE253" s="464">
        <f>IF(S253="yes",+INDEX('Final Comp Values'!$BJ:$BJ,MATCH('Monthy Targets'!$B253,'Final Comp Values'!$C:$C,0)),0)</f>
        <v>0</v>
      </c>
      <c r="AF253" s="464">
        <f>IF(T253="yes",+INDEX('Final Comp Values'!$BJ:$BJ,MATCH('Monthy Targets'!$B253,'Final Comp Values'!$C:$C,0)),0)</f>
        <v>0</v>
      </c>
      <c r="AG253" s="464">
        <f>IF(U253="yes",+INDEX('Final Comp Values'!$BJ:$BJ,MATCH('Monthy Targets'!$B253,'Final Comp Values'!$C:$C,0)),0)</f>
        <v>0</v>
      </c>
    </row>
    <row r="254" spans="1:33" x14ac:dyDescent="0.25">
      <c r="A254" s="183">
        <f>+FY2018_ALL_Targets!A254</f>
        <v>4502</v>
      </c>
      <c r="B254" s="183">
        <f>+FY2018_ALL_Targets!B254</f>
        <v>675502</v>
      </c>
      <c r="C254" s="183">
        <f>+FY2018_ALL_Targets!C254</f>
        <v>1026686</v>
      </c>
      <c r="D254" s="183">
        <f>+FY2018_ALL_Targets!D254</f>
        <v>1811018286</v>
      </c>
      <c r="E254" s="183">
        <f>+FY2018_ALL_Targets!E254</f>
        <v>0</v>
      </c>
      <c r="F254" s="183" t="str">
        <f>+FY2018_ALL_Targets!F254</f>
        <v>Bexar</v>
      </c>
      <c r="G254" s="183" t="s">
        <v>698</v>
      </c>
      <c r="H254" s="183" t="str">
        <f>+FY2018_ALL_Targets!H254</f>
        <v>DIMMIT REGIONAL HOSPITAL DISTRICT</v>
      </c>
      <c r="I254" s="183" t="str">
        <f>+FY2018_ALL_Targets!I254</f>
        <v>404 W Goodwin St</v>
      </c>
      <c r="J254" s="14" t="str">
        <f>_xlfn.IFNA(+INDEX(Comp1!$D:$D,MATCH(B254,Comp1!$B:$B,0)),"No")</f>
        <v>Yes</v>
      </c>
      <c r="K254" s="14" t="str">
        <f>_xlfn.IFNA(+INDEX(Comp1!$E:$E,MATCH(B254,Comp1!$B:$B,0)),"No")</f>
        <v>Yes</v>
      </c>
      <c r="L254" s="14" t="str">
        <f>_xlfn.IFNA(+INDEX(Comp1!F:F,MATCH($B254,Comp1!$B:$B,0)),"No")</f>
        <v>Yes</v>
      </c>
      <c r="M254" s="14" t="str">
        <f>_xlfn.IFNA(+INDEX(Comp1!G:G,MATCH($B254,Comp1!$B:$B,0)),"No")</f>
        <v>Yes</v>
      </c>
      <c r="N254" s="14" t="str">
        <f>_xlfn.IFNA(+INDEX(Comp1!H:H,MATCH($B254,Comp1!$B:$B,0)),"No")</f>
        <v>Yes</v>
      </c>
      <c r="O254" s="14">
        <f>_xlfn.IFNA(+INDEX(Comp1!I:I,MATCH($B254,Comp1!$B:$B,0)),"No")</f>
        <v>0</v>
      </c>
      <c r="P254" s="14">
        <f>_xlfn.IFNA(+INDEX(Comp1!J:J,MATCH($B254,Comp1!$B:$B,0)),"No")</f>
        <v>0</v>
      </c>
      <c r="Q254" s="14">
        <f>_xlfn.IFNA(+INDEX(Comp1!K:K,MATCH($B254,Comp1!$B:$B,0)),"No")</f>
        <v>0</v>
      </c>
      <c r="R254" s="14">
        <f>_xlfn.IFNA(+INDEX(Comp1!L:L,MATCH($B254,Comp1!$B:$B,0)),"No")</f>
        <v>0</v>
      </c>
      <c r="S254" s="14">
        <f>_xlfn.IFNA(+INDEX(Comp1!M:M,MATCH($B254,Comp1!$B:$B,0)),"No")</f>
        <v>0</v>
      </c>
      <c r="T254" s="14">
        <f>_xlfn.IFNA(+INDEX(Comp1!N:N,MATCH($B254,Comp1!$B:$B,0)),"No")</f>
        <v>0</v>
      </c>
      <c r="U254" s="14">
        <f>_xlfn.IFNA(+INDEX(Comp1!O:O,MATCH($B254,Comp1!$B:$B,0)),"No")</f>
        <v>0</v>
      </c>
      <c r="V254" s="464">
        <f>IF(J254="yes",+INDEX('Final Comp Values'!$AX:$AX,MATCH('Monthy Targets'!$B254,'Final Comp Values'!C:C,0)),0)</f>
        <v>5.03</v>
      </c>
      <c r="W254" s="464">
        <f>IF(K254="yes",+INDEX('Final Comp Values'!$AX:$AX,MATCH('Monthy Targets'!$B254,'Final Comp Values'!$C:$C,0)),0)</f>
        <v>5.03</v>
      </c>
      <c r="X254" s="464">
        <f>IF(L254="yes",+INDEX('Final Comp Values'!$AX:$AX,MATCH('Monthy Targets'!$B254,'Final Comp Values'!$C:$C,0)),0)</f>
        <v>5.03</v>
      </c>
      <c r="Y254" s="464">
        <f>IF(M254="yes",+INDEX('Final Comp Values'!$BB:$BB,MATCH('Monthy Targets'!$B254,'Final Comp Values'!$C:$C,0)),0)</f>
        <v>5.03</v>
      </c>
      <c r="Z254" s="464">
        <f>IF(N254="yes",+INDEX('Final Comp Values'!$BB:$BB,MATCH('Monthy Targets'!$B254,'Final Comp Values'!$C:$C,0)),0)</f>
        <v>5.03</v>
      </c>
      <c r="AA254" s="464">
        <f>IF(O254="yes",+INDEX('Final Comp Values'!$BB:$BB,MATCH('Monthy Targets'!$B254,'Final Comp Values'!$C:$C,0)),0)</f>
        <v>0</v>
      </c>
      <c r="AB254" s="464">
        <f>IF(P254="yes",+INDEX('Final Comp Values'!$BF:$BF,MATCH('Monthy Targets'!$B254,'Final Comp Values'!$C:$C,0)),0)</f>
        <v>0</v>
      </c>
      <c r="AC254" s="464">
        <f>IF(Q254="yes",+INDEX('Final Comp Values'!$BF:$BF,MATCH('Monthy Targets'!$B254,'Final Comp Values'!$C:$C,0)),0)</f>
        <v>0</v>
      </c>
      <c r="AD254" s="464">
        <f>IF(R254="yes",+INDEX('Final Comp Values'!$BF:$BF,MATCH('Monthy Targets'!$B254,'Final Comp Values'!$C:$C,0)),0)</f>
        <v>0</v>
      </c>
      <c r="AE254" s="464">
        <f>IF(S254="yes",+INDEX('Final Comp Values'!$BJ:$BJ,MATCH('Monthy Targets'!$B254,'Final Comp Values'!$C:$C,0)),0)</f>
        <v>0</v>
      </c>
      <c r="AF254" s="464">
        <f>IF(T254="yes",+INDEX('Final Comp Values'!$BJ:$BJ,MATCH('Monthy Targets'!$B254,'Final Comp Values'!$C:$C,0)),0)</f>
        <v>0</v>
      </c>
      <c r="AG254" s="464">
        <f>IF(U254="yes",+INDEX('Final Comp Values'!$BJ:$BJ,MATCH('Monthy Targets'!$B254,'Final Comp Values'!$C:$C,0)),0)</f>
        <v>0</v>
      </c>
    </row>
    <row r="255" spans="1:33" x14ac:dyDescent="0.25">
      <c r="A255" s="183">
        <f>+FY2018_ALL_Targets!A255</f>
        <v>4344</v>
      </c>
      <c r="B255" s="183">
        <f>+FY2018_ALL_Targets!B255</f>
        <v>675503</v>
      </c>
      <c r="C255" s="183">
        <f>+FY2018_ALL_Targets!C255</f>
        <v>1026747</v>
      </c>
      <c r="D255" s="183">
        <f>+FY2018_ALL_Targets!D255</f>
        <v>1790175925</v>
      </c>
      <c r="E255" s="183">
        <f>+FY2018_ALL_Targets!E255</f>
        <v>0</v>
      </c>
      <c r="F255" s="183" t="str">
        <f>+FY2018_ALL_Targets!F255</f>
        <v>MRSA Northeast</v>
      </c>
      <c r="G255" s="183" t="s">
        <v>630</v>
      </c>
      <c r="H255" s="183" t="str">
        <f>+FY2018_ALL_Targets!H255</f>
        <v>Decatur Hospital Authority dba Beacon Hill</v>
      </c>
      <c r="I255" s="183" t="str">
        <f>+FY2018_ALL_Targets!I255</f>
        <v>3515 S Park Avenue</v>
      </c>
      <c r="J255" s="14" t="str">
        <f>_xlfn.IFNA(+INDEX(Comp1!$D:$D,MATCH(B255,Comp1!$B:$B,0)),"No")</f>
        <v>Yes</v>
      </c>
      <c r="K255" s="14" t="str">
        <f>_xlfn.IFNA(+INDEX(Comp1!$E:$E,MATCH(B255,Comp1!$B:$B,0)),"No")</f>
        <v>Yes</v>
      </c>
      <c r="L255" s="14" t="str">
        <f>_xlfn.IFNA(+INDEX(Comp1!F:F,MATCH($B255,Comp1!$B:$B,0)),"No")</f>
        <v>Yes</v>
      </c>
      <c r="M255" s="14" t="str">
        <f>_xlfn.IFNA(+INDEX(Comp1!G:G,MATCH($B255,Comp1!$B:$B,0)),"No")</f>
        <v>Yes</v>
      </c>
      <c r="N255" s="14" t="str">
        <f>_xlfn.IFNA(+INDEX(Comp1!H:H,MATCH($B255,Comp1!$B:$B,0)),"No")</f>
        <v>Yes</v>
      </c>
      <c r="O255" s="14">
        <f>_xlfn.IFNA(+INDEX(Comp1!I:I,MATCH($B255,Comp1!$B:$B,0)),"No")</f>
        <v>0</v>
      </c>
      <c r="P255" s="14">
        <f>_xlfn.IFNA(+INDEX(Comp1!J:J,MATCH($B255,Comp1!$B:$B,0)),"No")</f>
        <v>0</v>
      </c>
      <c r="Q255" s="14">
        <f>_xlfn.IFNA(+INDEX(Comp1!K:K,MATCH($B255,Comp1!$B:$B,0)),"No")</f>
        <v>0</v>
      </c>
      <c r="R255" s="14">
        <f>_xlfn.IFNA(+INDEX(Comp1!L:L,MATCH($B255,Comp1!$B:$B,0)),"No")</f>
        <v>0</v>
      </c>
      <c r="S255" s="14">
        <f>_xlfn.IFNA(+INDEX(Comp1!M:M,MATCH($B255,Comp1!$B:$B,0)),"No")</f>
        <v>0</v>
      </c>
      <c r="T255" s="14">
        <f>_xlfn.IFNA(+INDEX(Comp1!N:N,MATCH($B255,Comp1!$B:$B,0)),"No")</f>
        <v>0</v>
      </c>
      <c r="U255" s="14">
        <f>_xlfn.IFNA(+INDEX(Comp1!O:O,MATCH($B255,Comp1!$B:$B,0)),"No")</f>
        <v>0</v>
      </c>
      <c r="V255" s="464">
        <f>IF(J255="yes",+INDEX('Final Comp Values'!$AX:$AX,MATCH('Monthy Targets'!$B255,'Final Comp Values'!C:C,0)),0)</f>
        <v>6.22</v>
      </c>
      <c r="W255" s="464">
        <f>IF(K255="yes",+INDEX('Final Comp Values'!$AX:$AX,MATCH('Monthy Targets'!$B255,'Final Comp Values'!$C:$C,0)),0)</f>
        <v>6.22</v>
      </c>
      <c r="X255" s="464">
        <f>IF(L255="yes",+INDEX('Final Comp Values'!$AX:$AX,MATCH('Monthy Targets'!$B255,'Final Comp Values'!$C:$C,0)),0)</f>
        <v>6.22</v>
      </c>
      <c r="Y255" s="464">
        <f>IF(M255="yes",+INDEX('Final Comp Values'!$BB:$BB,MATCH('Monthy Targets'!$B255,'Final Comp Values'!$C:$C,0)),0)</f>
        <v>6.22</v>
      </c>
      <c r="Z255" s="464">
        <f>IF(N255="yes",+INDEX('Final Comp Values'!$BB:$BB,MATCH('Monthy Targets'!$B255,'Final Comp Values'!$C:$C,0)),0)</f>
        <v>6.22</v>
      </c>
      <c r="AA255" s="464">
        <f>IF(O255="yes",+INDEX('Final Comp Values'!$BB:$BB,MATCH('Monthy Targets'!$B255,'Final Comp Values'!$C:$C,0)),0)</f>
        <v>0</v>
      </c>
      <c r="AB255" s="464">
        <f>IF(P255="yes",+INDEX('Final Comp Values'!$BF:$BF,MATCH('Monthy Targets'!$B255,'Final Comp Values'!$C:$C,0)),0)</f>
        <v>0</v>
      </c>
      <c r="AC255" s="464">
        <f>IF(Q255="yes",+INDEX('Final Comp Values'!$BF:$BF,MATCH('Monthy Targets'!$B255,'Final Comp Values'!$C:$C,0)),0)</f>
        <v>0</v>
      </c>
      <c r="AD255" s="464">
        <f>IF(R255="yes",+INDEX('Final Comp Values'!$BF:$BF,MATCH('Monthy Targets'!$B255,'Final Comp Values'!$C:$C,0)),0)</f>
        <v>0</v>
      </c>
      <c r="AE255" s="464">
        <f>IF(S255="yes",+INDEX('Final Comp Values'!$BJ:$BJ,MATCH('Monthy Targets'!$B255,'Final Comp Values'!$C:$C,0)),0)</f>
        <v>0</v>
      </c>
      <c r="AF255" s="464">
        <f>IF(T255="yes",+INDEX('Final Comp Values'!$BJ:$BJ,MATCH('Monthy Targets'!$B255,'Final Comp Values'!$C:$C,0)),0)</f>
        <v>0</v>
      </c>
      <c r="AG255" s="464">
        <f>IF(U255="yes",+INDEX('Final Comp Values'!$BJ:$BJ,MATCH('Monthy Targets'!$B255,'Final Comp Values'!$C:$C,0)),0)</f>
        <v>0</v>
      </c>
    </row>
    <row r="256" spans="1:33" x14ac:dyDescent="0.25">
      <c r="A256" s="183">
        <f>+FY2018_ALL_Targets!A256</f>
        <v>127</v>
      </c>
      <c r="B256" s="183">
        <f>+FY2018_ALL_Targets!B256</f>
        <v>675506</v>
      </c>
      <c r="C256" s="183">
        <f>+FY2018_ALL_Targets!C256</f>
        <v>1026665</v>
      </c>
      <c r="D256" s="183">
        <f>+FY2018_ALL_Targets!D256</f>
        <v>1720100050</v>
      </c>
      <c r="E256" s="183">
        <f>+FY2018_ALL_Targets!E256</f>
        <v>0</v>
      </c>
      <c r="F256" s="183" t="str">
        <f>+FY2018_ALL_Targets!F256</f>
        <v>MRSA West</v>
      </c>
      <c r="G256" s="183" t="s">
        <v>158</v>
      </c>
      <c r="H256" s="183" t="str">
        <f>+FY2018_ALL_Targets!H256</f>
        <v>Uvalde County Hospital Authority</v>
      </c>
      <c r="I256" s="183" t="str">
        <f>+FY2018_ALL_Targets!I256</f>
        <v>746 Alpine Drive</v>
      </c>
      <c r="J256" s="14" t="str">
        <f>_xlfn.IFNA(+INDEX(Comp1!$D:$D,MATCH(B256,Comp1!$B:$B,0)),"No")</f>
        <v>Yes</v>
      </c>
      <c r="K256" s="14" t="str">
        <f>_xlfn.IFNA(+INDEX(Comp1!$E:$E,MATCH(B256,Comp1!$B:$B,0)),"No")</f>
        <v>Yes</v>
      </c>
      <c r="L256" s="14" t="str">
        <f>_xlfn.IFNA(+INDEX(Comp1!F:F,MATCH($B256,Comp1!$B:$B,0)),"No")</f>
        <v>Yes</v>
      </c>
      <c r="M256" s="14" t="str">
        <f>_xlfn.IFNA(+INDEX(Comp1!G:G,MATCH($B256,Comp1!$B:$B,0)),"No")</f>
        <v>Yes</v>
      </c>
      <c r="N256" s="14" t="str">
        <f>_xlfn.IFNA(+INDEX(Comp1!H:H,MATCH($B256,Comp1!$B:$B,0)),"No")</f>
        <v>Yes</v>
      </c>
      <c r="O256" s="14">
        <f>_xlfn.IFNA(+INDEX(Comp1!I:I,MATCH($B256,Comp1!$B:$B,0)),"No")</f>
        <v>0</v>
      </c>
      <c r="P256" s="14">
        <f>_xlfn.IFNA(+INDEX(Comp1!J:J,MATCH($B256,Comp1!$B:$B,0)),"No")</f>
        <v>0</v>
      </c>
      <c r="Q256" s="14">
        <f>_xlfn.IFNA(+INDEX(Comp1!K:K,MATCH($B256,Comp1!$B:$B,0)),"No")</f>
        <v>0</v>
      </c>
      <c r="R256" s="14">
        <f>_xlfn.IFNA(+INDEX(Comp1!L:L,MATCH($B256,Comp1!$B:$B,0)),"No")</f>
        <v>0</v>
      </c>
      <c r="S256" s="14">
        <f>_xlfn.IFNA(+INDEX(Comp1!M:M,MATCH($B256,Comp1!$B:$B,0)),"No")</f>
        <v>0</v>
      </c>
      <c r="T256" s="14">
        <f>_xlfn.IFNA(+INDEX(Comp1!N:N,MATCH($B256,Comp1!$B:$B,0)),"No")</f>
        <v>0</v>
      </c>
      <c r="U256" s="14">
        <f>_xlfn.IFNA(+INDEX(Comp1!O:O,MATCH($B256,Comp1!$B:$B,0)),"No")</f>
        <v>0</v>
      </c>
      <c r="V256" s="464">
        <f>IF(J256="yes",+INDEX('Final Comp Values'!$AX:$AX,MATCH('Monthy Targets'!$B256,'Final Comp Values'!C:C,0)),0)</f>
        <v>2.98</v>
      </c>
      <c r="W256" s="464">
        <f>IF(K256="yes",+INDEX('Final Comp Values'!$AX:$AX,MATCH('Monthy Targets'!$B256,'Final Comp Values'!$C:$C,0)),0)</f>
        <v>2.98</v>
      </c>
      <c r="X256" s="464">
        <f>IF(L256="yes",+INDEX('Final Comp Values'!$AX:$AX,MATCH('Monthy Targets'!$B256,'Final Comp Values'!$C:$C,0)),0)</f>
        <v>2.98</v>
      </c>
      <c r="Y256" s="464">
        <f>IF(M256="yes",+INDEX('Final Comp Values'!$BB:$BB,MATCH('Monthy Targets'!$B256,'Final Comp Values'!$C:$C,0)),0)</f>
        <v>2.98</v>
      </c>
      <c r="Z256" s="464">
        <f>IF(N256="yes",+INDEX('Final Comp Values'!$BB:$BB,MATCH('Monthy Targets'!$B256,'Final Comp Values'!$C:$C,0)),0)</f>
        <v>2.98</v>
      </c>
      <c r="AA256" s="464">
        <f>IF(O256="yes",+INDEX('Final Comp Values'!$BB:$BB,MATCH('Monthy Targets'!$B256,'Final Comp Values'!$C:$C,0)),0)</f>
        <v>0</v>
      </c>
      <c r="AB256" s="464">
        <f>IF(P256="yes",+INDEX('Final Comp Values'!$BF:$BF,MATCH('Monthy Targets'!$B256,'Final Comp Values'!$C:$C,0)),0)</f>
        <v>0</v>
      </c>
      <c r="AC256" s="464">
        <f>IF(Q256="yes",+INDEX('Final Comp Values'!$BF:$BF,MATCH('Monthy Targets'!$B256,'Final Comp Values'!$C:$C,0)),0)</f>
        <v>0</v>
      </c>
      <c r="AD256" s="464">
        <f>IF(R256="yes",+INDEX('Final Comp Values'!$BF:$BF,MATCH('Monthy Targets'!$B256,'Final Comp Values'!$C:$C,0)),0)</f>
        <v>0</v>
      </c>
      <c r="AE256" s="464">
        <f>IF(S256="yes",+INDEX('Final Comp Values'!$BJ:$BJ,MATCH('Monthy Targets'!$B256,'Final Comp Values'!$C:$C,0)),0)</f>
        <v>0</v>
      </c>
      <c r="AF256" s="464">
        <f>IF(T256="yes",+INDEX('Final Comp Values'!$BJ:$BJ,MATCH('Monthy Targets'!$B256,'Final Comp Values'!$C:$C,0)),0)</f>
        <v>0</v>
      </c>
      <c r="AG256" s="464">
        <f>IF(U256="yes",+INDEX('Final Comp Values'!$BJ:$BJ,MATCH('Monthy Targets'!$B256,'Final Comp Values'!$C:$C,0)),0)</f>
        <v>0</v>
      </c>
    </row>
    <row r="257" spans="1:33" x14ac:dyDescent="0.25">
      <c r="A257" s="183">
        <f>+FY2018_ALL_Targets!A257</f>
        <v>4441</v>
      </c>
      <c r="B257" s="183">
        <f>+FY2018_ALL_Targets!B257</f>
        <v>675519</v>
      </c>
      <c r="C257" s="183">
        <f>+FY2018_ALL_Targets!C257</f>
        <v>1013980</v>
      </c>
      <c r="D257" s="183">
        <f>+FY2018_ALL_Targets!D257</f>
        <v>1518953827</v>
      </c>
      <c r="E257" s="183">
        <f>+FY2018_ALL_Targets!E257</f>
        <v>0</v>
      </c>
      <c r="F257" s="183" t="str">
        <f>+FY2018_ALL_Targets!F257</f>
        <v>MRSA Northeast</v>
      </c>
      <c r="G257" s="183" t="s">
        <v>672</v>
      </c>
      <c r="H257" s="183" t="str">
        <f>+FY2018_ALL_Targets!H257</f>
        <v>OakBend Medical Center</v>
      </c>
      <c r="I257" s="183" t="str">
        <f>+FY2018_ALL_Targets!I257</f>
        <v>201 South John Redditt Drive</v>
      </c>
      <c r="J257" s="14" t="str">
        <f>_xlfn.IFNA(+INDEX(Comp1!$D:$D,MATCH(B257,Comp1!$B:$B,0)),"No")</f>
        <v>Yes</v>
      </c>
      <c r="K257" s="14" t="str">
        <f>_xlfn.IFNA(+INDEX(Comp1!$E:$E,MATCH(B257,Comp1!$B:$B,0)),"No")</f>
        <v>Yes</v>
      </c>
      <c r="L257" s="14" t="str">
        <f>_xlfn.IFNA(+INDEX(Comp1!F:F,MATCH($B257,Comp1!$B:$B,0)),"No")</f>
        <v>Yes</v>
      </c>
      <c r="M257" s="14" t="str">
        <f>_xlfn.IFNA(+INDEX(Comp1!G:G,MATCH($B257,Comp1!$B:$B,0)),"No")</f>
        <v>Yes</v>
      </c>
      <c r="N257" s="14" t="str">
        <f>_xlfn.IFNA(+INDEX(Comp1!H:H,MATCH($B257,Comp1!$B:$B,0)),"No")</f>
        <v>Yes</v>
      </c>
      <c r="O257" s="14">
        <f>_xlfn.IFNA(+INDEX(Comp1!I:I,MATCH($B257,Comp1!$B:$B,0)),"No")</f>
        <v>0</v>
      </c>
      <c r="P257" s="14">
        <f>_xlfn.IFNA(+INDEX(Comp1!J:J,MATCH($B257,Comp1!$B:$B,0)),"No")</f>
        <v>0</v>
      </c>
      <c r="Q257" s="14">
        <f>_xlfn.IFNA(+INDEX(Comp1!K:K,MATCH($B257,Comp1!$B:$B,0)),"No")</f>
        <v>0</v>
      </c>
      <c r="R257" s="14">
        <f>_xlfn.IFNA(+INDEX(Comp1!L:L,MATCH($B257,Comp1!$B:$B,0)),"No")</f>
        <v>0</v>
      </c>
      <c r="S257" s="14">
        <f>_xlfn.IFNA(+INDEX(Comp1!M:M,MATCH($B257,Comp1!$B:$B,0)),"No")</f>
        <v>0</v>
      </c>
      <c r="T257" s="14">
        <f>_xlfn.IFNA(+INDEX(Comp1!N:N,MATCH($B257,Comp1!$B:$B,0)),"No")</f>
        <v>0</v>
      </c>
      <c r="U257" s="14">
        <f>_xlfn.IFNA(+INDEX(Comp1!O:O,MATCH($B257,Comp1!$B:$B,0)),"No")</f>
        <v>0</v>
      </c>
      <c r="V257" s="464">
        <f>IF(J257="yes",+INDEX('Final Comp Values'!$AX:$AX,MATCH('Monthy Targets'!$B257,'Final Comp Values'!C:C,0)),0)</f>
        <v>7.15</v>
      </c>
      <c r="W257" s="464">
        <f>IF(K257="yes",+INDEX('Final Comp Values'!$AX:$AX,MATCH('Monthy Targets'!$B257,'Final Comp Values'!$C:$C,0)),0)</f>
        <v>7.15</v>
      </c>
      <c r="X257" s="464">
        <f>IF(L257="yes",+INDEX('Final Comp Values'!$AX:$AX,MATCH('Monthy Targets'!$B257,'Final Comp Values'!$C:$C,0)),0)</f>
        <v>7.15</v>
      </c>
      <c r="Y257" s="464">
        <f>IF(M257="yes",+INDEX('Final Comp Values'!$BB:$BB,MATCH('Monthy Targets'!$B257,'Final Comp Values'!$C:$C,0)),0)</f>
        <v>7.15</v>
      </c>
      <c r="Z257" s="464">
        <f>IF(N257="yes",+INDEX('Final Comp Values'!$BB:$BB,MATCH('Monthy Targets'!$B257,'Final Comp Values'!$C:$C,0)),0)</f>
        <v>7.15</v>
      </c>
      <c r="AA257" s="464">
        <f>IF(O257="yes",+INDEX('Final Comp Values'!$BB:$BB,MATCH('Monthy Targets'!$B257,'Final Comp Values'!$C:$C,0)),0)</f>
        <v>0</v>
      </c>
      <c r="AB257" s="464">
        <f>IF(P257="yes",+INDEX('Final Comp Values'!$BF:$BF,MATCH('Monthy Targets'!$B257,'Final Comp Values'!$C:$C,0)),0)</f>
        <v>0</v>
      </c>
      <c r="AC257" s="464">
        <f>IF(Q257="yes",+INDEX('Final Comp Values'!$BF:$BF,MATCH('Monthy Targets'!$B257,'Final Comp Values'!$C:$C,0)),0)</f>
        <v>0</v>
      </c>
      <c r="AD257" s="464">
        <f>IF(R257="yes",+INDEX('Final Comp Values'!$BF:$BF,MATCH('Monthy Targets'!$B257,'Final Comp Values'!$C:$C,0)),0)</f>
        <v>0</v>
      </c>
      <c r="AE257" s="464">
        <f>IF(S257="yes",+INDEX('Final Comp Values'!$BJ:$BJ,MATCH('Monthy Targets'!$B257,'Final Comp Values'!$C:$C,0)),0)</f>
        <v>0</v>
      </c>
      <c r="AF257" s="464">
        <f>IF(T257="yes",+INDEX('Final Comp Values'!$BJ:$BJ,MATCH('Monthy Targets'!$B257,'Final Comp Values'!$C:$C,0)),0)</f>
        <v>0</v>
      </c>
      <c r="AG257" s="464">
        <f>IF(U257="yes",+INDEX('Final Comp Values'!$BJ:$BJ,MATCH('Monthy Targets'!$B257,'Final Comp Values'!$C:$C,0)),0)</f>
        <v>0</v>
      </c>
    </row>
    <row r="258" spans="1:33" x14ac:dyDescent="0.25">
      <c r="A258" s="183">
        <f>+FY2018_ALL_Targets!A258</f>
        <v>5164</v>
      </c>
      <c r="B258" s="183">
        <f>+FY2018_ALL_Targets!B258</f>
        <v>675522</v>
      </c>
      <c r="C258" s="183">
        <f>+FY2018_ALL_Targets!C258</f>
        <v>1025979</v>
      </c>
      <c r="D258" s="183">
        <f>+FY2018_ALL_Targets!D258</f>
        <v>1306251053</v>
      </c>
      <c r="E258" s="183">
        <f>+FY2018_ALL_Targets!E258</f>
        <v>0</v>
      </c>
      <c r="F258" s="183" t="str">
        <f>+FY2018_ALL_Targets!F258</f>
        <v>MRSA West</v>
      </c>
      <c r="G258" s="183" t="s">
        <v>3330</v>
      </c>
      <c r="H258" s="183" t="str">
        <f>+FY2018_ALL_Targets!H258</f>
        <v>FPACP Monahans LLC</v>
      </c>
      <c r="I258" s="183" t="str">
        <f>+FY2018_ALL_Targets!I258</f>
        <v>1200 W 15th Street</v>
      </c>
      <c r="J258" s="14" t="str">
        <f>_xlfn.IFNA(+INDEX(Comp1!$D:$D,MATCH(B258,Comp1!$B:$B,0)),"No")</f>
        <v>Yes</v>
      </c>
      <c r="K258" s="14" t="str">
        <f>_xlfn.IFNA(+INDEX(Comp1!$E:$E,MATCH(B258,Comp1!$B:$B,0)),"No")</f>
        <v>Yes</v>
      </c>
      <c r="L258" s="14" t="str">
        <f>_xlfn.IFNA(+INDEX(Comp1!F:F,MATCH($B258,Comp1!$B:$B,0)),"No")</f>
        <v>Yes</v>
      </c>
      <c r="M258" s="14" t="str">
        <f>_xlfn.IFNA(+INDEX(Comp1!G:G,MATCH($B258,Comp1!$B:$B,0)),"No")</f>
        <v>Yes</v>
      </c>
      <c r="N258" s="14" t="str">
        <f>_xlfn.IFNA(+INDEX(Comp1!H:H,MATCH($B258,Comp1!$B:$B,0)),"No")</f>
        <v>Yes</v>
      </c>
      <c r="O258" s="14">
        <f>_xlfn.IFNA(+INDEX(Comp1!I:I,MATCH($B258,Comp1!$B:$B,0)),"No")</f>
        <v>0</v>
      </c>
      <c r="P258" s="14">
        <f>_xlfn.IFNA(+INDEX(Comp1!J:J,MATCH($B258,Comp1!$B:$B,0)),"No")</f>
        <v>0</v>
      </c>
      <c r="Q258" s="14">
        <f>_xlfn.IFNA(+INDEX(Comp1!K:K,MATCH($B258,Comp1!$B:$B,0)),"No")</f>
        <v>0</v>
      </c>
      <c r="R258" s="14">
        <f>_xlfn.IFNA(+INDEX(Comp1!L:L,MATCH($B258,Comp1!$B:$B,0)),"No")</f>
        <v>0</v>
      </c>
      <c r="S258" s="14">
        <f>_xlfn.IFNA(+INDEX(Comp1!M:M,MATCH($B258,Comp1!$B:$B,0)),"No")</f>
        <v>0</v>
      </c>
      <c r="T258" s="14">
        <f>_xlfn.IFNA(+INDEX(Comp1!N:N,MATCH($B258,Comp1!$B:$B,0)),"No")</f>
        <v>0</v>
      </c>
      <c r="U258" s="14">
        <f>_xlfn.IFNA(+INDEX(Comp1!O:O,MATCH($B258,Comp1!$B:$B,0)),"No")</f>
        <v>0</v>
      </c>
      <c r="V258" s="464">
        <f>IF(J258="yes",+INDEX('Final Comp Values'!$AX:$AX,MATCH('Monthy Targets'!$B258,'Final Comp Values'!C:C,0)),0)</f>
        <v>4.7699999999999996</v>
      </c>
      <c r="W258" s="464">
        <f>IF(K258="yes",+INDEX('Final Comp Values'!$AX:$AX,MATCH('Monthy Targets'!$B258,'Final Comp Values'!$C:$C,0)),0)</f>
        <v>4.7699999999999996</v>
      </c>
      <c r="X258" s="464">
        <f>IF(L258="yes",+INDEX('Final Comp Values'!$AX:$AX,MATCH('Monthy Targets'!$B258,'Final Comp Values'!$C:$C,0)),0)</f>
        <v>4.7699999999999996</v>
      </c>
      <c r="Y258" s="464">
        <f>IF(M258="yes",+INDEX('Final Comp Values'!$BB:$BB,MATCH('Monthy Targets'!$B258,'Final Comp Values'!$C:$C,0)),0)</f>
        <v>4.7699999999999996</v>
      </c>
      <c r="Z258" s="464">
        <f>IF(N258="yes",+INDEX('Final Comp Values'!$BB:$BB,MATCH('Monthy Targets'!$B258,'Final Comp Values'!$C:$C,0)),0)</f>
        <v>4.7699999999999996</v>
      </c>
      <c r="AA258" s="464">
        <f>IF(O258="yes",+INDEX('Final Comp Values'!$BB:$BB,MATCH('Monthy Targets'!$B258,'Final Comp Values'!$C:$C,0)),0)</f>
        <v>0</v>
      </c>
      <c r="AB258" s="464">
        <f>IF(P258="yes",+INDEX('Final Comp Values'!$BF:$BF,MATCH('Monthy Targets'!$B258,'Final Comp Values'!$C:$C,0)),0)</f>
        <v>0</v>
      </c>
      <c r="AC258" s="464">
        <f>IF(Q258="yes",+INDEX('Final Comp Values'!$BF:$BF,MATCH('Monthy Targets'!$B258,'Final Comp Values'!$C:$C,0)),0)</f>
        <v>0</v>
      </c>
      <c r="AD258" s="464">
        <f>IF(R258="yes",+INDEX('Final Comp Values'!$BF:$BF,MATCH('Monthy Targets'!$B258,'Final Comp Values'!$C:$C,0)),0)</f>
        <v>0</v>
      </c>
      <c r="AE258" s="464">
        <f>IF(S258="yes",+INDEX('Final Comp Values'!$BJ:$BJ,MATCH('Monthy Targets'!$B258,'Final Comp Values'!$C:$C,0)),0)</f>
        <v>0</v>
      </c>
      <c r="AF258" s="464">
        <f>IF(T258="yes",+INDEX('Final Comp Values'!$BJ:$BJ,MATCH('Monthy Targets'!$B258,'Final Comp Values'!$C:$C,0)),0)</f>
        <v>0</v>
      </c>
      <c r="AG258" s="464">
        <f>IF(U258="yes",+INDEX('Final Comp Values'!$BJ:$BJ,MATCH('Monthy Targets'!$B258,'Final Comp Values'!$C:$C,0)),0)</f>
        <v>0</v>
      </c>
    </row>
    <row r="259" spans="1:33" x14ac:dyDescent="0.25">
      <c r="A259" s="183">
        <f>+FY2018_ALL_Targets!A259</f>
        <v>4881</v>
      </c>
      <c r="B259" s="183">
        <f>+FY2018_ALL_Targets!B259</f>
        <v>675537</v>
      </c>
      <c r="C259" s="183">
        <f>+FY2018_ALL_Targets!C259</f>
        <v>1004851</v>
      </c>
      <c r="D259" s="183">
        <f>+FY2018_ALL_Targets!D259</f>
        <v>1891782397</v>
      </c>
      <c r="E259" s="183">
        <f>+FY2018_ALL_Targets!E259</f>
        <v>0</v>
      </c>
      <c r="F259" s="183" t="str">
        <f>+FY2018_ALL_Targets!F259</f>
        <v>MRSA West</v>
      </c>
      <c r="G259" s="183" t="s">
        <v>853</v>
      </c>
      <c r="H259" s="183" t="str">
        <f>+FY2018_ALL_Targets!H259</f>
        <v>Brownwood Nursing and Rehabilitation, LP</v>
      </c>
      <c r="I259" s="183" t="str">
        <f>+FY2018_ALL_Targets!I259</f>
        <v>101 Miller Drive</v>
      </c>
      <c r="J259" s="14" t="str">
        <f>_xlfn.IFNA(+INDEX(Comp1!$D:$D,MATCH(B259,Comp1!$B:$B,0)),"No")</f>
        <v>No</v>
      </c>
      <c r="K259" s="14" t="str">
        <f>_xlfn.IFNA(+INDEX(Comp1!$E:$E,MATCH(B259,Comp1!$B:$B,0)),"No")</f>
        <v>No</v>
      </c>
      <c r="L259" s="14" t="str">
        <f>_xlfn.IFNA(+INDEX(Comp1!F:F,MATCH($B259,Comp1!$B:$B,0)),"No")</f>
        <v>No</v>
      </c>
      <c r="M259" s="14" t="str">
        <f>_xlfn.IFNA(+INDEX(Comp1!G:G,MATCH($B259,Comp1!$B:$B,0)),"No")</f>
        <v>No</v>
      </c>
      <c r="N259" s="14" t="str">
        <f>_xlfn.IFNA(+INDEX(Comp1!H:H,MATCH($B259,Comp1!$B:$B,0)),"No")</f>
        <v>No</v>
      </c>
      <c r="O259" s="14" t="str">
        <f>_xlfn.IFNA(+INDEX(Comp1!I:I,MATCH($B259,Comp1!$B:$B,0)),"No")</f>
        <v>No</v>
      </c>
      <c r="P259" s="14" t="str">
        <f>_xlfn.IFNA(+INDEX(Comp1!J:J,MATCH($B259,Comp1!$B:$B,0)),"No")</f>
        <v>No</v>
      </c>
      <c r="Q259" s="14" t="str">
        <f>_xlfn.IFNA(+INDEX(Comp1!K:K,MATCH($B259,Comp1!$B:$B,0)),"No")</f>
        <v>No</v>
      </c>
      <c r="R259" s="14" t="str">
        <f>_xlfn.IFNA(+INDEX(Comp1!L:L,MATCH($B259,Comp1!$B:$B,0)),"No")</f>
        <v>No</v>
      </c>
      <c r="S259" s="14" t="str">
        <f>_xlfn.IFNA(+INDEX(Comp1!M:M,MATCH($B259,Comp1!$B:$B,0)),"No")</f>
        <v>No</v>
      </c>
      <c r="T259" s="14" t="str">
        <f>_xlfn.IFNA(+INDEX(Comp1!N:N,MATCH($B259,Comp1!$B:$B,0)),"No")</f>
        <v>No</v>
      </c>
      <c r="U259" s="14" t="str">
        <f>_xlfn.IFNA(+INDEX(Comp1!O:O,MATCH($B259,Comp1!$B:$B,0)),"No")</f>
        <v>No</v>
      </c>
      <c r="V259" s="464">
        <f>IF(J259="yes",+INDEX('Final Comp Values'!$AX:$AX,MATCH('Monthy Targets'!$B259,'Final Comp Values'!C:C,0)),0)</f>
        <v>0</v>
      </c>
      <c r="W259" s="464">
        <f>IF(K259="yes",+INDEX('Final Comp Values'!$AX:$AX,MATCH('Monthy Targets'!$B259,'Final Comp Values'!$C:$C,0)),0)</f>
        <v>0</v>
      </c>
      <c r="X259" s="464">
        <f>IF(L259="yes",+INDEX('Final Comp Values'!$AX:$AX,MATCH('Monthy Targets'!$B259,'Final Comp Values'!$C:$C,0)),0)</f>
        <v>0</v>
      </c>
      <c r="Y259" s="464">
        <f>IF(M259="yes",+INDEX('Final Comp Values'!$BB:$BB,MATCH('Monthy Targets'!$B259,'Final Comp Values'!$C:$C,0)),0)</f>
        <v>0</v>
      </c>
      <c r="Z259" s="464">
        <f>IF(N259="yes",+INDEX('Final Comp Values'!$BB:$BB,MATCH('Monthy Targets'!$B259,'Final Comp Values'!$C:$C,0)),0)</f>
        <v>0</v>
      </c>
      <c r="AA259" s="464">
        <f>IF(O259="yes",+INDEX('Final Comp Values'!$BB:$BB,MATCH('Monthy Targets'!$B259,'Final Comp Values'!$C:$C,0)),0)</f>
        <v>0</v>
      </c>
      <c r="AB259" s="464">
        <f>IF(P259="yes",+INDEX('Final Comp Values'!$BF:$BF,MATCH('Monthy Targets'!$B259,'Final Comp Values'!$C:$C,0)),0)</f>
        <v>0</v>
      </c>
      <c r="AC259" s="464">
        <f>IF(Q259="yes",+INDEX('Final Comp Values'!$BF:$BF,MATCH('Monthy Targets'!$B259,'Final Comp Values'!$C:$C,0)),0)</f>
        <v>0</v>
      </c>
      <c r="AD259" s="464">
        <f>IF(R259="yes",+INDEX('Final Comp Values'!$BF:$BF,MATCH('Monthy Targets'!$B259,'Final Comp Values'!$C:$C,0)),0)</f>
        <v>0</v>
      </c>
      <c r="AE259" s="464">
        <f>IF(S259="yes",+INDEX('Final Comp Values'!$BJ:$BJ,MATCH('Monthy Targets'!$B259,'Final Comp Values'!$C:$C,0)),0)</f>
        <v>0</v>
      </c>
      <c r="AF259" s="464">
        <f>IF(T259="yes",+INDEX('Final Comp Values'!$BJ:$BJ,MATCH('Monthy Targets'!$B259,'Final Comp Values'!$C:$C,0)),0)</f>
        <v>0</v>
      </c>
      <c r="AG259" s="464">
        <f>IF(U259="yes",+INDEX('Final Comp Values'!$BJ:$BJ,MATCH('Monthy Targets'!$B259,'Final Comp Values'!$C:$C,0)),0)</f>
        <v>0</v>
      </c>
    </row>
    <row r="260" spans="1:33" x14ac:dyDescent="0.25">
      <c r="A260" s="183">
        <f>+FY2018_ALL_Targets!A260</f>
        <v>4658</v>
      </c>
      <c r="B260" s="183">
        <f>+FY2018_ALL_Targets!B260</f>
        <v>675539</v>
      </c>
      <c r="C260" s="183">
        <f>+FY2018_ALL_Targets!C260</f>
        <v>465804</v>
      </c>
      <c r="D260" s="183">
        <f>+FY2018_ALL_Targets!D260</f>
        <v>1821084138</v>
      </c>
      <c r="E260" s="183">
        <f>+FY2018_ALL_Targets!E260</f>
        <v>0</v>
      </c>
      <c r="F260" s="183" t="str">
        <f>+FY2018_ALL_Targets!F260</f>
        <v>Jefferson</v>
      </c>
      <c r="G260" s="183" t="s">
        <v>778</v>
      </c>
      <c r="H260" s="183" t="str">
        <f>+FY2018_ALL_Targets!H260</f>
        <v>OakBend Medical Center</v>
      </c>
      <c r="I260" s="183" t="str">
        <f>+FY2018_ALL_Targets!I260</f>
        <v>301 W. Park Drive</v>
      </c>
      <c r="J260" s="14" t="str">
        <f>_xlfn.IFNA(+INDEX(Comp1!$D:$D,MATCH(B260,Comp1!$B:$B,0)),"No")</f>
        <v>Yes</v>
      </c>
      <c r="K260" s="14" t="str">
        <f>_xlfn.IFNA(+INDEX(Comp1!$E:$E,MATCH(B260,Comp1!$B:$B,0)),"No")</f>
        <v>Yes</v>
      </c>
      <c r="L260" s="14" t="str">
        <f>_xlfn.IFNA(+INDEX(Comp1!F:F,MATCH($B260,Comp1!$B:$B,0)),"No")</f>
        <v>Yes</v>
      </c>
      <c r="M260" s="14" t="str">
        <f>_xlfn.IFNA(+INDEX(Comp1!G:G,MATCH($B260,Comp1!$B:$B,0)),"No")</f>
        <v>Yes</v>
      </c>
      <c r="N260" s="14" t="str">
        <f>_xlfn.IFNA(+INDEX(Comp1!H:H,MATCH($B260,Comp1!$B:$B,0)),"No")</f>
        <v>Yes</v>
      </c>
      <c r="O260" s="14">
        <f>_xlfn.IFNA(+INDEX(Comp1!I:I,MATCH($B260,Comp1!$B:$B,0)),"No")</f>
        <v>0</v>
      </c>
      <c r="P260" s="14">
        <f>_xlfn.IFNA(+INDEX(Comp1!J:J,MATCH($B260,Comp1!$B:$B,0)),"No")</f>
        <v>0</v>
      </c>
      <c r="Q260" s="14">
        <f>_xlfn.IFNA(+INDEX(Comp1!K:K,MATCH($B260,Comp1!$B:$B,0)),"No")</f>
        <v>0</v>
      </c>
      <c r="R260" s="14">
        <f>_xlfn.IFNA(+INDEX(Comp1!L:L,MATCH($B260,Comp1!$B:$B,0)),"No")</f>
        <v>0</v>
      </c>
      <c r="S260" s="14">
        <f>_xlfn.IFNA(+INDEX(Comp1!M:M,MATCH($B260,Comp1!$B:$B,0)),"No")</f>
        <v>0</v>
      </c>
      <c r="T260" s="14">
        <f>_xlfn.IFNA(+INDEX(Comp1!N:N,MATCH($B260,Comp1!$B:$B,0)),"No")</f>
        <v>0</v>
      </c>
      <c r="U260" s="14">
        <f>_xlfn.IFNA(+INDEX(Comp1!O:O,MATCH($B260,Comp1!$B:$B,0)),"No")</f>
        <v>0</v>
      </c>
      <c r="V260" s="464">
        <f>IF(J260="yes",+INDEX('Final Comp Values'!$AX:$AX,MATCH('Monthy Targets'!$B260,'Final Comp Values'!C:C,0)),0)</f>
        <v>25.04</v>
      </c>
      <c r="W260" s="464">
        <f>IF(K260="yes",+INDEX('Final Comp Values'!$AX:$AX,MATCH('Monthy Targets'!$B260,'Final Comp Values'!$C:$C,0)),0)</f>
        <v>25.04</v>
      </c>
      <c r="X260" s="464">
        <f>IF(L260="yes",+INDEX('Final Comp Values'!$AX:$AX,MATCH('Monthy Targets'!$B260,'Final Comp Values'!$C:$C,0)),0)</f>
        <v>25.04</v>
      </c>
      <c r="Y260" s="464">
        <f>IF(M260="yes",+INDEX('Final Comp Values'!$BB:$BB,MATCH('Monthy Targets'!$B260,'Final Comp Values'!$C:$C,0)),0)</f>
        <v>25.04</v>
      </c>
      <c r="Z260" s="464">
        <f>IF(N260="yes",+INDEX('Final Comp Values'!$BB:$BB,MATCH('Monthy Targets'!$B260,'Final Comp Values'!$C:$C,0)),0)</f>
        <v>25.04</v>
      </c>
      <c r="AA260" s="464">
        <f>IF(O260="yes",+INDEX('Final Comp Values'!$BB:$BB,MATCH('Monthy Targets'!$B260,'Final Comp Values'!$C:$C,0)),0)</f>
        <v>0</v>
      </c>
      <c r="AB260" s="464">
        <f>IF(P260="yes",+INDEX('Final Comp Values'!$BF:$BF,MATCH('Monthy Targets'!$B260,'Final Comp Values'!$C:$C,0)),0)</f>
        <v>0</v>
      </c>
      <c r="AC260" s="464">
        <f>IF(Q260="yes",+INDEX('Final Comp Values'!$BF:$BF,MATCH('Monthy Targets'!$B260,'Final Comp Values'!$C:$C,0)),0)</f>
        <v>0</v>
      </c>
      <c r="AD260" s="464">
        <f>IF(R260="yes",+INDEX('Final Comp Values'!$BF:$BF,MATCH('Monthy Targets'!$B260,'Final Comp Values'!$C:$C,0)),0)</f>
        <v>0</v>
      </c>
      <c r="AE260" s="464">
        <f>IF(S260="yes",+INDEX('Final Comp Values'!$BJ:$BJ,MATCH('Monthy Targets'!$B260,'Final Comp Values'!$C:$C,0)),0)</f>
        <v>0</v>
      </c>
      <c r="AF260" s="464">
        <f>IF(T260="yes",+INDEX('Final Comp Values'!$BJ:$BJ,MATCH('Monthy Targets'!$B260,'Final Comp Values'!$C:$C,0)),0)</f>
        <v>0</v>
      </c>
      <c r="AG260" s="464">
        <f>IF(U260="yes",+INDEX('Final Comp Values'!$BJ:$BJ,MATCH('Monthy Targets'!$B260,'Final Comp Values'!$C:$C,0)),0)</f>
        <v>0</v>
      </c>
    </row>
    <row r="261" spans="1:33" x14ac:dyDescent="0.25">
      <c r="A261" s="183">
        <f>+FY2018_ALL_Targets!A261</f>
        <v>4630</v>
      </c>
      <c r="B261" s="183">
        <f>+FY2018_ALL_Targets!B261</f>
        <v>675541</v>
      </c>
      <c r="C261" s="183">
        <f>+FY2018_ALL_Targets!C261</f>
        <v>1026487</v>
      </c>
      <c r="D261" s="183">
        <f>+FY2018_ALL_Targets!D261</f>
        <v>1942623459</v>
      </c>
      <c r="E261" s="183">
        <f>+FY2018_ALL_Targets!E261</f>
        <v>0</v>
      </c>
      <c r="F261" s="183" t="str">
        <f>+FY2018_ALL_Targets!F261</f>
        <v>Jefferson</v>
      </c>
      <c r="G261" s="183" t="s">
        <v>762</v>
      </c>
      <c r="H261" s="183" t="str">
        <f>+FY2018_ALL_Targets!H261</f>
        <v>Liberty County Hospital District No. 1</v>
      </c>
      <c r="I261" s="183" t="str">
        <f>+FY2018_ALL_Targets!I261</f>
        <v>88252 Lamplighter Ln.</v>
      </c>
      <c r="J261" s="14" t="str">
        <f>_xlfn.IFNA(+INDEX(Comp1!$D:$D,MATCH(B261,Comp1!$B:$B,0)),"No")</f>
        <v>Yes</v>
      </c>
      <c r="K261" s="14" t="str">
        <f>_xlfn.IFNA(+INDEX(Comp1!$E:$E,MATCH(B261,Comp1!$B:$B,0)),"No")</f>
        <v>Yes</v>
      </c>
      <c r="L261" s="14" t="str">
        <f>_xlfn.IFNA(+INDEX(Comp1!F:F,MATCH($B261,Comp1!$B:$B,0)),"No")</f>
        <v>Yes</v>
      </c>
      <c r="M261" s="14" t="str">
        <f>_xlfn.IFNA(+INDEX(Comp1!G:G,MATCH($B261,Comp1!$B:$B,0)),"No")</f>
        <v>Yes</v>
      </c>
      <c r="N261" s="14" t="str">
        <f>_xlfn.IFNA(+INDEX(Comp1!H:H,MATCH($B261,Comp1!$B:$B,0)),"No")</f>
        <v>Yes</v>
      </c>
      <c r="O261" s="14">
        <f>_xlfn.IFNA(+INDEX(Comp1!I:I,MATCH($B261,Comp1!$B:$B,0)),"No")</f>
        <v>0</v>
      </c>
      <c r="P261" s="14">
        <f>_xlfn.IFNA(+INDEX(Comp1!J:J,MATCH($B261,Comp1!$B:$B,0)),"No")</f>
        <v>0</v>
      </c>
      <c r="Q261" s="14">
        <f>_xlfn.IFNA(+INDEX(Comp1!K:K,MATCH($B261,Comp1!$B:$B,0)),"No")</f>
        <v>0</v>
      </c>
      <c r="R261" s="14">
        <f>_xlfn.IFNA(+INDEX(Comp1!L:L,MATCH($B261,Comp1!$B:$B,0)),"No")</f>
        <v>0</v>
      </c>
      <c r="S261" s="14">
        <f>_xlfn.IFNA(+INDEX(Comp1!M:M,MATCH($B261,Comp1!$B:$B,0)),"No")</f>
        <v>0</v>
      </c>
      <c r="T261" s="14">
        <f>_xlfn.IFNA(+INDEX(Comp1!N:N,MATCH($B261,Comp1!$B:$B,0)),"No")</f>
        <v>0</v>
      </c>
      <c r="U261" s="14">
        <f>_xlfn.IFNA(+INDEX(Comp1!O:O,MATCH($B261,Comp1!$B:$B,0)),"No")</f>
        <v>0</v>
      </c>
      <c r="V261" s="464">
        <f>IF(J261="yes",+INDEX('Final Comp Values'!$AX:$AX,MATCH('Monthy Targets'!$B261,'Final Comp Values'!C:C,0)),0)</f>
        <v>26.91</v>
      </c>
      <c r="W261" s="464">
        <f>IF(K261="yes",+INDEX('Final Comp Values'!$AX:$AX,MATCH('Monthy Targets'!$B261,'Final Comp Values'!$C:$C,0)),0)</f>
        <v>26.91</v>
      </c>
      <c r="X261" s="464">
        <f>IF(L261="yes",+INDEX('Final Comp Values'!$AX:$AX,MATCH('Monthy Targets'!$B261,'Final Comp Values'!$C:$C,0)),0)</f>
        <v>26.91</v>
      </c>
      <c r="Y261" s="464">
        <f>IF(M261="yes",+INDEX('Final Comp Values'!$BB:$BB,MATCH('Monthy Targets'!$B261,'Final Comp Values'!$C:$C,0)),0)</f>
        <v>26.91</v>
      </c>
      <c r="Z261" s="464">
        <f>IF(N261="yes",+INDEX('Final Comp Values'!$BB:$BB,MATCH('Monthy Targets'!$B261,'Final Comp Values'!$C:$C,0)),0)</f>
        <v>26.91</v>
      </c>
      <c r="AA261" s="464">
        <f>IF(O261="yes",+INDEX('Final Comp Values'!$BB:$BB,MATCH('Monthy Targets'!$B261,'Final Comp Values'!$C:$C,0)),0)</f>
        <v>0</v>
      </c>
      <c r="AB261" s="464">
        <f>IF(P261="yes",+INDEX('Final Comp Values'!$BF:$BF,MATCH('Monthy Targets'!$B261,'Final Comp Values'!$C:$C,0)),0)</f>
        <v>0</v>
      </c>
      <c r="AC261" s="464">
        <f>IF(Q261="yes",+INDEX('Final Comp Values'!$BF:$BF,MATCH('Monthy Targets'!$B261,'Final Comp Values'!$C:$C,0)),0)</f>
        <v>0</v>
      </c>
      <c r="AD261" s="464">
        <f>IF(R261="yes",+INDEX('Final Comp Values'!$BF:$BF,MATCH('Monthy Targets'!$B261,'Final Comp Values'!$C:$C,0)),0)</f>
        <v>0</v>
      </c>
      <c r="AE261" s="464">
        <f>IF(S261="yes",+INDEX('Final Comp Values'!$BJ:$BJ,MATCH('Monthy Targets'!$B261,'Final Comp Values'!$C:$C,0)),0)</f>
        <v>0</v>
      </c>
      <c r="AF261" s="464">
        <f>IF(T261="yes",+INDEX('Final Comp Values'!$BJ:$BJ,MATCH('Monthy Targets'!$B261,'Final Comp Values'!$C:$C,0)),0)</f>
        <v>0</v>
      </c>
      <c r="AG261" s="464">
        <f>IF(U261="yes",+INDEX('Final Comp Values'!$BJ:$BJ,MATCH('Monthy Targets'!$B261,'Final Comp Values'!$C:$C,0)),0)</f>
        <v>0</v>
      </c>
    </row>
    <row r="262" spans="1:33" x14ac:dyDescent="0.25">
      <c r="A262" s="183">
        <f>+FY2018_ALL_Targets!A262</f>
        <v>4817</v>
      </c>
      <c r="B262" s="183">
        <f>+FY2018_ALL_Targets!B262</f>
        <v>675554</v>
      </c>
      <c r="C262" s="183">
        <f>+FY2018_ALL_Targets!C262</f>
        <v>1026241</v>
      </c>
      <c r="D262" s="183">
        <f>+FY2018_ALL_Targets!D262</f>
        <v>1932517190</v>
      </c>
      <c r="E262" s="183">
        <f>+FY2018_ALL_Targets!E262</f>
        <v>0</v>
      </c>
      <c r="F262" s="183" t="str">
        <f>+FY2018_ALL_Targets!F262</f>
        <v>MRSA Northeast</v>
      </c>
      <c r="G262" s="183" t="s">
        <v>835</v>
      </c>
      <c r="H262" s="183" t="str">
        <f>+FY2018_ALL_Targets!H262</f>
        <v>Nocona Hospital District</v>
      </c>
      <c r="I262" s="183" t="str">
        <f>+FY2018_ALL_Targets!I262</f>
        <v>306 Carolyn Rd</v>
      </c>
      <c r="J262" s="14" t="str">
        <f>_xlfn.IFNA(+INDEX(Comp1!$D:$D,MATCH(B262,Comp1!$B:$B,0)),"No")</f>
        <v>Yes</v>
      </c>
      <c r="K262" s="14" t="str">
        <f>_xlfn.IFNA(+INDEX(Comp1!$E:$E,MATCH(B262,Comp1!$B:$B,0)),"No")</f>
        <v>Yes</v>
      </c>
      <c r="L262" s="14" t="str">
        <f>_xlfn.IFNA(+INDEX(Comp1!F:F,MATCH($B262,Comp1!$B:$B,0)),"No")</f>
        <v>Yes</v>
      </c>
      <c r="M262" s="14" t="str">
        <f>_xlfn.IFNA(+INDEX(Comp1!G:G,MATCH($B262,Comp1!$B:$B,0)),"No")</f>
        <v>Yes</v>
      </c>
      <c r="N262" s="14" t="str">
        <f>_xlfn.IFNA(+INDEX(Comp1!H:H,MATCH($B262,Comp1!$B:$B,0)),"No")</f>
        <v>Yes</v>
      </c>
      <c r="O262" s="14">
        <f>_xlfn.IFNA(+INDEX(Comp1!I:I,MATCH($B262,Comp1!$B:$B,0)),"No")</f>
        <v>0</v>
      </c>
      <c r="P262" s="14">
        <f>_xlfn.IFNA(+INDEX(Comp1!J:J,MATCH($B262,Comp1!$B:$B,0)),"No")</f>
        <v>0</v>
      </c>
      <c r="Q262" s="14">
        <f>_xlfn.IFNA(+INDEX(Comp1!K:K,MATCH($B262,Comp1!$B:$B,0)),"No")</f>
        <v>0</v>
      </c>
      <c r="R262" s="14">
        <f>_xlfn.IFNA(+INDEX(Comp1!L:L,MATCH($B262,Comp1!$B:$B,0)),"No")</f>
        <v>0</v>
      </c>
      <c r="S262" s="14">
        <f>_xlfn.IFNA(+INDEX(Comp1!M:M,MATCH($B262,Comp1!$B:$B,0)),"No")</f>
        <v>0</v>
      </c>
      <c r="T262" s="14">
        <f>_xlfn.IFNA(+INDEX(Comp1!N:N,MATCH($B262,Comp1!$B:$B,0)),"No")</f>
        <v>0</v>
      </c>
      <c r="U262" s="14">
        <f>_xlfn.IFNA(+INDEX(Comp1!O:O,MATCH($B262,Comp1!$B:$B,0)),"No")</f>
        <v>0</v>
      </c>
      <c r="V262" s="464">
        <f>IF(J262="yes",+INDEX('Final Comp Values'!$AX:$AX,MATCH('Monthy Targets'!$B262,'Final Comp Values'!C:C,0)),0)</f>
        <v>2.86</v>
      </c>
      <c r="W262" s="464">
        <f>IF(K262="yes",+INDEX('Final Comp Values'!$AX:$AX,MATCH('Monthy Targets'!$B262,'Final Comp Values'!$C:$C,0)),0)</f>
        <v>2.86</v>
      </c>
      <c r="X262" s="464">
        <f>IF(L262="yes",+INDEX('Final Comp Values'!$AX:$AX,MATCH('Monthy Targets'!$B262,'Final Comp Values'!$C:$C,0)),0)</f>
        <v>2.86</v>
      </c>
      <c r="Y262" s="464">
        <f>IF(M262="yes",+INDEX('Final Comp Values'!$BB:$BB,MATCH('Monthy Targets'!$B262,'Final Comp Values'!$C:$C,0)),0)</f>
        <v>2.86</v>
      </c>
      <c r="Z262" s="464">
        <f>IF(N262="yes",+INDEX('Final Comp Values'!$BB:$BB,MATCH('Monthy Targets'!$B262,'Final Comp Values'!$C:$C,0)),0)</f>
        <v>2.86</v>
      </c>
      <c r="AA262" s="464">
        <f>IF(O262="yes",+INDEX('Final Comp Values'!$BB:$BB,MATCH('Monthy Targets'!$B262,'Final Comp Values'!$C:$C,0)),0)</f>
        <v>0</v>
      </c>
      <c r="AB262" s="464">
        <f>IF(P262="yes",+INDEX('Final Comp Values'!$BF:$BF,MATCH('Monthy Targets'!$B262,'Final Comp Values'!$C:$C,0)),0)</f>
        <v>0</v>
      </c>
      <c r="AC262" s="464">
        <f>IF(Q262="yes",+INDEX('Final Comp Values'!$BF:$BF,MATCH('Monthy Targets'!$B262,'Final Comp Values'!$C:$C,0)),0)</f>
        <v>0</v>
      </c>
      <c r="AD262" s="464">
        <f>IF(R262="yes",+INDEX('Final Comp Values'!$BF:$BF,MATCH('Monthy Targets'!$B262,'Final Comp Values'!$C:$C,0)),0)</f>
        <v>0</v>
      </c>
      <c r="AE262" s="464">
        <f>IF(S262="yes",+INDEX('Final Comp Values'!$BJ:$BJ,MATCH('Monthy Targets'!$B262,'Final Comp Values'!$C:$C,0)),0)</f>
        <v>0</v>
      </c>
      <c r="AF262" s="464">
        <f>IF(T262="yes",+INDEX('Final Comp Values'!$BJ:$BJ,MATCH('Monthy Targets'!$B262,'Final Comp Values'!$C:$C,0)),0)</f>
        <v>0</v>
      </c>
      <c r="AG262" s="464">
        <f>IF(U262="yes",+INDEX('Final Comp Values'!$BJ:$BJ,MATCH('Monthy Targets'!$B262,'Final Comp Values'!$C:$C,0)),0)</f>
        <v>0</v>
      </c>
    </row>
    <row r="263" spans="1:33" x14ac:dyDescent="0.25">
      <c r="A263" s="183">
        <f>+FY2018_ALL_Targets!A263</f>
        <v>5103</v>
      </c>
      <c r="B263" s="183">
        <f>+FY2018_ALL_Targets!B263</f>
        <v>675560</v>
      </c>
      <c r="C263" s="183">
        <f>+FY2018_ALL_Targets!C263</f>
        <v>1014911</v>
      </c>
      <c r="D263" s="183">
        <f>+FY2018_ALL_Targets!D263</f>
        <v>1881736056</v>
      </c>
      <c r="E263" s="183">
        <f>+FY2018_ALL_Targets!E263</f>
        <v>0</v>
      </c>
      <c r="F263" s="183" t="str">
        <f>+FY2018_ALL_Targets!F263</f>
        <v>Tarrant</v>
      </c>
      <c r="G263" s="183" t="s">
        <v>952</v>
      </c>
      <c r="H263" s="183" t="str">
        <f>+FY2018_ALL_Targets!H263</f>
        <v>Eastland Memorial Hospital District</v>
      </c>
      <c r="I263" s="183" t="str">
        <f>+FY2018_ALL_Targets!I263</f>
        <v>169 Lake Park Road</v>
      </c>
      <c r="J263" s="14" t="str">
        <f>_xlfn.IFNA(+INDEX(Comp1!$D:$D,MATCH(B263,Comp1!$B:$B,0)),"No")</f>
        <v>Yes</v>
      </c>
      <c r="K263" s="14" t="str">
        <f>_xlfn.IFNA(+INDEX(Comp1!$E:$E,MATCH(B263,Comp1!$B:$B,0)),"No")</f>
        <v>Yes</v>
      </c>
      <c r="L263" s="14" t="str">
        <f>_xlfn.IFNA(+INDEX(Comp1!F:F,MATCH($B263,Comp1!$B:$B,0)),"No")</f>
        <v>Yes</v>
      </c>
      <c r="M263" s="14" t="str">
        <f>_xlfn.IFNA(+INDEX(Comp1!G:G,MATCH($B263,Comp1!$B:$B,0)),"No")</f>
        <v>Yes</v>
      </c>
      <c r="N263" s="14" t="str">
        <f>_xlfn.IFNA(+INDEX(Comp1!H:H,MATCH($B263,Comp1!$B:$B,0)),"No")</f>
        <v>Yes</v>
      </c>
      <c r="O263" s="14">
        <f>_xlfn.IFNA(+INDEX(Comp1!I:I,MATCH($B263,Comp1!$B:$B,0)),"No")</f>
        <v>0</v>
      </c>
      <c r="P263" s="14">
        <f>_xlfn.IFNA(+INDEX(Comp1!J:J,MATCH($B263,Comp1!$B:$B,0)),"No")</f>
        <v>0</v>
      </c>
      <c r="Q263" s="14">
        <f>_xlfn.IFNA(+INDEX(Comp1!K:K,MATCH($B263,Comp1!$B:$B,0)),"No")</f>
        <v>0</v>
      </c>
      <c r="R263" s="14">
        <f>_xlfn.IFNA(+INDEX(Comp1!L:L,MATCH($B263,Comp1!$B:$B,0)),"No")</f>
        <v>0</v>
      </c>
      <c r="S263" s="14">
        <f>_xlfn.IFNA(+INDEX(Comp1!M:M,MATCH($B263,Comp1!$B:$B,0)),"No")</f>
        <v>0</v>
      </c>
      <c r="T263" s="14">
        <f>_xlfn.IFNA(+INDEX(Comp1!N:N,MATCH($B263,Comp1!$B:$B,0)),"No")</f>
        <v>0</v>
      </c>
      <c r="U263" s="14">
        <f>_xlfn.IFNA(+INDEX(Comp1!O:O,MATCH($B263,Comp1!$B:$B,0)),"No")</f>
        <v>0</v>
      </c>
      <c r="V263" s="464">
        <f>IF(J263="yes",+INDEX('Final Comp Values'!$AX:$AX,MATCH('Monthy Targets'!$B263,'Final Comp Values'!C:C,0)),0)</f>
        <v>5.39</v>
      </c>
      <c r="W263" s="464">
        <f>IF(K263="yes",+INDEX('Final Comp Values'!$AX:$AX,MATCH('Monthy Targets'!$B263,'Final Comp Values'!$C:$C,0)),0)</f>
        <v>5.39</v>
      </c>
      <c r="X263" s="464">
        <f>IF(L263="yes",+INDEX('Final Comp Values'!$AX:$AX,MATCH('Monthy Targets'!$B263,'Final Comp Values'!$C:$C,0)),0)</f>
        <v>5.39</v>
      </c>
      <c r="Y263" s="464">
        <f>IF(M263="yes",+INDEX('Final Comp Values'!$BB:$BB,MATCH('Monthy Targets'!$B263,'Final Comp Values'!$C:$C,0)),0)</f>
        <v>5.39</v>
      </c>
      <c r="Z263" s="464">
        <f>IF(N263="yes",+INDEX('Final Comp Values'!$BB:$BB,MATCH('Monthy Targets'!$B263,'Final Comp Values'!$C:$C,0)),0)</f>
        <v>5.39</v>
      </c>
      <c r="AA263" s="464">
        <f>IF(O263="yes",+INDEX('Final Comp Values'!$BB:$BB,MATCH('Monthy Targets'!$B263,'Final Comp Values'!$C:$C,0)),0)</f>
        <v>0</v>
      </c>
      <c r="AB263" s="464">
        <f>IF(P263="yes",+INDEX('Final Comp Values'!$BF:$BF,MATCH('Monthy Targets'!$B263,'Final Comp Values'!$C:$C,0)),0)</f>
        <v>0</v>
      </c>
      <c r="AC263" s="464">
        <f>IF(Q263="yes",+INDEX('Final Comp Values'!$BF:$BF,MATCH('Monthy Targets'!$B263,'Final Comp Values'!$C:$C,0)),0)</f>
        <v>0</v>
      </c>
      <c r="AD263" s="464">
        <f>IF(R263="yes",+INDEX('Final Comp Values'!$BF:$BF,MATCH('Monthy Targets'!$B263,'Final Comp Values'!$C:$C,0)),0)</f>
        <v>0</v>
      </c>
      <c r="AE263" s="464">
        <f>IF(S263="yes",+INDEX('Final Comp Values'!$BJ:$BJ,MATCH('Monthy Targets'!$B263,'Final Comp Values'!$C:$C,0)),0)</f>
        <v>0</v>
      </c>
      <c r="AF263" s="464">
        <f>IF(T263="yes",+INDEX('Final Comp Values'!$BJ:$BJ,MATCH('Monthy Targets'!$B263,'Final Comp Values'!$C:$C,0)),0)</f>
        <v>0</v>
      </c>
      <c r="AG263" s="464">
        <f>IF(U263="yes",+INDEX('Final Comp Values'!$BJ:$BJ,MATCH('Monthy Targets'!$B263,'Final Comp Values'!$C:$C,0)),0)</f>
        <v>0</v>
      </c>
    </row>
    <row r="264" spans="1:33" x14ac:dyDescent="0.25">
      <c r="A264" s="183">
        <f>+FY2018_ALL_Targets!A264</f>
        <v>5345</v>
      </c>
      <c r="B264" s="183">
        <f>+FY2018_ALL_Targets!B264</f>
        <v>675561</v>
      </c>
      <c r="C264" s="183">
        <f>+FY2018_ALL_Targets!C264</f>
        <v>1003363</v>
      </c>
      <c r="D264" s="183">
        <f>+FY2018_ALL_Targets!D264</f>
        <v>1134113947</v>
      </c>
      <c r="E264" s="183">
        <f>+FY2018_ALL_Targets!E264</f>
        <v>0</v>
      </c>
      <c r="F264" s="183" t="str">
        <f>+FY2018_ALL_Targets!F264</f>
        <v>MRSA Northeast</v>
      </c>
      <c r="G264" s="183" t="s">
        <v>1109</v>
      </c>
      <c r="H264" s="183" t="str">
        <f>+FY2018_ALL_Targets!H264</f>
        <v>Fannin County Hospital Authority</v>
      </c>
      <c r="I264" s="183" t="str">
        <f>+FY2018_ALL_Targets!I264</f>
        <v>600 West 52nd Street</v>
      </c>
      <c r="J264" s="14" t="str">
        <f>_xlfn.IFNA(+INDEX(Comp1!$D:$D,MATCH(B264,Comp1!$B:$B,0)),"No")</f>
        <v>Yes</v>
      </c>
      <c r="K264" s="14" t="str">
        <f>_xlfn.IFNA(+INDEX(Comp1!$E:$E,MATCH(B264,Comp1!$B:$B,0)),"No")</f>
        <v>Yes</v>
      </c>
      <c r="L264" s="14" t="str">
        <f>_xlfn.IFNA(+INDEX(Comp1!F:F,MATCH($B264,Comp1!$B:$B,0)),"No")</f>
        <v>Yes</v>
      </c>
      <c r="M264" s="14" t="str">
        <f>_xlfn.IFNA(+INDEX(Comp1!G:G,MATCH($B264,Comp1!$B:$B,0)),"No")</f>
        <v>Yes</v>
      </c>
      <c r="N264" s="14" t="str">
        <f>_xlfn.IFNA(+INDEX(Comp1!H:H,MATCH($B264,Comp1!$B:$B,0)),"No")</f>
        <v>Yes</v>
      </c>
      <c r="O264" s="14">
        <f>_xlfn.IFNA(+INDEX(Comp1!I:I,MATCH($B264,Comp1!$B:$B,0)),"No")</f>
        <v>0</v>
      </c>
      <c r="P264" s="14">
        <f>_xlfn.IFNA(+INDEX(Comp1!J:J,MATCH($B264,Comp1!$B:$B,0)),"No")</f>
        <v>0</v>
      </c>
      <c r="Q264" s="14">
        <f>_xlfn.IFNA(+INDEX(Comp1!K:K,MATCH($B264,Comp1!$B:$B,0)),"No")</f>
        <v>0</v>
      </c>
      <c r="R264" s="14">
        <f>_xlfn.IFNA(+INDEX(Comp1!L:L,MATCH($B264,Comp1!$B:$B,0)),"No")</f>
        <v>0</v>
      </c>
      <c r="S264" s="14">
        <f>_xlfn.IFNA(+INDEX(Comp1!M:M,MATCH($B264,Comp1!$B:$B,0)),"No")</f>
        <v>0</v>
      </c>
      <c r="T264" s="14">
        <f>_xlfn.IFNA(+INDEX(Comp1!N:N,MATCH($B264,Comp1!$B:$B,0)),"No")</f>
        <v>0</v>
      </c>
      <c r="U264" s="14">
        <f>_xlfn.IFNA(+INDEX(Comp1!O:O,MATCH($B264,Comp1!$B:$B,0)),"No")</f>
        <v>0</v>
      </c>
      <c r="V264" s="464">
        <f>IF(J264="yes",+INDEX('Final Comp Values'!$AX:$AX,MATCH('Monthy Targets'!$B264,'Final Comp Values'!C:C,0)),0)</f>
        <v>6.5</v>
      </c>
      <c r="W264" s="464">
        <f>IF(K264="yes",+INDEX('Final Comp Values'!$AX:$AX,MATCH('Monthy Targets'!$B264,'Final Comp Values'!$C:$C,0)),0)</f>
        <v>6.5</v>
      </c>
      <c r="X264" s="464">
        <f>IF(L264="yes",+INDEX('Final Comp Values'!$AX:$AX,MATCH('Monthy Targets'!$B264,'Final Comp Values'!$C:$C,0)),0)</f>
        <v>6.5</v>
      </c>
      <c r="Y264" s="464">
        <f>IF(M264="yes",+INDEX('Final Comp Values'!$BB:$BB,MATCH('Monthy Targets'!$B264,'Final Comp Values'!$C:$C,0)),0)</f>
        <v>6.5</v>
      </c>
      <c r="Z264" s="464">
        <f>IF(N264="yes",+INDEX('Final Comp Values'!$BB:$BB,MATCH('Monthy Targets'!$B264,'Final Comp Values'!$C:$C,0)),0)</f>
        <v>6.5</v>
      </c>
      <c r="AA264" s="464">
        <f>IF(O264="yes",+INDEX('Final Comp Values'!$BB:$BB,MATCH('Monthy Targets'!$B264,'Final Comp Values'!$C:$C,0)),0)</f>
        <v>0</v>
      </c>
      <c r="AB264" s="464">
        <f>IF(P264="yes",+INDEX('Final Comp Values'!$BF:$BF,MATCH('Monthy Targets'!$B264,'Final Comp Values'!$C:$C,0)),0)</f>
        <v>0</v>
      </c>
      <c r="AC264" s="464">
        <f>IF(Q264="yes",+INDEX('Final Comp Values'!$BF:$BF,MATCH('Monthy Targets'!$B264,'Final Comp Values'!$C:$C,0)),0)</f>
        <v>0</v>
      </c>
      <c r="AD264" s="464">
        <f>IF(R264="yes",+INDEX('Final Comp Values'!$BF:$BF,MATCH('Monthy Targets'!$B264,'Final Comp Values'!$C:$C,0)),0)</f>
        <v>0</v>
      </c>
      <c r="AE264" s="464">
        <f>IF(S264="yes",+INDEX('Final Comp Values'!$BJ:$BJ,MATCH('Monthy Targets'!$B264,'Final Comp Values'!$C:$C,0)),0)</f>
        <v>0</v>
      </c>
      <c r="AF264" s="464">
        <f>IF(T264="yes",+INDEX('Final Comp Values'!$BJ:$BJ,MATCH('Monthy Targets'!$B264,'Final Comp Values'!$C:$C,0)),0)</f>
        <v>0</v>
      </c>
      <c r="AG264" s="464">
        <f>IF(U264="yes",+INDEX('Final Comp Values'!$BJ:$BJ,MATCH('Monthy Targets'!$B264,'Final Comp Values'!$C:$C,0)),0)</f>
        <v>0</v>
      </c>
    </row>
    <row r="265" spans="1:33" x14ac:dyDescent="0.25">
      <c r="A265" s="183">
        <f>+FY2018_ALL_Targets!A265</f>
        <v>5213</v>
      </c>
      <c r="B265" s="183">
        <f>+FY2018_ALL_Targets!B265</f>
        <v>675563</v>
      </c>
      <c r="C265" s="183">
        <f>+FY2018_ALL_Targets!C265</f>
        <v>1026956</v>
      </c>
      <c r="D265" s="183">
        <f>+FY2018_ALL_Targets!D265</f>
        <v>1073900882</v>
      </c>
      <c r="E265" s="183">
        <f>+FY2018_ALL_Targets!E265</f>
        <v>0</v>
      </c>
      <c r="F265" s="183" t="str">
        <f>+FY2018_ALL_Targets!F265</f>
        <v>MRSA Northeast</v>
      </c>
      <c r="G265" s="183" t="s">
        <v>1031</v>
      </c>
      <c r="H265" s="183" t="str">
        <f>+FY2018_ALL_Targets!H265</f>
        <v>Hopkins County Hospital District</v>
      </c>
      <c r="I265" s="183" t="str">
        <f>+FY2018_ALL_Targets!I265</f>
        <v>508 Pierce St</v>
      </c>
      <c r="J265" s="14" t="str">
        <f>_xlfn.IFNA(+INDEX(Comp1!$D:$D,MATCH(B265,Comp1!$B:$B,0)),"No")</f>
        <v>Yes</v>
      </c>
      <c r="K265" s="14" t="str">
        <f>_xlfn.IFNA(+INDEX(Comp1!$E:$E,MATCH(B265,Comp1!$B:$B,0)),"No")</f>
        <v>Yes</v>
      </c>
      <c r="L265" s="14" t="str">
        <f>_xlfn.IFNA(+INDEX(Comp1!F:F,MATCH($B265,Comp1!$B:$B,0)),"No")</f>
        <v>Yes</v>
      </c>
      <c r="M265" s="14" t="str">
        <f>_xlfn.IFNA(+INDEX(Comp1!G:G,MATCH($B265,Comp1!$B:$B,0)),"No")</f>
        <v>Yes</v>
      </c>
      <c r="N265" s="14" t="str">
        <f>_xlfn.IFNA(+INDEX(Comp1!H:H,MATCH($B265,Comp1!$B:$B,0)),"No")</f>
        <v>Yes</v>
      </c>
      <c r="O265" s="14">
        <f>_xlfn.IFNA(+INDEX(Comp1!I:I,MATCH($B265,Comp1!$B:$B,0)),"No")</f>
        <v>0</v>
      </c>
      <c r="P265" s="14">
        <f>_xlfn.IFNA(+INDEX(Comp1!J:J,MATCH($B265,Comp1!$B:$B,0)),"No")</f>
        <v>0</v>
      </c>
      <c r="Q265" s="14">
        <f>_xlfn.IFNA(+INDEX(Comp1!K:K,MATCH($B265,Comp1!$B:$B,0)),"No")</f>
        <v>0</v>
      </c>
      <c r="R265" s="14">
        <f>_xlfn.IFNA(+INDEX(Comp1!L:L,MATCH($B265,Comp1!$B:$B,0)),"No")</f>
        <v>0</v>
      </c>
      <c r="S265" s="14">
        <f>_xlfn.IFNA(+INDEX(Comp1!M:M,MATCH($B265,Comp1!$B:$B,0)),"No")</f>
        <v>0</v>
      </c>
      <c r="T265" s="14">
        <f>_xlfn.IFNA(+INDEX(Comp1!N:N,MATCH($B265,Comp1!$B:$B,0)),"No")</f>
        <v>0</v>
      </c>
      <c r="U265" s="14">
        <f>_xlfn.IFNA(+INDEX(Comp1!O:O,MATCH($B265,Comp1!$B:$B,0)),"No")</f>
        <v>0</v>
      </c>
      <c r="V265" s="464">
        <f>IF(J265="yes",+INDEX('Final Comp Values'!$AX:$AX,MATCH('Monthy Targets'!$B265,'Final Comp Values'!C:C,0)),0)</f>
        <v>3.87</v>
      </c>
      <c r="W265" s="464">
        <f>IF(K265="yes",+INDEX('Final Comp Values'!$AX:$AX,MATCH('Monthy Targets'!$B265,'Final Comp Values'!$C:$C,0)),0)</f>
        <v>3.87</v>
      </c>
      <c r="X265" s="464">
        <f>IF(L265="yes",+INDEX('Final Comp Values'!$AX:$AX,MATCH('Monthy Targets'!$B265,'Final Comp Values'!$C:$C,0)),0)</f>
        <v>3.87</v>
      </c>
      <c r="Y265" s="464">
        <f>IF(M265="yes",+INDEX('Final Comp Values'!$BB:$BB,MATCH('Monthy Targets'!$B265,'Final Comp Values'!$C:$C,0)),0)</f>
        <v>3.87</v>
      </c>
      <c r="Z265" s="464">
        <f>IF(N265="yes",+INDEX('Final Comp Values'!$BB:$BB,MATCH('Monthy Targets'!$B265,'Final Comp Values'!$C:$C,0)),0)</f>
        <v>3.87</v>
      </c>
      <c r="AA265" s="464">
        <f>IF(O265="yes",+INDEX('Final Comp Values'!$BB:$BB,MATCH('Monthy Targets'!$B265,'Final Comp Values'!$C:$C,0)),0)</f>
        <v>0</v>
      </c>
      <c r="AB265" s="464">
        <f>IF(P265="yes",+INDEX('Final Comp Values'!$BF:$BF,MATCH('Monthy Targets'!$B265,'Final Comp Values'!$C:$C,0)),0)</f>
        <v>0</v>
      </c>
      <c r="AC265" s="464">
        <f>IF(Q265="yes",+INDEX('Final Comp Values'!$BF:$BF,MATCH('Monthy Targets'!$B265,'Final Comp Values'!$C:$C,0)),0)</f>
        <v>0</v>
      </c>
      <c r="AD265" s="464">
        <f>IF(R265="yes",+INDEX('Final Comp Values'!$BF:$BF,MATCH('Monthy Targets'!$B265,'Final Comp Values'!$C:$C,0)),0)</f>
        <v>0</v>
      </c>
      <c r="AE265" s="464">
        <f>IF(S265="yes",+INDEX('Final Comp Values'!$BJ:$BJ,MATCH('Monthy Targets'!$B265,'Final Comp Values'!$C:$C,0)),0)</f>
        <v>0</v>
      </c>
      <c r="AF265" s="464">
        <f>IF(T265="yes",+INDEX('Final Comp Values'!$BJ:$BJ,MATCH('Monthy Targets'!$B265,'Final Comp Values'!$C:$C,0)),0)</f>
        <v>0</v>
      </c>
      <c r="AG265" s="464">
        <f>IF(U265="yes",+INDEX('Final Comp Values'!$BJ:$BJ,MATCH('Monthy Targets'!$B265,'Final Comp Values'!$C:$C,0)),0)</f>
        <v>0</v>
      </c>
    </row>
    <row r="266" spans="1:33" x14ac:dyDescent="0.25">
      <c r="A266" s="183">
        <f>+FY2018_ALL_Targets!A266</f>
        <v>4775</v>
      </c>
      <c r="B266" s="183">
        <f>+FY2018_ALL_Targets!B266</f>
        <v>675564</v>
      </c>
      <c r="C266" s="183">
        <f>+FY2018_ALL_Targets!C266</f>
        <v>1025635</v>
      </c>
      <c r="D266" s="183">
        <f>+FY2018_ALL_Targets!D266</f>
        <v>1669893871</v>
      </c>
      <c r="E266" s="183">
        <f>+FY2018_ALL_Targets!E266</f>
        <v>0</v>
      </c>
      <c r="F266" s="183" t="str">
        <f>+FY2018_ALL_Targets!F266</f>
        <v>Travis</v>
      </c>
      <c r="G266" s="183" t="s">
        <v>818</v>
      </c>
      <c r="H266" s="183" t="str">
        <f>+FY2018_ALL_Targets!H266</f>
        <v>Coryell County Memorial Hospital Authority</v>
      </c>
      <c r="I266" s="183" t="str">
        <f>+FY2018_ALL_Targets!I266</f>
        <v>1181 N Williamson</v>
      </c>
      <c r="J266" s="14" t="str">
        <f>_xlfn.IFNA(+INDEX(Comp1!$D:$D,MATCH(B266,Comp1!$B:$B,0)),"No")</f>
        <v>Yes</v>
      </c>
      <c r="K266" s="14" t="str">
        <f>_xlfn.IFNA(+INDEX(Comp1!$E:$E,MATCH(B266,Comp1!$B:$B,0)),"No")</f>
        <v>Yes</v>
      </c>
      <c r="L266" s="14" t="str">
        <f>_xlfn.IFNA(+INDEX(Comp1!F:F,MATCH($B266,Comp1!$B:$B,0)),"No")</f>
        <v>Yes</v>
      </c>
      <c r="M266" s="14" t="str">
        <f>_xlfn.IFNA(+INDEX(Comp1!G:G,MATCH($B266,Comp1!$B:$B,0)),"No")</f>
        <v>Yes</v>
      </c>
      <c r="N266" s="14" t="str">
        <f>_xlfn.IFNA(+INDEX(Comp1!H:H,MATCH($B266,Comp1!$B:$B,0)),"No")</f>
        <v>Yes</v>
      </c>
      <c r="O266" s="14">
        <f>_xlfn.IFNA(+INDEX(Comp1!I:I,MATCH($B266,Comp1!$B:$B,0)),"No")</f>
        <v>0</v>
      </c>
      <c r="P266" s="14">
        <f>_xlfn.IFNA(+INDEX(Comp1!J:J,MATCH($B266,Comp1!$B:$B,0)),"No")</f>
        <v>0</v>
      </c>
      <c r="Q266" s="14">
        <f>_xlfn.IFNA(+INDEX(Comp1!K:K,MATCH($B266,Comp1!$B:$B,0)),"No")</f>
        <v>0</v>
      </c>
      <c r="R266" s="14">
        <f>_xlfn.IFNA(+INDEX(Comp1!L:L,MATCH($B266,Comp1!$B:$B,0)),"No")</f>
        <v>0</v>
      </c>
      <c r="S266" s="14">
        <f>_xlfn.IFNA(+INDEX(Comp1!M:M,MATCH($B266,Comp1!$B:$B,0)),"No")</f>
        <v>0</v>
      </c>
      <c r="T266" s="14">
        <f>_xlfn.IFNA(+INDEX(Comp1!N:N,MATCH($B266,Comp1!$B:$B,0)),"No")</f>
        <v>0</v>
      </c>
      <c r="U266" s="14">
        <f>_xlfn.IFNA(+INDEX(Comp1!O:O,MATCH($B266,Comp1!$B:$B,0)),"No")</f>
        <v>0</v>
      </c>
      <c r="V266" s="464">
        <f>IF(J266="yes",+INDEX('Final Comp Values'!$AX:$AX,MATCH('Monthy Targets'!$B266,'Final Comp Values'!C:C,0)),0)</f>
        <v>7.18</v>
      </c>
      <c r="W266" s="464">
        <f>IF(K266="yes",+INDEX('Final Comp Values'!$AX:$AX,MATCH('Monthy Targets'!$B266,'Final Comp Values'!$C:$C,0)),0)</f>
        <v>7.18</v>
      </c>
      <c r="X266" s="464">
        <f>IF(L266="yes",+INDEX('Final Comp Values'!$AX:$AX,MATCH('Monthy Targets'!$B266,'Final Comp Values'!$C:$C,0)),0)</f>
        <v>7.18</v>
      </c>
      <c r="Y266" s="464">
        <f>IF(M266="yes",+INDEX('Final Comp Values'!$BB:$BB,MATCH('Monthy Targets'!$B266,'Final Comp Values'!$C:$C,0)),0)</f>
        <v>7.18</v>
      </c>
      <c r="Z266" s="464">
        <f>IF(N266="yes",+INDEX('Final Comp Values'!$BB:$BB,MATCH('Monthy Targets'!$B266,'Final Comp Values'!$C:$C,0)),0)</f>
        <v>7.18</v>
      </c>
      <c r="AA266" s="464">
        <f>IF(O266="yes",+INDEX('Final Comp Values'!$BB:$BB,MATCH('Monthy Targets'!$B266,'Final Comp Values'!$C:$C,0)),0)</f>
        <v>0</v>
      </c>
      <c r="AB266" s="464">
        <f>IF(P266="yes",+INDEX('Final Comp Values'!$BF:$BF,MATCH('Monthy Targets'!$B266,'Final Comp Values'!$C:$C,0)),0)</f>
        <v>0</v>
      </c>
      <c r="AC266" s="464">
        <f>IF(Q266="yes",+INDEX('Final Comp Values'!$BF:$BF,MATCH('Monthy Targets'!$B266,'Final Comp Values'!$C:$C,0)),0)</f>
        <v>0</v>
      </c>
      <c r="AD266" s="464">
        <f>IF(R266="yes",+INDEX('Final Comp Values'!$BF:$BF,MATCH('Monthy Targets'!$B266,'Final Comp Values'!$C:$C,0)),0)</f>
        <v>0</v>
      </c>
      <c r="AE266" s="464">
        <f>IF(S266="yes",+INDEX('Final Comp Values'!$BJ:$BJ,MATCH('Monthy Targets'!$B266,'Final Comp Values'!$C:$C,0)),0)</f>
        <v>0</v>
      </c>
      <c r="AF266" s="464">
        <f>IF(T266="yes",+INDEX('Final Comp Values'!$BJ:$BJ,MATCH('Monthy Targets'!$B266,'Final Comp Values'!$C:$C,0)),0)</f>
        <v>0</v>
      </c>
      <c r="AG266" s="464">
        <f>IF(U266="yes",+INDEX('Final Comp Values'!$BJ:$BJ,MATCH('Monthy Targets'!$B266,'Final Comp Values'!$C:$C,0)),0)</f>
        <v>0</v>
      </c>
    </row>
    <row r="267" spans="1:33" x14ac:dyDescent="0.25">
      <c r="A267" s="183">
        <f>+FY2018_ALL_Targets!A267</f>
        <v>4748</v>
      </c>
      <c r="B267" s="183">
        <f>+FY2018_ALL_Targets!B267</f>
        <v>675587</v>
      </c>
      <c r="C267" s="183">
        <f>+FY2018_ALL_Targets!C267</f>
        <v>1026198</v>
      </c>
      <c r="D267" s="183">
        <f>+FY2018_ALL_Targets!D267</f>
        <v>1346292638</v>
      </c>
      <c r="E267" s="183">
        <f>+FY2018_ALL_Targets!E267</f>
        <v>0</v>
      </c>
      <c r="F267" s="183" t="str">
        <f>+FY2018_ALL_Targets!F267</f>
        <v>MRSA Central</v>
      </c>
      <c r="G267" s="183" t="s">
        <v>806</v>
      </c>
      <c r="H267" s="183" t="str">
        <f>+FY2018_ALL_Targets!H267</f>
        <v>Goodall-Witcher Hospital Authority</v>
      </c>
      <c r="I267" s="183" t="str">
        <f>+FY2018_ALL_Targets!I267</f>
        <v>3011 W. Adams Ave.</v>
      </c>
      <c r="J267" s="14" t="str">
        <f>_xlfn.IFNA(+INDEX(Comp1!$D:$D,MATCH(B267,Comp1!$B:$B,0)),"No")</f>
        <v>Yes</v>
      </c>
      <c r="K267" s="14" t="str">
        <f>_xlfn.IFNA(+INDEX(Comp1!$E:$E,MATCH(B267,Comp1!$B:$B,0)),"No")</f>
        <v>Yes</v>
      </c>
      <c r="L267" s="14" t="str">
        <f>_xlfn.IFNA(+INDEX(Comp1!F:F,MATCH($B267,Comp1!$B:$B,0)),"No")</f>
        <v>Yes</v>
      </c>
      <c r="M267" s="14" t="str">
        <f>_xlfn.IFNA(+INDEX(Comp1!G:G,MATCH($B267,Comp1!$B:$B,0)),"No")</f>
        <v>Yes</v>
      </c>
      <c r="N267" s="14" t="str">
        <f>_xlfn.IFNA(+INDEX(Comp1!H:H,MATCH($B267,Comp1!$B:$B,0)),"No")</f>
        <v>Yes</v>
      </c>
      <c r="O267" s="14">
        <f>_xlfn.IFNA(+INDEX(Comp1!I:I,MATCH($B267,Comp1!$B:$B,0)),"No")</f>
        <v>0</v>
      </c>
      <c r="P267" s="14">
        <f>_xlfn.IFNA(+INDEX(Comp1!J:J,MATCH($B267,Comp1!$B:$B,0)),"No")</f>
        <v>0</v>
      </c>
      <c r="Q267" s="14">
        <f>_xlfn.IFNA(+INDEX(Comp1!K:K,MATCH($B267,Comp1!$B:$B,0)),"No")</f>
        <v>0</v>
      </c>
      <c r="R267" s="14">
        <f>_xlfn.IFNA(+INDEX(Comp1!L:L,MATCH($B267,Comp1!$B:$B,0)),"No")</f>
        <v>0</v>
      </c>
      <c r="S267" s="14">
        <f>_xlfn.IFNA(+INDEX(Comp1!M:M,MATCH($B267,Comp1!$B:$B,0)),"No")</f>
        <v>0</v>
      </c>
      <c r="T267" s="14">
        <f>_xlfn.IFNA(+INDEX(Comp1!N:N,MATCH($B267,Comp1!$B:$B,0)),"No")</f>
        <v>0</v>
      </c>
      <c r="U267" s="14">
        <f>_xlfn.IFNA(+INDEX(Comp1!O:O,MATCH($B267,Comp1!$B:$B,0)),"No")</f>
        <v>0</v>
      </c>
      <c r="V267" s="464">
        <f>IF(J267="yes",+INDEX('Final Comp Values'!$AX:$AX,MATCH('Monthy Targets'!$B267,'Final Comp Values'!C:C,0)),0)</f>
        <v>9.1199999999999992</v>
      </c>
      <c r="W267" s="464">
        <f>IF(K267="yes",+INDEX('Final Comp Values'!$AX:$AX,MATCH('Monthy Targets'!$B267,'Final Comp Values'!$C:$C,0)),0)</f>
        <v>9.1199999999999992</v>
      </c>
      <c r="X267" s="464">
        <f>IF(L267="yes",+INDEX('Final Comp Values'!$AX:$AX,MATCH('Monthy Targets'!$B267,'Final Comp Values'!$C:$C,0)),0)</f>
        <v>9.1199999999999992</v>
      </c>
      <c r="Y267" s="464">
        <f>IF(M267="yes",+INDEX('Final Comp Values'!$BB:$BB,MATCH('Monthy Targets'!$B267,'Final Comp Values'!$C:$C,0)),0)</f>
        <v>9.1199999999999992</v>
      </c>
      <c r="Z267" s="464">
        <f>IF(N267="yes",+INDEX('Final Comp Values'!$BB:$BB,MATCH('Monthy Targets'!$B267,'Final Comp Values'!$C:$C,0)),0)</f>
        <v>9.1199999999999992</v>
      </c>
      <c r="AA267" s="464">
        <f>IF(O267="yes",+INDEX('Final Comp Values'!$BB:$BB,MATCH('Monthy Targets'!$B267,'Final Comp Values'!$C:$C,0)),0)</f>
        <v>0</v>
      </c>
      <c r="AB267" s="464">
        <f>IF(P267="yes",+INDEX('Final Comp Values'!$BF:$BF,MATCH('Monthy Targets'!$B267,'Final Comp Values'!$C:$C,0)),0)</f>
        <v>0</v>
      </c>
      <c r="AC267" s="464">
        <f>IF(Q267="yes",+INDEX('Final Comp Values'!$BF:$BF,MATCH('Monthy Targets'!$B267,'Final Comp Values'!$C:$C,0)),0)</f>
        <v>0</v>
      </c>
      <c r="AD267" s="464">
        <f>IF(R267="yes",+INDEX('Final Comp Values'!$BF:$BF,MATCH('Monthy Targets'!$B267,'Final Comp Values'!$C:$C,0)),0)</f>
        <v>0</v>
      </c>
      <c r="AE267" s="464">
        <f>IF(S267="yes",+INDEX('Final Comp Values'!$BJ:$BJ,MATCH('Monthy Targets'!$B267,'Final Comp Values'!$C:$C,0)),0)</f>
        <v>0</v>
      </c>
      <c r="AF267" s="464">
        <f>IF(T267="yes",+INDEX('Final Comp Values'!$BJ:$BJ,MATCH('Monthy Targets'!$B267,'Final Comp Values'!$C:$C,0)),0)</f>
        <v>0</v>
      </c>
      <c r="AG267" s="464">
        <f>IF(U267="yes",+INDEX('Final Comp Values'!$BJ:$BJ,MATCH('Monthy Targets'!$B267,'Final Comp Values'!$C:$C,0)),0)</f>
        <v>0</v>
      </c>
    </row>
    <row r="268" spans="1:33" x14ac:dyDescent="0.25">
      <c r="A268" s="183">
        <f>+FY2018_ALL_Targets!A268</f>
        <v>5167</v>
      </c>
      <c r="B268" s="183">
        <f>+FY2018_ALL_Targets!B268</f>
        <v>675593</v>
      </c>
      <c r="C268" s="183">
        <f>+FY2018_ALL_Targets!C268</f>
        <v>1026605</v>
      </c>
      <c r="D268" s="183">
        <f>+FY2018_ALL_Targets!D268</f>
        <v>1417259490</v>
      </c>
      <c r="E268" s="183">
        <f>+FY2018_ALL_Targets!E268</f>
        <v>0</v>
      </c>
      <c r="F268" s="183" t="str">
        <f>+FY2018_ALL_Targets!F268</f>
        <v>MRSA West</v>
      </c>
      <c r="G268" s="183" t="s">
        <v>995</v>
      </c>
      <c r="H268" s="183" t="str">
        <f>+FY2018_ALL_Targets!H268</f>
        <v>Eastland Memorial Hospital District</v>
      </c>
      <c r="I268" s="183" t="str">
        <f>+FY2018_ALL_Targets!I268</f>
        <v>3202 South Willis Street</v>
      </c>
      <c r="J268" s="14" t="str">
        <f>_xlfn.IFNA(+INDEX(Comp1!$D:$D,MATCH(B268,Comp1!$B:$B,0)),"No")</f>
        <v>Yes</v>
      </c>
      <c r="K268" s="14" t="str">
        <f>_xlfn.IFNA(+INDEX(Comp1!$E:$E,MATCH(B268,Comp1!$B:$B,0)),"No")</f>
        <v>Yes</v>
      </c>
      <c r="L268" s="14" t="str">
        <f>_xlfn.IFNA(+INDEX(Comp1!F:F,MATCH($B268,Comp1!$B:$B,0)),"No")</f>
        <v>Yes</v>
      </c>
      <c r="M268" s="14" t="str">
        <f>_xlfn.IFNA(+INDEX(Comp1!G:G,MATCH($B268,Comp1!$B:$B,0)),"No")</f>
        <v>Yes</v>
      </c>
      <c r="N268" s="14" t="str">
        <f>_xlfn.IFNA(+INDEX(Comp1!H:H,MATCH($B268,Comp1!$B:$B,0)),"No")</f>
        <v>Yes</v>
      </c>
      <c r="O268" s="14">
        <f>_xlfn.IFNA(+INDEX(Comp1!I:I,MATCH($B268,Comp1!$B:$B,0)),"No")</f>
        <v>0</v>
      </c>
      <c r="P268" s="14">
        <f>_xlfn.IFNA(+INDEX(Comp1!J:J,MATCH($B268,Comp1!$B:$B,0)),"No")</f>
        <v>0</v>
      </c>
      <c r="Q268" s="14">
        <f>_xlfn.IFNA(+INDEX(Comp1!K:K,MATCH($B268,Comp1!$B:$B,0)),"No")</f>
        <v>0</v>
      </c>
      <c r="R268" s="14">
        <f>_xlfn.IFNA(+INDEX(Comp1!L:L,MATCH($B268,Comp1!$B:$B,0)),"No")</f>
        <v>0</v>
      </c>
      <c r="S268" s="14">
        <f>_xlfn.IFNA(+INDEX(Comp1!M:M,MATCH($B268,Comp1!$B:$B,0)),"No")</f>
        <v>0</v>
      </c>
      <c r="T268" s="14">
        <f>_xlfn.IFNA(+INDEX(Comp1!N:N,MATCH($B268,Comp1!$B:$B,0)),"No")</f>
        <v>0</v>
      </c>
      <c r="U268" s="14">
        <f>_xlfn.IFNA(+INDEX(Comp1!O:O,MATCH($B268,Comp1!$B:$B,0)),"No")</f>
        <v>0</v>
      </c>
      <c r="V268" s="464">
        <f>IF(J268="yes",+INDEX('Final Comp Values'!$AX:$AX,MATCH('Monthy Targets'!$B268,'Final Comp Values'!C:C,0)),0)</f>
        <v>2.92</v>
      </c>
      <c r="W268" s="464">
        <f>IF(K268="yes",+INDEX('Final Comp Values'!$AX:$AX,MATCH('Monthy Targets'!$B268,'Final Comp Values'!$C:$C,0)),0)</f>
        <v>2.92</v>
      </c>
      <c r="X268" s="464">
        <f>IF(L268="yes",+INDEX('Final Comp Values'!$AX:$AX,MATCH('Monthy Targets'!$B268,'Final Comp Values'!$C:$C,0)),0)</f>
        <v>2.92</v>
      </c>
      <c r="Y268" s="464">
        <f>IF(M268="yes",+INDEX('Final Comp Values'!$BB:$BB,MATCH('Monthy Targets'!$B268,'Final Comp Values'!$C:$C,0)),0)</f>
        <v>2.92</v>
      </c>
      <c r="Z268" s="464">
        <f>IF(N268="yes",+INDEX('Final Comp Values'!$BB:$BB,MATCH('Monthy Targets'!$B268,'Final Comp Values'!$C:$C,0)),0)</f>
        <v>2.92</v>
      </c>
      <c r="AA268" s="464">
        <f>IF(O268="yes",+INDEX('Final Comp Values'!$BB:$BB,MATCH('Monthy Targets'!$B268,'Final Comp Values'!$C:$C,0)),0)</f>
        <v>0</v>
      </c>
      <c r="AB268" s="464">
        <f>IF(P268="yes",+INDEX('Final Comp Values'!$BF:$BF,MATCH('Monthy Targets'!$B268,'Final Comp Values'!$C:$C,0)),0)</f>
        <v>0</v>
      </c>
      <c r="AC268" s="464">
        <f>IF(Q268="yes",+INDEX('Final Comp Values'!$BF:$BF,MATCH('Monthy Targets'!$B268,'Final Comp Values'!$C:$C,0)),0)</f>
        <v>0</v>
      </c>
      <c r="AD268" s="464">
        <f>IF(R268="yes",+INDEX('Final Comp Values'!$BF:$BF,MATCH('Monthy Targets'!$B268,'Final Comp Values'!$C:$C,0)),0)</f>
        <v>0</v>
      </c>
      <c r="AE268" s="464">
        <f>IF(S268="yes",+INDEX('Final Comp Values'!$BJ:$BJ,MATCH('Monthy Targets'!$B268,'Final Comp Values'!$C:$C,0)),0)</f>
        <v>0</v>
      </c>
      <c r="AF268" s="464">
        <f>IF(T268="yes",+INDEX('Final Comp Values'!$BJ:$BJ,MATCH('Monthy Targets'!$B268,'Final Comp Values'!$C:$C,0)),0)</f>
        <v>0</v>
      </c>
      <c r="AG268" s="464">
        <f>IF(U268="yes",+INDEX('Final Comp Values'!$BJ:$BJ,MATCH('Monthy Targets'!$B268,'Final Comp Values'!$C:$C,0)),0)</f>
        <v>0</v>
      </c>
    </row>
    <row r="269" spans="1:33" x14ac:dyDescent="0.25">
      <c r="A269" s="183">
        <f>+FY2018_ALL_Targets!A269</f>
        <v>4472</v>
      </c>
      <c r="B269" s="183">
        <f>+FY2018_ALL_Targets!B269</f>
        <v>675595</v>
      </c>
      <c r="C269" s="183">
        <f>+FY2018_ALL_Targets!C269</f>
        <v>1004117</v>
      </c>
      <c r="D269" s="183">
        <f>+FY2018_ALL_Targets!D269</f>
        <v>1164418935</v>
      </c>
      <c r="E269" s="183">
        <f>+FY2018_ALL_Targets!E269</f>
        <v>0</v>
      </c>
      <c r="F269" s="183" t="str">
        <f>+FY2018_ALL_Targets!F269</f>
        <v>Jefferson</v>
      </c>
      <c r="G269" s="183" t="s">
        <v>688</v>
      </c>
      <c r="H269" s="183" t="str">
        <f>+FY2018_ALL_Targets!H269</f>
        <v>Spring Creek Nursing and Rehabilitation, LP</v>
      </c>
      <c r="I269" s="183" t="str">
        <f>+FY2018_ALL_Targets!I269</f>
        <v>2660 Brickyard Road</v>
      </c>
      <c r="J269" s="14" t="str">
        <f>_xlfn.IFNA(+INDEX(Comp1!$D:$D,MATCH(B269,Comp1!$B:$B,0)),"No")</f>
        <v>No</v>
      </c>
      <c r="K269" s="14" t="str">
        <f>_xlfn.IFNA(+INDEX(Comp1!$E:$E,MATCH(B269,Comp1!$B:$B,0)),"No")</f>
        <v>No</v>
      </c>
      <c r="L269" s="14" t="str">
        <f>_xlfn.IFNA(+INDEX(Comp1!F:F,MATCH($B269,Comp1!$B:$B,0)),"No")</f>
        <v>No</v>
      </c>
      <c r="M269" s="14" t="str">
        <f>_xlfn.IFNA(+INDEX(Comp1!G:G,MATCH($B269,Comp1!$B:$B,0)),"No")</f>
        <v>No</v>
      </c>
      <c r="N269" s="14" t="str">
        <f>_xlfn.IFNA(+INDEX(Comp1!H:H,MATCH($B269,Comp1!$B:$B,0)),"No")</f>
        <v>No</v>
      </c>
      <c r="O269" s="14" t="str">
        <f>_xlfn.IFNA(+INDEX(Comp1!I:I,MATCH($B269,Comp1!$B:$B,0)),"No")</f>
        <v>No</v>
      </c>
      <c r="P269" s="14" t="str">
        <f>_xlfn.IFNA(+INDEX(Comp1!J:J,MATCH($B269,Comp1!$B:$B,0)),"No")</f>
        <v>No</v>
      </c>
      <c r="Q269" s="14" t="str">
        <f>_xlfn.IFNA(+INDEX(Comp1!K:K,MATCH($B269,Comp1!$B:$B,0)),"No")</f>
        <v>No</v>
      </c>
      <c r="R269" s="14" t="str">
        <f>_xlfn.IFNA(+INDEX(Comp1!L:L,MATCH($B269,Comp1!$B:$B,0)),"No")</f>
        <v>No</v>
      </c>
      <c r="S269" s="14" t="str">
        <f>_xlfn.IFNA(+INDEX(Comp1!M:M,MATCH($B269,Comp1!$B:$B,0)),"No")</f>
        <v>No</v>
      </c>
      <c r="T269" s="14" t="str">
        <f>_xlfn.IFNA(+INDEX(Comp1!N:N,MATCH($B269,Comp1!$B:$B,0)),"No")</f>
        <v>No</v>
      </c>
      <c r="U269" s="14" t="str">
        <f>_xlfn.IFNA(+INDEX(Comp1!O:O,MATCH($B269,Comp1!$B:$B,0)),"No")</f>
        <v>No</v>
      </c>
      <c r="V269" s="464">
        <f>IF(J269="yes",+INDEX('Final Comp Values'!$AX:$AX,MATCH('Monthy Targets'!$B269,'Final Comp Values'!C:C,0)),0)</f>
        <v>0</v>
      </c>
      <c r="W269" s="464">
        <f>IF(K269="yes",+INDEX('Final Comp Values'!$AX:$AX,MATCH('Monthy Targets'!$B269,'Final Comp Values'!$C:$C,0)),0)</f>
        <v>0</v>
      </c>
      <c r="X269" s="464">
        <f>IF(L269="yes",+INDEX('Final Comp Values'!$AX:$AX,MATCH('Monthy Targets'!$B269,'Final Comp Values'!$C:$C,0)),0)</f>
        <v>0</v>
      </c>
      <c r="Y269" s="464">
        <f>IF(M269="yes",+INDEX('Final Comp Values'!$BB:$BB,MATCH('Monthy Targets'!$B269,'Final Comp Values'!$C:$C,0)),0)</f>
        <v>0</v>
      </c>
      <c r="Z269" s="464">
        <f>IF(N269="yes",+INDEX('Final Comp Values'!$BB:$BB,MATCH('Monthy Targets'!$B269,'Final Comp Values'!$C:$C,0)),0)</f>
        <v>0</v>
      </c>
      <c r="AA269" s="464">
        <f>IF(O269="yes",+INDEX('Final Comp Values'!$BB:$BB,MATCH('Monthy Targets'!$B269,'Final Comp Values'!$C:$C,0)),0)</f>
        <v>0</v>
      </c>
      <c r="AB269" s="464">
        <f>IF(P269="yes",+INDEX('Final Comp Values'!$BF:$BF,MATCH('Monthy Targets'!$B269,'Final Comp Values'!$C:$C,0)),0)</f>
        <v>0</v>
      </c>
      <c r="AC269" s="464">
        <f>IF(Q269="yes",+INDEX('Final Comp Values'!$BF:$BF,MATCH('Monthy Targets'!$B269,'Final Comp Values'!$C:$C,0)),0)</f>
        <v>0</v>
      </c>
      <c r="AD269" s="464">
        <f>IF(R269="yes",+INDEX('Final Comp Values'!$BF:$BF,MATCH('Monthy Targets'!$B269,'Final Comp Values'!$C:$C,0)),0)</f>
        <v>0</v>
      </c>
      <c r="AE269" s="464">
        <f>IF(S269="yes",+INDEX('Final Comp Values'!$BJ:$BJ,MATCH('Monthy Targets'!$B269,'Final Comp Values'!$C:$C,0)),0)</f>
        <v>0</v>
      </c>
      <c r="AF269" s="464">
        <f>IF(T269="yes",+INDEX('Final Comp Values'!$BJ:$BJ,MATCH('Monthy Targets'!$B269,'Final Comp Values'!$C:$C,0)),0)</f>
        <v>0</v>
      </c>
      <c r="AG269" s="464">
        <f>IF(U269="yes",+INDEX('Final Comp Values'!$BJ:$BJ,MATCH('Monthy Targets'!$B269,'Final Comp Values'!$C:$C,0)),0)</f>
        <v>0</v>
      </c>
    </row>
    <row r="270" spans="1:33" x14ac:dyDescent="0.25">
      <c r="A270" s="183">
        <f>+FY2018_ALL_Targets!A270</f>
        <v>4095</v>
      </c>
      <c r="B270" s="183">
        <f>+FY2018_ALL_Targets!B270</f>
        <v>675599</v>
      </c>
      <c r="C270" s="183">
        <f>+FY2018_ALL_Targets!C270</f>
        <v>409501</v>
      </c>
      <c r="D270" s="183">
        <f>+FY2018_ALL_Targets!D270</f>
        <v>1194720839</v>
      </c>
      <c r="E270" s="183">
        <f>+FY2018_ALL_Targets!E270</f>
        <v>0</v>
      </c>
      <c r="F270" s="183" t="str">
        <f>+FY2018_ALL_Targets!F270</f>
        <v>MRSA West</v>
      </c>
      <c r="G270" s="183" t="s">
        <v>172</v>
      </c>
      <c r="H270" s="183" t="str">
        <f>+FY2018_ALL_Targets!H270</f>
        <v>West Coke County Hospital District</v>
      </c>
      <c r="I270" s="183" t="str">
        <f>+FY2018_ALL_Targets!I270</f>
        <v>307 West 8th Street</v>
      </c>
      <c r="J270" s="14" t="str">
        <f>_xlfn.IFNA(+INDEX(Comp1!$D:$D,MATCH(B270,Comp1!$B:$B,0)),"No")</f>
        <v>No</v>
      </c>
      <c r="K270" s="14" t="str">
        <f>_xlfn.IFNA(+INDEX(Comp1!$E:$E,MATCH(B270,Comp1!$B:$B,0)),"No")</f>
        <v>No</v>
      </c>
      <c r="L270" s="14" t="str">
        <f>_xlfn.IFNA(+INDEX(Comp1!F:F,MATCH($B270,Comp1!$B:$B,0)),"No")</f>
        <v>No</v>
      </c>
      <c r="M270" s="14" t="str">
        <f>_xlfn.IFNA(+INDEX(Comp1!G:G,MATCH($B270,Comp1!$B:$B,0)),"No")</f>
        <v>No</v>
      </c>
      <c r="N270" s="14" t="str">
        <f>_xlfn.IFNA(+INDEX(Comp1!H:H,MATCH($B270,Comp1!$B:$B,0)),"No")</f>
        <v>No</v>
      </c>
      <c r="O270" s="14">
        <f>_xlfn.IFNA(+INDEX(Comp1!I:I,MATCH($B270,Comp1!$B:$B,0)),"No")</f>
        <v>0</v>
      </c>
      <c r="P270" s="14">
        <f>_xlfn.IFNA(+INDEX(Comp1!J:J,MATCH($B270,Comp1!$B:$B,0)),"No")</f>
        <v>0</v>
      </c>
      <c r="Q270" s="14">
        <f>_xlfn.IFNA(+INDEX(Comp1!K:K,MATCH($B270,Comp1!$B:$B,0)),"No")</f>
        <v>0</v>
      </c>
      <c r="R270" s="14">
        <f>_xlfn.IFNA(+INDEX(Comp1!L:L,MATCH($B270,Comp1!$B:$B,0)),"No")</f>
        <v>0</v>
      </c>
      <c r="S270" s="14">
        <f>_xlfn.IFNA(+INDEX(Comp1!M:M,MATCH($B270,Comp1!$B:$B,0)),"No")</f>
        <v>0</v>
      </c>
      <c r="T270" s="14">
        <f>_xlfn.IFNA(+INDEX(Comp1!N:N,MATCH($B270,Comp1!$B:$B,0)),"No")</f>
        <v>0</v>
      </c>
      <c r="U270" s="14">
        <f>_xlfn.IFNA(+INDEX(Comp1!O:O,MATCH($B270,Comp1!$B:$B,0)),"No")</f>
        <v>0</v>
      </c>
      <c r="V270" s="464">
        <f>IF(J270="yes",+INDEX('Final Comp Values'!$AX:$AX,MATCH('Monthy Targets'!$B270,'Final Comp Values'!C:C,0)),0)</f>
        <v>0</v>
      </c>
      <c r="W270" s="464">
        <f>IF(K270="yes",+INDEX('Final Comp Values'!$AX:$AX,MATCH('Monthy Targets'!$B270,'Final Comp Values'!$C:$C,0)),0)</f>
        <v>0</v>
      </c>
      <c r="X270" s="464">
        <f>IF(L270="yes",+INDEX('Final Comp Values'!$AX:$AX,MATCH('Monthy Targets'!$B270,'Final Comp Values'!$C:$C,0)),0)</f>
        <v>0</v>
      </c>
      <c r="Y270" s="464">
        <f>IF(M270="yes",+INDEX('Final Comp Values'!$BB:$BB,MATCH('Monthy Targets'!$B270,'Final Comp Values'!$C:$C,0)),0)</f>
        <v>0</v>
      </c>
      <c r="Z270" s="464">
        <f>IF(N270="yes",+INDEX('Final Comp Values'!$BB:$BB,MATCH('Monthy Targets'!$B270,'Final Comp Values'!$C:$C,0)),0)</f>
        <v>0</v>
      </c>
      <c r="AA270" s="464">
        <f>IF(O270="yes",+INDEX('Final Comp Values'!$BB:$BB,MATCH('Monthy Targets'!$B270,'Final Comp Values'!$C:$C,0)),0)</f>
        <v>0</v>
      </c>
      <c r="AB270" s="464">
        <f>IF(P270="yes",+INDEX('Final Comp Values'!$BF:$BF,MATCH('Monthy Targets'!$B270,'Final Comp Values'!$C:$C,0)),0)</f>
        <v>0</v>
      </c>
      <c r="AC270" s="464">
        <f>IF(Q270="yes",+INDEX('Final Comp Values'!$BF:$BF,MATCH('Monthy Targets'!$B270,'Final Comp Values'!$C:$C,0)),0)</f>
        <v>0</v>
      </c>
      <c r="AD270" s="464">
        <f>IF(R270="yes",+INDEX('Final Comp Values'!$BF:$BF,MATCH('Monthy Targets'!$B270,'Final Comp Values'!$C:$C,0)),0)</f>
        <v>0</v>
      </c>
      <c r="AE270" s="464">
        <f>IF(S270="yes",+INDEX('Final Comp Values'!$BJ:$BJ,MATCH('Monthy Targets'!$B270,'Final Comp Values'!$C:$C,0)),0)</f>
        <v>0</v>
      </c>
      <c r="AF270" s="464">
        <f>IF(T270="yes",+INDEX('Final Comp Values'!$BJ:$BJ,MATCH('Monthy Targets'!$B270,'Final Comp Values'!$C:$C,0)),0)</f>
        <v>0</v>
      </c>
      <c r="AG270" s="464">
        <f>IF(U270="yes",+INDEX('Final Comp Values'!$BJ:$BJ,MATCH('Monthy Targets'!$B270,'Final Comp Values'!$C:$C,0)),0)</f>
        <v>0</v>
      </c>
    </row>
    <row r="271" spans="1:33" x14ac:dyDescent="0.25">
      <c r="A271" s="183">
        <f>+FY2018_ALL_Targets!A271</f>
        <v>4798</v>
      </c>
      <c r="B271" s="183">
        <f>+FY2018_ALL_Targets!B271</f>
        <v>675603</v>
      </c>
      <c r="C271" s="183">
        <f>+FY2018_ALL_Targets!C271</f>
        <v>1026050</v>
      </c>
      <c r="D271" s="183">
        <f>+FY2018_ALL_Targets!D271</f>
        <v>1073927018</v>
      </c>
      <c r="E271" s="183">
        <f>+FY2018_ALL_Targets!E271</f>
        <v>0</v>
      </c>
      <c r="F271" s="183" t="str">
        <f>+FY2018_ALL_Targets!F271</f>
        <v>MRSA Northeast</v>
      </c>
      <c r="G271" s="183" t="s">
        <v>274</v>
      </c>
      <c r="H271" s="183" t="str">
        <f>+FY2018_ALL_Targets!H271</f>
        <v>Winnie-Stowell Hospital District</v>
      </c>
      <c r="I271" s="183" t="str">
        <f>+FY2018_ALL_Targets!I271</f>
        <v>200 Live Oak St</v>
      </c>
      <c r="J271" s="14" t="str">
        <f>_xlfn.IFNA(+INDEX(Comp1!$D:$D,MATCH(B271,Comp1!$B:$B,0)),"No")</f>
        <v>Yes</v>
      </c>
      <c r="K271" s="14" t="str">
        <f>_xlfn.IFNA(+INDEX(Comp1!$E:$E,MATCH(B271,Comp1!$B:$B,0)),"No")</f>
        <v>Yes</v>
      </c>
      <c r="L271" s="14" t="str">
        <f>_xlfn.IFNA(+INDEX(Comp1!F:F,MATCH($B271,Comp1!$B:$B,0)),"No")</f>
        <v>Yes</v>
      </c>
      <c r="M271" s="14" t="str">
        <f>_xlfn.IFNA(+INDEX(Comp1!G:G,MATCH($B271,Comp1!$B:$B,0)),"No")</f>
        <v>Yes</v>
      </c>
      <c r="N271" s="14" t="str">
        <f>_xlfn.IFNA(+INDEX(Comp1!H:H,MATCH($B271,Comp1!$B:$B,0)),"No")</f>
        <v>Yes</v>
      </c>
      <c r="O271" s="14">
        <f>_xlfn.IFNA(+INDEX(Comp1!I:I,MATCH($B271,Comp1!$B:$B,0)),"No")</f>
        <v>0</v>
      </c>
      <c r="P271" s="14">
        <f>_xlfn.IFNA(+INDEX(Comp1!J:J,MATCH($B271,Comp1!$B:$B,0)),"No")</f>
        <v>0</v>
      </c>
      <c r="Q271" s="14">
        <f>_xlfn.IFNA(+INDEX(Comp1!K:K,MATCH($B271,Comp1!$B:$B,0)),"No")</f>
        <v>0</v>
      </c>
      <c r="R271" s="14">
        <f>_xlfn.IFNA(+INDEX(Comp1!L:L,MATCH($B271,Comp1!$B:$B,0)),"No")</f>
        <v>0</v>
      </c>
      <c r="S271" s="14">
        <f>_xlfn.IFNA(+INDEX(Comp1!M:M,MATCH($B271,Comp1!$B:$B,0)),"No")</f>
        <v>0</v>
      </c>
      <c r="T271" s="14">
        <f>_xlfn.IFNA(+INDEX(Comp1!N:N,MATCH($B271,Comp1!$B:$B,0)),"No")</f>
        <v>0</v>
      </c>
      <c r="U271" s="14">
        <f>_xlfn.IFNA(+INDEX(Comp1!O:O,MATCH($B271,Comp1!$B:$B,0)),"No")</f>
        <v>0</v>
      </c>
      <c r="V271" s="464">
        <f>IF(J271="yes",+INDEX('Final Comp Values'!$AX:$AX,MATCH('Monthy Targets'!$B271,'Final Comp Values'!C:C,0)),0)</f>
        <v>3.63</v>
      </c>
      <c r="W271" s="464">
        <f>IF(K271="yes",+INDEX('Final Comp Values'!$AX:$AX,MATCH('Monthy Targets'!$B271,'Final Comp Values'!$C:$C,0)),0)</f>
        <v>3.63</v>
      </c>
      <c r="X271" s="464">
        <f>IF(L271="yes",+INDEX('Final Comp Values'!$AX:$AX,MATCH('Monthy Targets'!$B271,'Final Comp Values'!$C:$C,0)),0)</f>
        <v>3.63</v>
      </c>
      <c r="Y271" s="464">
        <f>IF(M271="yes",+INDEX('Final Comp Values'!$BB:$BB,MATCH('Monthy Targets'!$B271,'Final Comp Values'!$C:$C,0)),0)</f>
        <v>3.63</v>
      </c>
      <c r="Z271" s="464">
        <f>IF(N271="yes",+INDEX('Final Comp Values'!$BB:$BB,MATCH('Monthy Targets'!$B271,'Final Comp Values'!$C:$C,0)),0)</f>
        <v>3.63</v>
      </c>
      <c r="AA271" s="464">
        <f>IF(O271="yes",+INDEX('Final Comp Values'!$BB:$BB,MATCH('Monthy Targets'!$B271,'Final Comp Values'!$C:$C,0)),0)</f>
        <v>0</v>
      </c>
      <c r="AB271" s="464">
        <f>IF(P271="yes",+INDEX('Final Comp Values'!$BF:$BF,MATCH('Monthy Targets'!$B271,'Final Comp Values'!$C:$C,0)),0)</f>
        <v>0</v>
      </c>
      <c r="AC271" s="464">
        <f>IF(Q271="yes",+INDEX('Final Comp Values'!$BF:$BF,MATCH('Monthy Targets'!$B271,'Final Comp Values'!$C:$C,0)),0)</f>
        <v>0</v>
      </c>
      <c r="AD271" s="464">
        <f>IF(R271="yes",+INDEX('Final Comp Values'!$BF:$BF,MATCH('Monthy Targets'!$B271,'Final Comp Values'!$C:$C,0)),0)</f>
        <v>0</v>
      </c>
      <c r="AE271" s="464">
        <f>IF(S271="yes",+INDEX('Final Comp Values'!$BJ:$BJ,MATCH('Monthy Targets'!$B271,'Final Comp Values'!$C:$C,0)),0)</f>
        <v>0</v>
      </c>
      <c r="AF271" s="464">
        <f>IF(T271="yes",+INDEX('Final Comp Values'!$BJ:$BJ,MATCH('Monthy Targets'!$B271,'Final Comp Values'!$C:$C,0)),0)</f>
        <v>0</v>
      </c>
      <c r="AG271" s="464">
        <f>IF(U271="yes",+INDEX('Final Comp Values'!$BJ:$BJ,MATCH('Monthy Targets'!$B271,'Final Comp Values'!$C:$C,0)),0)</f>
        <v>0</v>
      </c>
    </row>
    <row r="272" spans="1:33" x14ac:dyDescent="0.25">
      <c r="A272" s="183">
        <f>+FY2018_ALL_Targets!A272</f>
        <v>5358</v>
      </c>
      <c r="B272" s="183">
        <f>+FY2018_ALL_Targets!B272</f>
        <v>675606</v>
      </c>
      <c r="C272" s="183">
        <f>+FY2018_ALL_Targets!C272</f>
        <v>1027448</v>
      </c>
      <c r="D272" s="183">
        <f>+FY2018_ALL_Targets!D272</f>
        <v>1295799765</v>
      </c>
      <c r="E272" s="183">
        <f>+FY2018_ALL_Targets!E272</f>
        <v>0</v>
      </c>
      <c r="F272" s="183" t="str">
        <f>+FY2018_ALL_Targets!F272</f>
        <v>Hidalgo</v>
      </c>
      <c r="G272" s="183" t="s">
        <v>1115</v>
      </c>
      <c r="H272" s="183" t="str">
        <f>+FY2018_ALL_Targets!H272</f>
        <v>Regency IHS of Harlingen LLC</v>
      </c>
      <c r="I272" s="183" t="str">
        <f>+FY2018_ALL_Targets!I272</f>
        <v>3810 Hale Street</v>
      </c>
      <c r="J272" s="14" t="str">
        <f>_xlfn.IFNA(+INDEX(Comp1!$D:$D,MATCH(B272,Comp1!$B:$B,0)),"No")</f>
        <v>No</v>
      </c>
      <c r="K272" s="14" t="str">
        <f>_xlfn.IFNA(+INDEX(Comp1!$E:$E,MATCH(B272,Comp1!$B:$B,0)),"No")</f>
        <v>No</v>
      </c>
      <c r="L272" s="14" t="str">
        <f>_xlfn.IFNA(+INDEX(Comp1!F:F,MATCH($B272,Comp1!$B:$B,0)),"No")</f>
        <v>No</v>
      </c>
      <c r="M272" s="14" t="str">
        <f>_xlfn.IFNA(+INDEX(Comp1!G:G,MATCH($B272,Comp1!$B:$B,0)),"No")</f>
        <v>No</v>
      </c>
      <c r="N272" s="14" t="str">
        <f>_xlfn.IFNA(+INDEX(Comp1!H:H,MATCH($B272,Comp1!$B:$B,0)),"No")</f>
        <v>No</v>
      </c>
      <c r="O272" s="14" t="str">
        <f>_xlfn.IFNA(+INDEX(Comp1!I:I,MATCH($B272,Comp1!$B:$B,0)),"No")</f>
        <v>No</v>
      </c>
      <c r="P272" s="14" t="str">
        <f>_xlfn.IFNA(+INDEX(Comp1!J:J,MATCH($B272,Comp1!$B:$B,0)),"No")</f>
        <v>No</v>
      </c>
      <c r="Q272" s="14" t="str">
        <f>_xlfn.IFNA(+INDEX(Comp1!K:K,MATCH($B272,Comp1!$B:$B,0)),"No")</f>
        <v>No</v>
      </c>
      <c r="R272" s="14" t="str">
        <f>_xlfn.IFNA(+INDEX(Comp1!L:L,MATCH($B272,Comp1!$B:$B,0)),"No")</f>
        <v>No</v>
      </c>
      <c r="S272" s="14" t="str">
        <f>_xlfn.IFNA(+INDEX(Comp1!M:M,MATCH($B272,Comp1!$B:$B,0)),"No")</f>
        <v>No</v>
      </c>
      <c r="T272" s="14" t="str">
        <f>_xlfn.IFNA(+INDEX(Comp1!N:N,MATCH($B272,Comp1!$B:$B,0)),"No")</f>
        <v>No</v>
      </c>
      <c r="U272" s="14" t="str">
        <f>_xlfn.IFNA(+INDEX(Comp1!O:O,MATCH($B272,Comp1!$B:$B,0)),"No")</f>
        <v>No</v>
      </c>
      <c r="V272" s="464">
        <f>IF(J272="yes",+INDEX('Final Comp Values'!$AX:$AX,MATCH('Monthy Targets'!$B272,'Final Comp Values'!C:C,0)),0)</f>
        <v>0</v>
      </c>
      <c r="W272" s="464">
        <f>IF(K272="yes",+INDEX('Final Comp Values'!$AX:$AX,MATCH('Monthy Targets'!$B272,'Final Comp Values'!$C:$C,0)),0)</f>
        <v>0</v>
      </c>
      <c r="X272" s="464">
        <f>IF(L272="yes",+INDEX('Final Comp Values'!$AX:$AX,MATCH('Monthy Targets'!$B272,'Final Comp Values'!$C:$C,0)),0)</f>
        <v>0</v>
      </c>
      <c r="Y272" s="464">
        <f>IF(M272="yes",+INDEX('Final Comp Values'!$BB:$BB,MATCH('Monthy Targets'!$B272,'Final Comp Values'!$C:$C,0)),0)</f>
        <v>0</v>
      </c>
      <c r="Z272" s="464">
        <f>IF(N272="yes",+INDEX('Final Comp Values'!$BB:$BB,MATCH('Monthy Targets'!$B272,'Final Comp Values'!$C:$C,0)),0)</f>
        <v>0</v>
      </c>
      <c r="AA272" s="464">
        <f>IF(O272="yes",+INDEX('Final Comp Values'!$BB:$BB,MATCH('Monthy Targets'!$B272,'Final Comp Values'!$C:$C,0)),0)</f>
        <v>0</v>
      </c>
      <c r="AB272" s="464">
        <f>IF(P272="yes",+INDEX('Final Comp Values'!$BF:$BF,MATCH('Monthy Targets'!$B272,'Final Comp Values'!$C:$C,0)),0)</f>
        <v>0</v>
      </c>
      <c r="AC272" s="464">
        <f>IF(Q272="yes",+INDEX('Final Comp Values'!$BF:$BF,MATCH('Monthy Targets'!$B272,'Final Comp Values'!$C:$C,0)),0)</f>
        <v>0</v>
      </c>
      <c r="AD272" s="464">
        <f>IF(R272="yes",+INDEX('Final Comp Values'!$BF:$BF,MATCH('Monthy Targets'!$B272,'Final Comp Values'!$C:$C,0)),0)</f>
        <v>0</v>
      </c>
      <c r="AE272" s="464">
        <f>IF(S272="yes",+INDEX('Final Comp Values'!$BJ:$BJ,MATCH('Monthy Targets'!$B272,'Final Comp Values'!$C:$C,0)),0)</f>
        <v>0</v>
      </c>
      <c r="AF272" s="464">
        <f>IF(T272="yes",+INDEX('Final Comp Values'!$BJ:$BJ,MATCH('Monthy Targets'!$B272,'Final Comp Values'!$C:$C,0)),0)</f>
        <v>0</v>
      </c>
      <c r="AG272" s="464">
        <f>IF(U272="yes",+INDEX('Final Comp Values'!$BJ:$BJ,MATCH('Monthy Targets'!$B272,'Final Comp Values'!$C:$C,0)),0)</f>
        <v>0</v>
      </c>
    </row>
    <row r="273" spans="1:33" x14ac:dyDescent="0.25">
      <c r="A273" s="183">
        <f>+FY2018_ALL_Targets!A273</f>
        <v>5367</v>
      </c>
      <c r="B273" s="183">
        <f>+FY2018_ALL_Targets!B273</f>
        <v>675612</v>
      </c>
      <c r="C273" s="183">
        <f>+FY2018_ALL_Targets!C273</f>
        <v>1026700</v>
      </c>
      <c r="D273" s="183">
        <f>+FY2018_ALL_Targets!D273</f>
        <v>1871614354</v>
      </c>
      <c r="E273" s="183">
        <f>+FY2018_ALL_Targets!E273</f>
        <v>0</v>
      </c>
      <c r="F273" s="183" t="str">
        <f>+FY2018_ALL_Targets!F273</f>
        <v>Harris</v>
      </c>
      <c r="G273" s="183" t="s">
        <v>1123</v>
      </c>
      <c r="H273" s="183" t="str">
        <f>+FY2018_ALL_Targets!H273</f>
        <v>OakBend Medical Center</v>
      </c>
      <c r="I273" s="183" t="str">
        <f>+FY2018_ALL_Targets!I273</f>
        <v>5201 South Willow Drive</v>
      </c>
      <c r="J273" s="14" t="str">
        <f>_xlfn.IFNA(+INDEX(Comp1!$D:$D,MATCH(B273,Comp1!$B:$B,0)),"No")</f>
        <v>Yes</v>
      </c>
      <c r="K273" s="14" t="str">
        <f>_xlfn.IFNA(+INDEX(Comp1!$E:$E,MATCH(B273,Comp1!$B:$B,0)),"No")</f>
        <v>Yes</v>
      </c>
      <c r="L273" s="14" t="str">
        <f>_xlfn.IFNA(+INDEX(Comp1!F:F,MATCH($B273,Comp1!$B:$B,0)),"No")</f>
        <v>Yes</v>
      </c>
      <c r="M273" s="14" t="str">
        <f>_xlfn.IFNA(+INDEX(Comp1!G:G,MATCH($B273,Comp1!$B:$B,0)),"No")</f>
        <v>Yes</v>
      </c>
      <c r="N273" s="14" t="str">
        <f>_xlfn.IFNA(+INDEX(Comp1!H:H,MATCH($B273,Comp1!$B:$B,0)),"No")</f>
        <v>Yes</v>
      </c>
      <c r="O273" s="14">
        <f>_xlfn.IFNA(+INDEX(Comp1!I:I,MATCH($B273,Comp1!$B:$B,0)),"No")</f>
        <v>0</v>
      </c>
      <c r="P273" s="14">
        <f>_xlfn.IFNA(+INDEX(Comp1!J:J,MATCH($B273,Comp1!$B:$B,0)),"No")</f>
        <v>0</v>
      </c>
      <c r="Q273" s="14">
        <f>_xlfn.IFNA(+INDEX(Comp1!K:K,MATCH($B273,Comp1!$B:$B,0)),"No")</f>
        <v>0</v>
      </c>
      <c r="R273" s="14">
        <f>_xlfn.IFNA(+INDEX(Comp1!L:L,MATCH($B273,Comp1!$B:$B,0)),"No")</f>
        <v>0</v>
      </c>
      <c r="S273" s="14">
        <f>_xlfn.IFNA(+INDEX(Comp1!M:M,MATCH($B273,Comp1!$B:$B,0)),"No")</f>
        <v>0</v>
      </c>
      <c r="T273" s="14">
        <f>_xlfn.IFNA(+INDEX(Comp1!N:N,MATCH($B273,Comp1!$B:$B,0)),"No")</f>
        <v>0</v>
      </c>
      <c r="U273" s="14">
        <f>_xlfn.IFNA(+INDEX(Comp1!O:O,MATCH($B273,Comp1!$B:$B,0)),"No")</f>
        <v>0</v>
      </c>
      <c r="V273" s="464">
        <f>IF(J273="yes",+INDEX('Final Comp Values'!$AX:$AX,MATCH('Monthy Targets'!$B273,'Final Comp Values'!C:C,0)),0)</f>
        <v>7.87</v>
      </c>
      <c r="W273" s="464">
        <f>IF(K273="yes",+INDEX('Final Comp Values'!$AX:$AX,MATCH('Monthy Targets'!$B273,'Final Comp Values'!$C:$C,0)),0)</f>
        <v>7.87</v>
      </c>
      <c r="X273" s="464">
        <f>IF(L273="yes",+INDEX('Final Comp Values'!$AX:$AX,MATCH('Monthy Targets'!$B273,'Final Comp Values'!$C:$C,0)),0)</f>
        <v>7.87</v>
      </c>
      <c r="Y273" s="464">
        <f>IF(M273="yes",+INDEX('Final Comp Values'!$BB:$BB,MATCH('Monthy Targets'!$B273,'Final Comp Values'!$C:$C,0)),0)</f>
        <v>7.87</v>
      </c>
      <c r="Z273" s="464">
        <f>IF(N273="yes",+INDEX('Final Comp Values'!$BB:$BB,MATCH('Monthy Targets'!$B273,'Final Comp Values'!$C:$C,0)),0)</f>
        <v>7.87</v>
      </c>
      <c r="AA273" s="464">
        <f>IF(O273="yes",+INDEX('Final Comp Values'!$BB:$BB,MATCH('Monthy Targets'!$B273,'Final Comp Values'!$C:$C,0)),0)</f>
        <v>0</v>
      </c>
      <c r="AB273" s="464">
        <f>IF(P273="yes",+INDEX('Final Comp Values'!$BF:$BF,MATCH('Monthy Targets'!$B273,'Final Comp Values'!$C:$C,0)),0)</f>
        <v>0</v>
      </c>
      <c r="AC273" s="464">
        <f>IF(Q273="yes",+INDEX('Final Comp Values'!$BF:$BF,MATCH('Monthy Targets'!$B273,'Final Comp Values'!$C:$C,0)),0)</f>
        <v>0</v>
      </c>
      <c r="AD273" s="464">
        <f>IF(R273="yes",+INDEX('Final Comp Values'!$BF:$BF,MATCH('Monthy Targets'!$B273,'Final Comp Values'!$C:$C,0)),0)</f>
        <v>0</v>
      </c>
      <c r="AE273" s="464">
        <f>IF(S273="yes",+INDEX('Final Comp Values'!$BJ:$BJ,MATCH('Monthy Targets'!$B273,'Final Comp Values'!$C:$C,0)),0)</f>
        <v>0</v>
      </c>
      <c r="AF273" s="464">
        <f>IF(T273="yes",+INDEX('Final Comp Values'!$BJ:$BJ,MATCH('Monthy Targets'!$B273,'Final Comp Values'!$C:$C,0)),0)</f>
        <v>0</v>
      </c>
      <c r="AG273" s="464">
        <f>IF(U273="yes",+INDEX('Final Comp Values'!$BJ:$BJ,MATCH('Monthy Targets'!$B273,'Final Comp Values'!$C:$C,0)),0)</f>
        <v>0</v>
      </c>
    </row>
    <row r="274" spans="1:33" x14ac:dyDescent="0.25">
      <c r="A274" s="183">
        <f>+FY2018_ALL_Targets!A274</f>
        <v>5058</v>
      </c>
      <c r="B274" s="183">
        <f>+FY2018_ALL_Targets!B274</f>
        <v>675615</v>
      </c>
      <c r="C274" s="183">
        <f>+FY2018_ALL_Targets!C274</f>
        <v>1019722</v>
      </c>
      <c r="D274" s="183">
        <f>+FY2018_ALL_Targets!D274</f>
        <v>1760775522</v>
      </c>
      <c r="E274" s="183">
        <f>+FY2018_ALL_Targets!E274</f>
        <v>0</v>
      </c>
      <c r="F274" s="183" t="str">
        <f>+FY2018_ALL_Targets!F274</f>
        <v>Bexar</v>
      </c>
      <c r="G274" s="183" t="s">
        <v>932</v>
      </c>
      <c r="H274" s="183" t="str">
        <f>+FY2018_ALL_Targets!H274</f>
        <v>RJ Meridian Care of San Antonio III LLC</v>
      </c>
      <c r="I274" s="183" t="str">
        <f>+FY2018_ALL_Targets!I274</f>
        <v>815 East Grayson</v>
      </c>
      <c r="J274" s="14" t="str">
        <f>_xlfn.IFNA(+INDEX(Comp1!$D:$D,MATCH(B274,Comp1!$B:$B,0)),"No")</f>
        <v>No</v>
      </c>
      <c r="K274" s="14" t="str">
        <f>_xlfn.IFNA(+INDEX(Comp1!$E:$E,MATCH(B274,Comp1!$B:$B,0)),"No")</f>
        <v>No</v>
      </c>
      <c r="L274" s="14" t="str">
        <f>_xlfn.IFNA(+INDEX(Comp1!F:F,MATCH($B274,Comp1!$B:$B,0)),"No")</f>
        <v>No</v>
      </c>
      <c r="M274" s="14" t="str">
        <f>_xlfn.IFNA(+INDEX(Comp1!G:G,MATCH($B274,Comp1!$B:$B,0)),"No")</f>
        <v>No</v>
      </c>
      <c r="N274" s="14" t="str">
        <f>_xlfn.IFNA(+INDEX(Comp1!H:H,MATCH($B274,Comp1!$B:$B,0)),"No")</f>
        <v>No</v>
      </c>
      <c r="O274" s="14" t="str">
        <f>_xlfn.IFNA(+INDEX(Comp1!I:I,MATCH($B274,Comp1!$B:$B,0)),"No")</f>
        <v>No</v>
      </c>
      <c r="P274" s="14" t="str">
        <f>_xlfn.IFNA(+INDEX(Comp1!J:J,MATCH($B274,Comp1!$B:$B,0)),"No")</f>
        <v>No</v>
      </c>
      <c r="Q274" s="14" t="str">
        <f>_xlfn.IFNA(+INDEX(Comp1!K:K,MATCH($B274,Comp1!$B:$B,0)),"No")</f>
        <v>No</v>
      </c>
      <c r="R274" s="14" t="str">
        <f>_xlfn.IFNA(+INDEX(Comp1!L:L,MATCH($B274,Comp1!$B:$B,0)),"No")</f>
        <v>No</v>
      </c>
      <c r="S274" s="14" t="str">
        <f>_xlfn.IFNA(+INDEX(Comp1!M:M,MATCH($B274,Comp1!$B:$B,0)),"No")</f>
        <v>No</v>
      </c>
      <c r="T274" s="14" t="str">
        <f>_xlfn.IFNA(+INDEX(Comp1!N:N,MATCH($B274,Comp1!$B:$B,0)),"No")</f>
        <v>No</v>
      </c>
      <c r="U274" s="14" t="str">
        <f>_xlfn.IFNA(+INDEX(Comp1!O:O,MATCH($B274,Comp1!$B:$B,0)),"No")</f>
        <v>No</v>
      </c>
      <c r="V274" s="464">
        <f>IF(J274="yes",+INDEX('Final Comp Values'!$AX:$AX,MATCH('Monthy Targets'!$B274,'Final Comp Values'!C:C,0)),0)</f>
        <v>0</v>
      </c>
      <c r="W274" s="464">
        <f>IF(K274="yes",+INDEX('Final Comp Values'!$AX:$AX,MATCH('Monthy Targets'!$B274,'Final Comp Values'!$C:$C,0)),0)</f>
        <v>0</v>
      </c>
      <c r="X274" s="464">
        <f>IF(L274="yes",+INDEX('Final Comp Values'!$AX:$AX,MATCH('Monthy Targets'!$B274,'Final Comp Values'!$C:$C,0)),0)</f>
        <v>0</v>
      </c>
      <c r="Y274" s="464">
        <f>IF(M274="yes",+INDEX('Final Comp Values'!$BB:$BB,MATCH('Monthy Targets'!$B274,'Final Comp Values'!$C:$C,0)),0)</f>
        <v>0</v>
      </c>
      <c r="Z274" s="464">
        <f>IF(N274="yes",+INDEX('Final Comp Values'!$BB:$BB,MATCH('Monthy Targets'!$B274,'Final Comp Values'!$C:$C,0)),0)</f>
        <v>0</v>
      </c>
      <c r="AA274" s="464">
        <f>IF(O274="yes",+INDEX('Final Comp Values'!$BB:$BB,MATCH('Monthy Targets'!$B274,'Final Comp Values'!$C:$C,0)),0)</f>
        <v>0</v>
      </c>
      <c r="AB274" s="464">
        <f>IF(P274="yes",+INDEX('Final Comp Values'!$BF:$BF,MATCH('Monthy Targets'!$B274,'Final Comp Values'!$C:$C,0)),0)</f>
        <v>0</v>
      </c>
      <c r="AC274" s="464">
        <f>IF(Q274="yes",+INDEX('Final Comp Values'!$BF:$BF,MATCH('Monthy Targets'!$B274,'Final Comp Values'!$C:$C,0)),0)</f>
        <v>0</v>
      </c>
      <c r="AD274" s="464">
        <f>IF(R274="yes",+INDEX('Final Comp Values'!$BF:$BF,MATCH('Monthy Targets'!$B274,'Final Comp Values'!$C:$C,0)),0)</f>
        <v>0</v>
      </c>
      <c r="AE274" s="464">
        <f>IF(S274="yes",+INDEX('Final Comp Values'!$BJ:$BJ,MATCH('Monthy Targets'!$B274,'Final Comp Values'!$C:$C,0)),0)</f>
        <v>0</v>
      </c>
      <c r="AF274" s="464">
        <f>IF(T274="yes",+INDEX('Final Comp Values'!$BJ:$BJ,MATCH('Monthy Targets'!$B274,'Final Comp Values'!$C:$C,0)),0)</f>
        <v>0</v>
      </c>
      <c r="AG274" s="464">
        <f>IF(U274="yes",+INDEX('Final Comp Values'!$BJ:$BJ,MATCH('Monthy Targets'!$B274,'Final Comp Values'!$C:$C,0)),0)</f>
        <v>0</v>
      </c>
    </row>
    <row r="275" spans="1:33" x14ac:dyDescent="0.25">
      <c r="A275" s="183">
        <f>+FY2018_ALL_Targets!A275</f>
        <v>4538</v>
      </c>
      <c r="B275" s="183">
        <f>+FY2018_ALL_Targets!B275</f>
        <v>675619</v>
      </c>
      <c r="C275" s="183">
        <f>+FY2018_ALL_Targets!C275</f>
        <v>1026716</v>
      </c>
      <c r="D275" s="183">
        <f>+FY2018_ALL_Targets!D275</f>
        <v>1104216316</v>
      </c>
      <c r="E275" s="183">
        <f>+FY2018_ALL_Targets!E275</f>
        <v>0</v>
      </c>
      <c r="F275" s="183" t="str">
        <f>+FY2018_ALL_Targets!F275</f>
        <v>Travis</v>
      </c>
      <c r="G275" s="183" t="s">
        <v>230</v>
      </c>
      <c r="H275" s="183" t="str">
        <f>+FY2018_ALL_Targets!H275</f>
        <v>McCulloch County Hospital District</v>
      </c>
      <c r="I275" s="183" t="str">
        <f>+FY2018_ALL_Targets!I275</f>
        <v>507 W Jackson St</v>
      </c>
      <c r="J275" s="14" t="str">
        <f>_xlfn.IFNA(+INDEX(Comp1!$D:$D,MATCH(B275,Comp1!$B:$B,0)),"No")</f>
        <v>Yes</v>
      </c>
      <c r="K275" s="14" t="str">
        <f>_xlfn.IFNA(+INDEX(Comp1!$E:$E,MATCH(B275,Comp1!$B:$B,0)),"No")</f>
        <v>Yes</v>
      </c>
      <c r="L275" s="14" t="str">
        <f>_xlfn.IFNA(+INDEX(Comp1!F:F,MATCH($B275,Comp1!$B:$B,0)),"No")</f>
        <v>Yes</v>
      </c>
      <c r="M275" s="14" t="str">
        <f>_xlfn.IFNA(+INDEX(Comp1!G:G,MATCH($B275,Comp1!$B:$B,0)),"No")</f>
        <v>Yes</v>
      </c>
      <c r="N275" s="14" t="str">
        <f>_xlfn.IFNA(+INDEX(Comp1!H:H,MATCH($B275,Comp1!$B:$B,0)),"No")</f>
        <v>Yes</v>
      </c>
      <c r="O275" s="14">
        <f>_xlfn.IFNA(+INDEX(Comp1!I:I,MATCH($B275,Comp1!$B:$B,0)),"No")</f>
        <v>0</v>
      </c>
      <c r="P275" s="14">
        <f>_xlfn.IFNA(+INDEX(Comp1!J:J,MATCH($B275,Comp1!$B:$B,0)),"No")</f>
        <v>0</v>
      </c>
      <c r="Q275" s="14">
        <f>_xlfn.IFNA(+INDEX(Comp1!K:K,MATCH($B275,Comp1!$B:$B,0)),"No")</f>
        <v>0</v>
      </c>
      <c r="R275" s="14">
        <f>_xlfn.IFNA(+INDEX(Comp1!L:L,MATCH($B275,Comp1!$B:$B,0)),"No")</f>
        <v>0</v>
      </c>
      <c r="S275" s="14">
        <f>_xlfn.IFNA(+INDEX(Comp1!M:M,MATCH($B275,Comp1!$B:$B,0)),"No")</f>
        <v>0</v>
      </c>
      <c r="T275" s="14">
        <f>_xlfn.IFNA(+INDEX(Comp1!N:N,MATCH($B275,Comp1!$B:$B,0)),"No")</f>
        <v>0</v>
      </c>
      <c r="U275" s="14">
        <f>_xlfn.IFNA(+INDEX(Comp1!O:O,MATCH($B275,Comp1!$B:$B,0)),"No")</f>
        <v>0</v>
      </c>
      <c r="V275" s="464">
        <f>IF(J275="yes",+INDEX('Final Comp Values'!$AX:$AX,MATCH('Monthy Targets'!$B275,'Final Comp Values'!C:C,0)),0)</f>
        <v>11.28</v>
      </c>
      <c r="W275" s="464">
        <f>IF(K275="yes",+INDEX('Final Comp Values'!$AX:$AX,MATCH('Monthy Targets'!$B275,'Final Comp Values'!$C:$C,0)),0)</f>
        <v>11.28</v>
      </c>
      <c r="X275" s="464">
        <f>IF(L275="yes",+INDEX('Final Comp Values'!$AX:$AX,MATCH('Monthy Targets'!$B275,'Final Comp Values'!$C:$C,0)),0)</f>
        <v>11.28</v>
      </c>
      <c r="Y275" s="464">
        <f>IF(M275="yes",+INDEX('Final Comp Values'!$BB:$BB,MATCH('Monthy Targets'!$B275,'Final Comp Values'!$C:$C,0)),0)</f>
        <v>11.28</v>
      </c>
      <c r="Z275" s="464">
        <f>IF(N275="yes",+INDEX('Final Comp Values'!$BB:$BB,MATCH('Monthy Targets'!$B275,'Final Comp Values'!$C:$C,0)),0)</f>
        <v>11.28</v>
      </c>
      <c r="AA275" s="464">
        <f>IF(O275="yes",+INDEX('Final Comp Values'!$BB:$BB,MATCH('Monthy Targets'!$B275,'Final Comp Values'!$C:$C,0)),0)</f>
        <v>0</v>
      </c>
      <c r="AB275" s="464">
        <f>IF(P275="yes",+INDEX('Final Comp Values'!$BF:$BF,MATCH('Monthy Targets'!$B275,'Final Comp Values'!$C:$C,0)),0)</f>
        <v>0</v>
      </c>
      <c r="AC275" s="464">
        <f>IF(Q275="yes",+INDEX('Final Comp Values'!$BF:$BF,MATCH('Monthy Targets'!$B275,'Final Comp Values'!$C:$C,0)),0)</f>
        <v>0</v>
      </c>
      <c r="AD275" s="464">
        <f>IF(R275="yes",+INDEX('Final Comp Values'!$BF:$BF,MATCH('Monthy Targets'!$B275,'Final Comp Values'!$C:$C,0)),0)</f>
        <v>0</v>
      </c>
      <c r="AE275" s="464">
        <f>IF(S275="yes",+INDEX('Final Comp Values'!$BJ:$BJ,MATCH('Monthy Targets'!$B275,'Final Comp Values'!$C:$C,0)),0)</f>
        <v>0</v>
      </c>
      <c r="AF275" s="464">
        <f>IF(T275="yes",+INDEX('Final Comp Values'!$BJ:$BJ,MATCH('Monthy Targets'!$B275,'Final Comp Values'!$C:$C,0)),0)</f>
        <v>0</v>
      </c>
      <c r="AG275" s="464">
        <f>IF(U275="yes",+INDEX('Final Comp Values'!$BJ:$BJ,MATCH('Monthy Targets'!$B275,'Final Comp Values'!$C:$C,0)),0)</f>
        <v>0</v>
      </c>
    </row>
    <row r="276" spans="1:33" x14ac:dyDescent="0.25">
      <c r="A276" s="183">
        <f>+FY2018_ALL_Targets!A276</f>
        <v>274</v>
      </c>
      <c r="B276" s="183">
        <f>+FY2018_ALL_Targets!B276</f>
        <v>675622</v>
      </c>
      <c r="C276" s="183">
        <f>+FY2018_ALL_Targets!C276</f>
        <v>1026056</v>
      </c>
      <c r="D276" s="183">
        <f>+FY2018_ALL_Targets!D276</f>
        <v>1033153762</v>
      </c>
      <c r="E276" s="183">
        <f>+FY2018_ALL_Targets!E276</f>
        <v>0</v>
      </c>
      <c r="F276" s="183" t="str">
        <f>+FY2018_ALL_Targets!F276</f>
        <v>Tarrant</v>
      </c>
      <c r="G276" s="183" t="s">
        <v>548</v>
      </c>
      <c r="H276" s="183" t="str">
        <f>+FY2018_ALL_Targets!H276</f>
        <v>Decatur Hospital Authority dba Cityview Care Center</v>
      </c>
      <c r="I276" s="183" t="str">
        <f>+FY2018_ALL_Targets!I276</f>
        <v>5801 Bryant Irvin Road</v>
      </c>
      <c r="J276" s="14" t="str">
        <f>_xlfn.IFNA(+INDEX(Comp1!$D:$D,MATCH(B276,Comp1!$B:$B,0)),"No")</f>
        <v>Yes</v>
      </c>
      <c r="K276" s="14" t="str">
        <f>_xlfn.IFNA(+INDEX(Comp1!$E:$E,MATCH(B276,Comp1!$B:$B,0)),"No")</f>
        <v>Yes</v>
      </c>
      <c r="L276" s="14" t="str">
        <f>_xlfn.IFNA(+INDEX(Comp1!F:F,MATCH($B276,Comp1!$B:$B,0)),"No")</f>
        <v>Yes</v>
      </c>
      <c r="M276" s="14" t="str">
        <f>_xlfn.IFNA(+INDEX(Comp1!G:G,MATCH($B276,Comp1!$B:$B,0)),"No")</f>
        <v>Yes</v>
      </c>
      <c r="N276" s="14" t="str">
        <f>_xlfn.IFNA(+INDEX(Comp1!H:H,MATCH($B276,Comp1!$B:$B,0)),"No")</f>
        <v>Yes</v>
      </c>
      <c r="O276" s="14">
        <f>_xlfn.IFNA(+INDEX(Comp1!I:I,MATCH($B276,Comp1!$B:$B,0)),"No")</f>
        <v>0</v>
      </c>
      <c r="P276" s="14">
        <f>_xlfn.IFNA(+INDEX(Comp1!J:J,MATCH($B276,Comp1!$B:$B,0)),"No")</f>
        <v>0</v>
      </c>
      <c r="Q276" s="14">
        <f>_xlfn.IFNA(+INDEX(Comp1!K:K,MATCH($B276,Comp1!$B:$B,0)),"No")</f>
        <v>0</v>
      </c>
      <c r="R276" s="14">
        <f>_xlfn.IFNA(+INDEX(Comp1!L:L,MATCH($B276,Comp1!$B:$B,0)),"No")</f>
        <v>0</v>
      </c>
      <c r="S276" s="14">
        <f>_xlfn.IFNA(+INDEX(Comp1!M:M,MATCH($B276,Comp1!$B:$B,0)),"No")</f>
        <v>0</v>
      </c>
      <c r="T276" s="14">
        <f>_xlfn.IFNA(+INDEX(Comp1!N:N,MATCH($B276,Comp1!$B:$B,0)),"No")</f>
        <v>0</v>
      </c>
      <c r="U276" s="14">
        <f>_xlfn.IFNA(+INDEX(Comp1!O:O,MATCH($B276,Comp1!$B:$B,0)),"No")</f>
        <v>0</v>
      </c>
      <c r="V276" s="464">
        <f>IF(J276="yes",+INDEX('Final Comp Values'!$AX:$AX,MATCH('Monthy Targets'!$B276,'Final Comp Values'!C:C,0)),0)</f>
        <v>11.44</v>
      </c>
      <c r="W276" s="464">
        <f>IF(K276="yes",+INDEX('Final Comp Values'!$AX:$AX,MATCH('Monthy Targets'!$B276,'Final Comp Values'!$C:$C,0)),0)</f>
        <v>11.44</v>
      </c>
      <c r="X276" s="464">
        <f>IF(L276="yes",+INDEX('Final Comp Values'!$AX:$AX,MATCH('Monthy Targets'!$B276,'Final Comp Values'!$C:$C,0)),0)</f>
        <v>11.44</v>
      </c>
      <c r="Y276" s="464">
        <f>IF(M276="yes",+INDEX('Final Comp Values'!$BB:$BB,MATCH('Monthy Targets'!$B276,'Final Comp Values'!$C:$C,0)),0)</f>
        <v>11.44</v>
      </c>
      <c r="Z276" s="464">
        <f>IF(N276="yes",+INDEX('Final Comp Values'!$BB:$BB,MATCH('Monthy Targets'!$B276,'Final Comp Values'!$C:$C,0)),0)</f>
        <v>11.44</v>
      </c>
      <c r="AA276" s="464">
        <f>IF(O276="yes",+INDEX('Final Comp Values'!$BB:$BB,MATCH('Monthy Targets'!$B276,'Final Comp Values'!$C:$C,0)),0)</f>
        <v>0</v>
      </c>
      <c r="AB276" s="464">
        <f>IF(P276="yes",+INDEX('Final Comp Values'!$BF:$BF,MATCH('Monthy Targets'!$B276,'Final Comp Values'!$C:$C,0)),0)</f>
        <v>0</v>
      </c>
      <c r="AC276" s="464">
        <f>IF(Q276="yes",+INDEX('Final Comp Values'!$BF:$BF,MATCH('Monthy Targets'!$B276,'Final Comp Values'!$C:$C,0)),0)</f>
        <v>0</v>
      </c>
      <c r="AD276" s="464">
        <f>IF(R276="yes",+INDEX('Final Comp Values'!$BF:$BF,MATCH('Monthy Targets'!$B276,'Final Comp Values'!$C:$C,0)),0)</f>
        <v>0</v>
      </c>
      <c r="AE276" s="464">
        <f>IF(S276="yes",+INDEX('Final Comp Values'!$BJ:$BJ,MATCH('Monthy Targets'!$B276,'Final Comp Values'!$C:$C,0)),0)</f>
        <v>0</v>
      </c>
      <c r="AF276" s="464">
        <f>IF(T276="yes",+INDEX('Final Comp Values'!$BJ:$BJ,MATCH('Monthy Targets'!$B276,'Final Comp Values'!$C:$C,0)),0)</f>
        <v>0</v>
      </c>
      <c r="AG276" s="464">
        <f>IF(U276="yes",+INDEX('Final Comp Values'!$BJ:$BJ,MATCH('Monthy Targets'!$B276,'Final Comp Values'!$C:$C,0)),0)</f>
        <v>0</v>
      </c>
    </row>
    <row r="277" spans="1:33" x14ac:dyDescent="0.25">
      <c r="A277" s="183">
        <f>+FY2018_ALL_Targets!A277</f>
        <v>4428</v>
      </c>
      <c r="B277" s="183">
        <f>+FY2018_ALL_Targets!B277</f>
        <v>675624</v>
      </c>
      <c r="C277" s="183">
        <f>+FY2018_ALL_Targets!C277</f>
        <v>1021255</v>
      </c>
      <c r="D277" s="183">
        <f>+FY2018_ALL_Targets!D277</f>
        <v>1851645410</v>
      </c>
      <c r="E277" s="183">
        <f>+FY2018_ALL_Targets!E277</f>
        <v>0</v>
      </c>
      <c r="F277" s="183" t="str">
        <f>+FY2018_ALL_Targets!F277</f>
        <v>MRSA Northeast</v>
      </c>
      <c r="G277" s="183" t="s">
        <v>670</v>
      </c>
      <c r="H277" s="183" t="str">
        <f>+FY2018_ALL_Targets!H277</f>
        <v>Coryell County Memorial Hospital Authority</v>
      </c>
      <c r="I277" s="183" t="str">
        <f>+FY2018_ALL_Targets!I277</f>
        <v>1150 E Loop 304</v>
      </c>
      <c r="J277" s="14" t="str">
        <f>_xlfn.IFNA(+INDEX(Comp1!$D:$D,MATCH(B277,Comp1!$B:$B,0)),"No")</f>
        <v>Yes</v>
      </c>
      <c r="K277" s="14" t="str">
        <f>_xlfn.IFNA(+INDEX(Comp1!$E:$E,MATCH(B277,Comp1!$B:$B,0)),"No")</f>
        <v>Yes</v>
      </c>
      <c r="L277" s="14" t="str">
        <f>_xlfn.IFNA(+INDEX(Comp1!F:F,MATCH($B277,Comp1!$B:$B,0)),"No")</f>
        <v>Yes</v>
      </c>
      <c r="M277" s="14" t="str">
        <f>_xlfn.IFNA(+INDEX(Comp1!G:G,MATCH($B277,Comp1!$B:$B,0)),"No")</f>
        <v>Yes</v>
      </c>
      <c r="N277" s="14" t="str">
        <f>_xlfn.IFNA(+INDEX(Comp1!H:H,MATCH($B277,Comp1!$B:$B,0)),"No")</f>
        <v>Yes</v>
      </c>
      <c r="O277" s="14">
        <f>_xlfn.IFNA(+INDEX(Comp1!I:I,MATCH($B277,Comp1!$B:$B,0)),"No")</f>
        <v>0</v>
      </c>
      <c r="P277" s="14">
        <f>_xlfn.IFNA(+INDEX(Comp1!J:J,MATCH($B277,Comp1!$B:$B,0)),"No")</f>
        <v>0</v>
      </c>
      <c r="Q277" s="14">
        <f>_xlfn.IFNA(+INDEX(Comp1!K:K,MATCH($B277,Comp1!$B:$B,0)),"No")</f>
        <v>0</v>
      </c>
      <c r="R277" s="14">
        <f>_xlfn.IFNA(+INDEX(Comp1!L:L,MATCH($B277,Comp1!$B:$B,0)),"No")</f>
        <v>0</v>
      </c>
      <c r="S277" s="14">
        <f>_xlfn.IFNA(+INDEX(Comp1!M:M,MATCH($B277,Comp1!$B:$B,0)),"No")</f>
        <v>0</v>
      </c>
      <c r="T277" s="14">
        <f>_xlfn.IFNA(+INDEX(Comp1!N:N,MATCH($B277,Comp1!$B:$B,0)),"No")</f>
        <v>0</v>
      </c>
      <c r="U277" s="14">
        <f>_xlfn.IFNA(+INDEX(Comp1!O:O,MATCH($B277,Comp1!$B:$B,0)),"No")</f>
        <v>0</v>
      </c>
      <c r="V277" s="464">
        <f>IF(J277="yes",+INDEX('Final Comp Values'!$AX:$AX,MATCH('Monthy Targets'!$B277,'Final Comp Values'!C:C,0)),0)</f>
        <v>5.16</v>
      </c>
      <c r="W277" s="464">
        <f>IF(K277="yes",+INDEX('Final Comp Values'!$AX:$AX,MATCH('Monthy Targets'!$B277,'Final Comp Values'!$C:$C,0)),0)</f>
        <v>5.16</v>
      </c>
      <c r="X277" s="464">
        <f>IF(L277="yes",+INDEX('Final Comp Values'!$AX:$AX,MATCH('Monthy Targets'!$B277,'Final Comp Values'!$C:$C,0)),0)</f>
        <v>5.16</v>
      </c>
      <c r="Y277" s="464">
        <f>IF(M277="yes",+INDEX('Final Comp Values'!$BB:$BB,MATCH('Monthy Targets'!$B277,'Final Comp Values'!$C:$C,0)),0)</f>
        <v>5.16</v>
      </c>
      <c r="Z277" s="464">
        <f>IF(N277="yes",+INDEX('Final Comp Values'!$BB:$BB,MATCH('Monthy Targets'!$B277,'Final Comp Values'!$C:$C,0)),0)</f>
        <v>5.16</v>
      </c>
      <c r="AA277" s="464">
        <f>IF(O277="yes",+INDEX('Final Comp Values'!$BB:$BB,MATCH('Monthy Targets'!$B277,'Final Comp Values'!$C:$C,0)),0)</f>
        <v>0</v>
      </c>
      <c r="AB277" s="464">
        <f>IF(P277="yes",+INDEX('Final Comp Values'!$BF:$BF,MATCH('Monthy Targets'!$B277,'Final Comp Values'!$C:$C,0)),0)</f>
        <v>0</v>
      </c>
      <c r="AC277" s="464">
        <f>IF(Q277="yes",+INDEX('Final Comp Values'!$BF:$BF,MATCH('Monthy Targets'!$B277,'Final Comp Values'!$C:$C,0)),0)</f>
        <v>0</v>
      </c>
      <c r="AD277" s="464">
        <f>IF(R277="yes",+INDEX('Final Comp Values'!$BF:$BF,MATCH('Monthy Targets'!$B277,'Final Comp Values'!$C:$C,0)),0)</f>
        <v>0</v>
      </c>
      <c r="AE277" s="464">
        <f>IF(S277="yes",+INDEX('Final Comp Values'!$BJ:$BJ,MATCH('Monthy Targets'!$B277,'Final Comp Values'!$C:$C,0)),0)</f>
        <v>0</v>
      </c>
      <c r="AF277" s="464">
        <f>IF(T277="yes",+INDEX('Final Comp Values'!$BJ:$BJ,MATCH('Monthy Targets'!$B277,'Final Comp Values'!$C:$C,0)),0)</f>
        <v>0</v>
      </c>
      <c r="AG277" s="464">
        <f>IF(U277="yes",+INDEX('Final Comp Values'!$BJ:$BJ,MATCH('Monthy Targets'!$B277,'Final Comp Values'!$C:$C,0)),0)</f>
        <v>0</v>
      </c>
    </row>
    <row r="278" spans="1:33" x14ac:dyDescent="0.25">
      <c r="A278" s="183">
        <f>+FY2018_ALL_Targets!A278</f>
        <v>5259</v>
      </c>
      <c r="B278" s="183">
        <f>+FY2018_ALL_Targets!B278</f>
        <v>675635</v>
      </c>
      <c r="C278" s="183">
        <f>+FY2018_ALL_Targets!C278</f>
        <v>1027423</v>
      </c>
      <c r="D278" s="183">
        <f>+FY2018_ALL_Targets!D278</f>
        <v>1497026363</v>
      </c>
      <c r="E278" s="183">
        <f>+FY2018_ALL_Targets!E278</f>
        <v>0</v>
      </c>
      <c r="F278" s="183" t="str">
        <f>+FY2018_ALL_Targets!F278</f>
        <v>Hidalgo</v>
      </c>
      <c r="G278" s="183" t="s">
        <v>1063</v>
      </c>
      <c r="H278" s="183" t="str">
        <f>+FY2018_ALL_Targets!H278</f>
        <v>Regency IHS of Ebony Lake LLC</v>
      </c>
      <c r="I278" s="183" t="str">
        <f>+FY2018_ALL_Targets!I278</f>
        <v>1001 Central Boulevard</v>
      </c>
      <c r="J278" s="14" t="str">
        <f>_xlfn.IFNA(+INDEX(Comp1!$D:$D,MATCH(B278,Comp1!$B:$B,0)),"No")</f>
        <v>No</v>
      </c>
      <c r="K278" s="14" t="str">
        <f>_xlfn.IFNA(+INDEX(Comp1!$E:$E,MATCH(B278,Comp1!$B:$B,0)),"No")</f>
        <v>No</v>
      </c>
      <c r="L278" s="14" t="str">
        <f>_xlfn.IFNA(+INDEX(Comp1!F:F,MATCH($B278,Comp1!$B:$B,0)),"No")</f>
        <v>No</v>
      </c>
      <c r="M278" s="14" t="str">
        <f>_xlfn.IFNA(+INDEX(Comp1!G:G,MATCH($B278,Comp1!$B:$B,0)),"No")</f>
        <v>No</v>
      </c>
      <c r="N278" s="14" t="str">
        <f>_xlfn.IFNA(+INDEX(Comp1!H:H,MATCH($B278,Comp1!$B:$B,0)),"No")</f>
        <v>No</v>
      </c>
      <c r="O278" s="14" t="str">
        <f>_xlfn.IFNA(+INDEX(Comp1!I:I,MATCH($B278,Comp1!$B:$B,0)),"No")</f>
        <v>No</v>
      </c>
      <c r="P278" s="14" t="str">
        <f>_xlfn.IFNA(+INDEX(Comp1!J:J,MATCH($B278,Comp1!$B:$B,0)),"No")</f>
        <v>No</v>
      </c>
      <c r="Q278" s="14" t="str">
        <f>_xlfn.IFNA(+INDEX(Comp1!K:K,MATCH($B278,Comp1!$B:$B,0)),"No")</f>
        <v>No</v>
      </c>
      <c r="R278" s="14" t="str">
        <f>_xlfn.IFNA(+INDEX(Comp1!L:L,MATCH($B278,Comp1!$B:$B,0)),"No")</f>
        <v>No</v>
      </c>
      <c r="S278" s="14" t="str">
        <f>_xlfn.IFNA(+INDEX(Comp1!M:M,MATCH($B278,Comp1!$B:$B,0)),"No")</f>
        <v>No</v>
      </c>
      <c r="T278" s="14" t="str">
        <f>_xlfn.IFNA(+INDEX(Comp1!N:N,MATCH($B278,Comp1!$B:$B,0)),"No")</f>
        <v>No</v>
      </c>
      <c r="U278" s="14" t="str">
        <f>_xlfn.IFNA(+INDEX(Comp1!O:O,MATCH($B278,Comp1!$B:$B,0)),"No")</f>
        <v>No</v>
      </c>
      <c r="V278" s="464">
        <f>IF(J278="yes",+INDEX('Final Comp Values'!$AX:$AX,MATCH('Monthy Targets'!$B278,'Final Comp Values'!C:C,0)),0)</f>
        <v>0</v>
      </c>
      <c r="W278" s="464">
        <f>IF(K278="yes",+INDEX('Final Comp Values'!$AX:$AX,MATCH('Monthy Targets'!$B278,'Final Comp Values'!$C:$C,0)),0)</f>
        <v>0</v>
      </c>
      <c r="X278" s="464">
        <f>IF(L278="yes",+INDEX('Final Comp Values'!$AX:$AX,MATCH('Monthy Targets'!$B278,'Final Comp Values'!$C:$C,0)),0)</f>
        <v>0</v>
      </c>
      <c r="Y278" s="464">
        <f>IF(M278="yes",+INDEX('Final Comp Values'!$BB:$BB,MATCH('Monthy Targets'!$B278,'Final Comp Values'!$C:$C,0)),0)</f>
        <v>0</v>
      </c>
      <c r="Z278" s="464">
        <f>IF(N278="yes",+INDEX('Final Comp Values'!$BB:$BB,MATCH('Monthy Targets'!$B278,'Final Comp Values'!$C:$C,0)),0)</f>
        <v>0</v>
      </c>
      <c r="AA278" s="464">
        <f>IF(O278="yes",+INDEX('Final Comp Values'!$BB:$BB,MATCH('Monthy Targets'!$B278,'Final Comp Values'!$C:$C,0)),0)</f>
        <v>0</v>
      </c>
      <c r="AB278" s="464">
        <f>IF(P278="yes",+INDEX('Final Comp Values'!$BF:$BF,MATCH('Monthy Targets'!$B278,'Final Comp Values'!$C:$C,0)),0)</f>
        <v>0</v>
      </c>
      <c r="AC278" s="464">
        <f>IF(Q278="yes",+INDEX('Final Comp Values'!$BF:$BF,MATCH('Monthy Targets'!$B278,'Final Comp Values'!$C:$C,0)),0)</f>
        <v>0</v>
      </c>
      <c r="AD278" s="464">
        <f>IF(R278="yes",+INDEX('Final Comp Values'!$BF:$BF,MATCH('Monthy Targets'!$B278,'Final Comp Values'!$C:$C,0)),0)</f>
        <v>0</v>
      </c>
      <c r="AE278" s="464">
        <f>IF(S278="yes",+INDEX('Final Comp Values'!$BJ:$BJ,MATCH('Monthy Targets'!$B278,'Final Comp Values'!$C:$C,0)),0)</f>
        <v>0</v>
      </c>
      <c r="AF278" s="464">
        <f>IF(T278="yes",+INDEX('Final Comp Values'!$BJ:$BJ,MATCH('Monthy Targets'!$B278,'Final Comp Values'!$C:$C,0)),0)</f>
        <v>0</v>
      </c>
      <c r="AG278" s="464">
        <f>IF(U278="yes",+INDEX('Final Comp Values'!$BJ:$BJ,MATCH('Monthy Targets'!$B278,'Final Comp Values'!$C:$C,0)),0)</f>
        <v>0</v>
      </c>
    </row>
    <row r="279" spans="1:33" x14ac:dyDescent="0.25">
      <c r="A279" s="183">
        <f>+FY2018_ALL_Targets!A279</f>
        <v>4975</v>
      </c>
      <c r="B279" s="183">
        <f>+FY2018_ALL_Targets!B279</f>
        <v>675638</v>
      </c>
      <c r="C279" s="183">
        <f>+FY2018_ALL_Targets!C279</f>
        <v>1025772</v>
      </c>
      <c r="D279" s="183">
        <f>+FY2018_ALL_Targets!D279</f>
        <v>1073934949</v>
      </c>
      <c r="E279" s="183">
        <f>+FY2018_ALL_Targets!E279</f>
        <v>0</v>
      </c>
      <c r="F279" s="183" t="str">
        <f>+FY2018_ALL_Targets!F279</f>
        <v>Nueces</v>
      </c>
      <c r="G279" s="183" t="s">
        <v>881</v>
      </c>
      <c r="H279" s="183" t="str">
        <f>+FY2018_ALL_Targets!H279</f>
        <v>Citizens Medical Center County of Victoria</v>
      </c>
      <c r="I279" s="183" t="str">
        <f>+FY2018_ALL_Targets!I279</f>
        <v>3301 East Mockingbird</v>
      </c>
      <c r="J279" s="14" t="str">
        <f>_xlfn.IFNA(+INDEX(Comp1!$D:$D,MATCH(B279,Comp1!$B:$B,0)),"No")</f>
        <v>Yes</v>
      </c>
      <c r="K279" s="14" t="str">
        <f>_xlfn.IFNA(+INDEX(Comp1!$E:$E,MATCH(B279,Comp1!$B:$B,0)),"No")</f>
        <v>Yes</v>
      </c>
      <c r="L279" s="14" t="str">
        <f>_xlfn.IFNA(+INDEX(Comp1!F:F,MATCH($B279,Comp1!$B:$B,0)),"No")</f>
        <v>Yes</v>
      </c>
      <c r="M279" s="14" t="str">
        <f>_xlfn.IFNA(+INDEX(Comp1!G:G,MATCH($B279,Comp1!$B:$B,0)),"No")</f>
        <v>Yes</v>
      </c>
      <c r="N279" s="14" t="str">
        <f>_xlfn.IFNA(+INDEX(Comp1!H:H,MATCH($B279,Comp1!$B:$B,0)),"No")</f>
        <v>Yes</v>
      </c>
      <c r="O279" s="14">
        <f>_xlfn.IFNA(+INDEX(Comp1!I:I,MATCH($B279,Comp1!$B:$B,0)),"No")</f>
        <v>0</v>
      </c>
      <c r="P279" s="14">
        <f>_xlfn.IFNA(+INDEX(Comp1!J:J,MATCH($B279,Comp1!$B:$B,0)),"No")</f>
        <v>0</v>
      </c>
      <c r="Q279" s="14">
        <f>_xlfn.IFNA(+INDEX(Comp1!K:K,MATCH($B279,Comp1!$B:$B,0)),"No")</f>
        <v>0</v>
      </c>
      <c r="R279" s="14">
        <f>_xlfn.IFNA(+INDEX(Comp1!L:L,MATCH($B279,Comp1!$B:$B,0)),"No")</f>
        <v>0</v>
      </c>
      <c r="S279" s="14">
        <f>_xlfn.IFNA(+INDEX(Comp1!M:M,MATCH($B279,Comp1!$B:$B,0)),"No")</f>
        <v>0</v>
      </c>
      <c r="T279" s="14">
        <f>_xlfn.IFNA(+INDEX(Comp1!N:N,MATCH($B279,Comp1!$B:$B,0)),"No")</f>
        <v>0</v>
      </c>
      <c r="U279" s="14">
        <f>_xlfn.IFNA(+INDEX(Comp1!O:O,MATCH($B279,Comp1!$B:$B,0)),"No")</f>
        <v>0</v>
      </c>
      <c r="V279" s="464">
        <f>IF(J279="yes",+INDEX('Final Comp Values'!$AX:$AX,MATCH('Monthy Targets'!$B279,'Final Comp Values'!C:C,0)),0)</f>
        <v>38.81</v>
      </c>
      <c r="W279" s="464">
        <f>IF(K279="yes",+INDEX('Final Comp Values'!$AX:$AX,MATCH('Monthy Targets'!$B279,'Final Comp Values'!$C:$C,0)),0)</f>
        <v>38.81</v>
      </c>
      <c r="X279" s="464">
        <f>IF(L279="yes",+INDEX('Final Comp Values'!$AX:$AX,MATCH('Monthy Targets'!$B279,'Final Comp Values'!$C:$C,0)),0)</f>
        <v>38.81</v>
      </c>
      <c r="Y279" s="464">
        <f>IF(M279="yes",+INDEX('Final Comp Values'!$BB:$BB,MATCH('Monthy Targets'!$B279,'Final Comp Values'!$C:$C,0)),0)</f>
        <v>38.81</v>
      </c>
      <c r="Z279" s="464">
        <f>IF(N279="yes",+INDEX('Final Comp Values'!$BB:$BB,MATCH('Monthy Targets'!$B279,'Final Comp Values'!$C:$C,0)),0)</f>
        <v>38.81</v>
      </c>
      <c r="AA279" s="464">
        <f>IF(O279="yes",+INDEX('Final Comp Values'!$BB:$BB,MATCH('Monthy Targets'!$B279,'Final Comp Values'!$C:$C,0)),0)</f>
        <v>0</v>
      </c>
      <c r="AB279" s="464">
        <f>IF(P279="yes",+INDEX('Final Comp Values'!$BF:$BF,MATCH('Monthy Targets'!$B279,'Final Comp Values'!$C:$C,0)),0)</f>
        <v>0</v>
      </c>
      <c r="AC279" s="464">
        <f>IF(Q279="yes",+INDEX('Final Comp Values'!$BF:$BF,MATCH('Monthy Targets'!$B279,'Final Comp Values'!$C:$C,0)),0)</f>
        <v>0</v>
      </c>
      <c r="AD279" s="464">
        <f>IF(R279="yes",+INDEX('Final Comp Values'!$BF:$BF,MATCH('Monthy Targets'!$B279,'Final Comp Values'!$C:$C,0)),0)</f>
        <v>0</v>
      </c>
      <c r="AE279" s="464">
        <f>IF(S279="yes",+INDEX('Final Comp Values'!$BJ:$BJ,MATCH('Monthy Targets'!$B279,'Final Comp Values'!$C:$C,0)),0)</f>
        <v>0</v>
      </c>
      <c r="AF279" s="464">
        <f>IF(T279="yes",+INDEX('Final Comp Values'!$BJ:$BJ,MATCH('Monthy Targets'!$B279,'Final Comp Values'!$C:$C,0)),0)</f>
        <v>0</v>
      </c>
      <c r="AG279" s="464">
        <f>IF(U279="yes",+INDEX('Final Comp Values'!$BJ:$BJ,MATCH('Monthy Targets'!$B279,'Final Comp Values'!$C:$C,0)),0)</f>
        <v>0</v>
      </c>
    </row>
    <row r="280" spans="1:33" x14ac:dyDescent="0.25">
      <c r="A280" s="183">
        <f>+FY2018_ALL_Targets!A280</f>
        <v>4481</v>
      </c>
      <c r="B280" s="183">
        <f>+FY2018_ALL_Targets!B280</f>
        <v>675641</v>
      </c>
      <c r="C280" s="183">
        <f>+FY2018_ALL_Targets!C280</f>
        <v>1026614</v>
      </c>
      <c r="D280" s="183">
        <f>+FY2018_ALL_Targets!D280</f>
        <v>1316290588</v>
      </c>
      <c r="E280" s="183">
        <f>+FY2018_ALL_Targets!E280</f>
        <v>0</v>
      </c>
      <c r="F280" s="183" t="str">
        <f>+FY2018_ALL_Targets!F280</f>
        <v>Bexar</v>
      </c>
      <c r="G280" s="183" t="s">
        <v>690</v>
      </c>
      <c r="H280" s="183" t="str">
        <f>+FY2018_ALL_Targets!H280</f>
        <v>Guadalupe Regional Medical Center</v>
      </c>
      <c r="I280" s="183" t="str">
        <f>+FY2018_ALL_Targets!I280</f>
        <v>1215 Ashby</v>
      </c>
      <c r="J280" s="14" t="str">
        <f>_xlfn.IFNA(+INDEX(Comp1!$D:$D,MATCH(B280,Comp1!$B:$B,0)),"No")</f>
        <v>Yes</v>
      </c>
      <c r="K280" s="14" t="str">
        <f>_xlfn.IFNA(+INDEX(Comp1!$E:$E,MATCH(B280,Comp1!$B:$B,0)),"No")</f>
        <v>Yes</v>
      </c>
      <c r="L280" s="14" t="str">
        <f>_xlfn.IFNA(+INDEX(Comp1!F:F,MATCH($B280,Comp1!$B:$B,0)),"No")</f>
        <v>Yes</v>
      </c>
      <c r="M280" s="14" t="str">
        <f>_xlfn.IFNA(+INDEX(Comp1!G:G,MATCH($B280,Comp1!$B:$B,0)),"No")</f>
        <v>Yes</v>
      </c>
      <c r="N280" s="14" t="str">
        <f>_xlfn.IFNA(+INDEX(Comp1!H:H,MATCH($B280,Comp1!$B:$B,0)),"No")</f>
        <v>Yes</v>
      </c>
      <c r="O280" s="14">
        <f>_xlfn.IFNA(+INDEX(Comp1!I:I,MATCH($B280,Comp1!$B:$B,0)),"No")</f>
        <v>0</v>
      </c>
      <c r="P280" s="14">
        <f>_xlfn.IFNA(+INDEX(Comp1!J:J,MATCH($B280,Comp1!$B:$B,0)),"No")</f>
        <v>0</v>
      </c>
      <c r="Q280" s="14">
        <f>_xlfn.IFNA(+INDEX(Comp1!K:K,MATCH($B280,Comp1!$B:$B,0)),"No")</f>
        <v>0</v>
      </c>
      <c r="R280" s="14">
        <f>_xlfn.IFNA(+INDEX(Comp1!L:L,MATCH($B280,Comp1!$B:$B,0)),"No")</f>
        <v>0</v>
      </c>
      <c r="S280" s="14">
        <f>_xlfn.IFNA(+INDEX(Comp1!M:M,MATCH($B280,Comp1!$B:$B,0)),"No")</f>
        <v>0</v>
      </c>
      <c r="T280" s="14">
        <f>_xlfn.IFNA(+INDEX(Comp1!N:N,MATCH($B280,Comp1!$B:$B,0)),"No")</f>
        <v>0</v>
      </c>
      <c r="U280" s="14">
        <f>_xlfn.IFNA(+INDEX(Comp1!O:O,MATCH($B280,Comp1!$B:$B,0)),"No")</f>
        <v>0</v>
      </c>
      <c r="V280" s="464">
        <f>IF(J280="yes",+INDEX('Final Comp Values'!$AX:$AX,MATCH('Monthy Targets'!$B280,'Final Comp Values'!C:C,0)),0)</f>
        <v>9.39</v>
      </c>
      <c r="W280" s="464">
        <f>IF(K280="yes",+INDEX('Final Comp Values'!$AX:$AX,MATCH('Monthy Targets'!$B280,'Final Comp Values'!$C:$C,0)),0)</f>
        <v>9.39</v>
      </c>
      <c r="X280" s="464">
        <f>IF(L280="yes",+INDEX('Final Comp Values'!$AX:$AX,MATCH('Monthy Targets'!$B280,'Final Comp Values'!$C:$C,0)),0)</f>
        <v>9.39</v>
      </c>
      <c r="Y280" s="464">
        <f>IF(M280="yes",+INDEX('Final Comp Values'!$BB:$BB,MATCH('Monthy Targets'!$B280,'Final Comp Values'!$C:$C,0)),0)</f>
        <v>9.39</v>
      </c>
      <c r="Z280" s="464">
        <f>IF(N280="yes",+INDEX('Final Comp Values'!$BB:$BB,MATCH('Monthy Targets'!$B280,'Final Comp Values'!$C:$C,0)),0)</f>
        <v>9.39</v>
      </c>
      <c r="AA280" s="464">
        <f>IF(O280="yes",+INDEX('Final Comp Values'!$BB:$BB,MATCH('Monthy Targets'!$B280,'Final Comp Values'!$C:$C,0)),0)</f>
        <v>0</v>
      </c>
      <c r="AB280" s="464">
        <f>IF(P280="yes",+INDEX('Final Comp Values'!$BF:$BF,MATCH('Monthy Targets'!$B280,'Final Comp Values'!$C:$C,0)),0)</f>
        <v>0</v>
      </c>
      <c r="AC280" s="464">
        <f>IF(Q280="yes",+INDEX('Final Comp Values'!$BF:$BF,MATCH('Monthy Targets'!$B280,'Final Comp Values'!$C:$C,0)),0)</f>
        <v>0</v>
      </c>
      <c r="AD280" s="464">
        <f>IF(R280="yes",+INDEX('Final Comp Values'!$BF:$BF,MATCH('Monthy Targets'!$B280,'Final Comp Values'!$C:$C,0)),0)</f>
        <v>0</v>
      </c>
      <c r="AE280" s="464">
        <f>IF(S280="yes",+INDEX('Final Comp Values'!$BJ:$BJ,MATCH('Monthy Targets'!$B280,'Final Comp Values'!$C:$C,0)),0)</f>
        <v>0</v>
      </c>
      <c r="AF280" s="464">
        <f>IF(T280="yes",+INDEX('Final Comp Values'!$BJ:$BJ,MATCH('Monthy Targets'!$B280,'Final Comp Values'!$C:$C,0)),0)</f>
        <v>0</v>
      </c>
      <c r="AG280" s="464">
        <f>IF(U280="yes",+INDEX('Final Comp Values'!$BJ:$BJ,MATCH('Monthy Targets'!$B280,'Final Comp Values'!$C:$C,0)),0)</f>
        <v>0</v>
      </c>
    </row>
    <row r="281" spans="1:33" x14ac:dyDescent="0.25">
      <c r="A281" s="183">
        <f>+FY2018_ALL_Targets!A281</f>
        <v>5378</v>
      </c>
      <c r="B281" s="183">
        <f>+FY2018_ALL_Targets!B281</f>
        <v>675645</v>
      </c>
      <c r="C281" s="183">
        <f>+FY2018_ALL_Targets!C281</f>
        <v>1026533</v>
      </c>
      <c r="D281" s="183">
        <f>+FY2018_ALL_Targets!D281</f>
        <v>1134517311</v>
      </c>
      <c r="E281" s="183">
        <f>+FY2018_ALL_Targets!E281</f>
        <v>0</v>
      </c>
      <c r="F281" s="183" t="str">
        <f>+FY2018_ALL_Targets!F281</f>
        <v>MRSA West</v>
      </c>
      <c r="G281" s="183" t="s">
        <v>374</v>
      </c>
      <c r="H281" s="183" t="str">
        <f>+FY2018_ALL_Targets!H281</f>
        <v>Eastland Memorial Hospital District</v>
      </c>
      <c r="I281" s="183" t="str">
        <f>+FY2018_ALL_Targets!I281</f>
        <v>7174 Buffalo Gap Road</v>
      </c>
      <c r="J281" s="14" t="str">
        <f>_xlfn.IFNA(+INDEX(Comp1!$D:$D,MATCH(B281,Comp1!$B:$B,0)),"No")</f>
        <v>Yes</v>
      </c>
      <c r="K281" s="14" t="str">
        <f>_xlfn.IFNA(+INDEX(Comp1!$E:$E,MATCH(B281,Comp1!$B:$B,0)),"No")</f>
        <v>Yes</v>
      </c>
      <c r="L281" s="14" t="str">
        <f>_xlfn.IFNA(+INDEX(Comp1!F:F,MATCH($B281,Comp1!$B:$B,0)),"No")</f>
        <v>Yes</v>
      </c>
      <c r="M281" s="14" t="str">
        <f>_xlfn.IFNA(+INDEX(Comp1!G:G,MATCH($B281,Comp1!$B:$B,0)),"No")</f>
        <v>Yes</v>
      </c>
      <c r="N281" s="14" t="str">
        <f>_xlfn.IFNA(+INDEX(Comp1!H:H,MATCH($B281,Comp1!$B:$B,0)),"No")</f>
        <v>Yes</v>
      </c>
      <c r="O281" s="14">
        <f>_xlfn.IFNA(+INDEX(Comp1!I:I,MATCH($B281,Comp1!$B:$B,0)),"No")</f>
        <v>0</v>
      </c>
      <c r="P281" s="14">
        <f>_xlfn.IFNA(+INDEX(Comp1!J:J,MATCH($B281,Comp1!$B:$B,0)),"No")</f>
        <v>0</v>
      </c>
      <c r="Q281" s="14">
        <f>_xlfn.IFNA(+INDEX(Comp1!K:K,MATCH($B281,Comp1!$B:$B,0)),"No")</f>
        <v>0</v>
      </c>
      <c r="R281" s="14">
        <f>_xlfn.IFNA(+INDEX(Comp1!L:L,MATCH($B281,Comp1!$B:$B,0)),"No")</f>
        <v>0</v>
      </c>
      <c r="S281" s="14">
        <f>_xlfn.IFNA(+INDEX(Comp1!M:M,MATCH($B281,Comp1!$B:$B,0)),"No")</f>
        <v>0</v>
      </c>
      <c r="T281" s="14">
        <f>_xlfn.IFNA(+INDEX(Comp1!N:N,MATCH($B281,Comp1!$B:$B,0)),"No")</f>
        <v>0</v>
      </c>
      <c r="U281" s="14">
        <f>_xlfn.IFNA(+INDEX(Comp1!O:O,MATCH($B281,Comp1!$B:$B,0)),"No")</f>
        <v>0</v>
      </c>
      <c r="V281" s="464">
        <f>IF(J281="yes",+INDEX('Final Comp Values'!$AX:$AX,MATCH('Monthy Targets'!$B281,'Final Comp Values'!C:C,0)),0)</f>
        <v>3.51</v>
      </c>
      <c r="W281" s="464">
        <f>IF(K281="yes",+INDEX('Final Comp Values'!$AX:$AX,MATCH('Monthy Targets'!$B281,'Final Comp Values'!$C:$C,0)),0)</f>
        <v>3.51</v>
      </c>
      <c r="X281" s="464">
        <f>IF(L281="yes",+INDEX('Final Comp Values'!$AX:$AX,MATCH('Monthy Targets'!$B281,'Final Comp Values'!$C:$C,0)),0)</f>
        <v>3.51</v>
      </c>
      <c r="Y281" s="464">
        <f>IF(M281="yes",+INDEX('Final Comp Values'!$BB:$BB,MATCH('Monthy Targets'!$B281,'Final Comp Values'!$C:$C,0)),0)</f>
        <v>3.51</v>
      </c>
      <c r="Z281" s="464">
        <f>IF(N281="yes",+INDEX('Final Comp Values'!$BB:$BB,MATCH('Monthy Targets'!$B281,'Final Comp Values'!$C:$C,0)),0)</f>
        <v>3.51</v>
      </c>
      <c r="AA281" s="464">
        <f>IF(O281="yes",+INDEX('Final Comp Values'!$BB:$BB,MATCH('Monthy Targets'!$B281,'Final Comp Values'!$C:$C,0)),0)</f>
        <v>0</v>
      </c>
      <c r="AB281" s="464">
        <f>IF(P281="yes",+INDEX('Final Comp Values'!$BF:$BF,MATCH('Monthy Targets'!$B281,'Final Comp Values'!$C:$C,0)),0)</f>
        <v>0</v>
      </c>
      <c r="AC281" s="464">
        <f>IF(Q281="yes",+INDEX('Final Comp Values'!$BF:$BF,MATCH('Monthy Targets'!$B281,'Final Comp Values'!$C:$C,0)),0)</f>
        <v>0</v>
      </c>
      <c r="AD281" s="464">
        <f>IF(R281="yes",+INDEX('Final Comp Values'!$BF:$BF,MATCH('Monthy Targets'!$B281,'Final Comp Values'!$C:$C,0)),0)</f>
        <v>0</v>
      </c>
      <c r="AE281" s="464">
        <f>IF(S281="yes",+INDEX('Final Comp Values'!$BJ:$BJ,MATCH('Monthy Targets'!$B281,'Final Comp Values'!$C:$C,0)),0)</f>
        <v>0</v>
      </c>
      <c r="AF281" s="464">
        <f>IF(T281="yes",+INDEX('Final Comp Values'!$BJ:$BJ,MATCH('Monthy Targets'!$B281,'Final Comp Values'!$C:$C,0)),0)</f>
        <v>0</v>
      </c>
      <c r="AG281" s="464">
        <f>IF(U281="yes",+INDEX('Final Comp Values'!$BJ:$BJ,MATCH('Monthy Targets'!$B281,'Final Comp Values'!$C:$C,0)),0)</f>
        <v>0</v>
      </c>
    </row>
    <row r="282" spans="1:33" x14ac:dyDescent="0.25">
      <c r="A282" s="183">
        <f>+FY2018_ALL_Targets!A282</f>
        <v>5133</v>
      </c>
      <c r="B282" s="183">
        <f>+FY2018_ALL_Targets!B282</f>
        <v>675646</v>
      </c>
      <c r="C282" s="183">
        <f>+FY2018_ALL_Targets!C282</f>
        <v>1026133</v>
      </c>
      <c r="D282" s="183">
        <f>+FY2018_ALL_Targets!D282</f>
        <v>1356758304</v>
      </c>
      <c r="E282" s="183">
        <f>+FY2018_ALL_Targets!E282</f>
        <v>0</v>
      </c>
      <c r="F282" s="183" t="str">
        <f>+FY2018_ALL_Targets!F282</f>
        <v>MRSA West</v>
      </c>
      <c r="G282" s="183" t="s">
        <v>973</v>
      </c>
      <c r="H282" s="183" t="str">
        <f>+FY2018_ALL_Targets!H282</f>
        <v>Uvalde County Hospital Authority</v>
      </c>
      <c r="I282" s="183" t="str">
        <f>+FY2018_ALL_Targets!I282</f>
        <v>210 E 37th St.</v>
      </c>
      <c r="J282" s="14" t="str">
        <f>_xlfn.IFNA(+INDEX(Comp1!$D:$D,MATCH(B282,Comp1!$B:$B,0)),"No")</f>
        <v>Yes</v>
      </c>
      <c r="K282" s="14" t="str">
        <f>_xlfn.IFNA(+INDEX(Comp1!$E:$E,MATCH(B282,Comp1!$B:$B,0)),"No")</f>
        <v>Yes</v>
      </c>
      <c r="L282" s="14" t="str">
        <f>_xlfn.IFNA(+INDEX(Comp1!F:F,MATCH($B282,Comp1!$B:$B,0)),"No")</f>
        <v>Yes</v>
      </c>
      <c r="M282" s="14" t="str">
        <f>_xlfn.IFNA(+INDEX(Comp1!G:G,MATCH($B282,Comp1!$B:$B,0)),"No")</f>
        <v>Yes</v>
      </c>
      <c r="N282" s="14" t="str">
        <f>_xlfn.IFNA(+INDEX(Comp1!H:H,MATCH($B282,Comp1!$B:$B,0)),"No")</f>
        <v>Yes</v>
      </c>
      <c r="O282" s="14">
        <f>_xlfn.IFNA(+INDEX(Comp1!I:I,MATCH($B282,Comp1!$B:$B,0)),"No")</f>
        <v>0</v>
      </c>
      <c r="P282" s="14">
        <f>_xlfn.IFNA(+INDEX(Comp1!J:J,MATCH($B282,Comp1!$B:$B,0)),"No")</f>
        <v>0</v>
      </c>
      <c r="Q282" s="14">
        <f>_xlfn.IFNA(+INDEX(Comp1!K:K,MATCH($B282,Comp1!$B:$B,0)),"No")</f>
        <v>0</v>
      </c>
      <c r="R282" s="14">
        <f>_xlfn.IFNA(+INDEX(Comp1!L:L,MATCH($B282,Comp1!$B:$B,0)),"No")</f>
        <v>0</v>
      </c>
      <c r="S282" s="14">
        <f>_xlfn.IFNA(+INDEX(Comp1!M:M,MATCH($B282,Comp1!$B:$B,0)),"No")</f>
        <v>0</v>
      </c>
      <c r="T282" s="14">
        <f>_xlfn.IFNA(+INDEX(Comp1!N:N,MATCH($B282,Comp1!$B:$B,0)),"No")</f>
        <v>0</v>
      </c>
      <c r="U282" s="14">
        <f>_xlfn.IFNA(+INDEX(Comp1!O:O,MATCH($B282,Comp1!$B:$B,0)),"No")</f>
        <v>0</v>
      </c>
      <c r="V282" s="464">
        <f>IF(J282="yes",+INDEX('Final Comp Values'!$AX:$AX,MATCH('Monthy Targets'!$B282,'Final Comp Values'!C:C,0)),0)</f>
        <v>6.29</v>
      </c>
      <c r="W282" s="464">
        <f>IF(K282="yes",+INDEX('Final Comp Values'!$AX:$AX,MATCH('Monthy Targets'!$B282,'Final Comp Values'!$C:$C,0)),0)</f>
        <v>6.29</v>
      </c>
      <c r="X282" s="464">
        <f>IF(L282="yes",+INDEX('Final Comp Values'!$AX:$AX,MATCH('Monthy Targets'!$B282,'Final Comp Values'!$C:$C,0)),0)</f>
        <v>6.29</v>
      </c>
      <c r="Y282" s="464">
        <f>IF(M282="yes",+INDEX('Final Comp Values'!$BB:$BB,MATCH('Monthy Targets'!$B282,'Final Comp Values'!$C:$C,0)),0)</f>
        <v>6.29</v>
      </c>
      <c r="Z282" s="464">
        <f>IF(N282="yes",+INDEX('Final Comp Values'!$BB:$BB,MATCH('Monthy Targets'!$B282,'Final Comp Values'!$C:$C,0)),0)</f>
        <v>6.29</v>
      </c>
      <c r="AA282" s="464">
        <f>IF(O282="yes",+INDEX('Final Comp Values'!$BB:$BB,MATCH('Monthy Targets'!$B282,'Final Comp Values'!$C:$C,0)),0)</f>
        <v>0</v>
      </c>
      <c r="AB282" s="464">
        <f>IF(P282="yes",+INDEX('Final Comp Values'!$BF:$BF,MATCH('Monthy Targets'!$B282,'Final Comp Values'!$C:$C,0)),0)</f>
        <v>0</v>
      </c>
      <c r="AC282" s="464">
        <f>IF(Q282="yes",+INDEX('Final Comp Values'!$BF:$BF,MATCH('Monthy Targets'!$B282,'Final Comp Values'!$C:$C,0)),0)</f>
        <v>0</v>
      </c>
      <c r="AD282" s="464">
        <f>IF(R282="yes",+INDEX('Final Comp Values'!$BF:$BF,MATCH('Monthy Targets'!$B282,'Final Comp Values'!$C:$C,0)),0)</f>
        <v>0</v>
      </c>
      <c r="AE282" s="464">
        <f>IF(S282="yes",+INDEX('Final Comp Values'!$BJ:$BJ,MATCH('Monthy Targets'!$B282,'Final Comp Values'!$C:$C,0)),0)</f>
        <v>0</v>
      </c>
      <c r="AF282" s="464">
        <f>IF(T282="yes",+INDEX('Final Comp Values'!$BJ:$BJ,MATCH('Monthy Targets'!$B282,'Final Comp Values'!$C:$C,0)),0)</f>
        <v>0</v>
      </c>
      <c r="AG282" s="464">
        <f>IF(U282="yes",+INDEX('Final Comp Values'!$BJ:$BJ,MATCH('Monthy Targets'!$B282,'Final Comp Values'!$C:$C,0)),0)</f>
        <v>0</v>
      </c>
    </row>
    <row r="283" spans="1:33" x14ac:dyDescent="0.25">
      <c r="A283" s="183">
        <f>+FY2018_ALL_Targets!A283</f>
        <v>4914</v>
      </c>
      <c r="B283" s="183">
        <f>+FY2018_ALL_Targets!B283</f>
        <v>675651</v>
      </c>
      <c r="C283" s="183">
        <f>+FY2018_ALL_Targets!C283</f>
        <v>1021106</v>
      </c>
      <c r="D283" s="183">
        <f>+FY2018_ALL_Targets!D283</f>
        <v>1528308640</v>
      </c>
      <c r="E283" s="183">
        <f>+FY2018_ALL_Targets!E283</f>
        <v>0</v>
      </c>
      <c r="F283" s="183" t="str">
        <f>+FY2018_ALL_Targets!F283</f>
        <v>Travis</v>
      </c>
      <c r="G283" s="183" t="s">
        <v>871</v>
      </c>
      <c r="H283" s="183" t="str">
        <f>+FY2018_ALL_Targets!H283</f>
        <v>Guadalupe Regional Medical Center</v>
      </c>
      <c r="I283" s="183" t="str">
        <f>+FY2018_ALL_Targets!I283</f>
        <v>1600 North Interstate 35</v>
      </c>
      <c r="J283" s="14" t="str">
        <f>_xlfn.IFNA(+INDEX(Comp1!$D:$D,MATCH(B283,Comp1!$B:$B,0)),"No")</f>
        <v>Yes</v>
      </c>
      <c r="K283" s="14" t="str">
        <f>_xlfn.IFNA(+INDEX(Comp1!$E:$E,MATCH(B283,Comp1!$B:$B,0)),"No")</f>
        <v>Yes</v>
      </c>
      <c r="L283" s="14" t="str">
        <f>_xlfn.IFNA(+INDEX(Comp1!F:F,MATCH($B283,Comp1!$B:$B,0)),"No")</f>
        <v>Yes</v>
      </c>
      <c r="M283" s="14" t="str">
        <f>_xlfn.IFNA(+INDEX(Comp1!G:G,MATCH($B283,Comp1!$B:$B,0)),"No")</f>
        <v>Yes</v>
      </c>
      <c r="N283" s="14" t="str">
        <f>_xlfn.IFNA(+INDEX(Comp1!H:H,MATCH($B283,Comp1!$B:$B,0)),"No")</f>
        <v>Yes</v>
      </c>
      <c r="O283" s="14">
        <f>_xlfn.IFNA(+INDEX(Comp1!I:I,MATCH($B283,Comp1!$B:$B,0)),"No")</f>
        <v>0</v>
      </c>
      <c r="P283" s="14">
        <f>_xlfn.IFNA(+INDEX(Comp1!J:J,MATCH($B283,Comp1!$B:$B,0)),"No")</f>
        <v>0</v>
      </c>
      <c r="Q283" s="14">
        <f>_xlfn.IFNA(+INDEX(Comp1!K:K,MATCH($B283,Comp1!$B:$B,0)),"No")</f>
        <v>0</v>
      </c>
      <c r="R283" s="14">
        <f>_xlfn.IFNA(+INDEX(Comp1!L:L,MATCH($B283,Comp1!$B:$B,0)),"No")</f>
        <v>0</v>
      </c>
      <c r="S283" s="14">
        <f>_xlfn.IFNA(+INDEX(Comp1!M:M,MATCH($B283,Comp1!$B:$B,0)),"No")</f>
        <v>0</v>
      </c>
      <c r="T283" s="14">
        <f>_xlfn.IFNA(+INDEX(Comp1!N:N,MATCH($B283,Comp1!$B:$B,0)),"No")</f>
        <v>0</v>
      </c>
      <c r="U283" s="14">
        <f>_xlfn.IFNA(+INDEX(Comp1!O:O,MATCH($B283,Comp1!$B:$B,0)),"No")</f>
        <v>0</v>
      </c>
      <c r="V283" s="464">
        <f>IF(J283="yes",+INDEX('Final Comp Values'!$AX:$AX,MATCH('Monthy Targets'!$B283,'Final Comp Values'!C:C,0)),0)</f>
        <v>10.85</v>
      </c>
      <c r="W283" s="464">
        <f>IF(K283="yes",+INDEX('Final Comp Values'!$AX:$AX,MATCH('Monthy Targets'!$B283,'Final Comp Values'!$C:$C,0)),0)</f>
        <v>10.85</v>
      </c>
      <c r="X283" s="464">
        <f>IF(L283="yes",+INDEX('Final Comp Values'!$AX:$AX,MATCH('Monthy Targets'!$B283,'Final Comp Values'!$C:$C,0)),0)</f>
        <v>10.85</v>
      </c>
      <c r="Y283" s="464">
        <f>IF(M283="yes",+INDEX('Final Comp Values'!$BB:$BB,MATCH('Monthy Targets'!$B283,'Final Comp Values'!$C:$C,0)),0)</f>
        <v>10.85</v>
      </c>
      <c r="Z283" s="464">
        <f>IF(N283="yes",+INDEX('Final Comp Values'!$BB:$BB,MATCH('Monthy Targets'!$B283,'Final Comp Values'!$C:$C,0)),0)</f>
        <v>10.85</v>
      </c>
      <c r="AA283" s="464">
        <f>IF(O283="yes",+INDEX('Final Comp Values'!$BB:$BB,MATCH('Monthy Targets'!$B283,'Final Comp Values'!$C:$C,0)),0)</f>
        <v>0</v>
      </c>
      <c r="AB283" s="464">
        <f>IF(P283="yes",+INDEX('Final Comp Values'!$BF:$BF,MATCH('Monthy Targets'!$B283,'Final Comp Values'!$C:$C,0)),0)</f>
        <v>0</v>
      </c>
      <c r="AC283" s="464">
        <f>IF(Q283="yes",+INDEX('Final Comp Values'!$BF:$BF,MATCH('Monthy Targets'!$B283,'Final Comp Values'!$C:$C,0)),0)</f>
        <v>0</v>
      </c>
      <c r="AD283" s="464">
        <f>IF(R283="yes",+INDEX('Final Comp Values'!$BF:$BF,MATCH('Monthy Targets'!$B283,'Final Comp Values'!$C:$C,0)),0)</f>
        <v>0</v>
      </c>
      <c r="AE283" s="464">
        <f>IF(S283="yes",+INDEX('Final Comp Values'!$BJ:$BJ,MATCH('Monthy Targets'!$B283,'Final Comp Values'!$C:$C,0)),0)</f>
        <v>0</v>
      </c>
      <c r="AF283" s="464">
        <f>IF(T283="yes",+INDEX('Final Comp Values'!$BJ:$BJ,MATCH('Monthy Targets'!$B283,'Final Comp Values'!$C:$C,0)),0)</f>
        <v>0</v>
      </c>
      <c r="AG283" s="464">
        <f>IF(U283="yes",+INDEX('Final Comp Values'!$BJ:$BJ,MATCH('Monthy Targets'!$B283,'Final Comp Values'!$C:$C,0)),0)</f>
        <v>0</v>
      </c>
    </row>
    <row r="284" spans="1:33" x14ac:dyDescent="0.25">
      <c r="A284" s="183">
        <f>+FY2018_ALL_Targets!A284</f>
        <v>4628</v>
      </c>
      <c r="B284" s="183">
        <f>+FY2018_ALL_Targets!B284</f>
        <v>675663</v>
      </c>
      <c r="C284" s="183">
        <f>+FY2018_ALL_Targets!C284</f>
        <v>1026586</v>
      </c>
      <c r="D284" s="183">
        <f>+FY2018_ALL_Targets!D284</f>
        <v>1730577503</v>
      </c>
      <c r="E284" s="183">
        <f>+FY2018_ALL_Targets!E284</f>
        <v>0</v>
      </c>
      <c r="F284" s="183" t="str">
        <f>+FY2018_ALL_Targets!F284</f>
        <v>Harris</v>
      </c>
      <c r="G284" s="183" t="s">
        <v>758</v>
      </c>
      <c r="H284" s="183" t="str">
        <f>+FY2018_ALL_Targets!H284</f>
        <v>Memorial Medical Center dba Fort Bend Healthcare Center</v>
      </c>
      <c r="I284" s="183" t="str">
        <f>+FY2018_ALL_Targets!I284</f>
        <v>3010 Bamore Road</v>
      </c>
      <c r="J284" s="14" t="str">
        <f>_xlfn.IFNA(+INDEX(Comp1!$D:$D,MATCH(B284,Comp1!$B:$B,0)),"No")</f>
        <v>Yes</v>
      </c>
      <c r="K284" s="14" t="str">
        <f>_xlfn.IFNA(+INDEX(Comp1!$E:$E,MATCH(B284,Comp1!$B:$B,0)),"No")</f>
        <v>Yes</v>
      </c>
      <c r="L284" s="14" t="str">
        <f>_xlfn.IFNA(+INDEX(Comp1!F:F,MATCH($B284,Comp1!$B:$B,0)),"No")</f>
        <v>Yes</v>
      </c>
      <c r="M284" s="14" t="str">
        <f>_xlfn.IFNA(+INDEX(Comp1!G:G,MATCH($B284,Comp1!$B:$B,0)),"No")</f>
        <v>Yes</v>
      </c>
      <c r="N284" s="14" t="str">
        <f>_xlfn.IFNA(+INDEX(Comp1!H:H,MATCH($B284,Comp1!$B:$B,0)),"No")</f>
        <v>Yes</v>
      </c>
      <c r="O284" s="14">
        <f>_xlfn.IFNA(+INDEX(Comp1!I:I,MATCH($B284,Comp1!$B:$B,0)),"No")</f>
        <v>0</v>
      </c>
      <c r="P284" s="14">
        <f>_xlfn.IFNA(+INDEX(Comp1!J:J,MATCH($B284,Comp1!$B:$B,0)),"No")</f>
        <v>0</v>
      </c>
      <c r="Q284" s="14">
        <f>_xlfn.IFNA(+INDEX(Comp1!K:K,MATCH($B284,Comp1!$B:$B,0)),"No")</f>
        <v>0</v>
      </c>
      <c r="R284" s="14">
        <f>_xlfn.IFNA(+INDEX(Comp1!L:L,MATCH($B284,Comp1!$B:$B,0)),"No")</f>
        <v>0</v>
      </c>
      <c r="S284" s="14">
        <f>_xlfn.IFNA(+INDEX(Comp1!M:M,MATCH($B284,Comp1!$B:$B,0)),"No")</f>
        <v>0</v>
      </c>
      <c r="T284" s="14">
        <f>_xlfn.IFNA(+INDEX(Comp1!N:N,MATCH($B284,Comp1!$B:$B,0)),"No")</f>
        <v>0</v>
      </c>
      <c r="U284" s="14">
        <f>_xlfn.IFNA(+INDEX(Comp1!O:O,MATCH($B284,Comp1!$B:$B,0)),"No")</f>
        <v>0</v>
      </c>
      <c r="V284" s="464">
        <f>IF(J284="yes",+INDEX('Final Comp Values'!$AX:$AX,MATCH('Monthy Targets'!$B284,'Final Comp Values'!C:C,0)),0)</f>
        <v>2.74</v>
      </c>
      <c r="W284" s="464">
        <f>IF(K284="yes",+INDEX('Final Comp Values'!$AX:$AX,MATCH('Monthy Targets'!$B284,'Final Comp Values'!$C:$C,0)),0)</f>
        <v>2.74</v>
      </c>
      <c r="X284" s="464">
        <f>IF(L284="yes",+INDEX('Final Comp Values'!$AX:$AX,MATCH('Monthy Targets'!$B284,'Final Comp Values'!$C:$C,0)),0)</f>
        <v>2.74</v>
      </c>
      <c r="Y284" s="464">
        <f>IF(M284="yes",+INDEX('Final Comp Values'!$BB:$BB,MATCH('Monthy Targets'!$B284,'Final Comp Values'!$C:$C,0)),0)</f>
        <v>2.74</v>
      </c>
      <c r="Z284" s="464">
        <f>IF(N284="yes",+INDEX('Final Comp Values'!$BB:$BB,MATCH('Monthy Targets'!$B284,'Final Comp Values'!$C:$C,0)),0)</f>
        <v>2.74</v>
      </c>
      <c r="AA284" s="464">
        <f>IF(O284="yes",+INDEX('Final Comp Values'!$BB:$BB,MATCH('Monthy Targets'!$B284,'Final Comp Values'!$C:$C,0)),0)</f>
        <v>0</v>
      </c>
      <c r="AB284" s="464">
        <f>IF(P284="yes",+INDEX('Final Comp Values'!$BF:$BF,MATCH('Monthy Targets'!$B284,'Final Comp Values'!$C:$C,0)),0)</f>
        <v>0</v>
      </c>
      <c r="AC284" s="464">
        <f>IF(Q284="yes",+INDEX('Final Comp Values'!$BF:$BF,MATCH('Monthy Targets'!$B284,'Final Comp Values'!$C:$C,0)),0)</f>
        <v>0</v>
      </c>
      <c r="AD284" s="464">
        <f>IF(R284="yes",+INDEX('Final Comp Values'!$BF:$BF,MATCH('Monthy Targets'!$B284,'Final Comp Values'!$C:$C,0)),0)</f>
        <v>0</v>
      </c>
      <c r="AE284" s="464">
        <f>IF(S284="yes",+INDEX('Final Comp Values'!$BJ:$BJ,MATCH('Monthy Targets'!$B284,'Final Comp Values'!$C:$C,0)),0)</f>
        <v>0</v>
      </c>
      <c r="AF284" s="464">
        <f>IF(T284="yes",+INDEX('Final Comp Values'!$BJ:$BJ,MATCH('Monthy Targets'!$B284,'Final Comp Values'!$C:$C,0)),0)</f>
        <v>0</v>
      </c>
      <c r="AG284" s="464">
        <f>IF(U284="yes",+INDEX('Final Comp Values'!$BJ:$BJ,MATCH('Monthy Targets'!$B284,'Final Comp Values'!$C:$C,0)),0)</f>
        <v>0</v>
      </c>
    </row>
    <row r="285" spans="1:33" x14ac:dyDescent="0.25">
      <c r="A285" s="183">
        <f>+FY2018_ALL_Targets!A285</f>
        <v>5060</v>
      </c>
      <c r="B285" s="183">
        <f>+FY2018_ALL_Targets!B285</f>
        <v>675664</v>
      </c>
      <c r="C285" s="183">
        <f>+FY2018_ALL_Targets!C285</f>
        <v>1026707</v>
      </c>
      <c r="D285" s="183">
        <f>+FY2018_ALL_Targets!D285</f>
        <v>1982093548</v>
      </c>
      <c r="E285" s="183">
        <f>+FY2018_ALL_Targets!E285</f>
        <v>0</v>
      </c>
      <c r="F285" s="183" t="str">
        <f>+FY2018_ALL_Targets!F285</f>
        <v>MRSA Northeast</v>
      </c>
      <c r="G285" s="183" t="s">
        <v>934</v>
      </c>
      <c r="H285" s="183" t="str">
        <f>+FY2018_ALL_Targets!H285</f>
        <v>Nocona Hospital District</v>
      </c>
      <c r="I285" s="183" t="str">
        <f>+FY2018_ALL_Targets!I285</f>
        <v>1200 Jackson St N</v>
      </c>
      <c r="J285" s="14" t="str">
        <f>_xlfn.IFNA(+INDEX(Comp1!$D:$D,MATCH(B285,Comp1!$B:$B,0)),"No")</f>
        <v>Yes</v>
      </c>
      <c r="K285" s="14" t="str">
        <f>_xlfn.IFNA(+INDEX(Comp1!$E:$E,MATCH(B285,Comp1!$B:$B,0)),"No")</f>
        <v>Yes</v>
      </c>
      <c r="L285" s="14" t="str">
        <f>_xlfn.IFNA(+INDEX(Comp1!F:F,MATCH($B285,Comp1!$B:$B,0)),"No")</f>
        <v>Yes</v>
      </c>
      <c r="M285" s="14" t="str">
        <f>_xlfn.IFNA(+INDEX(Comp1!G:G,MATCH($B285,Comp1!$B:$B,0)),"No")</f>
        <v>Yes</v>
      </c>
      <c r="N285" s="14" t="str">
        <f>_xlfn.IFNA(+INDEX(Comp1!H:H,MATCH($B285,Comp1!$B:$B,0)),"No")</f>
        <v>Yes</v>
      </c>
      <c r="O285" s="14">
        <f>_xlfn.IFNA(+INDEX(Comp1!I:I,MATCH($B285,Comp1!$B:$B,0)),"No")</f>
        <v>0</v>
      </c>
      <c r="P285" s="14">
        <f>_xlfn.IFNA(+INDEX(Comp1!J:J,MATCH($B285,Comp1!$B:$B,0)),"No")</f>
        <v>0</v>
      </c>
      <c r="Q285" s="14">
        <f>_xlfn.IFNA(+INDEX(Comp1!K:K,MATCH($B285,Comp1!$B:$B,0)),"No")</f>
        <v>0</v>
      </c>
      <c r="R285" s="14">
        <f>_xlfn.IFNA(+INDEX(Comp1!L:L,MATCH($B285,Comp1!$B:$B,0)),"No")</f>
        <v>0</v>
      </c>
      <c r="S285" s="14">
        <f>_xlfn.IFNA(+INDEX(Comp1!M:M,MATCH($B285,Comp1!$B:$B,0)),"No")</f>
        <v>0</v>
      </c>
      <c r="T285" s="14">
        <f>_xlfn.IFNA(+INDEX(Comp1!N:N,MATCH($B285,Comp1!$B:$B,0)),"No")</f>
        <v>0</v>
      </c>
      <c r="U285" s="14">
        <f>_xlfn.IFNA(+INDEX(Comp1!O:O,MATCH($B285,Comp1!$B:$B,0)),"No")</f>
        <v>0</v>
      </c>
      <c r="V285" s="464">
        <f>IF(J285="yes",+INDEX('Final Comp Values'!$AX:$AX,MATCH('Monthy Targets'!$B285,'Final Comp Values'!C:C,0)),0)</f>
        <v>4.03</v>
      </c>
      <c r="W285" s="464">
        <f>IF(K285="yes",+INDEX('Final Comp Values'!$AX:$AX,MATCH('Monthy Targets'!$B285,'Final Comp Values'!$C:$C,0)),0)</f>
        <v>4.03</v>
      </c>
      <c r="X285" s="464">
        <f>IF(L285="yes",+INDEX('Final Comp Values'!$AX:$AX,MATCH('Monthy Targets'!$B285,'Final Comp Values'!$C:$C,0)),0)</f>
        <v>4.03</v>
      </c>
      <c r="Y285" s="464">
        <f>IF(M285="yes",+INDEX('Final Comp Values'!$BB:$BB,MATCH('Monthy Targets'!$B285,'Final Comp Values'!$C:$C,0)),0)</f>
        <v>4.03</v>
      </c>
      <c r="Z285" s="464">
        <f>IF(N285="yes",+INDEX('Final Comp Values'!$BB:$BB,MATCH('Monthy Targets'!$B285,'Final Comp Values'!$C:$C,0)),0)</f>
        <v>4.03</v>
      </c>
      <c r="AA285" s="464">
        <f>IF(O285="yes",+INDEX('Final Comp Values'!$BB:$BB,MATCH('Monthy Targets'!$B285,'Final Comp Values'!$C:$C,0)),0)</f>
        <v>0</v>
      </c>
      <c r="AB285" s="464">
        <f>IF(P285="yes",+INDEX('Final Comp Values'!$BF:$BF,MATCH('Monthy Targets'!$B285,'Final Comp Values'!$C:$C,0)),0)</f>
        <v>0</v>
      </c>
      <c r="AC285" s="464">
        <f>IF(Q285="yes",+INDEX('Final Comp Values'!$BF:$BF,MATCH('Monthy Targets'!$B285,'Final Comp Values'!$C:$C,0)),0)</f>
        <v>0</v>
      </c>
      <c r="AD285" s="464">
        <f>IF(R285="yes",+INDEX('Final Comp Values'!$BF:$BF,MATCH('Monthy Targets'!$B285,'Final Comp Values'!$C:$C,0)),0)</f>
        <v>0</v>
      </c>
      <c r="AE285" s="464">
        <f>IF(S285="yes",+INDEX('Final Comp Values'!$BJ:$BJ,MATCH('Monthy Targets'!$B285,'Final Comp Values'!$C:$C,0)),0)</f>
        <v>0</v>
      </c>
      <c r="AF285" s="464">
        <f>IF(T285="yes",+INDEX('Final Comp Values'!$BJ:$BJ,MATCH('Monthy Targets'!$B285,'Final Comp Values'!$C:$C,0)),0)</f>
        <v>0</v>
      </c>
      <c r="AG285" s="464">
        <f>IF(U285="yes",+INDEX('Final Comp Values'!$BJ:$BJ,MATCH('Monthy Targets'!$B285,'Final Comp Values'!$C:$C,0)),0)</f>
        <v>0</v>
      </c>
    </row>
    <row r="286" spans="1:33" x14ac:dyDescent="0.25">
      <c r="A286" s="183">
        <f>+FY2018_ALL_Targets!A286</f>
        <v>4743</v>
      </c>
      <c r="B286" s="183">
        <f>+FY2018_ALL_Targets!B286</f>
        <v>675677</v>
      </c>
      <c r="C286" s="183">
        <f>+FY2018_ALL_Targets!C286</f>
        <v>1026669</v>
      </c>
      <c r="D286" s="183">
        <f>+FY2018_ALL_Targets!D286</f>
        <v>1770972051</v>
      </c>
      <c r="E286" s="183">
        <f>+FY2018_ALL_Targets!E286</f>
        <v>0</v>
      </c>
      <c r="F286" s="183" t="str">
        <f>+FY2018_ALL_Targets!F286</f>
        <v>MRSA West</v>
      </c>
      <c r="G286" s="183" t="s">
        <v>800</v>
      </c>
      <c r="H286" s="183" t="str">
        <f>+FY2018_ALL_Targets!H286</f>
        <v>Val Verde County Hospital District</v>
      </c>
      <c r="I286" s="183" t="str">
        <f>+FY2018_ALL_Targets!I286</f>
        <v>301 W Martin St.</v>
      </c>
      <c r="J286" s="14" t="str">
        <f>_xlfn.IFNA(+INDEX(Comp1!$D:$D,MATCH(B286,Comp1!$B:$B,0)),"No")</f>
        <v>Yes</v>
      </c>
      <c r="K286" s="14" t="str">
        <f>_xlfn.IFNA(+INDEX(Comp1!$E:$E,MATCH(B286,Comp1!$B:$B,0)),"No")</f>
        <v>Yes</v>
      </c>
      <c r="L286" s="14" t="str">
        <f>_xlfn.IFNA(+INDEX(Comp1!F:F,MATCH($B286,Comp1!$B:$B,0)),"No")</f>
        <v>Yes</v>
      </c>
      <c r="M286" s="14" t="str">
        <f>_xlfn.IFNA(+INDEX(Comp1!G:G,MATCH($B286,Comp1!$B:$B,0)),"No")</f>
        <v>Yes</v>
      </c>
      <c r="N286" s="14" t="str">
        <f>_xlfn.IFNA(+INDEX(Comp1!H:H,MATCH($B286,Comp1!$B:$B,0)),"No")</f>
        <v>Yes</v>
      </c>
      <c r="O286" s="14">
        <f>_xlfn.IFNA(+INDEX(Comp1!I:I,MATCH($B286,Comp1!$B:$B,0)),"No")</f>
        <v>0</v>
      </c>
      <c r="P286" s="14">
        <f>_xlfn.IFNA(+INDEX(Comp1!J:J,MATCH($B286,Comp1!$B:$B,0)),"No")</f>
        <v>0</v>
      </c>
      <c r="Q286" s="14">
        <f>_xlfn.IFNA(+INDEX(Comp1!K:K,MATCH($B286,Comp1!$B:$B,0)),"No")</f>
        <v>0</v>
      </c>
      <c r="R286" s="14">
        <f>_xlfn.IFNA(+INDEX(Comp1!L:L,MATCH($B286,Comp1!$B:$B,0)),"No")</f>
        <v>0</v>
      </c>
      <c r="S286" s="14">
        <f>_xlfn.IFNA(+INDEX(Comp1!M:M,MATCH($B286,Comp1!$B:$B,0)),"No")</f>
        <v>0</v>
      </c>
      <c r="T286" s="14">
        <f>_xlfn.IFNA(+INDEX(Comp1!N:N,MATCH($B286,Comp1!$B:$B,0)),"No")</f>
        <v>0</v>
      </c>
      <c r="U286" s="14">
        <f>_xlfn.IFNA(+INDEX(Comp1!O:O,MATCH($B286,Comp1!$B:$B,0)),"No")</f>
        <v>0</v>
      </c>
      <c r="V286" s="464">
        <f>IF(J286="yes",+INDEX('Final Comp Values'!$AX:$AX,MATCH('Monthy Targets'!$B286,'Final Comp Values'!C:C,0)),0)</f>
        <v>4.67</v>
      </c>
      <c r="W286" s="464">
        <f>IF(K286="yes",+INDEX('Final Comp Values'!$AX:$AX,MATCH('Monthy Targets'!$B286,'Final Comp Values'!$C:$C,0)),0)</f>
        <v>4.67</v>
      </c>
      <c r="X286" s="464">
        <f>IF(L286="yes",+INDEX('Final Comp Values'!$AX:$AX,MATCH('Monthy Targets'!$B286,'Final Comp Values'!$C:$C,0)),0)</f>
        <v>4.67</v>
      </c>
      <c r="Y286" s="464">
        <f>IF(M286="yes",+INDEX('Final Comp Values'!$BB:$BB,MATCH('Monthy Targets'!$B286,'Final Comp Values'!$C:$C,0)),0)</f>
        <v>4.67</v>
      </c>
      <c r="Z286" s="464">
        <f>IF(N286="yes",+INDEX('Final Comp Values'!$BB:$BB,MATCH('Monthy Targets'!$B286,'Final Comp Values'!$C:$C,0)),0)</f>
        <v>4.67</v>
      </c>
      <c r="AA286" s="464">
        <f>IF(O286="yes",+INDEX('Final Comp Values'!$BB:$BB,MATCH('Monthy Targets'!$B286,'Final Comp Values'!$C:$C,0)),0)</f>
        <v>0</v>
      </c>
      <c r="AB286" s="464">
        <f>IF(P286="yes",+INDEX('Final Comp Values'!$BF:$BF,MATCH('Monthy Targets'!$B286,'Final Comp Values'!$C:$C,0)),0)</f>
        <v>0</v>
      </c>
      <c r="AC286" s="464">
        <f>IF(Q286="yes",+INDEX('Final Comp Values'!$BF:$BF,MATCH('Monthy Targets'!$B286,'Final Comp Values'!$C:$C,0)),0)</f>
        <v>0</v>
      </c>
      <c r="AD286" s="464">
        <f>IF(R286="yes",+INDEX('Final Comp Values'!$BF:$BF,MATCH('Monthy Targets'!$B286,'Final Comp Values'!$C:$C,0)),0)</f>
        <v>0</v>
      </c>
      <c r="AE286" s="464">
        <f>IF(S286="yes",+INDEX('Final Comp Values'!$BJ:$BJ,MATCH('Monthy Targets'!$B286,'Final Comp Values'!$C:$C,0)),0)</f>
        <v>0</v>
      </c>
      <c r="AF286" s="464">
        <f>IF(T286="yes",+INDEX('Final Comp Values'!$BJ:$BJ,MATCH('Monthy Targets'!$B286,'Final Comp Values'!$C:$C,0)),0)</f>
        <v>0</v>
      </c>
      <c r="AG286" s="464">
        <f>IF(U286="yes",+INDEX('Final Comp Values'!$BJ:$BJ,MATCH('Monthy Targets'!$B286,'Final Comp Values'!$C:$C,0)),0)</f>
        <v>0</v>
      </c>
    </row>
    <row r="287" spans="1:33" x14ac:dyDescent="0.25">
      <c r="A287" s="183">
        <f>+FY2018_ALL_Targets!A287</f>
        <v>4008</v>
      </c>
      <c r="B287" s="183">
        <f>+FY2018_ALL_Targets!B287</f>
        <v>675678</v>
      </c>
      <c r="C287" s="183">
        <f>+FY2018_ALL_Targets!C287</f>
        <v>1026618</v>
      </c>
      <c r="D287" s="183">
        <f>+FY2018_ALL_Targets!D287</f>
        <v>1417346339</v>
      </c>
      <c r="E287" s="183">
        <f>+FY2018_ALL_Targets!E287</f>
        <v>0</v>
      </c>
      <c r="F287" s="183" t="str">
        <f>+FY2018_ALL_Targets!F287</f>
        <v>Bexar</v>
      </c>
      <c r="G287" s="183" t="s">
        <v>552</v>
      </c>
      <c r="H287" s="183" t="str">
        <f>+FY2018_ALL_Targets!H287</f>
        <v>Uvalde County Hospital Authority</v>
      </c>
      <c r="I287" s="183" t="str">
        <f>+FY2018_ALL_Targets!I287</f>
        <v>200 E RYAN STREET</v>
      </c>
      <c r="J287" s="14" t="str">
        <f>_xlfn.IFNA(+INDEX(Comp1!$D:$D,MATCH(B287,Comp1!$B:$B,0)),"No")</f>
        <v>Yes</v>
      </c>
      <c r="K287" s="14" t="str">
        <f>_xlfn.IFNA(+INDEX(Comp1!$E:$E,MATCH(B287,Comp1!$B:$B,0)),"No")</f>
        <v>Yes</v>
      </c>
      <c r="L287" s="14" t="str">
        <f>_xlfn.IFNA(+INDEX(Comp1!F:F,MATCH($B287,Comp1!$B:$B,0)),"No")</f>
        <v>Yes</v>
      </c>
      <c r="M287" s="14" t="str">
        <f>_xlfn.IFNA(+INDEX(Comp1!G:G,MATCH($B287,Comp1!$B:$B,0)),"No")</f>
        <v>Yes</v>
      </c>
      <c r="N287" s="14" t="str">
        <f>_xlfn.IFNA(+INDEX(Comp1!H:H,MATCH($B287,Comp1!$B:$B,0)),"No")</f>
        <v>Yes</v>
      </c>
      <c r="O287" s="14">
        <f>_xlfn.IFNA(+INDEX(Comp1!I:I,MATCH($B287,Comp1!$B:$B,0)),"No")</f>
        <v>0</v>
      </c>
      <c r="P287" s="14">
        <f>_xlfn.IFNA(+INDEX(Comp1!J:J,MATCH($B287,Comp1!$B:$B,0)),"No")</f>
        <v>0</v>
      </c>
      <c r="Q287" s="14">
        <f>_xlfn.IFNA(+INDEX(Comp1!K:K,MATCH($B287,Comp1!$B:$B,0)),"No")</f>
        <v>0</v>
      </c>
      <c r="R287" s="14">
        <f>_xlfn.IFNA(+INDEX(Comp1!L:L,MATCH($B287,Comp1!$B:$B,0)),"No")</f>
        <v>0</v>
      </c>
      <c r="S287" s="14">
        <f>_xlfn.IFNA(+INDEX(Comp1!M:M,MATCH($B287,Comp1!$B:$B,0)),"No")</f>
        <v>0</v>
      </c>
      <c r="T287" s="14">
        <f>_xlfn.IFNA(+INDEX(Comp1!N:N,MATCH($B287,Comp1!$B:$B,0)),"No")</f>
        <v>0</v>
      </c>
      <c r="U287" s="14">
        <f>_xlfn.IFNA(+INDEX(Comp1!O:O,MATCH($B287,Comp1!$B:$B,0)),"No")</f>
        <v>0</v>
      </c>
      <c r="V287" s="464">
        <f>IF(J287="yes",+INDEX('Final Comp Values'!$AX:$AX,MATCH('Monthy Targets'!$B287,'Final Comp Values'!C:C,0)),0)</f>
        <v>3.98</v>
      </c>
      <c r="W287" s="464">
        <f>IF(K287="yes",+INDEX('Final Comp Values'!$AX:$AX,MATCH('Monthy Targets'!$B287,'Final Comp Values'!$C:$C,0)),0)</f>
        <v>3.98</v>
      </c>
      <c r="X287" s="464">
        <f>IF(L287="yes",+INDEX('Final Comp Values'!$AX:$AX,MATCH('Monthy Targets'!$B287,'Final Comp Values'!$C:$C,0)),0)</f>
        <v>3.98</v>
      </c>
      <c r="Y287" s="464">
        <f>IF(M287="yes",+INDEX('Final Comp Values'!$BB:$BB,MATCH('Monthy Targets'!$B287,'Final Comp Values'!$C:$C,0)),0)</f>
        <v>3.98</v>
      </c>
      <c r="Z287" s="464">
        <f>IF(N287="yes",+INDEX('Final Comp Values'!$BB:$BB,MATCH('Monthy Targets'!$B287,'Final Comp Values'!$C:$C,0)),0)</f>
        <v>3.98</v>
      </c>
      <c r="AA287" s="464">
        <f>IF(O287="yes",+INDEX('Final Comp Values'!$BB:$BB,MATCH('Monthy Targets'!$B287,'Final Comp Values'!$C:$C,0)),0)</f>
        <v>0</v>
      </c>
      <c r="AB287" s="464">
        <f>IF(P287="yes",+INDEX('Final Comp Values'!$BF:$BF,MATCH('Monthy Targets'!$B287,'Final Comp Values'!$C:$C,0)),0)</f>
        <v>0</v>
      </c>
      <c r="AC287" s="464">
        <f>IF(Q287="yes",+INDEX('Final Comp Values'!$BF:$BF,MATCH('Monthy Targets'!$B287,'Final Comp Values'!$C:$C,0)),0)</f>
        <v>0</v>
      </c>
      <c r="AD287" s="464">
        <f>IF(R287="yes",+INDEX('Final Comp Values'!$BF:$BF,MATCH('Monthy Targets'!$B287,'Final Comp Values'!$C:$C,0)),0)</f>
        <v>0</v>
      </c>
      <c r="AE287" s="464">
        <f>IF(S287="yes",+INDEX('Final Comp Values'!$BJ:$BJ,MATCH('Monthy Targets'!$B287,'Final Comp Values'!$C:$C,0)),0)</f>
        <v>0</v>
      </c>
      <c r="AF287" s="464">
        <f>IF(T287="yes",+INDEX('Final Comp Values'!$BJ:$BJ,MATCH('Monthy Targets'!$B287,'Final Comp Values'!$C:$C,0)),0)</f>
        <v>0</v>
      </c>
      <c r="AG287" s="464">
        <f>IF(U287="yes",+INDEX('Final Comp Values'!$BJ:$BJ,MATCH('Monthy Targets'!$B287,'Final Comp Values'!$C:$C,0)),0)</f>
        <v>0</v>
      </c>
    </row>
    <row r="288" spans="1:33" x14ac:dyDescent="0.25">
      <c r="A288" s="183">
        <f>+FY2018_ALL_Targets!A288</f>
        <v>5126</v>
      </c>
      <c r="B288" s="183">
        <f>+FY2018_ALL_Targets!B288</f>
        <v>675680</v>
      </c>
      <c r="C288" s="183">
        <f>+FY2018_ALL_Targets!C288</f>
        <v>1026709</v>
      </c>
      <c r="D288" s="183">
        <f>+FY2018_ALL_Targets!D288</f>
        <v>1750770749</v>
      </c>
      <c r="E288" s="183">
        <f>+FY2018_ALL_Targets!E288</f>
        <v>0</v>
      </c>
      <c r="F288" s="183" t="str">
        <f>+FY2018_ALL_Targets!F288</f>
        <v>Dallas</v>
      </c>
      <c r="G288" s="183" t="s">
        <v>967</v>
      </c>
      <c r="H288" s="183" t="str">
        <f>+FY2018_ALL_Targets!H288</f>
        <v>Coryell County Memorial Hospital Authority</v>
      </c>
      <c r="I288" s="183" t="str">
        <f>+FY2018_ALL_Targets!I288</f>
        <v>3505 S Buckner Blvd Bldg 2</v>
      </c>
      <c r="J288" s="14" t="str">
        <f>_xlfn.IFNA(+INDEX(Comp1!$D:$D,MATCH(B288,Comp1!$B:$B,0)),"No")</f>
        <v>Yes</v>
      </c>
      <c r="K288" s="14" t="str">
        <f>_xlfn.IFNA(+INDEX(Comp1!$E:$E,MATCH(B288,Comp1!$B:$B,0)),"No")</f>
        <v>Yes</v>
      </c>
      <c r="L288" s="14" t="str">
        <f>_xlfn.IFNA(+INDEX(Comp1!F:F,MATCH($B288,Comp1!$B:$B,0)),"No")</f>
        <v>Yes</v>
      </c>
      <c r="M288" s="14" t="str">
        <f>_xlfn.IFNA(+INDEX(Comp1!G:G,MATCH($B288,Comp1!$B:$B,0)),"No")</f>
        <v>Yes</v>
      </c>
      <c r="N288" s="14" t="str">
        <f>_xlfn.IFNA(+INDEX(Comp1!H:H,MATCH($B288,Comp1!$B:$B,0)),"No")</f>
        <v>Yes</v>
      </c>
      <c r="O288" s="14">
        <f>_xlfn.IFNA(+INDEX(Comp1!I:I,MATCH($B288,Comp1!$B:$B,0)),"No")</f>
        <v>0</v>
      </c>
      <c r="P288" s="14">
        <f>_xlfn.IFNA(+INDEX(Comp1!J:J,MATCH($B288,Comp1!$B:$B,0)),"No")</f>
        <v>0</v>
      </c>
      <c r="Q288" s="14">
        <f>_xlfn.IFNA(+INDEX(Comp1!K:K,MATCH($B288,Comp1!$B:$B,0)),"No")</f>
        <v>0</v>
      </c>
      <c r="R288" s="14">
        <f>_xlfn.IFNA(+INDEX(Comp1!L:L,MATCH($B288,Comp1!$B:$B,0)),"No")</f>
        <v>0</v>
      </c>
      <c r="S288" s="14">
        <f>_xlfn.IFNA(+INDEX(Comp1!M:M,MATCH($B288,Comp1!$B:$B,0)),"No")</f>
        <v>0</v>
      </c>
      <c r="T288" s="14">
        <f>_xlfn.IFNA(+INDEX(Comp1!N:N,MATCH($B288,Comp1!$B:$B,0)),"No")</f>
        <v>0</v>
      </c>
      <c r="U288" s="14">
        <f>_xlfn.IFNA(+INDEX(Comp1!O:O,MATCH($B288,Comp1!$B:$B,0)),"No")</f>
        <v>0</v>
      </c>
      <c r="V288" s="464">
        <f>IF(J288="yes",+INDEX('Final Comp Values'!$AX:$AX,MATCH('Monthy Targets'!$B288,'Final Comp Values'!C:C,0)),0)</f>
        <v>9.57</v>
      </c>
      <c r="W288" s="464">
        <f>IF(K288="yes",+INDEX('Final Comp Values'!$AX:$AX,MATCH('Monthy Targets'!$B288,'Final Comp Values'!$C:$C,0)),0)</f>
        <v>9.57</v>
      </c>
      <c r="X288" s="464">
        <f>IF(L288="yes",+INDEX('Final Comp Values'!$AX:$AX,MATCH('Monthy Targets'!$B288,'Final Comp Values'!$C:$C,0)),0)</f>
        <v>9.57</v>
      </c>
      <c r="Y288" s="464">
        <f>IF(M288="yes",+INDEX('Final Comp Values'!$BB:$BB,MATCH('Monthy Targets'!$B288,'Final Comp Values'!$C:$C,0)),0)</f>
        <v>9.57</v>
      </c>
      <c r="Z288" s="464">
        <f>IF(N288="yes",+INDEX('Final Comp Values'!$BB:$BB,MATCH('Monthy Targets'!$B288,'Final Comp Values'!$C:$C,0)),0)</f>
        <v>9.57</v>
      </c>
      <c r="AA288" s="464">
        <f>IF(O288="yes",+INDEX('Final Comp Values'!$BB:$BB,MATCH('Monthy Targets'!$B288,'Final Comp Values'!$C:$C,0)),0)</f>
        <v>0</v>
      </c>
      <c r="AB288" s="464">
        <f>IF(P288="yes",+INDEX('Final Comp Values'!$BF:$BF,MATCH('Monthy Targets'!$B288,'Final Comp Values'!$C:$C,0)),0)</f>
        <v>0</v>
      </c>
      <c r="AC288" s="464">
        <f>IF(Q288="yes",+INDEX('Final Comp Values'!$BF:$BF,MATCH('Monthy Targets'!$B288,'Final Comp Values'!$C:$C,0)),0)</f>
        <v>0</v>
      </c>
      <c r="AD288" s="464">
        <f>IF(R288="yes",+INDEX('Final Comp Values'!$BF:$BF,MATCH('Monthy Targets'!$B288,'Final Comp Values'!$C:$C,0)),0)</f>
        <v>0</v>
      </c>
      <c r="AE288" s="464">
        <f>IF(S288="yes",+INDEX('Final Comp Values'!$BJ:$BJ,MATCH('Monthy Targets'!$B288,'Final Comp Values'!$C:$C,0)),0)</f>
        <v>0</v>
      </c>
      <c r="AF288" s="464">
        <f>IF(T288="yes",+INDEX('Final Comp Values'!$BJ:$BJ,MATCH('Monthy Targets'!$B288,'Final Comp Values'!$C:$C,0)),0)</f>
        <v>0</v>
      </c>
      <c r="AG288" s="464">
        <f>IF(U288="yes",+INDEX('Final Comp Values'!$BJ:$BJ,MATCH('Monthy Targets'!$B288,'Final Comp Values'!$C:$C,0)),0)</f>
        <v>0</v>
      </c>
    </row>
    <row r="289" spans="1:33" x14ac:dyDescent="0.25">
      <c r="A289" s="183">
        <f>+FY2018_ALL_Targets!A289</f>
        <v>4900</v>
      </c>
      <c r="B289" s="183">
        <f>+FY2018_ALL_Targets!B289</f>
        <v>675681</v>
      </c>
      <c r="C289" s="183">
        <f>+FY2018_ALL_Targets!C289</f>
        <v>490001</v>
      </c>
      <c r="D289" s="183">
        <f>+FY2018_ALL_Targets!D289</f>
        <v>1609945708</v>
      </c>
      <c r="E289" s="183">
        <f>+FY2018_ALL_Targets!E289</f>
        <v>0</v>
      </c>
      <c r="F289" s="183" t="str">
        <f>+FY2018_ALL_Targets!F289</f>
        <v>MRSA West</v>
      </c>
      <c r="G289" s="183" t="s">
        <v>294</v>
      </c>
      <c r="H289" s="183" t="str">
        <f>+FY2018_ALL_Targets!H289</f>
        <v>East Coke County Hospital District</v>
      </c>
      <c r="I289" s="183" t="str">
        <f>+FY2018_ALL_Targets!I289</f>
        <v>900 S. State Street</v>
      </c>
      <c r="J289" s="14" t="str">
        <f>_xlfn.IFNA(+INDEX(Comp1!$D:$D,MATCH(B289,Comp1!$B:$B,0)),"No")</f>
        <v>Yes</v>
      </c>
      <c r="K289" s="14" t="str">
        <f>_xlfn.IFNA(+INDEX(Comp1!$E:$E,MATCH(B289,Comp1!$B:$B,0)),"No")</f>
        <v>Yes</v>
      </c>
      <c r="L289" s="14" t="str">
        <f>_xlfn.IFNA(+INDEX(Comp1!F:F,MATCH($B289,Comp1!$B:$B,0)),"No")</f>
        <v>Yes</v>
      </c>
      <c r="M289" s="14" t="str">
        <f>_xlfn.IFNA(+INDEX(Comp1!G:G,MATCH($B289,Comp1!$B:$B,0)),"No")</f>
        <v>Yes</v>
      </c>
      <c r="N289" s="14" t="str">
        <f>_xlfn.IFNA(+INDEX(Comp1!H:H,MATCH($B289,Comp1!$B:$B,0)),"No")</f>
        <v>Yes</v>
      </c>
      <c r="O289" s="14">
        <f>_xlfn.IFNA(+INDEX(Comp1!I:I,MATCH($B289,Comp1!$B:$B,0)),"No")</f>
        <v>0</v>
      </c>
      <c r="P289" s="14">
        <f>_xlfn.IFNA(+INDEX(Comp1!J:J,MATCH($B289,Comp1!$B:$B,0)),"No")</f>
        <v>0</v>
      </c>
      <c r="Q289" s="14">
        <f>_xlfn.IFNA(+INDEX(Comp1!K:K,MATCH($B289,Comp1!$B:$B,0)),"No")</f>
        <v>0</v>
      </c>
      <c r="R289" s="14">
        <f>_xlfn.IFNA(+INDEX(Comp1!L:L,MATCH($B289,Comp1!$B:$B,0)),"No")</f>
        <v>0</v>
      </c>
      <c r="S289" s="14">
        <f>_xlfn.IFNA(+INDEX(Comp1!M:M,MATCH($B289,Comp1!$B:$B,0)),"No")</f>
        <v>0</v>
      </c>
      <c r="T289" s="14">
        <f>_xlfn.IFNA(+INDEX(Comp1!N:N,MATCH($B289,Comp1!$B:$B,0)),"No")</f>
        <v>0</v>
      </c>
      <c r="U289" s="14">
        <f>_xlfn.IFNA(+INDEX(Comp1!O:O,MATCH($B289,Comp1!$B:$B,0)),"No")</f>
        <v>0</v>
      </c>
      <c r="V289" s="464">
        <f>IF(J289="yes",+INDEX('Final Comp Values'!$AX:$AX,MATCH('Monthy Targets'!$B289,'Final Comp Values'!C:C,0)),0)</f>
        <v>2.13</v>
      </c>
      <c r="W289" s="464">
        <f>IF(K289="yes",+INDEX('Final Comp Values'!$AX:$AX,MATCH('Monthy Targets'!$B289,'Final Comp Values'!$C:$C,0)),0)</f>
        <v>2.13</v>
      </c>
      <c r="X289" s="464">
        <f>IF(L289="yes",+INDEX('Final Comp Values'!$AX:$AX,MATCH('Monthy Targets'!$B289,'Final Comp Values'!$C:$C,0)),0)</f>
        <v>2.13</v>
      </c>
      <c r="Y289" s="464">
        <f>IF(M289="yes",+INDEX('Final Comp Values'!$BB:$BB,MATCH('Monthy Targets'!$B289,'Final Comp Values'!$C:$C,0)),0)</f>
        <v>2.13</v>
      </c>
      <c r="Z289" s="464">
        <f>IF(N289="yes",+INDEX('Final Comp Values'!$BB:$BB,MATCH('Monthy Targets'!$B289,'Final Comp Values'!$C:$C,0)),0)</f>
        <v>2.13</v>
      </c>
      <c r="AA289" s="464">
        <f>IF(O289="yes",+INDEX('Final Comp Values'!$BB:$BB,MATCH('Monthy Targets'!$B289,'Final Comp Values'!$C:$C,0)),0)</f>
        <v>0</v>
      </c>
      <c r="AB289" s="464">
        <f>IF(P289="yes",+INDEX('Final Comp Values'!$BF:$BF,MATCH('Monthy Targets'!$B289,'Final Comp Values'!$C:$C,0)),0)</f>
        <v>0</v>
      </c>
      <c r="AC289" s="464">
        <f>IF(Q289="yes",+INDEX('Final Comp Values'!$BF:$BF,MATCH('Monthy Targets'!$B289,'Final Comp Values'!$C:$C,0)),0)</f>
        <v>0</v>
      </c>
      <c r="AD289" s="464">
        <f>IF(R289="yes",+INDEX('Final Comp Values'!$BF:$BF,MATCH('Monthy Targets'!$B289,'Final Comp Values'!$C:$C,0)),0)</f>
        <v>0</v>
      </c>
      <c r="AE289" s="464">
        <f>IF(S289="yes",+INDEX('Final Comp Values'!$BJ:$BJ,MATCH('Monthy Targets'!$B289,'Final Comp Values'!$C:$C,0)),0)</f>
        <v>0</v>
      </c>
      <c r="AF289" s="464">
        <f>IF(T289="yes",+INDEX('Final Comp Values'!$BJ:$BJ,MATCH('Monthy Targets'!$B289,'Final Comp Values'!$C:$C,0)),0)</f>
        <v>0</v>
      </c>
      <c r="AG289" s="464">
        <f>IF(U289="yes",+INDEX('Final Comp Values'!$BJ:$BJ,MATCH('Monthy Targets'!$B289,'Final Comp Values'!$C:$C,0)),0)</f>
        <v>0</v>
      </c>
    </row>
    <row r="290" spans="1:33" x14ac:dyDescent="0.25">
      <c r="A290" s="183">
        <f>+FY2018_ALL_Targets!A290</f>
        <v>4593</v>
      </c>
      <c r="B290" s="183">
        <f>+FY2018_ALL_Targets!B290</f>
        <v>675695</v>
      </c>
      <c r="C290" s="183">
        <f>+FY2018_ALL_Targets!C290</f>
        <v>1026457</v>
      </c>
      <c r="D290" s="183">
        <f>+FY2018_ALL_Targets!D290</f>
        <v>1326141557</v>
      </c>
      <c r="E290" s="183">
        <f>+FY2018_ALL_Targets!E290</f>
        <v>0</v>
      </c>
      <c r="F290" s="183" t="str">
        <f>+FY2018_ALL_Targets!F290</f>
        <v>Jefferson</v>
      </c>
      <c r="G290" s="183" t="s">
        <v>738</v>
      </c>
      <c r="H290" s="183" t="str">
        <f>+FY2018_ALL_Targets!H290</f>
        <v>Liberty County Hospital District No. 1</v>
      </c>
      <c r="I290" s="183" t="str">
        <f>+FY2018_ALL_Targets!I290</f>
        <v>4150 College Street</v>
      </c>
      <c r="J290" s="14" t="str">
        <f>_xlfn.IFNA(+INDEX(Comp1!$D:$D,MATCH(B290,Comp1!$B:$B,0)),"No")</f>
        <v>Yes</v>
      </c>
      <c r="K290" s="14" t="str">
        <f>_xlfn.IFNA(+INDEX(Comp1!$E:$E,MATCH(B290,Comp1!$B:$B,0)),"No")</f>
        <v>Yes</v>
      </c>
      <c r="L290" s="14" t="str">
        <f>_xlfn.IFNA(+INDEX(Comp1!F:F,MATCH($B290,Comp1!$B:$B,0)),"No")</f>
        <v>Yes</v>
      </c>
      <c r="M290" s="14" t="str">
        <f>_xlfn.IFNA(+INDEX(Comp1!G:G,MATCH($B290,Comp1!$B:$B,0)),"No")</f>
        <v>Yes</v>
      </c>
      <c r="N290" s="14" t="str">
        <f>_xlfn.IFNA(+INDEX(Comp1!H:H,MATCH($B290,Comp1!$B:$B,0)),"No")</f>
        <v>Yes</v>
      </c>
      <c r="O290" s="14">
        <f>_xlfn.IFNA(+INDEX(Comp1!I:I,MATCH($B290,Comp1!$B:$B,0)),"No")</f>
        <v>0</v>
      </c>
      <c r="P290" s="14">
        <f>_xlfn.IFNA(+INDEX(Comp1!J:J,MATCH($B290,Comp1!$B:$B,0)),"No")</f>
        <v>0</v>
      </c>
      <c r="Q290" s="14">
        <f>_xlfn.IFNA(+INDEX(Comp1!K:K,MATCH($B290,Comp1!$B:$B,0)),"No")</f>
        <v>0</v>
      </c>
      <c r="R290" s="14">
        <f>_xlfn.IFNA(+INDEX(Comp1!L:L,MATCH($B290,Comp1!$B:$B,0)),"No")</f>
        <v>0</v>
      </c>
      <c r="S290" s="14">
        <f>_xlfn.IFNA(+INDEX(Comp1!M:M,MATCH($B290,Comp1!$B:$B,0)),"No")</f>
        <v>0</v>
      </c>
      <c r="T290" s="14">
        <f>_xlfn.IFNA(+INDEX(Comp1!N:N,MATCH($B290,Comp1!$B:$B,0)),"No")</f>
        <v>0</v>
      </c>
      <c r="U290" s="14">
        <f>_xlfn.IFNA(+INDEX(Comp1!O:O,MATCH($B290,Comp1!$B:$B,0)),"No")</f>
        <v>0</v>
      </c>
      <c r="V290" s="464">
        <f>IF(J290="yes",+INDEX('Final Comp Values'!$AX:$AX,MATCH('Monthy Targets'!$B290,'Final Comp Values'!C:C,0)),0)</f>
        <v>9</v>
      </c>
      <c r="W290" s="464">
        <f>IF(K290="yes",+INDEX('Final Comp Values'!$AX:$AX,MATCH('Monthy Targets'!$B290,'Final Comp Values'!$C:$C,0)),0)</f>
        <v>9</v>
      </c>
      <c r="X290" s="464">
        <f>IF(L290="yes",+INDEX('Final Comp Values'!$AX:$AX,MATCH('Monthy Targets'!$B290,'Final Comp Values'!$C:$C,0)),0)</f>
        <v>9</v>
      </c>
      <c r="Y290" s="464">
        <f>IF(M290="yes",+INDEX('Final Comp Values'!$BB:$BB,MATCH('Monthy Targets'!$B290,'Final Comp Values'!$C:$C,0)),0)</f>
        <v>9</v>
      </c>
      <c r="Z290" s="464">
        <f>IF(N290="yes",+INDEX('Final Comp Values'!$BB:$BB,MATCH('Monthy Targets'!$B290,'Final Comp Values'!$C:$C,0)),0)</f>
        <v>9</v>
      </c>
      <c r="AA290" s="464">
        <f>IF(O290="yes",+INDEX('Final Comp Values'!$BB:$BB,MATCH('Monthy Targets'!$B290,'Final Comp Values'!$C:$C,0)),0)</f>
        <v>0</v>
      </c>
      <c r="AB290" s="464">
        <f>IF(P290="yes",+INDEX('Final Comp Values'!$BF:$BF,MATCH('Monthy Targets'!$B290,'Final Comp Values'!$C:$C,0)),0)</f>
        <v>0</v>
      </c>
      <c r="AC290" s="464">
        <f>IF(Q290="yes",+INDEX('Final Comp Values'!$BF:$BF,MATCH('Monthy Targets'!$B290,'Final Comp Values'!$C:$C,0)),0)</f>
        <v>0</v>
      </c>
      <c r="AD290" s="464">
        <f>IF(R290="yes",+INDEX('Final Comp Values'!$BF:$BF,MATCH('Monthy Targets'!$B290,'Final Comp Values'!$C:$C,0)),0)</f>
        <v>0</v>
      </c>
      <c r="AE290" s="464">
        <f>IF(S290="yes",+INDEX('Final Comp Values'!$BJ:$BJ,MATCH('Monthy Targets'!$B290,'Final Comp Values'!$C:$C,0)),0)</f>
        <v>0</v>
      </c>
      <c r="AF290" s="464">
        <f>IF(T290="yes",+INDEX('Final Comp Values'!$BJ:$BJ,MATCH('Monthy Targets'!$B290,'Final Comp Values'!$C:$C,0)),0)</f>
        <v>0</v>
      </c>
      <c r="AG290" s="464">
        <f>IF(U290="yes",+INDEX('Final Comp Values'!$BJ:$BJ,MATCH('Monthy Targets'!$B290,'Final Comp Values'!$C:$C,0)),0)</f>
        <v>0</v>
      </c>
    </row>
    <row r="291" spans="1:33" x14ac:dyDescent="0.25">
      <c r="A291" s="183">
        <f>+FY2018_ALL_Targets!A291</f>
        <v>4501</v>
      </c>
      <c r="B291" s="183">
        <f>+FY2018_ALL_Targets!B291</f>
        <v>675700</v>
      </c>
      <c r="C291" s="183">
        <f>+FY2018_ALL_Targets!C291</f>
        <v>1026275</v>
      </c>
      <c r="D291" s="183">
        <f>+FY2018_ALL_Targets!D291</f>
        <v>1396144770</v>
      </c>
      <c r="E291" s="183">
        <f>+FY2018_ALL_Targets!E291</f>
        <v>0</v>
      </c>
      <c r="F291" s="183" t="str">
        <f>+FY2018_ALL_Targets!F291</f>
        <v>Harris</v>
      </c>
      <c r="G291" s="183" t="s">
        <v>696</v>
      </c>
      <c r="H291" s="183" t="str">
        <f>+FY2018_ALL_Targets!H291</f>
        <v>DeWitt Medical District</v>
      </c>
      <c r="I291" s="183" t="str">
        <f>+FY2018_ALL_Targets!I291</f>
        <v>710 HWY 359 S</v>
      </c>
      <c r="J291" s="14" t="str">
        <f>_xlfn.IFNA(+INDEX(Comp1!$D:$D,MATCH(B291,Comp1!$B:$B,0)),"No")</f>
        <v>Yes</v>
      </c>
      <c r="K291" s="14" t="str">
        <f>_xlfn.IFNA(+INDEX(Comp1!$E:$E,MATCH(B291,Comp1!$B:$B,0)),"No")</f>
        <v>Yes</v>
      </c>
      <c r="L291" s="14" t="str">
        <f>_xlfn.IFNA(+INDEX(Comp1!F:F,MATCH($B291,Comp1!$B:$B,0)),"No")</f>
        <v>Yes</v>
      </c>
      <c r="M291" s="14" t="str">
        <f>_xlfn.IFNA(+INDEX(Comp1!G:G,MATCH($B291,Comp1!$B:$B,0)),"No")</f>
        <v>Yes</v>
      </c>
      <c r="N291" s="14" t="str">
        <f>_xlfn.IFNA(+INDEX(Comp1!H:H,MATCH($B291,Comp1!$B:$B,0)),"No")</f>
        <v>Yes</v>
      </c>
      <c r="O291" s="14">
        <f>_xlfn.IFNA(+INDEX(Comp1!I:I,MATCH($B291,Comp1!$B:$B,0)),"No")</f>
        <v>0</v>
      </c>
      <c r="P291" s="14">
        <f>_xlfn.IFNA(+INDEX(Comp1!J:J,MATCH($B291,Comp1!$B:$B,0)),"No")</f>
        <v>0</v>
      </c>
      <c r="Q291" s="14">
        <f>_xlfn.IFNA(+INDEX(Comp1!K:K,MATCH($B291,Comp1!$B:$B,0)),"No")</f>
        <v>0</v>
      </c>
      <c r="R291" s="14">
        <f>_xlfn.IFNA(+INDEX(Comp1!L:L,MATCH($B291,Comp1!$B:$B,0)),"No")</f>
        <v>0</v>
      </c>
      <c r="S291" s="14">
        <f>_xlfn.IFNA(+INDEX(Comp1!M:M,MATCH($B291,Comp1!$B:$B,0)),"No")</f>
        <v>0</v>
      </c>
      <c r="T291" s="14">
        <f>_xlfn.IFNA(+INDEX(Comp1!N:N,MATCH($B291,Comp1!$B:$B,0)),"No")</f>
        <v>0</v>
      </c>
      <c r="U291" s="14">
        <f>_xlfn.IFNA(+INDEX(Comp1!O:O,MATCH($B291,Comp1!$B:$B,0)),"No")</f>
        <v>0</v>
      </c>
      <c r="V291" s="464">
        <f>IF(J291="yes",+INDEX('Final Comp Values'!$AX:$AX,MATCH('Monthy Targets'!$B291,'Final Comp Values'!C:C,0)),0)</f>
        <v>5.74</v>
      </c>
      <c r="W291" s="464">
        <f>IF(K291="yes",+INDEX('Final Comp Values'!$AX:$AX,MATCH('Monthy Targets'!$B291,'Final Comp Values'!$C:$C,0)),0)</f>
        <v>5.74</v>
      </c>
      <c r="X291" s="464">
        <f>IF(L291="yes",+INDEX('Final Comp Values'!$AX:$AX,MATCH('Monthy Targets'!$B291,'Final Comp Values'!$C:$C,0)),0)</f>
        <v>5.74</v>
      </c>
      <c r="Y291" s="464">
        <f>IF(M291="yes",+INDEX('Final Comp Values'!$BB:$BB,MATCH('Monthy Targets'!$B291,'Final Comp Values'!$C:$C,0)),0)</f>
        <v>5.74</v>
      </c>
      <c r="Z291" s="464">
        <f>IF(N291="yes",+INDEX('Final Comp Values'!$BB:$BB,MATCH('Monthy Targets'!$B291,'Final Comp Values'!$C:$C,0)),0)</f>
        <v>5.74</v>
      </c>
      <c r="AA291" s="464">
        <f>IF(O291="yes",+INDEX('Final Comp Values'!$BB:$BB,MATCH('Monthy Targets'!$B291,'Final Comp Values'!$C:$C,0)),0)</f>
        <v>0</v>
      </c>
      <c r="AB291" s="464">
        <f>IF(P291="yes",+INDEX('Final Comp Values'!$BF:$BF,MATCH('Monthy Targets'!$B291,'Final Comp Values'!$C:$C,0)),0)</f>
        <v>0</v>
      </c>
      <c r="AC291" s="464">
        <f>IF(Q291="yes",+INDEX('Final Comp Values'!$BF:$BF,MATCH('Monthy Targets'!$B291,'Final Comp Values'!$C:$C,0)),0)</f>
        <v>0</v>
      </c>
      <c r="AD291" s="464">
        <f>IF(R291="yes",+INDEX('Final Comp Values'!$BF:$BF,MATCH('Monthy Targets'!$B291,'Final Comp Values'!$C:$C,0)),0)</f>
        <v>0</v>
      </c>
      <c r="AE291" s="464">
        <f>IF(S291="yes",+INDEX('Final Comp Values'!$BJ:$BJ,MATCH('Monthy Targets'!$B291,'Final Comp Values'!$C:$C,0)),0)</f>
        <v>0</v>
      </c>
      <c r="AF291" s="464">
        <f>IF(T291="yes",+INDEX('Final Comp Values'!$BJ:$BJ,MATCH('Monthy Targets'!$B291,'Final Comp Values'!$C:$C,0)),0)</f>
        <v>0</v>
      </c>
      <c r="AG291" s="464">
        <f>IF(U291="yes",+INDEX('Final Comp Values'!$BJ:$BJ,MATCH('Monthy Targets'!$B291,'Final Comp Values'!$C:$C,0)),0)</f>
        <v>0</v>
      </c>
    </row>
    <row r="292" spans="1:33" x14ac:dyDescent="0.25">
      <c r="A292" s="183">
        <f>+FY2018_ALL_Targets!A292</f>
        <v>5148</v>
      </c>
      <c r="B292" s="183">
        <f>+FY2018_ALL_Targets!B292</f>
        <v>675702</v>
      </c>
      <c r="C292" s="183">
        <f>+FY2018_ALL_Targets!C292</f>
        <v>1026710</v>
      </c>
      <c r="D292" s="183">
        <f>+FY2018_ALL_Targets!D292</f>
        <v>1144619701</v>
      </c>
      <c r="E292" s="183">
        <f>+FY2018_ALL_Targets!E292</f>
        <v>0</v>
      </c>
      <c r="F292" s="183" t="str">
        <f>+FY2018_ALL_Targets!F292</f>
        <v>Dallas</v>
      </c>
      <c r="G292" s="183" t="s">
        <v>981</v>
      </c>
      <c r="H292" s="183" t="str">
        <f>+FY2018_ALL_Targets!H292</f>
        <v>Coryell County Memorial Hospital Authority</v>
      </c>
      <c r="I292" s="183" t="str">
        <f>+FY2018_ALL_Targets!I292</f>
        <v>3505 S Buckner Blvd Bldg 3</v>
      </c>
      <c r="J292" s="14" t="str">
        <f>_xlfn.IFNA(+INDEX(Comp1!$D:$D,MATCH(B292,Comp1!$B:$B,0)),"No")</f>
        <v>Yes</v>
      </c>
      <c r="K292" s="14" t="str">
        <f>_xlfn.IFNA(+INDEX(Comp1!$E:$E,MATCH(B292,Comp1!$B:$B,0)),"No")</f>
        <v>Yes</v>
      </c>
      <c r="L292" s="14" t="str">
        <f>_xlfn.IFNA(+INDEX(Comp1!F:F,MATCH($B292,Comp1!$B:$B,0)),"No")</f>
        <v>Yes</v>
      </c>
      <c r="M292" s="14" t="str">
        <f>_xlfn.IFNA(+INDEX(Comp1!G:G,MATCH($B292,Comp1!$B:$B,0)),"No")</f>
        <v>Yes</v>
      </c>
      <c r="N292" s="14" t="str">
        <f>_xlfn.IFNA(+INDEX(Comp1!H:H,MATCH($B292,Comp1!$B:$B,0)),"No")</f>
        <v>Yes</v>
      </c>
      <c r="O292" s="14">
        <f>_xlfn.IFNA(+INDEX(Comp1!I:I,MATCH($B292,Comp1!$B:$B,0)),"No")</f>
        <v>0</v>
      </c>
      <c r="P292" s="14">
        <f>_xlfn.IFNA(+INDEX(Comp1!J:J,MATCH($B292,Comp1!$B:$B,0)),"No")</f>
        <v>0</v>
      </c>
      <c r="Q292" s="14">
        <f>_xlfn.IFNA(+INDEX(Comp1!K:K,MATCH($B292,Comp1!$B:$B,0)),"No")</f>
        <v>0</v>
      </c>
      <c r="R292" s="14">
        <f>_xlfn.IFNA(+INDEX(Comp1!L:L,MATCH($B292,Comp1!$B:$B,0)),"No")</f>
        <v>0</v>
      </c>
      <c r="S292" s="14">
        <f>_xlfn.IFNA(+INDEX(Comp1!M:M,MATCH($B292,Comp1!$B:$B,0)),"No")</f>
        <v>0</v>
      </c>
      <c r="T292" s="14">
        <f>_xlfn.IFNA(+INDEX(Comp1!N:N,MATCH($B292,Comp1!$B:$B,0)),"No")</f>
        <v>0</v>
      </c>
      <c r="U292" s="14">
        <f>_xlfn.IFNA(+INDEX(Comp1!O:O,MATCH($B292,Comp1!$B:$B,0)),"No")</f>
        <v>0</v>
      </c>
      <c r="V292" s="464">
        <f>IF(J292="yes",+INDEX('Final Comp Values'!$AX:$AX,MATCH('Monthy Targets'!$B292,'Final Comp Values'!C:C,0)),0)</f>
        <v>9.69</v>
      </c>
      <c r="W292" s="464">
        <f>IF(K292="yes",+INDEX('Final Comp Values'!$AX:$AX,MATCH('Monthy Targets'!$B292,'Final Comp Values'!$C:$C,0)),0)</f>
        <v>9.69</v>
      </c>
      <c r="X292" s="464">
        <f>IF(L292="yes",+INDEX('Final Comp Values'!$AX:$AX,MATCH('Monthy Targets'!$B292,'Final Comp Values'!$C:$C,0)),0)</f>
        <v>9.69</v>
      </c>
      <c r="Y292" s="464">
        <f>IF(M292="yes",+INDEX('Final Comp Values'!$BB:$BB,MATCH('Monthy Targets'!$B292,'Final Comp Values'!$C:$C,0)),0)</f>
        <v>9.69</v>
      </c>
      <c r="Z292" s="464">
        <f>IF(N292="yes",+INDEX('Final Comp Values'!$BB:$BB,MATCH('Monthy Targets'!$B292,'Final Comp Values'!$C:$C,0)),0)</f>
        <v>9.69</v>
      </c>
      <c r="AA292" s="464">
        <f>IF(O292="yes",+INDEX('Final Comp Values'!$BB:$BB,MATCH('Monthy Targets'!$B292,'Final Comp Values'!$C:$C,0)),0)</f>
        <v>0</v>
      </c>
      <c r="AB292" s="464">
        <f>IF(P292="yes",+INDEX('Final Comp Values'!$BF:$BF,MATCH('Monthy Targets'!$B292,'Final Comp Values'!$C:$C,0)),0)</f>
        <v>0</v>
      </c>
      <c r="AC292" s="464">
        <f>IF(Q292="yes",+INDEX('Final Comp Values'!$BF:$BF,MATCH('Monthy Targets'!$B292,'Final Comp Values'!$C:$C,0)),0)</f>
        <v>0</v>
      </c>
      <c r="AD292" s="464">
        <f>IF(R292="yes",+INDEX('Final Comp Values'!$BF:$BF,MATCH('Monthy Targets'!$B292,'Final Comp Values'!$C:$C,0)),0)</f>
        <v>0</v>
      </c>
      <c r="AE292" s="464">
        <f>IF(S292="yes",+INDEX('Final Comp Values'!$BJ:$BJ,MATCH('Monthy Targets'!$B292,'Final Comp Values'!$C:$C,0)),0)</f>
        <v>0</v>
      </c>
      <c r="AF292" s="464">
        <f>IF(T292="yes",+INDEX('Final Comp Values'!$BJ:$BJ,MATCH('Monthy Targets'!$B292,'Final Comp Values'!$C:$C,0)),0)</f>
        <v>0</v>
      </c>
      <c r="AG292" s="464">
        <f>IF(U292="yes",+INDEX('Final Comp Values'!$BJ:$BJ,MATCH('Monthy Targets'!$B292,'Final Comp Values'!$C:$C,0)),0)</f>
        <v>0</v>
      </c>
    </row>
    <row r="293" spans="1:33" x14ac:dyDescent="0.25">
      <c r="A293" s="183">
        <f>+FY2018_ALL_Targets!A293</f>
        <v>5349</v>
      </c>
      <c r="B293" s="183">
        <f>+FY2018_ALL_Targets!B293</f>
        <v>675703</v>
      </c>
      <c r="C293" s="183">
        <f>+FY2018_ALL_Targets!C293</f>
        <v>1001911</v>
      </c>
      <c r="D293" s="183">
        <f>+FY2018_ALL_Targets!D293</f>
        <v>1407817273</v>
      </c>
      <c r="E293" s="183">
        <f>+FY2018_ALL_Targets!E293</f>
        <v>0</v>
      </c>
      <c r="F293" s="183" t="str">
        <f>+FY2018_ALL_Targets!F293</f>
        <v>Tarrant</v>
      </c>
      <c r="G293" s="183" t="s">
        <v>1111</v>
      </c>
      <c r="H293" s="183" t="str">
        <f>+FY2018_ALL_Targets!H293</f>
        <v>Eastland Memorial Hospital District</v>
      </c>
      <c r="I293" s="183" t="str">
        <f>+FY2018_ALL_Targets!I293</f>
        <v>3315 Cross Timbers Rd</v>
      </c>
      <c r="J293" s="14" t="str">
        <f>_xlfn.IFNA(+INDEX(Comp1!$D:$D,MATCH(B293,Comp1!$B:$B,0)),"No")</f>
        <v>Yes</v>
      </c>
      <c r="K293" s="14" t="str">
        <f>_xlfn.IFNA(+INDEX(Comp1!$E:$E,MATCH(B293,Comp1!$B:$B,0)),"No")</f>
        <v>Yes</v>
      </c>
      <c r="L293" s="14" t="str">
        <f>_xlfn.IFNA(+INDEX(Comp1!F:F,MATCH($B293,Comp1!$B:$B,0)),"No")</f>
        <v>Yes</v>
      </c>
      <c r="M293" s="14" t="str">
        <f>_xlfn.IFNA(+INDEX(Comp1!G:G,MATCH($B293,Comp1!$B:$B,0)),"No")</f>
        <v>Yes</v>
      </c>
      <c r="N293" s="14" t="str">
        <f>_xlfn.IFNA(+INDEX(Comp1!H:H,MATCH($B293,Comp1!$B:$B,0)),"No")</f>
        <v>Yes</v>
      </c>
      <c r="O293" s="14">
        <f>_xlfn.IFNA(+INDEX(Comp1!I:I,MATCH($B293,Comp1!$B:$B,0)),"No")</f>
        <v>0</v>
      </c>
      <c r="P293" s="14">
        <f>_xlfn.IFNA(+INDEX(Comp1!J:J,MATCH($B293,Comp1!$B:$B,0)),"No")</f>
        <v>0</v>
      </c>
      <c r="Q293" s="14">
        <f>_xlfn.IFNA(+INDEX(Comp1!K:K,MATCH($B293,Comp1!$B:$B,0)),"No")</f>
        <v>0</v>
      </c>
      <c r="R293" s="14">
        <f>_xlfn.IFNA(+INDEX(Comp1!L:L,MATCH($B293,Comp1!$B:$B,0)),"No")</f>
        <v>0</v>
      </c>
      <c r="S293" s="14">
        <f>_xlfn.IFNA(+INDEX(Comp1!M:M,MATCH($B293,Comp1!$B:$B,0)),"No")</f>
        <v>0</v>
      </c>
      <c r="T293" s="14">
        <f>_xlfn.IFNA(+INDEX(Comp1!N:N,MATCH($B293,Comp1!$B:$B,0)),"No")</f>
        <v>0</v>
      </c>
      <c r="U293" s="14">
        <f>_xlfn.IFNA(+INDEX(Comp1!O:O,MATCH($B293,Comp1!$B:$B,0)),"No")</f>
        <v>0</v>
      </c>
      <c r="V293" s="464">
        <f>IF(J293="yes",+INDEX('Final Comp Values'!$AX:$AX,MATCH('Monthy Targets'!$B293,'Final Comp Values'!C:C,0)),0)</f>
        <v>6.92</v>
      </c>
      <c r="W293" s="464">
        <f>IF(K293="yes",+INDEX('Final Comp Values'!$AX:$AX,MATCH('Monthy Targets'!$B293,'Final Comp Values'!$C:$C,0)),0)</f>
        <v>6.92</v>
      </c>
      <c r="X293" s="464">
        <f>IF(L293="yes",+INDEX('Final Comp Values'!$AX:$AX,MATCH('Monthy Targets'!$B293,'Final Comp Values'!$C:$C,0)),0)</f>
        <v>6.92</v>
      </c>
      <c r="Y293" s="464">
        <f>IF(M293="yes",+INDEX('Final Comp Values'!$BB:$BB,MATCH('Monthy Targets'!$B293,'Final Comp Values'!$C:$C,0)),0)</f>
        <v>6.92</v>
      </c>
      <c r="Z293" s="464">
        <f>IF(N293="yes",+INDEX('Final Comp Values'!$BB:$BB,MATCH('Monthy Targets'!$B293,'Final Comp Values'!$C:$C,0)),0)</f>
        <v>6.92</v>
      </c>
      <c r="AA293" s="464">
        <f>IF(O293="yes",+INDEX('Final Comp Values'!$BB:$BB,MATCH('Monthy Targets'!$B293,'Final Comp Values'!$C:$C,0)),0)</f>
        <v>0</v>
      </c>
      <c r="AB293" s="464">
        <f>IF(P293="yes",+INDEX('Final Comp Values'!$BF:$BF,MATCH('Monthy Targets'!$B293,'Final Comp Values'!$C:$C,0)),0)</f>
        <v>0</v>
      </c>
      <c r="AC293" s="464">
        <f>IF(Q293="yes",+INDEX('Final Comp Values'!$BF:$BF,MATCH('Monthy Targets'!$B293,'Final Comp Values'!$C:$C,0)),0)</f>
        <v>0</v>
      </c>
      <c r="AD293" s="464">
        <f>IF(R293="yes",+INDEX('Final Comp Values'!$BF:$BF,MATCH('Monthy Targets'!$B293,'Final Comp Values'!$C:$C,0)),0)</f>
        <v>0</v>
      </c>
      <c r="AE293" s="464">
        <f>IF(S293="yes",+INDEX('Final Comp Values'!$BJ:$BJ,MATCH('Monthy Targets'!$B293,'Final Comp Values'!$C:$C,0)),0)</f>
        <v>0</v>
      </c>
      <c r="AF293" s="464">
        <f>IF(T293="yes",+INDEX('Final Comp Values'!$BJ:$BJ,MATCH('Monthy Targets'!$B293,'Final Comp Values'!$C:$C,0)),0)</f>
        <v>0</v>
      </c>
      <c r="AG293" s="464">
        <f>IF(U293="yes",+INDEX('Final Comp Values'!$BJ:$BJ,MATCH('Monthy Targets'!$B293,'Final Comp Values'!$C:$C,0)),0)</f>
        <v>0</v>
      </c>
    </row>
    <row r="294" spans="1:33" x14ac:dyDescent="0.25">
      <c r="A294" s="183">
        <f>+FY2018_ALL_Targets!A294</f>
        <v>4294</v>
      </c>
      <c r="B294" s="183">
        <f>+FY2018_ALL_Targets!B294</f>
        <v>675712</v>
      </c>
      <c r="C294" s="183">
        <f>+FY2018_ALL_Targets!C294</f>
        <v>1026320</v>
      </c>
      <c r="D294" s="183">
        <f>+FY2018_ALL_Targets!D294</f>
        <v>1013310861</v>
      </c>
      <c r="E294" s="183">
        <f>+FY2018_ALL_Targets!E294</f>
        <v>0</v>
      </c>
      <c r="F294" s="183" t="str">
        <f>+FY2018_ALL_Targets!F294</f>
        <v>MRSA Central</v>
      </c>
      <c r="G294" s="183" t="s">
        <v>190</v>
      </c>
      <c r="H294" s="183" t="str">
        <f>+FY2018_ALL_Targets!H294</f>
        <v>Eastland Memorial Hospital District</v>
      </c>
      <c r="I294" s="183" t="str">
        <f>+FY2018_ALL_Targets!I294</f>
        <v>409 South Files St.</v>
      </c>
      <c r="J294" s="14" t="str">
        <f>_xlfn.IFNA(+INDEX(Comp1!$D:$D,MATCH(B294,Comp1!$B:$B,0)),"No")</f>
        <v>Yes</v>
      </c>
      <c r="K294" s="14" t="str">
        <f>_xlfn.IFNA(+INDEX(Comp1!$E:$E,MATCH(B294,Comp1!$B:$B,0)),"No")</f>
        <v>Yes</v>
      </c>
      <c r="L294" s="14" t="str">
        <f>_xlfn.IFNA(+INDEX(Comp1!F:F,MATCH($B294,Comp1!$B:$B,0)),"No")</f>
        <v>Yes</v>
      </c>
      <c r="M294" s="14" t="str">
        <f>_xlfn.IFNA(+INDEX(Comp1!G:G,MATCH($B294,Comp1!$B:$B,0)),"No")</f>
        <v>Yes</v>
      </c>
      <c r="N294" s="14" t="str">
        <f>_xlfn.IFNA(+INDEX(Comp1!H:H,MATCH($B294,Comp1!$B:$B,0)),"No")</f>
        <v>Yes</v>
      </c>
      <c r="O294" s="14">
        <f>_xlfn.IFNA(+INDEX(Comp1!I:I,MATCH($B294,Comp1!$B:$B,0)),"No")</f>
        <v>0</v>
      </c>
      <c r="P294" s="14">
        <f>_xlfn.IFNA(+INDEX(Comp1!J:J,MATCH($B294,Comp1!$B:$B,0)),"No")</f>
        <v>0</v>
      </c>
      <c r="Q294" s="14">
        <f>_xlfn.IFNA(+INDEX(Comp1!K:K,MATCH($B294,Comp1!$B:$B,0)),"No")</f>
        <v>0</v>
      </c>
      <c r="R294" s="14">
        <f>_xlfn.IFNA(+INDEX(Comp1!L:L,MATCH($B294,Comp1!$B:$B,0)),"No")</f>
        <v>0</v>
      </c>
      <c r="S294" s="14">
        <f>_xlfn.IFNA(+INDEX(Comp1!M:M,MATCH($B294,Comp1!$B:$B,0)),"No")</f>
        <v>0</v>
      </c>
      <c r="T294" s="14">
        <f>_xlfn.IFNA(+INDEX(Comp1!N:N,MATCH($B294,Comp1!$B:$B,0)),"No")</f>
        <v>0</v>
      </c>
      <c r="U294" s="14">
        <f>_xlfn.IFNA(+INDEX(Comp1!O:O,MATCH($B294,Comp1!$B:$B,0)),"No")</f>
        <v>0</v>
      </c>
      <c r="V294" s="464">
        <f>IF(J294="yes",+INDEX('Final Comp Values'!$AX:$AX,MATCH('Monthy Targets'!$B294,'Final Comp Values'!C:C,0)),0)</f>
        <v>2.79</v>
      </c>
      <c r="W294" s="464">
        <f>IF(K294="yes",+INDEX('Final Comp Values'!$AX:$AX,MATCH('Monthy Targets'!$B294,'Final Comp Values'!$C:$C,0)),0)</f>
        <v>2.79</v>
      </c>
      <c r="X294" s="464">
        <f>IF(L294="yes",+INDEX('Final Comp Values'!$AX:$AX,MATCH('Monthy Targets'!$B294,'Final Comp Values'!$C:$C,0)),0)</f>
        <v>2.79</v>
      </c>
      <c r="Y294" s="464">
        <f>IF(M294="yes",+INDEX('Final Comp Values'!$BB:$BB,MATCH('Monthy Targets'!$B294,'Final Comp Values'!$C:$C,0)),0)</f>
        <v>2.79</v>
      </c>
      <c r="Z294" s="464">
        <f>IF(N294="yes",+INDEX('Final Comp Values'!$BB:$BB,MATCH('Monthy Targets'!$B294,'Final Comp Values'!$C:$C,0)),0)</f>
        <v>2.79</v>
      </c>
      <c r="AA294" s="464">
        <f>IF(O294="yes",+INDEX('Final Comp Values'!$BB:$BB,MATCH('Monthy Targets'!$B294,'Final Comp Values'!$C:$C,0)),0)</f>
        <v>0</v>
      </c>
      <c r="AB294" s="464">
        <f>IF(P294="yes",+INDEX('Final Comp Values'!$BF:$BF,MATCH('Monthy Targets'!$B294,'Final Comp Values'!$C:$C,0)),0)</f>
        <v>0</v>
      </c>
      <c r="AC294" s="464">
        <f>IF(Q294="yes",+INDEX('Final Comp Values'!$BF:$BF,MATCH('Monthy Targets'!$B294,'Final Comp Values'!$C:$C,0)),0)</f>
        <v>0</v>
      </c>
      <c r="AD294" s="464">
        <f>IF(R294="yes",+INDEX('Final Comp Values'!$BF:$BF,MATCH('Monthy Targets'!$B294,'Final Comp Values'!$C:$C,0)),0)</f>
        <v>0</v>
      </c>
      <c r="AE294" s="464">
        <f>IF(S294="yes",+INDEX('Final Comp Values'!$BJ:$BJ,MATCH('Monthy Targets'!$B294,'Final Comp Values'!$C:$C,0)),0)</f>
        <v>0</v>
      </c>
      <c r="AF294" s="464">
        <f>IF(T294="yes",+INDEX('Final Comp Values'!$BJ:$BJ,MATCH('Monthy Targets'!$B294,'Final Comp Values'!$C:$C,0)),0)</f>
        <v>0</v>
      </c>
      <c r="AG294" s="464">
        <f>IF(U294="yes",+INDEX('Final Comp Values'!$BJ:$BJ,MATCH('Monthy Targets'!$B294,'Final Comp Values'!$C:$C,0)),0)</f>
        <v>0</v>
      </c>
    </row>
    <row r="295" spans="1:33" x14ac:dyDescent="0.25">
      <c r="A295" s="183">
        <f>+FY2018_ALL_Targets!A295</f>
        <v>4476</v>
      </c>
      <c r="B295" s="183">
        <f>+FY2018_ALL_Targets!B295</f>
        <v>675715</v>
      </c>
      <c r="C295" s="183">
        <f>+FY2018_ALL_Targets!C295</f>
        <v>1026589</v>
      </c>
      <c r="D295" s="183">
        <f>+FY2018_ALL_Targets!D295</f>
        <v>1407252448</v>
      </c>
      <c r="E295" s="183">
        <f>+FY2018_ALL_Targets!E295</f>
        <v>0</v>
      </c>
      <c r="F295" s="183" t="str">
        <f>+FY2018_ALL_Targets!F295</f>
        <v>MRSA Central</v>
      </c>
      <c r="G295" s="183" t="s">
        <v>222</v>
      </c>
      <c r="H295" s="183" t="str">
        <f>+FY2018_ALL_Targets!H295</f>
        <v>McCulloch County Hospital District</v>
      </c>
      <c r="I295" s="183" t="str">
        <f>+FY2018_ALL_Targets!I295</f>
        <v>1405 W Storey St</v>
      </c>
      <c r="J295" s="14" t="str">
        <f>_xlfn.IFNA(+INDEX(Comp1!$D:$D,MATCH(B295,Comp1!$B:$B,0)),"No")</f>
        <v>Yes</v>
      </c>
      <c r="K295" s="14" t="str">
        <f>_xlfn.IFNA(+INDEX(Comp1!$E:$E,MATCH(B295,Comp1!$B:$B,0)),"No")</f>
        <v>Yes</v>
      </c>
      <c r="L295" s="14" t="str">
        <f>_xlfn.IFNA(+INDEX(Comp1!F:F,MATCH($B295,Comp1!$B:$B,0)),"No")</f>
        <v>Yes</v>
      </c>
      <c r="M295" s="14" t="str">
        <f>_xlfn.IFNA(+INDEX(Comp1!G:G,MATCH($B295,Comp1!$B:$B,0)),"No")</f>
        <v>Yes</v>
      </c>
      <c r="N295" s="14" t="str">
        <f>_xlfn.IFNA(+INDEX(Comp1!H:H,MATCH($B295,Comp1!$B:$B,0)),"No")</f>
        <v>Yes</v>
      </c>
      <c r="O295" s="14">
        <f>_xlfn.IFNA(+INDEX(Comp1!I:I,MATCH($B295,Comp1!$B:$B,0)),"No")</f>
        <v>0</v>
      </c>
      <c r="P295" s="14">
        <f>_xlfn.IFNA(+INDEX(Comp1!J:J,MATCH($B295,Comp1!$B:$B,0)),"No")</f>
        <v>0</v>
      </c>
      <c r="Q295" s="14">
        <f>_xlfn.IFNA(+INDEX(Comp1!K:K,MATCH($B295,Comp1!$B:$B,0)),"No")</f>
        <v>0</v>
      </c>
      <c r="R295" s="14">
        <f>_xlfn.IFNA(+INDEX(Comp1!L:L,MATCH($B295,Comp1!$B:$B,0)),"No")</f>
        <v>0</v>
      </c>
      <c r="S295" s="14">
        <f>_xlfn.IFNA(+INDEX(Comp1!M:M,MATCH($B295,Comp1!$B:$B,0)),"No")</f>
        <v>0</v>
      </c>
      <c r="T295" s="14">
        <f>_xlfn.IFNA(+INDEX(Comp1!N:N,MATCH($B295,Comp1!$B:$B,0)),"No")</f>
        <v>0</v>
      </c>
      <c r="U295" s="14">
        <f>_xlfn.IFNA(+INDEX(Comp1!O:O,MATCH($B295,Comp1!$B:$B,0)),"No")</f>
        <v>0</v>
      </c>
      <c r="V295" s="464">
        <f>IF(J295="yes",+INDEX('Final Comp Values'!$AX:$AX,MATCH('Monthy Targets'!$B295,'Final Comp Values'!C:C,0)),0)</f>
        <v>3.44</v>
      </c>
      <c r="W295" s="464">
        <f>IF(K295="yes",+INDEX('Final Comp Values'!$AX:$AX,MATCH('Monthy Targets'!$B295,'Final Comp Values'!$C:$C,0)),0)</f>
        <v>3.44</v>
      </c>
      <c r="X295" s="464">
        <f>IF(L295="yes",+INDEX('Final Comp Values'!$AX:$AX,MATCH('Monthy Targets'!$B295,'Final Comp Values'!$C:$C,0)),0)</f>
        <v>3.44</v>
      </c>
      <c r="Y295" s="464">
        <f>IF(M295="yes",+INDEX('Final Comp Values'!$BB:$BB,MATCH('Monthy Targets'!$B295,'Final Comp Values'!$C:$C,0)),0)</f>
        <v>3.44</v>
      </c>
      <c r="Z295" s="464">
        <f>IF(N295="yes",+INDEX('Final Comp Values'!$BB:$BB,MATCH('Monthy Targets'!$B295,'Final Comp Values'!$C:$C,0)),0)</f>
        <v>3.44</v>
      </c>
      <c r="AA295" s="464">
        <f>IF(O295="yes",+INDEX('Final Comp Values'!$BB:$BB,MATCH('Monthy Targets'!$B295,'Final Comp Values'!$C:$C,0)),0)</f>
        <v>0</v>
      </c>
      <c r="AB295" s="464">
        <f>IF(P295="yes",+INDEX('Final Comp Values'!$BF:$BF,MATCH('Monthy Targets'!$B295,'Final Comp Values'!$C:$C,0)),0)</f>
        <v>0</v>
      </c>
      <c r="AC295" s="464">
        <f>IF(Q295="yes",+INDEX('Final Comp Values'!$BF:$BF,MATCH('Monthy Targets'!$B295,'Final Comp Values'!$C:$C,0)),0)</f>
        <v>0</v>
      </c>
      <c r="AD295" s="464">
        <f>IF(R295="yes",+INDEX('Final Comp Values'!$BF:$BF,MATCH('Monthy Targets'!$B295,'Final Comp Values'!$C:$C,0)),0)</f>
        <v>0</v>
      </c>
      <c r="AE295" s="464">
        <f>IF(S295="yes",+INDEX('Final Comp Values'!$BJ:$BJ,MATCH('Monthy Targets'!$B295,'Final Comp Values'!$C:$C,0)),0)</f>
        <v>0</v>
      </c>
      <c r="AF295" s="464">
        <f>IF(T295="yes",+INDEX('Final Comp Values'!$BJ:$BJ,MATCH('Monthy Targets'!$B295,'Final Comp Values'!$C:$C,0)),0)</f>
        <v>0</v>
      </c>
      <c r="AG295" s="464">
        <f>IF(U295="yes",+INDEX('Final Comp Values'!$BJ:$BJ,MATCH('Monthy Targets'!$B295,'Final Comp Values'!$C:$C,0)),0)</f>
        <v>0</v>
      </c>
    </row>
    <row r="296" spans="1:33" x14ac:dyDescent="0.25">
      <c r="A296" s="183">
        <f>+FY2018_ALL_Targets!A296</f>
        <v>5165</v>
      </c>
      <c r="B296" s="183">
        <f>+FY2018_ALL_Targets!B296</f>
        <v>675716</v>
      </c>
      <c r="C296" s="183">
        <f>+FY2018_ALL_Targets!C296</f>
        <v>1026820</v>
      </c>
      <c r="D296" s="183">
        <f>+FY2018_ALL_Targets!D296</f>
        <v>1780077479</v>
      </c>
      <c r="E296" s="183">
        <f>+FY2018_ALL_Targets!E296</f>
        <v>0</v>
      </c>
      <c r="F296" s="183" t="str">
        <f>+FY2018_ALL_Targets!F296</f>
        <v>Lubbock</v>
      </c>
      <c r="G296" s="183" t="s">
        <v>338</v>
      </c>
      <c r="H296" s="183" t="str">
        <f>+FY2018_ALL_Targets!H296</f>
        <v>Stratford Hospital District</v>
      </c>
      <c r="I296" s="183" t="str">
        <f>+FY2018_ALL_Targets!I296</f>
        <v>605 W. 7th St.</v>
      </c>
      <c r="J296" s="14" t="str">
        <f>_xlfn.IFNA(+INDEX(Comp1!$D:$D,MATCH(B296,Comp1!$B:$B,0)),"No")</f>
        <v>Yes</v>
      </c>
      <c r="K296" s="14" t="str">
        <f>_xlfn.IFNA(+INDEX(Comp1!$E:$E,MATCH(B296,Comp1!$B:$B,0)),"No")</f>
        <v>Yes</v>
      </c>
      <c r="L296" s="14" t="str">
        <f>_xlfn.IFNA(+INDEX(Comp1!F:F,MATCH($B296,Comp1!$B:$B,0)),"No")</f>
        <v>Yes</v>
      </c>
      <c r="M296" s="14" t="str">
        <f>_xlfn.IFNA(+INDEX(Comp1!G:G,MATCH($B296,Comp1!$B:$B,0)),"No")</f>
        <v>Yes</v>
      </c>
      <c r="N296" s="14" t="str">
        <f>_xlfn.IFNA(+INDEX(Comp1!H:H,MATCH($B296,Comp1!$B:$B,0)),"No")</f>
        <v>Yes</v>
      </c>
      <c r="O296" s="14">
        <f>_xlfn.IFNA(+INDEX(Comp1!I:I,MATCH($B296,Comp1!$B:$B,0)),"No")</f>
        <v>0</v>
      </c>
      <c r="P296" s="14">
        <f>_xlfn.IFNA(+INDEX(Comp1!J:J,MATCH($B296,Comp1!$B:$B,0)),"No")</f>
        <v>0</v>
      </c>
      <c r="Q296" s="14">
        <f>_xlfn.IFNA(+INDEX(Comp1!K:K,MATCH($B296,Comp1!$B:$B,0)),"No")</f>
        <v>0</v>
      </c>
      <c r="R296" s="14">
        <f>_xlfn.IFNA(+INDEX(Comp1!L:L,MATCH($B296,Comp1!$B:$B,0)),"No")</f>
        <v>0</v>
      </c>
      <c r="S296" s="14">
        <f>_xlfn.IFNA(+INDEX(Comp1!M:M,MATCH($B296,Comp1!$B:$B,0)),"No")</f>
        <v>0</v>
      </c>
      <c r="T296" s="14">
        <f>_xlfn.IFNA(+INDEX(Comp1!N:N,MATCH($B296,Comp1!$B:$B,0)),"No")</f>
        <v>0</v>
      </c>
      <c r="U296" s="14">
        <f>_xlfn.IFNA(+INDEX(Comp1!O:O,MATCH($B296,Comp1!$B:$B,0)),"No")</f>
        <v>0</v>
      </c>
      <c r="V296" s="464">
        <f>IF(J296="yes",+INDEX('Final Comp Values'!$AX:$AX,MATCH('Monthy Targets'!$B296,'Final Comp Values'!C:C,0)),0)</f>
        <v>7.99</v>
      </c>
      <c r="W296" s="464">
        <f>IF(K296="yes",+INDEX('Final Comp Values'!$AX:$AX,MATCH('Monthy Targets'!$B296,'Final Comp Values'!$C:$C,0)),0)</f>
        <v>7.99</v>
      </c>
      <c r="X296" s="464">
        <f>IF(L296="yes",+INDEX('Final Comp Values'!$AX:$AX,MATCH('Monthy Targets'!$B296,'Final Comp Values'!$C:$C,0)),0)</f>
        <v>7.99</v>
      </c>
      <c r="Y296" s="464">
        <f>IF(M296="yes",+INDEX('Final Comp Values'!$BB:$BB,MATCH('Monthy Targets'!$B296,'Final Comp Values'!$C:$C,0)),0)</f>
        <v>7.99</v>
      </c>
      <c r="Z296" s="464">
        <f>IF(N296="yes",+INDEX('Final Comp Values'!$BB:$BB,MATCH('Monthy Targets'!$B296,'Final Comp Values'!$C:$C,0)),0)</f>
        <v>7.99</v>
      </c>
      <c r="AA296" s="464">
        <f>IF(O296="yes",+INDEX('Final Comp Values'!$BB:$BB,MATCH('Monthy Targets'!$B296,'Final Comp Values'!$C:$C,0)),0)</f>
        <v>0</v>
      </c>
      <c r="AB296" s="464">
        <f>IF(P296="yes",+INDEX('Final Comp Values'!$BF:$BF,MATCH('Monthy Targets'!$B296,'Final Comp Values'!$C:$C,0)),0)</f>
        <v>0</v>
      </c>
      <c r="AC296" s="464">
        <f>IF(Q296="yes",+INDEX('Final Comp Values'!$BF:$BF,MATCH('Monthy Targets'!$B296,'Final Comp Values'!$C:$C,0)),0)</f>
        <v>0</v>
      </c>
      <c r="AD296" s="464">
        <f>IF(R296="yes",+INDEX('Final Comp Values'!$BF:$BF,MATCH('Monthy Targets'!$B296,'Final Comp Values'!$C:$C,0)),0)</f>
        <v>0</v>
      </c>
      <c r="AE296" s="464">
        <f>IF(S296="yes",+INDEX('Final Comp Values'!$BJ:$BJ,MATCH('Monthy Targets'!$B296,'Final Comp Values'!$C:$C,0)),0)</f>
        <v>0</v>
      </c>
      <c r="AF296" s="464">
        <f>IF(T296="yes",+INDEX('Final Comp Values'!$BJ:$BJ,MATCH('Monthy Targets'!$B296,'Final Comp Values'!$C:$C,0)),0)</f>
        <v>0</v>
      </c>
      <c r="AG296" s="464">
        <f>IF(U296="yes",+INDEX('Final Comp Values'!$BJ:$BJ,MATCH('Monthy Targets'!$B296,'Final Comp Values'!$C:$C,0)),0)</f>
        <v>0</v>
      </c>
    </row>
    <row r="297" spans="1:33" x14ac:dyDescent="0.25">
      <c r="A297" s="183">
        <f>+FY2018_ALL_Targets!A297</f>
        <v>4245</v>
      </c>
      <c r="B297" s="183">
        <f>+FY2018_ALL_Targets!B297</f>
        <v>675717</v>
      </c>
      <c r="C297" s="183">
        <f>+FY2018_ALL_Targets!C297</f>
        <v>1021200</v>
      </c>
      <c r="D297" s="183">
        <f>+FY2018_ALL_Targets!D297</f>
        <v>1659715647</v>
      </c>
      <c r="E297" s="183">
        <f>+FY2018_ALL_Targets!E297</f>
        <v>0</v>
      </c>
      <c r="F297" s="183" t="str">
        <f>+FY2018_ALL_Targets!F297</f>
        <v>Nueces</v>
      </c>
      <c r="G297" s="183" t="s">
        <v>182</v>
      </c>
      <c r="H297" s="183" t="str">
        <f>+FY2018_ALL_Targets!H297</f>
        <v>Corpus Christi Health Facilities, L.P.</v>
      </c>
      <c r="I297" s="183" t="str">
        <f>+FY2018_ALL_Targets!I297</f>
        <v>3050 Sunnybrook Rd.</v>
      </c>
      <c r="J297" s="14" t="str">
        <f>_xlfn.IFNA(+INDEX(Comp1!$D:$D,MATCH(B297,Comp1!$B:$B,0)),"No")</f>
        <v>No</v>
      </c>
      <c r="K297" s="14" t="str">
        <f>_xlfn.IFNA(+INDEX(Comp1!$E:$E,MATCH(B297,Comp1!$B:$B,0)),"No")</f>
        <v>No</v>
      </c>
      <c r="L297" s="14" t="str">
        <f>_xlfn.IFNA(+INDEX(Comp1!F:F,MATCH($B297,Comp1!$B:$B,0)),"No")</f>
        <v>No</v>
      </c>
      <c r="M297" s="14" t="str">
        <f>_xlfn.IFNA(+INDEX(Comp1!G:G,MATCH($B297,Comp1!$B:$B,0)),"No")</f>
        <v>No</v>
      </c>
      <c r="N297" s="14" t="str">
        <f>_xlfn.IFNA(+INDEX(Comp1!H:H,MATCH($B297,Comp1!$B:$B,0)),"No")</f>
        <v>No</v>
      </c>
      <c r="O297" s="14" t="str">
        <f>_xlfn.IFNA(+INDEX(Comp1!I:I,MATCH($B297,Comp1!$B:$B,0)),"No")</f>
        <v>No</v>
      </c>
      <c r="P297" s="14" t="str">
        <f>_xlfn.IFNA(+INDEX(Comp1!J:J,MATCH($B297,Comp1!$B:$B,0)),"No")</f>
        <v>No</v>
      </c>
      <c r="Q297" s="14" t="str">
        <f>_xlfn.IFNA(+INDEX(Comp1!K:K,MATCH($B297,Comp1!$B:$B,0)),"No")</f>
        <v>No</v>
      </c>
      <c r="R297" s="14" t="str">
        <f>_xlfn.IFNA(+INDEX(Comp1!L:L,MATCH($B297,Comp1!$B:$B,0)),"No")</f>
        <v>No</v>
      </c>
      <c r="S297" s="14" t="str">
        <f>_xlfn.IFNA(+INDEX(Comp1!M:M,MATCH($B297,Comp1!$B:$B,0)),"No")</f>
        <v>No</v>
      </c>
      <c r="T297" s="14" t="str">
        <f>_xlfn.IFNA(+INDEX(Comp1!N:N,MATCH($B297,Comp1!$B:$B,0)),"No")</f>
        <v>No</v>
      </c>
      <c r="U297" s="14" t="str">
        <f>_xlfn.IFNA(+INDEX(Comp1!O:O,MATCH($B297,Comp1!$B:$B,0)),"No")</f>
        <v>No</v>
      </c>
      <c r="V297" s="464">
        <f>IF(J297="yes",+INDEX('Final Comp Values'!$AX:$AX,MATCH('Monthy Targets'!$B297,'Final Comp Values'!C:C,0)),0)</f>
        <v>0</v>
      </c>
      <c r="W297" s="464">
        <f>IF(K297="yes",+INDEX('Final Comp Values'!$AX:$AX,MATCH('Monthy Targets'!$B297,'Final Comp Values'!$C:$C,0)),0)</f>
        <v>0</v>
      </c>
      <c r="X297" s="464">
        <f>IF(L297="yes",+INDEX('Final Comp Values'!$AX:$AX,MATCH('Monthy Targets'!$B297,'Final Comp Values'!$C:$C,0)),0)</f>
        <v>0</v>
      </c>
      <c r="Y297" s="464">
        <f>IF(M297="yes",+INDEX('Final Comp Values'!$BB:$BB,MATCH('Monthy Targets'!$B297,'Final Comp Values'!$C:$C,0)),0)</f>
        <v>0</v>
      </c>
      <c r="Z297" s="464">
        <f>IF(N297="yes",+INDEX('Final Comp Values'!$BB:$BB,MATCH('Monthy Targets'!$B297,'Final Comp Values'!$C:$C,0)),0)</f>
        <v>0</v>
      </c>
      <c r="AA297" s="464">
        <f>IF(O297="yes",+INDEX('Final Comp Values'!$BB:$BB,MATCH('Monthy Targets'!$B297,'Final Comp Values'!$C:$C,0)),0)</f>
        <v>0</v>
      </c>
      <c r="AB297" s="464">
        <f>IF(P297="yes",+INDEX('Final Comp Values'!$BF:$BF,MATCH('Monthy Targets'!$B297,'Final Comp Values'!$C:$C,0)),0)</f>
        <v>0</v>
      </c>
      <c r="AC297" s="464">
        <f>IF(Q297="yes",+INDEX('Final Comp Values'!$BF:$BF,MATCH('Monthy Targets'!$B297,'Final Comp Values'!$C:$C,0)),0)</f>
        <v>0</v>
      </c>
      <c r="AD297" s="464">
        <f>IF(R297="yes",+INDEX('Final Comp Values'!$BF:$BF,MATCH('Monthy Targets'!$B297,'Final Comp Values'!$C:$C,0)),0)</f>
        <v>0</v>
      </c>
      <c r="AE297" s="464">
        <f>IF(S297="yes",+INDEX('Final Comp Values'!$BJ:$BJ,MATCH('Monthy Targets'!$B297,'Final Comp Values'!$C:$C,0)),0)</f>
        <v>0</v>
      </c>
      <c r="AF297" s="464">
        <f>IF(T297="yes",+INDEX('Final Comp Values'!$BJ:$BJ,MATCH('Monthy Targets'!$B297,'Final Comp Values'!$C:$C,0)),0)</f>
        <v>0</v>
      </c>
      <c r="AG297" s="464">
        <f>IF(U297="yes",+INDEX('Final Comp Values'!$BJ:$BJ,MATCH('Monthy Targets'!$B297,'Final Comp Values'!$C:$C,0)),0)</f>
        <v>0</v>
      </c>
    </row>
    <row r="298" spans="1:33" x14ac:dyDescent="0.25">
      <c r="A298" s="183">
        <f>+FY2018_ALL_Targets!A298</f>
        <v>5310</v>
      </c>
      <c r="B298" s="183">
        <f>+FY2018_ALL_Targets!B298</f>
        <v>675722</v>
      </c>
      <c r="C298" s="183">
        <f>+FY2018_ALL_Targets!C298</f>
        <v>1025617</v>
      </c>
      <c r="D298" s="183">
        <f>+FY2018_ALL_Targets!D298</f>
        <v>1487085478</v>
      </c>
      <c r="E298" s="183">
        <f>+FY2018_ALL_Targets!E298</f>
        <v>0</v>
      </c>
      <c r="F298" s="183" t="str">
        <f>+FY2018_ALL_Targets!F298</f>
        <v>MRSA West</v>
      </c>
      <c r="G298" s="183" t="s">
        <v>3332</v>
      </c>
      <c r="H298" s="183" t="str">
        <f>+FY2018_ALL_Targets!H298</f>
        <v>FPACP Fort Stockton LLC</v>
      </c>
      <c r="I298" s="183" t="str">
        <f>+FY2018_ALL_Targets!I298</f>
        <v>501 N Sycamore Street</v>
      </c>
      <c r="J298" s="14" t="str">
        <f>_xlfn.IFNA(+INDEX(Comp1!$D:$D,MATCH(B298,Comp1!$B:$B,0)),"No")</f>
        <v>Yes</v>
      </c>
      <c r="K298" s="14" t="str">
        <f>_xlfn.IFNA(+INDEX(Comp1!$E:$E,MATCH(B298,Comp1!$B:$B,0)),"No")</f>
        <v>Yes</v>
      </c>
      <c r="L298" s="14" t="str">
        <f>_xlfn.IFNA(+INDEX(Comp1!F:F,MATCH($B298,Comp1!$B:$B,0)),"No")</f>
        <v>Yes</v>
      </c>
      <c r="M298" s="14" t="str">
        <f>_xlfn.IFNA(+INDEX(Comp1!G:G,MATCH($B298,Comp1!$B:$B,0)),"No")</f>
        <v>Yes</v>
      </c>
      <c r="N298" s="14" t="str">
        <f>_xlfn.IFNA(+INDEX(Comp1!H:H,MATCH($B298,Comp1!$B:$B,0)),"No")</f>
        <v>Yes</v>
      </c>
      <c r="O298" s="14">
        <f>_xlfn.IFNA(+INDEX(Comp1!I:I,MATCH($B298,Comp1!$B:$B,0)),"No")</f>
        <v>0</v>
      </c>
      <c r="P298" s="14">
        <f>_xlfn.IFNA(+INDEX(Comp1!J:J,MATCH($B298,Comp1!$B:$B,0)),"No")</f>
        <v>0</v>
      </c>
      <c r="Q298" s="14">
        <f>_xlfn.IFNA(+INDEX(Comp1!K:K,MATCH($B298,Comp1!$B:$B,0)),"No")</f>
        <v>0</v>
      </c>
      <c r="R298" s="14">
        <f>_xlfn.IFNA(+INDEX(Comp1!L:L,MATCH($B298,Comp1!$B:$B,0)),"No")</f>
        <v>0</v>
      </c>
      <c r="S298" s="14">
        <f>_xlfn.IFNA(+INDEX(Comp1!M:M,MATCH($B298,Comp1!$B:$B,0)),"No")</f>
        <v>0</v>
      </c>
      <c r="T298" s="14">
        <f>_xlfn.IFNA(+INDEX(Comp1!N:N,MATCH($B298,Comp1!$B:$B,0)),"No")</f>
        <v>0</v>
      </c>
      <c r="U298" s="14">
        <f>_xlfn.IFNA(+INDEX(Comp1!O:O,MATCH($B298,Comp1!$B:$B,0)),"No")</f>
        <v>0</v>
      </c>
      <c r="V298" s="464">
        <f>IF(J298="yes",+INDEX('Final Comp Values'!$AX:$AX,MATCH('Monthy Targets'!$B298,'Final Comp Values'!C:C,0)),0)</f>
        <v>7.45</v>
      </c>
      <c r="W298" s="464">
        <f>IF(K298="yes",+INDEX('Final Comp Values'!$AX:$AX,MATCH('Monthy Targets'!$B298,'Final Comp Values'!$C:$C,0)),0)</f>
        <v>7.45</v>
      </c>
      <c r="X298" s="464">
        <f>IF(L298="yes",+INDEX('Final Comp Values'!$AX:$AX,MATCH('Monthy Targets'!$B298,'Final Comp Values'!$C:$C,0)),0)</f>
        <v>7.45</v>
      </c>
      <c r="Y298" s="464">
        <f>IF(M298="yes",+INDEX('Final Comp Values'!$BB:$BB,MATCH('Monthy Targets'!$B298,'Final Comp Values'!$C:$C,0)),0)</f>
        <v>7.45</v>
      </c>
      <c r="Z298" s="464">
        <f>IF(N298="yes",+INDEX('Final Comp Values'!$BB:$BB,MATCH('Monthy Targets'!$B298,'Final Comp Values'!$C:$C,0)),0)</f>
        <v>7.45</v>
      </c>
      <c r="AA298" s="464">
        <f>IF(O298="yes",+INDEX('Final Comp Values'!$BB:$BB,MATCH('Monthy Targets'!$B298,'Final Comp Values'!$C:$C,0)),0)</f>
        <v>0</v>
      </c>
      <c r="AB298" s="464">
        <f>IF(P298="yes",+INDEX('Final Comp Values'!$BF:$BF,MATCH('Monthy Targets'!$B298,'Final Comp Values'!$C:$C,0)),0)</f>
        <v>0</v>
      </c>
      <c r="AC298" s="464">
        <f>IF(Q298="yes",+INDEX('Final Comp Values'!$BF:$BF,MATCH('Monthy Targets'!$B298,'Final Comp Values'!$C:$C,0)),0)</f>
        <v>0</v>
      </c>
      <c r="AD298" s="464">
        <f>IF(R298="yes",+INDEX('Final Comp Values'!$BF:$BF,MATCH('Monthy Targets'!$B298,'Final Comp Values'!$C:$C,0)),0)</f>
        <v>0</v>
      </c>
      <c r="AE298" s="464">
        <f>IF(S298="yes",+INDEX('Final Comp Values'!$BJ:$BJ,MATCH('Monthy Targets'!$B298,'Final Comp Values'!$C:$C,0)),0)</f>
        <v>0</v>
      </c>
      <c r="AF298" s="464">
        <f>IF(T298="yes",+INDEX('Final Comp Values'!$BJ:$BJ,MATCH('Monthy Targets'!$B298,'Final Comp Values'!$C:$C,0)),0)</f>
        <v>0</v>
      </c>
      <c r="AG298" s="464">
        <f>IF(U298="yes",+INDEX('Final Comp Values'!$BJ:$BJ,MATCH('Monthy Targets'!$B298,'Final Comp Values'!$C:$C,0)),0)</f>
        <v>0</v>
      </c>
    </row>
    <row r="299" spans="1:33" x14ac:dyDescent="0.25">
      <c r="A299" s="183">
        <f>+FY2018_ALL_Targets!A299</f>
        <v>4236</v>
      </c>
      <c r="B299" s="183">
        <f>+FY2018_ALL_Targets!B299</f>
        <v>675727</v>
      </c>
      <c r="C299" s="183">
        <f>+FY2018_ALL_Targets!C299</f>
        <v>423601</v>
      </c>
      <c r="D299" s="183">
        <f>+FY2018_ALL_Targets!D299</f>
        <v>1811983885</v>
      </c>
      <c r="E299" s="183">
        <f>+FY2018_ALL_Targets!E299</f>
        <v>0</v>
      </c>
      <c r="F299" s="183" t="str">
        <f>+FY2018_ALL_Targets!F299</f>
        <v>Travis</v>
      </c>
      <c r="G299" s="183" t="s">
        <v>180</v>
      </c>
      <c r="H299" s="183" t="str">
        <f>+FY2018_ALL_Targets!H299</f>
        <v>Guadalupe Regional Medical Center</v>
      </c>
      <c r="I299" s="183" t="str">
        <f>+FY2018_ALL_Targets!I299</f>
        <v>2001 Scenic Rd.</v>
      </c>
      <c r="J299" s="14" t="str">
        <f>_xlfn.IFNA(+INDEX(Comp1!$D:$D,MATCH(B299,Comp1!$B:$B,0)),"No")</f>
        <v>Yes</v>
      </c>
      <c r="K299" s="14" t="str">
        <f>_xlfn.IFNA(+INDEX(Comp1!$E:$E,MATCH(B299,Comp1!$B:$B,0)),"No")</f>
        <v>Yes</v>
      </c>
      <c r="L299" s="14" t="str">
        <f>_xlfn.IFNA(+INDEX(Comp1!F:F,MATCH($B299,Comp1!$B:$B,0)),"No")</f>
        <v>Yes</v>
      </c>
      <c r="M299" s="14" t="str">
        <f>_xlfn.IFNA(+INDEX(Comp1!G:G,MATCH($B299,Comp1!$B:$B,0)),"No")</f>
        <v>Yes</v>
      </c>
      <c r="N299" s="14" t="str">
        <f>_xlfn.IFNA(+INDEX(Comp1!H:H,MATCH($B299,Comp1!$B:$B,0)),"No")</f>
        <v>Yes</v>
      </c>
      <c r="O299" s="14">
        <f>_xlfn.IFNA(+INDEX(Comp1!I:I,MATCH($B299,Comp1!$B:$B,0)),"No")</f>
        <v>0</v>
      </c>
      <c r="P299" s="14">
        <f>_xlfn.IFNA(+INDEX(Comp1!J:J,MATCH($B299,Comp1!$B:$B,0)),"No")</f>
        <v>0</v>
      </c>
      <c r="Q299" s="14">
        <f>_xlfn.IFNA(+INDEX(Comp1!K:K,MATCH($B299,Comp1!$B:$B,0)),"No")</f>
        <v>0</v>
      </c>
      <c r="R299" s="14">
        <f>_xlfn.IFNA(+INDEX(Comp1!L:L,MATCH($B299,Comp1!$B:$B,0)),"No")</f>
        <v>0</v>
      </c>
      <c r="S299" s="14">
        <f>_xlfn.IFNA(+INDEX(Comp1!M:M,MATCH($B299,Comp1!$B:$B,0)),"No")</f>
        <v>0</v>
      </c>
      <c r="T299" s="14">
        <f>_xlfn.IFNA(+INDEX(Comp1!N:N,MATCH($B299,Comp1!$B:$B,0)),"No")</f>
        <v>0</v>
      </c>
      <c r="U299" s="14">
        <f>_xlfn.IFNA(+INDEX(Comp1!O:O,MATCH($B299,Comp1!$B:$B,0)),"No")</f>
        <v>0</v>
      </c>
      <c r="V299" s="464">
        <f>IF(J299="yes",+INDEX('Final Comp Values'!$AX:$AX,MATCH('Monthy Targets'!$B299,'Final Comp Values'!C:C,0)),0)</f>
        <v>19.329999999999998</v>
      </c>
      <c r="W299" s="464">
        <f>IF(K299="yes",+INDEX('Final Comp Values'!$AX:$AX,MATCH('Monthy Targets'!$B299,'Final Comp Values'!$C:$C,0)),0)</f>
        <v>19.329999999999998</v>
      </c>
      <c r="X299" s="464">
        <f>IF(L299="yes",+INDEX('Final Comp Values'!$AX:$AX,MATCH('Monthy Targets'!$B299,'Final Comp Values'!$C:$C,0)),0)</f>
        <v>19.329999999999998</v>
      </c>
      <c r="Y299" s="464">
        <f>IF(M299="yes",+INDEX('Final Comp Values'!$BB:$BB,MATCH('Monthy Targets'!$B299,'Final Comp Values'!$C:$C,0)),0)</f>
        <v>19.329999999999998</v>
      </c>
      <c r="Z299" s="464">
        <f>IF(N299="yes",+INDEX('Final Comp Values'!$BB:$BB,MATCH('Monthy Targets'!$B299,'Final Comp Values'!$C:$C,0)),0)</f>
        <v>19.329999999999998</v>
      </c>
      <c r="AA299" s="464">
        <f>IF(O299="yes",+INDEX('Final Comp Values'!$BB:$BB,MATCH('Monthy Targets'!$B299,'Final Comp Values'!$C:$C,0)),0)</f>
        <v>0</v>
      </c>
      <c r="AB299" s="464">
        <f>IF(P299="yes",+INDEX('Final Comp Values'!$BF:$BF,MATCH('Monthy Targets'!$B299,'Final Comp Values'!$C:$C,0)),0)</f>
        <v>0</v>
      </c>
      <c r="AC299" s="464">
        <f>IF(Q299="yes",+INDEX('Final Comp Values'!$BF:$BF,MATCH('Monthy Targets'!$B299,'Final Comp Values'!$C:$C,0)),0)</f>
        <v>0</v>
      </c>
      <c r="AD299" s="464">
        <f>IF(R299="yes",+INDEX('Final Comp Values'!$BF:$BF,MATCH('Monthy Targets'!$B299,'Final Comp Values'!$C:$C,0)),0)</f>
        <v>0</v>
      </c>
      <c r="AE299" s="464">
        <f>IF(S299="yes",+INDEX('Final Comp Values'!$BJ:$BJ,MATCH('Monthy Targets'!$B299,'Final Comp Values'!$C:$C,0)),0)</f>
        <v>0</v>
      </c>
      <c r="AF299" s="464">
        <f>IF(T299="yes",+INDEX('Final Comp Values'!$BJ:$BJ,MATCH('Monthy Targets'!$B299,'Final Comp Values'!$C:$C,0)),0)</f>
        <v>0</v>
      </c>
      <c r="AG299" s="464">
        <f>IF(U299="yes",+INDEX('Final Comp Values'!$BJ:$BJ,MATCH('Monthy Targets'!$B299,'Final Comp Values'!$C:$C,0)),0)</f>
        <v>0</v>
      </c>
    </row>
    <row r="300" spans="1:33" x14ac:dyDescent="0.25">
      <c r="A300" s="183">
        <f>+FY2018_ALL_Targets!A300</f>
        <v>5195</v>
      </c>
      <c r="B300" s="183">
        <f>+FY2018_ALL_Targets!B300</f>
        <v>675729</v>
      </c>
      <c r="C300" s="183">
        <f>+FY2018_ALL_Targets!C300</f>
        <v>519501</v>
      </c>
      <c r="D300" s="183">
        <f>+FY2018_ALL_Targets!D300</f>
        <v>1831192368</v>
      </c>
      <c r="E300" s="183">
        <f>+FY2018_ALL_Targets!E300</f>
        <v>0</v>
      </c>
      <c r="F300" s="183" t="str">
        <f>+FY2018_ALL_Targets!F300</f>
        <v>MRSA Northeast</v>
      </c>
      <c r="G300" s="183" t="s">
        <v>344</v>
      </c>
      <c r="H300" s="183" t="str">
        <f>+FY2018_ALL_Targets!H300</f>
        <v>Nacogdoches County Hospital District</v>
      </c>
      <c r="I300" s="183" t="str">
        <f>+FY2018_ALL_Targets!I300</f>
        <v>451 S. El Camino Crossing</v>
      </c>
      <c r="J300" s="14" t="str">
        <f>_xlfn.IFNA(+INDEX(Comp1!$D:$D,MATCH(B300,Comp1!$B:$B,0)),"No")</f>
        <v>Yes</v>
      </c>
      <c r="K300" s="14" t="str">
        <f>_xlfn.IFNA(+INDEX(Comp1!$E:$E,MATCH(B300,Comp1!$B:$B,0)),"No")</f>
        <v>Yes</v>
      </c>
      <c r="L300" s="14" t="str">
        <f>_xlfn.IFNA(+INDEX(Comp1!F:F,MATCH($B300,Comp1!$B:$B,0)),"No")</f>
        <v>Yes</v>
      </c>
      <c r="M300" s="14" t="str">
        <f>_xlfn.IFNA(+INDEX(Comp1!G:G,MATCH($B300,Comp1!$B:$B,0)),"No")</f>
        <v>Yes</v>
      </c>
      <c r="N300" s="14" t="str">
        <f>_xlfn.IFNA(+INDEX(Comp1!H:H,MATCH($B300,Comp1!$B:$B,0)),"No")</f>
        <v>Yes</v>
      </c>
      <c r="O300" s="14">
        <f>_xlfn.IFNA(+INDEX(Comp1!I:I,MATCH($B300,Comp1!$B:$B,0)),"No")</f>
        <v>0</v>
      </c>
      <c r="P300" s="14">
        <f>_xlfn.IFNA(+INDEX(Comp1!J:J,MATCH($B300,Comp1!$B:$B,0)),"No")</f>
        <v>0</v>
      </c>
      <c r="Q300" s="14">
        <f>_xlfn.IFNA(+INDEX(Comp1!K:K,MATCH($B300,Comp1!$B:$B,0)),"No")</f>
        <v>0</v>
      </c>
      <c r="R300" s="14">
        <f>_xlfn.IFNA(+INDEX(Comp1!L:L,MATCH($B300,Comp1!$B:$B,0)),"No")</f>
        <v>0</v>
      </c>
      <c r="S300" s="14">
        <f>_xlfn.IFNA(+INDEX(Comp1!M:M,MATCH($B300,Comp1!$B:$B,0)),"No")</f>
        <v>0</v>
      </c>
      <c r="T300" s="14">
        <f>_xlfn.IFNA(+INDEX(Comp1!N:N,MATCH($B300,Comp1!$B:$B,0)),"No")</f>
        <v>0</v>
      </c>
      <c r="U300" s="14">
        <f>_xlfn.IFNA(+INDEX(Comp1!O:O,MATCH($B300,Comp1!$B:$B,0)),"No")</f>
        <v>0</v>
      </c>
      <c r="V300" s="464">
        <f>IF(J300="yes",+INDEX('Final Comp Values'!$AX:$AX,MATCH('Monthy Targets'!$B300,'Final Comp Values'!C:C,0)),0)</f>
        <v>4.6399999999999997</v>
      </c>
      <c r="W300" s="464">
        <f>IF(K300="yes",+INDEX('Final Comp Values'!$AX:$AX,MATCH('Monthy Targets'!$B300,'Final Comp Values'!$C:$C,0)),0)</f>
        <v>4.6399999999999997</v>
      </c>
      <c r="X300" s="464">
        <f>IF(L300="yes",+INDEX('Final Comp Values'!$AX:$AX,MATCH('Monthy Targets'!$B300,'Final Comp Values'!$C:$C,0)),0)</f>
        <v>4.6399999999999997</v>
      </c>
      <c r="Y300" s="464">
        <f>IF(M300="yes",+INDEX('Final Comp Values'!$BB:$BB,MATCH('Monthy Targets'!$B300,'Final Comp Values'!$C:$C,0)),0)</f>
        <v>4.6399999999999997</v>
      </c>
      <c r="Z300" s="464">
        <f>IF(N300="yes",+INDEX('Final Comp Values'!$BB:$BB,MATCH('Monthy Targets'!$B300,'Final Comp Values'!$C:$C,0)),0)</f>
        <v>4.6399999999999997</v>
      </c>
      <c r="AA300" s="464">
        <f>IF(O300="yes",+INDEX('Final Comp Values'!$BB:$BB,MATCH('Monthy Targets'!$B300,'Final Comp Values'!$C:$C,0)),0)</f>
        <v>0</v>
      </c>
      <c r="AB300" s="464">
        <f>IF(P300="yes",+INDEX('Final Comp Values'!$BF:$BF,MATCH('Monthy Targets'!$B300,'Final Comp Values'!$C:$C,0)),0)</f>
        <v>0</v>
      </c>
      <c r="AC300" s="464">
        <f>IF(Q300="yes",+INDEX('Final Comp Values'!$BF:$BF,MATCH('Monthy Targets'!$B300,'Final Comp Values'!$C:$C,0)),0)</f>
        <v>0</v>
      </c>
      <c r="AD300" s="464">
        <f>IF(R300="yes",+INDEX('Final Comp Values'!$BF:$BF,MATCH('Monthy Targets'!$B300,'Final Comp Values'!$C:$C,0)),0)</f>
        <v>0</v>
      </c>
      <c r="AE300" s="464">
        <f>IF(S300="yes",+INDEX('Final Comp Values'!$BJ:$BJ,MATCH('Monthy Targets'!$B300,'Final Comp Values'!$C:$C,0)),0)</f>
        <v>0</v>
      </c>
      <c r="AF300" s="464">
        <f>IF(T300="yes",+INDEX('Final Comp Values'!$BJ:$BJ,MATCH('Monthy Targets'!$B300,'Final Comp Values'!$C:$C,0)),0)</f>
        <v>0</v>
      </c>
      <c r="AG300" s="464">
        <f>IF(U300="yes",+INDEX('Final Comp Values'!$BJ:$BJ,MATCH('Monthy Targets'!$B300,'Final Comp Values'!$C:$C,0)),0)</f>
        <v>0</v>
      </c>
    </row>
    <row r="301" spans="1:33" x14ac:dyDescent="0.25">
      <c r="A301" s="183">
        <f>+FY2018_ALL_Targets!A301</f>
        <v>5365</v>
      </c>
      <c r="B301" s="183">
        <f>+FY2018_ALL_Targets!B301</f>
        <v>675736</v>
      </c>
      <c r="C301" s="183">
        <f>+FY2018_ALL_Targets!C301</f>
        <v>1025765</v>
      </c>
      <c r="D301" s="183">
        <f>+FY2018_ALL_Targets!D301</f>
        <v>1245651330</v>
      </c>
      <c r="E301" s="183">
        <f>+FY2018_ALL_Targets!E301</f>
        <v>0</v>
      </c>
      <c r="F301" s="183" t="str">
        <f>+FY2018_ALL_Targets!F301</f>
        <v>MRSA Central</v>
      </c>
      <c r="G301" s="183" t="s">
        <v>1121</v>
      </c>
      <c r="H301" s="183" t="str">
        <f>+FY2018_ALL_Targets!H301</f>
        <v>Citizens Medical Center dba Yoakum Nursing and Rehabilitation</v>
      </c>
      <c r="I301" s="183" t="str">
        <f>+FY2018_ALL_Targets!I301</f>
        <v>1300 Carl Ramert Drive</v>
      </c>
      <c r="J301" s="14" t="str">
        <f>_xlfn.IFNA(+INDEX(Comp1!$D:$D,MATCH(B301,Comp1!$B:$B,0)),"No")</f>
        <v>Yes</v>
      </c>
      <c r="K301" s="14" t="str">
        <f>_xlfn.IFNA(+INDEX(Comp1!$E:$E,MATCH(B301,Comp1!$B:$B,0)),"No")</f>
        <v>Yes</v>
      </c>
      <c r="L301" s="14" t="str">
        <f>_xlfn.IFNA(+INDEX(Comp1!F:F,MATCH($B301,Comp1!$B:$B,0)),"No")</f>
        <v>Yes</v>
      </c>
      <c r="M301" s="14" t="str">
        <f>_xlfn.IFNA(+INDEX(Comp1!G:G,MATCH($B301,Comp1!$B:$B,0)),"No")</f>
        <v>Yes</v>
      </c>
      <c r="N301" s="14" t="str">
        <f>_xlfn.IFNA(+INDEX(Comp1!H:H,MATCH($B301,Comp1!$B:$B,0)),"No")</f>
        <v>Yes</v>
      </c>
      <c r="O301" s="14">
        <f>_xlfn.IFNA(+INDEX(Comp1!I:I,MATCH($B301,Comp1!$B:$B,0)),"No")</f>
        <v>0</v>
      </c>
      <c r="P301" s="14">
        <f>_xlfn.IFNA(+INDEX(Comp1!J:J,MATCH($B301,Comp1!$B:$B,0)),"No")</f>
        <v>0</v>
      </c>
      <c r="Q301" s="14">
        <f>_xlfn.IFNA(+INDEX(Comp1!K:K,MATCH($B301,Comp1!$B:$B,0)),"No")</f>
        <v>0</v>
      </c>
      <c r="R301" s="14">
        <f>_xlfn.IFNA(+INDEX(Comp1!L:L,MATCH($B301,Comp1!$B:$B,0)),"No")</f>
        <v>0</v>
      </c>
      <c r="S301" s="14">
        <f>_xlfn.IFNA(+INDEX(Comp1!M:M,MATCH($B301,Comp1!$B:$B,0)),"No")</f>
        <v>0</v>
      </c>
      <c r="T301" s="14">
        <f>_xlfn.IFNA(+INDEX(Comp1!N:N,MATCH($B301,Comp1!$B:$B,0)),"No")</f>
        <v>0</v>
      </c>
      <c r="U301" s="14">
        <f>_xlfn.IFNA(+INDEX(Comp1!O:O,MATCH($B301,Comp1!$B:$B,0)),"No")</f>
        <v>0</v>
      </c>
      <c r="V301" s="464">
        <f>IF(J301="yes",+INDEX('Final Comp Values'!$AX:$AX,MATCH('Monthy Targets'!$B301,'Final Comp Values'!C:C,0)),0)</f>
        <v>10.5</v>
      </c>
      <c r="W301" s="464">
        <f>IF(K301="yes",+INDEX('Final Comp Values'!$AX:$AX,MATCH('Monthy Targets'!$B301,'Final Comp Values'!$C:$C,0)),0)</f>
        <v>10.5</v>
      </c>
      <c r="X301" s="464">
        <f>IF(L301="yes",+INDEX('Final Comp Values'!$AX:$AX,MATCH('Monthy Targets'!$B301,'Final Comp Values'!$C:$C,0)),0)</f>
        <v>10.5</v>
      </c>
      <c r="Y301" s="464">
        <f>IF(M301="yes",+INDEX('Final Comp Values'!$BB:$BB,MATCH('Monthy Targets'!$B301,'Final Comp Values'!$C:$C,0)),0)</f>
        <v>10.5</v>
      </c>
      <c r="Z301" s="464">
        <f>IF(N301="yes",+INDEX('Final Comp Values'!$BB:$BB,MATCH('Monthy Targets'!$B301,'Final Comp Values'!$C:$C,0)),0)</f>
        <v>10.5</v>
      </c>
      <c r="AA301" s="464">
        <f>IF(O301="yes",+INDEX('Final Comp Values'!$BB:$BB,MATCH('Monthy Targets'!$B301,'Final Comp Values'!$C:$C,0)),0)</f>
        <v>0</v>
      </c>
      <c r="AB301" s="464">
        <f>IF(P301="yes",+INDEX('Final Comp Values'!$BF:$BF,MATCH('Monthy Targets'!$B301,'Final Comp Values'!$C:$C,0)),0)</f>
        <v>0</v>
      </c>
      <c r="AC301" s="464">
        <f>IF(Q301="yes",+INDEX('Final Comp Values'!$BF:$BF,MATCH('Monthy Targets'!$B301,'Final Comp Values'!$C:$C,0)),0)</f>
        <v>0</v>
      </c>
      <c r="AD301" s="464">
        <f>IF(R301="yes",+INDEX('Final Comp Values'!$BF:$BF,MATCH('Monthy Targets'!$B301,'Final Comp Values'!$C:$C,0)),0)</f>
        <v>0</v>
      </c>
      <c r="AE301" s="464">
        <f>IF(S301="yes",+INDEX('Final Comp Values'!$BJ:$BJ,MATCH('Monthy Targets'!$B301,'Final Comp Values'!$C:$C,0)),0)</f>
        <v>0</v>
      </c>
      <c r="AF301" s="464">
        <f>IF(T301="yes",+INDEX('Final Comp Values'!$BJ:$BJ,MATCH('Monthy Targets'!$B301,'Final Comp Values'!$C:$C,0)),0)</f>
        <v>0</v>
      </c>
      <c r="AG301" s="464">
        <f>IF(U301="yes",+INDEX('Final Comp Values'!$BJ:$BJ,MATCH('Monthy Targets'!$B301,'Final Comp Values'!$C:$C,0)),0)</f>
        <v>0</v>
      </c>
    </row>
    <row r="302" spans="1:33" x14ac:dyDescent="0.25">
      <c r="A302" s="183">
        <f>+FY2018_ALL_Targets!A302</f>
        <v>5368</v>
      </c>
      <c r="B302" s="183">
        <f>+FY2018_ALL_Targets!B302</f>
        <v>675743</v>
      </c>
      <c r="C302" s="183">
        <f>+FY2018_ALL_Targets!C302</f>
        <v>1026705</v>
      </c>
      <c r="D302" s="183">
        <f>+FY2018_ALL_Targets!D302</f>
        <v>1255627238</v>
      </c>
      <c r="E302" s="183">
        <f>+FY2018_ALL_Targets!E302</f>
        <v>0</v>
      </c>
      <c r="F302" s="183" t="str">
        <f>+FY2018_ALL_Targets!F302</f>
        <v>Harris</v>
      </c>
      <c r="G302" s="183" t="s">
        <v>1125</v>
      </c>
      <c r="H302" s="183" t="str">
        <f>+FY2018_ALL_Targets!H302</f>
        <v>Liberty County Hospital District No. 1</v>
      </c>
      <c r="I302" s="183" t="str">
        <f>+FY2018_ALL_Targets!I302</f>
        <v>519 Ninth Avenue North</v>
      </c>
      <c r="J302" s="14" t="str">
        <f>_xlfn.IFNA(+INDEX(Comp1!$D:$D,MATCH(B302,Comp1!$B:$B,0)),"No")</f>
        <v>Yes</v>
      </c>
      <c r="K302" s="14" t="str">
        <f>_xlfn.IFNA(+INDEX(Comp1!$E:$E,MATCH(B302,Comp1!$B:$B,0)),"No")</f>
        <v>Yes</v>
      </c>
      <c r="L302" s="14" t="str">
        <f>_xlfn.IFNA(+INDEX(Comp1!F:F,MATCH($B302,Comp1!$B:$B,0)),"No")</f>
        <v>Yes</v>
      </c>
      <c r="M302" s="14" t="str">
        <f>_xlfn.IFNA(+INDEX(Comp1!G:G,MATCH($B302,Comp1!$B:$B,0)),"No")</f>
        <v>Yes</v>
      </c>
      <c r="N302" s="14" t="str">
        <f>_xlfn.IFNA(+INDEX(Comp1!H:H,MATCH($B302,Comp1!$B:$B,0)),"No")</f>
        <v>Yes</v>
      </c>
      <c r="O302" s="14">
        <f>_xlfn.IFNA(+INDEX(Comp1!I:I,MATCH($B302,Comp1!$B:$B,0)),"No")</f>
        <v>0</v>
      </c>
      <c r="P302" s="14">
        <f>_xlfn.IFNA(+INDEX(Comp1!J:J,MATCH($B302,Comp1!$B:$B,0)),"No")</f>
        <v>0</v>
      </c>
      <c r="Q302" s="14">
        <f>_xlfn.IFNA(+INDEX(Comp1!K:K,MATCH($B302,Comp1!$B:$B,0)),"No")</f>
        <v>0</v>
      </c>
      <c r="R302" s="14">
        <f>_xlfn.IFNA(+INDEX(Comp1!L:L,MATCH($B302,Comp1!$B:$B,0)),"No")</f>
        <v>0</v>
      </c>
      <c r="S302" s="14">
        <f>_xlfn.IFNA(+INDEX(Comp1!M:M,MATCH($B302,Comp1!$B:$B,0)),"No")</f>
        <v>0</v>
      </c>
      <c r="T302" s="14">
        <f>_xlfn.IFNA(+INDEX(Comp1!N:N,MATCH($B302,Comp1!$B:$B,0)),"No")</f>
        <v>0</v>
      </c>
      <c r="U302" s="14">
        <f>_xlfn.IFNA(+INDEX(Comp1!O:O,MATCH($B302,Comp1!$B:$B,0)),"No")</f>
        <v>0</v>
      </c>
      <c r="V302" s="464">
        <f>IF(J302="yes",+INDEX('Final Comp Values'!$AX:$AX,MATCH('Monthy Targets'!$B302,'Final Comp Values'!C:C,0)),0)</f>
        <v>6.61</v>
      </c>
      <c r="W302" s="464">
        <f>IF(K302="yes",+INDEX('Final Comp Values'!$AX:$AX,MATCH('Monthy Targets'!$B302,'Final Comp Values'!$C:$C,0)),0)</f>
        <v>6.61</v>
      </c>
      <c r="X302" s="464">
        <f>IF(L302="yes",+INDEX('Final Comp Values'!$AX:$AX,MATCH('Monthy Targets'!$B302,'Final Comp Values'!$C:$C,0)),0)</f>
        <v>6.61</v>
      </c>
      <c r="Y302" s="464">
        <f>IF(M302="yes",+INDEX('Final Comp Values'!$BB:$BB,MATCH('Monthy Targets'!$B302,'Final Comp Values'!$C:$C,0)),0)</f>
        <v>6.61</v>
      </c>
      <c r="Z302" s="464">
        <f>IF(N302="yes",+INDEX('Final Comp Values'!$BB:$BB,MATCH('Monthy Targets'!$B302,'Final Comp Values'!$C:$C,0)),0)</f>
        <v>6.61</v>
      </c>
      <c r="AA302" s="464">
        <f>IF(O302="yes",+INDEX('Final Comp Values'!$BB:$BB,MATCH('Monthy Targets'!$B302,'Final Comp Values'!$C:$C,0)),0)</f>
        <v>0</v>
      </c>
      <c r="AB302" s="464">
        <f>IF(P302="yes",+INDEX('Final Comp Values'!$BF:$BF,MATCH('Monthy Targets'!$B302,'Final Comp Values'!$C:$C,0)),0)</f>
        <v>0</v>
      </c>
      <c r="AC302" s="464">
        <f>IF(Q302="yes",+INDEX('Final Comp Values'!$BF:$BF,MATCH('Monthy Targets'!$B302,'Final Comp Values'!$C:$C,0)),0)</f>
        <v>0</v>
      </c>
      <c r="AD302" s="464">
        <f>IF(R302="yes",+INDEX('Final Comp Values'!$BF:$BF,MATCH('Monthy Targets'!$B302,'Final Comp Values'!$C:$C,0)),0)</f>
        <v>0</v>
      </c>
      <c r="AE302" s="464">
        <f>IF(S302="yes",+INDEX('Final Comp Values'!$BJ:$BJ,MATCH('Monthy Targets'!$B302,'Final Comp Values'!$C:$C,0)),0)</f>
        <v>0</v>
      </c>
      <c r="AF302" s="464">
        <f>IF(T302="yes",+INDEX('Final Comp Values'!$BJ:$BJ,MATCH('Monthy Targets'!$B302,'Final Comp Values'!$C:$C,0)),0)</f>
        <v>0</v>
      </c>
      <c r="AG302" s="464">
        <f>IF(U302="yes",+INDEX('Final Comp Values'!$BJ:$BJ,MATCH('Monthy Targets'!$B302,'Final Comp Values'!$C:$C,0)),0)</f>
        <v>0</v>
      </c>
    </row>
    <row r="303" spans="1:33" x14ac:dyDescent="0.25">
      <c r="A303" s="183">
        <f>+FY2018_ALL_Targets!A303</f>
        <v>4028</v>
      </c>
      <c r="B303" s="183">
        <f>+FY2018_ALL_Targets!B303</f>
        <v>675746</v>
      </c>
      <c r="C303" s="183">
        <f>+FY2018_ALL_Targets!C303</f>
        <v>1026068</v>
      </c>
      <c r="D303" s="183">
        <f>+FY2018_ALL_Targets!D303</f>
        <v>1649251026</v>
      </c>
      <c r="E303" s="183">
        <f>+FY2018_ALL_Targets!E303</f>
        <v>0</v>
      </c>
      <c r="F303" s="183" t="str">
        <f>+FY2018_ALL_Targets!F303</f>
        <v>MRSA West</v>
      </c>
      <c r="G303" s="183" t="s">
        <v>556</v>
      </c>
      <c r="H303" s="183" t="str">
        <f>+FY2018_ALL_Targets!H303</f>
        <v>Eastland Memorial Hospital District</v>
      </c>
      <c r="I303" s="183" t="str">
        <f>+FY2018_ALL_Targets!I303</f>
        <v>1751 N. 15th Street</v>
      </c>
      <c r="J303" s="14" t="str">
        <f>_xlfn.IFNA(+INDEX(Comp1!$D:$D,MATCH(B303,Comp1!$B:$B,0)),"No")</f>
        <v>Yes</v>
      </c>
      <c r="K303" s="14" t="str">
        <f>_xlfn.IFNA(+INDEX(Comp1!$E:$E,MATCH(B303,Comp1!$B:$B,0)),"No")</f>
        <v>Yes</v>
      </c>
      <c r="L303" s="14" t="str">
        <f>_xlfn.IFNA(+INDEX(Comp1!F:F,MATCH($B303,Comp1!$B:$B,0)),"No")</f>
        <v>Yes</v>
      </c>
      <c r="M303" s="14" t="str">
        <f>_xlfn.IFNA(+INDEX(Comp1!G:G,MATCH($B303,Comp1!$B:$B,0)),"No")</f>
        <v>Yes</v>
      </c>
      <c r="N303" s="14" t="str">
        <f>_xlfn.IFNA(+INDEX(Comp1!H:H,MATCH($B303,Comp1!$B:$B,0)),"No")</f>
        <v>Yes</v>
      </c>
      <c r="O303" s="14">
        <f>_xlfn.IFNA(+INDEX(Comp1!I:I,MATCH($B303,Comp1!$B:$B,0)),"No")</f>
        <v>0</v>
      </c>
      <c r="P303" s="14">
        <f>_xlfn.IFNA(+INDEX(Comp1!J:J,MATCH($B303,Comp1!$B:$B,0)),"No")</f>
        <v>0</v>
      </c>
      <c r="Q303" s="14">
        <f>_xlfn.IFNA(+INDEX(Comp1!K:K,MATCH($B303,Comp1!$B:$B,0)),"No")</f>
        <v>0</v>
      </c>
      <c r="R303" s="14">
        <f>_xlfn.IFNA(+INDEX(Comp1!L:L,MATCH($B303,Comp1!$B:$B,0)),"No")</f>
        <v>0</v>
      </c>
      <c r="S303" s="14">
        <f>_xlfn.IFNA(+INDEX(Comp1!M:M,MATCH($B303,Comp1!$B:$B,0)),"No")</f>
        <v>0</v>
      </c>
      <c r="T303" s="14">
        <f>_xlfn.IFNA(+INDEX(Comp1!N:N,MATCH($B303,Comp1!$B:$B,0)),"No")</f>
        <v>0</v>
      </c>
      <c r="U303" s="14">
        <f>_xlfn.IFNA(+INDEX(Comp1!O:O,MATCH($B303,Comp1!$B:$B,0)),"No")</f>
        <v>0</v>
      </c>
      <c r="V303" s="464">
        <f>IF(J303="yes",+INDEX('Final Comp Values'!$AX:$AX,MATCH('Monthy Targets'!$B303,'Final Comp Values'!C:C,0)),0)</f>
        <v>14.56</v>
      </c>
      <c r="W303" s="464">
        <f>IF(K303="yes",+INDEX('Final Comp Values'!$AX:$AX,MATCH('Monthy Targets'!$B303,'Final Comp Values'!$C:$C,0)),0)</f>
        <v>14.56</v>
      </c>
      <c r="X303" s="464">
        <f>IF(L303="yes",+INDEX('Final Comp Values'!$AX:$AX,MATCH('Monthy Targets'!$B303,'Final Comp Values'!$C:$C,0)),0)</f>
        <v>14.56</v>
      </c>
      <c r="Y303" s="464">
        <f>IF(M303="yes",+INDEX('Final Comp Values'!$BB:$BB,MATCH('Monthy Targets'!$B303,'Final Comp Values'!$C:$C,0)),0)</f>
        <v>14.56</v>
      </c>
      <c r="Z303" s="464">
        <f>IF(N303="yes",+INDEX('Final Comp Values'!$BB:$BB,MATCH('Monthy Targets'!$B303,'Final Comp Values'!$C:$C,0)),0)</f>
        <v>14.56</v>
      </c>
      <c r="AA303" s="464">
        <f>IF(O303="yes",+INDEX('Final Comp Values'!$BB:$BB,MATCH('Monthy Targets'!$B303,'Final Comp Values'!$C:$C,0)),0)</f>
        <v>0</v>
      </c>
      <c r="AB303" s="464">
        <f>IF(P303="yes",+INDEX('Final Comp Values'!$BF:$BF,MATCH('Monthy Targets'!$B303,'Final Comp Values'!$C:$C,0)),0)</f>
        <v>0</v>
      </c>
      <c r="AC303" s="464">
        <f>IF(Q303="yes",+INDEX('Final Comp Values'!$BF:$BF,MATCH('Monthy Targets'!$B303,'Final Comp Values'!$C:$C,0)),0)</f>
        <v>0</v>
      </c>
      <c r="AD303" s="464">
        <f>IF(R303="yes",+INDEX('Final Comp Values'!$BF:$BF,MATCH('Monthy Targets'!$B303,'Final Comp Values'!$C:$C,0)),0)</f>
        <v>0</v>
      </c>
      <c r="AE303" s="464">
        <f>IF(S303="yes",+INDEX('Final Comp Values'!$BJ:$BJ,MATCH('Monthy Targets'!$B303,'Final Comp Values'!$C:$C,0)),0)</f>
        <v>0</v>
      </c>
      <c r="AF303" s="464">
        <f>IF(T303="yes",+INDEX('Final Comp Values'!$BJ:$BJ,MATCH('Monthy Targets'!$B303,'Final Comp Values'!$C:$C,0)),0)</f>
        <v>0</v>
      </c>
      <c r="AG303" s="464">
        <f>IF(U303="yes",+INDEX('Final Comp Values'!$BJ:$BJ,MATCH('Monthy Targets'!$B303,'Final Comp Values'!$C:$C,0)),0)</f>
        <v>0</v>
      </c>
    </row>
    <row r="304" spans="1:33" x14ac:dyDescent="0.25">
      <c r="A304" s="183">
        <f>+FY2018_ALL_Targets!A304</f>
        <v>5012</v>
      </c>
      <c r="B304" s="183">
        <f>+FY2018_ALL_Targets!B304</f>
        <v>675751</v>
      </c>
      <c r="C304" s="183">
        <f>+FY2018_ALL_Targets!C304</f>
        <v>1028196</v>
      </c>
      <c r="D304" s="183">
        <f>+FY2018_ALL_Targets!D304</f>
        <v>1710432877</v>
      </c>
      <c r="E304" s="183">
        <f>+FY2018_ALL_Targets!E304</f>
        <v>0</v>
      </c>
      <c r="F304" s="183" t="str">
        <f>+FY2018_ALL_Targets!F304</f>
        <v>MRSA West</v>
      </c>
      <c r="G304" s="183" t="s">
        <v>3334</v>
      </c>
      <c r="H304" s="183" t="str">
        <f>+FY2018_ALL_Targets!H304</f>
        <v>FPACP Odessa LLC</v>
      </c>
      <c r="I304" s="183" t="str">
        <f>+FY2018_ALL_Targets!I304</f>
        <v>2443 W 16th Street</v>
      </c>
      <c r="J304" s="14" t="str">
        <f>_xlfn.IFNA(+INDEX(Comp1!$D:$D,MATCH(B304,Comp1!$B:$B,0)),"No")</f>
        <v>Yes</v>
      </c>
      <c r="K304" s="14" t="str">
        <f>_xlfn.IFNA(+INDEX(Comp1!$E:$E,MATCH(B304,Comp1!$B:$B,0)),"No")</f>
        <v>Yes</v>
      </c>
      <c r="L304" s="14" t="str">
        <f>_xlfn.IFNA(+INDEX(Comp1!F:F,MATCH($B304,Comp1!$B:$B,0)),"No")</f>
        <v>Yes</v>
      </c>
      <c r="M304" s="14" t="str">
        <f>_xlfn.IFNA(+INDEX(Comp1!G:G,MATCH($B304,Comp1!$B:$B,0)),"No")</f>
        <v>Yes</v>
      </c>
      <c r="N304" s="14" t="str">
        <f>_xlfn.IFNA(+INDEX(Comp1!H:H,MATCH($B304,Comp1!$B:$B,0)),"No")</f>
        <v>Yes</v>
      </c>
      <c r="O304" s="14">
        <f>_xlfn.IFNA(+INDEX(Comp1!I:I,MATCH($B304,Comp1!$B:$B,0)),"No")</f>
        <v>0</v>
      </c>
      <c r="P304" s="14">
        <f>_xlfn.IFNA(+INDEX(Comp1!J:J,MATCH($B304,Comp1!$B:$B,0)),"No")</f>
        <v>0</v>
      </c>
      <c r="Q304" s="14">
        <f>_xlfn.IFNA(+INDEX(Comp1!K:K,MATCH($B304,Comp1!$B:$B,0)),"No")</f>
        <v>0</v>
      </c>
      <c r="R304" s="14">
        <f>_xlfn.IFNA(+INDEX(Comp1!L:L,MATCH($B304,Comp1!$B:$B,0)),"No")</f>
        <v>0</v>
      </c>
      <c r="S304" s="14">
        <f>_xlfn.IFNA(+INDEX(Comp1!M:M,MATCH($B304,Comp1!$B:$B,0)),"No")</f>
        <v>0</v>
      </c>
      <c r="T304" s="14">
        <f>_xlfn.IFNA(+INDEX(Comp1!N:N,MATCH($B304,Comp1!$B:$B,0)),"No")</f>
        <v>0</v>
      </c>
      <c r="U304" s="14">
        <f>_xlfn.IFNA(+INDEX(Comp1!O:O,MATCH($B304,Comp1!$B:$B,0)),"No")</f>
        <v>0</v>
      </c>
      <c r="V304" s="464">
        <f>IF(J304="yes",+INDEX('Final Comp Values'!$AX:$AX,MATCH('Monthy Targets'!$B304,'Final Comp Values'!C:C,0)),0)</f>
        <v>3.24</v>
      </c>
      <c r="W304" s="464">
        <f>IF(K304="yes",+INDEX('Final Comp Values'!$AX:$AX,MATCH('Monthy Targets'!$B304,'Final Comp Values'!$C:$C,0)),0)</f>
        <v>3.24</v>
      </c>
      <c r="X304" s="464">
        <f>IF(L304="yes",+INDEX('Final Comp Values'!$AX:$AX,MATCH('Monthy Targets'!$B304,'Final Comp Values'!$C:$C,0)),0)</f>
        <v>3.24</v>
      </c>
      <c r="Y304" s="464">
        <f>IF(M304="yes",+INDEX('Final Comp Values'!$BB:$BB,MATCH('Monthy Targets'!$B304,'Final Comp Values'!$C:$C,0)),0)</f>
        <v>3.24</v>
      </c>
      <c r="Z304" s="464">
        <f>IF(N304="yes",+INDEX('Final Comp Values'!$BB:$BB,MATCH('Monthy Targets'!$B304,'Final Comp Values'!$C:$C,0)),0)</f>
        <v>3.24</v>
      </c>
      <c r="AA304" s="464">
        <f>IF(O304="yes",+INDEX('Final Comp Values'!$BB:$BB,MATCH('Monthy Targets'!$B304,'Final Comp Values'!$C:$C,0)),0)</f>
        <v>0</v>
      </c>
      <c r="AB304" s="464">
        <f>IF(P304="yes",+INDEX('Final Comp Values'!$BF:$BF,MATCH('Monthy Targets'!$B304,'Final Comp Values'!$C:$C,0)),0)</f>
        <v>0</v>
      </c>
      <c r="AC304" s="464">
        <f>IF(Q304="yes",+INDEX('Final Comp Values'!$BF:$BF,MATCH('Monthy Targets'!$B304,'Final Comp Values'!$C:$C,0)),0)</f>
        <v>0</v>
      </c>
      <c r="AD304" s="464">
        <f>IF(R304="yes",+INDEX('Final Comp Values'!$BF:$BF,MATCH('Monthy Targets'!$B304,'Final Comp Values'!$C:$C,0)),0)</f>
        <v>0</v>
      </c>
      <c r="AE304" s="464">
        <f>IF(S304="yes",+INDEX('Final Comp Values'!$BJ:$BJ,MATCH('Monthy Targets'!$B304,'Final Comp Values'!$C:$C,0)),0)</f>
        <v>0</v>
      </c>
      <c r="AF304" s="464">
        <f>IF(T304="yes",+INDEX('Final Comp Values'!$BJ:$BJ,MATCH('Monthy Targets'!$B304,'Final Comp Values'!$C:$C,0)),0)</f>
        <v>0</v>
      </c>
      <c r="AG304" s="464">
        <f>IF(U304="yes",+INDEX('Final Comp Values'!$BJ:$BJ,MATCH('Monthy Targets'!$B304,'Final Comp Values'!$C:$C,0)),0)</f>
        <v>0</v>
      </c>
    </row>
    <row r="305" spans="1:33" x14ac:dyDescent="0.25">
      <c r="A305" s="183">
        <f>+FY2018_ALL_Targets!A305</f>
        <v>113</v>
      </c>
      <c r="B305" s="183">
        <f>+FY2018_ALL_Targets!B305</f>
        <v>675754</v>
      </c>
      <c r="C305" s="183">
        <f>+FY2018_ALL_Targets!C305</f>
        <v>1025934</v>
      </c>
      <c r="D305" s="183">
        <f>+FY2018_ALL_Targets!D305</f>
        <v>1922418631</v>
      </c>
      <c r="E305" s="183">
        <f>+FY2018_ALL_Targets!E305</f>
        <v>0</v>
      </c>
      <c r="F305" s="183" t="str">
        <f>+FY2018_ALL_Targets!F305</f>
        <v>Dallas</v>
      </c>
      <c r="G305" s="183" t="s">
        <v>546</v>
      </c>
      <c r="H305" s="183" t="str">
        <f>+FY2018_ALL_Targets!H305</f>
        <v>Nocona Hospital District</v>
      </c>
      <c r="I305" s="183" t="str">
        <f>+FY2018_ALL_Targets!I305</f>
        <v>4315 Hopkins Ave.</v>
      </c>
      <c r="J305" s="14" t="str">
        <f>_xlfn.IFNA(+INDEX(Comp1!$D:$D,MATCH(B305,Comp1!$B:$B,0)),"No")</f>
        <v>Yes</v>
      </c>
      <c r="K305" s="14" t="str">
        <f>_xlfn.IFNA(+INDEX(Comp1!$E:$E,MATCH(B305,Comp1!$B:$B,0)),"No")</f>
        <v>Yes</v>
      </c>
      <c r="L305" s="14" t="str">
        <f>_xlfn.IFNA(+INDEX(Comp1!F:F,MATCH($B305,Comp1!$B:$B,0)),"No")</f>
        <v>Yes</v>
      </c>
      <c r="M305" s="14" t="str">
        <f>_xlfn.IFNA(+INDEX(Comp1!G:G,MATCH($B305,Comp1!$B:$B,0)),"No")</f>
        <v>Yes</v>
      </c>
      <c r="N305" s="14" t="str">
        <f>_xlfn.IFNA(+INDEX(Comp1!H:H,MATCH($B305,Comp1!$B:$B,0)),"No")</f>
        <v>Yes</v>
      </c>
      <c r="O305" s="14">
        <f>_xlfn.IFNA(+INDEX(Comp1!I:I,MATCH($B305,Comp1!$B:$B,0)),"No")</f>
        <v>0</v>
      </c>
      <c r="P305" s="14">
        <f>_xlfn.IFNA(+INDEX(Comp1!J:J,MATCH($B305,Comp1!$B:$B,0)),"No")</f>
        <v>0</v>
      </c>
      <c r="Q305" s="14">
        <f>_xlfn.IFNA(+INDEX(Comp1!K:K,MATCH($B305,Comp1!$B:$B,0)),"No")</f>
        <v>0</v>
      </c>
      <c r="R305" s="14">
        <f>_xlfn.IFNA(+INDEX(Comp1!L:L,MATCH($B305,Comp1!$B:$B,0)),"No")</f>
        <v>0</v>
      </c>
      <c r="S305" s="14">
        <f>_xlfn.IFNA(+INDEX(Comp1!M:M,MATCH($B305,Comp1!$B:$B,0)),"No")</f>
        <v>0</v>
      </c>
      <c r="T305" s="14">
        <f>_xlfn.IFNA(+INDEX(Comp1!N:N,MATCH($B305,Comp1!$B:$B,0)),"No")</f>
        <v>0</v>
      </c>
      <c r="U305" s="14">
        <f>_xlfn.IFNA(+INDEX(Comp1!O:O,MATCH($B305,Comp1!$B:$B,0)),"No")</f>
        <v>0</v>
      </c>
      <c r="V305" s="464">
        <f>IF(J305="yes",+INDEX('Final Comp Values'!$AX:$AX,MATCH('Monthy Targets'!$B305,'Final Comp Values'!C:C,0)),0)</f>
        <v>1.32</v>
      </c>
      <c r="W305" s="464">
        <f>IF(K305="yes",+INDEX('Final Comp Values'!$AX:$AX,MATCH('Monthy Targets'!$B305,'Final Comp Values'!$C:$C,0)),0)</f>
        <v>1.32</v>
      </c>
      <c r="X305" s="464">
        <f>IF(L305="yes",+INDEX('Final Comp Values'!$AX:$AX,MATCH('Monthy Targets'!$B305,'Final Comp Values'!$C:$C,0)),0)</f>
        <v>1.32</v>
      </c>
      <c r="Y305" s="464">
        <f>IF(M305="yes",+INDEX('Final Comp Values'!$BB:$BB,MATCH('Monthy Targets'!$B305,'Final Comp Values'!$C:$C,0)),0)</f>
        <v>1.32</v>
      </c>
      <c r="Z305" s="464">
        <f>IF(N305="yes",+INDEX('Final Comp Values'!$BB:$BB,MATCH('Monthy Targets'!$B305,'Final Comp Values'!$C:$C,0)),0)</f>
        <v>1.32</v>
      </c>
      <c r="AA305" s="464">
        <f>IF(O305="yes",+INDEX('Final Comp Values'!$BB:$BB,MATCH('Monthy Targets'!$B305,'Final Comp Values'!$C:$C,0)),0)</f>
        <v>0</v>
      </c>
      <c r="AB305" s="464">
        <f>IF(P305="yes",+INDEX('Final Comp Values'!$BF:$BF,MATCH('Monthy Targets'!$B305,'Final Comp Values'!$C:$C,0)),0)</f>
        <v>0</v>
      </c>
      <c r="AC305" s="464">
        <f>IF(Q305="yes",+INDEX('Final Comp Values'!$BF:$BF,MATCH('Monthy Targets'!$B305,'Final Comp Values'!$C:$C,0)),0)</f>
        <v>0</v>
      </c>
      <c r="AD305" s="464">
        <f>IF(R305="yes",+INDEX('Final Comp Values'!$BF:$BF,MATCH('Monthy Targets'!$B305,'Final Comp Values'!$C:$C,0)),0)</f>
        <v>0</v>
      </c>
      <c r="AE305" s="464">
        <f>IF(S305="yes",+INDEX('Final Comp Values'!$BJ:$BJ,MATCH('Monthy Targets'!$B305,'Final Comp Values'!$C:$C,0)),0)</f>
        <v>0</v>
      </c>
      <c r="AF305" s="464">
        <f>IF(T305="yes",+INDEX('Final Comp Values'!$BJ:$BJ,MATCH('Monthy Targets'!$B305,'Final Comp Values'!$C:$C,0)),0)</f>
        <v>0</v>
      </c>
      <c r="AG305" s="464">
        <f>IF(U305="yes",+INDEX('Final Comp Values'!$BJ:$BJ,MATCH('Monthy Targets'!$B305,'Final Comp Values'!$C:$C,0)),0)</f>
        <v>0</v>
      </c>
    </row>
    <row r="306" spans="1:33" x14ac:dyDescent="0.25">
      <c r="A306" s="183">
        <f>+FY2018_ALL_Targets!A306</f>
        <v>5373</v>
      </c>
      <c r="B306" s="183">
        <f>+FY2018_ALL_Targets!B306</f>
        <v>675756</v>
      </c>
      <c r="C306" s="183">
        <f>+FY2018_ALL_Targets!C306</f>
        <v>1026661</v>
      </c>
      <c r="D306" s="183">
        <f>+FY2018_ALL_Targets!D306</f>
        <v>1629062369</v>
      </c>
      <c r="E306" s="183">
        <f>+FY2018_ALL_Targets!E306</f>
        <v>0</v>
      </c>
      <c r="F306" s="183" t="str">
        <f>+FY2018_ALL_Targets!F306</f>
        <v>Dallas</v>
      </c>
      <c r="G306" s="183" t="s">
        <v>1127</v>
      </c>
      <c r="H306" s="183" t="str">
        <f>+FY2018_ALL_Targets!H306</f>
        <v>Dallas County Hospital District dba Williamsburg Village</v>
      </c>
      <c r="I306" s="183" t="str">
        <f>+FY2018_ALL_Targets!I306</f>
        <v>940 York Drive</v>
      </c>
      <c r="J306" s="14" t="str">
        <f>_xlfn.IFNA(+INDEX(Comp1!$D:$D,MATCH(B306,Comp1!$B:$B,0)),"No")</f>
        <v>Yes</v>
      </c>
      <c r="K306" s="14" t="str">
        <f>_xlfn.IFNA(+INDEX(Comp1!$E:$E,MATCH(B306,Comp1!$B:$B,0)),"No")</f>
        <v>Yes</v>
      </c>
      <c r="L306" s="14" t="str">
        <f>_xlfn.IFNA(+INDEX(Comp1!F:F,MATCH($B306,Comp1!$B:$B,0)),"No")</f>
        <v>Yes</v>
      </c>
      <c r="M306" s="14" t="str">
        <f>_xlfn.IFNA(+INDEX(Comp1!G:G,MATCH($B306,Comp1!$B:$B,0)),"No")</f>
        <v>Yes</v>
      </c>
      <c r="N306" s="14" t="str">
        <f>_xlfn.IFNA(+INDEX(Comp1!H:H,MATCH($B306,Comp1!$B:$B,0)),"No")</f>
        <v>Yes</v>
      </c>
      <c r="O306" s="14">
        <f>_xlfn.IFNA(+INDEX(Comp1!I:I,MATCH($B306,Comp1!$B:$B,0)),"No")</f>
        <v>0</v>
      </c>
      <c r="P306" s="14">
        <f>_xlfn.IFNA(+INDEX(Comp1!J:J,MATCH($B306,Comp1!$B:$B,0)),"No")</f>
        <v>0</v>
      </c>
      <c r="Q306" s="14">
        <f>_xlfn.IFNA(+INDEX(Comp1!K:K,MATCH($B306,Comp1!$B:$B,0)),"No")</f>
        <v>0</v>
      </c>
      <c r="R306" s="14">
        <f>_xlfn.IFNA(+INDEX(Comp1!L:L,MATCH($B306,Comp1!$B:$B,0)),"No")</f>
        <v>0</v>
      </c>
      <c r="S306" s="14">
        <f>_xlfn.IFNA(+INDEX(Comp1!M:M,MATCH($B306,Comp1!$B:$B,0)),"No")</f>
        <v>0</v>
      </c>
      <c r="T306" s="14">
        <f>_xlfn.IFNA(+INDEX(Comp1!N:N,MATCH($B306,Comp1!$B:$B,0)),"No")</f>
        <v>0</v>
      </c>
      <c r="U306" s="14">
        <f>_xlfn.IFNA(+INDEX(Comp1!O:O,MATCH($B306,Comp1!$B:$B,0)),"No")</f>
        <v>0</v>
      </c>
      <c r="V306" s="464">
        <f>IF(J306="yes",+INDEX('Final Comp Values'!$AX:$AX,MATCH('Monthy Targets'!$B306,'Final Comp Values'!C:C,0)),0)</f>
        <v>16.43</v>
      </c>
      <c r="W306" s="464">
        <f>IF(K306="yes",+INDEX('Final Comp Values'!$AX:$AX,MATCH('Monthy Targets'!$B306,'Final Comp Values'!$C:$C,0)),0)</f>
        <v>16.43</v>
      </c>
      <c r="X306" s="464">
        <f>IF(L306="yes",+INDEX('Final Comp Values'!$AX:$AX,MATCH('Monthy Targets'!$B306,'Final Comp Values'!$C:$C,0)),0)</f>
        <v>16.43</v>
      </c>
      <c r="Y306" s="464">
        <f>IF(M306="yes",+INDEX('Final Comp Values'!$BB:$BB,MATCH('Monthy Targets'!$B306,'Final Comp Values'!$C:$C,0)),0)</f>
        <v>16.43</v>
      </c>
      <c r="Z306" s="464">
        <f>IF(N306="yes",+INDEX('Final Comp Values'!$BB:$BB,MATCH('Monthy Targets'!$B306,'Final Comp Values'!$C:$C,0)),0)</f>
        <v>16.43</v>
      </c>
      <c r="AA306" s="464">
        <f>IF(O306="yes",+INDEX('Final Comp Values'!$BB:$BB,MATCH('Monthy Targets'!$B306,'Final Comp Values'!$C:$C,0)),0)</f>
        <v>0</v>
      </c>
      <c r="AB306" s="464">
        <f>IF(P306="yes",+INDEX('Final Comp Values'!$BF:$BF,MATCH('Monthy Targets'!$B306,'Final Comp Values'!$C:$C,0)),0)</f>
        <v>0</v>
      </c>
      <c r="AC306" s="464">
        <f>IF(Q306="yes",+INDEX('Final Comp Values'!$BF:$BF,MATCH('Monthy Targets'!$B306,'Final Comp Values'!$C:$C,0)),0)</f>
        <v>0</v>
      </c>
      <c r="AD306" s="464">
        <f>IF(R306="yes",+INDEX('Final Comp Values'!$BF:$BF,MATCH('Monthy Targets'!$B306,'Final Comp Values'!$C:$C,0)),0)</f>
        <v>0</v>
      </c>
      <c r="AE306" s="464">
        <f>IF(S306="yes",+INDEX('Final Comp Values'!$BJ:$BJ,MATCH('Monthy Targets'!$B306,'Final Comp Values'!$C:$C,0)),0)</f>
        <v>0</v>
      </c>
      <c r="AF306" s="464">
        <f>IF(T306="yes",+INDEX('Final Comp Values'!$BJ:$BJ,MATCH('Monthy Targets'!$B306,'Final Comp Values'!$C:$C,0)),0)</f>
        <v>0</v>
      </c>
      <c r="AG306" s="464">
        <f>IF(U306="yes",+INDEX('Final Comp Values'!$BJ:$BJ,MATCH('Monthy Targets'!$B306,'Final Comp Values'!$C:$C,0)),0)</f>
        <v>0</v>
      </c>
    </row>
    <row r="307" spans="1:33" x14ac:dyDescent="0.25">
      <c r="A307" s="183">
        <f>+FY2018_ALL_Targets!A307</f>
        <v>5383</v>
      </c>
      <c r="B307" s="183">
        <f>+FY2018_ALL_Targets!B307</f>
        <v>675764</v>
      </c>
      <c r="C307" s="183">
        <f>+FY2018_ALL_Targets!C307</f>
        <v>1026028</v>
      </c>
      <c r="D307" s="183">
        <f>+FY2018_ALL_Targets!D307</f>
        <v>1679981765</v>
      </c>
      <c r="E307" s="183">
        <f>+FY2018_ALL_Targets!E307</f>
        <v>0</v>
      </c>
      <c r="F307" s="183" t="str">
        <f>+FY2018_ALL_Targets!F307</f>
        <v>Harris</v>
      </c>
      <c r="G307" s="183" t="s">
        <v>1129</v>
      </c>
      <c r="H307" s="183" t="str">
        <f>+FY2018_ALL_Targets!H307</f>
        <v>Winnie-Stowell Hospital District</v>
      </c>
      <c r="I307" s="183" t="str">
        <f>+FY2018_ALL_Targets!I307</f>
        <v>1615 Hillendahl Rd</v>
      </c>
      <c r="J307" s="14" t="str">
        <f>_xlfn.IFNA(+INDEX(Comp1!$D:$D,MATCH(B307,Comp1!$B:$B,0)),"No")</f>
        <v>Yes</v>
      </c>
      <c r="K307" s="14" t="str">
        <f>_xlfn.IFNA(+INDEX(Comp1!$E:$E,MATCH(B307,Comp1!$B:$B,0)),"No")</f>
        <v>Yes</v>
      </c>
      <c r="L307" s="14" t="str">
        <f>_xlfn.IFNA(+INDEX(Comp1!F:F,MATCH($B307,Comp1!$B:$B,0)),"No")</f>
        <v>Yes</v>
      </c>
      <c r="M307" s="14" t="str">
        <f>_xlfn.IFNA(+INDEX(Comp1!G:G,MATCH($B307,Comp1!$B:$B,0)),"No")</f>
        <v>Yes</v>
      </c>
      <c r="N307" s="14" t="str">
        <f>_xlfn.IFNA(+INDEX(Comp1!H:H,MATCH($B307,Comp1!$B:$B,0)),"No")</f>
        <v>Yes</v>
      </c>
      <c r="O307" s="14">
        <f>_xlfn.IFNA(+INDEX(Comp1!I:I,MATCH($B307,Comp1!$B:$B,0)),"No")</f>
        <v>0</v>
      </c>
      <c r="P307" s="14">
        <f>_xlfn.IFNA(+INDEX(Comp1!J:J,MATCH($B307,Comp1!$B:$B,0)),"No")</f>
        <v>0</v>
      </c>
      <c r="Q307" s="14">
        <f>_xlfn.IFNA(+INDEX(Comp1!K:K,MATCH($B307,Comp1!$B:$B,0)),"No")</f>
        <v>0</v>
      </c>
      <c r="R307" s="14">
        <f>_xlfn.IFNA(+INDEX(Comp1!L:L,MATCH($B307,Comp1!$B:$B,0)),"No")</f>
        <v>0</v>
      </c>
      <c r="S307" s="14">
        <f>_xlfn.IFNA(+INDEX(Comp1!M:M,MATCH($B307,Comp1!$B:$B,0)),"No")</f>
        <v>0</v>
      </c>
      <c r="T307" s="14">
        <f>_xlfn.IFNA(+INDEX(Comp1!N:N,MATCH($B307,Comp1!$B:$B,0)),"No")</f>
        <v>0</v>
      </c>
      <c r="U307" s="14">
        <f>_xlfn.IFNA(+INDEX(Comp1!O:O,MATCH($B307,Comp1!$B:$B,0)),"No")</f>
        <v>0</v>
      </c>
      <c r="V307" s="464">
        <f>IF(J307="yes",+INDEX('Final Comp Values'!$AX:$AX,MATCH('Monthy Targets'!$B307,'Final Comp Values'!C:C,0)),0)</f>
        <v>14.13</v>
      </c>
      <c r="W307" s="464">
        <f>IF(K307="yes",+INDEX('Final Comp Values'!$AX:$AX,MATCH('Monthy Targets'!$B307,'Final Comp Values'!$C:$C,0)),0)</f>
        <v>14.13</v>
      </c>
      <c r="X307" s="464">
        <f>IF(L307="yes",+INDEX('Final Comp Values'!$AX:$AX,MATCH('Monthy Targets'!$B307,'Final Comp Values'!$C:$C,0)),0)</f>
        <v>14.13</v>
      </c>
      <c r="Y307" s="464">
        <f>IF(M307="yes",+INDEX('Final Comp Values'!$BB:$BB,MATCH('Monthy Targets'!$B307,'Final Comp Values'!$C:$C,0)),0)</f>
        <v>14.13</v>
      </c>
      <c r="Z307" s="464">
        <f>IF(N307="yes",+INDEX('Final Comp Values'!$BB:$BB,MATCH('Monthy Targets'!$B307,'Final Comp Values'!$C:$C,0)),0)</f>
        <v>14.13</v>
      </c>
      <c r="AA307" s="464">
        <f>IF(O307="yes",+INDEX('Final Comp Values'!$BB:$BB,MATCH('Monthy Targets'!$B307,'Final Comp Values'!$C:$C,0)),0)</f>
        <v>0</v>
      </c>
      <c r="AB307" s="464">
        <f>IF(P307="yes",+INDEX('Final Comp Values'!$BF:$BF,MATCH('Monthy Targets'!$B307,'Final Comp Values'!$C:$C,0)),0)</f>
        <v>0</v>
      </c>
      <c r="AC307" s="464">
        <f>IF(Q307="yes",+INDEX('Final Comp Values'!$BF:$BF,MATCH('Monthy Targets'!$B307,'Final Comp Values'!$C:$C,0)),0)</f>
        <v>0</v>
      </c>
      <c r="AD307" s="464">
        <f>IF(R307="yes",+INDEX('Final Comp Values'!$BF:$BF,MATCH('Monthy Targets'!$B307,'Final Comp Values'!$C:$C,0)),0)</f>
        <v>0</v>
      </c>
      <c r="AE307" s="464">
        <f>IF(S307="yes",+INDEX('Final Comp Values'!$BJ:$BJ,MATCH('Monthy Targets'!$B307,'Final Comp Values'!$C:$C,0)),0)</f>
        <v>0</v>
      </c>
      <c r="AF307" s="464">
        <f>IF(T307="yes",+INDEX('Final Comp Values'!$BJ:$BJ,MATCH('Monthy Targets'!$B307,'Final Comp Values'!$C:$C,0)),0)</f>
        <v>0</v>
      </c>
      <c r="AG307" s="464">
        <f>IF(U307="yes",+INDEX('Final Comp Values'!$BJ:$BJ,MATCH('Monthy Targets'!$B307,'Final Comp Values'!$C:$C,0)),0)</f>
        <v>0</v>
      </c>
    </row>
    <row r="308" spans="1:33" x14ac:dyDescent="0.25">
      <c r="A308" s="183">
        <f>+FY2018_ALL_Targets!A308</f>
        <v>4733</v>
      </c>
      <c r="B308" s="183">
        <f>+FY2018_ALL_Targets!B308</f>
        <v>675766</v>
      </c>
      <c r="C308" s="183">
        <f>+FY2018_ALL_Targets!C308</f>
        <v>1021109</v>
      </c>
      <c r="D308" s="183">
        <f>+FY2018_ALL_Targets!D308</f>
        <v>1639419781</v>
      </c>
      <c r="E308" s="183">
        <f>+FY2018_ALL_Targets!E308</f>
        <v>0</v>
      </c>
      <c r="F308" s="183" t="str">
        <f>+FY2018_ALL_Targets!F308</f>
        <v>Nueces</v>
      </c>
      <c r="G308" s="183" t="s">
        <v>794</v>
      </c>
      <c r="H308" s="183" t="str">
        <f>+FY2018_ALL_Targets!H308</f>
        <v>Guadalupe Regional Medical Center</v>
      </c>
      <c r="I308" s="183" t="str">
        <f>+FY2018_ALL_Targets!I308</f>
        <v>3401 East Airline Road</v>
      </c>
      <c r="J308" s="14" t="str">
        <f>_xlfn.IFNA(+INDEX(Comp1!$D:$D,MATCH(B308,Comp1!$B:$B,0)),"No")</f>
        <v>Yes</v>
      </c>
      <c r="K308" s="14" t="str">
        <f>_xlfn.IFNA(+INDEX(Comp1!$E:$E,MATCH(B308,Comp1!$B:$B,0)),"No")</f>
        <v>Yes</v>
      </c>
      <c r="L308" s="14" t="str">
        <f>_xlfn.IFNA(+INDEX(Comp1!F:F,MATCH($B308,Comp1!$B:$B,0)),"No")</f>
        <v>Yes</v>
      </c>
      <c r="M308" s="14" t="str">
        <f>_xlfn.IFNA(+INDEX(Comp1!G:G,MATCH($B308,Comp1!$B:$B,0)),"No")</f>
        <v>Yes</v>
      </c>
      <c r="N308" s="14" t="str">
        <f>_xlfn.IFNA(+INDEX(Comp1!H:H,MATCH($B308,Comp1!$B:$B,0)),"No")</f>
        <v>Yes</v>
      </c>
      <c r="O308" s="14">
        <f>_xlfn.IFNA(+INDEX(Comp1!I:I,MATCH($B308,Comp1!$B:$B,0)),"No")</f>
        <v>0</v>
      </c>
      <c r="P308" s="14">
        <f>_xlfn.IFNA(+INDEX(Comp1!J:J,MATCH($B308,Comp1!$B:$B,0)),"No")</f>
        <v>0</v>
      </c>
      <c r="Q308" s="14">
        <f>_xlfn.IFNA(+INDEX(Comp1!K:K,MATCH($B308,Comp1!$B:$B,0)),"No")</f>
        <v>0</v>
      </c>
      <c r="R308" s="14">
        <f>_xlfn.IFNA(+INDEX(Comp1!L:L,MATCH($B308,Comp1!$B:$B,0)),"No")</f>
        <v>0</v>
      </c>
      <c r="S308" s="14">
        <f>_xlfn.IFNA(+INDEX(Comp1!M:M,MATCH($B308,Comp1!$B:$B,0)),"No")</f>
        <v>0</v>
      </c>
      <c r="T308" s="14">
        <f>_xlfn.IFNA(+INDEX(Comp1!N:N,MATCH($B308,Comp1!$B:$B,0)),"No")</f>
        <v>0</v>
      </c>
      <c r="U308" s="14">
        <f>_xlfn.IFNA(+INDEX(Comp1!O:O,MATCH($B308,Comp1!$B:$B,0)),"No")</f>
        <v>0</v>
      </c>
      <c r="V308" s="464">
        <f>IF(J308="yes",+INDEX('Final Comp Values'!$AX:$AX,MATCH('Monthy Targets'!$B308,'Final Comp Values'!C:C,0)),0)</f>
        <v>10.4</v>
      </c>
      <c r="W308" s="464">
        <f>IF(K308="yes",+INDEX('Final Comp Values'!$AX:$AX,MATCH('Monthy Targets'!$B308,'Final Comp Values'!$C:$C,0)),0)</f>
        <v>10.4</v>
      </c>
      <c r="X308" s="464">
        <f>IF(L308="yes",+INDEX('Final Comp Values'!$AX:$AX,MATCH('Monthy Targets'!$B308,'Final Comp Values'!$C:$C,0)),0)</f>
        <v>10.4</v>
      </c>
      <c r="Y308" s="464">
        <f>IF(M308="yes",+INDEX('Final Comp Values'!$BB:$BB,MATCH('Monthy Targets'!$B308,'Final Comp Values'!$C:$C,0)),0)</f>
        <v>10.4</v>
      </c>
      <c r="Z308" s="464">
        <f>IF(N308="yes",+INDEX('Final Comp Values'!$BB:$BB,MATCH('Monthy Targets'!$B308,'Final Comp Values'!$C:$C,0)),0)</f>
        <v>10.4</v>
      </c>
      <c r="AA308" s="464">
        <f>IF(O308="yes",+INDEX('Final Comp Values'!$BB:$BB,MATCH('Monthy Targets'!$B308,'Final Comp Values'!$C:$C,0)),0)</f>
        <v>0</v>
      </c>
      <c r="AB308" s="464">
        <f>IF(P308="yes",+INDEX('Final Comp Values'!$BF:$BF,MATCH('Monthy Targets'!$B308,'Final Comp Values'!$C:$C,0)),0)</f>
        <v>0</v>
      </c>
      <c r="AC308" s="464">
        <f>IF(Q308="yes",+INDEX('Final Comp Values'!$BF:$BF,MATCH('Monthy Targets'!$B308,'Final Comp Values'!$C:$C,0)),0)</f>
        <v>0</v>
      </c>
      <c r="AD308" s="464">
        <f>IF(R308="yes",+INDEX('Final Comp Values'!$BF:$BF,MATCH('Monthy Targets'!$B308,'Final Comp Values'!$C:$C,0)),0)</f>
        <v>0</v>
      </c>
      <c r="AE308" s="464">
        <f>IF(S308="yes",+INDEX('Final Comp Values'!$BJ:$BJ,MATCH('Monthy Targets'!$B308,'Final Comp Values'!$C:$C,0)),0)</f>
        <v>0</v>
      </c>
      <c r="AF308" s="464">
        <f>IF(T308="yes",+INDEX('Final Comp Values'!$BJ:$BJ,MATCH('Monthy Targets'!$B308,'Final Comp Values'!$C:$C,0)),0)</f>
        <v>0</v>
      </c>
      <c r="AG308" s="464">
        <f>IF(U308="yes",+INDEX('Final Comp Values'!$BJ:$BJ,MATCH('Monthy Targets'!$B308,'Final Comp Values'!$C:$C,0)),0)</f>
        <v>0</v>
      </c>
    </row>
    <row r="309" spans="1:33" x14ac:dyDescent="0.25">
      <c r="A309" s="183">
        <f>+FY2018_ALL_Targets!A309</f>
        <v>4887</v>
      </c>
      <c r="B309" s="183">
        <f>+FY2018_ALL_Targets!B309</f>
        <v>675774</v>
      </c>
      <c r="C309" s="183">
        <f>+FY2018_ALL_Targets!C309</f>
        <v>1027707</v>
      </c>
      <c r="D309" s="183">
        <f>+FY2018_ALL_Targets!D309</f>
        <v>1114388089</v>
      </c>
      <c r="E309" s="183">
        <f>+FY2018_ALL_Targets!E309</f>
        <v>0</v>
      </c>
      <c r="F309" s="183" t="str">
        <f>+FY2018_ALL_Targets!F309</f>
        <v>Dallas</v>
      </c>
      <c r="G309" s="183" t="s">
        <v>861</v>
      </c>
      <c r="H309" s="183" t="str">
        <f>+FY2018_ALL_Targets!H309</f>
        <v>Fannin County Hospital Authority</v>
      </c>
      <c r="I309" s="183" t="str">
        <f>+FY2018_ALL_Targets!I309</f>
        <v>2300 Jack Finney Blvd</v>
      </c>
      <c r="J309" s="14" t="str">
        <f>_xlfn.IFNA(+INDEX(Comp1!$D:$D,MATCH(B309,Comp1!$B:$B,0)),"No")</f>
        <v>Yes</v>
      </c>
      <c r="K309" s="14" t="str">
        <f>_xlfn.IFNA(+INDEX(Comp1!$E:$E,MATCH(B309,Comp1!$B:$B,0)),"No")</f>
        <v>Yes</v>
      </c>
      <c r="L309" s="14" t="str">
        <f>_xlfn.IFNA(+INDEX(Comp1!F:F,MATCH($B309,Comp1!$B:$B,0)),"No")</f>
        <v>Yes</v>
      </c>
      <c r="M309" s="14" t="str">
        <f>_xlfn.IFNA(+INDEX(Comp1!G:G,MATCH($B309,Comp1!$B:$B,0)),"No")</f>
        <v>Yes</v>
      </c>
      <c r="N309" s="14" t="str">
        <f>_xlfn.IFNA(+INDEX(Comp1!H:H,MATCH($B309,Comp1!$B:$B,0)),"No")</f>
        <v>Yes</v>
      </c>
      <c r="O309" s="14">
        <f>_xlfn.IFNA(+INDEX(Comp1!I:I,MATCH($B309,Comp1!$B:$B,0)),"No")</f>
        <v>0</v>
      </c>
      <c r="P309" s="14">
        <f>_xlfn.IFNA(+INDEX(Comp1!J:J,MATCH($B309,Comp1!$B:$B,0)),"No")</f>
        <v>0</v>
      </c>
      <c r="Q309" s="14">
        <f>_xlfn.IFNA(+INDEX(Comp1!K:K,MATCH($B309,Comp1!$B:$B,0)),"No")</f>
        <v>0</v>
      </c>
      <c r="R309" s="14">
        <f>_xlfn.IFNA(+INDEX(Comp1!L:L,MATCH($B309,Comp1!$B:$B,0)),"No")</f>
        <v>0</v>
      </c>
      <c r="S309" s="14">
        <f>_xlfn.IFNA(+INDEX(Comp1!M:M,MATCH($B309,Comp1!$B:$B,0)),"No")</f>
        <v>0</v>
      </c>
      <c r="T309" s="14">
        <f>_xlfn.IFNA(+INDEX(Comp1!N:N,MATCH($B309,Comp1!$B:$B,0)),"No")</f>
        <v>0</v>
      </c>
      <c r="U309" s="14">
        <f>_xlfn.IFNA(+INDEX(Comp1!O:O,MATCH($B309,Comp1!$B:$B,0)),"No")</f>
        <v>0</v>
      </c>
      <c r="V309" s="464">
        <f>IF(J309="yes",+INDEX('Final Comp Values'!$AX:$AX,MATCH('Monthy Targets'!$B309,'Final Comp Values'!C:C,0)),0)</f>
        <v>6.19</v>
      </c>
      <c r="W309" s="464">
        <f>IF(K309="yes",+INDEX('Final Comp Values'!$AX:$AX,MATCH('Monthy Targets'!$B309,'Final Comp Values'!$C:$C,0)),0)</f>
        <v>6.19</v>
      </c>
      <c r="X309" s="464">
        <f>IF(L309="yes",+INDEX('Final Comp Values'!$AX:$AX,MATCH('Monthy Targets'!$B309,'Final Comp Values'!$C:$C,0)),0)</f>
        <v>6.19</v>
      </c>
      <c r="Y309" s="464">
        <f>IF(M309="yes",+INDEX('Final Comp Values'!$BB:$BB,MATCH('Monthy Targets'!$B309,'Final Comp Values'!$C:$C,0)),0)</f>
        <v>6.19</v>
      </c>
      <c r="Z309" s="464">
        <f>IF(N309="yes",+INDEX('Final Comp Values'!$BB:$BB,MATCH('Monthy Targets'!$B309,'Final Comp Values'!$C:$C,0)),0)</f>
        <v>6.19</v>
      </c>
      <c r="AA309" s="464">
        <f>IF(O309="yes",+INDEX('Final Comp Values'!$BB:$BB,MATCH('Monthy Targets'!$B309,'Final Comp Values'!$C:$C,0)),0)</f>
        <v>0</v>
      </c>
      <c r="AB309" s="464">
        <f>IF(P309="yes",+INDEX('Final Comp Values'!$BF:$BF,MATCH('Monthy Targets'!$B309,'Final Comp Values'!$C:$C,0)),0)</f>
        <v>0</v>
      </c>
      <c r="AC309" s="464">
        <f>IF(Q309="yes",+INDEX('Final Comp Values'!$BF:$BF,MATCH('Monthy Targets'!$B309,'Final Comp Values'!$C:$C,0)),0)</f>
        <v>0</v>
      </c>
      <c r="AD309" s="464">
        <f>IF(R309="yes",+INDEX('Final Comp Values'!$BF:$BF,MATCH('Monthy Targets'!$B309,'Final Comp Values'!$C:$C,0)),0)</f>
        <v>0</v>
      </c>
      <c r="AE309" s="464">
        <f>IF(S309="yes",+INDEX('Final Comp Values'!$BJ:$BJ,MATCH('Monthy Targets'!$B309,'Final Comp Values'!$C:$C,0)),0)</f>
        <v>0</v>
      </c>
      <c r="AF309" s="464">
        <f>IF(T309="yes",+INDEX('Final Comp Values'!$BJ:$BJ,MATCH('Monthy Targets'!$B309,'Final Comp Values'!$C:$C,0)),0)</f>
        <v>0</v>
      </c>
      <c r="AG309" s="464">
        <f>IF(U309="yes",+INDEX('Final Comp Values'!$BJ:$BJ,MATCH('Monthy Targets'!$B309,'Final Comp Values'!$C:$C,0)),0)</f>
        <v>0</v>
      </c>
    </row>
    <row r="310" spans="1:33" x14ac:dyDescent="0.25">
      <c r="A310" s="183">
        <f>+FY2018_ALL_Targets!A310</f>
        <v>5388</v>
      </c>
      <c r="B310" s="183">
        <f>+FY2018_ALL_Targets!B310</f>
        <v>675779</v>
      </c>
      <c r="C310" s="183">
        <f>+FY2018_ALL_Targets!C310</f>
        <v>1004880</v>
      </c>
      <c r="D310" s="183">
        <f>+FY2018_ALL_Targets!D310</f>
        <v>1871589648</v>
      </c>
      <c r="E310" s="183">
        <f>+FY2018_ALL_Targets!E310</f>
        <v>0</v>
      </c>
      <c r="F310" s="183" t="str">
        <f>+FY2018_ALL_Targets!F310</f>
        <v>Tarrant</v>
      </c>
      <c r="G310" s="183" t="s">
        <v>1133</v>
      </c>
      <c r="H310" s="183" t="str">
        <f>+FY2018_ALL_Targets!H310</f>
        <v>Marine Creek Nursing and Rehabilitation, LP</v>
      </c>
      <c r="I310" s="183" t="str">
        <f>+FY2018_ALL_Targets!I310</f>
        <v>3600 Angle Avenue</v>
      </c>
      <c r="J310" s="14" t="str">
        <f>_xlfn.IFNA(+INDEX(Comp1!$D:$D,MATCH(B310,Comp1!$B:$B,0)),"No")</f>
        <v>No</v>
      </c>
      <c r="K310" s="14" t="str">
        <f>_xlfn.IFNA(+INDEX(Comp1!$E:$E,MATCH(B310,Comp1!$B:$B,0)),"No")</f>
        <v>No</v>
      </c>
      <c r="L310" s="14" t="str">
        <f>_xlfn.IFNA(+INDEX(Comp1!F:F,MATCH($B310,Comp1!$B:$B,0)),"No")</f>
        <v>No</v>
      </c>
      <c r="M310" s="14" t="str">
        <f>_xlfn.IFNA(+INDEX(Comp1!G:G,MATCH($B310,Comp1!$B:$B,0)),"No")</f>
        <v>No</v>
      </c>
      <c r="N310" s="14" t="str">
        <f>_xlfn.IFNA(+INDEX(Comp1!H:H,MATCH($B310,Comp1!$B:$B,0)),"No")</f>
        <v>No</v>
      </c>
      <c r="O310" s="14" t="str">
        <f>_xlfn.IFNA(+INDEX(Comp1!I:I,MATCH($B310,Comp1!$B:$B,0)),"No")</f>
        <v>No</v>
      </c>
      <c r="P310" s="14" t="str">
        <f>_xlfn.IFNA(+INDEX(Comp1!J:J,MATCH($B310,Comp1!$B:$B,0)),"No")</f>
        <v>No</v>
      </c>
      <c r="Q310" s="14" t="str">
        <f>_xlfn.IFNA(+INDEX(Comp1!K:K,MATCH($B310,Comp1!$B:$B,0)),"No")</f>
        <v>No</v>
      </c>
      <c r="R310" s="14" t="str">
        <f>_xlfn.IFNA(+INDEX(Comp1!L:L,MATCH($B310,Comp1!$B:$B,0)),"No")</f>
        <v>No</v>
      </c>
      <c r="S310" s="14" t="str">
        <f>_xlfn.IFNA(+INDEX(Comp1!M:M,MATCH($B310,Comp1!$B:$B,0)),"No")</f>
        <v>No</v>
      </c>
      <c r="T310" s="14" t="str">
        <f>_xlfn.IFNA(+INDEX(Comp1!N:N,MATCH($B310,Comp1!$B:$B,0)),"No")</f>
        <v>No</v>
      </c>
      <c r="U310" s="14" t="str">
        <f>_xlfn.IFNA(+INDEX(Comp1!O:O,MATCH($B310,Comp1!$B:$B,0)),"No")</f>
        <v>No</v>
      </c>
      <c r="V310" s="464">
        <f>IF(J310="yes",+INDEX('Final Comp Values'!$AX:$AX,MATCH('Monthy Targets'!$B310,'Final Comp Values'!C:C,0)),0)</f>
        <v>0</v>
      </c>
      <c r="W310" s="464">
        <f>IF(K310="yes",+INDEX('Final Comp Values'!$AX:$AX,MATCH('Monthy Targets'!$B310,'Final Comp Values'!$C:$C,0)),0)</f>
        <v>0</v>
      </c>
      <c r="X310" s="464">
        <f>IF(L310="yes",+INDEX('Final Comp Values'!$AX:$AX,MATCH('Monthy Targets'!$B310,'Final Comp Values'!$C:$C,0)),0)</f>
        <v>0</v>
      </c>
      <c r="Y310" s="464">
        <f>IF(M310="yes",+INDEX('Final Comp Values'!$BB:$BB,MATCH('Monthy Targets'!$B310,'Final Comp Values'!$C:$C,0)),0)</f>
        <v>0</v>
      </c>
      <c r="Z310" s="464">
        <f>IF(N310="yes",+INDEX('Final Comp Values'!$BB:$BB,MATCH('Monthy Targets'!$B310,'Final Comp Values'!$C:$C,0)),0)</f>
        <v>0</v>
      </c>
      <c r="AA310" s="464">
        <f>IF(O310="yes",+INDEX('Final Comp Values'!$BB:$BB,MATCH('Monthy Targets'!$B310,'Final Comp Values'!$C:$C,0)),0)</f>
        <v>0</v>
      </c>
      <c r="AB310" s="464">
        <f>IF(P310="yes",+INDEX('Final Comp Values'!$BF:$BF,MATCH('Monthy Targets'!$B310,'Final Comp Values'!$C:$C,0)),0)</f>
        <v>0</v>
      </c>
      <c r="AC310" s="464">
        <f>IF(Q310="yes",+INDEX('Final Comp Values'!$BF:$BF,MATCH('Monthy Targets'!$B310,'Final Comp Values'!$C:$C,0)),0)</f>
        <v>0</v>
      </c>
      <c r="AD310" s="464">
        <f>IF(R310="yes",+INDEX('Final Comp Values'!$BF:$BF,MATCH('Monthy Targets'!$B310,'Final Comp Values'!$C:$C,0)),0)</f>
        <v>0</v>
      </c>
      <c r="AE310" s="464">
        <f>IF(S310="yes",+INDEX('Final Comp Values'!$BJ:$BJ,MATCH('Monthy Targets'!$B310,'Final Comp Values'!$C:$C,0)),0)</f>
        <v>0</v>
      </c>
      <c r="AF310" s="464">
        <f>IF(T310="yes",+INDEX('Final Comp Values'!$BJ:$BJ,MATCH('Monthy Targets'!$B310,'Final Comp Values'!$C:$C,0)),0)</f>
        <v>0</v>
      </c>
      <c r="AG310" s="464">
        <f>IF(U310="yes",+INDEX('Final Comp Values'!$BJ:$BJ,MATCH('Monthy Targets'!$B310,'Final Comp Values'!$C:$C,0)),0)</f>
        <v>0</v>
      </c>
    </row>
    <row r="311" spans="1:33" x14ac:dyDescent="0.25">
      <c r="A311" s="183">
        <f>+FY2018_ALL_Targets!A311</f>
        <v>4035</v>
      </c>
      <c r="B311" s="183">
        <f>+FY2018_ALL_Targets!B311</f>
        <v>675783</v>
      </c>
      <c r="C311" s="183">
        <f>+FY2018_ALL_Targets!C311</f>
        <v>1026565</v>
      </c>
      <c r="D311" s="183">
        <f>+FY2018_ALL_Targets!D311</f>
        <v>1699163980</v>
      </c>
      <c r="E311" s="183">
        <f>+FY2018_ALL_Targets!E311</f>
        <v>0</v>
      </c>
      <c r="F311" s="183" t="str">
        <f>+FY2018_ALL_Targets!F311</f>
        <v>Dallas</v>
      </c>
      <c r="G311" s="183" t="s">
        <v>558</v>
      </c>
      <c r="H311" s="183" t="str">
        <f>+FY2018_ALL_Targets!H311</f>
        <v>Dallas County Hospital District dba The Villa at Mountain View</v>
      </c>
      <c r="I311" s="183" t="str">
        <f>+FY2018_ALL_Targets!I311</f>
        <v>2918 Duncanville Road</v>
      </c>
      <c r="J311" s="14" t="str">
        <f>_xlfn.IFNA(+INDEX(Comp1!$D:$D,MATCH(B311,Comp1!$B:$B,0)),"No")</f>
        <v>Yes</v>
      </c>
      <c r="K311" s="14" t="str">
        <f>_xlfn.IFNA(+INDEX(Comp1!$E:$E,MATCH(B311,Comp1!$B:$B,0)),"No")</f>
        <v>Yes</v>
      </c>
      <c r="L311" s="14" t="str">
        <f>_xlfn.IFNA(+INDEX(Comp1!F:F,MATCH($B311,Comp1!$B:$B,0)),"No")</f>
        <v>Yes</v>
      </c>
      <c r="M311" s="14" t="str">
        <f>_xlfn.IFNA(+INDEX(Comp1!G:G,MATCH($B311,Comp1!$B:$B,0)),"No")</f>
        <v>Yes</v>
      </c>
      <c r="N311" s="14" t="str">
        <f>_xlfn.IFNA(+INDEX(Comp1!H:H,MATCH($B311,Comp1!$B:$B,0)),"No")</f>
        <v>Yes</v>
      </c>
      <c r="O311" s="14">
        <f>_xlfn.IFNA(+INDEX(Comp1!I:I,MATCH($B311,Comp1!$B:$B,0)),"No")</f>
        <v>0</v>
      </c>
      <c r="P311" s="14">
        <f>_xlfn.IFNA(+INDEX(Comp1!J:J,MATCH($B311,Comp1!$B:$B,0)),"No")</f>
        <v>0</v>
      </c>
      <c r="Q311" s="14">
        <f>_xlfn.IFNA(+INDEX(Comp1!K:K,MATCH($B311,Comp1!$B:$B,0)),"No")</f>
        <v>0</v>
      </c>
      <c r="R311" s="14">
        <f>_xlfn.IFNA(+INDEX(Comp1!L:L,MATCH($B311,Comp1!$B:$B,0)),"No")</f>
        <v>0</v>
      </c>
      <c r="S311" s="14">
        <f>_xlfn.IFNA(+INDEX(Comp1!M:M,MATCH($B311,Comp1!$B:$B,0)),"No")</f>
        <v>0</v>
      </c>
      <c r="T311" s="14">
        <f>_xlfn.IFNA(+INDEX(Comp1!N:N,MATCH($B311,Comp1!$B:$B,0)),"No")</f>
        <v>0</v>
      </c>
      <c r="U311" s="14">
        <f>_xlfn.IFNA(+INDEX(Comp1!O:O,MATCH($B311,Comp1!$B:$B,0)),"No")</f>
        <v>0</v>
      </c>
      <c r="V311" s="464">
        <f>IF(J311="yes",+INDEX('Final Comp Values'!$AX:$AX,MATCH('Monthy Targets'!$B311,'Final Comp Values'!C:C,0)),0)</f>
        <v>6.64</v>
      </c>
      <c r="W311" s="464">
        <f>IF(K311="yes",+INDEX('Final Comp Values'!$AX:$AX,MATCH('Monthy Targets'!$B311,'Final Comp Values'!$C:$C,0)),0)</f>
        <v>6.64</v>
      </c>
      <c r="X311" s="464">
        <f>IF(L311="yes",+INDEX('Final Comp Values'!$AX:$AX,MATCH('Monthy Targets'!$B311,'Final Comp Values'!$C:$C,0)),0)</f>
        <v>6.64</v>
      </c>
      <c r="Y311" s="464">
        <f>IF(M311="yes",+INDEX('Final Comp Values'!$BB:$BB,MATCH('Monthy Targets'!$B311,'Final Comp Values'!$C:$C,0)),0)</f>
        <v>6.64</v>
      </c>
      <c r="Z311" s="464">
        <f>IF(N311="yes",+INDEX('Final Comp Values'!$BB:$BB,MATCH('Monthy Targets'!$B311,'Final Comp Values'!$C:$C,0)),0)</f>
        <v>6.64</v>
      </c>
      <c r="AA311" s="464">
        <f>IF(O311="yes",+INDEX('Final Comp Values'!$BB:$BB,MATCH('Monthy Targets'!$B311,'Final Comp Values'!$C:$C,0)),0)</f>
        <v>0</v>
      </c>
      <c r="AB311" s="464">
        <f>IF(P311="yes",+INDEX('Final Comp Values'!$BF:$BF,MATCH('Monthy Targets'!$B311,'Final Comp Values'!$C:$C,0)),0)</f>
        <v>0</v>
      </c>
      <c r="AC311" s="464">
        <f>IF(Q311="yes",+INDEX('Final Comp Values'!$BF:$BF,MATCH('Monthy Targets'!$B311,'Final Comp Values'!$C:$C,0)),0)</f>
        <v>0</v>
      </c>
      <c r="AD311" s="464">
        <f>IF(R311="yes",+INDEX('Final Comp Values'!$BF:$BF,MATCH('Monthy Targets'!$B311,'Final Comp Values'!$C:$C,0)),0)</f>
        <v>0</v>
      </c>
      <c r="AE311" s="464">
        <f>IF(S311="yes",+INDEX('Final Comp Values'!$BJ:$BJ,MATCH('Monthy Targets'!$B311,'Final Comp Values'!$C:$C,0)),0)</f>
        <v>0</v>
      </c>
      <c r="AF311" s="464">
        <f>IF(T311="yes",+INDEX('Final Comp Values'!$BJ:$BJ,MATCH('Monthy Targets'!$B311,'Final Comp Values'!$C:$C,0)),0)</f>
        <v>0</v>
      </c>
      <c r="AG311" s="464">
        <f>IF(U311="yes",+INDEX('Final Comp Values'!$BJ:$BJ,MATCH('Monthy Targets'!$B311,'Final Comp Values'!$C:$C,0)),0)</f>
        <v>0</v>
      </c>
    </row>
    <row r="312" spans="1:33" x14ac:dyDescent="0.25">
      <c r="A312" s="183">
        <f>+FY2018_ALL_Targets!A312</f>
        <v>5392</v>
      </c>
      <c r="B312" s="183">
        <f>+FY2018_ALL_Targets!B312</f>
        <v>675785</v>
      </c>
      <c r="C312" s="183">
        <f>+FY2018_ALL_Targets!C312</f>
        <v>1027695</v>
      </c>
      <c r="D312" s="183">
        <f>+FY2018_ALL_Targets!D312</f>
        <v>1477517720</v>
      </c>
      <c r="E312" s="183">
        <f>+FY2018_ALL_Targets!E312</f>
        <v>0</v>
      </c>
      <c r="F312" s="183" t="str">
        <f>+FY2018_ALL_Targets!F312</f>
        <v>Hidalgo</v>
      </c>
      <c r="G312" s="183" t="s">
        <v>1139</v>
      </c>
      <c r="H312" s="183" t="str">
        <f>+FY2018_ALL_Targets!H312</f>
        <v>Regency IHS of Edinburg LLC</v>
      </c>
      <c r="I312" s="183" t="str">
        <f>+FY2018_ALL_Targets!I312</f>
        <v>5215 S Sugar Road</v>
      </c>
      <c r="J312" s="14" t="str">
        <f>_xlfn.IFNA(+INDEX(Comp1!$D:$D,MATCH(B312,Comp1!$B:$B,0)),"No")</f>
        <v>No</v>
      </c>
      <c r="K312" s="14" t="str">
        <f>_xlfn.IFNA(+INDEX(Comp1!$E:$E,MATCH(B312,Comp1!$B:$B,0)),"No")</f>
        <v>No</v>
      </c>
      <c r="L312" s="14" t="str">
        <f>_xlfn.IFNA(+INDEX(Comp1!F:F,MATCH($B312,Comp1!$B:$B,0)),"No")</f>
        <v>No</v>
      </c>
      <c r="M312" s="14" t="str">
        <f>_xlfn.IFNA(+INDEX(Comp1!G:G,MATCH($B312,Comp1!$B:$B,0)),"No")</f>
        <v>No</v>
      </c>
      <c r="N312" s="14" t="str">
        <f>_xlfn.IFNA(+INDEX(Comp1!H:H,MATCH($B312,Comp1!$B:$B,0)),"No")</f>
        <v>No</v>
      </c>
      <c r="O312" s="14" t="str">
        <f>_xlfn.IFNA(+INDEX(Comp1!I:I,MATCH($B312,Comp1!$B:$B,0)),"No")</f>
        <v>No</v>
      </c>
      <c r="P312" s="14" t="str">
        <f>_xlfn.IFNA(+INDEX(Comp1!J:J,MATCH($B312,Comp1!$B:$B,0)),"No")</f>
        <v>No</v>
      </c>
      <c r="Q312" s="14" t="str">
        <f>_xlfn.IFNA(+INDEX(Comp1!K:K,MATCH($B312,Comp1!$B:$B,0)),"No")</f>
        <v>No</v>
      </c>
      <c r="R312" s="14" t="str">
        <f>_xlfn.IFNA(+INDEX(Comp1!L:L,MATCH($B312,Comp1!$B:$B,0)),"No")</f>
        <v>No</v>
      </c>
      <c r="S312" s="14" t="str">
        <f>_xlfn.IFNA(+INDEX(Comp1!M:M,MATCH($B312,Comp1!$B:$B,0)),"No")</f>
        <v>No</v>
      </c>
      <c r="T312" s="14" t="str">
        <f>_xlfn.IFNA(+INDEX(Comp1!N:N,MATCH($B312,Comp1!$B:$B,0)),"No")</f>
        <v>No</v>
      </c>
      <c r="U312" s="14" t="str">
        <f>_xlfn.IFNA(+INDEX(Comp1!O:O,MATCH($B312,Comp1!$B:$B,0)),"No")</f>
        <v>No</v>
      </c>
      <c r="V312" s="464">
        <f>IF(J312="yes",+INDEX('Final Comp Values'!$AX:$AX,MATCH('Monthy Targets'!$B312,'Final Comp Values'!C:C,0)),0)</f>
        <v>0</v>
      </c>
      <c r="W312" s="464">
        <f>IF(K312="yes",+INDEX('Final Comp Values'!$AX:$AX,MATCH('Monthy Targets'!$B312,'Final Comp Values'!$C:$C,0)),0)</f>
        <v>0</v>
      </c>
      <c r="X312" s="464">
        <f>IF(L312="yes",+INDEX('Final Comp Values'!$AX:$AX,MATCH('Monthy Targets'!$B312,'Final Comp Values'!$C:$C,0)),0)</f>
        <v>0</v>
      </c>
      <c r="Y312" s="464">
        <f>IF(M312="yes",+INDEX('Final Comp Values'!$BB:$BB,MATCH('Monthy Targets'!$B312,'Final Comp Values'!$C:$C,0)),0)</f>
        <v>0</v>
      </c>
      <c r="Z312" s="464">
        <f>IF(N312="yes",+INDEX('Final Comp Values'!$BB:$BB,MATCH('Monthy Targets'!$B312,'Final Comp Values'!$C:$C,0)),0)</f>
        <v>0</v>
      </c>
      <c r="AA312" s="464">
        <f>IF(O312="yes",+INDEX('Final Comp Values'!$BB:$BB,MATCH('Monthy Targets'!$B312,'Final Comp Values'!$C:$C,0)),0)</f>
        <v>0</v>
      </c>
      <c r="AB312" s="464">
        <f>IF(P312="yes",+INDEX('Final Comp Values'!$BF:$BF,MATCH('Monthy Targets'!$B312,'Final Comp Values'!$C:$C,0)),0)</f>
        <v>0</v>
      </c>
      <c r="AC312" s="464">
        <f>IF(Q312="yes",+INDEX('Final Comp Values'!$BF:$BF,MATCH('Monthy Targets'!$B312,'Final Comp Values'!$C:$C,0)),0)</f>
        <v>0</v>
      </c>
      <c r="AD312" s="464">
        <f>IF(R312="yes",+INDEX('Final Comp Values'!$BF:$BF,MATCH('Monthy Targets'!$B312,'Final Comp Values'!$C:$C,0)),0)</f>
        <v>0</v>
      </c>
      <c r="AE312" s="464">
        <f>IF(S312="yes",+INDEX('Final Comp Values'!$BJ:$BJ,MATCH('Monthy Targets'!$B312,'Final Comp Values'!$C:$C,0)),0)</f>
        <v>0</v>
      </c>
      <c r="AF312" s="464">
        <f>IF(T312="yes",+INDEX('Final Comp Values'!$BJ:$BJ,MATCH('Monthy Targets'!$B312,'Final Comp Values'!$C:$C,0)),0)</f>
        <v>0</v>
      </c>
      <c r="AG312" s="464">
        <f>IF(U312="yes",+INDEX('Final Comp Values'!$BJ:$BJ,MATCH('Monthy Targets'!$B312,'Final Comp Values'!$C:$C,0)),0)</f>
        <v>0</v>
      </c>
    </row>
    <row r="313" spans="1:33" x14ac:dyDescent="0.25">
      <c r="A313" s="183">
        <f>+FY2018_ALL_Targets!A313</f>
        <v>4371</v>
      </c>
      <c r="B313" s="183">
        <f>+FY2018_ALL_Targets!B313</f>
        <v>675789</v>
      </c>
      <c r="C313" s="183">
        <f>+FY2018_ALL_Targets!C313</f>
        <v>1014598</v>
      </c>
      <c r="D313" s="183">
        <f>+FY2018_ALL_Targets!D313</f>
        <v>1104913276</v>
      </c>
      <c r="E313" s="183">
        <f>+FY2018_ALL_Targets!E313</f>
        <v>0</v>
      </c>
      <c r="F313" s="183" t="str">
        <f>+FY2018_ALL_Targets!F313</f>
        <v>Harris</v>
      </c>
      <c r="G313" s="183" t="s">
        <v>642</v>
      </c>
      <c r="H313" s="183" t="str">
        <f>+FY2018_ALL_Targets!H313</f>
        <v>Pinnacle Health Facilities XV, LP</v>
      </c>
      <c r="I313" s="183" t="str">
        <f>+FY2018_ALL_Targets!I313</f>
        <v>8810 Long Point</v>
      </c>
      <c r="J313" s="14" t="str">
        <f>_xlfn.IFNA(+INDEX(Comp1!$D:$D,MATCH(B313,Comp1!$B:$B,0)),"No")</f>
        <v>No</v>
      </c>
      <c r="K313" s="14" t="str">
        <f>_xlfn.IFNA(+INDEX(Comp1!$E:$E,MATCH(B313,Comp1!$B:$B,0)),"No")</f>
        <v>No</v>
      </c>
      <c r="L313" s="14" t="str">
        <f>_xlfn.IFNA(+INDEX(Comp1!F:F,MATCH($B313,Comp1!$B:$B,0)),"No")</f>
        <v>No</v>
      </c>
      <c r="M313" s="14" t="str">
        <f>_xlfn.IFNA(+INDEX(Comp1!G:G,MATCH($B313,Comp1!$B:$B,0)),"No")</f>
        <v>No</v>
      </c>
      <c r="N313" s="14" t="str">
        <f>_xlfn.IFNA(+INDEX(Comp1!H:H,MATCH($B313,Comp1!$B:$B,0)),"No")</f>
        <v>No</v>
      </c>
      <c r="O313" s="14" t="str">
        <f>_xlfn.IFNA(+INDEX(Comp1!I:I,MATCH($B313,Comp1!$B:$B,0)),"No")</f>
        <v>No</v>
      </c>
      <c r="P313" s="14" t="str">
        <f>_xlfn.IFNA(+INDEX(Comp1!J:J,MATCH($B313,Comp1!$B:$B,0)),"No")</f>
        <v>No</v>
      </c>
      <c r="Q313" s="14" t="str">
        <f>_xlfn.IFNA(+INDEX(Comp1!K:K,MATCH($B313,Comp1!$B:$B,0)),"No")</f>
        <v>No</v>
      </c>
      <c r="R313" s="14" t="str">
        <f>_xlfn.IFNA(+INDEX(Comp1!L:L,MATCH($B313,Comp1!$B:$B,0)),"No")</f>
        <v>No</v>
      </c>
      <c r="S313" s="14" t="str">
        <f>_xlfn.IFNA(+INDEX(Comp1!M:M,MATCH($B313,Comp1!$B:$B,0)),"No")</f>
        <v>No</v>
      </c>
      <c r="T313" s="14" t="str">
        <f>_xlfn.IFNA(+INDEX(Comp1!N:N,MATCH($B313,Comp1!$B:$B,0)),"No")</f>
        <v>No</v>
      </c>
      <c r="U313" s="14" t="str">
        <f>_xlfn.IFNA(+INDEX(Comp1!O:O,MATCH($B313,Comp1!$B:$B,0)),"No")</f>
        <v>No</v>
      </c>
      <c r="V313" s="464">
        <f>IF(J313="yes",+INDEX('Final Comp Values'!$AX:$AX,MATCH('Monthy Targets'!$B313,'Final Comp Values'!C:C,0)),0)</f>
        <v>0</v>
      </c>
      <c r="W313" s="464">
        <f>IF(K313="yes",+INDEX('Final Comp Values'!$AX:$AX,MATCH('Monthy Targets'!$B313,'Final Comp Values'!$C:$C,0)),0)</f>
        <v>0</v>
      </c>
      <c r="X313" s="464">
        <f>IF(L313="yes",+INDEX('Final Comp Values'!$AX:$AX,MATCH('Monthy Targets'!$B313,'Final Comp Values'!$C:$C,0)),0)</f>
        <v>0</v>
      </c>
      <c r="Y313" s="464">
        <f>IF(M313="yes",+INDEX('Final Comp Values'!$BB:$BB,MATCH('Monthy Targets'!$B313,'Final Comp Values'!$C:$C,0)),0)</f>
        <v>0</v>
      </c>
      <c r="Z313" s="464">
        <f>IF(N313="yes",+INDEX('Final Comp Values'!$BB:$BB,MATCH('Monthy Targets'!$B313,'Final Comp Values'!$C:$C,0)),0)</f>
        <v>0</v>
      </c>
      <c r="AA313" s="464">
        <f>IF(O313="yes",+INDEX('Final Comp Values'!$BB:$BB,MATCH('Monthy Targets'!$B313,'Final Comp Values'!$C:$C,0)),0)</f>
        <v>0</v>
      </c>
      <c r="AB313" s="464">
        <f>IF(P313="yes",+INDEX('Final Comp Values'!$BF:$BF,MATCH('Monthy Targets'!$B313,'Final Comp Values'!$C:$C,0)),0)</f>
        <v>0</v>
      </c>
      <c r="AC313" s="464">
        <f>IF(Q313="yes",+INDEX('Final Comp Values'!$BF:$BF,MATCH('Monthy Targets'!$B313,'Final Comp Values'!$C:$C,0)),0)</f>
        <v>0</v>
      </c>
      <c r="AD313" s="464">
        <f>IF(R313="yes",+INDEX('Final Comp Values'!$BF:$BF,MATCH('Monthy Targets'!$B313,'Final Comp Values'!$C:$C,0)),0)</f>
        <v>0</v>
      </c>
      <c r="AE313" s="464">
        <f>IF(S313="yes",+INDEX('Final Comp Values'!$BJ:$BJ,MATCH('Monthy Targets'!$B313,'Final Comp Values'!$C:$C,0)),0)</f>
        <v>0</v>
      </c>
      <c r="AF313" s="464">
        <f>IF(T313="yes",+INDEX('Final Comp Values'!$BJ:$BJ,MATCH('Monthy Targets'!$B313,'Final Comp Values'!$C:$C,0)),0)</f>
        <v>0</v>
      </c>
      <c r="AG313" s="464">
        <f>IF(U313="yes",+INDEX('Final Comp Values'!$BJ:$BJ,MATCH('Monthy Targets'!$B313,'Final Comp Values'!$C:$C,0)),0)</f>
        <v>0</v>
      </c>
    </row>
    <row r="314" spans="1:33" x14ac:dyDescent="0.25">
      <c r="A314" s="183">
        <f>+FY2018_ALL_Targets!A314</f>
        <v>4611</v>
      </c>
      <c r="B314" s="183">
        <f>+FY2018_ALL_Targets!B314</f>
        <v>675791</v>
      </c>
      <c r="C314" s="183">
        <f>+FY2018_ALL_Targets!C314</f>
        <v>1014616</v>
      </c>
      <c r="D314" s="183">
        <f>+FY2018_ALL_Targets!D314</f>
        <v>1750478822</v>
      </c>
      <c r="E314" s="183">
        <f>+FY2018_ALL_Targets!E314</f>
        <v>0</v>
      </c>
      <c r="F314" s="183" t="str">
        <f>+FY2018_ALL_Targets!F314</f>
        <v>Harris</v>
      </c>
      <c r="G314" s="183" t="s">
        <v>746</v>
      </c>
      <c r="H314" s="183" t="str">
        <f>+FY2018_ALL_Targets!H314</f>
        <v>Pinnacle Health Facilities XV, LP</v>
      </c>
      <c r="I314" s="183" t="str">
        <f>+FY2018_ALL_Targets!I314</f>
        <v>7633 Bellfort</v>
      </c>
      <c r="J314" s="14" t="str">
        <f>_xlfn.IFNA(+INDEX(Comp1!$D:$D,MATCH(B314,Comp1!$B:$B,0)),"No")</f>
        <v>No</v>
      </c>
      <c r="K314" s="14" t="str">
        <f>_xlfn.IFNA(+INDEX(Comp1!$E:$E,MATCH(B314,Comp1!$B:$B,0)),"No")</f>
        <v>No</v>
      </c>
      <c r="L314" s="14" t="str">
        <f>_xlfn.IFNA(+INDEX(Comp1!F:F,MATCH($B314,Comp1!$B:$B,0)),"No")</f>
        <v>No</v>
      </c>
      <c r="M314" s="14" t="str">
        <f>_xlfn.IFNA(+INDEX(Comp1!G:G,MATCH($B314,Comp1!$B:$B,0)),"No")</f>
        <v>No</v>
      </c>
      <c r="N314" s="14" t="str">
        <f>_xlfn.IFNA(+INDEX(Comp1!H:H,MATCH($B314,Comp1!$B:$B,0)),"No")</f>
        <v>No</v>
      </c>
      <c r="O314" s="14" t="str">
        <f>_xlfn.IFNA(+INDEX(Comp1!I:I,MATCH($B314,Comp1!$B:$B,0)),"No")</f>
        <v>No</v>
      </c>
      <c r="P314" s="14" t="str">
        <f>_xlfn.IFNA(+INDEX(Comp1!J:J,MATCH($B314,Comp1!$B:$B,0)),"No")</f>
        <v>No</v>
      </c>
      <c r="Q314" s="14" t="str">
        <f>_xlfn.IFNA(+INDEX(Comp1!K:K,MATCH($B314,Comp1!$B:$B,0)),"No")</f>
        <v>No</v>
      </c>
      <c r="R314" s="14" t="str">
        <f>_xlfn.IFNA(+INDEX(Comp1!L:L,MATCH($B314,Comp1!$B:$B,0)),"No")</f>
        <v>No</v>
      </c>
      <c r="S314" s="14" t="str">
        <f>_xlfn.IFNA(+INDEX(Comp1!M:M,MATCH($B314,Comp1!$B:$B,0)),"No")</f>
        <v>No</v>
      </c>
      <c r="T314" s="14" t="str">
        <f>_xlfn.IFNA(+INDEX(Comp1!N:N,MATCH($B314,Comp1!$B:$B,0)),"No")</f>
        <v>No</v>
      </c>
      <c r="U314" s="14" t="str">
        <f>_xlfn.IFNA(+INDEX(Comp1!O:O,MATCH($B314,Comp1!$B:$B,0)),"No")</f>
        <v>No</v>
      </c>
      <c r="V314" s="464">
        <f>IF(J314="yes",+INDEX('Final Comp Values'!$AX:$AX,MATCH('Monthy Targets'!$B314,'Final Comp Values'!C:C,0)),0)</f>
        <v>0</v>
      </c>
      <c r="W314" s="464">
        <f>IF(K314="yes",+INDEX('Final Comp Values'!$AX:$AX,MATCH('Monthy Targets'!$B314,'Final Comp Values'!$C:$C,0)),0)</f>
        <v>0</v>
      </c>
      <c r="X314" s="464">
        <f>IF(L314="yes",+INDEX('Final Comp Values'!$AX:$AX,MATCH('Monthy Targets'!$B314,'Final Comp Values'!$C:$C,0)),0)</f>
        <v>0</v>
      </c>
      <c r="Y314" s="464">
        <f>IF(M314="yes",+INDEX('Final Comp Values'!$BB:$BB,MATCH('Monthy Targets'!$B314,'Final Comp Values'!$C:$C,0)),0)</f>
        <v>0</v>
      </c>
      <c r="Z314" s="464">
        <f>IF(N314="yes",+INDEX('Final Comp Values'!$BB:$BB,MATCH('Monthy Targets'!$B314,'Final Comp Values'!$C:$C,0)),0)</f>
        <v>0</v>
      </c>
      <c r="AA314" s="464">
        <f>IF(O314="yes",+INDEX('Final Comp Values'!$BB:$BB,MATCH('Monthy Targets'!$B314,'Final Comp Values'!$C:$C,0)),0)</f>
        <v>0</v>
      </c>
      <c r="AB314" s="464">
        <f>IF(P314="yes",+INDEX('Final Comp Values'!$BF:$BF,MATCH('Monthy Targets'!$B314,'Final Comp Values'!$C:$C,0)),0)</f>
        <v>0</v>
      </c>
      <c r="AC314" s="464">
        <f>IF(Q314="yes",+INDEX('Final Comp Values'!$BF:$BF,MATCH('Monthy Targets'!$B314,'Final Comp Values'!$C:$C,0)),0)</f>
        <v>0</v>
      </c>
      <c r="AD314" s="464">
        <f>IF(R314="yes",+INDEX('Final Comp Values'!$BF:$BF,MATCH('Monthy Targets'!$B314,'Final Comp Values'!$C:$C,0)),0)</f>
        <v>0</v>
      </c>
      <c r="AE314" s="464">
        <f>IF(S314="yes",+INDEX('Final Comp Values'!$BJ:$BJ,MATCH('Monthy Targets'!$B314,'Final Comp Values'!$C:$C,0)),0)</f>
        <v>0</v>
      </c>
      <c r="AF314" s="464">
        <f>IF(T314="yes",+INDEX('Final Comp Values'!$BJ:$BJ,MATCH('Monthy Targets'!$B314,'Final Comp Values'!$C:$C,0)),0)</f>
        <v>0</v>
      </c>
      <c r="AG314" s="464">
        <f>IF(U314="yes",+INDEX('Final Comp Values'!$BJ:$BJ,MATCH('Monthy Targets'!$B314,'Final Comp Values'!$C:$C,0)),0)</f>
        <v>0</v>
      </c>
    </row>
    <row r="315" spans="1:33" x14ac:dyDescent="0.25">
      <c r="A315" s="183">
        <f>+FY2018_ALL_Targets!A315</f>
        <v>5124</v>
      </c>
      <c r="B315" s="183">
        <f>+FY2018_ALL_Targets!B315</f>
        <v>675795</v>
      </c>
      <c r="C315" s="183">
        <f>+FY2018_ALL_Targets!C315</f>
        <v>512401</v>
      </c>
      <c r="D315" s="183">
        <f>+FY2018_ALL_Targets!D315</f>
        <v>1619958691</v>
      </c>
      <c r="E315" s="183">
        <f>+FY2018_ALL_Targets!E315</f>
        <v>0</v>
      </c>
      <c r="F315" s="183" t="str">
        <f>+FY2018_ALL_Targets!F315</f>
        <v>Bexar</v>
      </c>
      <c r="G315" s="183" t="s">
        <v>965</v>
      </c>
      <c r="H315" s="183" t="str">
        <f>+FY2018_ALL_Targets!H315</f>
        <v>Guadalupe Regional Medical Center</v>
      </c>
      <c r="I315" s="183" t="str">
        <f>+FY2018_ALL_Targets!I315</f>
        <v>1502 Howard St.</v>
      </c>
      <c r="J315" s="14" t="str">
        <f>_xlfn.IFNA(+INDEX(Comp1!$D:$D,MATCH(B315,Comp1!$B:$B,0)),"No")</f>
        <v>Yes</v>
      </c>
      <c r="K315" s="14" t="str">
        <f>_xlfn.IFNA(+INDEX(Comp1!$E:$E,MATCH(B315,Comp1!$B:$B,0)),"No")</f>
        <v>Yes</v>
      </c>
      <c r="L315" s="14" t="str">
        <f>_xlfn.IFNA(+INDEX(Comp1!F:F,MATCH($B315,Comp1!$B:$B,0)),"No")</f>
        <v>Yes</v>
      </c>
      <c r="M315" s="14" t="str">
        <f>_xlfn.IFNA(+INDEX(Comp1!G:G,MATCH($B315,Comp1!$B:$B,0)),"No")</f>
        <v>Yes</v>
      </c>
      <c r="N315" s="14" t="str">
        <f>_xlfn.IFNA(+INDEX(Comp1!H:H,MATCH($B315,Comp1!$B:$B,0)),"No")</f>
        <v>Yes</v>
      </c>
      <c r="O315" s="14">
        <f>_xlfn.IFNA(+INDEX(Comp1!I:I,MATCH($B315,Comp1!$B:$B,0)),"No")</f>
        <v>0</v>
      </c>
      <c r="P315" s="14">
        <f>_xlfn.IFNA(+INDEX(Comp1!J:J,MATCH($B315,Comp1!$B:$B,0)),"No")</f>
        <v>0</v>
      </c>
      <c r="Q315" s="14">
        <f>_xlfn.IFNA(+INDEX(Comp1!K:K,MATCH($B315,Comp1!$B:$B,0)),"No")</f>
        <v>0</v>
      </c>
      <c r="R315" s="14">
        <f>_xlfn.IFNA(+INDEX(Comp1!L:L,MATCH($B315,Comp1!$B:$B,0)),"No")</f>
        <v>0</v>
      </c>
      <c r="S315" s="14">
        <f>_xlfn.IFNA(+INDEX(Comp1!M:M,MATCH($B315,Comp1!$B:$B,0)),"No")</f>
        <v>0</v>
      </c>
      <c r="T315" s="14">
        <f>_xlfn.IFNA(+INDEX(Comp1!N:N,MATCH($B315,Comp1!$B:$B,0)),"No")</f>
        <v>0</v>
      </c>
      <c r="U315" s="14">
        <f>_xlfn.IFNA(+INDEX(Comp1!O:O,MATCH($B315,Comp1!$B:$B,0)),"No")</f>
        <v>0</v>
      </c>
      <c r="V315" s="464">
        <f>IF(J315="yes",+INDEX('Final Comp Values'!$AX:$AX,MATCH('Monthy Targets'!$B315,'Final Comp Values'!C:C,0)),0)</f>
        <v>8.41</v>
      </c>
      <c r="W315" s="464">
        <f>IF(K315="yes",+INDEX('Final Comp Values'!$AX:$AX,MATCH('Monthy Targets'!$B315,'Final Comp Values'!$C:$C,0)),0)</f>
        <v>8.41</v>
      </c>
      <c r="X315" s="464">
        <f>IF(L315="yes",+INDEX('Final Comp Values'!$AX:$AX,MATCH('Monthy Targets'!$B315,'Final Comp Values'!$C:$C,0)),0)</f>
        <v>8.41</v>
      </c>
      <c r="Y315" s="464">
        <f>IF(M315="yes",+INDEX('Final Comp Values'!$BB:$BB,MATCH('Monthy Targets'!$B315,'Final Comp Values'!$C:$C,0)),0)</f>
        <v>8.41</v>
      </c>
      <c r="Z315" s="464">
        <f>IF(N315="yes",+INDEX('Final Comp Values'!$BB:$BB,MATCH('Monthy Targets'!$B315,'Final Comp Values'!$C:$C,0)),0)</f>
        <v>8.41</v>
      </c>
      <c r="AA315" s="464">
        <f>IF(O315="yes",+INDEX('Final Comp Values'!$BB:$BB,MATCH('Monthy Targets'!$B315,'Final Comp Values'!$C:$C,0)),0)</f>
        <v>0</v>
      </c>
      <c r="AB315" s="464">
        <f>IF(P315="yes",+INDEX('Final Comp Values'!$BF:$BF,MATCH('Monthy Targets'!$B315,'Final Comp Values'!$C:$C,0)),0)</f>
        <v>0</v>
      </c>
      <c r="AC315" s="464">
        <f>IF(Q315="yes",+INDEX('Final Comp Values'!$BF:$BF,MATCH('Monthy Targets'!$B315,'Final Comp Values'!$C:$C,0)),0)</f>
        <v>0</v>
      </c>
      <c r="AD315" s="464">
        <f>IF(R315="yes",+INDEX('Final Comp Values'!$BF:$BF,MATCH('Monthy Targets'!$B315,'Final Comp Values'!$C:$C,0)),0)</f>
        <v>0</v>
      </c>
      <c r="AE315" s="464">
        <f>IF(S315="yes",+INDEX('Final Comp Values'!$BJ:$BJ,MATCH('Monthy Targets'!$B315,'Final Comp Values'!$C:$C,0)),0)</f>
        <v>0</v>
      </c>
      <c r="AF315" s="464">
        <f>IF(T315="yes",+INDEX('Final Comp Values'!$BJ:$BJ,MATCH('Monthy Targets'!$B315,'Final Comp Values'!$C:$C,0)),0)</f>
        <v>0</v>
      </c>
      <c r="AG315" s="464">
        <f>IF(U315="yes",+INDEX('Final Comp Values'!$BJ:$BJ,MATCH('Monthy Targets'!$B315,'Final Comp Values'!$C:$C,0)),0)</f>
        <v>0</v>
      </c>
    </row>
    <row r="316" spans="1:33" x14ac:dyDescent="0.25">
      <c r="A316" s="183">
        <f>+FY2018_ALL_Targets!A316</f>
        <v>5389</v>
      </c>
      <c r="B316" s="183">
        <f>+FY2018_ALL_Targets!B316</f>
        <v>675796</v>
      </c>
      <c r="C316" s="183">
        <f>+FY2018_ALL_Targets!C316</f>
        <v>1016157</v>
      </c>
      <c r="D316" s="183">
        <f>+FY2018_ALL_Targets!D316</f>
        <v>1104085422</v>
      </c>
      <c r="E316" s="183">
        <f>+FY2018_ALL_Targets!E316</f>
        <v>0</v>
      </c>
      <c r="F316" s="183" t="str">
        <f>+FY2018_ALL_Targets!F316</f>
        <v>Hidalgo</v>
      </c>
      <c r="G316" s="183" t="s">
        <v>1135</v>
      </c>
      <c r="H316" s="183" t="str">
        <f>+FY2018_ALL_Targets!H316</f>
        <v>RJ Meridian of Hebbronville LTD</v>
      </c>
      <c r="I316" s="183" t="str">
        <f>+FY2018_ALL_Targets!I316</f>
        <v>606 West Gruy St.</v>
      </c>
      <c r="J316" s="14" t="str">
        <f>_xlfn.IFNA(+INDEX(Comp1!$D:$D,MATCH(B316,Comp1!$B:$B,0)),"No")</f>
        <v>No</v>
      </c>
      <c r="K316" s="14" t="str">
        <f>_xlfn.IFNA(+INDEX(Comp1!$E:$E,MATCH(B316,Comp1!$B:$B,0)),"No")</f>
        <v>No</v>
      </c>
      <c r="L316" s="14" t="str">
        <f>_xlfn.IFNA(+INDEX(Comp1!F:F,MATCH($B316,Comp1!$B:$B,0)),"No")</f>
        <v>No</v>
      </c>
      <c r="M316" s="14" t="str">
        <f>_xlfn.IFNA(+INDEX(Comp1!G:G,MATCH($B316,Comp1!$B:$B,0)),"No")</f>
        <v>No</v>
      </c>
      <c r="N316" s="14" t="str">
        <f>_xlfn.IFNA(+INDEX(Comp1!H:H,MATCH($B316,Comp1!$B:$B,0)),"No")</f>
        <v>No</v>
      </c>
      <c r="O316" s="14" t="str">
        <f>_xlfn.IFNA(+INDEX(Comp1!I:I,MATCH($B316,Comp1!$B:$B,0)),"No")</f>
        <v>No</v>
      </c>
      <c r="P316" s="14" t="str">
        <f>_xlfn.IFNA(+INDEX(Comp1!J:J,MATCH($B316,Comp1!$B:$B,0)),"No")</f>
        <v>No</v>
      </c>
      <c r="Q316" s="14" t="str">
        <f>_xlfn.IFNA(+INDEX(Comp1!K:K,MATCH($B316,Comp1!$B:$B,0)),"No")</f>
        <v>No</v>
      </c>
      <c r="R316" s="14" t="str">
        <f>_xlfn.IFNA(+INDEX(Comp1!L:L,MATCH($B316,Comp1!$B:$B,0)),"No")</f>
        <v>No</v>
      </c>
      <c r="S316" s="14" t="str">
        <f>_xlfn.IFNA(+INDEX(Comp1!M:M,MATCH($B316,Comp1!$B:$B,0)),"No")</f>
        <v>No</v>
      </c>
      <c r="T316" s="14" t="str">
        <f>_xlfn.IFNA(+INDEX(Comp1!N:N,MATCH($B316,Comp1!$B:$B,0)),"No")</f>
        <v>No</v>
      </c>
      <c r="U316" s="14" t="str">
        <f>_xlfn.IFNA(+INDEX(Comp1!O:O,MATCH($B316,Comp1!$B:$B,0)),"No")</f>
        <v>No</v>
      </c>
      <c r="V316" s="464">
        <f>IF(J316="yes",+INDEX('Final Comp Values'!$AX:$AX,MATCH('Monthy Targets'!$B316,'Final Comp Values'!C:C,0)),0)</f>
        <v>0</v>
      </c>
      <c r="W316" s="464">
        <f>IF(K316="yes",+INDEX('Final Comp Values'!$AX:$AX,MATCH('Monthy Targets'!$B316,'Final Comp Values'!$C:$C,0)),0)</f>
        <v>0</v>
      </c>
      <c r="X316" s="464">
        <f>IF(L316="yes",+INDEX('Final Comp Values'!$AX:$AX,MATCH('Monthy Targets'!$B316,'Final Comp Values'!$C:$C,0)),0)</f>
        <v>0</v>
      </c>
      <c r="Y316" s="464">
        <f>IF(M316="yes",+INDEX('Final Comp Values'!$BB:$BB,MATCH('Monthy Targets'!$B316,'Final Comp Values'!$C:$C,0)),0)</f>
        <v>0</v>
      </c>
      <c r="Z316" s="464">
        <f>IF(N316="yes",+INDEX('Final Comp Values'!$BB:$BB,MATCH('Monthy Targets'!$B316,'Final Comp Values'!$C:$C,0)),0)</f>
        <v>0</v>
      </c>
      <c r="AA316" s="464">
        <f>IF(O316="yes",+INDEX('Final Comp Values'!$BB:$BB,MATCH('Monthy Targets'!$B316,'Final Comp Values'!$C:$C,0)),0)</f>
        <v>0</v>
      </c>
      <c r="AB316" s="464">
        <f>IF(P316="yes",+INDEX('Final Comp Values'!$BF:$BF,MATCH('Monthy Targets'!$B316,'Final Comp Values'!$C:$C,0)),0)</f>
        <v>0</v>
      </c>
      <c r="AC316" s="464">
        <f>IF(Q316="yes",+INDEX('Final Comp Values'!$BF:$BF,MATCH('Monthy Targets'!$B316,'Final Comp Values'!$C:$C,0)),0)</f>
        <v>0</v>
      </c>
      <c r="AD316" s="464">
        <f>IF(R316="yes",+INDEX('Final Comp Values'!$BF:$BF,MATCH('Monthy Targets'!$B316,'Final Comp Values'!$C:$C,0)),0)</f>
        <v>0</v>
      </c>
      <c r="AE316" s="464">
        <f>IF(S316="yes",+INDEX('Final Comp Values'!$BJ:$BJ,MATCH('Monthy Targets'!$B316,'Final Comp Values'!$C:$C,0)),0)</f>
        <v>0</v>
      </c>
      <c r="AF316" s="464">
        <f>IF(T316="yes",+INDEX('Final Comp Values'!$BJ:$BJ,MATCH('Monthy Targets'!$B316,'Final Comp Values'!$C:$C,0)),0)</f>
        <v>0</v>
      </c>
      <c r="AG316" s="464">
        <f>IF(U316="yes",+INDEX('Final Comp Values'!$BJ:$BJ,MATCH('Monthy Targets'!$B316,'Final Comp Values'!$C:$C,0)),0)</f>
        <v>0</v>
      </c>
    </row>
    <row r="317" spans="1:33" x14ac:dyDescent="0.25">
      <c r="A317" s="183">
        <f>+FY2018_ALL_Targets!A317</f>
        <v>5394</v>
      </c>
      <c r="B317" s="183">
        <f>+FY2018_ALL_Targets!B317</f>
        <v>675798</v>
      </c>
      <c r="C317" s="183">
        <f>+FY2018_ALL_Targets!C317</f>
        <v>1026727</v>
      </c>
      <c r="D317" s="183">
        <f>+FY2018_ALL_Targets!D317</f>
        <v>1598156341</v>
      </c>
      <c r="E317" s="183">
        <f>+FY2018_ALL_Targets!E317</f>
        <v>0</v>
      </c>
      <c r="F317" s="183" t="str">
        <f>+FY2018_ALL_Targets!F317</f>
        <v>Jefferson</v>
      </c>
      <c r="G317" s="183" t="s">
        <v>1143</v>
      </c>
      <c r="H317" s="183" t="str">
        <f>+FY2018_ALL_Targets!H317</f>
        <v>Chambers County</v>
      </c>
      <c r="I317" s="183" t="str">
        <f>+FY2018_ALL_Targets!I317</f>
        <v>1215 Highway 124</v>
      </c>
      <c r="J317" s="14" t="str">
        <f>_xlfn.IFNA(+INDEX(Comp1!$D:$D,MATCH(B317,Comp1!$B:$B,0)),"No")</f>
        <v>Yes</v>
      </c>
      <c r="K317" s="14" t="str">
        <f>_xlfn.IFNA(+INDEX(Comp1!$E:$E,MATCH(B317,Comp1!$B:$B,0)),"No")</f>
        <v>Yes</v>
      </c>
      <c r="L317" s="14" t="str">
        <f>_xlfn.IFNA(+INDEX(Comp1!F:F,MATCH($B317,Comp1!$B:$B,0)),"No")</f>
        <v>Yes</v>
      </c>
      <c r="M317" s="14" t="str">
        <f>_xlfn.IFNA(+INDEX(Comp1!G:G,MATCH($B317,Comp1!$B:$B,0)),"No")</f>
        <v>Yes</v>
      </c>
      <c r="N317" s="14" t="str">
        <f>_xlfn.IFNA(+INDEX(Comp1!H:H,MATCH($B317,Comp1!$B:$B,0)),"No")</f>
        <v>Yes</v>
      </c>
      <c r="O317" s="14">
        <f>_xlfn.IFNA(+INDEX(Comp1!I:I,MATCH($B317,Comp1!$B:$B,0)),"No")</f>
        <v>0</v>
      </c>
      <c r="P317" s="14">
        <f>_xlfn.IFNA(+INDEX(Comp1!J:J,MATCH($B317,Comp1!$B:$B,0)),"No")</f>
        <v>0</v>
      </c>
      <c r="Q317" s="14">
        <f>_xlfn.IFNA(+INDEX(Comp1!K:K,MATCH($B317,Comp1!$B:$B,0)),"No")</f>
        <v>0</v>
      </c>
      <c r="R317" s="14">
        <f>_xlfn.IFNA(+INDEX(Comp1!L:L,MATCH($B317,Comp1!$B:$B,0)),"No")</f>
        <v>0</v>
      </c>
      <c r="S317" s="14">
        <f>_xlfn.IFNA(+INDEX(Comp1!M:M,MATCH($B317,Comp1!$B:$B,0)),"No")</f>
        <v>0</v>
      </c>
      <c r="T317" s="14">
        <f>_xlfn.IFNA(+INDEX(Comp1!N:N,MATCH($B317,Comp1!$B:$B,0)),"No")</f>
        <v>0</v>
      </c>
      <c r="U317" s="14">
        <f>_xlfn.IFNA(+INDEX(Comp1!O:O,MATCH($B317,Comp1!$B:$B,0)),"No")</f>
        <v>0</v>
      </c>
      <c r="V317" s="464">
        <f>IF(J317="yes",+INDEX('Final Comp Values'!$AX:$AX,MATCH('Monthy Targets'!$B317,'Final Comp Values'!C:C,0)),0)</f>
        <v>19.82</v>
      </c>
      <c r="W317" s="464">
        <f>IF(K317="yes",+INDEX('Final Comp Values'!$AX:$AX,MATCH('Monthy Targets'!$B317,'Final Comp Values'!$C:$C,0)),0)</f>
        <v>19.82</v>
      </c>
      <c r="X317" s="464">
        <f>IF(L317="yes",+INDEX('Final Comp Values'!$AX:$AX,MATCH('Monthy Targets'!$B317,'Final Comp Values'!$C:$C,0)),0)</f>
        <v>19.82</v>
      </c>
      <c r="Y317" s="464">
        <f>IF(M317="yes",+INDEX('Final Comp Values'!$BB:$BB,MATCH('Monthy Targets'!$B317,'Final Comp Values'!$C:$C,0)),0)</f>
        <v>19.82</v>
      </c>
      <c r="Z317" s="464">
        <f>IF(N317="yes",+INDEX('Final Comp Values'!$BB:$BB,MATCH('Monthy Targets'!$B317,'Final Comp Values'!$C:$C,0)),0)</f>
        <v>19.82</v>
      </c>
      <c r="AA317" s="464">
        <f>IF(O317="yes",+INDEX('Final Comp Values'!$BB:$BB,MATCH('Monthy Targets'!$B317,'Final Comp Values'!$C:$C,0)),0)</f>
        <v>0</v>
      </c>
      <c r="AB317" s="464">
        <f>IF(P317="yes",+INDEX('Final Comp Values'!$BF:$BF,MATCH('Monthy Targets'!$B317,'Final Comp Values'!$C:$C,0)),0)</f>
        <v>0</v>
      </c>
      <c r="AC317" s="464">
        <f>IF(Q317="yes",+INDEX('Final Comp Values'!$BF:$BF,MATCH('Monthy Targets'!$B317,'Final Comp Values'!$C:$C,0)),0)</f>
        <v>0</v>
      </c>
      <c r="AD317" s="464">
        <f>IF(R317="yes",+INDEX('Final Comp Values'!$BF:$BF,MATCH('Monthy Targets'!$B317,'Final Comp Values'!$C:$C,0)),0)</f>
        <v>0</v>
      </c>
      <c r="AE317" s="464">
        <f>IF(S317="yes",+INDEX('Final Comp Values'!$BJ:$BJ,MATCH('Monthy Targets'!$B317,'Final Comp Values'!$C:$C,0)),0)</f>
        <v>0</v>
      </c>
      <c r="AF317" s="464">
        <f>IF(T317="yes",+INDEX('Final Comp Values'!$BJ:$BJ,MATCH('Monthy Targets'!$B317,'Final Comp Values'!$C:$C,0)),0)</f>
        <v>0</v>
      </c>
      <c r="AG317" s="464">
        <f>IF(U317="yes",+INDEX('Final Comp Values'!$BJ:$BJ,MATCH('Monthy Targets'!$B317,'Final Comp Values'!$C:$C,0)),0)</f>
        <v>0</v>
      </c>
    </row>
    <row r="318" spans="1:33" x14ac:dyDescent="0.25">
      <c r="A318" s="183">
        <f>+FY2018_ALL_Targets!A318</f>
        <v>5397</v>
      </c>
      <c r="B318" s="183">
        <f>+FY2018_ALL_Targets!B318</f>
        <v>675799</v>
      </c>
      <c r="C318" s="183">
        <f>+FY2018_ALL_Targets!C318</f>
        <v>1026702</v>
      </c>
      <c r="D318" s="183">
        <f>+FY2018_ALL_Targets!D318</f>
        <v>1154608461</v>
      </c>
      <c r="E318" s="183">
        <f>+FY2018_ALL_Targets!E318</f>
        <v>0</v>
      </c>
      <c r="F318" s="183" t="str">
        <f>+FY2018_ALL_Targets!F318</f>
        <v>MRSA Central</v>
      </c>
      <c r="G318" s="183" t="s">
        <v>1147</v>
      </c>
      <c r="H318" s="183" t="str">
        <f>+FY2018_ALL_Targets!H318</f>
        <v>OakBend Medical Center</v>
      </c>
      <c r="I318" s="183" t="str">
        <f>+FY2018_ALL_Targets!I318</f>
        <v>400 East Sayles Street</v>
      </c>
      <c r="J318" s="14" t="str">
        <f>_xlfn.IFNA(+INDEX(Comp1!$D:$D,MATCH(B318,Comp1!$B:$B,0)),"No")</f>
        <v>Yes</v>
      </c>
      <c r="K318" s="14" t="str">
        <f>_xlfn.IFNA(+INDEX(Comp1!$E:$E,MATCH(B318,Comp1!$B:$B,0)),"No")</f>
        <v>Yes</v>
      </c>
      <c r="L318" s="14" t="str">
        <f>_xlfn.IFNA(+INDEX(Comp1!F:F,MATCH($B318,Comp1!$B:$B,0)),"No")</f>
        <v>Yes</v>
      </c>
      <c r="M318" s="14" t="str">
        <f>_xlfn.IFNA(+INDEX(Comp1!G:G,MATCH($B318,Comp1!$B:$B,0)),"No")</f>
        <v>Yes</v>
      </c>
      <c r="N318" s="14" t="str">
        <f>_xlfn.IFNA(+INDEX(Comp1!H:H,MATCH($B318,Comp1!$B:$B,0)),"No")</f>
        <v>Yes</v>
      </c>
      <c r="O318" s="14">
        <f>_xlfn.IFNA(+INDEX(Comp1!I:I,MATCH($B318,Comp1!$B:$B,0)),"No")</f>
        <v>0</v>
      </c>
      <c r="P318" s="14">
        <f>_xlfn.IFNA(+INDEX(Comp1!J:J,MATCH($B318,Comp1!$B:$B,0)),"No")</f>
        <v>0</v>
      </c>
      <c r="Q318" s="14">
        <f>_xlfn.IFNA(+INDEX(Comp1!K:K,MATCH($B318,Comp1!$B:$B,0)),"No")</f>
        <v>0</v>
      </c>
      <c r="R318" s="14">
        <f>_xlfn.IFNA(+INDEX(Comp1!L:L,MATCH($B318,Comp1!$B:$B,0)),"No")</f>
        <v>0</v>
      </c>
      <c r="S318" s="14">
        <f>_xlfn.IFNA(+INDEX(Comp1!M:M,MATCH($B318,Comp1!$B:$B,0)),"No")</f>
        <v>0</v>
      </c>
      <c r="T318" s="14">
        <f>_xlfn.IFNA(+INDEX(Comp1!N:N,MATCH($B318,Comp1!$B:$B,0)),"No")</f>
        <v>0</v>
      </c>
      <c r="U318" s="14">
        <f>_xlfn.IFNA(+INDEX(Comp1!O:O,MATCH($B318,Comp1!$B:$B,0)),"No")</f>
        <v>0</v>
      </c>
      <c r="V318" s="464">
        <f>IF(J318="yes",+INDEX('Final Comp Values'!$AX:$AX,MATCH('Monthy Targets'!$B318,'Final Comp Values'!C:C,0)),0)</f>
        <v>8.67</v>
      </c>
      <c r="W318" s="464">
        <f>IF(K318="yes",+INDEX('Final Comp Values'!$AX:$AX,MATCH('Monthy Targets'!$B318,'Final Comp Values'!$C:$C,0)),0)</f>
        <v>8.67</v>
      </c>
      <c r="X318" s="464">
        <f>IF(L318="yes",+INDEX('Final Comp Values'!$AX:$AX,MATCH('Monthy Targets'!$B318,'Final Comp Values'!$C:$C,0)),0)</f>
        <v>8.67</v>
      </c>
      <c r="Y318" s="464">
        <f>IF(M318="yes",+INDEX('Final Comp Values'!$BB:$BB,MATCH('Monthy Targets'!$B318,'Final Comp Values'!$C:$C,0)),0)</f>
        <v>8.67</v>
      </c>
      <c r="Z318" s="464">
        <f>IF(N318="yes",+INDEX('Final Comp Values'!$BB:$BB,MATCH('Monthy Targets'!$B318,'Final Comp Values'!$C:$C,0)),0)</f>
        <v>8.67</v>
      </c>
      <c r="AA318" s="464">
        <f>IF(O318="yes",+INDEX('Final Comp Values'!$BB:$BB,MATCH('Monthy Targets'!$B318,'Final Comp Values'!$C:$C,0)),0)</f>
        <v>0</v>
      </c>
      <c r="AB318" s="464">
        <f>IF(P318="yes",+INDEX('Final Comp Values'!$BF:$BF,MATCH('Monthy Targets'!$B318,'Final Comp Values'!$C:$C,0)),0)</f>
        <v>0</v>
      </c>
      <c r="AC318" s="464">
        <f>IF(Q318="yes",+INDEX('Final Comp Values'!$BF:$BF,MATCH('Monthy Targets'!$B318,'Final Comp Values'!$C:$C,0)),0)</f>
        <v>0</v>
      </c>
      <c r="AD318" s="464">
        <f>IF(R318="yes",+INDEX('Final Comp Values'!$BF:$BF,MATCH('Monthy Targets'!$B318,'Final Comp Values'!$C:$C,0)),0)</f>
        <v>0</v>
      </c>
      <c r="AE318" s="464">
        <f>IF(S318="yes",+INDEX('Final Comp Values'!$BJ:$BJ,MATCH('Monthy Targets'!$B318,'Final Comp Values'!$C:$C,0)),0)</f>
        <v>0</v>
      </c>
      <c r="AF318" s="464">
        <f>IF(T318="yes",+INDEX('Final Comp Values'!$BJ:$BJ,MATCH('Monthy Targets'!$B318,'Final Comp Values'!$C:$C,0)),0)</f>
        <v>0</v>
      </c>
      <c r="AG318" s="464">
        <f>IF(U318="yes",+INDEX('Final Comp Values'!$BJ:$BJ,MATCH('Monthy Targets'!$B318,'Final Comp Values'!$C:$C,0)),0)</f>
        <v>0</v>
      </c>
    </row>
    <row r="319" spans="1:33" x14ac:dyDescent="0.25">
      <c r="A319" s="183">
        <f>+FY2018_ALL_Targets!A319</f>
        <v>4470</v>
      </c>
      <c r="B319" s="183">
        <f>+FY2018_ALL_Targets!B319</f>
        <v>675801</v>
      </c>
      <c r="C319" s="183">
        <f>+FY2018_ALL_Targets!C319</f>
        <v>1021085</v>
      </c>
      <c r="D319" s="183">
        <f>+FY2018_ALL_Targets!D319</f>
        <v>1750621140</v>
      </c>
      <c r="E319" s="183">
        <f>+FY2018_ALL_Targets!E319</f>
        <v>0</v>
      </c>
      <c r="F319" s="183" t="str">
        <f>+FY2018_ALL_Targets!F319</f>
        <v>MRSA Northeast</v>
      </c>
      <c r="G319" s="183" t="s">
        <v>686</v>
      </c>
      <c r="H319" s="183" t="str">
        <f>+FY2018_ALL_Targets!H319</f>
        <v>Gilmer Nursing and Rehabilitation, LP</v>
      </c>
      <c r="I319" s="183" t="str">
        <f>+FY2018_ALL_Targets!I319</f>
        <v>703 Titus Street</v>
      </c>
      <c r="J319" s="14" t="str">
        <f>_xlfn.IFNA(+INDEX(Comp1!$D:$D,MATCH(B319,Comp1!$B:$B,0)),"No")</f>
        <v>No</v>
      </c>
      <c r="K319" s="14" t="str">
        <f>_xlfn.IFNA(+INDEX(Comp1!$E:$E,MATCH(B319,Comp1!$B:$B,0)),"No")</f>
        <v>No</v>
      </c>
      <c r="L319" s="14" t="str">
        <f>_xlfn.IFNA(+INDEX(Comp1!F:F,MATCH($B319,Comp1!$B:$B,0)),"No")</f>
        <v>No</v>
      </c>
      <c r="M319" s="14" t="str">
        <f>_xlfn.IFNA(+INDEX(Comp1!G:G,MATCH($B319,Comp1!$B:$B,0)),"No")</f>
        <v>No</v>
      </c>
      <c r="N319" s="14" t="str">
        <f>_xlfn.IFNA(+INDEX(Comp1!H:H,MATCH($B319,Comp1!$B:$B,0)),"No")</f>
        <v>No</v>
      </c>
      <c r="O319" s="14" t="str">
        <f>_xlfn.IFNA(+INDEX(Comp1!I:I,MATCH($B319,Comp1!$B:$B,0)),"No")</f>
        <v>No</v>
      </c>
      <c r="P319" s="14" t="str">
        <f>_xlfn.IFNA(+INDEX(Comp1!J:J,MATCH($B319,Comp1!$B:$B,0)),"No")</f>
        <v>No</v>
      </c>
      <c r="Q319" s="14" t="str">
        <f>_xlfn.IFNA(+INDEX(Comp1!K:K,MATCH($B319,Comp1!$B:$B,0)),"No")</f>
        <v>No</v>
      </c>
      <c r="R319" s="14" t="str">
        <f>_xlfn.IFNA(+INDEX(Comp1!L:L,MATCH($B319,Comp1!$B:$B,0)),"No")</f>
        <v>No</v>
      </c>
      <c r="S319" s="14" t="str">
        <f>_xlfn.IFNA(+INDEX(Comp1!M:M,MATCH($B319,Comp1!$B:$B,0)),"No")</f>
        <v>No</v>
      </c>
      <c r="T319" s="14" t="str">
        <f>_xlfn.IFNA(+INDEX(Comp1!N:N,MATCH($B319,Comp1!$B:$B,0)),"No")</f>
        <v>No</v>
      </c>
      <c r="U319" s="14" t="str">
        <f>_xlfn.IFNA(+INDEX(Comp1!O:O,MATCH($B319,Comp1!$B:$B,0)),"No")</f>
        <v>No</v>
      </c>
      <c r="V319" s="464">
        <f>IF(J319="yes",+INDEX('Final Comp Values'!$AX:$AX,MATCH('Monthy Targets'!$B319,'Final Comp Values'!C:C,0)),0)</f>
        <v>0</v>
      </c>
      <c r="W319" s="464">
        <f>IF(K319="yes",+INDEX('Final Comp Values'!$AX:$AX,MATCH('Monthy Targets'!$B319,'Final Comp Values'!$C:$C,0)),0)</f>
        <v>0</v>
      </c>
      <c r="X319" s="464">
        <f>IF(L319="yes",+INDEX('Final Comp Values'!$AX:$AX,MATCH('Monthy Targets'!$B319,'Final Comp Values'!$C:$C,0)),0)</f>
        <v>0</v>
      </c>
      <c r="Y319" s="464">
        <f>IF(M319="yes",+INDEX('Final Comp Values'!$BB:$BB,MATCH('Monthy Targets'!$B319,'Final Comp Values'!$C:$C,0)),0)</f>
        <v>0</v>
      </c>
      <c r="Z319" s="464">
        <f>IF(N319="yes",+INDEX('Final Comp Values'!$BB:$BB,MATCH('Monthy Targets'!$B319,'Final Comp Values'!$C:$C,0)),0)</f>
        <v>0</v>
      </c>
      <c r="AA319" s="464">
        <f>IF(O319="yes",+INDEX('Final Comp Values'!$BB:$BB,MATCH('Monthy Targets'!$B319,'Final Comp Values'!$C:$C,0)),0)</f>
        <v>0</v>
      </c>
      <c r="AB319" s="464">
        <f>IF(P319="yes",+INDEX('Final Comp Values'!$BF:$BF,MATCH('Monthy Targets'!$B319,'Final Comp Values'!$C:$C,0)),0)</f>
        <v>0</v>
      </c>
      <c r="AC319" s="464">
        <f>IF(Q319="yes",+INDEX('Final Comp Values'!$BF:$BF,MATCH('Monthy Targets'!$B319,'Final Comp Values'!$C:$C,0)),0)</f>
        <v>0</v>
      </c>
      <c r="AD319" s="464">
        <f>IF(R319="yes",+INDEX('Final Comp Values'!$BF:$BF,MATCH('Monthy Targets'!$B319,'Final Comp Values'!$C:$C,0)),0)</f>
        <v>0</v>
      </c>
      <c r="AE319" s="464">
        <f>IF(S319="yes",+INDEX('Final Comp Values'!$BJ:$BJ,MATCH('Monthy Targets'!$B319,'Final Comp Values'!$C:$C,0)),0)</f>
        <v>0</v>
      </c>
      <c r="AF319" s="464">
        <f>IF(T319="yes",+INDEX('Final Comp Values'!$BJ:$BJ,MATCH('Monthy Targets'!$B319,'Final Comp Values'!$C:$C,0)),0)</f>
        <v>0</v>
      </c>
      <c r="AG319" s="464">
        <f>IF(U319="yes",+INDEX('Final Comp Values'!$BJ:$BJ,MATCH('Monthy Targets'!$B319,'Final Comp Values'!$C:$C,0)),0)</f>
        <v>0</v>
      </c>
    </row>
    <row r="320" spans="1:33" x14ac:dyDescent="0.25">
      <c r="A320" s="183">
        <f>+FY2018_ALL_Targets!A320</f>
        <v>4998</v>
      </c>
      <c r="B320" s="183">
        <f>+FY2018_ALL_Targets!B320</f>
        <v>675809</v>
      </c>
      <c r="C320" s="183">
        <f>+FY2018_ALL_Targets!C320</f>
        <v>1004865</v>
      </c>
      <c r="D320" s="183">
        <f>+FY2018_ALL_Targets!D320</f>
        <v>1407842289</v>
      </c>
      <c r="E320" s="183">
        <f>+FY2018_ALL_Targets!E320</f>
        <v>0</v>
      </c>
      <c r="F320" s="183" t="str">
        <f>+FY2018_ALL_Targets!F320</f>
        <v>Dallas</v>
      </c>
      <c r="G320" s="183" t="s">
        <v>899</v>
      </c>
      <c r="H320" s="183" t="str">
        <f>+FY2018_ALL_Targets!H320</f>
        <v>Westridge Nursing and Rehabilitation, LP</v>
      </c>
      <c r="I320" s="183" t="str">
        <f>+FY2018_ALL_Targets!I320</f>
        <v>1241 Westridge Avenue</v>
      </c>
      <c r="J320" s="14" t="str">
        <f>_xlfn.IFNA(+INDEX(Comp1!$D:$D,MATCH(B320,Comp1!$B:$B,0)),"No")</f>
        <v>No</v>
      </c>
      <c r="K320" s="14" t="str">
        <f>_xlfn.IFNA(+INDEX(Comp1!$E:$E,MATCH(B320,Comp1!$B:$B,0)),"No")</f>
        <v>No</v>
      </c>
      <c r="L320" s="14" t="str">
        <f>_xlfn.IFNA(+INDEX(Comp1!F:F,MATCH($B320,Comp1!$B:$B,0)),"No")</f>
        <v>No</v>
      </c>
      <c r="M320" s="14" t="str">
        <f>_xlfn.IFNA(+INDEX(Comp1!G:G,MATCH($B320,Comp1!$B:$B,0)),"No")</f>
        <v>No</v>
      </c>
      <c r="N320" s="14" t="str">
        <f>_xlfn.IFNA(+INDEX(Comp1!H:H,MATCH($B320,Comp1!$B:$B,0)),"No")</f>
        <v>No</v>
      </c>
      <c r="O320" s="14" t="str">
        <f>_xlfn.IFNA(+INDEX(Comp1!I:I,MATCH($B320,Comp1!$B:$B,0)),"No")</f>
        <v>No</v>
      </c>
      <c r="P320" s="14" t="str">
        <f>_xlfn.IFNA(+INDEX(Comp1!J:J,MATCH($B320,Comp1!$B:$B,0)),"No")</f>
        <v>No</v>
      </c>
      <c r="Q320" s="14" t="str">
        <f>_xlfn.IFNA(+INDEX(Comp1!K:K,MATCH($B320,Comp1!$B:$B,0)),"No")</f>
        <v>No</v>
      </c>
      <c r="R320" s="14" t="str">
        <f>_xlfn.IFNA(+INDEX(Comp1!L:L,MATCH($B320,Comp1!$B:$B,0)),"No")</f>
        <v>No</v>
      </c>
      <c r="S320" s="14" t="str">
        <f>_xlfn.IFNA(+INDEX(Comp1!M:M,MATCH($B320,Comp1!$B:$B,0)),"No")</f>
        <v>No</v>
      </c>
      <c r="T320" s="14" t="str">
        <f>_xlfn.IFNA(+INDEX(Comp1!N:N,MATCH($B320,Comp1!$B:$B,0)),"No")</f>
        <v>No</v>
      </c>
      <c r="U320" s="14" t="str">
        <f>_xlfn.IFNA(+INDEX(Comp1!O:O,MATCH($B320,Comp1!$B:$B,0)),"No")</f>
        <v>No</v>
      </c>
      <c r="V320" s="464">
        <f>IF(J320="yes",+INDEX('Final Comp Values'!$AX:$AX,MATCH('Monthy Targets'!$B320,'Final Comp Values'!C:C,0)),0)</f>
        <v>0</v>
      </c>
      <c r="W320" s="464">
        <f>IF(K320="yes",+INDEX('Final Comp Values'!$AX:$AX,MATCH('Monthy Targets'!$B320,'Final Comp Values'!$C:$C,0)),0)</f>
        <v>0</v>
      </c>
      <c r="X320" s="464">
        <f>IF(L320="yes",+INDEX('Final Comp Values'!$AX:$AX,MATCH('Monthy Targets'!$B320,'Final Comp Values'!$C:$C,0)),0)</f>
        <v>0</v>
      </c>
      <c r="Y320" s="464">
        <f>IF(M320="yes",+INDEX('Final Comp Values'!$BB:$BB,MATCH('Monthy Targets'!$B320,'Final Comp Values'!$C:$C,0)),0)</f>
        <v>0</v>
      </c>
      <c r="Z320" s="464">
        <f>IF(N320="yes",+INDEX('Final Comp Values'!$BB:$BB,MATCH('Monthy Targets'!$B320,'Final Comp Values'!$C:$C,0)),0)</f>
        <v>0</v>
      </c>
      <c r="AA320" s="464">
        <f>IF(O320="yes",+INDEX('Final Comp Values'!$BB:$BB,MATCH('Monthy Targets'!$B320,'Final Comp Values'!$C:$C,0)),0)</f>
        <v>0</v>
      </c>
      <c r="AB320" s="464">
        <f>IF(P320="yes",+INDEX('Final Comp Values'!$BF:$BF,MATCH('Monthy Targets'!$B320,'Final Comp Values'!$C:$C,0)),0)</f>
        <v>0</v>
      </c>
      <c r="AC320" s="464">
        <f>IF(Q320="yes",+INDEX('Final Comp Values'!$BF:$BF,MATCH('Monthy Targets'!$B320,'Final Comp Values'!$C:$C,0)),0)</f>
        <v>0</v>
      </c>
      <c r="AD320" s="464">
        <f>IF(R320="yes",+INDEX('Final Comp Values'!$BF:$BF,MATCH('Monthy Targets'!$B320,'Final Comp Values'!$C:$C,0)),0)</f>
        <v>0</v>
      </c>
      <c r="AE320" s="464">
        <f>IF(S320="yes",+INDEX('Final Comp Values'!$BJ:$BJ,MATCH('Monthy Targets'!$B320,'Final Comp Values'!$C:$C,0)),0)</f>
        <v>0</v>
      </c>
      <c r="AF320" s="464">
        <f>IF(T320="yes",+INDEX('Final Comp Values'!$BJ:$BJ,MATCH('Monthy Targets'!$B320,'Final Comp Values'!$C:$C,0)),0)</f>
        <v>0</v>
      </c>
      <c r="AG320" s="464">
        <f>IF(U320="yes",+INDEX('Final Comp Values'!$BJ:$BJ,MATCH('Monthy Targets'!$B320,'Final Comp Values'!$C:$C,0)),0)</f>
        <v>0</v>
      </c>
    </row>
    <row r="321" spans="1:33" x14ac:dyDescent="0.25">
      <c r="A321" s="183">
        <f>+FY2018_ALL_Targets!A321</f>
        <v>5398</v>
      </c>
      <c r="B321" s="183">
        <f>+FY2018_ALL_Targets!B321</f>
        <v>675815</v>
      </c>
      <c r="C321" s="183">
        <f>+FY2018_ALL_Targets!C321</f>
        <v>1026483</v>
      </c>
      <c r="D321" s="183">
        <f>+FY2018_ALL_Targets!D321</f>
        <v>1841254174</v>
      </c>
      <c r="E321" s="183">
        <f>+FY2018_ALL_Targets!E321</f>
        <v>0</v>
      </c>
      <c r="F321" s="183" t="str">
        <f>+FY2018_ALL_Targets!F321</f>
        <v>Nueces</v>
      </c>
      <c r="G321" s="183" t="s">
        <v>1149</v>
      </c>
      <c r="H321" s="183" t="str">
        <f>+FY2018_ALL_Targets!H321</f>
        <v>DeWitt Medical District</v>
      </c>
      <c r="I321" s="183" t="str">
        <f>+FY2018_ALL_Targets!I321</f>
        <v>3130 S Brahma Blvd</v>
      </c>
      <c r="J321" s="14" t="str">
        <f>_xlfn.IFNA(+INDEX(Comp1!$D:$D,MATCH(B321,Comp1!$B:$B,0)),"No")</f>
        <v>Yes</v>
      </c>
      <c r="K321" s="14" t="str">
        <f>_xlfn.IFNA(+INDEX(Comp1!$E:$E,MATCH(B321,Comp1!$B:$B,0)),"No")</f>
        <v>Yes</v>
      </c>
      <c r="L321" s="14" t="str">
        <f>_xlfn.IFNA(+INDEX(Comp1!F:F,MATCH($B321,Comp1!$B:$B,0)),"No")</f>
        <v>Yes</v>
      </c>
      <c r="M321" s="14" t="str">
        <f>_xlfn.IFNA(+INDEX(Comp1!G:G,MATCH($B321,Comp1!$B:$B,0)),"No")</f>
        <v>Yes</v>
      </c>
      <c r="N321" s="14" t="str">
        <f>_xlfn.IFNA(+INDEX(Comp1!H:H,MATCH($B321,Comp1!$B:$B,0)),"No")</f>
        <v>Yes</v>
      </c>
      <c r="O321" s="14">
        <f>_xlfn.IFNA(+INDEX(Comp1!I:I,MATCH($B321,Comp1!$B:$B,0)),"No")</f>
        <v>0</v>
      </c>
      <c r="P321" s="14">
        <f>_xlfn.IFNA(+INDEX(Comp1!J:J,MATCH($B321,Comp1!$B:$B,0)),"No")</f>
        <v>0</v>
      </c>
      <c r="Q321" s="14">
        <f>_xlfn.IFNA(+INDEX(Comp1!K:K,MATCH($B321,Comp1!$B:$B,0)),"No")</f>
        <v>0</v>
      </c>
      <c r="R321" s="14">
        <f>_xlfn.IFNA(+INDEX(Comp1!L:L,MATCH($B321,Comp1!$B:$B,0)),"No")</f>
        <v>0</v>
      </c>
      <c r="S321" s="14">
        <f>_xlfn.IFNA(+INDEX(Comp1!M:M,MATCH($B321,Comp1!$B:$B,0)),"No")</f>
        <v>0</v>
      </c>
      <c r="T321" s="14">
        <f>_xlfn.IFNA(+INDEX(Comp1!N:N,MATCH($B321,Comp1!$B:$B,0)),"No")</f>
        <v>0</v>
      </c>
      <c r="U321" s="14">
        <f>_xlfn.IFNA(+INDEX(Comp1!O:O,MATCH($B321,Comp1!$B:$B,0)),"No")</f>
        <v>0</v>
      </c>
      <c r="V321" s="464">
        <f>IF(J321="yes",+INDEX('Final Comp Values'!$AX:$AX,MATCH('Monthy Targets'!$B321,'Final Comp Values'!C:C,0)),0)</f>
        <v>28</v>
      </c>
      <c r="W321" s="464">
        <f>IF(K321="yes",+INDEX('Final Comp Values'!$AX:$AX,MATCH('Monthy Targets'!$B321,'Final Comp Values'!$C:$C,0)),0)</f>
        <v>28</v>
      </c>
      <c r="X321" s="464">
        <f>IF(L321="yes",+INDEX('Final Comp Values'!$AX:$AX,MATCH('Monthy Targets'!$B321,'Final Comp Values'!$C:$C,0)),0)</f>
        <v>28</v>
      </c>
      <c r="Y321" s="464">
        <f>IF(M321="yes",+INDEX('Final Comp Values'!$BB:$BB,MATCH('Monthy Targets'!$B321,'Final Comp Values'!$C:$C,0)),0)</f>
        <v>28</v>
      </c>
      <c r="Z321" s="464">
        <f>IF(N321="yes",+INDEX('Final Comp Values'!$BB:$BB,MATCH('Monthy Targets'!$B321,'Final Comp Values'!$C:$C,0)),0)</f>
        <v>28</v>
      </c>
      <c r="AA321" s="464">
        <f>IF(O321="yes",+INDEX('Final Comp Values'!$BB:$BB,MATCH('Monthy Targets'!$B321,'Final Comp Values'!$C:$C,0)),0)</f>
        <v>0</v>
      </c>
      <c r="AB321" s="464">
        <f>IF(P321="yes",+INDEX('Final Comp Values'!$BF:$BF,MATCH('Monthy Targets'!$B321,'Final Comp Values'!$C:$C,0)),0)</f>
        <v>0</v>
      </c>
      <c r="AC321" s="464">
        <f>IF(Q321="yes",+INDEX('Final Comp Values'!$BF:$BF,MATCH('Monthy Targets'!$B321,'Final Comp Values'!$C:$C,0)),0)</f>
        <v>0</v>
      </c>
      <c r="AD321" s="464">
        <f>IF(R321="yes",+INDEX('Final Comp Values'!$BF:$BF,MATCH('Monthy Targets'!$B321,'Final Comp Values'!$C:$C,0)),0)</f>
        <v>0</v>
      </c>
      <c r="AE321" s="464">
        <f>IF(S321="yes",+INDEX('Final Comp Values'!$BJ:$BJ,MATCH('Monthy Targets'!$B321,'Final Comp Values'!$C:$C,0)),0)</f>
        <v>0</v>
      </c>
      <c r="AF321" s="464">
        <f>IF(T321="yes",+INDEX('Final Comp Values'!$BJ:$BJ,MATCH('Monthy Targets'!$B321,'Final Comp Values'!$C:$C,0)),0)</f>
        <v>0</v>
      </c>
      <c r="AG321" s="464">
        <f>IF(U321="yes",+INDEX('Final Comp Values'!$BJ:$BJ,MATCH('Monthy Targets'!$B321,'Final Comp Values'!$C:$C,0)),0)</f>
        <v>0</v>
      </c>
    </row>
    <row r="322" spans="1:33" x14ac:dyDescent="0.25">
      <c r="A322" s="183">
        <f>+FY2018_ALL_Targets!A322</f>
        <v>5197</v>
      </c>
      <c r="B322" s="183">
        <f>+FY2018_ALL_Targets!B322</f>
        <v>675817</v>
      </c>
      <c r="C322" s="183">
        <f>+FY2018_ALL_Targets!C322</f>
        <v>1026719</v>
      </c>
      <c r="D322" s="183">
        <f>+FY2018_ALL_Targets!D322</f>
        <v>1023407012</v>
      </c>
      <c r="E322" s="183">
        <f>+FY2018_ALL_Targets!E322</f>
        <v>0</v>
      </c>
      <c r="F322" s="183" t="str">
        <f>+FY2018_ALL_Targets!F322</f>
        <v>Tarrant</v>
      </c>
      <c r="G322" s="183" t="s">
        <v>1013</v>
      </c>
      <c r="H322" s="183" t="str">
        <f>+FY2018_ALL_Targets!H322</f>
        <v>Coryell County Memorial Hospital Authority</v>
      </c>
      <c r="I322" s="183" t="str">
        <f>+FY2018_ALL_Targets!I322</f>
        <v>5300 Alta Mesa Blvd</v>
      </c>
      <c r="J322" s="14" t="str">
        <f>_xlfn.IFNA(+INDEX(Comp1!$D:$D,MATCH(B322,Comp1!$B:$B,0)),"No")</f>
        <v>Yes</v>
      </c>
      <c r="K322" s="14" t="str">
        <f>_xlfn.IFNA(+INDEX(Comp1!$E:$E,MATCH(B322,Comp1!$B:$B,0)),"No")</f>
        <v>Yes</v>
      </c>
      <c r="L322" s="14" t="str">
        <f>_xlfn.IFNA(+INDEX(Comp1!F:F,MATCH($B322,Comp1!$B:$B,0)),"No")</f>
        <v>Yes</v>
      </c>
      <c r="M322" s="14" t="str">
        <f>_xlfn.IFNA(+INDEX(Comp1!G:G,MATCH($B322,Comp1!$B:$B,0)),"No")</f>
        <v>Yes</v>
      </c>
      <c r="N322" s="14" t="str">
        <f>_xlfn.IFNA(+INDEX(Comp1!H:H,MATCH($B322,Comp1!$B:$B,0)),"No")</f>
        <v>Yes</v>
      </c>
      <c r="O322" s="14">
        <f>_xlfn.IFNA(+INDEX(Comp1!I:I,MATCH($B322,Comp1!$B:$B,0)),"No")</f>
        <v>0</v>
      </c>
      <c r="P322" s="14">
        <f>_xlfn.IFNA(+INDEX(Comp1!J:J,MATCH($B322,Comp1!$B:$B,0)),"No")</f>
        <v>0</v>
      </c>
      <c r="Q322" s="14">
        <f>_xlfn.IFNA(+INDEX(Comp1!K:K,MATCH($B322,Comp1!$B:$B,0)),"No")</f>
        <v>0</v>
      </c>
      <c r="R322" s="14">
        <f>_xlfn.IFNA(+INDEX(Comp1!L:L,MATCH($B322,Comp1!$B:$B,0)),"No")</f>
        <v>0</v>
      </c>
      <c r="S322" s="14">
        <f>_xlfn.IFNA(+INDEX(Comp1!M:M,MATCH($B322,Comp1!$B:$B,0)),"No")</f>
        <v>0</v>
      </c>
      <c r="T322" s="14">
        <f>_xlfn.IFNA(+INDEX(Comp1!N:N,MATCH($B322,Comp1!$B:$B,0)),"No")</f>
        <v>0</v>
      </c>
      <c r="U322" s="14">
        <f>_xlfn.IFNA(+INDEX(Comp1!O:O,MATCH($B322,Comp1!$B:$B,0)),"No")</f>
        <v>0</v>
      </c>
      <c r="V322" s="464">
        <f>IF(J322="yes",+INDEX('Final Comp Values'!$AX:$AX,MATCH('Monthy Targets'!$B322,'Final Comp Values'!C:C,0)),0)</f>
        <v>13.57</v>
      </c>
      <c r="W322" s="464">
        <f>IF(K322="yes",+INDEX('Final Comp Values'!$AX:$AX,MATCH('Monthy Targets'!$B322,'Final Comp Values'!$C:$C,0)),0)</f>
        <v>13.57</v>
      </c>
      <c r="X322" s="464">
        <f>IF(L322="yes",+INDEX('Final Comp Values'!$AX:$AX,MATCH('Monthy Targets'!$B322,'Final Comp Values'!$C:$C,0)),0)</f>
        <v>13.57</v>
      </c>
      <c r="Y322" s="464">
        <f>IF(M322="yes",+INDEX('Final Comp Values'!$BB:$BB,MATCH('Monthy Targets'!$B322,'Final Comp Values'!$C:$C,0)),0)</f>
        <v>13.57</v>
      </c>
      <c r="Z322" s="464">
        <f>IF(N322="yes",+INDEX('Final Comp Values'!$BB:$BB,MATCH('Monthy Targets'!$B322,'Final Comp Values'!$C:$C,0)),0)</f>
        <v>13.57</v>
      </c>
      <c r="AA322" s="464">
        <f>IF(O322="yes",+INDEX('Final Comp Values'!$BB:$BB,MATCH('Monthy Targets'!$B322,'Final Comp Values'!$C:$C,0)),0)</f>
        <v>0</v>
      </c>
      <c r="AB322" s="464">
        <f>IF(P322="yes",+INDEX('Final Comp Values'!$BF:$BF,MATCH('Monthy Targets'!$B322,'Final Comp Values'!$C:$C,0)),0)</f>
        <v>0</v>
      </c>
      <c r="AC322" s="464">
        <f>IF(Q322="yes",+INDEX('Final Comp Values'!$BF:$BF,MATCH('Monthy Targets'!$B322,'Final Comp Values'!$C:$C,0)),0)</f>
        <v>0</v>
      </c>
      <c r="AD322" s="464">
        <f>IF(R322="yes",+INDEX('Final Comp Values'!$BF:$BF,MATCH('Monthy Targets'!$B322,'Final Comp Values'!$C:$C,0)),0)</f>
        <v>0</v>
      </c>
      <c r="AE322" s="464">
        <f>IF(S322="yes",+INDEX('Final Comp Values'!$BJ:$BJ,MATCH('Monthy Targets'!$B322,'Final Comp Values'!$C:$C,0)),0)</f>
        <v>0</v>
      </c>
      <c r="AF322" s="464">
        <f>IF(T322="yes",+INDEX('Final Comp Values'!$BJ:$BJ,MATCH('Monthy Targets'!$B322,'Final Comp Values'!$C:$C,0)),0)</f>
        <v>0</v>
      </c>
      <c r="AG322" s="464">
        <f>IF(U322="yes",+INDEX('Final Comp Values'!$BJ:$BJ,MATCH('Monthy Targets'!$B322,'Final Comp Values'!$C:$C,0)),0)</f>
        <v>0</v>
      </c>
    </row>
    <row r="323" spans="1:33" x14ac:dyDescent="0.25">
      <c r="A323" s="183">
        <f>+FY2018_ALL_Targets!A323</f>
        <v>4456</v>
      </c>
      <c r="B323" s="183">
        <f>+FY2018_ALL_Targets!B323</f>
        <v>675818</v>
      </c>
      <c r="C323" s="183">
        <f>+FY2018_ALL_Targets!C323</f>
        <v>1020249</v>
      </c>
      <c r="D323" s="183">
        <f>+FY2018_ALL_Targets!D323</f>
        <v>1811979115</v>
      </c>
      <c r="E323" s="183">
        <f>+FY2018_ALL_Targets!E323</f>
        <v>0</v>
      </c>
      <c r="F323" s="183" t="str">
        <f>+FY2018_ALL_Targets!F323</f>
        <v>Harris</v>
      </c>
      <c r="G323" s="183" t="s">
        <v>680</v>
      </c>
      <c r="H323" s="183" t="str">
        <f>+FY2018_ALL_Targets!H323</f>
        <v>Winnie-Stowell Hospital District</v>
      </c>
      <c r="I323" s="183" t="str">
        <f>+FY2018_ALL_Targets!I323</f>
        <v>11001 Crescent Moon Drive</v>
      </c>
      <c r="J323" s="14" t="str">
        <f>_xlfn.IFNA(+INDEX(Comp1!$D:$D,MATCH(B323,Comp1!$B:$B,0)),"No")</f>
        <v>Yes</v>
      </c>
      <c r="K323" s="14" t="str">
        <f>_xlfn.IFNA(+INDEX(Comp1!$E:$E,MATCH(B323,Comp1!$B:$B,0)),"No")</f>
        <v>Yes</v>
      </c>
      <c r="L323" s="14" t="str">
        <f>_xlfn.IFNA(+INDEX(Comp1!F:F,MATCH($B323,Comp1!$B:$B,0)),"No")</f>
        <v>Yes</v>
      </c>
      <c r="M323" s="14" t="str">
        <f>_xlfn.IFNA(+INDEX(Comp1!G:G,MATCH($B323,Comp1!$B:$B,0)),"No")</f>
        <v>Yes</v>
      </c>
      <c r="N323" s="14" t="str">
        <f>_xlfn.IFNA(+INDEX(Comp1!H:H,MATCH($B323,Comp1!$B:$B,0)),"No")</f>
        <v>Yes</v>
      </c>
      <c r="O323" s="14">
        <f>_xlfn.IFNA(+INDEX(Comp1!I:I,MATCH($B323,Comp1!$B:$B,0)),"No")</f>
        <v>0</v>
      </c>
      <c r="P323" s="14">
        <f>_xlfn.IFNA(+INDEX(Comp1!J:J,MATCH($B323,Comp1!$B:$B,0)),"No")</f>
        <v>0</v>
      </c>
      <c r="Q323" s="14">
        <f>_xlfn.IFNA(+INDEX(Comp1!K:K,MATCH($B323,Comp1!$B:$B,0)),"No")</f>
        <v>0</v>
      </c>
      <c r="R323" s="14">
        <f>_xlfn.IFNA(+INDEX(Comp1!L:L,MATCH($B323,Comp1!$B:$B,0)),"No")</f>
        <v>0</v>
      </c>
      <c r="S323" s="14">
        <f>_xlfn.IFNA(+INDEX(Comp1!M:M,MATCH($B323,Comp1!$B:$B,0)),"No")</f>
        <v>0</v>
      </c>
      <c r="T323" s="14">
        <f>_xlfn.IFNA(+INDEX(Comp1!N:N,MATCH($B323,Comp1!$B:$B,0)),"No")</f>
        <v>0</v>
      </c>
      <c r="U323" s="14">
        <f>_xlfn.IFNA(+INDEX(Comp1!O:O,MATCH($B323,Comp1!$B:$B,0)),"No")</f>
        <v>0</v>
      </c>
      <c r="V323" s="464">
        <f>IF(J323="yes",+INDEX('Final Comp Values'!$AX:$AX,MATCH('Monthy Targets'!$B323,'Final Comp Values'!C:C,0)),0)</f>
        <v>6.04</v>
      </c>
      <c r="W323" s="464">
        <f>IF(K323="yes",+INDEX('Final Comp Values'!$AX:$AX,MATCH('Monthy Targets'!$B323,'Final Comp Values'!$C:$C,0)),0)</f>
        <v>6.04</v>
      </c>
      <c r="X323" s="464">
        <f>IF(L323="yes",+INDEX('Final Comp Values'!$AX:$AX,MATCH('Monthy Targets'!$B323,'Final Comp Values'!$C:$C,0)),0)</f>
        <v>6.04</v>
      </c>
      <c r="Y323" s="464">
        <f>IF(M323="yes",+INDEX('Final Comp Values'!$BB:$BB,MATCH('Monthy Targets'!$B323,'Final Comp Values'!$C:$C,0)),0)</f>
        <v>6.04</v>
      </c>
      <c r="Z323" s="464">
        <f>IF(N323="yes",+INDEX('Final Comp Values'!$BB:$BB,MATCH('Monthy Targets'!$B323,'Final Comp Values'!$C:$C,0)),0)</f>
        <v>6.04</v>
      </c>
      <c r="AA323" s="464">
        <f>IF(O323="yes",+INDEX('Final Comp Values'!$BB:$BB,MATCH('Monthy Targets'!$B323,'Final Comp Values'!$C:$C,0)),0)</f>
        <v>0</v>
      </c>
      <c r="AB323" s="464">
        <f>IF(P323="yes",+INDEX('Final Comp Values'!$BF:$BF,MATCH('Monthy Targets'!$B323,'Final Comp Values'!$C:$C,0)),0)</f>
        <v>0</v>
      </c>
      <c r="AC323" s="464">
        <f>IF(Q323="yes",+INDEX('Final Comp Values'!$BF:$BF,MATCH('Monthy Targets'!$B323,'Final Comp Values'!$C:$C,0)),0)</f>
        <v>0</v>
      </c>
      <c r="AD323" s="464">
        <f>IF(R323="yes",+INDEX('Final Comp Values'!$BF:$BF,MATCH('Monthy Targets'!$B323,'Final Comp Values'!$C:$C,0)),0)</f>
        <v>0</v>
      </c>
      <c r="AE323" s="464">
        <f>IF(S323="yes",+INDEX('Final Comp Values'!$BJ:$BJ,MATCH('Monthy Targets'!$B323,'Final Comp Values'!$C:$C,0)),0)</f>
        <v>0</v>
      </c>
      <c r="AF323" s="464">
        <f>IF(T323="yes",+INDEX('Final Comp Values'!$BJ:$BJ,MATCH('Monthy Targets'!$B323,'Final Comp Values'!$C:$C,0)),0)</f>
        <v>0</v>
      </c>
      <c r="AG323" s="464">
        <f>IF(U323="yes",+INDEX('Final Comp Values'!$BJ:$BJ,MATCH('Monthy Targets'!$B323,'Final Comp Values'!$C:$C,0)),0)</f>
        <v>0</v>
      </c>
    </row>
    <row r="324" spans="1:33" x14ac:dyDescent="0.25">
      <c r="A324" s="183">
        <f>+FY2018_ALL_Targets!A324</f>
        <v>5113</v>
      </c>
      <c r="B324" s="183">
        <f>+FY2018_ALL_Targets!B324</f>
        <v>675822</v>
      </c>
      <c r="C324" s="183">
        <f>+FY2018_ALL_Targets!C324</f>
        <v>1016957</v>
      </c>
      <c r="D324" s="183">
        <f>+FY2018_ALL_Targets!D324</f>
        <v>1417192170</v>
      </c>
      <c r="E324" s="183">
        <f>+FY2018_ALL_Targets!E324</f>
        <v>0</v>
      </c>
      <c r="F324" s="183" t="str">
        <f>+FY2018_ALL_Targets!F324</f>
        <v>Dallas</v>
      </c>
      <c r="G324" s="183" t="s">
        <v>958</v>
      </c>
      <c r="H324" s="183" t="str">
        <f>+FY2018_ALL_Targets!H324</f>
        <v>Beltline SCC LLC</v>
      </c>
      <c r="I324" s="183" t="str">
        <f>+FY2018_ALL_Targets!I324</f>
        <v>106 North Beltline Rd</v>
      </c>
      <c r="J324" s="14" t="str">
        <f>_xlfn.IFNA(+INDEX(Comp1!$D:$D,MATCH(B324,Comp1!$B:$B,0)),"No")</f>
        <v>No</v>
      </c>
      <c r="K324" s="14" t="str">
        <f>_xlfn.IFNA(+INDEX(Comp1!$E:$E,MATCH(B324,Comp1!$B:$B,0)),"No")</f>
        <v>No</v>
      </c>
      <c r="L324" s="14" t="str">
        <f>_xlfn.IFNA(+INDEX(Comp1!F:F,MATCH($B324,Comp1!$B:$B,0)),"No")</f>
        <v>No</v>
      </c>
      <c r="M324" s="14" t="str">
        <f>_xlfn.IFNA(+INDEX(Comp1!G:G,MATCH($B324,Comp1!$B:$B,0)),"No")</f>
        <v>No</v>
      </c>
      <c r="N324" s="14" t="str">
        <f>_xlfn.IFNA(+INDEX(Comp1!H:H,MATCH($B324,Comp1!$B:$B,0)),"No")</f>
        <v>No</v>
      </c>
      <c r="O324" s="14" t="str">
        <f>_xlfn.IFNA(+INDEX(Comp1!I:I,MATCH($B324,Comp1!$B:$B,0)),"No")</f>
        <v>No</v>
      </c>
      <c r="P324" s="14" t="str">
        <f>_xlfn.IFNA(+INDEX(Comp1!J:J,MATCH($B324,Comp1!$B:$B,0)),"No")</f>
        <v>No</v>
      </c>
      <c r="Q324" s="14" t="str">
        <f>_xlfn.IFNA(+INDEX(Comp1!K:K,MATCH($B324,Comp1!$B:$B,0)),"No")</f>
        <v>No</v>
      </c>
      <c r="R324" s="14" t="str">
        <f>_xlfn.IFNA(+INDEX(Comp1!L:L,MATCH($B324,Comp1!$B:$B,0)),"No")</f>
        <v>No</v>
      </c>
      <c r="S324" s="14" t="str">
        <f>_xlfn.IFNA(+INDEX(Comp1!M:M,MATCH($B324,Comp1!$B:$B,0)),"No")</f>
        <v>No</v>
      </c>
      <c r="T324" s="14" t="str">
        <f>_xlfn.IFNA(+INDEX(Comp1!N:N,MATCH($B324,Comp1!$B:$B,0)),"No")</f>
        <v>No</v>
      </c>
      <c r="U324" s="14" t="str">
        <f>_xlfn.IFNA(+INDEX(Comp1!O:O,MATCH($B324,Comp1!$B:$B,0)),"No")</f>
        <v>No</v>
      </c>
      <c r="V324" s="464">
        <f>IF(J324="yes",+INDEX('Final Comp Values'!$AX:$AX,MATCH('Monthy Targets'!$B324,'Final Comp Values'!C:C,0)),0)</f>
        <v>0</v>
      </c>
      <c r="W324" s="464">
        <f>IF(K324="yes",+INDEX('Final Comp Values'!$AX:$AX,MATCH('Monthy Targets'!$B324,'Final Comp Values'!$C:$C,0)),0)</f>
        <v>0</v>
      </c>
      <c r="X324" s="464">
        <f>IF(L324="yes",+INDEX('Final Comp Values'!$AX:$AX,MATCH('Monthy Targets'!$B324,'Final Comp Values'!$C:$C,0)),0)</f>
        <v>0</v>
      </c>
      <c r="Y324" s="464">
        <f>IF(M324="yes",+INDEX('Final Comp Values'!$BB:$BB,MATCH('Monthy Targets'!$B324,'Final Comp Values'!$C:$C,0)),0)</f>
        <v>0</v>
      </c>
      <c r="Z324" s="464">
        <f>IF(N324="yes",+INDEX('Final Comp Values'!$BB:$BB,MATCH('Monthy Targets'!$B324,'Final Comp Values'!$C:$C,0)),0)</f>
        <v>0</v>
      </c>
      <c r="AA324" s="464">
        <f>IF(O324="yes",+INDEX('Final Comp Values'!$BB:$BB,MATCH('Monthy Targets'!$B324,'Final Comp Values'!$C:$C,0)),0)</f>
        <v>0</v>
      </c>
      <c r="AB324" s="464">
        <f>IF(P324="yes",+INDEX('Final Comp Values'!$BF:$BF,MATCH('Monthy Targets'!$B324,'Final Comp Values'!$C:$C,0)),0)</f>
        <v>0</v>
      </c>
      <c r="AC324" s="464">
        <f>IF(Q324="yes",+INDEX('Final Comp Values'!$BF:$BF,MATCH('Monthy Targets'!$B324,'Final Comp Values'!$C:$C,0)),0)</f>
        <v>0</v>
      </c>
      <c r="AD324" s="464">
        <f>IF(R324="yes",+INDEX('Final Comp Values'!$BF:$BF,MATCH('Monthy Targets'!$B324,'Final Comp Values'!$C:$C,0)),0)</f>
        <v>0</v>
      </c>
      <c r="AE324" s="464">
        <f>IF(S324="yes",+INDEX('Final Comp Values'!$BJ:$BJ,MATCH('Monthy Targets'!$B324,'Final Comp Values'!$C:$C,0)),0)</f>
        <v>0</v>
      </c>
      <c r="AF324" s="464">
        <f>IF(T324="yes",+INDEX('Final Comp Values'!$BJ:$BJ,MATCH('Monthy Targets'!$B324,'Final Comp Values'!$C:$C,0)),0)</f>
        <v>0</v>
      </c>
      <c r="AG324" s="464">
        <f>IF(U324="yes",+INDEX('Final Comp Values'!$BJ:$BJ,MATCH('Monthy Targets'!$B324,'Final Comp Values'!$C:$C,0)),0)</f>
        <v>0</v>
      </c>
    </row>
    <row r="325" spans="1:33" x14ac:dyDescent="0.25">
      <c r="A325" s="183">
        <f>+FY2018_ALL_Targets!A325</f>
        <v>4059</v>
      </c>
      <c r="B325" s="183">
        <f>+FY2018_ALL_Targets!B325</f>
        <v>675826</v>
      </c>
      <c r="C325" s="183">
        <f>+FY2018_ALL_Targets!C325</f>
        <v>1025615</v>
      </c>
      <c r="D325" s="183">
        <f>+FY2018_ALL_Targets!D325</f>
        <v>1740611805</v>
      </c>
      <c r="E325" s="183">
        <f>+FY2018_ALL_Targets!E325</f>
        <v>0</v>
      </c>
      <c r="F325" s="183" t="str">
        <f>+FY2018_ALL_Targets!F325</f>
        <v>MRSA Central</v>
      </c>
      <c r="G325" s="183" t="s">
        <v>560</v>
      </c>
      <c r="H325" s="183" t="str">
        <f>+FY2018_ALL_Targets!H325</f>
        <v>GOODALL-WITCHER HOSPITAL AUTHORITY</v>
      </c>
      <c r="I325" s="183" t="str">
        <f>+FY2018_ALL_Targets!I325</f>
        <v>1800 W 9TH STREET</v>
      </c>
      <c r="J325" s="14" t="str">
        <f>_xlfn.IFNA(+INDEX(Comp1!$D:$D,MATCH(B325,Comp1!$B:$B,0)),"No")</f>
        <v>Yes</v>
      </c>
      <c r="K325" s="14" t="str">
        <f>_xlfn.IFNA(+INDEX(Comp1!$E:$E,MATCH(B325,Comp1!$B:$B,0)),"No")</f>
        <v>Yes</v>
      </c>
      <c r="L325" s="14" t="str">
        <f>_xlfn.IFNA(+INDEX(Comp1!F:F,MATCH($B325,Comp1!$B:$B,0)),"No")</f>
        <v>Yes</v>
      </c>
      <c r="M325" s="14" t="str">
        <f>_xlfn.IFNA(+INDEX(Comp1!G:G,MATCH($B325,Comp1!$B:$B,0)),"No")</f>
        <v>Yes</v>
      </c>
      <c r="N325" s="14" t="str">
        <f>_xlfn.IFNA(+INDEX(Comp1!H:H,MATCH($B325,Comp1!$B:$B,0)),"No")</f>
        <v>Yes</v>
      </c>
      <c r="O325" s="14">
        <f>_xlfn.IFNA(+INDEX(Comp1!I:I,MATCH($B325,Comp1!$B:$B,0)),"No")</f>
        <v>0</v>
      </c>
      <c r="P325" s="14">
        <f>_xlfn.IFNA(+INDEX(Comp1!J:J,MATCH($B325,Comp1!$B:$B,0)),"No")</f>
        <v>0</v>
      </c>
      <c r="Q325" s="14">
        <f>_xlfn.IFNA(+INDEX(Comp1!K:K,MATCH($B325,Comp1!$B:$B,0)),"No")</f>
        <v>0</v>
      </c>
      <c r="R325" s="14">
        <f>_xlfn.IFNA(+INDEX(Comp1!L:L,MATCH($B325,Comp1!$B:$B,0)),"No")</f>
        <v>0</v>
      </c>
      <c r="S325" s="14">
        <f>_xlfn.IFNA(+INDEX(Comp1!M:M,MATCH($B325,Comp1!$B:$B,0)),"No")</f>
        <v>0</v>
      </c>
      <c r="T325" s="14">
        <f>_xlfn.IFNA(+INDEX(Comp1!N:N,MATCH($B325,Comp1!$B:$B,0)),"No")</f>
        <v>0</v>
      </c>
      <c r="U325" s="14">
        <f>_xlfn.IFNA(+INDEX(Comp1!O:O,MATCH($B325,Comp1!$B:$B,0)),"No")</f>
        <v>0</v>
      </c>
      <c r="V325" s="464">
        <f>IF(J325="yes",+INDEX('Final Comp Values'!$AX:$AX,MATCH('Monthy Targets'!$B325,'Final Comp Values'!C:C,0)),0)</f>
        <v>8.09</v>
      </c>
      <c r="W325" s="464">
        <f>IF(K325="yes",+INDEX('Final Comp Values'!$AX:$AX,MATCH('Monthy Targets'!$B325,'Final Comp Values'!$C:$C,0)),0)</f>
        <v>8.09</v>
      </c>
      <c r="X325" s="464">
        <f>IF(L325="yes",+INDEX('Final Comp Values'!$AX:$AX,MATCH('Monthy Targets'!$B325,'Final Comp Values'!$C:$C,0)),0)</f>
        <v>8.09</v>
      </c>
      <c r="Y325" s="464">
        <f>IF(M325="yes",+INDEX('Final Comp Values'!$BB:$BB,MATCH('Monthy Targets'!$B325,'Final Comp Values'!$C:$C,0)),0)</f>
        <v>8.09</v>
      </c>
      <c r="Z325" s="464">
        <f>IF(N325="yes",+INDEX('Final Comp Values'!$BB:$BB,MATCH('Monthy Targets'!$B325,'Final Comp Values'!$C:$C,0)),0)</f>
        <v>8.09</v>
      </c>
      <c r="AA325" s="464">
        <f>IF(O325="yes",+INDEX('Final Comp Values'!$BB:$BB,MATCH('Monthy Targets'!$B325,'Final Comp Values'!$C:$C,0)),0)</f>
        <v>0</v>
      </c>
      <c r="AB325" s="464">
        <f>IF(P325="yes",+INDEX('Final Comp Values'!$BF:$BF,MATCH('Monthy Targets'!$B325,'Final Comp Values'!$C:$C,0)),0)</f>
        <v>0</v>
      </c>
      <c r="AC325" s="464">
        <f>IF(Q325="yes",+INDEX('Final Comp Values'!$BF:$BF,MATCH('Monthy Targets'!$B325,'Final Comp Values'!$C:$C,0)),0)</f>
        <v>0</v>
      </c>
      <c r="AD325" s="464">
        <f>IF(R325="yes",+INDEX('Final Comp Values'!$BF:$BF,MATCH('Monthy Targets'!$B325,'Final Comp Values'!$C:$C,0)),0)</f>
        <v>0</v>
      </c>
      <c r="AE325" s="464">
        <f>IF(S325="yes",+INDEX('Final Comp Values'!$BJ:$BJ,MATCH('Monthy Targets'!$B325,'Final Comp Values'!$C:$C,0)),0)</f>
        <v>0</v>
      </c>
      <c r="AF325" s="464">
        <f>IF(T325="yes",+INDEX('Final Comp Values'!$BJ:$BJ,MATCH('Monthy Targets'!$B325,'Final Comp Values'!$C:$C,0)),0)</f>
        <v>0</v>
      </c>
      <c r="AG325" s="464">
        <f>IF(U325="yes",+INDEX('Final Comp Values'!$BJ:$BJ,MATCH('Monthy Targets'!$B325,'Final Comp Values'!$C:$C,0)),0)</f>
        <v>0</v>
      </c>
    </row>
    <row r="326" spans="1:33" x14ac:dyDescent="0.25">
      <c r="A326" s="183">
        <f>+FY2018_ALL_Targets!A326</f>
        <v>4327</v>
      </c>
      <c r="B326" s="183">
        <f>+FY2018_ALL_Targets!B326</f>
        <v>675832</v>
      </c>
      <c r="C326" s="183">
        <f>+FY2018_ALL_Targets!C326</f>
        <v>1020735</v>
      </c>
      <c r="D326" s="183">
        <f>+FY2018_ALL_Targets!D326</f>
        <v>1386992337</v>
      </c>
      <c r="E326" s="183">
        <f>+FY2018_ALL_Targets!E326</f>
        <v>0</v>
      </c>
      <c r="F326" s="183" t="str">
        <f>+FY2018_ALL_Targets!F326</f>
        <v>MRSA West</v>
      </c>
      <c r="G326" s="183" t="s">
        <v>194</v>
      </c>
      <c r="H326" s="183" t="str">
        <f>+FY2018_ALL_Targets!H326</f>
        <v>McCulloch County Hospital District</v>
      </c>
      <c r="I326" s="183" t="str">
        <f>+FY2018_ALL_Targets!I326</f>
        <v>411 S Miller</v>
      </c>
      <c r="J326" s="14" t="str">
        <f>_xlfn.IFNA(+INDEX(Comp1!$D:$D,MATCH(B326,Comp1!$B:$B,0)),"No")</f>
        <v>Yes</v>
      </c>
      <c r="K326" s="14" t="str">
        <f>_xlfn.IFNA(+INDEX(Comp1!$E:$E,MATCH(B326,Comp1!$B:$B,0)),"No")</f>
        <v>Yes</v>
      </c>
      <c r="L326" s="14" t="str">
        <f>_xlfn.IFNA(+INDEX(Comp1!F:F,MATCH($B326,Comp1!$B:$B,0)),"No")</f>
        <v>Yes</v>
      </c>
      <c r="M326" s="14" t="str">
        <f>_xlfn.IFNA(+INDEX(Comp1!G:G,MATCH($B326,Comp1!$B:$B,0)),"No")</f>
        <v>Yes</v>
      </c>
      <c r="N326" s="14" t="str">
        <f>_xlfn.IFNA(+INDEX(Comp1!H:H,MATCH($B326,Comp1!$B:$B,0)),"No")</f>
        <v>Yes</v>
      </c>
      <c r="O326" s="14">
        <f>_xlfn.IFNA(+INDEX(Comp1!I:I,MATCH($B326,Comp1!$B:$B,0)),"No")</f>
        <v>0</v>
      </c>
      <c r="P326" s="14">
        <f>_xlfn.IFNA(+INDEX(Comp1!J:J,MATCH($B326,Comp1!$B:$B,0)),"No")</f>
        <v>0</v>
      </c>
      <c r="Q326" s="14">
        <f>_xlfn.IFNA(+INDEX(Comp1!K:K,MATCH($B326,Comp1!$B:$B,0)),"No")</f>
        <v>0</v>
      </c>
      <c r="R326" s="14">
        <f>_xlfn.IFNA(+INDEX(Comp1!L:L,MATCH($B326,Comp1!$B:$B,0)),"No")</f>
        <v>0</v>
      </c>
      <c r="S326" s="14">
        <f>_xlfn.IFNA(+INDEX(Comp1!M:M,MATCH($B326,Comp1!$B:$B,0)),"No")</f>
        <v>0</v>
      </c>
      <c r="T326" s="14">
        <f>_xlfn.IFNA(+INDEX(Comp1!N:N,MATCH($B326,Comp1!$B:$B,0)),"No")</f>
        <v>0</v>
      </c>
      <c r="U326" s="14">
        <f>_xlfn.IFNA(+INDEX(Comp1!O:O,MATCH($B326,Comp1!$B:$B,0)),"No")</f>
        <v>0</v>
      </c>
      <c r="V326" s="464">
        <f>IF(J326="yes",+INDEX('Final Comp Values'!$AX:$AX,MATCH('Monthy Targets'!$B326,'Final Comp Values'!C:C,0)),0)</f>
        <v>3.95</v>
      </c>
      <c r="W326" s="464">
        <f>IF(K326="yes",+INDEX('Final Comp Values'!$AX:$AX,MATCH('Monthy Targets'!$B326,'Final Comp Values'!$C:$C,0)),0)</f>
        <v>3.95</v>
      </c>
      <c r="X326" s="464">
        <f>IF(L326="yes",+INDEX('Final Comp Values'!$AX:$AX,MATCH('Monthy Targets'!$B326,'Final Comp Values'!$C:$C,0)),0)</f>
        <v>3.95</v>
      </c>
      <c r="Y326" s="464">
        <f>IF(M326="yes",+INDEX('Final Comp Values'!$BB:$BB,MATCH('Monthy Targets'!$B326,'Final Comp Values'!$C:$C,0)),0)</f>
        <v>3.95</v>
      </c>
      <c r="Z326" s="464">
        <f>IF(N326="yes",+INDEX('Final Comp Values'!$BB:$BB,MATCH('Monthy Targets'!$B326,'Final Comp Values'!$C:$C,0)),0)</f>
        <v>3.95</v>
      </c>
      <c r="AA326" s="464">
        <f>IF(O326="yes",+INDEX('Final Comp Values'!$BB:$BB,MATCH('Monthy Targets'!$B326,'Final Comp Values'!$C:$C,0)),0)</f>
        <v>0</v>
      </c>
      <c r="AB326" s="464">
        <f>IF(P326="yes",+INDEX('Final Comp Values'!$BF:$BF,MATCH('Monthy Targets'!$B326,'Final Comp Values'!$C:$C,0)),0)</f>
        <v>0</v>
      </c>
      <c r="AC326" s="464">
        <f>IF(Q326="yes",+INDEX('Final Comp Values'!$BF:$BF,MATCH('Monthy Targets'!$B326,'Final Comp Values'!$C:$C,0)),0)</f>
        <v>0</v>
      </c>
      <c r="AD326" s="464">
        <f>IF(R326="yes",+INDEX('Final Comp Values'!$BF:$BF,MATCH('Monthy Targets'!$B326,'Final Comp Values'!$C:$C,0)),0)</f>
        <v>0</v>
      </c>
      <c r="AE326" s="464">
        <f>IF(S326="yes",+INDEX('Final Comp Values'!$BJ:$BJ,MATCH('Monthy Targets'!$B326,'Final Comp Values'!$C:$C,0)),0)</f>
        <v>0</v>
      </c>
      <c r="AF326" s="464">
        <f>IF(T326="yes",+INDEX('Final Comp Values'!$BJ:$BJ,MATCH('Monthy Targets'!$B326,'Final Comp Values'!$C:$C,0)),0)</f>
        <v>0</v>
      </c>
      <c r="AG326" s="464">
        <f>IF(U326="yes",+INDEX('Final Comp Values'!$BJ:$BJ,MATCH('Monthy Targets'!$B326,'Final Comp Values'!$C:$C,0)),0)</f>
        <v>0</v>
      </c>
    </row>
    <row r="327" spans="1:33" x14ac:dyDescent="0.25">
      <c r="A327" s="183">
        <f>+FY2018_ALL_Targets!A327</f>
        <v>4873</v>
      </c>
      <c r="B327" s="183">
        <f>+FY2018_ALL_Targets!B327</f>
        <v>675838</v>
      </c>
      <c r="C327" s="183">
        <f>+FY2018_ALL_Targets!C327</f>
        <v>1004854</v>
      </c>
      <c r="D327" s="183">
        <f>+FY2018_ALL_Targets!D327</f>
        <v>1598752099</v>
      </c>
      <c r="E327" s="183">
        <f>+FY2018_ALL_Targets!E327</f>
        <v>0</v>
      </c>
      <c r="F327" s="183" t="str">
        <f>+FY2018_ALL_Targets!F327</f>
        <v>MRSA Northeast</v>
      </c>
      <c r="G327" s="183" t="s">
        <v>849</v>
      </c>
      <c r="H327" s="183" t="str">
        <f>+FY2018_ALL_Targets!H327</f>
        <v>Birchwood Nursing and Rehabilitation, LP</v>
      </c>
      <c r="I327" s="183" t="str">
        <f>+FY2018_ALL_Targets!I327</f>
        <v>110 Highway 64 West</v>
      </c>
      <c r="J327" s="14" t="str">
        <f>_xlfn.IFNA(+INDEX(Comp1!$D:$D,MATCH(B327,Comp1!$B:$B,0)),"No")</f>
        <v>No</v>
      </c>
      <c r="K327" s="14" t="str">
        <f>_xlfn.IFNA(+INDEX(Comp1!$E:$E,MATCH(B327,Comp1!$B:$B,0)),"No")</f>
        <v>No</v>
      </c>
      <c r="L327" s="14" t="str">
        <f>_xlfn.IFNA(+INDEX(Comp1!F:F,MATCH($B327,Comp1!$B:$B,0)),"No")</f>
        <v>No</v>
      </c>
      <c r="M327" s="14" t="str">
        <f>_xlfn.IFNA(+INDEX(Comp1!G:G,MATCH($B327,Comp1!$B:$B,0)),"No")</f>
        <v>No</v>
      </c>
      <c r="N327" s="14" t="str">
        <f>_xlfn.IFNA(+INDEX(Comp1!H:H,MATCH($B327,Comp1!$B:$B,0)),"No")</f>
        <v>No</v>
      </c>
      <c r="O327" s="14" t="str">
        <f>_xlfn.IFNA(+INDEX(Comp1!I:I,MATCH($B327,Comp1!$B:$B,0)),"No")</f>
        <v>No</v>
      </c>
      <c r="P327" s="14" t="str">
        <f>_xlfn.IFNA(+INDEX(Comp1!J:J,MATCH($B327,Comp1!$B:$B,0)),"No")</f>
        <v>No</v>
      </c>
      <c r="Q327" s="14" t="str">
        <f>_xlfn.IFNA(+INDEX(Comp1!K:K,MATCH($B327,Comp1!$B:$B,0)),"No")</f>
        <v>No</v>
      </c>
      <c r="R327" s="14" t="str">
        <f>_xlfn.IFNA(+INDEX(Comp1!L:L,MATCH($B327,Comp1!$B:$B,0)),"No")</f>
        <v>No</v>
      </c>
      <c r="S327" s="14" t="str">
        <f>_xlfn.IFNA(+INDEX(Comp1!M:M,MATCH($B327,Comp1!$B:$B,0)),"No")</f>
        <v>No</v>
      </c>
      <c r="T327" s="14" t="str">
        <f>_xlfn.IFNA(+INDEX(Comp1!N:N,MATCH($B327,Comp1!$B:$B,0)),"No")</f>
        <v>No</v>
      </c>
      <c r="U327" s="14" t="str">
        <f>_xlfn.IFNA(+INDEX(Comp1!O:O,MATCH($B327,Comp1!$B:$B,0)),"No")</f>
        <v>No</v>
      </c>
      <c r="V327" s="464">
        <f>IF(J327="yes",+INDEX('Final Comp Values'!$AX:$AX,MATCH('Monthy Targets'!$B327,'Final Comp Values'!C:C,0)),0)</f>
        <v>0</v>
      </c>
      <c r="W327" s="464">
        <f>IF(K327="yes",+INDEX('Final Comp Values'!$AX:$AX,MATCH('Monthy Targets'!$B327,'Final Comp Values'!$C:$C,0)),0)</f>
        <v>0</v>
      </c>
      <c r="X327" s="464">
        <f>IF(L327="yes",+INDEX('Final Comp Values'!$AX:$AX,MATCH('Monthy Targets'!$B327,'Final Comp Values'!$C:$C,0)),0)</f>
        <v>0</v>
      </c>
      <c r="Y327" s="464">
        <f>IF(M327="yes",+INDEX('Final Comp Values'!$BB:$BB,MATCH('Monthy Targets'!$B327,'Final Comp Values'!$C:$C,0)),0)</f>
        <v>0</v>
      </c>
      <c r="Z327" s="464">
        <f>IF(N327="yes",+INDEX('Final Comp Values'!$BB:$BB,MATCH('Monthy Targets'!$B327,'Final Comp Values'!$C:$C,0)),0)</f>
        <v>0</v>
      </c>
      <c r="AA327" s="464">
        <f>IF(O327="yes",+INDEX('Final Comp Values'!$BB:$BB,MATCH('Monthy Targets'!$B327,'Final Comp Values'!$C:$C,0)),0)</f>
        <v>0</v>
      </c>
      <c r="AB327" s="464">
        <f>IF(P327="yes",+INDEX('Final Comp Values'!$BF:$BF,MATCH('Monthy Targets'!$B327,'Final Comp Values'!$C:$C,0)),0)</f>
        <v>0</v>
      </c>
      <c r="AC327" s="464">
        <f>IF(Q327="yes",+INDEX('Final Comp Values'!$BF:$BF,MATCH('Monthy Targets'!$B327,'Final Comp Values'!$C:$C,0)),0)</f>
        <v>0</v>
      </c>
      <c r="AD327" s="464">
        <f>IF(R327="yes",+INDEX('Final Comp Values'!$BF:$BF,MATCH('Monthy Targets'!$B327,'Final Comp Values'!$C:$C,0)),0)</f>
        <v>0</v>
      </c>
      <c r="AE327" s="464">
        <f>IF(S327="yes",+INDEX('Final Comp Values'!$BJ:$BJ,MATCH('Monthy Targets'!$B327,'Final Comp Values'!$C:$C,0)),0)</f>
        <v>0</v>
      </c>
      <c r="AF327" s="464">
        <f>IF(T327="yes",+INDEX('Final Comp Values'!$BJ:$BJ,MATCH('Monthy Targets'!$B327,'Final Comp Values'!$C:$C,0)),0)</f>
        <v>0</v>
      </c>
      <c r="AG327" s="464">
        <f>IF(U327="yes",+INDEX('Final Comp Values'!$BJ:$BJ,MATCH('Monthy Targets'!$B327,'Final Comp Values'!$C:$C,0)),0)</f>
        <v>0</v>
      </c>
    </row>
    <row r="328" spans="1:33" x14ac:dyDescent="0.25">
      <c r="A328" s="183">
        <f>+FY2018_ALL_Targets!A328</f>
        <v>100023</v>
      </c>
      <c r="B328" s="183">
        <f>+FY2018_ALL_Targets!B328</f>
        <v>675846</v>
      </c>
      <c r="C328" s="183">
        <f>+FY2018_ALL_Targets!C328</f>
        <v>1028351</v>
      </c>
      <c r="D328" s="183">
        <f>+FY2018_ALL_Targets!D328</f>
        <v>1730630831</v>
      </c>
      <c r="E328" s="183">
        <f>+FY2018_ALL_Targets!E328</f>
        <v>0</v>
      </c>
      <c r="F328" s="183" t="str">
        <f>+FY2018_ALL_Targets!F328</f>
        <v>MRSA Northeast</v>
      </c>
      <c r="G328" s="183" t="s">
        <v>376</v>
      </c>
      <c r="H328" s="183" t="str">
        <f>+FY2018_ALL_Targets!H328</f>
        <v>Summit LTC San Augustine, LLC</v>
      </c>
      <c r="I328" s="183" t="str">
        <f>+FY2018_ALL_Targets!I328</f>
        <v>901 South Beech Street</v>
      </c>
      <c r="J328" s="14" t="str">
        <f>_xlfn.IFNA(+INDEX(Comp1!$D:$D,MATCH(B328,Comp1!$B:$B,0)),"No")</f>
        <v>No</v>
      </c>
      <c r="K328" s="14" t="str">
        <f>_xlfn.IFNA(+INDEX(Comp1!$E:$E,MATCH(B328,Comp1!$B:$B,0)),"No")</f>
        <v>No</v>
      </c>
      <c r="L328" s="14" t="str">
        <f>_xlfn.IFNA(+INDEX(Comp1!F:F,MATCH($B328,Comp1!$B:$B,0)),"No")</f>
        <v>No</v>
      </c>
      <c r="M328" s="14" t="str">
        <f>_xlfn.IFNA(+INDEX(Comp1!G:G,MATCH($B328,Comp1!$B:$B,0)),"No")</f>
        <v>No</v>
      </c>
      <c r="N328" s="14" t="str">
        <f>_xlfn.IFNA(+INDEX(Comp1!H:H,MATCH($B328,Comp1!$B:$B,0)),"No")</f>
        <v>No</v>
      </c>
      <c r="O328" s="14" t="str">
        <f>_xlfn.IFNA(+INDEX(Comp1!I:I,MATCH($B328,Comp1!$B:$B,0)),"No")</f>
        <v>No</v>
      </c>
      <c r="P328" s="14" t="str">
        <f>_xlfn.IFNA(+INDEX(Comp1!J:J,MATCH($B328,Comp1!$B:$B,0)),"No")</f>
        <v>No</v>
      </c>
      <c r="Q328" s="14" t="str">
        <f>_xlfn.IFNA(+INDEX(Comp1!K:K,MATCH($B328,Comp1!$B:$B,0)),"No")</f>
        <v>No</v>
      </c>
      <c r="R328" s="14" t="str">
        <f>_xlfn.IFNA(+INDEX(Comp1!L:L,MATCH($B328,Comp1!$B:$B,0)),"No")</f>
        <v>No</v>
      </c>
      <c r="S328" s="14" t="str">
        <f>_xlfn.IFNA(+INDEX(Comp1!M:M,MATCH($B328,Comp1!$B:$B,0)),"No")</f>
        <v>No</v>
      </c>
      <c r="T328" s="14" t="str">
        <f>_xlfn.IFNA(+INDEX(Comp1!N:N,MATCH($B328,Comp1!$B:$B,0)),"No")</f>
        <v>No</v>
      </c>
      <c r="U328" s="14" t="str">
        <f>_xlfn.IFNA(+INDEX(Comp1!O:O,MATCH($B328,Comp1!$B:$B,0)),"No")</f>
        <v>No</v>
      </c>
      <c r="V328" s="464">
        <f>IF(J328="yes",+INDEX('Final Comp Values'!$AX:$AX,MATCH('Monthy Targets'!$B328,'Final Comp Values'!C:C,0)),0)</f>
        <v>0</v>
      </c>
      <c r="W328" s="464">
        <f>IF(K328="yes",+INDEX('Final Comp Values'!$AX:$AX,MATCH('Monthy Targets'!$B328,'Final Comp Values'!$C:$C,0)),0)</f>
        <v>0</v>
      </c>
      <c r="X328" s="464">
        <f>IF(L328="yes",+INDEX('Final Comp Values'!$AX:$AX,MATCH('Monthy Targets'!$B328,'Final Comp Values'!$C:$C,0)),0)</f>
        <v>0</v>
      </c>
      <c r="Y328" s="464">
        <f>IF(M328="yes",+INDEX('Final Comp Values'!$BB:$BB,MATCH('Monthy Targets'!$B328,'Final Comp Values'!$C:$C,0)),0)</f>
        <v>0</v>
      </c>
      <c r="Z328" s="464">
        <f>IF(N328="yes",+INDEX('Final Comp Values'!$BB:$BB,MATCH('Monthy Targets'!$B328,'Final Comp Values'!$C:$C,0)),0)</f>
        <v>0</v>
      </c>
      <c r="AA328" s="464">
        <f>IF(O328="yes",+INDEX('Final Comp Values'!$BB:$BB,MATCH('Monthy Targets'!$B328,'Final Comp Values'!$C:$C,0)),0)</f>
        <v>0</v>
      </c>
      <c r="AB328" s="464">
        <f>IF(P328="yes",+INDEX('Final Comp Values'!$BF:$BF,MATCH('Monthy Targets'!$B328,'Final Comp Values'!$C:$C,0)),0)</f>
        <v>0</v>
      </c>
      <c r="AC328" s="464">
        <f>IF(Q328="yes",+INDEX('Final Comp Values'!$BF:$BF,MATCH('Monthy Targets'!$B328,'Final Comp Values'!$C:$C,0)),0)</f>
        <v>0</v>
      </c>
      <c r="AD328" s="464">
        <f>IF(R328="yes",+INDEX('Final Comp Values'!$BF:$BF,MATCH('Monthy Targets'!$B328,'Final Comp Values'!$C:$C,0)),0)</f>
        <v>0</v>
      </c>
      <c r="AE328" s="464">
        <f>IF(S328="yes",+INDEX('Final Comp Values'!$BJ:$BJ,MATCH('Monthy Targets'!$B328,'Final Comp Values'!$C:$C,0)),0)</f>
        <v>0</v>
      </c>
      <c r="AF328" s="464">
        <f>IF(T328="yes",+INDEX('Final Comp Values'!$BJ:$BJ,MATCH('Monthy Targets'!$B328,'Final Comp Values'!$C:$C,0)),0)</f>
        <v>0</v>
      </c>
      <c r="AG328" s="464">
        <f>IF(U328="yes",+INDEX('Final Comp Values'!$BJ:$BJ,MATCH('Monthy Targets'!$B328,'Final Comp Values'!$C:$C,0)),0)</f>
        <v>0</v>
      </c>
    </row>
    <row r="329" spans="1:33" x14ac:dyDescent="0.25">
      <c r="A329" s="183">
        <f>+FY2018_ALL_Targets!A329</f>
        <v>4742</v>
      </c>
      <c r="B329" s="183">
        <f>+FY2018_ALL_Targets!B329</f>
        <v>675852</v>
      </c>
      <c r="C329" s="183">
        <f>+FY2018_ALL_Targets!C329</f>
        <v>1026284</v>
      </c>
      <c r="D329" s="183">
        <f>+FY2018_ALL_Targets!D329</f>
        <v>1053710376</v>
      </c>
      <c r="E329" s="183">
        <f>+FY2018_ALL_Targets!E329</f>
        <v>0</v>
      </c>
      <c r="F329" s="183" t="str">
        <f>+FY2018_ALL_Targets!F329</f>
        <v>MRSA West</v>
      </c>
      <c r="G329" s="183" t="s">
        <v>798</v>
      </c>
      <c r="H329" s="183" t="str">
        <f>+FY2018_ALL_Targets!H329</f>
        <v>Baylor County Hospital District</v>
      </c>
      <c r="I329" s="183" t="str">
        <f>+FY2018_ALL_Targets!I329</f>
        <v>4810 Kemp Boulevard</v>
      </c>
      <c r="J329" s="14" t="str">
        <f>_xlfn.IFNA(+INDEX(Comp1!$D:$D,MATCH(B329,Comp1!$B:$B,0)),"No")</f>
        <v>Yes</v>
      </c>
      <c r="K329" s="14" t="str">
        <f>_xlfn.IFNA(+INDEX(Comp1!$E:$E,MATCH(B329,Comp1!$B:$B,0)),"No")</f>
        <v>Yes</v>
      </c>
      <c r="L329" s="14" t="str">
        <f>_xlfn.IFNA(+INDEX(Comp1!F:F,MATCH($B329,Comp1!$B:$B,0)),"No")</f>
        <v>Yes</v>
      </c>
      <c r="M329" s="14" t="str">
        <f>_xlfn.IFNA(+INDEX(Comp1!G:G,MATCH($B329,Comp1!$B:$B,0)),"No")</f>
        <v>Yes</v>
      </c>
      <c r="N329" s="14" t="str">
        <f>_xlfn.IFNA(+INDEX(Comp1!H:H,MATCH($B329,Comp1!$B:$B,0)),"No")</f>
        <v>Yes</v>
      </c>
      <c r="O329" s="14">
        <f>_xlfn.IFNA(+INDEX(Comp1!I:I,MATCH($B329,Comp1!$B:$B,0)),"No")</f>
        <v>0</v>
      </c>
      <c r="P329" s="14">
        <f>_xlfn.IFNA(+INDEX(Comp1!J:J,MATCH($B329,Comp1!$B:$B,0)),"No")</f>
        <v>0</v>
      </c>
      <c r="Q329" s="14">
        <f>_xlfn.IFNA(+INDEX(Comp1!K:K,MATCH($B329,Comp1!$B:$B,0)),"No")</f>
        <v>0</v>
      </c>
      <c r="R329" s="14">
        <f>_xlfn.IFNA(+INDEX(Comp1!L:L,MATCH($B329,Comp1!$B:$B,0)),"No")</f>
        <v>0</v>
      </c>
      <c r="S329" s="14">
        <f>_xlfn.IFNA(+INDEX(Comp1!M:M,MATCH($B329,Comp1!$B:$B,0)),"No")</f>
        <v>0</v>
      </c>
      <c r="T329" s="14">
        <f>_xlfn.IFNA(+INDEX(Comp1!N:N,MATCH($B329,Comp1!$B:$B,0)),"No")</f>
        <v>0</v>
      </c>
      <c r="U329" s="14">
        <f>_xlfn.IFNA(+INDEX(Comp1!O:O,MATCH($B329,Comp1!$B:$B,0)),"No")</f>
        <v>0</v>
      </c>
      <c r="V329" s="464">
        <f>IF(J329="yes",+INDEX('Final Comp Values'!$AX:$AX,MATCH('Monthy Targets'!$B329,'Final Comp Values'!C:C,0)),0)</f>
        <v>9.85</v>
      </c>
      <c r="W329" s="464">
        <f>IF(K329="yes",+INDEX('Final Comp Values'!$AX:$AX,MATCH('Monthy Targets'!$B329,'Final Comp Values'!$C:$C,0)),0)</f>
        <v>9.85</v>
      </c>
      <c r="X329" s="464">
        <f>IF(L329="yes",+INDEX('Final Comp Values'!$AX:$AX,MATCH('Monthy Targets'!$B329,'Final Comp Values'!$C:$C,0)),0)</f>
        <v>9.85</v>
      </c>
      <c r="Y329" s="464">
        <f>IF(M329="yes",+INDEX('Final Comp Values'!$BB:$BB,MATCH('Monthy Targets'!$B329,'Final Comp Values'!$C:$C,0)),0)</f>
        <v>9.85</v>
      </c>
      <c r="Z329" s="464">
        <f>IF(N329="yes",+INDEX('Final Comp Values'!$BB:$BB,MATCH('Monthy Targets'!$B329,'Final Comp Values'!$C:$C,0)),0)</f>
        <v>9.85</v>
      </c>
      <c r="AA329" s="464">
        <f>IF(O329="yes",+INDEX('Final Comp Values'!$BB:$BB,MATCH('Monthy Targets'!$B329,'Final Comp Values'!$C:$C,0)),0)</f>
        <v>0</v>
      </c>
      <c r="AB329" s="464">
        <f>IF(P329="yes",+INDEX('Final Comp Values'!$BF:$BF,MATCH('Monthy Targets'!$B329,'Final Comp Values'!$C:$C,0)),0)</f>
        <v>0</v>
      </c>
      <c r="AC329" s="464">
        <f>IF(Q329="yes",+INDEX('Final Comp Values'!$BF:$BF,MATCH('Monthy Targets'!$B329,'Final Comp Values'!$C:$C,0)),0)</f>
        <v>0</v>
      </c>
      <c r="AD329" s="464">
        <f>IF(R329="yes",+INDEX('Final Comp Values'!$BF:$BF,MATCH('Monthy Targets'!$B329,'Final Comp Values'!$C:$C,0)),0)</f>
        <v>0</v>
      </c>
      <c r="AE329" s="464">
        <f>IF(S329="yes",+INDEX('Final Comp Values'!$BJ:$BJ,MATCH('Monthy Targets'!$B329,'Final Comp Values'!$C:$C,0)),0)</f>
        <v>0</v>
      </c>
      <c r="AF329" s="464">
        <f>IF(T329="yes",+INDEX('Final Comp Values'!$BJ:$BJ,MATCH('Monthy Targets'!$B329,'Final Comp Values'!$C:$C,0)),0)</f>
        <v>0</v>
      </c>
      <c r="AG329" s="464">
        <f>IF(U329="yes",+INDEX('Final Comp Values'!$BJ:$BJ,MATCH('Monthy Targets'!$B329,'Final Comp Values'!$C:$C,0)),0)</f>
        <v>0</v>
      </c>
    </row>
    <row r="330" spans="1:33" x14ac:dyDescent="0.25">
      <c r="A330" s="183">
        <f>+FY2018_ALL_Targets!A330</f>
        <v>4621</v>
      </c>
      <c r="B330" s="183">
        <f>+FY2018_ALL_Targets!B330</f>
        <v>675867</v>
      </c>
      <c r="C330" s="183">
        <f>+FY2018_ALL_Targets!C330</f>
        <v>1027111</v>
      </c>
      <c r="D330" s="183">
        <f>+FY2018_ALL_Targets!D330</f>
        <v>1831574227</v>
      </c>
      <c r="E330" s="183">
        <f>+FY2018_ALL_Targets!E330</f>
        <v>0</v>
      </c>
      <c r="F330" s="183" t="str">
        <f>+FY2018_ALL_Targets!F330</f>
        <v>Dallas</v>
      </c>
      <c r="G330" s="183" t="s">
        <v>244</v>
      </c>
      <c r="H330" s="183" t="str">
        <f>+FY2018_ALL_Targets!H330</f>
        <v>GruenePointe 1 Kerens, LLC</v>
      </c>
      <c r="I330" s="183" t="str">
        <f>+FY2018_ALL_Targets!I330</f>
        <v>809 NE 4th St.</v>
      </c>
      <c r="J330" s="14" t="str">
        <f>_xlfn.IFNA(+INDEX(Comp1!$D:$D,MATCH(B330,Comp1!$B:$B,0)),"No")</f>
        <v>No</v>
      </c>
      <c r="K330" s="14" t="str">
        <f>_xlfn.IFNA(+INDEX(Comp1!$E:$E,MATCH(B330,Comp1!$B:$B,0)),"No")</f>
        <v>No</v>
      </c>
      <c r="L330" s="14" t="str">
        <f>_xlfn.IFNA(+INDEX(Comp1!F:F,MATCH($B330,Comp1!$B:$B,0)),"No")</f>
        <v>No</v>
      </c>
      <c r="M330" s="14" t="str">
        <f>_xlfn.IFNA(+INDEX(Comp1!G:G,MATCH($B330,Comp1!$B:$B,0)),"No")</f>
        <v>No</v>
      </c>
      <c r="N330" s="14" t="str">
        <f>_xlfn.IFNA(+INDEX(Comp1!H:H,MATCH($B330,Comp1!$B:$B,0)),"No")</f>
        <v>No</v>
      </c>
      <c r="O330" s="14" t="str">
        <f>_xlfn.IFNA(+INDEX(Comp1!I:I,MATCH($B330,Comp1!$B:$B,0)),"No")</f>
        <v>No</v>
      </c>
      <c r="P330" s="14" t="str">
        <f>_xlfn.IFNA(+INDEX(Comp1!J:J,MATCH($B330,Comp1!$B:$B,0)),"No")</f>
        <v>No</v>
      </c>
      <c r="Q330" s="14" t="str">
        <f>_xlfn.IFNA(+INDEX(Comp1!K:K,MATCH($B330,Comp1!$B:$B,0)),"No")</f>
        <v>No</v>
      </c>
      <c r="R330" s="14" t="str">
        <f>_xlfn.IFNA(+INDEX(Comp1!L:L,MATCH($B330,Comp1!$B:$B,0)),"No")</f>
        <v>No</v>
      </c>
      <c r="S330" s="14" t="str">
        <f>_xlfn.IFNA(+INDEX(Comp1!M:M,MATCH($B330,Comp1!$B:$B,0)),"No")</f>
        <v>No</v>
      </c>
      <c r="T330" s="14" t="str">
        <f>_xlfn.IFNA(+INDEX(Comp1!N:N,MATCH($B330,Comp1!$B:$B,0)),"No")</f>
        <v>No</v>
      </c>
      <c r="U330" s="14" t="str">
        <f>_xlfn.IFNA(+INDEX(Comp1!O:O,MATCH($B330,Comp1!$B:$B,0)),"No")</f>
        <v>No</v>
      </c>
      <c r="V330" s="464">
        <f>IF(J330="yes",+INDEX('Final Comp Values'!$AX:$AX,MATCH('Monthy Targets'!$B330,'Final Comp Values'!C:C,0)),0)</f>
        <v>0</v>
      </c>
      <c r="W330" s="464">
        <f>IF(K330="yes",+INDEX('Final Comp Values'!$AX:$AX,MATCH('Monthy Targets'!$B330,'Final Comp Values'!$C:$C,0)),0)</f>
        <v>0</v>
      </c>
      <c r="X330" s="464">
        <f>IF(L330="yes",+INDEX('Final Comp Values'!$AX:$AX,MATCH('Monthy Targets'!$B330,'Final Comp Values'!$C:$C,0)),0)</f>
        <v>0</v>
      </c>
      <c r="Y330" s="464">
        <f>IF(M330="yes",+INDEX('Final Comp Values'!$BB:$BB,MATCH('Monthy Targets'!$B330,'Final Comp Values'!$C:$C,0)),0)</f>
        <v>0</v>
      </c>
      <c r="Z330" s="464">
        <f>IF(N330="yes",+INDEX('Final Comp Values'!$BB:$BB,MATCH('Monthy Targets'!$B330,'Final Comp Values'!$C:$C,0)),0)</f>
        <v>0</v>
      </c>
      <c r="AA330" s="464">
        <f>IF(O330="yes",+INDEX('Final Comp Values'!$BB:$BB,MATCH('Monthy Targets'!$B330,'Final Comp Values'!$C:$C,0)),0)</f>
        <v>0</v>
      </c>
      <c r="AB330" s="464">
        <f>IF(P330="yes",+INDEX('Final Comp Values'!$BF:$BF,MATCH('Monthy Targets'!$B330,'Final Comp Values'!$C:$C,0)),0)</f>
        <v>0</v>
      </c>
      <c r="AC330" s="464">
        <f>IF(Q330="yes",+INDEX('Final Comp Values'!$BF:$BF,MATCH('Monthy Targets'!$B330,'Final Comp Values'!$C:$C,0)),0)</f>
        <v>0</v>
      </c>
      <c r="AD330" s="464">
        <f>IF(R330="yes",+INDEX('Final Comp Values'!$BF:$BF,MATCH('Monthy Targets'!$B330,'Final Comp Values'!$C:$C,0)),0)</f>
        <v>0</v>
      </c>
      <c r="AE330" s="464">
        <f>IF(S330="yes",+INDEX('Final Comp Values'!$BJ:$BJ,MATCH('Monthy Targets'!$B330,'Final Comp Values'!$C:$C,0)),0)</f>
        <v>0</v>
      </c>
      <c r="AF330" s="464">
        <f>IF(T330="yes",+INDEX('Final Comp Values'!$BJ:$BJ,MATCH('Monthy Targets'!$B330,'Final Comp Values'!$C:$C,0)),0)</f>
        <v>0</v>
      </c>
      <c r="AG330" s="464">
        <f>IF(U330="yes",+INDEX('Final Comp Values'!$BJ:$BJ,MATCH('Monthy Targets'!$B330,'Final Comp Values'!$C:$C,0)),0)</f>
        <v>0</v>
      </c>
    </row>
    <row r="331" spans="1:33" x14ac:dyDescent="0.25">
      <c r="A331" s="183">
        <f>+FY2018_ALL_Targets!A331</f>
        <v>4276</v>
      </c>
      <c r="B331" s="183">
        <f>+FY2018_ALL_Targets!B331</f>
        <v>675877</v>
      </c>
      <c r="C331" s="183">
        <f>+FY2018_ALL_Targets!C331</f>
        <v>1004871</v>
      </c>
      <c r="D331" s="183">
        <f>+FY2018_ALL_Targets!D331</f>
        <v>1326034190</v>
      </c>
      <c r="E331" s="183">
        <f>+FY2018_ALL_Targets!E331</f>
        <v>0</v>
      </c>
      <c r="F331" s="183" t="str">
        <f>+FY2018_ALL_Targets!F331</f>
        <v>Tarrant</v>
      </c>
      <c r="G331" s="183" t="s">
        <v>620</v>
      </c>
      <c r="H331" s="183" t="str">
        <f>+FY2018_ALL_Targets!H331</f>
        <v>Oakwood Nursing and Rehabilitation, LP</v>
      </c>
      <c r="I331" s="183" t="str">
        <f>+FY2018_ALL_Targets!I331</f>
        <v>301 West Randol Mill Rd</v>
      </c>
      <c r="J331" s="14" t="str">
        <f>_xlfn.IFNA(+INDEX(Comp1!$D:$D,MATCH(B331,Comp1!$B:$B,0)),"No")</f>
        <v>No</v>
      </c>
      <c r="K331" s="14" t="str">
        <f>_xlfn.IFNA(+INDEX(Comp1!$E:$E,MATCH(B331,Comp1!$B:$B,0)),"No")</f>
        <v>No</v>
      </c>
      <c r="L331" s="14" t="str">
        <f>_xlfn.IFNA(+INDEX(Comp1!F:F,MATCH($B331,Comp1!$B:$B,0)),"No")</f>
        <v>No</v>
      </c>
      <c r="M331" s="14" t="str">
        <f>_xlfn.IFNA(+INDEX(Comp1!G:G,MATCH($B331,Comp1!$B:$B,0)),"No")</f>
        <v>No</v>
      </c>
      <c r="N331" s="14" t="str">
        <f>_xlfn.IFNA(+INDEX(Comp1!H:H,MATCH($B331,Comp1!$B:$B,0)),"No")</f>
        <v>No</v>
      </c>
      <c r="O331" s="14" t="str">
        <f>_xlfn.IFNA(+INDEX(Comp1!I:I,MATCH($B331,Comp1!$B:$B,0)),"No")</f>
        <v>No</v>
      </c>
      <c r="P331" s="14" t="str">
        <f>_xlfn.IFNA(+INDEX(Comp1!J:J,MATCH($B331,Comp1!$B:$B,0)),"No")</f>
        <v>No</v>
      </c>
      <c r="Q331" s="14" t="str">
        <f>_xlfn.IFNA(+INDEX(Comp1!K:K,MATCH($B331,Comp1!$B:$B,0)),"No")</f>
        <v>No</v>
      </c>
      <c r="R331" s="14" t="str">
        <f>_xlfn.IFNA(+INDEX(Comp1!L:L,MATCH($B331,Comp1!$B:$B,0)),"No")</f>
        <v>No</v>
      </c>
      <c r="S331" s="14" t="str">
        <f>_xlfn.IFNA(+INDEX(Comp1!M:M,MATCH($B331,Comp1!$B:$B,0)),"No")</f>
        <v>No</v>
      </c>
      <c r="T331" s="14" t="str">
        <f>_xlfn.IFNA(+INDEX(Comp1!N:N,MATCH($B331,Comp1!$B:$B,0)),"No")</f>
        <v>No</v>
      </c>
      <c r="U331" s="14" t="str">
        <f>_xlfn.IFNA(+INDEX(Comp1!O:O,MATCH($B331,Comp1!$B:$B,0)),"No")</f>
        <v>No</v>
      </c>
      <c r="V331" s="464">
        <f>IF(J331="yes",+INDEX('Final Comp Values'!$AX:$AX,MATCH('Monthy Targets'!$B331,'Final Comp Values'!C:C,0)),0)</f>
        <v>0</v>
      </c>
      <c r="W331" s="464">
        <f>IF(K331="yes",+INDEX('Final Comp Values'!$AX:$AX,MATCH('Monthy Targets'!$B331,'Final Comp Values'!$C:$C,0)),0)</f>
        <v>0</v>
      </c>
      <c r="X331" s="464">
        <f>IF(L331="yes",+INDEX('Final Comp Values'!$AX:$AX,MATCH('Monthy Targets'!$B331,'Final Comp Values'!$C:$C,0)),0)</f>
        <v>0</v>
      </c>
      <c r="Y331" s="464">
        <f>IF(M331="yes",+INDEX('Final Comp Values'!$BB:$BB,MATCH('Monthy Targets'!$B331,'Final Comp Values'!$C:$C,0)),0)</f>
        <v>0</v>
      </c>
      <c r="Z331" s="464">
        <f>IF(N331="yes",+INDEX('Final Comp Values'!$BB:$BB,MATCH('Monthy Targets'!$B331,'Final Comp Values'!$C:$C,0)),0)</f>
        <v>0</v>
      </c>
      <c r="AA331" s="464">
        <f>IF(O331="yes",+INDEX('Final Comp Values'!$BB:$BB,MATCH('Monthy Targets'!$B331,'Final Comp Values'!$C:$C,0)),0)</f>
        <v>0</v>
      </c>
      <c r="AB331" s="464">
        <f>IF(P331="yes",+INDEX('Final Comp Values'!$BF:$BF,MATCH('Monthy Targets'!$B331,'Final Comp Values'!$C:$C,0)),0)</f>
        <v>0</v>
      </c>
      <c r="AC331" s="464">
        <f>IF(Q331="yes",+INDEX('Final Comp Values'!$BF:$BF,MATCH('Monthy Targets'!$B331,'Final Comp Values'!$C:$C,0)),0)</f>
        <v>0</v>
      </c>
      <c r="AD331" s="464">
        <f>IF(R331="yes",+INDEX('Final Comp Values'!$BF:$BF,MATCH('Monthy Targets'!$B331,'Final Comp Values'!$C:$C,0)),0)</f>
        <v>0</v>
      </c>
      <c r="AE331" s="464">
        <f>IF(S331="yes",+INDEX('Final Comp Values'!$BJ:$BJ,MATCH('Monthy Targets'!$B331,'Final Comp Values'!$C:$C,0)),0)</f>
        <v>0</v>
      </c>
      <c r="AF331" s="464">
        <f>IF(T331="yes",+INDEX('Final Comp Values'!$BJ:$BJ,MATCH('Monthy Targets'!$B331,'Final Comp Values'!$C:$C,0)),0)</f>
        <v>0</v>
      </c>
      <c r="AG331" s="464">
        <f>IF(U331="yes",+INDEX('Final Comp Values'!$BJ:$BJ,MATCH('Monthy Targets'!$B331,'Final Comp Values'!$C:$C,0)),0)</f>
        <v>0</v>
      </c>
    </row>
    <row r="332" spans="1:33" x14ac:dyDescent="0.25">
      <c r="A332" s="183">
        <f>+FY2018_ALL_Targets!A332</f>
        <v>5158</v>
      </c>
      <c r="B332" s="183">
        <f>+FY2018_ALL_Targets!B332</f>
        <v>675879</v>
      </c>
      <c r="C332" s="183">
        <f>+FY2018_ALL_Targets!C332</f>
        <v>1014736</v>
      </c>
      <c r="D332" s="183">
        <f>+FY2018_ALL_Targets!D332</f>
        <v>1497712111</v>
      </c>
      <c r="E332" s="183">
        <f>+FY2018_ALL_Targets!E332</f>
        <v>0</v>
      </c>
      <c r="F332" s="183" t="str">
        <f>+FY2018_ALL_Targets!F332</f>
        <v>Dallas</v>
      </c>
      <c r="G332" s="183" t="s">
        <v>989</v>
      </c>
      <c r="H332" s="183" t="str">
        <f>+FY2018_ALL_Targets!H332</f>
        <v>Nexion Health at Terrell, Inc.</v>
      </c>
      <c r="I332" s="183" t="str">
        <f>+FY2018_ALL_Targets!I332</f>
        <v>204 West Nash Street</v>
      </c>
      <c r="J332" s="14" t="str">
        <f>_xlfn.IFNA(+INDEX(Comp1!$D:$D,MATCH(B332,Comp1!$B:$B,0)),"No")</f>
        <v>No</v>
      </c>
      <c r="K332" s="14" t="str">
        <f>_xlfn.IFNA(+INDEX(Comp1!$E:$E,MATCH(B332,Comp1!$B:$B,0)),"No")</f>
        <v>No</v>
      </c>
      <c r="L332" s="14" t="str">
        <f>_xlfn.IFNA(+INDEX(Comp1!F:F,MATCH($B332,Comp1!$B:$B,0)),"No")</f>
        <v>No</v>
      </c>
      <c r="M332" s="14" t="str">
        <f>_xlfn.IFNA(+INDEX(Comp1!G:G,MATCH($B332,Comp1!$B:$B,0)),"No")</f>
        <v>No</v>
      </c>
      <c r="N332" s="14" t="str">
        <f>_xlfn.IFNA(+INDEX(Comp1!H:H,MATCH($B332,Comp1!$B:$B,0)),"No")</f>
        <v>No</v>
      </c>
      <c r="O332" s="14" t="str">
        <f>_xlfn.IFNA(+INDEX(Comp1!I:I,MATCH($B332,Comp1!$B:$B,0)),"No")</f>
        <v>No</v>
      </c>
      <c r="P332" s="14" t="str">
        <f>_xlfn.IFNA(+INDEX(Comp1!J:J,MATCH($B332,Comp1!$B:$B,0)),"No")</f>
        <v>No</v>
      </c>
      <c r="Q332" s="14" t="str">
        <f>_xlfn.IFNA(+INDEX(Comp1!K:K,MATCH($B332,Comp1!$B:$B,0)),"No")</f>
        <v>No</v>
      </c>
      <c r="R332" s="14" t="str">
        <f>_xlfn.IFNA(+INDEX(Comp1!L:L,MATCH($B332,Comp1!$B:$B,0)),"No")</f>
        <v>No</v>
      </c>
      <c r="S332" s="14" t="str">
        <f>_xlfn.IFNA(+INDEX(Comp1!M:M,MATCH($B332,Comp1!$B:$B,0)),"No")</f>
        <v>No</v>
      </c>
      <c r="T332" s="14" t="str">
        <f>_xlfn.IFNA(+INDEX(Comp1!N:N,MATCH($B332,Comp1!$B:$B,0)),"No")</f>
        <v>No</v>
      </c>
      <c r="U332" s="14" t="str">
        <f>_xlfn.IFNA(+INDEX(Comp1!O:O,MATCH($B332,Comp1!$B:$B,0)),"No")</f>
        <v>No</v>
      </c>
      <c r="V332" s="464">
        <f>IF(J332="yes",+INDEX('Final Comp Values'!$AX:$AX,MATCH('Monthy Targets'!$B332,'Final Comp Values'!C:C,0)),0)</f>
        <v>0</v>
      </c>
      <c r="W332" s="464">
        <f>IF(K332="yes",+INDEX('Final Comp Values'!$AX:$AX,MATCH('Monthy Targets'!$B332,'Final Comp Values'!$C:$C,0)),0)</f>
        <v>0</v>
      </c>
      <c r="X332" s="464">
        <f>IF(L332="yes",+INDEX('Final Comp Values'!$AX:$AX,MATCH('Monthy Targets'!$B332,'Final Comp Values'!$C:$C,0)),0)</f>
        <v>0</v>
      </c>
      <c r="Y332" s="464">
        <f>IF(M332="yes",+INDEX('Final Comp Values'!$BB:$BB,MATCH('Monthy Targets'!$B332,'Final Comp Values'!$C:$C,0)),0)</f>
        <v>0</v>
      </c>
      <c r="Z332" s="464">
        <f>IF(N332="yes",+INDEX('Final Comp Values'!$BB:$BB,MATCH('Monthy Targets'!$B332,'Final Comp Values'!$C:$C,0)),0)</f>
        <v>0</v>
      </c>
      <c r="AA332" s="464">
        <f>IF(O332="yes",+INDEX('Final Comp Values'!$BB:$BB,MATCH('Monthy Targets'!$B332,'Final Comp Values'!$C:$C,0)),0)</f>
        <v>0</v>
      </c>
      <c r="AB332" s="464">
        <f>IF(P332="yes",+INDEX('Final Comp Values'!$BF:$BF,MATCH('Monthy Targets'!$B332,'Final Comp Values'!$C:$C,0)),0)</f>
        <v>0</v>
      </c>
      <c r="AC332" s="464">
        <f>IF(Q332="yes",+INDEX('Final Comp Values'!$BF:$BF,MATCH('Monthy Targets'!$B332,'Final Comp Values'!$C:$C,0)),0)</f>
        <v>0</v>
      </c>
      <c r="AD332" s="464">
        <f>IF(R332="yes",+INDEX('Final Comp Values'!$BF:$BF,MATCH('Monthy Targets'!$B332,'Final Comp Values'!$C:$C,0)),0)</f>
        <v>0</v>
      </c>
      <c r="AE332" s="464">
        <f>IF(S332="yes",+INDEX('Final Comp Values'!$BJ:$BJ,MATCH('Monthy Targets'!$B332,'Final Comp Values'!$C:$C,0)),0)</f>
        <v>0</v>
      </c>
      <c r="AF332" s="464">
        <f>IF(T332="yes",+INDEX('Final Comp Values'!$BJ:$BJ,MATCH('Monthy Targets'!$B332,'Final Comp Values'!$C:$C,0)),0)</f>
        <v>0</v>
      </c>
      <c r="AG332" s="464">
        <f>IF(U332="yes",+INDEX('Final Comp Values'!$BJ:$BJ,MATCH('Monthy Targets'!$B332,'Final Comp Values'!$C:$C,0)),0)</f>
        <v>0</v>
      </c>
    </row>
    <row r="333" spans="1:33" x14ac:dyDescent="0.25">
      <c r="A333" s="183">
        <f>+FY2018_ALL_Targets!A333</f>
        <v>4889</v>
      </c>
      <c r="B333" s="183">
        <f>+FY2018_ALL_Targets!B333</f>
        <v>675880</v>
      </c>
      <c r="C333" s="183">
        <f>+FY2018_ALL_Targets!C333</f>
        <v>488901</v>
      </c>
      <c r="D333" s="183">
        <f>+FY2018_ALL_Targets!D333</f>
        <v>1598768681</v>
      </c>
      <c r="E333" s="183">
        <f>+FY2018_ALL_Targets!E333</f>
        <v>0</v>
      </c>
      <c r="F333" s="183" t="str">
        <f>+FY2018_ALL_Targets!F333</f>
        <v>MRSA West</v>
      </c>
      <c r="G333" s="183" t="s">
        <v>865</v>
      </c>
      <c r="H333" s="183" t="str">
        <f>+FY2018_ALL_Targets!H333</f>
        <v>Sterling County Nursing Home</v>
      </c>
      <c r="I333" s="183" t="str">
        <f>+FY2018_ALL_Targets!I333</f>
        <v>309 5th Street</v>
      </c>
      <c r="J333" s="14" t="str">
        <f>_xlfn.IFNA(+INDEX(Comp1!$D:$D,MATCH(B333,Comp1!$B:$B,0)),"No")</f>
        <v>No</v>
      </c>
      <c r="K333" s="14" t="str">
        <f>_xlfn.IFNA(+INDEX(Comp1!$E:$E,MATCH(B333,Comp1!$B:$B,0)),"No")</f>
        <v>No</v>
      </c>
      <c r="L333" s="14" t="str">
        <f>_xlfn.IFNA(+INDEX(Comp1!F:F,MATCH($B333,Comp1!$B:$B,0)),"No")</f>
        <v>No</v>
      </c>
      <c r="M333" s="14" t="str">
        <f>_xlfn.IFNA(+INDEX(Comp1!G:G,MATCH($B333,Comp1!$B:$B,0)),"No")</f>
        <v>No</v>
      </c>
      <c r="N333" s="14" t="str">
        <f>_xlfn.IFNA(+INDEX(Comp1!H:H,MATCH($B333,Comp1!$B:$B,0)),"No")</f>
        <v>No</v>
      </c>
      <c r="O333" s="14">
        <f>_xlfn.IFNA(+INDEX(Comp1!I:I,MATCH($B333,Comp1!$B:$B,0)),"No")</f>
        <v>0</v>
      </c>
      <c r="P333" s="14">
        <f>_xlfn.IFNA(+INDEX(Comp1!J:J,MATCH($B333,Comp1!$B:$B,0)),"No")</f>
        <v>0</v>
      </c>
      <c r="Q333" s="14">
        <f>_xlfn.IFNA(+INDEX(Comp1!K:K,MATCH($B333,Comp1!$B:$B,0)),"No")</f>
        <v>0</v>
      </c>
      <c r="R333" s="14">
        <f>_xlfn.IFNA(+INDEX(Comp1!L:L,MATCH($B333,Comp1!$B:$B,0)),"No")</f>
        <v>0</v>
      </c>
      <c r="S333" s="14">
        <f>_xlfn.IFNA(+INDEX(Comp1!M:M,MATCH($B333,Comp1!$B:$B,0)),"No")</f>
        <v>0</v>
      </c>
      <c r="T333" s="14">
        <f>_xlfn.IFNA(+INDEX(Comp1!N:N,MATCH($B333,Comp1!$B:$B,0)),"No")</f>
        <v>0</v>
      </c>
      <c r="U333" s="14">
        <f>_xlfn.IFNA(+INDEX(Comp1!O:O,MATCH($B333,Comp1!$B:$B,0)),"No")</f>
        <v>0</v>
      </c>
      <c r="V333" s="464">
        <f>IF(J333="yes",+INDEX('Final Comp Values'!$AX:$AX,MATCH('Monthy Targets'!$B333,'Final Comp Values'!C:C,0)),0)</f>
        <v>0</v>
      </c>
      <c r="W333" s="464">
        <f>IF(K333="yes",+INDEX('Final Comp Values'!$AX:$AX,MATCH('Monthy Targets'!$B333,'Final Comp Values'!$C:$C,0)),0)</f>
        <v>0</v>
      </c>
      <c r="X333" s="464">
        <f>IF(L333="yes",+INDEX('Final Comp Values'!$AX:$AX,MATCH('Monthy Targets'!$B333,'Final Comp Values'!$C:$C,0)),0)</f>
        <v>0</v>
      </c>
      <c r="Y333" s="464">
        <f>IF(M333="yes",+INDEX('Final Comp Values'!$BB:$BB,MATCH('Monthy Targets'!$B333,'Final Comp Values'!$C:$C,0)),0)</f>
        <v>0</v>
      </c>
      <c r="Z333" s="464">
        <f>IF(N333="yes",+INDEX('Final Comp Values'!$BB:$BB,MATCH('Monthy Targets'!$B333,'Final Comp Values'!$C:$C,0)),0)</f>
        <v>0</v>
      </c>
      <c r="AA333" s="464">
        <f>IF(O333="yes",+INDEX('Final Comp Values'!$BB:$BB,MATCH('Monthy Targets'!$B333,'Final Comp Values'!$C:$C,0)),0)</f>
        <v>0</v>
      </c>
      <c r="AB333" s="464">
        <f>IF(P333="yes",+INDEX('Final Comp Values'!$BF:$BF,MATCH('Monthy Targets'!$B333,'Final Comp Values'!$C:$C,0)),0)</f>
        <v>0</v>
      </c>
      <c r="AC333" s="464">
        <f>IF(Q333="yes",+INDEX('Final Comp Values'!$BF:$BF,MATCH('Monthy Targets'!$B333,'Final Comp Values'!$C:$C,0)),0)</f>
        <v>0</v>
      </c>
      <c r="AD333" s="464">
        <f>IF(R333="yes",+INDEX('Final Comp Values'!$BF:$BF,MATCH('Monthy Targets'!$B333,'Final Comp Values'!$C:$C,0)),0)</f>
        <v>0</v>
      </c>
      <c r="AE333" s="464">
        <f>IF(S333="yes",+INDEX('Final Comp Values'!$BJ:$BJ,MATCH('Monthy Targets'!$B333,'Final Comp Values'!$C:$C,0)),0)</f>
        <v>0</v>
      </c>
      <c r="AF333" s="464">
        <f>IF(T333="yes",+INDEX('Final Comp Values'!$BJ:$BJ,MATCH('Monthy Targets'!$B333,'Final Comp Values'!$C:$C,0)),0)</f>
        <v>0</v>
      </c>
      <c r="AG333" s="464">
        <f>IF(U333="yes",+INDEX('Final Comp Values'!$BJ:$BJ,MATCH('Monthy Targets'!$B333,'Final Comp Values'!$C:$C,0)),0)</f>
        <v>0</v>
      </c>
    </row>
    <row r="334" spans="1:33" x14ac:dyDescent="0.25">
      <c r="A334" s="183">
        <f>+FY2018_ALL_Targets!A334</f>
        <v>5076</v>
      </c>
      <c r="B334" s="183">
        <f>+FY2018_ALL_Targets!B334</f>
        <v>675883</v>
      </c>
      <c r="C334" s="183">
        <f>+FY2018_ALL_Targets!C334</f>
        <v>1017865</v>
      </c>
      <c r="D334" s="183">
        <f>+FY2018_ALL_Targets!D334</f>
        <v>1952637316</v>
      </c>
      <c r="E334" s="183">
        <f>+FY2018_ALL_Targets!E334</f>
        <v>0</v>
      </c>
      <c r="F334" s="183" t="str">
        <f>+FY2018_ALL_Targets!F334</f>
        <v>Bexar</v>
      </c>
      <c r="G334" s="183" t="s">
        <v>940</v>
      </c>
      <c r="H334" s="183" t="str">
        <f>+FY2018_ALL_Targets!H334</f>
        <v>Southeast SNF LLC</v>
      </c>
      <c r="I334" s="183" t="str">
        <f>+FY2018_ALL_Targets!I334</f>
        <v>4302 E. Southcross Blvd</v>
      </c>
      <c r="J334" s="14" t="str">
        <f>_xlfn.IFNA(+INDEX(Comp1!$D:$D,MATCH(B334,Comp1!$B:$B,0)),"No")</f>
        <v>No</v>
      </c>
      <c r="K334" s="14" t="str">
        <f>_xlfn.IFNA(+INDEX(Comp1!$E:$E,MATCH(B334,Comp1!$B:$B,0)),"No")</f>
        <v>No</v>
      </c>
      <c r="L334" s="14" t="str">
        <f>_xlfn.IFNA(+INDEX(Comp1!F:F,MATCH($B334,Comp1!$B:$B,0)),"No")</f>
        <v>No</v>
      </c>
      <c r="M334" s="14" t="str">
        <f>_xlfn.IFNA(+INDEX(Comp1!G:G,MATCH($B334,Comp1!$B:$B,0)),"No")</f>
        <v>No</v>
      </c>
      <c r="N334" s="14" t="str">
        <f>_xlfn.IFNA(+INDEX(Comp1!H:H,MATCH($B334,Comp1!$B:$B,0)),"No")</f>
        <v>No</v>
      </c>
      <c r="O334" s="14" t="str">
        <f>_xlfn.IFNA(+INDEX(Comp1!I:I,MATCH($B334,Comp1!$B:$B,0)),"No")</f>
        <v>No</v>
      </c>
      <c r="P334" s="14" t="str">
        <f>_xlfn.IFNA(+INDEX(Comp1!J:J,MATCH($B334,Comp1!$B:$B,0)),"No")</f>
        <v>No</v>
      </c>
      <c r="Q334" s="14" t="str">
        <f>_xlfn.IFNA(+INDEX(Comp1!K:K,MATCH($B334,Comp1!$B:$B,0)),"No")</f>
        <v>No</v>
      </c>
      <c r="R334" s="14" t="str">
        <f>_xlfn.IFNA(+INDEX(Comp1!L:L,MATCH($B334,Comp1!$B:$B,0)),"No")</f>
        <v>No</v>
      </c>
      <c r="S334" s="14" t="str">
        <f>_xlfn.IFNA(+INDEX(Comp1!M:M,MATCH($B334,Comp1!$B:$B,0)),"No")</f>
        <v>No</v>
      </c>
      <c r="T334" s="14" t="str">
        <f>_xlfn.IFNA(+INDEX(Comp1!N:N,MATCH($B334,Comp1!$B:$B,0)),"No")</f>
        <v>No</v>
      </c>
      <c r="U334" s="14" t="str">
        <f>_xlfn.IFNA(+INDEX(Comp1!O:O,MATCH($B334,Comp1!$B:$B,0)),"No")</f>
        <v>No</v>
      </c>
      <c r="V334" s="464">
        <f>IF(J334="yes",+INDEX('Final Comp Values'!$AX:$AX,MATCH('Monthy Targets'!$B334,'Final Comp Values'!C:C,0)),0)</f>
        <v>0</v>
      </c>
      <c r="W334" s="464">
        <f>IF(K334="yes",+INDEX('Final Comp Values'!$AX:$AX,MATCH('Monthy Targets'!$B334,'Final Comp Values'!$C:$C,0)),0)</f>
        <v>0</v>
      </c>
      <c r="X334" s="464">
        <f>IF(L334="yes",+INDEX('Final Comp Values'!$AX:$AX,MATCH('Monthy Targets'!$B334,'Final Comp Values'!$C:$C,0)),0)</f>
        <v>0</v>
      </c>
      <c r="Y334" s="464">
        <f>IF(M334="yes",+INDEX('Final Comp Values'!$BB:$BB,MATCH('Monthy Targets'!$B334,'Final Comp Values'!$C:$C,0)),0)</f>
        <v>0</v>
      </c>
      <c r="Z334" s="464">
        <f>IF(N334="yes",+INDEX('Final Comp Values'!$BB:$BB,MATCH('Monthy Targets'!$B334,'Final Comp Values'!$C:$C,0)),0)</f>
        <v>0</v>
      </c>
      <c r="AA334" s="464">
        <f>IF(O334="yes",+INDEX('Final Comp Values'!$BB:$BB,MATCH('Monthy Targets'!$B334,'Final Comp Values'!$C:$C,0)),0)</f>
        <v>0</v>
      </c>
      <c r="AB334" s="464">
        <f>IF(P334="yes",+INDEX('Final Comp Values'!$BF:$BF,MATCH('Monthy Targets'!$B334,'Final Comp Values'!$C:$C,0)),0)</f>
        <v>0</v>
      </c>
      <c r="AC334" s="464">
        <f>IF(Q334="yes",+INDEX('Final Comp Values'!$BF:$BF,MATCH('Monthy Targets'!$B334,'Final Comp Values'!$C:$C,0)),0)</f>
        <v>0</v>
      </c>
      <c r="AD334" s="464">
        <f>IF(R334="yes",+INDEX('Final Comp Values'!$BF:$BF,MATCH('Monthy Targets'!$B334,'Final Comp Values'!$C:$C,0)),0)</f>
        <v>0</v>
      </c>
      <c r="AE334" s="464">
        <f>IF(S334="yes",+INDEX('Final Comp Values'!$BJ:$BJ,MATCH('Monthy Targets'!$B334,'Final Comp Values'!$C:$C,0)),0)</f>
        <v>0</v>
      </c>
      <c r="AF334" s="464">
        <f>IF(T334="yes",+INDEX('Final Comp Values'!$BJ:$BJ,MATCH('Monthy Targets'!$B334,'Final Comp Values'!$C:$C,0)),0)</f>
        <v>0</v>
      </c>
      <c r="AG334" s="464">
        <f>IF(U334="yes",+INDEX('Final Comp Values'!$BJ:$BJ,MATCH('Monthy Targets'!$B334,'Final Comp Values'!$C:$C,0)),0)</f>
        <v>0</v>
      </c>
    </row>
    <row r="335" spans="1:33" x14ac:dyDescent="0.25">
      <c r="A335" s="183">
        <f>+FY2018_ALL_Targets!A335</f>
        <v>5396</v>
      </c>
      <c r="B335" s="183">
        <f>+FY2018_ALL_Targets!B335</f>
        <v>675885</v>
      </c>
      <c r="C335" s="183">
        <f>+FY2018_ALL_Targets!C335</f>
        <v>1025829</v>
      </c>
      <c r="D335" s="183">
        <f>+FY2018_ALL_Targets!D335</f>
        <v>1548687171</v>
      </c>
      <c r="E335" s="183">
        <f>+FY2018_ALL_Targets!E335</f>
        <v>0</v>
      </c>
      <c r="F335" s="183" t="str">
        <f>+FY2018_ALL_Targets!F335</f>
        <v>MRSA Central</v>
      </c>
      <c r="G335" s="183" t="s">
        <v>1145</v>
      </c>
      <c r="H335" s="183" t="str">
        <f>+FY2018_ALL_Targets!H335</f>
        <v>Burleson County Hospital District dba Burleson St. Joseph Manor</v>
      </c>
      <c r="I335" s="183" t="str">
        <f>+FY2018_ALL_Targets!I335</f>
        <v>1022 Presidential Corridor</v>
      </c>
      <c r="J335" s="14" t="str">
        <f>_xlfn.IFNA(+INDEX(Comp1!$D:$D,MATCH(B335,Comp1!$B:$B,0)),"No")</f>
        <v>Yes</v>
      </c>
      <c r="K335" s="14" t="str">
        <f>_xlfn.IFNA(+INDEX(Comp1!$E:$E,MATCH(B335,Comp1!$B:$B,0)),"No")</f>
        <v>Yes</v>
      </c>
      <c r="L335" s="14" t="str">
        <f>_xlfn.IFNA(+INDEX(Comp1!F:F,MATCH($B335,Comp1!$B:$B,0)),"No")</f>
        <v>Yes</v>
      </c>
      <c r="M335" s="14" t="str">
        <f>_xlfn.IFNA(+INDEX(Comp1!G:G,MATCH($B335,Comp1!$B:$B,0)),"No")</f>
        <v>Yes</v>
      </c>
      <c r="N335" s="14" t="str">
        <f>_xlfn.IFNA(+INDEX(Comp1!H:H,MATCH($B335,Comp1!$B:$B,0)),"No")</f>
        <v>Yes</v>
      </c>
      <c r="O335" s="14">
        <f>_xlfn.IFNA(+INDEX(Comp1!I:I,MATCH($B335,Comp1!$B:$B,0)),"No")</f>
        <v>0</v>
      </c>
      <c r="P335" s="14">
        <f>_xlfn.IFNA(+INDEX(Comp1!J:J,MATCH($B335,Comp1!$B:$B,0)),"No")</f>
        <v>0</v>
      </c>
      <c r="Q335" s="14">
        <f>_xlfn.IFNA(+INDEX(Comp1!K:K,MATCH($B335,Comp1!$B:$B,0)),"No")</f>
        <v>0</v>
      </c>
      <c r="R335" s="14">
        <f>_xlfn.IFNA(+INDEX(Comp1!L:L,MATCH($B335,Comp1!$B:$B,0)),"No")</f>
        <v>0</v>
      </c>
      <c r="S335" s="14">
        <f>_xlfn.IFNA(+INDEX(Comp1!M:M,MATCH($B335,Comp1!$B:$B,0)),"No")</f>
        <v>0</v>
      </c>
      <c r="T335" s="14">
        <f>_xlfn.IFNA(+INDEX(Comp1!N:N,MATCH($B335,Comp1!$B:$B,0)),"No")</f>
        <v>0</v>
      </c>
      <c r="U335" s="14">
        <f>_xlfn.IFNA(+INDEX(Comp1!O:O,MATCH($B335,Comp1!$B:$B,0)),"No")</f>
        <v>0</v>
      </c>
      <c r="V335" s="464">
        <f>IF(J335="yes",+INDEX('Final Comp Values'!$AX:$AX,MATCH('Monthy Targets'!$B335,'Final Comp Values'!C:C,0)),0)</f>
        <v>7.38</v>
      </c>
      <c r="W335" s="464">
        <f>IF(K335="yes",+INDEX('Final Comp Values'!$AX:$AX,MATCH('Monthy Targets'!$B335,'Final Comp Values'!$C:$C,0)),0)</f>
        <v>7.38</v>
      </c>
      <c r="X335" s="464">
        <f>IF(L335="yes",+INDEX('Final Comp Values'!$AX:$AX,MATCH('Monthy Targets'!$B335,'Final Comp Values'!$C:$C,0)),0)</f>
        <v>7.38</v>
      </c>
      <c r="Y335" s="464">
        <f>IF(M335="yes",+INDEX('Final Comp Values'!$BB:$BB,MATCH('Monthy Targets'!$B335,'Final Comp Values'!$C:$C,0)),0)</f>
        <v>7.38</v>
      </c>
      <c r="Z335" s="464">
        <f>IF(N335="yes",+INDEX('Final Comp Values'!$BB:$BB,MATCH('Monthy Targets'!$B335,'Final Comp Values'!$C:$C,0)),0)</f>
        <v>7.38</v>
      </c>
      <c r="AA335" s="464">
        <f>IF(O335="yes",+INDEX('Final Comp Values'!$BB:$BB,MATCH('Monthy Targets'!$B335,'Final Comp Values'!$C:$C,0)),0)</f>
        <v>0</v>
      </c>
      <c r="AB335" s="464">
        <f>IF(P335="yes",+INDEX('Final Comp Values'!$BF:$BF,MATCH('Monthy Targets'!$B335,'Final Comp Values'!$C:$C,0)),0)</f>
        <v>0</v>
      </c>
      <c r="AC335" s="464">
        <f>IF(Q335="yes",+INDEX('Final Comp Values'!$BF:$BF,MATCH('Monthy Targets'!$B335,'Final Comp Values'!$C:$C,0)),0)</f>
        <v>0</v>
      </c>
      <c r="AD335" s="464">
        <f>IF(R335="yes",+INDEX('Final Comp Values'!$BF:$BF,MATCH('Monthy Targets'!$B335,'Final Comp Values'!$C:$C,0)),0)</f>
        <v>0</v>
      </c>
      <c r="AE335" s="464">
        <f>IF(S335="yes",+INDEX('Final Comp Values'!$BJ:$BJ,MATCH('Monthy Targets'!$B335,'Final Comp Values'!$C:$C,0)),0)</f>
        <v>0</v>
      </c>
      <c r="AF335" s="464">
        <f>IF(T335="yes",+INDEX('Final Comp Values'!$BJ:$BJ,MATCH('Monthy Targets'!$B335,'Final Comp Values'!$C:$C,0)),0)</f>
        <v>0</v>
      </c>
      <c r="AG335" s="464">
        <f>IF(U335="yes",+INDEX('Final Comp Values'!$BJ:$BJ,MATCH('Monthy Targets'!$B335,'Final Comp Values'!$C:$C,0)),0)</f>
        <v>0</v>
      </c>
    </row>
    <row r="336" spans="1:33" x14ac:dyDescent="0.25">
      <c r="A336" s="183">
        <f>+FY2018_ALL_Targets!A336</f>
        <v>100657</v>
      </c>
      <c r="B336" s="183">
        <f>+FY2018_ALL_Targets!B336</f>
        <v>675886</v>
      </c>
      <c r="C336" s="183">
        <f>+FY2018_ALL_Targets!C336</f>
        <v>1002990</v>
      </c>
      <c r="D336" s="183">
        <f>+FY2018_ALL_Targets!D336</f>
        <v>1447296264</v>
      </c>
      <c r="E336" s="183">
        <f>+FY2018_ALL_Targets!E336</f>
        <v>0</v>
      </c>
      <c r="F336" s="183" t="str">
        <f>+FY2018_ALL_Targets!F336</f>
        <v>MRSA Central</v>
      </c>
      <c r="G336" s="183" t="s">
        <v>126</v>
      </c>
      <c r="H336" s="183" t="str">
        <f>+FY2018_ALL_Targets!H336</f>
        <v>Coryell County Memorial Hospital Authority</v>
      </c>
      <c r="I336" s="183" t="str">
        <f>+FY2018_ALL_Targets!I336</f>
        <v>110 Chicktown Rd</v>
      </c>
      <c r="J336" s="14" t="str">
        <f>_xlfn.IFNA(+INDEX(Comp1!$D:$D,MATCH(B336,Comp1!$B:$B,0)),"No")</f>
        <v>Yes</v>
      </c>
      <c r="K336" s="14" t="str">
        <f>_xlfn.IFNA(+INDEX(Comp1!$E:$E,MATCH(B336,Comp1!$B:$B,0)),"No")</f>
        <v>Yes</v>
      </c>
      <c r="L336" s="14" t="str">
        <f>_xlfn.IFNA(+INDEX(Comp1!F:F,MATCH($B336,Comp1!$B:$B,0)),"No")</f>
        <v>Yes</v>
      </c>
      <c r="M336" s="14" t="str">
        <f>_xlfn.IFNA(+INDEX(Comp1!G:G,MATCH($B336,Comp1!$B:$B,0)),"No")</f>
        <v>Yes</v>
      </c>
      <c r="N336" s="14" t="str">
        <f>_xlfn.IFNA(+INDEX(Comp1!H:H,MATCH($B336,Comp1!$B:$B,0)),"No")</f>
        <v>Yes</v>
      </c>
      <c r="O336" s="14">
        <f>_xlfn.IFNA(+INDEX(Comp1!I:I,MATCH($B336,Comp1!$B:$B,0)),"No")</f>
        <v>0</v>
      </c>
      <c r="P336" s="14">
        <f>_xlfn.IFNA(+INDEX(Comp1!J:J,MATCH($B336,Comp1!$B:$B,0)),"No")</f>
        <v>0</v>
      </c>
      <c r="Q336" s="14">
        <f>_xlfn.IFNA(+INDEX(Comp1!K:K,MATCH($B336,Comp1!$B:$B,0)),"No")</f>
        <v>0</v>
      </c>
      <c r="R336" s="14">
        <f>_xlfn.IFNA(+INDEX(Comp1!L:L,MATCH($B336,Comp1!$B:$B,0)),"No")</f>
        <v>0</v>
      </c>
      <c r="S336" s="14">
        <f>_xlfn.IFNA(+INDEX(Comp1!M:M,MATCH($B336,Comp1!$B:$B,0)),"No")</f>
        <v>0</v>
      </c>
      <c r="T336" s="14">
        <f>_xlfn.IFNA(+INDEX(Comp1!N:N,MATCH($B336,Comp1!$B:$B,0)),"No")</f>
        <v>0</v>
      </c>
      <c r="U336" s="14">
        <f>_xlfn.IFNA(+INDEX(Comp1!O:O,MATCH($B336,Comp1!$B:$B,0)),"No")</f>
        <v>0</v>
      </c>
      <c r="V336" s="464">
        <f>IF(J336="yes",+INDEX('Final Comp Values'!$AX:$AX,MATCH('Monthy Targets'!$B336,'Final Comp Values'!C:C,0)),0)</f>
        <v>4.93</v>
      </c>
      <c r="W336" s="464">
        <f>IF(K336="yes",+INDEX('Final Comp Values'!$AX:$AX,MATCH('Monthy Targets'!$B336,'Final Comp Values'!$C:$C,0)),0)</f>
        <v>4.93</v>
      </c>
      <c r="X336" s="464">
        <f>IF(L336="yes",+INDEX('Final Comp Values'!$AX:$AX,MATCH('Monthy Targets'!$B336,'Final Comp Values'!$C:$C,0)),0)</f>
        <v>4.93</v>
      </c>
      <c r="Y336" s="464">
        <f>IF(M336="yes",+INDEX('Final Comp Values'!$BB:$BB,MATCH('Monthy Targets'!$B336,'Final Comp Values'!$C:$C,0)),0)</f>
        <v>4.93</v>
      </c>
      <c r="Z336" s="464">
        <f>IF(N336="yes",+INDEX('Final Comp Values'!$BB:$BB,MATCH('Monthy Targets'!$B336,'Final Comp Values'!$C:$C,0)),0)</f>
        <v>4.93</v>
      </c>
      <c r="AA336" s="464">
        <f>IF(O336="yes",+INDEX('Final Comp Values'!$BB:$BB,MATCH('Monthy Targets'!$B336,'Final Comp Values'!$C:$C,0)),0)</f>
        <v>0</v>
      </c>
      <c r="AB336" s="464">
        <f>IF(P336="yes",+INDEX('Final Comp Values'!$BF:$BF,MATCH('Monthy Targets'!$B336,'Final Comp Values'!$C:$C,0)),0)</f>
        <v>0</v>
      </c>
      <c r="AC336" s="464">
        <f>IF(Q336="yes",+INDEX('Final Comp Values'!$BF:$BF,MATCH('Monthy Targets'!$B336,'Final Comp Values'!$C:$C,0)),0)</f>
        <v>0</v>
      </c>
      <c r="AD336" s="464">
        <f>IF(R336="yes",+INDEX('Final Comp Values'!$BF:$BF,MATCH('Monthy Targets'!$B336,'Final Comp Values'!$C:$C,0)),0)</f>
        <v>0</v>
      </c>
      <c r="AE336" s="464">
        <f>IF(S336="yes",+INDEX('Final Comp Values'!$BJ:$BJ,MATCH('Monthy Targets'!$B336,'Final Comp Values'!$C:$C,0)),0)</f>
        <v>0</v>
      </c>
      <c r="AF336" s="464">
        <f>IF(T336="yes",+INDEX('Final Comp Values'!$BJ:$BJ,MATCH('Monthy Targets'!$B336,'Final Comp Values'!$C:$C,0)),0)</f>
        <v>0</v>
      </c>
      <c r="AG336" s="464">
        <f>IF(U336="yes",+INDEX('Final Comp Values'!$BJ:$BJ,MATCH('Monthy Targets'!$B336,'Final Comp Values'!$C:$C,0)),0)</f>
        <v>0</v>
      </c>
    </row>
    <row r="337" spans="1:33" x14ac:dyDescent="0.25">
      <c r="A337" s="183">
        <f>+FY2018_ALL_Targets!A337</f>
        <v>5393</v>
      </c>
      <c r="B337" s="183">
        <f>+FY2018_ALL_Targets!B337</f>
        <v>675887</v>
      </c>
      <c r="C337" s="183">
        <f>+FY2018_ALL_Targets!C337</f>
        <v>1025841</v>
      </c>
      <c r="D337" s="183">
        <f>+FY2018_ALL_Targets!D337</f>
        <v>1710306253</v>
      </c>
      <c r="E337" s="183">
        <f>+FY2018_ALL_Targets!E337</f>
        <v>0</v>
      </c>
      <c r="F337" s="183" t="str">
        <f>+FY2018_ALL_Targets!F337</f>
        <v>MRSA Central</v>
      </c>
      <c r="G337" s="183" t="s">
        <v>1141</v>
      </c>
      <c r="H337" s="183" t="str">
        <f>+FY2018_ALL_Targets!H337</f>
        <v>Burleson County Hospital District dba St. Joseph Manor</v>
      </c>
      <c r="I337" s="183" t="str">
        <f>+FY2018_ALL_Targets!I337</f>
        <v>2333 Manor Drive</v>
      </c>
      <c r="J337" s="14" t="str">
        <f>_xlfn.IFNA(+INDEX(Comp1!$D:$D,MATCH(B337,Comp1!$B:$B,0)),"No")</f>
        <v>Yes</v>
      </c>
      <c r="K337" s="14" t="str">
        <f>_xlfn.IFNA(+INDEX(Comp1!$E:$E,MATCH(B337,Comp1!$B:$B,0)),"No")</f>
        <v>Yes</v>
      </c>
      <c r="L337" s="14" t="str">
        <f>_xlfn.IFNA(+INDEX(Comp1!F:F,MATCH($B337,Comp1!$B:$B,0)),"No")</f>
        <v>Yes</v>
      </c>
      <c r="M337" s="14" t="str">
        <f>_xlfn.IFNA(+INDEX(Comp1!G:G,MATCH($B337,Comp1!$B:$B,0)),"No")</f>
        <v>Yes</v>
      </c>
      <c r="N337" s="14" t="str">
        <f>_xlfn.IFNA(+INDEX(Comp1!H:H,MATCH($B337,Comp1!$B:$B,0)),"No")</f>
        <v>Yes</v>
      </c>
      <c r="O337" s="14">
        <f>_xlfn.IFNA(+INDEX(Comp1!I:I,MATCH($B337,Comp1!$B:$B,0)),"No")</f>
        <v>0</v>
      </c>
      <c r="P337" s="14">
        <f>_xlfn.IFNA(+INDEX(Comp1!J:J,MATCH($B337,Comp1!$B:$B,0)),"No")</f>
        <v>0</v>
      </c>
      <c r="Q337" s="14">
        <f>_xlfn.IFNA(+INDEX(Comp1!K:K,MATCH($B337,Comp1!$B:$B,0)),"No")</f>
        <v>0</v>
      </c>
      <c r="R337" s="14">
        <f>_xlfn.IFNA(+INDEX(Comp1!L:L,MATCH($B337,Comp1!$B:$B,0)),"No")</f>
        <v>0</v>
      </c>
      <c r="S337" s="14">
        <f>_xlfn.IFNA(+INDEX(Comp1!M:M,MATCH($B337,Comp1!$B:$B,0)),"No")</f>
        <v>0</v>
      </c>
      <c r="T337" s="14">
        <f>_xlfn.IFNA(+INDEX(Comp1!N:N,MATCH($B337,Comp1!$B:$B,0)),"No")</f>
        <v>0</v>
      </c>
      <c r="U337" s="14">
        <f>_xlfn.IFNA(+INDEX(Comp1!O:O,MATCH($B337,Comp1!$B:$B,0)),"No")</f>
        <v>0</v>
      </c>
      <c r="V337" s="464">
        <f>IF(J337="yes",+INDEX('Final Comp Values'!$AX:$AX,MATCH('Monthy Targets'!$B337,'Final Comp Values'!C:C,0)),0)</f>
        <v>2.08</v>
      </c>
      <c r="W337" s="464">
        <f>IF(K337="yes",+INDEX('Final Comp Values'!$AX:$AX,MATCH('Monthy Targets'!$B337,'Final Comp Values'!$C:$C,0)),0)</f>
        <v>2.08</v>
      </c>
      <c r="X337" s="464">
        <f>IF(L337="yes",+INDEX('Final Comp Values'!$AX:$AX,MATCH('Monthy Targets'!$B337,'Final Comp Values'!$C:$C,0)),0)</f>
        <v>2.08</v>
      </c>
      <c r="Y337" s="464">
        <f>IF(M337="yes",+INDEX('Final Comp Values'!$BB:$BB,MATCH('Monthy Targets'!$B337,'Final Comp Values'!$C:$C,0)),0)</f>
        <v>2.08</v>
      </c>
      <c r="Z337" s="464">
        <f>IF(N337="yes",+INDEX('Final Comp Values'!$BB:$BB,MATCH('Monthy Targets'!$B337,'Final Comp Values'!$C:$C,0)),0)</f>
        <v>2.08</v>
      </c>
      <c r="AA337" s="464">
        <f>IF(O337="yes",+INDEX('Final Comp Values'!$BB:$BB,MATCH('Monthy Targets'!$B337,'Final Comp Values'!$C:$C,0)),0)</f>
        <v>0</v>
      </c>
      <c r="AB337" s="464">
        <f>IF(P337="yes",+INDEX('Final Comp Values'!$BF:$BF,MATCH('Monthy Targets'!$B337,'Final Comp Values'!$C:$C,0)),0)</f>
        <v>0</v>
      </c>
      <c r="AC337" s="464">
        <f>IF(Q337="yes",+INDEX('Final Comp Values'!$BF:$BF,MATCH('Monthy Targets'!$B337,'Final Comp Values'!$C:$C,0)),0)</f>
        <v>0</v>
      </c>
      <c r="AD337" s="464">
        <f>IF(R337="yes",+INDEX('Final Comp Values'!$BF:$BF,MATCH('Monthy Targets'!$B337,'Final Comp Values'!$C:$C,0)),0)</f>
        <v>0</v>
      </c>
      <c r="AE337" s="464">
        <f>IF(S337="yes",+INDEX('Final Comp Values'!$BJ:$BJ,MATCH('Monthy Targets'!$B337,'Final Comp Values'!$C:$C,0)),0)</f>
        <v>0</v>
      </c>
      <c r="AF337" s="464">
        <f>IF(T337="yes",+INDEX('Final Comp Values'!$BJ:$BJ,MATCH('Monthy Targets'!$B337,'Final Comp Values'!$C:$C,0)),0)</f>
        <v>0</v>
      </c>
      <c r="AG337" s="464">
        <f>IF(U337="yes",+INDEX('Final Comp Values'!$BJ:$BJ,MATCH('Monthy Targets'!$B337,'Final Comp Values'!$C:$C,0)),0)</f>
        <v>0</v>
      </c>
    </row>
    <row r="338" spans="1:33" x14ac:dyDescent="0.25">
      <c r="A338" s="183">
        <f>+FY2018_ALL_Targets!A338</f>
        <v>100790</v>
      </c>
      <c r="B338" s="183">
        <f>+FY2018_ALL_Targets!B338</f>
        <v>675894</v>
      </c>
      <c r="C338" s="183">
        <f>+FY2018_ALL_Targets!C338</f>
        <v>1020248</v>
      </c>
      <c r="D338" s="183">
        <f>+FY2018_ALL_Targets!D338</f>
        <v>1669454963</v>
      </c>
      <c r="E338" s="183">
        <f>+FY2018_ALL_Targets!E338</f>
        <v>0</v>
      </c>
      <c r="F338" s="183" t="str">
        <f>+FY2018_ALL_Targets!F338</f>
        <v>Harris</v>
      </c>
      <c r="G338" s="183" t="s">
        <v>380</v>
      </c>
      <c r="H338" s="183" t="str">
        <f>+FY2018_ALL_Targets!H338</f>
        <v>Winnie-Stowell Hospital District</v>
      </c>
      <c r="I338" s="183" t="str">
        <f>+FY2018_ALL_Targets!I338</f>
        <v>1600 Grand Lake Drive</v>
      </c>
      <c r="J338" s="14" t="str">
        <f>_xlfn.IFNA(+INDEX(Comp1!$D:$D,MATCH(B338,Comp1!$B:$B,0)),"No")</f>
        <v>Yes</v>
      </c>
      <c r="K338" s="14" t="str">
        <f>_xlfn.IFNA(+INDEX(Comp1!$E:$E,MATCH(B338,Comp1!$B:$B,0)),"No")</f>
        <v>Yes</v>
      </c>
      <c r="L338" s="14" t="str">
        <f>_xlfn.IFNA(+INDEX(Comp1!F:F,MATCH($B338,Comp1!$B:$B,0)),"No")</f>
        <v>Yes</v>
      </c>
      <c r="M338" s="14" t="str">
        <f>_xlfn.IFNA(+INDEX(Comp1!G:G,MATCH($B338,Comp1!$B:$B,0)),"No")</f>
        <v>Yes</v>
      </c>
      <c r="N338" s="14" t="str">
        <f>_xlfn.IFNA(+INDEX(Comp1!H:H,MATCH($B338,Comp1!$B:$B,0)),"No")</f>
        <v>Yes</v>
      </c>
      <c r="O338" s="14">
        <f>_xlfn.IFNA(+INDEX(Comp1!I:I,MATCH($B338,Comp1!$B:$B,0)),"No")</f>
        <v>0</v>
      </c>
      <c r="P338" s="14">
        <f>_xlfn.IFNA(+INDEX(Comp1!J:J,MATCH($B338,Comp1!$B:$B,0)),"No")</f>
        <v>0</v>
      </c>
      <c r="Q338" s="14">
        <f>_xlfn.IFNA(+INDEX(Comp1!K:K,MATCH($B338,Comp1!$B:$B,0)),"No")</f>
        <v>0</v>
      </c>
      <c r="R338" s="14">
        <f>_xlfn.IFNA(+INDEX(Comp1!L:L,MATCH($B338,Comp1!$B:$B,0)),"No")</f>
        <v>0</v>
      </c>
      <c r="S338" s="14">
        <f>_xlfn.IFNA(+INDEX(Comp1!M:M,MATCH($B338,Comp1!$B:$B,0)),"No")</f>
        <v>0</v>
      </c>
      <c r="T338" s="14">
        <f>_xlfn.IFNA(+INDEX(Comp1!N:N,MATCH($B338,Comp1!$B:$B,0)),"No")</f>
        <v>0</v>
      </c>
      <c r="U338" s="14">
        <f>_xlfn.IFNA(+INDEX(Comp1!O:O,MATCH($B338,Comp1!$B:$B,0)),"No")</f>
        <v>0</v>
      </c>
      <c r="V338" s="464">
        <f>IF(J338="yes",+INDEX('Final Comp Values'!$AX:$AX,MATCH('Monthy Targets'!$B338,'Final Comp Values'!C:C,0)),0)</f>
        <v>4.7699999999999996</v>
      </c>
      <c r="W338" s="464">
        <f>IF(K338="yes",+INDEX('Final Comp Values'!$AX:$AX,MATCH('Monthy Targets'!$B338,'Final Comp Values'!$C:$C,0)),0)</f>
        <v>4.7699999999999996</v>
      </c>
      <c r="X338" s="464">
        <f>IF(L338="yes",+INDEX('Final Comp Values'!$AX:$AX,MATCH('Monthy Targets'!$B338,'Final Comp Values'!$C:$C,0)),0)</f>
        <v>4.7699999999999996</v>
      </c>
      <c r="Y338" s="464">
        <f>IF(M338="yes",+INDEX('Final Comp Values'!$BB:$BB,MATCH('Monthy Targets'!$B338,'Final Comp Values'!$C:$C,0)),0)</f>
        <v>4.7699999999999996</v>
      </c>
      <c r="Z338" s="464">
        <f>IF(N338="yes",+INDEX('Final Comp Values'!$BB:$BB,MATCH('Monthy Targets'!$B338,'Final Comp Values'!$C:$C,0)),0)</f>
        <v>4.7699999999999996</v>
      </c>
      <c r="AA338" s="464">
        <f>IF(O338="yes",+INDEX('Final Comp Values'!$BB:$BB,MATCH('Monthy Targets'!$B338,'Final Comp Values'!$C:$C,0)),0)</f>
        <v>0</v>
      </c>
      <c r="AB338" s="464">
        <f>IF(P338="yes",+INDEX('Final Comp Values'!$BF:$BF,MATCH('Monthy Targets'!$B338,'Final Comp Values'!$C:$C,0)),0)</f>
        <v>0</v>
      </c>
      <c r="AC338" s="464">
        <f>IF(Q338="yes",+INDEX('Final Comp Values'!$BF:$BF,MATCH('Monthy Targets'!$B338,'Final Comp Values'!$C:$C,0)),0)</f>
        <v>0</v>
      </c>
      <c r="AD338" s="464">
        <f>IF(R338="yes",+INDEX('Final Comp Values'!$BF:$BF,MATCH('Monthy Targets'!$B338,'Final Comp Values'!$C:$C,0)),0)</f>
        <v>0</v>
      </c>
      <c r="AE338" s="464">
        <f>IF(S338="yes",+INDEX('Final Comp Values'!$BJ:$BJ,MATCH('Monthy Targets'!$B338,'Final Comp Values'!$C:$C,0)),0)</f>
        <v>0</v>
      </c>
      <c r="AF338" s="464">
        <f>IF(T338="yes",+INDEX('Final Comp Values'!$BJ:$BJ,MATCH('Monthy Targets'!$B338,'Final Comp Values'!$C:$C,0)),0)</f>
        <v>0</v>
      </c>
      <c r="AG338" s="464">
        <f>IF(U338="yes",+INDEX('Final Comp Values'!$BJ:$BJ,MATCH('Monthy Targets'!$B338,'Final Comp Values'!$C:$C,0)),0)</f>
        <v>0</v>
      </c>
    </row>
    <row r="339" spans="1:33" x14ac:dyDescent="0.25">
      <c r="A339" s="183">
        <f>+FY2018_ALL_Targets!A339</f>
        <v>4417</v>
      </c>
      <c r="B339" s="183">
        <f>+FY2018_ALL_Targets!B339</f>
        <v>675896</v>
      </c>
      <c r="C339" s="183">
        <f>+FY2018_ALL_Targets!C339</f>
        <v>1027113</v>
      </c>
      <c r="D339" s="183">
        <f>+FY2018_ALL_Targets!D339</f>
        <v>1841676665</v>
      </c>
      <c r="E339" s="183">
        <f>+FY2018_ALL_Targets!E339</f>
        <v>0</v>
      </c>
      <c r="F339" s="183" t="str">
        <f>+FY2018_ALL_Targets!F339</f>
        <v>Bexar</v>
      </c>
      <c r="G339" s="183" t="s">
        <v>214</v>
      </c>
      <c r="H339" s="183" t="str">
        <f>+FY2018_ALL_Targets!H339</f>
        <v>GruenePointe 1 River City, LLC</v>
      </c>
      <c r="I339" s="183" t="str">
        <f>+FY2018_ALL_Targets!I339</f>
        <v>921 Nolan St.</v>
      </c>
      <c r="J339" s="14" t="str">
        <f>_xlfn.IFNA(+INDEX(Comp1!$D:$D,MATCH(B339,Comp1!$B:$B,0)),"No")</f>
        <v>No</v>
      </c>
      <c r="K339" s="14" t="str">
        <f>_xlfn.IFNA(+INDEX(Comp1!$E:$E,MATCH(B339,Comp1!$B:$B,0)),"No")</f>
        <v>No</v>
      </c>
      <c r="L339" s="14" t="str">
        <f>_xlfn.IFNA(+INDEX(Comp1!F:F,MATCH($B339,Comp1!$B:$B,0)),"No")</f>
        <v>No</v>
      </c>
      <c r="M339" s="14" t="str">
        <f>_xlfn.IFNA(+INDEX(Comp1!G:G,MATCH($B339,Comp1!$B:$B,0)),"No")</f>
        <v>No</v>
      </c>
      <c r="N339" s="14" t="str">
        <f>_xlfn.IFNA(+INDEX(Comp1!H:H,MATCH($B339,Comp1!$B:$B,0)),"No")</f>
        <v>No</v>
      </c>
      <c r="O339" s="14" t="str">
        <f>_xlfn.IFNA(+INDEX(Comp1!I:I,MATCH($B339,Comp1!$B:$B,0)),"No")</f>
        <v>No</v>
      </c>
      <c r="P339" s="14" t="str">
        <f>_xlfn.IFNA(+INDEX(Comp1!J:J,MATCH($B339,Comp1!$B:$B,0)),"No")</f>
        <v>No</v>
      </c>
      <c r="Q339" s="14" t="str">
        <f>_xlfn.IFNA(+INDEX(Comp1!K:K,MATCH($B339,Comp1!$B:$B,0)),"No")</f>
        <v>No</v>
      </c>
      <c r="R339" s="14" t="str">
        <f>_xlfn.IFNA(+INDEX(Comp1!L:L,MATCH($B339,Comp1!$B:$B,0)),"No")</f>
        <v>No</v>
      </c>
      <c r="S339" s="14" t="str">
        <f>_xlfn.IFNA(+INDEX(Comp1!M:M,MATCH($B339,Comp1!$B:$B,0)),"No")</f>
        <v>No</v>
      </c>
      <c r="T339" s="14" t="str">
        <f>_xlfn.IFNA(+INDEX(Comp1!N:N,MATCH($B339,Comp1!$B:$B,0)),"No")</f>
        <v>No</v>
      </c>
      <c r="U339" s="14" t="str">
        <f>_xlfn.IFNA(+INDEX(Comp1!O:O,MATCH($B339,Comp1!$B:$B,0)),"No")</f>
        <v>No</v>
      </c>
      <c r="V339" s="464">
        <f>IF(J339="yes",+INDEX('Final Comp Values'!$AX:$AX,MATCH('Monthy Targets'!$B339,'Final Comp Values'!C:C,0)),0)</f>
        <v>0</v>
      </c>
      <c r="W339" s="464">
        <f>IF(K339="yes",+INDEX('Final Comp Values'!$AX:$AX,MATCH('Monthy Targets'!$B339,'Final Comp Values'!$C:$C,0)),0)</f>
        <v>0</v>
      </c>
      <c r="X339" s="464">
        <f>IF(L339="yes",+INDEX('Final Comp Values'!$AX:$AX,MATCH('Monthy Targets'!$B339,'Final Comp Values'!$C:$C,0)),0)</f>
        <v>0</v>
      </c>
      <c r="Y339" s="464">
        <f>IF(M339="yes",+INDEX('Final Comp Values'!$BB:$BB,MATCH('Monthy Targets'!$B339,'Final Comp Values'!$C:$C,0)),0)</f>
        <v>0</v>
      </c>
      <c r="Z339" s="464">
        <f>IF(N339="yes",+INDEX('Final Comp Values'!$BB:$BB,MATCH('Monthy Targets'!$B339,'Final Comp Values'!$C:$C,0)),0)</f>
        <v>0</v>
      </c>
      <c r="AA339" s="464">
        <f>IF(O339="yes",+INDEX('Final Comp Values'!$BB:$BB,MATCH('Monthy Targets'!$B339,'Final Comp Values'!$C:$C,0)),0)</f>
        <v>0</v>
      </c>
      <c r="AB339" s="464">
        <f>IF(P339="yes",+INDEX('Final Comp Values'!$BF:$BF,MATCH('Monthy Targets'!$B339,'Final Comp Values'!$C:$C,0)),0)</f>
        <v>0</v>
      </c>
      <c r="AC339" s="464">
        <f>IF(Q339="yes",+INDEX('Final Comp Values'!$BF:$BF,MATCH('Monthy Targets'!$B339,'Final Comp Values'!$C:$C,0)),0)</f>
        <v>0</v>
      </c>
      <c r="AD339" s="464">
        <f>IF(R339="yes",+INDEX('Final Comp Values'!$BF:$BF,MATCH('Monthy Targets'!$B339,'Final Comp Values'!$C:$C,0)),0)</f>
        <v>0</v>
      </c>
      <c r="AE339" s="464">
        <f>IF(S339="yes",+INDEX('Final Comp Values'!$BJ:$BJ,MATCH('Monthy Targets'!$B339,'Final Comp Values'!$C:$C,0)),0)</f>
        <v>0</v>
      </c>
      <c r="AF339" s="464">
        <f>IF(T339="yes",+INDEX('Final Comp Values'!$BJ:$BJ,MATCH('Monthy Targets'!$B339,'Final Comp Values'!$C:$C,0)),0)</f>
        <v>0</v>
      </c>
      <c r="AG339" s="464">
        <f>IF(U339="yes",+INDEX('Final Comp Values'!$BJ:$BJ,MATCH('Monthy Targets'!$B339,'Final Comp Values'!$C:$C,0)),0)</f>
        <v>0</v>
      </c>
    </row>
    <row r="340" spans="1:33" x14ac:dyDescent="0.25">
      <c r="A340" s="183">
        <f>+FY2018_ALL_Targets!A340</f>
        <v>5336</v>
      </c>
      <c r="B340" s="183">
        <f>+FY2018_ALL_Targets!B340</f>
        <v>675899</v>
      </c>
      <c r="C340" s="183">
        <f>+FY2018_ALL_Targets!C340</f>
        <v>1025779</v>
      </c>
      <c r="D340" s="183">
        <f>+FY2018_ALL_Targets!D340</f>
        <v>1629499595</v>
      </c>
      <c r="E340" s="183">
        <f>+FY2018_ALL_Targets!E340</f>
        <v>0</v>
      </c>
      <c r="F340" s="183" t="str">
        <f>+FY2018_ALL_Targets!F340</f>
        <v>Harris</v>
      </c>
      <c r="G340" s="183" t="s">
        <v>1101</v>
      </c>
      <c r="H340" s="183" t="str">
        <f>+FY2018_ALL_Targets!H340</f>
        <v>Citizens Medical Center County of Victoria</v>
      </c>
      <c r="I340" s="183" t="str">
        <f>+FY2018_ALL_Targets!I340</f>
        <v>4521 Avenue F</v>
      </c>
      <c r="J340" s="14" t="str">
        <f>_xlfn.IFNA(+INDEX(Comp1!$D:$D,MATCH(B340,Comp1!$B:$B,0)),"No")</f>
        <v>Yes</v>
      </c>
      <c r="K340" s="14" t="str">
        <f>_xlfn.IFNA(+INDEX(Comp1!$E:$E,MATCH(B340,Comp1!$B:$B,0)),"No")</f>
        <v>Yes</v>
      </c>
      <c r="L340" s="14" t="str">
        <f>_xlfn.IFNA(+INDEX(Comp1!F:F,MATCH($B340,Comp1!$B:$B,0)),"No")</f>
        <v>Yes</v>
      </c>
      <c r="M340" s="14" t="str">
        <f>_xlfn.IFNA(+INDEX(Comp1!G:G,MATCH($B340,Comp1!$B:$B,0)),"No")</f>
        <v>Yes</v>
      </c>
      <c r="N340" s="14" t="str">
        <f>_xlfn.IFNA(+INDEX(Comp1!H:H,MATCH($B340,Comp1!$B:$B,0)),"No")</f>
        <v>Yes</v>
      </c>
      <c r="O340" s="14">
        <f>_xlfn.IFNA(+INDEX(Comp1!I:I,MATCH($B340,Comp1!$B:$B,0)),"No")</f>
        <v>0</v>
      </c>
      <c r="P340" s="14">
        <f>_xlfn.IFNA(+INDEX(Comp1!J:J,MATCH($B340,Comp1!$B:$B,0)),"No")</f>
        <v>0</v>
      </c>
      <c r="Q340" s="14">
        <f>_xlfn.IFNA(+INDEX(Comp1!K:K,MATCH($B340,Comp1!$B:$B,0)),"No")</f>
        <v>0</v>
      </c>
      <c r="R340" s="14">
        <f>_xlfn.IFNA(+INDEX(Comp1!L:L,MATCH($B340,Comp1!$B:$B,0)),"No")</f>
        <v>0</v>
      </c>
      <c r="S340" s="14">
        <f>_xlfn.IFNA(+INDEX(Comp1!M:M,MATCH($B340,Comp1!$B:$B,0)),"No")</f>
        <v>0</v>
      </c>
      <c r="T340" s="14">
        <f>_xlfn.IFNA(+INDEX(Comp1!N:N,MATCH($B340,Comp1!$B:$B,0)),"No")</f>
        <v>0</v>
      </c>
      <c r="U340" s="14">
        <f>_xlfn.IFNA(+INDEX(Comp1!O:O,MATCH($B340,Comp1!$B:$B,0)),"No")</f>
        <v>0</v>
      </c>
      <c r="V340" s="464">
        <f>IF(J340="yes",+INDEX('Final Comp Values'!$AX:$AX,MATCH('Monthy Targets'!$B340,'Final Comp Values'!C:C,0)),0)</f>
        <v>4.01</v>
      </c>
      <c r="W340" s="464">
        <f>IF(K340="yes",+INDEX('Final Comp Values'!$AX:$AX,MATCH('Monthy Targets'!$B340,'Final Comp Values'!$C:$C,0)),0)</f>
        <v>4.01</v>
      </c>
      <c r="X340" s="464">
        <f>IF(L340="yes",+INDEX('Final Comp Values'!$AX:$AX,MATCH('Monthy Targets'!$B340,'Final Comp Values'!$C:$C,0)),0)</f>
        <v>4.01</v>
      </c>
      <c r="Y340" s="464">
        <f>IF(M340="yes",+INDEX('Final Comp Values'!$BB:$BB,MATCH('Monthy Targets'!$B340,'Final Comp Values'!$C:$C,0)),0)</f>
        <v>4.01</v>
      </c>
      <c r="Z340" s="464">
        <f>IF(N340="yes",+INDEX('Final Comp Values'!$BB:$BB,MATCH('Monthy Targets'!$B340,'Final Comp Values'!$C:$C,0)),0)</f>
        <v>4.01</v>
      </c>
      <c r="AA340" s="464">
        <f>IF(O340="yes",+INDEX('Final Comp Values'!$BB:$BB,MATCH('Monthy Targets'!$B340,'Final Comp Values'!$C:$C,0)),0)</f>
        <v>0</v>
      </c>
      <c r="AB340" s="464">
        <f>IF(P340="yes",+INDEX('Final Comp Values'!$BF:$BF,MATCH('Monthy Targets'!$B340,'Final Comp Values'!$C:$C,0)),0)</f>
        <v>0</v>
      </c>
      <c r="AC340" s="464">
        <f>IF(Q340="yes",+INDEX('Final Comp Values'!$BF:$BF,MATCH('Monthy Targets'!$B340,'Final Comp Values'!$C:$C,0)),0)</f>
        <v>0</v>
      </c>
      <c r="AD340" s="464">
        <f>IF(R340="yes",+INDEX('Final Comp Values'!$BF:$BF,MATCH('Monthy Targets'!$B340,'Final Comp Values'!$C:$C,0)),0)</f>
        <v>0</v>
      </c>
      <c r="AE340" s="464">
        <f>IF(S340="yes",+INDEX('Final Comp Values'!$BJ:$BJ,MATCH('Monthy Targets'!$B340,'Final Comp Values'!$C:$C,0)),0)</f>
        <v>0</v>
      </c>
      <c r="AF340" s="464">
        <f>IF(T340="yes",+INDEX('Final Comp Values'!$BJ:$BJ,MATCH('Monthy Targets'!$B340,'Final Comp Values'!$C:$C,0)),0)</f>
        <v>0</v>
      </c>
      <c r="AG340" s="464">
        <f>IF(U340="yes",+INDEX('Final Comp Values'!$BJ:$BJ,MATCH('Monthy Targets'!$B340,'Final Comp Values'!$C:$C,0)),0)</f>
        <v>0</v>
      </c>
    </row>
    <row r="341" spans="1:33" x14ac:dyDescent="0.25">
      <c r="A341" s="183">
        <f>+FY2018_ALL_Targets!A341</f>
        <v>5199</v>
      </c>
      <c r="B341" s="183">
        <f>+FY2018_ALL_Targets!B341</f>
        <v>675900</v>
      </c>
      <c r="C341" s="183">
        <f>+FY2018_ALL_Targets!C341</f>
        <v>1014243</v>
      </c>
      <c r="D341" s="183">
        <f>+FY2018_ALL_Targets!D341</f>
        <v>1336190347</v>
      </c>
      <c r="E341" s="183">
        <f>+FY2018_ALL_Targets!E341</f>
        <v>0</v>
      </c>
      <c r="F341" s="183" t="str">
        <f>+FY2018_ALL_Targets!F341</f>
        <v>MRSA Northeast</v>
      </c>
      <c r="G341" s="183" t="s">
        <v>1015</v>
      </c>
      <c r="H341" s="183" t="str">
        <f>+FY2018_ALL_Targets!H341</f>
        <v>Liberty County Hospital District No. 1</v>
      </c>
      <c r="I341" s="183" t="str">
        <f>+FY2018_ALL_Targets!I341</f>
        <v>808 S. Robb</v>
      </c>
      <c r="J341" s="14" t="str">
        <f>_xlfn.IFNA(+INDEX(Comp1!$D:$D,MATCH(B341,Comp1!$B:$B,0)),"No")</f>
        <v>Yes</v>
      </c>
      <c r="K341" s="14" t="str">
        <f>_xlfn.IFNA(+INDEX(Comp1!$E:$E,MATCH(B341,Comp1!$B:$B,0)),"No")</f>
        <v>Yes</v>
      </c>
      <c r="L341" s="14" t="str">
        <f>_xlfn.IFNA(+INDEX(Comp1!F:F,MATCH($B341,Comp1!$B:$B,0)),"No")</f>
        <v>Yes</v>
      </c>
      <c r="M341" s="14" t="str">
        <f>_xlfn.IFNA(+INDEX(Comp1!G:G,MATCH($B341,Comp1!$B:$B,0)),"No")</f>
        <v>Yes</v>
      </c>
      <c r="N341" s="14" t="str">
        <f>_xlfn.IFNA(+INDEX(Comp1!H:H,MATCH($B341,Comp1!$B:$B,0)),"No")</f>
        <v>Yes</v>
      </c>
      <c r="O341" s="14">
        <f>_xlfn.IFNA(+INDEX(Comp1!I:I,MATCH($B341,Comp1!$B:$B,0)),"No")</f>
        <v>0</v>
      </c>
      <c r="P341" s="14">
        <f>_xlfn.IFNA(+INDEX(Comp1!J:J,MATCH($B341,Comp1!$B:$B,0)),"No")</f>
        <v>0</v>
      </c>
      <c r="Q341" s="14">
        <f>_xlfn.IFNA(+INDEX(Comp1!K:K,MATCH($B341,Comp1!$B:$B,0)),"No")</f>
        <v>0</v>
      </c>
      <c r="R341" s="14">
        <f>_xlfn.IFNA(+INDEX(Comp1!L:L,MATCH($B341,Comp1!$B:$B,0)),"No")</f>
        <v>0</v>
      </c>
      <c r="S341" s="14">
        <f>_xlfn.IFNA(+INDEX(Comp1!M:M,MATCH($B341,Comp1!$B:$B,0)),"No")</f>
        <v>0</v>
      </c>
      <c r="T341" s="14">
        <f>_xlfn.IFNA(+INDEX(Comp1!N:N,MATCH($B341,Comp1!$B:$B,0)),"No")</f>
        <v>0</v>
      </c>
      <c r="U341" s="14">
        <f>_xlfn.IFNA(+INDEX(Comp1!O:O,MATCH($B341,Comp1!$B:$B,0)),"No")</f>
        <v>0</v>
      </c>
      <c r="V341" s="464">
        <f>IF(J341="yes",+INDEX('Final Comp Values'!$AX:$AX,MATCH('Monthy Targets'!$B341,'Final Comp Values'!C:C,0)),0)</f>
        <v>5.68</v>
      </c>
      <c r="W341" s="464">
        <f>IF(K341="yes",+INDEX('Final Comp Values'!$AX:$AX,MATCH('Monthy Targets'!$B341,'Final Comp Values'!$C:$C,0)),0)</f>
        <v>5.68</v>
      </c>
      <c r="X341" s="464">
        <f>IF(L341="yes",+INDEX('Final Comp Values'!$AX:$AX,MATCH('Monthy Targets'!$B341,'Final Comp Values'!$C:$C,0)),0)</f>
        <v>5.68</v>
      </c>
      <c r="Y341" s="464">
        <f>IF(M341="yes",+INDEX('Final Comp Values'!$BB:$BB,MATCH('Monthy Targets'!$B341,'Final Comp Values'!$C:$C,0)),0)</f>
        <v>5.68</v>
      </c>
      <c r="Z341" s="464">
        <f>IF(N341="yes",+INDEX('Final Comp Values'!$BB:$BB,MATCH('Monthy Targets'!$B341,'Final Comp Values'!$C:$C,0)),0)</f>
        <v>5.68</v>
      </c>
      <c r="AA341" s="464">
        <f>IF(O341="yes",+INDEX('Final Comp Values'!$BB:$BB,MATCH('Monthy Targets'!$B341,'Final Comp Values'!$C:$C,0)),0)</f>
        <v>0</v>
      </c>
      <c r="AB341" s="464">
        <f>IF(P341="yes",+INDEX('Final Comp Values'!$BF:$BF,MATCH('Monthy Targets'!$B341,'Final Comp Values'!$C:$C,0)),0)</f>
        <v>0</v>
      </c>
      <c r="AC341" s="464">
        <f>IF(Q341="yes",+INDEX('Final Comp Values'!$BF:$BF,MATCH('Monthy Targets'!$B341,'Final Comp Values'!$C:$C,0)),0)</f>
        <v>0</v>
      </c>
      <c r="AD341" s="464">
        <f>IF(R341="yes",+INDEX('Final Comp Values'!$BF:$BF,MATCH('Monthy Targets'!$B341,'Final Comp Values'!$C:$C,0)),0)</f>
        <v>0</v>
      </c>
      <c r="AE341" s="464">
        <f>IF(S341="yes",+INDEX('Final Comp Values'!$BJ:$BJ,MATCH('Monthy Targets'!$B341,'Final Comp Values'!$C:$C,0)),0)</f>
        <v>0</v>
      </c>
      <c r="AF341" s="464">
        <f>IF(T341="yes",+INDEX('Final Comp Values'!$BJ:$BJ,MATCH('Monthy Targets'!$B341,'Final Comp Values'!$C:$C,0)),0)</f>
        <v>0</v>
      </c>
      <c r="AG341" s="464">
        <f>IF(U341="yes",+INDEX('Final Comp Values'!$BJ:$BJ,MATCH('Monthy Targets'!$B341,'Final Comp Values'!$C:$C,0)),0)</f>
        <v>0</v>
      </c>
    </row>
    <row r="342" spans="1:33" x14ac:dyDescent="0.25">
      <c r="A342" s="183">
        <f>+FY2018_ALL_Targets!A342</f>
        <v>5333</v>
      </c>
      <c r="B342" s="183">
        <f>+FY2018_ALL_Targets!B342</f>
        <v>675901</v>
      </c>
      <c r="C342" s="183">
        <f>+FY2018_ALL_Targets!C342</f>
        <v>1026646</v>
      </c>
      <c r="D342" s="183">
        <f>+FY2018_ALL_Targets!D342</f>
        <v>1457467623</v>
      </c>
      <c r="E342" s="183">
        <f>+FY2018_ALL_Targets!E342</f>
        <v>0</v>
      </c>
      <c r="F342" s="183" t="str">
        <f>+FY2018_ALL_Targets!F342</f>
        <v>Harris</v>
      </c>
      <c r="G342" s="183" t="s">
        <v>1099</v>
      </c>
      <c r="H342" s="183" t="str">
        <f>+FY2018_ALL_Targets!H342</f>
        <v>OakBend Medical Center</v>
      </c>
      <c r="I342" s="183" t="str">
        <f>+FY2018_ALL_Targets!I342</f>
        <v>1106 Golfview Drive</v>
      </c>
      <c r="J342" s="14" t="str">
        <f>_xlfn.IFNA(+INDEX(Comp1!$D:$D,MATCH(B342,Comp1!$B:$B,0)),"No")</f>
        <v>Yes</v>
      </c>
      <c r="K342" s="14" t="str">
        <f>_xlfn.IFNA(+INDEX(Comp1!$E:$E,MATCH(B342,Comp1!$B:$B,0)),"No")</f>
        <v>Yes</v>
      </c>
      <c r="L342" s="14" t="str">
        <f>_xlfn.IFNA(+INDEX(Comp1!F:F,MATCH($B342,Comp1!$B:$B,0)),"No")</f>
        <v>Yes</v>
      </c>
      <c r="M342" s="14" t="str">
        <f>_xlfn.IFNA(+INDEX(Comp1!G:G,MATCH($B342,Comp1!$B:$B,0)),"No")</f>
        <v>Yes</v>
      </c>
      <c r="N342" s="14" t="str">
        <f>_xlfn.IFNA(+INDEX(Comp1!H:H,MATCH($B342,Comp1!$B:$B,0)),"No")</f>
        <v>Yes</v>
      </c>
      <c r="O342" s="14">
        <f>_xlfn.IFNA(+INDEX(Comp1!I:I,MATCH($B342,Comp1!$B:$B,0)),"No")</f>
        <v>0</v>
      </c>
      <c r="P342" s="14">
        <f>_xlfn.IFNA(+INDEX(Comp1!J:J,MATCH($B342,Comp1!$B:$B,0)),"No")</f>
        <v>0</v>
      </c>
      <c r="Q342" s="14">
        <f>_xlfn.IFNA(+INDEX(Comp1!K:K,MATCH($B342,Comp1!$B:$B,0)),"No")</f>
        <v>0</v>
      </c>
      <c r="R342" s="14">
        <f>_xlfn.IFNA(+INDEX(Comp1!L:L,MATCH($B342,Comp1!$B:$B,0)),"No")</f>
        <v>0</v>
      </c>
      <c r="S342" s="14">
        <f>_xlfn.IFNA(+INDEX(Comp1!M:M,MATCH($B342,Comp1!$B:$B,0)),"No")</f>
        <v>0</v>
      </c>
      <c r="T342" s="14">
        <f>_xlfn.IFNA(+INDEX(Comp1!N:N,MATCH($B342,Comp1!$B:$B,0)),"No")</f>
        <v>0</v>
      </c>
      <c r="U342" s="14">
        <f>_xlfn.IFNA(+INDEX(Comp1!O:O,MATCH($B342,Comp1!$B:$B,0)),"No")</f>
        <v>0</v>
      </c>
      <c r="V342" s="464">
        <f>IF(J342="yes",+INDEX('Final Comp Values'!$AX:$AX,MATCH('Monthy Targets'!$B342,'Final Comp Values'!C:C,0)),0)</f>
        <v>5.34</v>
      </c>
      <c r="W342" s="464">
        <f>IF(K342="yes",+INDEX('Final Comp Values'!$AX:$AX,MATCH('Monthy Targets'!$B342,'Final Comp Values'!$C:$C,0)),0)</f>
        <v>5.34</v>
      </c>
      <c r="X342" s="464">
        <f>IF(L342="yes",+INDEX('Final Comp Values'!$AX:$AX,MATCH('Monthy Targets'!$B342,'Final Comp Values'!$C:$C,0)),0)</f>
        <v>5.34</v>
      </c>
      <c r="Y342" s="464">
        <f>IF(M342="yes",+INDEX('Final Comp Values'!$BB:$BB,MATCH('Monthy Targets'!$B342,'Final Comp Values'!$C:$C,0)),0)</f>
        <v>5.34</v>
      </c>
      <c r="Z342" s="464">
        <f>IF(N342="yes",+INDEX('Final Comp Values'!$BB:$BB,MATCH('Monthy Targets'!$B342,'Final Comp Values'!$C:$C,0)),0)</f>
        <v>5.34</v>
      </c>
      <c r="AA342" s="464">
        <f>IF(O342="yes",+INDEX('Final Comp Values'!$BB:$BB,MATCH('Monthy Targets'!$B342,'Final Comp Values'!$C:$C,0)),0)</f>
        <v>0</v>
      </c>
      <c r="AB342" s="464">
        <f>IF(P342="yes",+INDEX('Final Comp Values'!$BF:$BF,MATCH('Monthy Targets'!$B342,'Final Comp Values'!$C:$C,0)),0)</f>
        <v>0</v>
      </c>
      <c r="AC342" s="464">
        <f>IF(Q342="yes",+INDEX('Final Comp Values'!$BF:$BF,MATCH('Monthy Targets'!$B342,'Final Comp Values'!$C:$C,0)),0)</f>
        <v>0</v>
      </c>
      <c r="AD342" s="464">
        <f>IF(R342="yes",+INDEX('Final Comp Values'!$BF:$BF,MATCH('Monthy Targets'!$B342,'Final Comp Values'!$C:$C,0)),0)</f>
        <v>0</v>
      </c>
      <c r="AE342" s="464">
        <f>IF(S342="yes",+INDEX('Final Comp Values'!$BJ:$BJ,MATCH('Monthy Targets'!$B342,'Final Comp Values'!$C:$C,0)),0)</f>
        <v>0</v>
      </c>
      <c r="AF342" s="464">
        <f>IF(T342="yes",+INDEX('Final Comp Values'!$BJ:$BJ,MATCH('Monthy Targets'!$B342,'Final Comp Values'!$C:$C,0)),0)</f>
        <v>0</v>
      </c>
      <c r="AG342" s="464">
        <f>IF(U342="yes",+INDEX('Final Comp Values'!$BJ:$BJ,MATCH('Monthy Targets'!$B342,'Final Comp Values'!$C:$C,0)),0)</f>
        <v>0</v>
      </c>
    </row>
    <row r="343" spans="1:33" x14ac:dyDescent="0.25">
      <c r="A343" s="183">
        <f>+FY2018_ALL_Targets!A343</f>
        <v>5183</v>
      </c>
      <c r="B343" s="183">
        <f>+FY2018_ALL_Targets!B343</f>
        <v>675904</v>
      </c>
      <c r="C343" s="183">
        <f>+FY2018_ALL_Targets!C343</f>
        <v>1026679</v>
      </c>
      <c r="D343" s="183">
        <f>+FY2018_ALL_Targets!D343</f>
        <v>1518357680</v>
      </c>
      <c r="E343" s="183">
        <f>+FY2018_ALL_Targets!E343</f>
        <v>0</v>
      </c>
      <c r="F343" s="183" t="str">
        <f>+FY2018_ALL_Targets!F343</f>
        <v>Lubbock</v>
      </c>
      <c r="G343" s="183" t="s">
        <v>1005</v>
      </c>
      <c r="H343" s="183" t="str">
        <f>+FY2018_ALL_Targets!H343</f>
        <v>Hemphill County Hospital District</v>
      </c>
      <c r="I343" s="183" t="str">
        <f>+FY2018_ALL_Targets!I343</f>
        <v>5500 SW 9th Ave</v>
      </c>
      <c r="J343" s="14" t="str">
        <f>_xlfn.IFNA(+INDEX(Comp1!$D:$D,MATCH(B343,Comp1!$B:$B,0)),"No")</f>
        <v>Yes</v>
      </c>
      <c r="K343" s="14" t="str">
        <f>_xlfn.IFNA(+INDEX(Comp1!$E:$E,MATCH(B343,Comp1!$B:$B,0)),"No")</f>
        <v>Yes</v>
      </c>
      <c r="L343" s="14" t="str">
        <f>_xlfn.IFNA(+INDEX(Comp1!F:F,MATCH($B343,Comp1!$B:$B,0)),"No")</f>
        <v>Yes</v>
      </c>
      <c r="M343" s="14" t="str">
        <f>_xlfn.IFNA(+INDEX(Comp1!G:G,MATCH($B343,Comp1!$B:$B,0)),"No")</f>
        <v>Yes</v>
      </c>
      <c r="N343" s="14" t="str">
        <f>_xlfn.IFNA(+INDEX(Comp1!H:H,MATCH($B343,Comp1!$B:$B,0)),"No")</f>
        <v>Yes</v>
      </c>
      <c r="O343" s="14">
        <f>_xlfn.IFNA(+INDEX(Comp1!I:I,MATCH($B343,Comp1!$B:$B,0)),"No")</f>
        <v>0</v>
      </c>
      <c r="P343" s="14">
        <f>_xlfn.IFNA(+INDEX(Comp1!J:J,MATCH($B343,Comp1!$B:$B,0)),"No")</f>
        <v>0</v>
      </c>
      <c r="Q343" s="14">
        <f>_xlfn.IFNA(+INDEX(Comp1!K:K,MATCH($B343,Comp1!$B:$B,0)),"No")</f>
        <v>0</v>
      </c>
      <c r="R343" s="14">
        <f>_xlfn.IFNA(+INDEX(Comp1!L:L,MATCH($B343,Comp1!$B:$B,0)),"No")</f>
        <v>0</v>
      </c>
      <c r="S343" s="14">
        <f>_xlfn.IFNA(+INDEX(Comp1!M:M,MATCH($B343,Comp1!$B:$B,0)),"No")</f>
        <v>0</v>
      </c>
      <c r="T343" s="14">
        <f>_xlfn.IFNA(+INDEX(Comp1!N:N,MATCH($B343,Comp1!$B:$B,0)),"No")</f>
        <v>0</v>
      </c>
      <c r="U343" s="14">
        <f>_xlfn.IFNA(+INDEX(Comp1!O:O,MATCH($B343,Comp1!$B:$B,0)),"No")</f>
        <v>0</v>
      </c>
      <c r="V343" s="464">
        <f>IF(J343="yes",+INDEX('Final Comp Values'!$AX:$AX,MATCH('Monthy Targets'!$B343,'Final Comp Values'!C:C,0)),0)</f>
        <v>14.13</v>
      </c>
      <c r="W343" s="464">
        <f>IF(K343="yes",+INDEX('Final Comp Values'!$AX:$AX,MATCH('Monthy Targets'!$B343,'Final Comp Values'!$C:$C,0)),0)</f>
        <v>14.13</v>
      </c>
      <c r="X343" s="464">
        <f>IF(L343="yes",+INDEX('Final Comp Values'!$AX:$AX,MATCH('Monthy Targets'!$B343,'Final Comp Values'!$C:$C,0)),0)</f>
        <v>14.13</v>
      </c>
      <c r="Y343" s="464">
        <f>IF(M343="yes",+INDEX('Final Comp Values'!$BB:$BB,MATCH('Monthy Targets'!$B343,'Final Comp Values'!$C:$C,0)),0)</f>
        <v>14.13</v>
      </c>
      <c r="Z343" s="464">
        <f>IF(N343="yes",+INDEX('Final Comp Values'!$BB:$BB,MATCH('Monthy Targets'!$B343,'Final Comp Values'!$C:$C,0)),0)</f>
        <v>14.13</v>
      </c>
      <c r="AA343" s="464">
        <f>IF(O343="yes",+INDEX('Final Comp Values'!$BB:$BB,MATCH('Monthy Targets'!$B343,'Final Comp Values'!$C:$C,0)),0)</f>
        <v>0</v>
      </c>
      <c r="AB343" s="464">
        <f>IF(P343="yes",+INDEX('Final Comp Values'!$BF:$BF,MATCH('Monthy Targets'!$B343,'Final Comp Values'!$C:$C,0)),0)</f>
        <v>0</v>
      </c>
      <c r="AC343" s="464">
        <f>IF(Q343="yes",+INDEX('Final Comp Values'!$BF:$BF,MATCH('Monthy Targets'!$B343,'Final Comp Values'!$C:$C,0)),0)</f>
        <v>0</v>
      </c>
      <c r="AD343" s="464">
        <f>IF(R343="yes",+INDEX('Final Comp Values'!$BF:$BF,MATCH('Monthy Targets'!$B343,'Final Comp Values'!$C:$C,0)),0)</f>
        <v>0</v>
      </c>
      <c r="AE343" s="464">
        <f>IF(S343="yes",+INDEX('Final Comp Values'!$BJ:$BJ,MATCH('Monthy Targets'!$B343,'Final Comp Values'!$C:$C,0)),0)</f>
        <v>0</v>
      </c>
      <c r="AF343" s="464">
        <f>IF(T343="yes",+INDEX('Final Comp Values'!$BJ:$BJ,MATCH('Monthy Targets'!$B343,'Final Comp Values'!$C:$C,0)),0)</f>
        <v>0</v>
      </c>
      <c r="AG343" s="464">
        <f>IF(U343="yes",+INDEX('Final Comp Values'!$BJ:$BJ,MATCH('Monthy Targets'!$B343,'Final Comp Values'!$C:$C,0)),0)</f>
        <v>0</v>
      </c>
    </row>
    <row r="344" spans="1:33" x14ac:dyDescent="0.25">
      <c r="A344" s="183">
        <f>+FY2018_ALL_Targets!A344</f>
        <v>4606</v>
      </c>
      <c r="B344" s="183">
        <f>+FY2018_ALL_Targets!B344</f>
        <v>675906</v>
      </c>
      <c r="C344" s="183">
        <f>+FY2018_ALL_Targets!C344</f>
        <v>1026283</v>
      </c>
      <c r="D344" s="183">
        <f>+FY2018_ALL_Targets!D344</f>
        <v>1386043610</v>
      </c>
      <c r="E344" s="183">
        <f>+FY2018_ALL_Targets!E344</f>
        <v>0</v>
      </c>
      <c r="F344" s="183" t="str">
        <f>+FY2018_ALL_Targets!F344</f>
        <v>Tarrant</v>
      </c>
      <c r="G344" s="183" t="s">
        <v>742</v>
      </c>
      <c r="H344" s="183" t="str">
        <f>+FY2018_ALL_Targets!H344</f>
        <v>Palo Pinto County Hospital District</v>
      </c>
      <c r="I344" s="183" t="str">
        <f>+FY2018_ALL_Targets!I344</f>
        <v>1000 McKinley Street</v>
      </c>
      <c r="J344" s="14" t="str">
        <f>_xlfn.IFNA(+INDEX(Comp1!$D:$D,MATCH(B344,Comp1!$B:$B,0)),"No")</f>
        <v>Yes</v>
      </c>
      <c r="K344" s="14" t="str">
        <f>_xlfn.IFNA(+INDEX(Comp1!$E:$E,MATCH(B344,Comp1!$B:$B,0)),"No")</f>
        <v>Yes</v>
      </c>
      <c r="L344" s="14" t="str">
        <f>_xlfn.IFNA(+INDEX(Comp1!F:F,MATCH($B344,Comp1!$B:$B,0)),"No")</f>
        <v>Yes</v>
      </c>
      <c r="M344" s="14" t="str">
        <f>_xlfn.IFNA(+INDEX(Comp1!G:G,MATCH($B344,Comp1!$B:$B,0)),"No")</f>
        <v>Yes</v>
      </c>
      <c r="N344" s="14" t="str">
        <f>_xlfn.IFNA(+INDEX(Comp1!H:H,MATCH($B344,Comp1!$B:$B,0)),"No")</f>
        <v>Yes</v>
      </c>
      <c r="O344" s="14">
        <f>_xlfn.IFNA(+INDEX(Comp1!I:I,MATCH($B344,Comp1!$B:$B,0)),"No")</f>
        <v>0</v>
      </c>
      <c r="P344" s="14">
        <f>_xlfn.IFNA(+INDEX(Comp1!J:J,MATCH($B344,Comp1!$B:$B,0)),"No")</f>
        <v>0</v>
      </c>
      <c r="Q344" s="14">
        <f>_xlfn.IFNA(+INDEX(Comp1!K:K,MATCH($B344,Comp1!$B:$B,0)),"No")</f>
        <v>0</v>
      </c>
      <c r="R344" s="14">
        <f>_xlfn.IFNA(+INDEX(Comp1!L:L,MATCH($B344,Comp1!$B:$B,0)),"No")</f>
        <v>0</v>
      </c>
      <c r="S344" s="14">
        <f>_xlfn.IFNA(+INDEX(Comp1!M:M,MATCH($B344,Comp1!$B:$B,0)),"No")</f>
        <v>0</v>
      </c>
      <c r="T344" s="14">
        <f>_xlfn.IFNA(+INDEX(Comp1!N:N,MATCH($B344,Comp1!$B:$B,0)),"No")</f>
        <v>0</v>
      </c>
      <c r="U344" s="14">
        <f>_xlfn.IFNA(+INDEX(Comp1!O:O,MATCH($B344,Comp1!$B:$B,0)),"No")</f>
        <v>0</v>
      </c>
      <c r="V344" s="464">
        <f>IF(J344="yes",+INDEX('Final Comp Values'!$AX:$AX,MATCH('Monthy Targets'!$B344,'Final Comp Values'!C:C,0)),0)</f>
        <v>8.25</v>
      </c>
      <c r="W344" s="464">
        <f>IF(K344="yes",+INDEX('Final Comp Values'!$AX:$AX,MATCH('Monthy Targets'!$B344,'Final Comp Values'!$C:$C,0)),0)</f>
        <v>8.25</v>
      </c>
      <c r="X344" s="464">
        <f>IF(L344="yes",+INDEX('Final Comp Values'!$AX:$AX,MATCH('Monthy Targets'!$B344,'Final Comp Values'!$C:$C,0)),0)</f>
        <v>8.25</v>
      </c>
      <c r="Y344" s="464">
        <f>IF(M344="yes",+INDEX('Final Comp Values'!$BB:$BB,MATCH('Monthy Targets'!$B344,'Final Comp Values'!$C:$C,0)),0)</f>
        <v>8.25</v>
      </c>
      <c r="Z344" s="464">
        <f>IF(N344="yes",+INDEX('Final Comp Values'!$BB:$BB,MATCH('Monthy Targets'!$B344,'Final Comp Values'!$C:$C,0)),0)</f>
        <v>8.25</v>
      </c>
      <c r="AA344" s="464">
        <f>IF(O344="yes",+INDEX('Final Comp Values'!$BB:$BB,MATCH('Monthy Targets'!$B344,'Final Comp Values'!$C:$C,0)),0)</f>
        <v>0</v>
      </c>
      <c r="AB344" s="464">
        <f>IF(P344="yes",+INDEX('Final Comp Values'!$BF:$BF,MATCH('Monthy Targets'!$B344,'Final Comp Values'!$C:$C,0)),0)</f>
        <v>0</v>
      </c>
      <c r="AC344" s="464">
        <f>IF(Q344="yes",+INDEX('Final Comp Values'!$BF:$BF,MATCH('Monthy Targets'!$B344,'Final Comp Values'!$C:$C,0)),0)</f>
        <v>0</v>
      </c>
      <c r="AD344" s="464">
        <f>IF(R344="yes",+INDEX('Final Comp Values'!$BF:$BF,MATCH('Monthy Targets'!$B344,'Final Comp Values'!$C:$C,0)),0)</f>
        <v>0</v>
      </c>
      <c r="AE344" s="464">
        <f>IF(S344="yes",+INDEX('Final Comp Values'!$BJ:$BJ,MATCH('Monthy Targets'!$B344,'Final Comp Values'!$C:$C,0)),0)</f>
        <v>0</v>
      </c>
      <c r="AF344" s="464">
        <f>IF(T344="yes",+INDEX('Final Comp Values'!$BJ:$BJ,MATCH('Monthy Targets'!$B344,'Final Comp Values'!$C:$C,0)),0)</f>
        <v>0</v>
      </c>
      <c r="AG344" s="464">
        <f>IF(U344="yes",+INDEX('Final Comp Values'!$BJ:$BJ,MATCH('Monthy Targets'!$B344,'Final Comp Values'!$C:$C,0)),0)</f>
        <v>0</v>
      </c>
    </row>
    <row r="345" spans="1:33" x14ac:dyDescent="0.25">
      <c r="A345" s="183">
        <f>+FY2018_ALL_Targets!A345</f>
        <v>4614</v>
      </c>
      <c r="B345" s="183">
        <f>+FY2018_ALL_Targets!B345</f>
        <v>675907</v>
      </c>
      <c r="C345" s="183">
        <f>+FY2018_ALL_Targets!C345</f>
        <v>1025953</v>
      </c>
      <c r="D345" s="183">
        <f>+FY2018_ALL_Targets!D345</f>
        <v>1568882843</v>
      </c>
      <c r="E345" s="183">
        <f>+FY2018_ALL_Targets!E345</f>
        <v>0</v>
      </c>
      <c r="F345" s="183" t="str">
        <f>+FY2018_ALL_Targets!F345</f>
        <v>MRSA Northeast</v>
      </c>
      <c r="G345" s="183" t="s">
        <v>748</v>
      </c>
      <c r="H345" s="183" t="str">
        <f>+FY2018_ALL_Targets!H345</f>
        <v>Trinity Nursing and Rehabilitation of Diboll, LP</v>
      </c>
      <c r="I345" s="183" t="str">
        <f>+FY2018_ALL_Targets!I345</f>
        <v>900 S. Temple Dr</v>
      </c>
      <c r="J345" s="14" t="str">
        <f>_xlfn.IFNA(+INDEX(Comp1!$D:$D,MATCH(B345,Comp1!$B:$B,0)),"No")</f>
        <v>No</v>
      </c>
      <c r="K345" s="14" t="str">
        <f>_xlfn.IFNA(+INDEX(Comp1!$E:$E,MATCH(B345,Comp1!$B:$B,0)),"No")</f>
        <v>No</v>
      </c>
      <c r="L345" s="14" t="str">
        <f>_xlfn.IFNA(+INDEX(Comp1!F:F,MATCH($B345,Comp1!$B:$B,0)),"No")</f>
        <v>No</v>
      </c>
      <c r="M345" s="14" t="str">
        <f>_xlfn.IFNA(+INDEX(Comp1!G:G,MATCH($B345,Comp1!$B:$B,0)),"No")</f>
        <v>No</v>
      </c>
      <c r="N345" s="14" t="str">
        <f>_xlfn.IFNA(+INDEX(Comp1!H:H,MATCH($B345,Comp1!$B:$B,0)),"No")</f>
        <v>No</v>
      </c>
      <c r="O345" s="14" t="str">
        <f>_xlfn.IFNA(+INDEX(Comp1!I:I,MATCH($B345,Comp1!$B:$B,0)),"No")</f>
        <v>No</v>
      </c>
      <c r="P345" s="14" t="str">
        <f>_xlfn.IFNA(+INDEX(Comp1!J:J,MATCH($B345,Comp1!$B:$B,0)),"No")</f>
        <v>No</v>
      </c>
      <c r="Q345" s="14" t="str">
        <f>_xlfn.IFNA(+INDEX(Comp1!K:K,MATCH($B345,Comp1!$B:$B,0)),"No")</f>
        <v>No</v>
      </c>
      <c r="R345" s="14" t="str">
        <f>_xlfn.IFNA(+INDEX(Comp1!L:L,MATCH($B345,Comp1!$B:$B,0)),"No")</f>
        <v>No</v>
      </c>
      <c r="S345" s="14" t="str">
        <f>_xlfn.IFNA(+INDEX(Comp1!M:M,MATCH($B345,Comp1!$B:$B,0)),"No")</f>
        <v>No</v>
      </c>
      <c r="T345" s="14" t="str">
        <f>_xlfn.IFNA(+INDEX(Comp1!N:N,MATCH($B345,Comp1!$B:$B,0)),"No")</f>
        <v>No</v>
      </c>
      <c r="U345" s="14" t="str">
        <f>_xlfn.IFNA(+INDEX(Comp1!O:O,MATCH($B345,Comp1!$B:$B,0)),"No")</f>
        <v>No</v>
      </c>
      <c r="V345" s="464">
        <f>IF(J345="yes",+INDEX('Final Comp Values'!$AX:$AX,MATCH('Monthy Targets'!$B345,'Final Comp Values'!C:C,0)),0)</f>
        <v>0</v>
      </c>
      <c r="W345" s="464">
        <f>IF(K345="yes",+INDEX('Final Comp Values'!$AX:$AX,MATCH('Monthy Targets'!$B345,'Final Comp Values'!$C:$C,0)),0)</f>
        <v>0</v>
      </c>
      <c r="X345" s="464">
        <f>IF(L345="yes",+INDEX('Final Comp Values'!$AX:$AX,MATCH('Monthy Targets'!$B345,'Final Comp Values'!$C:$C,0)),0)</f>
        <v>0</v>
      </c>
      <c r="Y345" s="464">
        <f>IF(M345="yes",+INDEX('Final Comp Values'!$BB:$BB,MATCH('Monthy Targets'!$B345,'Final Comp Values'!$C:$C,0)),0)</f>
        <v>0</v>
      </c>
      <c r="Z345" s="464">
        <f>IF(N345="yes",+INDEX('Final Comp Values'!$BB:$BB,MATCH('Monthy Targets'!$B345,'Final Comp Values'!$C:$C,0)),0)</f>
        <v>0</v>
      </c>
      <c r="AA345" s="464">
        <f>IF(O345="yes",+INDEX('Final Comp Values'!$BB:$BB,MATCH('Monthy Targets'!$B345,'Final Comp Values'!$C:$C,0)),0)</f>
        <v>0</v>
      </c>
      <c r="AB345" s="464">
        <f>IF(P345="yes",+INDEX('Final Comp Values'!$BF:$BF,MATCH('Monthy Targets'!$B345,'Final Comp Values'!$C:$C,0)),0)</f>
        <v>0</v>
      </c>
      <c r="AC345" s="464">
        <f>IF(Q345="yes",+INDEX('Final Comp Values'!$BF:$BF,MATCH('Monthy Targets'!$B345,'Final Comp Values'!$C:$C,0)),0)</f>
        <v>0</v>
      </c>
      <c r="AD345" s="464">
        <f>IF(R345="yes",+INDEX('Final Comp Values'!$BF:$BF,MATCH('Monthy Targets'!$B345,'Final Comp Values'!$C:$C,0)),0)</f>
        <v>0</v>
      </c>
      <c r="AE345" s="464">
        <f>IF(S345="yes",+INDEX('Final Comp Values'!$BJ:$BJ,MATCH('Monthy Targets'!$B345,'Final Comp Values'!$C:$C,0)),0)</f>
        <v>0</v>
      </c>
      <c r="AF345" s="464">
        <f>IF(T345="yes",+INDEX('Final Comp Values'!$BJ:$BJ,MATCH('Monthy Targets'!$B345,'Final Comp Values'!$C:$C,0)),0)</f>
        <v>0</v>
      </c>
      <c r="AG345" s="464">
        <f>IF(U345="yes",+INDEX('Final Comp Values'!$BJ:$BJ,MATCH('Monthy Targets'!$B345,'Final Comp Values'!$C:$C,0)),0)</f>
        <v>0</v>
      </c>
    </row>
    <row r="346" spans="1:33" x14ac:dyDescent="0.25">
      <c r="A346" s="183">
        <f>+FY2018_ALL_Targets!A346</f>
        <v>4280</v>
      </c>
      <c r="B346" s="183">
        <f>+FY2018_ALL_Targets!B346</f>
        <v>675910</v>
      </c>
      <c r="C346" s="183">
        <f>+FY2018_ALL_Targets!C346</f>
        <v>1027971</v>
      </c>
      <c r="D346" s="183">
        <f>+FY2018_ALL_Targets!D346</f>
        <v>1932652070</v>
      </c>
      <c r="E346" s="183">
        <f>+FY2018_ALL_Targets!E346</f>
        <v>0</v>
      </c>
      <c r="F346" s="183" t="str">
        <f>+FY2018_ALL_Targets!F346</f>
        <v>MRSA West</v>
      </c>
      <c r="G346" s="183" t="s">
        <v>3336</v>
      </c>
      <c r="H346" s="183" t="str">
        <f>+FY2018_ALL_Targets!H346</f>
        <v>FPACP Hogan Park LLC</v>
      </c>
      <c r="I346" s="183" t="str">
        <f>+FY2018_ALL_Targets!I346</f>
        <v>3203 Sage Street</v>
      </c>
      <c r="J346" s="14" t="str">
        <f>_xlfn.IFNA(+INDEX(Comp1!$D:$D,MATCH(B346,Comp1!$B:$B,0)),"No")</f>
        <v>Yes</v>
      </c>
      <c r="K346" s="14" t="str">
        <f>_xlfn.IFNA(+INDEX(Comp1!$E:$E,MATCH(B346,Comp1!$B:$B,0)),"No")</f>
        <v>Yes</v>
      </c>
      <c r="L346" s="14" t="str">
        <f>_xlfn.IFNA(+INDEX(Comp1!F:F,MATCH($B346,Comp1!$B:$B,0)),"No")</f>
        <v>Yes</v>
      </c>
      <c r="M346" s="14" t="str">
        <f>_xlfn.IFNA(+INDEX(Comp1!G:G,MATCH($B346,Comp1!$B:$B,0)),"No")</f>
        <v>Yes</v>
      </c>
      <c r="N346" s="14" t="str">
        <f>_xlfn.IFNA(+INDEX(Comp1!H:H,MATCH($B346,Comp1!$B:$B,0)),"No")</f>
        <v>Yes</v>
      </c>
      <c r="O346" s="14">
        <f>_xlfn.IFNA(+INDEX(Comp1!I:I,MATCH($B346,Comp1!$B:$B,0)),"No")</f>
        <v>0</v>
      </c>
      <c r="P346" s="14">
        <f>_xlfn.IFNA(+INDEX(Comp1!J:J,MATCH($B346,Comp1!$B:$B,0)),"No")</f>
        <v>0</v>
      </c>
      <c r="Q346" s="14">
        <f>_xlfn.IFNA(+INDEX(Comp1!K:K,MATCH($B346,Comp1!$B:$B,0)),"No")</f>
        <v>0</v>
      </c>
      <c r="R346" s="14">
        <f>_xlfn.IFNA(+INDEX(Comp1!L:L,MATCH($B346,Comp1!$B:$B,0)),"No")</f>
        <v>0</v>
      </c>
      <c r="S346" s="14">
        <f>_xlfn.IFNA(+INDEX(Comp1!M:M,MATCH($B346,Comp1!$B:$B,0)),"No")</f>
        <v>0</v>
      </c>
      <c r="T346" s="14">
        <f>_xlfn.IFNA(+INDEX(Comp1!N:N,MATCH($B346,Comp1!$B:$B,0)),"No")</f>
        <v>0</v>
      </c>
      <c r="U346" s="14">
        <f>_xlfn.IFNA(+INDEX(Comp1!O:O,MATCH($B346,Comp1!$B:$B,0)),"No")</f>
        <v>0</v>
      </c>
      <c r="V346" s="464">
        <f>IF(J346="yes",+INDEX('Final Comp Values'!$AX:$AX,MATCH('Monthy Targets'!$B346,'Final Comp Values'!C:C,0)),0)</f>
        <v>8.4</v>
      </c>
      <c r="W346" s="464">
        <f>IF(K346="yes",+INDEX('Final Comp Values'!$AX:$AX,MATCH('Monthy Targets'!$B346,'Final Comp Values'!$C:$C,0)),0)</f>
        <v>8.4</v>
      </c>
      <c r="X346" s="464">
        <f>IF(L346="yes",+INDEX('Final Comp Values'!$AX:$AX,MATCH('Monthy Targets'!$B346,'Final Comp Values'!$C:$C,0)),0)</f>
        <v>8.4</v>
      </c>
      <c r="Y346" s="464">
        <f>IF(M346="yes",+INDEX('Final Comp Values'!$BB:$BB,MATCH('Monthy Targets'!$B346,'Final Comp Values'!$C:$C,0)),0)</f>
        <v>8.4</v>
      </c>
      <c r="Z346" s="464">
        <f>IF(N346="yes",+INDEX('Final Comp Values'!$BB:$BB,MATCH('Monthy Targets'!$B346,'Final Comp Values'!$C:$C,0)),0)</f>
        <v>8.4</v>
      </c>
      <c r="AA346" s="464">
        <f>IF(O346="yes",+INDEX('Final Comp Values'!$BB:$BB,MATCH('Monthy Targets'!$B346,'Final Comp Values'!$C:$C,0)),0)</f>
        <v>0</v>
      </c>
      <c r="AB346" s="464">
        <f>IF(P346="yes",+INDEX('Final Comp Values'!$BF:$BF,MATCH('Monthy Targets'!$B346,'Final Comp Values'!$C:$C,0)),0)</f>
        <v>0</v>
      </c>
      <c r="AC346" s="464">
        <f>IF(Q346="yes",+INDEX('Final Comp Values'!$BF:$BF,MATCH('Monthy Targets'!$B346,'Final Comp Values'!$C:$C,0)),0)</f>
        <v>0</v>
      </c>
      <c r="AD346" s="464">
        <f>IF(R346="yes",+INDEX('Final Comp Values'!$BF:$BF,MATCH('Monthy Targets'!$B346,'Final Comp Values'!$C:$C,0)),0)</f>
        <v>0</v>
      </c>
      <c r="AE346" s="464">
        <f>IF(S346="yes",+INDEX('Final Comp Values'!$BJ:$BJ,MATCH('Monthy Targets'!$B346,'Final Comp Values'!$C:$C,0)),0)</f>
        <v>0</v>
      </c>
      <c r="AF346" s="464">
        <f>IF(T346="yes",+INDEX('Final Comp Values'!$BJ:$BJ,MATCH('Monthy Targets'!$B346,'Final Comp Values'!$C:$C,0)),0)</f>
        <v>0</v>
      </c>
      <c r="AG346" s="464">
        <f>IF(U346="yes",+INDEX('Final Comp Values'!$BJ:$BJ,MATCH('Monthy Targets'!$B346,'Final Comp Values'!$C:$C,0)),0)</f>
        <v>0</v>
      </c>
    </row>
    <row r="347" spans="1:33" x14ac:dyDescent="0.25">
      <c r="A347" s="183">
        <f>+FY2018_ALL_Targets!A347</f>
        <v>5300</v>
      </c>
      <c r="B347" s="183">
        <f>+FY2018_ALL_Targets!B347</f>
        <v>675913</v>
      </c>
      <c r="C347" s="183">
        <f>+FY2018_ALL_Targets!C347</f>
        <v>1026871</v>
      </c>
      <c r="D347" s="183">
        <f>+FY2018_ALL_Targets!D347</f>
        <v>1952795783</v>
      </c>
      <c r="E347" s="183">
        <f>+FY2018_ALL_Targets!E347</f>
        <v>0</v>
      </c>
      <c r="F347" s="183" t="str">
        <f>+FY2018_ALL_Targets!F347</f>
        <v>Travis</v>
      </c>
      <c r="G347" s="183" t="s">
        <v>1079</v>
      </c>
      <c r="H347" s="183" t="str">
        <f>+FY2018_ALL_Targets!H347</f>
        <v>Guadalupe Regional Medical Center</v>
      </c>
      <c r="I347" s="183" t="str">
        <f>+FY2018_ALL_Targets!I347</f>
        <v>521 S. Heatherwilde Blvd.</v>
      </c>
      <c r="J347" s="14" t="str">
        <f>_xlfn.IFNA(+INDEX(Comp1!$D:$D,MATCH(B347,Comp1!$B:$B,0)),"No")</f>
        <v>Yes</v>
      </c>
      <c r="K347" s="14" t="str">
        <f>_xlfn.IFNA(+INDEX(Comp1!$E:$E,MATCH(B347,Comp1!$B:$B,0)),"No")</f>
        <v>Yes</v>
      </c>
      <c r="L347" s="14" t="str">
        <f>_xlfn.IFNA(+INDEX(Comp1!F:F,MATCH($B347,Comp1!$B:$B,0)),"No")</f>
        <v>Yes</v>
      </c>
      <c r="M347" s="14" t="str">
        <f>_xlfn.IFNA(+INDEX(Comp1!G:G,MATCH($B347,Comp1!$B:$B,0)),"No")</f>
        <v>Yes</v>
      </c>
      <c r="N347" s="14" t="str">
        <f>_xlfn.IFNA(+INDEX(Comp1!H:H,MATCH($B347,Comp1!$B:$B,0)),"No")</f>
        <v>Yes</v>
      </c>
      <c r="O347" s="14">
        <f>_xlfn.IFNA(+INDEX(Comp1!I:I,MATCH($B347,Comp1!$B:$B,0)),"No")</f>
        <v>0</v>
      </c>
      <c r="P347" s="14">
        <f>_xlfn.IFNA(+INDEX(Comp1!J:J,MATCH($B347,Comp1!$B:$B,0)),"No")</f>
        <v>0</v>
      </c>
      <c r="Q347" s="14">
        <f>_xlfn.IFNA(+INDEX(Comp1!K:K,MATCH($B347,Comp1!$B:$B,0)),"No")</f>
        <v>0</v>
      </c>
      <c r="R347" s="14">
        <f>_xlfn.IFNA(+INDEX(Comp1!L:L,MATCH($B347,Comp1!$B:$B,0)),"No")</f>
        <v>0</v>
      </c>
      <c r="S347" s="14">
        <f>_xlfn.IFNA(+INDEX(Comp1!M:M,MATCH($B347,Comp1!$B:$B,0)),"No")</f>
        <v>0</v>
      </c>
      <c r="T347" s="14">
        <f>_xlfn.IFNA(+INDEX(Comp1!N:N,MATCH($B347,Comp1!$B:$B,0)),"No")</f>
        <v>0</v>
      </c>
      <c r="U347" s="14">
        <f>_xlfn.IFNA(+INDEX(Comp1!O:O,MATCH($B347,Comp1!$B:$B,0)),"No")</f>
        <v>0</v>
      </c>
      <c r="V347" s="464">
        <f>IF(J347="yes",+INDEX('Final Comp Values'!$AX:$AX,MATCH('Monthy Targets'!$B347,'Final Comp Values'!C:C,0)),0)</f>
        <v>14.14</v>
      </c>
      <c r="W347" s="464">
        <f>IF(K347="yes",+INDEX('Final Comp Values'!$AX:$AX,MATCH('Monthy Targets'!$B347,'Final Comp Values'!$C:$C,0)),0)</f>
        <v>14.14</v>
      </c>
      <c r="X347" s="464">
        <f>IF(L347="yes",+INDEX('Final Comp Values'!$AX:$AX,MATCH('Monthy Targets'!$B347,'Final Comp Values'!$C:$C,0)),0)</f>
        <v>14.14</v>
      </c>
      <c r="Y347" s="464">
        <f>IF(M347="yes",+INDEX('Final Comp Values'!$BB:$BB,MATCH('Monthy Targets'!$B347,'Final Comp Values'!$C:$C,0)),0)</f>
        <v>14.14</v>
      </c>
      <c r="Z347" s="464">
        <f>IF(N347="yes",+INDEX('Final Comp Values'!$BB:$BB,MATCH('Monthy Targets'!$B347,'Final Comp Values'!$C:$C,0)),0)</f>
        <v>14.14</v>
      </c>
      <c r="AA347" s="464">
        <f>IF(O347="yes",+INDEX('Final Comp Values'!$BB:$BB,MATCH('Monthy Targets'!$B347,'Final Comp Values'!$C:$C,0)),0)</f>
        <v>0</v>
      </c>
      <c r="AB347" s="464">
        <f>IF(P347="yes",+INDEX('Final Comp Values'!$BF:$BF,MATCH('Monthy Targets'!$B347,'Final Comp Values'!$C:$C,0)),0)</f>
        <v>0</v>
      </c>
      <c r="AC347" s="464">
        <f>IF(Q347="yes",+INDEX('Final Comp Values'!$BF:$BF,MATCH('Monthy Targets'!$B347,'Final Comp Values'!$C:$C,0)),0)</f>
        <v>0</v>
      </c>
      <c r="AD347" s="464">
        <f>IF(R347="yes",+INDEX('Final Comp Values'!$BF:$BF,MATCH('Monthy Targets'!$B347,'Final Comp Values'!$C:$C,0)),0)</f>
        <v>0</v>
      </c>
      <c r="AE347" s="464">
        <f>IF(S347="yes",+INDEX('Final Comp Values'!$BJ:$BJ,MATCH('Monthy Targets'!$B347,'Final Comp Values'!$C:$C,0)),0)</f>
        <v>0</v>
      </c>
      <c r="AF347" s="464">
        <f>IF(T347="yes",+INDEX('Final Comp Values'!$BJ:$BJ,MATCH('Monthy Targets'!$B347,'Final Comp Values'!$C:$C,0)),0)</f>
        <v>0</v>
      </c>
      <c r="AG347" s="464">
        <f>IF(U347="yes",+INDEX('Final Comp Values'!$BJ:$BJ,MATCH('Monthy Targets'!$B347,'Final Comp Values'!$C:$C,0)),0)</f>
        <v>0</v>
      </c>
    </row>
    <row r="348" spans="1:33" x14ac:dyDescent="0.25">
      <c r="A348" s="183">
        <f>+FY2018_ALL_Targets!A348</f>
        <v>5356</v>
      </c>
      <c r="B348" s="183">
        <f>+FY2018_ALL_Targets!B348</f>
        <v>675914</v>
      </c>
      <c r="C348" s="183">
        <f>+FY2018_ALL_Targets!C348</f>
        <v>1026024</v>
      </c>
      <c r="D348" s="183">
        <f>+FY2018_ALL_Targets!D348</f>
        <v>1013321579</v>
      </c>
      <c r="E348" s="183">
        <f>+FY2018_ALL_Targets!E348</f>
        <v>0</v>
      </c>
      <c r="F348" s="183" t="str">
        <f>+FY2018_ALL_Targets!F348</f>
        <v>Travis</v>
      </c>
      <c r="G348" s="183" t="s">
        <v>1113</v>
      </c>
      <c r="H348" s="183" t="str">
        <f>+FY2018_ALL_Targets!H348</f>
        <v>Coryell County Memorial Hospital Authority</v>
      </c>
      <c r="I348" s="183" t="str">
        <f>+FY2018_ALL_Targets!I348</f>
        <v>12042 Bittern Hollow</v>
      </c>
      <c r="J348" s="14" t="str">
        <f>_xlfn.IFNA(+INDEX(Comp1!$D:$D,MATCH(B348,Comp1!$B:$B,0)),"No")</f>
        <v>Yes</v>
      </c>
      <c r="K348" s="14" t="str">
        <f>_xlfn.IFNA(+INDEX(Comp1!$E:$E,MATCH(B348,Comp1!$B:$B,0)),"No")</f>
        <v>Yes</v>
      </c>
      <c r="L348" s="14" t="str">
        <f>_xlfn.IFNA(+INDEX(Comp1!F:F,MATCH($B348,Comp1!$B:$B,0)),"No")</f>
        <v>Yes</v>
      </c>
      <c r="M348" s="14" t="str">
        <f>_xlfn.IFNA(+INDEX(Comp1!G:G,MATCH($B348,Comp1!$B:$B,0)),"No")</f>
        <v>Yes</v>
      </c>
      <c r="N348" s="14" t="str">
        <f>_xlfn.IFNA(+INDEX(Comp1!H:H,MATCH($B348,Comp1!$B:$B,0)),"No")</f>
        <v>Yes</v>
      </c>
      <c r="O348" s="14">
        <f>_xlfn.IFNA(+INDEX(Comp1!I:I,MATCH($B348,Comp1!$B:$B,0)),"No")</f>
        <v>0</v>
      </c>
      <c r="P348" s="14">
        <f>_xlfn.IFNA(+INDEX(Comp1!J:J,MATCH($B348,Comp1!$B:$B,0)),"No")</f>
        <v>0</v>
      </c>
      <c r="Q348" s="14">
        <f>_xlfn.IFNA(+INDEX(Comp1!K:K,MATCH($B348,Comp1!$B:$B,0)),"No")</f>
        <v>0</v>
      </c>
      <c r="R348" s="14">
        <f>_xlfn.IFNA(+INDEX(Comp1!L:L,MATCH($B348,Comp1!$B:$B,0)),"No")</f>
        <v>0</v>
      </c>
      <c r="S348" s="14">
        <f>_xlfn.IFNA(+INDEX(Comp1!M:M,MATCH($B348,Comp1!$B:$B,0)),"No")</f>
        <v>0</v>
      </c>
      <c r="T348" s="14">
        <f>_xlfn.IFNA(+INDEX(Comp1!N:N,MATCH($B348,Comp1!$B:$B,0)),"No")</f>
        <v>0</v>
      </c>
      <c r="U348" s="14">
        <f>_xlfn.IFNA(+INDEX(Comp1!O:O,MATCH($B348,Comp1!$B:$B,0)),"No")</f>
        <v>0</v>
      </c>
      <c r="V348" s="464">
        <f>IF(J348="yes",+INDEX('Final Comp Values'!$AX:$AX,MATCH('Monthy Targets'!$B348,'Final Comp Values'!C:C,0)),0)</f>
        <v>10.119999999999999</v>
      </c>
      <c r="W348" s="464">
        <f>IF(K348="yes",+INDEX('Final Comp Values'!$AX:$AX,MATCH('Monthy Targets'!$B348,'Final Comp Values'!$C:$C,0)),0)</f>
        <v>10.119999999999999</v>
      </c>
      <c r="X348" s="464">
        <f>IF(L348="yes",+INDEX('Final Comp Values'!$AX:$AX,MATCH('Monthy Targets'!$B348,'Final Comp Values'!$C:$C,0)),0)</f>
        <v>10.119999999999999</v>
      </c>
      <c r="Y348" s="464">
        <f>IF(M348="yes",+INDEX('Final Comp Values'!$BB:$BB,MATCH('Monthy Targets'!$B348,'Final Comp Values'!$C:$C,0)),0)</f>
        <v>10.119999999999999</v>
      </c>
      <c r="Z348" s="464">
        <f>IF(N348="yes",+INDEX('Final Comp Values'!$BB:$BB,MATCH('Monthy Targets'!$B348,'Final Comp Values'!$C:$C,0)),0)</f>
        <v>10.119999999999999</v>
      </c>
      <c r="AA348" s="464">
        <f>IF(O348="yes",+INDEX('Final Comp Values'!$BB:$BB,MATCH('Monthy Targets'!$B348,'Final Comp Values'!$C:$C,0)),0)</f>
        <v>0</v>
      </c>
      <c r="AB348" s="464">
        <f>IF(P348="yes",+INDEX('Final Comp Values'!$BF:$BF,MATCH('Monthy Targets'!$B348,'Final Comp Values'!$C:$C,0)),0)</f>
        <v>0</v>
      </c>
      <c r="AC348" s="464">
        <f>IF(Q348="yes",+INDEX('Final Comp Values'!$BF:$BF,MATCH('Monthy Targets'!$B348,'Final Comp Values'!$C:$C,0)),0)</f>
        <v>0</v>
      </c>
      <c r="AD348" s="464">
        <f>IF(R348="yes",+INDEX('Final Comp Values'!$BF:$BF,MATCH('Monthy Targets'!$B348,'Final Comp Values'!$C:$C,0)),0)</f>
        <v>0</v>
      </c>
      <c r="AE348" s="464">
        <f>IF(S348="yes",+INDEX('Final Comp Values'!$BJ:$BJ,MATCH('Monthy Targets'!$B348,'Final Comp Values'!$C:$C,0)),0)</f>
        <v>0</v>
      </c>
      <c r="AF348" s="464">
        <f>IF(T348="yes",+INDEX('Final Comp Values'!$BJ:$BJ,MATCH('Monthy Targets'!$B348,'Final Comp Values'!$C:$C,0)),0)</f>
        <v>0</v>
      </c>
      <c r="AG348" s="464">
        <f>IF(U348="yes",+INDEX('Final Comp Values'!$BJ:$BJ,MATCH('Monthy Targets'!$B348,'Final Comp Values'!$C:$C,0)),0)</f>
        <v>0</v>
      </c>
    </row>
    <row r="349" spans="1:33" x14ac:dyDescent="0.25">
      <c r="A349" s="183">
        <f>+FY2018_ALL_Targets!A349</f>
        <v>5364</v>
      </c>
      <c r="B349" s="183">
        <f>+FY2018_ALL_Targets!B349</f>
        <v>675915</v>
      </c>
      <c r="C349" s="183">
        <f>+FY2018_ALL_Targets!C349</f>
        <v>1026911</v>
      </c>
      <c r="D349" s="183">
        <f>+FY2018_ALL_Targets!D349</f>
        <v>1578956355</v>
      </c>
      <c r="E349" s="183">
        <f>+FY2018_ALL_Targets!E349</f>
        <v>0</v>
      </c>
      <c r="F349" s="183" t="str">
        <f>+FY2018_ALL_Targets!F349</f>
        <v>Travis</v>
      </c>
      <c r="G349" s="183" t="s">
        <v>1119</v>
      </c>
      <c r="H349" s="183" t="str">
        <f>+FY2018_ALL_Targets!H349</f>
        <v>Guadalupe Regional Medical Center</v>
      </c>
      <c r="I349" s="183" t="str">
        <f>+FY2018_ALL_Targets!I349</f>
        <v>121 FM 971</v>
      </c>
      <c r="J349" s="14" t="str">
        <f>_xlfn.IFNA(+INDEX(Comp1!$D:$D,MATCH(B349,Comp1!$B:$B,0)),"No")</f>
        <v>Yes</v>
      </c>
      <c r="K349" s="14" t="str">
        <f>_xlfn.IFNA(+INDEX(Comp1!$E:$E,MATCH(B349,Comp1!$B:$B,0)),"No")</f>
        <v>Yes</v>
      </c>
      <c r="L349" s="14" t="str">
        <f>_xlfn.IFNA(+INDEX(Comp1!F:F,MATCH($B349,Comp1!$B:$B,0)),"No")</f>
        <v>Yes</v>
      </c>
      <c r="M349" s="14" t="str">
        <f>_xlfn.IFNA(+INDEX(Comp1!G:G,MATCH($B349,Comp1!$B:$B,0)),"No")</f>
        <v>Yes</v>
      </c>
      <c r="N349" s="14" t="str">
        <f>_xlfn.IFNA(+INDEX(Comp1!H:H,MATCH($B349,Comp1!$B:$B,0)),"No")</f>
        <v>Yes</v>
      </c>
      <c r="O349" s="14">
        <f>_xlfn.IFNA(+INDEX(Comp1!I:I,MATCH($B349,Comp1!$B:$B,0)),"No")</f>
        <v>0</v>
      </c>
      <c r="P349" s="14">
        <f>_xlfn.IFNA(+INDEX(Comp1!J:J,MATCH($B349,Comp1!$B:$B,0)),"No")</f>
        <v>0</v>
      </c>
      <c r="Q349" s="14">
        <f>_xlfn.IFNA(+INDEX(Comp1!K:K,MATCH($B349,Comp1!$B:$B,0)),"No")</f>
        <v>0</v>
      </c>
      <c r="R349" s="14">
        <f>_xlfn.IFNA(+INDEX(Comp1!L:L,MATCH($B349,Comp1!$B:$B,0)),"No")</f>
        <v>0</v>
      </c>
      <c r="S349" s="14">
        <f>_xlfn.IFNA(+INDEX(Comp1!M:M,MATCH($B349,Comp1!$B:$B,0)),"No")</f>
        <v>0</v>
      </c>
      <c r="T349" s="14">
        <f>_xlfn.IFNA(+INDEX(Comp1!N:N,MATCH($B349,Comp1!$B:$B,0)),"No")</f>
        <v>0</v>
      </c>
      <c r="U349" s="14">
        <f>_xlfn.IFNA(+INDEX(Comp1!O:O,MATCH($B349,Comp1!$B:$B,0)),"No")</f>
        <v>0</v>
      </c>
      <c r="V349" s="464">
        <f>IF(J349="yes",+INDEX('Final Comp Values'!$AX:$AX,MATCH('Monthy Targets'!$B349,'Final Comp Values'!C:C,0)),0)</f>
        <v>12.19</v>
      </c>
      <c r="W349" s="464">
        <f>IF(K349="yes",+INDEX('Final Comp Values'!$AX:$AX,MATCH('Monthy Targets'!$B349,'Final Comp Values'!$C:$C,0)),0)</f>
        <v>12.19</v>
      </c>
      <c r="X349" s="464">
        <f>IF(L349="yes",+INDEX('Final Comp Values'!$AX:$AX,MATCH('Monthy Targets'!$B349,'Final Comp Values'!$C:$C,0)),0)</f>
        <v>12.19</v>
      </c>
      <c r="Y349" s="464">
        <f>IF(M349="yes",+INDEX('Final Comp Values'!$BB:$BB,MATCH('Monthy Targets'!$B349,'Final Comp Values'!$C:$C,0)),0)</f>
        <v>12.19</v>
      </c>
      <c r="Z349" s="464">
        <f>IF(N349="yes",+INDEX('Final Comp Values'!$BB:$BB,MATCH('Monthy Targets'!$B349,'Final Comp Values'!$C:$C,0)),0)</f>
        <v>12.19</v>
      </c>
      <c r="AA349" s="464">
        <f>IF(O349="yes",+INDEX('Final Comp Values'!$BB:$BB,MATCH('Monthy Targets'!$B349,'Final Comp Values'!$C:$C,0)),0)</f>
        <v>0</v>
      </c>
      <c r="AB349" s="464">
        <f>IF(P349="yes",+INDEX('Final Comp Values'!$BF:$BF,MATCH('Monthy Targets'!$B349,'Final Comp Values'!$C:$C,0)),0)</f>
        <v>0</v>
      </c>
      <c r="AC349" s="464">
        <f>IF(Q349="yes",+INDEX('Final Comp Values'!$BF:$BF,MATCH('Monthy Targets'!$B349,'Final Comp Values'!$C:$C,0)),0)</f>
        <v>0</v>
      </c>
      <c r="AD349" s="464">
        <f>IF(R349="yes",+INDEX('Final Comp Values'!$BF:$BF,MATCH('Monthy Targets'!$B349,'Final Comp Values'!$C:$C,0)),0)</f>
        <v>0</v>
      </c>
      <c r="AE349" s="464">
        <f>IF(S349="yes",+INDEX('Final Comp Values'!$BJ:$BJ,MATCH('Monthy Targets'!$B349,'Final Comp Values'!$C:$C,0)),0)</f>
        <v>0</v>
      </c>
      <c r="AF349" s="464">
        <f>IF(T349="yes",+INDEX('Final Comp Values'!$BJ:$BJ,MATCH('Monthy Targets'!$B349,'Final Comp Values'!$C:$C,0)),0)</f>
        <v>0</v>
      </c>
      <c r="AG349" s="464">
        <f>IF(U349="yes",+INDEX('Final Comp Values'!$BJ:$BJ,MATCH('Monthy Targets'!$B349,'Final Comp Values'!$C:$C,0)),0)</f>
        <v>0</v>
      </c>
    </row>
    <row r="350" spans="1:33" x14ac:dyDescent="0.25">
      <c r="A350" s="183">
        <f>+FY2018_ALL_Targets!A350</f>
        <v>4598</v>
      </c>
      <c r="B350" s="183">
        <f>+FY2018_ALL_Targets!B350</f>
        <v>675920</v>
      </c>
      <c r="C350" s="183">
        <f>+FY2018_ALL_Targets!C350</f>
        <v>1026317</v>
      </c>
      <c r="D350" s="183">
        <f>+FY2018_ALL_Targets!D350</f>
        <v>1700830163</v>
      </c>
      <c r="E350" s="183">
        <f>+FY2018_ALL_Targets!E350</f>
        <v>0</v>
      </c>
      <c r="F350" s="183" t="str">
        <f>+FY2018_ALL_Targets!F350</f>
        <v>MRSA West</v>
      </c>
      <c r="G350" s="183" t="s">
        <v>242</v>
      </c>
      <c r="H350" s="183" t="str">
        <f>+FY2018_ALL_Targets!H350</f>
        <v>Stratford Hospital District</v>
      </c>
      <c r="I350" s="183" t="str">
        <f>+FY2018_ALL_Targets!I350</f>
        <v>5311 Big Spring Hwy.</v>
      </c>
      <c r="J350" s="14" t="str">
        <f>_xlfn.IFNA(+INDEX(Comp1!$D:$D,MATCH(B350,Comp1!$B:$B,0)),"No")</f>
        <v>Yes</v>
      </c>
      <c r="K350" s="14" t="str">
        <f>_xlfn.IFNA(+INDEX(Comp1!$E:$E,MATCH(B350,Comp1!$B:$B,0)),"No")</f>
        <v>Yes</v>
      </c>
      <c r="L350" s="14" t="str">
        <f>_xlfn.IFNA(+INDEX(Comp1!F:F,MATCH($B350,Comp1!$B:$B,0)),"No")</f>
        <v>Yes</v>
      </c>
      <c r="M350" s="14" t="str">
        <f>_xlfn.IFNA(+INDEX(Comp1!G:G,MATCH($B350,Comp1!$B:$B,0)),"No")</f>
        <v>Yes</v>
      </c>
      <c r="N350" s="14" t="str">
        <f>_xlfn.IFNA(+INDEX(Comp1!H:H,MATCH($B350,Comp1!$B:$B,0)),"No")</f>
        <v>Yes</v>
      </c>
      <c r="O350" s="14">
        <f>_xlfn.IFNA(+INDEX(Comp1!I:I,MATCH($B350,Comp1!$B:$B,0)),"No")</f>
        <v>0</v>
      </c>
      <c r="P350" s="14">
        <f>_xlfn.IFNA(+INDEX(Comp1!J:J,MATCH($B350,Comp1!$B:$B,0)),"No")</f>
        <v>0</v>
      </c>
      <c r="Q350" s="14">
        <f>_xlfn.IFNA(+INDEX(Comp1!K:K,MATCH($B350,Comp1!$B:$B,0)),"No")</f>
        <v>0</v>
      </c>
      <c r="R350" s="14">
        <f>_xlfn.IFNA(+INDEX(Comp1!L:L,MATCH($B350,Comp1!$B:$B,0)),"No")</f>
        <v>0</v>
      </c>
      <c r="S350" s="14">
        <f>_xlfn.IFNA(+INDEX(Comp1!M:M,MATCH($B350,Comp1!$B:$B,0)),"No")</f>
        <v>0</v>
      </c>
      <c r="T350" s="14">
        <f>_xlfn.IFNA(+INDEX(Comp1!N:N,MATCH($B350,Comp1!$B:$B,0)),"No")</f>
        <v>0</v>
      </c>
      <c r="U350" s="14">
        <f>_xlfn.IFNA(+INDEX(Comp1!O:O,MATCH($B350,Comp1!$B:$B,0)),"No")</f>
        <v>0</v>
      </c>
      <c r="V350" s="464">
        <f>IF(J350="yes",+INDEX('Final Comp Values'!$AX:$AX,MATCH('Monthy Targets'!$B350,'Final Comp Values'!C:C,0)),0)</f>
        <v>3.74</v>
      </c>
      <c r="W350" s="464">
        <f>IF(K350="yes",+INDEX('Final Comp Values'!$AX:$AX,MATCH('Monthy Targets'!$B350,'Final Comp Values'!$C:$C,0)),0)</f>
        <v>3.74</v>
      </c>
      <c r="X350" s="464">
        <f>IF(L350="yes",+INDEX('Final Comp Values'!$AX:$AX,MATCH('Monthy Targets'!$B350,'Final Comp Values'!$C:$C,0)),0)</f>
        <v>3.74</v>
      </c>
      <c r="Y350" s="464">
        <f>IF(M350="yes",+INDEX('Final Comp Values'!$BB:$BB,MATCH('Monthy Targets'!$B350,'Final Comp Values'!$C:$C,0)),0)</f>
        <v>3.74</v>
      </c>
      <c r="Z350" s="464">
        <f>IF(N350="yes",+INDEX('Final Comp Values'!$BB:$BB,MATCH('Monthy Targets'!$B350,'Final Comp Values'!$C:$C,0)),0)</f>
        <v>3.74</v>
      </c>
      <c r="AA350" s="464">
        <f>IF(O350="yes",+INDEX('Final Comp Values'!$BB:$BB,MATCH('Monthy Targets'!$B350,'Final Comp Values'!$C:$C,0)),0)</f>
        <v>0</v>
      </c>
      <c r="AB350" s="464">
        <f>IF(P350="yes",+INDEX('Final Comp Values'!$BF:$BF,MATCH('Monthy Targets'!$B350,'Final Comp Values'!$C:$C,0)),0)</f>
        <v>0</v>
      </c>
      <c r="AC350" s="464">
        <f>IF(Q350="yes",+INDEX('Final Comp Values'!$BF:$BF,MATCH('Monthy Targets'!$B350,'Final Comp Values'!$C:$C,0)),0)</f>
        <v>0</v>
      </c>
      <c r="AD350" s="464">
        <f>IF(R350="yes",+INDEX('Final Comp Values'!$BF:$BF,MATCH('Monthy Targets'!$B350,'Final Comp Values'!$C:$C,0)),0)</f>
        <v>0</v>
      </c>
      <c r="AE350" s="464">
        <f>IF(S350="yes",+INDEX('Final Comp Values'!$BJ:$BJ,MATCH('Monthy Targets'!$B350,'Final Comp Values'!$C:$C,0)),0)</f>
        <v>0</v>
      </c>
      <c r="AF350" s="464">
        <f>IF(T350="yes",+INDEX('Final Comp Values'!$BJ:$BJ,MATCH('Monthy Targets'!$B350,'Final Comp Values'!$C:$C,0)),0)</f>
        <v>0</v>
      </c>
      <c r="AG350" s="464">
        <f>IF(U350="yes",+INDEX('Final Comp Values'!$BJ:$BJ,MATCH('Monthy Targets'!$B350,'Final Comp Values'!$C:$C,0)),0)</f>
        <v>0</v>
      </c>
    </row>
    <row r="351" spans="1:33" x14ac:dyDescent="0.25">
      <c r="A351" s="183">
        <f>+FY2018_ALL_Targets!A351</f>
        <v>100947</v>
      </c>
      <c r="B351" s="183">
        <f>+FY2018_ALL_Targets!B351</f>
        <v>675925</v>
      </c>
      <c r="C351" s="183">
        <f>+FY2018_ALL_Targets!C351</f>
        <v>1026489</v>
      </c>
      <c r="D351" s="183">
        <f>+FY2018_ALL_Targets!D351</f>
        <v>1255736526</v>
      </c>
      <c r="E351" s="183">
        <f>+FY2018_ALL_Targets!E351</f>
        <v>0</v>
      </c>
      <c r="F351" s="183" t="str">
        <f>+FY2018_ALL_Targets!F351</f>
        <v>Lubbock</v>
      </c>
      <c r="G351" s="183" t="s">
        <v>128</v>
      </c>
      <c r="H351" s="183" t="str">
        <f>+FY2018_ALL_Targets!H351</f>
        <v>Booker Hospital District</v>
      </c>
      <c r="I351" s="183" t="str">
        <f>+FY2018_ALL_Targets!I351</f>
        <v>3710 4th Street</v>
      </c>
      <c r="J351" s="14" t="str">
        <f>_xlfn.IFNA(+INDEX(Comp1!$D:$D,MATCH(B351,Comp1!$B:$B,0)),"No")</f>
        <v>Yes</v>
      </c>
      <c r="K351" s="14" t="str">
        <f>_xlfn.IFNA(+INDEX(Comp1!$E:$E,MATCH(B351,Comp1!$B:$B,0)),"No")</f>
        <v>Yes</v>
      </c>
      <c r="L351" s="14" t="str">
        <f>_xlfn.IFNA(+INDEX(Comp1!F:F,MATCH($B351,Comp1!$B:$B,0)),"No")</f>
        <v>Yes</v>
      </c>
      <c r="M351" s="14" t="str">
        <f>_xlfn.IFNA(+INDEX(Comp1!G:G,MATCH($B351,Comp1!$B:$B,0)),"No")</f>
        <v>Yes</v>
      </c>
      <c r="N351" s="14" t="str">
        <f>_xlfn.IFNA(+INDEX(Comp1!H:H,MATCH($B351,Comp1!$B:$B,0)),"No")</f>
        <v>Yes</v>
      </c>
      <c r="O351" s="14">
        <f>_xlfn.IFNA(+INDEX(Comp1!I:I,MATCH($B351,Comp1!$B:$B,0)),"No")</f>
        <v>0</v>
      </c>
      <c r="P351" s="14">
        <f>_xlfn.IFNA(+INDEX(Comp1!J:J,MATCH($B351,Comp1!$B:$B,0)),"No")</f>
        <v>0</v>
      </c>
      <c r="Q351" s="14">
        <f>_xlfn.IFNA(+INDEX(Comp1!K:K,MATCH($B351,Comp1!$B:$B,0)),"No")</f>
        <v>0</v>
      </c>
      <c r="R351" s="14">
        <f>_xlfn.IFNA(+INDEX(Comp1!L:L,MATCH($B351,Comp1!$B:$B,0)),"No")</f>
        <v>0</v>
      </c>
      <c r="S351" s="14">
        <f>_xlfn.IFNA(+INDEX(Comp1!M:M,MATCH($B351,Comp1!$B:$B,0)),"No")</f>
        <v>0</v>
      </c>
      <c r="T351" s="14">
        <f>_xlfn.IFNA(+INDEX(Comp1!N:N,MATCH($B351,Comp1!$B:$B,0)),"No")</f>
        <v>0</v>
      </c>
      <c r="U351" s="14">
        <f>_xlfn.IFNA(+INDEX(Comp1!O:O,MATCH($B351,Comp1!$B:$B,0)),"No")</f>
        <v>0</v>
      </c>
      <c r="V351" s="464">
        <f>IF(J351="yes",+INDEX('Final Comp Values'!$AX:$AX,MATCH('Monthy Targets'!$B351,'Final Comp Values'!C:C,0)),0)</f>
        <v>15.43</v>
      </c>
      <c r="W351" s="464">
        <f>IF(K351="yes",+INDEX('Final Comp Values'!$AX:$AX,MATCH('Monthy Targets'!$B351,'Final Comp Values'!$C:$C,0)),0)</f>
        <v>15.43</v>
      </c>
      <c r="X351" s="464">
        <f>IF(L351="yes",+INDEX('Final Comp Values'!$AX:$AX,MATCH('Monthy Targets'!$B351,'Final Comp Values'!$C:$C,0)),0)</f>
        <v>15.43</v>
      </c>
      <c r="Y351" s="464">
        <f>IF(M351="yes",+INDEX('Final Comp Values'!$BB:$BB,MATCH('Monthy Targets'!$B351,'Final Comp Values'!$C:$C,0)),0)</f>
        <v>15.43</v>
      </c>
      <c r="Z351" s="464">
        <f>IF(N351="yes",+INDEX('Final Comp Values'!$BB:$BB,MATCH('Monthy Targets'!$B351,'Final Comp Values'!$C:$C,0)),0)</f>
        <v>15.43</v>
      </c>
      <c r="AA351" s="464">
        <f>IF(O351="yes",+INDEX('Final Comp Values'!$BB:$BB,MATCH('Monthy Targets'!$B351,'Final Comp Values'!$C:$C,0)),0)</f>
        <v>0</v>
      </c>
      <c r="AB351" s="464">
        <f>IF(P351="yes",+INDEX('Final Comp Values'!$BF:$BF,MATCH('Monthy Targets'!$B351,'Final Comp Values'!$C:$C,0)),0)</f>
        <v>0</v>
      </c>
      <c r="AC351" s="464">
        <f>IF(Q351="yes",+INDEX('Final Comp Values'!$BF:$BF,MATCH('Monthy Targets'!$B351,'Final Comp Values'!$C:$C,0)),0)</f>
        <v>0</v>
      </c>
      <c r="AD351" s="464">
        <f>IF(R351="yes",+INDEX('Final Comp Values'!$BF:$BF,MATCH('Monthy Targets'!$B351,'Final Comp Values'!$C:$C,0)),0)</f>
        <v>0</v>
      </c>
      <c r="AE351" s="464">
        <f>IF(S351="yes",+INDEX('Final Comp Values'!$BJ:$BJ,MATCH('Monthy Targets'!$B351,'Final Comp Values'!$C:$C,0)),0)</f>
        <v>0</v>
      </c>
      <c r="AF351" s="464">
        <f>IF(T351="yes",+INDEX('Final Comp Values'!$BJ:$BJ,MATCH('Monthy Targets'!$B351,'Final Comp Values'!$C:$C,0)),0)</f>
        <v>0</v>
      </c>
      <c r="AG351" s="464">
        <f>IF(U351="yes",+INDEX('Final Comp Values'!$BJ:$BJ,MATCH('Monthy Targets'!$B351,'Final Comp Values'!$C:$C,0)),0)</f>
        <v>0</v>
      </c>
    </row>
    <row r="352" spans="1:33" x14ac:dyDescent="0.25">
      <c r="A352" s="183">
        <f>+FY2018_ALL_Targets!A352</f>
        <v>4272</v>
      </c>
      <c r="B352" s="183">
        <f>+FY2018_ALL_Targets!B352</f>
        <v>675927</v>
      </c>
      <c r="C352" s="183">
        <f>+FY2018_ALL_Targets!C352</f>
        <v>1025911</v>
      </c>
      <c r="D352" s="183">
        <f>+FY2018_ALL_Targets!D352</f>
        <v>1689084840</v>
      </c>
      <c r="E352" s="183">
        <f>+FY2018_ALL_Targets!E352</f>
        <v>0</v>
      </c>
      <c r="F352" s="183" t="str">
        <f>+FY2018_ALL_Targets!F352</f>
        <v>MRSA West</v>
      </c>
      <c r="G352" s="183" t="s">
        <v>3338</v>
      </c>
      <c r="H352" s="183" t="str">
        <f>+FY2018_ALL_Targets!H352</f>
        <v>FPACP Crane LLC</v>
      </c>
      <c r="I352" s="183" t="str">
        <f>+FY2018_ALL_Targets!I352</f>
        <v>699 Campus Dr</v>
      </c>
      <c r="J352" s="14" t="str">
        <f>_xlfn.IFNA(+INDEX(Comp1!$D:$D,MATCH(B352,Comp1!$B:$B,0)),"No")</f>
        <v>Yes</v>
      </c>
      <c r="K352" s="14" t="str">
        <f>_xlfn.IFNA(+INDEX(Comp1!$E:$E,MATCH(B352,Comp1!$B:$B,0)),"No")</f>
        <v>Yes</v>
      </c>
      <c r="L352" s="14" t="str">
        <f>_xlfn.IFNA(+INDEX(Comp1!F:F,MATCH($B352,Comp1!$B:$B,0)),"No")</f>
        <v>Yes</v>
      </c>
      <c r="M352" s="14" t="str">
        <f>_xlfn.IFNA(+INDEX(Comp1!G:G,MATCH($B352,Comp1!$B:$B,0)),"No")</f>
        <v>Yes</v>
      </c>
      <c r="N352" s="14" t="str">
        <f>_xlfn.IFNA(+INDEX(Comp1!H:H,MATCH($B352,Comp1!$B:$B,0)),"No")</f>
        <v>Yes</v>
      </c>
      <c r="O352" s="14">
        <f>_xlfn.IFNA(+INDEX(Comp1!I:I,MATCH($B352,Comp1!$B:$B,0)),"No")</f>
        <v>0</v>
      </c>
      <c r="P352" s="14">
        <f>_xlfn.IFNA(+INDEX(Comp1!J:J,MATCH($B352,Comp1!$B:$B,0)),"No")</f>
        <v>0</v>
      </c>
      <c r="Q352" s="14">
        <f>_xlfn.IFNA(+INDEX(Comp1!K:K,MATCH($B352,Comp1!$B:$B,0)),"No")</f>
        <v>0</v>
      </c>
      <c r="R352" s="14">
        <f>_xlfn.IFNA(+INDEX(Comp1!L:L,MATCH($B352,Comp1!$B:$B,0)),"No")</f>
        <v>0</v>
      </c>
      <c r="S352" s="14">
        <f>_xlfn.IFNA(+INDEX(Comp1!M:M,MATCH($B352,Comp1!$B:$B,0)),"No")</f>
        <v>0</v>
      </c>
      <c r="T352" s="14">
        <f>_xlfn.IFNA(+INDEX(Comp1!N:N,MATCH($B352,Comp1!$B:$B,0)),"No")</f>
        <v>0</v>
      </c>
      <c r="U352" s="14">
        <f>_xlfn.IFNA(+INDEX(Comp1!O:O,MATCH($B352,Comp1!$B:$B,0)),"No")</f>
        <v>0</v>
      </c>
      <c r="V352" s="464">
        <f>IF(J352="yes",+INDEX('Final Comp Values'!$AX:$AX,MATCH('Monthy Targets'!$B352,'Final Comp Values'!C:C,0)),0)</f>
        <v>6.92</v>
      </c>
      <c r="W352" s="464">
        <f>IF(K352="yes",+INDEX('Final Comp Values'!$AX:$AX,MATCH('Monthy Targets'!$B352,'Final Comp Values'!$C:$C,0)),0)</f>
        <v>6.92</v>
      </c>
      <c r="X352" s="464">
        <f>IF(L352="yes",+INDEX('Final Comp Values'!$AX:$AX,MATCH('Monthy Targets'!$B352,'Final Comp Values'!$C:$C,0)),0)</f>
        <v>6.92</v>
      </c>
      <c r="Y352" s="464">
        <f>IF(M352="yes",+INDEX('Final Comp Values'!$BB:$BB,MATCH('Monthy Targets'!$B352,'Final Comp Values'!$C:$C,0)),0)</f>
        <v>6.92</v>
      </c>
      <c r="Z352" s="464">
        <f>IF(N352="yes",+INDEX('Final Comp Values'!$BB:$BB,MATCH('Monthy Targets'!$B352,'Final Comp Values'!$C:$C,0)),0)</f>
        <v>6.92</v>
      </c>
      <c r="AA352" s="464">
        <f>IF(O352="yes",+INDEX('Final Comp Values'!$BB:$BB,MATCH('Monthy Targets'!$B352,'Final Comp Values'!$C:$C,0)),0)</f>
        <v>0</v>
      </c>
      <c r="AB352" s="464">
        <f>IF(P352="yes",+INDEX('Final Comp Values'!$BF:$BF,MATCH('Monthy Targets'!$B352,'Final Comp Values'!$C:$C,0)),0)</f>
        <v>0</v>
      </c>
      <c r="AC352" s="464">
        <f>IF(Q352="yes",+INDEX('Final Comp Values'!$BF:$BF,MATCH('Monthy Targets'!$B352,'Final Comp Values'!$C:$C,0)),0)</f>
        <v>0</v>
      </c>
      <c r="AD352" s="464">
        <f>IF(R352="yes",+INDEX('Final Comp Values'!$BF:$BF,MATCH('Monthy Targets'!$B352,'Final Comp Values'!$C:$C,0)),0)</f>
        <v>0</v>
      </c>
      <c r="AE352" s="464">
        <f>IF(S352="yes",+INDEX('Final Comp Values'!$BJ:$BJ,MATCH('Monthy Targets'!$B352,'Final Comp Values'!$C:$C,0)),0)</f>
        <v>0</v>
      </c>
      <c r="AF352" s="464">
        <f>IF(T352="yes",+INDEX('Final Comp Values'!$BJ:$BJ,MATCH('Monthy Targets'!$B352,'Final Comp Values'!$C:$C,0)),0)</f>
        <v>0</v>
      </c>
      <c r="AG352" s="464">
        <f>IF(U352="yes",+INDEX('Final Comp Values'!$BJ:$BJ,MATCH('Monthy Targets'!$B352,'Final Comp Values'!$C:$C,0)),0)</f>
        <v>0</v>
      </c>
    </row>
    <row r="353" spans="1:33" x14ac:dyDescent="0.25">
      <c r="A353" s="183">
        <f>+FY2018_ALL_Targets!A353</f>
        <v>5123</v>
      </c>
      <c r="B353" s="183">
        <f>+FY2018_ALL_Targets!B353</f>
        <v>675928</v>
      </c>
      <c r="C353" s="183">
        <f>+FY2018_ALL_Targets!C353</f>
        <v>1003461</v>
      </c>
      <c r="D353" s="183">
        <f>+FY2018_ALL_Targets!D353</f>
        <v>1013903889</v>
      </c>
      <c r="E353" s="183">
        <f>+FY2018_ALL_Targets!E353</f>
        <v>0</v>
      </c>
      <c r="F353" s="183" t="str">
        <f>+FY2018_ALL_Targets!F353</f>
        <v>MRSA West</v>
      </c>
      <c r="G353" s="183" t="s">
        <v>964</v>
      </c>
      <c r="H353" s="183" t="str">
        <f>+FY2018_ALL_Targets!H353</f>
        <v>Sienna Nursing and Rehabilitation, LP</v>
      </c>
      <c r="I353" s="183" t="str">
        <f>+FY2018_ALL_Targets!I353</f>
        <v>2510 West 8th Street</v>
      </c>
      <c r="J353" s="14" t="str">
        <f>_xlfn.IFNA(+INDEX(Comp1!$D:$D,MATCH(B353,Comp1!$B:$B,0)),"No")</f>
        <v>No</v>
      </c>
      <c r="K353" s="14" t="str">
        <f>_xlfn.IFNA(+INDEX(Comp1!$E:$E,MATCH(B353,Comp1!$B:$B,0)),"No")</f>
        <v>No</v>
      </c>
      <c r="L353" s="14" t="str">
        <f>_xlfn.IFNA(+INDEX(Comp1!F:F,MATCH($B353,Comp1!$B:$B,0)),"No")</f>
        <v>No</v>
      </c>
      <c r="M353" s="14" t="str">
        <f>_xlfn.IFNA(+INDEX(Comp1!G:G,MATCH($B353,Comp1!$B:$B,0)),"No")</f>
        <v>No</v>
      </c>
      <c r="N353" s="14" t="str">
        <f>_xlfn.IFNA(+INDEX(Comp1!H:H,MATCH($B353,Comp1!$B:$B,0)),"No")</f>
        <v>No</v>
      </c>
      <c r="O353" s="14" t="str">
        <f>_xlfn.IFNA(+INDEX(Comp1!I:I,MATCH($B353,Comp1!$B:$B,0)),"No")</f>
        <v>No</v>
      </c>
      <c r="P353" s="14" t="str">
        <f>_xlfn.IFNA(+INDEX(Comp1!J:J,MATCH($B353,Comp1!$B:$B,0)),"No")</f>
        <v>No</v>
      </c>
      <c r="Q353" s="14" t="str">
        <f>_xlfn.IFNA(+INDEX(Comp1!K:K,MATCH($B353,Comp1!$B:$B,0)),"No")</f>
        <v>No</v>
      </c>
      <c r="R353" s="14" t="str">
        <f>_xlfn.IFNA(+INDEX(Comp1!L:L,MATCH($B353,Comp1!$B:$B,0)),"No")</f>
        <v>No</v>
      </c>
      <c r="S353" s="14" t="str">
        <f>_xlfn.IFNA(+INDEX(Comp1!M:M,MATCH($B353,Comp1!$B:$B,0)),"No")</f>
        <v>No</v>
      </c>
      <c r="T353" s="14" t="str">
        <f>_xlfn.IFNA(+INDEX(Comp1!N:N,MATCH($B353,Comp1!$B:$B,0)),"No")</f>
        <v>No</v>
      </c>
      <c r="U353" s="14" t="str">
        <f>_xlfn.IFNA(+INDEX(Comp1!O:O,MATCH($B353,Comp1!$B:$B,0)),"No")</f>
        <v>No</v>
      </c>
      <c r="V353" s="464">
        <f>IF(J353="yes",+INDEX('Final Comp Values'!$AX:$AX,MATCH('Monthy Targets'!$B353,'Final Comp Values'!C:C,0)),0)</f>
        <v>0</v>
      </c>
      <c r="W353" s="464">
        <f>IF(K353="yes",+INDEX('Final Comp Values'!$AX:$AX,MATCH('Monthy Targets'!$B353,'Final Comp Values'!$C:$C,0)),0)</f>
        <v>0</v>
      </c>
      <c r="X353" s="464">
        <f>IF(L353="yes",+INDEX('Final Comp Values'!$AX:$AX,MATCH('Monthy Targets'!$B353,'Final Comp Values'!$C:$C,0)),0)</f>
        <v>0</v>
      </c>
      <c r="Y353" s="464">
        <f>IF(M353="yes",+INDEX('Final Comp Values'!$BB:$BB,MATCH('Monthy Targets'!$B353,'Final Comp Values'!$C:$C,0)),0)</f>
        <v>0</v>
      </c>
      <c r="Z353" s="464">
        <f>IF(N353="yes",+INDEX('Final Comp Values'!$BB:$BB,MATCH('Monthy Targets'!$B353,'Final Comp Values'!$C:$C,0)),0)</f>
        <v>0</v>
      </c>
      <c r="AA353" s="464">
        <f>IF(O353="yes",+INDEX('Final Comp Values'!$BB:$BB,MATCH('Monthy Targets'!$B353,'Final Comp Values'!$C:$C,0)),0)</f>
        <v>0</v>
      </c>
      <c r="AB353" s="464">
        <f>IF(P353="yes",+INDEX('Final Comp Values'!$BF:$BF,MATCH('Monthy Targets'!$B353,'Final Comp Values'!$C:$C,0)),0)</f>
        <v>0</v>
      </c>
      <c r="AC353" s="464">
        <f>IF(Q353="yes",+INDEX('Final Comp Values'!$BF:$BF,MATCH('Monthy Targets'!$B353,'Final Comp Values'!$C:$C,0)),0)</f>
        <v>0</v>
      </c>
      <c r="AD353" s="464">
        <f>IF(R353="yes",+INDEX('Final Comp Values'!$BF:$BF,MATCH('Monthy Targets'!$B353,'Final Comp Values'!$C:$C,0)),0)</f>
        <v>0</v>
      </c>
      <c r="AE353" s="464">
        <f>IF(S353="yes",+INDEX('Final Comp Values'!$BJ:$BJ,MATCH('Monthy Targets'!$B353,'Final Comp Values'!$C:$C,0)),0)</f>
        <v>0</v>
      </c>
      <c r="AF353" s="464">
        <f>IF(T353="yes",+INDEX('Final Comp Values'!$BJ:$BJ,MATCH('Monthy Targets'!$B353,'Final Comp Values'!$C:$C,0)),0)</f>
        <v>0</v>
      </c>
      <c r="AG353" s="464">
        <f>IF(U353="yes",+INDEX('Final Comp Values'!$BJ:$BJ,MATCH('Monthy Targets'!$B353,'Final Comp Values'!$C:$C,0)),0)</f>
        <v>0</v>
      </c>
    </row>
    <row r="354" spans="1:33" x14ac:dyDescent="0.25">
      <c r="A354" s="183">
        <f>+FY2018_ALL_Targets!A354</f>
        <v>5273</v>
      </c>
      <c r="B354" s="183">
        <f>+FY2018_ALL_Targets!B354</f>
        <v>675931</v>
      </c>
      <c r="C354" s="183">
        <f>+FY2018_ALL_Targets!C354</f>
        <v>1025918</v>
      </c>
      <c r="D354" s="183">
        <f>+FY2018_ALL_Targets!D354</f>
        <v>1679986897</v>
      </c>
      <c r="E354" s="183">
        <f>+FY2018_ALL_Targets!E354</f>
        <v>0</v>
      </c>
      <c r="F354" s="183" t="str">
        <f>+FY2018_ALL_Targets!F354</f>
        <v>MRSA West</v>
      </c>
      <c r="G354" s="183" t="s">
        <v>352</v>
      </c>
      <c r="H354" s="183" t="str">
        <f>+FY2018_ALL_Targets!H354</f>
        <v>Uvalde County Hospital Authority</v>
      </c>
      <c r="I354" s="183" t="str">
        <f>+FY2018_ALL_Targets!I354</f>
        <v>710 Highway 55</v>
      </c>
      <c r="J354" s="14" t="str">
        <f>_xlfn.IFNA(+INDEX(Comp1!$D:$D,MATCH(B354,Comp1!$B:$B,0)),"No")</f>
        <v>Yes</v>
      </c>
      <c r="K354" s="14" t="str">
        <f>_xlfn.IFNA(+INDEX(Comp1!$E:$E,MATCH(B354,Comp1!$B:$B,0)),"No")</f>
        <v>Yes</v>
      </c>
      <c r="L354" s="14" t="str">
        <f>_xlfn.IFNA(+INDEX(Comp1!F:F,MATCH($B354,Comp1!$B:$B,0)),"No")</f>
        <v>Yes</v>
      </c>
      <c r="M354" s="14" t="str">
        <f>_xlfn.IFNA(+INDEX(Comp1!G:G,MATCH($B354,Comp1!$B:$B,0)),"No")</f>
        <v>Yes</v>
      </c>
      <c r="N354" s="14" t="str">
        <f>_xlfn.IFNA(+INDEX(Comp1!H:H,MATCH($B354,Comp1!$B:$B,0)),"No")</f>
        <v>Yes</v>
      </c>
      <c r="O354" s="14">
        <f>_xlfn.IFNA(+INDEX(Comp1!I:I,MATCH($B354,Comp1!$B:$B,0)),"No")</f>
        <v>0</v>
      </c>
      <c r="P354" s="14">
        <f>_xlfn.IFNA(+INDEX(Comp1!J:J,MATCH($B354,Comp1!$B:$B,0)),"No")</f>
        <v>0</v>
      </c>
      <c r="Q354" s="14">
        <f>_xlfn.IFNA(+INDEX(Comp1!K:K,MATCH($B354,Comp1!$B:$B,0)),"No")</f>
        <v>0</v>
      </c>
      <c r="R354" s="14">
        <f>_xlfn.IFNA(+INDEX(Comp1!L:L,MATCH($B354,Comp1!$B:$B,0)),"No")</f>
        <v>0</v>
      </c>
      <c r="S354" s="14">
        <f>_xlfn.IFNA(+INDEX(Comp1!M:M,MATCH($B354,Comp1!$B:$B,0)),"No")</f>
        <v>0</v>
      </c>
      <c r="T354" s="14">
        <f>_xlfn.IFNA(+INDEX(Comp1!N:N,MATCH($B354,Comp1!$B:$B,0)),"No")</f>
        <v>0</v>
      </c>
      <c r="U354" s="14">
        <f>_xlfn.IFNA(+INDEX(Comp1!O:O,MATCH($B354,Comp1!$B:$B,0)),"No")</f>
        <v>0</v>
      </c>
      <c r="V354" s="464">
        <f>IF(J354="yes",+INDEX('Final Comp Values'!$AX:$AX,MATCH('Monthy Targets'!$B354,'Final Comp Values'!C:C,0)),0)</f>
        <v>10.25</v>
      </c>
      <c r="W354" s="464">
        <f>IF(K354="yes",+INDEX('Final Comp Values'!$AX:$AX,MATCH('Monthy Targets'!$B354,'Final Comp Values'!$C:$C,0)),0)</f>
        <v>10.25</v>
      </c>
      <c r="X354" s="464">
        <f>IF(L354="yes",+INDEX('Final Comp Values'!$AX:$AX,MATCH('Monthy Targets'!$B354,'Final Comp Values'!$C:$C,0)),0)</f>
        <v>10.25</v>
      </c>
      <c r="Y354" s="464">
        <f>IF(M354="yes",+INDEX('Final Comp Values'!$BB:$BB,MATCH('Monthy Targets'!$B354,'Final Comp Values'!$C:$C,0)),0)</f>
        <v>10.25</v>
      </c>
      <c r="Z354" s="464">
        <f>IF(N354="yes",+INDEX('Final Comp Values'!$BB:$BB,MATCH('Monthy Targets'!$B354,'Final Comp Values'!$C:$C,0)),0)</f>
        <v>10.25</v>
      </c>
      <c r="AA354" s="464">
        <f>IF(O354="yes",+INDEX('Final Comp Values'!$BB:$BB,MATCH('Monthy Targets'!$B354,'Final Comp Values'!$C:$C,0)),0)</f>
        <v>0</v>
      </c>
      <c r="AB354" s="464">
        <f>IF(P354="yes",+INDEX('Final Comp Values'!$BF:$BF,MATCH('Monthy Targets'!$B354,'Final Comp Values'!$C:$C,0)),0)</f>
        <v>0</v>
      </c>
      <c r="AC354" s="464">
        <f>IF(Q354="yes",+INDEX('Final Comp Values'!$BF:$BF,MATCH('Monthy Targets'!$B354,'Final Comp Values'!$C:$C,0)),0)</f>
        <v>0</v>
      </c>
      <c r="AD354" s="464">
        <f>IF(R354="yes",+INDEX('Final Comp Values'!$BF:$BF,MATCH('Monthy Targets'!$B354,'Final Comp Values'!$C:$C,0)),0)</f>
        <v>0</v>
      </c>
      <c r="AE354" s="464">
        <f>IF(S354="yes",+INDEX('Final Comp Values'!$BJ:$BJ,MATCH('Monthy Targets'!$B354,'Final Comp Values'!$C:$C,0)),0)</f>
        <v>0</v>
      </c>
      <c r="AF354" s="464">
        <f>IF(T354="yes",+INDEX('Final Comp Values'!$BJ:$BJ,MATCH('Monthy Targets'!$B354,'Final Comp Values'!$C:$C,0)),0)</f>
        <v>0</v>
      </c>
      <c r="AG354" s="464">
        <f>IF(U354="yes",+INDEX('Final Comp Values'!$BJ:$BJ,MATCH('Monthy Targets'!$B354,'Final Comp Values'!$C:$C,0)),0)</f>
        <v>0</v>
      </c>
    </row>
    <row r="355" spans="1:33" x14ac:dyDescent="0.25">
      <c r="A355" s="183">
        <f>+FY2018_ALL_Targets!A355</f>
        <v>4815</v>
      </c>
      <c r="B355" s="183">
        <f>+FY2018_ALL_Targets!B355</f>
        <v>675932</v>
      </c>
      <c r="C355" s="183">
        <f>+FY2018_ALL_Targets!C355</f>
        <v>1026044</v>
      </c>
      <c r="D355" s="183">
        <f>+FY2018_ALL_Targets!D355</f>
        <v>1215925920</v>
      </c>
      <c r="E355" s="183">
        <f>+FY2018_ALL_Targets!E355</f>
        <v>0</v>
      </c>
      <c r="F355" s="183" t="str">
        <f>+FY2018_ALL_Targets!F355</f>
        <v>MRSA West</v>
      </c>
      <c r="G355" s="183" t="s">
        <v>833</v>
      </c>
      <c r="H355" s="183" t="str">
        <f>+FY2018_ALL_Targets!H355</f>
        <v>Stratford Hospital District</v>
      </c>
      <c r="I355" s="183" t="str">
        <f>+FY2018_ALL_Targets!I355</f>
        <v>609 Rio Concho Dr.</v>
      </c>
      <c r="J355" s="14" t="str">
        <f>_xlfn.IFNA(+INDEX(Comp1!$D:$D,MATCH(B355,Comp1!$B:$B,0)),"No")</f>
        <v>Yes</v>
      </c>
      <c r="K355" s="14" t="str">
        <f>_xlfn.IFNA(+INDEX(Comp1!$E:$E,MATCH(B355,Comp1!$B:$B,0)),"No")</f>
        <v>Yes</v>
      </c>
      <c r="L355" s="14" t="str">
        <f>_xlfn.IFNA(+INDEX(Comp1!F:F,MATCH($B355,Comp1!$B:$B,0)),"No")</f>
        <v>Yes</v>
      </c>
      <c r="M355" s="14" t="str">
        <f>_xlfn.IFNA(+INDEX(Comp1!G:G,MATCH($B355,Comp1!$B:$B,0)),"No")</f>
        <v>Yes</v>
      </c>
      <c r="N355" s="14" t="str">
        <f>_xlfn.IFNA(+INDEX(Comp1!H:H,MATCH($B355,Comp1!$B:$B,0)),"No")</f>
        <v>Yes</v>
      </c>
      <c r="O355" s="14">
        <f>_xlfn.IFNA(+INDEX(Comp1!I:I,MATCH($B355,Comp1!$B:$B,0)),"No")</f>
        <v>0</v>
      </c>
      <c r="P355" s="14">
        <f>_xlfn.IFNA(+INDEX(Comp1!J:J,MATCH($B355,Comp1!$B:$B,0)),"No")</f>
        <v>0</v>
      </c>
      <c r="Q355" s="14">
        <f>_xlfn.IFNA(+INDEX(Comp1!K:K,MATCH($B355,Comp1!$B:$B,0)),"No")</f>
        <v>0</v>
      </c>
      <c r="R355" s="14">
        <f>_xlfn.IFNA(+INDEX(Comp1!L:L,MATCH($B355,Comp1!$B:$B,0)),"No")</f>
        <v>0</v>
      </c>
      <c r="S355" s="14">
        <f>_xlfn.IFNA(+INDEX(Comp1!M:M,MATCH($B355,Comp1!$B:$B,0)),"No")</f>
        <v>0</v>
      </c>
      <c r="T355" s="14">
        <f>_xlfn.IFNA(+INDEX(Comp1!N:N,MATCH($B355,Comp1!$B:$B,0)),"No")</f>
        <v>0</v>
      </c>
      <c r="U355" s="14">
        <f>_xlfn.IFNA(+INDEX(Comp1!O:O,MATCH($B355,Comp1!$B:$B,0)),"No")</f>
        <v>0</v>
      </c>
      <c r="V355" s="464">
        <f>IF(J355="yes",+INDEX('Final Comp Values'!$AX:$AX,MATCH('Monthy Targets'!$B355,'Final Comp Values'!C:C,0)),0)</f>
        <v>7.96</v>
      </c>
      <c r="W355" s="464">
        <f>IF(K355="yes",+INDEX('Final Comp Values'!$AX:$AX,MATCH('Monthy Targets'!$B355,'Final Comp Values'!$C:$C,0)),0)</f>
        <v>7.96</v>
      </c>
      <c r="X355" s="464">
        <f>IF(L355="yes",+INDEX('Final Comp Values'!$AX:$AX,MATCH('Monthy Targets'!$B355,'Final Comp Values'!$C:$C,0)),0)</f>
        <v>7.96</v>
      </c>
      <c r="Y355" s="464">
        <f>IF(M355="yes",+INDEX('Final Comp Values'!$BB:$BB,MATCH('Monthy Targets'!$B355,'Final Comp Values'!$C:$C,0)),0)</f>
        <v>7.96</v>
      </c>
      <c r="Z355" s="464">
        <f>IF(N355="yes",+INDEX('Final Comp Values'!$BB:$BB,MATCH('Monthy Targets'!$B355,'Final Comp Values'!$C:$C,0)),0)</f>
        <v>7.96</v>
      </c>
      <c r="AA355" s="464">
        <f>IF(O355="yes",+INDEX('Final Comp Values'!$BB:$BB,MATCH('Monthy Targets'!$B355,'Final Comp Values'!$C:$C,0)),0)</f>
        <v>0</v>
      </c>
      <c r="AB355" s="464">
        <f>IF(P355="yes",+INDEX('Final Comp Values'!$BF:$BF,MATCH('Monthy Targets'!$B355,'Final Comp Values'!$C:$C,0)),0)</f>
        <v>0</v>
      </c>
      <c r="AC355" s="464">
        <f>IF(Q355="yes",+INDEX('Final Comp Values'!$BF:$BF,MATCH('Monthy Targets'!$B355,'Final Comp Values'!$C:$C,0)),0)</f>
        <v>0</v>
      </c>
      <c r="AD355" s="464">
        <f>IF(R355="yes",+INDEX('Final Comp Values'!$BF:$BF,MATCH('Monthy Targets'!$B355,'Final Comp Values'!$C:$C,0)),0)</f>
        <v>0</v>
      </c>
      <c r="AE355" s="464">
        <f>IF(S355="yes",+INDEX('Final Comp Values'!$BJ:$BJ,MATCH('Monthy Targets'!$B355,'Final Comp Values'!$C:$C,0)),0)</f>
        <v>0</v>
      </c>
      <c r="AF355" s="464">
        <f>IF(T355="yes",+INDEX('Final Comp Values'!$BJ:$BJ,MATCH('Monthy Targets'!$B355,'Final Comp Values'!$C:$C,0)),0)</f>
        <v>0</v>
      </c>
      <c r="AG355" s="464">
        <f>IF(U355="yes",+INDEX('Final Comp Values'!$BJ:$BJ,MATCH('Monthy Targets'!$B355,'Final Comp Values'!$C:$C,0)),0)</f>
        <v>0</v>
      </c>
    </row>
    <row r="356" spans="1:33" x14ac:dyDescent="0.25">
      <c r="A356" s="183">
        <f>+FY2018_ALL_Targets!A356</f>
        <v>4341</v>
      </c>
      <c r="B356" s="183">
        <f>+FY2018_ALL_Targets!B356</f>
        <v>675934</v>
      </c>
      <c r="C356" s="183">
        <f>+FY2018_ALL_Targets!C356</f>
        <v>1021370</v>
      </c>
      <c r="D356" s="183">
        <f>+FY2018_ALL_Targets!D356</f>
        <v>1194166132</v>
      </c>
      <c r="E356" s="183">
        <f>+FY2018_ALL_Targets!E356</f>
        <v>0</v>
      </c>
      <c r="F356" s="183" t="str">
        <f>+FY2018_ALL_Targets!F356</f>
        <v>Tarrant</v>
      </c>
      <c r="G356" s="183" t="s">
        <v>200</v>
      </c>
      <c r="H356" s="183" t="str">
        <f>+FY2018_ALL_Targets!H356</f>
        <v>Fannin County Hospital Authority</v>
      </c>
      <c r="I356" s="183" t="str">
        <f>+FY2018_ALL_Targets!I356</f>
        <v>1960 Bedford Road</v>
      </c>
      <c r="J356" s="14" t="str">
        <f>_xlfn.IFNA(+INDEX(Comp1!$D:$D,MATCH(B356,Comp1!$B:$B,0)),"No")</f>
        <v>Yes</v>
      </c>
      <c r="K356" s="14" t="str">
        <f>_xlfn.IFNA(+INDEX(Comp1!$E:$E,MATCH(B356,Comp1!$B:$B,0)),"No")</f>
        <v>Yes</v>
      </c>
      <c r="L356" s="14" t="str">
        <f>_xlfn.IFNA(+INDEX(Comp1!F:F,MATCH($B356,Comp1!$B:$B,0)),"No")</f>
        <v>Yes</v>
      </c>
      <c r="M356" s="14" t="str">
        <f>_xlfn.IFNA(+INDEX(Comp1!G:G,MATCH($B356,Comp1!$B:$B,0)),"No")</f>
        <v>Yes</v>
      </c>
      <c r="N356" s="14" t="str">
        <f>_xlfn.IFNA(+INDEX(Comp1!H:H,MATCH($B356,Comp1!$B:$B,0)),"No")</f>
        <v>Yes</v>
      </c>
      <c r="O356" s="14">
        <f>_xlfn.IFNA(+INDEX(Comp1!I:I,MATCH($B356,Comp1!$B:$B,0)),"No")</f>
        <v>0</v>
      </c>
      <c r="P356" s="14">
        <f>_xlfn.IFNA(+INDEX(Comp1!J:J,MATCH($B356,Comp1!$B:$B,0)),"No")</f>
        <v>0</v>
      </c>
      <c r="Q356" s="14">
        <f>_xlfn.IFNA(+INDEX(Comp1!K:K,MATCH($B356,Comp1!$B:$B,0)),"No")</f>
        <v>0</v>
      </c>
      <c r="R356" s="14">
        <f>_xlfn.IFNA(+INDEX(Comp1!L:L,MATCH($B356,Comp1!$B:$B,0)),"No")</f>
        <v>0</v>
      </c>
      <c r="S356" s="14">
        <f>_xlfn.IFNA(+INDEX(Comp1!M:M,MATCH($B356,Comp1!$B:$B,0)),"No")</f>
        <v>0</v>
      </c>
      <c r="T356" s="14">
        <f>_xlfn.IFNA(+INDEX(Comp1!N:N,MATCH($B356,Comp1!$B:$B,0)),"No")</f>
        <v>0</v>
      </c>
      <c r="U356" s="14">
        <f>_xlfn.IFNA(+INDEX(Comp1!O:O,MATCH($B356,Comp1!$B:$B,0)),"No")</f>
        <v>0</v>
      </c>
      <c r="V356" s="464">
        <f>IF(J356="yes",+INDEX('Final Comp Values'!$AX:$AX,MATCH('Monthy Targets'!$B356,'Final Comp Values'!C:C,0)),0)</f>
        <v>4.47</v>
      </c>
      <c r="W356" s="464">
        <f>IF(K356="yes",+INDEX('Final Comp Values'!$AX:$AX,MATCH('Monthy Targets'!$B356,'Final Comp Values'!$C:$C,0)),0)</f>
        <v>4.47</v>
      </c>
      <c r="X356" s="464">
        <f>IF(L356="yes",+INDEX('Final Comp Values'!$AX:$AX,MATCH('Monthy Targets'!$B356,'Final Comp Values'!$C:$C,0)),0)</f>
        <v>4.47</v>
      </c>
      <c r="Y356" s="464">
        <f>IF(M356="yes",+INDEX('Final Comp Values'!$BB:$BB,MATCH('Monthy Targets'!$B356,'Final Comp Values'!$C:$C,0)),0)</f>
        <v>4.47</v>
      </c>
      <c r="Z356" s="464">
        <f>IF(N356="yes",+INDEX('Final Comp Values'!$BB:$BB,MATCH('Monthy Targets'!$B356,'Final Comp Values'!$C:$C,0)),0)</f>
        <v>4.47</v>
      </c>
      <c r="AA356" s="464">
        <f>IF(O356="yes",+INDEX('Final Comp Values'!$BB:$BB,MATCH('Monthy Targets'!$B356,'Final Comp Values'!$C:$C,0)),0)</f>
        <v>0</v>
      </c>
      <c r="AB356" s="464">
        <f>IF(P356="yes",+INDEX('Final Comp Values'!$BF:$BF,MATCH('Monthy Targets'!$B356,'Final Comp Values'!$C:$C,0)),0)</f>
        <v>0</v>
      </c>
      <c r="AC356" s="464">
        <f>IF(Q356="yes",+INDEX('Final Comp Values'!$BF:$BF,MATCH('Monthy Targets'!$B356,'Final Comp Values'!$C:$C,0)),0)</f>
        <v>0</v>
      </c>
      <c r="AD356" s="464">
        <f>IF(R356="yes",+INDEX('Final Comp Values'!$BF:$BF,MATCH('Monthy Targets'!$B356,'Final Comp Values'!$C:$C,0)),0)</f>
        <v>0</v>
      </c>
      <c r="AE356" s="464">
        <f>IF(S356="yes",+INDEX('Final Comp Values'!$BJ:$BJ,MATCH('Monthy Targets'!$B356,'Final Comp Values'!$C:$C,0)),0)</f>
        <v>0</v>
      </c>
      <c r="AF356" s="464">
        <f>IF(T356="yes",+INDEX('Final Comp Values'!$BJ:$BJ,MATCH('Monthy Targets'!$B356,'Final Comp Values'!$C:$C,0)),0)</f>
        <v>0</v>
      </c>
      <c r="AG356" s="464">
        <f>IF(U356="yes",+INDEX('Final Comp Values'!$BJ:$BJ,MATCH('Monthy Targets'!$B356,'Final Comp Values'!$C:$C,0)),0)</f>
        <v>0</v>
      </c>
    </row>
    <row r="357" spans="1:33" x14ac:dyDescent="0.25">
      <c r="A357" s="183">
        <f>+FY2018_ALL_Targets!A357</f>
        <v>4553</v>
      </c>
      <c r="B357" s="183">
        <f>+FY2018_ALL_Targets!B357</f>
        <v>675936</v>
      </c>
      <c r="C357" s="183">
        <f>+FY2018_ALL_Targets!C357</f>
        <v>1021048</v>
      </c>
      <c r="D357" s="183">
        <f>+FY2018_ALL_Targets!D357</f>
        <v>1487992889</v>
      </c>
      <c r="E357" s="183">
        <f>+FY2018_ALL_Targets!E357</f>
        <v>0</v>
      </c>
      <c r="F357" s="183" t="str">
        <f>+FY2018_ALL_Targets!F357</f>
        <v>MRSA Northeast</v>
      </c>
      <c r="G357" s="183" t="s">
        <v>720</v>
      </c>
      <c r="H357" s="183" t="str">
        <f>+FY2018_ALL_Targets!H357</f>
        <v>Nacogdoches County Hospital District</v>
      </c>
      <c r="I357" s="183" t="str">
        <f>+FY2018_ALL_Targets!I357</f>
        <v>12520 FM 1840</v>
      </c>
      <c r="J357" s="14" t="str">
        <f>_xlfn.IFNA(+INDEX(Comp1!$D:$D,MATCH(B357,Comp1!$B:$B,0)),"No")</f>
        <v>Yes</v>
      </c>
      <c r="K357" s="14" t="str">
        <f>_xlfn.IFNA(+INDEX(Comp1!$E:$E,MATCH(B357,Comp1!$B:$B,0)),"No")</f>
        <v>Yes</v>
      </c>
      <c r="L357" s="14" t="str">
        <f>_xlfn.IFNA(+INDEX(Comp1!F:F,MATCH($B357,Comp1!$B:$B,0)),"No")</f>
        <v>Yes</v>
      </c>
      <c r="M357" s="14" t="str">
        <f>_xlfn.IFNA(+INDEX(Comp1!G:G,MATCH($B357,Comp1!$B:$B,0)),"No")</f>
        <v>Yes</v>
      </c>
      <c r="N357" s="14" t="str">
        <f>_xlfn.IFNA(+INDEX(Comp1!H:H,MATCH($B357,Comp1!$B:$B,0)),"No")</f>
        <v>Yes</v>
      </c>
      <c r="O357" s="14">
        <f>_xlfn.IFNA(+INDEX(Comp1!I:I,MATCH($B357,Comp1!$B:$B,0)),"No")</f>
        <v>0</v>
      </c>
      <c r="P357" s="14">
        <f>_xlfn.IFNA(+INDEX(Comp1!J:J,MATCH($B357,Comp1!$B:$B,0)),"No")</f>
        <v>0</v>
      </c>
      <c r="Q357" s="14">
        <f>_xlfn.IFNA(+INDEX(Comp1!K:K,MATCH($B357,Comp1!$B:$B,0)),"No")</f>
        <v>0</v>
      </c>
      <c r="R357" s="14">
        <f>_xlfn.IFNA(+INDEX(Comp1!L:L,MATCH($B357,Comp1!$B:$B,0)),"No")</f>
        <v>0</v>
      </c>
      <c r="S357" s="14">
        <f>_xlfn.IFNA(+INDEX(Comp1!M:M,MATCH($B357,Comp1!$B:$B,0)),"No")</f>
        <v>0</v>
      </c>
      <c r="T357" s="14">
        <f>_xlfn.IFNA(+INDEX(Comp1!N:N,MATCH($B357,Comp1!$B:$B,0)),"No")</f>
        <v>0</v>
      </c>
      <c r="U357" s="14">
        <f>_xlfn.IFNA(+INDEX(Comp1!O:O,MATCH($B357,Comp1!$B:$B,0)),"No")</f>
        <v>0</v>
      </c>
      <c r="V357" s="464">
        <f>IF(J357="yes",+INDEX('Final Comp Values'!$AX:$AX,MATCH('Monthy Targets'!$B357,'Final Comp Values'!C:C,0)),0)</f>
        <v>4.7699999999999996</v>
      </c>
      <c r="W357" s="464">
        <f>IF(K357="yes",+INDEX('Final Comp Values'!$AX:$AX,MATCH('Monthy Targets'!$B357,'Final Comp Values'!$C:$C,0)),0)</f>
        <v>4.7699999999999996</v>
      </c>
      <c r="X357" s="464">
        <f>IF(L357="yes",+INDEX('Final Comp Values'!$AX:$AX,MATCH('Monthy Targets'!$B357,'Final Comp Values'!$C:$C,0)),0)</f>
        <v>4.7699999999999996</v>
      </c>
      <c r="Y357" s="464">
        <f>IF(M357="yes",+INDEX('Final Comp Values'!$BB:$BB,MATCH('Monthy Targets'!$B357,'Final Comp Values'!$C:$C,0)),0)</f>
        <v>4.7699999999999996</v>
      </c>
      <c r="Z357" s="464">
        <f>IF(N357="yes",+INDEX('Final Comp Values'!$BB:$BB,MATCH('Monthy Targets'!$B357,'Final Comp Values'!$C:$C,0)),0)</f>
        <v>4.7699999999999996</v>
      </c>
      <c r="AA357" s="464">
        <f>IF(O357="yes",+INDEX('Final Comp Values'!$BB:$BB,MATCH('Monthy Targets'!$B357,'Final Comp Values'!$C:$C,0)),0)</f>
        <v>0</v>
      </c>
      <c r="AB357" s="464">
        <f>IF(P357="yes",+INDEX('Final Comp Values'!$BF:$BF,MATCH('Monthy Targets'!$B357,'Final Comp Values'!$C:$C,0)),0)</f>
        <v>0</v>
      </c>
      <c r="AC357" s="464">
        <f>IF(Q357="yes",+INDEX('Final Comp Values'!$BF:$BF,MATCH('Monthy Targets'!$B357,'Final Comp Values'!$C:$C,0)),0)</f>
        <v>0</v>
      </c>
      <c r="AD357" s="464">
        <f>IF(R357="yes",+INDEX('Final Comp Values'!$BF:$BF,MATCH('Monthy Targets'!$B357,'Final Comp Values'!$C:$C,0)),0)</f>
        <v>0</v>
      </c>
      <c r="AE357" s="464">
        <f>IF(S357="yes",+INDEX('Final Comp Values'!$BJ:$BJ,MATCH('Monthy Targets'!$B357,'Final Comp Values'!$C:$C,0)),0)</f>
        <v>0</v>
      </c>
      <c r="AF357" s="464">
        <f>IF(T357="yes",+INDEX('Final Comp Values'!$BJ:$BJ,MATCH('Monthy Targets'!$B357,'Final Comp Values'!$C:$C,0)),0)</f>
        <v>0</v>
      </c>
      <c r="AG357" s="464">
        <f>IF(U357="yes",+INDEX('Final Comp Values'!$BJ:$BJ,MATCH('Monthy Targets'!$B357,'Final Comp Values'!$C:$C,0)),0)</f>
        <v>0</v>
      </c>
    </row>
    <row r="358" spans="1:33" x14ac:dyDescent="0.25">
      <c r="A358" s="183">
        <f>+FY2018_ALL_Targets!A358</f>
        <v>4468</v>
      </c>
      <c r="B358" s="183">
        <f>+FY2018_ALL_Targets!B358</f>
        <v>675942</v>
      </c>
      <c r="C358" s="183">
        <f>+FY2018_ALL_Targets!C358</f>
        <v>1027527</v>
      </c>
      <c r="D358" s="183">
        <f>+FY2018_ALL_Targets!D358</f>
        <v>1063871382</v>
      </c>
      <c r="E358" s="183">
        <f>+FY2018_ALL_Targets!E358</f>
        <v>0</v>
      </c>
      <c r="F358" s="183" t="str">
        <f>+FY2018_ALL_Targets!F358</f>
        <v>Travis</v>
      </c>
      <c r="G358" s="183" t="s">
        <v>684</v>
      </c>
      <c r="H358" s="183" t="str">
        <f>+FY2018_ALL_Targets!H358</f>
        <v>Smithville Hospital Authority d/b/a Towers Nursing Home</v>
      </c>
      <c r="I358" s="183" t="str">
        <f>+FY2018_ALL_Targets!I358</f>
        <v>907 Garwood</v>
      </c>
      <c r="J358" s="14" t="str">
        <f>_xlfn.IFNA(+INDEX(Comp1!$D:$D,MATCH(B358,Comp1!$B:$B,0)),"No")</f>
        <v>Yes</v>
      </c>
      <c r="K358" s="14" t="str">
        <f>_xlfn.IFNA(+INDEX(Comp1!$E:$E,MATCH(B358,Comp1!$B:$B,0)),"No")</f>
        <v>Yes</v>
      </c>
      <c r="L358" s="14" t="str">
        <f>_xlfn.IFNA(+INDEX(Comp1!F:F,MATCH($B358,Comp1!$B:$B,0)),"No")</f>
        <v>Yes</v>
      </c>
      <c r="M358" s="14" t="str">
        <f>_xlfn.IFNA(+INDEX(Comp1!G:G,MATCH($B358,Comp1!$B:$B,0)),"No")</f>
        <v>Yes</v>
      </c>
      <c r="N358" s="14" t="str">
        <f>_xlfn.IFNA(+INDEX(Comp1!H:H,MATCH($B358,Comp1!$B:$B,0)),"No")</f>
        <v>Yes</v>
      </c>
      <c r="O358" s="14">
        <f>_xlfn.IFNA(+INDEX(Comp1!I:I,MATCH($B358,Comp1!$B:$B,0)),"No")</f>
        <v>0</v>
      </c>
      <c r="P358" s="14">
        <f>_xlfn.IFNA(+INDEX(Comp1!J:J,MATCH($B358,Comp1!$B:$B,0)),"No")</f>
        <v>0</v>
      </c>
      <c r="Q358" s="14">
        <f>_xlfn.IFNA(+INDEX(Comp1!K:K,MATCH($B358,Comp1!$B:$B,0)),"No")</f>
        <v>0</v>
      </c>
      <c r="R358" s="14">
        <f>_xlfn.IFNA(+INDEX(Comp1!L:L,MATCH($B358,Comp1!$B:$B,0)),"No")</f>
        <v>0</v>
      </c>
      <c r="S358" s="14">
        <f>_xlfn.IFNA(+INDEX(Comp1!M:M,MATCH($B358,Comp1!$B:$B,0)),"No")</f>
        <v>0</v>
      </c>
      <c r="T358" s="14">
        <f>_xlfn.IFNA(+INDEX(Comp1!N:N,MATCH($B358,Comp1!$B:$B,0)),"No")</f>
        <v>0</v>
      </c>
      <c r="U358" s="14">
        <f>_xlfn.IFNA(+INDEX(Comp1!O:O,MATCH($B358,Comp1!$B:$B,0)),"No")</f>
        <v>0</v>
      </c>
      <c r="V358" s="464">
        <f>IF(J358="yes",+INDEX('Final Comp Values'!$AX:$AX,MATCH('Monthy Targets'!$B358,'Final Comp Values'!C:C,0)),0)</f>
        <v>10.53</v>
      </c>
      <c r="W358" s="464">
        <f>IF(K358="yes",+INDEX('Final Comp Values'!$AX:$AX,MATCH('Monthy Targets'!$B358,'Final Comp Values'!$C:$C,0)),0)</f>
        <v>10.53</v>
      </c>
      <c r="X358" s="464">
        <f>IF(L358="yes",+INDEX('Final Comp Values'!$AX:$AX,MATCH('Monthy Targets'!$B358,'Final Comp Values'!$C:$C,0)),0)</f>
        <v>10.53</v>
      </c>
      <c r="Y358" s="464">
        <f>IF(M358="yes",+INDEX('Final Comp Values'!$BB:$BB,MATCH('Monthy Targets'!$B358,'Final Comp Values'!$C:$C,0)),0)</f>
        <v>10.53</v>
      </c>
      <c r="Z358" s="464">
        <f>IF(N358="yes",+INDEX('Final Comp Values'!$BB:$BB,MATCH('Monthy Targets'!$B358,'Final Comp Values'!$C:$C,0)),0)</f>
        <v>10.53</v>
      </c>
      <c r="AA358" s="464">
        <f>IF(O358="yes",+INDEX('Final Comp Values'!$BB:$BB,MATCH('Monthy Targets'!$B358,'Final Comp Values'!$C:$C,0)),0)</f>
        <v>0</v>
      </c>
      <c r="AB358" s="464">
        <f>IF(P358="yes",+INDEX('Final Comp Values'!$BF:$BF,MATCH('Monthy Targets'!$B358,'Final Comp Values'!$C:$C,0)),0)</f>
        <v>0</v>
      </c>
      <c r="AC358" s="464">
        <f>IF(Q358="yes",+INDEX('Final Comp Values'!$BF:$BF,MATCH('Monthy Targets'!$B358,'Final Comp Values'!$C:$C,0)),0)</f>
        <v>0</v>
      </c>
      <c r="AD358" s="464">
        <f>IF(R358="yes",+INDEX('Final Comp Values'!$BF:$BF,MATCH('Monthy Targets'!$B358,'Final Comp Values'!$C:$C,0)),0)</f>
        <v>0</v>
      </c>
      <c r="AE358" s="464">
        <f>IF(S358="yes",+INDEX('Final Comp Values'!$BJ:$BJ,MATCH('Monthy Targets'!$B358,'Final Comp Values'!$C:$C,0)),0)</f>
        <v>0</v>
      </c>
      <c r="AF358" s="464">
        <f>IF(T358="yes",+INDEX('Final Comp Values'!$BJ:$BJ,MATCH('Monthy Targets'!$B358,'Final Comp Values'!$C:$C,0)),0)</f>
        <v>0</v>
      </c>
      <c r="AG358" s="464">
        <f>IF(U358="yes",+INDEX('Final Comp Values'!$BJ:$BJ,MATCH('Monthy Targets'!$B358,'Final Comp Values'!$C:$C,0)),0)</f>
        <v>0</v>
      </c>
    </row>
    <row r="359" spans="1:33" x14ac:dyDescent="0.25">
      <c r="A359" s="183">
        <f>+FY2018_ALL_Targets!A359</f>
        <v>5242</v>
      </c>
      <c r="B359" s="183">
        <f>+FY2018_ALL_Targets!B359</f>
        <v>675943</v>
      </c>
      <c r="C359" s="183">
        <f>+FY2018_ALL_Targets!C359</f>
        <v>1020778</v>
      </c>
      <c r="D359" s="183">
        <f>+FY2018_ALL_Targets!D359</f>
        <v>1447507082</v>
      </c>
      <c r="E359" s="183">
        <f>+FY2018_ALL_Targets!E359</f>
        <v>0</v>
      </c>
      <c r="F359" s="183" t="str">
        <f>+FY2018_ALL_Targets!F359</f>
        <v>Travis</v>
      </c>
      <c r="G359" s="183" t="s">
        <v>1051</v>
      </c>
      <c r="H359" s="183" t="str">
        <f>+FY2018_ALL_Targets!H359</f>
        <v>Coryell County Memorial Hospital Authority</v>
      </c>
      <c r="I359" s="183" t="str">
        <f>+FY2018_ALL_Targets!I359</f>
        <v>1623 W New Hope Dr</v>
      </c>
      <c r="J359" s="14" t="str">
        <f>_xlfn.IFNA(+INDEX(Comp1!$D:$D,MATCH(B359,Comp1!$B:$B,0)),"No")</f>
        <v>Yes</v>
      </c>
      <c r="K359" s="14" t="str">
        <f>_xlfn.IFNA(+INDEX(Comp1!$E:$E,MATCH(B359,Comp1!$B:$B,0)),"No")</f>
        <v>Yes</v>
      </c>
      <c r="L359" s="14" t="str">
        <f>_xlfn.IFNA(+INDEX(Comp1!F:F,MATCH($B359,Comp1!$B:$B,0)),"No")</f>
        <v>Yes</v>
      </c>
      <c r="M359" s="14" t="str">
        <f>_xlfn.IFNA(+INDEX(Comp1!G:G,MATCH($B359,Comp1!$B:$B,0)),"No")</f>
        <v>Yes</v>
      </c>
      <c r="N359" s="14" t="str">
        <f>_xlfn.IFNA(+INDEX(Comp1!H:H,MATCH($B359,Comp1!$B:$B,0)),"No")</f>
        <v>Yes</v>
      </c>
      <c r="O359" s="14">
        <f>_xlfn.IFNA(+INDEX(Comp1!I:I,MATCH($B359,Comp1!$B:$B,0)),"No")</f>
        <v>0</v>
      </c>
      <c r="P359" s="14">
        <f>_xlfn.IFNA(+INDEX(Comp1!J:J,MATCH($B359,Comp1!$B:$B,0)),"No")</f>
        <v>0</v>
      </c>
      <c r="Q359" s="14">
        <f>_xlfn.IFNA(+INDEX(Comp1!K:K,MATCH($B359,Comp1!$B:$B,0)),"No")</f>
        <v>0</v>
      </c>
      <c r="R359" s="14">
        <f>_xlfn.IFNA(+INDEX(Comp1!L:L,MATCH($B359,Comp1!$B:$B,0)),"No")</f>
        <v>0</v>
      </c>
      <c r="S359" s="14">
        <f>_xlfn.IFNA(+INDEX(Comp1!M:M,MATCH($B359,Comp1!$B:$B,0)),"No")</f>
        <v>0</v>
      </c>
      <c r="T359" s="14">
        <f>_xlfn.IFNA(+INDEX(Comp1!N:N,MATCH($B359,Comp1!$B:$B,0)),"No")</f>
        <v>0</v>
      </c>
      <c r="U359" s="14">
        <f>_xlfn.IFNA(+INDEX(Comp1!O:O,MATCH($B359,Comp1!$B:$B,0)),"No")</f>
        <v>0</v>
      </c>
      <c r="V359" s="464">
        <f>IF(J359="yes",+INDEX('Final Comp Values'!$AX:$AX,MATCH('Monthy Targets'!$B359,'Final Comp Values'!C:C,0)),0)</f>
        <v>14.37</v>
      </c>
      <c r="W359" s="464">
        <f>IF(K359="yes",+INDEX('Final Comp Values'!$AX:$AX,MATCH('Monthy Targets'!$B359,'Final Comp Values'!$C:$C,0)),0)</f>
        <v>14.37</v>
      </c>
      <c r="X359" s="464">
        <f>IF(L359="yes",+INDEX('Final Comp Values'!$AX:$AX,MATCH('Monthy Targets'!$B359,'Final Comp Values'!$C:$C,0)),0)</f>
        <v>14.37</v>
      </c>
      <c r="Y359" s="464">
        <f>IF(M359="yes",+INDEX('Final Comp Values'!$BB:$BB,MATCH('Monthy Targets'!$B359,'Final Comp Values'!$C:$C,0)),0)</f>
        <v>14.37</v>
      </c>
      <c r="Z359" s="464">
        <f>IF(N359="yes",+INDEX('Final Comp Values'!$BB:$BB,MATCH('Monthy Targets'!$B359,'Final Comp Values'!$C:$C,0)),0)</f>
        <v>14.37</v>
      </c>
      <c r="AA359" s="464">
        <f>IF(O359="yes",+INDEX('Final Comp Values'!$BB:$BB,MATCH('Monthy Targets'!$B359,'Final Comp Values'!$C:$C,0)),0)</f>
        <v>0</v>
      </c>
      <c r="AB359" s="464">
        <f>IF(P359="yes",+INDEX('Final Comp Values'!$BF:$BF,MATCH('Monthy Targets'!$B359,'Final Comp Values'!$C:$C,0)),0)</f>
        <v>0</v>
      </c>
      <c r="AC359" s="464">
        <f>IF(Q359="yes",+INDEX('Final Comp Values'!$BF:$BF,MATCH('Monthy Targets'!$B359,'Final Comp Values'!$C:$C,0)),0)</f>
        <v>0</v>
      </c>
      <c r="AD359" s="464">
        <f>IF(R359="yes",+INDEX('Final Comp Values'!$BF:$BF,MATCH('Monthy Targets'!$B359,'Final Comp Values'!$C:$C,0)),0)</f>
        <v>0</v>
      </c>
      <c r="AE359" s="464">
        <f>IF(S359="yes",+INDEX('Final Comp Values'!$BJ:$BJ,MATCH('Monthy Targets'!$B359,'Final Comp Values'!$C:$C,0)),0)</f>
        <v>0</v>
      </c>
      <c r="AF359" s="464">
        <f>IF(T359="yes",+INDEX('Final Comp Values'!$BJ:$BJ,MATCH('Monthy Targets'!$B359,'Final Comp Values'!$C:$C,0)),0)</f>
        <v>0</v>
      </c>
      <c r="AG359" s="464">
        <f>IF(U359="yes",+INDEX('Final Comp Values'!$BJ:$BJ,MATCH('Monthy Targets'!$B359,'Final Comp Values'!$C:$C,0)),0)</f>
        <v>0</v>
      </c>
    </row>
    <row r="360" spans="1:33" x14ac:dyDescent="0.25">
      <c r="A360" s="183">
        <f>+FY2018_ALL_Targets!A360</f>
        <v>5299</v>
      </c>
      <c r="B360" s="183">
        <f>+FY2018_ALL_Targets!B360</f>
        <v>675947</v>
      </c>
      <c r="C360" s="183">
        <f>+FY2018_ALL_Targets!C360</f>
        <v>1026693</v>
      </c>
      <c r="D360" s="183">
        <f>+FY2018_ALL_Targets!D360</f>
        <v>1780073056</v>
      </c>
      <c r="E360" s="183">
        <f>+FY2018_ALL_Targets!E360</f>
        <v>0</v>
      </c>
      <c r="F360" s="183" t="str">
        <f>+FY2018_ALL_Targets!F360</f>
        <v>Bexar</v>
      </c>
      <c r="G360" s="183" t="s">
        <v>1077</v>
      </c>
      <c r="H360" s="183" t="str">
        <f>+FY2018_ALL_Targets!H360</f>
        <v>Bexar County Hospital District</v>
      </c>
      <c r="I360" s="183" t="str">
        <f>+FY2018_ALL_Targets!I360</f>
        <v>2736 Farm to Market 775</v>
      </c>
      <c r="J360" s="14" t="str">
        <f>_xlfn.IFNA(+INDEX(Comp1!$D:$D,MATCH(B360,Comp1!$B:$B,0)),"No")</f>
        <v>Yes</v>
      </c>
      <c r="K360" s="14" t="str">
        <f>_xlfn.IFNA(+INDEX(Comp1!$E:$E,MATCH(B360,Comp1!$B:$B,0)),"No")</f>
        <v>Yes</v>
      </c>
      <c r="L360" s="14" t="str">
        <f>_xlfn.IFNA(+INDEX(Comp1!F:F,MATCH($B360,Comp1!$B:$B,0)),"No")</f>
        <v>Yes</v>
      </c>
      <c r="M360" s="14" t="str">
        <f>_xlfn.IFNA(+INDEX(Comp1!G:G,MATCH($B360,Comp1!$B:$B,0)),"No")</f>
        <v>Yes</v>
      </c>
      <c r="N360" s="14" t="str">
        <f>_xlfn.IFNA(+INDEX(Comp1!H:H,MATCH($B360,Comp1!$B:$B,0)),"No")</f>
        <v>Yes</v>
      </c>
      <c r="O360" s="14">
        <f>_xlfn.IFNA(+INDEX(Comp1!I:I,MATCH($B360,Comp1!$B:$B,0)),"No")</f>
        <v>0</v>
      </c>
      <c r="P360" s="14">
        <f>_xlfn.IFNA(+INDEX(Comp1!J:J,MATCH($B360,Comp1!$B:$B,0)),"No")</f>
        <v>0</v>
      </c>
      <c r="Q360" s="14">
        <f>_xlfn.IFNA(+INDEX(Comp1!K:K,MATCH($B360,Comp1!$B:$B,0)),"No")</f>
        <v>0</v>
      </c>
      <c r="R360" s="14">
        <f>_xlfn.IFNA(+INDEX(Comp1!L:L,MATCH($B360,Comp1!$B:$B,0)),"No")</f>
        <v>0</v>
      </c>
      <c r="S360" s="14">
        <f>_xlfn.IFNA(+INDEX(Comp1!M:M,MATCH($B360,Comp1!$B:$B,0)),"No")</f>
        <v>0</v>
      </c>
      <c r="T360" s="14">
        <f>_xlfn.IFNA(+INDEX(Comp1!N:N,MATCH($B360,Comp1!$B:$B,0)),"No")</f>
        <v>0</v>
      </c>
      <c r="U360" s="14">
        <f>_xlfn.IFNA(+INDEX(Comp1!O:O,MATCH($B360,Comp1!$B:$B,0)),"No")</f>
        <v>0</v>
      </c>
      <c r="V360" s="464">
        <f>IF(J360="yes",+INDEX('Final Comp Values'!$AX:$AX,MATCH('Monthy Targets'!$B360,'Final Comp Values'!C:C,0)),0)</f>
        <v>8.52</v>
      </c>
      <c r="W360" s="464">
        <f>IF(K360="yes",+INDEX('Final Comp Values'!$AX:$AX,MATCH('Monthy Targets'!$B360,'Final Comp Values'!$C:$C,0)),0)</f>
        <v>8.52</v>
      </c>
      <c r="X360" s="464">
        <f>IF(L360="yes",+INDEX('Final Comp Values'!$AX:$AX,MATCH('Monthy Targets'!$B360,'Final Comp Values'!$C:$C,0)),0)</f>
        <v>8.52</v>
      </c>
      <c r="Y360" s="464">
        <f>IF(M360="yes",+INDEX('Final Comp Values'!$BB:$BB,MATCH('Monthy Targets'!$B360,'Final Comp Values'!$C:$C,0)),0)</f>
        <v>8.52</v>
      </c>
      <c r="Z360" s="464">
        <f>IF(N360="yes",+INDEX('Final Comp Values'!$BB:$BB,MATCH('Monthy Targets'!$B360,'Final Comp Values'!$C:$C,0)),0)</f>
        <v>8.52</v>
      </c>
      <c r="AA360" s="464">
        <f>IF(O360="yes",+INDEX('Final Comp Values'!$BB:$BB,MATCH('Monthy Targets'!$B360,'Final Comp Values'!$C:$C,0)),0)</f>
        <v>0</v>
      </c>
      <c r="AB360" s="464">
        <f>IF(P360="yes",+INDEX('Final Comp Values'!$BF:$BF,MATCH('Monthy Targets'!$B360,'Final Comp Values'!$C:$C,0)),0)</f>
        <v>0</v>
      </c>
      <c r="AC360" s="464">
        <f>IF(Q360="yes",+INDEX('Final Comp Values'!$BF:$BF,MATCH('Monthy Targets'!$B360,'Final Comp Values'!$C:$C,0)),0)</f>
        <v>0</v>
      </c>
      <c r="AD360" s="464">
        <f>IF(R360="yes",+INDEX('Final Comp Values'!$BF:$BF,MATCH('Monthy Targets'!$B360,'Final Comp Values'!$C:$C,0)),0)</f>
        <v>0</v>
      </c>
      <c r="AE360" s="464">
        <f>IF(S360="yes",+INDEX('Final Comp Values'!$BJ:$BJ,MATCH('Monthy Targets'!$B360,'Final Comp Values'!$C:$C,0)),0)</f>
        <v>0</v>
      </c>
      <c r="AF360" s="464">
        <f>IF(T360="yes",+INDEX('Final Comp Values'!$BJ:$BJ,MATCH('Monthy Targets'!$B360,'Final Comp Values'!$C:$C,0)),0)</f>
        <v>0</v>
      </c>
      <c r="AG360" s="464">
        <f>IF(U360="yes",+INDEX('Final Comp Values'!$BJ:$BJ,MATCH('Monthy Targets'!$B360,'Final Comp Values'!$C:$C,0)),0)</f>
        <v>0</v>
      </c>
    </row>
    <row r="361" spans="1:33" x14ac:dyDescent="0.25">
      <c r="A361" s="183">
        <f>+FY2018_ALL_Targets!A361</f>
        <v>4970</v>
      </c>
      <c r="B361" s="183">
        <f>+FY2018_ALL_Targets!B361</f>
        <v>675956</v>
      </c>
      <c r="C361" s="183">
        <f>+FY2018_ALL_Targets!C361</f>
        <v>1026704</v>
      </c>
      <c r="D361" s="183">
        <f>+FY2018_ALL_Targets!D361</f>
        <v>1851629430</v>
      </c>
      <c r="E361" s="183">
        <f>+FY2018_ALL_Targets!E361</f>
        <v>0</v>
      </c>
      <c r="F361" s="183" t="str">
        <f>+FY2018_ALL_Targets!F361</f>
        <v>Travis</v>
      </c>
      <c r="G361" s="183" t="s">
        <v>306</v>
      </c>
      <c r="H361" s="183" t="str">
        <f>+FY2018_ALL_Targets!H361</f>
        <v>DeWitt Medical District</v>
      </c>
      <c r="I361" s="183" t="str">
        <f>+FY2018_ALL_Targets!I361</f>
        <v>5301 West Duval Road</v>
      </c>
      <c r="J361" s="14" t="str">
        <f>_xlfn.IFNA(+INDEX(Comp1!$D:$D,MATCH(B361,Comp1!$B:$B,0)),"No")</f>
        <v>Yes</v>
      </c>
      <c r="K361" s="14" t="str">
        <f>_xlfn.IFNA(+INDEX(Comp1!$E:$E,MATCH(B361,Comp1!$B:$B,0)),"No")</f>
        <v>Yes</v>
      </c>
      <c r="L361" s="14" t="str">
        <f>_xlfn.IFNA(+INDEX(Comp1!F:F,MATCH($B361,Comp1!$B:$B,0)),"No")</f>
        <v>Yes</v>
      </c>
      <c r="M361" s="14" t="str">
        <f>_xlfn.IFNA(+INDEX(Comp1!G:G,MATCH($B361,Comp1!$B:$B,0)),"No")</f>
        <v>Yes</v>
      </c>
      <c r="N361" s="14" t="str">
        <f>_xlfn.IFNA(+INDEX(Comp1!H:H,MATCH($B361,Comp1!$B:$B,0)),"No")</f>
        <v>Yes</v>
      </c>
      <c r="O361" s="14">
        <f>_xlfn.IFNA(+INDEX(Comp1!I:I,MATCH($B361,Comp1!$B:$B,0)),"No")</f>
        <v>0</v>
      </c>
      <c r="P361" s="14">
        <f>_xlfn.IFNA(+INDEX(Comp1!J:J,MATCH($B361,Comp1!$B:$B,0)),"No")</f>
        <v>0</v>
      </c>
      <c r="Q361" s="14">
        <f>_xlfn.IFNA(+INDEX(Comp1!K:K,MATCH($B361,Comp1!$B:$B,0)),"No")</f>
        <v>0</v>
      </c>
      <c r="R361" s="14">
        <f>_xlfn.IFNA(+INDEX(Comp1!L:L,MATCH($B361,Comp1!$B:$B,0)),"No")</f>
        <v>0</v>
      </c>
      <c r="S361" s="14">
        <f>_xlfn.IFNA(+INDEX(Comp1!M:M,MATCH($B361,Comp1!$B:$B,0)),"No")</f>
        <v>0</v>
      </c>
      <c r="T361" s="14">
        <f>_xlfn.IFNA(+INDEX(Comp1!N:N,MATCH($B361,Comp1!$B:$B,0)),"No")</f>
        <v>0</v>
      </c>
      <c r="U361" s="14">
        <f>_xlfn.IFNA(+INDEX(Comp1!O:O,MATCH($B361,Comp1!$B:$B,0)),"No")</f>
        <v>0</v>
      </c>
      <c r="V361" s="464">
        <f>IF(J361="yes",+INDEX('Final Comp Values'!$AX:$AX,MATCH('Monthy Targets'!$B361,'Final Comp Values'!C:C,0)),0)</f>
        <v>24.37</v>
      </c>
      <c r="W361" s="464">
        <f>IF(K361="yes",+INDEX('Final Comp Values'!$AX:$AX,MATCH('Monthy Targets'!$B361,'Final Comp Values'!$C:$C,0)),0)</f>
        <v>24.37</v>
      </c>
      <c r="X361" s="464">
        <f>IF(L361="yes",+INDEX('Final Comp Values'!$AX:$AX,MATCH('Monthy Targets'!$B361,'Final Comp Values'!$C:$C,0)),0)</f>
        <v>24.37</v>
      </c>
      <c r="Y361" s="464">
        <f>IF(M361="yes",+INDEX('Final Comp Values'!$BB:$BB,MATCH('Monthy Targets'!$B361,'Final Comp Values'!$C:$C,0)),0)</f>
        <v>24.37</v>
      </c>
      <c r="Z361" s="464">
        <f>IF(N361="yes",+INDEX('Final Comp Values'!$BB:$BB,MATCH('Monthy Targets'!$B361,'Final Comp Values'!$C:$C,0)),0)</f>
        <v>24.37</v>
      </c>
      <c r="AA361" s="464">
        <f>IF(O361="yes",+INDEX('Final Comp Values'!$BB:$BB,MATCH('Monthy Targets'!$B361,'Final Comp Values'!$C:$C,0)),0)</f>
        <v>0</v>
      </c>
      <c r="AB361" s="464">
        <f>IF(P361="yes",+INDEX('Final Comp Values'!$BF:$BF,MATCH('Monthy Targets'!$B361,'Final Comp Values'!$C:$C,0)),0)</f>
        <v>0</v>
      </c>
      <c r="AC361" s="464">
        <f>IF(Q361="yes",+INDEX('Final Comp Values'!$BF:$BF,MATCH('Monthy Targets'!$B361,'Final Comp Values'!$C:$C,0)),0)</f>
        <v>0</v>
      </c>
      <c r="AD361" s="464">
        <f>IF(R361="yes",+INDEX('Final Comp Values'!$BF:$BF,MATCH('Monthy Targets'!$B361,'Final Comp Values'!$C:$C,0)),0)</f>
        <v>0</v>
      </c>
      <c r="AE361" s="464">
        <f>IF(S361="yes",+INDEX('Final Comp Values'!$BJ:$BJ,MATCH('Monthy Targets'!$B361,'Final Comp Values'!$C:$C,0)),0)</f>
        <v>0</v>
      </c>
      <c r="AF361" s="464">
        <f>IF(T361="yes",+INDEX('Final Comp Values'!$BJ:$BJ,MATCH('Monthy Targets'!$B361,'Final Comp Values'!$C:$C,0)),0)</f>
        <v>0</v>
      </c>
      <c r="AG361" s="464">
        <f>IF(U361="yes",+INDEX('Final Comp Values'!$BJ:$BJ,MATCH('Monthy Targets'!$B361,'Final Comp Values'!$C:$C,0)),0)</f>
        <v>0</v>
      </c>
    </row>
    <row r="362" spans="1:33" x14ac:dyDescent="0.25">
      <c r="A362" s="183">
        <f>+FY2018_ALL_Targets!A362</f>
        <v>5253</v>
      </c>
      <c r="B362" s="183">
        <f>+FY2018_ALL_Targets!B362</f>
        <v>675962</v>
      </c>
      <c r="C362" s="183">
        <f>+FY2018_ALL_Targets!C362</f>
        <v>1026683</v>
      </c>
      <c r="D362" s="183">
        <f>+FY2018_ALL_Targets!D362</f>
        <v>1639314560</v>
      </c>
      <c r="E362" s="183">
        <f>+FY2018_ALL_Targets!E362</f>
        <v>0</v>
      </c>
      <c r="F362" s="183" t="str">
        <f>+FY2018_ALL_Targets!F362</f>
        <v>MRSA Northeast</v>
      </c>
      <c r="G362" s="183" t="s">
        <v>1061</v>
      </c>
      <c r="H362" s="183" t="str">
        <f>+FY2018_ALL_Targets!H362</f>
        <v>Liberty County Hospital District No. 1</v>
      </c>
      <c r="I362" s="183" t="str">
        <f>+FY2018_ALL_Targets!I362</f>
        <v>501 North Medford Drive</v>
      </c>
      <c r="J362" s="14" t="str">
        <f>_xlfn.IFNA(+INDEX(Comp1!$D:$D,MATCH(B362,Comp1!$B:$B,0)),"No")</f>
        <v>Yes</v>
      </c>
      <c r="K362" s="14" t="str">
        <f>_xlfn.IFNA(+INDEX(Comp1!$E:$E,MATCH(B362,Comp1!$B:$B,0)),"No")</f>
        <v>Yes</v>
      </c>
      <c r="L362" s="14" t="str">
        <f>_xlfn.IFNA(+INDEX(Comp1!F:F,MATCH($B362,Comp1!$B:$B,0)),"No")</f>
        <v>Yes</v>
      </c>
      <c r="M362" s="14" t="str">
        <f>_xlfn.IFNA(+INDEX(Comp1!G:G,MATCH($B362,Comp1!$B:$B,0)),"No")</f>
        <v>Yes</v>
      </c>
      <c r="N362" s="14" t="str">
        <f>_xlfn.IFNA(+INDEX(Comp1!H:H,MATCH($B362,Comp1!$B:$B,0)),"No")</f>
        <v>Yes</v>
      </c>
      <c r="O362" s="14">
        <f>_xlfn.IFNA(+INDEX(Comp1!I:I,MATCH($B362,Comp1!$B:$B,0)),"No")</f>
        <v>0</v>
      </c>
      <c r="P362" s="14">
        <f>_xlfn.IFNA(+INDEX(Comp1!J:J,MATCH($B362,Comp1!$B:$B,0)),"No")</f>
        <v>0</v>
      </c>
      <c r="Q362" s="14">
        <f>_xlfn.IFNA(+INDEX(Comp1!K:K,MATCH($B362,Comp1!$B:$B,0)),"No")</f>
        <v>0</v>
      </c>
      <c r="R362" s="14">
        <f>_xlfn.IFNA(+INDEX(Comp1!L:L,MATCH($B362,Comp1!$B:$B,0)),"No")</f>
        <v>0</v>
      </c>
      <c r="S362" s="14">
        <f>_xlfn.IFNA(+INDEX(Comp1!M:M,MATCH($B362,Comp1!$B:$B,0)),"No")</f>
        <v>0</v>
      </c>
      <c r="T362" s="14">
        <f>_xlfn.IFNA(+INDEX(Comp1!N:N,MATCH($B362,Comp1!$B:$B,0)),"No")</f>
        <v>0</v>
      </c>
      <c r="U362" s="14">
        <f>_xlfn.IFNA(+INDEX(Comp1!O:O,MATCH($B362,Comp1!$B:$B,0)),"No")</f>
        <v>0</v>
      </c>
      <c r="V362" s="464">
        <f>IF(J362="yes",+INDEX('Final Comp Values'!$AX:$AX,MATCH('Monthy Targets'!$B362,'Final Comp Values'!C:C,0)),0)</f>
        <v>8.6199999999999992</v>
      </c>
      <c r="W362" s="464">
        <f>IF(K362="yes",+INDEX('Final Comp Values'!$AX:$AX,MATCH('Monthy Targets'!$B362,'Final Comp Values'!$C:$C,0)),0)</f>
        <v>8.6199999999999992</v>
      </c>
      <c r="X362" s="464">
        <f>IF(L362="yes",+INDEX('Final Comp Values'!$AX:$AX,MATCH('Monthy Targets'!$B362,'Final Comp Values'!$C:$C,0)),0)</f>
        <v>8.6199999999999992</v>
      </c>
      <c r="Y362" s="464">
        <f>IF(M362="yes",+INDEX('Final Comp Values'!$BB:$BB,MATCH('Monthy Targets'!$B362,'Final Comp Values'!$C:$C,0)),0)</f>
        <v>8.6199999999999992</v>
      </c>
      <c r="Z362" s="464">
        <f>IF(N362="yes",+INDEX('Final Comp Values'!$BB:$BB,MATCH('Monthy Targets'!$B362,'Final Comp Values'!$C:$C,0)),0)</f>
        <v>8.6199999999999992</v>
      </c>
      <c r="AA362" s="464">
        <f>IF(O362="yes",+INDEX('Final Comp Values'!$BB:$BB,MATCH('Monthy Targets'!$B362,'Final Comp Values'!$C:$C,0)),0)</f>
        <v>0</v>
      </c>
      <c r="AB362" s="464">
        <f>IF(P362="yes",+INDEX('Final Comp Values'!$BF:$BF,MATCH('Monthy Targets'!$B362,'Final Comp Values'!$C:$C,0)),0)</f>
        <v>0</v>
      </c>
      <c r="AC362" s="464">
        <f>IF(Q362="yes",+INDEX('Final Comp Values'!$BF:$BF,MATCH('Monthy Targets'!$B362,'Final Comp Values'!$C:$C,0)),0)</f>
        <v>0</v>
      </c>
      <c r="AD362" s="464">
        <f>IF(R362="yes",+INDEX('Final Comp Values'!$BF:$BF,MATCH('Monthy Targets'!$B362,'Final Comp Values'!$C:$C,0)),0)</f>
        <v>0</v>
      </c>
      <c r="AE362" s="464">
        <f>IF(S362="yes",+INDEX('Final Comp Values'!$BJ:$BJ,MATCH('Monthy Targets'!$B362,'Final Comp Values'!$C:$C,0)),0)</f>
        <v>0</v>
      </c>
      <c r="AF362" s="464">
        <f>IF(T362="yes",+INDEX('Final Comp Values'!$BJ:$BJ,MATCH('Monthy Targets'!$B362,'Final Comp Values'!$C:$C,0)),0)</f>
        <v>0</v>
      </c>
      <c r="AG362" s="464">
        <f>IF(U362="yes",+INDEX('Final Comp Values'!$BJ:$BJ,MATCH('Monthy Targets'!$B362,'Final Comp Values'!$C:$C,0)),0)</f>
        <v>0</v>
      </c>
    </row>
    <row r="363" spans="1:33" x14ac:dyDescent="0.25">
      <c r="A363" s="183">
        <f>+FY2018_ALL_Targets!A363</f>
        <v>5182</v>
      </c>
      <c r="B363" s="183">
        <f>+FY2018_ALL_Targets!B363</f>
        <v>675966</v>
      </c>
      <c r="C363" s="183">
        <f>+FY2018_ALL_Targets!C363</f>
        <v>1026860</v>
      </c>
      <c r="D363" s="183">
        <f>+FY2018_ALL_Targets!D363</f>
        <v>1639569734</v>
      </c>
      <c r="E363" s="183">
        <f>+FY2018_ALL_Targets!E363</f>
        <v>0</v>
      </c>
      <c r="F363" s="183" t="str">
        <f>+FY2018_ALL_Targets!F363</f>
        <v>MRSA Northeast</v>
      </c>
      <c r="G363" s="183" t="s">
        <v>1003</v>
      </c>
      <c r="H363" s="183" t="str">
        <f>+FY2018_ALL_Targets!H363</f>
        <v>TEXARKANA SNF LLC</v>
      </c>
      <c r="I363" s="183" t="str">
        <f>+FY2018_ALL_Targets!I363</f>
        <v>4920 ELIZABETH STREET</v>
      </c>
      <c r="J363" s="14" t="str">
        <f>_xlfn.IFNA(+INDEX(Comp1!$D:$D,MATCH(B363,Comp1!$B:$B,0)),"No")</f>
        <v>No</v>
      </c>
      <c r="K363" s="14" t="str">
        <f>_xlfn.IFNA(+INDEX(Comp1!$E:$E,MATCH(B363,Comp1!$B:$B,0)),"No")</f>
        <v>No</v>
      </c>
      <c r="L363" s="14" t="str">
        <f>_xlfn.IFNA(+INDEX(Comp1!F:F,MATCH($B363,Comp1!$B:$B,0)),"No")</f>
        <v>No</v>
      </c>
      <c r="M363" s="14" t="str">
        <f>_xlfn.IFNA(+INDEX(Comp1!G:G,MATCH($B363,Comp1!$B:$B,0)),"No")</f>
        <v>No</v>
      </c>
      <c r="N363" s="14" t="str">
        <f>_xlfn.IFNA(+INDEX(Comp1!H:H,MATCH($B363,Comp1!$B:$B,0)),"No")</f>
        <v>No</v>
      </c>
      <c r="O363" s="14" t="str">
        <f>_xlfn.IFNA(+INDEX(Comp1!I:I,MATCH($B363,Comp1!$B:$B,0)),"No")</f>
        <v>No</v>
      </c>
      <c r="P363" s="14" t="str">
        <f>_xlfn.IFNA(+INDEX(Comp1!J:J,MATCH($B363,Comp1!$B:$B,0)),"No")</f>
        <v>No</v>
      </c>
      <c r="Q363" s="14" t="str">
        <f>_xlfn.IFNA(+INDEX(Comp1!K:K,MATCH($B363,Comp1!$B:$B,0)),"No")</f>
        <v>No</v>
      </c>
      <c r="R363" s="14" t="str">
        <f>_xlfn.IFNA(+INDEX(Comp1!L:L,MATCH($B363,Comp1!$B:$B,0)),"No")</f>
        <v>No</v>
      </c>
      <c r="S363" s="14" t="str">
        <f>_xlfn.IFNA(+INDEX(Comp1!M:M,MATCH($B363,Comp1!$B:$B,0)),"No")</f>
        <v>No</v>
      </c>
      <c r="T363" s="14" t="str">
        <f>_xlfn.IFNA(+INDEX(Comp1!N:N,MATCH($B363,Comp1!$B:$B,0)),"No")</f>
        <v>No</v>
      </c>
      <c r="U363" s="14" t="str">
        <f>_xlfn.IFNA(+INDEX(Comp1!O:O,MATCH($B363,Comp1!$B:$B,0)),"No")</f>
        <v>No</v>
      </c>
      <c r="V363" s="464">
        <f>IF(J363="yes",+INDEX('Final Comp Values'!$AX:$AX,MATCH('Monthy Targets'!$B363,'Final Comp Values'!C:C,0)),0)</f>
        <v>0</v>
      </c>
      <c r="W363" s="464">
        <f>IF(K363="yes",+INDEX('Final Comp Values'!$AX:$AX,MATCH('Monthy Targets'!$B363,'Final Comp Values'!$C:$C,0)),0)</f>
        <v>0</v>
      </c>
      <c r="X363" s="464">
        <f>IF(L363="yes",+INDEX('Final Comp Values'!$AX:$AX,MATCH('Monthy Targets'!$B363,'Final Comp Values'!$C:$C,0)),0)</f>
        <v>0</v>
      </c>
      <c r="Y363" s="464">
        <f>IF(M363="yes",+INDEX('Final Comp Values'!$BB:$BB,MATCH('Monthy Targets'!$B363,'Final Comp Values'!$C:$C,0)),0)</f>
        <v>0</v>
      </c>
      <c r="Z363" s="464">
        <f>IF(N363="yes",+INDEX('Final Comp Values'!$BB:$BB,MATCH('Monthy Targets'!$B363,'Final Comp Values'!$C:$C,0)),0)</f>
        <v>0</v>
      </c>
      <c r="AA363" s="464">
        <f>IF(O363="yes",+INDEX('Final Comp Values'!$BB:$BB,MATCH('Monthy Targets'!$B363,'Final Comp Values'!$C:$C,0)),0)</f>
        <v>0</v>
      </c>
      <c r="AB363" s="464">
        <f>IF(P363="yes",+INDEX('Final Comp Values'!$BF:$BF,MATCH('Monthy Targets'!$B363,'Final Comp Values'!$C:$C,0)),0)</f>
        <v>0</v>
      </c>
      <c r="AC363" s="464">
        <f>IF(Q363="yes",+INDEX('Final Comp Values'!$BF:$BF,MATCH('Monthy Targets'!$B363,'Final Comp Values'!$C:$C,0)),0)</f>
        <v>0</v>
      </c>
      <c r="AD363" s="464">
        <f>IF(R363="yes",+INDEX('Final Comp Values'!$BF:$BF,MATCH('Monthy Targets'!$B363,'Final Comp Values'!$C:$C,0)),0)</f>
        <v>0</v>
      </c>
      <c r="AE363" s="464">
        <f>IF(S363="yes",+INDEX('Final Comp Values'!$BJ:$BJ,MATCH('Monthy Targets'!$B363,'Final Comp Values'!$C:$C,0)),0)</f>
        <v>0</v>
      </c>
      <c r="AF363" s="464">
        <f>IF(T363="yes",+INDEX('Final Comp Values'!$BJ:$BJ,MATCH('Monthy Targets'!$B363,'Final Comp Values'!$C:$C,0)),0)</f>
        <v>0</v>
      </c>
      <c r="AG363" s="464">
        <f>IF(U363="yes",+INDEX('Final Comp Values'!$BJ:$BJ,MATCH('Monthy Targets'!$B363,'Final Comp Values'!$C:$C,0)),0)</f>
        <v>0</v>
      </c>
    </row>
    <row r="364" spans="1:33" x14ac:dyDescent="0.25">
      <c r="A364" s="183">
        <f>+FY2018_ALL_Targets!A364</f>
        <v>101364</v>
      </c>
      <c r="B364" s="183">
        <f>+FY2018_ALL_Targets!B364</f>
        <v>675968</v>
      </c>
      <c r="C364" s="183">
        <f>+FY2018_ALL_Targets!C364</f>
        <v>1027493</v>
      </c>
      <c r="D364" s="183">
        <f>+FY2018_ALL_Targets!D364</f>
        <v>1477910636</v>
      </c>
      <c r="E364" s="183">
        <f>+FY2018_ALL_Targets!E364</f>
        <v>0</v>
      </c>
      <c r="F364" s="183" t="str">
        <f>+FY2018_ALL_Targets!F364</f>
        <v>Bexar</v>
      </c>
      <c r="G364" s="183" t="s">
        <v>384</v>
      </c>
      <c r="H364" s="183" t="str">
        <f>+FY2018_ALL_Targets!H364</f>
        <v>Bexar County Hospital District</v>
      </c>
      <c r="I364" s="183" t="str">
        <f>+FY2018_ALL_Targets!I364</f>
        <v>505 Madison Oak Drive</v>
      </c>
      <c r="J364" s="14" t="str">
        <f>_xlfn.IFNA(+INDEX(Comp1!$D:$D,MATCH(B364,Comp1!$B:$B,0)),"No")</f>
        <v>Yes</v>
      </c>
      <c r="K364" s="14" t="str">
        <f>_xlfn.IFNA(+INDEX(Comp1!$E:$E,MATCH(B364,Comp1!$B:$B,0)),"No")</f>
        <v>Yes</v>
      </c>
      <c r="L364" s="14" t="str">
        <f>_xlfn.IFNA(+INDEX(Comp1!F:F,MATCH($B364,Comp1!$B:$B,0)),"No")</f>
        <v>Yes</v>
      </c>
      <c r="M364" s="14" t="str">
        <f>_xlfn.IFNA(+INDEX(Comp1!G:G,MATCH($B364,Comp1!$B:$B,0)),"No")</f>
        <v>Yes</v>
      </c>
      <c r="N364" s="14" t="str">
        <f>_xlfn.IFNA(+INDEX(Comp1!H:H,MATCH($B364,Comp1!$B:$B,0)),"No")</f>
        <v>Yes</v>
      </c>
      <c r="O364" s="14">
        <f>_xlfn.IFNA(+INDEX(Comp1!I:I,MATCH($B364,Comp1!$B:$B,0)),"No")</f>
        <v>0</v>
      </c>
      <c r="P364" s="14">
        <f>_xlfn.IFNA(+INDEX(Comp1!J:J,MATCH($B364,Comp1!$B:$B,0)),"No")</f>
        <v>0</v>
      </c>
      <c r="Q364" s="14">
        <f>_xlfn.IFNA(+INDEX(Comp1!K:K,MATCH($B364,Comp1!$B:$B,0)),"No")</f>
        <v>0</v>
      </c>
      <c r="R364" s="14">
        <f>_xlfn.IFNA(+INDEX(Comp1!L:L,MATCH($B364,Comp1!$B:$B,0)),"No")</f>
        <v>0</v>
      </c>
      <c r="S364" s="14">
        <f>_xlfn.IFNA(+INDEX(Comp1!M:M,MATCH($B364,Comp1!$B:$B,0)),"No")</f>
        <v>0</v>
      </c>
      <c r="T364" s="14">
        <f>_xlfn.IFNA(+INDEX(Comp1!N:N,MATCH($B364,Comp1!$B:$B,0)),"No")</f>
        <v>0</v>
      </c>
      <c r="U364" s="14">
        <f>_xlfn.IFNA(+INDEX(Comp1!O:O,MATCH($B364,Comp1!$B:$B,0)),"No")</f>
        <v>0</v>
      </c>
      <c r="V364" s="464">
        <f>IF(J364="yes",+INDEX('Final Comp Values'!$AX:$AX,MATCH('Monthy Targets'!$B364,'Final Comp Values'!C:C,0)),0)</f>
        <v>11.48</v>
      </c>
      <c r="W364" s="464">
        <f>IF(K364="yes",+INDEX('Final Comp Values'!$AX:$AX,MATCH('Monthy Targets'!$B364,'Final Comp Values'!$C:$C,0)),0)</f>
        <v>11.48</v>
      </c>
      <c r="X364" s="464">
        <f>IF(L364="yes",+INDEX('Final Comp Values'!$AX:$AX,MATCH('Monthy Targets'!$B364,'Final Comp Values'!$C:$C,0)),0)</f>
        <v>11.48</v>
      </c>
      <c r="Y364" s="464">
        <f>IF(M364="yes",+INDEX('Final Comp Values'!$BB:$BB,MATCH('Monthy Targets'!$B364,'Final Comp Values'!$C:$C,0)),0)</f>
        <v>11.48</v>
      </c>
      <c r="Z364" s="464">
        <f>IF(N364="yes",+INDEX('Final Comp Values'!$BB:$BB,MATCH('Monthy Targets'!$B364,'Final Comp Values'!$C:$C,0)),0)</f>
        <v>11.48</v>
      </c>
      <c r="AA364" s="464">
        <f>IF(O364="yes",+INDEX('Final Comp Values'!$BB:$BB,MATCH('Monthy Targets'!$B364,'Final Comp Values'!$C:$C,0)),0)</f>
        <v>0</v>
      </c>
      <c r="AB364" s="464">
        <f>IF(P364="yes",+INDEX('Final Comp Values'!$BF:$BF,MATCH('Monthy Targets'!$B364,'Final Comp Values'!$C:$C,0)),0)</f>
        <v>0</v>
      </c>
      <c r="AC364" s="464">
        <f>IF(Q364="yes",+INDEX('Final Comp Values'!$BF:$BF,MATCH('Monthy Targets'!$B364,'Final Comp Values'!$C:$C,0)),0)</f>
        <v>0</v>
      </c>
      <c r="AD364" s="464">
        <f>IF(R364="yes",+INDEX('Final Comp Values'!$BF:$BF,MATCH('Monthy Targets'!$B364,'Final Comp Values'!$C:$C,0)),0)</f>
        <v>0</v>
      </c>
      <c r="AE364" s="464">
        <f>IF(S364="yes",+INDEX('Final Comp Values'!$BJ:$BJ,MATCH('Monthy Targets'!$B364,'Final Comp Values'!$C:$C,0)),0)</f>
        <v>0</v>
      </c>
      <c r="AF364" s="464">
        <f>IF(T364="yes",+INDEX('Final Comp Values'!$BJ:$BJ,MATCH('Monthy Targets'!$B364,'Final Comp Values'!$C:$C,0)),0)</f>
        <v>0</v>
      </c>
      <c r="AG364" s="464">
        <f>IF(U364="yes",+INDEX('Final Comp Values'!$BJ:$BJ,MATCH('Monthy Targets'!$B364,'Final Comp Values'!$C:$C,0)),0)</f>
        <v>0</v>
      </c>
    </row>
    <row r="365" spans="1:33" x14ac:dyDescent="0.25">
      <c r="A365" s="183">
        <f>+FY2018_ALL_Targets!A365</f>
        <v>101456</v>
      </c>
      <c r="B365" s="183">
        <f>+FY2018_ALL_Targets!B365</f>
        <v>675969</v>
      </c>
      <c r="C365" s="183">
        <f>+FY2018_ALL_Targets!C365</f>
        <v>1026689</v>
      </c>
      <c r="D365" s="183">
        <f>+FY2018_ALL_Targets!D365</f>
        <v>1295768927</v>
      </c>
      <c r="E365" s="183">
        <f>+FY2018_ALL_Targets!E365</f>
        <v>0</v>
      </c>
      <c r="F365" s="183" t="str">
        <f>+FY2018_ALL_Targets!F365</f>
        <v>Dallas</v>
      </c>
      <c r="G365" s="183" t="s">
        <v>386</v>
      </c>
      <c r="H365" s="183" t="str">
        <f>+FY2018_ALL_Targets!H365</f>
        <v>South Limestone Hospital District</v>
      </c>
      <c r="I365" s="183" t="str">
        <f>+FY2018_ALL_Targets!I365</f>
        <v>1280 Settlers Ridge Road</v>
      </c>
      <c r="J365" s="14" t="str">
        <f>_xlfn.IFNA(+INDEX(Comp1!$D:$D,MATCH(B365,Comp1!$B:$B,0)),"No")</f>
        <v>Yes</v>
      </c>
      <c r="K365" s="14" t="str">
        <f>_xlfn.IFNA(+INDEX(Comp1!$E:$E,MATCH(B365,Comp1!$B:$B,0)),"No")</f>
        <v>Yes</v>
      </c>
      <c r="L365" s="14" t="str">
        <f>_xlfn.IFNA(+INDEX(Comp1!F:F,MATCH($B365,Comp1!$B:$B,0)),"No")</f>
        <v>Yes</v>
      </c>
      <c r="M365" s="14" t="str">
        <f>_xlfn.IFNA(+INDEX(Comp1!G:G,MATCH($B365,Comp1!$B:$B,0)),"No")</f>
        <v>Yes</v>
      </c>
      <c r="N365" s="14" t="str">
        <f>_xlfn.IFNA(+INDEX(Comp1!H:H,MATCH($B365,Comp1!$B:$B,0)),"No")</f>
        <v>Yes</v>
      </c>
      <c r="O365" s="14">
        <f>_xlfn.IFNA(+INDEX(Comp1!I:I,MATCH($B365,Comp1!$B:$B,0)),"No")</f>
        <v>0</v>
      </c>
      <c r="P365" s="14">
        <f>_xlfn.IFNA(+INDEX(Comp1!J:J,MATCH($B365,Comp1!$B:$B,0)),"No")</f>
        <v>0</v>
      </c>
      <c r="Q365" s="14">
        <f>_xlfn.IFNA(+INDEX(Comp1!K:K,MATCH($B365,Comp1!$B:$B,0)),"No")</f>
        <v>0</v>
      </c>
      <c r="R365" s="14">
        <f>_xlfn.IFNA(+INDEX(Comp1!L:L,MATCH($B365,Comp1!$B:$B,0)),"No")</f>
        <v>0</v>
      </c>
      <c r="S365" s="14">
        <f>_xlfn.IFNA(+INDEX(Comp1!M:M,MATCH($B365,Comp1!$B:$B,0)),"No")</f>
        <v>0</v>
      </c>
      <c r="T365" s="14">
        <f>_xlfn.IFNA(+INDEX(Comp1!N:N,MATCH($B365,Comp1!$B:$B,0)),"No")</f>
        <v>0</v>
      </c>
      <c r="U365" s="14">
        <f>_xlfn.IFNA(+INDEX(Comp1!O:O,MATCH($B365,Comp1!$B:$B,0)),"No")</f>
        <v>0</v>
      </c>
      <c r="V365" s="464">
        <f>IF(J365="yes",+INDEX('Final Comp Values'!$AX:$AX,MATCH('Monthy Targets'!$B365,'Final Comp Values'!C:C,0)),0)</f>
        <v>6.68</v>
      </c>
      <c r="W365" s="464">
        <f>IF(K365="yes",+INDEX('Final Comp Values'!$AX:$AX,MATCH('Monthy Targets'!$B365,'Final Comp Values'!$C:$C,0)),0)</f>
        <v>6.68</v>
      </c>
      <c r="X365" s="464">
        <f>IF(L365="yes",+INDEX('Final Comp Values'!$AX:$AX,MATCH('Monthy Targets'!$B365,'Final Comp Values'!$C:$C,0)),0)</f>
        <v>6.68</v>
      </c>
      <c r="Y365" s="464">
        <f>IF(M365="yes",+INDEX('Final Comp Values'!$BB:$BB,MATCH('Monthy Targets'!$B365,'Final Comp Values'!$C:$C,0)),0)</f>
        <v>6.68</v>
      </c>
      <c r="Z365" s="464">
        <f>IF(N365="yes",+INDEX('Final Comp Values'!$BB:$BB,MATCH('Monthy Targets'!$B365,'Final Comp Values'!$C:$C,0)),0)</f>
        <v>6.68</v>
      </c>
      <c r="AA365" s="464">
        <f>IF(O365="yes",+INDEX('Final Comp Values'!$BB:$BB,MATCH('Monthy Targets'!$B365,'Final Comp Values'!$C:$C,0)),0)</f>
        <v>0</v>
      </c>
      <c r="AB365" s="464">
        <f>IF(P365="yes",+INDEX('Final Comp Values'!$BF:$BF,MATCH('Monthy Targets'!$B365,'Final Comp Values'!$C:$C,0)),0)</f>
        <v>0</v>
      </c>
      <c r="AC365" s="464">
        <f>IF(Q365="yes",+INDEX('Final Comp Values'!$BF:$BF,MATCH('Monthy Targets'!$B365,'Final Comp Values'!$C:$C,0)),0)</f>
        <v>0</v>
      </c>
      <c r="AD365" s="464">
        <f>IF(R365="yes",+INDEX('Final Comp Values'!$BF:$BF,MATCH('Monthy Targets'!$B365,'Final Comp Values'!$C:$C,0)),0)</f>
        <v>0</v>
      </c>
      <c r="AE365" s="464">
        <f>IF(S365="yes",+INDEX('Final Comp Values'!$BJ:$BJ,MATCH('Monthy Targets'!$B365,'Final Comp Values'!$C:$C,0)),0)</f>
        <v>0</v>
      </c>
      <c r="AF365" s="464">
        <f>IF(T365="yes",+INDEX('Final Comp Values'!$BJ:$BJ,MATCH('Monthy Targets'!$B365,'Final Comp Values'!$C:$C,0)),0)</f>
        <v>0</v>
      </c>
      <c r="AG365" s="464">
        <f>IF(U365="yes",+INDEX('Final Comp Values'!$BJ:$BJ,MATCH('Monthy Targets'!$B365,'Final Comp Values'!$C:$C,0)),0)</f>
        <v>0</v>
      </c>
    </row>
    <row r="366" spans="1:33" x14ac:dyDescent="0.25">
      <c r="A366" s="183">
        <f>+FY2018_ALL_Targets!A366</f>
        <v>4070</v>
      </c>
      <c r="B366" s="183">
        <f>+FY2018_ALL_Targets!B366</f>
        <v>675971</v>
      </c>
      <c r="C366" s="183">
        <f>+FY2018_ALL_Targets!C366</f>
        <v>1004548</v>
      </c>
      <c r="D366" s="183">
        <f>+FY2018_ALL_Targets!D366</f>
        <v>1447358668</v>
      </c>
      <c r="E366" s="183">
        <f>+FY2018_ALL_Targets!E366</f>
        <v>0</v>
      </c>
      <c r="F366" s="183" t="str">
        <f>+FY2018_ALL_Targets!F366</f>
        <v>Travis</v>
      </c>
      <c r="G366" s="183" t="s">
        <v>566</v>
      </c>
      <c r="H366" s="183" t="str">
        <f>+FY2018_ALL_Targets!H366</f>
        <v>Colonial Care Center, LLC</v>
      </c>
      <c r="I366" s="183" t="str">
        <f>+FY2018_ALL_Targets!I366</f>
        <v>507 West Ave</v>
      </c>
      <c r="J366" s="14" t="str">
        <f>_xlfn.IFNA(+INDEX(Comp1!$D:$D,MATCH(B366,Comp1!$B:$B,0)),"No")</f>
        <v>No</v>
      </c>
      <c r="K366" s="14" t="str">
        <f>_xlfn.IFNA(+INDEX(Comp1!$E:$E,MATCH(B366,Comp1!$B:$B,0)),"No")</f>
        <v>No</v>
      </c>
      <c r="L366" s="14" t="str">
        <f>_xlfn.IFNA(+INDEX(Comp1!F:F,MATCH($B366,Comp1!$B:$B,0)),"No")</f>
        <v>No</v>
      </c>
      <c r="M366" s="14" t="str">
        <f>_xlfn.IFNA(+INDEX(Comp1!G:G,MATCH($B366,Comp1!$B:$B,0)),"No")</f>
        <v>No</v>
      </c>
      <c r="N366" s="14" t="str">
        <f>_xlfn.IFNA(+INDEX(Comp1!H:H,MATCH($B366,Comp1!$B:$B,0)),"No")</f>
        <v>No</v>
      </c>
      <c r="O366" s="14" t="str">
        <f>_xlfn.IFNA(+INDEX(Comp1!I:I,MATCH($B366,Comp1!$B:$B,0)),"No")</f>
        <v>No</v>
      </c>
      <c r="P366" s="14" t="str">
        <f>_xlfn.IFNA(+INDEX(Comp1!J:J,MATCH($B366,Comp1!$B:$B,0)),"No")</f>
        <v>No</v>
      </c>
      <c r="Q366" s="14" t="str">
        <f>_xlfn.IFNA(+INDEX(Comp1!K:K,MATCH($B366,Comp1!$B:$B,0)),"No")</f>
        <v>No</v>
      </c>
      <c r="R366" s="14" t="str">
        <f>_xlfn.IFNA(+INDEX(Comp1!L:L,MATCH($B366,Comp1!$B:$B,0)),"No")</f>
        <v>No</v>
      </c>
      <c r="S366" s="14" t="str">
        <f>_xlfn.IFNA(+INDEX(Comp1!M:M,MATCH($B366,Comp1!$B:$B,0)),"No")</f>
        <v>No</v>
      </c>
      <c r="T366" s="14" t="str">
        <f>_xlfn.IFNA(+INDEX(Comp1!N:N,MATCH($B366,Comp1!$B:$B,0)),"No")</f>
        <v>No</v>
      </c>
      <c r="U366" s="14" t="str">
        <f>_xlfn.IFNA(+INDEX(Comp1!O:O,MATCH($B366,Comp1!$B:$B,0)),"No")</f>
        <v>No</v>
      </c>
      <c r="V366" s="464">
        <f>IF(J366="yes",+INDEX('Final Comp Values'!$AX:$AX,MATCH('Monthy Targets'!$B366,'Final Comp Values'!C:C,0)),0)</f>
        <v>0</v>
      </c>
      <c r="W366" s="464">
        <f>IF(K366="yes",+INDEX('Final Comp Values'!$AX:$AX,MATCH('Monthy Targets'!$B366,'Final Comp Values'!$C:$C,0)),0)</f>
        <v>0</v>
      </c>
      <c r="X366" s="464">
        <f>IF(L366="yes",+INDEX('Final Comp Values'!$AX:$AX,MATCH('Monthy Targets'!$B366,'Final Comp Values'!$C:$C,0)),0)</f>
        <v>0</v>
      </c>
      <c r="Y366" s="464">
        <f>IF(M366="yes",+INDEX('Final Comp Values'!$BB:$BB,MATCH('Monthy Targets'!$B366,'Final Comp Values'!$C:$C,0)),0)</f>
        <v>0</v>
      </c>
      <c r="Z366" s="464">
        <f>IF(N366="yes",+INDEX('Final Comp Values'!$BB:$BB,MATCH('Monthy Targets'!$B366,'Final Comp Values'!$C:$C,0)),0)</f>
        <v>0</v>
      </c>
      <c r="AA366" s="464">
        <f>IF(O366="yes",+INDEX('Final Comp Values'!$BB:$BB,MATCH('Monthy Targets'!$B366,'Final Comp Values'!$C:$C,0)),0)</f>
        <v>0</v>
      </c>
      <c r="AB366" s="464">
        <f>IF(P366="yes",+INDEX('Final Comp Values'!$BF:$BF,MATCH('Monthy Targets'!$B366,'Final Comp Values'!$C:$C,0)),0)</f>
        <v>0</v>
      </c>
      <c r="AC366" s="464">
        <f>IF(Q366="yes",+INDEX('Final Comp Values'!$BF:$BF,MATCH('Monthy Targets'!$B366,'Final Comp Values'!$C:$C,0)),0)</f>
        <v>0</v>
      </c>
      <c r="AD366" s="464">
        <f>IF(R366="yes",+INDEX('Final Comp Values'!$BF:$BF,MATCH('Monthy Targets'!$B366,'Final Comp Values'!$C:$C,0)),0)</f>
        <v>0</v>
      </c>
      <c r="AE366" s="464">
        <f>IF(S366="yes",+INDEX('Final Comp Values'!$BJ:$BJ,MATCH('Monthy Targets'!$B366,'Final Comp Values'!$C:$C,0)),0)</f>
        <v>0</v>
      </c>
      <c r="AF366" s="464">
        <f>IF(T366="yes",+INDEX('Final Comp Values'!$BJ:$BJ,MATCH('Monthy Targets'!$B366,'Final Comp Values'!$C:$C,0)),0)</f>
        <v>0</v>
      </c>
      <c r="AG366" s="464">
        <f>IF(U366="yes",+INDEX('Final Comp Values'!$BJ:$BJ,MATCH('Monthy Targets'!$B366,'Final Comp Values'!$C:$C,0)),0)</f>
        <v>0</v>
      </c>
    </row>
    <row r="367" spans="1:33" x14ac:dyDescent="0.25">
      <c r="A367" s="183">
        <f>+FY2018_ALL_Targets!A367</f>
        <v>5062</v>
      </c>
      <c r="B367" s="183">
        <f>+FY2018_ALL_Targets!B367</f>
        <v>675972</v>
      </c>
      <c r="C367" s="183">
        <f>+FY2018_ALL_Targets!C367</f>
        <v>1014741</v>
      </c>
      <c r="D367" s="183">
        <f>+FY2018_ALL_Targets!D367</f>
        <v>1578642252</v>
      </c>
      <c r="E367" s="183">
        <f>+FY2018_ALL_Targets!E367</f>
        <v>0</v>
      </c>
      <c r="F367" s="183" t="str">
        <f>+FY2018_ALL_Targets!F367</f>
        <v>Dallas</v>
      </c>
      <c r="G367" s="183" t="s">
        <v>324</v>
      </c>
      <c r="H367" s="183" t="str">
        <f>+FY2018_ALL_Targets!H367</f>
        <v>Eastland Memorial Hospital District</v>
      </c>
      <c r="I367" s="183" t="str">
        <f>+FY2018_ALL_Targets!I367</f>
        <v>1618 Kirby Road</v>
      </c>
      <c r="J367" s="14" t="str">
        <f>_xlfn.IFNA(+INDEX(Comp1!$D:$D,MATCH(B367,Comp1!$B:$B,0)),"No")</f>
        <v>Yes</v>
      </c>
      <c r="K367" s="14" t="str">
        <f>_xlfn.IFNA(+INDEX(Comp1!$E:$E,MATCH(B367,Comp1!$B:$B,0)),"No")</f>
        <v>Yes</v>
      </c>
      <c r="L367" s="14" t="str">
        <f>_xlfn.IFNA(+INDEX(Comp1!F:F,MATCH($B367,Comp1!$B:$B,0)),"No")</f>
        <v>Yes</v>
      </c>
      <c r="M367" s="14" t="str">
        <f>_xlfn.IFNA(+INDEX(Comp1!G:G,MATCH($B367,Comp1!$B:$B,0)),"No")</f>
        <v>Yes</v>
      </c>
      <c r="N367" s="14" t="str">
        <f>_xlfn.IFNA(+INDEX(Comp1!H:H,MATCH($B367,Comp1!$B:$B,0)),"No")</f>
        <v>Yes</v>
      </c>
      <c r="O367" s="14">
        <f>_xlfn.IFNA(+INDEX(Comp1!I:I,MATCH($B367,Comp1!$B:$B,0)),"No")</f>
        <v>0</v>
      </c>
      <c r="P367" s="14">
        <f>_xlfn.IFNA(+INDEX(Comp1!J:J,MATCH($B367,Comp1!$B:$B,0)),"No")</f>
        <v>0</v>
      </c>
      <c r="Q367" s="14">
        <f>_xlfn.IFNA(+INDEX(Comp1!K:K,MATCH($B367,Comp1!$B:$B,0)),"No")</f>
        <v>0</v>
      </c>
      <c r="R367" s="14">
        <f>_xlfn.IFNA(+INDEX(Comp1!L:L,MATCH($B367,Comp1!$B:$B,0)),"No")</f>
        <v>0</v>
      </c>
      <c r="S367" s="14">
        <f>_xlfn.IFNA(+INDEX(Comp1!M:M,MATCH($B367,Comp1!$B:$B,0)),"No")</f>
        <v>0</v>
      </c>
      <c r="T367" s="14">
        <f>_xlfn.IFNA(+INDEX(Comp1!N:N,MATCH($B367,Comp1!$B:$B,0)),"No")</f>
        <v>0</v>
      </c>
      <c r="U367" s="14">
        <f>_xlfn.IFNA(+INDEX(Comp1!O:O,MATCH($B367,Comp1!$B:$B,0)),"No")</f>
        <v>0</v>
      </c>
      <c r="V367" s="464">
        <f>IF(J367="yes",+INDEX('Final Comp Values'!$AX:$AX,MATCH('Monthy Targets'!$B367,'Final Comp Values'!C:C,0)),0)</f>
        <v>6.29</v>
      </c>
      <c r="W367" s="464">
        <f>IF(K367="yes",+INDEX('Final Comp Values'!$AX:$AX,MATCH('Monthy Targets'!$B367,'Final Comp Values'!$C:$C,0)),0)</f>
        <v>6.29</v>
      </c>
      <c r="X367" s="464">
        <f>IF(L367="yes",+INDEX('Final Comp Values'!$AX:$AX,MATCH('Monthy Targets'!$B367,'Final Comp Values'!$C:$C,0)),0)</f>
        <v>6.29</v>
      </c>
      <c r="Y367" s="464">
        <f>IF(M367="yes",+INDEX('Final Comp Values'!$BB:$BB,MATCH('Monthy Targets'!$B367,'Final Comp Values'!$C:$C,0)),0)</f>
        <v>6.29</v>
      </c>
      <c r="Z367" s="464">
        <f>IF(N367="yes",+INDEX('Final Comp Values'!$BB:$BB,MATCH('Monthy Targets'!$B367,'Final Comp Values'!$C:$C,0)),0)</f>
        <v>6.29</v>
      </c>
      <c r="AA367" s="464">
        <f>IF(O367="yes",+INDEX('Final Comp Values'!$BB:$BB,MATCH('Monthy Targets'!$B367,'Final Comp Values'!$C:$C,0)),0)</f>
        <v>0</v>
      </c>
      <c r="AB367" s="464">
        <f>IF(P367="yes",+INDEX('Final Comp Values'!$BF:$BF,MATCH('Monthy Targets'!$B367,'Final Comp Values'!$C:$C,0)),0)</f>
        <v>0</v>
      </c>
      <c r="AC367" s="464">
        <f>IF(Q367="yes",+INDEX('Final Comp Values'!$BF:$BF,MATCH('Monthy Targets'!$B367,'Final Comp Values'!$C:$C,0)),0)</f>
        <v>0</v>
      </c>
      <c r="AD367" s="464">
        <f>IF(R367="yes",+INDEX('Final Comp Values'!$BF:$BF,MATCH('Monthy Targets'!$B367,'Final Comp Values'!$C:$C,0)),0)</f>
        <v>0</v>
      </c>
      <c r="AE367" s="464">
        <f>IF(S367="yes",+INDEX('Final Comp Values'!$BJ:$BJ,MATCH('Monthy Targets'!$B367,'Final Comp Values'!$C:$C,0)),0)</f>
        <v>0</v>
      </c>
      <c r="AF367" s="464">
        <f>IF(T367="yes",+INDEX('Final Comp Values'!$BJ:$BJ,MATCH('Monthy Targets'!$B367,'Final Comp Values'!$C:$C,0)),0)</f>
        <v>0</v>
      </c>
      <c r="AG367" s="464">
        <f>IF(U367="yes",+INDEX('Final Comp Values'!$BJ:$BJ,MATCH('Monthy Targets'!$B367,'Final Comp Values'!$C:$C,0)),0)</f>
        <v>0</v>
      </c>
    </row>
    <row r="368" spans="1:33" x14ac:dyDescent="0.25">
      <c r="A368" s="183">
        <f>+FY2018_ALL_Targets!A368</f>
        <v>5311</v>
      </c>
      <c r="B368" s="183">
        <f>+FY2018_ALL_Targets!B368</f>
        <v>675974</v>
      </c>
      <c r="C368" s="183">
        <f>+FY2018_ALL_Targets!C368</f>
        <v>1026006</v>
      </c>
      <c r="D368" s="183">
        <f>+FY2018_ALL_Targets!D368</f>
        <v>1851705685</v>
      </c>
      <c r="E368" s="183">
        <f>+FY2018_ALL_Targets!E368</f>
        <v>0</v>
      </c>
      <c r="F368" s="183" t="str">
        <f>+FY2018_ALL_Targets!F368</f>
        <v>Bexar</v>
      </c>
      <c r="G368" s="183" t="s">
        <v>1085</v>
      </c>
      <c r="H368" s="183" t="str">
        <f>+FY2018_ALL_Targets!H368</f>
        <v>Medina County Hospital District dba Medina Valley Health and Rehabilitation</v>
      </c>
      <c r="I368" s="183" t="str">
        <f>+FY2018_ALL_Targets!I368</f>
        <v>1028 Country Lane</v>
      </c>
      <c r="J368" s="14" t="str">
        <f>_xlfn.IFNA(+INDEX(Comp1!$D:$D,MATCH(B368,Comp1!$B:$B,0)),"No")</f>
        <v>Yes</v>
      </c>
      <c r="K368" s="14" t="str">
        <f>_xlfn.IFNA(+INDEX(Comp1!$E:$E,MATCH(B368,Comp1!$B:$B,0)),"No")</f>
        <v>Yes</v>
      </c>
      <c r="L368" s="14" t="str">
        <f>_xlfn.IFNA(+INDEX(Comp1!F:F,MATCH($B368,Comp1!$B:$B,0)),"No")</f>
        <v>Yes</v>
      </c>
      <c r="M368" s="14" t="str">
        <f>_xlfn.IFNA(+INDEX(Comp1!G:G,MATCH($B368,Comp1!$B:$B,0)),"No")</f>
        <v>Yes</v>
      </c>
      <c r="N368" s="14" t="str">
        <f>_xlfn.IFNA(+INDEX(Comp1!H:H,MATCH($B368,Comp1!$B:$B,0)),"No")</f>
        <v>Yes</v>
      </c>
      <c r="O368" s="14">
        <f>_xlfn.IFNA(+INDEX(Comp1!I:I,MATCH($B368,Comp1!$B:$B,0)),"No")</f>
        <v>0</v>
      </c>
      <c r="P368" s="14">
        <f>_xlfn.IFNA(+INDEX(Comp1!J:J,MATCH($B368,Comp1!$B:$B,0)),"No")</f>
        <v>0</v>
      </c>
      <c r="Q368" s="14">
        <f>_xlfn.IFNA(+INDEX(Comp1!K:K,MATCH($B368,Comp1!$B:$B,0)),"No")</f>
        <v>0</v>
      </c>
      <c r="R368" s="14">
        <f>_xlfn.IFNA(+INDEX(Comp1!L:L,MATCH($B368,Comp1!$B:$B,0)),"No")</f>
        <v>0</v>
      </c>
      <c r="S368" s="14">
        <f>_xlfn.IFNA(+INDEX(Comp1!M:M,MATCH($B368,Comp1!$B:$B,0)),"No")</f>
        <v>0</v>
      </c>
      <c r="T368" s="14">
        <f>_xlfn.IFNA(+INDEX(Comp1!N:N,MATCH($B368,Comp1!$B:$B,0)),"No")</f>
        <v>0</v>
      </c>
      <c r="U368" s="14">
        <f>_xlfn.IFNA(+INDEX(Comp1!O:O,MATCH($B368,Comp1!$B:$B,0)),"No")</f>
        <v>0</v>
      </c>
      <c r="V368" s="464">
        <f>IF(J368="yes",+INDEX('Final Comp Values'!$AX:$AX,MATCH('Monthy Targets'!$B368,'Final Comp Values'!C:C,0)),0)</f>
        <v>7.43</v>
      </c>
      <c r="W368" s="464">
        <f>IF(K368="yes",+INDEX('Final Comp Values'!$AX:$AX,MATCH('Monthy Targets'!$B368,'Final Comp Values'!$C:$C,0)),0)</f>
        <v>7.43</v>
      </c>
      <c r="X368" s="464">
        <f>IF(L368="yes",+INDEX('Final Comp Values'!$AX:$AX,MATCH('Monthy Targets'!$B368,'Final Comp Values'!$C:$C,0)),0)</f>
        <v>7.43</v>
      </c>
      <c r="Y368" s="464">
        <f>IF(M368="yes",+INDEX('Final Comp Values'!$BB:$BB,MATCH('Monthy Targets'!$B368,'Final Comp Values'!$C:$C,0)),0)</f>
        <v>7.43</v>
      </c>
      <c r="Z368" s="464">
        <f>IF(N368="yes",+INDEX('Final Comp Values'!$BB:$BB,MATCH('Monthy Targets'!$B368,'Final Comp Values'!$C:$C,0)),0)</f>
        <v>7.43</v>
      </c>
      <c r="AA368" s="464">
        <f>IF(O368="yes",+INDEX('Final Comp Values'!$BB:$BB,MATCH('Monthy Targets'!$B368,'Final Comp Values'!$C:$C,0)),0)</f>
        <v>0</v>
      </c>
      <c r="AB368" s="464">
        <f>IF(P368="yes",+INDEX('Final Comp Values'!$BF:$BF,MATCH('Monthy Targets'!$B368,'Final Comp Values'!$C:$C,0)),0)</f>
        <v>0</v>
      </c>
      <c r="AC368" s="464">
        <f>IF(Q368="yes",+INDEX('Final Comp Values'!$BF:$BF,MATCH('Monthy Targets'!$B368,'Final Comp Values'!$C:$C,0)),0)</f>
        <v>0</v>
      </c>
      <c r="AD368" s="464">
        <f>IF(R368="yes",+INDEX('Final Comp Values'!$BF:$BF,MATCH('Monthy Targets'!$B368,'Final Comp Values'!$C:$C,0)),0)</f>
        <v>0</v>
      </c>
      <c r="AE368" s="464">
        <f>IF(S368="yes",+INDEX('Final Comp Values'!$BJ:$BJ,MATCH('Monthy Targets'!$B368,'Final Comp Values'!$C:$C,0)),0)</f>
        <v>0</v>
      </c>
      <c r="AF368" s="464">
        <f>IF(T368="yes",+INDEX('Final Comp Values'!$BJ:$BJ,MATCH('Monthy Targets'!$B368,'Final Comp Values'!$C:$C,0)),0)</f>
        <v>0</v>
      </c>
      <c r="AG368" s="464">
        <f>IF(U368="yes",+INDEX('Final Comp Values'!$BJ:$BJ,MATCH('Monthy Targets'!$B368,'Final Comp Values'!$C:$C,0)),0)</f>
        <v>0</v>
      </c>
    </row>
    <row r="369" spans="1:33" x14ac:dyDescent="0.25">
      <c r="A369" s="183">
        <f>+FY2018_ALL_Targets!A369</f>
        <v>5291</v>
      </c>
      <c r="B369" s="183">
        <f>+FY2018_ALL_Targets!B369</f>
        <v>675975</v>
      </c>
      <c r="C369" s="183">
        <f>+FY2018_ALL_Targets!C369</f>
        <v>1013853</v>
      </c>
      <c r="D369" s="183">
        <f>+FY2018_ALL_Targets!D369</f>
        <v>1821055542</v>
      </c>
      <c r="E369" s="183">
        <f>+FY2018_ALL_Targets!E369</f>
        <v>0</v>
      </c>
      <c r="F369" s="183" t="str">
        <f>+FY2018_ALL_Targets!F369</f>
        <v>Jefferson</v>
      </c>
      <c r="G369" s="183" t="s">
        <v>1071</v>
      </c>
      <c r="H369" s="183" t="str">
        <f>+FY2018_ALL_Targets!H369</f>
        <v>Nexion Health at Lumberton, Inc.</v>
      </c>
      <c r="I369" s="183" t="str">
        <f>+FY2018_ALL_Targets!I369</f>
        <v>705 North Main Street</v>
      </c>
      <c r="J369" s="14" t="str">
        <f>_xlfn.IFNA(+INDEX(Comp1!$D:$D,MATCH(B369,Comp1!$B:$B,0)),"No")</f>
        <v>Yes</v>
      </c>
      <c r="K369" s="14" t="str">
        <f>_xlfn.IFNA(+INDEX(Comp1!$E:$E,MATCH(B369,Comp1!$B:$B,0)),"No")</f>
        <v>Yes</v>
      </c>
      <c r="L369" s="14" t="str">
        <f>_xlfn.IFNA(+INDEX(Comp1!F:F,MATCH($B369,Comp1!$B:$B,0)),"No")</f>
        <v>Yes</v>
      </c>
      <c r="M369" s="14" t="str">
        <f>_xlfn.IFNA(+INDEX(Comp1!G:G,MATCH($B369,Comp1!$B:$B,0)),"No")</f>
        <v>Yes</v>
      </c>
      <c r="N369" s="14" t="str">
        <f>_xlfn.IFNA(+INDEX(Comp1!H:H,MATCH($B369,Comp1!$B:$B,0)),"No")</f>
        <v>Yes</v>
      </c>
      <c r="O369" s="14">
        <f>_xlfn.IFNA(+INDEX(Comp1!I:I,MATCH($B369,Comp1!$B:$B,0)),"No")</f>
        <v>0</v>
      </c>
      <c r="P369" s="14">
        <f>_xlfn.IFNA(+INDEX(Comp1!J:J,MATCH($B369,Comp1!$B:$B,0)),"No")</f>
        <v>0</v>
      </c>
      <c r="Q369" s="14">
        <f>_xlfn.IFNA(+INDEX(Comp1!K:K,MATCH($B369,Comp1!$B:$B,0)),"No")</f>
        <v>0</v>
      </c>
      <c r="R369" s="14">
        <f>_xlfn.IFNA(+INDEX(Comp1!L:L,MATCH($B369,Comp1!$B:$B,0)),"No")</f>
        <v>0</v>
      </c>
      <c r="S369" s="14">
        <f>_xlfn.IFNA(+INDEX(Comp1!M:M,MATCH($B369,Comp1!$B:$B,0)),"No")</f>
        <v>0</v>
      </c>
      <c r="T369" s="14">
        <f>_xlfn.IFNA(+INDEX(Comp1!N:N,MATCH($B369,Comp1!$B:$B,0)),"No")</f>
        <v>0</v>
      </c>
      <c r="U369" s="14">
        <f>_xlfn.IFNA(+INDEX(Comp1!O:O,MATCH($B369,Comp1!$B:$B,0)),"No")</f>
        <v>0</v>
      </c>
      <c r="V369" s="464">
        <f>IF(J369="yes",+INDEX('Final Comp Values'!$AX:$AX,MATCH('Monthy Targets'!$B369,'Final Comp Values'!C:C,0)),0)</f>
        <v>13.84</v>
      </c>
      <c r="W369" s="464">
        <f>IF(K369="yes",+INDEX('Final Comp Values'!$AX:$AX,MATCH('Monthy Targets'!$B369,'Final Comp Values'!$C:$C,0)),0)</f>
        <v>13.84</v>
      </c>
      <c r="X369" s="464">
        <f>IF(L369="yes",+INDEX('Final Comp Values'!$AX:$AX,MATCH('Monthy Targets'!$B369,'Final Comp Values'!$C:$C,0)),0)</f>
        <v>13.84</v>
      </c>
      <c r="Y369" s="464">
        <f>IF(M369="yes",+INDEX('Final Comp Values'!$BB:$BB,MATCH('Monthy Targets'!$B369,'Final Comp Values'!$C:$C,0)),0)</f>
        <v>13.84</v>
      </c>
      <c r="Z369" s="464">
        <f>IF(N369="yes",+INDEX('Final Comp Values'!$BB:$BB,MATCH('Monthy Targets'!$B369,'Final Comp Values'!$C:$C,0)),0)</f>
        <v>13.84</v>
      </c>
      <c r="AA369" s="464">
        <f>IF(O369="yes",+INDEX('Final Comp Values'!$BB:$BB,MATCH('Monthy Targets'!$B369,'Final Comp Values'!$C:$C,0)),0)</f>
        <v>0</v>
      </c>
      <c r="AB369" s="464">
        <f>IF(P369="yes",+INDEX('Final Comp Values'!$BF:$BF,MATCH('Monthy Targets'!$B369,'Final Comp Values'!$C:$C,0)),0)</f>
        <v>0</v>
      </c>
      <c r="AC369" s="464">
        <f>IF(Q369="yes",+INDEX('Final Comp Values'!$BF:$BF,MATCH('Monthy Targets'!$B369,'Final Comp Values'!$C:$C,0)),0)</f>
        <v>0</v>
      </c>
      <c r="AD369" s="464">
        <f>IF(R369="yes",+INDEX('Final Comp Values'!$BF:$BF,MATCH('Monthy Targets'!$B369,'Final Comp Values'!$C:$C,0)),0)</f>
        <v>0</v>
      </c>
      <c r="AE369" s="464">
        <f>IF(S369="yes",+INDEX('Final Comp Values'!$BJ:$BJ,MATCH('Monthy Targets'!$B369,'Final Comp Values'!$C:$C,0)),0)</f>
        <v>0</v>
      </c>
      <c r="AF369" s="464">
        <f>IF(T369="yes",+INDEX('Final Comp Values'!$BJ:$BJ,MATCH('Monthy Targets'!$B369,'Final Comp Values'!$C:$C,0)),0)</f>
        <v>0</v>
      </c>
      <c r="AG369" s="464">
        <f>IF(U369="yes",+INDEX('Final Comp Values'!$BJ:$BJ,MATCH('Monthy Targets'!$B369,'Final Comp Values'!$C:$C,0)),0)</f>
        <v>0</v>
      </c>
    </row>
    <row r="370" spans="1:33" x14ac:dyDescent="0.25">
      <c r="A370" s="183">
        <f>+FY2018_ALL_Targets!A370</f>
        <v>5125</v>
      </c>
      <c r="B370" s="183">
        <f>+FY2018_ALL_Targets!B370</f>
        <v>675976</v>
      </c>
      <c r="C370" s="183">
        <f>+FY2018_ALL_Targets!C370</f>
        <v>1021247</v>
      </c>
      <c r="D370" s="183">
        <f>+FY2018_ALL_Targets!D370</f>
        <v>1093069668</v>
      </c>
      <c r="E370" s="183">
        <f>+FY2018_ALL_Targets!E370</f>
        <v>0</v>
      </c>
      <c r="F370" s="183" t="str">
        <f>+FY2018_ALL_Targets!F370</f>
        <v>MRSA Northeast</v>
      </c>
      <c r="G370" s="183" t="s">
        <v>336</v>
      </c>
      <c r="H370" s="183" t="str">
        <f>+FY2018_ALL_Targets!H370</f>
        <v>Coryell County Memorial Hospital Authority</v>
      </c>
      <c r="I370" s="183" t="str">
        <f>+FY2018_ALL_Targets!I370</f>
        <v>1108 E Loop 304</v>
      </c>
      <c r="J370" s="14" t="str">
        <f>_xlfn.IFNA(+INDEX(Comp1!$D:$D,MATCH(B370,Comp1!$B:$B,0)),"No")</f>
        <v>Yes</v>
      </c>
      <c r="K370" s="14" t="str">
        <f>_xlfn.IFNA(+INDEX(Comp1!$E:$E,MATCH(B370,Comp1!$B:$B,0)),"No")</f>
        <v>Yes</v>
      </c>
      <c r="L370" s="14" t="str">
        <f>_xlfn.IFNA(+INDEX(Comp1!F:F,MATCH($B370,Comp1!$B:$B,0)),"No")</f>
        <v>Yes</v>
      </c>
      <c r="M370" s="14" t="str">
        <f>_xlfn.IFNA(+INDEX(Comp1!G:G,MATCH($B370,Comp1!$B:$B,0)),"No")</f>
        <v>Yes</v>
      </c>
      <c r="N370" s="14" t="str">
        <f>_xlfn.IFNA(+INDEX(Comp1!H:H,MATCH($B370,Comp1!$B:$B,0)),"No")</f>
        <v>Yes</v>
      </c>
      <c r="O370" s="14">
        <f>_xlfn.IFNA(+INDEX(Comp1!I:I,MATCH($B370,Comp1!$B:$B,0)),"No")</f>
        <v>0</v>
      </c>
      <c r="P370" s="14">
        <f>_xlfn.IFNA(+INDEX(Comp1!J:J,MATCH($B370,Comp1!$B:$B,0)),"No")</f>
        <v>0</v>
      </c>
      <c r="Q370" s="14">
        <f>_xlfn.IFNA(+INDEX(Comp1!K:K,MATCH($B370,Comp1!$B:$B,0)),"No")</f>
        <v>0</v>
      </c>
      <c r="R370" s="14">
        <f>_xlfn.IFNA(+INDEX(Comp1!L:L,MATCH($B370,Comp1!$B:$B,0)),"No")</f>
        <v>0</v>
      </c>
      <c r="S370" s="14">
        <f>_xlfn.IFNA(+INDEX(Comp1!M:M,MATCH($B370,Comp1!$B:$B,0)),"No")</f>
        <v>0</v>
      </c>
      <c r="T370" s="14">
        <f>_xlfn.IFNA(+INDEX(Comp1!N:N,MATCH($B370,Comp1!$B:$B,0)),"No")</f>
        <v>0</v>
      </c>
      <c r="U370" s="14">
        <f>_xlfn.IFNA(+INDEX(Comp1!O:O,MATCH($B370,Comp1!$B:$B,0)),"No")</f>
        <v>0</v>
      </c>
      <c r="V370" s="464">
        <f>IF(J370="yes",+INDEX('Final Comp Values'!$AX:$AX,MATCH('Monthy Targets'!$B370,'Final Comp Values'!C:C,0)),0)</f>
        <v>4.28</v>
      </c>
      <c r="W370" s="464">
        <f>IF(K370="yes",+INDEX('Final Comp Values'!$AX:$AX,MATCH('Monthy Targets'!$B370,'Final Comp Values'!$C:$C,0)),0)</f>
        <v>4.28</v>
      </c>
      <c r="X370" s="464">
        <f>IF(L370="yes",+INDEX('Final Comp Values'!$AX:$AX,MATCH('Monthy Targets'!$B370,'Final Comp Values'!$C:$C,0)),0)</f>
        <v>4.28</v>
      </c>
      <c r="Y370" s="464">
        <f>IF(M370="yes",+INDEX('Final Comp Values'!$BB:$BB,MATCH('Monthy Targets'!$B370,'Final Comp Values'!$C:$C,0)),0)</f>
        <v>4.28</v>
      </c>
      <c r="Z370" s="464">
        <f>IF(N370="yes",+INDEX('Final Comp Values'!$BB:$BB,MATCH('Monthy Targets'!$B370,'Final Comp Values'!$C:$C,0)),0)</f>
        <v>4.28</v>
      </c>
      <c r="AA370" s="464">
        <f>IF(O370="yes",+INDEX('Final Comp Values'!$BB:$BB,MATCH('Monthy Targets'!$B370,'Final Comp Values'!$C:$C,0)),0)</f>
        <v>0</v>
      </c>
      <c r="AB370" s="464">
        <f>IF(P370="yes",+INDEX('Final Comp Values'!$BF:$BF,MATCH('Monthy Targets'!$B370,'Final Comp Values'!$C:$C,0)),0)</f>
        <v>0</v>
      </c>
      <c r="AC370" s="464">
        <f>IF(Q370="yes",+INDEX('Final Comp Values'!$BF:$BF,MATCH('Monthy Targets'!$B370,'Final Comp Values'!$C:$C,0)),0)</f>
        <v>0</v>
      </c>
      <c r="AD370" s="464">
        <f>IF(R370="yes",+INDEX('Final Comp Values'!$BF:$BF,MATCH('Monthy Targets'!$B370,'Final Comp Values'!$C:$C,0)),0)</f>
        <v>0</v>
      </c>
      <c r="AE370" s="464">
        <f>IF(S370="yes",+INDEX('Final Comp Values'!$BJ:$BJ,MATCH('Monthy Targets'!$B370,'Final Comp Values'!$C:$C,0)),0)</f>
        <v>0</v>
      </c>
      <c r="AF370" s="464">
        <f>IF(T370="yes",+INDEX('Final Comp Values'!$BJ:$BJ,MATCH('Monthy Targets'!$B370,'Final Comp Values'!$C:$C,0)),0)</f>
        <v>0</v>
      </c>
      <c r="AG370" s="464">
        <f>IF(U370="yes",+INDEX('Final Comp Values'!$BJ:$BJ,MATCH('Monthy Targets'!$B370,'Final Comp Values'!$C:$C,0)),0)</f>
        <v>0</v>
      </c>
    </row>
    <row r="371" spans="1:33" x14ac:dyDescent="0.25">
      <c r="A371" s="183">
        <f>+FY2018_ALL_Targets!A371</f>
        <v>4982</v>
      </c>
      <c r="B371" s="183">
        <f>+FY2018_ALL_Targets!B371</f>
        <v>675985</v>
      </c>
      <c r="C371" s="183">
        <f>+FY2018_ALL_Targets!C371</f>
        <v>1027327</v>
      </c>
      <c r="D371" s="183">
        <f>+FY2018_ALL_Targets!D371</f>
        <v>1841664349</v>
      </c>
      <c r="E371" s="183">
        <f>+FY2018_ALL_Targets!E371</f>
        <v>0</v>
      </c>
      <c r="F371" s="183" t="str">
        <f>+FY2018_ALL_Targets!F371</f>
        <v>MRSA West</v>
      </c>
      <c r="G371" s="183" t="s">
        <v>3340</v>
      </c>
      <c r="H371" s="183" t="str">
        <f>+FY2018_ALL_Targets!H371</f>
        <v>FPACP Midland LCC</v>
      </c>
      <c r="I371" s="183" t="str">
        <f>+FY2018_ALL_Targets!I371</f>
        <v>2000 N. Main Street</v>
      </c>
      <c r="J371" s="14" t="str">
        <f>_xlfn.IFNA(+INDEX(Comp1!$D:$D,MATCH(B371,Comp1!$B:$B,0)),"No")</f>
        <v>Yes</v>
      </c>
      <c r="K371" s="14" t="str">
        <f>_xlfn.IFNA(+INDEX(Comp1!$E:$E,MATCH(B371,Comp1!$B:$B,0)),"No")</f>
        <v>Yes</v>
      </c>
      <c r="L371" s="14" t="str">
        <f>_xlfn.IFNA(+INDEX(Comp1!F:F,MATCH($B371,Comp1!$B:$B,0)),"No")</f>
        <v>Yes</v>
      </c>
      <c r="M371" s="14" t="str">
        <f>_xlfn.IFNA(+INDEX(Comp1!G:G,MATCH($B371,Comp1!$B:$B,0)),"No")</f>
        <v>Yes</v>
      </c>
      <c r="N371" s="14" t="str">
        <f>_xlfn.IFNA(+INDEX(Comp1!H:H,MATCH($B371,Comp1!$B:$B,0)),"No")</f>
        <v>Yes</v>
      </c>
      <c r="O371" s="14">
        <f>_xlfn.IFNA(+INDEX(Comp1!I:I,MATCH($B371,Comp1!$B:$B,0)),"No")</f>
        <v>0</v>
      </c>
      <c r="P371" s="14">
        <f>_xlfn.IFNA(+INDEX(Comp1!J:J,MATCH($B371,Comp1!$B:$B,0)),"No")</f>
        <v>0</v>
      </c>
      <c r="Q371" s="14">
        <f>_xlfn.IFNA(+INDEX(Comp1!K:K,MATCH($B371,Comp1!$B:$B,0)),"No")</f>
        <v>0</v>
      </c>
      <c r="R371" s="14">
        <f>_xlfn.IFNA(+INDEX(Comp1!L:L,MATCH($B371,Comp1!$B:$B,0)),"No")</f>
        <v>0</v>
      </c>
      <c r="S371" s="14">
        <f>_xlfn.IFNA(+INDEX(Comp1!M:M,MATCH($B371,Comp1!$B:$B,0)),"No")</f>
        <v>0</v>
      </c>
      <c r="T371" s="14">
        <f>_xlfn.IFNA(+INDEX(Comp1!N:N,MATCH($B371,Comp1!$B:$B,0)),"No")</f>
        <v>0</v>
      </c>
      <c r="U371" s="14">
        <f>_xlfn.IFNA(+INDEX(Comp1!O:O,MATCH($B371,Comp1!$B:$B,0)),"No")</f>
        <v>0</v>
      </c>
      <c r="V371" s="464">
        <f>IF(J371="yes",+INDEX('Final Comp Values'!$AX:$AX,MATCH('Monthy Targets'!$B371,'Final Comp Values'!C:C,0)),0)</f>
        <v>12.6</v>
      </c>
      <c r="W371" s="464">
        <f>IF(K371="yes",+INDEX('Final Comp Values'!$AX:$AX,MATCH('Monthy Targets'!$B371,'Final Comp Values'!$C:$C,0)),0)</f>
        <v>12.6</v>
      </c>
      <c r="X371" s="464">
        <f>IF(L371="yes",+INDEX('Final Comp Values'!$AX:$AX,MATCH('Monthy Targets'!$B371,'Final Comp Values'!$C:$C,0)),0)</f>
        <v>12.6</v>
      </c>
      <c r="Y371" s="464">
        <f>IF(M371="yes",+INDEX('Final Comp Values'!$BB:$BB,MATCH('Monthy Targets'!$B371,'Final Comp Values'!$C:$C,0)),0)</f>
        <v>12.6</v>
      </c>
      <c r="Z371" s="464">
        <f>IF(N371="yes",+INDEX('Final Comp Values'!$BB:$BB,MATCH('Monthy Targets'!$B371,'Final Comp Values'!$C:$C,0)),0)</f>
        <v>12.6</v>
      </c>
      <c r="AA371" s="464">
        <f>IF(O371="yes",+INDEX('Final Comp Values'!$BB:$BB,MATCH('Monthy Targets'!$B371,'Final Comp Values'!$C:$C,0)),0)</f>
        <v>0</v>
      </c>
      <c r="AB371" s="464">
        <f>IF(P371="yes",+INDEX('Final Comp Values'!$BF:$BF,MATCH('Monthy Targets'!$B371,'Final Comp Values'!$C:$C,0)),0)</f>
        <v>0</v>
      </c>
      <c r="AC371" s="464">
        <f>IF(Q371="yes",+INDEX('Final Comp Values'!$BF:$BF,MATCH('Monthy Targets'!$B371,'Final Comp Values'!$C:$C,0)),0)</f>
        <v>0</v>
      </c>
      <c r="AD371" s="464">
        <f>IF(R371="yes",+INDEX('Final Comp Values'!$BF:$BF,MATCH('Monthy Targets'!$B371,'Final Comp Values'!$C:$C,0)),0)</f>
        <v>0</v>
      </c>
      <c r="AE371" s="464">
        <f>IF(S371="yes",+INDEX('Final Comp Values'!$BJ:$BJ,MATCH('Monthy Targets'!$B371,'Final Comp Values'!$C:$C,0)),0)</f>
        <v>0</v>
      </c>
      <c r="AF371" s="464">
        <f>IF(T371="yes",+INDEX('Final Comp Values'!$BJ:$BJ,MATCH('Monthy Targets'!$B371,'Final Comp Values'!$C:$C,0)),0)</f>
        <v>0</v>
      </c>
      <c r="AG371" s="464">
        <f>IF(U371="yes",+INDEX('Final Comp Values'!$BJ:$BJ,MATCH('Monthy Targets'!$B371,'Final Comp Values'!$C:$C,0)),0)</f>
        <v>0</v>
      </c>
    </row>
    <row r="372" spans="1:33" x14ac:dyDescent="0.25">
      <c r="A372" s="183">
        <f>+FY2018_ALL_Targets!A372</f>
        <v>101489</v>
      </c>
      <c r="B372" s="183">
        <f>+FY2018_ALL_Targets!B372</f>
        <v>675986</v>
      </c>
      <c r="C372" s="183">
        <f>+FY2018_ALL_Targets!C372</f>
        <v>1020137</v>
      </c>
      <c r="D372" s="183">
        <f>+FY2018_ALL_Targets!D372</f>
        <v>1790767002</v>
      </c>
      <c r="E372" s="183">
        <f>+FY2018_ALL_Targets!E372</f>
        <v>0</v>
      </c>
      <c r="F372" s="183" t="str">
        <f>+FY2018_ALL_Targets!F372</f>
        <v>Harris</v>
      </c>
      <c r="G372" s="183" t="s">
        <v>388</v>
      </c>
      <c r="H372" s="183" t="str">
        <f>+FY2018_ALL_Targets!H372</f>
        <v>Winnie-Stowell Hospital District</v>
      </c>
      <c r="I372" s="183" t="str">
        <f>+FY2018_ALL_Targets!I372</f>
        <v>420 Lantern Bend Drive</v>
      </c>
      <c r="J372" s="14" t="str">
        <f>_xlfn.IFNA(+INDEX(Comp1!$D:$D,MATCH(B372,Comp1!$B:$B,0)),"No")</f>
        <v>Yes</v>
      </c>
      <c r="K372" s="14" t="str">
        <f>_xlfn.IFNA(+INDEX(Comp1!$E:$E,MATCH(B372,Comp1!$B:$B,0)),"No")</f>
        <v>Yes</v>
      </c>
      <c r="L372" s="14" t="str">
        <f>_xlfn.IFNA(+INDEX(Comp1!F:F,MATCH($B372,Comp1!$B:$B,0)),"No")</f>
        <v>Yes</v>
      </c>
      <c r="M372" s="14" t="str">
        <f>_xlfn.IFNA(+INDEX(Comp1!G:G,MATCH($B372,Comp1!$B:$B,0)),"No")</f>
        <v>Yes</v>
      </c>
      <c r="N372" s="14" t="str">
        <f>_xlfn.IFNA(+INDEX(Comp1!H:H,MATCH($B372,Comp1!$B:$B,0)),"No")</f>
        <v>Yes</v>
      </c>
      <c r="O372" s="14">
        <f>_xlfn.IFNA(+INDEX(Comp1!I:I,MATCH($B372,Comp1!$B:$B,0)),"No")</f>
        <v>0</v>
      </c>
      <c r="P372" s="14">
        <f>_xlfn.IFNA(+INDEX(Comp1!J:J,MATCH($B372,Comp1!$B:$B,0)),"No")</f>
        <v>0</v>
      </c>
      <c r="Q372" s="14">
        <f>_xlfn.IFNA(+INDEX(Comp1!K:K,MATCH($B372,Comp1!$B:$B,0)),"No")</f>
        <v>0</v>
      </c>
      <c r="R372" s="14">
        <f>_xlfn.IFNA(+INDEX(Comp1!L:L,MATCH($B372,Comp1!$B:$B,0)),"No")</f>
        <v>0</v>
      </c>
      <c r="S372" s="14">
        <f>_xlfn.IFNA(+INDEX(Comp1!M:M,MATCH($B372,Comp1!$B:$B,0)),"No")</f>
        <v>0</v>
      </c>
      <c r="T372" s="14">
        <f>_xlfn.IFNA(+INDEX(Comp1!N:N,MATCH($B372,Comp1!$B:$B,0)),"No")</f>
        <v>0</v>
      </c>
      <c r="U372" s="14">
        <f>_xlfn.IFNA(+INDEX(Comp1!O:O,MATCH($B372,Comp1!$B:$B,0)),"No")</f>
        <v>0</v>
      </c>
      <c r="V372" s="464">
        <f>IF(J372="yes",+INDEX('Final Comp Values'!$AX:$AX,MATCH('Monthy Targets'!$B372,'Final Comp Values'!C:C,0)),0)</f>
        <v>5</v>
      </c>
      <c r="W372" s="464">
        <f>IF(K372="yes",+INDEX('Final Comp Values'!$AX:$AX,MATCH('Monthy Targets'!$B372,'Final Comp Values'!$C:$C,0)),0)</f>
        <v>5</v>
      </c>
      <c r="X372" s="464">
        <f>IF(L372="yes",+INDEX('Final Comp Values'!$AX:$AX,MATCH('Monthy Targets'!$B372,'Final Comp Values'!$C:$C,0)),0)</f>
        <v>5</v>
      </c>
      <c r="Y372" s="464">
        <f>IF(M372="yes",+INDEX('Final Comp Values'!$BB:$BB,MATCH('Monthy Targets'!$B372,'Final Comp Values'!$C:$C,0)),0)</f>
        <v>5</v>
      </c>
      <c r="Z372" s="464">
        <f>IF(N372="yes",+INDEX('Final Comp Values'!$BB:$BB,MATCH('Monthy Targets'!$B372,'Final Comp Values'!$C:$C,0)),0)</f>
        <v>5</v>
      </c>
      <c r="AA372" s="464">
        <f>IF(O372="yes",+INDEX('Final Comp Values'!$BB:$BB,MATCH('Monthy Targets'!$B372,'Final Comp Values'!$C:$C,0)),0)</f>
        <v>0</v>
      </c>
      <c r="AB372" s="464">
        <f>IF(P372="yes",+INDEX('Final Comp Values'!$BF:$BF,MATCH('Monthy Targets'!$B372,'Final Comp Values'!$C:$C,0)),0)</f>
        <v>0</v>
      </c>
      <c r="AC372" s="464">
        <f>IF(Q372="yes",+INDEX('Final Comp Values'!$BF:$BF,MATCH('Monthy Targets'!$B372,'Final Comp Values'!$C:$C,0)),0)</f>
        <v>0</v>
      </c>
      <c r="AD372" s="464">
        <f>IF(R372="yes",+INDEX('Final Comp Values'!$BF:$BF,MATCH('Monthy Targets'!$B372,'Final Comp Values'!$C:$C,0)),0)</f>
        <v>0</v>
      </c>
      <c r="AE372" s="464">
        <f>IF(S372="yes",+INDEX('Final Comp Values'!$BJ:$BJ,MATCH('Monthy Targets'!$B372,'Final Comp Values'!$C:$C,0)),0)</f>
        <v>0</v>
      </c>
      <c r="AF372" s="464">
        <f>IF(T372="yes",+INDEX('Final Comp Values'!$BJ:$BJ,MATCH('Monthy Targets'!$B372,'Final Comp Values'!$C:$C,0)),0)</f>
        <v>0</v>
      </c>
      <c r="AG372" s="464">
        <f>IF(U372="yes",+INDEX('Final Comp Values'!$BJ:$BJ,MATCH('Monthy Targets'!$B372,'Final Comp Values'!$C:$C,0)),0)</f>
        <v>0</v>
      </c>
    </row>
    <row r="373" spans="1:33" x14ac:dyDescent="0.25">
      <c r="A373" s="183">
        <f>+FY2018_ALL_Targets!A373</f>
        <v>100950</v>
      </c>
      <c r="B373" s="183">
        <f>+FY2018_ALL_Targets!B373</f>
        <v>675988</v>
      </c>
      <c r="C373" s="183">
        <f>+FY2018_ALL_Targets!C373</f>
        <v>1026627</v>
      </c>
      <c r="D373" s="183">
        <f>+FY2018_ALL_Targets!D373</f>
        <v>1780021915</v>
      </c>
      <c r="E373" s="183">
        <f>+FY2018_ALL_Targets!E373</f>
        <v>0</v>
      </c>
      <c r="F373" s="183" t="str">
        <f>+FY2018_ALL_Targets!F373</f>
        <v>Tarrant</v>
      </c>
      <c r="G373" s="183" t="s">
        <v>130</v>
      </c>
      <c r="H373" s="183" t="str">
        <f>+FY2018_ALL_Targets!H373</f>
        <v>Parker County Hospital District</v>
      </c>
      <c r="I373" s="183" t="str">
        <f>+FY2018_ALL_Targets!I373</f>
        <v>970 Hilltop Park</v>
      </c>
      <c r="J373" s="14" t="str">
        <f>_xlfn.IFNA(+INDEX(Comp1!$D:$D,MATCH(B373,Comp1!$B:$B,0)),"No")</f>
        <v>Yes</v>
      </c>
      <c r="K373" s="14" t="str">
        <f>_xlfn.IFNA(+INDEX(Comp1!$E:$E,MATCH(B373,Comp1!$B:$B,0)),"No")</f>
        <v>Yes</v>
      </c>
      <c r="L373" s="14" t="str">
        <f>_xlfn.IFNA(+INDEX(Comp1!F:F,MATCH($B373,Comp1!$B:$B,0)),"No")</f>
        <v>Yes</v>
      </c>
      <c r="M373" s="14" t="str">
        <f>_xlfn.IFNA(+INDEX(Comp1!G:G,MATCH($B373,Comp1!$B:$B,0)),"No")</f>
        <v>Yes</v>
      </c>
      <c r="N373" s="14" t="str">
        <f>_xlfn.IFNA(+INDEX(Comp1!H:H,MATCH($B373,Comp1!$B:$B,0)),"No")</f>
        <v>Yes</v>
      </c>
      <c r="O373" s="14">
        <f>_xlfn.IFNA(+INDEX(Comp1!I:I,MATCH($B373,Comp1!$B:$B,0)),"No")</f>
        <v>0</v>
      </c>
      <c r="P373" s="14">
        <f>_xlfn.IFNA(+INDEX(Comp1!J:J,MATCH($B373,Comp1!$B:$B,0)),"No")</f>
        <v>0</v>
      </c>
      <c r="Q373" s="14">
        <f>_xlfn.IFNA(+INDEX(Comp1!K:K,MATCH($B373,Comp1!$B:$B,0)),"No")</f>
        <v>0</v>
      </c>
      <c r="R373" s="14">
        <f>_xlfn.IFNA(+INDEX(Comp1!L:L,MATCH($B373,Comp1!$B:$B,0)),"No")</f>
        <v>0</v>
      </c>
      <c r="S373" s="14">
        <f>_xlfn.IFNA(+INDEX(Comp1!M:M,MATCH($B373,Comp1!$B:$B,0)),"No")</f>
        <v>0</v>
      </c>
      <c r="T373" s="14">
        <f>_xlfn.IFNA(+INDEX(Comp1!N:N,MATCH($B373,Comp1!$B:$B,0)),"No")</f>
        <v>0</v>
      </c>
      <c r="U373" s="14">
        <f>_xlfn.IFNA(+INDEX(Comp1!O:O,MATCH($B373,Comp1!$B:$B,0)),"No")</f>
        <v>0</v>
      </c>
      <c r="V373" s="464">
        <f>IF(J373="yes",+INDEX('Final Comp Values'!$AX:$AX,MATCH('Monthy Targets'!$B373,'Final Comp Values'!C:C,0)),0)</f>
        <v>6.14</v>
      </c>
      <c r="W373" s="464">
        <f>IF(K373="yes",+INDEX('Final Comp Values'!$AX:$AX,MATCH('Monthy Targets'!$B373,'Final Comp Values'!$C:$C,0)),0)</f>
        <v>6.14</v>
      </c>
      <c r="X373" s="464">
        <f>IF(L373="yes",+INDEX('Final Comp Values'!$AX:$AX,MATCH('Monthy Targets'!$B373,'Final Comp Values'!$C:$C,0)),0)</f>
        <v>6.14</v>
      </c>
      <c r="Y373" s="464">
        <f>IF(M373="yes",+INDEX('Final Comp Values'!$BB:$BB,MATCH('Monthy Targets'!$B373,'Final Comp Values'!$C:$C,0)),0)</f>
        <v>6.14</v>
      </c>
      <c r="Z373" s="464">
        <f>IF(N373="yes",+INDEX('Final Comp Values'!$BB:$BB,MATCH('Monthy Targets'!$B373,'Final Comp Values'!$C:$C,0)),0)</f>
        <v>6.14</v>
      </c>
      <c r="AA373" s="464">
        <f>IF(O373="yes",+INDEX('Final Comp Values'!$BB:$BB,MATCH('Monthy Targets'!$B373,'Final Comp Values'!$C:$C,0)),0)</f>
        <v>0</v>
      </c>
      <c r="AB373" s="464">
        <f>IF(P373="yes",+INDEX('Final Comp Values'!$BF:$BF,MATCH('Monthy Targets'!$B373,'Final Comp Values'!$C:$C,0)),0)</f>
        <v>0</v>
      </c>
      <c r="AC373" s="464">
        <f>IF(Q373="yes",+INDEX('Final Comp Values'!$BF:$BF,MATCH('Monthy Targets'!$B373,'Final Comp Values'!$C:$C,0)),0)</f>
        <v>0</v>
      </c>
      <c r="AD373" s="464">
        <f>IF(R373="yes",+INDEX('Final Comp Values'!$BF:$BF,MATCH('Monthy Targets'!$B373,'Final Comp Values'!$C:$C,0)),0)</f>
        <v>0</v>
      </c>
      <c r="AE373" s="464">
        <f>IF(S373="yes",+INDEX('Final Comp Values'!$BJ:$BJ,MATCH('Monthy Targets'!$B373,'Final Comp Values'!$C:$C,0)),0)</f>
        <v>0</v>
      </c>
      <c r="AF373" s="464">
        <f>IF(T373="yes",+INDEX('Final Comp Values'!$BJ:$BJ,MATCH('Monthy Targets'!$B373,'Final Comp Values'!$C:$C,0)),0)</f>
        <v>0</v>
      </c>
      <c r="AG373" s="464">
        <f>IF(U373="yes",+INDEX('Final Comp Values'!$BJ:$BJ,MATCH('Monthy Targets'!$B373,'Final Comp Values'!$C:$C,0)),0)</f>
        <v>0</v>
      </c>
    </row>
    <row r="374" spans="1:33" x14ac:dyDescent="0.25">
      <c r="A374" s="183">
        <f>+FY2018_ALL_Targets!A374</f>
        <v>4248</v>
      </c>
      <c r="B374" s="183">
        <f>+FY2018_ALL_Targets!B374</f>
        <v>675989</v>
      </c>
      <c r="C374" s="183">
        <f>+FY2018_ALL_Targets!C374</f>
        <v>424804</v>
      </c>
      <c r="D374" s="183">
        <f>+FY2018_ALL_Targets!D374</f>
        <v>1760579536</v>
      </c>
      <c r="E374" s="183">
        <f>+FY2018_ALL_Targets!E374</f>
        <v>0</v>
      </c>
      <c r="F374" s="183" t="str">
        <f>+FY2018_ALL_Targets!F374</f>
        <v>MRSA West</v>
      </c>
      <c r="G374" s="183" t="s">
        <v>608</v>
      </c>
      <c r="H374" s="183" t="str">
        <f>+FY2018_ALL_Targets!H374</f>
        <v>D &amp; D Investments Inc.</v>
      </c>
      <c r="I374" s="183" t="str">
        <f>+FY2018_ALL_Targets!I374</f>
        <v>605 S. Ave. F</v>
      </c>
      <c r="J374" s="14" t="str">
        <f>_xlfn.IFNA(+INDEX(Comp1!$D:$D,MATCH(B374,Comp1!$B:$B,0)),"No")</f>
        <v>No</v>
      </c>
      <c r="K374" s="14" t="str">
        <f>_xlfn.IFNA(+INDEX(Comp1!$E:$E,MATCH(B374,Comp1!$B:$B,0)),"No")</f>
        <v>No</v>
      </c>
      <c r="L374" s="14" t="str">
        <f>_xlfn.IFNA(+INDEX(Comp1!F:F,MATCH($B374,Comp1!$B:$B,0)),"No")</f>
        <v>No</v>
      </c>
      <c r="M374" s="14" t="str">
        <f>_xlfn.IFNA(+INDEX(Comp1!G:G,MATCH($B374,Comp1!$B:$B,0)),"No")</f>
        <v>No</v>
      </c>
      <c r="N374" s="14" t="str">
        <f>_xlfn.IFNA(+INDEX(Comp1!H:H,MATCH($B374,Comp1!$B:$B,0)),"No")</f>
        <v>No</v>
      </c>
      <c r="O374" s="14" t="str">
        <f>_xlfn.IFNA(+INDEX(Comp1!I:I,MATCH($B374,Comp1!$B:$B,0)),"No")</f>
        <v>No</v>
      </c>
      <c r="P374" s="14" t="str">
        <f>_xlfn.IFNA(+INDEX(Comp1!J:J,MATCH($B374,Comp1!$B:$B,0)),"No")</f>
        <v>No</v>
      </c>
      <c r="Q374" s="14" t="str">
        <f>_xlfn.IFNA(+INDEX(Comp1!K:K,MATCH($B374,Comp1!$B:$B,0)),"No")</f>
        <v>No</v>
      </c>
      <c r="R374" s="14" t="str">
        <f>_xlfn.IFNA(+INDEX(Comp1!L:L,MATCH($B374,Comp1!$B:$B,0)),"No")</f>
        <v>No</v>
      </c>
      <c r="S374" s="14" t="str">
        <f>_xlfn.IFNA(+INDEX(Comp1!M:M,MATCH($B374,Comp1!$B:$B,0)),"No")</f>
        <v>No</v>
      </c>
      <c r="T374" s="14" t="str">
        <f>_xlfn.IFNA(+INDEX(Comp1!N:N,MATCH($B374,Comp1!$B:$B,0)),"No")</f>
        <v>No</v>
      </c>
      <c r="U374" s="14" t="str">
        <f>_xlfn.IFNA(+INDEX(Comp1!O:O,MATCH($B374,Comp1!$B:$B,0)),"No")</f>
        <v>No</v>
      </c>
      <c r="V374" s="464">
        <f>IF(J374="yes",+INDEX('Final Comp Values'!$AX:$AX,MATCH('Monthy Targets'!$B374,'Final Comp Values'!C:C,0)),0)</f>
        <v>0</v>
      </c>
      <c r="W374" s="464">
        <f>IF(K374="yes",+INDEX('Final Comp Values'!$AX:$AX,MATCH('Monthy Targets'!$B374,'Final Comp Values'!$C:$C,0)),0)</f>
        <v>0</v>
      </c>
      <c r="X374" s="464">
        <f>IF(L374="yes",+INDEX('Final Comp Values'!$AX:$AX,MATCH('Monthy Targets'!$B374,'Final Comp Values'!$C:$C,0)),0)</f>
        <v>0</v>
      </c>
      <c r="Y374" s="464">
        <f>IF(M374="yes",+INDEX('Final Comp Values'!$BB:$BB,MATCH('Monthy Targets'!$B374,'Final Comp Values'!$C:$C,0)),0)</f>
        <v>0</v>
      </c>
      <c r="Z374" s="464">
        <f>IF(N374="yes",+INDEX('Final Comp Values'!$BB:$BB,MATCH('Monthy Targets'!$B374,'Final Comp Values'!$C:$C,0)),0)</f>
        <v>0</v>
      </c>
      <c r="AA374" s="464">
        <f>IF(O374="yes",+INDEX('Final Comp Values'!$BB:$BB,MATCH('Monthy Targets'!$B374,'Final Comp Values'!$C:$C,0)),0)</f>
        <v>0</v>
      </c>
      <c r="AB374" s="464">
        <f>IF(P374="yes",+INDEX('Final Comp Values'!$BF:$BF,MATCH('Monthy Targets'!$B374,'Final Comp Values'!$C:$C,0)),0)</f>
        <v>0</v>
      </c>
      <c r="AC374" s="464">
        <f>IF(Q374="yes",+INDEX('Final Comp Values'!$BF:$BF,MATCH('Monthy Targets'!$B374,'Final Comp Values'!$C:$C,0)),0)</f>
        <v>0</v>
      </c>
      <c r="AD374" s="464">
        <f>IF(R374="yes",+INDEX('Final Comp Values'!$BF:$BF,MATCH('Monthy Targets'!$B374,'Final Comp Values'!$C:$C,0)),0)</f>
        <v>0</v>
      </c>
      <c r="AE374" s="464">
        <f>IF(S374="yes",+INDEX('Final Comp Values'!$BJ:$BJ,MATCH('Monthy Targets'!$B374,'Final Comp Values'!$C:$C,0)),0)</f>
        <v>0</v>
      </c>
      <c r="AF374" s="464">
        <f>IF(T374="yes",+INDEX('Final Comp Values'!$BJ:$BJ,MATCH('Monthy Targets'!$B374,'Final Comp Values'!$C:$C,0)),0)</f>
        <v>0</v>
      </c>
      <c r="AG374" s="464">
        <f>IF(U374="yes",+INDEX('Final Comp Values'!$BJ:$BJ,MATCH('Monthy Targets'!$B374,'Final Comp Values'!$C:$C,0)),0)</f>
        <v>0</v>
      </c>
    </row>
    <row r="375" spans="1:33" x14ac:dyDescent="0.25">
      <c r="A375" s="183">
        <f>+FY2018_ALL_Targets!A375</f>
        <v>101633</v>
      </c>
      <c r="B375" s="183">
        <f>+FY2018_ALL_Targets!B375</f>
        <v>675991</v>
      </c>
      <c r="C375" s="183">
        <f>+FY2018_ALL_Targets!C375</f>
        <v>1020139</v>
      </c>
      <c r="D375" s="183">
        <f>+FY2018_ALL_Targets!D375</f>
        <v>1528040839</v>
      </c>
      <c r="E375" s="183">
        <f>+FY2018_ALL_Targets!E375</f>
        <v>0</v>
      </c>
      <c r="F375" s="183" t="str">
        <f>+FY2018_ALL_Targets!F375</f>
        <v>Harris</v>
      </c>
      <c r="G375" s="183" t="s">
        <v>390</v>
      </c>
      <c r="H375" s="183" t="str">
        <f>+FY2018_ALL_Targets!H375</f>
        <v>Winnie-Stowell Hospital District</v>
      </c>
      <c r="I375" s="183" t="str">
        <f>+FY2018_ALL_Targets!I375</f>
        <v>19424 McKay Drive</v>
      </c>
      <c r="J375" s="14" t="str">
        <f>_xlfn.IFNA(+INDEX(Comp1!$D:$D,MATCH(B375,Comp1!$B:$B,0)),"No")</f>
        <v>Yes</v>
      </c>
      <c r="K375" s="14" t="str">
        <f>_xlfn.IFNA(+INDEX(Comp1!$E:$E,MATCH(B375,Comp1!$B:$B,0)),"No")</f>
        <v>Yes</v>
      </c>
      <c r="L375" s="14" t="str">
        <f>_xlfn.IFNA(+INDEX(Comp1!F:F,MATCH($B375,Comp1!$B:$B,0)),"No")</f>
        <v>Yes</v>
      </c>
      <c r="M375" s="14" t="str">
        <f>_xlfn.IFNA(+INDEX(Comp1!G:G,MATCH($B375,Comp1!$B:$B,0)),"No")</f>
        <v>Yes</v>
      </c>
      <c r="N375" s="14" t="str">
        <f>_xlfn.IFNA(+INDEX(Comp1!H:H,MATCH($B375,Comp1!$B:$B,0)),"No")</f>
        <v>Yes</v>
      </c>
      <c r="O375" s="14">
        <f>_xlfn.IFNA(+INDEX(Comp1!I:I,MATCH($B375,Comp1!$B:$B,0)),"No")</f>
        <v>0</v>
      </c>
      <c r="P375" s="14">
        <f>_xlfn.IFNA(+INDEX(Comp1!J:J,MATCH($B375,Comp1!$B:$B,0)),"No")</f>
        <v>0</v>
      </c>
      <c r="Q375" s="14">
        <f>_xlfn.IFNA(+INDEX(Comp1!K:K,MATCH($B375,Comp1!$B:$B,0)),"No")</f>
        <v>0</v>
      </c>
      <c r="R375" s="14">
        <f>_xlfn.IFNA(+INDEX(Comp1!L:L,MATCH($B375,Comp1!$B:$B,0)),"No")</f>
        <v>0</v>
      </c>
      <c r="S375" s="14">
        <f>_xlfn.IFNA(+INDEX(Comp1!M:M,MATCH($B375,Comp1!$B:$B,0)),"No")</f>
        <v>0</v>
      </c>
      <c r="T375" s="14">
        <f>_xlfn.IFNA(+INDEX(Comp1!N:N,MATCH($B375,Comp1!$B:$B,0)),"No")</f>
        <v>0</v>
      </c>
      <c r="U375" s="14">
        <f>_xlfn.IFNA(+INDEX(Comp1!O:O,MATCH($B375,Comp1!$B:$B,0)),"No")</f>
        <v>0</v>
      </c>
      <c r="V375" s="464">
        <f>IF(J375="yes",+INDEX('Final Comp Values'!$AX:$AX,MATCH('Monthy Targets'!$B375,'Final Comp Values'!C:C,0)),0)</f>
        <v>5.9</v>
      </c>
      <c r="W375" s="464">
        <f>IF(K375="yes",+INDEX('Final Comp Values'!$AX:$AX,MATCH('Monthy Targets'!$B375,'Final Comp Values'!$C:$C,0)),0)</f>
        <v>5.9</v>
      </c>
      <c r="X375" s="464">
        <f>IF(L375="yes",+INDEX('Final Comp Values'!$AX:$AX,MATCH('Monthy Targets'!$B375,'Final Comp Values'!$C:$C,0)),0)</f>
        <v>5.9</v>
      </c>
      <c r="Y375" s="464">
        <f>IF(M375="yes",+INDEX('Final Comp Values'!$BB:$BB,MATCH('Monthy Targets'!$B375,'Final Comp Values'!$C:$C,0)),0)</f>
        <v>5.9</v>
      </c>
      <c r="Z375" s="464">
        <f>IF(N375="yes",+INDEX('Final Comp Values'!$BB:$BB,MATCH('Monthy Targets'!$B375,'Final Comp Values'!$C:$C,0)),0)</f>
        <v>5.9</v>
      </c>
      <c r="AA375" s="464">
        <f>IF(O375="yes",+INDEX('Final Comp Values'!$BB:$BB,MATCH('Monthy Targets'!$B375,'Final Comp Values'!$C:$C,0)),0)</f>
        <v>0</v>
      </c>
      <c r="AB375" s="464">
        <f>IF(P375="yes",+INDEX('Final Comp Values'!$BF:$BF,MATCH('Monthy Targets'!$B375,'Final Comp Values'!$C:$C,0)),0)</f>
        <v>0</v>
      </c>
      <c r="AC375" s="464">
        <f>IF(Q375="yes",+INDEX('Final Comp Values'!$BF:$BF,MATCH('Monthy Targets'!$B375,'Final Comp Values'!$C:$C,0)),0)</f>
        <v>0</v>
      </c>
      <c r="AD375" s="464">
        <f>IF(R375="yes",+INDEX('Final Comp Values'!$BF:$BF,MATCH('Monthy Targets'!$B375,'Final Comp Values'!$C:$C,0)),0)</f>
        <v>0</v>
      </c>
      <c r="AE375" s="464">
        <f>IF(S375="yes",+INDEX('Final Comp Values'!$BJ:$BJ,MATCH('Monthy Targets'!$B375,'Final Comp Values'!$C:$C,0)),0)</f>
        <v>0</v>
      </c>
      <c r="AF375" s="464">
        <f>IF(T375="yes",+INDEX('Final Comp Values'!$BJ:$BJ,MATCH('Monthy Targets'!$B375,'Final Comp Values'!$C:$C,0)),0)</f>
        <v>0</v>
      </c>
      <c r="AG375" s="464">
        <f>IF(U375="yes",+INDEX('Final Comp Values'!$BJ:$BJ,MATCH('Monthy Targets'!$B375,'Final Comp Values'!$C:$C,0)),0)</f>
        <v>0</v>
      </c>
    </row>
    <row r="376" spans="1:33" x14ac:dyDescent="0.25">
      <c r="A376" s="183">
        <f>+FY2018_ALL_Targets!A376</f>
        <v>5390</v>
      </c>
      <c r="B376" s="183">
        <f>+FY2018_ALL_Targets!B376</f>
        <v>676005</v>
      </c>
      <c r="C376" s="183">
        <f>+FY2018_ALL_Targets!C376</f>
        <v>1026952</v>
      </c>
      <c r="D376" s="183">
        <f>+FY2018_ALL_Targets!D376</f>
        <v>1770970543</v>
      </c>
      <c r="E376" s="183">
        <f>+FY2018_ALL_Targets!E376</f>
        <v>0</v>
      </c>
      <c r="F376" s="183" t="str">
        <f>+FY2018_ALL_Targets!F376</f>
        <v>MRSA Northeast</v>
      </c>
      <c r="G376" s="183" t="s">
        <v>1137</v>
      </c>
      <c r="H376" s="183" t="str">
        <f>+FY2018_ALL_Targets!H376</f>
        <v>Hopkins County Hospital District</v>
      </c>
      <c r="I376" s="183" t="str">
        <f>+FY2018_ALL_Targets!I376</f>
        <v>2450 E 5th St</v>
      </c>
      <c r="J376" s="14" t="str">
        <f>_xlfn.IFNA(+INDEX(Comp1!$D:$D,MATCH(B376,Comp1!$B:$B,0)),"No")</f>
        <v>Yes</v>
      </c>
      <c r="K376" s="14" t="str">
        <f>_xlfn.IFNA(+INDEX(Comp1!$E:$E,MATCH(B376,Comp1!$B:$B,0)),"No")</f>
        <v>Yes</v>
      </c>
      <c r="L376" s="14" t="str">
        <f>_xlfn.IFNA(+INDEX(Comp1!F:F,MATCH($B376,Comp1!$B:$B,0)),"No")</f>
        <v>Yes</v>
      </c>
      <c r="M376" s="14" t="str">
        <f>_xlfn.IFNA(+INDEX(Comp1!G:G,MATCH($B376,Comp1!$B:$B,0)),"No")</f>
        <v>Yes</v>
      </c>
      <c r="N376" s="14" t="str">
        <f>_xlfn.IFNA(+INDEX(Comp1!H:H,MATCH($B376,Comp1!$B:$B,0)),"No")</f>
        <v>Yes</v>
      </c>
      <c r="O376" s="14">
        <f>_xlfn.IFNA(+INDEX(Comp1!I:I,MATCH($B376,Comp1!$B:$B,0)),"No")</f>
        <v>0</v>
      </c>
      <c r="P376" s="14">
        <f>_xlfn.IFNA(+INDEX(Comp1!J:J,MATCH($B376,Comp1!$B:$B,0)),"No")</f>
        <v>0</v>
      </c>
      <c r="Q376" s="14">
        <f>_xlfn.IFNA(+INDEX(Comp1!K:K,MATCH($B376,Comp1!$B:$B,0)),"No")</f>
        <v>0</v>
      </c>
      <c r="R376" s="14">
        <f>_xlfn.IFNA(+INDEX(Comp1!L:L,MATCH($B376,Comp1!$B:$B,0)),"No")</f>
        <v>0</v>
      </c>
      <c r="S376" s="14">
        <f>_xlfn.IFNA(+INDEX(Comp1!M:M,MATCH($B376,Comp1!$B:$B,0)),"No")</f>
        <v>0</v>
      </c>
      <c r="T376" s="14">
        <f>_xlfn.IFNA(+INDEX(Comp1!N:N,MATCH($B376,Comp1!$B:$B,0)),"No")</f>
        <v>0</v>
      </c>
      <c r="U376" s="14">
        <f>_xlfn.IFNA(+INDEX(Comp1!O:O,MATCH($B376,Comp1!$B:$B,0)),"No")</f>
        <v>0</v>
      </c>
      <c r="V376" s="464">
        <f>IF(J376="yes",+INDEX('Final Comp Values'!$AX:$AX,MATCH('Monthy Targets'!$B376,'Final Comp Values'!C:C,0)),0)</f>
        <v>3.59</v>
      </c>
      <c r="W376" s="464">
        <f>IF(K376="yes",+INDEX('Final Comp Values'!$AX:$AX,MATCH('Monthy Targets'!$B376,'Final Comp Values'!$C:$C,0)),0)</f>
        <v>3.59</v>
      </c>
      <c r="X376" s="464">
        <f>IF(L376="yes",+INDEX('Final Comp Values'!$AX:$AX,MATCH('Monthy Targets'!$B376,'Final Comp Values'!$C:$C,0)),0)</f>
        <v>3.59</v>
      </c>
      <c r="Y376" s="464">
        <f>IF(M376="yes",+INDEX('Final Comp Values'!$BB:$BB,MATCH('Monthy Targets'!$B376,'Final Comp Values'!$C:$C,0)),0)</f>
        <v>3.59</v>
      </c>
      <c r="Z376" s="464">
        <f>IF(N376="yes",+INDEX('Final Comp Values'!$BB:$BB,MATCH('Monthy Targets'!$B376,'Final Comp Values'!$C:$C,0)),0)</f>
        <v>3.59</v>
      </c>
      <c r="AA376" s="464">
        <f>IF(O376="yes",+INDEX('Final Comp Values'!$BB:$BB,MATCH('Monthy Targets'!$B376,'Final Comp Values'!$C:$C,0)),0)</f>
        <v>0</v>
      </c>
      <c r="AB376" s="464">
        <f>IF(P376="yes",+INDEX('Final Comp Values'!$BF:$BF,MATCH('Monthy Targets'!$B376,'Final Comp Values'!$C:$C,0)),0)</f>
        <v>0</v>
      </c>
      <c r="AC376" s="464">
        <f>IF(Q376="yes",+INDEX('Final Comp Values'!$BF:$BF,MATCH('Monthy Targets'!$B376,'Final Comp Values'!$C:$C,0)),0)</f>
        <v>0</v>
      </c>
      <c r="AD376" s="464">
        <f>IF(R376="yes",+INDEX('Final Comp Values'!$BF:$BF,MATCH('Monthy Targets'!$B376,'Final Comp Values'!$C:$C,0)),0)</f>
        <v>0</v>
      </c>
      <c r="AE376" s="464">
        <f>IF(S376="yes",+INDEX('Final Comp Values'!$BJ:$BJ,MATCH('Monthy Targets'!$B376,'Final Comp Values'!$C:$C,0)),0)</f>
        <v>0</v>
      </c>
      <c r="AF376" s="464">
        <f>IF(T376="yes",+INDEX('Final Comp Values'!$BJ:$BJ,MATCH('Monthy Targets'!$B376,'Final Comp Values'!$C:$C,0)),0)</f>
        <v>0</v>
      </c>
      <c r="AG376" s="464">
        <f>IF(U376="yes",+INDEX('Final Comp Values'!$BJ:$BJ,MATCH('Monthy Targets'!$B376,'Final Comp Values'!$C:$C,0)),0)</f>
        <v>0</v>
      </c>
    </row>
    <row r="377" spans="1:33" x14ac:dyDescent="0.25">
      <c r="A377" s="183">
        <f>+FY2018_ALL_Targets!A377</f>
        <v>4348</v>
      </c>
      <c r="B377" s="183">
        <f>+FY2018_ALL_Targets!B377</f>
        <v>676010</v>
      </c>
      <c r="C377" s="183">
        <f>+FY2018_ALL_Targets!C377</f>
        <v>1026561</v>
      </c>
      <c r="D377" s="183">
        <f>+FY2018_ALL_Targets!D377</f>
        <v>1760720684</v>
      </c>
      <c r="E377" s="183">
        <f>+FY2018_ALL_Targets!E377</f>
        <v>0</v>
      </c>
      <c r="F377" s="183" t="str">
        <f>+FY2018_ALL_Targets!F377</f>
        <v>Lubbock</v>
      </c>
      <c r="G377" s="183" t="s">
        <v>202</v>
      </c>
      <c r="H377" s="183" t="str">
        <f>+FY2018_ALL_Targets!H377</f>
        <v>Stratford Hospital District</v>
      </c>
      <c r="I377" s="183" t="str">
        <f>+FY2018_ALL_Targets!I377</f>
        <v>4033 West 51st Avenue</v>
      </c>
      <c r="J377" s="14" t="str">
        <f>_xlfn.IFNA(+INDEX(Comp1!$D:$D,MATCH(B377,Comp1!$B:$B,0)),"No")</f>
        <v>Yes</v>
      </c>
      <c r="K377" s="14" t="str">
        <f>_xlfn.IFNA(+INDEX(Comp1!$E:$E,MATCH(B377,Comp1!$B:$B,0)),"No")</f>
        <v>Yes</v>
      </c>
      <c r="L377" s="14" t="str">
        <f>_xlfn.IFNA(+INDEX(Comp1!F:F,MATCH($B377,Comp1!$B:$B,0)),"No")</f>
        <v>Yes</v>
      </c>
      <c r="M377" s="14" t="str">
        <f>_xlfn.IFNA(+INDEX(Comp1!G:G,MATCH($B377,Comp1!$B:$B,0)),"No")</f>
        <v>Yes</v>
      </c>
      <c r="N377" s="14" t="str">
        <f>_xlfn.IFNA(+INDEX(Comp1!H:H,MATCH($B377,Comp1!$B:$B,0)),"No")</f>
        <v>Yes</v>
      </c>
      <c r="O377" s="14">
        <f>_xlfn.IFNA(+INDEX(Comp1!I:I,MATCH($B377,Comp1!$B:$B,0)),"No")</f>
        <v>0</v>
      </c>
      <c r="P377" s="14">
        <f>_xlfn.IFNA(+INDEX(Comp1!J:J,MATCH($B377,Comp1!$B:$B,0)),"No")</f>
        <v>0</v>
      </c>
      <c r="Q377" s="14">
        <f>_xlfn.IFNA(+INDEX(Comp1!K:K,MATCH($B377,Comp1!$B:$B,0)),"No")</f>
        <v>0</v>
      </c>
      <c r="R377" s="14">
        <f>_xlfn.IFNA(+INDEX(Comp1!L:L,MATCH($B377,Comp1!$B:$B,0)),"No")</f>
        <v>0</v>
      </c>
      <c r="S377" s="14">
        <f>_xlfn.IFNA(+INDEX(Comp1!M:M,MATCH($B377,Comp1!$B:$B,0)),"No")</f>
        <v>0</v>
      </c>
      <c r="T377" s="14">
        <f>_xlfn.IFNA(+INDEX(Comp1!N:N,MATCH($B377,Comp1!$B:$B,0)),"No")</f>
        <v>0</v>
      </c>
      <c r="U377" s="14">
        <f>_xlfn.IFNA(+INDEX(Comp1!O:O,MATCH($B377,Comp1!$B:$B,0)),"No")</f>
        <v>0</v>
      </c>
      <c r="V377" s="464">
        <f>IF(J377="yes",+INDEX('Final Comp Values'!$AX:$AX,MATCH('Monthy Targets'!$B377,'Final Comp Values'!C:C,0)),0)</f>
        <v>23.39</v>
      </c>
      <c r="W377" s="464">
        <f>IF(K377="yes",+INDEX('Final Comp Values'!$AX:$AX,MATCH('Monthy Targets'!$B377,'Final Comp Values'!$C:$C,0)),0)</f>
        <v>23.39</v>
      </c>
      <c r="X377" s="464">
        <f>IF(L377="yes",+INDEX('Final Comp Values'!$AX:$AX,MATCH('Monthy Targets'!$B377,'Final Comp Values'!$C:$C,0)),0)</f>
        <v>23.39</v>
      </c>
      <c r="Y377" s="464">
        <f>IF(M377="yes",+INDEX('Final Comp Values'!$BB:$BB,MATCH('Monthy Targets'!$B377,'Final Comp Values'!$C:$C,0)),0)</f>
        <v>23.39</v>
      </c>
      <c r="Z377" s="464">
        <f>IF(N377="yes",+INDEX('Final Comp Values'!$BB:$BB,MATCH('Monthy Targets'!$B377,'Final Comp Values'!$C:$C,0)),0)</f>
        <v>23.39</v>
      </c>
      <c r="AA377" s="464">
        <f>IF(O377="yes",+INDEX('Final Comp Values'!$BB:$BB,MATCH('Monthy Targets'!$B377,'Final Comp Values'!$C:$C,0)),0)</f>
        <v>0</v>
      </c>
      <c r="AB377" s="464">
        <f>IF(P377="yes",+INDEX('Final Comp Values'!$BF:$BF,MATCH('Monthy Targets'!$B377,'Final Comp Values'!$C:$C,0)),0)</f>
        <v>0</v>
      </c>
      <c r="AC377" s="464">
        <f>IF(Q377="yes",+INDEX('Final Comp Values'!$BF:$BF,MATCH('Monthy Targets'!$B377,'Final Comp Values'!$C:$C,0)),0)</f>
        <v>0</v>
      </c>
      <c r="AD377" s="464">
        <f>IF(R377="yes",+INDEX('Final Comp Values'!$BF:$BF,MATCH('Monthy Targets'!$B377,'Final Comp Values'!$C:$C,0)),0)</f>
        <v>0</v>
      </c>
      <c r="AE377" s="464">
        <f>IF(S377="yes",+INDEX('Final Comp Values'!$BJ:$BJ,MATCH('Monthy Targets'!$B377,'Final Comp Values'!$C:$C,0)),0)</f>
        <v>0</v>
      </c>
      <c r="AF377" s="464">
        <f>IF(T377="yes",+INDEX('Final Comp Values'!$BJ:$BJ,MATCH('Monthy Targets'!$B377,'Final Comp Values'!$C:$C,0)),0)</f>
        <v>0</v>
      </c>
      <c r="AG377" s="464">
        <f>IF(U377="yes",+INDEX('Final Comp Values'!$BJ:$BJ,MATCH('Monthy Targets'!$B377,'Final Comp Values'!$C:$C,0)),0)</f>
        <v>0</v>
      </c>
    </row>
    <row r="378" spans="1:33" x14ac:dyDescent="0.25">
      <c r="A378" s="183">
        <f>+FY2018_ALL_Targets!A378</f>
        <v>4882</v>
      </c>
      <c r="B378" s="183">
        <f>+FY2018_ALL_Targets!B378</f>
        <v>676024</v>
      </c>
      <c r="C378" s="183">
        <f>+FY2018_ALL_Targets!C378</f>
        <v>1025959</v>
      </c>
      <c r="D378" s="183">
        <f>+FY2018_ALL_Targets!D378</f>
        <v>1215347323</v>
      </c>
      <c r="E378" s="183">
        <f>+FY2018_ALL_Targets!E378</f>
        <v>0</v>
      </c>
      <c r="F378" s="183" t="str">
        <f>+FY2018_ALL_Targets!F378</f>
        <v>Lubbock</v>
      </c>
      <c r="G378" s="183" t="s">
        <v>855</v>
      </c>
      <c r="H378" s="183" t="str">
        <f>+FY2018_ALL_Targets!H378</f>
        <v>CHILDRESS COUNTY HOSPITAL DISTRICT</v>
      </c>
      <c r="I378" s="183" t="str">
        <f>+FY2018_ALL_Targets!I378</f>
        <v>202 W 3RD ST</v>
      </c>
      <c r="J378" s="14" t="str">
        <f>_xlfn.IFNA(+INDEX(Comp1!$D:$D,MATCH(B378,Comp1!$B:$B,0)),"No")</f>
        <v>Yes</v>
      </c>
      <c r="K378" s="14" t="str">
        <f>_xlfn.IFNA(+INDEX(Comp1!$E:$E,MATCH(B378,Comp1!$B:$B,0)),"No")</f>
        <v>Yes</v>
      </c>
      <c r="L378" s="14" t="str">
        <f>_xlfn.IFNA(+INDEX(Comp1!F:F,MATCH($B378,Comp1!$B:$B,0)),"No")</f>
        <v>Yes</v>
      </c>
      <c r="M378" s="14" t="str">
        <f>_xlfn.IFNA(+INDEX(Comp1!G:G,MATCH($B378,Comp1!$B:$B,0)),"No")</f>
        <v>Yes</v>
      </c>
      <c r="N378" s="14" t="str">
        <f>_xlfn.IFNA(+INDEX(Comp1!H:H,MATCH($B378,Comp1!$B:$B,0)),"No")</f>
        <v>Yes</v>
      </c>
      <c r="O378" s="14">
        <f>_xlfn.IFNA(+INDEX(Comp1!I:I,MATCH($B378,Comp1!$B:$B,0)),"No")</f>
        <v>0</v>
      </c>
      <c r="P378" s="14">
        <f>_xlfn.IFNA(+INDEX(Comp1!J:J,MATCH($B378,Comp1!$B:$B,0)),"No")</f>
        <v>0</v>
      </c>
      <c r="Q378" s="14">
        <f>_xlfn.IFNA(+INDEX(Comp1!K:K,MATCH($B378,Comp1!$B:$B,0)),"No")</f>
        <v>0</v>
      </c>
      <c r="R378" s="14">
        <f>_xlfn.IFNA(+INDEX(Comp1!L:L,MATCH($B378,Comp1!$B:$B,0)),"No")</f>
        <v>0</v>
      </c>
      <c r="S378" s="14">
        <f>_xlfn.IFNA(+INDEX(Comp1!M:M,MATCH($B378,Comp1!$B:$B,0)),"No")</f>
        <v>0</v>
      </c>
      <c r="T378" s="14">
        <f>_xlfn.IFNA(+INDEX(Comp1!N:N,MATCH($B378,Comp1!$B:$B,0)),"No")</f>
        <v>0</v>
      </c>
      <c r="U378" s="14">
        <f>_xlfn.IFNA(+INDEX(Comp1!O:O,MATCH($B378,Comp1!$B:$B,0)),"No")</f>
        <v>0</v>
      </c>
      <c r="V378" s="464">
        <f>IF(J378="yes",+INDEX('Final Comp Values'!$AX:$AX,MATCH('Monthy Targets'!$B378,'Final Comp Values'!C:C,0)),0)</f>
        <v>3.7</v>
      </c>
      <c r="W378" s="464">
        <f>IF(K378="yes",+INDEX('Final Comp Values'!$AX:$AX,MATCH('Monthy Targets'!$B378,'Final Comp Values'!$C:$C,0)),0)</f>
        <v>3.7</v>
      </c>
      <c r="X378" s="464">
        <f>IF(L378="yes",+INDEX('Final Comp Values'!$AX:$AX,MATCH('Monthy Targets'!$B378,'Final Comp Values'!$C:$C,0)),0)</f>
        <v>3.7</v>
      </c>
      <c r="Y378" s="464">
        <f>IF(M378="yes",+INDEX('Final Comp Values'!$BB:$BB,MATCH('Monthy Targets'!$B378,'Final Comp Values'!$C:$C,0)),0)</f>
        <v>3.7</v>
      </c>
      <c r="Z378" s="464">
        <f>IF(N378="yes",+INDEX('Final Comp Values'!$BB:$BB,MATCH('Monthy Targets'!$B378,'Final Comp Values'!$C:$C,0)),0)</f>
        <v>3.7</v>
      </c>
      <c r="AA378" s="464">
        <f>IF(O378="yes",+INDEX('Final Comp Values'!$BB:$BB,MATCH('Monthy Targets'!$B378,'Final Comp Values'!$C:$C,0)),0)</f>
        <v>0</v>
      </c>
      <c r="AB378" s="464">
        <f>IF(P378="yes",+INDEX('Final Comp Values'!$BF:$BF,MATCH('Monthy Targets'!$B378,'Final Comp Values'!$C:$C,0)),0)</f>
        <v>0</v>
      </c>
      <c r="AC378" s="464">
        <f>IF(Q378="yes",+INDEX('Final Comp Values'!$BF:$BF,MATCH('Monthy Targets'!$B378,'Final Comp Values'!$C:$C,0)),0)</f>
        <v>0</v>
      </c>
      <c r="AD378" s="464">
        <f>IF(R378="yes",+INDEX('Final Comp Values'!$BF:$BF,MATCH('Monthy Targets'!$B378,'Final Comp Values'!$C:$C,0)),0)</f>
        <v>0</v>
      </c>
      <c r="AE378" s="464">
        <f>IF(S378="yes",+INDEX('Final Comp Values'!$BJ:$BJ,MATCH('Monthy Targets'!$B378,'Final Comp Values'!$C:$C,0)),0)</f>
        <v>0</v>
      </c>
      <c r="AF378" s="464">
        <f>IF(T378="yes",+INDEX('Final Comp Values'!$BJ:$BJ,MATCH('Monthy Targets'!$B378,'Final Comp Values'!$C:$C,0)),0)</f>
        <v>0</v>
      </c>
      <c r="AG378" s="464">
        <f>IF(U378="yes",+INDEX('Final Comp Values'!$BJ:$BJ,MATCH('Monthy Targets'!$B378,'Final Comp Values'!$C:$C,0)),0)</f>
        <v>0</v>
      </c>
    </row>
    <row r="379" spans="1:33" x14ac:dyDescent="0.25">
      <c r="A379" s="183">
        <f>+FY2018_ALL_Targets!A379</f>
        <v>4235</v>
      </c>
      <c r="B379" s="183">
        <f>+FY2018_ALL_Targets!B379</f>
        <v>676028</v>
      </c>
      <c r="C379" s="183">
        <f>+FY2018_ALL_Targets!C379</f>
        <v>1020268</v>
      </c>
      <c r="D379" s="183">
        <f>+FY2018_ALL_Targets!D379</f>
        <v>1841563038</v>
      </c>
      <c r="E379" s="183">
        <f>+FY2018_ALL_Targets!E379</f>
        <v>0</v>
      </c>
      <c r="F379" s="183" t="str">
        <f>+FY2018_ALL_Targets!F379</f>
        <v>Lubbock</v>
      </c>
      <c r="G379" s="183" t="s">
        <v>604</v>
      </c>
      <c r="H379" s="183" t="str">
        <f>+FY2018_ALL_Targets!H379</f>
        <v>Lubbock I Enterprises, LLC</v>
      </c>
      <c r="I379" s="183" t="str">
        <f>+FY2018_ALL_Targets!I379</f>
        <v>4320 W 19th St</v>
      </c>
      <c r="J379" s="14" t="str">
        <f>_xlfn.IFNA(+INDEX(Comp1!$D:$D,MATCH(B379,Comp1!$B:$B,0)),"No")</f>
        <v>No</v>
      </c>
      <c r="K379" s="14" t="str">
        <f>_xlfn.IFNA(+INDEX(Comp1!$E:$E,MATCH(B379,Comp1!$B:$B,0)),"No")</f>
        <v>No</v>
      </c>
      <c r="L379" s="14" t="str">
        <f>_xlfn.IFNA(+INDEX(Comp1!F:F,MATCH($B379,Comp1!$B:$B,0)),"No")</f>
        <v>No</v>
      </c>
      <c r="M379" s="14" t="str">
        <f>_xlfn.IFNA(+INDEX(Comp1!G:G,MATCH($B379,Comp1!$B:$B,0)),"No")</f>
        <v>No</v>
      </c>
      <c r="N379" s="14" t="str">
        <f>_xlfn.IFNA(+INDEX(Comp1!H:H,MATCH($B379,Comp1!$B:$B,0)),"No")</f>
        <v>No</v>
      </c>
      <c r="O379" s="14" t="str">
        <f>_xlfn.IFNA(+INDEX(Comp1!I:I,MATCH($B379,Comp1!$B:$B,0)),"No")</f>
        <v>No</v>
      </c>
      <c r="P379" s="14" t="str">
        <f>_xlfn.IFNA(+INDEX(Comp1!J:J,MATCH($B379,Comp1!$B:$B,0)),"No")</f>
        <v>No</v>
      </c>
      <c r="Q379" s="14" t="str">
        <f>_xlfn.IFNA(+INDEX(Comp1!K:K,MATCH($B379,Comp1!$B:$B,0)),"No")</f>
        <v>No</v>
      </c>
      <c r="R379" s="14" t="str">
        <f>_xlfn.IFNA(+INDEX(Comp1!L:L,MATCH($B379,Comp1!$B:$B,0)),"No")</f>
        <v>No</v>
      </c>
      <c r="S379" s="14" t="str">
        <f>_xlfn.IFNA(+INDEX(Comp1!M:M,MATCH($B379,Comp1!$B:$B,0)),"No")</f>
        <v>No</v>
      </c>
      <c r="T379" s="14" t="str">
        <f>_xlfn.IFNA(+INDEX(Comp1!N:N,MATCH($B379,Comp1!$B:$B,0)),"No")</f>
        <v>No</v>
      </c>
      <c r="U379" s="14" t="str">
        <f>_xlfn.IFNA(+INDEX(Comp1!O:O,MATCH($B379,Comp1!$B:$B,0)),"No")</f>
        <v>No</v>
      </c>
      <c r="V379" s="464">
        <f>IF(J379="yes",+INDEX('Final Comp Values'!$AX:$AX,MATCH('Monthy Targets'!$B379,'Final Comp Values'!C:C,0)),0)</f>
        <v>0</v>
      </c>
      <c r="W379" s="464">
        <f>IF(K379="yes",+INDEX('Final Comp Values'!$AX:$AX,MATCH('Monthy Targets'!$B379,'Final Comp Values'!$C:$C,0)),0)</f>
        <v>0</v>
      </c>
      <c r="X379" s="464">
        <f>IF(L379="yes",+INDEX('Final Comp Values'!$AX:$AX,MATCH('Monthy Targets'!$B379,'Final Comp Values'!$C:$C,0)),0)</f>
        <v>0</v>
      </c>
      <c r="Y379" s="464">
        <f>IF(M379="yes",+INDEX('Final Comp Values'!$BB:$BB,MATCH('Monthy Targets'!$B379,'Final Comp Values'!$C:$C,0)),0)</f>
        <v>0</v>
      </c>
      <c r="Z379" s="464">
        <f>IF(N379="yes",+INDEX('Final Comp Values'!$BB:$BB,MATCH('Monthy Targets'!$B379,'Final Comp Values'!$C:$C,0)),0)</f>
        <v>0</v>
      </c>
      <c r="AA379" s="464">
        <f>IF(O379="yes",+INDEX('Final Comp Values'!$BB:$BB,MATCH('Monthy Targets'!$B379,'Final Comp Values'!$C:$C,0)),0)</f>
        <v>0</v>
      </c>
      <c r="AB379" s="464">
        <f>IF(P379="yes",+INDEX('Final Comp Values'!$BF:$BF,MATCH('Monthy Targets'!$B379,'Final Comp Values'!$C:$C,0)),0)</f>
        <v>0</v>
      </c>
      <c r="AC379" s="464">
        <f>IF(Q379="yes",+INDEX('Final Comp Values'!$BF:$BF,MATCH('Monthy Targets'!$B379,'Final Comp Values'!$C:$C,0)),0)</f>
        <v>0</v>
      </c>
      <c r="AD379" s="464">
        <f>IF(R379="yes",+INDEX('Final Comp Values'!$BF:$BF,MATCH('Monthy Targets'!$B379,'Final Comp Values'!$C:$C,0)),0)</f>
        <v>0</v>
      </c>
      <c r="AE379" s="464">
        <f>IF(S379="yes",+INDEX('Final Comp Values'!$BJ:$BJ,MATCH('Monthy Targets'!$B379,'Final Comp Values'!$C:$C,0)),0)</f>
        <v>0</v>
      </c>
      <c r="AF379" s="464">
        <f>IF(T379="yes",+INDEX('Final Comp Values'!$BJ:$BJ,MATCH('Monthy Targets'!$B379,'Final Comp Values'!$C:$C,0)),0)</f>
        <v>0</v>
      </c>
      <c r="AG379" s="464">
        <f>IF(U379="yes",+INDEX('Final Comp Values'!$BJ:$BJ,MATCH('Monthy Targets'!$B379,'Final Comp Values'!$C:$C,0)),0)</f>
        <v>0</v>
      </c>
    </row>
    <row r="380" spans="1:33" x14ac:dyDescent="0.25">
      <c r="A380" s="183">
        <f>+FY2018_ALL_Targets!A380</f>
        <v>5041</v>
      </c>
      <c r="B380" s="183">
        <f>+FY2018_ALL_Targets!B380</f>
        <v>676029</v>
      </c>
      <c r="C380" s="183">
        <f>+FY2018_ALL_Targets!C380</f>
        <v>1027671</v>
      </c>
      <c r="D380" s="183">
        <f>+FY2018_ALL_Targets!D380</f>
        <v>1851752729</v>
      </c>
      <c r="E380" s="183">
        <f>+FY2018_ALL_Targets!E380</f>
        <v>0</v>
      </c>
      <c r="F380" s="183" t="str">
        <f>+FY2018_ALL_Targets!F380</f>
        <v>Tarrant</v>
      </c>
      <c r="G380" s="183" t="s">
        <v>924</v>
      </c>
      <c r="H380" s="183" t="str">
        <f>+FY2018_ALL_Targets!H380</f>
        <v>Eastland Memorial Hospital District</v>
      </c>
      <c r="I380" s="183" t="str">
        <f>+FY2018_ALL_Targets!I380</f>
        <v>900 Westpark Way</v>
      </c>
      <c r="J380" s="14" t="str">
        <f>_xlfn.IFNA(+INDEX(Comp1!$D:$D,MATCH(B380,Comp1!$B:$B,0)),"No")</f>
        <v>Yes</v>
      </c>
      <c r="K380" s="14" t="str">
        <f>_xlfn.IFNA(+INDEX(Comp1!$E:$E,MATCH(B380,Comp1!$B:$B,0)),"No")</f>
        <v>Yes</v>
      </c>
      <c r="L380" s="14" t="str">
        <f>_xlfn.IFNA(+INDEX(Comp1!F:F,MATCH($B380,Comp1!$B:$B,0)),"No")</f>
        <v>Yes</v>
      </c>
      <c r="M380" s="14" t="str">
        <f>_xlfn.IFNA(+INDEX(Comp1!G:G,MATCH($B380,Comp1!$B:$B,0)),"No")</f>
        <v>Yes</v>
      </c>
      <c r="N380" s="14" t="str">
        <f>_xlfn.IFNA(+INDEX(Comp1!H:H,MATCH($B380,Comp1!$B:$B,0)),"No")</f>
        <v>Yes</v>
      </c>
      <c r="O380" s="14">
        <f>_xlfn.IFNA(+INDEX(Comp1!I:I,MATCH($B380,Comp1!$B:$B,0)),"No")</f>
        <v>0</v>
      </c>
      <c r="P380" s="14">
        <f>_xlfn.IFNA(+INDEX(Comp1!J:J,MATCH($B380,Comp1!$B:$B,0)),"No")</f>
        <v>0</v>
      </c>
      <c r="Q380" s="14">
        <f>_xlfn.IFNA(+INDEX(Comp1!K:K,MATCH($B380,Comp1!$B:$B,0)),"No")</f>
        <v>0</v>
      </c>
      <c r="R380" s="14">
        <f>_xlfn.IFNA(+INDEX(Comp1!L:L,MATCH($B380,Comp1!$B:$B,0)),"No")</f>
        <v>0</v>
      </c>
      <c r="S380" s="14">
        <f>_xlfn.IFNA(+INDEX(Comp1!M:M,MATCH($B380,Comp1!$B:$B,0)),"No")</f>
        <v>0</v>
      </c>
      <c r="T380" s="14">
        <f>_xlfn.IFNA(+INDEX(Comp1!N:N,MATCH($B380,Comp1!$B:$B,0)),"No")</f>
        <v>0</v>
      </c>
      <c r="U380" s="14">
        <f>_xlfn.IFNA(+INDEX(Comp1!O:O,MATCH($B380,Comp1!$B:$B,0)),"No")</f>
        <v>0</v>
      </c>
      <c r="V380" s="464">
        <f>IF(J380="yes",+INDEX('Final Comp Values'!$AX:$AX,MATCH('Monthy Targets'!$B380,'Final Comp Values'!C:C,0)),0)</f>
        <v>9.74</v>
      </c>
      <c r="W380" s="464">
        <f>IF(K380="yes",+INDEX('Final Comp Values'!$AX:$AX,MATCH('Monthy Targets'!$B380,'Final Comp Values'!$C:$C,0)),0)</f>
        <v>9.74</v>
      </c>
      <c r="X380" s="464">
        <f>IF(L380="yes",+INDEX('Final Comp Values'!$AX:$AX,MATCH('Monthy Targets'!$B380,'Final Comp Values'!$C:$C,0)),0)</f>
        <v>9.74</v>
      </c>
      <c r="Y380" s="464">
        <f>IF(M380="yes",+INDEX('Final Comp Values'!$BB:$BB,MATCH('Monthy Targets'!$B380,'Final Comp Values'!$C:$C,0)),0)</f>
        <v>9.74</v>
      </c>
      <c r="Z380" s="464">
        <f>IF(N380="yes",+INDEX('Final Comp Values'!$BB:$BB,MATCH('Monthy Targets'!$B380,'Final Comp Values'!$C:$C,0)),0)</f>
        <v>9.74</v>
      </c>
      <c r="AA380" s="464">
        <f>IF(O380="yes",+INDEX('Final Comp Values'!$BB:$BB,MATCH('Monthy Targets'!$B380,'Final Comp Values'!$C:$C,0)),0)</f>
        <v>0</v>
      </c>
      <c r="AB380" s="464">
        <f>IF(P380="yes",+INDEX('Final Comp Values'!$BF:$BF,MATCH('Monthy Targets'!$B380,'Final Comp Values'!$C:$C,0)),0)</f>
        <v>0</v>
      </c>
      <c r="AC380" s="464">
        <f>IF(Q380="yes",+INDEX('Final Comp Values'!$BF:$BF,MATCH('Monthy Targets'!$B380,'Final Comp Values'!$C:$C,0)),0)</f>
        <v>0</v>
      </c>
      <c r="AD380" s="464">
        <f>IF(R380="yes",+INDEX('Final Comp Values'!$BF:$BF,MATCH('Monthy Targets'!$B380,'Final Comp Values'!$C:$C,0)),0)</f>
        <v>0</v>
      </c>
      <c r="AE380" s="464">
        <f>IF(S380="yes",+INDEX('Final Comp Values'!$BJ:$BJ,MATCH('Monthy Targets'!$B380,'Final Comp Values'!$C:$C,0)),0)</f>
        <v>0</v>
      </c>
      <c r="AF380" s="464">
        <f>IF(T380="yes",+INDEX('Final Comp Values'!$BJ:$BJ,MATCH('Monthy Targets'!$B380,'Final Comp Values'!$C:$C,0)),0)</f>
        <v>0</v>
      </c>
      <c r="AG380" s="464">
        <f>IF(U380="yes",+INDEX('Final Comp Values'!$BJ:$BJ,MATCH('Monthy Targets'!$B380,'Final Comp Values'!$C:$C,0)),0)</f>
        <v>0</v>
      </c>
    </row>
    <row r="381" spans="1:33" x14ac:dyDescent="0.25">
      <c r="A381" s="183">
        <f>+FY2018_ALL_Targets!A381</f>
        <v>4627</v>
      </c>
      <c r="B381" s="183">
        <f>+FY2018_ALL_Targets!B381</f>
        <v>676030</v>
      </c>
      <c r="C381" s="183">
        <f>+FY2018_ALL_Targets!C381</f>
        <v>1025771</v>
      </c>
      <c r="D381" s="183">
        <f>+FY2018_ALL_Targets!D381</f>
        <v>1902227747</v>
      </c>
      <c r="E381" s="183">
        <f>+FY2018_ALL_Targets!E381</f>
        <v>0</v>
      </c>
      <c r="F381" s="183" t="str">
        <f>+FY2018_ALL_Targets!F381</f>
        <v>MRSA Central</v>
      </c>
      <c r="G381" s="183" t="s">
        <v>756</v>
      </c>
      <c r="H381" s="183" t="str">
        <f>+FY2018_ALL_Targets!H381</f>
        <v>Citizens Medical Center County of Victoria</v>
      </c>
      <c r="I381" s="183" t="str">
        <f>+FY2018_ALL_Targets!I381</f>
        <v>101 South Lancaster</v>
      </c>
      <c r="J381" s="14" t="str">
        <f>_xlfn.IFNA(+INDEX(Comp1!$D:$D,MATCH(B381,Comp1!$B:$B,0)),"No")</f>
        <v>Yes</v>
      </c>
      <c r="K381" s="14" t="str">
        <f>_xlfn.IFNA(+INDEX(Comp1!$E:$E,MATCH(B381,Comp1!$B:$B,0)),"No")</f>
        <v>Yes</v>
      </c>
      <c r="L381" s="14" t="str">
        <f>_xlfn.IFNA(+INDEX(Comp1!F:F,MATCH($B381,Comp1!$B:$B,0)),"No")</f>
        <v>Yes</v>
      </c>
      <c r="M381" s="14" t="str">
        <f>_xlfn.IFNA(+INDEX(Comp1!G:G,MATCH($B381,Comp1!$B:$B,0)),"No")</f>
        <v>Yes</v>
      </c>
      <c r="N381" s="14" t="str">
        <f>_xlfn.IFNA(+INDEX(Comp1!H:H,MATCH($B381,Comp1!$B:$B,0)),"No")</f>
        <v>Yes</v>
      </c>
      <c r="O381" s="14">
        <f>_xlfn.IFNA(+INDEX(Comp1!I:I,MATCH($B381,Comp1!$B:$B,0)),"No")</f>
        <v>0</v>
      </c>
      <c r="P381" s="14">
        <f>_xlfn.IFNA(+INDEX(Comp1!J:J,MATCH($B381,Comp1!$B:$B,0)),"No")</f>
        <v>0</v>
      </c>
      <c r="Q381" s="14">
        <f>_xlfn.IFNA(+INDEX(Comp1!K:K,MATCH($B381,Comp1!$B:$B,0)),"No")</f>
        <v>0</v>
      </c>
      <c r="R381" s="14">
        <f>_xlfn.IFNA(+INDEX(Comp1!L:L,MATCH($B381,Comp1!$B:$B,0)),"No")</f>
        <v>0</v>
      </c>
      <c r="S381" s="14">
        <f>_xlfn.IFNA(+INDEX(Comp1!M:M,MATCH($B381,Comp1!$B:$B,0)),"No")</f>
        <v>0</v>
      </c>
      <c r="T381" s="14">
        <f>_xlfn.IFNA(+INDEX(Comp1!N:N,MATCH($B381,Comp1!$B:$B,0)),"No")</f>
        <v>0</v>
      </c>
      <c r="U381" s="14">
        <f>_xlfn.IFNA(+INDEX(Comp1!O:O,MATCH($B381,Comp1!$B:$B,0)),"No")</f>
        <v>0</v>
      </c>
      <c r="V381" s="464">
        <f>IF(J381="yes",+INDEX('Final Comp Values'!$AX:$AX,MATCH('Monthy Targets'!$B381,'Final Comp Values'!C:C,0)),0)</f>
        <v>4.3899999999999997</v>
      </c>
      <c r="W381" s="464">
        <f>IF(K381="yes",+INDEX('Final Comp Values'!$AX:$AX,MATCH('Monthy Targets'!$B381,'Final Comp Values'!$C:$C,0)),0)</f>
        <v>4.3899999999999997</v>
      </c>
      <c r="X381" s="464">
        <f>IF(L381="yes",+INDEX('Final Comp Values'!$AX:$AX,MATCH('Monthy Targets'!$B381,'Final Comp Values'!$C:$C,0)),0)</f>
        <v>4.3899999999999997</v>
      </c>
      <c r="Y381" s="464">
        <f>IF(M381="yes",+INDEX('Final Comp Values'!$BB:$BB,MATCH('Monthy Targets'!$B381,'Final Comp Values'!$C:$C,0)),0)</f>
        <v>4.3899999999999997</v>
      </c>
      <c r="Z381" s="464">
        <f>IF(N381="yes",+INDEX('Final Comp Values'!$BB:$BB,MATCH('Monthy Targets'!$B381,'Final Comp Values'!$C:$C,0)),0)</f>
        <v>4.3899999999999997</v>
      </c>
      <c r="AA381" s="464">
        <f>IF(O381="yes",+INDEX('Final Comp Values'!$BB:$BB,MATCH('Monthy Targets'!$B381,'Final Comp Values'!$C:$C,0)),0)</f>
        <v>0</v>
      </c>
      <c r="AB381" s="464">
        <f>IF(P381="yes",+INDEX('Final Comp Values'!$BF:$BF,MATCH('Monthy Targets'!$B381,'Final Comp Values'!$C:$C,0)),0)</f>
        <v>0</v>
      </c>
      <c r="AC381" s="464">
        <f>IF(Q381="yes",+INDEX('Final Comp Values'!$BF:$BF,MATCH('Monthy Targets'!$B381,'Final Comp Values'!$C:$C,0)),0)</f>
        <v>0</v>
      </c>
      <c r="AD381" s="464">
        <f>IF(R381="yes",+INDEX('Final Comp Values'!$BF:$BF,MATCH('Monthy Targets'!$B381,'Final Comp Values'!$C:$C,0)),0)</f>
        <v>0</v>
      </c>
      <c r="AE381" s="464">
        <f>IF(S381="yes",+INDEX('Final Comp Values'!$BJ:$BJ,MATCH('Monthy Targets'!$B381,'Final Comp Values'!$C:$C,0)),0)</f>
        <v>0</v>
      </c>
      <c r="AF381" s="464">
        <f>IF(T381="yes",+INDEX('Final Comp Values'!$BJ:$BJ,MATCH('Monthy Targets'!$B381,'Final Comp Values'!$C:$C,0)),0)</f>
        <v>0</v>
      </c>
      <c r="AG381" s="464">
        <f>IF(U381="yes",+INDEX('Final Comp Values'!$BJ:$BJ,MATCH('Monthy Targets'!$B381,'Final Comp Values'!$C:$C,0)),0)</f>
        <v>0</v>
      </c>
    </row>
    <row r="382" spans="1:33" x14ac:dyDescent="0.25">
      <c r="A382" s="183">
        <f>+FY2018_ALL_Targets!A382</f>
        <v>4744</v>
      </c>
      <c r="B382" s="183">
        <f>+FY2018_ALL_Targets!B382</f>
        <v>676034</v>
      </c>
      <c r="C382" s="183">
        <f>+FY2018_ALL_Targets!C382</f>
        <v>1026090</v>
      </c>
      <c r="D382" s="183">
        <f>+FY2018_ALL_Targets!D382</f>
        <v>1710395892</v>
      </c>
      <c r="E382" s="183">
        <f>+FY2018_ALL_Targets!E382</f>
        <v>0</v>
      </c>
      <c r="F382" s="183" t="str">
        <f>+FY2018_ALL_Targets!F382</f>
        <v>MRSA West</v>
      </c>
      <c r="G382" s="183" t="s">
        <v>802</v>
      </c>
      <c r="H382" s="183" t="str">
        <f>+FY2018_ALL_Targets!H382</f>
        <v>McCulloch County Hospital District</v>
      </c>
      <c r="I382" s="183" t="str">
        <f>+FY2018_ALL_Targets!I382</f>
        <v>2201 Menard Hwy</v>
      </c>
      <c r="J382" s="14" t="str">
        <f>_xlfn.IFNA(+INDEX(Comp1!$D:$D,MATCH(B382,Comp1!$B:$B,0)),"No")</f>
        <v>Yes</v>
      </c>
      <c r="K382" s="14" t="str">
        <f>_xlfn.IFNA(+INDEX(Comp1!$E:$E,MATCH(B382,Comp1!$B:$B,0)),"No")</f>
        <v>Yes</v>
      </c>
      <c r="L382" s="14" t="str">
        <f>_xlfn.IFNA(+INDEX(Comp1!F:F,MATCH($B382,Comp1!$B:$B,0)),"No")</f>
        <v>Yes</v>
      </c>
      <c r="M382" s="14" t="str">
        <f>_xlfn.IFNA(+INDEX(Comp1!G:G,MATCH($B382,Comp1!$B:$B,0)),"No")</f>
        <v>Yes</v>
      </c>
      <c r="N382" s="14" t="str">
        <f>_xlfn.IFNA(+INDEX(Comp1!H:H,MATCH($B382,Comp1!$B:$B,0)),"No")</f>
        <v>Yes</v>
      </c>
      <c r="O382" s="14">
        <f>_xlfn.IFNA(+INDEX(Comp1!I:I,MATCH($B382,Comp1!$B:$B,0)),"No")</f>
        <v>0</v>
      </c>
      <c r="P382" s="14">
        <f>_xlfn.IFNA(+INDEX(Comp1!J:J,MATCH($B382,Comp1!$B:$B,0)),"No")</f>
        <v>0</v>
      </c>
      <c r="Q382" s="14">
        <f>_xlfn.IFNA(+INDEX(Comp1!K:K,MATCH($B382,Comp1!$B:$B,0)),"No")</f>
        <v>0</v>
      </c>
      <c r="R382" s="14">
        <f>_xlfn.IFNA(+INDEX(Comp1!L:L,MATCH($B382,Comp1!$B:$B,0)),"No")</f>
        <v>0</v>
      </c>
      <c r="S382" s="14">
        <f>_xlfn.IFNA(+INDEX(Comp1!M:M,MATCH($B382,Comp1!$B:$B,0)),"No")</f>
        <v>0</v>
      </c>
      <c r="T382" s="14">
        <f>_xlfn.IFNA(+INDEX(Comp1!N:N,MATCH($B382,Comp1!$B:$B,0)),"No")</f>
        <v>0</v>
      </c>
      <c r="U382" s="14">
        <f>_xlfn.IFNA(+INDEX(Comp1!O:O,MATCH($B382,Comp1!$B:$B,0)),"No")</f>
        <v>0</v>
      </c>
      <c r="V382" s="464">
        <f>IF(J382="yes",+INDEX('Final Comp Values'!$AX:$AX,MATCH('Monthy Targets'!$B382,'Final Comp Values'!C:C,0)),0)</f>
        <v>5.21</v>
      </c>
      <c r="W382" s="464">
        <f>IF(K382="yes",+INDEX('Final Comp Values'!$AX:$AX,MATCH('Monthy Targets'!$B382,'Final Comp Values'!$C:$C,0)),0)</f>
        <v>5.21</v>
      </c>
      <c r="X382" s="464">
        <f>IF(L382="yes",+INDEX('Final Comp Values'!$AX:$AX,MATCH('Monthy Targets'!$B382,'Final Comp Values'!$C:$C,0)),0)</f>
        <v>5.21</v>
      </c>
      <c r="Y382" s="464">
        <f>IF(M382="yes",+INDEX('Final Comp Values'!$BB:$BB,MATCH('Monthy Targets'!$B382,'Final Comp Values'!$C:$C,0)),0)</f>
        <v>5.21</v>
      </c>
      <c r="Z382" s="464">
        <f>IF(N382="yes",+INDEX('Final Comp Values'!$BB:$BB,MATCH('Monthy Targets'!$B382,'Final Comp Values'!$C:$C,0)),0)</f>
        <v>5.21</v>
      </c>
      <c r="AA382" s="464">
        <f>IF(O382="yes",+INDEX('Final Comp Values'!$BB:$BB,MATCH('Monthy Targets'!$B382,'Final Comp Values'!$C:$C,0)),0)</f>
        <v>0</v>
      </c>
      <c r="AB382" s="464">
        <f>IF(P382="yes",+INDEX('Final Comp Values'!$BF:$BF,MATCH('Monthy Targets'!$B382,'Final Comp Values'!$C:$C,0)),0)</f>
        <v>0</v>
      </c>
      <c r="AC382" s="464">
        <f>IF(Q382="yes",+INDEX('Final Comp Values'!$BF:$BF,MATCH('Monthy Targets'!$B382,'Final Comp Values'!$C:$C,0)),0)</f>
        <v>0</v>
      </c>
      <c r="AD382" s="464">
        <f>IF(R382="yes",+INDEX('Final Comp Values'!$BF:$BF,MATCH('Monthy Targets'!$B382,'Final Comp Values'!$C:$C,0)),0)</f>
        <v>0</v>
      </c>
      <c r="AE382" s="464">
        <f>IF(S382="yes",+INDEX('Final Comp Values'!$BJ:$BJ,MATCH('Monthy Targets'!$B382,'Final Comp Values'!$C:$C,0)),0)</f>
        <v>0</v>
      </c>
      <c r="AF382" s="464">
        <f>IF(T382="yes",+INDEX('Final Comp Values'!$BJ:$BJ,MATCH('Monthy Targets'!$B382,'Final Comp Values'!$C:$C,0)),0)</f>
        <v>0</v>
      </c>
      <c r="AG382" s="464">
        <f>IF(U382="yes",+INDEX('Final Comp Values'!$BJ:$BJ,MATCH('Monthy Targets'!$B382,'Final Comp Values'!$C:$C,0)),0)</f>
        <v>0</v>
      </c>
    </row>
    <row r="383" spans="1:33" x14ac:dyDescent="0.25">
      <c r="A383" s="183">
        <f>+FY2018_ALL_Targets!A383</f>
        <v>102010</v>
      </c>
      <c r="B383" s="183">
        <f>+FY2018_ALL_Targets!B383</f>
        <v>676037</v>
      </c>
      <c r="C383" s="183">
        <f>+FY2018_ALL_Targets!C383</f>
        <v>1027638</v>
      </c>
      <c r="D383" s="183">
        <f>+FY2018_ALL_Targets!D383</f>
        <v>1790749067</v>
      </c>
      <c r="E383" s="183">
        <f>+FY2018_ALL_Targets!E383</f>
        <v>0</v>
      </c>
      <c r="F383" s="183" t="str">
        <f>+FY2018_ALL_Targets!F383</f>
        <v>Hidalgo</v>
      </c>
      <c r="G383" s="183" t="s">
        <v>394</v>
      </c>
      <c r="H383" s="183" t="str">
        <f>+FY2018_ALL_Targets!H383</f>
        <v>Starr County Hospital District dba Weslaco Nursing and Rehabilitation Center</v>
      </c>
      <c r="I383" s="183" t="str">
        <f>+FY2018_ALL_Targets!I383</f>
        <v>422 E 18th Street</v>
      </c>
      <c r="J383" s="14" t="str">
        <f>_xlfn.IFNA(+INDEX(Comp1!$D:$D,MATCH(B383,Comp1!$B:$B,0)),"No")</f>
        <v>Yes</v>
      </c>
      <c r="K383" s="14" t="str">
        <f>_xlfn.IFNA(+INDEX(Comp1!$E:$E,MATCH(B383,Comp1!$B:$B,0)),"No")</f>
        <v>Yes</v>
      </c>
      <c r="L383" s="14" t="str">
        <f>_xlfn.IFNA(+INDEX(Comp1!F:F,MATCH($B383,Comp1!$B:$B,0)),"No")</f>
        <v>Yes</v>
      </c>
      <c r="M383" s="14" t="str">
        <f>_xlfn.IFNA(+INDEX(Comp1!G:G,MATCH($B383,Comp1!$B:$B,0)),"No")</f>
        <v>Yes</v>
      </c>
      <c r="N383" s="14" t="str">
        <f>_xlfn.IFNA(+INDEX(Comp1!H:H,MATCH($B383,Comp1!$B:$B,0)),"No")</f>
        <v>Yes</v>
      </c>
      <c r="O383" s="14">
        <f>_xlfn.IFNA(+INDEX(Comp1!I:I,MATCH($B383,Comp1!$B:$B,0)),"No")</f>
        <v>0</v>
      </c>
      <c r="P383" s="14">
        <f>_xlfn.IFNA(+INDEX(Comp1!J:J,MATCH($B383,Comp1!$B:$B,0)),"No")</f>
        <v>0</v>
      </c>
      <c r="Q383" s="14">
        <f>_xlfn.IFNA(+INDEX(Comp1!K:K,MATCH($B383,Comp1!$B:$B,0)),"No")</f>
        <v>0</v>
      </c>
      <c r="R383" s="14">
        <f>_xlfn.IFNA(+INDEX(Comp1!L:L,MATCH($B383,Comp1!$B:$B,0)),"No")</f>
        <v>0</v>
      </c>
      <c r="S383" s="14">
        <f>_xlfn.IFNA(+INDEX(Comp1!M:M,MATCH($B383,Comp1!$B:$B,0)),"No")</f>
        <v>0</v>
      </c>
      <c r="T383" s="14">
        <f>_xlfn.IFNA(+INDEX(Comp1!N:N,MATCH($B383,Comp1!$B:$B,0)),"No")</f>
        <v>0</v>
      </c>
      <c r="U383" s="14">
        <f>_xlfn.IFNA(+INDEX(Comp1!O:O,MATCH($B383,Comp1!$B:$B,0)),"No")</f>
        <v>0</v>
      </c>
      <c r="V383" s="464">
        <f>IF(J383="yes",+INDEX('Final Comp Values'!$AX:$AX,MATCH('Monthy Targets'!$B383,'Final Comp Values'!C:C,0)),0)</f>
        <v>22.36</v>
      </c>
      <c r="W383" s="464">
        <f>IF(K383="yes",+INDEX('Final Comp Values'!$AX:$AX,MATCH('Monthy Targets'!$B383,'Final Comp Values'!$C:$C,0)),0)</f>
        <v>22.36</v>
      </c>
      <c r="X383" s="464">
        <f>IF(L383="yes",+INDEX('Final Comp Values'!$AX:$AX,MATCH('Monthy Targets'!$B383,'Final Comp Values'!$C:$C,0)),0)</f>
        <v>22.36</v>
      </c>
      <c r="Y383" s="464">
        <f>IF(M383="yes",+INDEX('Final Comp Values'!$BB:$BB,MATCH('Monthy Targets'!$B383,'Final Comp Values'!$C:$C,0)),0)</f>
        <v>22.36</v>
      </c>
      <c r="Z383" s="464">
        <f>IF(N383="yes",+INDEX('Final Comp Values'!$BB:$BB,MATCH('Monthy Targets'!$B383,'Final Comp Values'!$C:$C,0)),0)</f>
        <v>22.36</v>
      </c>
      <c r="AA383" s="464">
        <f>IF(O383="yes",+INDEX('Final Comp Values'!$BB:$BB,MATCH('Monthy Targets'!$B383,'Final Comp Values'!$C:$C,0)),0)</f>
        <v>0</v>
      </c>
      <c r="AB383" s="464">
        <f>IF(P383="yes",+INDEX('Final Comp Values'!$BF:$BF,MATCH('Monthy Targets'!$B383,'Final Comp Values'!$C:$C,0)),0)</f>
        <v>0</v>
      </c>
      <c r="AC383" s="464">
        <f>IF(Q383="yes",+INDEX('Final Comp Values'!$BF:$BF,MATCH('Monthy Targets'!$B383,'Final Comp Values'!$C:$C,0)),0)</f>
        <v>0</v>
      </c>
      <c r="AD383" s="464">
        <f>IF(R383="yes",+INDEX('Final Comp Values'!$BF:$BF,MATCH('Monthy Targets'!$B383,'Final Comp Values'!$C:$C,0)),0)</f>
        <v>0</v>
      </c>
      <c r="AE383" s="464">
        <f>IF(S383="yes",+INDEX('Final Comp Values'!$BJ:$BJ,MATCH('Monthy Targets'!$B383,'Final Comp Values'!$C:$C,0)),0)</f>
        <v>0</v>
      </c>
      <c r="AF383" s="464">
        <f>IF(T383="yes",+INDEX('Final Comp Values'!$BJ:$BJ,MATCH('Monthy Targets'!$B383,'Final Comp Values'!$C:$C,0)),0)</f>
        <v>0</v>
      </c>
      <c r="AG383" s="464">
        <f>IF(U383="yes",+INDEX('Final Comp Values'!$BJ:$BJ,MATCH('Monthy Targets'!$B383,'Final Comp Values'!$C:$C,0)),0)</f>
        <v>0</v>
      </c>
    </row>
    <row r="384" spans="1:33" x14ac:dyDescent="0.25">
      <c r="A384" s="183">
        <f>+FY2018_ALL_Targets!A384</f>
        <v>5045</v>
      </c>
      <c r="B384" s="183">
        <f>+FY2018_ALL_Targets!B384</f>
        <v>676044</v>
      </c>
      <c r="C384" s="183">
        <f>+FY2018_ALL_Targets!C384</f>
        <v>1026523</v>
      </c>
      <c r="D384" s="183">
        <f>+FY2018_ALL_Targets!D384</f>
        <v>1144662990</v>
      </c>
      <c r="E384" s="183">
        <f>+FY2018_ALL_Targets!E384</f>
        <v>0</v>
      </c>
      <c r="F384" s="183" t="str">
        <f>+FY2018_ALL_Targets!F384</f>
        <v>Travis</v>
      </c>
      <c r="G384" s="183" t="s">
        <v>926</v>
      </c>
      <c r="H384" s="183" t="str">
        <f>+FY2018_ALL_Targets!H384</f>
        <v>Gonzales Healthcare System</v>
      </c>
      <c r="I384" s="183" t="str">
        <f>+FY2018_ALL_Targets!I384</f>
        <v>1105 N Magnolia Ave</v>
      </c>
      <c r="J384" s="14" t="str">
        <f>_xlfn.IFNA(+INDEX(Comp1!$D:$D,MATCH(B384,Comp1!$B:$B,0)),"No")</f>
        <v>Yes</v>
      </c>
      <c r="K384" s="14" t="str">
        <f>_xlfn.IFNA(+INDEX(Comp1!$E:$E,MATCH(B384,Comp1!$B:$B,0)),"No")</f>
        <v>Yes</v>
      </c>
      <c r="L384" s="14" t="str">
        <f>_xlfn.IFNA(+INDEX(Comp1!F:F,MATCH($B384,Comp1!$B:$B,0)),"No")</f>
        <v>Yes</v>
      </c>
      <c r="M384" s="14" t="str">
        <f>_xlfn.IFNA(+INDEX(Comp1!G:G,MATCH($B384,Comp1!$B:$B,0)),"No")</f>
        <v>Yes</v>
      </c>
      <c r="N384" s="14" t="str">
        <f>_xlfn.IFNA(+INDEX(Comp1!H:H,MATCH($B384,Comp1!$B:$B,0)),"No")</f>
        <v>Yes</v>
      </c>
      <c r="O384" s="14">
        <f>_xlfn.IFNA(+INDEX(Comp1!I:I,MATCH($B384,Comp1!$B:$B,0)),"No")</f>
        <v>0</v>
      </c>
      <c r="P384" s="14">
        <f>_xlfn.IFNA(+INDEX(Comp1!J:J,MATCH($B384,Comp1!$B:$B,0)),"No")</f>
        <v>0</v>
      </c>
      <c r="Q384" s="14">
        <f>_xlfn.IFNA(+INDEX(Comp1!K:K,MATCH($B384,Comp1!$B:$B,0)),"No")</f>
        <v>0</v>
      </c>
      <c r="R384" s="14">
        <f>_xlfn.IFNA(+INDEX(Comp1!L:L,MATCH($B384,Comp1!$B:$B,0)),"No")</f>
        <v>0</v>
      </c>
      <c r="S384" s="14">
        <f>_xlfn.IFNA(+INDEX(Comp1!M:M,MATCH($B384,Comp1!$B:$B,0)),"No")</f>
        <v>0</v>
      </c>
      <c r="T384" s="14">
        <f>_xlfn.IFNA(+INDEX(Comp1!N:N,MATCH($B384,Comp1!$B:$B,0)),"No")</f>
        <v>0</v>
      </c>
      <c r="U384" s="14">
        <f>_xlfn.IFNA(+INDEX(Comp1!O:O,MATCH($B384,Comp1!$B:$B,0)),"No")</f>
        <v>0</v>
      </c>
      <c r="V384" s="464">
        <f>IF(J384="yes",+INDEX('Final Comp Values'!$AX:$AX,MATCH('Monthy Targets'!$B384,'Final Comp Values'!C:C,0)),0)</f>
        <v>10.43</v>
      </c>
      <c r="W384" s="464">
        <f>IF(K384="yes",+INDEX('Final Comp Values'!$AX:$AX,MATCH('Monthy Targets'!$B384,'Final Comp Values'!$C:$C,0)),0)</f>
        <v>10.43</v>
      </c>
      <c r="X384" s="464">
        <f>IF(L384="yes",+INDEX('Final Comp Values'!$AX:$AX,MATCH('Monthy Targets'!$B384,'Final Comp Values'!$C:$C,0)),0)</f>
        <v>10.43</v>
      </c>
      <c r="Y384" s="464">
        <f>IF(M384="yes",+INDEX('Final Comp Values'!$BB:$BB,MATCH('Monthy Targets'!$B384,'Final Comp Values'!$C:$C,0)),0)</f>
        <v>10.43</v>
      </c>
      <c r="Z384" s="464">
        <f>IF(N384="yes",+INDEX('Final Comp Values'!$BB:$BB,MATCH('Monthy Targets'!$B384,'Final Comp Values'!$C:$C,0)),0)</f>
        <v>10.43</v>
      </c>
      <c r="AA384" s="464">
        <f>IF(O384="yes",+INDEX('Final Comp Values'!$BB:$BB,MATCH('Monthy Targets'!$B384,'Final Comp Values'!$C:$C,0)),0)</f>
        <v>0</v>
      </c>
      <c r="AB384" s="464">
        <f>IF(P384="yes",+INDEX('Final Comp Values'!$BF:$BF,MATCH('Monthy Targets'!$B384,'Final Comp Values'!$C:$C,0)),0)</f>
        <v>0</v>
      </c>
      <c r="AC384" s="464">
        <f>IF(Q384="yes",+INDEX('Final Comp Values'!$BF:$BF,MATCH('Monthy Targets'!$B384,'Final Comp Values'!$C:$C,0)),0)</f>
        <v>0</v>
      </c>
      <c r="AD384" s="464">
        <f>IF(R384="yes",+INDEX('Final Comp Values'!$BF:$BF,MATCH('Monthy Targets'!$B384,'Final Comp Values'!$C:$C,0)),0)</f>
        <v>0</v>
      </c>
      <c r="AE384" s="464">
        <f>IF(S384="yes",+INDEX('Final Comp Values'!$BJ:$BJ,MATCH('Monthy Targets'!$B384,'Final Comp Values'!$C:$C,0)),0)</f>
        <v>0</v>
      </c>
      <c r="AF384" s="464">
        <f>IF(T384="yes",+INDEX('Final Comp Values'!$BJ:$BJ,MATCH('Monthy Targets'!$B384,'Final Comp Values'!$C:$C,0)),0)</f>
        <v>0</v>
      </c>
      <c r="AG384" s="464">
        <f>IF(U384="yes",+INDEX('Final Comp Values'!$BJ:$BJ,MATCH('Monthy Targets'!$B384,'Final Comp Values'!$C:$C,0)),0)</f>
        <v>0</v>
      </c>
    </row>
    <row r="385" spans="1:33" x14ac:dyDescent="0.25">
      <c r="A385" s="183">
        <f>+FY2018_ALL_Targets!A385</f>
        <v>5326</v>
      </c>
      <c r="B385" s="183">
        <f>+FY2018_ALL_Targets!B385</f>
        <v>676048</v>
      </c>
      <c r="C385" s="183">
        <f>+FY2018_ALL_Targets!C385</f>
        <v>1027676</v>
      </c>
      <c r="D385" s="183">
        <f>+FY2018_ALL_Targets!D385</f>
        <v>1144680471</v>
      </c>
      <c r="E385" s="183">
        <f>+FY2018_ALL_Targets!E385</f>
        <v>0</v>
      </c>
      <c r="F385" s="183" t="str">
        <f>+FY2018_ALL_Targets!F385</f>
        <v>MRSA Northeast</v>
      </c>
      <c r="G385" s="183" t="s">
        <v>1095</v>
      </c>
      <c r="H385" s="183" t="str">
        <f>+FY2018_ALL_Targets!H385</f>
        <v>Fannin County Hospital Authority</v>
      </c>
      <c r="I385" s="183" t="str">
        <f>+FY2018_ALL_Targets!I385</f>
        <v>1201 FM 2685</v>
      </c>
      <c r="J385" s="14" t="str">
        <f>_xlfn.IFNA(+INDEX(Comp1!$D:$D,MATCH(B385,Comp1!$B:$B,0)),"No")</f>
        <v>Yes</v>
      </c>
      <c r="K385" s="14" t="str">
        <f>_xlfn.IFNA(+INDEX(Comp1!$E:$E,MATCH(B385,Comp1!$B:$B,0)),"No")</f>
        <v>Yes</v>
      </c>
      <c r="L385" s="14" t="str">
        <f>_xlfn.IFNA(+INDEX(Comp1!F:F,MATCH($B385,Comp1!$B:$B,0)),"No")</f>
        <v>Yes</v>
      </c>
      <c r="M385" s="14" t="str">
        <f>_xlfn.IFNA(+INDEX(Comp1!G:G,MATCH($B385,Comp1!$B:$B,0)),"No")</f>
        <v>Yes</v>
      </c>
      <c r="N385" s="14" t="str">
        <f>_xlfn.IFNA(+INDEX(Comp1!H:H,MATCH($B385,Comp1!$B:$B,0)),"No")</f>
        <v>Yes</v>
      </c>
      <c r="O385" s="14">
        <f>_xlfn.IFNA(+INDEX(Comp1!I:I,MATCH($B385,Comp1!$B:$B,0)),"No")</f>
        <v>0</v>
      </c>
      <c r="P385" s="14">
        <f>_xlfn.IFNA(+INDEX(Comp1!J:J,MATCH($B385,Comp1!$B:$B,0)),"No")</f>
        <v>0</v>
      </c>
      <c r="Q385" s="14">
        <f>_xlfn.IFNA(+INDEX(Comp1!K:K,MATCH($B385,Comp1!$B:$B,0)),"No")</f>
        <v>0</v>
      </c>
      <c r="R385" s="14">
        <f>_xlfn.IFNA(+INDEX(Comp1!L:L,MATCH($B385,Comp1!$B:$B,0)),"No")</f>
        <v>0</v>
      </c>
      <c r="S385" s="14">
        <f>_xlfn.IFNA(+INDEX(Comp1!M:M,MATCH($B385,Comp1!$B:$B,0)),"No")</f>
        <v>0</v>
      </c>
      <c r="T385" s="14">
        <f>_xlfn.IFNA(+INDEX(Comp1!N:N,MATCH($B385,Comp1!$B:$B,0)),"No")</f>
        <v>0</v>
      </c>
      <c r="U385" s="14">
        <f>_xlfn.IFNA(+INDEX(Comp1!O:O,MATCH($B385,Comp1!$B:$B,0)),"No")</f>
        <v>0</v>
      </c>
      <c r="V385" s="464">
        <f>IF(J385="yes",+INDEX('Final Comp Values'!$AX:$AX,MATCH('Monthy Targets'!$B385,'Final Comp Values'!C:C,0)),0)</f>
        <v>5.69</v>
      </c>
      <c r="W385" s="464">
        <f>IF(K385="yes",+INDEX('Final Comp Values'!$AX:$AX,MATCH('Monthy Targets'!$B385,'Final Comp Values'!$C:$C,0)),0)</f>
        <v>5.69</v>
      </c>
      <c r="X385" s="464">
        <f>IF(L385="yes",+INDEX('Final Comp Values'!$AX:$AX,MATCH('Monthy Targets'!$B385,'Final Comp Values'!$C:$C,0)),0)</f>
        <v>5.69</v>
      </c>
      <c r="Y385" s="464">
        <f>IF(M385="yes",+INDEX('Final Comp Values'!$BB:$BB,MATCH('Monthy Targets'!$B385,'Final Comp Values'!$C:$C,0)),0)</f>
        <v>5.69</v>
      </c>
      <c r="Z385" s="464">
        <f>IF(N385="yes",+INDEX('Final Comp Values'!$BB:$BB,MATCH('Monthy Targets'!$B385,'Final Comp Values'!$C:$C,0)),0)</f>
        <v>5.69</v>
      </c>
      <c r="AA385" s="464">
        <f>IF(O385="yes",+INDEX('Final Comp Values'!$BB:$BB,MATCH('Monthy Targets'!$B385,'Final Comp Values'!$C:$C,0)),0)</f>
        <v>0</v>
      </c>
      <c r="AB385" s="464">
        <f>IF(P385="yes",+INDEX('Final Comp Values'!$BF:$BF,MATCH('Monthy Targets'!$B385,'Final Comp Values'!$C:$C,0)),0)</f>
        <v>0</v>
      </c>
      <c r="AC385" s="464">
        <f>IF(Q385="yes",+INDEX('Final Comp Values'!$BF:$BF,MATCH('Monthy Targets'!$B385,'Final Comp Values'!$C:$C,0)),0)</f>
        <v>0</v>
      </c>
      <c r="AD385" s="464">
        <f>IF(R385="yes",+INDEX('Final Comp Values'!$BF:$BF,MATCH('Monthy Targets'!$B385,'Final Comp Values'!$C:$C,0)),0)</f>
        <v>0</v>
      </c>
      <c r="AE385" s="464">
        <f>IF(S385="yes",+INDEX('Final Comp Values'!$BJ:$BJ,MATCH('Monthy Targets'!$B385,'Final Comp Values'!$C:$C,0)),0)</f>
        <v>0</v>
      </c>
      <c r="AF385" s="464">
        <f>IF(T385="yes",+INDEX('Final Comp Values'!$BJ:$BJ,MATCH('Monthy Targets'!$B385,'Final Comp Values'!$C:$C,0)),0)</f>
        <v>0</v>
      </c>
      <c r="AG385" s="464">
        <f>IF(U385="yes",+INDEX('Final Comp Values'!$BJ:$BJ,MATCH('Monthy Targets'!$B385,'Final Comp Values'!$C:$C,0)),0)</f>
        <v>0</v>
      </c>
    </row>
    <row r="386" spans="1:33" x14ac:dyDescent="0.25">
      <c r="A386" s="183">
        <f>+FY2018_ALL_Targets!A386</f>
        <v>5386</v>
      </c>
      <c r="B386" s="183">
        <f>+FY2018_ALL_Targets!B386</f>
        <v>676049</v>
      </c>
      <c r="C386" s="183">
        <f>+FY2018_ALL_Targets!C386</f>
        <v>1027692</v>
      </c>
      <c r="D386" s="183">
        <f>+FY2018_ALL_Targets!D386</f>
        <v>1093176968</v>
      </c>
      <c r="E386" s="183">
        <f>+FY2018_ALL_Targets!E386</f>
        <v>0</v>
      </c>
      <c r="F386" s="183" t="str">
        <f>+FY2018_ALL_Targets!F386</f>
        <v>MRSA Northeast</v>
      </c>
      <c r="G386" s="183" t="s">
        <v>1131</v>
      </c>
      <c r="H386" s="183" t="str">
        <f>+FY2018_ALL_Targets!H386</f>
        <v>Fannin County Hospital Authority</v>
      </c>
      <c r="I386" s="183" t="str">
        <f>+FY2018_ALL_Targets!I386</f>
        <v>520 SE 8th Street</v>
      </c>
      <c r="J386" s="14" t="str">
        <f>_xlfn.IFNA(+INDEX(Comp1!$D:$D,MATCH(B386,Comp1!$B:$B,0)),"No")</f>
        <v>Yes</v>
      </c>
      <c r="K386" s="14" t="str">
        <f>_xlfn.IFNA(+INDEX(Comp1!$E:$E,MATCH(B386,Comp1!$B:$B,0)),"No")</f>
        <v>Yes</v>
      </c>
      <c r="L386" s="14" t="str">
        <f>_xlfn.IFNA(+INDEX(Comp1!F:F,MATCH($B386,Comp1!$B:$B,0)),"No")</f>
        <v>Yes</v>
      </c>
      <c r="M386" s="14" t="str">
        <f>_xlfn.IFNA(+INDEX(Comp1!G:G,MATCH($B386,Comp1!$B:$B,0)),"No")</f>
        <v>Yes</v>
      </c>
      <c r="N386" s="14" t="str">
        <f>_xlfn.IFNA(+INDEX(Comp1!H:H,MATCH($B386,Comp1!$B:$B,0)),"No")</f>
        <v>Yes</v>
      </c>
      <c r="O386" s="14">
        <f>_xlfn.IFNA(+INDEX(Comp1!I:I,MATCH($B386,Comp1!$B:$B,0)),"No")</f>
        <v>0</v>
      </c>
      <c r="P386" s="14">
        <f>_xlfn.IFNA(+INDEX(Comp1!J:J,MATCH($B386,Comp1!$B:$B,0)),"No")</f>
        <v>0</v>
      </c>
      <c r="Q386" s="14">
        <f>_xlfn.IFNA(+INDEX(Comp1!K:K,MATCH($B386,Comp1!$B:$B,0)),"No")</f>
        <v>0</v>
      </c>
      <c r="R386" s="14">
        <f>_xlfn.IFNA(+INDEX(Comp1!L:L,MATCH($B386,Comp1!$B:$B,0)),"No")</f>
        <v>0</v>
      </c>
      <c r="S386" s="14">
        <f>_xlfn.IFNA(+INDEX(Comp1!M:M,MATCH($B386,Comp1!$B:$B,0)),"No")</f>
        <v>0</v>
      </c>
      <c r="T386" s="14">
        <f>_xlfn.IFNA(+INDEX(Comp1!N:N,MATCH($B386,Comp1!$B:$B,0)),"No")</f>
        <v>0</v>
      </c>
      <c r="U386" s="14">
        <f>_xlfn.IFNA(+INDEX(Comp1!O:O,MATCH($B386,Comp1!$B:$B,0)),"No")</f>
        <v>0</v>
      </c>
      <c r="V386" s="464">
        <f>IF(J386="yes",+INDEX('Final Comp Values'!$AX:$AX,MATCH('Monthy Targets'!$B386,'Final Comp Values'!C:C,0)),0)</f>
        <v>6.33</v>
      </c>
      <c r="W386" s="464">
        <f>IF(K386="yes",+INDEX('Final Comp Values'!$AX:$AX,MATCH('Monthy Targets'!$B386,'Final Comp Values'!$C:$C,0)),0)</f>
        <v>6.33</v>
      </c>
      <c r="X386" s="464">
        <f>IF(L386="yes",+INDEX('Final Comp Values'!$AX:$AX,MATCH('Monthy Targets'!$B386,'Final Comp Values'!$C:$C,0)),0)</f>
        <v>6.33</v>
      </c>
      <c r="Y386" s="464">
        <f>IF(M386="yes",+INDEX('Final Comp Values'!$BB:$BB,MATCH('Monthy Targets'!$B386,'Final Comp Values'!$C:$C,0)),0)</f>
        <v>6.33</v>
      </c>
      <c r="Z386" s="464">
        <f>IF(N386="yes",+INDEX('Final Comp Values'!$BB:$BB,MATCH('Monthy Targets'!$B386,'Final Comp Values'!$C:$C,0)),0)</f>
        <v>6.33</v>
      </c>
      <c r="AA386" s="464">
        <f>IF(O386="yes",+INDEX('Final Comp Values'!$BB:$BB,MATCH('Monthy Targets'!$B386,'Final Comp Values'!$C:$C,0)),0)</f>
        <v>0</v>
      </c>
      <c r="AB386" s="464">
        <f>IF(P386="yes",+INDEX('Final Comp Values'!$BF:$BF,MATCH('Monthy Targets'!$B386,'Final Comp Values'!$C:$C,0)),0)</f>
        <v>0</v>
      </c>
      <c r="AC386" s="464">
        <f>IF(Q386="yes",+INDEX('Final Comp Values'!$BF:$BF,MATCH('Monthy Targets'!$B386,'Final Comp Values'!$C:$C,0)),0)</f>
        <v>0</v>
      </c>
      <c r="AD386" s="464">
        <f>IF(R386="yes",+INDEX('Final Comp Values'!$BF:$BF,MATCH('Monthy Targets'!$B386,'Final Comp Values'!$C:$C,0)),0)</f>
        <v>0</v>
      </c>
      <c r="AE386" s="464">
        <f>IF(S386="yes",+INDEX('Final Comp Values'!$BJ:$BJ,MATCH('Monthy Targets'!$B386,'Final Comp Values'!$C:$C,0)),0)</f>
        <v>0</v>
      </c>
      <c r="AF386" s="464">
        <f>IF(T386="yes",+INDEX('Final Comp Values'!$BJ:$BJ,MATCH('Monthy Targets'!$B386,'Final Comp Values'!$C:$C,0)),0)</f>
        <v>0</v>
      </c>
      <c r="AG386" s="464">
        <f>IF(U386="yes",+INDEX('Final Comp Values'!$BJ:$BJ,MATCH('Monthy Targets'!$B386,'Final Comp Values'!$C:$C,0)),0)</f>
        <v>0</v>
      </c>
    </row>
    <row r="387" spans="1:33" x14ac:dyDescent="0.25">
      <c r="A387" s="183">
        <f>+FY2018_ALL_Targets!A387</f>
        <v>5329</v>
      </c>
      <c r="B387" s="183">
        <f>+FY2018_ALL_Targets!B387</f>
        <v>676051</v>
      </c>
      <c r="C387" s="183">
        <f>+FY2018_ALL_Targets!C387</f>
        <v>1021324</v>
      </c>
      <c r="D387" s="183">
        <f>+FY2018_ALL_Targets!D387</f>
        <v>1639163595</v>
      </c>
      <c r="E387" s="183">
        <f>+FY2018_ALL_Targets!E387</f>
        <v>0</v>
      </c>
      <c r="F387" s="183" t="str">
        <f>+FY2018_ALL_Targets!F387</f>
        <v>MRSA Northeast</v>
      </c>
      <c r="G387" s="183" t="s">
        <v>1097</v>
      </c>
      <c r="H387" s="183" t="str">
        <f>+FY2018_ALL_Targets!H387</f>
        <v>Liberty County Hospital District No. 1</v>
      </c>
      <c r="I387" s="183" t="str">
        <f>+FY2018_ALL_Targets!I387</f>
        <v>4054 Northwest Loop</v>
      </c>
      <c r="J387" s="14" t="str">
        <f>_xlfn.IFNA(+INDEX(Comp1!$D:$D,MATCH(B387,Comp1!$B:$B,0)),"No")</f>
        <v>Yes</v>
      </c>
      <c r="K387" s="14" t="str">
        <f>_xlfn.IFNA(+INDEX(Comp1!$E:$E,MATCH(B387,Comp1!$B:$B,0)),"No")</f>
        <v>Yes</v>
      </c>
      <c r="L387" s="14" t="str">
        <f>_xlfn.IFNA(+INDEX(Comp1!F:F,MATCH($B387,Comp1!$B:$B,0)),"No")</f>
        <v>Yes</v>
      </c>
      <c r="M387" s="14" t="str">
        <f>_xlfn.IFNA(+INDEX(Comp1!G:G,MATCH($B387,Comp1!$B:$B,0)),"No")</f>
        <v>Yes</v>
      </c>
      <c r="N387" s="14" t="str">
        <f>_xlfn.IFNA(+INDEX(Comp1!H:H,MATCH($B387,Comp1!$B:$B,0)),"No")</f>
        <v>Yes</v>
      </c>
      <c r="O387" s="14">
        <f>_xlfn.IFNA(+INDEX(Comp1!I:I,MATCH($B387,Comp1!$B:$B,0)),"No")</f>
        <v>0</v>
      </c>
      <c r="P387" s="14">
        <f>_xlfn.IFNA(+INDEX(Comp1!J:J,MATCH($B387,Comp1!$B:$B,0)),"No")</f>
        <v>0</v>
      </c>
      <c r="Q387" s="14">
        <f>_xlfn.IFNA(+INDEX(Comp1!K:K,MATCH($B387,Comp1!$B:$B,0)),"No")</f>
        <v>0</v>
      </c>
      <c r="R387" s="14">
        <f>_xlfn.IFNA(+INDEX(Comp1!L:L,MATCH($B387,Comp1!$B:$B,0)),"No")</f>
        <v>0</v>
      </c>
      <c r="S387" s="14">
        <f>_xlfn.IFNA(+INDEX(Comp1!M:M,MATCH($B387,Comp1!$B:$B,0)),"No")</f>
        <v>0</v>
      </c>
      <c r="T387" s="14">
        <f>_xlfn.IFNA(+INDEX(Comp1!N:N,MATCH($B387,Comp1!$B:$B,0)),"No")</f>
        <v>0</v>
      </c>
      <c r="U387" s="14">
        <f>_xlfn.IFNA(+INDEX(Comp1!O:O,MATCH($B387,Comp1!$B:$B,0)),"No")</f>
        <v>0</v>
      </c>
      <c r="V387" s="464">
        <f>IF(J387="yes",+INDEX('Final Comp Values'!$AX:$AX,MATCH('Monthy Targets'!$B387,'Final Comp Values'!C:C,0)),0)</f>
        <v>3.94</v>
      </c>
      <c r="W387" s="464">
        <f>IF(K387="yes",+INDEX('Final Comp Values'!$AX:$AX,MATCH('Monthy Targets'!$B387,'Final Comp Values'!$C:$C,0)),0)</f>
        <v>3.94</v>
      </c>
      <c r="X387" s="464">
        <f>IF(L387="yes",+INDEX('Final Comp Values'!$AX:$AX,MATCH('Monthy Targets'!$B387,'Final Comp Values'!$C:$C,0)),0)</f>
        <v>3.94</v>
      </c>
      <c r="Y387" s="464">
        <f>IF(M387="yes",+INDEX('Final Comp Values'!$BB:$BB,MATCH('Monthy Targets'!$B387,'Final Comp Values'!$C:$C,0)),0)</f>
        <v>3.94</v>
      </c>
      <c r="Z387" s="464">
        <f>IF(N387="yes",+INDEX('Final Comp Values'!$BB:$BB,MATCH('Monthy Targets'!$B387,'Final Comp Values'!$C:$C,0)),0)</f>
        <v>3.94</v>
      </c>
      <c r="AA387" s="464">
        <f>IF(O387="yes",+INDEX('Final Comp Values'!$BB:$BB,MATCH('Monthy Targets'!$B387,'Final Comp Values'!$C:$C,0)),0)</f>
        <v>0</v>
      </c>
      <c r="AB387" s="464">
        <f>IF(P387="yes",+INDEX('Final Comp Values'!$BF:$BF,MATCH('Monthy Targets'!$B387,'Final Comp Values'!$C:$C,0)),0)</f>
        <v>0</v>
      </c>
      <c r="AC387" s="464">
        <f>IF(Q387="yes",+INDEX('Final Comp Values'!$BF:$BF,MATCH('Monthy Targets'!$B387,'Final Comp Values'!$C:$C,0)),0)</f>
        <v>0</v>
      </c>
      <c r="AD387" s="464">
        <f>IF(R387="yes",+INDEX('Final Comp Values'!$BF:$BF,MATCH('Monthy Targets'!$B387,'Final Comp Values'!$C:$C,0)),0)</f>
        <v>0</v>
      </c>
      <c r="AE387" s="464">
        <f>IF(S387="yes",+INDEX('Final Comp Values'!$BJ:$BJ,MATCH('Monthy Targets'!$B387,'Final Comp Values'!$C:$C,0)),0)</f>
        <v>0</v>
      </c>
      <c r="AF387" s="464">
        <f>IF(T387="yes",+INDEX('Final Comp Values'!$BJ:$BJ,MATCH('Monthy Targets'!$B387,'Final Comp Values'!$C:$C,0)),0)</f>
        <v>0</v>
      </c>
      <c r="AG387" s="464">
        <f>IF(U387="yes",+INDEX('Final Comp Values'!$BJ:$BJ,MATCH('Monthy Targets'!$B387,'Final Comp Values'!$C:$C,0)),0)</f>
        <v>0</v>
      </c>
    </row>
    <row r="388" spans="1:33" x14ac:dyDescent="0.25">
      <c r="A388" s="183">
        <f>+FY2018_ALL_Targets!A388</f>
        <v>102294</v>
      </c>
      <c r="B388" s="183">
        <f>+FY2018_ALL_Targets!B388</f>
        <v>676059</v>
      </c>
      <c r="C388" s="183">
        <f>+FY2018_ALL_Targets!C388</f>
        <v>1020250</v>
      </c>
      <c r="D388" s="183">
        <f>+FY2018_ALL_Targets!D388</f>
        <v>1972585289</v>
      </c>
      <c r="E388" s="183">
        <f>+FY2018_ALL_Targets!E388</f>
        <v>0</v>
      </c>
      <c r="F388" s="183" t="str">
        <f>+FY2018_ALL_Targets!F388</f>
        <v>Harris</v>
      </c>
      <c r="G388" s="183" t="s">
        <v>396</v>
      </c>
      <c r="H388" s="183" t="str">
        <f>+FY2018_ALL_Targets!H388</f>
        <v>Winnie-Stowell Hospital District</v>
      </c>
      <c r="I388" s="183" t="str">
        <f>+FY2018_ALL_Targets!I388</f>
        <v>11910 Richmond Avenue</v>
      </c>
      <c r="J388" s="14" t="str">
        <f>_xlfn.IFNA(+INDEX(Comp1!$D:$D,MATCH(B388,Comp1!$B:$B,0)),"No")</f>
        <v>Yes</v>
      </c>
      <c r="K388" s="14" t="str">
        <f>_xlfn.IFNA(+INDEX(Comp1!$E:$E,MATCH(B388,Comp1!$B:$B,0)),"No")</f>
        <v>Yes</v>
      </c>
      <c r="L388" s="14" t="str">
        <f>_xlfn.IFNA(+INDEX(Comp1!F:F,MATCH($B388,Comp1!$B:$B,0)),"No")</f>
        <v>Yes</v>
      </c>
      <c r="M388" s="14" t="str">
        <f>_xlfn.IFNA(+INDEX(Comp1!G:G,MATCH($B388,Comp1!$B:$B,0)),"No")</f>
        <v>Yes</v>
      </c>
      <c r="N388" s="14" t="str">
        <f>_xlfn.IFNA(+INDEX(Comp1!H:H,MATCH($B388,Comp1!$B:$B,0)),"No")</f>
        <v>Yes</v>
      </c>
      <c r="O388" s="14">
        <f>_xlfn.IFNA(+INDEX(Comp1!I:I,MATCH($B388,Comp1!$B:$B,0)),"No")</f>
        <v>0</v>
      </c>
      <c r="P388" s="14">
        <f>_xlfn.IFNA(+INDEX(Comp1!J:J,MATCH($B388,Comp1!$B:$B,0)),"No")</f>
        <v>0</v>
      </c>
      <c r="Q388" s="14">
        <f>_xlfn.IFNA(+INDEX(Comp1!K:K,MATCH($B388,Comp1!$B:$B,0)),"No")</f>
        <v>0</v>
      </c>
      <c r="R388" s="14">
        <f>_xlfn.IFNA(+INDEX(Comp1!L:L,MATCH($B388,Comp1!$B:$B,0)),"No")</f>
        <v>0</v>
      </c>
      <c r="S388" s="14">
        <f>_xlfn.IFNA(+INDEX(Comp1!M:M,MATCH($B388,Comp1!$B:$B,0)),"No")</f>
        <v>0</v>
      </c>
      <c r="T388" s="14">
        <f>_xlfn.IFNA(+INDEX(Comp1!N:N,MATCH($B388,Comp1!$B:$B,0)),"No")</f>
        <v>0</v>
      </c>
      <c r="U388" s="14">
        <f>_xlfn.IFNA(+INDEX(Comp1!O:O,MATCH($B388,Comp1!$B:$B,0)),"No")</f>
        <v>0</v>
      </c>
      <c r="V388" s="464">
        <f>IF(J388="yes",+INDEX('Final Comp Values'!$AX:$AX,MATCH('Monthy Targets'!$B388,'Final Comp Values'!C:C,0)),0)</f>
        <v>5.26</v>
      </c>
      <c r="W388" s="464">
        <f>IF(K388="yes",+INDEX('Final Comp Values'!$AX:$AX,MATCH('Monthy Targets'!$B388,'Final Comp Values'!$C:$C,0)),0)</f>
        <v>5.26</v>
      </c>
      <c r="X388" s="464">
        <f>IF(L388="yes",+INDEX('Final Comp Values'!$AX:$AX,MATCH('Monthy Targets'!$B388,'Final Comp Values'!$C:$C,0)),0)</f>
        <v>5.26</v>
      </c>
      <c r="Y388" s="464">
        <f>IF(M388="yes",+INDEX('Final Comp Values'!$BB:$BB,MATCH('Monthy Targets'!$B388,'Final Comp Values'!$C:$C,0)),0)</f>
        <v>5.26</v>
      </c>
      <c r="Z388" s="464">
        <f>IF(N388="yes",+INDEX('Final Comp Values'!$BB:$BB,MATCH('Monthy Targets'!$B388,'Final Comp Values'!$C:$C,0)),0)</f>
        <v>5.26</v>
      </c>
      <c r="AA388" s="464">
        <f>IF(O388="yes",+INDEX('Final Comp Values'!$BB:$BB,MATCH('Monthy Targets'!$B388,'Final Comp Values'!$C:$C,0)),0)</f>
        <v>0</v>
      </c>
      <c r="AB388" s="464">
        <f>IF(P388="yes",+INDEX('Final Comp Values'!$BF:$BF,MATCH('Monthy Targets'!$B388,'Final Comp Values'!$C:$C,0)),0)</f>
        <v>0</v>
      </c>
      <c r="AC388" s="464">
        <f>IF(Q388="yes",+INDEX('Final Comp Values'!$BF:$BF,MATCH('Monthy Targets'!$B388,'Final Comp Values'!$C:$C,0)),0)</f>
        <v>0</v>
      </c>
      <c r="AD388" s="464">
        <f>IF(R388="yes",+INDEX('Final Comp Values'!$BF:$BF,MATCH('Monthy Targets'!$B388,'Final Comp Values'!$C:$C,0)),0)</f>
        <v>0</v>
      </c>
      <c r="AE388" s="464">
        <f>IF(S388="yes",+INDEX('Final Comp Values'!$BJ:$BJ,MATCH('Monthy Targets'!$B388,'Final Comp Values'!$C:$C,0)),0)</f>
        <v>0</v>
      </c>
      <c r="AF388" s="464">
        <f>IF(T388="yes",+INDEX('Final Comp Values'!$BJ:$BJ,MATCH('Monthy Targets'!$B388,'Final Comp Values'!$C:$C,0)),0)</f>
        <v>0</v>
      </c>
      <c r="AG388" s="464">
        <f>IF(U388="yes",+INDEX('Final Comp Values'!$BJ:$BJ,MATCH('Monthy Targets'!$B388,'Final Comp Values'!$C:$C,0)),0)</f>
        <v>0</v>
      </c>
    </row>
    <row r="389" spans="1:33" x14ac:dyDescent="0.25">
      <c r="A389" s="183">
        <f>+FY2018_ALL_Targets!A389</f>
        <v>4069</v>
      </c>
      <c r="B389" s="183">
        <f>+FY2018_ALL_Targets!B389</f>
        <v>676067</v>
      </c>
      <c r="C389" s="183">
        <f>+FY2018_ALL_Targets!C389</f>
        <v>1026572</v>
      </c>
      <c r="D389" s="183">
        <f>+FY2018_ALL_Targets!D389</f>
        <v>1770972572</v>
      </c>
      <c r="E389" s="183">
        <f>+FY2018_ALL_Targets!E389</f>
        <v>0</v>
      </c>
      <c r="F389" s="183" t="str">
        <f>+FY2018_ALL_Targets!F389</f>
        <v>Tarrant</v>
      </c>
      <c r="G389" s="183" t="s">
        <v>564</v>
      </c>
      <c r="H389" s="183" t="str">
        <f>+FY2018_ALL_Targets!H389</f>
        <v>Dallas County Hospital District dba Mira Vista Court</v>
      </c>
      <c r="I389" s="183" t="str">
        <f>+FY2018_ALL_Targets!I389</f>
        <v>7021 Bryant Irvin Road</v>
      </c>
      <c r="J389" s="14" t="str">
        <f>_xlfn.IFNA(+INDEX(Comp1!$D:$D,MATCH(B389,Comp1!$B:$B,0)),"No")</f>
        <v>Yes</v>
      </c>
      <c r="K389" s="14" t="str">
        <f>_xlfn.IFNA(+INDEX(Comp1!$E:$E,MATCH(B389,Comp1!$B:$B,0)),"No")</f>
        <v>Yes</v>
      </c>
      <c r="L389" s="14" t="str">
        <f>_xlfn.IFNA(+INDEX(Comp1!F:F,MATCH($B389,Comp1!$B:$B,0)),"No")</f>
        <v>Yes</v>
      </c>
      <c r="M389" s="14" t="str">
        <f>_xlfn.IFNA(+INDEX(Comp1!G:G,MATCH($B389,Comp1!$B:$B,0)),"No")</f>
        <v>Yes</v>
      </c>
      <c r="N389" s="14" t="str">
        <f>_xlfn.IFNA(+INDEX(Comp1!H:H,MATCH($B389,Comp1!$B:$B,0)),"No")</f>
        <v>Yes</v>
      </c>
      <c r="O389" s="14">
        <f>_xlfn.IFNA(+INDEX(Comp1!I:I,MATCH($B389,Comp1!$B:$B,0)),"No")</f>
        <v>0</v>
      </c>
      <c r="P389" s="14">
        <f>_xlfn.IFNA(+INDEX(Comp1!J:J,MATCH($B389,Comp1!$B:$B,0)),"No")</f>
        <v>0</v>
      </c>
      <c r="Q389" s="14">
        <f>_xlfn.IFNA(+INDEX(Comp1!K:K,MATCH($B389,Comp1!$B:$B,0)),"No")</f>
        <v>0</v>
      </c>
      <c r="R389" s="14">
        <f>_xlfn.IFNA(+INDEX(Comp1!L:L,MATCH($B389,Comp1!$B:$B,0)),"No")</f>
        <v>0</v>
      </c>
      <c r="S389" s="14">
        <f>_xlfn.IFNA(+INDEX(Comp1!M:M,MATCH($B389,Comp1!$B:$B,0)),"No")</f>
        <v>0</v>
      </c>
      <c r="T389" s="14">
        <f>_xlfn.IFNA(+INDEX(Comp1!N:N,MATCH($B389,Comp1!$B:$B,0)),"No")</f>
        <v>0</v>
      </c>
      <c r="U389" s="14">
        <f>_xlfn.IFNA(+INDEX(Comp1!O:O,MATCH($B389,Comp1!$B:$B,0)),"No")</f>
        <v>0</v>
      </c>
      <c r="V389" s="464">
        <f>IF(J389="yes",+INDEX('Final Comp Values'!$AX:$AX,MATCH('Monthy Targets'!$B389,'Final Comp Values'!C:C,0)),0)</f>
        <v>4.42</v>
      </c>
      <c r="W389" s="464">
        <f>IF(K389="yes",+INDEX('Final Comp Values'!$AX:$AX,MATCH('Monthy Targets'!$B389,'Final Comp Values'!$C:$C,0)),0)</f>
        <v>4.42</v>
      </c>
      <c r="X389" s="464">
        <f>IF(L389="yes",+INDEX('Final Comp Values'!$AX:$AX,MATCH('Monthy Targets'!$B389,'Final Comp Values'!$C:$C,0)),0)</f>
        <v>4.42</v>
      </c>
      <c r="Y389" s="464">
        <f>IF(M389="yes",+INDEX('Final Comp Values'!$BB:$BB,MATCH('Monthy Targets'!$B389,'Final Comp Values'!$C:$C,0)),0)</f>
        <v>4.42</v>
      </c>
      <c r="Z389" s="464">
        <f>IF(N389="yes",+INDEX('Final Comp Values'!$BB:$BB,MATCH('Monthy Targets'!$B389,'Final Comp Values'!$C:$C,0)),0)</f>
        <v>4.42</v>
      </c>
      <c r="AA389" s="464">
        <f>IF(O389="yes",+INDEX('Final Comp Values'!$BB:$BB,MATCH('Monthy Targets'!$B389,'Final Comp Values'!$C:$C,0)),0)</f>
        <v>0</v>
      </c>
      <c r="AB389" s="464">
        <f>IF(P389="yes",+INDEX('Final Comp Values'!$BF:$BF,MATCH('Monthy Targets'!$B389,'Final Comp Values'!$C:$C,0)),0)</f>
        <v>0</v>
      </c>
      <c r="AC389" s="464">
        <f>IF(Q389="yes",+INDEX('Final Comp Values'!$BF:$BF,MATCH('Monthy Targets'!$B389,'Final Comp Values'!$C:$C,0)),0)</f>
        <v>0</v>
      </c>
      <c r="AD389" s="464">
        <f>IF(R389="yes",+INDEX('Final Comp Values'!$BF:$BF,MATCH('Monthy Targets'!$B389,'Final Comp Values'!$C:$C,0)),0)</f>
        <v>0</v>
      </c>
      <c r="AE389" s="464">
        <f>IF(S389="yes",+INDEX('Final Comp Values'!$BJ:$BJ,MATCH('Monthy Targets'!$B389,'Final Comp Values'!$C:$C,0)),0)</f>
        <v>0</v>
      </c>
      <c r="AF389" s="464">
        <f>IF(T389="yes",+INDEX('Final Comp Values'!$BJ:$BJ,MATCH('Monthy Targets'!$B389,'Final Comp Values'!$C:$C,0)),0)</f>
        <v>0</v>
      </c>
      <c r="AG389" s="464">
        <f>IF(U389="yes",+INDEX('Final Comp Values'!$BJ:$BJ,MATCH('Monthy Targets'!$B389,'Final Comp Values'!$C:$C,0)),0)</f>
        <v>0</v>
      </c>
    </row>
    <row r="390" spans="1:33" x14ac:dyDescent="0.25">
      <c r="A390" s="183">
        <f>+FY2018_ALL_Targets!A390</f>
        <v>102417</v>
      </c>
      <c r="B390" s="183">
        <f>+FY2018_ALL_Targets!B390</f>
        <v>676073</v>
      </c>
      <c r="C390" s="183">
        <f>+FY2018_ALL_Targets!C390</f>
        <v>1020140</v>
      </c>
      <c r="D390" s="183">
        <f>+FY2018_ALL_Targets!D390</f>
        <v>1801878319</v>
      </c>
      <c r="E390" s="183">
        <f>+FY2018_ALL_Targets!E390</f>
        <v>0</v>
      </c>
      <c r="F390" s="183" t="str">
        <f>+FY2018_ALL_Targets!F390</f>
        <v>Harris</v>
      </c>
      <c r="G390" s="183" t="s">
        <v>400</v>
      </c>
      <c r="H390" s="183" t="str">
        <f>+FY2018_ALL_Targets!H390</f>
        <v>Winnie-Stowell Hospital District</v>
      </c>
      <c r="I390" s="183" t="str">
        <f>+FY2018_ALL_Targets!I390</f>
        <v>2350 FM 1092</v>
      </c>
      <c r="J390" s="14" t="str">
        <f>_xlfn.IFNA(+INDEX(Comp1!$D:$D,MATCH(B390,Comp1!$B:$B,0)),"No")</f>
        <v>Yes</v>
      </c>
      <c r="K390" s="14" t="str">
        <f>_xlfn.IFNA(+INDEX(Comp1!$E:$E,MATCH(B390,Comp1!$B:$B,0)),"No")</f>
        <v>Yes</v>
      </c>
      <c r="L390" s="14" t="str">
        <f>_xlfn.IFNA(+INDEX(Comp1!F:F,MATCH($B390,Comp1!$B:$B,0)),"No")</f>
        <v>Yes</v>
      </c>
      <c r="M390" s="14" t="str">
        <f>_xlfn.IFNA(+INDEX(Comp1!G:G,MATCH($B390,Comp1!$B:$B,0)),"No")</f>
        <v>Yes</v>
      </c>
      <c r="N390" s="14" t="str">
        <f>_xlfn.IFNA(+INDEX(Comp1!H:H,MATCH($B390,Comp1!$B:$B,0)),"No")</f>
        <v>Yes</v>
      </c>
      <c r="O390" s="14">
        <f>_xlfn.IFNA(+INDEX(Comp1!I:I,MATCH($B390,Comp1!$B:$B,0)),"No")</f>
        <v>0</v>
      </c>
      <c r="P390" s="14">
        <f>_xlfn.IFNA(+INDEX(Comp1!J:J,MATCH($B390,Comp1!$B:$B,0)),"No")</f>
        <v>0</v>
      </c>
      <c r="Q390" s="14">
        <f>_xlfn.IFNA(+INDEX(Comp1!K:K,MATCH($B390,Comp1!$B:$B,0)),"No")</f>
        <v>0</v>
      </c>
      <c r="R390" s="14">
        <f>_xlfn.IFNA(+INDEX(Comp1!L:L,MATCH($B390,Comp1!$B:$B,0)),"No")</f>
        <v>0</v>
      </c>
      <c r="S390" s="14">
        <f>_xlfn.IFNA(+INDEX(Comp1!M:M,MATCH($B390,Comp1!$B:$B,0)),"No")</f>
        <v>0</v>
      </c>
      <c r="T390" s="14">
        <f>_xlfn.IFNA(+INDEX(Comp1!N:N,MATCH($B390,Comp1!$B:$B,0)),"No")</f>
        <v>0</v>
      </c>
      <c r="U390" s="14">
        <f>_xlfn.IFNA(+INDEX(Comp1!O:O,MATCH($B390,Comp1!$B:$B,0)),"No")</f>
        <v>0</v>
      </c>
      <c r="V390" s="464">
        <f>IF(J390="yes",+INDEX('Final Comp Values'!$AX:$AX,MATCH('Monthy Targets'!$B390,'Final Comp Values'!C:C,0)),0)</f>
        <v>5.99</v>
      </c>
      <c r="W390" s="464">
        <f>IF(K390="yes",+INDEX('Final Comp Values'!$AX:$AX,MATCH('Monthy Targets'!$B390,'Final Comp Values'!$C:$C,0)),0)</f>
        <v>5.99</v>
      </c>
      <c r="X390" s="464">
        <f>IF(L390="yes",+INDEX('Final Comp Values'!$AX:$AX,MATCH('Monthy Targets'!$B390,'Final Comp Values'!$C:$C,0)),0)</f>
        <v>5.99</v>
      </c>
      <c r="Y390" s="464">
        <f>IF(M390="yes",+INDEX('Final Comp Values'!$BB:$BB,MATCH('Monthy Targets'!$B390,'Final Comp Values'!$C:$C,0)),0)</f>
        <v>5.99</v>
      </c>
      <c r="Z390" s="464">
        <f>IF(N390="yes",+INDEX('Final Comp Values'!$BB:$BB,MATCH('Monthy Targets'!$B390,'Final Comp Values'!$C:$C,0)),0)</f>
        <v>5.99</v>
      </c>
      <c r="AA390" s="464">
        <f>IF(O390="yes",+INDEX('Final Comp Values'!$BB:$BB,MATCH('Monthy Targets'!$B390,'Final Comp Values'!$C:$C,0)),0)</f>
        <v>0</v>
      </c>
      <c r="AB390" s="464">
        <f>IF(P390="yes",+INDEX('Final Comp Values'!$BF:$BF,MATCH('Monthy Targets'!$B390,'Final Comp Values'!$C:$C,0)),0)</f>
        <v>0</v>
      </c>
      <c r="AC390" s="464">
        <f>IF(Q390="yes",+INDEX('Final Comp Values'!$BF:$BF,MATCH('Monthy Targets'!$B390,'Final Comp Values'!$C:$C,0)),0)</f>
        <v>0</v>
      </c>
      <c r="AD390" s="464">
        <f>IF(R390="yes",+INDEX('Final Comp Values'!$BF:$BF,MATCH('Monthy Targets'!$B390,'Final Comp Values'!$C:$C,0)),0)</f>
        <v>0</v>
      </c>
      <c r="AE390" s="464">
        <f>IF(S390="yes",+INDEX('Final Comp Values'!$BJ:$BJ,MATCH('Monthy Targets'!$B390,'Final Comp Values'!$C:$C,0)),0)</f>
        <v>0</v>
      </c>
      <c r="AF390" s="464">
        <f>IF(T390="yes",+INDEX('Final Comp Values'!$BJ:$BJ,MATCH('Monthy Targets'!$B390,'Final Comp Values'!$C:$C,0)),0)</f>
        <v>0</v>
      </c>
      <c r="AG390" s="464">
        <f>IF(U390="yes",+INDEX('Final Comp Values'!$BJ:$BJ,MATCH('Monthy Targets'!$B390,'Final Comp Values'!$C:$C,0)),0)</f>
        <v>0</v>
      </c>
    </row>
    <row r="391" spans="1:33" x14ac:dyDescent="0.25">
      <c r="A391" s="183">
        <f>+FY2018_ALL_Targets!A391</f>
        <v>5066</v>
      </c>
      <c r="B391" s="183">
        <f>+FY2018_ALL_Targets!B391</f>
        <v>676077</v>
      </c>
      <c r="C391" s="183">
        <f>+FY2018_ALL_Targets!C391</f>
        <v>1013568</v>
      </c>
      <c r="D391" s="183">
        <f>+FY2018_ALL_Targets!D391</f>
        <v>1578534772</v>
      </c>
      <c r="E391" s="183">
        <f>+FY2018_ALL_Targets!E391</f>
        <v>0</v>
      </c>
      <c r="F391" s="183" t="str">
        <f>+FY2018_ALL_Targets!F391</f>
        <v>MRSA West</v>
      </c>
      <c r="G391" s="183" t="s">
        <v>938</v>
      </c>
      <c r="H391" s="183" t="str">
        <f>+FY2018_ALL_Targets!H391</f>
        <v>Stonewall memorial hospital Gibson Care Center</v>
      </c>
      <c r="I391" s="183" t="str">
        <f>+FY2018_ALL_Targets!I391</f>
        <v>931 N. broadway ( PO BOX 567)</v>
      </c>
      <c r="J391" s="14" t="str">
        <f>_xlfn.IFNA(+INDEX(Comp1!$D:$D,MATCH(B391,Comp1!$B:$B,0)),"No")</f>
        <v>Yes</v>
      </c>
      <c r="K391" s="14" t="str">
        <f>_xlfn.IFNA(+INDEX(Comp1!$E:$E,MATCH(B391,Comp1!$B:$B,0)),"No")</f>
        <v>Yes</v>
      </c>
      <c r="L391" s="14" t="str">
        <f>_xlfn.IFNA(+INDEX(Comp1!F:F,MATCH($B391,Comp1!$B:$B,0)),"No")</f>
        <v>Yes</v>
      </c>
      <c r="M391" s="14" t="str">
        <f>_xlfn.IFNA(+INDEX(Comp1!G:G,MATCH($B391,Comp1!$B:$B,0)),"No")</f>
        <v>Yes</v>
      </c>
      <c r="N391" s="14" t="str">
        <f>_xlfn.IFNA(+INDEX(Comp1!H:H,MATCH($B391,Comp1!$B:$B,0)),"No")</f>
        <v>Yes</v>
      </c>
      <c r="O391" s="14">
        <f>_xlfn.IFNA(+INDEX(Comp1!I:I,MATCH($B391,Comp1!$B:$B,0)),"No")</f>
        <v>0</v>
      </c>
      <c r="P391" s="14">
        <f>_xlfn.IFNA(+INDEX(Comp1!J:J,MATCH($B391,Comp1!$B:$B,0)),"No")</f>
        <v>0</v>
      </c>
      <c r="Q391" s="14">
        <f>_xlfn.IFNA(+INDEX(Comp1!K:K,MATCH($B391,Comp1!$B:$B,0)),"No")</f>
        <v>0</v>
      </c>
      <c r="R391" s="14">
        <f>_xlfn.IFNA(+INDEX(Comp1!L:L,MATCH($B391,Comp1!$B:$B,0)),"No")</f>
        <v>0</v>
      </c>
      <c r="S391" s="14">
        <f>_xlfn.IFNA(+INDEX(Comp1!M:M,MATCH($B391,Comp1!$B:$B,0)),"No")</f>
        <v>0</v>
      </c>
      <c r="T391" s="14">
        <f>_xlfn.IFNA(+INDEX(Comp1!N:N,MATCH($B391,Comp1!$B:$B,0)),"No")</f>
        <v>0</v>
      </c>
      <c r="U391" s="14">
        <f>_xlfn.IFNA(+INDEX(Comp1!O:O,MATCH($B391,Comp1!$B:$B,0)),"No")</f>
        <v>0</v>
      </c>
      <c r="V391" s="464">
        <f>IF(J391="yes",+INDEX('Final Comp Values'!$AX:$AX,MATCH('Monthy Targets'!$B391,'Final Comp Values'!C:C,0)),0)</f>
        <v>2.75</v>
      </c>
      <c r="W391" s="464">
        <f>IF(K391="yes",+INDEX('Final Comp Values'!$AX:$AX,MATCH('Monthy Targets'!$B391,'Final Comp Values'!$C:$C,0)),0)</f>
        <v>2.75</v>
      </c>
      <c r="X391" s="464">
        <f>IF(L391="yes",+INDEX('Final Comp Values'!$AX:$AX,MATCH('Monthy Targets'!$B391,'Final Comp Values'!$C:$C,0)),0)</f>
        <v>2.75</v>
      </c>
      <c r="Y391" s="464">
        <f>IF(M391="yes",+INDEX('Final Comp Values'!$BB:$BB,MATCH('Monthy Targets'!$B391,'Final Comp Values'!$C:$C,0)),0)</f>
        <v>2.75</v>
      </c>
      <c r="Z391" s="464">
        <f>IF(N391="yes",+INDEX('Final Comp Values'!$BB:$BB,MATCH('Monthy Targets'!$B391,'Final Comp Values'!$C:$C,0)),0)</f>
        <v>2.75</v>
      </c>
      <c r="AA391" s="464">
        <f>IF(O391="yes",+INDEX('Final Comp Values'!$BB:$BB,MATCH('Monthy Targets'!$B391,'Final Comp Values'!$C:$C,0)),0)</f>
        <v>0</v>
      </c>
      <c r="AB391" s="464">
        <f>IF(P391="yes",+INDEX('Final Comp Values'!$BF:$BF,MATCH('Monthy Targets'!$B391,'Final Comp Values'!$C:$C,0)),0)</f>
        <v>0</v>
      </c>
      <c r="AC391" s="464">
        <f>IF(Q391="yes",+INDEX('Final Comp Values'!$BF:$BF,MATCH('Monthy Targets'!$B391,'Final Comp Values'!$C:$C,0)),0)</f>
        <v>0</v>
      </c>
      <c r="AD391" s="464">
        <f>IF(R391="yes",+INDEX('Final Comp Values'!$BF:$BF,MATCH('Monthy Targets'!$B391,'Final Comp Values'!$C:$C,0)),0)</f>
        <v>0</v>
      </c>
      <c r="AE391" s="464">
        <f>IF(S391="yes",+INDEX('Final Comp Values'!$BJ:$BJ,MATCH('Monthy Targets'!$B391,'Final Comp Values'!$C:$C,0)),0)</f>
        <v>0</v>
      </c>
      <c r="AF391" s="464">
        <f>IF(T391="yes",+INDEX('Final Comp Values'!$BJ:$BJ,MATCH('Monthy Targets'!$B391,'Final Comp Values'!$C:$C,0)),0)</f>
        <v>0</v>
      </c>
      <c r="AG391" s="464">
        <f>IF(U391="yes",+INDEX('Final Comp Values'!$BJ:$BJ,MATCH('Monthy Targets'!$B391,'Final Comp Values'!$C:$C,0)),0)</f>
        <v>0</v>
      </c>
    </row>
    <row r="392" spans="1:33" x14ac:dyDescent="0.25">
      <c r="A392" s="183">
        <f>+FY2018_ALL_Targets!A392</f>
        <v>4210</v>
      </c>
      <c r="B392" s="183">
        <f>+FY2018_ALL_Targets!B392</f>
        <v>676079</v>
      </c>
      <c r="C392" s="183">
        <f>+FY2018_ALL_Targets!C392</f>
        <v>421004</v>
      </c>
      <c r="D392" s="183">
        <f>+FY2018_ALL_Targets!D392</f>
        <v>1871572073</v>
      </c>
      <c r="E392" s="183">
        <f>+FY2018_ALL_Targets!E392</f>
        <v>0</v>
      </c>
      <c r="F392" s="183" t="str">
        <f>+FY2018_ALL_Targets!F392</f>
        <v>MRSA West</v>
      </c>
      <c r="G392" s="183" t="s">
        <v>596</v>
      </c>
      <c r="H392" s="183" t="str">
        <f>+FY2018_ALL_Targets!H392</f>
        <v>Muleshoe Area Hospital District</v>
      </c>
      <c r="I392" s="183" t="str">
        <f>+FY2018_ALL_Targets!I392</f>
        <v>1100 West Avenue J</v>
      </c>
      <c r="J392" s="14" t="str">
        <f>_xlfn.IFNA(+INDEX(Comp1!$D:$D,MATCH(B392,Comp1!$B:$B,0)),"No")</f>
        <v>Yes</v>
      </c>
      <c r="K392" s="14" t="str">
        <f>_xlfn.IFNA(+INDEX(Comp1!$E:$E,MATCH(B392,Comp1!$B:$B,0)),"No")</f>
        <v>Yes</v>
      </c>
      <c r="L392" s="14" t="str">
        <f>_xlfn.IFNA(+INDEX(Comp1!F:F,MATCH($B392,Comp1!$B:$B,0)),"No")</f>
        <v>Yes</v>
      </c>
      <c r="M392" s="14" t="str">
        <f>_xlfn.IFNA(+INDEX(Comp1!G:G,MATCH($B392,Comp1!$B:$B,0)),"No")</f>
        <v>Yes</v>
      </c>
      <c r="N392" s="14" t="str">
        <f>_xlfn.IFNA(+INDEX(Comp1!H:H,MATCH($B392,Comp1!$B:$B,0)),"No")</f>
        <v>Yes</v>
      </c>
      <c r="O392" s="14">
        <f>_xlfn.IFNA(+INDEX(Comp1!I:I,MATCH($B392,Comp1!$B:$B,0)),"No")</f>
        <v>0</v>
      </c>
      <c r="P392" s="14">
        <f>_xlfn.IFNA(+INDEX(Comp1!J:J,MATCH($B392,Comp1!$B:$B,0)),"No")</f>
        <v>0</v>
      </c>
      <c r="Q392" s="14">
        <f>_xlfn.IFNA(+INDEX(Comp1!K:K,MATCH($B392,Comp1!$B:$B,0)),"No")</f>
        <v>0</v>
      </c>
      <c r="R392" s="14">
        <f>_xlfn.IFNA(+INDEX(Comp1!L:L,MATCH($B392,Comp1!$B:$B,0)),"No")</f>
        <v>0</v>
      </c>
      <c r="S392" s="14">
        <f>_xlfn.IFNA(+INDEX(Comp1!M:M,MATCH($B392,Comp1!$B:$B,0)),"No")</f>
        <v>0</v>
      </c>
      <c r="T392" s="14">
        <f>_xlfn.IFNA(+INDEX(Comp1!N:N,MATCH($B392,Comp1!$B:$B,0)),"No")</f>
        <v>0</v>
      </c>
      <c r="U392" s="14">
        <f>_xlfn.IFNA(+INDEX(Comp1!O:O,MATCH($B392,Comp1!$B:$B,0)),"No")</f>
        <v>0</v>
      </c>
      <c r="V392" s="464">
        <f>IF(J392="yes",+INDEX('Final Comp Values'!$AX:$AX,MATCH('Monthy Targets'!$B392,'Final Comp Values'!C:C,0)),0)</f>
        <v>3.87</v>
      </c>
      <c r="W392" s="464">
        <f>IF(K392="yes",+INDEX('Final Comp Values'!$AX:$AX,MATCH('Monthy Targets'!$B392,'Final Comp Values'!$C:$C,0)),0)</f>
        <v>3.87</v>
      </c>
      <c r="X392" s="464">
        <f>IF(L392="yes",+INDEX('Final Comp Values'!$AX:$AX,MATCH('Monthy Targets'!$B392,'Final Comp Values'!$C:$C,0)),0)</f>
        <v>3.87</v>
      </c>
      <c r="Y392" s="464">
        <f>IF(M392="yes",+INDEX('Final Comp Values'!$BB:$BB,MATCH('Monthy Targets'!$B392,'Final Comp Values'!$C:$C,0)),0)</f>
        <v>3.87</v>
      </c>
      <c r="Z392" s="464">
        <f>IF(N392="yes",+INDEX('Final Comp Values'!$BB:$BB,MATCH('Monthy Targets'!$B392,'Final Comp Values'!$C:$C,0)),0)</f>
        <v>3.87</v>
      </c>
      <c r="AA392" s="464">
        <f>IF(O392="yes",+INDEX('Final Comp Values'!$BB:$BB,MATCH('Monthy Targets'!$B392,'Final Comp Values'!$C:$C,0)),0)</f>
        <v>0</v>
      </c>
      <c r="AB392" s="464">
        <f>IF(P392="yes",+INDEX('Final Comp Values'!$BF:$BF,MATCH('Monthy Targets'!$B392,'Final Comp Values'!$C:$C,0)),0)</f>
        <v>0</v>
      </c>
      <c r="AC392" s="464">
        <f>IF(Q392="yes",+INDEX('Final Comp Values'!$BF:$BF,MATCH('Monthy Targets'!$B392,'Final Comp Values'!$C:$C,0)),0)</f>
        <v>0</v>
      </c>
      <c r="AD392" s="464">
        <f>IF(R392="yes",+INDEX('Final Comp Values'!$BF:$BF,MATCH('Monthy Targets'!$B392,'Final Comp Values'!$C:$C,0)),0)</f>
        <v>0</v>
      </c>
      <c r="AE392" s="464">
        <f>IF(S392="yes",+INDEX('Final Comp Values'!$BJ:$BJ,MATCH('Monthy Targets'!$B392,'Final Comp Values'!$C:$C,0)),0)</f>
        <v>0</v>
      </c>
      <c r="AF392" s="464">
        <f>IF(T392="yes",+INDEX('Final Comp Values'!$BJ:$BJ,MATCH('Monthy Targets'!$B392,'Final Comp Values'!$C:$C,0)),0)</f>
        <v>0</v>
      </c>
      <c r="AG392" s="464">
        <f>IF(U392="yes",+INDEX('Final Comp Values'!$BJ:$BJ,MATCH('Monthy Targets'!$B392,'Final Comp Values'!$C:$C,0)),0)</f>
        <v>0</v>
      </c>
    </row>
    <row r="393" spans="1:33" x14ac:dyDescent="0.25">
      <c r="A393" s="183">
        <f>+FY2018_ALL_Targets!A393</f>
        <v>102369</v>
      </c>
      <c r="B393" s="183">
        <f>+FY2018_ALL_Targets!B393</f>
        <v>676081</v>
      </c>
      <c r="C393" s="183">
        <f>+FY2018_ALL_Targets!C393</f>
        <v>1027862</v>
      </c>
      <c r="D393" s="183">
        <f>+FY2018_ALL_Targets!D393</f>
        <v>1891156733</v>
      </c>
      <c r="E393" s="183">
        <f>+FY2018_ALL_Targets!E393</f>
        <v>0</v>
      </c>
      <c r="F393" s="183" t="str">
        <f>+FY2018_ALL_Targets!F393</f>
        <v>Harris</v>
      </c>
      <c r="G393" s="183" t="s">
        <v>398</v>
      </c>
      <c r="H393" s="183" t="str">
        <f>+FY2018_ALL_Targets!H393</f>
        <v>Liberty County Hospital District No. 1</v>
      </c>
      <c r="I393" s="183" t="str">
        <f>+FY2018_ALL_Targets!I393</f>
        <v>15880 Wallisville Road</v>
      </c>
      <c r="J393" s="14" t="str">
        <f>_xlfn.IFNA(+INDEX(Comp1!$D:$D,MATCH(B393,Comp1!$B:$B,0)),"No")</f>
        <v>Yes</v>
      </c>
      <c r="K393" s="14" t="str">
        <f>_xlfn.IFNA(+INDEX(Comp1!$E:$E,MATCH(B393,Comp1!$B:$B,0)),"No")</f>
        <v>Yes</v>
      </c>
      <c r="L393" s="14" t="str">
        <f>_xlfn.IFNA(+INDEX(Comp1!F:F,MATCH($B393,Comp1!$B:$B,0)),"No")</f>
        <v>Yes</v>
      </c>
      <c r="M393" s="14" t="str">
        <f>_xlfn.IFNA(+INDEX(Comp1!G:G,MATCH($B393,Comp1!$B:$B,0)),"No")</f>
        <v>Yes</v>
      </c>
      <c r="N393" s="14" t="str">
        <f>_xlfn.IFNA(+INDEX(Comp1!H:H,MATCH($B393,Comp1!$B:$B,0)),"No")</f>
        <v>Yes</v>
      </c>
      <c r="O393" s="14">
        <f>_xlfn.IFNA(+INDEX(Comp1!I:I,MATCH($B393,Comp1!$B:$B,0)),"No")</f>
        <v>0</v>
      </c>
      <c r="P393" s="14">
        <f>_xlfn.IFNA(+INDEX(Comp1!J:J,MATCH($B393,Comp1!$B:$B,0)),"No")</f>
        <v>0</v>
      </c>
      <c r="Q393" s="14">
        <f>_xlfn.IFNA(+INDEX(Comp1!K:K,MATCH($B393,Comp1!$B:$B,0)),"No")</f>
        <v>0</v>
      </c>
      <c r="R393" s="14">
        <f>_xlfn.IFNA(+INDEX(Comp1!L:L,MATCH($B393,Comp1!$B:$B,0)),"No")</f>
        <v>0</v>
      </c>
      <c r="S393" s="14">
        <f>_xlfn.IFNA(+INDEX(Comp1!M:M,MATCH($B393,Comp1!$B:$B,0)),"No")</f>
        <v>0</v>
      </c>
      <c r="T393" s="14">
        <f>_xlfn.IFNA(+INDEX(Comp1!N:N,MATCH($B393,Comp1!$B:$B,0)),"No")</f>
        <v>0</v>
      </c>
      <c r="U393" s="14">
        <f>_xlfn.IFNA(+INDEX(Comp1!O:O,MATCH($B393,Comp1!$B:$B,0)),"No")</f>
        <v>0</v>
      </c>
      <c r="V393" s="464">
        <f>IF(J393="yes",+INDEX('Final Comp Values'!$AX:$AX,MATCH('Monthy Targets'!$B393,'Final Comp Values'!C:C,0)),0)</f>
        <v>4.74</v>
      </c>
      <c r="W393" s="464">
        <f>IF(K393="yes",+INDEX('Final Comp Values'!$AX:$AX,MATCH('Monthy Targets'!$B393,'Final Comp Values'!$C:$C,0)),0)</f>
        <v>4.74</v>
      </c>
      <c r="X393" s="464">
        <f>IF(L393="yes",+INDEX('Final Comp Values'!$AX:$AX,MATCH('Monthy Targets'!$B393,'Final Comp Values'!$C:$C,0)),0)</f>
        <v>4.74</v>
      </c>
      <c r="Y393" s="464">
        <f>IF(M393="yes",+INDEX('Final Comp Values'!$BB:$BB,MATCH('Monthy Targets'!$B393,'Final Comp Values'!$C:$C,0)),0)</f>
        <v>4.74</v>
      </c>
      <c r="Z393" s="464">
        <f>IF(N393="yes",+INDEX('Final Comp Values'!$BB:$BB,MATCH('Monthy Targets'!$B393,'Final Comp Values'!$C:$C,0)),0)</f>
        <v>4.74</v>
      </c>
      <c r="AA393" s="464">
        <f>IF(O393="yes",+INDEX('Final Comp Values'!$BB:$BB,MATCH('Monthy Targets'!$B393,'Final Comp Values'!$C:$C,0)),0)</f>
        <v>0</v>
      </c>
      <c r="AB393" s="464">
        <f>IF(P393="yes",+INDEX('Final Comp Values'!$BF:$BF,MATCH('Monthy Targets'!$B393,'Final Comp Values'!$C:$C,0)),0)</f>
        <v>0</v>
      </c>
      <c r="AC393" s="464">
        <f>IF(Q393="yes",+INDEX('Final Comp Values'!$BF:$BF,MATCH('Monthy Targets'!$B393,'Final Comp Values'!$C:$C,0)),0)</f>
        <v>0</v>
      </c>
      <c r="AD393" s="464">
        <f>IF(R393="yes",+INDEX('Final Comp Values'!$BF:$BF,MATCH('Monthy Targets'!$B393,'Final Comp Values'!$C:$C,0)),0)</f>
        <v>0</v>
      </c>
      <c r="AE393" s="464">
        <f>IF(S393="yes",+INDEX('Final Comp Values'!$BJ:$BJ,MATCH('Monthy Targets'!$B393,'Final Comp Values'!$C:$C,0)),0)</f>
        <v>0</v>
      </c>
      <c r="AF393" s="464">
        <f>IF(T393="yes",+INDEX('Final Comp Values'!$BJ:$BJ,MATCH('Monthy Targets'!$B393,'Final Comp Values'!$C:$C,0)),0)</f>
        <v>0</v>
      </c>
      <c r="AG393" s="464">
        <f>IF(U393="yes",+INDEX('Final Comp Values'!$BJ:$BJ,MATCH('Monthy Targets'!$B393,'Final Comp Values'!$C:$C,0)),0)</f>
        <v>0</v>
      </c>
    </row>
    <row r="394" spans="1:33" x14ac:dyDescent="0.25">
      <c r="A394" s="183">
        <f>+FY2018_ALL_Targets!A394</f>
        <v>102455</v>
      </c>
      <c r="B394" s="183">
        <f>+FY2018_ALL_Targets!B394</f>
        <v>676083</v>
      </c>
      <c r="C394" s="183">
        <f>+FY2018_ALL_Targets!C394</f>
        <v>1027453</v>
      </c>
      <c r="D394" s="183">
        <f>+FY2018_ALL_Targets!D394</f>
        <v>1154385425</v>
      </c>
      <c r="E394" s="183">
        <f>+FY2018_ALL_Targets!E394</f>
        <v>0</v>
      </c>
      <c r="F394" s="183" t="str">
        <f>+FY2018_ALL_Targets!F394</f>
        <v>Hidalgo</v>
      </c>
      <c r="G394" s="183" t="s">
        <v>402</v>
      </c>
      <c r="H394" s="183" t="str">
        <f>+FY2018_ALL_Targets!H394</f>
        <v>Regency IHS of Brownsville LLC</v>
      </c>
      <c r="I394" s="183" t="str">
        <f>+FY2018_ALL_Targets!I394</f>
        <v>320 Lorenaly Drive</v>
      </c>
      <c r="J394" s="14" t="str">
        <f>_xlfn.IFNA(+INDEX(Comp1!$D:$D,MATCH(B394,Comp1!$B:$B,0)),"No")</f>
        <v>No</v>
      </c>
      <c r="K394" s="14" t="str">
        <f>_xlfn.IFNA(+INDEX(Comp1!$E:$E,MATCH(B394,Comp1!$B:$B,0)),"No")</f>
        <v>No</v>
      </c>
      <c r="L394" s="14" t="str">
        <f>_xlfn.IFNA(+INDEX(Comp1!F:F,MATCH($B394,Comp1!$B:$B,0)),"No")</f>
        <v>No</v>
      </c>
      <c r="M394" s="14" t="str">
        <f>_xlfn.IFNA(+INDEX(Comp1!G:G,MATCH($B394,Comp1!$B:$B,0)),"No")</f>
        <v>No</v>
      </c>
      <c r="N394" s="14" t="str">
        <f>_xlfn.IFNA(+INDEX(Comp1!H:H,MATCH($B394,Comp1!$B:$B,0)),"No")</f>
        <v>No</v>
      </c>
      <c r="O394" s="14" t="str">
        <f>_xlfn.IFNA(+INDEX(Comp1!I:I,MATCH($B394,Comp1!$B:$B,0)),"No")</f>
        <v>No</v>
      </c>
      <c r="P394" s="14" t="str">
        <f>_xlfn.IFNA(+INDEX(Comp1!J:J,MATCH($B394,Comp1!$B:$B,0)),"No")</f>
        <v>No</v>
      </c>
      <c r="Q394" s="14" t="str">
        <f>_xlfn.IFNA(+INDEX(Comp1!K:K,MATCH($B394,Comp1!$B:$B,0)),"No")</f>
        <v>No</v>
      </c>
      <c r="R394" s="14" t="str">
        <f>_xlfn.IFNA(+INDEX(Comp1!L:L,MATCH($B394,Comp1!$B:$B,0)),"No")</f>
        <v>No</v>
      </c>
      <c r="S394" s="14" t="str">
        <f>_xlfn.IFNA(+INDEX(Comp1!M:M,MATCH($B394,Comp1!$B:$B,0)),"No")</f>
        <v>No</v>
      </c>
      <c r="T394" s="14" t="str">
        <f>_xlfn.IFNA(+INDEX(Comp1!N:N,MATCH($B394,Comp1!$B:$B,0)),"No")</f>
        <v>No</v>
      </c>
      <c r="U394" s="14" t="str">
        <f>_xlfn.IFNA(+INDEX(Comp1!O:O,MATCH($B394,Comp1!$B:$B,0)),"No")</f>
        <v>No</v>
      </c>
      <c r="V394" s="464">
        <f>IF(J394="yes",+INDEX('Final Comp Values'!$AX:$AX,MATCH('Monthy Targets'!$B394,'Final Comp Values'!C:C,0)),0)</f>
        <v>0</v>
      </c>
      <c r="W394" s="464">
        <f>IF(K394="yes",+INDEX('Final Comp Values'!$AX:$AX,MATCH('Monthy Targets'!$B394,'Final Comp Values'!$C:$C,0)),0)</f>
        <v>0</v>
      </c>
      <c r="X394" s="464">
        <f>IF(L394="yes",+INDEX('Final Comp Values'!$AX:$AX,MATCH('Monthy Targets'!$B394,'Final Comp Values'!$C:$C,0)),0)</f>
        <v>0</v>
      </c>
      <c r="Y394" s="464">
        <f>IF(M394="yes",+INDEX('Final Comp Values'!$BB:$BB,MATCH('Monthy Targets'!$B394,'Final Comp Values'!$C:$C,0)),0)</f>
        <v>0</v>
      </c>
      <c r="Z394" s="464">
        <f>IF(N394="yes",+INDEX('Final Comp Values'!$BB:$BB,MATCH('Monthy Targets'!$B394,'Final Comp Values'!$C:$C,0)),0)</f>
        <v>0</v>
      </c>
      <c r="AA394" s="464">
        <f>IF(O394="yes",+INDEX('Final Comp Values'!$BB:$BB,MATCH('Monthy Targets'!$B394,'Final Comp Values'!$C:$C,0)),0)</f>
        <v>0</v>
      </c>
      <c r="AB394" s="464">
        <f>IF(P394="yes",+INDEX('Final Comp Values'!$BF:$BF,MATCH('Monthy Targets'!$B394,'Final Comp Values'!$C:$C,0)),0)</f>
        <v>0</v>
      </c>
      <c r="AC394" s="464">
        <f>IF(Q394="yes",+INDEX('Final Comp Values'!$BF:$BF,MATCH('Monthy Targets'!$B394,'Final Comp Values'!$C:$C,0)),0)</f>
        <v>0</v>
      </c>
      <c r="AD394" s="464">
        <f>IF(R394="yes",+INDEX('Final Comp Values'!$BF:$BF,MATCH('Monthy Targets'!$B394,'Final Comp Values'!$C:$C,0)),0)</f>
        <v>0</v>
      </c>
      <c r="AE394" s="464">
        <f>IF(S394="yes",+INDEX('Final Comp Values'!$BJ:$BJ,MATCH('Monthy Targets'!$B394,'Final Comp Values'!$C:$C,0)),0)</f>
        <v>0</v>
      </c>
      <c r="AF394" s="464">
        <f>IF(T394="yes",+INDEX('Final Comp Values'!$BJ:$BJ,MATCH('Monthy Targets'!$B394,'Final Comp Values'!$C:$C,0)),0)</f>
        <v>0</v>
      </c>
      <c r="AG394" s="464">
        <f>IF(U394="yes",+INDEX('Final Comp Values'!$BJ:$BJ,MATCH('Monthy Targets'!$B394,'Final Comp Values'!$C:$C,0)),0)</f>
        <v>0</v>
      </c>
    </row>
    <row r="395" spans="1:33" x14ac:dyDescent="0.25">
      <c r="A395" s="183">
        <f>+FY2018_ALL_Targets!A395</f>
        <v>100313</v>
      </c>
      <c r="B395" s="183">
        <f>+FY2018_ALL_Targets!B395</f>
        <v>676091</v>
      </c>
      <c r="C395" s="183">
        <f>+FY2018_ALL_Targets!C395</f>
        <v>1026080</v>
      </c>
      <c r="D395" s="183">
        <f>+FY2018_ALL_Targets!D395</f>
        <v>1295766798</v>
      </c>
      <c r="E395" s="183">
        <f>+FY2018_ALL_Targets!E395</f>
        <v>0</v>
      </c>
      <c r="F395" s="183" t="str">
        <f>+FY2018_ALL_Targets!F395</f>
        <v>MRSA West</v>
      </c>
      <c r="G395" s="183" t="s">
        <v>378</v>
      </c>
      <c r="H395" s="183" t="str">
        <f>+FY2018_ALL_Targets!H395</f>
        <v>Seminole Hospital District of Gaines County, Texas</v>
      </c>
      <c r="I395" s="183" t="str">
        <f>+FY2018_ALL_Targets!I395</f>
        <v>438 Houston-Harte</v>
      </c>
      <c r="J395" s="14" t="str">
        <f>_xlfn.IFNA(+INDEX(Comp1!$D:$D,MATCH(B395,Comp1!$B:$B,0)),"No")</f>
        <v>Yes</v>
      </c>
      <c r="K395" s="14" t="str">
        <f>_xlfn.IFNA(+INDEX(Comp1!$E:$E,MATCH(B395,Comp1!$B:$B,0)),"No")</f>
        <v>Yes</v>
      </c>
      <c r="L395" s="14" t="str">
        <f>_xlfn.IFNA(+INDEX(Comp1!F:F,MATCH($B395,Comp1!$B:$B,0)),"No")</f>
        <v>Yes</v>
      </c>
      <c r="M395" s="14" t="str">
        <f>_xlfn.IFNA(+INDEX(Comp1!G:G,MATCH($B395,Comp1!$B:$B,0)),"No")</f>
        <v>Yes</v>
      </c>
      <c r="N395" s="14" t="str">
        <f>_xlfn.IFNA(+INDEX(Comp1!H:H,MATCH($B395,Comp1!$B:$B,0)),"No")</f>
        <v>Yes</v>
      </c>
      <c r="O395" s="14">
        <f>_xlfn.IFNA(+INDEX(Comp1!I:I,MATCH($B395,Comp1!$B:$B,0)),"No")</f>
        <v>0</v>
      </c>
      <c r="P395" s="14">
        <f>_xlfn.IFNA(+INDEX(Comp1!J:J,MATCH($B395,Comp1!$B:$B,0)),"No")</f>
        <v>0</v>
      </c>
      <c r="Q395" s="14">
        <f>_xlfn.IFNA(+INDEX(Comp1!K:K,MATCH($B395,Comp1!$B:$B,0)),"No")</f>
        <v>0</v>
      </c>
      <c r="R395" s="14">
        <f>_xlfn.IFNA(+INDEX(Comp1!L:L,MATCH($B395,Comp1!$B:$B,0)),"No")</f>
        <v>0</v>
      </c>
      <c r="S395" s="14">
        <f>_xlfn.IFNA(+INDEX(Comp1!M:M,MATCH($B395,Comp1!$B:$B,0)),"No")</f>
        <v>0</v>
      </c>
      <c r="T395" s="14">
        <f>_xlfn.IFNA(+INDEX(Comp1!N:N,MATCH($B395,Comp1!$B:$B,0)),"No")</f>
        <v>0</v>
      </c>
      <c r="U395" s="14">
        <f>_xlfn.IFNA(+INDEX(Comp1!O:O,MATCH($B395,Comp1!$B:$B,0)),"No")</f>
        <v>0</v>
      </c>
      <c r="V395" s="464">
        <f>IF(J395="yes",+INDEX('Final Comp Values'!$AX:$AX,MATCH('Monthy Targets'!$B395,'Final Comp Values'!C:C,0)),0)</f>
        <v>3.01</v>
      </c>
      <c r="W395" s="464">
        <f>IF(K395="yes",+INDEX('Final Comp Values'!$AX:$AX,MATCH('Monthy Targets'!$B395,'Final Comp Values'!$C:$C,0)),0)</f>
        <v>3.01</v>
      </c>
      <c r="X395" s="464">
        <f>IF(L395="yes",+INDEX('Final Comp Values'!$AX:$AX,MATCH('Monthy Targets'!$B395,'Final Comp Values'!$C:$C,0)),0)</f>
        <v>3.01</v>
      </c>
      <c r="Y395" s="464">
        <f>IF(M395="yes",+INDEX('Final Comp Values'!$BB:$BB,MATCH('Monthy Targets'!$B395,'Final Comp Values'!$C:$C,0)),0)</f>
        <v>3.01</v>
      </c>
      <c r="Z395" s="464">
        <f>IF(N395="yes",+INDEX('Final Comp Values'!$BB:$BB,MATCH('Monthy Targets'!$B395,'Final Comp Values'!$C:$C,0)),0)</f>
        <v>3.01</v>
      </c>
      <c r="AA395" s="464">
        <f>IF(O395="yes",+INDEX('Final Comp Values'!$BB:$BB,MATCH('Monthy Targets'!$B395,'Final Comp Values'!$C:$C,0)),0)</f>
        <v>0</v>
      </c>
      <c r="AB395" s="464">
        <f>IF(P395="yes",+INDEX('Final Comp Values'!$BF:$BF,MATCH('Monthy Targets'!$B395,'Final Comp Values'!$C:$C,0)),0)</f>
        <v>0</v>
      </c>
      <c r="AC395" s="464">
        <f>IF(Q395="yes",+INDEX('Final Comp Values'!$BF:$BF,MATCH('Monthy Targets'!$B395,'Final Comp Values'!$C:$C,0)),0)</f>
        <v>0</v>
      </c>
      <c r="AD395" s="464">
        <f>IF(R395="yes",+INDEX('Final Comp Values'!$BF:$BF,MATCH('Monthy Targets'!$B395,'Final Comp Values'!$C:$C,0)),0)</f>
        <v>0</v>
      </c>
      <c r="AE395" s="464">
        <f>IF(S395="yes",+INDEX('Final Comp Values'!$BJ:$BJ,MATCH('Monthy Targets'!$B395,'Final Comp Values'!$C:$C,0)),0)</f>
        <v>0</v>
      </c>
      <c r="AF395" s="464">
        <f>IF(T395="yes",+INDEX('Final Comp Values'!$BJ:$BJ,MATCH('Monthy Targets'!$B395,'Final Comp Values'!$C:$C,0)),0)</f>
        <v>0</v>
      </c>
      <c r="AG395" s="464">
        <f>IF(U395="yes",+INDEX('Final Comp Values'!$BJ:$BJ,MATCH('Monthy Targets'!$B395,'Final Comp Values'!$C:$C,0)),0)</f>
        <v>0</v>
      </c>
    </row>
    <row r="396" spans="1:33" x14ac:dyDescent="0.25">
      <c r="A396" s="183">
        <f>+FY2018_ALL_Targets!A396</f>
        <v>5275</v>
      </c>
      <c r="B396" s="183">
        <f>+FY2018_ALL_Targets!B396</f>
        <v>676092</v>
      </c>
      <c r="C396" s="183">
        <f>+FY2018_ALL_Targets!C396</f>
        <v>1025811</v>
      </c>
      <c r="D396" s="183">
        <f>+FY2018_ALL_Targets!D396</f>
        <v>1093131476</v>
      </c>
      <c r="E396" s="183">
        <f>+FY2018_ALL_Targets!E396</f>
        <v>0</v>
      </c>
      <c r="F396" s="183" t="str">
        <f>+FY2018_ALL_Targets!F396</f>
        <v>MRSA Northeast</v>
      </c>
      <c r="G396" s="183" t="s">
        <v>354</v>
      </c>
      <c r="H396" s="183" t="str">
        <f>+FY2018_ALL_Targets!H396</f>
        <v>Nacogdoches County Hospital District</v>
      </c>
      <c r="I396" s="183" t="str">
        <f>+FY2018_ALL_Targets!I396</f>
        <v>421 S. Bonner Street</v>
      </c>
      <c r="J396" s="14" t="str">
        <f>_xlfn.IFNA(+INDEX(Comp1!$D:$D,MATCH(B396,Comp1!$B:$B,0)),"No")</f>
        <v>Yes</v>
      </c>
      <c r="K396" s="14" t="str">
        <f>_xlfn.IFNA(+INDEX(Comp1!$E:$E,MATCH(B396,Comp1!$B:$B,0)),"No")</f>
        <v>Yes</v>
      </c>
      <c r="L396" s="14" t="str">
        <f>_xlfn.IFNA(+INDEX(Comp1!F:F,MATCH($B396,Comp1!$B:$B,0)),"No")</f>
        <v>Yes</v>
      </c>
      <c r="M396" s="14" t="str">
        <f>_xlfn.IFNA(+INDEX(Comp1!G:G,MATCH($B396,Comp1!$B:$B,0)),"No")</f>
        <v>Yes</v>
      </c>
      <c r="N396" s="14" t="str">
        <f>_xlfn.IFNA(+INDEX(Comp1!H:H,MATCH($B396,Comp1!$B:$B,0)),"No")</f>
        <v>Yes</v>
      </c>
      <c r="O396" s="14">
        <f>_xlfn.IFNA(+INDEX(Comp1!I:I,MATCH($B396,Comp1!$B:$B,0)),"No")</f>
        <v>0</v>
      </c>
      <c r="P396" s="14">
        <f>_xlfn.IFNA(+INDEX(Comp1!J:J,MATCH($B396,Comp1!$B:$B,0)),"No")</f>
        <v>0</v>
      </c>
      <c r="Q396" s="14">
        <f>_xlfn.IFNA(+INDEX(Comp1!K:K,MATCH($B396,Comp1!$B:$B,0)),"No")</f>
        <v>0</v>
      </c>
      <c r="R396" s="14">
        <f>_xlfn.IFNA(+INDEX(Comp1!L:L,MATCH($B396,Comp1!$B:$B,0)),"No")</f>
        <v>0</v>
      </c>
      <c r="S396" s="14">
        <f>_xlfn.IFNA(+INDEX(Comp1!M:M,MATCH($B396,Comp1!$B:$B,0)),"No")</f>
        <v>0</v>
      </c>
      <c r="T396" s="14">
        <f>_xlfn.IFNA(+INDEX(Comp1!N:N,MATCH($B396,Comp1!$B:$B,0)),"No")</f>
        <v>0</v>
      </c>
      <c r="U396" s="14">
        <f>_xlfn.IFNA(+INDEX(Comp1!O:O,MATCH($B396,Comp1!$B:$B,0)),"No")</f>
        <v>0</v>
      </c>
      <c r="V396" s="464">
        <f>IF(J396="yes",+INDEX('Final Comp Values'!$AX:$AX,MATCH('Monthy Targets'!$B396,'Final Comp Values'!C:C,0)),0)</f>
        <v>3.34</v>
      </c>
      <c r="W396" s="464">
        <f>IF(K396="yes",+INDEX('Final Comp Values'!$AX:$AX,MATCH('Monthy Targets'!$B396,'Final Comp Values'!$C:$C,0)),0)</f>
        <v>3.34</v>
      </c>
      <c r="X396" s="464">
        <f>IF(L396="yes",+INDEX('Final Comp Values'!$AX:$AX,MATCH('Monthy Targets'!$B396,'Final Comp Values'!$C:$C,0)),0)</f>
        <v>3.34</v>
      </c>
      <c r="Y396" s="464">
        <f>IF(M396="yes",+INDEX('Final Comp Values'!$BB:$BB,MATCH('Monthy Targets'!$B396,'Final Comp Values'!$C:$C,0)),0)</f>
        <v>3.34</v>
      </c>
      <c r="Z396" s="464">
        <f>IF(N396="yes",+INDEX('Final Comp Values'!$BB:$BB,MATCH('Monthy Targets'!$B396,'Final Comp Values'!$C:$C,0)),0)</f>
        <v>3.34</v>
      </c>
      <c r="AA396" s="464">
        <f>IF(O396="yes",+INDEX('Final Comp Values'!$BB:$BB,MATCH('Monthy Targets'!$B396,'Final Comp Values'!$C:$C,0)),0)</f>
        <v>0</v>
      </c>
      <c r="AB396" s="464">
        <f>IF(P396="yes",+INDEX('Final Comp Values'!$BF:$BF,MATCH('Monthy Targets'!$B396,'Final Comp Values'!$C:$C,0)),0)</f>
        <v>0</v>
      </c>
      <c r="AC396" s="464">
        <f>IF(Q396="yes",+INDEX('Final Comp Values'!$BF:$BF,MATCH('Monthy Targets'!$B396,'Final Comp Values'!$C:$C,0)),0)</f>
        <v>0</v>
      </c>
      <c r="AD396" s="464">
        <f>IF(R396="yes",+INDEX('Final Comp Values'!$BF:$BF,MATCH('Monthy Targets'!$B396,'Final Comp Values'!$C:$C,0)),0)</f>
        <v>0</v>
      </c>
      <c r="AE396" s="464">
        <f>IF(S396="yes",+INDEX('Final Comp Values'!$BJ:$BJ,MATCH('Monthy Targets'!$B396,'Final Comp Values'!$C:$C,0)),0)</f>
        <v>0</v>
      </c>
      <c r="AF396" s="464">
        <f>IF(T396="yes",+INDEX('Final Comp Values'!$BJ:$BJ,MATCH('Monthy Targets'!$B396,'Final Comp Values'!$C:$C,0)),0)</f>
        <v>0</v>
      </c>
      <c r="AG396" s="464">
        <f>IF(U396="yes",+INDEX('Final Comp Values'!$BJ:$BJ,MATCH('Monthy Targets'!$B396,'Final Comp Values'!$C:$C,0)),0)</f>
        <v>0</v>
      </c>
    </row>
    <row r="397" spans="1:33" x14ac:dyDescent="0.25">
      <c r="A397" s="183">
        <f>+FY2018_ALL_Targets!A397</f>
        <v>4184</v>
      </c>
      <c r="B397" s="183">
        <f>+FY2018_ALL_Targets!B397</f>
        <v>676093</v>
      </c>
      <c r="C397" s="183">
        <f>+FY2018_ALL_Targets!C397</f>
        <v>1027576</v>
      </c>
      <c r="D397" s="183">
        <f>+FY2018_ALL_Targets!D397</f>
        <v>1912372459</v>
      </c>
      <c r="E397" s="183">
        <f>+FY2018_ALL_Targets!E397</f>
        <v>0</v>
      </c>
      <c r="F397" s="183" t="str">
        <f>+FY2018_ALL_Targets!F397</f>
        <v>MRSA Central</v>
      </c>
      <c r="G397" s="183" t="s">
        <v>174</v>
      </c>
      <c r="H397" s="183" t="str">
        <f>+FY2018_ALL_Targets!H397</f>
        <v>Rockdale SNF LLC</v>
      </c>
      <c r="I397" s="183" t="str">
        <f>+FY2018_ALL_Targets!I397</f>
        <v>700 Dyer Street</v>
      </c>
      <c r="J397" s="14" t="str">
        <f>_xlfn.IFNA(+INDEX(Comp1!$D:$D,MATCH(B397,Comp1!$B:$B,0)),"No")</f>
        <v>No</v>
      </c>
      <c r="K397" s="14" t="str">
        <f>_xlfn.IFNA(+INDEX(Comp1!$E:$E,MATCH(B397,Comp1!$B:$B,0)),"No")</f>
        <v>No</v>
      </c>
      <c r="L397" s="14" t="str">
        <f>_xlfn.IFNA(+INDEX(Comp1!F:F,MATCH($B397,Comp1!$B:$B,0)),"No")</f>
        <v>No</v>
      </c>
      <c r="M397" s="14" t="str">
        <f>_xlfn.IFNA(+INDEX(Comp1!G:G,MATCH($B397,Comp1!$B:$B,0)),"No")</f>
        <v>No</v>
      </c>
      <c r="N397" s="14" t="str">
        <f>_xlfn.IFNA(+INDEX(Comp1!H:H,MATCH($B397,Comp1!$B:$B,0)),"No")</f>
        <v>No</v>
      </c>
      <c r="O397" s="14" t="str">
        <f>_xlfn.IFNA(+INDEX(Comp1!I:I,MATCH($B397,Comp1!$B:$B,0)),"No")</f>
        <v>No</v>
      </c>
      <c r="P397" s="14" t="str">
        <f>_xlfn.IFNA(+INDEX(Comp1!J:J,MATCH($B397,Comp1!$B:$B,0)),"No")</f>
        <v>No</v>
      </c>
      <c r="Q397" s="14" t="str">
        <f>_xlfn.IFNA(+INDEX(Comp1!K:K,MATCH($B397,Comp1!$B:$B,0)),"No")</f>
        <v>No</v>
      </c>
      <c r="R397" s="14" t="str">
        <f>_xlfn.IFNA(+INDEX(Comp1!L:L,MATCH($B397,Comp1!$B:$B,0)),"No")</f>
        <v>No</v>
      </c>
      <c r="S397" s="14" t="str">
        <f>_xlfn.IFNA(+INDEX(Comp1!M:M,MATCH($B397,Comp1!$B:$B,0)),"No")</f>
        <v>No</v>
      </c>
      <c r="T397" s="14" t="str">
        <f>_xlfn.IFNA(+INDEX(Comp1!N:N,MATCH($B397,Comp1!$B:$B,0)),"No")</f>
        <v>No</v>
      </c>
      <c r="U397" s="14" t="str">
        <f>_xlfn.IFNA(+INDEX(Comp1!O:O,MATCH($B397,Comp1!$B:$B,0)),"No")</f>
        <v>No</v>
      </c>
      <c r="V397" s="464">
        <f>IF(J397="yes",+INDEX('Final Comp Values'!$AX:$AX,MATCH('Monthy Targets'!$B397,'Final Comp Values'!C:C,0)),0)</f>
        <v>0</v>
      </c>
      <c r="W397" s="464">
        <f>IF(K397="yes",+INDEX('Final Comp Values'!$AX:$AX,MATCH('Monthy Targets'!$B397,'Final Comp Values'!$C:$C,0)),0)</f>
        <v>0</v>
      </c>
      <c r="X397" s="464">
        <f>IF(L397="yes",+INDEX('Final Comp Values'!$AX:$AX,MATCH('Monthy Targets'!$B397,'Final Comp Values'!$C:$C,0)),0)</f>
        <v>0</v>
      </c>
      <c r="Y397" s="464">
        <f>IF(M397="yes",+INDEX('Final Comp Values'!$BB:$BB,MATCH('Monthy Targets'!$B397,'Final Comp Values'!$C:$C,0)),0)</f>
        <v>0</v>
      </c>
      <c r="Z397" s="464">
        <f>IF(N397="yes",+INDEX('Final Comp Values'!$BB:$BB,MATCH('Monthy Targets'!$B397,'Final Comp Values'!$C:$C,0)),0)</f>
        <v>0</v>
      </c>
      <c r="AA397" s="464">
        <f>IF(O397="yes",+INDEX('Final Comp Values'!$BB:$BB,MATCH('Monthy Targets'!$B397,'Final Comp Values'!$C:$C,0)),0)</f>
        <v>0</v>
      </c>
      <c r="AB397" s="464">
        <f>IF(P397="yes",+INDEX('Final Comp Values'!$BF:$BF,MATCH('Monthy Targets'!$B397,'Final Comp Values'!$C:$C,0)),0)</f>
        <v>0</v>
      </c>
      <c r="AC397" s="464">
        <f>IF(Q397="yes",+INDEX('Final Comp Values'!$BF:$BF,MATCH('Monthy Targets'!$B397,'Final Comp Values'!$C:$C,0)),0)</f>
        <v>0</v>
      </c>
      <c r="AD397" s="464">
        <f>IF(R397="yes",+INDEX('Final Comp Values'!$BF:$BF,MATCH('Monthy Targets'!$B397,'Final Comp Values'!$C:$C,0)),0)</f>
        <v>0</v>
      </c>
      <c r="AE397" s="464">
        <f>IF(S397="yes",+INDEX('Final Comp Values'!$BJ:$BJ,MATCH('Monthy Targets'!$B397,'Final Comp Values'!$C:$C,0)),0)</f>
        <v>0</v>
      </c>
      <c r="AF397" s="464">
        <f>IF(T397="yes",+INDEX('Final Comp Values'!$BJ:$BJ,MATCH('Monthy Targets'!$B397,'Final Comp Values'!$C:$C,0)),0)</f>
        <v>0</v>
      </c>
      <c r="AG397" s="464">
        <f>IF(U397="yes",+INDEX('Final Comp Values'!$BJ:$BJ,MATCH('Monthy Targets'!$B397,'Final Comp Values'!$C:$C,0)),0)</f>
        <v>0</v>
      </c>
    </row>
    <row r="398" spans="1:33" x14ac:dyDescent="0.25">
      <c r="A398" s="183">
        <f>+FY2018_ALL_Targets!A398</f>
        <v>102533</v>
      </c>
      <c r="B398" s="183">
        <f>+FY2018_ALL_Targets!B398</f>
        <v>676096</v>
      </c>
      <c r="C398" s="183">
        <f>+FY2018_ALL_Targets!C398</f>
        <v>1026711</v>
      </c>
      <c r="D398" s="183">
        <f>+FY2018_ALL_Targets!D398</f>
        <v>1669490496</v>
      </c>
      <c r="E398" s="183">
        <f>+FY2018_ALL_Targets!E398</f>
        <v>0</v>
      </c>
      <c r="F398" s="183" t="str">
        <f>+FY2018_ALL_Targets!F398</f>
        <v>Tarrant</v>
      </c>
      <c r="G398" s="183" t="s">
        <v>410</v>
      </c>
      <c r="H398" s="183" t="str">
        <f>+FY2018_ALL_Targets!H398</f>
        <v>South Limestone Hospital District</v>
      </c>
      <c r="I398" s="183" t="str">
        <f>+FY2018_ALL_Targets!I398</f>
        <v>8300 W. Eldorado Pkwy.</v>
      </c>
      <c r="J398" s="14" t="str">
        <f>_xlfn.IFNA(+INDEX(Comp1!$D:$D,MATCH(B398,Comp1!$B:$B,0)),"No")</f>
        <v>Yes</v>
      </c>
      <c r="K398" s="14" t="str">
        <f>_xlfn.IFNA(+INDEX(Comp1!$E:$E,MATCH(B398,Comp1!$B:$B,0)),"No")</f>
        <v>Yes</v>
      </c>
      <c r="L398" s="14" t="str">
        <f>_xlfn.IFNA(+INDEX(Comp1!F:F,MATCH($B398,Comp1!$B:$B,0)),"No")</f>
        <v>Yes</v>
      </c>
      <c r="M398" s="14" t="str">
        <f>_xlfn.IFNA(+INDEX(Comp1!G:G,MATCH($B398,Comp1!$B:$B,0)),"No")</f>
        <v>Yes</v>
      </c>
      <c r="N398" s="14" t="str">
        <f>_xlfn.IFNA(+INDEX(Comp1!H:H,MATCH($B398,Comp1!$B:$B,0)),"No")</f>
        <v>Yes</v>
      </c>
      <c r="O398" s="14">
        <f>_xlfn.IFNA(+INDEX(Comp1!I:I,MATCH($B398,Comp1!$B:$B,0)),"No")</f>
        <v>0</v>
      </c>
      <c r="P398" s="14">
        <f>_xlfn.IFNA(+INDEX(Comp1!J:J,MATCH($B398,Comp1!$B:$B,0)),"No")</f>
        <v>0</v>
      </c>
      <c r="Q398" s="14">
        <f>_xlfn.IFNA(+INDEX(Comp1!K:K,MATCH($B398,Comp1!$B:$B,0)),"No")</f>
        <v>0</v>
      </c>
      <c r="R398" s="14">
        <f>_xlfn.IFNA(+INDEX(Comp1!L:L,MATCH($B398,Comp1!$B:$B,0)),"No")</f>
        <v>0</v>
      </c>
      <c r="S398" s="14">
        <f>_xlfn.IFNA(+INDEX(Comp1!M:M,MATCH($B398,Comp1!$B:$B,0)),"No")</f>
        <v>0</v>
      </c>
      <c r="T398" s="14">
        <f>_xlfn.IFNA(+INDEX(Comp1!N:N,MATCH($B398,Comp1!$B:$B,0)),"No")</f>
        <v>0</v>
      </c>
      <c r="U398" s="14">
        <f>_xlfn.IFNA(+INDEX(Comp1!O:O,MATCH($B398,Comp1!$B:$B,0)),"No")</f>
        <v>0</v>
      </c>
      <c r="V398" s="464">
        <f>IF(J398="yes",+INDEX('Final Comp Values'!$AX:$AX,MATCH('Monthy Targets'!$B398,'Final Comp Values'!C:C,0)),0)</f>
        <v>3.08</v>
      </c>
      <c r="W398" s="464">
        <f>IF(K398="yes",+INDEX('Final Comp Values'!$AX:$AX,MATCH('Monthy Targets'!$B398,'Final Comp Values'!$C:$C,0)),0)</f>
        <v>3.08</v>
      </c>
      <c r="X398" s="464">
        <f>IF(L398="yes",+INDEX('Final Comp Values'!$AX:$AX,MATCH('Monthy Targets'!$B398,'Final Comp Values'!$C:$C,0)),0)</f>
        <v>3.08</v>
      </c>
      <c r="Y398" s="464">
        <f>IF(M398="yes",+INDEX('Final Comp Values'!$BB:$BB,MATCH('Monthy Targets'!$B398,'Final Comp Values'!$C:$C,0)),0)</f>
        <v>3.08</v>
      </c>
      <c r="Z398" s="464">
        <f>IF(N398="yes",+INDEX('Final Comp Values'!$BB:$BB,MATCH('Monthy Targets'!$B398,'Final Comp Values'!$C:$C,0)),0)</f>
        <v>3.08</v>
      </c>
      <c r="AA398" s="464">
        <f>IF(O398="yes",+INDEX('Final Comp Values'!$BB:$BB,MATCH('Monthy Targets'!$B398,'Final Comp Values'!$C:$C,0)),0)</f>
        <v>0</v>
      </c>
      <c r="AB398" s="464">
        <f>IF(P398="yes",+INDEX('Final Comp Values'!$BF:$BF,MATCH('Monthy Targets'!$B398,'Final Comp Values'!$C:$C,0)),0)</f>
        <v>0</v>
      </c>
      <c r="AC398" s="464">
        <f>IF(Q398="yes",+INDEX('Final Comp Values'!$BF:$BF,MATCH('Monthy Targets'!$B398,'Final Comp Values'!$C:$C,0)),0)</f>
        <v>0</v>
      </c>
      <c r="AD398" s="464">
        <f>IF(R398="yes",+INDEX('Final Comp Values'!$BF:$BF,MATCH('Monthy Targets'!$B398,'Final Comp Values'!$C:$C,0)),0)</f>
        <v>0</v>
      </c>
      <c r="AE398" s="464">
        <f>IF(S398="yes",+INDEX('Final Comp Values'!$BJ:$BJ,MATCH('Monthy Targets'!$B398,'Final Comp Values'!$C:$C,0)),0)</f>
        <v>0</v>
      </c>
      <c r="AF398" s="464">
        <f>IF(T398="yes",+INDEX('Final Comp Values'!$BJ:$BJ,MATCH('Monthy Targets'!$B398,'Final Comp Values'!$C:$C,0)),0)</f>
        <v>0</v>
      </c>
      <c r="AG398" s="464">
        <f>IF(U398="yes",+INDEX('Final Comp Values'!$BJ:$BJ,MATCH('Monthy Targets'!$B398,'Final Comp Values'!$C:$C,0)),0)</f>
        <v>0</v>
      </c>
    </row>
    <row r="399" spans="1:33" x14ac:dyDescent="0.25">
      <c r="A399" s="183">
        <f>+FY2018_ALL_Targets!A399</f>
        <v>102540</v>
      </c>
      <c r="B399" s="183">
        <f>+FY2018_ALL_Targets!B399</f>
        <v>676097</v>
      </c>
      <c r="C399" s="183">
        <f>+FY2018_ALL_Targets!C399</f>
        <v>1025970</v>
      </c>
      <c r="D399" s="183">
        <f>+FY2018_ALL_Targets!D399</f>
        <v>1588075964</v>
      </c>
      <c r="E399" s="183">
        <f>+FY2018_ALL_Targets!E399</f>
        <v>0</v>
      </c>
      <c r="F399" s="183" t="str">
        <f>+FY2018_ALL_Targets!F399</f>
        <v>MRSA Central</v>
      </c>
      <c r="G399" s="183" t="s">
        <v>132</v>
      </c>
      <c r="H399" s="183" t="str">
        <f>+FY2018_ALL_Targets!H399</f>
        <v>Memorial Medical Center</v>
      </c>
      <c r="I399" s="183" t="str">
        <f>+FY2018_ALL_Targets!I399</f>
        <v>2100 Dove Crossing Lane</v>
      </c>
      <c r="J399" s="14" t="str">
        <f>_xlfn.IFNA(+INDEX(Comp1!$D:$D,MATCH(B399,Comp1!$B:$B,0)),"No")</f>
        <v>Yes</v>
      </c>
      <c r="K399" s="14" t="str">
        <f>_xlfn.IFNA(+INDEX(Comp1!$E:$E,MATCH(B399,Comp1!$B:$B,0)),"No")</f>
        <v>Yes</v>
      </c>
      <c r="L399" s="14" t="str">
        <f>_xlfn.IFNA(+INDEX(Comp1!F:F,MATCH($B399,Comp1!$B:$B,0)),"No")</f>
        <v>Yes</v>
      </c>
      <c r="M399" s="14" t="str">
        <f>_xlfn.IFNA(+INDEX(Comp1!G:G,MATCH($B399,Comp1!$B:$B,0)),"No")</f>
        <v>Yes</v>
      </c>
      <c r="N399" s="14" t="str">
        <f>_xlfn.IFNA(+INDEX(Comp1!H:H,MATCH($B399,Comp1!$B:$B,0)),"No")</f>
        <v>Yes</v>
      </c>
      <c r="O399" s="14">
        <f>_xlfn.IFNA(+INDEX(Comp1!I:I,MATCH($B399,Comp1!$B:$B,0)),"No")</f>
        <v>0</v>
      </c>
      <c r="P399" s="14">
        <f>_xlfn.IFNA(+INDEX(Comp1!J:J,MATCH($B399,Comp1!$B:$B,0)),"No")</f>
        <v>0</v>
      </c>
      <c r="Q399" s="14">
        <f>_xlfn.IFNA(+INDEX(Comp1!K:K,MATCH($B399,Comp1!$B:$B,0)),"No")</f>
        <v>0</v>
      </c>
      <c r="R399" s="14">
        <f>_xlfn.IFNA(+INDEX(Comp1!L:L,MATCH($B399,Comp1!$B:$B,0)),"No")</f>
        <v>0</v>
      </c>
      <c r="S399" s="14">
        <f>_xlfn.IFNA(+INDEX(Comp1!M:M,MATCH($B399,Comp1!$B:$B,0)),"No")</f>
        <v>0</v>
      </c>
      <c r="T399" s="14">
        <f>_xlfn.IFNA(+INDEX(Comp1!N:N,MATCH($B399,Comp1!$B:$B,0)),"No")</f>
        <v>0</v>
      </c>
      <c r="U399" s="14">
        <f>_xlfn.IFNA(+INDEX(Comp1!O:O,MATCH($B399,Comp1!$B:$B,0)),"No")</f>
        <v>0</v>
      </c>
      <c r="V399" s="464">
        <f>IF(J399="yes",+INDEX('Final Comp Values'!$AX:$AX,MATCH('Monthy Targets'!$B399,'Final Comp Values'!C:C,0)),0)</f>
        <v>9.5299999999999994</v>
      </c>
      <c r="W399" s="464">
        <f>IF(K399="yes",+INDEX('Final Comp Values'!$AX:$AX,MATCH('Monthy Targets'!$B399,'Final Comp Values'!$C:$C,0)),0)</f>
        <v>9.5299999999999994</v>
      </c>
      <c r="X399" s="464">
        <f>IF(L399="yes",+INDEX('Final Comp Values'!$AX:$AX,MATCH('Monthy Targets'!$B399,'Final Comp Values'!$C:$C,0)),0)</f>
        <v>9.5299999999999994</v>
      </c>
      <c r="Y399" s="464">
        <f>IF(M399="yes",+INDEX('Final Comp Values'!$BB:$BB,MATCH('Monthy Targets'!$B399,'Final Comp Values'!$C:$C,0)),0)</f>
        <v>9.5299999999999994</v>
      </c>
      <c r="Z399" s="464">
        <f>IF(N399="yes",+INDEX('Final Comp Values'!$BB:$BB,MATCH('Monthy Targets'!$B399,'Final Comp Values'!$C:$C,0)),0)</f>
        <v>9.5299999999999994</v>
      </c>
      <c r="AA399" s="464">
        <f>IF(O399="yes",+INDEX('Final Comp Values'!$BB:$BB,MATCH('Monthy Targets'!$B399,'Final Comp Values'!$C:$C,0)),0)</f>
        <v>0</v>
      </c>
      <c r="AB399" s="464">
        <f>IF(P399="yes",+INDEX('Final Comp Values'!$BF:$BF,MATCH('Monthy Targets'!$B399,'Final Comp Values'!$C:$C,0)),0)</f>
        <v>0</v>
      </c>
      <c r="AC399" s="464">
        <f>IF(Q399="yes",+INDEX('Final Comp Values'!$BF:$BF,MATCH('Monthy Targets'!$B399,'Final Comp Values'!$C:$C,0)),0)</f>
        <v>0</v>
      </c>
      <c r="AD399" s="464">
        <f>IF(R399="yes",+INDEX('Final Comp Values'!$BF:$BF,MATCH('Monthy Targets'!$B399,'Final Comp Values'!$C:$C,0)),0)</f>
        <v>0</v>
      </c>
      <c r="AE399" s="464">
        <f>IF(S399="yes",+INDEX('Final Comp Values'!$BJ:$BJ,MATCH('Monthy Targets'!$B399,'Final Comp Values'!$C:$C,0)),0)</f>
        <v>0</v>
      </c>
      <c r="AF399" s="464">
        <f>IF(T399="yes",+INDEX('Final Comp Values'!$BJ:$BJ,MATCH('Monthy Targets'!$B399,'Final Comp Values'!$C:$C,0)),0)</f>
        <v>0</v>
      </c>
      <c r="AG399" s="464">
        <f>IF(U399="yes",+INDEX('Final Comp Values'!$BJ:$BJ,MATCH('Monthy Targets'!$B399,'Final Comp Values'!$C:$C,0)),0)</f>
        <v>0</v>
      </c>
    </row>
    <row r="400" spans="1:33" x14ac:dyDescent="0.25">
      <c r="A400" s="183">
        <f>+FY2018_ALL_Targets!A400</f>
        <v>102493</v>
      </c>
      <c r="B400" s="183">
        <f>+FY2018_ALL_Targets!B400</f>
        <v>676098</v>
      </c>
      <c r="C400" s="183">
        <f>+FY2018_ALL_Targets!C400</f>
        <v>1026660</v>
      </c>
      <c r="D400" s="183">
        <f>+FY2018_ALL_Targets!D400</f>
        <v>1972566867</v>
      </c>
      <c r="E400" s="183">
        <f>+FY2018_ALL_Targets!E400</f>
        <v>0</v>
      </c>
      <c r="F400" s="183" t="str">
        <f>+FY2018_ALL_Targets!F400</f>
        <v>Dallas</v>
      </c>
      <c r="G400" s="183" t="s">
        <v>404</v>
      </c>
      <c r="H400" s="183" t="str">
        <f>+FY2018_ALL_Targets!H400</f>
        <v>Dallas County Hospital District dba The Plaza at Richardson</v>
      </c>
      <c r="I400" s="183" t="str">
        <f>+FY2018_ALL_Targets!I400</f>
        <v>1301 Richardson Drive</v>
      </c>
      <c r="J400" s="14" t="str">
        <f>_xlfn.IFNA(+INDEX(Comp1!$D:$D,MATCH(B400,Comp1!$B:$B,0)),"No")</f>
        <v>Yes</v>
      </c>
      <c r="K400" s="14" t="str">
        <f>_xlfn.IFNA(+INDEX(Comp1!$E:$E,MATCH(B400,Comp1!$B:$B,0)),"No")</f>
        <v>Yes</v>
      </c>
      <c r="L400" s="14" t="str">
        <f>_xlfn.IFNA(+INDEX(Comp1!F:F,MATCH($B400,Comp1!$B:$B,0)),"No")</f>
        <v>Yes</v>
      </c>
      <c r="M400" s="14" t="str">
        <f>_xlfn.IFNA(+INDEX(Comp1!G:G,MATCH($B400,Comp1!$B:$B,0)),"No")</f>
        <v>Yes</v>
      </c>
      <c r="N400" s="14" t="str">
        <f>_xlfn.IFNA(+INDEX(Comp1!H:H,MATCH($B400,Comp1!$B:$B,0)),"No")</f>
        <v>Yes</v>
      </c>
      <c r="O400" s="14">
        <f>_xlfn.IFNA(+INDEX(Comp1!I:I,MATCH($B400,Comp1!$B:$B,0)),"No")</f>
        <v>0</v>
      </c>
      <c r="P400" s="14">
        <f>_xlfn.IFNA(+INDEX(Comp1!J:J,MATCH($B400,Comp1!$B:$B,0)),"No")</f>
        <v>0</v>
      </c>
      <c r="Q400" s="14">
        <f>_xlfn.IFNA(+INDEX(Comp1!K:K,MATCH($B400,Comp1!$B:$B,0)),"No")</f>
        <v>0</v>
      </c>
      <c r="R400" s="14">
        <f>_xlfn.IFNA(+INDEX(Comp1!L:L,MATCH($B400,Comp1!$B:$B,0)),"No")</f>
        <v>0</v>
      </c>
      <c r="S400" s="14">
        <f>_xlfn.IFNA(+INDEX(Comp1!M:M,MATCH($B400,Comp1!$B:$B,0)),"No")</f>
        <v>0</v>
      </c>
      <c r="T400" s="14">
        <f>_xlfn.IFNA(+INDEX(Comp1!N:N,MATCH($B400,Comp1!$B:$B,0)),"No")</f>
        <v>0</v>
      </c>
      <c r="U400" s="14">
        <f>_xlfn.IFNA(+INDEX(Comp1!O:O,MATCH($B400,Comp1!$B:$B,0)),"No")</f>
        <v>0</v>
      </c>
      <c r="V400" s="464">
        <f>IF(J400="yes",+INDEX('Final Comp Values'!$AX:$AX,MATCH('Monthy Targets'!$B400,'Final Comp Values'!C:C,0)),0)</f>
        <v>5.92</v>
      </c>
      <c r="W400" s="464">
        <f>IF(K400="yes",+INDEX('Final Comp Values'!$AX:$AX,MATCH('Monthy Targets'!$B400,'Final Comp Values'!$C:$C,0)),0)</f>
        <v>5.92</v>
      </c>
      <c r="X400" s="464">
        <f>IF(L400="yes",+INDEX('Final Comp Values'!$AX:$AX,MATCH('Monthy Targets'!$B400,'Final Comp Values'!$C:$C,0)),0)</f>
        <v>5.92</v>
      </c>
      <c r="Y400" s="464">
        <f>IF(M400="yes",+INDEX('Final Comp Values'!$BB:$BB,MATCH('Monthy Targets'!$B400,'Final Comp Values'!$C:$C,0)),0)</f>
        <v>5.92</v>
      </c>
      <c r="Z400" s="464">
        <f>IF(N400="yes",+INDEX('Final Comp Values'!$BB:$BB,MATCH('Monthy Targets'!$B400,'Final Comp Values'!$C:$C,0)),0)</f>
        <v>5.92</v>
      </c>
      <c r="AA400" s="464">
        <f>IF(O400="yes",+INDEX('Final Comp Values'!$BB:$BB,MATCH('Monthy Targets'!$B400,'Final Comp Values'!$C:$C,0)),0)</f>
        <v>0</v>
      </c>
      <c r="AB400" s="464">
        <f>IF(P400="yes",+INDEX('Final Comp Values'!$BF:$BF,MATCH('Monthy Targets'!$B400,'Final Comp Values'!$C:$C,0)),0)</f>
        <v>0</v>
      </c>
      <c r="AC400" s="464">
        <f>IF(Q400="yes",+INDEX('Final Comp Values'!$BF:$BF,MATCH('Monthy Targets'!$B400,'Final Comp Values'!$C:$C,0)),0)</f>
        <v>0</v>
      </c>
      <c r="AD400" s="464">
        <f>IF(R400="yes",+INDEX('Final Comp Values'!$BF:$BF,MATCH('Monthy Targets'!$B400,'Final Comp Values'!$C:$C,0)),0)</f>
        <v>0</v>
      </c>
      <c r="AE400" s="464">
        <f>IF(S400="yes",+INDEX('Final Comp Values'!$BJ:$BJ,MATCH('Monthy Targets'!$B400,'Final Comp Values'!$C:$C,0)),0)</f>
        <v>0</v>
      </c>
      <c r="AF400" s="464">
        <f>IF(T400="yes",+INDEX('Final Comp Values'!$BJ:$BJ,MATCH('Monthy Targets'!$B400,'Final Comp Values'!$C:$C,0)),0)</f>
        <v>0</v>
      </c>
      <c r="AG400" s="464">
        <f>IF(U400="yes",+INDEX('Final Comp Values'!$BJ:$BJ,MATCH('Monthy Targets'!$B400,'Final Comp Values'!$C:$C,0)),0)</f>
        <v>0</v>
      </c>
    </row>
    <row r="401" spans="1:33" x14ac:dyDescent="0.25">
      <c r="A401" s="183">
        <f>+FY2018_ALL_Targets!A401</f>
        <v>102497</v>
      </c>
      <c r="B401" s="183">
        <f>+FY2018_ALL_Targets!B401</f>
        <v>676101</v>
      </c>
      <c r="C401" s="183">
        <f>+FY2018_ALL_Targets!C401</f>
        <v>1026318</v>
      </c>
      <c r="D401" s="183">
        <f>+FY2018_ALL_Targets!D401</f>
        <v>1043613748</v>
      </c>
      <c r="E401" s="183">
        <f>+FY2018_ALL_Targets!E401</f>
        <v>0</v>
      </c>
      <c r="F401" s="183" t="str">
        <f>+FY2018_ALL_Targets!F401</f>
        <v>Tarrant</v>
      </c>
      <c r="G401" s="183" t="s">
        <v>3342</v>
      </c>
      <c r="H401" s="183" t="str">
        <f>+FY2018_ALL_Targets!H401</f>
        <v>Decatur Hospital Authority dba Kindred Transitional Care and Rehabilitation-Ridgmar</v>
      </c>
      <c r="I401" s="183" t="str">
        <f>+FY2018_ALL_Targets!I401</f>
        <v>6600 Lands End Court</v>
      </c>
      <c r="J401" s="14" t="str">
        <f>_xlfn.IFNA(+INDEX(Comp1!$D:$D,MATCH(B401,Comp1!$B:$B,0)),"No")</f>
        <v>Yes</v>
      </c>
      <c r="K401" s="14" t="str">
        <f>_xlfn.IFNA(+INDEX(Comp1!$E:$E,MATCH(B401,Comp1!$B:$B,0)),"No")</f>
        <v>Yes</v>
      </c>
      <c r="L401" s="14" t="str">
        <f>_xlfn.IFNA(+INDEX(Comp1!F:F,MATCH($B401,Comp1!$B:$B,0)),"No")</f>
        <v>Yes</v>
      </c>
      <c r="M401" s="14" t="str">
        <f>_xlfn.IFNA(+INDEX(Comp1!G:G,MATCH($B401,Comp1!$B:$B,0)),"No")</f>
        <v>Yes</v>
      </c>
      <c r="N401" s="14" t="str">
        <f>_xlfn.IFNA(+INDEX(Comp1!H:H,MATCH($B401,Comp1!$B:$B,0)),"No")</f>
        <v>Yes</v>
      </c>
      <c r="O401" s="14">
        <f>_xlfn.IFNA(+INDEX(Comp1!I:I,MATCH($B401,Comp1!$B:$B,0)),"No")</f>
        <v>0</v>
      </c>
      <c r="P401" s="14">
        <f>_xlfn.IFNA(+INDEX(Comp1!J:J,MATCH($B401,Comp1!$B:$B,0)),"No")</f>
        <v>0</v>
      </c>
      <c r="Q401" s="14">
        <f>_xlfn.IFNA(+INDEX(Comp1!K:K,MATCH($B401,Comp1!$B:$B,0)),"No")</f>
        <v>0</v>
      </c>
      <c r="R401" s="14">
        <f>_xlfn.IFNA(+INDEX(Comp1!L:L,MATCH($B401,Comp1!$B:$B,0)),"No")</f>
        <v>0</v>
      </c>
      <c r="S401" s="14">
        <f>_xlfn.IFNA(+INDEX(Comp1!M:M,MATCH($B401,Comp1!$B:$B,0)),"No")</f>
        <v>0</v>
      </c>
      <c r="T401" s="14">
        <f>_xlfn.IFNA(+INDEX(Comp1!N:N,MATCH($B401,Comp1!$B:$B,0)),"No")</f>
        <v>0</v>
      </c>
      <c r="U401" s="14">
        <f>_xlfn.IFNA(+INDEX(Comp1!O:O,MATCH($B401,Comp1!$B:$B,0)),"No")</f>
        <v>0</v>
      </c>
      <c r="V401" s="464">
        <f>IF(J401="yes",+INDEX('Final Comp Values'!$AX:$AX,MATCH('Monthy Targets'!$B401,'Final Comp Values'!C:C,0)),0)</f>
        <v>8.75</v>
      </c>
      <c r="W401" s="464">
        <f>IF(K401="yes",+INDEX('Final Comp Values'!$AX:$AX,MATCH('Monthy Targets'!$B401,'Final Comp Values'!$C:$C,0)),0)</f>
        <v>8.75</v>
      </c>
      <c r="X401" s="464">
        <f>IF(L401="yes",+INDEX('Final Comp Values'!$AX:$AX,MATCH('Monthy Targets'!$B401,'Final Comp Values'!$C:$C,0)),0)</f>
        <v>8.75</v>
      </c>
      <c r="Y401" s="464">
        <f>IF(M401="yes",+INDEX('Final Comp Values'!$BB:$BB,MATCH('Monthy Targets'!$B401,'Final Comp Values'!$C:$C,0)),0)</f>
        <v>8.75</v>
      </c>
      <c r="Z401" s="464">
        <f>IF(N401="yes",+INDEX('Final Comp Values'!$BB:$BB,MATCH('Monthy Targets'!$B401,'Final Comp Values'!$C:$C,0)),0)</f>
        <v>8.75</v>
      </c>
      <c r="AA401" s="464">
        <f>IF(O401="yes",+INDEX('Final Comp Values'!$BB:$BB,MATCH('Monthy Targets'!$B401,'Final Comp Values'!$C:$C,0)),0)</f>
        <v>0</v>
      </c>
      <c r="AB401" s="464">
        <f>IF(P401="yes",+INDEX('Final Comp Values'!$BF:$BF,MATCH('Monthy Targets'!$B401,'Final Comp Values'!$C:$C,0)),0)</f>
        <v>0</v>
      </c>
      <c r="AC401" s="464">
        <f>IF(Q401="yes",+INDEX('Final Comp Values'!$BF:$BF,MATCH('Monthy Targets'!$B401,'Final Comp Values'!$C:$C,0)),0)</f>
        <v>0</v>
      </c>
      <c r="AD401" s="464">
        <f>IF(R401="yes",+INDEX('Final Comp Values'!$BF:$BF,MATCH('Monthy Targets'!$B401,'Final Comp Values'!$C:$C,0)),0)</f>
        <v>0</v>
      </c>
      <c r="AE401" s="464">
        <f>IF(S401="yes",+INDEX('Final Comp Values'!$BJ:$BJ,MATCH('Monthy Targets'!$B401,'Final Comp Values'!$C:$C,0)),0)</f>
        <v>0</v>
      </c>
      <c r="AF401" s="464">
        <f>IF(T401="yes",+INDEX('Final Comp Values'!$BJ:$BJ,MATCH('Monthy Targets'!$B401,'Final Comp Values'!$C:$C,0)),0)</f>
        <v>0</v>
      </c>
      <c r="AG401" s="464">
        <f>IF(U401="yes",+INDEX('Final Comp Values'!$BJ:$BJ,MATCH('Monthy Targets'!$B401,'Final Comp Values'!$C:$C,0)),0)</f>
        <v>0</v>
      </c>
    </row>
    <row r="402" spans="1:33" x14ac:dyDescent="0.25">
      <c r="A402" s="183">
        <f>+FY2018_ALL_Targets!A402</f>
        <v>5169</v>
      </c>
      <c r="B402" s="183">
        <f>+FY2018_ALL_Targets!B402</f>
        <v>676103</v>
      </c>
      <c r="C402" s="183">
        <f>+FY2018_ALL_Targets!C402</f>
        <v>1025632</v>
      </c>
      <c r="D402" s="183">
        <f>+FY2018_ALL_Targets!D402</f>
        <v>1467882860</v>
      </c>
      <c r="E402" s="183">
        <f>+FY2018_ALL_Targets!E402</f>
        <v>0</v>
      </c>
      <c r="F402" s="183" t="str">
        <f>+FY2018_ALL_Targets!F402</f>
        <v>MRSA Northeast</v>
      </c>
      <c r="G402" s="183" t="s">
        <v>997</v>
      </c>
      <c r="H402" s="183" t="str">
        <f>+FY2018_ALL_Targets!H402</f>
        <v>Wells LTC Partners, Inc.</v>
      </c>
      <c r="I402" s="183" t="str">
        <f>+FY2018_ALL_Targets!I402</f>
        <v>46 May Street</v>
      </c>
      <c r="J402" s="14" t="str">
        <f>_xlfn.IFNA(+INDEX(Comp1!$D:$D,MATCH(B402,Comp1!$B:$B,0)),"No")</f>
        <v>No</v>
      </c>
      <c r="K402" s="14" t="str">
        <f>_xlfn.IFNA(+INDEX(Comp1!$E:$E,MATCH(B402,Comp1!$B:$B,0)),"No")</f>
        <v>No</v>
      </c>
      <c r="L402" s="14" t="str">
        <f>_xlfn.IFNA(+INDEX(Comp1!F:F,MATCH($B402,Comp1!$B:$B,0)),"No")</f>
        <v>No</v>
      </c>
      <c r="M402" s="14" t="str">
        <f>_xlfn.IFNA(+INDEX(Comp1!G:G,MATCH($B402,Comp1!$B:$B,0)),"No")</f>
        <v>No</v>
      </c>
      <c r="N402" s="14" t="str">
        <f>_xlfn.IFNA(+INDEX(Comp1!H:H,MATCH($B402,Comp1!$B:$B,0)),"No")</f>
        <v>No</v>
      </c>
      <c r="O402" s="14" t="str">
        <f>_xlfn.IFNA(+INDEX(Comp1!I:I,MATCH($B402,Comp1!$B:$B,0)),"No")</f>
        <v>No</v>
      </c>
      <c r="P402" s="14" t="str">
        <f>_xlfn.IFNA(+INDEX(Comp1!J:J,MATCH($B402,Comp1!$B:$B,0)),"No")</f>
        <v>No</v>
      </c>
      <c r="Q402" s="14" t="str">
        <f>_xlfn.IFNA(+INDEX(Comp1!K:K,MATCH($B402,Comp1!$B:$B,0)),"No")</f>
        <v>No</v>
      </c>
      <c r="R402" s="14" t="str">
        <f>_xlfn.IFNA(+INDEX(Comp1!L:L,MATCH($B402,Comp1!$B:$B,0)),"No")</f>
        <v>No</v>
      </c>
      <c r="S402" s="14" t="str">
        <f>_xlfn.IFNA(+INDEX(Comp1!M:M,MATCH($B402,Comp1!$B:$B,0)),"No")</f>
        <v>No</v>
      </c>
      <c r="T402" s="14" t="str">
        <f>_xlfn.IFNA(+INDEX(Comp1!N:N,MATCH($B402,Comp1!$B:$B,0)),"No")</f>
        <v>No</v>
      </c>
      <c r="U402" s="14" t="str">
        <f>_xlfn.IFNA(+INDEX(Comp1!O:O,MATCH($B402,Comp1!$B:$B,0)),"No")</f>
        <v>No</v>
      </c>
      <c r="V402" s="464">
        <f>IF(J402="yes",+INDEX('Final Comp Values'!$AX:$AX,MATCH('Monthy Targets'!$B402,'Final Comp Values'!C:C,0)),0)</f>
        <v>0</v>
      </c>
      <c r="W402" s="464">
        <f>IF(K402="yes",+INDEX('Final Comp Values'!$AX:$AX,MATCH('Monthy Targets'!$B402,'Final Comp Values'!$C:$C,0)),0)</f>
        <v>0</v>
      </c>
      <c r="X402" s="464">
        <f>IF(L402="yes",+INDEX('Final Comp Values'!$AX:$AX,MATCH('Monthy Targets'!$B402,'Final Comp Values'!$C:$C,0)),0)</f>
        <v>0</v>
      </c>
      <c r="Y402" s="464">
        <f>IF(M402="yes",+INDEX('Final Comp Values'!$BB:$BB,MATCH('Monthy Targets'!$B402,'Final Comp Values'!$C:$C,0)),0)</f>
        <v>0</v>
      </c>
      <c r="Z402" s="464">
        <f>IF(N402="yes",+INDEX('Final Comp Values'!$BB:$BB,MATCH('Monthy Targets'!$B402,'Final Comp Values'!$C:$C,0)),0)</f>
        <v>0</v>
      </c>
      <c r="AA402" s="464">
        <f>IF(O402="yes",+INDEX('Final Comp Values'!$BB:$BB,MATCH('Monthy Targets'!$B402,'Final Comp Values'!$C:$C,0)),0)</f>
        <v>0</v>
      </c>
      <c r="AB402" s="464">
        <f>IF(P402="yes",+INDEX('Final Comp Values'!$BF:$BF,MATCH('Monthy Targets'!$B402,'Final Comp Values'!$C:$C,0)),0)</f>
        <v>0</v>
      </c>
      <c r="AC402" s="464">
        <f>IF(Q402="yes",+INDEX('Final Comp Values'!$BF:$BF,MATCH('Monthy Targets'!$B402,'Final Comp Values'!$C:$C,0)),0)</f>
        <v>0</v>
      </c>
      <c r="AD402" s="464">
        <f>IF(R402="yes",+INDEX('Final Comp Values'!$BF:$BF,MATCH('Monthy Targets'!$B402,'Final Comp Values'!$C:$C,0)),0)</f>
        <v>0</v>
      </c>
      <c r="AE402" s="464">
        <f>IF(S402="yes",+INDEX('Final Comp Values'!$BJ:$BJ,MATCH('Monthy Targets'!$B402,'Final Comp Values'!$C:$C,0)),0)</f>
        <v>0</v>
      </c>
      <c r="AF402" s="464">
        <f>IF(T402="yes",+INDEX('Final Comp Values'!$BJ:$BJ,MATCH('Monthy Targets'!$B402,'Final Comp Values'!$C:$C,0)),0)</f>
        <v>0</v>
      </c>
      <c r="AG402" s="464">
        <f>IF(U402="yes",+INDEX('Final Comp Values'!$BJ:$BJ,MATCH('Monthy Targets'!$B402,'Final Comp Values'!$C:$C,0)),0)</f>
        <v>0</v>
      </c>
    </row>
    <row r="403" spans="1:33" x14ac:dyDescent="0.25">
      <c r="A403" s="183">
        <f>+FY2018_ALL_Targets!A403</f>
        <v>102525</v>
      </c>
      <c r="B403" s="183">
        <f>+FY2018_ALL_Targets!B403</f>
        <v>676104</v>
      </c>
      <c r="C403" s="183">
        <f>+FY2018_ALL_Targets!C403</f>
        <v>1026313</v>
      </c>
      <c r="D403" s="183">
        <f>+FY2018_ALL_Targets!D403</f>
        <v>1336543081</v>
      </c>
      <c r="E403" s="183">
        <f>+FY2018_ALL_Targets!E403</f>
        <v>0</v>
      </c>
      <c r="F403" s="183" t="str">
        <f>+FY2018_ALL_Targets!F403</f>
        <v>Tarrant</v>
      </c>
      <c r="G403" s="183" t="s">
        <v>3343</v>
      </c>
      <c r="H403" s="183" t="str">
        <f>+FY2018_ALL_Targets!H403</f>
        <v>Decatur Hospital Authority dba Kindred Transitional Care and Rehabilitation-Grapevine</v>
      </c>
      <c r="I403" s="183" t="str">
        <f>+FY2018_ALL_Targets!I403</f>
        <v>1005 Ira E Woods Parkway</v>
      </c>
      <c r="J403" s="14" t="str">
        <f>_xlfn.IFNA(+INDEX(Comp1!$D:$D,MATCH(B403,Comp1!$B:$B,0)),"No")</f>
        <v>Yes</v>
      </c>
      <c r="K403" s="14" t="str">
        <f>_xlfn.IFNA(+INDEX(Comp1!$E:$E,MATCH(B403,Comp1!$B:$B,0)),"No")</f>
        <v>Yes</v>
      </c>
      <c r="L403" s="14" t="str">
        <f>_xlfn.IFNA(+INDEX(Comp1!F:F,MATCH($B403,Comp1!$B:$B,0)),"No")</f>
        <v>Yes</v>
      </c>
      <c r="M403" s="14" t="str">
        <f>_xlfn.IFNA(+INDEX(Comp1!G:G,MATCH($B403,Comp1!$B:$B,0)),"No")</f>
        <v>Yes</v>
      </c>
      <c r="N403" s="14" t="str">
        <f>_xlfn.IFNA(+INDEX(Comp1!H:H,MATCH($B403,Comp1!$B:$B,0)),"No")</f>
        <v>Yes</v>
      </c>
      <c r="O403" s="14">
        <f>_xlfn.IFNA(+INDEX(Comp1!I:I,MATCH($B403,Comp1!$B:$B,0)),"No")</f>
        <v>0</v>
      </c>
      <c r="P403" s="14">
        <f>_xlfn.IFNA(+INDEX(Comp1!J:J,MATCH($B403,Comp1!$B:$B,0)),"No")</f>
        <v>0</v>
      </c>
      <c r="Q403" s="14">
        <f>_xlfn.IFNA(+INDEX(Comp1!K:K,MATCH($B403,Comp1!$B:$B,0)),"No")</f>
        <v>0</v>
      </c>
      <c r="R403" s="14">
        <f>_xlfn.IFNA(+INDEX(Comp1!L:L,MATCH($B403,Comp1!$B:$B,0)),"No")</f>
        <v>0</v>
      </c>
      <c r="S403" s="14">
        <f>_xlfn.IFNA(+INDEX(Comp1!M:M,MATCH($B403,Comp1!$B:$B,0)),"No")</f>
        <v>0</v>
      </c>
      <c r="T403" s="14">
        <f>_xlfn.IFNA(+INDEX(Comp1!N:N,MATCH($B403,Comp1!$B:$B,0)),"No")</f>
        <v>0</v>
      </c>
      <c r="U403" s="14">
        <f>_xlfn.IFNA(+INDEX(Comp1!O:O,MATCH($B403,Comp1!$B:$B,0)),"No")</f>
        <v>0</v>
      </c>
      <c r="V403" s="464">
        <f>IF(J403="yes",+INDEX('Final Comp Values'!$AX:$AX,MATCH('Monthy Targets'!$B403,'Final Comp Values'!C:C,0)),0)</f>
        <v>7</v>
      </c>
      <c r="W403" s="464">
        <f>IF(K403="yes",+INDEX('Final Comp Values'!$AX:$AX,MATCH('Monthy Targets'!$B403,'Final Comp Values'!$C:$C,0)),0)</f>
        <v>7</v>
      </c>
      <c r="X403" s="464">
        <f>IF(L403="yes",+INDEX('Final Comp Values'!$AX:$AX,MATCH('Monthy Targets'!$B403,'Final Comp Values'!$C:$C,0)),0)</f>
        <v>7</v>
      </c>
      <c r="Y403" s="464">
        <f>IF(M403="yes",+INDEX('Final Comp Values'!$BB:$BB,MATCH('Monthy Targets'!$B403,'Final Comp Values'!$C:$C,0)),0)</f>
        <v>7</v>
      </c>
      <c r="Z403" s="464">
        <f>IF(N403="yes",+INDEX('Final Comp Values'!$BB:$BB,MATCH('Monthy Targets'!$B403,'Final Comp Values'!$C:$C,0)),0)</f>
        <v>7</v>
      </c>
      <c r="AA403" s="464">
        <f>IF(O403="yes",+INDEX('Final Comp Values'!$BB:$BB,MATCH('Monthy Targets'!$B403,'Final Comp Values'!$C:$C,0)),0)</f>
        <v>0</v>
      </c>
      <c r="AB403" s="464">
        <f>IF(P403="yes",+INDEX('Final Comp Values'!$BF:$BF,MATCH('Monthy Targets'!$B403,'Final Comp Values'!$C:$C,0)),0)</f>
        <v>0</v>
      </c>
      <c r="AC403" s="464">
        <f>IF(Q403="yes",+INDEX('Final Comp Values'!$BF:$BF,MATCH('Monthy Targets'!$B403,'Final Comp Values'!$C:$C,0)),0)</f>
        <v>0</v>
      </c>
      <c r="AD403" s="464">
        <f>IF(R403="yes",+INDEX('Final Comp Values'!$BF:$BF,MATCH('Monthy Targets'!$B403,'Final Comp Values'!$C:$C,0)),0)</f>
        <v>0</v>
      </c>
      <c r="AE403" s="464">
        <f>IF(S403="yes",+INDEX('Final Comp Values'!$BJ:$BJ,MATCH('Monthy Targets'!$B403,'Final Comp Values'!$C:$C,0)),0)</f>
        <v>0</v>
      </c>
      <c r="AF403" s="464">
        <f>IF(T403="yes",+INDEX('Final Comp Values'!$BJ:$BJ,MATCH('Monthy Targets'!$B403,'Final Comp Values'!$C:$C,0)),0)</f>
        <v>0</v>
      </c>
      <c r="AG403" s="464">
        <f>IF(U403="yes",+INDEX('Final Comp Values'!$BJ:$BJ,MATCH('Monthy Targets'!$B403,'Final Comp Values'!$C:$C,0)),0)</f>
        <v>0</v>
      </c>
    </row>
    <row r="404" spans="1:33" x14ac:dyDescent="0.25">
      <c r="A404" s="183">
        <f>+FY2018_ALL_Targets!A404</f>
        <v>102587</v>
      </c>
      <c r="B404" s="183">
        <f>+FY2018_ALL_Targets!B404</f>
        <v>676105</v>
      </c>
      <c r="C404" s="183">
        <f>+FY2018_ALL_Targets!C404</f>
        <v>1026723</v>
      </c>
      <c r="D404" s="183">
        <f>+FY2018_ALL_Targets!D404</f>
        <v>1063461994</v>
      </c>
      <c r="E404" s="183">
        <f>+FY2018_ALL_Targets!E404</f>
        <v>0</v>
      </c>
      <c r="F404" s="183" t="str">
        <f>+FY2018_ALL_Targets!F404</f>
        <v>Lubbock</v>
      </c>
      <c r="G404" s="183" t="s">
        <v>412</v>
      </c>
      <c r="H404" s="183" t="str">
        <f>+FY2018_ALL_Targets!H404</f>
        <v>Hansford County Hospital District</v>
      </c>
      <c r="I404" s="183" t="str">
        <f>+FY2018_ALL_Targets!I404</f>
        <v>4910 Emoryy</v>
      </c>
      <c r="J404" s="14" t="str">
        <f>_xlfn.IFNA(+INDEX(Comp1!$D:$D,MATCH(B404,Comp1!$B:$B,0)),"No")</f>
        <v>Yes</v>
      </c>
      <c r="K404" s="14" t="str">
        <f>_xlfn.IFNA(+INDEX(Comp1!$E:$E,MATCH(B404,Comp1!$B:$B,0)),"No")</f>
        <v>Yes</v>
      </c>
      <c r="L404" s="14" t="str">
        <f>_xlfn.IFNA(+INDEX(Comp1!F:F,MATCH($B404,Comp1!$B:$B,0)),"No")</f>
        <v>Yes</v>
      </c>
      <c r="M404" s="14" t="str">
        <f>_xlfn.IFNA(+INDEX(Comp1!G:G,MATCH($B404,Comp1!$B:$B,0)),"No")</f>
        <v>Yes</v>
      </c>
      <c r="N404" s="14" t="str">
        <f>_xlfn.IFNA(+INDEX(Comp1!H:H,MATCH($B404,Comp1!$B:$B,0)),"No")</f>
        <v>Yes</v>
      </c>
      <c r="O404" s="14">
        <f>_xlfn.IFNA(+INDEX(Comp1!I:I,MATCH($B404,Comp1!$B:$B,0)),"No")</f>
        <v>0</v>
      </c>
      <c r="P404" s="14">
        <f>_xlfn.IFNA(+INDEX(Comp1!J:J,MATCH($B404,Comp1!$B:$B,0)),"No")</f>
        <v>0</v>
      </c>
      <c r="Q404" s="14">
        <f>_xlfn.IFNA(+INDEX(Comp1!K:K,MATCH($B404,Comp1!$B:$B,0)),"No")</f>
        <v>0</v>
      </c>
      <c r="R404" s="14">
        <f>_xlfn.IFNA(+INDEX(Comp1!L:L,MATCH($B404,Comp1!$B:$B,0)),"No")</f>
        <v>0</v>
      </c>
      <c r="S404" s="14">
        <f>_xlfn.IFNA(+INDEX(Comp1!M:M,MATCH($B404,Comp1!$B:$B,0)),"No")</f>
        <v>0</v>
      </c>
      <c r="T404" s="14">
        <f>_xlfn.IFNA(+INDEX(Comp1!N:N,MATCH($B404,Comp1!$B:$B,0)),"No")</f>
        <v>0</v>
      </c>
      <c r="U404" s="14">
        <f>_xlfn.IFNA(+INDEX(Comp1!O:O,MATCH($B404,Comp1!$B:$B,0)),"No")</f>
        <v>0</v>
      </c>
      <c r="V404" s="464">
        <f>IF(J404="yes",+INDEX('Final Comp Values'!$AX:$AX,MATCH('Monthy Targets'!$B404,'Final Comp Values'!C:C,0)),0)</f>
        <v>22.16</v>
      </c>
      <c r="W404" s="464">
        <f>IF(K404="yes",+INDEX('Final Comp Values'!$AX:$AX,MATCH('Monthy Targets'!$B404,'Final Comp Values'!$C:$C,0)),0)</f>
        <v>22.16</v>
      </c>
      <c r="X404" s="464">
        <f>IF(L404="yes",+INDEX('Final Comp Values'!$AX:$AX,MATCH('Monthy Targets'!$B404,'Final Comp Values'!$C:$C,0)),0)</f>
        <v>22.16</v>
      </c>
      <c r="Y404" s="464">
        <f>IF(M404="yes",+INDEX('Final Comp Values'!$BB:$BB,MATCH('Monthy Targets'!$B404,'Final Comp Values'!$C:$C,0)),0)</f>
        <v>22.16</v>
      </c>
      <c r="Z404" s="464">
        <f>IF(N404="yes",+INDEX('Final Comp Values'!$BB:$BB,MATCH('Monthy Targets'!$B404,'Final Comp Values'!$C:$C,0)),0)</f>
        <v>22.16</v>
      </c>
      <c r="AA404" s="464">
        <f>IF(O404="yes",+INDEX('Final Comp Values'!$BB:$BB,MATCH('Monthy Targets'!$B404,'Final Comp Values'!$C:$C,0)),0)</f>
        <v>0</v>
      </c>
      <c r="AB404" s="464">
        <f>IF(P404="yes",+INDEX('Final Comp Values'!$BF:$BF,MATCH('Monthy Targets'!$B404,'Final Comp Values'!$C:$C,0)),0)</f>
        <v>0</v>
      </c>
      <c r="AC404" s="464">
        <f>IF(Q404="yes",+INDEX('Final Comp Values'!$BF:$BF,MATCH('Monthy Targets'!$B404,'Final Comp Values'!$C:$C,0)),0)</f>
        <v>0</v>
      </c>
      <c r="AD404" s="464">
        <f>IF(R404="yes",+INDEX('Final Comp Values'!$BF:$BF,MATCH('Monthy Targets'!$B404,'Final Comp Values'!$C:$C,0)),0)</f>
        <v>0</v>
      </c>
      <c r="AE404" s="464">
        <f>IF(S404="yes",+INDEX('Final Comp Values'!$BJ:$BJ,MATCH('Monthy Targets'!$B404,'Final Comp Values'!$C:$C,0)),0)</f>
        <v>0</v>
      </c>
      <c r="AF404" s="464">
        <f>IF(T404="yes",+INDEX('Final Comp Values'!$BJ:$BJ,MATCH('Monthy Targets'!$B404,'Final Comp Values'!$C:$C,0)),0)</f>
        <v>0</v>
      </c>
      <c r="AG404" s="464">
        <f>IF(U404="yes",+INDEX('Final Comp Values'!$BJ:$BJ,MATCH('Monthy Targets'!$B404,'Final Comp Values'!$C:$C,0)),0)</f>
        <v>0</v>
      </c>
    </row>
    <row r="405" spans="1:33" x14ac:dyDescent="0.25">
      <c r="A405" s="183">
        <f>+FY2018_ALL_Targets!A405</f>
        <v>102639</v>
      </c>
      <c r="B405" s="183">
        <f>+FY2018_ALL_Targets!B405</f>
        <v>676107</v>
      </c>
      <c r="C405" s="183">
        <f>+FY2018_ALL_Targets!C405</f>
        <v>1026419</v>
      </c>
      <c r="D405" s="183">
        <f>+FY2018_ALL_Targets!D405</f>
        <v>1861442469</v>
      </c>
      <c r="E405" s="183">
        <f>+FY2018_ALL_Targets!E405</f>
        <v>0</v>
      </c>
      <c r="F405" s="183" t="str">
        <f>+FY2018_ALL_Targets!F405</f>
        <v>Nueces</v>
      </c>
      <c r="G405" s="183" t="s">
        <v>414</v>
      </c>
      <c r="H405" s="183" t="str">
        <f>+FY2018_ALL_Targets!H405</f>
        <v>DeWitt Medical District</v>
      </c>
      <c r="I405" s="183" t="str">
        <f>+FY2018_ALL_Targets!I405</f>
        <v>2735 Airline Road</v>
      </c>
      <c r="J405" s="14" t="str">
        <f>_xlfn.IFNA(+INDEX(Comp1!$D:$D,MATCH(B405,Comp1!$B:$B,0)),"No")</f>
        <v>Yes</v>
      </c>
      <c r="K405" s="14" t="str">
        <f>_xlfn.IFNA(+INDEX(Comp1!$E:$E,MATCH(B405,Comp1!$B:$B,0)),"No")</f>
        <v>Yes</v>
      </c>
      <c r="L405" s="14" t="str">
        <f>_xlfn.IFNA(+INDEX(Comp1!F:F,MATCH($B405,Comp1!$B:$B,0)),"No")</f>
        <v>Yes</v>
      </c>
      <c r="M405" s="14" t="str">
        <f>_xlfn.IFNA(+INDEX(Comp1!G:G,MATCH($B405,Comp1!$B:$B,0)),"No")</f>
        <v>Yes</v>
      </c>
      <c r="N405" s="14" t="str">
        <f>_xlfn.IFNA(+INDEX(Comp1!H:H,MATCH($B405,Comp1!$B:$B,0)),"No")</f>
        <v>Yes</v>
      </c>
      <c r="O405" s="14">
        <f>_xlfn.IFNA(+INDEX(Comp1!I:I,MATCH($B405,Comp1!$B:$B,0)),"No")</f>
        <v>0</v>
      </c>
      <c r="P405" s="14">
        <f>_xlfn.IFNA(+INDEX(Comp1!J:J,MATCH($B405,Comp1!$B:$B,0)),"No")</f>
        <v>0</v>
      </c>
      <c r="Q405" s="14">
        <f>_xlfn.IFNA(+INDEX(Comp1!K:K,MATCH($B405,Comp1!$B:$B,0)),"No")</f>
        <v>0</v>
      </c>
      <c r="R405" s="14">
        <f>_xlfn.IFNA(+INDEX(Comp1!L:L,MATCH($B405,Comp1!$B:$B,0)),"No")</f>
        <v>0</v>
      </c>
      <c r="S405" s="14">
        <f>_xlfn.IFNA(+INDEX(Comp1!M:M,MATCH($B405,Comp1!$B:$B,0)),"No")</f>
        <v>0</v>
      </c>
      <c r="T405" s="14">
        <f>_xlfn.IFNA(+INDEX(Comp1!N:N,MATCH($B405,Comp1!$B:$B,0)),"No")</f>
        <v>0</v>
      </c>
      <c r="U405" s="14">
        <f>_xlfn.IFNA(+INDEX(Comp1!O:O,MATCH($B405,Comp1!$B:$B,0)),"No")</f>
        <v>0</v>
      </c>
      <c r="V405" s="464">
        <f>IF(J405="yes",+INDEX('Final Comp Values'!$AX:$AX,MATCH('Monthy Targets'!$B405,'Final Comp Values'!C:C,0)),0)</f>
        <v>24.59</v>
      </c>
      <c r="W405" s="464">
        <f>IF(K405="yes",+INDEX('Final Comp Values'!$AX:$AX,MATCH('Monthy Targets'!$B405,'Final Comp Values'!$C:$C,0)),0)</f>
        <v>24.59</v>
      </c>
      <c r="X405" s="464">
        <f>IF(L405="yes",+INDEX('Final Comp Values'!$AX:$AX,MATCH('Monthy Targets'!$B405,'Final Comp Values'!$C:$C,0)),0)</f>
        <v>24.59</v>
      </c>
      <c r="Y405" s="464">
        <f>IF(M405="yes",+INDEX('Final Comp Values'!$BB:$BB,MATCH('Monthy Targets'!$B405,'Final Comp Values'!$C:$C,0)),0)</f>
        <v>24.59</v>
      </c>
      <c r="Z405" s="464">
        <f>IF(N405="yes",+INDEX('Final Comp Values'!$BB:$BB,MATCH('Monthy Targets'!$B405,'Final Comp Values'!$C:$C,0)),0)</f>
        <v>24.59</v>
      </c>
      <c r="AA405" s="464">
        <f>IF(O405="yes",+INDEX('Final Comp Values'!$BB:$BB,MATCH('Monthy Targets'!$B405,'Final Comp Values'!$C:$C,0)),0)</f>
        <v>0</v>
      </c>
      <c r="AB405" s="464">
        <f>IF(P405="yes",+INDEX('Final Comp Values'!$BF:$BF,MATCH('Monthy Targets'!$B405,'Final Comp Values'!$C:$C,0)),0)</f>
        <v>0</v>
      </c>
      <c r="AC405" s="464">
        <f>IF(Q405="yes",+INDEX('Final Comp Values'!$BF:$BF,MATCH('Monthy Targets'!$B405,'Final Comp Values'!$C:$C,0)),0)</f>
        <v>0</v>
      </c>
      <c r="AD405" s="464">
        <f>IF(R405="yes",+INDEX('Final Comp Values'!$BF:$BF,MATCH('Monthy Targets'!$B405,'Final Comp Values'!$C:$C,0)),0)</f>
        <v>0</v>
      </c>
      <c r="AE405" s="464">
        <f>IF(S405="yes",+INDEX('Final Comp Values'!$BJ:$BJ,MATCH('Monthy Targets'!$B405,'Final Comp Values'!$C:$C,0)),0)</f>
        <v>0</v>
      </c>
      <c r="AF405" s="464">
        <f>IF(T405="yes",+INDEX('Final Comp Values'!$BJ:$BJ,MATCH('Monthy Targets'!$B405,'Final Comp Values'!$C:$C,0)),0)</f>
        <v>0</v>
      </c>
      <c r="AG405" s="464">
        <f>IF(U405="yes",+INDEX('Final Comp Values'!$BJ:$BJ,MATCH('Monthy Targets'!$B405,'Final Comp Values'!$C:$C,0)),0)</f>
        <v>0</v>
      </c>
    </row>
    <row r="406" spans="1:33" x14ac:dyDescent="0.25">
      <c r="A406" s="183">
        <f>+FY2018_ALL_Targets!A406</f>
        <v>102675</v>
      </c>
      <c r="B406" s="183">
        <f>+FY2018_ALL_Targets!B406</f>
        <v>676112</v>
      </c>
      <c r="C406" s="183">
        <f>+FY2018_ALL_Targets!C406</f>
        <v>1026546</v>
      </c>
      <c r="D406" s="183">
        <f>+FY2018_ALL_Targets!D406</f>
        <v>1700274198</v>
      </c>
      <c r="E406" s="183">
        <f>+FY2018_ALL_Targets!E406</f>
        <v>0</v>
      </c>
      <c r="F406" s="183" t="str">
        <f>+FY2018_ALL_Targets!F406</f>
        <v>Dallas</v>
      </c>
      <c r="G406" s="183" t="s">
        <v>418</v>
      </c>
      <c r="H406" s="183" t="str">
        <f>+FY2018_ALL_Targets!H406</f>
        <v>Dallas County Hospital District dba Crestview Courts</v>
      </c>
      <c r="I406" s="183" t="str">
        <f>+FY2018_ALL_Targets!I406</f>
        <v>224 W. Pleasant Run Road</v>
      </c>
      <c r="J406" s="14" t="str">
        <f>_xlfn.IFNA(+INDEX(Comp1!$D:$D,MATCH(B406,Comp1!$B:$B,0)),"No")</f>
        <v>Yes</v>
      </c>
      <c r="K406" s="14" t="str">
        <f>_xlfn.IFNA(+INDEX(Comp1!$E:$E,MATCH(B406,Comp1!$B:$B,0)),"No")</f>
        <v>Yes</v>
      </c>
      <c r="L406" s="14" t="str">
        <f>_xlfn.IFNA(+INDEX(Comp1!F:F,MATCH($B406,Comp1!$B:$B,0)),"No")</f>
        <v>Yes</v>
      </c>
      <c r="M406" s="14" t="str">
        <f>_xlfn.IFNA(+INDEX(Comp1!G:G,MATCH($B406,Comp1!$B:$B,0)),"No")</f>
        <v>Yes</v>
      </c>
      <c r="N406" s="14" t="str">
        <f>_xlfn.IFNA(+INDEX(Comp1!H:H,MATCH($B406,Comp1!$B:$B,0)),"No")</f>
        <v>Yes</v>
      </c>
      <c r="O406" s="14">
        <f>_xlfn.IFNA(+INDEX(Comp1!I:I,MATCH($B406,Comp1!$B:$B,0)),"No")</f>
        <v>0</v>
      </c>
      <c r="P406" s="14">
        <f>_xlfn.IFNA(+INDEX(Comp1!J:J,MATCH($B406,Comp1!$B:$B,0)),"No")</f>
        <v>0</v>
      </c>
      <c r="Q406" s="14">
        <f>_xlfn.IFNA(+INDEX(Comp1!K:K,MATCH($B406,Comp1!$B:$B,0)),"No")</f>
        <v>0</v>
      </c>
      <c r="R406" s="14">
        <f>_xlfn.IFNA(+INDEX(Comp1!L:L,MATCH($B406,Comp1!$B:$B,0)),"No")</f>
        <v>0</v>
      </c>
      <c r="S406" s="14">
        <f>_xlfn.IFNA(+INDEX(Comp1!M:M,MATCH($B406,Comp1!$B:$B,0)),"No")</f>
        <v>0</v>
      </c>
      <c r="T406" s="14">
        <f>_xlfn.IFNA(+INDEX(Comp1!N:N,MATCH($B406,Comp1!$B:$B,0)),"No")</f>
        <v>0</v>
      </c>
      <c r="U406" s="14">
        <f>_xlfn.IFNA(+INDEX(Comp1!O:O,MATCH($B406,Comp1!$B:$B,0)),"No")</f>
        <v>0</v>
      </c>
      <c r="V406" s="464">
        <f>IF(J406="yes",+INDEX('Final Comp Values'!$AX:$AX,MATCH('Monthy Targets'!$B406,'Final Comp Values'!C:C,0)),0)</f>
        <v>6.93</v>
      </c>
      <c r="W406" s="464">
        <f>IF(K406="yes",+INDEX('Final Comp Values'!$AX:$AX,MATCH('Monthy Targets'!$B406,'Final Comp Values'!$C:$C,0)),0)</f>
        <v>6.93</v>
      </c>
      <c r="X406" s="464">
        <f>IF(L406="yes",+INDEX('Final Comp Values'!$AX:$AX,MATCH('Monthy Targets'!$B406,'Final Comp Values'!$C:$C,0)),0)</f>
        <v>6.93</v>
      </c>
      <c r="Y406" s="464">
        <f>IF(M406="yes",+INDEX('Final Comp Values'!$BB:$BB,MATCH('Monthy Targets'!$B406,'Final Comp Values'!$C:$C,0)),0)</f>
        <v>6.93</v>
      </c>
      <c r="Z406" s="464">
        <f>IF(N406="yes",+INDEX('Final Comp Values'!$BB:$BB,MATCH('Monthy Targets'!$B406,'Final Comp Values'!$C:$C,0)),0)</f>
        <v>6.93</v>
      </c>
      <c r="AA406" s="464">
        <f>IF(O406="yes",+INDEX('Final Comp Values'!$BB:$BB,MATCH('Monthy Targets'!$B406,'Final Comp Values'!$C:$C,0)),0)</f>
        <v>0</v>
      </c>
      <c r="AB406" s="464">
        <f>IF(P406="yes",+INDEX('Final Comp Values'!$BF:$BF,MATCH('Monthy Targets'!$B406,'Final Comp Values'!$C:$C,0)),0)</f>
        <v>0</v>
      </c>
      <c r="AC406" s="464">
        <f>IF(Q406="yes",+INDEX('Final Comp Values'!$BF:$BF,MATCH('Monthy Targets'!$B406,'Final Comp Values'!$C:$C,0)),0)</f>
        <v>0</v>
      </c>
      <c r="AD406" s="464">
        <f>IF(R406="yes",+INDEX('Final Comp Values'!$BF:$BF,MATCH('Monthy Targets'!$B406,'Final Comp Values'!$C:$C,0)),0)</f>
        <v>0</v>
      </c>
      <c r="AE406" s="464">
        <f>IF(S406="yes",+INDEX('Final Comp Values'!$BJ:$BJ,MATCH('Monthy Targets'!$B406,'Final Comp Values'!$C:$C,0)),0)</f>
        <v>0</v>
      </c>
      <c r="AF406" s="464">
        <f>IF(T406="yes",+INDEX('Final Comp Values'!$BJ:$BJ,MATCH('Monthy Targets'!$B406,'Final Comp Values'!$C:$C,0)),0)</f>
        <v>0</v>
      </c>
      <c r="AG406" s="464">
        <f>IF(U406="yes",+INDEX('Final Comp Values'!$BJ:$BJ,MATCH('Monthy Targets'!$B406,'Final Comp Values'!$C:$C,0)),0)</f>
        <v>0</v>
      </c>
    </row>
    <row r="407" spans="1:33" x14ac:dyDescent="0.25">
      <c r="A407" s="183">
        <f>+FY2018_ALL_Targets!A407</f>
        <v>102734</v>
      </c>
      <c r="B407" s="183">
        <f>+FY2018_ALL_Targets!B407</f>
        <v>676113</v>
      </c>
      <c r="C407" s="183">
        <f>+FY2018_ALL_Targets!C407</f>
        <v>1027689</v>
      </c>
      <c r="D407" s="183">
        <f>+FY2018_ALL_Targets!D407</f>
        <v>1710348685</v>
      </c>
      <c r="E407" s="183">
        <f>+FY2018_ALL_Targets!E407</f>
        <v>0</v>
      </c>
      <c r="F407" s="183" t="str">
        <f>+FY2018_ALL_Targets!F407</f>
        <v>Bexar</v>
      </c>
      <c r="G407" s="183" t="s">
        <v>420</v>
      </c>
      <c r="H407" s="183" t="str">
        <f>+FY2018_ALL_Targets!H407</f>
        <v>DeWitt Medical District</v>
      </c>
      <c r="I407" s="183" t="str">
        <f>+FY2018_ALL_Targets!I407</f>
        <v>2003 West Hutchins Place</v>
      </c>
      <c r="J407" s="14" t="str">
        <f>_xlfn.IFNA(+INDEX(Comp1!$D:$D,MATCH(B407,Comp1!$B:$B,0)),"No")</f>
        <v>Yes</v>
      </c>
      <c r="K407" s="14" t="str">
        <f>_xlfn.IFNA(+INDEX(Comp1!$E:$E,MATCH(B407,Comp1!$B:$B,0)),"No")</f>
        <v>Yes</v>
      </c>
      <c r="L407" s="14" t="str">
        <f>_xlfn.IFNA(+INDEX(Comp1!F:F,MATCH($B407,Comp1!$B:$B,0)),"No")</f>
        <v>Yes</v>
      </c>
      <c r="M407" s="14" t="str">
        <f>_xlfn.IFNA(+INDEX(Comp1!G:G,MATCH($B407,Comp1!$B:$B,0)),"No")</f>
        <v>Yes</v>
      </c>
      <c r="N407" s="14" t="str">
        <f>_xlfn.IFNA(+INDEX(Comp1!H:H,MATCH($B407,Comp1!$B:$B,0)),"No")</f>
        <v>Yes</v>
      </c>
      <c r="O407" s="14">
        <f>_xlfn.IFNA(+INDEX(Comp1!I:I,MATCH($B407,Comp1!$B:$B,0)),"No")</f>
        <v>0</v>
      </c>
      <c r="P407" s="14">
        <f>_xlfn.IFNA(+INDEX(Comp1!J:J,MATCH($B407,Comp1!$B:$B,0)),"No")</f>
        <v>0</v>
      </c>
      <c r="Q407" s="14">
        <f>_xlfn.IFNA(+INDEX(Comp1!K:K,MATCH($B407,Comp1!$B:$B,0)),"No")</f>
        <v>0</v>
      </c>
      <c r="R407" s="14">
        <f>_xlfn.IFNA(+INDEX(Comp1!L:L,MATCH($B407,Comp1!$B:$B,0)),"No")</f>
        <v>0</v>
      </c>
      <c r="S407" s="14">
        <f>_xlfn.IFNA(+INDEX(Comp1!M:M,MATCH($B407,Comp1!$B:$B,0)),"No")</f>
        <v>0</v>
      </c>
      <c r="T407" s="14">
        <f>_xlfn.IFNA(+INDEX(Comp1!N:N,MATCH($B407,Comp1!$B:$B,0)),"No")</f>
        <v>0</v>
      </c>
      <c r="U407" s="14">
        <f>_xlfn.IFNA(+INDEX(Comp1!O:O,MATCH($B407,Comp1!$B:$B,0)),"No")</f>
        <v>0</v>
      </c>
      <c r="V407" s="464">
        <f>IF(J407="yes",+INDEX('Final Comp Values'!$AX:$AX,MATCH('Monthy Targets'!$B407,'Final Comp Values'!C:C,0)),0)</f>
        <v>9.99</v>
      </c>
      <c r="W407" s="464">
        <f>IF(K407="yes",+INDEX('Final Comp Values'!$AX:$AX,MATCH('Monthy Targets'!$B407,'Final Comp Values'!$C:$C,0)),0)</f>
        <v>9.99</v>
      </c>
      <c r="X407" s="464">
        <f>IF(L407="yes",+INDEX('Final Comp Values'!$AX:$AX,MATCH('Monthy Targets'!$B407,'Final Comp Values'!$C:$C,0)),0)</f>
        <v>9.99</v>
      </c>
      <c r="Y407" s="464">
        <f>IF(M407="yes",+INDEX('Final Comp Values'!$BB:$BB,MATCH('Monthy Targets'!$B407,'Final Comp Values'!$C:$C,0)),0)</f>
        <v>9.99</v>
      </c>
      <c r="Z407" s="464">
        <f>IF(N407="yes",+INDEX('Final Comp Values'!$BB:$BB,MATCH('Monthy Targets'!$B407,'Final Comp Values'!$C:$C,0)),0)</f>
        <v>9.99</v>
      </c>
      <c r="AA407" s="464">
        <f>IF(O407="yes",+INDEX('Final Comp Values'!$BB:$BB,MATCH('Monthy Targets'!$B407,'Final Comp Values'!$C:$C,0)),0)</f>
        <v>0</v>
      </c>
      <c r="AB407" s="464">
        <f>IF(P407="yes",+INDEX('Final Comp Values'!$BF:$BF,MATCH('Monthy Targets'!$B407,'Final Comp Values'!$C:$C,0)),0)</f>
        <v>0</v>
      </c>
      <c r="AC407" s="464">
        <f>IF(Q407="yes",+INDEX('Final Comp Values'!$BF:$BF,MATCH('Monthy Targets'!$B407,'Final Comp Values'!$C:$C,0)),0)</f>
        <v>0</v>
      </c>
      <c r="AD407" s="464">
        <f>IF(R407="yes",+INDEX('Final Comp Values'!$BF:$BF,MATCH('Monthy Targets'!$B407,'Final Comp Values'!$C:$C,0)),0)</f>
        <v>0</v>
      </c>
      <c r="AE407" s="464">
        <f>IF(S407="yes",+INDEX('Final Comp Values'!$BJ:$BJ,MATCH('Monthy Targets'!$B407,'Final Comp Values'!$C:$C,0)),0)</f>
        <v>0</v>
      </c>
      <c r="AF407" s="464">
        <f>IF(T407="yes",+INDEX('Final Comp Values'!$BJ:$BJ,MATCH('Monthy Targets'!$B407,'Final Comp Values'!$C:$C,0)),0)</f>
        <v>0</v>
      </c>
      <c r="AG407" s="464">
        <f>IF(U407="yes",+INDEX('Final Comp Values'!$BJ:$BJ,MATCH('Monthy Targets'!$B407,'Final Comp Values'!$C:$C,0)),0)</f>
        <v>0</v>
      </c>
    </row>
    <row r="408" spans="1:33" x14ac:dyDescent="0.25">
      <c r="A408" s="183">
        <f>+FY2018_ALL_Targets!A408</f>
        <v>102667</v>
      </c>
      <c r="B408" s="183">
        <f>+FY2018_ALL_Targets!B408</f>
        <v>676114</v>
      </c>
      <c r="C408" s="183">
        <f>+FY2018_ALL_Targets!C408</f>
        <v>1014952</v>
      </c>
      <c r="D408" s="183">
        <f>+FY2018_ALL_Targets!D408</f>
        <v>1487770111</v>
      </c>
      <c r="E408" s="183">
        <f>+FY2018_ALL_Targets!E408</f>
        <v>0</v>
      </c>
      <c r="F408" s="183" t="str">
        <f>+FY2018_ALL_Targets!F408</f>
        <v>MRSA West</v>
      </c>
      <c r="G408" s="183" t="s">
        <v>416</v>
      </c>
      <c r="H408" s="183" t="str">
        <f>+FY2018_ALL_Targets!H408</f>
        <v>Uvalde County Hospital Authority</v>
      </c>
      <c r="I408" s="183" t="str">
        <f>+FY2018_ALL_Targets!I408</f>
        <v>2091 Bandera Hwy</v>
      </c>
      <c r="J408" s="14" t="str">
        <f>_xlfn.IFNA(+INDEX(Comp1!$D:$D,MATCH(B408,Comp1!$B:$B,0)),"No")</f>
        <v>Yes</v>
      </c>
      <c r="K408" s="14" t="str">
        <f>_xlfn.IFNA(+INDEX(Comp1!$E:$E,MATCH(B408,Comp1!$B:$B,0)),"No")</f>
        <v>Yes</v>
      </c>
      <c r="L408" s="14" t="str">
        <f>_xlfn.IFNA(+INDEX(Comp1!F:F,MATCH($B408,Comp1!$B:$B,0)),"No")</f>
        <v>Yes</v>
      </c>
      <c r="M408" s="14" t="str">
        <f>_xlfn.IFNA(+INDEX(Comp1!G:G,MATCH($B408,Comp1!$B:$B,0)),"No")</f>
        <v>Yes</v>
      </c>
      <c r="N408" s="14" t="str">
        <f>_xlfn.IFNA(+INDEX(Comp1!H:H,MATCH($B408,Comp1!$B:$B,0)),"No")</f>
        <v>Yes</v>
      </c>
      <c r="O408" s="14">
        <f>_xlfn.IFNA(+INDEX(Comp1!I:I,MATCH($B408,Comp1!$B:$B,0)),"No")</f>
        <v>0</v>
      </c>
      <c r="P408" s="14">
        <f>_xlfn.IFNA(+INDEX(Comp1!J:J,MATCH($B408,Comp1!$B:$B,0)),"No")</f>
        <v>0</v>
      </c>
      <c r="Q408" s="14">
        <f>_xlfn.IFNA(+INDEX(Comp1!K:K,MATCH($B408,Comp1!$B:$B,0)),"No")</f>
        <v>0</v>
      </c>
      <c r="R408" s="14">
        <f>_xlfn.IFNA(+INDEX(Comp1!L:L,MATCH($B408,Comp1!$B:$B,0)),"No")</f>
        <v>0</v>
      </c>
      <c r="S408" s="14">
        <f>_xlfn.IFNA(+INDEX(Comp1!M:M,MATCH($B408,Comp1!$B:$B,0)),"No")</f>
        <v>0</v>
      </c>
      <c r="T408" s="14">
        <f>_xlfn.IFNA(+INDEX(Comp1!N:N,MATCH($B408,Comp1!$B:$B,0)),"No")</f>
        <v>0</v>
      </c>
      <c r="U408" s="14">
        <f>_xlfn.IFNA(+INDEX(Comp1!O:O,MATCH($B408,Comp1!$B:$B,0)),"No")</f>
        <v>0</v>
      </c>
      <c r="V408" s="464">
        <f>IF(J408="yes",+INDEX('Final Comp Values'!$AX:$AX,MATCH('Monthy Targets'!$B408,'Final Comp Values'!C:C,0)),0)</f>
        <v>5.66</v>
      </c>
      <c r="W408" s="464">
        <f>IF(K408="yes",+INDEX('Final Comp Values'!$AX:$AX,MATCH('Monthy Targets'!$B408,'Final Comp Values'!$C:$C,0)),0)</f>
        <v>5.66</v>
      </c>
      <c r="X408" s="464">
        <f>IF(L408="yes",+INDEX('Final Comp Values'!$AX:$AX,MATCH('Monthy Targets'!$B408,'Final Comp Values'!$C:$C,0)),0)</f>
        <v>5.66</v>
      </c>
      <c r="Y408" s="464">
        <f>IF(M408="yes",+INDEX('Final Comp Values'!$BB:$BB,MATCH('Monthy Targets'!$B408,'Final Comp Values'!$C:$C,0)),0)</f>
        <v>5.66</v>
      </c>
      <c r="Z408" s="464">
        <f>IF(N408="yes",+INDEX('Final Comp Values'!$BB:$BB,MATCH('Monthy Targets'!$B408,'Final Comp Values'!$C:$C,0)),0)</f>
        <v>5.66</v>
      </c>
      <c r="AA408" s="464">
        <f>IF(O408="yes",+INDEX('Final Comp Values'!$BB:$BB,MATCH('Monthy Targets'!$B408,'Final Comp Values'!$C:$C,0)),0)</f>
        <v>0</v>
      </c>
      <c r="AB408" s="464">
        <f>IF(P408="yes",+INDEX('Final Comp Values'!$BF:$BF,MATCH('Monthy Targets'!$B408,'Final Comp Values'!$C:$C,0)),0)</f>
        <v>0</v>
      </c>
      <c r="AC408" s="464">
        <f>IF(Q408="yes",+INDEX('Final Comp Values'!$BF:$BF,MATCH('Monthy Targets'!$B408,'Final Comp Values'!$C:$C,0)),0)</f>
        <v>0</v>
      </c>
      <c r="AD408" s="464">
        <f>IF(R408="yes",+INDEX('Final Comp Values'!$BF:$BF,MATCH('Monthy Targets'!$B408,'Final Comp Values'!$C:$C,0)),0)</f>
        <v>0</v>
      </c>
      <c r="AE408" s="464">
        <f>IF(S408="yes",+INDEX('Final Comp Values'!$BJ:$BJ,MATCH('Monthy Targets'!$B408,'Final Comp Values'!$C:$C,0)),0)</f>
        <v>0</v>
      </c>
      <c r="AF408" s="464">
        <f>IF(T408="yes",+INDEX('Final Comp Values'!$BJ:$BJ,MATCH('Monthy Targets'!$B408,'Final Comp Values'!$C:$C,0)),0)</f>
        <v>0</v>
      </c>
      <c r="AG408" s="464">
        <f>IF(U408="yes",+INDEX('Final Comp Values'!$BJ:$BJ,MATCH('Monthy Targets'!$B408,'Final Comp Values'!$C:$C,0)),0)</f>
        <v>0</v>
      </c>
    </row>
    <row r="409" spans="1:33" x14ac:dyDescent="0.25">
      <c r="A409" s="183">
        <f>+FY2018_ALL_Targets!A409</f>
        <v>102753</v>
      </c>
      <c r="B409" s="183">
        <f>+FY2018_ALL_Targets!B409</f>
        <v>676116</v>
      </c>
      <c r="C409" s="183">
        <f>+FY2018_ALL_Targets!C409</f>
        <v>1026538</v>
      </c>
      <c r="D409" s="183">
        <f>+FY2018_ALL_Targets!D409</f>
        <v>1356749899</v>
      </c>
      <c r="E409" s="183">
        <f>+FY2018_ALL_Targets!E409</f>
        <v>0</v>
      </c>
      <c r="F409" s="183" t="str">
        <f>+FY2018_ALL_Targets!F409</f>
        <v>Harris</v>
      </c>
      <c r="G409" s="183" t="s">
        <v>422</v>
      </c>
      <c r="H409" s="183" t="str">
        <f>+FY2018_ALL_Targets!H409</f>
        <v>Alief SCC, LLC</v>
      </c>
      <c r="I409" s="183" t="str">
        <f>+FY2018_ALL_Targets!I409</f>
        <v>8702 South Course Dr.</v>
      </c>
      <c r="J409" s="14" t="str">
        <f>_xlfn.IFNA(+INDEX(Comp1!$D:$D,MATCH(B409,Comp1!$B:$B,0)),"No")</f>
        <v>No</v>
      </c>
      <c r="K409" s="14" t="str">
        <f>_xlfn.IFNA(+INDEX(Comp1!$E:$E,MATCH(B409,Comp1!$B:$B,0)),"No")</f>
        <v>No</v>
      </c>
      <c r="L409" s="14" t="str">
        <f>_xlfn.IFNA(+INDEX(Comp1!F:F,MATCH($B409,Comp1!$B:$B,0)),"No")</f>
        <v>No</v>
      </c>
      <c r="M409" s="14" t="str">
        <f>_xlfn.IFNA(+INDEX(Comp1!G:G,MATCH($B409,Comp1!$B:$B,0)),"No")</f>
        <v>No</v>
      </c>
      <c r="N409" s="14" t="str">
        <f>_xlfn.IFNA(+INDEX(Comp1!H:H,MATCH($B409,Comp1!$B:$B,0)),"No")</f>
        <v>No</v>
      </c>
      <c r="O409" s="14" t="str">
        <f>_xlfn.IFNA(+INDEX(Comp1!I:I,MATCH($B409,Comp1!$B:$B,0)),"No")</f>
        <v>No</v>
      </c>
      <c r="P409" s="14" t="str">
        <f>_xlfn.IFNA(+INDEX(Comp1!J:J,MATCH($B409,Comp1!$B:$B,0)),"No")</f>
        <v>No</v>
      </c>
      <c r="Q409" s="14" t="str">
        <f>_xlfn.IFNA(+INDEX(Comp1!K:K,MATCH($B409,Comp1!$B:$B,0)),"No")</f>
        <v>No</v>
      </c>
      <c r="R409" s="14" t="str">
        <f>_xlfn.IFNA(+INDEX(Comp1!L:L,MATCH($B409,Comp1!$B:$B,0)),"No")</f>
        <v>No</v>
      </c>
      <c r="S409" s="14" t="str">
        <f>_xlfn.IFNA(+INDEX(Comp1!M:M,MATCH($B409,Comp1!$B:$B,0)),"No")</f>
        <v>No</v>
      </c>
      <c r="T409" s="14" t="str">
        <f>_xlfn.IFNA(+INDEX(Comp1!N:N,MATCH($B409,Comp1!$B:$B,0)),"No")</f>
        <v>No</v>
      </c>
      <c r="U409" s="14" t="str">
        <f>_xlfn.IFNA(+INDEX(Comp1!O:O,MATCH($B409,Comp1!$B:$B,0)),"No")</f>
        <v>No</v>
      </c>
      <c r="V409" s="464">
        <f>IF(J409="yes",+INDEX('Final Comp Values'!$AX:$AX,MATCH('Monthy Targets'!$B409,'Final Comp Values'!C:C,0)),0)</f>
        <v>0</v>
      </c>
      <c r="W409" s="464">
        <f>IF(K409="yes",+INDEX('Final Comp Values'!$AX:$AX,MATCH('Monthy Targets'!$B409,'Final Comp Values'!$C:$C,0)),0)</f>
        <v>0</v>
      </c>
      <c r="X409" s="464">
        <f>IF(L409="yes",+INDEX('Final Comp Values'!$AX:$AX,MATCH('Monthy Targets'!$B409,'Final Comp Values'!$C:$C,0)),0)</f>
        <v>0</v>
      </c>
      <c r="Y409" s="464">
        <f>IF(M409="yes",+INDEX('Final Comp Values'!$BB:$BB,MATCH('Monthy Targets'!$B409,'Final Comp Values'!$C:$C,0)),0)</f>
        <v>0</v>
      </c>
      <c r="Z409" s="464">
        <f>IF(N409="yes",+INDEX('Final Comp Values'!$BB:$BB,MATCH('Monthy Targets'!$B409,'Final Comp Values'!$C:$C,0)),0)</f>
        <v>0</v>
      </c>
      <c r="AA409" s="464">
        <f>IF(O409="yes",+INDEX('Final Comp Values'!$BB:$BB,MATCH('Monthy Targets'!$B409,'Final Comp Values'!$C:$C,0)),0)</f>
        <v>0</v>
      </c>
      <c r="AB409" s="464">
        <f>IF(P409="yes",+INDEX('Final Comp Values'!$BF:$BF,MATCH('Monthy Targets'!$B409,'Final Comp Values'!$C:$C,0)),0)</f>
        <v>0</v>
      </c>
      <c r="AC409" s="464">
        <f>IF(Q409="yes",+INDEX('Final Comp Values'!$BF:$BF,MATCH('Monthy Targets'!$B409,'Final Comp Values'!$C:$C,0)),0)</f>
        <v>0</v>
      </c>
      <c r="AD409" s="464">
        <f>IF(R409="yes",+INDEX('Final Comp Values'!$BF:$BF,MATCH('Monthy Targets'!$B409,'Final Comp Values'!$C:$C,0)),0)</f>
        <v>0</v>
      </c>
      <c r="AE409" s="464">
        <f>IF(S409="yes",+INDEX('Final Comp Values'!$BJ:$BJ,MATCH('Monthy Targets'!$B409,'Final Comp Values'!$C:$C,0)),0)</f>
        <v>0</v>
      </c>
      <c r="AF409" s="464">
        <f>IF(T409="yes",+INDEX('Final Comp Values'!$BJ:$BJ,MATCH('Monthy Targets'!$B409,'Final Comp Values'!$C:$C,0)),0)</f>
        <v>0</v>
      </c>
      <c r="AG409" s="464">
        <f>IF(U409="yes",+INDEX('Final Comp Values'!$BJ:$BJ,MATCH('Monthy Targets'!$B409,'Final Comp Values'!$C:$C,0)),0)</f>
        <v>0</v>
      </c>
    </row>
    <row r="410" spans="1:33" x14ac:dyDescent="0.25">
      <c r="A410" s="183">
        <f>+FY2018_ALL_Targets!A410</f>
        <v>102773</v>
      </c>
      <c r="B410" s="183">
        <f>+FY2018_ALL_Targets!B410</f>
        <v>676119</v>
      </c>
      <c r="C410" s="183">
        <f>+FY2018_ALL_Targets!C410</f>
        <v>1026597</v>
      </c>
      <c r="D410" s="183">
        <f>+FY2018_ALL_Targets!D410</f>
        <v>1205945391</v>
      </c>
      <c r="E410" s="183">
        <f>+FY2018_ALL_Targets!E410</f>
        <v>0</v>
      </c>
      <c r="F410" s="183" t="str">
        <f>+FY2018_ALL_Targets!F410</f>
        <v>Hidalgo</v>
      </c>
      <c r="G410" s="183" t="s">
        <v>424</v>
      </c>
      <c r="H410" s="183" t="str">
        <f>+FY2018_ALL_Targets!H410</f>
        <v>Starr County Hospital District dba Rio Grande City Nursing and Rehabilitation Center</v>
      </c>
      <c r="I410" s="183" t="str">
        <f>+FY2018_ALL_Targets!I410</f>
        <v>2530 Central Palm Drive</v>
      </c>
      <c r="J410" s="14" t="str">
        <f>_xlfn.IFNA(+INDEX(Comp1!$D:$D,MATCH(B410,Comp1!$B:$B,0)),"No")</f>
        <v>Yes</v>
      </c>
      <c r="K410" s="14" t="str">
        <f>_xlfn.IFNA(+INDEX(Comp1!$E:$E,MATCH(B410,Comp1!$B:$B,0)),"No")</f>
        <v>Yes</v>
      </c>
      <c r="L410" s="14" t="str">
        <f>_xlfn.IFNA(+INDEX(Comp1!F:F,MATCH($B410,Comp1!$B:$B,0)),"No")</f>
        <v>Yes</v>
      </c>
      <c r="M410" s="14" t="str">
        <f>_xlfn.IFNA(+INDEX(Comp1!G:G,MATCH($B410,Comp1!$B:$B,0)),"No")</f>
        <v>Yes</v>
      </c>
      <c r="N410" s="14" t="str">
        <f>_xlfn.IFNA(+INDEX(Comp1!H:H,MATCH($B410,Comp1!$B:$B,0)),"No")</f>
        <v>Yes</v>
      </c>
      <c r="O410" s="14">
        <f>_xlfn.IFNA(+INDEX(Comp1!I:I,MATCH($B410,Comp1!$B:$B,0)),"No")</f>
        <v>0</v>
      </c>
      <c r="P410" s="14">
        <f>_xlfn.IFNA(+INDEX(Comp1!J:J,MATCH($B410,Comp1!$B:$B,0)),"No")</f>
        <v>0</v>
      </c>
      <c r="Q410" s="14">
        <f>_xlfn.IFNA(+INDEX(Comp1!K:K,MATCH($B410,Comp1!$B:$B,0)),"No")</f>
        <v>0</v>
      </c>
      <c r="R410" s="14">
        <f>_xlfn.IFNA(+INDEX(Comp1!L:L,MATCH($B410,Comp1!$B:$B,0)),"No")</f>
        <v>0</v>
      </c>
      <c r="S410" s="14">
        <f>_xlfn.IFNA(+INDEX(Comp1!M:M,MATCH($B410,Comp1!$B:$B,0)),"No")</f>
        <v>0</v>
      </c>
      <c r="T410" s="14">
        <f>_xlfn.IFNA(+INDEX(Comp1!N:N,MATCH($B410,Comp1!$B:$B,0)),"No")</f>
        <v>0</v>
      </c>
      <c r="U410" s="14">
        <f>_xlfn.IFNA(+INDEX(Comp1!O:O,MATCH($B410,Comp1!$B:$B,0)),"No")</f>
        <v>0</v>
      </c>
      <c r="V410" s="464">
        <f>IF(J410="yes",+INDEX('Final Comp Values'!$AX:$AX,MATCH('Monthy Targets'!$B410,'Final Comp Values'!C:C,0)),0)</f>
        <v>21.36</v>
      </c>
      <c r="W410" s="464">
        <f>IF(K410="yes",+INDEX('Final Comp Values'!$AX:$AX,MATCH('Monthy Targets'!$B410,'Final Comp Values'!$C:$C,0)),0)</f>
        <v>21.36</v>
      </c>
      <c r="X410" s="464">
        <f>IF(L410="yes",+INDEX('Final Comp Values'!$AX:$AX,MATCH('Monthy Targets'!$B410,'Final Comp Values'!$C:$C,0)),0)</f>
        <v>21.36</v>
      </c>
      <c r="Y410" s="464">
        <f>IF(M410="yes",+INDEX('Final Comp Values'!$BB:$BB,MATCH('Monthy Targets'!$B410,'Final Comp Values'!$C:$C,0)),0)</f>
        <v>21.36</v>
      </c>
      <c r="Z410" s="464">
        <f>IF(N410="yes",+INDEX('Final Comp Values'!$BB:$BB,MATCH('Monthy Targets'!$B410,'Final Comp Values'!$C:$C,0)),0)</f>
        <v>21.36</v>
      </c>
      <c r="AA410" s="464">
        <f>IF(O410="yes",+INDEX('Final Comp Values'!$BB:$BB,MATCH('Monthy Targets'!$B410,'Final Comp Values'!$C:$C,0)),0)</f>
        <v>0</v>
      </c>
      <c r="AB410" s="464">
        <f>IF(P410="yes",+INDEX('Final Comp Values'!$BF:$BF,MATCH('Monthy Targets'!$B410,'Final Comp Values'!$C:$C,0)),0)</f>
        <v>0</v>
      </c>
      <c r="AC410" s="464">
        <f>IF(Q410="yes",+INDEX('Final Comp Values'!$BF:$BF,MATCH('Monthy Targets'!$B410,'Final Comp Values'!$C:$C,0)),0)</f>
        <v>0</v>
      </c>
      <c r="AD410" s="464">
        <f>IF(R410="yes",+INDEX('Final Comp Values'!$BF:$BF,MATCH('Monthy Targets'!$B410,'Final Comp Values'!$C:$C,0)),0)</f>
        <v>0</v>
      </c>
      <c r="AE410" s="464">
        <f>IF(S410="yes",+INDEX('Final Comp Values'!$BJ:$BJ,MATCH('Monthy Targets'!$B410,'Final Comp Values'!$C:$C,0)),0)</f>
        <v>0</v>
      </c>
      <c r="AF410" s="464">
        <f>IF(T410="yes",+INDEX('Final Comp Values'!$BJ:$BJ,MATCH('Monthy Targets'!$B410,'Final Comp Values'!$C:$C,0)),0)</f>
        <v>0</v>
      </c>
      <c r="AG410" s="464">
        <f>IF(U410="yes",+INDEX('Final Comp Values'!$BJ:$BJ,MATCH('Monthy Targets'!$B410,'Final Comp Values'!$C:$C,0)),0)</f>
        <v>0</v>
      </c>
    </row>
    <row r="411" spans="1:33" x14ac:dyDescent="0.25">
      <c r="A411" s="183">
        <f>+FY2018_ALL_Targets!A411</f>
        <v>102588</v>
      </c>
      <c r="B411" s="183">
        <f>+FY2018_ALL_Targets!B411</f>
        <v>676120</v>
      </c>
      <c r="C411" s="183">
        <f>+FY2018_ALL_Targets!C411</f>
        <v>1021092</v>
      </c>
      <c r="D411" s="183">
        <f>+FY2018_ALL_Targets!D411</f>
        <v>1093765026</v>
      </c>
      <c r="E411" s="183">
        <f>+FY2018_ALL_Targets!E411</f>
        <v>0</v>
      </c>
      <c r="F411" s="183" t="str">
        <f>+FY2018_ALL_Targets!F411</f>
        <v>MRSA Northeast</v>
      </c>
      <c r="G411" s="183" t="s">
        <v>134</v>
      </c>
      <c r="H411" s="183" t="str">
        <f>+FY2018_ALL_Targets!H411</f>
        <v>Dallas County Hospital District dba The Homestead of Sherman</v>
      </c>
      <c r="I411" s="183" t="str">
        <f>+FY2018_ALL_Targets!I411</f>
        <v>1000 Sara Swamy Drive</v>
      </c>
      <c r="J411" s="14" t="str">
        <f>_xlfn.IFNA(+INDEX(Comp1!$D:$D,MATCH(B411,Comp1!$B:$B,0)),"No")</f>
        <v>Yes</v>
      </c>
      <c r="K411" s="14" t="str">
        <f>_xlfn.IFNA(+INDEX(Comp1!$E:$E,MATCH(B411,Comp1!$B:$B,0)),"No")</f>
        <v>Yes</v>
      </c>
      <c r="L411" s="14" t="str">
        <f>_xlfn.IFNA(+INDEX(Comp1!F:F,MATCH($B411,Comp1!$B:$B,0)),"No")</f>
        <v>Yes</v>
      </c>
      <c r="M411" s="14" t="str">
        <f>_xlfn.IFNA(+INDEX(Comp1!G:G,MATCH($B411,Comp1!$B:$B,0)),"No")</f>
        <v>Yes</v>
      </c>
      <c r="N411" s="14" t="str">
        <f>_xlfn.IFNA(+INDEX(Comp1!H:H,MATCH($B411,Comp1!$B:$B,0)),"No")</f>
        <v>Yes</v>
      </c>
      <c r="O411" s="14">
        <f>_xlfn.IFNA(+INDEX(Comp1!I:I,MATCH($B411,Comp1!$B:$B,0)),"No")</f>
        <v>0</v>
      </c>
      <c r="P411" s="14">
        <f>_xlfn.IFNA(+INDEX(Comp1!J:J,MATCH($B411,Comp1!$B:$B,0)),"No")</f>
        <v>0</v>
      </c>
      <c r="Q411" s="14">
        <f>_xlfn.IFNA(+INDEX(Comp1!K:K,MATCH($B411,Comp1!$B:$B,0)),"No")</f>
        <v>0</v>
      </c>
      <c r="R411" s="14">
        <f>_xlfn.IFNA(+INDEX(Comp1!L:L,MATCH($B411,Comp1!$B:$B,0)),"No")</f>
        <v>0</v>
      </c>
      <c r="S411" s="14">
        <f>_xlfn.IFNA(+INDEX(Comp1!M:M,MATCH($B411,Comp1!$B:$B,0)),"No")</f>
        <v>0</v>
      </c>
      <c r="T411" s="14">
        <f>_xlfn.IFNA(+INDEX(Comp1!N:N,MATCH($B411,Comp1!$B:$B,0)),"No")</f>
        <v>0</v>
      </c>
      <c r="U411" s="14">
        <f>_xlfn.IFNA(+INDEX(Comp1!O:O,MATCH($B411,Comp1!$B:$B,0)),"No")</f>
        <v>0</v>
      </c>
      <c r="V411" s="464">
        <f>IF(J411="yes",+INDEX('Final Comp Values'!$AX:$AX,MATCH('Monthy Targets'!$B411,'Final Comp Values'!C:C,0)),0)</f>
        <v>4.34</v>
      </c>
      <c r="W411" s="464">
        <f>IF(K411="yes",+INDEX('Final Comp Values'!$AX:$AX,MATCH('Monthy Targets'!$B411,'Final Comp Values'!$C:$C,0)),0)</f>
        <v>4.34</v>
      </c>
      <c r="X411" s="464">
        <f>IF(L411="yes",+INDEX('Final Comp Values'!$AX:$AX,MATCH('Monthy Targets'!$B411,'Final Comp Values'!$C:$C,0)),0)</f>
        <v>4.34</v>
      </c>
      <c r="Y411" s="464">
        <f>IF(M411="yes",+INDEX('Final Comp Values'!$BB:$BB,MATCH('Monthy Targets'!$B411,'Final Comp Values'!$C:$C,0)),0)</f>
        <v>4.34</v>
      </c>
      <c r="Z411" s="464">
        <f>IF(N411="yes",+INDEX('Final Comp Values'!$BB:$BB,MATCH('Monthy Targets'!$B411,'Final Comp Values'!$C:$C,0)),0)</f>
        <v>4.34</v>
      </c>
      <c r="AA411" s="464">
        <f>IF(O411="yes",+INDEX('Final Comp Values'!$BB:$BB,MATCH('Monthy Targets'!$B411,'Final Comp Values'!$C:$C,0)),0)</f>
        <v>0</v>
      </c>
      <c r="AB411" s="464">
        <f>IF(P411="yes",+INDEX('Final Comp Values'!$BF:$BF,MATCH('Monthy Targets'!$B411,'Final Comp Values'!$C:$C,0)),0)</f>
        <v>0</v>
      </c>
      <c r="AC411" s="464">
        <f>IF(Q411="yes",+INDEX('Final Comp Values'!$BF:$BF,MATCH('Monthy Targets'!$B411,'Final Comp Values'!$C:$C,0)),0)</f>
        <v>0</v>
      </c>
      <c r="AD411" s="464">
        <f>IF(R411="yes",+INDEX('Final Comp Values'!$BF:$BF,MATCH('Monthy Targets'!$B411,'Final Comp Values'!$C:$C,0)),0)</f>
        <v>0</v>
      </c>
      <c r="AE411" s="464">
        <f>IF(S411="yes",+INDEX('Final Comp Values'!$BJ:$BJ,MATCH('Monthy Targets'!$B411,'Final Comp Values'!$C:$C,0)),0)</f>
        <v>0</v>
      </c>
      <c r="AF411" s="464">
        <f>IF(T411="yes",+INDEX('Final Comp Values'!$BJ:$BJ,MATCH('Monthy Targets'!$B411,'Final Comp Values'!$C:$C,0)),0)</f>
        <v>0</v>
      </c>
      <c r="AG411" s="464">
        <f>IF(U411="yes",+INDEX('Final Comp Values'!$BJ:$BJ,MATCH('Monthy Targets'!$B411,'Final Comp Values'!$C:$C,0)),0)</f>
        <v>0</v>
      </c>
    </row>
    <row r="412" spans="1:33" x14ac:dyDescent="0.25">
      <c r="A412" s="183">
        <f>+FY2018_ALL_Targets!A412</f>
        <v>4539</v>
      </c>
      <c r="B412" s="183">
        <f>+FY2018_ALL_Targets!B412</f>
        <v>676125</v>
      </c>
      <c r="C412" s="183">
        <f>+FY2018_ALL_Targets!C412</f>
        <v>1027463</v>
      </c>
      <c r="D412" s="183">
        <f>+FY2018_ALL_Targets!D412</f>
        <v>1558768259</v>
      </c>
      <c r="E412" s="183">
        <f>+FY2018_ALL_Targets!E412</f>
        <v>0</v>
      </c>
      <c r="F412" s="183" t="str">
        <f>+FY2018_ALL_Targets!F412</f>
        <v>Hidalgo</v>
      </c>
      <c r="G412" s="183" t="s">
        <v>708</v>
      </c>
      <c r="H412" s="183" t="str">
        <f>+FY2018_ALL_Targets!H412</f>
        <v>Starr County Hospital District dba Windsor Atrium</v>
      </c>
      <c r="I412" s="183" t="str">
        <f>+FY2018_ALL_Targets!I412</f>
        <v>1814 Atrium Place</v>
      </c>
      <c r="J412" s="14" t="str">
        <f>_xlfn.IFNA(+INDEX(Comp1!$D:$D,MATCH(B412,Comp1!$B:$B,0)),"No")</f>
        <v>Yes</v>
      </c>
      <c r="K412" s="14" t="str">
        <f>_xlfn.IFNA(+INDEX(Comp1!$E:$E,MATCH(B412,Comp1!$B:$B,0)),"No")</f>
        <v>Yes</v>
      </c>
      <c r="L412" s="14" t="str">
        <f>_xlfn.IFNA(+INDEX(Comp1!F:F,MATCH($B412,Comp1!$B:$B,0)),"No")</f>
        <v>Yes</v>
      </c>
      <c r="M412" s="14" t="str">
        <f>_xlfn.IFNA(+INDEX(Comp1!G:G,MATCH($B412,Comp1!$B:$B,0)),"No")</f>
        <v>Yes</v>
      </c>
      <c r="N412" s="14" t="str">
        <f>_xlfn.IFNA(+INDEX(Comp1!H:H,MATCH($B412,Comp1!$B:$B,0)),"No")</f>
        <v>Yes</v>
      </c>
      <c r="O412" s="14">
        <f>_xlfn.IFNA(+INDEX(Comp1!I:I,MATCH($B412,Comp1!$B:$B,0)),"No")</f>
        <v>0</v>
      </c>
      <c r="P412" s="14">
        <f>_xlfn.IFNA(+INDEX(Comp1!J:J,MATCH($B412,Comp1!$B:$B,0)),"No")</f>
        <v>0</v>
      </c>
      <c r="Q412" s="14">
        <f>_xlfn.IFNA(+INDEX(Comp1!K:K,MATCH($B412,Comp1!$B:$B,0)),"No")</f>
        <v>0</v>
      </c>
      <c r="R412" s="14">
        <f>_xlfn.IFNA(+INDEX(Comp1!L:L,MATCH($B412,Comp1!$B:$B,0)),"No")</f>
        <v>0</v>
      </c>
      <c r="S412" s="14">
        <f>_xlfn.IFNA(+INDEX(Comp1!M:M,MATCH($B412,Comp1!$B:$B,0)),"No")</f>
        <v>0</v>
      </c>
      <c r="T412" s="14">
        <f>_xlfn.IFNA(+INDEX(Comp1!N:N,MATCH($B412,Comp1!$B:$B,0)),"No")</f>
        <v>0</v>
      </c>
      <c r="U412" s="14">
        <f>_xlfn.IFNA(+INDEX(Comp1!O:O,MATCH($B412,Comp1!$B:$B,0)),"No")</f>
        <v>0</v>
      </c>
      <c r="V412" s="464">
        <f>IF(J412="yes",+INDEX('Final Comp Values'!$AX:$AX,MATCH('Monthy Targets'!$B412,'Final Comp Values'!C:C,0)),0)</f>
        <v>16.5</v>
      </c>
      <c r="W412" s="464">
        <f>IF(K412="yes",+INDEX('Final Comp Values'!$AX:$AX,MATCH('Monthy Targets'!$B412,'Final Comp Values'!$C:$C,0)),0)</f>
        <v>16.5</v>
      </c>
      <c r="X412" s="464">
        <f>IF(L412="yes",+INDEX('Final Comp Values'!$AX:$AX,MATCH('Monthy Targets'!$B412,'Final Comp Values'!$C:$C,0)),0)</f>
        <v>16.5</v>
      </c>
      <c r="Y412" s="464">
        <f>IF(M412="yes",+INDEX('Final Comp Values'!$BB:$BB,MATCH('Monthy Targets'!$B412,'Final Comp Values'!$C:$C,0)),0)</f>
        <v>16.5</v>
      </c>
      <c r="Z412" s="464">
        <f>IF(N412="yes",+INDEX('Final Comp Values'!$BB:$BB,MATCH('Monthy Targets'!$B412,'Final Comp Values'!$C:$C,0)),0)</f>
        <v>16.5</v>
      </c>
      <c r="AA412" s="464">
        <f>IF(O412="yes",+INDEX('Final Comp Values'!$BB:$BB,MATCH('Monthy Targets'!$B412,'Final Comp Values'!$C:$C,0)),0)</f>
        <v>0</v>
      </c>
      <c r="AB412" s="464">
        <f>IF(P412="yes",+INDEX('Final Comp Values'!$BF:$BF,MATCH('Monthy Targets'!$B412,'Final Comp Values'!$C:$C,0)),0)</f>
        <v>0</v>
      </c>
      <c r="AC412" s="464">
        <f>IF(Q412="yes",+INDEX('Final Comp Values'!$BF:$BF,MATCH('Monthy Targets'!$B412,'Final Comp Values'!$C:$C,0)),0)</f>
        <v>0</v>
      </c>
      <c r="AD412" s="464">
        <f>IF(R412="yes",+INDEX('Final Comp Values'!$BF:$BF,MATCH('Monthy Targets'!$B412,'Final Comp Values'!$C:$C,0)),0)</f>
        <v>0</v>
      </c>
      <c r="AE412" s="464">
        <f>IF(S412="yes",+INDEX('Final Comp Values'!$BJ:$BJ,MATCH('Monthy Targets'!$B412,'Final Comp Values'!$C:$C,0)),0)</f>
        <v>0</v>
      </c>
      <c r="AF412" s="464">
        <f>IF(T412="yes",+INDEX('Final Comp Values'!$BJ:$BJ,MATCH('Monthy Targets'!$B412,'Final Comp Values'!$C:$C,0)),0)</f>
        <v>0</v>
      </c>
      <c r="AG412" s="464">
        <f>IF(U412="yes",+INDEX('Final Comp Values'!$BJ:$BJ,MATCH('Monthy Targets'!$B412,'Final Comp Values'!$C:$C,0)),0)</f>
        <v>0</v>
      </c>
    </row>
    <row r="413" spans="1:33" x14ac:dyDescent="0.25">
      <c r="A413" s="183">
        <f>+FY2018_ALL_Targets!A413</f>
        <v>102789</v>
      </c>
      <c r="B413" s="183">
        <f>+FY2018_ALL_Targets!B413</f>
        <v>676127</v>
      </c>
      <c r="C413" s="183">
        <f>+FY2018_ALL_Targets!C413</f>
        <v>1021132</v>
      </c>
      <c r="D413" s="183">
        <f>+FY2018_ALL_Targets!D413</f>
        <v>1366540288</v>
      </c>
      <c r="E413" s="183">
        <f>+FY2018_ALL_Targets!E413</f>
        <v>0</v>
      </c>
      <c r="F413" s="183" t="str">
        <f>+FY2018_ALL_Targets!F413</f>
        <v>Tarrant</v>
      </c>
      <c r="G413" s="183" t="s">
        <v>430</v>
      </c>
      <c r="H413" s="183" t="str">
        <f>+FY2018_ALL_Targets!H413</f>
        <v>Dallas County Hospital District dba Emerald Hills</v>
      </c>
      <c r="I413" s="183" t="str">
        <f>+FY2018_ALL_Targets!I413</f>
        <v>5600 Davis Blvd</v>
      </c>
      <c r="J413" s="14" t="str">
        <f>_xlfn.IFNA(+INDEX(Comp1!$D:$D,MATCH(B413,Comp1!$B:$B,0)),"No")</f>
        <v>Yes</v>
      </c>
      <c r="K413" s="14" t="str">
        <f>_xlfn.IFNA(+INDEX(Comp1!$E:$E,MATCH(B413,Comp1!$B:$B,0)),"No")</f>
        <v>Yes</v>
      </c>
      <c r="L413" s="14" t="str">
        <f>_xlfn.IFNA(+INDEX(Comp1!F:F,MATCH($B413,Comp1!$B:$B,0)),"No")</f>
        <v>Yes</v>
      </c>
      <c r="M413" s="14" t="str">
        <f>_xlfn.IFNA(+INDEX(Comp1!G:G,MATCH($B413,Comp1!$B:$B,0)),"No")</f>
        <v>Yes</v>
      </c>
      <c r="N413" s="14" t="str">
        <f>_xlfn.IFNA(+INDEX(Comp1!H:H,MATCH($B413,Comp1!$B:$B,0)),"No")</f>
        <v>Yes</v>
      </c>
      <c r="O413" s="14">
        <f>_xlfn.IFNA(+INDEX(Comp1!I:I,MATCH($B413,Comp1!$B:$B,0)),"No")</f>
        <v>0</v>
      </c>
      <c r="P413" s="14">
        <f>_xlfn.IFNA(+INDEX(Comp1!J:J,MATCH($B413,Comp1!$B:$B,0)),"No")</f>
        <v>0</v>
      </c>
      <c r="Q413" s="14">
        <f>_xlfn.IFNA(+INDEX(Comp1!K:K,MATCH($B413,Comp1!$B:$B,0)),"No")</f>
        <v>0</v>
      </c>
      <c r="R413" s="14">
        <f>_xlfn.IFNA(+INDEX(Comp1!L:L,MATCH($B413,Comp1!$B:$B,0)),"No")</f>
        <v>0</v>
      </c>
      <c r="S413" s="14">
        <f>_xlfn.IFNA(+INDEX(Comp1!M:M,MATCH($B413,Comp1!$B:$B,0)),"No")</f>
        <v>0</v>
      </c>
      <c r="T413" s="14">
        <f>_xlfn.IFNA(+INDEX(Comp1!N:N,MATCH($B413,Comp1!$B:$B,0)),"No")</f>
        <v>0</v>
      </c>
      <c r="U413" s="14">
        <f>_xlfn.IFNA(+INDEX(Comp1!O:O,MATCH($B413,Comp1!$B:$B,0)),"No")</f>
        <v>0</v>
      </c>
      <c r="V413" s="464">
        <f>IF(J413="yes",+INDEX('Final Comp Values'!$AX:$AX,MATCH('Monthy Targets'!$B413,'Final Comp Values'!C:C,0)),0)</f>
        <v>6.02</v>
      </c>
      <c r="W413" s="464">
        <f>IF(K413="yes",+INDEX('Final Comp Values'!$AX:$AX,MATCH('Monthy Targets'!$B413,'Final Comp Values'!$C:$C,0)),0)</f>
        <v>6.02</v>
      </c>
      <c r="X413" s="464">
        <f>IF(L413="yes",+INDEX('Final Comp Values'!$AX:$AX,MATCH('Monthy Targets'!$B413,'Final Comp Values'!$C:$C,0)),0)</f>
        <v>6.02</v>
      </c>
      <c r="Y413" s="464">
        <f>IF(M413="yes",+INDEX('Final Comp Values'!$BB:$BB,MATCH('Monthy Targets'!$B413,'Final Comp Values'!$C:$C,0)),0)</f>
        <v>6.02</v>
      </c>
      <c r="Z413" s="464">
        <f>IF(N413="yes",+INDEX('Final Comp Values'!$BB:$BB,MATCH('Monthy Targets'!$B413,'Final Comp Values'!$C:$C,0)),0)</f>
        <v>6.02</v>
      </c>
      <c r="AA413" s="464">
        <f>IF(O413="yes",+INDEX('Final Comp Values'!$BB:$BB,MATCH('Monthy Targets'!$B413,'Final Comp Values'!$C:$C,0)),0)</f>
        <v>0</v>
      </c>
      <c r="AB413" s="464">
        <f>IF(P413="yes",+INDEX('Final Comp Values'!$BF:$BF,MATCH('Monthy Targets'!$B413,'Final Comp Values'!$C:$C,0)),0)</f>
        <v>0</v>
      </c>
      <c r="AC413" s="464">
        <f>IF(Q413="yes",+INDEX('Final Comp Values'!$BF:$BF,MATCH('Monthy Targets'!$B413,'Final Comp Values'!$C:$C,0)),0)</f>
        <v>0</v>
      </c>
      <c r="AD413" s="464">
        <f>IF(R413="yes",+INDEX('Final Comp Values'!$BF:$BF,MATCH('Monthy Targets'!$B413,'Final Comp Values'!$C:$C,0)),0)</f>
        <v>0</v>
      </c>
      <c r="AE413" s="464">
        <f>IF(S413="yes",+INDEX('Final Comp Values'!$BJ:$BJ,MATCH('Monthy Targets'!$B413,'Final Comp Values'!$C:$C,0)),0)</f>
        <v>0</v>
      </c>
      <c r="AF413" s="464">
        <f>IF(T413="yes",+INDEX('Final Comp Values'!$BJ:$BJ,MATCH('Monthy Targets'!$B413,'Final Comp Values'!$C:$C,0)),0)</f>
        <v>0</v>
      </c>
      <c r="AG413" s="464">
        <f>IF(U413="yes",+INDEX('Final Comp Values'!$BJ:$BJ,MATCH('Monthy Targets'!$B413,'Final Comp Values'!$C:$C,0)),0)</f>
        <v>0</v>
      </c>
    </row>
    <row r="414" spans="1:33" x14ac:dyDescent="0.25">
      <c r="A414" s="183">
        <f>+FY2018_ALL_Targets!A414</f>
        <v>102861</v>
      </c>
      <c r="B414" s="183">
        <f>+FY2018_ALL_Targets!B414</f>
        <v>676128</v>
      </c>
      <c r="C414" s="183">
        <f>+FY2018_ALL_Targets!C414</f>
        <v>1026547</v>
      </c>
      <c r="D414" s="183">
        <f>+FY2018_ALL_Targets!D414</f>
        <v>1437547833</v>
      </c>
      <c r="E414" s="183">
        <f>+FY2018_ALL_Targets!E414</f>
        <v>0</v>
      </c>
      <c r="F414" s="183" t="str">
        <f>+FY2018_ALL_Targets!F414</f>
        <v>Dallas</v>
      </c>
      <c r="G414" s="183" t="s">
        <v>434</v>
      </c>
      <c r="H414" s="183" t="str">
        <f>+FY2018_ALL_Targets!H414</f>
        <v>Dallas County Hospital District dba The Madison on Marsh</v>
      </c>
      <c r="I414" s="183" t="str">
        <f>+FY2018_ALL_Targets!I414</f>
        <v>2245 Marsh Lane</v>
      </c>
      <c r="J414" s="14" t="str">
        <f>_xlfn.IFNA(+INDEX(Comp1!$D:$D,MATCH(B414,Comp1!$B:$B,0)),"No")</f>
        <v>Yes</v>
      </c>
      <c r="K414" s="14" t="str">
        <f>_xlfn.IFNA(+INDEX(Comp1!$E:$E,MATCH(B414,Comp1!$B:$B,0)),"No")</f>
        <v>Yes</v>
      </c>
      <c r="L414" s="14" t="str">
        <f>_xlfn.IFNA(+INDEX(Comp1!F:F,MATCH($B414,Comp1!$B:$B,0)),"No")</f>
        <v>Yes</v>
      </c>
      <c r="M414" s="14" t="str">
        <f>_xlfn.IFNA(+INDEX(Comp1!G:G,MATCH($B414,Comp1!$B:$B,0)),"No")</f>
        <v>Yes</v>
      </c>
      <c r="N414" s="14" t="str">
        <f>_xlfn.IFNA(+INDEX(Comp1!H:H,MATCH($B414,Comp1!$B:$B,0)),"No")</f>
        <v>Yes</v>
      </c>
      <c r="O414" s="14">
        <f>_xlfn.IFNA(+INDEX(Comp1!I:I,MATCH($B414,Comp1!$B:$B,0)),"No")</f>
        <v>0</v>
      </c>
      <c r="P414" s="14">
        <f>_xlfn.IFNA(+INDEX(Comp1!J:J,MATCH($B414,Comp1!$B:$B,0)),"No")</f>
        <v>0</v>
      </c>
      <c r="Q414" s="14">
        <f>_xlfn.IFNA(+INDEX(Comp1!K:K,MATCH($B414,Comp1!$B:$B,0)),"No")</f>
        <v>0</v>
      </c>
      <c r="R414" s="14">
        <f>_xlfn.IFNA(+INDEX(Comp1!L:L,MATCH($B414,Comp1!$B:$B,0)),"No")</f>
        <v>0</v>
      </c>
      <c r="S414" s="14">
        <f>_xlfn.IFNA(+INDEX(Comp1!M:M,MATCH($B414,Comp1!$B:$B,0)),"No")</f>
        <v>0</v>
      </c>
      <c r="T414" s="14">
        <f>_xlfn.IFNA(+INDEX(Comp1!N:N,MATCH($B414,Comp1!$B:$B,0)),"No")</f>
        <v>0</v>
      </c>
      <c r="U414" s="14">
        <f>_xlfn.IFNA(+INDEX(Comp1!O:O,MATCH($B414,Comp1!$B:$B,0)),"No")</f>
        <v>0</v>
      </c>
      <c r="V414" s="464">
        <f>IF(J414="yes",+INDEX('Final Comp Values'!$AX:$AX,MATCH('Monthy Targets'!$B414,'Final Comp Values'!C:C,0)),0)</f>
        <v>6.79</v>
      </c>
      <c r="W414" s="464">
        <f>IF(K414="yes",+INDEX('Final Comp Values'!$AX:$AX,MATCH('Monthy Targets'!$B414,'Final Comp Values'!$C:$C,0)),0)</f>
        <v>6.79</v>
      </c>
      <c r="X414" s="464">
        <f>IF(L414="yes",+INDEX('Final Comp Values'!$AX:$AX,MATCH('Monthy Targets'!$B414,'Final Comp Values'!$C:$C,0)),0)</f>
        <v>6.79</v>
      </c>
      <c r="Y414" s="464">
        <f>IF(M414="yes",+INDEX('Final Comp Values'!$BB:$BB,MATCH('Monthy Targets'!$B414,'Final Comp Values'!$C:$C,0)),0)</f>
        <v>6.79</v>
      </c>
      <c r="Z414" s="464">
        <f>IF(N414="yes",+INDEX('Final Comp Values'!$BB:$BB,MATCH('Monthy Targets'!$B414,'Final Comp Values'!$C:$C,0)),0)</f>
        <v>6.79</v>
      </c>
      <c r="AA414" s="464">
        <f>IF(O414="yes",+INDEX('Final Comp Values'!$BB:$BB,MATCH('Monthy Targets'!$B414,'Final Comp Values'!$C:$C,0)),0)</f>
        <v>0</v>
      </c>
      <c r="AB414" s="464">
        <f>IF(P414="yes",+INDEX('Final Comp Values'!$BF:$BF,MATCH('Monthy Targets'!$B414,'Final Comp Values'!$C:$C,0)),0)</f>
        <v>0</v>
      </c>
      <c r="AC414" s="464">
        <f>IF(Q414="yes",+INDEX('Final Comp Values'!$BF:$BF,MATCH('Monthy Targets'!$B414,'Final Comp Values'!$C:$C,0)),0)</f>
        <v>0</v>
      </c>
      <c r="AD414" s="464">
        <f>IF(R414="yes",+INDEX('Final Comp Values'!$BF:$BF,MATCH('Monthy Targets'!$B414,'Final Comp Values'!$C:$C,0)),0)</f>
        <v>0</v>
      </c>
      <c r="AE414" s="464">
        <f>IF(S414="yes",+INDEX('Final Comp Values'!$BJ:$BJ,MATCH('Monthy Targets'!$B414,'Final Comp Values'!$C:$C,0)),0)</f>
        <v>0</v>
      </c>
      <c r="AF414" s="464">
        <f>IF(T414="yes",+INDEX('Final Comp Values'!$BJ:$BJ,MATCH('Monthy Targets'!$B414,'Final Comp Values'!$C:$C,0)),0)</f>
        <v>0</v>
      </c>
      <c r="AG414" s="464">
        <f>IF(U414="yes",+INDEX('Final Comp Values'!$BJ:$BJ,MATCH('Monthy Targets'!$B414,'Final Comp Values'!$C:$C,0)),0)</f>
        <v>0</v>
      </c>
    </row>
    <row r="415" spans="1:33" x14ac:dyDescent="0.25">
      <c r="A415" s="183">
        <f>+FY2018_ALL_Targets!A415</f>
        <v>102791</v>
      </c>
      <c r="B415" s="183">
        <f>+FY2018_ALL_Targets!B415</f>
        <v>676132</v>
      </c>
      <c r="C415" s="183">
        <f>+FY2018_ALL_Targets!C415</f>
        <v>1014648</v>
      </c>
      <c r="D415" s="183">
        <f>+FY2018_ALL_Targets!D415</f>
        <v>1679586325</v>
      </c>
      <c r="E415" s="183">
        <f>+FY2018_ALL_Targets!E415</f>
        <v>0</v>
      </c>
      <c r="F415" s="183" t="str">
        <f>+FY2018_ALL_Targets!F415</f>
        <v>Tarrant</v>
      </c>
      <c r="G415" s="183" t="s">
        <v>432</v>
      </c>
      <c r="H415" s="183" t="str">
        <f>+FY2018_ALL_Targets!H415</f>
        <v>Eastland Memorial Hospital District</v>
      </c>
      <c r="I415" s="183" t="str">
        <f>+FY2018_ALL_Targets!I415</f>
        <v>7100 Trail Lake Dr.</v>
      </c>
      <c r="J415" s="14" t="str">
        <f>_xlfn.IFNA(+INDEX(Comp1!$D:$D,MATCH(B415,Comp1!$B:$B,0)),"No")</f>
        <v>Yes</v>
      </c>
      <c r="K415" s="14" t="str">
        <f>_xlfn.IFNA(+INDEX(Comp1!$E:$E,MATCH(B415,Comp1!$B:$B,0)),"No")</f>
        <v>Yes</v>
      </c>
      <c r="L415" s="14" t="str">
        <f>_xlfn.IFNA(+INDEX(Comp1!F:F,MATCH($B415,Comp1!$B:$B,0)),"No")</f>
        <v>Yes</v>
      </c>
      <c r="M415" s="14" t="str">
        <f>_xlfn.IFNA(+INDEX(Comp1!G:G,MATCH($B415,Comp1!$B:$B,0)),"No")</f>
        <v>Yes</v>
      </c>
      <c r="N415" s="14" t="str">
        <f>_xlfn.IFNA(+INDEX(Comp1!H:H,MATCH($B415,Comp1!$B:$B,0)),"No")</f>
        <v>Yes</v>
      </c>
      <c r="O415" s="14">
        <f>_xlfn.IFNA(+INDEX(Comp1!I:I,MATCH($B415,Comp1!$B:$B,0)),"No")</f>
        <v>0</v>
      </c>
      <c r="P415" s="14">
        <f>_xlfn.IFNA(+INDEX(Comp1!J:J,MATCH($B415,Comp1!$B:$B,0)),"No")</f>
        <v>0</v>
      </c>
      <c r="Q415" s="14">
        <f>_xlfn.IFNA(+INDEX(Comp1!K:K,MATCH($B415,Comp1!$B:$B,0)),"No")</f>
        <v>0</v>
      </c>
      <c r="R415" s="14">
        <f>_xlfn.IFNA(+INDEX(Comp1!L:L,MATCH($B415,Comp1!$B:$B,0)),"No")</f>
        <v>0</v>
      </c>
      <c r="S415" s="14">
        <f>_xlfn.IFNA(+INDEX(Comp1!M:M,MATCH($B415,Comp1!$B:$B,0)),"No")</f>
        <v>0</v>
      </c>
      <c r="T415" s="14">
        <f>_xlfn.IFNA(+INDEX(Comp1!N:N,MATCH($B415,Comp1!$B:$B,0)),"No")</f>
        <v>0</v>
      </c>
      <c r="U415" s="14">
        <f>_xlfn.IFNA(+INDEX(Comp1!O:O,MATCH($B415,Comp1!$B:$B,0)),"No")</f>
        <v>0</v>
      </c>
      <c r="V415" s="464">
        <f>IF(J415="yes",+INDEX('Final Comp Values'!$AX:$AX,MATCH('Monthy Targets'!$B415,'Final Comp Values'!C:C,0)),0)</f>
        <v>4.1500000000000004</v>
      </c>
      <c r="W415" s="464">
        <f>IF(K415="yes",+INDEX('Final Comp Values'!$AX:$AX,MATCH('Monthy Targets'!$B415,'Final Comp Values'!$C:$C,0)),0)</f>
        <v>4.1500000000000004</v>
      </c>
      <c r="X415" s="464">
        <f>IF(L415="yes",+INDEX('Final Comp Values'!$AX:$AX,MATCH('Monthy Targets'!$B415,'Final Comp Values'!$C:$C,0)),0)</f>
        <v>4.1500000000000004</v>
      </c>
      <c r="Y415" s="464">
        <f>IF(M415="yes",+INDEX('Final Comp Values'!$BB:$BB,MATCH('Monthy Targets'!$B415,'Final Comp Values'!$C:$C,0)),0)</f>
        <v>4.1500000000000004</v>
      </c>
      <c r="Z415" s="464">
        <f>IF(N415="yes",+INDEX('Final Comp Values'!$BB:$BB,MATCH('Monthy Targets'!$B415,'Final Comp Values'!$C:$C,0)),0)</f>
        <v>4.1500000000000004</v>
      </c>
      <c r="AA415" s="464">
        <f>IF(O415="yes",+INDEX('Final Comp Values'!$BB:$BB,MATCH('Monthy Targets'!$B415,'Final Comp Values'!$C:$C,0)),0)</f>
        <v>0</v>
      </c>
      <c r="AB415" s="464">
        <f>IF(P415="yes",+INDEX('Final Comp Values'!$BF:$BF,MATCH('Monthy Targets'!$B415,'Final Comp Values'!$C:$C,0)),0)</f>
        <v>0</v>
      </c>
      <c r="AC415" s="464">
        <f>IF(Q415="yes",+INDEX('Final Comp Values'!$BF:$BF,MATCH('Monthy Targets'!$B415,'Final Comp Values'!$C:$C,0)),0)</f>
        <v>0</v>
      </c>
      <c r="AD415" s="464">
        <f>IF(R415="yes",+INDEX('Final Comp Values'!$BF:$BF,MATCH('Monthy Targets'!$B415,'Final Comp Values'!$C:$C,0)),0)</f>
        <v>0</v>
      </c>
      <c r="AE415" s="464">
        <f>IF(S415="yes",+INDEX('Final Comp Values'!$BJ:$BJ,MATCH('Monthy Targets'!$B415,'Final Comp Values'!$C:$C,0)),0)</f>
        <v>0</v>
      </c>
      <c r="AF415" s="464">
        <f>IF(T415="yes",+INDEX('Final Comp Values'!$BJ:$BJ,MATCH('Monthy Targets'!$B415,'Final Comp Values'!$C:$C,0)),0)</f>
        <v>0</v>
      </c>
      <c r="AG415" s="464">
        <f>IF(U415="yes",+INDEX('Final Comp Values'!$BJ:$BJ,MATCH('Monthy Targets'!$B415,'Final Comp Values'!$C:$C,0)),0)</f>
        <v>0</v>
      </c>
    </row>
    <row r="416" spans="1:33" x14ac:dyDescent="0.25">
      <c r="A416" s="183">
        <f>+FY2018_ALL_Targets!A416</f>
        <v>102925</v>
      </c>
      <c r="B416" s="183">
        <f>+FY2018_ALL_Targets!B416</f>
        <v>676133</v>
      </c>
      <c r="C416" s="183">
        <f>+FY2018_ALL_Targets!C416</f>
        <v>1026607</v>
      </c>
      <c r="D416" s="183">
        <f>+FY2018_ALL_Targets!D416</f>
        <v>1184782773</v>
      </c>
      <c r="E416" s="183">
        <f>+FY2018_ALL_Targets!E416</f>
        <v>0</v>
      </c>
      <c r="F416" s="183" t="str">
        <f>+FY2018_ALL_Targets!F416</f>
        <v>Hidalgo</v>
      </c>
      <c r="G416" s="183" t="s">
        <v>440</v>
      </c>
      <c r="H416" s="183" t="str">
        <f>+FY2018_ALL_Targets!H416</f>
        <v>Val Verde County Hospital District</v>
      </c>
      <c r="I416" s="183" t="str">
        <f>+FY2018_ALL_Targets!I416</f>
        <v>3106 Bob Rogers Drive</v>
      </c>
      <c r="J416" s="14" t="str">
        <f>_xlfn.IFNA(+INDEX(Comp1!$D:$D,MATCH(B416,Comp1!$B:$B,0)),"No")</f>
        <v>Yes</v>
      </c>
      <c r="K416" s="14" t="str">
        <f>_xlfn.IFNA(+INDEX(Comp1!$E:$E,MATCH(B416,Comp1!$B:$B,0)),"No")</f>
        <v>Yes</v>
      </c>
      <c r="L416" s="14" t="str">
        <f>_xlfn.IFNA(+INDEX(Comp1!F:F,MATCH($B416,Comp1!$B:$B,0)),"No")</f>
        <v>Yes</v>
      </c>
      <c r="M416" s="14" t="str">
        <f>_xlfn.IFNA(+INDEX(Comp1!G:G,MATCH($B416,Comp1!$B:$B,0)),"No")</f>
        <v>Yes</v>
      </c>
      <c r="N416" s="14" t="str">
        <f>_xlfn.IFNA(+INDEX(Comp1!H:H,MATCH($B416,Comp1!$B:$B,0)),"No")</f>
        <v>Yes</v>
      </c>
      <c r="O416" s="14">
        <f>_xlfn.IFNA(+INDEX(Comp1!I:I,MATCH($B416,Comp1!$B:$B,0)),"No")</f>
        <v>0</v>
      </c>
      <c r="P416" s="14">
        <f>_xlfn.IFNA(+INDEX(Comp1!J:J,MATCH($B416,Comp1!$B:$B,0)),"No")</f>
        <v>0</v>
      </c>
      <c r="Q416" s="14">
        <f>_xlfn.IFNA(+INDEX(Comp1!K:K,MATCH($B416,Comp1!$B:$B,0)),"No")</f>
        <v>0</v>
      </c>
      <c r="R416" s="14">
        <f>_xlfn.IFNA(+INDEX(Comp1!L:L,MATCH($B416,Comp1!$B:$B,0)),"No")</f>
        <v>0</v>
      </c>
      <c r="S416" s="14">
        <f>_xlfn.IFNA(+INDEX(Comp1!M:M,MATCH($B416,Comp1!$B:$B,0)),"No")</f>
        <v>0</v>
      </c>
      <c r="T416" s="14">
        <f>_xlfn.IFNA(+INDEX(Comp1!N:N,MATCH($B416,Comp1!$B:$B,0)),"No")</f>
        <v>0</v>
      </c>
      <c r="U416" s="14">
        <f>_xlfn.IFNA(+INDEX(Comp1!O:O,MATCH($B416,Comp1!$B:$B,0)),"No")</f>
        <v>0</v>
      </c>
      <c r="V416" s="464">
        <f>IF(J416="yes",+INDEX('Final Comp Values'!$AX:$AX,MATCH('Monthy Targets'!$B416,'Final Comp Values'!C:C,0)),0)</f>
        <v>20.149999999999999</v>
      </c>
      <c r="W416" s="464">
        <f>IF(K416="yes",+INDEX('Final Comp Values'!$AX:$AX,MATCH('Monthy Targets'!$B416,'Final Comp Values'!$C:$C,0)),0)</f>
        <v>20.149999999999999</v>
      </c>
      <c r="X416" s="464">
        <f>IF(L416="yes",+INDEX('Final Comp Values'!$AX:$AX,MATCH('Monthy Targets'!$B416,'Final Comp Values'!$C:$C,0)),0)</f>
        <v>20.149999999999999</v>
      </c>
      <c r="Y416" s="464">
        <f>IF(M416="yes",+INDEX('Final Comp Values'!$BB:$BB,MATCH('Monthy Targets'!$B416,'Final Comp Values'!$C:$C,0)),0)</f>
        <v>20.149999999999999</v>
      </c>
      <c r="Z416" s="464">
        <f>IF(N416="yes",+INDEX('Final Comp Values'!$BB:$BB,MATCH('Monthy Targets'!$B416,'Final Comp Values'!$C:$C,0)),0)</f>
        <v>20.149999999999999</v>
      </c>
      <c r="AA416" s="464">
        <f>IF(O416="yes",+INDEX('Final Comp Values'!$BB:$BB,MATCH('Monthy Targets'!$B416,'Final Comp Values'!$C:$C,0)),0)</f>
        <v>0</v>
      </c>
      <c r="AB416" s="464">
        <f>IF(P416="yes",+INDEX('Final Comp Values'!$BF:$BF,MATCH('Monthy Targets'!$B416,'Final Comp Values'!$C:$C,0)),0)</f>
        <v>0</v>
      </c>
      <c r="AC416" s="464">
        <f>IF(Q416="yes",+INDEX('Final Comp Values'!$BF:$BF,MATCH('Monthy Targets'!$B416,'Final Comp Values'!$C:$C,0)),0)</f>
        <v>0</v>
      </c>
      <c r="AD416" s="464">
        <f>IF(R416="yes",+INDEX('Final Comp Values'!$BF:$BF,MATCH('Monthy Targets'!$B416,'Final Comp Values'!$C:$C,0)),0)</f>
        <v>0</v>
      </c>
      <c r="AE416" s="464">
        <f>IF(S416="yes",+INDEX('Final Comp Values'!$BJ:$BJ,MATCH('Monthy Targets'!$B416,'Final Comp Values'!$C:$C,0)),0)</f>
        <v>0</v>
      </c>
      <c r="AF416" s="464">
        <f>IF(T416="yes",+INDEX('Final Comp Values'!$BJ:$BJ,MATCH('Monthy Targets'!$B416,'Final Comp Values'!$C:$C,0)),0)</f>
        <v>0</v>
      </c>
      <c r="AG416" s="464">
        <f>IF(U416="yes",+INDEX('Final Comp Values'!$BJ:$BJ,MATCH('Monthy Targets'!$B416,'Final Comp Values'!$C:$C,0)),0)</f>
        <v>0</v>
      </c>
    </row>
    <row r="417" spans="1:33" x14ac:dyDescent="0.25">
      <c r="A417" s="183">
        <f>+FY2018_ALL_Targets!A417</f>
        <v>102907</v>
      </c>
      <c r="B417" s="183">
        <f>+FY2018_ALL_Targets!B417</f>
        <v>676137</v>
      </c>
      <c r="C417" s="183">
        <f>+FY2018_ALL_Targets!C417</f>
        <v>1027711</v>
      </c>
      <c r="D417" s="183">
        <f>+FY2018_ALL_Targets!D417</f>
        <v>1811358229</v>
      </c>
      <c r="E417" s="183">
        <f>+FY2018_ALL_Targets!E417</f>
        <v>0</v>
      </c>
      <c r="F417" s="183" t="str">
        <f>+FY2018_ALL_Targets!F417</f>
        <v>Harris</v>
      </c>
      <c r="G417" s="183" t="s">
        <v>438</v>
      </c>
      <c r="H417" s="183" t="str">
        <f>+FY2018_ALL_Targets!H417</f>
        <v>Liberty County Hospital District No. 1</v>
      </c>
      <c r="I417" s="183" t="str">
        <f>+FY2018_ALL_Targets!I417</f>
        <v>8902 West Road</v>
      </c>
      <c r="J417" s="14" t="str">
        <f>_xlfn.IFNA(+INDEX(Comp1!$D:$D,MATCH(B417,Comp1!$B:$B,0)),"No")</f>
        <v>Yes</v>
      </c>
      <c r="K417" s="14" t="str">
        <f>_xlfn.IFNA(+INDEX(Comp1!$E:$E,MATCH(B417,Comp1!$B:$B,0)),"No")</f>
        <v>Yes</v>
      </c>
      <c r="L417" s="14" t="str">
        <f>_xlfn.IFNA(+INDEX(Comp1!F:F,MATCH($B417,Comp1!$B:$B,0)),"No")</f>
        <v>Yes</v>
      </c>
      <c r="M417" s="14" t="str">
        <f>_xlfn.IFNA(+INDEX(Comp1!G:G,MATCH($B417,Comp1!$B:$B,0)),"No")</f>
        <v>Yes</v>
      </c>
      <c r="N417" s="14" t="str">
        <f>_xlfn.IFNA(+INDEX(Comp1!H:H,MATCH($B417,Comp1!$B:$B,0)),"No")</f>
        <v>Yes</v>
      </c>
      <c r="O417" s="14">
        <f>_xlfn.IFNA(+INDEX(Comp1!I:I,MATCH($B417,Comp1!$B:$B,0)),"No")</f>
        <v>0</v>
      </c>
      <c r="P417" s="14">
        <f>_xlfn.IFNA(+INDEX(Comp1!J:J,MATCH($B417,Comp1!$B:$B,0)),"No")</f>
        <v>0</v>
      </c>
      <c r="Q417" s="14">
        <f>_xlfn.IFNA(+INDEX(Comp1!K:K,MATCH($B417,Comp1!$B:$B,0)),"No")</f>
        <v>0</v>
      </c>
      <c r="R417" s="14">
        <f>_xlfn.IFNA(+INDEX(Comp1!L:L,MATCH($B417,Comp1!$B:$B,0)),"No")</f>
        <v>0</v>
      </c>
      <c r="S417" s="14">
        <f>_xlfn.IFNA(+INDEX(Comp1!M:M,MATCH($B417,Comp1!$B:$B,0)),"No")</f>
        <v>0</v>
      </c>
      <c r="T417" s="14">
        <f>_xlfn.IFNA(+INDEX(Comp1!N:N,MATCH($B417,Comp1!$B:$B,0)),"No")</f>
        <v>0</v>
      </c>
      <c r="U417" s="14">
        <f>_xlfn.IFNA(+INDEX(Comp1!O:O,MATCH($B417,Comp1!$B:$B,0)),"No")</f>
        <v>0</v>
      </c>
      <c r="V417" s="464">
        <f>IF(J417="yes",+INDEX('Final Comp Values'!$AX:$AX,MATCH('Monthy Targets'!$B417,'Final Comp Values'!C:C,0)),0)</f>
        <v>5.36</v>
      </c>
      <c r="W417" s="464">
        <f>IF(K417="yes",+INDEX('Final Comp Values'!$AX:$AX,MATCH('Monthy Targets'!$B417,'Final Comp Values'!$C:$C,0)),0)</f>
        <v>5.36</v>
      </c>
      <c r="X417" s="464">
        <f>IF(L417="yes",+INDEX('Final Comp Values'!$AX:$AX,MATCH('Monthy Targets'!$B417,'Final Comp Values'!$C:$C,0)),0)</f>
        <v>5.36</v>
      </c>
      <c r="Y417" s="464">
        <f>IF(M417="yes",+INDEX('Final Comp Values'!$BB:$BB,MATCH('Monthy Targets'!$B417,'Final Comp Values'!$C:$C,0)),0)</f>
        <v>5.36</v>
      </c>
      <c r="Z417" s="464">
        <f>IF(N417="yes",+INDEX('Final Comp Values'!$BB:$BB,MATCH('Monthy Targets'!$B417,'Final Comp Values'!$C:$C,0)),0)</f>
        <v>5.36</v>
      </c>
      <c r="AA417" s="464">
        <f>IF(O417="yes",+INDEX('Final Comp Values'!$BB:$BB,MATCH('Monthy Targets'!$B417,'Final Comp Values'!$C:$C,0)),0)</f>
        <v>0</v>
      </c>
      <c r="AB417" s="464">
        <f>IF(P417="yes",+INDEX('Final Comp Values'!$BF:$BF,MATCH('Monthy Targets'!$B417,'Final Comp Values'!$C:$C,0)),0)</f>
        <v>0</v>
      </c>
      <c r="AC417" s="464">
        <f>IF(Q417="yes",+INDEX('Final Comp Values'!$BF:$BF,MATCH('Monthy Targets'!$B417,'Final Comp Values'!$C:$C,0)),0)</f>
        <v>0</v>
      </c>
      <c r="AD417" s="464">
        <f>IF(R417="yes",+INDEX('Final Comp Values'!$BF:$BF,MATCH('Monthy Targets'!$B417,'Final Comp Values'!$C:$C,0)),0)</f>
        <v>0</v>
      </c>
      <c r="AE417" s="464">
        <f>IF(S417="yes",+INDEX('Final Comp Values'!$BJ:$BJ,MATCH('Monthy Targets'!$B417,'Final Comp Values'!$C:$C,0)),0)</f>
        <v>0</v>
      </c>
      <c r="AF417" s="464">
        <f>IF(T417="yes",+INDEX('Final Comp Values'!$BJ:$BJ,MATCH('Monthy Targets'!$B417,'Final Comp Values'!$C:$C,0)),0)</f>
        <v>0</v>
      </c>
      <c r="AG417" s="464">
        <f>IF(U417="yes",+INDEX('Final Comp Values'!$BJ:$BJ,MATCH('Monthy Targets'!$B417,'Final Comp Values'!$C:$C,0)),0)</f>
        <v>0</v>
      </c>
    </row>
    <row r="418" spans="1:33" x14ac:dyDescent="0.25">
      <c r="A418" s="183">
        <f>+FY2018_ALL_Targets!A418</f>
        <v>102893</v>
      </c>
      <c r="B418" s="183">
        <f>+FY2018_ALL_Targets!B418</f>
        <v>676138</v>
      </c>
      <c r="C418" s="183">
        <f>+FY2018_ALL_Targets!C418</f>
        <v>1025657</v>
      </c>
      <c r="D418" s="183">
        <f>+FY2018_ALL_Targets!D418</f>
        <v>1710318316</v>
      </c>
      <c r="E418" s="183">
        <f>+FY2018_ALL_Targets!E418</f>
        <v>0</v>
      </c>
      <c r="F418" s="183" t="str">
        <f>+FY2018_ALL_Targets!F418</f>
        <v>MRSA Central</v>
      </c>
      <c r="G418" s="183" t="s">
        <v>136</v>
      </c>
      <c r="H418" s="183" t="str">
        <f>+FY2018_ALL_Targets!H418</f>
        <v>Gonzales Healthcare Systems</v>
      </c>
      <c r="I418" s="183" t="str">
        <f>+FY2018_ALL_Targets!I418</f>
        <v>701 N. Sarah Dewitt Dr.</v>
      </c>
      <c r="J418" s="14" t="str">
        <f>_xlfn.IFNA(+INDEX(Comp1!$D:$D,MATCH(B418,Comp1!$B:$B,0)),"No")</f>
        <v>Yes</v>
      </c>
      <c r="K418" s="14" t="str">
        <f>_xlfn.IFNA(+INDEX(Comp1!$E:$E,MATCH(B418,Comp1!$B:$B,0)),"No")</f>
        <v>Yes</v>
      </c>
      <c r="L418" s="14" t="str">
        <f>_xlfn.IFNA(+INDEX(Comp1!F:F,MATCH($B418,Comp1!$B:$B,0)),"No")</f>
        <v>Yes</v>
      </c>
      <c r="M418" s="14" t="str">
        <f>_xlfn.IFNA(+INDEX(Comp1!G:G,MATCH($B418,Comp1!$B:$B,0)),"No")</f>
        <v>Yes</v>
      </c>
      <c r="N418" s="14" t="str">
        <f>_xlfn.IFNA(+INDEX(Comp1!H:H,MATCH($B418,Comp1!$B:$B,0)),"No")</f>
        <v>Yes</v>
      </c>
      <c r="O418" s="14">
        <f>_xlfn.IFNA(+INDEX(Comp1!I:I,MATCH($B418,Comp1!$B:$B,0)),"No")</f>
        <v>0</v>
      </c>
      <c r="P418" s="14">
        <f>_xlfn.IFNA(+INDEX(Comp1!J:J,MATCH($B418,Comp1!$B:$B,0)),"No")</f>
        <v>0</v>
      </c>
      <c r="Q418" s="14">
        <f>_xlfn.IFNA(+INDEX(Comp1!K:K,MATCH($B418,Comp1!$B:$B,0)),"No")</f>
        <v>0</v>
      </c>
      <c r="R418" s="14">
        <f>_xlfn.IFNA(+INDEX(Comp1!L:L,MATCH($B418,Comp1!$B:$B,0)),"No")</f>
        <v>0</v>
      </c>
      <c r="S418" s="14">
        <f>_xlfn.IFNA(+INDEX(Comp1!M:M,MATCH($B418,Comp1!$B:$B,0)),"No")</f>
        <v>0</v>
      </c>
      <c r="T418" s="14">
        <f>_xlfn.IFNA(+INDEX(Comp1!N:N,MATCH($B418,Comp1!$B:$B,0)),"No")</f>
        <v>0</v>
      </c>
      <c r="U418" s="14">
        <f>_xlfn.IFNA(+INDEX(Comp1!O:O,MATCH($B418,Comp1!$B:$B,0)),"No")</f>
        <v>0</v>
      </c>
      <c r="V418" s="464">
        <f>IF(J418="yes",+INDEX('Final Comp Values'!$AX:$AX,MATCH('Monthy Targets'!$B418,'Final Comp Values'!C:C,0)),0)</f>
        <v>9.16</v>
      </c>
      <c r="W418" s="464">
        <f>IF(K418="yes",+INDEX('Final Comp Values'!$AX:$AX,MATCH('Monthy Targets'!$B418,'Final Comp Values'!$C:$C,0)),0)</f>
        <v>9.16</v>
      </c>
      <c r="X418" s="464">
        <f>IF(L418="yes",+INDEX('Final Comp Values'!$AX:$AX,MATCH('Monthy Targets'!$B418,'Final Comp Values'!$C:$C,0)),0)</f>
        <v>9.16</v>
      </c>
      <c r="Y418" s="464">
        <f>IF(M418="yes",+INDEX('Final Comp Values'!$BB:$BB,MATCH('Monthy Targets'!$B418,'Final Comp Values'!$C:$C,0)),0)</f>
        <v>9.16</v>
      </c>
      <c r="Z418" s="464">
        <f>IF(N418="yes",+INDEX('Final Comp Values'!$BB:$BB,MATCH('Monthy Targets'!$B418,'Final Comp Values'!$C:$C,0)),0)</f>
        <v>9.16</v>
      </c>
      <c r="AA418" s="464">
        <f>IF(O418="yes",+INDEX('Final Comp Values'!$BB:$BB,MATCH('Monthy Targets'!$B418,'Final Comp Values'!$C:$C,0)),0)</f>
        <v>0</v>
      </c>
      <c r="AB418" s="464">
        <f>IF(P418="yes",+INDEX('Final Comp Values'!$BF:$BF,MATCH('Monthy Targets'!$B418,'Final Comp Values'!$C:$C,0)),0)</f>
        <v>0</v>
      </c>
      <c r="AC418" s="464">
        <f>IF(Q418="yes",+INDEX('Final Comp Values'!$BF:$BF,MATCH('Monthy Targets'!$B418,'Final Comp Values'!$C:$C,0)),0)</f>
        <v>0</v>
      </c>
      <c r="AD418" s="464">
        <f>IF(R418="yes",+INDEX('Final Comp Values'!$BF:$BF,MATCH('Monthy Targets'!$B418,'Final Comp Values'!$C:$C,0)),0)</f>
        <v>0</v>
      </c>
      <c r="AE418" s="464">
        <f>IF(S418="yes",+INDEX('Final Comp Values'!$BJ:$BJ,MATCH('Monthy Targets'!$B418,'Final Comp Values'!$C:$C,0)),0)</f>
        <v>0</v>
      </c>
      <c r="AF418" s="464">
        <f>IF(T418="yes",+INDEX('Final Comp Values'!$BJ:$BJ,MATCH('Monthy Targets'!$B418,'Final Comp Values'!$C:$C,0)),0)</f>
        <v>0</v>
      </c>
      <c r="AG418" s="464">
        <f>IF(U418="yes",+INDEX('Final Comp Values'!$BJ:$BJ,MATCH('Monthy Targets'!$B418,'Final Comp Values'!$C:$C,0)),0)</f>
        <v>0</v>
      </c>
    </row>
    <row r="419" spans="1:33" x14ac:dyDescent="0.25">
      <c r="A419" s="183">
        <f>+FY2018_ALL_Targets!A419</f>
        <v>4551</v>
      </c>
      <c r="B419" s="183">
        <f>+FY2018_ALL_Targets!B419</f>
        <v>676140</v>
      </c>
      <c r="C419" s="183">
        <f>+FY2018_ALL_Targets!C419</f>
        <v>1027098</v>
      </c>
      <c r="D419" s="183">
        <f>+FY2018_ALL_Targets!D419</f>
        <v>1922483064</v>
      </c>
      <c r="E419" s="183">
        <f>+FY2018_ALL_Targets!E419</f>
        <v>0</v>
      </c>
      <c r="F419" s="183" t="str">
        <f>+FY2018_ALL_Targets!F419</f>
        <v>Nueces</v>
      </c>
      <c r="G419" s="183" t="s">
        <v>718</v>
      </c>
      <c r="H419" s="183" t="str">
        <f>+FY2018_ALL_Targets!H419</f>
        <v>Shady Shores of Refugio LLC</v>
      </c>
      <c r="I419" s="183" t="str">
        <f>+FY2018_ALL_Targets!I419</f>
        <v>201 Swift St.</v>
      </c>
      <c r="J419" s="14" t="str">
        <f>_xlfn.IFNA(+INDEX(Comp1!$D:$D,MATCH(B419,Comp1!$B:$B,0)),"No")</f>
        <v>No</v>
      </c>
      <c r="K419" s="14" t="str">
        <f>_xlfn.IFNA(+INDEX(Comp1!$E:$E,MATCH(B419,Comp1!$B:$B,0)),"No")</f>
        <v>No</v>
      </c>
      <c r="L419" s="14" t="str">
        <f>_xlfn.IFNA(+INDEX(Comp1!F:F,MATCH($B419,Comp1!$B:$B,0)),"No")</f>
        <v>No</v>
      </c>
      <c r="M419" s="14" t="str">
        <f>_xlfn.IFNA(+INDEX(Comp1!G:G,MATCH($B419,Comp1!$B:$B,0)),"No")</f>
        <v>No</v>
      </c>
      <c r="N419" s="14" t="str">
        <f>_xlfn.IFNA(+INDEX(Comp1!H:H,MATCH($B419,Comp1!$B:$B,0)),"No")</f>
        <v>No</v>
      </c>
      <c r="O419" s="14" t="str">
        <f>_xlfn.IFNA(+INDEX(Comp1!I:I,MATCH($B419,Comp1!$B:$B,0)),"No")</f>
        <v>No</v>
      </c>
      <c r="P419" s="14" t="str">
        <f>_xlfn.IFNA(+INDEX(Comp1!J:J,MATCH($B419,Comp1!$B:$B,0)),"No")</f>
        <v>No</v>
      </c>
      <c r="Q419" s="14" t="str">
        <f>_xlfn.IFNA(+INDEX(Comp1!K:K,MATCH($B419,Comp1!$B:$B,0)),"No")</f>
        <v>No</v>
      </c>
      <c r="R419" s="14" t="str">
        <f>_xlfn.IFNA(+INDEX(Comp1!L:L,MATCH($B419,Comp1!$B:$B,0)),"No")</f>
        <v>No</v>
      </c>
      <c r="S419" s="14" t="str">
        <f>_xlfn.IFNA(+INDEX(Comp1!M:M,MATCH($B419,Comp1!$B:$B,0)),"No")</f>
        <v>No</v>
      </c>
      <c r="T419" s="14" t="str">
        <f>_xlfn.IFNA(+INDEX(Comp1!N:N,MATCH($B419,Comp1!$B:$B,0)),"No")</f>
        <v>No</v>
      </c>
      <c r="U419" s="14" t="str">
        <f>_xlfn.IFNA(+INDEX(Comp1!O:O,MATCH($B419,Comp1!$B:$B,0)),"No")</f>
        <v>No</v>
      </c>
      <c r="V419" s="464">
        <f>IF(J419="yes",+INDEX('Final Comp Values'!$AX:$AX,MATCH('Monthy Targets'!$B419,'Final Comp Values'!C:C,0)),0)</f>
        <v>0</v>
      </c>
      <c r="W419" s="464">
        <f>IF(K419="yes",+INDEX('Final Comp Values'!$AX:$AX,MATCH('Monthy Targets'!$B419,'Final Comp Values'!$C:$C,0)),0)</f>
        <v>0</v>
      </c>
      <c r="X419" s="464">
        <f>IF(L419="yes",+INDEX('Final Comp Values'!$AX:$AX,MATCH('Monthy Targets'!$B419,'Final Comp Values'!$C:$C,0)),0)</f>
        <v>0</v>
      </c>
      <c r="Y419" s="464">
        <f>IF(M419="yes",+INDEX('Final Comp Values'!$BB:$BB,MATCH('Monthy Targets'!$B419,'Final Comp Values'!$C:$C,0)),0)</f>
        <v>0</v>
      </c>
      <c r="Z419" s="464">
        <f>IF(N419="yes",+INDEX('Final Comp Values'!$BB:$BB,MATCH('Monthy Targets'!$B419,'Final Comp Values'!$C:$C,0)),0)</f>
        <v>0</v>
      </c>
      <c r="AA419" s="464">
        <f>IF(O419="yes",+INDEX('Final Comp Values'!$BB:$BB,MATCH('Monthy Targets'!$B419,'Final Comp Values'!$C:$C,0)),0)</f>
        <v>0</v>
      </c>
      <c r="AB419" s="464">
        <f>IF(P419="yes",+INDEX('Final Comp Values'!$BF:$BF,MATCH('Monthy Targets'!$B419,'Final Comp Values'!$C:$C,0)),0)</f>
        <v>0</v>
      </c>
      <c r="AC419" s="464">
        <f>IF(Q419="yes",+INDEX('Final Comp Values'!$BF:$BF,MATCH('Monthy Targets'!$B419,'Final Comp Values'!$C:$C,0)),0)</f>
        <v>0</v>
      </c>
      <c r="AD419" s="464">
        <f>IF(R419="yes",+INDEX('Final Comp Values'!$BF:$BF,MATCH('Monthy Targets'!$B419,'Final Comp Values'!$C:$C,0)),0)</f>
        <v>0</v>
      </c>
      <c r="AE419" s="464">
        <f>IF(S419="yes",+INDEX('Final Comp Values'!$BJ:$BJ,MATCH('Monthy Targets'!$B419,'Final Comp Values'!$C:$C,0)),0)</f>
        <v>0</v>
      </c>
      <c r="AF419" s="464">
        <f>IF(T419="yes",+INDEX('Final Comp Values'!$BJ:$BJ,MATCH('Monthy Targets'!$B419,'Final Comp Values'!$C:$C,0)),0)</f>
        <v>0</v>
      </c>
      <c r="AG419" s="464">
        <f>IF(U419="yes",+INDEX('Final Comp Values'!$BJ:$BJ,MATCH('Monthy Targets'!$B419,'Final Comp Values'!$C:$C,0)),0)</f>
        <v>0</v>
      </c>
    </row>
    <row r="420" spans="1:33" x14ac:dyDescent="0.25">
      <c r="A420" s="183">
        <f>+FY2018_ALL_Targets!A420</f>
        <v>102788</v>
      </c>
      <c r="B420" s="183">
        <f>+FY2018_ALL_Targets!B420</f>
        <v>676143</v>
      </c>
      <c r="C420" s="183">
        <f>+FY2018_ALL_Targets!C420</f>
        <v>1026418</v>
      </c>
      <c r="D420" s="183">
        <f>+FY2018_ALL_Targets!D420</f>
        <v>1386047645</v>
      </c>
      <c r="E420" s="183">
        <f>+FY2018_ALL_Targets!E420</f>
        <v>0</v>
      </c>
      <c r="F420" s="183" t="str">
        <f>+FY2018_ALL_Targets!F420</f>
        <v>Tarrant</v>
      </c>
      <c r="G420" s="183" t="s">
        <v>3344</v>
      </c>
      <c r="H420" s="183" t="str">
        <f>+FY2018_ALL_Targets!H420</f>
        <v>Decatur Hospital Authority dba Kindred Transitional Care and Rehabilitation-Mansfield Plaza</v>
      </c>
      <c r="I420" s="183" t="str">
        <f>+FY2018_ALL_Targets!I420</f>
        <v>301 N Miller Road</v>
      </c>
      <c r="J420" s="14" t="str">
        <f>_xlfn.IFNA(+INDEX(Comp1!$D:$D,MATCH(B420,Comp1!$B:$B,0)),"No")</f>
        <v>Yes</v>
      </c>
      <c r="K420" s="14" t="str">
        <f>_xlfn.IFNA(+INDEX(Comp1!$E:$E,MATCH(B420,Comp1!$B:$B,0)),"No")</f>
        <v>Yes</v>
      </c>
      <c r="L420" s="14" t="str">
        <f>_xlfn.IFNA(+INDEX(Comp1!F:F,MATCH($B420,Comp1!$B:$B,0)),"No")</f>
        <v>Yes</v>
      </c>
      <c r="M420" s="14" t="str">
        <f>_xlfn.IFNA(+INDEX(Comp1!G:G,MATCH($B420,Comp1!$B:$B,0)),"No")</f>
        <v>Yes</v>
      </c>
      <c r="N420" s="14" t="str">
        <f>_xlfn.IFNA(+INDEX(Comp1!H:H,MATCH($B420,Comp1!$B:$B,0)),"No")</f>
        <v>Yes</v>
      </c>
      <c r="O420" s="14">
        <f>_xlfn.IFNA(+INDEX(Comp1!I:I,MATCH($B420,Comp1!$B:$B,0)),"No")</f>
        <v>0</v>
      </c>
      <c r="P420" s="14">
        <f>_xlfn.IFNA(+INDEX(Comp1!J:J,MATCH($B420,Comp1!$B:$B,0)),"No")</f>
        <v>0</v>
      </c>
      <c r="Q420" s="14">
        <f>_xlfn.IFNA(+INDEX(Comp1!K:K,MATCH($B420,Comp1!$B:$B,0)),"No")</f>
        <v>0</v>
      </c>
      <c r="R420" s="14">
        <f>_xlfn.IFNA(+INDEX(Comp1!L:L,MATCH($B420,Comp1!$B:$B,0)),"No")</f>
        <v>0</v>
      </c>
      <c r="S420" s="14">
        <f>_xlfn.IFNA(+INDEX(Comp1!M:M,MATCH($B420,Comp1!$B:$B,0)),"No")</f>
        <v>0</v>
      </c>
      <c r="T420" s="14">
        <f>_xlfn.IFNA(+INDEX(Comp1!N:N,MATCH($B420,Comp1!$B:$B,0)),"No")</f>
        <v>0</v>
      </c>
      <c r="U420" s="14">
        <f>_xlfn.IFNA(+INDEX(Comp1!O:O,MATCH($B420,Comp1!$B:$B,0)),"No")</f>
        <v>0</v>
      </c>
      <c r="V420" s="464">
        <f>IF(J420="yes",+INDEX('Final Comp Values'!$AX:$AX,MATCH('Monthy Targets'!$B420,'Final Comp Values'!C:C,0)),0)</f>
        <v>6.26</v>
      </c>
      <c r="W420" s="464">
        <f>IF(K420="yes",+INDEX('Final Comp Values'!$AX:$AX,MATCH('Monthy Targets'!$B420,'Final Comp Values'!$C:$C,0)),0)</f>
        <v>6.26</v>
      </c>
      <c r="X420" s="464">
        <f>IF(L420="yes",+INDEX('Final Comp Values'!$AX:$AX,MATCH('Monthy Targets'!$B420,'Final Comp Values'!$C:$C,0)),0)</f>
        <v>6.26</v>
      </c>
      <c r="Y420" s="464">
        <f>IF(M420="yes",+INDEX('Final Comp Values'!$BB:$BB,MATCH('Monthy Targets'!$B420,'Final Comp Values'!$C:$C,0)),0)</f>
        <v>6.26</v>
      </c>
      <c r="Z420" s="464">
        <f>IF(N420="yes",+INDEX('Final Comp Values'!$BB:$BB,MATCH('Monthy Targets'!$B420,'Final Comp Values'!$C:$C,0)),0)</f>
        <v>6.26</v>
      </c>
      <c r="AA420" s="464">
        <f>IF(O420="yes",+INDEX('Final Comp Values'!$BB:$BB,MATCH('Monthy Targets'!$B420,'Final Comp Values'!$C:$C,0)),0)</f>
        <v>0</v>
      </c>
      <c r="AB420" s="464">
        <f>IF(P420="yes",+INDEX('Final Comp Values'!$BF:$BF,MATCH('Monthy Targets'!$B420,'Final Comp Values'!$C:$C,0)),0)</f>
        <v>0</v>
      </c>
      <c r="AC420" s="464">
        <f>IF(Q420="yes",+INDEX('Final Comp Values'!$BF:$BF,MATCH('Monthy Targets'!$B420,'Final Comp Values'!$C:$C,0)),0)</f>
        <v>0</v>
      </c>
      <c r="AD420" s="464">
        <f>IF(R420="yes",+INDEX('Final Comp Values'!$BF:$BF,MATCH('Monthy Targets'!$B420,'Final Comp Values'!$C:$C,0)),0)</f>
        <v>0</v>
      </c>
      <c r="AE420" s="464">
        <f>IF(S420="yes",+INDEX('Final Comp Values'!$BJ:$BJ,MATCH('Monthy Targets'!$B420,'Final Comp Values'!$C:$C,0)),0)</f>
        <v>0</v>
      </c>
      <c r="AF420" s="464">
        <f>IF(T420="yes",+INDEX('Final Comp Values'!$BJ:$BJ,MATCH('Monthy Targets'!$B420,'Final Comp Values'!$C:$C,0)),0)</f>
        <v>0</v>
      </c>
      <c r="AG420" s="464">
        <f>IF(U420="yes",+INDEX('Final Comp Values'!$BJ:$BJ,MATCH('Monthy Targets'!$B420,'Final Comp Values'!$C:$C,0)),0)</f>
        <v>0</v>
      </c>
    </row>
    <row r="421" spans="1:33" x14ac:dyDescent="0.25">
      <c r="A421" s="183">
        <f>+FY2018_ALL_Targets!A421</f>
        <v>103091</v>
      </c>
      <c r="B421" s="183">
        <f>+FY2018_ALL_Targets!B421</f>
        <v>676144</v>
      </c>
      <c r="C421" s="183">
        <f>+FY2018_ALL_Targets!C421</f>
        <v>1026671</v>
      </c>
      <c r="D421" s="183">
        <f>+FY2018_ALL_Targets!D421</f>
        <v>1154546836</v>
      </c>
      <c r="E421" s="183">
        <f>+FY2018_ALL_Targets!E421</f>
        <v>0</v>
      </c>
      <c r="F421" s="183" t="str">
        <f>+FY2018_ALL_Targets!F421</f>
        <v>MRSA West</v>
      </c>
      <c r="G421" s="183" t="s">
        <v>444</v>
      </c>
      <c r="H421" s="183" t="str">
        <f>+FY2018_ALL_Targets!H421</f>
        <v>Nocona Hospital District</v>
      </c>
      <c r="I421" s="183" t="str">
        <f>+FY2018_ALL_Targets!I421</f>
        <v>910 Midwestern Parkway</v>
      </c>
      <c r="J421" s="14" t="str">
        <f>_xlfn.IFNA(+INDEX(Comp1!$D:$D,MATCH(B421,Comp1!$B:$B,0)),"No")</f>
        <v>Yes</v>
      </c>
      <c r="K421" s="14" t="str">
        <f>_xlfn.IFNA(+INDEX(Comp1!$E:$E,MATCH(B421,Comp1!$B:$B,0)),"No")</f>
        <v>Yes</v>
      </c>
      <c r="L421" s="14" t="str">
        <f>_xlfn.IFNA(+INDEX(Comp1!F:F,MATCH($B421,Comp1!$B:$B,0)),"No")</f>
        <v>Yes</v>
      </c>
      <c r="M421" s="14" t="str">
        <f>_xlfn.IFNA(+INDEX(Comp1!G:G,MATCH($B421,Comp1!$B:$B,0)),"No")</f>
        <v>Yes</v>
      </c>
      <c r="N421" s="14" t="str">
        <f>_xlfn.IFNA(+INDEX(Comp1!H:H,MATCH($B421,Comp1!$B:$B,0)),"No")</f>
        <v>Yes</v>
      </c>
      <c r="O421" s="14">
        <f>_xlfn.IFNA(+INDEX(Comp1!I:I,MATCH($B421,Comp1!$B:$B,0)),"No")</f>
        <v>0</v>
      </c>
      <c r="P421" s="14">
        <f>_xlfn.IFNA(+INDEX(Comp1!J:J,MATCH($B421,Comp1!$B:$B,0)),"No")</f>
        <v>0</v>
      </c>
      <c r="Q421" s="14">
        <f>_xlfn.IFNA(+INDEX(Comp1!K:K,MATCH($B421,Comp1!$B:$B,0)),"No")</f>
        <v>0</v>
      </c>
      <c r="R421" s="14">
        <f>_xlfn.IFNA(+INDEX(Comp1!L:L,MATCH($B421,Comp1!$B:$B,0)),"No")</f>
        <v>0</v>
      </c>
      <c r="S421" s="14">
        <f>_xlfn.IFNA(+INDEX(Comp1!M:M,MATCH($B421,Comp1!$B:$B,0)),"No")</f>
        <v>0</v>
      </c>
      <c r="T421" s="14">
        <f>_xlfn.IFNA(+INDEX(Comp1!N:N,MATCH($B421,Comp1!$B:$B,0)),"No")</f>
        <v>0</v>
      </c>
      <c r="U421" s="14">
        <f>_xlfn.IFNA(+INDEX(Comp1!O:O,MATCH($B421,Comp1!$B:$B,0)),"No")</f>
        <v>0</v>
      </c>
      <c r="V421" s="464">
        <f>IF(J421="yes",+INDEX('Final Comp Values'!$AX:$AX,MATCH('Monthy Targets'!$B421,'Final Comp Values'!C:C,0)),0)</f>
        <v>9.83</v>
      </c>
      <c r="W421" s="464">
        <f>IF(K421="yes",+INDEX('Final Comp Values'!$AX:$AX,MATCH('Monthy Targets'!$B421,'Final Comp Values'!$C:$C,0)),0)</f>
        <v>9.83</v>
      </c>
      <c r="X421" s="464">
        <f>IF(L421="yes",+INDEX('Final Comp Values'!$AX:$AX,MATCH('Monthy Targets'!$B421,'Final Comp Values'!$C:$C,0)),0)</f>
        <v>9.83</v>
      </c>
      <c r="Y421" s="464">
        <f>IF(M421="yes",+INDEX('Final Comp Values'!$BB:$BB,MATCH('Monthy Targets'!$B421,'Final Comp Values'!$C:$C,0)),0)</f>
        <v>9.83</v>
      </c>
      <c r="Z421" s="464">
        <f>IF(N421="yes",+INDEX('Final Comp Values'!$BB:$BB,MATCH('Monthy Targets'!$B421,'Final Comp Values'!$C:$C,0)),0)</f>
        <v>9.83</v>
      </c>
      <c r="AA421" s="464">
        <f>IF(O421="yes",+INDEX('Final Comp Values'!$BB:$BB,MATCH('Monthy Targets'!$B421,'Final Comp Values'!$C:$C,0)),0)</f>
        <v>0</v>
      </c>
      <c r="AB421" s="464">
        <f>IF(P421="yes",+INDEX('Final Comp Values'!$BF:$BF,MATCH('Monthy Targets'!$B421,'Final Comp Values'!$C:$C,0)),0)</f>
        <v>0</v>
      </c>
      <c r="AC421" s="464">
        <f>IF(Q421="yes",+INDEX('Final Comp Values'!$BF:$BF,MATCH('Monthy Targets'!$B421,'Final Comp Values'!$C:$C,0)),0)</f>
        <v>0</v>
      </c>
      <c r="AD421" s="464">
        <f>IF(R421="yes",+INDEX('Final Comp Values'!$BF:$BF,MATCH('Monthy Targets'!$B421,'Final Comp Values'!$C:$C,0)),0)</f>
        <v>0</v>
      </c>
      <c r="AE421" s="464">
        <f>IF(S421="yes",+INDEX('Final Comp Values'!$BJ:$BJ,MATCH('Monthy Targets'!$B421,'Final Comp Values'!$C:$C,0)),0)</f>
        <v>0</v>
      </c>
      <c r="AF421" s="464">
        <f>IF(T421="yes",+INDEX('Final Comp Values'!$BJ:$BJ,MATCH('Monthy Targets'!$B421,'Final Comp Values'!$C:$C,0)),0)</f>
        <v>0</v>
      </c>
      <c r="AG421" s="464">
        <f>IF(U421="yes",+INDEX('Final Comp Values'!$BJ:$BJ,MATCH('Monthy Targets'!$B421,'Final Comp Values'!$C:$C,0)),0)</f>
        <v>0</v>
      </c>
    </row>
    <row r="422" spans="1:33" x14ac:dyDescent="0.25">
      <c r="A422" s="183">
        <f>+FY2018_ALL_Targets!A422</f>
        <v>103103</v>
      </c>
      <c r="B422" s="183">
        <f>+FY2018_ALL_Targets!B422</f>
        <v>676145</v>
      </c>
      <c r="C422" s="183">
        <f>+FY2018_ALL_Targets!C422</f>
        <v>1026699</v>
      </c>
      <c r="D422" s="183">
        <f>+FY2018_ALL_Targets!D422</f>
        <v>1225426620</v>
      </c>
      <c r="E422" s="183">
        <f>+FY2018_ALL_Targets!E422</f>
        <v>0</v>
      </c>
      <c r="F422" s="183" t="str">
        <f>+FY2018_ALL_Targets!F422</f>
        <v>Tarrant</v>
      </c>
      <c r="G422" s="183" t="s">
        <v>138</v>
      </c>
      <c r="H422" s="183" t="str">
        <f>+FY2018_ALL_Targets!H422</f>
        <v>Dallas County Hospital District dba Prairie Estates</v>
      </c>
      <c r="I422" s="183" t="str">
        <f>+FY2018_ALL_Targets!I422</f>
        <v>1350 Main St.</v>
      </c>
      <c r="J422" s="14" t="str">
        <f>_xlfn.IFNA(+INDEX(Comp1!$D:$D,MATCH(B422,Comp1!$B:$B,0)),"No")</f>
        <v>Yes</v>
      </c>
      <c r="K422" s="14" t="str">
        <f>_xlfn.IFNA(+INDEX(Comp1!$E:$E,MATCH(B422,Comp1!$B:$B,0)),"No")</f>
        <v>Yes</v>
      </c>
      <c r="L422" s="14" t="str">
        <f>_xlfn.IFNA(+INDEX(Comp1!F:F,MATCH($B422,Comp1!$B:$B,0)),"No")</f>
        <v>Yes</v>
      </c>
      <c r="M422" s="14" t="str">
        <f>_xlfn.IFNA(+INDEX(Comp1!G:G,MATCH($B422,Comp1!$B:$B,0)),"No")</f>
        <v>Yes</v>
      </c>
      <c r="N422" s="14" t="str">
        <f>_xlfn.IFNA(+INDEX(Comp1!H:H,MATCH($B422,Comp1!$B:$B,0)),"No")</f>
        <v>Yes</v>
      </c>
      <c r="O422" s="14">
        <f>_xlfn.IFNA(+INDEX(Comp1!I:I,MATCH($B422,Comp1!$B:$B,0)),"No")</f>
        <v>0</v>
      </c>
      <c r="P422" s="14">
        <f>_xlfn.IFNA(+INDEX(Comp1!J:J,MATCH($B422,Comp1!$B:$B,0)),"No")</f>
        <v>0</v>
      </c>
      <c r="Q422" s="14">
        <f>_xlfn.IFNA(+INDEX(Comp1!K:K,MATCH($B422,Comp1!$B:$B,0)),"No")</f>
        <v>0</v>
      </c>
      <c r="R422" s="14">
        <f>_xlfn.IFNA(+INDEX(Comp1!L:L,MATCH($B422,Comp1!$B:$B,0)),"No")</f>
        <v>0</v>
      </c>
      <c r="S422" s="14">
        <f>_xlfn.IFNA(+INDEX(Comp1!M:M,MATCH($B422,Comp1!$B:$B,0)),"No")</f>
        <v>0</v>
      </c>
      <c r="T422" s="14">
        <f>_xlfn.IFNA(+INDEX(Comp1!N:N,MATCH($B422,Comp1!$B:$B,0)),"No")</f>
        <v>0</v>
      </c>
      <c r="U422" s="14">
        <f>_xlfn.IFNA(+INDEX(Comp1!O:O,MATCH($B422,Comp1!$B:$B,0)),"No")</f>
        <v>0</v>
      </c>
      <c r="V422" s="464">
        <f>IF(J422="yes",+INDEX('Final Comp Values'!$AX:$AX,MATCH('Monthy Targets'!$B422,'Final Comp Values'!C:C,0)),0)</f>
        <v>11.67</v>
      </c>
      <c r="W422" s="464">
        <f>IF(K422="yes",+INDEX('Final Comp Values'!$AX:$AX,MATCH('Monthy Targets'!$B422,'Final Comp Values'!$C:$C,0)),0)</f>
        <v>11.67</v>
      </c>
      <c r="X422" s="464">
        <f>IF(L422="yes",+INDEX('Final Comp Values'!$AX:$AX,MATCH('Monthy Targets'!$B422,'Final Comp Values'!$C:$C,0)),0)</f>
        <v>11.67</v>
      </c>
      <c r="Y422" s="464">
        <f>IF(M422="yes",+INDEX('Final Comp Values'!$BB:$BB,MATCH('Monthy Targets'!$B422,'Final Comp Values'!$C:$C,0)),0)</f>
        <v>11.67</v>
      </c>
      <c r="Z422" s="464">
        <f>IF(N422="yes",+INDEX('Final Comp Values'!$BB:$BB,MATCH('Monthy Targets'!$B422,'Final Comp Values'!$C:$C,0)),0)</f>
        <v>11.67</v>
      </c>
      <c r="AA422" s="464">
        <f>IF(O422="yes",+INDEX('Final Comp Values'!$BB:$BB,MATCH('Monthy Targets'!$B422,'Final Comp Values'!$C:$C,0)),0)</f>
        <v>0</v>
      </c>
      <c r="AB422" s="464">
        <f>IF(P422="yes",+INDEX('Final Comp Values'!$BF:$BF,MATCH('Monthy Targets'!$B422,'Final Comp Values'!$C:$C,0)),0)</f>
        <v>0</v>
      </c>
      <c r="AC422" s="464">
        <f>IF(Q422="yes",+INDEX('Final Comp Values'!$BF:$BF,MATCH('Monthy Targets'!$B422,'Final Comp Values'!$C:$C,0)),0)</f>
        <v>0</v>
      </c>
      <c r="AD422" s="464">
        <f>IF(R422="yes",+INDEX('Final Comp Values'!$BF:$BF,MATCH('Monthy Targets'!$B422,'Final Comp Values'!$C:$C,0)),0)</f>
        <v>0</v>
      </c>
      <c r="AE422" s="464">
        <f>IF(S422="yes",+INDEX('Final Comp Values'!$BJ:$BJ,MATCH('Monthy Targets'!$B422,'Final Comp Values'!$C:$C,0)),0)</f>
        <v>0</v>
      </c>
      <c r="AF422" s="464">
        <f>IF(T422="yes",+INDEX('Final Comp Values'!$BJ:$BJ,MATCH('Monthy Targets'!$B422,'Final Comp Values'!$C:$C,0)),0)</f>
        <v>0</v>
      </c>
      <c r="AG422" s="464">
        <f>IF(U422="yes",+INDEX('Final Comp Values'!$BJ:$BJ,MATCH('Monthy Targets'!$B422,'Final Comp Values'!$C:$C,0)),0)</f>
        <v>0</v>
      </c>
    </row>
    <row r="423" spans="1:33" x14ac:dyDescent="0.25">
      <c r="A423" s="183">
        <f>+FY2018_ALL_Targets!A423</f>
        <v>102783</v>
      </c>
      <c r="B423" s="183">
        <f>+FY2018_ALL_Targets!B423</f>
        <v>676146</v>
      </c>
      <c r="C423" s="183">
        <f>+FY2018_ALL_Targets!C423</f>
        <v>1026687</v>
      </c>
      <c r="D423" s="183">
        <f>+FY2018_ALL_Targets!D423</f>
        <v>1407879315</v>
      </c>
      <c r="E423" s="183">
        <f>+FY2018_ALL_Targets!E423</f>
        <v>0</v>
      </c>
      <c r="F423" s="183" t="str">
        <f>+FY2018_ALL_Targets!F423</f>
        <v>Dallas</v>
      </c>
      <c r="G423" s="183" t="s">
        <v>426</v>
      </c>
      <c r="H423" s="183" t="str">
        <f>+FY2018_ALL_Targets!H423</f>
        <v>Dallas County Hospital District dba Town East Rehabilitation and Healthcare Center</v>
      </c>
      <c r="I423" s="183" t="str">
        <f>+FY2018_ALL_Targets!I423</f>
        <v>3617 O'Hare Drive</v>
      </c>
      <c r="J423" s="14" t="str">
        <f>_xlfn.IFNA(+INDEX(Comp1!$D:$D,MATCH(B423,Comp1!$B:$B,0)),"No")</f>
        <v>Yes</v>
      </c>
      <c r="K423" s="14" t="str">
        <f>_xlfn.IFNA(+INDEX(Comp1!$E:$E,MATCH(B423,Comp1!$B:$B,0)),"No")</f>
        <v>Yes</v>
      </c>
      <c r="L423" s="14" t="str">
        <f>_xlfn.IFNA(+INDEX(Comp1!F:F,MATCH($B423,Comp1!$B:$B,0)),"No")</f>
        <v>Yes</v>
      </c>
      <c r="M423" s="14" t="str">
        <f>_xlfn.IFNA(+INDEX(Comp1!G:G,MATCH($B423,Comp1!$B:$B,0)),"No")</f>
        <v>Yes</v>
      </c>
      <c r="N423" s="14" t="str">
        <f>_xlfn.IFNA(+INDEX(Comp1!H:H,MATCH($B423,Comp1!$B:$B,0)),"No")</f>
        <v>Yes</v>
      </c>
      <c r="O423" s="14">
        <f>_xlfn.IFNA(+INDEX(Comp1!I:I,MATCH($B423,Comp1!$B:$B,0)),"No")</f>
        <v>0</v>
      </c>
      <c r="P423" s="14">
        <f>_xlfn.IFNA(+INDEX(Comp1!J:J,MATCH($B423,Comp1!$B:$B,0)),"No")</f>
        <v>0</v>
      </c>
      <c r="Q423" s="14">
        <f>_xlfn.IFNA(+INDEX(Comp1!K:K,MATCH($B423,Comp1!$B:$B,0)),"No")</f>
        <v>0</v>
      </c>
      <c r="R423" s="14">
        <f>_xlfn.IFNA(+INDEX(Comp1!L:L,MATCH($B423,Comp1!$B:$B,0)),"No")</f>
        <v>0</v>
      </c>
      <c r="S423" s="14">
        <f>_xlfn.IFNA(+INDEX(Comp1!M:M,MATCH($B423,Comp1!$B:$B,0)),"No")</f>
        <v>0</v>
      </c>
      <c r="T423" s="14">
        <f>_xlfn.IFNA(+INDEX(Comp1!N:N,MATCH($B423,Comp1!$B:$B,0)),"No")</f>
        <v>0</v>
      </c>
      <c r="U423" s="14">
        <f>_xlfn.IFNA(+INDEX(Comp1!O:O,MATCH($B423,Comp1!$B:$B,0)),"No")</f>
        <v>0</v>
      </c>
      <c r="V423" s="464">
        <f>IF(J423="yes",+INDEX('Final Comp Values'!$AX:$AX,MATCH('Monthy Targets'!$B423,'Final Comp Values'!C:C,0)),0)</f>
        <v>4.99</v>
      </c>
      <c r="W423" s="464">
        <f>IF(K423="yes",+INDEX('Final Comp Values'!$AX:$AX,MATCH('Monthy Targets'!$B423,'Final Comp Values'!$C:$C,0)),0)</f>
        <v>4.99</v>
      </c>
      <c r="X423" s="464">
        <f>IF(L423="yes",+INDEX('Final Comp Values'!$AX:$AX,MATCH('Monthy Targets'!$B423,'Final Comp Values'!$C:$C,0)),0)</f>
        <v>4.99</v>
      </c>
      <c r="Y423" s="464">
        <f>IF(M423="yes",+INDEX('Final Comp Values'!$BB:$BB,MATCH('Monthy Targets'!$B423,'Final Comp Values'!$C:$C,0)),0)</f>
        <v>4.99</v>
      </c>
      <c r="Z423" s="464">
        <f>IF(N423="yes",+INDEX('Final Comp Values'!$BB:$BB,MATCH('Monthy Targets'!$B423,'Final Comp Values'!$C:$C,0)),0)</f>
        <v>4.99</v>
      </c>
      <c r="AA423" s="464">
        <f>IF(O423="yes",+INDEX('Final Comp Values'!$BB:$BB,MATCH('Monthy Targets'!$B423,'Final Comp Values'!$C:$C,0)),0)</f>
        <v>0</v>
      </c>
      <c r="AB423" s="464">
        <f>IF(P423="yes",+INDEX('Final Comp Values'!$BF:$BF,MATCH('Monthy Targets'!$B423,'Final Comp Values'!$C:$C,0)),0)</f>
        <v>0</v>
      </c>
      <c r="AC423" s="464">
        <f>IF(Q423="yes",+INDEX('Final Comp Values'!$BF:$BF,MATCH('Monthy Targets'!$B423,'Final Comp Values'!$C:$C,0)),0)</f>
        <v>0</v>
      </c>
      <c r="AD423" s="464">
        <f>IF(R423="yes",+INDEX('Final Comp Values'!$BF:$BF,MATCH('Monthy Targets'!$B423,'Final Comp Values'!$C:$C,0)),0)</f>
        <v>0</v>
      </c>
      <c r="AE423" s="464">
        <f>IF(S423="yes",+INDEX('Final Comp Values'!$BJ:$BJ,MATCH('Monthy Targets'!$B423,'Final Comp Values'!$C:$C,0)),0)</f>
        <v>0</v>
      </c>
      <c r="AF423" s="464">
        <f>IF(T423="yes",+INDEX('Final Comp Values'!$BJ:$BJ,MATCH('Monthy Targets'!$B423,'Final Comp Values'!$C:$C,0)),0)</f>
        <v>0</v>
      </c>
      <c r="AG423" s="464">
        <f>IF(U423="yes",+INDEX('Final Comp Values'!$BJ:$BJ,MATCH('Monthy Targets'!$B423,'Final Comp Values'!$C:$C,0)),0)</f>
        <v>0</v>
      </c>
    </row>
    <row r="424" spans="1:33" x14ac:dyDescent="0.25">
      <c r="A424" s="183">
        <f>+FY2018_ALL_Targets!A424</f>
        <v>4328</v>
      </c>
      <c r="B424" s="183">
        <f>+FY2018_ALL_Targets!B424</f>
        <v>676148</v>
      </c>
      <c r="C424" s="183">
        <f>+FY2018_ALL_Targets!C424</f>
        <v>1026267</v>
      </c>
      <c r="D424" s="183">
        <f>+FY2018_ALL_Targets!D424</f>
        <v>1760503106</v>
      </c>
      <c r="E424" s="183">
        <f>+FY2018_ALL_Targets!E424</f>
        <v>0</v>
      </c>
      <c r="F424" s="183" t="str">
        <f>+FY2018_ALL_Targets!F424</f>
        <v>Tarrant</v>
      </c>
      <c r="G424" s="183" t="s">
        <v>196</v>
      </c>
      <c r="H424" s="183" t="str">
        <f>+FY2018_ALL_Targets!H424</f>
        <v>Seminole Hospital District of Gaines County, Texas</v>
      </c>
      <c r="I424" s="183" t="str">
        <f>+FY2018_ALL_Targets!I424</f>
        <v>315 W Anderson Street</v>
      </c>
      <c r="J424" s="14" t="str">
        <f>_xlfn.IFNA(+INDEX(Comp1!$D:$D,MATCH(B424,Comp1!$B:$B,0)),"No")</f>
        <v>Yes</v>
      </c>
      <c r="K424" s="14" t="str">
        <f>_xlfn.IFNA(+INDEX(Comp1!$E:$E,MATCH(B424,Comp1!$B:$B,0)),"No")</f>
        <v>Yes</v>
      </c>
      <c r="L424" s="14" t="str">
        <f>_xlfn.IFNA(+INDEX(Comp1!F:F,MATCH($B424,Comp1!$B:$B,0)),"No")</f>
        <v>Yes</v>
      </c>
      <c r="M424" s="14" t="str">
        <f>_xlfn.IFNA(+INDEX(Comp1!G:G,MATCH($B424,Comp1!$B:$B,0)),"No")</f>
        <v>Yes</v>
      </c>
      <c r="N424" s="14" t="str">
        <f>_xlfn.IFNA(+INDEX(Comp1!H:H,MATCH($B424,Comp1!$B:$B,0)),"No")</f>
        <v>Yes</v>
      </c>
      <c r="O424" s="14">
        <f>_xlfn.IFNA(+INDEX(Comp1!I:I,MATCH($B424,Comp1!$B:$B,0)),"No")</f>
        <v>0</v>
      </c>
      <c r="P424" s="14">
        <f>_xlfn.IFNA(+INDEX(Comp1!J:J,MATCH($B424,Comp1!$B:$B,0)),"No")</f>
        <v>0</v>
      </c>
      <c r="Q424" s="14">
        <f>_xlfn.IFNA(+INDEX(Comp1!K:K,MATCH($B424,Comp1!$B:$B,0)),"No")</f>
        <v>0</v>
      </c>
      <c r="R424" s="14">
        <f>_xlfn.IFNA(+INDEX(Comp1!L:L,MATCH($B424,Comp1!$B:$B,0)),"No")</f>
        <v>0</v>
      </c>
      <c r="S424" s="14">
        <f>_xlfn.IFNA(+INDEX(Comp1!M:M,MATCH($B424,Comp1!$B:$B,0)),"No")</f>
        <v>0</v>
      </c>
      <c r="T424" s="14">
        <f>_xlfn.IFNA(+INDEX(Comp1!N:N,MATCH($B424,Comp1!$B:$B,0)),"No")</f>
        <v>0</v>
      </c>
      <c r="U424" s="14">
        <f>_xlfn.IFNA(+INDEX(Comp1!O:O,MATCH($B424,Comp1!$B:$B,0)),"No")</f>
        <v>0</v>
      </c>
      <c r="V424" s="464">
        <f>IF(J424="yes",+INDEX('Final Comp Values'!$AX:$AX,MATCH('Monthy Targets'!$B424,'Final Comp Values'!C:C,0)),0)</f>
        <v>4.03</v>
      </c>
      <c r="W424" s="464">
        <f>IF(K424="yes",+INDEX('Final Comp Values'!$AX:$AX,MATCH('Monthy Targets'!$B424,'Final Comp Values'!$C:$C,0)),0)</f>
        <v>4.03</v>
      </c>
      <c r="X424" s="464">
        <f>IF(L424="yes",+INDEX('Final Comp Values'!$AX:$AX,MATCH('Monthy Targets'!$B424,'Final Comp Values'!$C:$C,0)),0)</f>
        <v>4.03</v>
      </c>
      <c r="Y424" s="464">
        <f>IF(M424="yes",+INDEX('Final Comp Values'!$BB:$BB,MATCH('Monthy Targets'!$B424,'Final Comp Values'!$C:$C,0)),0)</f>
        <v>4.03</v>
      </c>
      <c r="Z424" s="464">
        <f>IF(N424="yes",+INDEX('Final Comp Values'!$BB:$BB,MATCH('Monthy Targets'!$B424,'Final Comp Values'!$C:$C,0)),0)</f>
        <v>4.03</v>
      </c>
      <c r="AA424" s="464">
        <f>IF(O424="yes",+INDEX('Final Comp Values'!$BB:$BB,MATCH('Monthy Targets'!$B424,'Final Comp Values'!$C:$C,0)),0)</f>
        <v>0</v>
      </c>
      <c r="AB424" s="464">
        <f>IF(P424="yes",+INDEX('Final Comp Values'!$BF:$BF,MATCH('Monthy Targets'!$B424,'Final Comp Values'!$C:$C,0)),0)</f>
        <v>0</v>
      </c>
      <c r="AC424" s="464">
        <f>IF(Q424="yes",+INDEX('Final Comp Values'!$BF:$BF,MATCH('Monthy Targets'!$B424,'Final Comp Values'!$C:$C,0)),0)</f>
        <v>0</v>
      </c>
      <c r="AD424" s="464">
        <f>IF(R424="yes",+INDEX('Final Comp Values'!$BF:$BF,MATCH('Monthy Targets'!$B424,'Final Comp Values'!$C:$C,0)),0)</f>
        <v>0</v>
      </c>
      <c r="AE424" s="464">
        <f>IF(S424="yes",+INDEX('Final Comp Values'!$BJ:$BJ,MATCH('Monthy Targets'!$B424,'Final Comp Values'!$C:$C,0)),0)</f>
        <v>0</v>
      </c>
      <c r="AF424" s="464">
        <f>IF(T424="yes",+INDEX('Final Comp Values'!$BJ:$BJ,MATCH('Monthy Targets'!$B424,'Final Comp Values'!$C:$C,0)),0)</f>
        <v>0</v>
      </c>
      <c r="AG424" s="464">
        <f>IF(U424="yes",+INDEX('Final Comp Values'!$BJ:$BJ,MATCH('Monthy Targets'!$B424,'Final Comp Values'!$C:$C,0)),0)</f>
        <v>0</v>
      </c>
    </row>
    <row r="425" spans="1:33" x14ac:dyDescent="0.25">
      <c r="A425" s="183">
        <f>+FY2018_ALL_Targets!A425</f>
        <v>103086</v>
      </c>
      <c r="B425" s="183">
        <f>+FY2018_ALL_Targets!B425</f>
        <v>676155</v>
      </c>
      <c r="C425" s="183">
        <f>+FY2018_ALL_Targets!C425</f>
        <v>1015147</v>
      </c>
      <c r="D425" s="183">
        <f>+FY2018_ALL_Targets!D425</f>
        <v>1912125683</v>
      </c>
      <c r="E425" s="183">
        <f>+FY2018_ALL_Targets!E425</f>
        <v>0</v>
      </c>
      <c r="F425" s="183" t="str">
        <f>+FY2018_ALL_Targets!F425</f>
        <v>Harris</v>
      </c>
      <c r="G425" s="183" t="s">
        <v>442</v>
      </c>
      <c r="H425" s="183" t="str">
        <f>+FY2018_ALL_Targets!H425</f>
        <v>Liberty County Hospital District No. 1</v>
      </c>
      <c r="I425" s="183" t="str">
        <f>+FY2018_ALL_Targets!I425</f>
        <v>4048 Red Bluff</v>
      </c>
      <c r="J425" s="14" t="str">
        <f>_xlfn.IFNA(+INDEX(Comp1!$D:$D,MATCH(B425,Comp1!$B:$B,0)),"No")</f>
        <v>Yes</v>
      </c>
      <c r="K425" s="14" t="str">
        <f>_xlfn.IFNA(+INDEX(Comp1!$E:$E,MATCH(B425,Comp1!$B:$B,0)),"No")</f>
        <v>Yes</v>
      </c>
      <c r="L425" s="14" t="str">
        <f>_xlfn.IFNA(+INDEX(Comp1!F:F,MATCH($B425,Comp1!$B:$B,0)),"No")</f>
        <v>Yes</v>
      </c>
      <c r="M425" s="14" t="str">
        <f>_xlfn.IFNA(+INDEX(Comp1!G:G,MATCH($B425,Comp1!$B:$B,0)),"No")</f>
        <v>Yes</v>
      </c>
      <c r="N425" s="14" t="str">
        <f>_xlfn.IFNA(+INDEX(Comp1!H:H,MATCH($B425,Comp1!$B:$B,0)),"No")</f>
        <v>Yes</v>
      </c>
      <c r="O425" s="14">
        <f>_xlfn.IFNA(+INDEX(Comp1!I:I,MATCH($B425,Comp1!$B:$B,0)),"No")</f>
        <v>0</v>
      </c>
      <c r="P425" s="14">
        <f>_xlfn.IFNA(+INDEX(Comp1!J:J,MATCH($B425,Comp1!$B:$B,0)),"No")</f>
        <v>0</v>
      </c>
      <c r="Q425" s="14">
        <f>_xlfn.IFNA(+INDEX(Comp1!K:K,MATCH($B425,Comp1!$B:$B,0)),"No")</f>
        <v>0</v>
      </c>
      <c r="R425" s="14">
        <f>_xlfn.IFNA(+INDEX(Comp1!L:L,MATCH($B425,Comp1!$B:$B,0)),"No")</f>
        <v>0</v>
      </c>
      <c r="S425" s="14">
        <f>_xlfn.IFNA(+INDEX(Comp1!M:M,MATCH($B425,Comp1!$B:$B,0)),"No")</f>
        <v>0</v>
      </c>
      <c r="T425" s="14">
        <f>_xlfn.IFNA(+INDEX(Comp1!N:N,MATCH($B425,Comp1!$B:$B,0)),"No")</f>
        <v>0</v>
      </c>
      <c r="U425" s="14">
        <f>_xlfn.IFNA(+INDEX(Comp1!O:O,MATCH($B425,Comp1!$B:$B,0)),"No")</f>
        <v>0</v>
      </c>
      <c r="V425" s="464">
        <f>IF(J425="yes",+INDEX('Final Comp Values'!$AX:$AX,MATCH('Monthy Targets'!$B425,'Final Comp Values'!C:C,0)),0)</f>
        <v>7.73</v>
      </c>
      <c r="W425" s="464">
        <f>IF(K425="yes",+INDEX('Final Comp Values'!$AX:$AX,MATCH('Monthy Targets'!$B425,'Final Comp Values'!$C:$C,0)),0)</f>
        <v>7.73</v>
      </c>
      <c r="X425" s="464">
        <f>IF(L425="yes",+INDEX('Final Comp Values'!$AX:$AX,MATCH('Monthy Targets'!$B425,'Final Comp Values'!$C:$C,0)),0)</f>
        <v>7.73</v>
      </c>
      <c r="Y425" s="464">
        <f>IF(M425="yes",+INDEX('Final Comp Values'!$BB:$BB,MATCH('Monthy Targets'!$B425,'Final Comp Values'!$C:$C,0)),0)</f>
        <v>7.73</v>
      </c>
      <c r="Z425" s="464">
        <f>IF(N425="yes",+INDEX('Final Comp Values'!$BB:$BB,MATCH('Monthy Targets'!$B425,'Final Comp Values'!$C:$C,0)),0)</f>
        <v>7.73</v>
      </c>
      <c r="AA425" s="464">
        <f>IF(O425="yes",+INDEX('Final Comp Values'!$BB:$BB,MATCH('Monthy Targets'!$B425,'Final Comp Values'!$C:$C,0)),0)</f>
        <v>0</v>
      </c>
      <c r="AB425" s="464">
        <f>IF(P425="yes",+INDEX('Final Comp Values'!$BF:$BF,MATCH('Monthy Targets'!$B425,'Final Comp Values'!$C:$C,0)),0)</f>
        <v>0</v>
      </c>
      <c r="AC425" s="464">
        <f>IF(Q425="yes",+INDEX('Final Comp Values'!$BF:$BF,MATCH('Monthy Targets'!$B425,'Final Comp Values'!$C:$C,0)),0)</f>
        <v>0</v>
      </c>
      <c r="AD425" s="464">
        <f>IF(R425="yes",+INDEX('Final Comp Values'!$BF:$BF,MATCH('Monthy Targets'!$B425,'Final Comp Values'!$C:$C,0)),0)</f>
        <v>0</v>
      </c>
      <c r="AE425" s="464">
        <f>IF(S425="yes",+INDEX('Final Comp Values'!$BJ:$BJ,MATCH('Monthy Targets'!$B425,'Final Comp Values'!$C:$C,0)),0)</f>
        <v>0</v>
      </c>
      <c r="AF425" s="464">
        <f>IF(T425="yes",+INDEX('Final Comp Values'!$BJ:$BJ,MATCH('Monthy Targets'!$B425,'Final Comp Values'!$C:$C,0)),0)</f>
        <v>0</v>
      </c>
      <c r="AG425" s="464">
        <f>IF(U425="yes",+INDEX('Final Comp Values'!$BJ:$BJ,MATCH('Monthy Targets'!$B425,'Final Comp Values'!$C:$C,0)),0)</f>
        <v>0</v>
      </c>
    </row>
    <row r="426" spans="1:33" x14ac:dyDescent="0.25">
      <c r="A426" s="183">
        <f>+FY2018_ALL_Targets!A426</f>
        <v>103093</v>
      </c>
      <c r="B426" s="183">
        <f>+FY2018_ALL_Targets!B426</f>
        <v>676156</v>
      </c>
      <c r="C426" s="183">
        <f>+FY2018_ALL_Targets!C426</f>
        <v>1015050</v>
      </c>
      <c r="D426" s="183">
        <f>+FY2018_ALL_Targets!D426</f>
        <v>1083836357</v>
      </c>
      <c r="E426" s="183">
        <f>+FY2018_ALL_Targets!E426</f>
        <v>0</v>
      </c>
      <c r="F426" s="183" t="str">
        <f>+FY2018_ALL_Targets!F426</f>
        <v>Dallas</v>
      </c>
      <c r="G426" s="183" t="s">
        <v>446</v>
      </c>
      <c r="H426" s="183" t="str">
        <f>+FY2018_ALL_Targets!H426</f>
        <v>Dallas County Hospital District dba Prestonwood Rehabiliationa</v>
      </c>
      <c r="I426" s="183" t="str">
        <f>+FY2018_ALL_Targets!I426</f>
        <v>2460 Marsh Lane</v>
      </c>
      <c r="J426" s="14" t="str">
        <f>_xlfn.IFNA(+INDEX(Comp1!$D:$D,MATCH(B426,Comp1!$B:$B,0)),"No")</f>
        <v>Yes</v>
      </c>
      <c r="K426" s="14" t="str">
        <f>_xlfn.IFNA(+INDEX(Comp1!$E:$E,MATCH(B426,Comp1!$B:$B,0)),"No")</f>
        <v>Yes</v>
      </c>
      <c r="L426" s="14" t="str">
        <f>_xlfn.IFNA(+INDEX(Comp1!F:F,MATCH($B426,Comp1!$B:$B,0)),"No")</f>
        <v>Yes</v>
      </c>
      <c r="M426" s="14" t="str">
        <f>_xlfn.IFNA(+INDEX(Comp1!G:G,MATCH($B426,Comp1!$B:$B,0)),"No")</f>
        <v>Yes</v>
      </c>
      <c r="N426" s="14" t="str">
        <f>_xlfn.IFNA(+INDEX(Comp1!H:H,MATCH($B426,Comp1!$B:$B,0)),"No")</f>
        <v>Yes</v>
      </c>
      <c r="O426" s="14">
        <f>_xlfn.IFNA(+INDEX(Comp1!I:I,MATCH($B426,Comp1!$B:$B,0)),"No")</f>
        <v>0</v>
      </c>
      <c r="P426" s="14">
        <f>_xlfn.IFNA(+INDEX(Comp1!J:J,MATCH($B426,Comp1!$B:$B,0)),"No")</f>
        <v>0</v>
      </c>
      <c r="Q426" s="14">
        <f>_xlfn.IFNA(+INDEX(Comp1!K:K,MATCH($B426,Comp1!$B:$B,0)),"No")</f>
        <v>0</v>
      </c>
      <c r="R426" s="14">
        <f>_xlfn.IFNA(+INDEX(Comp1!L:L,MATCH($B426,Comp1!$B:$B,0)),"No")</f>
        <v>0</v>
      </c>
      <c r="S426" s="14">
        <f>_xlfn.IFNA(+INDEX(Comp1!M:M,MATCH($B426,Comp1!$B:$B,0)),"No")</f>
        <v>0</v>
      </c>
      <c r="T426" s="14">
        <f>_xlfn.IFNA(+INDEX(Comp1!N:N,MATCH($B426,Comp1!$B:$B,0)),"No")</f>
        <v>0</v>
      </c>
      <c r="U426" s="14">
        <f>_xlfn.IFNA(+INDEX(Comp1!O:O,MATCH($B426,Comp1!$B:$B,0)),"No")</f>
        <v>0</v>
      </c>
      <c r="V426" s="464">
        <f>IF(J426="yes",+INDEX('Final Comp Values'!$AX:$AX,MATCH('Monthy Targets'!$B426,'Final Comp Values'!C:C,0)),0)</f>
        <v>2.14</v>
      </c>
      <c r="W426" s="464">
        <f>IF(K426="yes",+INDEX('Final Comp Values'!$AX:$AX,MATCH('Monthy Targets'!$B426,'Final Comp Values'!$C:$C,0)),0)</f>
        <v>2.14</v>
      </c>
      <c r="X426" s="464">
        <f>IF(L426="yes",+INDEX('Final Comp Values'!$AX:$AX,MATCH('Monthy Targets'!$B426,'Final Comp Values'!$C:$C,0)),0)</f>
        <v>2.14</v>
      </c>
      <c r="Y426" s="464">
        <f>IF(M426="yes",+INDEX('Final Comp Values'!$BB:$BB,MATCH('Monthy Targets'!$B426,'Final Comp Values'!$C:$C,0)),0)</f>
        <v>2.14</v>
      </c>
      <c r="Z426" s="464">
        <f>IF(N426="yes",+INDEX('Final Comp Values'!$BB:$BB,MATCH('Monthy Targets'!$B426,'Final Comp Values'!$C:$C,0)),0)</f>
        <v>2.14</v>
      </c>
      <c r="AA426" s="464">
        <f>IF(O426="yes",+INDEX('Final Comp Values'!$BB:$BB,MATCH('Monthy Targets'!$B426,'Final Comp Values'!$C:$C,0)),0)</f>
        <v>0</v>
      </c>
      <c r="AB426" s="464">
        <f>IF(P426="yes",+INDEX('Final Comp Values'!$BF:$BF,MATCH('Monthy Targets'!$B426,'Final Comp Values'!$C:$C,0)),0)</f>
        <v>0</v>
      </c>
      <c r="AC426" s="464">
        <f>IF(Q426="yes",+INDEX('Final Comp Values'!$BF:$BF,MATCH('Monthy Targets'!$B426,'Final Comp Values'!$C:$C,0)),0)</f>
        <v>0</v>
      </c>
      <c r="AD426" s="464">
        <f>IF(R426="yes",+INDEX('Final Comp Values'!$BF:$BF,MATCH('Monthy Targets'!$B426,'Final Comp Values'!$C:$C,0)),0)</f>
        <v>0</v>
      </c>
      <c r="AE426" s="464">
        <f>IF(S426="yes",+INDEX('Final Comp Values'!$BJ:$BJ,MATCH('Monthy Targets'!$B426,'Final Comp Values'!$C:$C,0)),0)</f>
        <v>0</v>
      </c>
      <c r="AF426" s="464">
        <f>IF(T426="yes",+INDEX('Final Comp Values'!$BJ:$BJ,MATCH('Monthy Targets'!$B426,'Final Comp Values'!$C:$C,0)),0)</f>
        <v>0</v>
      </c>
      <c r="AG426" s="464">
        <f>IF(U426="yes",+INDEX('Final Comp Values'!$BJ:$BJ,MATCH('Monthy Targets'!$B426,'Final Comp Values'!$C:$C,0)),0)</f>
        <v>0</v>
      </c>
    </row>
    <row r="427" spans="1:33" x14ac:dyDescent="0.25">
      <c r="A427" s="183">
        <f>+FY2018_ALL_Targets!A427</f>
        <v>103095</v>
      </c>
      <c r="B427" s="183">
        <f>+FY2018_ALL_Targets!B427</f>
        <v>676158</v>
      </c>
      <c r="C427" s="183">
        <f>+FY2018_ALL_Targets!C427</f>
        <v>1027631</v>
      </c>
      <c r="D427" s="183">
        <f>+FY2018_ALL_Targets!D427</f>
        <v>1801257779</v>
      </c>
      <c r="E427" s="183">
        <f>+FY2018_ALL_Targets!E427</f>
        <v>0</v>
      </c>
      <c r="F427" s="183" t="str">
        <f>+FY2018_ALL_Targets!F427</f>
        <v>Bexar</v>
      </c>
      <c r="G427" s="183" t="s">
        <v>448</v>
      </c>
      <c r="H427" s="183" t="str">
        <f>+FY2018_ALL_Targets!H427</f>
        <v>DeWitt Medical District</v>
      </c>
      <c r="I427" s="183" t="str">
        <f>+FY2018_ALL_Targets!I427</f>
        <v>18514 Sonterra Place</v>
      </c>
      <c r="J427" s="14" t="str">
        <f>_xlfn.IFNA(+INDEX(Comp1!$D:$D,MATCH(B427,Comp1!$B:$B,0)),"No")</f>
        <v>Yes</v>
      </c>
      <c r="K427" s="14" t="str">
        <f>_xlfn.IFNA(+INDEX(Comp1!$E:$E,MATCH(B427,Comp1!$B:$B,0)),"No")</f>
        <v>Yes</v>
      </c>
      <c r="L427" s="14" t="str">
        <f>_xlfn.IFNA(+INDEX(Comp1!F:F,MATCH($B427,Comp1!$B:$B,0)),"No")</f>
        <v>Yes</v>
      </c>
      <c r="M427" s="14" t="str">
        <f>_xlfn.IFNA(+INDEX(Comp1!G:G,MATCH($B427,Comp1!$B:$B,0)),"No")</f>
        <v>Yes</v>
      </c>
      <c r="N427" s="14" t="str">
        <f>_xlfn.IFNA(+INDEX(Comp1!H:H,MATCH($B427,Comp1!$B:$B,0)),"No")</f>
        <v>Yes</v>
      </c>
      <c r="O427" s="14">
        <f>_xlfn.IFNA(+INDEX(Comp1!I:I,MATCH($B427,Comp1!$B:$B,0)),"No")</f>
        <v>0</v>
      </c>
      <c r="P427" s="14">
        <f>_xlfn.IFNA(+INDEX(Comp1!J:J,MATCH($B427,Comp1!$B:$B,0)),"No")</f>
        <v>0</v>
      </c>
      <c r="Q427" s="14">
        <f>_xlfn.IFNA(+INDEX(Comp1!K:K,MATCH($B427,Comp1!$B:$B,0)),"No")</f>
        <v>0</v>
      </c>
      <c r="R427" s="14">
        <f>_xlfn.IFNA(+INDEX(Comp1!L:L,MATCH($B427,Comp1!$B:$B,0)),"No")</f>
        <v>0</v>
      </c>
      <c r="S427" s="14">
        <f>_xlfn.IFNA(+INDEX(Comp1!M:M,MATCH($B427,Comp1!$B:$B,0)),"No")</f>
        <v>0</v>
      </c>
      <c r="T427" s="14">
        <f>_xlfn.IFNA(+INDEX(Comp1!N:N,MATCH($B427,Comp1!$B:$B,0)),"No")</f>
        <v>0</v>
      </c>
      <c r="U427" s="14">
        <f>_xlfn.IFNA(+INDEX(Comp1!O:O,MATCH($B427,Comp1!$B:$B,0)),"No")</f>
        <v>0</v>
      </c>
      <c r="V427" s="464">
        <f>IF(J427="yes",+INDEX('Final Comp Values'!$AX:$AX,MATCH('Monthy Targets'!$B427,'Final Comp Values'!C:C,0)),0)</f>
        <v>8.32</v>
      </c>
      <c r="W427" s="464">
        <f>IF(K427="yes",+INDEX('Final Comp Values'!$AX:$AX,MATCH('Monthy Targets'!$B427,'Final Comp Values'!$C:$C,0)),0)</f>
        <v>8.32</v>
      </c>
      <c r="X427" s="464">
        <f>IF(L427="yes",+INDEX('Final Comp Values'!$AX:$AX,MATCH('Monthy Targets'!$B427,'Final Comp Values'!$C:$C,0)),0)</f>
        <v>8.32</v>
      </c>
      <c r="Y427" s="464">
        <f>IF(M427="yes",+INDEX('Final Comp Values'!$BB:$BB,MATCH('Monthy Targets'!$B427,'Final Comp Values'!$C:$C,0)),0)</f>
        <v>8.32</v>
      </c>
      <c r="Z427" s="464">
        <f>IF(N427="yes",+INDEX('Final Comp Values'!$BB:$BB,MATCH('Monthy Targets'!$B427,'Final Comp Values'!$C:$C,0)),0)</f>
        <v>8.32</v>
      </c>
      <c r="AA427" s="464">
        <f>IF(O427="yes",+INDEX('Final Comp Values'!$BB:$BB,MATCH('Monthy Targets'!$B427,'Final Comp Values'!$C:$C,0)),0)</f>
        <v>0</v>
      </c>
      <c r="AB427" s="464">
        <f>IF(P427="yes",+INDEX('Final Comp Values'!$BF:$BF,MATCH('Monthy Targets'!$B427,'Final Comp Values'!$C:$C,0)),0)</f>
        <v>0</v>
      </c>
      <c r="AC427" s="464">
        <f>IF(Q427="yes",+INDEX('Final Comp Values'!$BF:$BF,MATCH('Monthy Targets'!$B427,'Final Comp Values'!$C:$C,0)),0)</f>
        <v>0</v>
      </c>
      <c r="AD427" s="464">
        <f>IF(R427="yes",+INDEX('Final Comp Values'!$BF:$BF,MATCH('Monthy Targets'!$B427,'Final Comp Values'!$C:$C,0)),0)</f>
        <v>0</v>
      </c>
      <c r="AE427" s="464">
        <f>IF(S427="yes",+INDEX('Final Comp Values'!$BJ:$BJ,MATCH('Monthy Targets'!$B427,'Final Comp Values'!$C:$C,0)),0)</f>
        <v>0</v>
      </c>
      <c r="AF427" s="464">
        <f>IF(T427="yes",+INDEX('Final Comp Values'!$BJ:$BJ,MATCH('Monthy Targets'!$B427,'Final Comp Values'!$C:$C,0)),0)</f>
        <v>0</v>
      </c>
      <c r="AG427" s="464">
        <f>IF(U427="yes",+INDEX('Final Comp Values'!$BJ:$BJ,MATCH('Monthy Targets'!$B427,'Final Comp Values'!$C:$C,0)),0)</f>
        <v>0</v>
      </c>
    </row>
    <row r="428" spans="1:33" x14ac:dyDescent="0.25">
      <c r="A428" s="183">
        <f>+FY2018_ALL_Targets!A428</f>
        <v>103112</v>
      </c>
      <c r="B428" s="183">
        <f>+FY2018_ALL_Targets!B428</f>
        <v>676161</v>
      </c>
      <c r="C428" s="183">
        <f>+FY2018_ALL_Targets!C428</f>
        <v>1015125</v>
      </c>
      <c r="D428" s="183">
        <f>+FY2018_ALL_Targets!D428</f>
        <v>1891991584</v>
      </c>
      <c r="E428" s="183">
        <f>+FY2018_ALL_Targets!E428</f>
        <v>0</v>
      </c>
      <c r="F428" s="183" t="str">
        <f>+FY2018_ALL_Targets!F428</f>
        <v>Tarrant</v>
      </c>
      <c r="G428" s="183" t="s">
        <v>140</v>
      </c>
      <c r="H428" s="183" t="str">
        <f>+FY2018_ALL_Targets!H428</f>
        <v>Eastland Memorial Hospital District</v>
      </c>
      <c r="I428" s="183" t="str">
        <f>+FY2018_ALL_Targets!I428</f>
        <v>6850 Rufe Snow Drive</v>
      </c>
      <c r="J428" s="14" t="str">
        <f>_xlfn.IFNA(+INDEX(Comp1!$D:$D,MATCH(B428,Comp1!$B:$B,0)),"No")</f>
        <v>Yes</v>
      </c>
      <c r="K428" s="14" t="str">
        <f>_xlfn.IFNA(+INDEX(Comp1!$E:$E,MATCH(B428,Comp1!$B:$B,0)),"No")</f>
        <v>Yes</v>
      </c>
      <c r="L428" s="14" t="str">
        <f>_xlfn.IFNA(+INDEX(Comp1!F:F,MATCH($B428,Comp1!$B:$B,0)),"No")</f>
        <v>Yes</v>
      </c>
      <c r="M428" s="14" t="str">
        <f>_xlfn.IFNA(+INDEX(Comp1!G:G,MATCH($B428,Comp1!$B:$B,0)),"No")</f>
        <v>Yes</v>
      </c>
      <c r="N428" s="14" t="str">
        <f>_xlfn.IFNA(+INDEX(Comp1!H:H,MATCH($B428,Comp1!$B:$B,0)),"No")</f>
        <v>Yes</v>
      </c>
      <c r="O428" s="14">
        <f>_xlfn.IFNA(+INDEX(Comp1!I:I,MATCH($B428,Comp1!$B:$B,0)),"No")</f>
        <v>0</v>
      </c>
      <c r="P428" s="14">
        <f>_xlfn.IFNA(+INDEX(Comp1!J:J,MATCH($B428,Comp1!$B:$B,0)),"No")</f>
        <v>0</v>
      </c>
      <c r="Q428" s="14">
        <f>_xlfn.IFNA(+INDEX(Comp1!K:K,MATCH($B428,Comp1!$B:$B,0)),"No")</f>
        <v>0</v>
      </c>
      <c r="R428" s="14">
        <f>_xlfn.IFNA(+INDEX(Comp1!L:L,MATCH($B428,Comp1!$B:$B,0)),"No")</f>
        <v>0</v>
      </c>
      <c r="S428" s="14">
        <f>_xlfn.IFNA(+INDEX(Comp1!M:M,MATCH($B428,Comp1!$B:$B,0)),"No")</f>
        <v>0</v>
      </c>
      <c r="T428" s="14">
        <f>_xlfn.IFNA(+INDEX(Comp1!N:N,MATCH($B428,Comp1!$B:$B,0)),"No")</f>
        <v>0</v>
      </c>
      <c r="U428" s="14">
        <f>_xlfn.IFNA(+INDEX(Comp1!O:O,MATCH($B428,Comp1!$B:$B,0)),"No")</f>
        <v>0</v>
      </c>
      <c r="V428" s="464">
        <f>IF(J428="yes",+INDEX('Final Comp Values'!$AX:$AX,MATCH('Monthy Targets'!$B428,'Final Comp Values'!C:C,0)),0)</f>
        <v>6.4</v>
      </c>
      <c r="W428" s="464">
        <f>IF(K428="yes",+INDEX('Final Comp Values'!$AX:$AX,MATCH('Monthy Targets'!$B428,'Final Comp Values'!$C:$C,0)),0)</f>
        <v>6.4</v>
      </c>
      <c r="X428" s="464">
        <f>IF(L428="yes",+INDEX('Final Comp Values'!$AX:$AX,MATCH('Monthy Targets'!$B428,'Final Comp Values'!$C:$C,0)),0)</f>
        <v>6.4</v>
      </c>
      <c r="Y428" s="464">
        <f>IF(M428="yes",+INDEX('Final Comp Values'!$BB:$BB,MATCH('Monthy Targets'!$B428,'Final Comp Values'!$C:$C,0)),0)</f>
        <v>6.4</v>
      </c>
      <c r="Z428" s="464">
        <f>IF(N428="yes",+INDEX('Final Comp Values'!$BB:$BB,MATCH('Monthy Targets'!$B428,'Final Comp Values'!$C:$C,0)),0)</f>
        <v>6.4</v>
      </c>
      <c r="AA428" s="464">
        <f>IF(O428="yes",+INDEX('Final Comp Values'!$BB:$BB,MATCH('Monthy Targets'!$B428,'Final Comp Values'!$C:$C,0)),0)</f>
        <v>0</v>
      </c>
      <c r="AB428" s="464">
        <f>IF(P428="yes",+INDEX('Final Comp Values'!$BF:$BF,MATCH('Monthy Targets'!$B428,'Final Comp Values'!$C:$C,0)),0)</f>
        <v>0</v>
      </c>
      <c r="AC428" s="464">
        <f>IF(Q428="yes",+INDEX('Final Comp Values'!$BF:$BF,MATCH('Monthy Targets'!$B428,'Final Comp Values'!$C:$C,0)),0)</f>
        <v>0</v>
      </c>
      <c r="AD428" s="464">
        <f>IF(R428="yes",+INDEX('Final Comp Values'!$BF:$BF,MATCH('Monthy Targets'!$B428,'Final Comp Values'!$C:$C,0)),0)</f>
        <v>0</v>
      </c>
      <c r="AE428" s="464">
        <f>IF(S428="yes",+INDEX('Final Comp Values'!$BJ:$BJ,MATCH('Monthy Targets'!$B428,'Final Comp Values'!$C:$C,0)),0)</f>
        <v>0</v>
      </c>
      <c r="AF428" s="464">
        <f>IF(T428="yes",+INDEX('Final Comp Values'!$BJ:$BJ,MATCH('Monthy Targets'!$B428,'Final Comp Values'!$C:$C,0)),0)</f>
        <v>0</v>
      </c>
      <c r="AG428" s="464">
        <f>IF(U428="yes",+INDEX('Final Comp Values'!$BJ:$BJ,MATCH('Monthy Targets'!$B428,'Final Comp Values'!$C:$C,0)),0)</f>
        <v>0</v>
      </c>
    </row>
    <row r="429" spans="1:33" x14ac:dyDescent="0.25">
      <c r="A429" s="183">
        <f>+FY2018_ALL_Targets!A429</f>
        <v>4487</v>
      </c>
      <c r="B429" s="183">
        <f>+FY2018_ALL_Targets!B429</f>
        <v>676169</v>
      </c>
      <c r="C429" s="183">
        <f>+FY2018_ALL_Targets!C429</f>
        <v>1027110</v>
      </c>
      <c r="D429" s="183">
        <f>+FY2018_ALL_Targets!D429</f>
        <v>1881079101</v>
      </c>
      <c r="E429" s="183">
        <f>+FY2018_ALL_Targets!E429</f>
        <v>0</v>
      </c>
      <c r="F429" s="183" t="str">
        <f>+FY2018_ALL_Targets!F429</f>
        <v>Nueces</v>
      </c>
      <c r="G429" s="183" t="s">
        <v>224</v>
      </c>
      <c r="H429" s="183" t="str">
        <f>+FY2018_ALL_Targets!H429</f>
        <v>Shady Shores of Premont LLC</v>
      </c>
      <c r="I429" s="183" t="str">
        <f>+FY2018_ALL_Targets!I429</f>
        <v>431 NW 3rd St.</v>
      </c>
      <c r="J429" s="14" t="str">
        <f>_xlfn.IFNA(+INDEX(Comp1!$D:$D,MATCH(B429,Comp1!$B:$B,0)),"No")</f>
        <v>No</v>
      </c>
      <c r="K429" s="14" t="str">
        <f>_xlfn.IFNA(+INDEX(Comp1!$E:$E,MATCH(B429,Comp1!$B:$B,0)),"No")</f>
        <v>No</v>
      </c>
      <c r="L429" s="14" t="str">
        <f>_xlfn.IFNA(+INDEX(Comp1!F:F,MATCH($B429,Comp1!$B:$B,0)),"No")</f>
        <v>No</v>
      </c>
      <c r="M429" s="14" t="str">
        <f>_xlfn.IFNA(+INDEX(Comp1!G:G,MATCH($B429,Comp1!$B:$B,0)),"No")</f>
        <v>No</v>
      </c>
      <c r="N429" s="14" t="str">
        <f>_xlfn.IFNA(+INDEX(Comp1!H:H,MATCH($B429,Comp1!$B:$B,0)),"No")</f>
        <v>No</v>
      </c>
      <c r="O429" s="14" t="str">
        <f>_xlfn.IFNA(+INDEX(Comp1!I:I,MATCH($B429,Comp1!$B:$B,0)),"No")</f>
        <v>No</v>
      </c>
      <c r="P429" s="14" t="str">
        <f>_xlfn.IFNA(+INDEX(Comp1!J:J,MATCH($B429,Comp1!$B:$B,0)),"No")</f>
        <v>No</v>
      </c>
      <c r="Q429" s="14" t="str">
        <f>_xlfn.IFNA(+INDEX(Comp1!K:K,MATCH($B429,Comp1!$B:$B,0)),"No")</f>
        <v>No</v>
      </c>
      <c r="R429" s="14" t="str">
        <f>_xlfn.IFNA(+INDEX(Comp1!L:L,MATCH($B429,Comp1!$B:$B,0)),"No")</f>
        <v>No</v>
      </c>
      <c r="S429" s="14" t="str">
        <f>_xlfn.IFNA(+INDEX(Comp1!M:M,MATCH($B429,Comp1!$B:$B,0)),"No")</f>
        <v>No</v>
      </c>
      <c r="T429" s="14" t="str">
        <f>_xlfn.IFNA(+INDEX(Comp1!N:N,MATCH($B429,Comp1!$B:$B,0)),"No")</f>
        <v>No</v>
      </c>
      <c r="U429" s="14" t="str">
        <f>_xlfn.IFNA(+INDEX(Comp1!O:O,MATCH($B429,Comp1!$B:$B,0)),"No")</f>
        <v>No</v>
      </c>
      <c r="V429" s="464">
        <f>IF(J429="yes",+INDEX('Final Comp Values'!$AX:$AX,MATCH('Monthy Targets'!$B429,'Final Comp Values'!C:C,0)),0)</f>
        <v>0</v>
      </c>
      <c r="W429" s="464">
        <f>IF(K429="yes",+INDEX('Final Comp Values'!$AX:$AX,MATCH('Monthy Targets'!$B429,'Final Comp Values'!$C:$C,0)),0)</f>
        <v>0</v>
      </c>
      <c r="X429" s="464">
        <f>IF(L429="yes",+INDEX('Final Comp Values'!$AX:$AX,MATCH('Monthy Targets'!$B429,'Final Comp Values'!$C:$C,0)),0)</f>
        <v>0</v>
      </c>
      <c r="Y429" s="464">
        <f>IF(M429="yes",+INDEX('Final Comp Values'!$BB:$BB,MATCH('Monthy Targets'!$B429,'Final Comp Values'!$C:$C,0)),0)</f>
        <v>0</v>
      </c>
      <c r="Z429" s="464">
        <f>IF(N429="yes",+INDEX('Final Comp Values'!$BB:$BB,MATCH('Monthy Targets'!$B429,'Final Comp Values'!$C:$C,0)),0)</f>
        <v>0</v>
      </c>
      <c r="AA429" s="464">
        <f>IF(O429="yes",+INDEX('Final Comp Values'!$BB:$BB,MATCH('Monthy Targets'!$B429,'Final Comp Values'!$C:$C,0)),0)</f>
        <v>0</v>
      </c>
      <c r="AB429" s="464">
        <f>IF(P429="yes",+INDEX('Final Comp Values'!$BF:$BF,MATCH('Monthy Targets'!$B429,'Final Comp Values'!$C:$C,0)),0)</f>
        <v>0</v>
      </c>
      <c r="AC429" s="464">
        <f>IF(Q429="yes",+INDEX('Final Comp Values'!$BF:$BF,MATCH('Monthy Targets'!$B429,'Final Comp Values'!$C:$C,0)),0)</f>
        <v>0</v>
      </c>
      <c r="AD429" s="464">
        <f>IF(R429="yes",+INDEX('Final Comp Values'!$BF:$BF,MATCH('Monthy Targets'!$B429,'Final Comp Values'!$C:$C,0)),0)</f>
        <v>0</v>
      </c>
      <c r="AE429" s="464">
        <f>IF(S429="yes",+INDEX('Final Comp Values'!$BJ:$BJ,MATCH('Monthy Targets'!$B429,'Final Comp Values'!$C:$C,0)),0)</f>
        <v>0</v>
      </c>
      <c r="AF429" s="464">
        <f>IF(T429="yes",+INDEX('Final Comp Values'!$BJ:$BJ,MATCH('Monthy Targets'!$B429,'Final Comp Values'!$C:$C,0)),0)</f>
        <v>0</v>
      </c>
      <c r="AG429" s="464">
        <f>IF(U429="yes",+INDEX('Final Comp Values'!$BJ:$BJ,MATCH('Monthy Targets'!$B429,'Final Comp Values'!$C:$C,0)),0)</f>
        <v>0</v>
      </c>
    </row>
    <row r="430" spans="1:33" x14ac:dyDescent="0.25">
      <c r="A430" s="183">
        <f>+FY2018_ALL_Targets!A430</f>
        <v>4449</v>
      </c>
      <c r="B430" s="183">
        <f>+FY2018_ALL_Targets!B430</f>
        <v>676173</v>
      </c>
      <c r="C430" s="183">
        <f>+FY2018_ALL_Targets!C430</f>
        <v>1018522</v>
      </c>
      <c r="D430" s="183">
        <f>+FY2018_ALL_Targets!D430</f>
        <v>1417275900</v>
      </c>
      <c r="E430" s="183">
        <f>+FY2018_ALL_Targets!E430</f>
        <v>0</v>
      </c>
      <c r="F430" s="183" t="str">
        <f>+FY2018_ALL_Targets!F430</f>
        <v>Nueces</v>
      </c>
      <c r="G430" s="183" t="s">
        <v>220</v>
      </c>
      <c r="H430" s="183" t="str">
        <f>+FY2018_ALL_Targets!H430</f>
        <v>Kenedy I Enterprises, LLC</v>
      </c>
      <c r="I430" s="183" t="str">
        <f>+FY2018_ALL_Targets!I430</f>
        <v>7882 S Hwy 181</v>
      </c>
      <c r="J430" s="14" t="str">
        <f>_xlfn.IFNA(+INDEX(Comp1!$D:$D,MATCH(B430,Comp1!$B:$B,0)),"No")</f>
        <v>No</v>
      </c>
      <c r="K430" s="14" t="str">
        <f>_xlfn.IFNA(+INDEX(Comp1!$E:$E,MATCH(B430,Comp1!$B:$B,0)),"No")</f>
        <v>No</v>
      </c>
      <c r="L430" s="14" t="str">
        <f>_xlfn.IFNA(+INDEX(Comp1!F:F,MATCH($B430,Comp1!$B:$B,0)),"No")</f>
        <v>No</v>
      </c>
      <c r="M430" s="14" t="str">
        <f>_xlfn.IFNA(+INDEX(Comp1!G:G,MATCH($B430,Comp1!$B:$B,0)),"No")</f>
        <v>No</v>
      </c>
      <c r="N430" s="14" t="str">
        <f>_xlfn.IFNA(+INDEX(Comp1!H:H,MATCH($B430,Comp1!$B:$B,0)),"No")</f>
        <v>No</v>
      </c>
      <c r="O430" s="14" t="str">
        <f>_xlfn.IFNA(+INDEX(Comp1!I:I,MATCH($B430,Comp1!$B:$B,0)),"No")</f>
        <v>No</v>
      </c>
      <c r="P430" s="14" t="str">
        <f>_xlfn.IFNA(+INDEX(Comp1!J:J,MATCH($B430,Comp1!$B:$B,0)),"No")</f>
        <v>No</v>
      </c>
      <c r="Q430" s="14" t="str">
        <f>_xlfn.IFNA(+INDEX(Comp1!K:K,MATCH($B430,Comp1!$B:$B,0)),"No")</f>
        <v>No</v>
      </c>
      <c r="R430" s="14" t="str">
        <f>_xlfn.IFNA(+INDEX(Comp1!L:L,MATCH($B430,Comp1!$B:$B,0)),"No")</f>
        <v>No</v>
      </c>
      <c r="S430" s="14" t="str">
        <f>_xlfn.IFNA(+INDEX(Comp1!M:M,MATCH($B430,Comp1!$B:$B,0)),"No")</f>
        <v>No</v>
      </c>
      <c r="T430" s="14" t="str">
        <f>_xlfn.IFNA(+INDEX(Comp1!N:N,MATCH($B430,Comp1!$B:$B,0)),"No")</f>
        <v>No</v>
      </c>
      <c r="U430" s="14" t="str">
        <f>_xlfn.IFNA(+INDEX(Comp1!O:O,MATCH($B430,Comp1!$B:$B,0)),"No")</f>
        <v>No</v>
      </c>
      <c r="V430" s="464">
        <f>IF(J430="yes",+INDEX('Final Comp Values'!$AX:$AX,MATCH('Monthy Targets'!$B430,'Final Comp Values'!C:C,0)),0)</f>
        <v>0</v>
      </c>
      <c r="W430" s="464">
        <f>IF(K430="yes",+INDEX('Final Comp Values'!$AX:$AX,MATCH('Monthy Targets'!$B430,'Final Comp Values'!$C:$C,0)),0)</f>
        <v>0</v>
      </c>
      <c r="X430" s="464">
        <f>IF(L430="yes",+INDEX('Final Comp Values'!$AX:$AX,MATCH('Monthy Targets'!$B430,'Final Comp Values'!$C:$C,0)),0)</f>
        <v>0</v>
      </c>
      <c r="Y430" s="464">
        <f>IF(M430="yes",+INDEX('Final Comp Values'!$BB:$BB,MATCH('Monthy Targets'!$B430,'Final Comp Values'!$C:$C,0)),0)</f>
        <v>0</v>
      </c>
      <c r="Z430" s="464">
        <f>IF(N430="yes",+INDEX('Final Comp Values'!$BB:$BB,MATCH('Monthy Targets'!$B430,'Final Comp Values'!$C:$C,0)),0)</f>
        <v>0</v>
      </c>
      <c r="AA430" s="464">
        <f>IF(O430="yes",+INDEX('Final Comp Values'!$BB:$BB,MATCH('Monthy Targets'!$B430,'Final Comp Values'!$C:$C,0)),0)</f>
        <v>0</v>
      </c>
      <c r="AB430" s="464">
        <f>IF(P430="yes",+INDEX('Final Comp Values'!$BF:$BF,MATCH('Monthy Targets'!$B430,'Final Comp Values'!$C:$C,0)),0)</f>
        <v>0</v>
      </c>
      <c r="AC430" s="464">
        <f>IF(Q430="yes",+INDEX('Final Comp Values'!$BF:$BF,MATCH('Monthy Targets'!$B430,'Final Comp Values'!$C:$C,0)),0)</f>
        <v>0</v>
      </c>
      <c r="AD430" s="464">
        <f>IF(R430="yes",+INDEX('Final Comp Values'!$BF:$BF,MATCH('Monthy Targets'!$B430,'Final Comp Values'!$C:$C,0)),0)</f>
        <v>0</v>
      </c>
      <c r="AE430" s="464">
        <f>IF(S430="yes",+INDEX('Final Comp Values'!$BJ:$BJ,MATCH('Monthy Targets'!$B430,'Final Comp Values'!$C:$C,0)),0)</f>
        <v>0</v>
      </c>
      <c r="AF430" s="464">
        <f>IF(T430="yes",+INDEX('Final Comp Values'!$BJ:$BJ,MATCH('Monthy Targets'!$B430,'Final Comp Values'!$C:$C,0)),0)</f>
        <v>0</v>
      </c>
      <c r="AG430" s="464">
        <f>IF(U430="yes",+INDEX('Final Comp Values'!$BJ:$BJ,MATCH('Monthy Targets'!$B430,'Final Comp Values'!$C:$C,0)),0)</f>
        <v>0</v>
      </c>
    </row>
    <row r="431" spans="1:33" x14ac:dyDescent="0.25">
      <c r="A431" s="183">
        <f>+FY2018_ALL_Targets!A431</f>
        <v>101351</v>
      </c>
      <c r="B431" s="183">
        <f>+FY2018_ALL_Targets!B431</f>
        <v>676175</v>
      </c>
      <c r="C431" s="183">
        <f>+FY2018_ALL_Targets!C431</f>
        <v>1004526</v>
      </c>
      <c r="D431" s="183">
        <f>+FY2018_ALL_Targets!D431</f>
        <v>1811051964</v>
      </c>
      <c r="E431" s="183">
        <f>+FY2018_ALL_Targets!E431</f>
        <v>0</v>
      </c>
      <c r="F431" s="183" t="str">
        <f>+FY2018_ALL_Targets!F431</f>
        <v>MRSA West</v>
      </c>
      <c r="G431" s="183" t="s">
        <v>382</v>
      </c>
      <c r="H431" s="183" t="str">
        <f>+FY2018_ALL_Targets!H431</f>
        <v>Andrews County Hospital District</v>
      </c>
      <c r="I431" s="183" t="str">
        <f>+FY2018_ALL_Targets!I431</f>
        <v>1601 NE Mustang Drive</v>
      </c>
      <c r="J431" s="14" t="str">
        <f>_xlfn.IFNA(+INDEX(Comp1!$D:$D,MATCH(B431,Comp1!$B:$B,0)),"No")</f>
        <v>Yes</v>
      </c>
      <c r="K431" s="14" t="str">
        <f>_xlfn.IFNA(+INDEX(Comp1!$E:$E,MATCH(B431,Comp1!$B:$B,0)),"No")</f>
        <v>Yes</v>
      </c>
      <c r="L431" s="14" t="str">
        <f>_xlfn.IFNA(+INDEX(Comp1!F:F,MATCH($B431,Comp1!$B:$B,0)),"No")</f>
        <v>Yes</v>
      </c>
      <c r="M431" s="14" t="str">
        <f>_xlfn.IFNA(+INDEX(Comp1!G:G,MATCH($B431,Comp1!$B:$B,0)),"No")</f>
        <v>Yes</v>
      </c>
      <c r="N431" s="14" t="str">
        <f>_xlfn.IFNA(+INDEX(Comp1!H:H,MATCH($B431,Comp1!$B:$B,0)),"No")</f>
        <v>Yes</v>
      </c>
      <c r="O431" s="14">
        <f>_xlfn.IFNA(+INDEX(Comp1!I:I,MATCH($B431,Comp1!$B:$B,0)),"No")</f>
        <v>0</v>
      </c>
      <c r="P431" s="14">
        <f>_xlfn.IFNA(+INDEX(Comp1!J:J,MATCH($B431,Comp1!$B:$B,0)),"No")</f>
        <v>0</v>
      </c>
      <c r="Q431" s="14">
        <f>_xlfn.IFNA(+INDEX(Comp1!K:K,MATCH($B431,Comp1!$B:$B,0)),"No")</f>
        <v>0</v>
      </c>
      <c r="R431" s="14">
        <f>_xlfn.IFNA(+INDEX(Comp1!L:L,MATCH($B431,Comp1!$B:$B,0)),"No")</f>
        <v>0</v>
      </c>
      <c r="S431" s="14">
        <f>_xlfn.IFNA(+INDEX(Comp1!M:M,MATCH($B431,Comp1!$B:$B,0)),"No")</f>
        <v>0</v>
      </c>
      <c r="T431" s="14">
        <f>_xlfn.IFNA(+INDEX(Comp1!N:N,MATCH($B431,Comp1!$B:$B,0)),"No")</f>
        <v>0</v>
      </c>
      <c r="U431" s="14">
        <f>_xlfn.IFNA(+INDEX(Comp1!O:O,MATCH($B431,Comp1!$B:$B,0)),"No")</f>
        <v>0</v>
      </c>
      <c r="V431" s="464">
        <f>IF(J431="yes",+INDEX('Final Comp Values'!$AX:$AX,MATCH('Monthy Targets'!$B431,'Final Comp Values'!C:C,0)),0)</f>
        <v>4.9800000000000004</v>
      </c>
      <c r="W431" s="464">
        <f>IF(K431="yes",+INDEX('Final Comp Values'!$AX:$AX,MATCH('Monthy Targets'!$B431,'Final Comp Values'!$C:$C,0)),0)</f>
        <v>4.9800000000000004</v>
      </c>
      <c r="X431" s="464">
        <f>IF(L431="yes",+INDEX('Final Comp Values'!$AX:$AX,MATCH('Monthy Targets'!$B431,'Final Comp Values'!$C:$C,0)),0)</f>
        <v>4.9800000000000004</v>
      </c>
      <c r="Y431" s="464">
        <f>IF(M431="yes",+INDEX('Final Comp Values'!$BB:$BB,MATCH('Monthy Targets'!$B431,'Final Comp Values'!$C:$C,0)),0)</f>
        <v>4.9800000000000004</v>
      </c>
      <c r="Z431" s="464">
        <f>IF(N431="yes",+INDEX('Final Comp Values'!$BB:$BB,MATCH('Monthy Targets'!$B431,'Final Comp Values'!$C:$C,0)),0)</f>
        <v>4.9800000000000004</v>
      </c>
      <c r="AA431" s="464">
        <f>IF(O431="yes",+INDEX('Final Comp Values'!$BB:$BB,MATCH('Monthy Targets'!$B431,'Final Comp Values'!$C:$C,0)),0)</f>
        <v>0</v>
      </c>
      <c r="AB431" s="464">
        <f>IF(P431="yes",+INDEX('Final Comp Values'!$BF:$BF,MATCH('Monthy Targets'!$B431,'Final Comp Values'!$C:$C,0)),0)</f>
        <v>0</v>
      </c>
      <c r="AC431" s="464">
        <f>IF(Q431="yes",+INDEX('Final Comp Values'!$BF:$BF,MATCH('Monthy Targets'!$B431,'Final Comp Values'!$C:$C,0)),0)</f>
        <v>0</v>
      </c>
      <c r="AD431" s="464">
        <f>IF(R431="yes",+INDEX('Final Comp Values'!$BF:$BF,MATCH('Monthy Targets'!$B431,'Final Comp Values'!$C:$C,0)),0)</f>
        <v>0</v>
      </c>
      <c r="AE431" s="464">
        <f>IF(S431="yes",+INDEX('Final Comp Values'!$BJ:$BJ,MATCH('Monthy Targets'!$B431,'Final Comp Values'!$C:$C,0)),0)</f>
        <v>0</v>
      </c>
      <c r="AF431" s="464">
        <f>IF(T431="yes",+INDEX('Final Comp Values'!$BJ:$BJ,MATCH('Monthy Targets'!$B431,'Final Comp Values'!$C:$C,0)),0)</f>
        <v>0</v>
      </c>
      <c r="AG431" s="464">
        <f>IF(U431="yes",+INDEX('Final Comp Values'!$BJ:$BJ,MATCH('Monthy Targets'!$B431,'Final Comp Values'!$C:$C,0)),0)</f>
        <v>0</v>
      </c>
    </row>
    <row r="432" spans="1:33" x14ac:dyDescent="0.25">
      <c r="A432" s="183">
        <f>+FY2018_ALL_Targets!A432</f>
        <v>4154</v>
      </c>
      <c r="B432" s="183">
        <f>+FY2018_ALL_Targets!B432</f>
        <v>676177</v>
      </c>
      <c r="C432" s="183">
        <f>+FY2018_ALL_Targets!C432</f>
        <v>1026192</v>
      </c>
      <c r="D432" s="183">
        <f>+FY2018_ALL_Targets!D432</f>
        <v>1932517026</v>
      </c>
      <c r="E432" s="183">
        <f>+FY2018_ALL_Targets!E432</f>
        <v>0</v>
      </c>
      <c r="F432" s="183" t="str">
        <f>+FY2018_ALL_Targets!F432</f>
        <v>MRSA Northeast</v>
      </c>
      <c r="G432" s="183" t="s">
        <v>586</v>
      </c>
      <c r="H432" s="183" t="str">
        <f>+FY2018_ALL_Targets!H432</f>
        <v>Winnie-Stowell Hospital District</v>
      </c>
      <c r="I432" s="183" t="str">
        <f>+FY2018_ALL_Targets!I432</f>
        <v>333 North FM 95</v>
      </c>
      <c r="J432" s="14" t="str">
        <f>_xlfn.IFNA(+INDEX(Comp1!$D:$D,MATCH(B432,Comp1!$B:$B,0)),"No")</f>
        <v>Yes</v>
      </c>
      <c r="K432" s="14" t="str">
        <f>_xlfn.IFNA(+INDEX(Comp1!$E:$E,MATCH(B432,Comp1!$B:$B,0)),"No")</f>
        <v>Yes</v>
      </c>
      <c r="L432" s="14" t="str">
        <f>_xlfn.IFNA(+INDEX(Comp1!F:F,MATCH($B432,Comp1!$B:$B,0)),"No")</f>
        <v>Yes</v>
      </c>
      <c r="M432" s="14" t="str">
        <f>_xlfn.IFNA(+INDEX(Comp1!G:G,MATCH($B432,Comp1!$B:$B,0)),"No")</f>
        <v>Yes</v>
      </c>
      <c r="N432" s="14" t="str">
        <f>_xlfn.IFNA(+INDEX(Comp1!H:H,MATCH($B432,Comp1!$B:$B,0)),"No")</f>
        <v>Yes</v>
      </c>
      <c r="O432" s="14">
        <f>_xlfn.IFNA(+INDEX(Comp1!I:I,MATCH($B432,Comp1!$B:$B,0)),"No")</f>
        <v>0</v>
      </c>
      <c r="P432" s="14">
        <f>_xlfn.IFNA(+INDEX(Comp1!J:J,MATCH($B432,Comp1!$B:$B,0)),"No")</f>
        <v>0</v>
      </c>
      <c r="Q432" s="14">
        <f>_xlfn.IFNA(+INDEX(Comp1!K:K,MATCH($B432,Comp1!$B:$B,0)),"No")</f>
        <v>0</v>
      </c>
      <c r="R432" s="14">
        <f>_xlfn.IFNA(+INDEX(Comp1!L:L,MATCH($B432,Comp1!$B:$B,0)),"No")</f>
        <v>0</v>
      </c>
      <c r="S432" s="14">
        <f>_xlfn.IFNA(+INDEX(Comp1!M:M,MATCH($B432,Comp1!$B:$B,0)),"No")</f>
        <v>0</v>
      </c>
      <c r="T432" s="14">
        <f>_xlfn.IFNA(+INDEX(Comp1!N:N,MATCH($B432,Comp1!$B:$B,0)),"No")</f>
        <v>0</v>
      </c>
      <c r="U432" s="14">
        <f>_xlfn.IFNA(+INDEX(Comp1!O:O,MATCH($B432,Comp1!$B:$B,0)),"No")</f>
        <v>0</v>
      </c>
      <c r="V432" s="464">
        <f>IF(J432="yes",+INDEX('Final Comp Values'!$AX:$AX,MATCH('Monthy Targets'!$B432,'Final Comp Values'!C:C,0)),0)</f>
        <v>4.84</v>
      </c>
      <c r="W432" s="464">
        <f>IF(K432="yes",+INDEX('Final Comp Values'!$AX:$AX,MATCH('Monthy Targets'!$B432,'Final Comp Values'!$C:$C,0)),0)</f>
        <v>4.84</v>
      </c>
      <c r="X432" s="464">
        <f>IF(L432="yes",+INDEX('Final Comp Values'!$AX:$AX,MATCH('Monthy Targets'!$B432,'Final Comp Values'!$C:$C,0)),0)</f>
        <v>4.84</v>
      </c>
      <c r="Y432" s="464">
        <f>IF(M432="yes",+INDEX('Final Comp Values'!$BB:$BB,MATCH('Monthy Targets'!$B432,'Final Comp Values'!$C:$C,0)),0)</f>
        <v>4.84</v>
      </c>
      <c r="Z432" s="464">
        <f>IF(N432="yes",+INDEX('Final Comp Values'!$BB:$BB,MATCH('Monthy Targets'!$B432,'Final Comp Values'!$C:$C,0)),0)</f>
        <v>4.84</v>
      </c>
      <c r="AA432" s="464">
        <f>IF(O432="yes",+INDEX('Final Comp Values'!$BB:$BB,MATCH('Monthy Targets'!$B432,'Final Comp Values'!$C:$C,0)),0)</f>
        <v>0</v>
      </c>
      <c r="AB432" s="464">
        <f>IF(P432="yes",+INDEX('Final Comp Values'!$BF:$BF,MATCH('Monthy Targets'!$B432,'Final Comp Values'!$C:$C,0)),0)</f>
        <v>0</v>
      </c>
      <c r="AC432" s="464">
        <f>IF(Q432="yes",+INDEX('Final Comp Values'!$BF:$BF,MATCH('Monthy Targets'!$B432,'Final Comp Values'!$C:$C,0)),0)</f>
        <v>0</v>
      </c>
      <c r="AD432" s="464">
        <f>IF(R432="yes",+INDEX('Final Comp Values'!$BF:$BF,MATCH('Monthy Targets'!$B432,'Final Comp Values'!$C:$C,0)),0)</f>
        <v>0</v>
      </c>
      <c r="AE432" s="464">
        <f>IF(S432="yes",+INDEX('Final Comp Values'!$BJ:$BJ,MATCH('Monthy Targets'!$B432,'Final Comp Values'!$C:$C,0)),0)</f>
        <v>0</v>
      </c>
      <c r="AF432" s="464">
        <f>IF(T432="yes",+INDEX('Final Comp Values'!$BJ:$BJ,MATCH('Monthy Targets'!$B432,'Final Comp Values'!$C:$C,0)),0)</f>
        <v>0</v>
      </c>
      <c r="AG432" s="464">
        <f>IF(U432="yes",+INDEX('Final Comp Values'!$BJ:$BJ,MATCH('Monthy Targets'!$B432,'Final Comp Values'!$C:$C,0)),0)</f>
        <v>0</v>
      </c>
    </row>
    <row r="433" spans="1:33" x14ac:dyDescent="0.25">
      <c r="A433" s="183">
        <f>+FY2018_ALL_Targets!A433</f>
        <v>103341</v>
      </c>
      <c r="B433" s="183">
        <f>+FY2018_ALL_Targets!B433</f>
        <v>676178</v>
      </c>
      <c r="C433" s="183">
        <f>+FY2018_ALL_Targets!C433</f>
        <v>1026639</v>
      </c>
      <c r="D433" s="183">
        <f>+FY2018_ALL_Targets!D433</f>
        <v>1295920221</v>
      </c>
      <c r="E433" s="183">
        <f>+FY2018_ALL_Targets!E433</f>
        <v>0</v>
      </c>
      <c r="F433" s="183" t="str">
        <f>+FY2018_ALL_Targets!F433</f>
        <v>Dallas</v>
      </c>
      <c r="G433" s="183" t="s">
        <v>452</v>
      </c>
      <c r="H433" s="183" t="str">
        <f>+FY2018_ALL_Targets!H433</f>
        <v>Dallas County Hospital District dba Duncanville Healthcare and Rehabilitaiton Center</v>
      </c>
      <c r="I433" s="183" t="str">
        <f>+FY2018_ALL_Targets!I433</f>
        <v>419 South Cockrell Hill Road</v>
      </c>
      <c r="J433" s="14" t="str">
        <f>_xlfn.IFNA(+INDEX(Comp1!$D:$D,MATCH(B433,Comp1!$B:$B,0)),"No")</f>
        <v>Yes</v>
      </c>
      <c r="K433" s="14" t="str">
        <f>_xlfn.IFNA(+INDEX(Comp1!$E:$E,MATCH(B433,Comp1!$B:$B,0)),"No")</f>
        <v>Yes</v>
      </c>
      <c r="L433" s="14" t="str">
        <f>_xlfn.IFNA(+INDEX(Comp1!F:F,MATCH($B433,Comp1!$B:$B,0)),"No")</f>
        <v>Yes</v>
      </c>
      <c r="M433" s="14" t="str">
        <f>_xlfn.IFNA(+INDEX(Comp1!G:G,MATCH($B433,Comp1!$B:$B,0)),"No")</f>
        <v>Yes</v>
      </c>
      <c r="N433" s="14" t="str">
        <f>_xlfn.IFNA(+INDEX(Comp1!H:H,MATCH($B433,Comp1!$B:$B,0)),"No")</f>
        <v>Yes</v>
      </c>
      <c r="O433" s="14">
        <f>_xlfn.IFNA(+INDEX(Comp1!I:I,MATCH($B433,Comp1!$B:$B,0)),"No")</f>
        <v>0</v>
      </c>
      <c r="P433" s="14">
        <f>_xlfn.IFNA(+INDEX(Comp1!J:J,MATCH($B433,Comp1!$B:$B,0)),"No")</f>
        <v>0</v>
      </c>
      <c r="Q433" s="14">
        <f>_xlfn.IFNA(+INDEX(Comp1!K:K,MATCH($B433,Comp1!$B:$B,0)),"No")</f>
        <v>0</v>
      </c>
      <c r="R433" s="14">
        <f>_xlfn.IFNA(+INDEX(Comp1!L:L,MATCH($B433,Comp1!$B:$B,0)),"No")</f>
        <v>0</v>
      </c>
      <c r="S433" s="14">
        <f>_xlfn.IFNA(+INDEX(Comp1!M:M,MATCH($B433,Comp1!$B:$B,0)),"No")</f>
        <v>0</v>
      </c>
      <c r="T433" s="14">
        <f>_xlfn.IFNA(+INDEX(Comp1!N:N,MATCH($B433,Comp1!$B:$B,0)),"No")</f>
        <v>0</v>
      </c>
      <c r="U433" s="14">
        <f>_xlfn.IFNA(+INDEX(Comp1!O:O,MATCH($B433,Comp1!$B:$B,0)),"No")</f>
        <v>0</v>
      </c>
      <c r="V433" s="464">
        <f>IF(J433="yes",+INDEX('Final Comp Values'!$AX:$AX,MATCH('Monthy Targets'!$B433,'Final Comp Values'!C:C,0)),0)</f>
        <v>6.04</v>
      </c>
      <c r="W433" s="464">
        <f>IF(K433="yes",+INDEX('Final Comp Values'!$AX:$AX,MATCH('Monthy Targets'!$B433,'Final Comp Values'!$C:$C,0)),0)</f>
        <v>6.04</v>
      </c>
      <c r="X433" s="464">
        <f>IF(L433="yes",+INDEX('Final Comp Values'!$AX:$AX,MATCH('Monthy Targets'!$B433,'Final Comp Values'!$C:$C,0)),0)</f>
        <v>6.04</v>
      </c>
      <c r="Y433" s="464">
        <f>IF(M433="yes",+INDEX('Final Comp Values'!$BB:$BB,MATCH('Monthy Targets'!$B433,'Final Comp Values'!$C:$C,0)),0)</f>
        <v>6.04</v>
      </c>
      <c r="Z433" s="464">
        <f>IF(N433="yes",+INDEX('Final Comp Values'!$BB:$BB,MATCH('Monthy Targets'!$B433,'Final Comp Values'!$C:$C,0)),0)</f>
        <v>6.04</v>
      </c>
      <c r="AA433" s="464">
        <f>IF(O433="yes",+INDEX('Final Comp Values'!$BB:$BB,MATCH('Monthy Targets'!$B433,'Final Comp Values'!$C:$C,0)),0)</f>
        <v>0</v>
      </c>
      <c r="AB433" s="464">
        <f>IF(P433="yes",+INDEX('Final Comp Values'!$BF:$BF,MATCH('Monthy Targets'!$B433,'Final Comp Values'!$C:$C,0)),0)</f>
        <v>0</v>
      </c>
      <c r="AC433" s="464">
        <f>IF(Q433="yes",+INDEX('Final Comp Values'!$BF:$BF,MATCH('Monthy Targets'!$B433,'Final Comp Values'!$C:$C,0)),0)</f>
        <v>0</v>
      </c>
      <c r="AD433" s="464">
        <f>IF(R433="yes",+INDEX('Final Comp Values'!$BF:$BF,MATCH('Monthy Targets'!$B433,'Final Comp Values'!$C:$C,0)),0)</f>
        <v>0</v>
      </c>
      <c r="AE433" s="464">
        <f>IF(S433="yes",+INDEX('Final Comp Values'!$BJ:$BJ,MATCH('Monthy Targets'!$B433,'Final Comp Values'!$C:$C,0)),0)</f>
        <v>0</v>
      </c>
      <c r="AF433" s="464">
        <f>IF(T433="yes",+INDEX('Final Comp Values'!$BJ:$BJ,MATCH('Monthy Targets'!$B433,'Final Comp Values'!$C:$C,0)),0)</f>
        <v>0</v>
      </c>
      <c r="AG433" s="464">
        <f>IF(U433="yes",+INDEX('Final Comp Values'!$BJ:$BJ,MATCH('Monthy Targets'!$B433,'Final Comp Values'!$C:$C,0)),0)</f>
        <v>0</v>
      </c>
    </row>
    <row r="434" spans="1:33" x14ac:dyDescent="0.25">
      <c r="A434" s="183">
        <f>+FY2018_ALL_Targets!A434</f>
        <v>103284</v>
      </c>
      <c r="B434" s="183">
        <f>+FY2018_ALL_Targets!B434</f>
        <v>676180</v>
      </c>
      <c r="C434" s="183">
        <f>+FY2018_ALL_Targets!C434</f>
        <v>1026611</v>
      </c>
      <c r="D434" s="183">
        <f>+FY2018_ALL_Targets!D434</f>
        <v>1235318338</v>
      </c>
      <c r="E434" s="183">
        <f>+FY2018_ALL_Targets!E434</f>
        <v>0</v>
      </c>
      <c r="F434" s="183" t="str">
        <f>+FY2018_ALL_Targets!F434</f>
        <v>Travis</v>
      </c>
      <c r="G434" s="183" t="s">
        <v>450</v>
      </c>
      <c r="H434" s="183" t="str">
        <f>+FY2018_ALL_Targets!H434</f>
        <v>Smithville Hospital Authority d/b/a Elgin Nursing and Rehabilitation</v>
      </c>
      <c r="I434" s="183" t="str">
        <f>+FY2018_ALL_Targets!I434</f>
        <v>1373 N Ave. C</v>
      </c>
      <c r="J434" s="14" t="str">
        <f>_xlfn.IFNA(+INDEX(Comp1!$D:$D,MATCH(B434,Comp1!$B:$B,0)),"No")</f>
        <v>Yes</v>
      </c>
      <c r="K434" s="14" t="str">
        <f>_xlfn.IFNA(+INDEX(Comp1!$E:$E,MATCH(B434,Comp1!$B:$B,0)),"No")</f>
        <v>Yes</v>
      </c>
      <c r="L434" s="14" t="str">
        <f>_xlfn.IFNA(+INDEX(Comp1!F:F,MATCH($B434,Comp1!$B:$B,0)),"No")</f>
        <v>Yes</v>
      </c>
      <c r="M434" s="14" t="str">
        <f>_xlfn.IFNA(+INDEX(Comp1!G:G,MATCH($B434,Comp1!$B:$B,0)),"No")</f>
        <v>Yes</v>
      </c>
      <c r="N434" s="14" t="str">
        <f>_xlfn.IFNA(+INDEX(Comp1!H:H,MATCH($B434,Comp1!$B:$B,0)),"No")</f>
        <v>Yes</v>
      </c>
      <c r="O434" s="14">
        <f>_xlfn.IFNA(+INDEX(Comp1!I:I,MATCH($B434,Comp1!$B:$B,0)),"No")</f>
        <v>0</v>
      </c>
      <c r="P434" s="14">
        <f>_xlfn.IFNA(+INDEX(Comp1!J:J,MATCH($B434,Comp1!$B:$B,0)),"No")</f>
        <v>0</v>
      </c>
      <c r="Q434" s="14">
        <f>_xlfn.IFNA(+INDEX(Comp1!K:K,MATCH($B434,Comp1!$B:$B,0)),"No")</f>
        <v>0</v>
      </c>
      <c r="R434" s="14">
        <f>_xlfn.IFNA(+INDEX(Comp1!L:L,MATCH($B434,Comp1!$B:$B,0)),"No")</f>
        <v>0</v>
      </c>
      <c r="S434" s="14">
        <f>_xlfn.IFNA(+INDEX(Comp1!M:M,MATCH($B434,Comp1!$B:$B,0)),"No")</f>
        <v>0</v>
      </c>
      <c r="T434" s="14">
        <f>_xlfn.IFNA(+INDEX(Comp1!N:N,MATCH($B434,Comp1!$B:$B,0)),"No")</f>
        <v>0</v>
      </c>
      <c r="U434" s="14">
        <f>_xlfn.IFNA(+INDEX(Comp1!O:O,MATCH($B434,Comp1!$B:$B,0)),"No")</f>
        <v>0</v>
      </c>
      <c r="V434" s="464">
        <f>IF(J434="yes",+INDEX('Final Comp Values'!$AX:$AX,MATCH('Monthy Targets'!$B434,'Final Comp Values'!C:C,0)),0)</f>
        <v>16.98</v>
      </c>
      <c r="W434" s="464">
        <f>IF(K434="yes",+INDEX('Final Comp Values'!$AX:$AX,MATCH('Monthy Targets'!$B434,'Final Comp Values'!$C:$C,0)),0)</f>
        <v>16.98</v>
      </c>
      <c r="X434" s="464">
        <f>IF(L434="yes",+INDEX('Final Comp Values'!$AX:$AX,MATCH('Monthy Targets'!$B434,'Final Comp Values'!$C:$C,0)),0)</f>
        <v>16.98</v>
      </c>
      <c r="Y434" s="464">
        <f>IF(M434="yes",+INDEX('Final Comp Values'!$BB:$BB,MATCH('Monthy Targets'!$B434,'Final Comp Values'!$C:$C,0)),0)</f>
        <v>16.98</v>
      </c>
      <c r="Z434" s="464">
        <f>IF(N434="yes",+INDEX('Final Comp Values'!$BB:$BB,MATCH('Monthy Targets'!$B434,'Final Comp Values'!$C:$C,0)),0)</f>
        <v>16.98</v>
      </c>
      <c r="AA434" s="464">
        <f>IF(O434="yes",+INDEX('Final Comp Values'!$BB:$BB,MATCH('Monthy Targets'!$B434,'Final Comp Values'!$C:$C,0)),0)</f>
        <v>0</v>
      </c>
      <c r="AB434" s="464">
        <f>IF(P434="yes",+INDEX('Final Comp Values'!$BF:$BF,MATCH('Monthy Targets'!$B434,'Final Comp Values'!$C:$C,0)),0)</f>
        <v>0</v>
      </c>
      <c r="AC434" s="464">
        <f>IF(Q434="yes",+INDEX('Final Comp Values'!$BF:$BF,MATCH('Monthy Targets'!$B434,'Final Comp Values'!$C:$C,0)),0)</f>
        <v>0</v>
      </c>
      <c r="AD434" s="464">
        <f>IF(R434="yes",+INDEX('Final Comp Values'!$BF:$BF,MATCH('Monthy Targets'!$B434,'Final Comp Values'!$C:$C,0)),0)</f>
        <v>0</v>
      </c>
      <c r="AE434" s="464">
        <f>IF(S434="yes",+INDEX('Final Comp Values'!$BJ:$BJ,MATCH('Monthy Targets'!$B434,'Final Comp Values'!$C:$C,0)),0)</f>
        <v>0</v>
      </c>
      <c r="AF434" s="464">
        <f>IF(T434="yes",+INDEX('Final Comp Values'!$BJ:$BJ,MATCH('Monthy Targets'!$B434,'Final Comp Values'!$C:$C,0)),0)</f>
        <v>0</v>
      </c>
      <c r="AG434" s="464">
        <f>IF(U434="yes",+INDEX('Final Comp Values'!$BJ:$BJ,MATCH('Monthy Targets'!$B434,'Final Comp Values'!$C:$C,0)),0)</f>
        <v>0</v>
      </c>
    </row>
    <row r="435" spans="1:33" x14ac:dyDescent="0.25">
      <c r="A435" s="183">
        <f>+FY2018_ALL_Targets!A435</f>
        <v>103408</v>
      </c>
      <c r="B435" s="183">
        <f>+FY2018_ALL_Targets!B435</f>
        <v>676181</v>
      </c>
      <c r="C435" s="183">
        <f>+FY2018_ALL_Targets!C435</f>
        <v>1026694</v>
      </c>
      <c r="D435" s="183">
        <f>+FY2018_ALL_Targets!D435</f>
        <v>1235528506</v>
      </c>
      <c r="E435" s="183">
        <f>+FY2018_ALL_Targets!E435</f>
        <v>0</v>
      </c>
      <c r="F435" s="183" t="str">
        <f>+FY2018_ALL_Targets!F435</f>
        <v>Bexar</v>
      </c>
      <c r="G435" s="183" t="s">
        <v>454</v>
      </c>
      <c r="H435" s="183" t="str">
        <f>+FY2018_ALL_Targets!H435</f>
        <v>Bexar County Hospital District</v>
      </c>
      <c r="I435" s="183" t="str">
        <f>+FY2018_ALL_Targets!I435</f>
        <v>1855 W Goodwin</v>
      </c>
      <c r="J435" s="14" t="str">
        <f>_xlfn.IFNA(+INDEX(Comp1!$D:$D,MATCH(B435,Comp1!$B:$B,0)),"No")</f>
        <v>Yes</v>
      </c>
      <c r="K435" s="14" t="str">
        <f>_xlfn.IFNA(+INDEX(Comp1!$E:$E,MATCH(B435,Comp1!$B:$B,0)),"No")</f>
        <v>Yes</v>
      </c>
      <c r="L435" s="14" t="str">
        <f>_xlfn.IFNA(+INDEX(Comp1!F:F,MATCH($B435,Comp1!$B:$B,0)),"No")</f>
        <v>Yes</v>
      </c>
      <c r="M435" s="14" t="str">
        <f>_xlfn.IFNA(+INDEX(Comp1!G:G,MATCH($B435,Comp1!$B:$B,0)),"No")</f>
        <v>Yes</v>
      </c>
      <c r="N435" s="14" t="str">
        <f>_xlfn.IFNA(+INDEX(Comp1!H:H,MATCH($B435,Comp1!$B:$B,0)),"No")</f>
        <v>Yes</v>
      </c>
      <c r="O435" s="14">
        <f>_xlfn.IFNA(+INDEX(Comp1!I:I,MATCH($B435,Comp1!$B:$B,0)),"No")</f>
        <v>0</v>
      </c>
      <c r="P435" s="14">
        <f>_xlfn.IFNA(+INDEX(Comp1!J:J,MATCH($B435,Comp1!$B:$B,0)),"No")</f>
        <v>0</v>
      </c>
      <c r="Q435" s="14">
        <f>_xlfn.IFNA(+INDEX(Comp1!K:K,MATCH($B435,Comp1!$B:$B,0)),"No")</f>
        <v>0</v>
      </c>
      <c r="R435" s="14">
        <f>_xlfn.IFNA(+INDEX(Comp1!L:L,MATCH($B435,Comp1!$B:$B,0)),"No")</f>
        <v>0</v>
      </c>
      <c r="S435" s="14">
        <f>_xlfn.IFNA(+INDEX(Comp1!M:M,MATCH($B435,Comp1!$B:$B,0)),"No")</f>
        <v>0</v>
      </c>
      <c r="T435" s="14">
        <f>_xlfn.IFNA(+INDEX(Comp1!N:N,MATCH($B435,Comp1!$B:$B,0)),"No")</f>
        <v>0</v>
      </c>
      <c r="U435" s="14">
        <f>_xlfn.IFNA(+INDEX(Comp1!O:O,MATCH($B435,Comp1!$B:$B,0)),"No")</f>
        <v>0</v>
      </c>
      <c r="V435" s="464">
        <f>IF(J435="yes",+INDEX('Final Comp Values'!$AX:$AX,MATCH('Monthy Targets'!$B435,'Final Comp Values'!C:C,0)),0)</f>
        <v>9.51</v>
      </c>
      <c r="W435" s="464">
        <f>IF(K435="yes",+INDEX('Final Comp Values'!$AX:$AX,MATCH('Monthy Targets'!$B435,'Final Comp Values'!$C:$C,0)),0)</f>
        <v>9.51</v>
      </c>
      <c r="X435" s="464">
        <f>IF(L435="yes",+INDEX('Final Comp Values'!$AX:$AX,MATCH('Monthy Targets'!$B435,'Final Comp Values'!$C:$C,0)),0)</f>
        <v>9.51</v>
      </c>
      <c r="Y435" s="464">
        <f>IF(M435="yes",+INDEX('Final Comp Values'!$BB:$BB,MATCH('Monthy Targets'!$B435,'Final Comp Values'!$C:$C,0)),0)</f>
        <v>9.51</v>
      </c>
      <c r="Z435" s="464">
        <f>IF(N435="yes",+INDEX('Final Comp Values'!$BB:$BB,MATCH('Monthy Targets'!$B435,'Final Comp Values'!$C:$C,0)),0)</f>
        <v>9.51</v>
      </c>
      <c r="AA435" s="464">
        <f>IF(O435="yes",+INDEX('Final Comp Values'!$BB:$BB,MATCH('Monthy Targets'!$B435,'Final Comp Values'!$C:$C,0)),0)</f>
        <v>0</v>
      </c>
      <c r="AB435" s="464">
        <f>IF(P435="yes",+INDEX('Final Comp Values'!$BF:$BF,MATCH('Monthy Targets'!$B435,'Final Comp Values'!$C:$C,0)),0)</f>
        <v>0</v>
      </c>
      <c r="AC435" s="464">
        <f>IF(Q435="yes",+INDEX('Final Comp Values'!$BF:$BF,MATCH('Monthy Targets'!$B435,'Final Comp Values'!$C:$C,0)),0)</f>
        <v>0</v>
      </c>
      <c r="AD435" s="464">
        <f>IF(R435="yes",+INDEX('Final Comp Values'!$BF:$BF,MATCH('Monthy Targets'!$B435,'Final Comp Values'!$C:$C,0)),0)</f>
        <v>0</v>
      </c>
      <c r="AE435" s="464">
        <f>IF(S435="yes",+INDEX('Final Comp Values'!$BJ:$BJ,MATCH('Monthy Targets'!$B435,'Final Comp Values'!$C:$C,0)),0)</f>
        <v>0</v>
      </c>
      <c r="AF435" s="464">
        <f>IF(T435="yes",+INDEX('Final Comp Values'!$BJ:$BJ,MATCH('Monthy Targets'!$B435,'Final Comp Values'!$C:$C,0)),0)</f>
        <v>0</v>
      </c>
      <c r="AG435" s="464">
        <f>IF(U435="yes",+INDEX('Final Comp Values'!$BJ:$BJ,MATCH('Monthy Targets'!$B435,'Final Comp Values'!$C:$C,0)),0)</f>
        <v>0</v>
      </c>
    </row>
    <row r="436" spans="1:33" x14ac:dyDescent="0.25">
      <c r="A436" s="183">
        <f>+FY2018_ALL_Targets!A436</f>
        <v>103421</v>
      </c>
      <c r="B436" s="183">
        <f>+FY2018_ALL_Targets!B436</f>
        <v>676187</v>
      </c>
      <c r="C436" s="183">
        <f>+FY2018_ALL_Targets!C436</f>
        <v>1016117</v>
      </c>
      <c r="D436" s="183">
        <f>+FY2018_ALL_Targets!D436</f>
        <v>1306026729</v>
      </c>
      <c r="E436" s="183">
        <f>+FY2018_ALL_Targets!E436</f>
        <v>0</v>
      </c>
      <c r="F436" s="183" t="str">
        <f>+FY2018_ALL_Targets!F436</f>
        <v>MRSA Northeast</v>
      </c>
      <c r="G436" s="183" t="s">
        <v>456</v>
      </c>
      <c r="H436" s="183" t="str">
        <f>+FY2018_ALL_Targets!H436</f>
        <v>Nacogdoches County Hospital District</v>
      </c>
      <c r="I436" s="183" t="str">
        <f>+FY2018_ALL_Targets!I436</f>
        <v>5915 Elysian FIelds Rd</v>
      </c>
      <c r="J436" s="14" t="str">
        <f>_xlfn.IFNA(+INDEX(Comp1!$D:$D,MATCH(B436,Comp1!$B:$B,0)),"No")</f>
        <v>Yes</v>
      </c>
      <c r="K436" s="14" t="str">
        <f>_xlfn.IFNA(+INDEX(Comp1!$E:$E,MATCH(B436,Comp1!$B:$B,0)),"No")</f>
        <v>Yes</v>
      </c>
      <c r="L436" s="14" t="str">
        <f>_xlfn.IFNA(+INDEX(Comp1!F:F,MATCH($B436,Comp1!$B:$B,0)),"No")</f>
        <v>Yes</v>
      </c>
      <c r="M436" s="14" t="str">
        <f>_xlfn.IFNA(+INDEX(Comp1!G:G,MATCH($B436,Comp1!$B:$B,0)),"No")</f>
        <v>Yes</v>
      </c>
      <c r="N436" s="14" t="str">
        <f>_xlfn.IFNA(+INDEX(Comp1!H:H,MATCH($B436,Comp1!$B:$B,0)),"No")</f>
        <v>Yes</v>
      </c>
      <c r="O436" s="14">
        <f>_xlfn.IFNA(+INDEX(Comp1!I:I,MATCH($B436,Comp1!$B:$B,0)),"No")</f>
        <v>0</v>
      </c>
      <c r="P436" s="14">
        <f>_xlfn.IFNA(+INDEX(Comp1!J:J,MATCH($B436,Comp1!$B:$B,0)),"No")</f>
        <v>0</v>
      </c>
      <c r="Q436" s="14">
        <f>_xlfn.IFNA(+INDEX(Comp1!K:K,MATCH($B436,Comp1!$B:$B,0)),"No")</f>
        <v>0</v>
      </c>
      <c r="R436" s="14">
        <f>_xlfn.IFNA(+INDEX(Comp1!L:L,MATCH($B436,Comp1!$B:$B,0)),"No")</f>
        <v>0</v>
      </c>
      <c r="S436" s="14">
        <f>_xlfn.IFNA(+INDEX(Comp1!M:M,MATCH($B436,Comp1!$B:$B,0)),"No")</f>
        <v>0</v>
      </c>
      <c r="T436" s="14">
        <f>_xlfn.IFNA(+INDEX(Comp1!N:N,MATCH($B436,Comp1!$B:$B,0)),"No")</f>
        <v>0</v>
      </c>
      <c r="U436" s="14">
        <f>_xlfn.IFNA(+INDEX(Comp1!O:O,MATCH($B436,Comp1!$B:$B,0)),"No")</f>
        <v>0</v>
      </c>
      <c r="V436" s="464">
        <f>IF(J436="yes",+INDEX('Final Comp Values'!$AX:$AX,MATCH('Monthy Targets'!$B436,'Final Comp Values'!C:C,0)),0)</f>
        <v>5.88</v>
      </c>
      <c r="W436" s="464">
        <f>IF(K436="yes",+INDEX('Final Comp Values'!$AX:$AX,MATCH('Monthy Targets'!$B436,'Final Comp Values'!$C:$C,0)),0)</f>
        <v>5.88</v>
      </c>
      <c r="X436" s="464">
        <f>IF(L436="yes",+INDEX('Final Comp Values'!$AX:$AX,MATCH('Monthy Targets'!$B436,'Final Comp Values'!$C:$C,0)),0)</f>
        <v>5.88</v>
      </c>
      <c r="Y436" s="464">
        <f>IF(M436="yes",+INDEX('Final Comp Values'!$BB:$BB,MATCH('Monthy Targets'!$B436,'Final Comp Values'!$C:$C,0)),0)</f>
        <v>5.88</v>
      </c>
      <c r="Z436" s="464">
        <f>IF(N436="yes",+INDEX('Final Comp Values'!$BB:$BB,MATCH('Monthy Targets'!$B436,'Final Comp Values'!$C:$C,0)),0)</f>
        <v>5.88</v>
      </c>
      <c r="AA436" s="464">
        <f>IF(O436="yes",+INDEX('Final Comp Values'!$BB:$BB,MATCH('Monthy Targets'!$B436,'Final Comp Values'!$C:$C,0)),0)</f>
        <v>0</v>
      </c>
      <c r="AB436" s="464">
        <f>IF(P436="yes",+INDEX('Final Comp Values'!$BF:$BF,MATCH('Monthy Targets'!$B436,'Final Comp Values'!$C:$C,0)),0)</f>
        <v>0</v>
      </c>
      <c r="AC436" s="464">
        <f>IF(Q436="yes",+INDEX('Final Comp Values'!$BF:$BF,MATCH('Monthy Targets'!$B436,'Final Comp Values'!$C:$C,0)),0)</f>
        <v>0</v>
      </c>
      <c r="AD436" s="464">
        <f>IF(R436="yes",+INDEX('Final Comp Values'!$BF:$BF,MATCH('Monthy Targets'!$B436,'Final Comp Values'!$C:$C,0)),0)</f>
        <v>0</v>
      </c>
      <c r="AE436" s="464">
        <f>IF(S436="yes",+INDEX('Final Comp Values'!$BJ:$BJ,MATCH('Monthy Targets'!$B436,'Final Comp Values'!$C:$C,0)),0)</f>
        <v>0</v>
      </c>
      <c r="AF436" s="464">
        <f>IF(T436="yes",+INDEX('Final Comp Values'!$BJ:$BJ,MATCH('Monthy Targets'!$B436,'Final Comp Values'!$C:$C,0)),0)</f>
        <v>0</v>
      </c>
      <c r="AG436" s="464">
        <f>IF(U436="yes",+INDEX('Final Comp Values'!$BJ:$BJ,MATCH('Monthy Targets'!$B436,'Final Comp Values'!$C:$C,0)),0)</f>
        <v>0</v>
      </c>
    </row>
    <row r="437" spans="1:33" x14ac:dyDescent="0.25">
      <c r="A437" s="183">
        <f>+FY2018_ALL_Targets!A437</f>
        <v>4308</v>
      </c>
      <c r="B437" s="183">
        <f>+FY2018_ALL_Targets!B437</f>
        <v>676190</v>
      </c>
      <c r="C437" s="183">
        <f>+FY2018_ALL_Targets!C437</f>
        <v>1020482</v>
      </c>
      <c r="D437" s="183">
        <f>+FY2018_ALL_Targets!D437</f>
        <v>1902163686</v>
      </c>
      <c r="E437" s="183">
        <f>+FY2018_ALL_Targets!E437</f>
        <v>0</v>
      </c>
      <c r="F437" s="183" t="str">
        <f>+FY2018_ALL_Targets!F437</f>
        <v>MRSA Northeast</v>
      </c>
      <c r="G437" s="183" t="s">
        <v>626</v>
      </c>
      <c r="H437" s="183" t="str">
        <f>+FY2018_ALL_Targets!H437</f>
        <v>Fannin County Hospital Authority</v>
      </c>
      <c r="I437" s="183" t="str">
        <f>+FY2018_ALL_Targets!I437</f>
        <v>2900 Stillhouse Road</v>
      </c>
      <c r="J437" s="14" t="str">
        <f>_xlfn.IFNA(+INDEX(Comp1!$D:$D,MATCH(B437,Comp1!$B:$B,0)),"No")</f>
        <v>Yes</v>
      </c>
      <c r="K437" s="14" t="str">
        <f>_xlfn.IFNA(+INDEX(Comp1!$E:$E,MATCH(B437,Comp1!$B:$B,0)),"No")</f>
        <v>Yes</v>
      </c>
      <c r="L437" s="14" t="str">
        <f>_xlfn.IFNA(+INDEX(Comp1!F:F,MATCH($B437,Comp1!$B:$B,0)),"No")</f>
        <v>Yes</v>
      </c>
      <c r="M437" s="14" t="str">
        <f>_xlfn.IFNA(+INDEX(Comp1!G:G,MATCH($B437,Comp1!$B:$B,0)),"No")</f>
        <v>Yes</v>
      </c>
      <c r="N437" s="14" t="str">
        <f>_xlfn.IFNA(+INDEX(Comp1!H:H,MATCH($B437,Comp1!$B:$B,0)),"No")</f>
        <v>Yes</v>
      </c>
      <c r="O437" s="14">
        <f>_xlfn.IFNA(+INDEX(Comp1!I:I,MATCH($B437,Comp1!$B:$B,0)),"No")</f>
        <v>0</v>
      </c>
      <c r="P437" s="14">
        <f>_xlfn.IFNA(+INDEX(Comp1!J:J,MATCH($B437,Comp1!$B:$B,0)),"No")</f>
        <v>0</v>
      </c>
      <c r="Q437" s="14">
        <f>_xlfn.IFNA(+INDEX(Comp1!K:K,MATCH($B437,Comp1!$B:$B,0)),"No")</f>
        <v>0</v>
      </c>
      <c r="R437" s="14">
        <f>_xlfn.IFNA(+INDEX(Comp1!L:L,MATCH($B437,Comp1!$B:$B,0)),"No")</f>
        <v>0</v>
      </c>
      <c r="S437" s="14">
        <f>_xlfn.IFNA(+INDEX(Comp1!M:M,MATCH($B437,Comp1!$B:$B,0)),"No")</f>
        <v>0</v>
      </c>
      <c r="T437" s="14">
        <f>_xlfn.IFNA(+INDEX(Comp1!N:N,MATCH($B437,Comp1!$B:$B,0)),"No")</f>
        <v>0</v>
      </c>
      <c r="U437" s="14">
        <f>_xlfn.IFNA(+INDEX(Comp1!O:O,MATCH($B437,Comp1!$B:$B,0)),"No")</f>
        <v>0</v>
      </c>
      <c r="V437" s="464">
        <f>IF(J437="yes",+INDEX('Final Comp Values'!$AX:$AX,MATCH('Monthy Targets'!$B437,'Final Comp Values'!C:C,0)),0)</f>
        <v>7.17</v>
      </c>
      <c r="W437" s="464">
        <f>IF(K437="yes",+INDEX('Final Comp Values'!$AX:$AX,MATCH('Monthy Targets'!$B437,'Final Comp Values'!$C:$C,0)),0)</f>
        <v>7.17</v>
      </c>
      <c r="X437" s="464">
        <f>IF(L437="yes",+INDEX('Final Comp Values'!$AX:$AX,MATCH('Monthy Targets'!$B437,'Final Comp Values'!$C:$C,0)),0)</f>
        <v>7.17</v>
      </c>
      <c r="Y437" s="464">
        <f>IF(M437="yes",+INDEX('Final Comp Values'!$BB:$BB,MATCH('Monthy Targets'!$B437,'Final Comp Values'!$C:$C,0)),0)</f>
        <v>7.17</v>
      </c>
      <c r="Z437" s="464">
        <f>IF(N437="yes",+INDEX('Final Comp Values'!$BB:$BB,MATCH('Monthy Targets'!$B437,'Final Comp Values'!$C:$C,0)),0)</f>
        <v>7.17</v>
      </c>
      <c r="AA437" s="464">
        <f>IF(O437="yes",+INDEX('Final Comp Values'!$BB:$BB,MATCH('Monthy Targets'!$B437,'Final Comp Values'!$C:$C,0)),0)</f>
        <v>0</v>
      </c>
      <c r="AB437" s="464">
        <f>IF(P437="yes",+INDEX('Final Comp Values'!$BF:$BF,MATCH('Monthy Targets'!$B437,'Final Comp Values'!$C:$C,0)),0)</f>
        <v>0</v>
      </c>
      <c r="AC437" s="464">
        <f>IF(Q437="yes",+INDEX('Final Comp Values'!$BF:$BF,MATCH('Monthy Targets'!$B437,'Final Comp Values'!$C:$C,0)),0)</f>
        <v>0</v>
      </c>
      <c r="AD437" s="464">
        <f>IF(R437="yes",+INDEX('Final Comp Values'!$BF:$BF,MATCH('Monthy Targets'!$B437,'Final Comp Values'!$C:$C,0)),0)</f>
        <v>0</v>
      </c>
      <c r="AE437" s="464">
        <f>IF(S437="yes",+INDEX('Final Comp Values'!$BJ:$BJ,MATCH('Monthy Targets'!$B437,'Final Comp Values'!$C:$C,0)),0)</f>
        <v>0</v>
      </c>
      <c r="AF437" s="464">
        <f>IF(T437="yes",+INDEX('Final Comp Values'!$BJ:$BJ,MATCH('Monthy Targets'!$B437,'Final Comp Values'!$C:$C,0)),0)</f>
        <v>0</v>
      </c>
      <c r="AG437" s="464">
        <f>IF(U437="yes",+INDEX('Final Comp Values'!$BJ:$BJ,MATCH('Monthy Targets'!$B437,'Final Comp Values'!$C:$C,0)),0)</f>
        <v>0</v>
      </c>
    </row>
    <row r="438" spans="1:33" x14ac:dyDescent="0.25">
      <c r="A438" s="183">
        <f>+FY2018_ALL_Targets!A438</f>
        <v>103476</v>
      </c>
      <c r="B438" s="183">
        <f>+FY2018_ALL_Targets!B438</f>
        <v>676192</v>
      </c>
      <c r="C438" s="183">
        <f>+FY2018_ALL_Targets!C438</f>
        <v>1026599</v>
      </c>
      <c r="D438" s="183">
        <f>+FY2018_ALL_Targets!D438</f>
        <v>1275704421</v>
      </c>
      <c r="E438" s="183">
        <f>+FY2018_ALL_Targets!E438</f>
        <v>0</v>
      </c>
      <c r="F438" s="183" t="str">
        <f>+FY2018_ALL_Targets!F438</f>
        <v>Dallas</v>
      </c>
      <c r="G438" s="183" t="s">
        <v>462</v>
      </c>
      <c r="H438" s="183" t="str">
        <f>+FY2018_ALL_Targets!H438</f>
        <v>South Limestone Hospital District</v>
      </c>
      <c r="I438" s="183" t="str">
        <f>+FY2018_ALL_Targets!I438</f>
        <v>1420 McCreary Road</v>
      </c>
      <c r="J438" s="14" t="str">
        <f>_xlfn.IFNA(+INDEX(Comp1!$D:$D,MATCH(B438,Comp1!$B:$B,0)),"No")</f>
        <v>Yes</v>
      </c>
      <c r="K438" s="14" t="str">
        <f>_xlfn.IFNA(+INDEX(Comp1!$E:$E,MATCH(B438,Comp1!$B:$B,0)),"No")</f>
        <v>Yes</v>
      </c>
      <c r="L438" s="14" t="str">
        <f>_xlfn.IFNA(+INDEX(Comp1!F:F,MATCH($B438,Comp1!$B:$B,0)),"No")</f>
        <v>Yes</v>
      </c>
      <c r="M438" s="14" t="str">
        <f>_xlfn.IFNA(+INDEX(Comp1!G:G,MATCH($B438,Comp1!$B:$B,0)),"No")</f>
        <v>Yes</v>
      </c>
      <c r="N438" s="14" t="str">
        <f>_xlfn.IFNA(+INDEX(Comp1!H:H,MATCH($B438,Comp1!$B:$B,0)),"No")</f>
        <v>Yes</v>
      </c>
      <c r="O438" s="14">
        <f>_xlfn.IFNA(+INDEX(Comp1!I:I,MATCH($B438,Comp1!$B:$B,0)),"No")</f>
        <v>0</v>
      </c>
      <c r="P438" s="14">
        <f>_xlfn.IFNA(+INDEX(Comp1!J:J,MATCH($B438,Comp1!$B:$B,0)),"No")</f>
        <v>0</v>
      </c>
      <c r="Q438" s="14">
        <f>_xlfn.IFNA(+INDEX(Comp1!K:K,MATCH($B438,Comp1!$B:$B,0)),"No")</f>
        <v>0</v>
      </c>
      <c r="R438" s="14">
        <f>_xlfn.IFNA(+INDEX(Comp1!L:L,MATCH($B438,Comp1!$B:$B,0)),"No")</f>
        <v>0</v>
      </c>
      <c r="S438" s="14">
        <f>_xlfn.IFNA(+INDEX(Comp1!M:M,MATCH($B438,Comp1!$B:$B,0)),"No")</f>
        <v>0</v>
      </c>
      <c r="T438" s="14">
        <f>_xlfn.IFNA(+INDEX(Comp1!N:N,MATCH($B438,Comp1!$B:$B,0)),"No")</f>
        <v>0</v>
      </c>
      <c r="U438" s="14">
        <f>_xlfn.IFNA(+INDEX(Comp1!O:O,MATCH($B438,Comp1!$B:$B,0)),"No")</f>
        <v>0</v>
      </c>
      <c r="V438" s="464">
        <f>IF(J438="yes",+INDEX('Final Comp Values'!$AX:$AX,MATCH('Monthy Targets'!$B438,'Final Comp Values'!C:C,0)),0)</f>
        <v>6.83</v>
      </c>
      <c r="W438" s="464">
        <f>IF(K438="yes",+INDEX('Final Comp Values'!$AX:$AX,MATCH('Monthy Targets'!$B438,'Final Comp Values'!$C:$C,0)),0)</f>
        <v>6.83</v>
      </c>
      <c r="X438" s="464">
        <f>IF(L438="yes",+INDEX('Final Comp Values'!$AX:$AX,MATCH('Monthy Targets'!$B438,'Final Comp Values'!$C:$C,0)),0)</f>
        <v>6.83</v>
      </c>
      <c r="Y438" s="464">
        <f>IF(M438="yes",+INDEX('Final Comp Values'!$BB:$BB,MATCH('Monthy Targets'!$B438,'Final Comp Values'!$C:$C,0)),0)</f>
        <v>6.83</v>
      </c>
      <c r="Z438" s="464">
        <f>IF(N438="yes",+INDEX('Final Comp Values'!$BB:$BB,MATCH('Monthy Targets'!$B438,'Final Comp Values'!$C:$C,0)),0)</f>
        <v>6.83</v>
      </c>
      <c r="AA438" s="464">
        <f>IF(O438="yes",+INDEX('Final Comp Values'!$BB:$BB,MATCH('Monthy Targets'!$B438,'Final Comp Values'!$C:$C,0)),0)</f>
        <v>0</v>
      </c>
      <c r="AB438" s="464">
        <f>IF(P438="yes",+INDEX('Final Comp Values'!$BF:$BF,MATCH('Monthy Targets'!$B438,'Final Comp Values'!$C:$C,0)),0)</f>
        <v>0</v>
      </c>
      <c r="AC438" s="464">
        <f>IF(Q438="yes",+INDEX('Final Comp Values'!$BF:$BF,MATCH('Monthy Targets'!$B438,'Final Comp Values'!$C:$C,0)),0)</f>
        <v>0</v>
      </c>
      <c r="AD438" s="464">
        <f>IF(R438="yes",+INDEX('Final Comp Values'!$BF:$BF,MATCH('Monthy Targets'!$B438,'Final Comp Values'!$C:$C,0)),0)</f>
        <v>0</v>
      </c>
      <c r="AE438" s="464">
        <f>IF(S438="yes",+INDEX('Final Comp Values'!$BJ:$BJ,MATCH('Monthy Targets'!$B438,'Final Comp Values'!$C:$C,0)),0)</f>
        <v>0</v>
      </c>
      <c r="AF438" s="464">
        <f>IF(T438="yes",+INDEX('Final Comp Values'!$BJ:$BJ,MATCH('Monthy Targets'!$B438,'Final Comp Values'!$C:$C,0)),0)</f>
        <v>0</v>
      </c>
      <c r="AG438" s="464">
        <f>IF(U438="yes",+INDEX('Final Comp Values'!$BJ:$BJ,MATCH('Monthy Targets'!$B438,'Final Comp Values'!$C:$C,0)),0)</f>
        <v>0</v>
      </c>
    </row>
    <row r="439" spans="1:33" x14ac:dyDescent="0.25">
      <c r="A439" s="183">
        <f>+FY2018_ALL_Targets!A439</f>
        <v>103471</v>
      </c>
      <c r="B439" s="183">
        <f>+FY2018_ALL_Targets!B439</f>
        <v>676194</v>
      </c>
      <c r="C439" s="183">
        <f>+FY2018_ALL_Targets!C439</f>
        <v>1027643</v>
      </c>
      <c r="D439" s="183">
        <f>+FY2018_ALL_Targets!D439</f>
        <v>1659731081</v>
      </c>
      <c r="E439" s="183">
        <f>+FY2018_ALL_Targets!E439</f>
        <v>0</v>
      </c>
      <c r="F439" s="183" t="str">
        <f>+FY2018_ALL_Targets!F439</f>
        <v>Harris</v>
      </c>
      <c r="G439" s="183" t="s">
        <v>460</v>
      </c>
      <c r="H439" s="183" t="str">
        <f>+FY2018_ALL_Targets!H439</f>
        <v>Liberty County Hospital District No. 1</v>
      </c>
      <c r="I439" s="183" t="str">
        <f>+FY2018_ALL_Targets!I439</f>
        <v>21727 Provincial Boulevard</v>
      </c>
      <c r="J439" s="14" t="str">
        <f>_xlfn.IFNA(+INDEX(Comp1!$D:$D,MATCH(B439,Comp1!$B:$B,0)),"No")</f>
        <v>Yes</v>
      </c>
      <c r="K439" s="14" t="str">
        <f>_xlfn.IFNA(+INDEX(Comp1!$E:$E,MATCH(B439,Comp1!$B:$B,0)),"No")</f>
        <v>Yes</v>
      </c>
      <c r="L439" s="14" t="str">
        <f>_xlfn.IFNA(+INDEX(Comp1!F:F,MATCH($B439,Comp1!$B:$B,0)),"No")</f>
        <v>Yes</v>
      </c>
      <c r="M439" s="14" t="str">
        <f>_xlfn.IFNA(+INDEX(Comp1!G:G,MATCH($B439,Comp1!$B:$B,0)),"No")</f>
        <v>Yes</v>
      </c>
      <c r="N439" s="14" t="str">
        <f>_xlfn.IFNA(+INDEX(Comp1!H:H,MATCH($B439,Comp1!$B:$B,0)),"No")</f>
        <v>Yes</v>
      </c>
      <c r="O439" s="14">
        <f>_xlfn.IFNA(+INDEX(Comp1!I:I,MATCH($B439,Comp1!$B:$B,0)),"No")</f>
        <v>0</v>
      </c>
      <c r="P439" s="14">
        <f>_xlfn.IFNA(+INDEX(Comp1!J:J,MATCH($B439,Comp1!$B:$B,0)),"No")</f>
        <v>0</v>
      </c>
      <c r="Q439" s="14">
        <f>_xlfn.IFNA(+INDEX(Comp1!K:K,MATCH($B439,Comp1!$B:$B,0)),"No")</f>
        <v>0</v>
      </c>
      <c r="R439" s="14">
        <f>_xlfn.IFNA(+INDEX(Comp1!L:L,MATCH($B439,Comp1!$B:$B,0)),"No")</f>
        <v>0</v>
      </c>
      <c r="S439" s="14">
        <f>_xlfn.IFNA(+INDEX(Comp1!M:M,MATCH($B439,Comp1!$B:$B,0)),"No")</f>
        <v>0</v>
      </c>
      <c r="T439" s="14">
        <f>_xlfn.IFNA(+INDEX(Comp1!N:N,MATCH($B439,Comp1!$B:$B,0)),"No")</f>
        <v>0</v>
      </c>
      <c r="U439" s="14">
        <f>_xlfn.IFNA(+INDEX(Comp1!O:O,MATCH($B439,Comp1!$B:$B,0)),"No")</f>
        <v>0</v>
      </c>
      <c r="V439" s="464">
        <f>IF(J439="yes",+INDEX('Final Comp Values'!$AX:$AX,MATCH('Monthy Targets'!$B439,'Final Comp Values'!C:C,0)),0)</f>
        <v>5.51</v>
      </c>
      <c r="W439" s="464">
        <f>IF(K439="yes",+INDEX('Final Comp Values'!$AX:$AX,MATCH('Monthy Targets'!$B439,'Final Comp Values'!$C:$C,0)),0)</f>
        <v>5.51</v>
      </c>
      <c r="X439" s="464">
        <f>IF(L439="yes",+INDEX('Final Comp Values'!$AX:$AX,MATCH('Monthy Targets'!$B439,'Final Comp Values'!$C:$C,0)),0)</f>
        <v>5.51</v>
      </c>
      <c r="Y439" s="464">
        <f>IF(M439="yes",+INDEX('Final Comp Values'!$BB:$BB,MATCH('Monthy Targets'!$B439,'Final Comp Values'!$C:$C,0)),0)</f>
        <v>5.51</v>
      </c>
      <c r="Z439" s="464">
        <f>IF(N439="yes",+INDEX('Final Comp Values'!$BB:$BB,MATCH('Monthy Targets'!$B439,'Final Comp Values'!$C:$C,0)),0)</f>
        <v>5.51</v>
      </c>
      <c r="AA439" s="464">
        <f>IF(O439="yes",+INDEX('Final Comp Values'!$BB:$BB,MATCH('Monthy Targets'!$B439,'Final Comp Values'!$C:$C,0)),0)</f>
        <v>0</v>
      </c>
      <c r="AB439" s="464">
        <f>IF(P439="yes",+INDEX('Final Comp Values'!$BF:$BF,MATCH('Monthy Targets'!$B439,'Final Comp Values'!$C:$C,0)),0)</f>
        <v>0</v>
      </c>
      <c r="AC439" s="464">
        <f>IF(Q439="yes",+INDEX('Final Comp Values'!$BF:$BF,MATCH('Monthy Targets'!$B439,'Final Comp Values'!$C:$C,0)),0)</f>
        <v>0</v>
      </c>
      <c r="AD439" s="464">
        <f>IF(R439="yes",+INDEX('Final Comp Values'!$BF:$BF,MATCH('Monthy Targets'!$B439,'Final Comp Values'!$C:$C,0)),0)</f>
        <v>0</v>
      </c>
      <c r="AE439" s="464">
        <f>IF(S439="yes",+INDEX('Final Comp Values'!$BJ:$BJ,MATCH('Monthy Targets'!$B439,'Final Comp Values'!$C:$C,0)),0)</f>
        <v>0</v>
      </c>
      <c r="AF439" s="464">
        <f>IF(T439="yes",+INDEX('Final Comp Values'!$BJ:$BJ,MATCH('Monthy Targets'!$B439,'Final Comp Values'!$C:$C,0)),0)</f>
        <v>0</v>
      </c>
      <c r="AG439" s="464">
        <f>IF(U439="yes",+INDEX('Final Comp Values'!$BJ:$BJ,MATCH('Monthy Targets'!$B439,'Final Comp Values'!$C:$C,0)),0)</f>
        <v>0</v>
      </c>
    </row>
    <row r="440" spans="1:33" x14ac:dyDescent="0.25">
      <c r="A440" s="183">
        <f>+FY2018_ALL_Targets!A440</f>
        <v>103468</v>
      </c>
      <c r="B440" s="183">
        <f>+FY2018_ALL_Targets!B440</f>
        <v>676197</v>
      </c>
      <c r="C440" s="183">
        <f>+FY2018_ALL_Targets!C440</f>
        <v>1021131</v>
      </c>
      <c r="D440" s="183">
        <f>+FY2018_ALL_Targets!D440</f>
        <v>1790963130</v>
      </c>
      <c r="E440" s="183">
        <f>+FY2018_ALL_Targets!E440</f>
        <v>0</v>
      </c>
      <c r="F440" s="183" t="str">
        <f>+FY2018_ALL_Targets!F440</f>
        <v>Tarrant</v>
      </c>
      <c r="G440" s="183" t="s">
        <v>458</v>
      </c>
      <c r="H440" s="183" t="str">
        <f>+FY2018_ALL_Targets!H440</f>
        <v>Dallas County Hospital District dba Ridgeview</v>
      </c>
      <c r="I440" s="183" t="str">
        <f>+FY2018_ALL_Targets!I440</f>
        <v>206 Walls Drive</v>
      </c>
      <c r="J440" s="14" t="str">
        <f>_xlfn.IFNA(+INDEX(Comp1!$D:$D,MATCH(B440,Comp1!$B:$B,0)),"No")</f>
        <v>Yes</v>
      </c>
      <c r="K440" s="14" t="str">
        <f>_xlfn.IFNA(+INDEX(Comp1!$E:$E,MATCH(B440,Comp1!$B:$B,0)),"No")</f>
        <v>Yes</v>
      </c>
      <c r="L440" s="14" t="str">
        <f>_xlfn.IFNA(+INDEX(Comp1!F:F,MATCH($B440,Comp1!$B:$B,0)),"No")</f>
        <v>Yes</v>
      </c>
      <c r="M440" s="14" t="str">
        <f>_xlfn.IFNA(+INDEX(Comp1!G:G,MATCH($B440,Comp1!$B:$B,0)),"No")</f>
        <v>Yes</v>
      </c>
      <c r="N440" s="14" t="str">
        <f>_xlfn.IFNA(+INDEX(Comp1!H:H,MATCH($B440,Comp1!$B:$B,0)),"No")</f>
        <v>Yes</v>
      </c>
      <c r="O440" s="14">
        <f>_xlfn.IFNA(+INDEX(Comp1!I:I,MATCH($B440,Comp1!$B:$B,0)),"No")</f>
        <v>0</v>
      </c>
      <c r="P440" s="14">
        <f>_xlfn.IFNA(+INDEX(Comp1!J:J,MATCH($B440,Comp1!$B:$B,0)),"No")</f>
        <v>0</v>
      </c>
      <c r="Q440" s="14">
        <f>_xlfn.IFNA(+INDEX(Comp1!K:K,MATCH($B440,Comp1!$B:$B,0)),"No")</f>
        <v>0</v>
      </c>
      <c r="R440" s="14">
        <f>_xlfn.IFNA(+INDEX(Comp1!L:L,MATCH($B440,Comp1!$B:$B,0)),"No")</f>
        <v>0</v>
      </c>
      <c r="S440" s="14">
        <f>_xlfn.IFNA(+INDEX(Comp1!M:M,MATCH($B440,Comp1!$B:$B,0)),"No")</f>
        <v>0</v>
      </c>
      <c r="T440" s="14">
        <f>_xlfn.IFNA(+INDEX(Comp1!N:N,MATCH($B440,Comp1!$B:$B,0)),"No")</f>
        <v>0</v>
      </c>
      <c r="U440" s="14">
        <f>_xlfn.IFNA(+INDEX(Comp1!O:O,MATCH($B440,Comp1!$B:$B,0)),"No")</f>
        <v>0</v>
      </c>
      <c r="V440" s="464">
        <f>IF(J440="yes",+INDEX('Final Comp Values'!$AX:$AX,MATCH('Monthy Targets'!$B440,'Final Comp Values'!C:C,0)),0)</f>
        <v>7.32</v>
      </c>
      <c r="W440" s="464">
        <f>IF(K440="yes",+INDEX('Final Comp Values'!$AX:$AX,MATCH('Monthy Targets'!$B440,'Final Comp Values'!$C:$C,0)),0)</f>
        <v>7.32</v>
      </c>
      <c r="X440" s="464">
        <f>IF(L440="yes",+INDEX('Final Comp Values'!$AX:$AX,MATCH('Monthy Targets'!$B440,'Final Comp Values'!$C:$C,0)),0)</f>
        <v>7.32</v>
      </c>
      <c r="Y440" s="464">
        <f>IF(M440="yes",+INDEX('Final Comp Values'!$BB:$BB,MATCH('Monthy Targets'!$B440,'Final Comp Values'!$C:$C,0)),0)</f>
        <v>7.32</v>
      </c>
      <c r="Z440" s="464">
        <f>IF(N440="yes",+INDEX('Final Comp Values'!$BB:$BB,MATCH('Monthy Targets'!$B440,'Final Comp Values'!$C:$C,0)),0)</f>
        <v>7.32</v>
      </c>
      <c r="AA440" s="464">
        <f>IF(O440="yes",+INDEX('Final Comp Values'!$BB:$BB,MATCH('Monthy Targets'!$B440,'Final Comp Values'!$C:$C,0)),0)</f>
        <v>0</v>
      </c>
      <c r="AB440" s="464">
        <f>IF(P440="yes",+INDEX('Final Comp Values'!$BF:$BF,MATCH('Monthy Targets'!$B440,'Final Comp Values'!$C:$C,0)),0)</f>
        <v>0</v>
      </c>
      <c r="AC440" s="464">
        <f>IF(Q440="yes",+INDEX('Final Comp Values'!$BF:$BF,MATCH('Monthy Targets'!$B440,'Final Comp Values'!$C:$C,0)),0)</f>
        <v>0</v>
      </c>
      <c r="AD440" s="464">
        <f>IF(R440="yes",+INDEX('Final Comp Values'!$BF:$BF,MATCH('Monthy Targets'!$B440,'Final Comp Values'!$C:$C,0)),0)</f>
        <v>0</v>
      </c>
      <c r="AE440" s="464">
        <f>IF(S440="yes",+INDEX('Final Comp Values'!$BJ:$BJ,MATCH('Monthy Targets'!$B440,'Final Comp Values'!$C:$C,0)),0)</f>
        <v>0</v>
      </c>
      <c r="AF440" s="464">
        <f>IF(T440="yes",+INDEX('Final Comp Values'!$BJ:$BJ,MATCH('Monthy Targets'!$B440,'Final Comp Values'!$C:$C,0)),0)</f>
        <v>0</v>
      </c>
      <c r="AG440" s="464">
        <f>IF(U440="yes",+INDEX('Final Comp Values'!$BJ:$BJ,MATCH('Monthy Targets'!$B440,'Final Comp Values'!$C:$C,0)),0)</f>
        <v>0</v>
      </c>
    </row>
    <row r="441" spans="1:33" x14ac:dyDescent="0.25">
      <c r="A441" s="183">
        <f>+FY2018_ALL_Targets!A441</f>
        <v>4097</v>
      </c>
      <c r="B441" s="183">
        <f>+FY2018_ALL_Targets!B441</f>
        <v>676206</v>
      </c>
      <c r="C441" s="183">
        <f>+FY2018_ALL_Targets!C441</f>
        <v>1027634</v>
      </c>
      <c r="D441" s="183">
        <f>+FY2018_ALL_Targets!D441</f>
        <v>1902203607</v>
      </c>
      <c r="E441" s="183">
        <f>+FY2018_ALL_Targets!E441</f>
        <v>0</v>
      </c>
      <c r="F441" s="183" t="str">
        <f>+FY2018_ALL_Targets!F441</f>
        <v>Hidalgo</v>
      </c>
      <c r="G441" s="183" t="s">
        <v>570</v>
      </c>
      <c r="H441" s="183" t="str">
        <f>+FY2018_ALL_Targets!H441</f>
        <v>Starr County Hospital District dba Windsor Arbor View</v>
      </c>
      <c r="I441" s="183" t="str">
        <f>+FY2018_ALL_Targets!I441</f>
        <v>218 Baltic</v>
      </c>
      <c r="J441" s="14" t="str">
        <f>_xlfn.IFNA(+INDEX(Comp1!$D:$D,MATCH(B441,Comp1!$B:$B,0)),"No")</f>
        <v>Yes</v>
      </c>
      <c r="K441" s="14" t="str">
        <f>_xlfn.IFNA(+INDEX(Comp1!$E:$E,MATCH(B441,Comp1!$B:$B,0)),"No")</f>
        <v>Yes</v>
      </c>
      <c r="L441" s="14" t="str">
        <f>_xlfn.IFNA(+INDEX(Comp1!F:F,MATCH($B441,Comp1!$B:$B,0)),"No")</f>
        <v>Yes</v>
      </c>
      <c r="M441" s="14" t="str">
        <f>_xlfn.IFNA(+INDEX(Comp1!G:G,MATCH($B441,Comp1!$B:$B,0)),"No")</f>
        <v>Yes</v>
      </c>
      <c r="N441" s="14" t="str">
        <f>_xlfn.IFNA(+INDEX(Comp1!H:H,MATCH($B441,Comp1!$B:$B,0)),"No")</f>
        <v>Yes</v>
      </c>
      <c r="O441" s="14">
        <f>_xlfn.IFNA(+INDEX(Comp1!I:I,MATCH($B441,Comp1!$B:$B,0)),"No")</f>
        <v>0</v>
      </c>
      <c r="P441" s="14">
        <f>_xlfn.IFNA(+INDEX(Comp1!J:J,MATCH($B441,Comp1!$B:$B,0)),"No")</f>
        <v>0</v>
      </c>
      <c r="Q441" s="14">
        <f>_xlfn.IFNA(+INDEX(Comp1!K:K,MATCH($B441,Comp1!$B:$B,0)),"No")</f>
        <v>0</v>
      </c>
      <c r="R441" s="14">
        <f>_xlfn.IFNA(+INDEX(Comp1!L:L,MATCH($B441,Comp1!$B:$B,0)),"No")</f>
        <v>0</v>
      </c>
      <c r="S441" s="14">
        <f>_xlfn.IFNA(+INDEX(Comp1!M:M,MATCH($B441,Comp1!$B:$B,0)),"No")</f>
        <v>0</v>
      </c>
      <c r="T441" s="14">
        <f>_xlfn.IFNA(+INDEX(Comp1!N:N,MATCH($B441,Comp1!$B:$B,0)),"No")</f>
        <v>0</v>
      </c>
      <c r="U441" s="14">
        <f>_xlfn.IFNA(+INDEX(Comp1!O:O,MATCH($B441,Comp1!$B:$B,0)),"No")</f>
        <v>0</v>
      </c>
      <c r="V441" s="464">
        <f>IF(J441="yes",+INDEX('Final Comp Values'!$AX:$AX,MATCH('Monthy Targets'!$B441,'Final Comp Values'!C:C,0)),0)</f>
        <v>17.079999999999998</v>
      </c>
      <c r="W441" s="464">
        <f>IF(K441="yes",+INDEX('Final Comp Values'!$AX:$AX,MATCH('Monthy Targets'!$B441,'Final Comp Values'!$C:$C,0)),0)</f>
        <v>17.079999999999998</v>
      </c>
      <c r="X441" s="464">
        <f>IF(L441="yes",+INDEX('Final Comp Values'!$AX:$AX,MATCH('Monthy Targets'!$B441,'Final Comp Values'!$C:$C,0)),0)</f>
        <v>17.079999999999998</v>
      </c>
      <c r="Y441" s="464">
        <f>IF(M441="yes",+INDEX('Final Comp Values'!$BB:$BB,MATCH('Monthy Targets'!$B441,'Final Comp Values'!$C:$C,0)),0)</f>
        <v>17.079999999999998</v>
      </c>
      <c r="Z441" s="464">
        <f>IF(N441="yes",+INDEX('Final Comp Values'!$BB:$BB,MATCH('Monthy Targets'!$B441,'Final Comp Values'!$C:$C,0)),0)</f>
        <v>17.079999999999998</v>
      </c>
      <c r="AA441" s="464">
        <f>IF(O441="yes",+INDEX('Final Comp Values'!$BB:$BB,MATCH('Monthy Targets'!$B441,'Final Comp Values'!$C:$C,0)),0)</f>
        <v>0</v>
      </c>
      <c r="AB441" s="464">
        <f>IF(P441="yes",+INDEX('Final Comp Values'!$BF:$BF,MATCH('Monthy Targets'!$B441,'Final Comp Values'!$C:$C,0)),0)</f>
        <v>0</v>
      </c>
      <c r="AC441" s="464">
        <f>IF(Q441="yes",+INDEX('Final Comp Values'!$BF:$BF,MATCH('Monthy Targets'!$B441,'Final Comp Values'!$C:$C,0)),0)</f>
        <v>0</v>
      </c>
      <c r="AD441" s="464">
        <f>IF(R441="yes",+INDEX('Final Comp Values'!$BF:$BF,MATCH('Monthy Targets'!$B441,'Final Comp Values'!$C:$C,0)),0)</f>
        <v>0</v>
      </c>
      <c r="AE441" s="464">
        <f>IF(S441="yes",+INDEX('Final Comp Values'!$BJ:$BJ,MATCH('Monthy Targets'!$B441,'Final Comp Values'!$C:$C,0)),0)</f>
        <v>0</v>
      </c>
      <c r="AF441" s="464">
        <f>IF(T441="yes",+INDEX('Final Comp Values'!$BJ:$BJ,MATCH('Monthy Targets'!$B441,'Final Comp Values'!$C:$C,0)),0)</f>
        <v>0</v>
      </c>
      <c r="AG441" s="464">
        <f>IF(U441="yes",+INDEX('Final Comp Values'!$BJ:$BJ,MATCH('Monthy Targets'!$B441,'Final Comp Values'!$C:$C,0)),0)</f>
        <v>0</v>
      </c>
    </row>
    <row r="442" spans="1:33" x14ac:dyDescent="0.25">
      <c r="A442" s="183">
        <f>+FY2018_ALL_Targets!A442</f>
        <v>103557</v>
      </c>
      <c r="B442" s="183">
        <f>+FY2018_ALL_Targets!B442</f>
        <v>676207</v>
      </c>
      <c r="C442" s="183">
        <f>+FY2018_ALL_Targets!C442</f>
        <v>1026568</v>
      </c>
      <c r="D442" s="183">
        <f>+FY2018_ALL_Targets!D442</f>
        <v>1518355387</v>
      </c>
      <c r="E442" s="183">
        <f>+FY2018_ALL_Targets!E442</f>
        <v>0</v>
      </c>
      <c r="F442" s="183" t="str">
        <f>+FY2018_ALL_Targets!F442</f>
        <v>Harris</v>
      </c>
      <c r="G442" s="183" t="s">
        <v>464</v>
      </c>
      <c r="H442" s="183" t="str">
        <f>+FY2018_ALL_Targets!H442</f>
        <v>Sweeny Hospital District d/b/a The Colonnades at Reflection Bay</v>
      </c>
      <c r="I442" s="183" t="str">
        <f>+FY2018_ALL_Targets!I442</f>
        <v>12001 Shadow Creek Parkway</v>
      </c>
      <c r="J442" s="14" t="str">
        <f>_xlfn.IFNA(+INDEX(Comp1!$D:$D,MATCH(B442,Comp1!$B:$B,0)),"No")</f>
        <v>Yes</v>
      </c>
      <c r="K442" s="14" t="str">
        <f>_xlfn.IFNA(+INDEX(Comp1!$E:$E,MATCH(B442,Comp1!$B:$B,0)),"No")</f>
        <v>Yes</v>
      </c>
      <c r="L442" s="14" t="str">
        <f>_xlfn.IFNA(+INDEX(Comp1!F:F,MATCH($B442,Comp1!$B:$B,0)),"No")</f>
        <v>Yes</v>
      </c>
      <c r="M442" s="14" t="str">
        <f>_xlfn.IFNA(+INDEX(Comp1!G:G,MATCH($B442,Comp1!$B:$B,0)),"No")</f>
        <v>Yes</v>
      </c>
      <c r="N442" s="14" t="str">
        <f>_xlfn.IFNA(+INDEX(Comp1!H:H,MATCH($B442,Comp1!$B:$B,0)),"No")</f>
        <v>Yes</v>
      </c>
      <c r="O442" s="14">
        <f>_xlfn.IFNA(+INDEX(Comp1!I:I,MATCH($B442,Comp1!$B:$B,0)),"No")</f>
        <v>0</v>
      </c>
      <c r="P442" s="14">
        <f>_xlfn.IFNA(+INDEX(Comp1!J:J,MATCH($B442,Comp1!$B:$B,0)),"No")</f>
        <v>0</v>
      </c>
      <c r="Q442" s="14">
        <f>_xlfn.IFNA(+INDEX(Comp1!K:K,MATCH($B442,Comp1!$B:$B,0)),"No")</f>
        <v>0</v>
      </c>
      <c r="R442" s="14">
        <f>_xlfn.IFNA(+INDEX(Comp1!L:L,MATCH($B442,Comp1!$B:$B,0)),"No")</f>
        <v>0</v>
      </c>
      <c r="S442" s="14">
        <f>_xlfn.IFNA(+INDEX(Comp1!M:M,MATCH($B442,Comp1!$B:$B,0)),"No")</f>
        <v>0</v>
      </c>
      <c r="T442" s="14">
        <f>_xlfn.IFNA(+INDEX(Comp1!N:N,MATCH($B442,Comp1!$B:$B,0)),"No")</f>
        <v>0</v>
      </c>
      <c r="U442" s="14">
        <f>_xlfn.IFNA(+INDEX(Comp1!O:O,MATCH($B442,Comp1!$B:$B,0)),"No")</f>
        <v>0</v>
      </c>
      <c r="V442" s="464">
        <f>IF(J442="yes",+INDEX('Final Comp Values'!$AX:$AX,MATCH('Monthy Targets'!$B442,'Final Comp Values'!C:C,0)),0)</f>
        <v>7.72</v>
      </c>
      <c r="W442" s="464">
        <f>IF(K442="yes",+INDEX('Final Comp Values'!$AX:$AX,MATCH('Monthy Targets'!$B442,'Final Comp Values'!$C:$C,0)),0)</f>
        <v>7.72</v>
      </c>
      <c r="X442" s="464">
        <f>IF(L442="yes",+INDEX('Final Comp Values'!$AX:$AX,MATCH('Monthy Targets'!$B442,'Final Comp Values'!$C:$C,0)),0)</f>
        <v>7.72</v>
      </c>
      <c r="Y442" s="464">
        <f>IF(M442="yes",+INDEX('Final Comp Values'!$BB:$BB,MATCH('Monthy Targets'!$B442,'Final Comp Values'!$C:$C,0)),0)</f>
        <v>7.72</v>
      </c>
      <c r="Z442" s="464">
        <f>IF(N442="yes",+INDEX('Final Comp Values'!$BB:$BB,MATCH('Monthy Targets'!$B442,'Final Comp Values'!$C:$C,0)),0)</f>
        <v>7.72</v>
      </c>
      <c r="AA442" s="464">
        <f>IF(O442="yes",+INDEX('Final Comp Values'!$BB:$BB,MATCH('Monthy Targets'!$B442,'Final Comp Values'!$C:$C,0)),0)</f>
        <v>0</v>
      </c>
      <c r="AB442" s="464">
        <f>IF(P442="yes",+INDEX('Final Comp Values'!$BF:$BF,MATCH('Monthy Targets'!$B442,'Final Comp Values'!$C:$C,0)),0)</f>
        <v>0</v>
      </c>
      <c r="AC442" s="464">
        <f>IF(Q442="yes",+INDEX('Final Comp Values'!$BF:$BF,MATCH('Monthy Targets'!$B442,'Final Comp Values'!$C:$C,0)),0)</f>
        <v>0</v>
      </c>
      <c r="AD442" s="464">
        <f>IF(R442="yes",+INDEX('Final Comp Values'!$BF:$BF,MATCH('Monthy Targets'!$B442,'Final Comp Values'!$C:$C,0)),0)</f>
        <v>0</v>
      </c>
      <c r="AE442" s="464">
        <f>IF(S442="yes",+INDEX('Final Comp Values'!$BJ:$BJ,MATCH('Monthy Targets'!$B442,'Final Comp Values'!$C:$C,0)),0)</f>
        <v>0</v>
      </c>
      <c r="AF442" s="464">
        <f>IF(T442="yes",+INDEX('Final Comp Values'!$BJ:$BJ,MATCH('Monthy Targets'!$B442,'Final Comp Values'!$C:$C,0)),0)</f>
        <v>0</v>
      </c>
      <c r="AG442" s="464">
        <f>IF(U442="yes",+INDEX('Final Comp Values'!$BJ:$BJ,MATCH('Monthy Targets'!$B442,'Final Comp Values'!$C:$C,0)),0)</f>
        <v>0</v>
      </c>
    </row>
    <row r="443" spans="1:33" x14ac:dyDescent="0.25">
      <c r="A443" s="183">
        <f>+FY2018_ALL_Targets!A443</f>
        <v>101740</v>
      </c>
      <c r="B443" s="183">
        <f>+FY2018_ALL_Targets!B443</f>
        <v>676211</v>
      </c>
      <c r="C443" s="183">
        <f>+FY2018_ALL_Targets!C443</f>
        <v>1027040</v>
      </c>
      <c r="D443" s="183">
        <f>+FY2018_ALL_Targets!D443</f>
        <v>1477937068</v>
      </c>
      <c r="E443" s="183">
        <f>+FY2018_ALL_Targets!E443</f>
        <v>0</v>
      </c>
      <c r="F443" s="183" t="str">
        <f>+FY2018_ALL_Targets!F443</f>
        <v>MRSA Central</v>
      </c>
      <c r="G443" s="183" t="s">
        <v>392</v>
      </c>
      <c r="H443" s="183" t="str">
        <f>+FY2018_ALL_Targets!H443</f>
        <v>Coryell County Memorial Hospital Authority</v>
      </c>
      <c r="I443" s="183" t="str">
        <f>+FY2018_ALL_Targets!I443</f>
        <v>1700 Woodgate Drive</v>
      </c>
      <c r="J443" s="14" t="str">
        <f>_xlfn.IFNA(+INDEX(Comp1!$D:$D,MATCH(B443,Comp1!$B:$B,0)),"No")</f>
        <v>Yes</v>
      </c>
      <c r="K443" s="14" t="str">
        <f>_xlfn.IFNA(+INDEX(Comp1!$E:$E,MATCH(B443,Comp1!$B:$B,0)),"No")</f>
        <v>Yes</v>
      </c>
      <c r="L443" s="14" t="str">
        <f>_xlfn.IFNA(+INDEX(Comp1!F:F,MATCH($B443,Comp1!$B:$B,0)),"No")</f>
        <v>Yes</v>
      </c>
      <c r="M443" s="14" t="str">
        <f>_xlfn.IFNA(+INDEX(Comp1!G:G,MATCH($B443,Comp1!$B:$B,0)),"No")</f>
        <v>Yes</v>
      </c>
      <c r="N443" s="14" t="str">
        <f>_xlfn.IFNA(+INDEX(Comp1!H:H,MATCH($B443,Comp1!$B:$B,0)),"No")</f>
        <v>Yes</v>
      </c>
      <c r="O443" s="14">
        <f>_xlfn.IFNA(+INDEX(Comp1!I:I,MATCH($B443,Comp1!$B:$B,0)),"No")</f>
        <v>0</v>
      </c>
      <c r="P443" s="14">
        <f>_xlfn.IFNA(+INDEX(Comp1!J:J,MATCH($B443,Comp1!$B:$B,0)),"No")</f>
        <v>0</v>
      </c>
      <c r="Q443" s="14">
        <f>_xlfn.IFNA(+INDEX(Comp1!K:K,MATCH($B443,Comp1!$B:$B,0)),"No")</f>
        <v>0</v>
      </c>
      <c r="R443" s="14">
        <f>_xlfn.IFNA(+INDEX(Comp1!L:L,MATCH($B443,Comp1!$B:$B,0)),"No")</f>
        <v>0</v>
      </c>
      <c r="S443" s="14">
        <f>_xlfn.IFNA(+INDEX(Comp1!M:M,MATCH($B443,Comp1!$B:$B,0)),"No")</f>
        <v>0</v>
      </c>
      <c r="T443" s="14">
        <f>_xlfn.IFNA(+INDEX(Comp1!N:N,MATCH($B443,Comp1!$B:$B,0)),"No")</f>
        <v>0</v>
      </c>
      <c r="U443" s="14">
        <f>_xlfn.IFNA(+INDEX(Comp1!O:O,MATCH($B443,Comp1!$B:$B,0)),"No")</f>
        <v>0</v>
      </c>
      <c r="V443" s="464">
        <f>IF(J443="yes",+INDEX('Final Comp Values'!$AX:$AX,MATCH('Monthy Targets'!$B443,'Final Comp Values'!C:C,0)),0)</f>
        <v>6.12</v>
      </c>
      <c r="W443" s="464">
        <f>IF(K443="yes",+INDEX('Final Comp Values'!$AX:$AX,MATCH('Monthy Targets'!$B443,'Final Comp Values'!$C:$C,0)),0)</f>
        <v>6.12</v>
      </c>
      <c r="X443" s="464">
        <f>IF(L443="yes",+INDEX('Final Comp Values'!$AX:$AX,MATCH('Monthy Targets'!$B443,'Final Comp Values'!$C:$C,0)),0)</f>
        <v>6.12</v>
      </c>
      <c r="Y443" s="464">
        <f>IF(M443="yes",+INDEX('Final Comp Values'!$BB:$BB,MATCH('Monthy Targets'!$B443,'Final Comp Values'!$C:$C,0)),0)</f>
        <v>6.12</v>
      </c>
      <c r="Z443" s="464">
        <f>IF(N443="yes",+INDEX('Final Comp Values'!$BB:$BB,MATCH('Monthy Targets'!$B443,'Final Comp Values'!$C:$C,0)),0)</f>
        <v>6.12</v>
      </c>
      <c r="AA443" s="464">
        <f>IF(O443="yes",+INDEX('Final Comp Values'!$BB:$BB,MATCH('Monthy Targets'!$B443,'Final Comp Values'!$C:$C,0)),0)</f>
        <v>0</v>
      </c>
      <c r="AB443" s="464">
        <f>IF(P443="yes",+INDEX('Final Comp Values'!$BF:$BF,MATCH('Monthy Targets'!$B443,'Final Comp Values'!$C:$C,0)),0)</f>
        <v>0</v>
      </c>
      <c r="AC443" s="464">
        <f>IF(Q443="yes",+INDEX('Final Comp Values'!$BF:$BF,MATCH('Monthy Targets'!$B443,'Final Comp Values'!$C:$C,0)),0)</f>
        <v>0</v>
      </c>
      <c r="AD443" s="464">
        <f>IF(R443="yes",+INDEX('Final Comp Values'!$BF:$BF,MATCH('Monthy Targets'!$B443,'Final Comp Values'!$C:$C,0)),0)</f>
        <v>0</v>
      </c>
      <c r="AE443" s="464">
        <f>IF(S443="yes",+INDEX('Final Comp Values'!$BJ:$BJ,MATCH('Monthy Targets'!$B443,'Final Comp Values'!$C:$C,0)),0)</f>
        <v>0</v>
      </c>
      <c r="AF443" s="464">
        <f>IF(T443="yes",+INDEX('Final Comp Values'!$BJ:$BJ,MATCH('Monthy Targets'!$B443,'Final Comp Values'!$C:$C,0)),0)</f>
        <v>0</v>
      </c>
      <c r="AG443" s="464">
        <f>IF(U443="yes",+INDEX('Final Comp Values'!$BJ:$BJ,MATCH('Monthy Targets'!$B443,'Final Comp Values'!$C:$C,0)),0)</f>
        <v>0</v>
      </c>
    </row>
    <row r="444" spans="1:33" x14ac:dyDescent="0.25">
      <c r="A444" s="183">
        <f>+FY2018_ALL_Targets!A444</f>
        <v>103708</v>
      </c>
      <c r="B444" s="183">
        <f>+FY2018_ALL_Targets!B444</f>
        <v>676212</v>
      </c>
      <c r="C444" s="183">
        <f>+FY2018_ALL_Targets!C444</f>
        <v>1026455</v>
      </c>
      <c r="D444" s="183">
        <f>+FY2018_ALL_Targets!D444</f>
        <v>1679721344</v>
      </c>
      <c r="E444" s="183">
        <f>+FY2018_ALL_Targets!E444</f>
        <v>0</v>
      </c>
      <c r="F444" s="183" t="str">
        <f>+FY2018_ALL_Targets!F444</f>
        <v>Tarrant</v>
      </c>
      <c r="G444" s="183" t="s">
        <v>142</v>
      </c>
      <c r="H444" s="183" t="str">
        <f>+FY2018_ALL_Targets!H444</f>
        <v>Parker County Hospital District</v>
      </c>
      <c r="I444" s="183" t="str">
        <f>+FY2018_ALL_Targets!I444</f>
        <v>1715 Martin Drive</v>
      </c>
      <c r="J444" s="14" t="str">
        <f>_xlfn.IFNA(+INDEX(Comp1!$D:$D,MATCH(B444,Comp1!$B:$B,0)),"No")</f>
        <v>Yes</v>
      </c>
      <c r="K444" s="14" t="str">
        <f>_xlfn.IFNA(+INDEX(Comp1!$E:$E,MATCH(B444,Comp1!$B:$B,0)),"No")</f>
        <v>Yes</v>
      </c>
      <c r="L444" s="14" t="str">
        <f>_xlfn.IFNA(+INDEX(Comp1!F:F,MATCH($B444,Comp1!$B:$B,0)),"No")</f>
        <v>Yes</v>
      </c>
      <c r="M444" s="14" t="str">
        <f>_xlfn.IFNA(+INDEX(Comp1!G:G,MATCH($B444,Comp1!$B:$B,0)),"No")</f>
        <v>Yes</v>
      </c>
      <c r="N444" s="14" t="str">
        <f>_xlfn.IFNA(+INDEX(Comp1!H:H,MATCH($B444,Comp1!$B:$B,0)),"No")</f>
        <v>Yes</v>
      </c>
      <c r="O444" s="14">
        <f>_xlfn.IFNA(+INDEX(Comp1!I:I,MATCH($B444,Comp1!$B:$B,0)),"No")</f>
        <v>0</v>
      </c>
      <c r="P444" s="14">
        <f>_xlfn.IFNA(+INDEX(Comp1!J:J,MATCH($B444,Comp1!$B:$B,0)),"No")</f>
        <v>0</v>
      </c>
      <c r="Q444" s="14">
        <f>_xlfn.IFNA(+INDEX(Comp1!K:K,MATCH($B444,Comp1!$B:$B,0)),"No")</f>
        <v>0</v>
      </c>
      <c r="R444" s="14">
        <f>_xlfn.IFNA(+INDEX(Comp1!L:L,MATCH($B444,Comp1!$B:$B,0)),"No")</f>
        <v>0</v>
      </c>
      <c r="S444" s="14">
        <f>_xlfn.IFNA(+INDEX(Comp1!M:M,MATCH($B444,Comp1!$B:$B,0)),"No")</f>
        <v>0</v>
      </c>
      <c r="T444" s="14">
        <f>_xlfn.IFNA(+INDEX(Comp1!N:N,MATCH($B444,Comp1!$B:$B,0)),"No")</f>
        <v>0</v>
      </c>
      <c r="U444" s="14">
        <f>_xlfn.IFNA(+INDEX(Comp1!O:O,MATCH($B444,Comp1!$B:$B,0)),"No")</f>
        <v>0</v>
      </c>
      <c r="V444" s="464">
        <f>IF(J444="yes",+INDEX('Final Comp Values'!$AX:$AX,MATCH('Monthy Targets'!$B444,'Final Comp Values'!C:C,0)),0)</f>
        <v>7.26</v>
      </c>
      <c r="W444" s="464">
        <f>IF(K444="yes",+INDEX('Final Comp Values'!$AX:$AX,MATCH('Monthy Targets'!$B444,'Final Comp Values'!$C:$C,0)),0)</f>
        <v>7.26</v>
      </c>
      <c r="X444" s="464">
        <f>IF(L444="yes",+INDEX('Final Comp Values'!$AX:$AX,MATCH('Monthy Targets'!$B444,'Final Comp Values'!$C:$C,0)),0)</f>
        <v>7.26</v>
      </c>
      <c r="Y444" s="464">
        <f>IF(M444="yes",+INDEX('Final Comp Values'!$BB:$BB,MATCH('Monthy Targets'!$B444,'Final Comp Values'!$C:$C,0)),0)</f>
        <v>7.26</v>
      </c>
      <c r="Z444" s="464">
        <f>IF(N444="yes",+INDEX('Final Comp Values'!$BB:$BB,MATCH('Monthy Targets'!$B444,'Final Comp Values'!$C:$C,0)),0)</f>
        <v>7.26</v>
      </c>
      <c r="AA444" s="464">
        <f>IF(O444="yes",+INDEX('Final Comp Values'!$BB:$BB,MATCH('Monthy Targets'!$B444,'Final Comp Values'!$C:$C,0)),0)</f>
        <v>0</v>
      </c>
      <c r="AB444" s="464">
        <f>IF(P444="yes",+INDEX('Final Comp Values'!$BF:$BF,MATCH('Monthy Targets'!$B444,'Final Comp Values'!$C:$C,0)),0)</f>
        <v>0</v>
      </c>
      <c r="AC444" s="464">
        <f>IF(Q444="yes",+INDEX('Final Comp Values'!$BF:$BF,MATCH('Monthy Targets'!$B444,'Final Comp Values'!$C:$C,0)),0)</f>
        <v>0</v>
      </c>
      <c r="AD444" s="464">
        <f>IF(R444="yes",+INDEX('Final Comp Values'!$BF:$BF,MATCH('Monthy Targets'!$B444,'Final Comp Values'!$C:$C,0)),0)</f>
        <v>0</v>
      </c>
      <c r="AE444" s="464">
        <f>IF(S444="yes",+INDEX('Final Comp Values'!$BJ:$BJ,MATCH('Monthy Targets'!$B444,'Final Comp Values'!$C:$C,0)),0)</f>
        <v>0</v>
      </c>
      <c r="AF444" s="464">
        <f>IF(T444="yes",+INDEX('Final Comp Values'!$BJ:$BJ,MATCH('Monthy Targets'!$B444,'Final Comp Values'!$C:$C,0)),0)</f>
        <v>0</v>
      </c>
      <c r="AG444" s="464">
        <f>IF(U444="yes",+INDEX('Final Comp Values'!$BJ:$BJ,MATCH('Monthy Targets'!$B444,'Final Comp Values'!$C:$C,0)),0)</f>
        <v>0</v>
      </c>
    </row>
    <row r="445" spans="1:33" x14ac:dyDescent="0.25">
      <c r="A445" s="183">
        <f>+FY2018_ALL_Targets!A445</f>
        <v>103739</v>
      </c>
      <c r="B445" s="183">
        <f>+FY2018_ALL_Targets!B445</f>
        <v>676218</v>
      </c>
      <c r="C445" s="183">
        <f>+FY2018_ALL_Targets!C445</f>
        <v>1026494</v>
      </c>
      <c r="D445" s="183">
        <f>+FY2018_ALL_Targets!D445</f>
        <v>1922260876</v>
      </c>
      <c r="E445" s="183">
        <f>+FY2018_ALL_Targets!E445</f>
        <v>0</v>
      </c>
      <c r="F445" s="183" t="str">
        <f>+FY2018_ALL_Targets!F445</f>
        <v>Jefferson</v>
      </c>
      <c r="G445" s="183" t="s">
        <v>466</v>
      </c>
      <c r="H445" s="183" t="str">
        <f>+FY2018_ALL_Targets!H445</f>
        <v>Liberty County Hospital District No. 1</v>
      </c>
      <c r="I445" s="183" t="str">
        <f>+FY2018_ALL_Targets!I445</f>
        <v>3840 Pointe Parkway</v>
      </c>
      <c r="J445" s="14" t="str">
        <f>_xlfn.IFNA(+INDEX(Comp1!$D:$D,MATCH(B445,Comp1!$B:$B,0)),"No")</f>
        <v>Yes</v>
      </c>
      <c r="K445" s="14" t="str">
        <f>_xlfn.IFNA(+INDEX(Comp1!$E:$E,MATCH(B445,Comp1!$B:$B,0)),"No")</f>
        <v>Yes</v>
      </c>
      <c r="L445" s="14" t="str">
        <f>_xlfn.IFNA(+INDEX(Comp1!F:F,MATCH($B445,Comp1!$B:$B,0)),"No")</f>
        <v>Yes</v>
      </c>
      <c r="M445" s="14" t="str">
        <f>_xlfn.IFNA(+INDEX(Comp1!G:G,MATCH($B445,Comp1!$B:$B,0)),"No")</f>
        <v>Yes</v>
      </c>
      <c r="N445" s="14" t="str">
        <f>_xlfn.IFNA(+INDEX(Comp1!H:H,MATCH($B445,Comp1!$B:$B,0)),"No")</f>
        <v>Yes</v>
      </c>
      <c r="O445" s="14">
        <f>_xlfn.IFNA(+INDEX(Comp1!I:I,MATCH($B445,Comp1!$B:$B,0)),"No")</f>
        <v>0</v>
      </c>
      <c r="P445" s="14">
        <f>_xlfn.IFNA(+INDEX(Comp1!J:J,MATCH($B445,Comp1!$B:$B,0)),"No")</f>
        <v>0</v>
      </c>
      <c r="Q445" s="14">
        <f>_xlfn.IFNA(+INDEX(Comp1!K:K,MATCH($B445,Comp1!$B:$B,0)),"No")</f>
        <v>0</v>
      </c>
      <c r="R445" s="14">
        <f>_xlfn.IFNA(+INDEX(Comp1!L:L,MATCH($B445,Comp1!$B:$B,0)),"No")</f>
        <v>0</v>
      </c>
      <c r="S445" s="14">
        <f>_xlfn.IFNA(+INDEX(Comp1!M:M,MATCH($B445,Comp1!$B:$B,0)),"No")</f>
        <v>0</v>
      </c>
      <c r="T445" s="14">
        <f>_xlfn.IFNA(+INDEX(Comp1!N:N,MATCH($B445,Comp1!$B:$B,0)),"No")</f>
        <v>0</v>
      </c>
      <c r="U445" s="14">
        <f>_xlfn.IFNA(+INDEX(Comp1!O:O,MATCH($B445,Comp1!$B:$B,0)),"No")</f>
        <v>0</v>
      </c>
      <c r="V445" s="464">
        <f>IF(J445="yes",+INDEX('Final Comp Values'!$AX:$AX,MATCH('Monthy Targets'!$B445,'Final Comp Values'!C:C,0)),0)</f>
        <v>19.12</v>
      </c>
      <c r="W445" s="464">
        <f>IF(K445="yes",+INDEX('Final Comp Values'!$AX:$AX,MATCH('Monthy Targets'!$B445,'Final Comp Values'!$C:$C,0)),0)</f>
        <v>19.12</v>
      </c>
      <c r="X445" s="464">
        <f>IF(L445="yes",+INDEX('Final Comp Values'!$AX:$AX,MATCH('Monthy Targets'!$B445,'Final Comp Values'!$C:$C,0)),0)</f>
        <v>19.12</v>
      </c>
      <c r="Y445" s="464">
        <f>IF(M445="yes",+INDEX('Final Comp Values'!$BB:$BB,MATCH('Monthy Targets'!$B445,'Final Comp Values'!$C:$C,0)),0)</f>
        <v>19.12</v>
      </c>
      <c r="Z445" s="464">
        <f>IF(N445="yes",+INDEX('Final Comp Values'!$BB:$BB,MATCH('Monthy Targets'!$B445,'Final Comp Values'!$C:$C,0)),0)</f>
        <v>19.12</v>
      </c>
      <c r="AA445" s="464">
        <f>IF(O445="yes",+INDEX('Final Comp Values'!$BB:$BB,MATCH('Monthy Targets'!$B445,'Final Comp Values'!$C:$C,0)),0)</f>
        <v>0</v>
      </c>
      <c r="AB445" s="464">
        <f>IF(P445="yes",+INDEX('Final Comp Values'!$BF:$BF,MATCH('Monthy Targets'!$B445,'Final Comp Values'!$C:$C,0)),0)</f>
        <v>0</v>
      </c>
      <c r="AC445" s="464">
        <f>IF(Q445="yes",+INDEX('Final Comp Values'!$BF:$BF,MATCH('Monthy Targets'!$B445,'Final Comp Values'!$C:$C,0)),0)</f>
        <v>0</v>
      </c>
      <c r="AD445" s="464">
        <f>IF(R445="yes",+INDEX('Final Comp Values'!$BF:$BF,MATCH('Monthy Targets'!$B445,'Final Comp Values'!$C:$C,0)),0)</f>
        <v>0</v>
      </c>
      <c r="AE445" s="464">
        <f>IF(S445="yes",+INDEX('Final Comp Values'!$BJ:$BJ,MATCH('Monthy Targets'!$B445,'Final Comp Values'!$C:$C,0)),0)</f>
        <v>0</v>
      </c>
      <c r="AF445" s="464">
        <f>IF(T445="yes",+INDEX('Final Comp Values'!$BJ:$BJ,MATCH('Monthy Targets'!$B445,'Final Comp Values'!$C:$C,0)),0)</f>
        <v>0</v>
      </c>
      <c r="AG445" s="464">
        <f>IF(U445="yes",+INDEX('Final Comp Values'!$BJ:$BJ,MATCH('Monthy Targets'!$B445,'Final Comp Values'!$C:$C,0)),0)</f>
        <v>0</v>
      </c>
    </row>
    <row r="446" spans="1:33" x14ac:dyDescent="0.25">
      <c r="A446" s="183">
        <f>+FY2018_ALL_Targets!A446</f>
        <v>5347</v>
      </c>
      <c r="B446" s="183">
        <f>+FY2018_ALL_Targets!B446</f>
        <v>676219</v>
      </c>
      <c r="C446" s="183">
        <f>+FY2018_ALL_Targets!C446</f>
        <v>1027122</v>
      </c>
      <c r="D446" s="183">
        <f>+FY2018_ALL_Targets!D446</f>
        <v>1760866347</v>
      </c>
      <c r="E446" s="183">
        <f>+FY2018_ALL_Targets!E446</f>
        <v>0</v>
      </c>
      <c r="F446" s="183" t="str">
        <f>+FY2018_ALL_Targets!F446</f>
        <v>MRSA West</v>
      </c>
      <c r="G446" s="183" t="s">
        <v>370</v>
      </c>
      <c r="H446" s="183" t="str">
        <f>+FY2018_ALL_Targets!H446</f>
        <v>Palo Pinto County Hospital District</v>
      </c>
      <c r="I446" s="183" t="str">
        <f>+FY2018_ALL_Targets!I446</f>
        <v>6050 Hospital Drive</v>
      </c>
      <c r="J446" s="14" t="str">
        <f>_xlfn.IFNA(+INDEX(Comp1!$D:$D,MATCH(B446,Comp1!$B:$B,0)),"No")</f>
        <v>Yes</v>
      </c>
      <c r="K446" s="14" t="str">
        <f>_xlfn.IFNA(+INDEX(Comp1!$E:$E,MATCH(B446,Comp1!$B:$B,0)),"No")</f>
        <v>Yes</v>
      </c>
      <c r="L446" s="14" t="str">
        <f>_xlfn.IFNA(+INDEX(Comp1!F:F,MATCH($B446,Comp1!$B:$B,0)),"No")</f>
        <v>Yes</v>
      </c>
      <c r="M446" s="14" t="str">
        <f>_xlfn.IFNA(+INDEX(Comp1!G:G,MATCH($B446,Comp1!$B:$B,0)),"No")</f>
        <v>Yes</v>
      </c>
      <c r="N446" s="14" t="str">
        <f>_xlfn.IFNA(+INDEX(Comp1!H:H,MATCH($B446,Comp1!$B:$B,0)),"No")</f>
        <v>Yes</v>
      </c>
      <c r="O446" s="14">
        <f>_xlfn.IFNA(+INDEX(Comp1!I:I,MATCH($B446,Comp1!$B:$B,0)),"No")</f>
        <v>0</v>
      </c>
      <c r="P446" s="14">
        <f>_xlfn.IFNA(+INDEX(Comp1!J:J,MATCH($B446,Comp1!$B:$B,0)),"No")</f>
        <v>0</v>
      </c>
      <c r="Q446" s="14">
        <f>_xlfn.IFNA(+INDEX(Comp1!K:K,MATCH($B446,Comp1!$B:$B,0)),"No")</f>
        <v>0</v>
      </c>
      <c r="R446" s="14">
        <f>_xlfn.IFNA(+INDEX(Comp1!L:L,MATCH($B446,Comp1!$B:$B,0)),"No")</f>
        <v>0</v>
      </c>
      <c r="S446" s="14">
        <f>_xlfn.IFNA(+INDEX(Comp1!M:M,MATCH($B446,Comp1!$B:$B,0)),"No")</f>
        <v>0</v>
      </c>
      <c r="T446" s="14">
        <f>_xlfn.IFNA(+INDEX(Comp1!N:N,MATCH($B446,Comp1!$B:$B,0)),"No")</f>
        <v>0</v>
      </c>
      <c r="U446" s="14">
        <f>_xlfn.IFNA(+INDEX(Comp1!O:O,MATCH($B446,Comp1!$B:$B,0)),"No")</f>
        <v>0</v>
      </c>
      <c r="V446" s="464">
        <f>IF(J446="yes",+INDEX('Final Comp Values'!$AX:$AX,MATCH('Monthy Targets'!$B446,'Final Comp Values'!C:C,0)),0)</f>
        <v>5.8</v>
      </c>
      <c r="W446" s="464">
        <f>IF(K446="yes",+INDEX('Final Comp Values'!$AX:$AX,MATCH('Monthy Targets'!$B446,'Final Comp Values'!$C:$C,0)),0)</f>
        <v>5.8</v>
      </c>
      <c r="X446" s="464">
        <f>IF(L446="yes",+INDEX('Final Comp Values'!$AX:$AX,MATCH('Monthy Targets'!$B446,'Final Comp Values'!$C:$C,0)),0)</f>
        <v>5.8</v>
      </c>
      <c r="Y446" s="464">
        <f>IF(M446="yes",+INDEX('Final Comp Values'!$BB:$BB,MATCH('Monthy Targets'!$B446,'Final Comp Values'!$C:$C,0)),0)</f>
        <v>5.8</v>
      </c>
      <c r="Z446" s="464">
        <f>IF(N446="yes",+INDEX('Final Comp Values'!$BB:$BB,MATCH('Monthy Targets'!$B446,'Final Comp Values'!$C:$C,0)),0)</f>
        <v>5.8</v>
      </c>
      <c r="AA446" s="464">
        <f>IF(O446="yes",+INDEX('Final Comp Values'!$BB:$BB,MATCH('Monthy Targets'!$B446,'Final Comp Values'!$C:$C,0)),0)</f>
        <v>0</v>
      </c>
      <c r="AB446" s="464">
        <f>IF(P446="yes",+INDEX('Final Comp Values'!$BF:$BF,MATCH('Monthy Targets'!$B446,'Final Comp Values'!$C:$C,0)),0)</f>
        <v>0</v>
      </c>
      <c r="AC446" s="464">
        <f>IF(Q446="yes",+INDEX('Final Comp Values'!$BF:$BF,MATCH('Monthy Targets'!$B446,'Final Comp Values'!$C:$C,0)),0)</f>
        <v>0</v>
      </c>
      <c r="AD446" s="464">
        <f>IF(R446="yes",+INDEX('Final Comp Values'!$BF:$BF,MATCH('Monthy Targets'!$B446,'Final Comp Values'!$C:$C,0)),0)</f>
        <v>0</v>
      </c>
      <c r="AE446" s="464">
        <f>IF(S446="yes",+INDEX('Final Comp Values'!$BJ:$BJ,MATCH('Monthy Targets'!$B446,'Final Comp Values'!$C:$C,0)),0)</f>
        <v>0</v>
      </c>
      <c r="AF446" s="464">
        <f>IF(T446="yes",+INDEX('Final Comp Values'!$BJ:$BJ,MATCH('Monthy Targets'!$B446,'Final Comp Values'!$C:$C,0)),0)</f>
        <v>0</v>
      </c>
      <c r="AG446" s="464">
        <f>IF(U446="yes",+INDEX('Final Comp Values'!$BJ:$BJ,MATCH('Monthy Targets'!$B446,'Final Comp Values'!$C:$C,0)),0)</f>
        <v>0</v>
      </c>
    </row>
    <row r="447" spans="1:33" x14ac:dyDescent="0.25">
      <c r="A447" s="183">
        <f>+FY2018_ALL_Targets!A447</f>
        <v>103751</v>
      </c>
      <c r="B447" s="183">
        <f>+FY2018_ALL_Targets!B447</f>
        <v>676220</v>
      </c>
      <c r="C447" s="183">
        <f>+FY2018_ALL_Targets!C447</f>
        <v>1027633</v>
      </c>
      <c r="D447" s="183">
        <f>+FY2018_ALL_Targets!D447</f>
        <v>1588025456</v>
      </c>
      <c r="E447" s="183">
        <f>+FY2018_ALL_Targets!E447</f>
        <v>0</v>
      </c>
      <c r="F447" s="183" t="str">
        <f>+FY2018_ALL_Targets!F447</f>
        <v>Travis</v>
      </c>
      <c r="G447" s="183" t="s">
        <v>468</v>
      </c>
      <c r="H447" s="183" t="str">
        <f>+FY2018_ALL_Targets!H447</f>
        <v>Guadalupe Regional Medical Center</v>
      </c>
      <c r="I447" s="183" t="str">
        <f>+FY2018_ALL_Targets!I447</f>
        <v>1401 Max Copeland Drive</v>
      </c>
      <c r="J447" s="14" t="str">
        <f>_xlfn.IFNA(+INDEX(Comp1!$D:$D,MATCH(B447,Comp1!$B:$B,0)),"No")</f>
        <v>Yes</v>
      </c>
      <c r="K447" s="14" t="str">
        <f>_xlfn.IFNA(+INDEX(Comp1!$E:$E,MATCH(B447,Comp1!$B:$B,0)),"No")</f>
        <v>Yes</v>
      </c>
      <c r="L447" s="14" t="str">
        <f>_xlfn.IFNA(+INDEX(Comp1!F:F,MATCH($B447,Comp1!$B:$B,0)),"No")</f>
        <v>Yes</v>
      </c>
      <c r="M447" s="14" t="str">
        <f>_xlfn.IFNA(+INDEX(Comp1!G:G,MATCH($B447,Comp1!$B:$B,0)),"No")</f>
        <v>Yes</v>
      </c>
      <c r="N447" s="14" t="str">
        <f>_xlfn.IFNA(+INDEX(Comp1!H:H,MATCH($B447,Comp1!$B:$B,0)),"No")</f>
        <v>Yes</v>
      </c>
      <c r="O447" s="14">
        <f>_xlfn.IFNA(+INDEX(Comp1!I:I,MATCH($B447,Comp1!$B:$B,0)),"No")</f>
        <v>0</v>
      </c>
      <c r="P447" s="14">
        <f>_xlfn.IFNA(+INDEX(Comp1!J:J,MATCH($B447,Comp1!$B:$B,0)),"No")</f>
        <v>0</v>
      </c>
      <c r="Q447" s="14">
        <f>_xlfn.IFNA(+INDEX(Comp1!K:K,MATCH($B447,Comp1!$B:$B,0)),"No")</f>
        <v>0</v>
      </c>
      <c r="R447" s="14">
        <f>_xlfn.IFNA(+INDEX(Comp1!L:L,MATCH($B447,Comp1!$B:$B,0)),"No")</f>
        <v>0</v>
      </c>
      <c r="S447" s="14">
        <f>_xlfn.IFNA(+INDEX(Comp1!M:M,MATCH($B447,Comp1!$B:$B,0)),"No")</f>
        <v>0</v>
      </c>
      <c r="T447" s="14">
        <f>_xlfn.IFNA(+INDEX(Comp1!N:N,MATCH($B447,Comp1!$B:$B,0)),"No")</f>
        <v>0</v>
      </c>
      <c r="U447" s="14">
        <f>_xlfn.IFNA(+INDEX(Comp1!O:O,MATCH($B447,Comp1!$B:$B,0)),"No")</f>
        <v>0</v>
      </c>
      <c r="V447" s="464">
        <f>IF(J447="yes",+INDEX('Final Comp Values'!$AX:$AX,MATCH('Monthy Targets'!$B447,'Final Comp Values'!C:C,0)),0)</f>
        <v>1.42</v>
      </c>
      <c r="W447" s="464">
        <f>IF(K447="yes",+INDEX('Final Comp Values'!$AX:$AX,MATCH('Monthy Targets'!$B447,'Final Comp Values'!$C:$C,0)),0)</f>
        <v>1.42</v>
      </c>
      <c r="X447" s="464">
        <f>IF(L447="yes",+INDEX('Final Comp Values'!$AX:$AX,MATCH('Monthy Targets'!$B447,'Final Comp Values'!$C:$C,0)),0)</f>
        <v>1.42</v>
      </c>
      <c r="Y447" s="464">
        <f>IF(M447="yes",+INDEX('Final Comp Values'!$BB:$BB,MATCH('Monthy Targets'!$B447,'Final Comp Values'!$C:$C,0)),0)</f>
        <v>1.42</v>
      </c>
      <c r="Z447" s="464">
        <f>IF(N447="yes",+INDEX('Final Comp Values'!$BB:$BB,MATCH('Monthy Targets'!$B447,'Final Comp Values'!$C:$C,0)),0)</f>
        <v>1.42</v>
      </c>
      <c r="AA447" s="464">
        <f>IF(O447="yes",+INDEX('Final Comp Values'!$BB:$BB,MATCH('Monthy Targets'!$B447,'Final Comp Values'!$C:$C,0)),0)</f>
        <v>0</v>
      </c>
      <c r="AB447" s="464">
        <f>IF(P447="yes",+INDEX('Final Comp Values'!$BF:$BF,MATCH('Monthy Targets'!$B447,'Final Comp Values'!$C:$C,0)),0)</f>
        <v>0</v>
      </c>
      <c r="AC447" s="464">
        <f>IF(Q447="yes",+INDEX('Final Comp Values'!$BF:$BF,MATCH('Monthy Targets'!$B447,'Final Comp Values'!$C:$C,0)),0)</f>
        <v>0</v>
      </c>
      <c r="AD447" s="464">
        <f>IF(R447="yes",+INDEX('Final Comp Values'!$BF:$BF,MATCH('Monthy Targets'!$B447,'Final Comp Values'!$C:$C,0)),0)</f>
        <v>0</v>
      </c>
      <c r="AE447" s="464">
        <f>IF(S447="yes",+INDEX('Final Comp Values'!$BJ:$BJ,MATCH('Monthy Targets'!$B447,'Final Comp Values'!$C:$C,0)),0)</f>
        <v>0</v>
      </c>
      <c r="AF447" s="464">
        <f>IF(T447="yes",+INDEX('Final Comp Values'!$BJ:$BJ,MATCH('Monthy Targets'!$B447,'Final Comp Values'!$C:$C,0)),0)</f>
        <v>0</v>
      </c>
      <c r="AG447" s="464">
        <f>IF(U447="yes",+INDEX('Final Comp Values'!$BJ:$BJ,MATCH('Monthy Targets'!$B447,'Final Comp Values'!$C:$C,0)),0)</f>
        <v>0</v>
      </c>
    </row>
    <row r="448" spans="1:33" x14ac:dyDescent="0.25">
      <c r="A448" s="183">
        <f>+FY2018_ALL_Targets!A448</f>
        <v>103892</v>
      </c>
      <c r="B448" s="183">
        <f>+FY2018_ALL_Targets!B448</f>
        <v>676222</v>
      </c>
      <c r="C448" s="183">
        <f>+FY2018_ALL_Targets!C448</f>
        <v>1026514</v>
      </c>
      <c r="D448" s="183">
        <f>+FY2018_ALL_Targets!D448</f>
        <v>1477791523</v>
      </c>
      <c r="E448" s="183">
        <f>+FY2018_ALL_Targets!E448</f>
        <v>0</v>
      </c>
      <c r="F448" s="183" t="str">
        <f>+FY2018_ALL_Targets!F448</f>
        <v>Travis</v>
      </c>
      <c r="G448" s="183" t="s">
        <v>476</v>
      </c>
      <c r="H448" s="183" t="str">
        <f>+FY2018_ALL_Targets!H448</f>
        <v>Smithville Hospital Authority d/b/a Bastrop Lost Pines Nursing and Rehabilitation</v>
      </c>
      <c r="I448" s="183" t="str">
        <f>+FY2018_ALL_Targets!I448</f>
        <v>430 Old Austin HWY</v>
      </c>
      <c r="J448" s="14" t="str">
        <f>_xlfn.IFNA(+INDEX(Comp1!$D:$D,MATCH(B448,Comp1!$B:$B,0)),"No")</f>
        <v>Yes</v>
      </c>
      <c r="K448" s="14" t="str">
        <f>_xlfn.IFNA(+INDEX(Comp1!$E:$E,MATCH(B448,Comp1!$B:$B,0)),"No")</f>
        <v>Yes</v>
      </c>
      <c r="L448" s="14" t="str">
        <f>_xlfn.IFNA(+INDEX(Comp1!F:F,MATCH($B448,Comp1!$B:$B,0)),"No")</f>
        <v>Yes</v>
      </c>
      <c r="M448" s="14" t="str">
        <f>_xlfn.IFNA(+INDEX(Comp1!G:G,MATCH($B448,Comp1!$B:$B,0)),"No")</f>
        <v>Yes</v>
      </c>
      <c r="N448" s="14" t="str">
        <f>_xlfn.IFNA(+INDEX(Comp1!H:H,MATCH($B448,Comp1!$B:$B,0)),"No")</f>
        <v>Yes</v>
      </c>
      <c r="O448" s="14">
        <f>_xlfn.IFNA(+INDEX(Comp1!I:I,MATCH($B448,Comp1!$B:$B,0)),"No")</f>
        <v>0</v>
      </c>
      <c r="P448" s="14">
        <f>_xlfn.IFNA(+INDEX(Comp1!J:J,MATCH($B448,Comp1!$B:$B,0)),"No")</f>
        <v>0</v>
      </c>
      <c r="Q448" s="14">
        <f>_xlfn.IFNA(+INDEX(Comp1!K:K,MATCH($B448,Comp1!$B:$B,0)),"No")</f>
        <v>0</v>
      </c>
      <c r="R448" s="14">
        <f>_xlfn.IFNA(+INDEX(Comp1!L:L,MATCH($B448,Comp1!$B:$B,0)),"No")</f>
        <v>0</v>
      </c>
      <c r="S448" s="14">
        <f>_xlfn.IFNA(+INDEX(Comp1!M:M,MATCH($B448,Comp1!$B:$B,0)),"No")</f>
        <v>0</v>
      </c>
      <c r="T448" s="14">
        <f>_xlfn.IFNA(+INDEX(Comp1!N:N,MATCH($B448,Comp1!$B:$B,0)),"No")</f>
        <v>0</v>
      </c>
      <c r="U448" s="14">
        <f>_xlfn.IFNA(+INDEX(Comp1!O:O,MATCH($B448,Comp1!$B:$B,0)),"No")</f>
        <v>0</v>
      </c>
      <c r="V448" s="464">
        <f>IF(J448="yes",+INDEX('Final Comp Values'!$AX:$AX,MATCH('Monthy Targets'!$B448,'Final Comp Values'!C:C,0)),0)</f>
        <v>12.83</v>
      </c>
      <c r="W448" s="464">
        <f>IF(K448="yes",+INDEX('Final Comp Values'!$AX:$AX,MATCH('Monthy Targets'!$B448,'Final Comp Values'!$C:$C,0)),0)</f>
        <v>12.83</v>
      </c>
      <c r="X448" s="464">
        <f>IF(L448="yes",+INDEX('Final Comp Values'!$AX:$AX,MATCH('Monthy Targets'!$B448,'Final Comp Values'!$C:$C,0)),0)</f>
        <v>12.83</v>
      </c>
      <c r="Y448" s="464">
        <f>IF(M448="yes",+INDEX('Final Comp Values'!$BB:$BB,MATCH('Monthy Targets'!$B448,'Final Comp Values'!$C:$C,0)),0)</f>
        <v>12.83</v>
      </c>
      <c r="Z448" s="464">
        <f>IF(N448="yes",+INDEX('Final Comp Values'!$BB:$BB,MATCH('Monthy Targets'!$B448,'Final Comp Values'!$C:$C,0)),0)</f>
        <v>12.83</v>
      </c>
      <c r="AA448" s="464">
        <f>IF(O448="yes",+INDEX('Final Comp Values'!$BB:$BB,MATCH('Monthy Targets'!$B448,'Final Comp Values'!$C:$C,0)),0)</f>
        <v>0</v>
      </c>
      <c r="AB448" s="464">
        <f>IF(P448="yes",+INDEX('Final Comp Values'!$BF:$BF,MATCH('Monthy Targets'!$B448,'Final Comp Values'!$C:$C,0)),0)</f>
        <v>0</v>
      </c>
      <c r="AC448" s="464">
        <f>IF(Q448="yes",+INDEX('Final Comp Values'!$BF:$BF,MATCH('Monthy Targets'!$B448,'Final Comp Values'!$C:$C,0)),0)</f>
        <v>0</v>
      </c>
      <c r="AD448" s="464">
        <f>IF(R448="yes",+INDEX('Final Comp Values'!$BF:$BF,MATCH('Monthy Targets'!$B448,'Final Comp Values'!$C:$C,0)),0)</f>
        <v>0</v>
      </c>
      <c r="AE448" s="464">
        <f>IF(S448="yes",+INDEX('Final Comp Values'!$BJ:$BJ,MATCH('Monthy Targets'!$B448,'Final Comp Values'!$C:$C,0)),0)</f>
        <v>0</v>
      </c>
      <c r="AF448" s="464">
        <f>IF(T448="yes",+INDEX('Final Comp Values'!$BJ:$BJ,MATCH('Monthy Targets'!$B448,'Final Comp Values'!$C:$C,0)),0)</f>
        <v>0</v>
      </c>
      <c r="AG448" s="464">
        <f>IF(U448="yes",+INDEX('Final Comp Values'!$BJ:$BJ,MATCH('Monthy Targets'!$B448,'Final Comp Values'!$C:$C,0)),0)</f>
        <v>0</v>
      </c>
    </row>
    <row r="449" spans="1:33" x14ac:dyDescent="0.25">
      <c r="A449" s="183">
        <f>+FY2018_ALL_Targets!A449</f>
        <v>103837</v>
      </c>
      <c r="B449" s="183">
        <f>+FY2018_ALL_Targets!B449</f>
        <v>676224</v>
      </c>
      <c r="C449" s="183">
        <f>+FY2018_ALL_Targets!C449</f>
        <v>1026628</v>
      </c>
      <c r="D449" s="183">
        <f>+FY2018_ALL_Targets!D449</f>
        <v>1730578006</v>
      </c>
      <c r="E449" s="183">
        <f>+FY2018_ALL_Targets!E449</f>
        <v>0</v>
      </c>
      <c r="F449" s="183" t="str">
        <f>+FY2018_ALL_Targets!F449</f>
        <v>Bexar</v>
      </c>
      <c r="G449" s="183" t="s">
        <v>472</v>
      </c>
      <c r="H449" s="183" t="str">
        <f>+FY2018_ALL_Targets!H449</f>
        <v>Bexar County Hospital District</v>
      </c>
      <c r="I449" s="183" t="str">
        <f>+FY2018_ALL_Targets!I449</f>
        <v>10127 Huebner Road</v>
      </c>
      <c r="J449" s="14" t="str">
        <f>_xlfn.IFNA(+INDEX(Comp1!$D:$D,MATCH(B449,Comp1!$B:$B,0)),"No")</f>
        <v>Yes</v>
      </c>
      <c r="K449" s="14" t="str">
        <f>_xlfn.IFNA(+INDEX(Comp1!$E:$E,MATCH(B449,Comp1!$B:$B,0)),"No")</f>
        <v>Yes</v>
      </c>
      <c r="L449" s="14" t="str">
        <f>_xlfn.IFNA(+INDEX(Comp1!F:F,MATCH($B449,Comp1!$B:$B,0)),"No")</f>
        <v>Yes</v>
      </c>
      <c r="M449" s="14" t="str">
        <f>_xlfn.IFNA(+INDEX(Comp1!G:G,MATCH($B449,Comp1!$B:$B,0)),"No")</f>
        <v>Yes</v>
      </c>
      <c r="N449" s="14" t="str">
        <f>_xlfn.IFNA(+INDEX(Comp1!H:H,MATCH($B449,Comp1!$B:$B,0)),"No")</f>
        <v>Yes</v>
      </c>
      <c r="O449" s="14">
        <f>_xlfn.IFNA(+INDEX(Comp1!I:I,MATCH($B449,Comp1!$B:$B,0)),"No")</f>
        <v>0</v>
      </c>
      <c r="P449" s="14">
        <f>_xlfn.IFNA(+INDEX(Comp1!J:J,MATCH($B449,Comp1!$B:$B,0)),"No")</f>
        <v>0</v>
      </c>
      <c r="Q449" s="14">
        <f>_xlfn.IFNA(+INDEX(Comp1!K:K,MATCH($B449,Comp1!$B:$B,0)),"No")</f>
        <v>0</v>
      </c>
      <c r="R449" s="14">
        <f>_xlfn.IFNA(+INDEX(Comp1!L:L,MATCH($B449,Comp1!$B:$B,0)),"No")</f>
        <v>0</v>
      </c>
      <c r="S449" s="14">
        <f>_xlfn.IFNA(+INDEX(Comp1!M:M,MATCH($B449,Comp1!$B:$B,0)),"No")</f>
        <v>0</v>
      </c>
      <c r="T449" s="14">
        <f>_xlfn.IFNA(+INDEX(Comp1!N:N,MATCH($B449,Comp1!$B:$B,0)),"No")</f>
        <v>0</v>
      </c>
      <c r="U449" s="14">
        <f>_xlfn.IFNA(+INDEX(Comp1!O:O,MATCH($B449,Comp1!$B:$B,0)),"No")</f>
        <v>0</v>
      </c>
      <c r="V449" s="464">
        <f>IF(J449="yes",+INDEX('Final Comp Values'!$AX:$AX,MATCH('Monthy Targets'!$B449,'Final Comp Values'!C:C,0)),0)</f>
        <v>9.14</v>
      </c>
      <c r="W449" s="464">
        <f>IF(K449="yes",+INDEX('Final Comp Values'!$AX:$AX,MATCH('Monthy Targets'!$B449,'Final Comp Values'!$C:$C,0)),0)</f>
        <v>9.14</v>
      </c>
      <c r="X449" s="464">
        <f>IF(L449="yes",+INDEX('Final Comp Values'!$AX:$AX,MATCH('Monthy Targets'!$B449,'Final Comp Values'!$C:$C,0)),0)</f>
        <v>9.14</v>
      </c>
      <c r="Y449" s="464">
        <f>IF(M449="yes",+INDEX('Final Comp Values'!$BB:$BB,MATCH('Monthy Targets'!$B449,'Final Comp Values'!$C:$C,0)),0)</f>
        <v>9.14</v>
      </c>
      <c r="Z449" s="464">
        <f>IF(N449="yes",+INDEX('Final Comp Values'!$BB:$BB,MATCH('Monthy Targets'!$B449,'Final Comp Values'!$C:$C,0)),0)</f>
        <v>9.14</v>
      </c>
      <c r="AA449" s="464">
        <f>IF(O449="yes",+INDEX('Final Comp Values'!$BB:$BB,MATCH('Monthy Targets'!$B449,'Final Comp Values'!$C:$C,0)),0)</f>
        <v>0</v>
      </c>
      <c r="AB449" s="464">
        <f>IF(P449="yes",+INDEX('Final Comp Values'!$BF:$BF,MATCH('Monthy Targets'!$B449,'Final Comp Values'!$C:$C,0)),0)</f>
        <v>0</v>
      </c>
      <c r="AC449" s="464">
        <f>IF(Q449="yes",+INDEX('Final Comp Values'!$BF:$BF,MATCH('Monthy Targets'!$B449,'Final Comp Values'!$C:$C,0)),0)</f>
        <v>0</v>
      </c>
      <c r="AD449" s="464">
        <f>IF(R449="yes",+INDEX('Final Comp Values'!$BF:$BF,MATCH('Monthy Targets'!$B449,'Final Comp Values'!$C:$C,0)),0)</f>
        <v>0</v>
      </c>
      <c r="AE449" s="464">
        <f>IF(S449="yes",+INDEX('Final Comp Values'!$BJ:$BJ,MATCH('Monthy Targets'!$B449,'Final Comp Values'!$C:$C,0)),0)</f>
        <v>0</v>
      </c>
      <c r="AF449" s="464">
        <f>IF(T449="yes",+INDEX('Final Comp Values'!$BJ:$BJ,MATCH('Monthy Targets'!$B449,'Final Comp Values'!$C:$C,0)),0)</f>
        <v>0</v>
      </c>
      <c r="AG449" s="464">
        <f>IF(U449="yes",+INDEX('Final Comp Values'!$BJ:$BJ,MATCH('Monthy Targets'!$B449,'Final Comp Values'!$C:$C,0)),0)</f>
        <v>0</v>
      </c>
    </row>
    <row r="450" spans="1:33" x14ac:dyDescent="0.25">
      <c r="A450" s="183">
        <f>+FY2018_ALL_Targets!A450</f>
        <v>4221</v>
      </c>
      <c r="B450" s="183">
        <f>+FY2018_ALL_Targets!B450</f>
        <v>676225</v>
      </c>
      <c r="C450" s="183">
        <f>+FY2018_ALL_Targets!C450</f>
        <v>422101</v>
      </c>
      <c r="D450" s="183">
        <f>+FY2018_ALL_Targets!D450</f>
        <v>1306832092</v>
      </c>
      <c r="E450" s="183">
        <f>+FY2018_ALL_Targets!E450</f>
        <v>0</v>
      </c>
      <c r="F450" s="183" t="str">
        <f>+FY2018_ALL_Targets!F450</f>
        <v>MRSA West</v>
      </c>
      <c r="G450" s="183" t="s">
        <v>178</v>
      </c>
      <c r="H450" s="183" t="str">
        <f>+FY2018_ALL_Targets!H450</f>
        <v>Mitchell County Hospital</v>
      </c>
      <c r="I450" s="183" t="str">
        <f>+FY2018_ALL_Targets!I450</f>
        <v>1941 Chestnut ST</v>
      </c>
      <c r="J450" s="14" t="str">
        <f>_xlfn.IFNA(+INDEX(Comp1!$D:$D,MATCH(B450,Comp1!$B:$B,0)),"No")</f>
        <v>Yes</v>
      </c>
      <c r="K450" s="14" t="str">
        <f>_xlfn.IFNA(+INDEX(Comp1!$E:$E,MATCH(B450,Comp1!$B:$B,0)),"No")</f>
        <v>Yes</v>
      </c>
      <c r="L450" s="14" t="str">
        <f>_xlfn.IFNA(+INDEX(Comp1!F:F,MATCH($B450,Comp1!$B:$B,0)),"No")</f>
        <v>Yes</v>
      </c>
      <c r="M450" s="14" t="str">
        <f>_xlfn.IFNA(+INDEX(Comp1!G:G,MATCH($B450,Comp1!$B:$B,0)),"No")</f>
        <v>Yes</v>
      </c>
      <c r="N450" s="14" t="str">
        <f>_xlfn.IFNA(+INDEX(Comp1!H:H,MATCH($B450,Comp1!$B:$B,0)),"No")</f>
        <v>Yes</v>
      </c>
      <c r="O450" s="14">
        <f>_xlfn.IFNA(+INDEX(Comp1!I:I,MATCH($B450,Comp1!$B:$B,0)),"No")</f>
        <v>0</v>
      </c>
      <c r="P450" s="14">
        <f>_xlfn.IFNA(+INDEX(Comp1!J:J,MATCH($B450,Comp1!$B:$B,0)),"No")</f>
        <v>0</v>
      </c>
      <c r="Q450" s="14">
        <f>_xlfn.IFNA(+INDEX(Comp1!K:K,MATCH($B450,Comp1!$B:$B,0)),"No")</f>
        <v>0</v>
      </c>
      <c r="R450" s="14">
        <f>_xlfn.IFNA(+INDEX(Comp1!L:L,MATCH($B450,Comp1!$B:$B,0)),"No")</f>
        <v>0</v>
      </c>
      <c r="S450" s="14">
        <f>_xlfn.IFNA(+INDEX(Comp1!M:M,MATCH($B450,Comp1!$B:$B,0)),"No")</f>
        <v>0</v>
      </c>
      <c r="T450" s="14">
        <f>_xlfn.IFNA(+INDEX(Comp1!N:N,MATCH($B450,Comp1!$B:$B,0)),"No")</f>
        <v>0</v>
      </c>
      <c r="U450" s="14">
        <f>_xlfn.IFNA(+INDEX(Comp1!O:O,MATCH($B450,Comp1!$B:$B,0)),"No")</f>
        <v>0</v>
      </c>
      <c r="V450" s="464">
        <f>IF(J450="yes",+INDEX('Final Comp Values'!$AX:$AX,MATCH('Monthy Targets'!$B450,'Final Comp Values'!C:C,0)),0)</f>
        <v>3.52</v>
      </c>
      <c r="W450" s="464">
        <f>IF(K450="yes",+INDEX('Final Comp Values'!$AX:$AX,MATCH('Monthy Targets'!$B450,'Final Comp Values'!$C:$C,0)),0)</f>
        <v>3.52</v>
      </c>
      <c r="X450" s="464">
        <f>IF(L450="yes",+INDEX('Final Comp Values'!$AX:$AX,MATCH('Monthy Targets'!$B450,'Final Comp Values'!$C:$C,0)),0)</f>
        <v>3.52</v>
      </c>
      <c r="Y450" s="464">
        <f>IF(M450="yes",+INDEX('Final Comp Values'!$BB:$BB,MATCH('Monthy Targets'!$B450,'Final Comp Values'!$C:$C,0)),0)</f>
        <v>3.52</v>
      </c>
      <c r="Z450" s="464">
        <f>IF(N450="yes",+INDEX('Final Comp Values'!$BB:$BB,MATCH('Monthy Targets'!$B450,'Final Comp Values'!$C:$C,0)),0)</f>
        <v>3.52</v>
      </c>
      <c r="AA450" s="464">
        <f>IF(O450="yes",+INDEX('Final Comp Values'!$BB:$BB,MATCH('Monthy Targets'!$B450,'Final Comp Values'!$C:$C,0)),0)</f>
        <v>0</v>
      </c>
      <c r="AB450" s="464">
        <f>IF(P450="yes",+INDEX('Final Comp Values'!$BF:$BF,MATCH('Monthy Targets'!$B450,'Final Comp Values'!$C:$C,0)),0)</f>
        <v>0</v>
      </c>
      <c r="AC450" s="464">
        <f>IF(Q450="yes",+INDEX('Final Comp Values'!$BF:$BF,MATCH('Monthy Targets'!$B450,'Final Comp Values'!$C:$C,0)),0)</f>
        <v>0</v>
      </c>
      <c r="AD450" s="464">
        <f>IF(R450="yes",+INDEX('Final Comp Values'!$BF:$BF,MATCH('Monthy Targets'!$B450,'Final Comp Values'!$C:$C,0)),0)</f>
        <v>0</v>
      </c>
      <c r="AE450" s="464">
        <f>IF(S450="yes",+INDEX('Final Comp Values'!$BJ:$BJ,MATCH('Monthy Targets'!$B450,'Final Comp Values'!$C:$C,0)),0)</f>
        <v>0</v>
      </c>
      <c r="AF450" s="464">
        <f>IF(T450="yes",+INDEX('Final Comp Values'!$BJ:$BJ,MATCH('Monthy Targets'!$B450,'Final Comp Values'!$C:$C,0)),0)</f>
        <v>0</v>
      </c>
      <c r="AG450" s="464">
        <f>IF(U450="yes",+INDEX('Final Comp Values'!$BJ:$BJ,MATCH('Monthy Targets'!$B450,'Final Comp Values'!$C:$C,0)),0)</f>
        <v>0</v>
      </c>
    </row>
    <row r="451" spans="1:33" x14ac:dyDescent="0.25">
      <c r="A451" s="183">
        <f>+FY2018_ALL_Targets!A451</f>
        <v>103889</v>
      </c>
      <c r="B451" s="183">
        <f>+FY2018_ALL_Targets!B451</f>
        <v>676227</v>
      </c>
      <c r="C451" s="183">
        <f>+FY2018_ALL_Targets!C451</f>
        <v>1025580</v>
      </c>
      <c r="D451" s="183">
        <f>+FY2018_ALL_Targets!D451</f>
        <v>1548690878</v>
      </c>
      <c r="E451" s="183">
        <f>+FY2018_ALL_Targets!E451</f>
        <v>0</v>
      </c>
      <c r="F451" s="183" t="str">
        <f>+FY2018_ALL_Targets!F451</f>
        <v>MRSA Central</v>
      </c>
      <c r="G451" s="183" t="s">
        <v>144</v>
      </c>
      <c r="H451" s="183" t="str">
        <f>+FY2018_ALL_Targets!H451</f>
        <v>Coryell County Memorial Hospital Authority</v>
      </c>
      <c r="I451" s="183" t="str">
        <f>+FY2018_ALL_Targets!I451</f>
        <v>345 Country Club Dr</v>
      </c>
      <c r="J451" s="14" t="str">
        <f>_xlfn.IFNA(+INDEX(Comp1!$D:$D,MATCH(B451,Comp1!$B:$B,0)),"No")</f>
        <v>Yes</v>
      </c>
      <c r="K451" s="14" t="str">
        <f>_xlfn.IFNA(+INDEX(Comp1!$E:$E,MATCH(B451,Comp1!$B:$B,0)),"No")</f>
        <v>Yes</v>
      </c>
      <c r="L451" s="14" t="str">
        <f>_xlfn.IFNA(+INDEX(Comp1!F:F,MATCH($B451,Comp1!$B:$B,0)),"No")</f>
        <v>Yes</v>
      </c>
      <c r="M451" s="14" t="str">
        <f>_xlfn.IFNA(+INDEX(Comp1!G:G,MATCH($B451,Comp1!$B:$B,0)),"No")</f>
        <v>Yes</v>
      </c>
      <c r="N451" s="14" t="str">
        <f>_xlfn.IFNA(+INDEX(Comp1!H:H,MATCH($B451,Comp1!$B:$B,0)),"No")</f>
        <v>Yes</v>
      </c>
      <c r="O451" s="14">
        <f>_xlfn.IFNA(+INDEX(Comp1!I:I,MATCH($B451,Comp1!$B:$B,0)),"No")</f>
        <v>0</v>
      </c>
      <c r="P451" s="14">
        <f>_xlfn.IFNA(+INDEX(Comp1!J:J,MATCH($B451,Comp1!$B:$B,0)),"No")</f>
        <v>0</v>
      </c>
      <c r="Q451" s="14">
        <f>_xlfn.IFNA(+INDEX(Comp1!K:K,MATCH($B451,Comp1!$B:$B,0)),"No")</f>
        <v>0</v>
      </c>
      <c r="R451" s="14">
        <f>_xlfn.IFNA(+INDEX(Comp1!L:L,MATCH($B451,Comp1!$B:$B,0)),"No")</f>
        <v>0</v>
      </c>
      <c r="S451" s="14">
        <f>_xlfn.IFNA(+INDEX(Comp1!M:M,MATCH($B451,Comp1!$B:$B,0)),"No")</f>
        <v>0</v>
      </c>
      <c r="T451" s="14">
        <f>_xlfn.IFNA(+INDEX(Comp1!N:N,MATCH($B451,Comp1!$B:$B,0)),"No")</f>
        <v>0</v>
      </c>
      <c r="U451" s="14">
        <f>_xlfn.IFNA(+INDEX(Comp1!O:O,MATCH($B451,Comp1!$B:$B,0)),"No")</f>
        <v>0</v>
      </c>
      <c r="V451" s="464">
        <f>IF(J451="yes",+INDEX('Final Comp Values'!$AX:$AX,MATCH('Monthy Targets'!$B451,'Final Comp Values'!C:C,0)),0)</f>
        <v>6.05</v>
      </c>
      <c r="W451" s="464">
        <f>IF(K451="yes",+INDEX('Final Comp Values'!$AX:$AX,MATCH('Monthy Targets'!$B451,'Final Comp Values'!$C:$C,0)),0)</f>
        <v>6.05</v>
      </c>
      <c r="X451" s="464">
        <f>IF(L451="yes",+INDEX('Final Comp Values'!$AX:$AX,MATCH('Monthy Targets'!$B451,'Final Comp Values'!$C:$C,0)),0)</f>
        <v>6.05</v>
      </c>
      <c r="Y451" s="464">
        <f>IF(M451="yes",+INDEX('Final Comp Values'!$BB:$BB,MATCH('Monthy Targets'!$B451,'Final Comp Values'!$C:$C,0)),0)</f>
        <v>6.05</v>
      </c>
      <c r="Z451" s="464">
        <f>IF(N451="yes",+INDEX('Final Comp Values'!$BB:$BB,MATCH('Monthy Targets'!$B451,'Final Comp Values'!$C:$C,0)),0)</f>
        <v>6.05</v>
      </c>
      <c r="AA451" s="464">
        <f>IF(O451="yes",+INDEX('Final Comp Values'!$BB:$BB,MATCH('Monthy Targets'!$B451,'Final Comp Values'!$C:$C,0)),0)</f>
        <v>0</v>
      </c>
      <c r="AB451" s="464">
        <f>IF(P451="yes",+INDEX('Final Comp Values'!$BF:$BF,MATCH('Monthy Targets'!$B451,'Final Comp Values'!$C:$C,0)),0)</f>
        <v>0</v>
      </c>
      <c r="AC451" s="464">
        <f>IF(Q451="yes",+INDEX('Final Comp Values'!$BF:$BF,MATCH('Monthy Targets'!$B451,'Final Comp Values'!$C:$C,0)),0)</f>
        <v>0</v>
      </c>
      <c r="AD451" s="464">
        <f>IF(R451="yes",+INDEX('Final Comp Values'!$BF:$BF,MATCH('Monthy Targets'!$B451,'Final Comp Values'!$C:$C,0)),0)</f>
        <v>0</v>
      </c>
      <c r="AE451" s="464">
        <f>IF(S451="yes",+INDEX('Final Comp Values'!$BJ:$BJ,MATCH('Monthy Targets'!$B451,'Final Comp Values'!$C:$C,0)),0)</f>
        <v>0</v>
      </c>
      <c r="AF451" s="464">
        <f>IF(T451="yes",+INDEX('Final Comp Values'!$BJ:$BJ,MATCH('Monthy Targets'!$B451,'Final Comp Values'!$C:$C,0)),0)</f>
        <v>0</v>
      </c>
      <c r="AG451" s="464">
        <f>IF(U451="yes",+INDEX('Final Comp Values'!$BJ:$BJ,MATCH('Monthy Targets'!$B451,'Final Comp Values'!$C:$C,0)),0)</f>
        <v>0</v>
      </c>
    </row>
    <row r="452" spans="1:33" x14ac:dyDescent="0.25">
      <c r="A452" s="183">
        <f>+FY2018_ALL_Targets!A452</f>
        <v>103866</v>
      </c>
      <c r="B452" s="183">
        <f>+FY2018_ALL_Targets!B452</f>
        <v>676230</v>
      </c>
      <c r="C452" s="183">
        <f>+FY2018_ALL_Targets!C452</f>
        <v>1027661</v>
      </c>
      <c r="D452" s="183">
        <f>+FY2018_ALL_Targets!D452</f>
        <v>1922469956</v>
      </c>
      <c r="E452" s="183">
        <f>+FY2018_ALL_Targets!E452</f>
        <v>0</v>
      </c>
      <c r="F452" s="183" t="str">
        <f>+FY2018_ALL_Targets!F452</f>
        <v>Nueces</v>
      </c>
      <c r="G452" s="183" t="s">
        <v>474</v>
      </c>
      <c r="H452" s="183" t="str">
        <f>+FY2018_ALL_Targets!H452</f>
        <v>Liberty County Hospital District No. 1</v>
      </c>
      <c r="I452" s="183" t="str">
        <f>+FY2018_ALL_Targets!I452</f>
        <v>7107 Queenston Boulevard</v>
      </c>
      <c r="J452" s="14" t="str">
        <f>_xlfn.IFNA(+INDEX(Comp1!$D:$D,MATCH(B452,Comp1!$B:$B,0)),"No")</f>
        <v>Yes</v>
      </c>
      <c r="K452" s="14" t="str">
        <f>_xlfn.IFNA(+INDEX(Comp1!$E:$E,MATCH(B452,Comp1!$B:$B,0)),"No")</f>
        <v>Yes</v>
      </c>
      <c r="L452" s="14" t="str">
        <f>_xlfn.IFNA(+INDEX(Comp1!F:F,MATCH($B452,Comp1!$B:$B,0)),"No")</f>
        <v>Yes</v>
      </c>
      <c r="M452" s="14" t="str">
        <f>_xlfn.IFNA(+INDEX(Comp1!G:G,MATCH($B452,Comp1!$B:$B,0)),"No")</f>
        <v>Yes</v>
      </c>
      <c r="N452" s="14" t="str">
        <f>_xlfn.IFNA(+INDEX(Comp1!H:H,MATCH($B452,Comp1!$B:$B,0)),"No")</f>
        <v>Yes</v>
      </c>
      <c r="O452" s="14">
        <f>_xlfn.IFNA(+INDEX(Comp1!I:I,MATCH($B452,Comp1!$B:$B,0)),"No")</f>
        <v>0</v>
      </c>
      <c r="P452" s="14">
        <f>_xlfn.IFNA(+INDEX(Comp1!J:J,MATCH($B452,Comp1!$B:$B,0)),"No")</f>
        <v>0</v>
      </c>
      <c r="Q452" s="14">
        <f>_xlfn.IFNA(+INDEX(Comp1!K:K,MATCH($B452,Comp1!$B:$B,0)),"No")</f>
        <v>0</v>
      </c>
      <c r="R452" s="14">
        <f>_xlfn.IFNA(+INDEX(Comp1!L:L,MATCH($B452,Comp1!$B:$B,0)),"No")</f>
        <v>0</v>
      </c>
      <c r="S452" s="14">
        <f>_xlfn.IFNA(+INDEX(Comp1!M:M,MATCH($B452,Comp1!$B:$B,0)),"No")</f>
        <v>0</v>
      </c>
      <c r="T452" s="14">
        <f>_xlfn.IFNA(+INDEX(Comp1!N:N,MATCH($B452,Comp1!$B:$B,0)),"No")</f>
        <v>0</v>
      </c>
      <c r="U452" s="14">
        <f>_xlfn.IFNA(+INDEX(Comp1!O:O,MATCH($B452,Comp1!$B:$B,0)),"No")</f>
        <v>0</v>
      </c>
      <c r="V452" s="464">
        <f>IF(J452="yes",+INDEX('Final Comp Values'!$AX:$AX,MATCH('Monthy Targets'!$B452,'Final Comp Values'!C:C,0)),0)</f>
        <v>21.82</v>
      </c>
      <c r="W452" s="464">
        <f>IF(K452="yes",+INDEX('Final Comp Values'!$AX:$AX,MATCH('Monthy Targets'!$B452,'Final Comp Values'!$C:$C,0)),0)</f>
        <v>21.82</v>
      </c>
      <c r="X452" s="464">
        <f>IF(L452="yes",+INDEX('Final Comp Values'!$AX:$AX,MATCH('Monthy Targets'!$B452,'Final Comp Values'!$C:$C,0)),0)</f>
        <v>21.82</v>
      </c>
      <c r="Y452" s="464">
        <f>IF(M452="yes",+INDEX('Final Comp Values'!$BB:$BB,MATCH('Monthy Targets'!$B452,'Final Comp Values'!$C:$C,0)),0)</f>
        <v>21.82</v>
      </c>
      <c r="Z452" s="464">
        <f>IF(N452="yes",+INDEX('Final Comp Values'!$BB:$BB,MATCH('Monthy Targets'!$B452,'Final Comp Values'!$C:$C,0)),0)</f>
        <v>21.82</v>
      </c>
      <c r="AA452" s="464">
        <f>IF(O452="yes",+INDEX('Final Comp Values'!$BB:$BB,MATCH('Monthy Targets'!$B452,'Final Comp Values'!$C:$C,0)),0)</f>
        <v>0</v>
      </c>
      <c r="AB452" s="464">
        <f>IF(P452="yes",+INDEX('Final Comp Values'!$BF:$BF,MATCH('Monthy Targets'!$B452,'Final Comp Values'!$C:$C,0)),0)</f>
        <v>0</v>
      </c>
      <c r="AC452" s="464">
        <f>IF(Q452="yes",+INDEX('Final Comp Values'!$BF:$BF,MATCH('Monthy Targets'!$B452,'Final Comp Values'!$C:$C,0)),0)</f>
        <v>0</v>
      </c>
      <c r="AD452" s="464">
        <f>IF(R452="yes",+INDEX('Final Comp Values'!$BF:$BF,MATCH('Monthy Targets'!$B452,'Final Comp Values'!$C:$C,0)),0)</f>
        <v>0</v>
      </c>
      <c r="AE452" s="464">
        <f>IF(S452="yes",+INDEX('Final Comp Values'!$BJ:$BJ,MATCH('Monthy Targets'!$B452,'Final Comp Values'!$C:$C,0)),0)</f>
        <v>0</v>
      </c>
      <c r="AF452" s="464">
        <f>IF(T452="yes",+INDEX('Final Comp Values'!$BJ:$BJ,MATCH('Monthy Targets'!$B452,'Final Comp Values'!$C:$C,0)),0)</f>
        <v>0</v>
      </c>
      <c r="AG452" s="464">
        <f>IF(U452="yes",+INDEX('Final Comp Values'!$BJ:$BJ,MATCH('Monthy Targets'!$B452,'Final Comp Values'!$C:$C,0)),0)</f>
        <v>0</v>
      </c>
    </row>
    <row r="453" spans="1:33" x14ac:dyDescent="0.25">
      <c r="A453" s="183">
        <f>+FY2018_ALL_Targets!A453</f>
        <v>103963</v>
      </c>
      <c r="B453" s="183">
        <f>+FY2018_ALL_Targets!B453</f>
        <v>676237</v>
      </c>
      <c r="C453" s="183">
        <f>+FY2018_ALL_Targets!C453</f>
        <v>1026722</v>
      </c>
      <c r="D453" s="183">
        <f>+FY2018_ALL_Targets!D453</f>
        <v>1962892109</v>
      </c>
      <c r="E453" s="183">
        <f>+FY2018_ALL_Targets!E453</f>
        <v>0</v>
      </c>
      <c r="F453" s="183" t="str">
        <f>+FY2018_ALL_Targets!F453</f>
        <v>Dallas</v>
      </c>
      <c r="G453" s="183" t="s">
        <v>146</v>
      </c>
      <c r="H453" s="183" t="str">
        <f>+FY2018_ALL_Targets!H453</f>
        <v>Decatur Hospital Authority dba The Belmont at Twin Creeks</v>
      </c>
      <c r="I453" s="183" t="str">
        <f>+FY2018_ALL_Targets!I453</f>
        <v>999 Raintree Circle</v>
      </c>
      <c r="J453" s="14" t="str">
        <f>_xlfn.IFNA(+INDEX(Comp1!$D:$D,MATCH(B453,Comp1!$B:$B,0)),"No")</f>
        <v>Yes</v>
      </c>
      <c r="K453" s="14" t="str">
        <f>_xlfn.IFNA(+INDEX(Comp1!$E:$E,MATCH(B453,Comp1!$B:$B,0)),"No")</f>
        <v>Yes</v>
      </c>
      <c r="L453" s="14" t="str">
        <f>_xlfn.IFNA(+INDEX(Comp1!F:F,MATCH($B453,Comp1!$B:$B,0)),"No")</f>
        <v>Yes</v>
      </c>
      <c r="M453" s="14" t="str">
        <f>_xlfn.IFNA(+INDEX(Comp1!G:G,MATCH($B453,Comp1!$B:$B,0)),"No")</f>
        <v>Yes</v>
      </c>
      <c r="N453" s="14" t="str">
        <f>_xlfn.IFNA(+INDEX(Comp1!H:H,MATCH($B453,Comp1!$B:$B,0)),"No")</f>
        <v>Yes</v>
      </c>
      <c r="O453" s="14">
        <f>_xlfn.IFNA(+INDEX(Comp1!I:I,MATCH($B453,Comp1!$B:$B,0)),"No")</f>
        <v>0</v>
      </c>
      <c r="P453" s="14">
        <f>_xlfn.IFNA(+INDEX(Comp1!J:J,MATCH($B453,Comp1!$B:$B,0)),"No")</f>
        <v>0</v>
      </c>
      <c r="Q453" s="14">
        <f>_xlfn.IFNA(+INDEX(Comp1!K:K,MATCH($B453,Comp1!$B:$B,0)),"No")</f>
        <v>0</v>
      </c>
      <c r="R453" s="14">
        <f>_xlfn.IFNA(+INDEX(Comp1!L:L,MATCH($B453,Comp1!$B:$B,0)),"No")</f>
        <v>0</v>
      </c>
      <c r="S453" s="14">
        <f>_xlfn.IFNA(+INDEX(Comp1!M:M,MATCH($B453,Comp1!$B:$B,0)),"No")</f>
        <v>0</v>
      </c>
      <c r="T453" s="14">
        <f>_xlfn.IFNA(+INDEX(Comp1!N:N,MATCH($B453,Comp1!$B:$B,0)),"No")</f>
        <v>0</v>
      </c>
      <c r="U453" s="14">
        <f>_xlfn.IFNA(+INDEX(Comp1!O:O,MATCH($B453,Comp1!$B:$B,0)),"No")</f>
        <v>0</v>
      </c>
      <c r="V453" s="464">
        <f>IF(J453="yes",+INDEX('Final Comp Values'!$AX:$AX,MATCH('Monthy Targets'!$B453,'Final Comp Values'!C:C,0)),0)</f>
        <v>2.66</v>
      </c>
      <c r="W453" s="464">
        <f>IF(K453="yes",+INDEX('Final Comp Values'!$AX:$AX,MATCH('Monthy Targets'!$B453,'Final Comp Values'!$C:$C,0)),0)</f>
        <v>2.66</v>
      </c>
      <c r="X453" s="464">
        <f>IF(L453="yes",+INDEX('Final Comp Values'!$AX:$AX,MATCH('Monthy Targets'!$B453,'Final Comp Values'!$C:$C,0)),0)</f>
        <v>2.66</v>
      </c>
      <c r="Y453" s="464">
        <f>IF(M453="yes",+INDEX('Final Comp Values'!$BB:$BB,MATCH('Monthy Targets'!$B453,'Final Comp Values'!$C:$C,0)),0)</f>
        <v>2.66</v>
      </c>
      <c r="Z453" s="464">
        <f>IF(N453="yes",+INDEX('Final Comp Values'!$BB:$BB,MATCH('Monthy Targets'!$B453,'Final Comp Values'!$C:$C,0)),0)</f>
        <v>2.66</v>
      </c>
      <c r="AA453" s="464">
        <f>IF(O453="yes",+INDEX('Final Comp Values'!$BB:$BB,MATCH('Monthy Targets'!$B453,'Final Comp Values'!$C:$C,0)),0)</f>
        <v>0</v>
      </c>
      <c r="AB453" s="464">
        <f>IF(P453="yes",+INDEX('Final Comp Values'!$BF:$BF,MATCH('Monthy Targets'!$B453,'Final Comp Values'!$C:$C,0)),0)</f>
        <v>0</v>
      </c>
      <c r="AC453" s="464">
        <f>IF(Q453="yes",+INDEX('Final Comp Values'!$BF:$BF,MATCH('Monthy Targets'!$B453,'Final Comp Values'!$C:$C,0)),0)</f>
        <v>0</v>
      </c>
      <c r="AD453" s="464">
        <f>IF(R453="yes",+INDEX('Final Comp Values'!$BF:$BF,MATCH('Monthy Targets'!$B453,'Final Comp Values'!$C:$C,0)),0)</f>
        <v>0</v>
      </c>
      <c r="AE453" s="464">
        <f>IF(S453="yes",+INDEX('Final Comp Values'!$BJ:$BJ,MATCH('Monthy Targets'!$B453,'Final Comp Values'!$C:$C,0)),0)</f>
        <v>0</v>
      </c>
      <c r="AF453" s="464">
        <f>IF(T453="yes",+INDEX('Final Comp Values'!$BJ:$BJ,MATCH('Monthy Targets'!$B453,'Final Comp Values'!$C:$C,0)),0)</f>
        <v>0</v>
      </c>
      <c r="AG453" s="464">
        <f>IF(U453="yes",+INDEX('Final Comp Values'!$BJ:$BJ,MATCH('Monthy Targets'!$B453,'Final Comp Values'!$C:$C,0)),0)</f>
        <v>0</v>
      </c>
    </row>
    <row r="454" spans="1:33" x14ac:dyDescent="0.25">
      <c r="A454" s="183">
        <f>+FY2018_ALL_Targets!A454</f>
        <v>104003</v>
      </c>
      <c r="B454" s="183">
        <f>+FY2018_ALL_Targets!B454</f>
        <v>676238</v>
      </c>
      <c r="C454" s="183">
        <f>+FY2018_ALL_Targets!C454</f>
        <v>1027738</v>
      </c>
      <c r="D454" s="183">
        <f>+FY2018_ALL_Targets!D454</f>
        <v>1275994147</v>
      </c>
      <c r="E454" s="183">
        <f>+FY2018_ALL_Targets!E454</f>
        <v>0</v>
      </c>
      <c r="F454" s="183" t="str">
        <f>+FY2018_ALL_Targets!F454</f>
        <v>Travis</v>
      </c>
      <c r="G454" s="183" t="s">
        <v>478</v>
      </c>
      <c r="H454" s="183" t="str">
        <f>+FY2018_ALL_Targets!H454</f>
        <v>Guadalupe Regional Medical Center</v>
      </c>
      <c r="I454" s="183" t="str">
        <f>+FY2018_ALL_Targets!I454</f>
        <v>11020 Dessau Road</v>
      </c>
      <c r="J454" s="14" t="str">
        <f>_xlfn.IFNA(+INDEX(Comp1!$D:$D,MATCH(B454,Comp1!$B:$B,0)),"No")</f>
        <v>Yes</v>
      </c>
      <c r="K454" s="14" t="str">
        <f>_xlfn.IFNA(+INDEX(Comp1!$E:$E,MATCH(B454,Comp1!$B:$B,0)),"No")</f>
        <v>Yes</v>
      </c>
      <c r="L454" s="14" t="str">
        <f>_xlfn.IFNA(+INDEX(Comp1!F:F,MATCH($B454,Comp1!$B:$B,0)),"No")</f>
        <v>Yes</v>
      </c>
      <c r="M454" s="14" t="str">
        <f>_xlfn.IFNA(+INDEX(Comp1!G:G,MATCH($B454,Comp1!$B:$B,0)),"No")</f>
        <v>Yes</v>
      </c>
      <c r="N454" s="14" t="str">
        <f>_xlfn.IFNA(+INDEX(Comp1!H:H,MATCH($B454,Comp1!$B:$B,0)),"No")</f>
        <v>Yes</v>
      </c>
      <c r="O454" s="14">
        <f>_xlfn.IFNA(+INDEX(Comp1!I:I,MATCH($B454,Comp1!$B:$B,0)),"No")</f>
        <v>0</v>
      </c>
      <c r="P454" s="14">
        <f>_xlfn.IFNA(+INDEX(Comp1!J:J,MATCH($B454,Comp1!$B:$B,0)),"No")</f>
        <v>0</v>
      </c>
      <c r="Q454" s="14">
        <f>_xlfn.IFNA(+INDEX(Comp1!K:K,MATCH($B454,Comp1!$B:$B,0)),"No")</f>
        <v>0</v>
      </c>
      <c r="R454" s="14">
        <f>_xlfn.IFNA(+INDEX(Comp1!L:L,MATCH($B454,Comp1!$B:$B,0)),"No")</f>
        <v>0</v>
      </c>
      <c r="S454" s="14">
        <f>_xlfn.IFNA(+INDEX(Comp1!M:M,MATCH($B454,Comp1!$B:$B,0)),"No")</f>
        <v>0</v>
      </c>
      <c r="T454" s="14">
        <f>_xlfn.IFNA(+INDEX(Comp1!N:N,MATCH($B454,Comp1!$B:$B,0)),"No")</f>
        <v>0</v>
      </c>
      <c r="U454" s="14">
        <f>_xlfn.IFNA(+INDEX(Comp1!O:O,MATCH($B454,Comp1!$B:$B,0)),"No")</f>
        <v>0</v>
      </c>
      <c r="V454" s="464">
        <f>IF(J454="yes",+INDEX('Final Comp Values'!$AX:$AX,MATCH('Monthy Targets'!$B454,'Final Comp Values'!C:C,0)),0)</f>
        <v>13.4</v>
      </c>
      <c r="W454" s="464">
        <f>IF(K454="yes",+INDEX('Final Comp Values'!$AX:$AX,MATCH('Monthy Targets'!$B454,'Final Comp Values'!$C:$C,0)),0)</f>
        <v>13.4</v>
      </c>
      <c r="X454" s="464">
        <f>IF(L454="yes",+INDEX('Final Comp Values'!$AX:$AX,MATCH('Monthy Targets'!$B454,'Final Comp Values'!$C:$C,0)),0)</f>
        <v>13.4</v>
      </c>
      <c r="Y454" s="464">
        <f>IF(M454="yes",+INDEX('Final Comp Values'!$BB:$BB,MATCH('Monthy Targets'!$B454,'Final Comp Values'!$C:$C,0)),0)</f>
        <v>13.4</v>
      </c>
      <c r="Z454" s="464">
        <f>IF(N454="yes",+INDEX('Final Comp Values'!$BB:$BB,MATCH('Monthy Targets'!$B454,'Final Comp Values'!$C:$C,0)),0)</f>
        <v>13.4</v>
      </c>
      <c r="AA454" s="464">
        <f>IF(O454="yes",+INDEX('Final Comp Values'!$BB:$BB,MATCH('Monthy Targets'!$B454,'Final Comp Values'!$C:$C,0)),0)</f>
        <v>0</v>
      </c>
      <c r="AB454" s="464">
        <f>IF(P454="yes",+INDEX('Final Comp Values'!$BF:$BF,MATCH('Monthy Targets'!$B454,'Final Comp Values'!$C:$C,0)),0)</f>
        <v>0</v>
      </c>
      <c r="AC454" s="464">
        <f>IF(Q454="yes",+INDEX('Final Comp Values'!$BF:$BF,MATCH('Monthy Targets'!$B454,'Final Comp Values'!$C:$C,0)),0)</f>
        <v>0</v>
      </c>
      <c r="AD454" s="464">
        <f>IF(R454="yes",+INDEX('Final Comp Values'!$BF:$BF,MATCH('Monthy Targets'!$B454,'Final Comp Values'!$C:$C,0)),0)</f>
        <v>0</v>
      </c>
      <c r="AE454" s="464">
        <f>IF(S454="yes",+INDEX('Final Comp Values'!$BJ:$BJ,MATCH('Monthy Targets'!$B454,'Final Comp Values'!$C:$C,0)),0)</f>
        <v>0</v>
      </c>
      <c r="AF454" s="464">
        <f>IF(T454="yes",+INDEX('Final Comp Values'!$BJ:$BJ,MATCH('Monthy Targets'!$B454,'Final Comp Values'!$C:$C,0)),0)</f>
        <v>0</v>
      </c>
      <c r="AG454" s="464">
        <f>IF(U454="yes",+INDEX('Final Comp Values'!$BJ:$BJ,MATCH('Monthy Targets'!$B454,'Final Comp Values'!$C:$C,0)),0)</f>
        <v>0</v>
      </c>
    </row>
    <row r="455" spans="1:33" x14ac:dyDescent="0.25">
      <c r="A455" s="183">
        <f>+FY2018_ALL_Targets!A455</f>
        <v>103799</v>
      </c>
      <c r="B455" s="183">
        <f>+FY2018_ALL_Targets!B455</f>
        <v>676239</v>
      </c>
      <c r="C455" s="183">
        <f>+FY2018_ALL_Targets!C455</f>
        <v>1026724</v>
      </c>
      <c r="D455" s="183">
        <f>+FY2018_ALL_Targets!D455</f>
        <v>1003061821</v>
      </c>
      <c r="E455" s="183">
        <f>+FY2018_ALL_Targets!E455</f>
        <v>0</v>
      </c>
      <c r="F455" s="183" t="str">
        <f>+FY2018_ALL_Targets!F455</f>
        <v>Harris</v>
      </c>
      <c r="G455" s="183" t="s">
        <v>470</v>
      </c>
      <c r="H455" s="183" t="str">
        <f>+FY2018_ALL_Targets!H455</f>
        <v>South Limestone Hospital District</v>
      </c>
      <c r="I455" s="183" t="str">
        <f>+FY2018_ALL_Targets!I455</f>
        <v>15015 Cypress Woods Medical Dr.</v>
      </c>
      <c r="J455" s="14" t="str">
        <f>_xlfn.IFNA(+INDEX(Comp1!$D:$D,MATCH(B455,Comp1!$B:$B,0)),"No")</f>
        <v>Yes</v>
      </c>
      <c r="K455" s="14" t="str">
        <f>_xlfn.IFNA(+INDEX(Comp1!$E:$E,MATCH(B455,Comp1!$B:$B,0)),"No")</f>
        <v>Yes</v>
      </c>
      <c r="L455" s="14" t="str">
        <f>_xlfn.IFNA(+INDEX(Comp1!F:F,MATCH($B455,Comp1!$B:$B,0)),"No")</f>
        <v>Yes</v>
      </c>
      <c r="M455" s="14" t="str">
        <f>_xlfn.IFNA(+INDEX(Comp1!G:G,MATCH($B455,Comp1!$B:$B,0)),"No")</f>
        <v>Yes</v>
      </c>
      <c r="N455" s="14" t="str">
        <f>_xlfn.IFNA(+INDEX(Comp1!H:H,MATCH($B455,Comp1!$B:$B,0)),"No")</f>
        <v>Yes</v>
      </c>
      <c r="O455" s="14">
        <f>_xlfn.IFNA(+INDEX(Comp1!I:I,MATCH($B455,Comp1!$B:$B,0)),"No")</f>
        <v>0</v>
      </c>
      <c r="P455" s="14">
        <f>_xlfn.IFNA(+INDEX(Comp1!J:J,MATCH($B455,Comp1!$B:$B,0)),"No")</f>
        <v>0</v>
      </c>
      <c r="Q455" s="14">
        <f>_xlfn.IFNA(+INDEX(Comp1!K:K,MATCH($B455,Comp1!$B:$B,0)),"No")</f>
        <v>0</v>
      </c>
      <c r="R455" s="14">
        <f>_xlfn.IFNA(+INDEX(Comp1!L:L,MATCH($B455,Comp1!$B:$B,0)),"No")</f>
        <v>0</v>
      </c>
      <c r="S455" s="14">
        <f>_xlfn.IFNA(+INDEX(Comp1!M:M,MATCH($B455,Comp1!$B:$B,0)),"No")</f>
        <v>0</v>
      </c>
      <c r="T455" s="14">
        <f>_xlfn.IFNA(+INDEX(Comp1!N:N,MATCH($B455,Comp1!$B:$B,0)),"No")</f>
        <v>0</v>
      </c>
      <c r="U455" s="14">
        <f>_xlfn.IFNA(+INDEX(Comp1!O:O,MATCH($B455,Comp1!$B:$B,0)),"No")</f>
        <v>0</v>
      </c>
      <c r="V455" s="464">
        <f>IF(J455="yes",+INDEX('Final Comp Values'!$AX:$AX,MATCH('Monthy Targets'!$B455,'Final Comp Values'!C:C,0)),0)</f>
        <v>4.0999999999999996</v>
      </c>
      <c r="W455" s="464">
        <f>IF(K455="yes",+INDEX('Final Comp Values'!$AX:$AX,MATCH('Monthy Targets'!$B455,'Final Comp Values'!$C:$C,0)),0)</f>
        <v>4.0999999999999996</v>
      </c>
      <c r="X455" s="464">
        <f>IF(L455="yes",+INDEX('Final Comp Values'!$AX:$AX,MATCH('Monthy Targets'!$B455,'Final Comp Values'!$C:$C,0)),0)</f>
        <v>4.0999999999999996</v>
      </c>
      <c r="Y455" s="464">
        <f>IF(M455="yes",+INDEX('Final Comp Values'!$BB:$BB,MATCH('Monthy Targets'!$B455,'Final Comp Values'!$C:$C,0)),0)</f>
        <v>4.0999999999999996</v>
      </c>
      <c r="Z455" s="464">
        <f>IF(N455="yes",+INDEX('Final Comp Values'!$BB:$BB,MATCH('Monthy Targets'!$B455,'Final Comp Values'!$C:$C,0)),0)</f>
        <v>4.0999999999999996</v>
      </c>
      <c r="AA455" s="464">
        <f>IF(O455="yes",+INDEX('Final Comp Values'!$BB:$BB,MATCH('Monthy Targets'!$B455,'Final Comp Values'!$C:$C,0)),0)</f>
        <v>0</v>
      </c>
      <c r="AB455" s="464">
        <f>IF(P455="yes",+INDEX('Final Comp Values'!$BF:$BF,MATCH('Monthy Targets'!$B455,'Final Comp Values'!$C:$C,0)),0)</f>
        <v>0</v>
      </c>
      <c r="AC455" s="464">
        <f>IF(Q455="yes",+INDEX('Final Comp Values'!$BF:$BF,MATCH('Monthy Targets'!$B455,'Final Comp Values'!$C:$C,0)),0)</f>
        <v>0</v>
      </c>
      <c r="AD455" s="464">
        <f>IF(R455="yes",+INDEX('Final Comp Values'!$BF:$BF,MATCH('Monthy Targets'!$B455,'Final Comp Values'!$C:$C,0)),0)</f>
        <v>0</v>
      </c>
      <c r="AE455" s="464">
        <f>IF(S455="yes",+INDEX('Final Comp Values'!$BJ:$BJ,MATCH('Monthy Targets'!$B455,'Final Comp Values'!$C:$C,0)),0)</f>
        <v>0</v>
      </c>
      <c r="AF455" s="464">
        <f>IF(T455="yes",+INDEX('Final Comp Values'!$BJ:$BJ,MATCH('Monthy Targets'!$B455,'Final Comp Values'!$C:$C,0)),0)</f>
        <v>0</v>
      </c>
      <c r="AG455" s="464">
        <f>IF(U455="yes",+INDEX('Final Comp Values'!$BJ:$BJ,MATCH('Monthy Targets'!$B455,'Final Comp Values'!$C:$C,0)),0)</f>
        <v>0</v>
      </c>
    </row>
    <row r="456" spans="1:33" x14ac:dyDescent="0.25">
      <c r="A456" s="183">
        <f>+FY2018_ALL_Targets!A456</f>
        <v>4883</v>
      </c>
      <c r="B456" s="183">
        <f>+FY2018_ALL_Targets!B456</f>
        <v>676242</v>
      </c>
      <c r="C456" s="183">
        <f>+FY2018_ALL_Targets!C456</f>
        <v>1025773</v>
      </c>
      <c r="D456" s="183">
        <f>+FY2018_ALL_Targets!D456</f>
        <v>1750702627</v>
      </c>
      <c r="E456" s="183">
        <f>+FY2018_ALL_Targets!E456</f>
        <v>0</v>
      </c>
      <c r="F456" s="183" t="str">
        <f>+FY2018_ALL_Targets!F456</f>
        <v>MRSA Central</v>
      </c>
      <c r="G456" s="183" t="s">
        <v>857</v>
      </c>
      <c r="H456" s="183" t="str">
        <f>+FY2018_ALL_Targets!H456</f>
        <v>Citizens Medical Center County of Victoria</v>
      </c>
      <c r="I456" s="183" t="str">
        <f>+FY2018_ALL_Targets!I456</f>
        <v>107 East Rogers</v>
      </c>
      <c r="J456" s="14" t="str">
        <f>_xlfn.IFNA(+INDEX(Comp1!$D:$D,MATCH(B456,Comp1!$B:$B,0)),"No")</f>
        <v>Yes</v>
      </c>
      <c r="K456" s="14" t="str">
        <f>_xlfn.IFNA(+INDEX(Comp1!$E:$E,MATCH(B456,Comp1!$B:$B,0)),"No")</f>
        <v>Yes</v>
      </c>
      <c r="L456" s="14" t="str">
        <f>_xlfn.IFNA(+INDEX(Comp1!F:F,MATCH($B456,Comp1!$B:$B,0)),"No")</f>
        <v>Yes</v>
      </c>
      <c r="M456" s="14" t="str">
        <f>_xlfn.IFNA(+INDEX(Comp1!G:G,MATCH($B456,Comp1!$B:$B,0)),"No")</f>
        <v>Yes</v>
      </c>
      <c r="N456" s="14" t="str">
        <f>_xlfn.IFNA(+INDEX(Comp1!H:H,MATCH($B456,Comp1!$B:$B,0)),"No")</f>
        <v>Yes</v>
      </c>
      <c r="O456" s="14">
        <f>_xlfn.IFNA(+INDEX(Comp1!I:I,MATCH($B456,Comp1!$B:$B,0)),"No")</f>
        <v>0</v>
      </c>
      <c r="P456" s="14">
        <f>_xlfn.IFNA(+INDEX(Comp1!J:J,MATCH($B456,Comp1!$B:$B,0)),"No")</f>
        <v>0</v>
      </c>
      <c r="Q456" s="14">
        <f>_xlfn.IFNA(+INDEX(Comp1!K:K,MATCH($B456,Comp1!$B:$B,0)),"No")</f>
        <v>0</v>
      </c>
      <c r="R456" s="14">
        <f>_xlfn.IFNA(+INDEX(Comp1!L:L,MATCH($B456,Comp1!$B:$B,0)),"No")</f>
        <v>0</v>
      </c>
      <c r="S456" s="14">
        <f>_xlfn.IFNA(+INDEX(Comp1!M:M,MATCH($B456,Comp1!$B:$B,0)),"No")</f>
        <v>0</v>
      </c>
      <c r="T456" s="14">
        <f>_xlfn.IFNA(+INDEX(Comp1!N:N,MATCH($B456,Comp1!$B:$B,0)),"No")</f>
        <v>0</v>
      </c>
      <c r="U456" s="14">
        <f>_xlfn.IFNA(+INDEX(Comp1!O:O,MATCH($B456,Comp1!$B:$B,0)),"No")</f>
        <v>0</v>
      </c>
      <c r="V456" s="464">
        <f>IF(J456="yes",+INDEX('Final Comp Values'!$AX:$AX,MATCH('Monthy Targets'!$B456,'Final Comp Values'!C:C,0)),0)</f>
        <v>6.32</v>
      </c>
      <c r="W456" s="464">
        <f>IF(K456="yes",+INDEX('Final Comp Values'!$AX:$AX,MATCH('Monthy Targets'!$B456,'Final Comp Values'!$C:$C,0)),0)</f>
        <v>6.32</v>
      </c>
      <c r="X456" s="464">
        <f>IF(L456="yes",+INDEX('Final Comp Values'!$AX:$AX,MATCH('Monthy Targets'!$B456,'Final Comp Values'!$C:$C,0)),0)</f>
        <v>6.32</v>
      </c>
      <c r="Y456" s="464">
        <f>IF(M456="yes",+INDEX('Final Comp Values'!$BB:$BB,MATCH('Monthy Targets'!$B456,'Final Comp Values'!$C:$C,0)),0)</f>
        <v>6.32</v>
      </c>
      <c r="Z456" s="464">
        <f>IF(N456="yes",+INDEX('Final Comp Values'!$BB:$BB,MATCH('Monthy Targets'!$B456,'Final Comp Values'!$C:$C,0)),0)</f>
        <v>6.32</v>
      </c>
      <c r="AA456" s="464">
        <f>IF(O456="yes",+INDEX('Final Comp Values'!$BB:$BB,MATCH('Monthy Targets'!$B456,'Final Comp Values'!$C:$C,0)),0)</f>
        <v>0</v>
      </c>
      <c r="AB456" s="464">
        <f>IF(P456="yes",+INDEX('Final Comp Values'!$BF:$BF,MATCH('Monthy Targets'!$B456,'Final Comp Values'!$C:$C,0)),0)</f>
        <v>0</v>
      </c>
      <c r="AC456" s="464">
        <f>IF(Q456="yes",+INDEX('Final Comp Values'!$BF:$BF,MATCH('Monthy Targets'!$B456,'Final Comp Values'!$C:$C,0)),0)</f>
        <v>0</v>
      </c>
      <c r="AD456" s="464">
        <f>IF(R456="yes",+INDEX('Final Comp Values'!$BF:$BF,MATCH('Monthy Targets'!$B456,'Final Comp Values'!$C:$C,0)),0)</f>
        <v>0</v>
      </c>
      <c r="AE456" s="464">
        <f>IF(S456="yes",+INDEX('Final Comp Values'!$BJ:$BJ,MATCH('Monthy Targets'!$B456,'Final Comp Values'!$C:$C,0)),0)</f>
        <v>0</v>
      </c>
      <c r="AF456" s="464">
        <f>IF(T456="yes",+INDEX('Final Comp Values'!$BJ:$BJ,MATCH('Monthy Targets'!$B456,'Final Comp Values'!$C:$C,0)),0)</f>
        <v>0</v>
      </c>
      <c r="AG456" s="464">
        <f>IF(U456="yes",+INDEX('Final Comp Values'!$BJ:$BJ,MATCH('Monthy Targets'!$B456,'Final Comp Values'!$C:$C,0)),0)</f>
        <v>0</v>
      </c>
    </row>
    <row r="457" spans="1:33" x14ac:dyDescent="0.25">
      <c r="A457" s="183">
        <f>+FY2018_ALL_Targets!A457</f>
        <v>104157</v>
      </c>
      <c r="B457" s="183">
        <f>+FY2018_ALL_Targets!B457</f>
        <v>676245</v>
      </c>
      <c r="C457" s="183">
        <f>+FY2018_ALL_Targets!C457</f>
        <v>1026670</v>
      </c>
      <c r="D457" s="183">
        <f>+FY2018_ALL_Targets!D457</f>
        <v>1962735175</v>
      </c>
      <c r="E457" s="183">
        <f>+FY2018_ALL_Targets!E457</f>
        <v>0</v>
      </c>
      <c r="F457" s="183" t="str">
        <f>+FY2018_ALL_Targets!F457</f>
        <v>Travis</v>
      </c>
      <c r="G457" s="183" t="s">
        <v>480</v>
      </c>
      <c r="H457" s="183" t="str">
        <f>+FY2018_ALL_Targets!H457</f>
        <v>DeWitt Medical District</v>
      </c>
      <c r="I457" s="183" t="str">
        <f>+FY2018_ALL_Targets!I457</f>
        <v>104 Rex Kerwin Court</v>
      </c>
      <c r="J457" s="14" t="str">
        <f>_xlfn.IFNA(+INDEX(Comp1!$D:$D,MATCH(B457,Comp1!$B:$B,0)),"No")</f>
        <v>Yes</v>
      </c>
      <c r="K457" s="14" t="str">
        <f>_xlfn.IFNA(+INDEX(Comp1!$E:$E,MATCH(B457,Comp1!$B:$B,0)),"No")</f>
        <v>Yes</v>
      </c>
      <c r="L457" s="14" t="str">
        <f>_xlfn.IFNA(+INDEX(Comp1!F:F,MATCH($B457,Comp1!$B:$B,0)),"No")</f>
        <v>Yes</v>
      </c>
      <c r="M457" s="14" t="str">
        <f>_xlfn.IFNA(+INDEX(Comp1!G:G,MATCH($B457,Comp1!$B:$B,0)),"No")</f>
        <v>Yes</v>
      </c>
      <c r="N457" s="14" t="str">
        <f>_xlfn.IFNA(+INDEX(Comp1!H:H,MATCH($B457,Comp1!$B:$B,0)),"No")</f>
        <v>Yes</v>
      </c>
      <c r="O457" s="14">
        <f>_xlfn.IFNA(+INDEX(Comp1!I:I,MATCH($B457,Comp1!$B:$B,0)),"No")</f>
        <v>0</v>
      </c>
      <c r="P457" s="14">
        <f>_xlfn.IFNA(+INDEX(Comp1!J:J,MATCH($B457,Comp1!$B:$B,0)),"No")</f>
        <v>0</v>
      </c>
      <c r="Q457" s="14">
        <f>_xlfn.IFNA(+INDEX(Comp1!K:K,MATCH($B457,Comp1!$B:$B,0)),"No")</f>
        <v>0</v>
      </c>
      <c r="R457" s="14">
        <f>_xlfn.IFNA(+INDEX(Comp1!L:L,MATCH($B457,Comp1!$B:$B,0)),"No")</f>
        <v>0</v>
      </c>
      <c r="S457" s="14">
        <f>_xlfn.IFNA(+INDEX(Comp1!M:M,MATCH($B457,Comp1!$B:$B,0)),"No")</f>
        <v>0</v>
      </c>
      <c r="T457" s="14">
        <f>_xlfn.IFNA(+INDEX(Comp1!N:N,MATCH($B457,Comp1!$B:$B,0)),"No")</f>
        <v>0</v>
      </c>
      <c r="U457" s="14">
        <f>_xlfn.IFNA(+INDEX(Comp1!O:O,MATCH($B457,Comp1!$B:$B,0)),"No")</f>
        <v>0</v>
      </c>
      <c r="V457" s="464">
        <f>IF(J457="yes",+INDEX('Final Comp Values'!$AX:$AX,MATCH('Monthy Targets'!$B457,'Final Comp Values'!C:C,0)),0)</f>
        <v>16.899999999999999</v>
      </c>
      <c r="W457" s="464">
        <f>IF(K457="yes",+INDEX('Final Comp Values'!$AX:$AX,MATCH('Monthy Targets'!$B457,'Final Comp Values'!$C:$C,0)),0)</f>
        <v>16.899999999999999</v>
      </c>
      <c r="X457" s="464">
        <f>IF(L457="yes",+INDEX('Final Comp Values'!$AX:$AX,MATCH('Monthy Targets'!$B457,'Final Comp Values'!$C:$C,0)),0)</f>
        <v>16.899999999999999</v>
      </c>
      <c r="Y457" s="464">
        <f>IF(M457="yes",+INDEX('Final Comp Values'!$BB:$BB,MATCH('Monthy Targets'!$B457,'Final Comp Values'!$C:$C,0)),0)</f>
        <v>16.899999999999999</v>
      </c>
      <c r="Z457" s="464">
        <f>IF(N457="yes",+INDEX('Final Comp Values'!$BB:$BB,MATCH('Monthy Targets'!$B457,'Final Comp Values'!$C:$C,0)),0)</f>
        <v>16.899999999999999</v>
      </c>
      <c r="AA457" s="464">
        <f>IF(O457="yes",+INDEX('Final Comp Values'!$BB:$BB,MATCH('Monthy Targets'!$B457,'Final Comp Values'!$C:$C,0)),0)</f>
        <v>0</v>
      </c>
      <c r="AB457" s="464">
        <f>IF(P457="yes",+INDEX('Final Comp Values'!$BF:$BF,MATCH('Monthy Targets'!$B457,'Final Comp Values'!$C:$C,0)),0)</f>
        <v>0</v>
      </c>
      <c r="AC457" s="464">
        <f>IF(Q457="yes",+INDEX('Final Comp Values'!$BF:$BF,MATCH('Monthy Targets'!$B457,'Final Comp Values'!$C:$C,0)),0)</f>
        <v>0</v>
      </c>
      <c r="AD457" s="464">
        <f>IF(R457="yes",+INDEX('Final Comp Values'!$BF:$BF,MATCH('Monthy Targets'!$B457,'Final Comp Values'!$C:$C,0)),0)</f>
        <v>0</v>
      </c>
      <c r="AE457" s="464">
        <f>IF(S457="yes",+INDEX('Final Comp Values'!$BJ:$BJ,MATCH('Monthy Targets'!$B457,'Final Comp Values'!$C:$C,0)),0)</f>
        <v>0</v>
      </c>
      <c r="AF457" s="464">
        <f>IF(T457="yes",+INDEX('Final Comp Values'!$BJ:$BJ,MATCH('Monthy Targets'!$B457,'Final Comp Values'!$C:$C,0)),0)</f>
        <v>0</v>
      </c>
      <c r="AG457" s="464">
        <f>IF(U457="yes",+INDEX('Final Comp Values'!$BJ:$BJ,MATCH('Monthy Targets'!$B457,'Final Comp Values'!$C:$C,0)),0)</f>
        <v>0</v>
      </c>
    </row>
    <row r="458" spans="1:33" x14ac:dyDescent="0.25">
      <c r="A458" s="183">
        <f>+FY2018_ALL_Targets!A458</f>
        <v>104250</v>
      </c>
      <c r="B458" s="183">
        <f>+FY2018_ALL_Targets!B458</f>
        <v>676247</v>
      </c>
      <c r="C458" s="183">
        <f>+FY2018_ALL_Targets!C458</f>
        <v>1025870</v>
      </c>
      <c r="D458" s="183">
        <f>+FY2018_ALL_Targets!D458</f>
        <v>1376969535</v>
      </c>
      <c r="E458" s="183">
        <f>+FY2018_ALL_Targets!E458</f>
        <v>0</v>
      </c>
      <c r="F458" s="183" t="str">
        <f>+FY2018_ALL_Targets!F458</f>
        <v>Dallas</v>
      </c>
      <c r="G458" s="183" t="s">
        <v>484</v>
      </c>
      <c r="H458" s="183" t="str">
        <f>+FY2018_ALL_Targets!H458</f>
        <v>Dallas County Hospital District</v>
      </c>
      <c r="I458" s="183" t="str">
        <f>+FY2018_ALL_Targets!I458</f>
        <v>1410 E. Sandy Lake Road</v>
      </c>
      <c r="J458" s="14" t="str">
        <f>_xlfn.IFNA(+INDEX(Comp1!$D:$D,MATCH(B458,Comp1!$B:$B,0)),"No")</f>
        <v>Yes</v>
      </c>
      <c r="K458" s="14" t="str">
        <f>_xlfn.IFNA(+INDEX(Comp1!$E:$E,MATCH(B458,Comp1!$B:$B,0)),"No")</f>
        <v>Yes</v>
      </c>
      <c r="L458" s="14" t="str">
        <f>_xlfn.IFNA(+INDEX(Comp1!F:F,MATCH($B458,Comp1!$B:$B,0)),"No")</f>
        <v>Yes</v>
      </c>
      <c r="M458" s="14" t="str">
        <f>_xlfn.IFNA(+INDEX(Comp1!G:G,MATCH($B458,Comp1!$B:$B,0)),"No")</f>
        <v>Yes</v>
      </c>
      <c r="N458" s="14" t="str">
        <f>_xlfn.IFNA(+INDEX(Comp1!H:H,MATCH($B458,Comp1!$B:$B,0)),"No")</f>
        <v>Yes</v>
      </c>
      <c r="O458" s="14">
        <f>_xlfn.IFNA(+INDEX(Comp1!I:I,MATCH($B458,Comp1!$B:$B,0)),"No")</f>
        <v>0</v>
      </c>
      <c r="P458" s="14">
        <f>_xlfn.IFNA(+INDEX(Comp1!J:J,MATCH($B458,Comp1!$B:$B,0)),"No")</f>
        <v>0</v>
      </c>
      <c r="Q458" s="14">
        <f>_xlfn.IFNA(+INDEX(Comp1!K:K,MATCH($B458,Comp1!$B:$B,0)),"No")</f>
        <v>0</v>
      </c>
      <c r="R458" s="14">
        <f>_xlfn.IFNA(+INDEX(Comp1!L:L,MATCH($B458,Comp1!$B:$B,0)),"No")</f>
        <v>0</v>
      </c>
      <c r="S458" s="14">
        <f>_xlfn.IFNA(+INDEX(Comp1!M:M,MATCH($B458,Comp1!$B:$B,0)),"No")</f>
        <v>0</v>
      </c>
      <c r="T458" s="14">
        <f>_xlfn.IFNA(+INDEX(Comp1!N:N,MATCH($B458,Comp1!$B:$B,0)),"No")</f>
        <v>0</v>
      </c>
      <c r="U458" s="14">
        <f>_xlfn.IFNA(+INDEX(Comp1!O:O,MATCH($B458,Comp1!$B:$B,0)),"No")</f>
        <v>0</v>
      </c>
      <c r="V458" s="464">
        <f>IF(J458="yes",+INDEX('Final Comp Values'!$AX:$AX,MATCH('Monthy Targets'!$B458,'Final Comp Values'!C:C,0)),0)</f>
        <v>5.97</v>
      </c>
      <c r="W458" s="464">
        <f>IF(K458="yes",+INDEX('Final Comp Values'!$AX:$AX,MATCH('Monthy Targets'!$B458,'Final Comp Values'!$C:$C,0)),0)</f>
        <v>5.97</v>
      </c>
      <c r="X458" s="464">
        <f>IF(L458="yes",+INDEX('Final Comp Values'!$AX:$AX,MATCH('Monthy Targets'!$B458,'Final Comp Values'!$C:$C,0)),0)</f>
        <v>5.97</v>
      </c>
      <c r="Y458" s="464">
        <f>IF(M458="yes",+INDEX('Final Comp Values'!$BB:$BB,MATCH('Monthy Targets'!$B458,'Final Comp Values'!$C:$C,0)),0)</f>
        <v>5.97</v>
      </c>
      <c r="Z458" s="464">
        <f>IF(N458="yes",+INDEX('Final Comp Values'!$BB:$BB,MATCH('Monthy Targets'!$B458,'Final Comp Values'!$C:$C,0)),0)</f>
        <v>5.97</v>
      </c>
      <c r="AA458" s="464">
        <f>IF(O458="yes",+INDEX('Final Comp Values'!$BB:$BB,MATCH('Monthy Targets'!$B458,'Final Comp Values'!$C:$C,0)),0)</f>
        <v>0</v>
      </c>
      <c r="AB458" s="464">
        <f>IF(P458="yes",+INDEX('Final Comp Values'!$BF:$BF,MATCH('Monthy Targets'!$B458,'Final Comp Values'!$C:$C,0)),0)</f>
        <v>0</v>
      </c>
      <c r="AC458" s="464">
        <f>IF(Q458="yes",+INDEX('Final Comp Values'!$BF:$BF,MATCH('Monthy Targets'!$B458,'Final Comp Values'!$C:$C,0)),0)</f>
        <v>0</v>
      </c>
      <c r="AD458" s="464">
        <f>IF(R458="yes",+INDEX('Final Comp Values'!$BF:$BF,MATCH('Monthy Targets'!$B458,'Final Comp Values'!$C:$C,0)),0)</f>
        <v>0</v>
      </c>
      <c r="AE458" s="464">
        <f>IF(S458="yes",+INDEX('Final Comp Values'!$BJ:$BJ,MATCH('Monthy Targets'!$B458,'Final Comp Values'!$C:$C,0)),0)</f>
        <v>0</v>
      </c>
      <c r="AF458" s="464">
        <f>IF(T458="yes",+INDEX('Final Comp Values'!$BJ:$BJ,MATCH('Monthy Targets'!$B458,'Final Comp Values'!$C:$C,0)),0)</f>
        <v>0</v>
      </c>
      <c r="AG458" s="464">
        <f>IF(U458="yes",+INDEX('Final Comp Values'!$BJ:$BJ,MATCH('Monthy Targets'!$B458,'Final Comp Values'!$C:$C,0)),0)</f>
        <v>0</v>
      </c>
    </row>
    <row r="459" spans="1:33" x14ac:dyDescent="0.25">
      <c r="A459" s="183">
        <f>+FY2018_ALL_Targets!A459</f>
        <v>102903</v>
      </c>
      <c r="B459" s="183">
        <f>+FY2018_ALL_Targets!B459</f>
        <v>676248</v>
      </c>
      <c r="C459" s="183">
        <f>+FY2018_ALL_Targets!C459</f>
        <v>1018004</v>
      </c>
      <c r="D459" s="183">
        <f>+FY2018_ALL_Targets!D459</f>
        <v>1316270267</v>
      </c>
      <c r="E459" s="183">
        <f>+FY2018_ALL_Targets!E459</f>
        <v>0</v>
      </c>
      <c r="F459" s="183" t="str">
        <f>+FY2018_ALL_Targets!F459</f>
        <v>Dallas</v>
      </c>
      <c r="G459" s="183" t="s">
        <v>436</v>
      </c>
      <c r="H459" s="183" t="str">
        <f>+FY2018_ALL_Targets!H459</f>
        <v>Fannin County Hospital Authority</v>
      </c>
      <c r="I459" s="183" t="str">
        <f>+FY2018_ALL_Targets!I459</f>
        <v>721 S. Highway 78</v>
      </c>
      <c r="J459" s="14" t="str">
        <f>_xlfn.IFNA(+INDEX(Comp1!$D:$D,MATCH(B459,Comp1!$B:$B,0)),"No")</f>
        <v>Yes</v>
      </c>
      <c r="K459" s="14" t="str">
        <f>_xlfn.IFNA(+INDEX(Comp1!$E:$E,MATCH(B459,Comp1!$B:$B,0)),"No")</f>
        <v>Yes</v>
      </c>
      <c r="L459" s="14" t="str">
        <f>_xlfn.IFNA(+INDEX(Comp1!F:F,MATCH($B459,Comp1!$B:$B,0)),"No")</f>
        <v>Yes</v>
      </c>
      <c r="M459" s="14" t="str">
        <f>_xlfn.IFNA(+INDEX(Comp1!G:G,MATCH($B459,Comp1!$B:$B,0)),"No")</f>
        <v>Yes</v>
      </c>
      <c r="N459" s="14" t="str">
        <f>_xlfn.IFNA(+INDEX(Comp1!H:H,MATCH($B459,Comp1!$B:$B,0)),"No")</f>
        <v>Yes</v>
      </c>
      <c r="O459" s="14">
        <f>_xlfn.IFNA(+INDEX(Comp1!I:I,MATCH($B459,Comp1!$B:$B,0)),"No")</f>
        <v>0</v>
      </c>
      <c r="P459" s="14">
        <f>_xlfn.IFNA(+INDEX(Comp1!J:J,MATCH($B459,Comp1!$B:$B,0)),"No")</f>
        <v>0</v>
      </c>
      <c r="Q459" s="14">
        <f>_xlfn.IFNA(+INDEX(Comp1!K:K,MATCH($B459,Comp1!$B:$B,0)),"No")</f>
        <v>0</v>
      </c>
      <c r="R459" s="14">
        <f>_xlfn.IFNA(+INDEX(Comp1!L:L,MATCH($B459,Comp1!$B:$B,0)),"No")</f>
        <v>0</v>
      </c>
      <c r="S459" s="14">
        <f>_xlfn.IFNA(+INDEX(Comp1!M:M,MATCH($B459,Comp1!$B:$B,0)),"No")</f>
        <v>0</v>
      </c>
      <c r="T459" s="14">
        <f>_xlfn.IFNA(+INDEX(Comp1!N:N,MATCH($B459,Comp1!$B:$B,0)),"No")</f>
        <v>0</v>
      </c>
      <c r="U459" s="14">
        <f>_xlfn.IFNA(+INDEX(Comp1!O:O,MATCH($B459,Comp1!$B:$B,0)),"No")</f>
        <v>0</v>
      </c>
      <c r="V459" s="464">
        <f>IF(J459="yes",+INDEX('Final Comp Values'!$AX:$AX,MATCH('Monthy Targets'!$B459,'Final Comp Values'!C:C,0)),0)</f>
        <v>6.22</v>
      </c>
      <c r="W459" s="464">
        <f>IF(K459="yes",+INDEX('Final Comp Values'!$AX:$AX,MATCH('Monthy Targets'!$B459,'Final Comp Values'!$C:$C,0)),0)</f>
        <v>6.22</v>
      </c>
      <c r="X459" s="464">
        <f>IF(L459="yes",+INDEX('Final Comp Values'!$AX:$AX,MATCH('Monthy Targets'!$B459,'Final Comp Values'!$C:$C,0)),0)</f>
        <v>6.22</v>
      </c>
      <c r="Y459" s="464">
        <f>IF(M459="yes",+INDEX('Final Comp Values'!$BB:$BB,MATCH('Monthy Targets'!$B459,'Final Comp Values'!$C:$C,0)),0)</f>
        <v>6.22</v>
      </c>
      <c r="Z459" s="464">
        <f>IF(N459="yes",+INDEX('Final Comp Values'!$BB:$BB,MATCH('Monthy Targets'!$B459,'Final Comp Values'!$C:$C,0)),0)</f>
        <v>6.22</v>
      </c>
      <c r="AA459" s="464">
        <f>IF(O459="yes",+INDEX('Final Comp Values'!$BB:$BB,MATCH('Monthy Targets'!$B459,'Final Comp Values'!$C:$C,0)),0)</f>
        <v>0</v>
      </c>
      <c r="AB459" s="464">
        <f>IF(P459="yes",+INDEX('Final Comp Values'!$BF:$BF,MATCH('Monthy Targets'!$B459,'Final Comp Values'!$C:$C,0)),0)</f>
        <v>0</v>
      </c>
      <c r="AC459" s="464">
        <f>IF(Q459="yes",+INDEX('Final Comp Values'!$BF:$BF,MATCH('Monthy Targets'!$B459,'Final Comp Values'!$C:$C,0)),0)</f>
        <v>0</v>
      </c>
      <c r="AD459" s="464">
        <f>IF(R459="yes",+INDEX('Final Comp Values'!$BF:$BF,MATCH('Monthy Targets'!$B459,'Final Comp Values'!$C:$C,0)),0)</f>
        <v>0</v>
      </c>
      <c r="AE459" s="464">
        <f>IF(S459="yes",+INDEX('Final Comp Values'!$BJ:$BJ,MATCH('Monthy Targets'!$B459,'Final Comp Values'!$C:$C,0)),0)</f>
        <v>0</v>
      </c>
      <c r="AF459" s="464">
        <f>IF(T459="yes",+INDEX('Final Comp Values'!$BJ:$BJ,MATCH('Monthy Targets'!$B459,'Final Comp Values'!$C:$C,0)),0)</f>
        <v>0</v>
      </c>
      <c r="AG459" s="464">
        <f>IF(U459="yes",+INDEX('Final Comp Values'!$BJ:$BJ,MATCH('Monthy Targets'!$B459,'Final Comp Values'!$C:$C,0)),0)</f>
        <v>0</v>
      </c>
    </row>
    <row r="460" spans="1:33" x14ac:dyDescent="0.25">
      <c r="A460" s="183">
        <f>+FY2018_ALL_Targets!A460</f>
        <v>104244</v>
      </c>
      <c r="B460" s="183">
        <f>+FY2018_ALL_Targets!B460</f>
        <v>676249</v>
      </c>
      <c r="C460" s="183">
        <f>+FY2018_ALL_Targets!C460</f>
        <v>1026590</v>
      </c>
      <c r="D460" s="183">
        <f>+FY2018_ALL_Targets!D460</f>
        <v>1639567480</v>
      </c>
      <c r="E460" s="183">
        <f>+FY2018_ALL_Targets!E460</f>
        <v>0</v>
      </c>
      <c r="F460" s="183" t="str">
        <f>+FY2018_ALL_Targets!F460</f>
        <v>Tarrant</v>
      </c>
      <c r="G460" s="183" t="s">
        <v>482</v>
      </c>
      <c r="H460" s="183" t="str">
        <f>+FY2018_ALL_Targets!H460</f>
        <v>Decatur Hospital Authority dba The Carlyle at Stonebridge Park</v>
      </c>
      <c r="I460" s="183" t="str">
        <f>+FY2018_ALL_Targets!I460</f>
        <v>170 Stonebridge Lane</v>
      </c>
      <c r="J460" s="14" t="str">
        <f>_xlfn.IFNA(+INDEX(Comp1!$D:$D,MATCH(B460,Comp1!$B:$B,0)),"No")</f>
        <v>Yes</v>
      </c>
      <c r="K460" s="14" t="str">
        <f>_xlfn.IFNA(+INDEX(Comp1!$E:$E,MATCH(B460,Comp1!$B:$B,0)),"No")</f>
        <v>Yes</v>
      </c>
      <c r="L460" s="14" t="str">
        <f>_xlfn.IFNA(+INDEX(Comp1!F:F,MATCH($B460,Comp1!$B:$B,0)),"No")</f>
        <v>Yes</v>
      </c>
      <c r="M460" s="14" t="str">
        <f>_xlfn.IFNA(+INDEX(Comp1!G:G,MATCH($B460,Comp1!$B:$B,0)),"No")</f>
        <v>Yes</v>
      </c>
      <c r="N460" s="14" t="str">
        <f>_xlfn.IFNA(+INDEX(Comp1!H:H,MATCH($B460,Comp1!$B:$B,0)),"No")</f>
        <v>Yes</v>
      </c>
      <c r="O460" s="14">
        <f>_xlfn.IFNA(+INDEX(Comp1!I:I,MATCH($B460,Comp1!$B:$B,0)),"No")</f>
        <v>0</v>
      </c>
      <c r="P460" s="14">
        <f>_xlfn.IFNA(+INDEX(Comp1!J:J,MATCH($B460,Comp1!$B:$B,0)),"No")</f>
        <v>0</v>
      </c>
      <c r="Q460" s="14">
        <f>_xlfn.IFNA(+INDEX(Comp1!K:K,MATCH($B460,Comp1!$B:$B,0)),"No")</f>
        <v>0</v>
      </c>
      <c r="R460" s="14">
        <f>_xlfn.IFNA(+INDEX(Comp1!L:L,MATCH($B460,Comp1!$B:$B,0)),"No")</f>
        <v>0</v>
      </c>
      <c r="S460" s="14">
        <f>_xlfn.IFNA(+INDEX(Comp1!M:M,MATCH($B460,Comp1!$B:$B,0)),"No")</f>
        <v>0</v>
      </c>
      <c r="T460" s="14">
        <f>_xlfn.IFNA(+INDEX(Comp1!N:N,MATCH($B460,Comp1!$B:$B,0)),"No")</f>
        <v>0</v>
      </c>
      <c r="U460" s="14">
        <f>_xlfn.IFNA(+INDEX(Comp1!O:O,MATCH($B460,Comp1!$B:$B,0)),"No")</f>
        <v>0</v>
      </c>
      <c r="V460" s="464">
        <f>IF(J460="yes",+INDEX('Final Comp Values'!$AX:$AX,MATCH('Monthy Targets'!$B460,'Final Comp Values'!C:C,0)),0)</f>
        <v>2.3199999999999998</v>
      </c>
      <c r="W460" s="464">
        <f>IF(K460="yes",+INDEX('Final Comp Values'!$AX:$AX,MATCH('Monthy Targets'!$B460,'Final Comp Values'!$C:$C,0)),0)</f>
        <v>2.3199999999999998</v>
      </c>
      <c r="X460" s="464">
        <f>IF(L460="yes",+INDEX('Final Comp Values'!$AX:$AX,MATCH('Monthy Targets'!$B460,'Final Comp Values'!$C:$C,0)),0)</f>
        <v>2.3199999999999998</v>
      </c>
      <c r="Y460" s="464">
        <f>IF(M460="yes",+INDEX('Final Comp Values'!$BB:$BB,MATCH('Monthy Targets'!$B460,'Final Comp Values'!$C:$C,0)),0)</f>
        <v>2.3199999999999998</v>
      </c>
      <c r="Z460" s="464">
        <f>IF(N460="yes",+INDEX('Final Comp Values'!$BB:$BB,MATCH('Monthy Targets'!$B460,'Final Comp Values'!$C:$C,0)),0)</f>
        <v>2.3199999999999998</v>
      </c>
      <c r="AA460" s="464">
        <f>IF(O460="yes",+INDEX('Final Comp Values'!$BB:$BB,MATCH('Monthy Targets'!$B460,'Final Comp Values'!$C:$C,0)),0)</f>
        <v>0</v>
      </c>
      <c r="AB460" s="464">
        <f>IF(P460="yes",+INDEX('Final Comp Values'!$BF:$BF,MATCH('Monthy Targets'!$B460,'Final Comp Values'!$C:$C,0)),0)</f>
        <v>0</v>
      </c>
      <c r="AC460" s="464">
        <f>IF(Q460="yes",+INDEX('Final Comp Values'!$BF:$BF,MATCH('Monthy Targets'!$B460,'Final Comp Values'!$C:$C,0)),0)</f>
        <v>0</v>
      </c>
      <c r="AD460" s="464">
        <f>IF(R460="yes",+INDEX('Final Comp Values'!$BF:$BF,MATCH('Monthy Targets'!$B460,'Final Comp Values'!$C:$C,0)),0)</f>
        <v>0</v>
      </c>
      <c r="AE460" s="464">
        <f>IF(S460="yes",+INDEX('Final Comp Values'!$BJ:$BJ,MATCH('Monthy Targets'!$B460,'Final Comp Values'!$C:$C,0)),0)</f>
        <v>0</v>
      </c>
      <c r="AF460" s="464">
        <f>IF(T460="yes",+INDEX('Final Comp Values'!$BJ:$BJ,MATCH('Monthy Targets'!$B460,'Final Comp Values'!$C:$C,0)),0)</f>
        <v>0</v>
      </c>
      <c r="AG460" s="464">
        <f>IF(U460="yes",+INDEX('Final Comp Values'!$BJ:$BJ,MATCH('Monthy Targets'!$B460,'Final Comp Values'!$C:$C,0)),0)</f>
        <v>0</v>
      </c>
    </row>
    <row r="461" spans="1:33" x14ac:dyDescent="0.25">
      <c r="A461" s="183">
        <f>+FY2018_ALL_Targets!A461</f>
        <v>104200</v>
      </c>
      <c r="B461" s="183">
        <f>+FY2018_ALL_Targets!B461</f>
        <v>676251</v>
      </c>
      <c r="C461" s="183">
        <f>+FY2018_ALL_Targets!C461</f>
        <v>1027728</v>
      </c>
      <c r="D461" s="183">
        <f>+FY2018_ALL_Targets!D461</f>
        <v>1003276437</v>
      </c>
      <c r="E461" s="183">
        <f>+FY2018_ALL_Targets!E461</f>
        <v>0</v>
      </c>
      <c r="F461" s="183" t="str">
        <f>+FY2018_ALL_Targets!F461</f>
        <v>Harris</v>
      </c>
      <c r="G461" s="183" t="s">
        <v>148</v>
      </c>
      <c r="H461" s="183" t="str">
        <f>+FY2018_ALL_Targets!H461</f>
        <v>Liberty County Hospital District No. 1</v>
      </c>
      <c r="I461" s="183" t="str">
        <f>+FY2018_ALL_Targets!I461</f>
        <v>12921 Misty Willow Drive</v>
      </c>
      <c r="J461" s="14" t="str">
        <f>_xlfn.IFNA(+INDEX(Comp1!$D:$D,MATCH(B461,Comp1!$B:$B,0)),"No")</f>
        <v>Yes</v>
      </c>
      <c r="K461" s="14" t="str">
        <f>_xlfn.IFNA(+INDEX(Comp1!$E:$E,MATCH(B461,Comp1!$B:$B,0)),"No")</f>
        <v>Yes</v>
      </c>
      <c r="L461" s="14" t="str">
        <f>_xlfn.IFNA(+INDEX(Comp1!F:F,MATCH($B461,Comp1!$B:$B,0)),"No")</f>
        <v>Yes</v>
      </c>
      <c r="M461" s="14" t="str">
        <f>_xlfn.IFNA(+INDEX(Comp1!G:G,MATCH($B461,Comp1!$B:$B,0)),"No")</f>
        <v>Yes</v>
      </c>
      <c r="N461" s="14" t="str">
        <f>_xlfn.IFNA(+INDEX(Comp1!H:H,MATCH($B461,Comp1!$B:$B,0)),"No")</f>
        <v>Yes</v>
      </c>
      <c r="O461" s="14">
        <f>_xlfn.IFNA(+INDEX(Comp1!I:I,MATCH($B461,Comp1!$B:$B,0)),"No")</f>
        <v>0</v>
      </c>
      <c r="P461" s="14">
        <f>_xlfn.IFNA(+INDEX(Comp1!J:J,MATCH($B461,Comp1!$B:$B,0)),"No")</f>
        <v>0</v>
      </c>
      <c r="Q461" s="14">
        <f>_xlfn.IFNA(+INDEX(Comp1!K:K,MATCH($B461,Comp1!$B:$B,0)),"No")</f>
        <v>0</v>
      </c>
      <c r="R461" s="14">
        <f>_xlfn.IFNA(+INDEX(Comp1!L:L,MATCH($B461,Comp1!$B:$B,0)),"No")</f>
        <v>0</v>
      </c>
      <c r="S461" s="14">
        <f>_xlfn.IFNA(+INDEX(Comp1!M:M,MATCH($B461,Comp1!$B:$B,0)),"No")</f>
        <v>0</v>
      </c>
      <c r="T461" s="14">
        <f>_xlfn.IFNA(+INDEX(Comp1!N:N,MATCH($B461,Comp1!$B:$B,0)),"No")</f>
        <v>0</v>
      </c>
      <c r="U461" s="14">
        <f>_xlfn.IFNA(+INDEX(Comp1!O:O,MATCH($B461,Comp1!$B:$B,0)),"No")</f>
        <v>0</v>
      </c>
      <c r="V461" s="464">
        <f>IF(J461="yes",+INDEX('Final Comp Values'!$AX:$AX,MATCH('Monthy Targets'!$B461,'Final Comp Values'!C:C,0)),0)</f>
        <v>5.61</v>
      </c>
      <c r="W461" s="464">
        <f>IF(K461="yes",+INDEX('Final Comp Values'!$AX:$AX,MATCH('Monthy Targets'!$B461,'Final Comp Values'!$C:$C,0)),0)</f>
        <v>5.61</v>
      </c>
      <c r="X461" s="464">
        <f>IF(L461="yes",+INDEX('Final Comp Values'!$AX:$AX,MATCH('Monthy Targets'!$B461,'Final Comp Values'!$C:$C,0)),0)</f>
        <v>5.61</v>
      </c>
      <c r="Y461" s="464">
        <f>IF(M461="yes",+INDEX('Final Comp Values'!$BB:$BB,MATCH('Monthy Targets'!$B461,'Final Comp Values'!$C:$C,0)),0)</f>
        <v>5.61</v>
      </c>
      <c r="Z461" s="464">
        <f>IF(N461="yes",+INDEX('Final Comp Values'!$BB:$BB,MATCH('Monthy Targets'!$B461,'Final Comp Values'!$C:$C,0)),0)</f>
        <v>5.61</v>
      </c>
      <c r="AA461" s="464">
        <f>IF(O461="yes",+INDEX('Final Comp Values'!$BB:$BB,MATCH('Monthy Targets'!$B461,'Final Comp Values'!$C:$C,0)),0)</f>
        <v>0</v>
      </c>
      <c r="AB461" s="464">
        <f>IF(P461="yes",+INDEX('Final Comp Values'!$BF:$BF,MATCH('Monthy Targets'!$B461,'Final Comp Values'!$C:$C,0)),0)</f>
        <v>0</v>
      </c>
      <c r="AC461" s="464">
        <f>IF(Q461="yes",+INDEX('Final Comp Values'!$BF:$BF,MATCH('Monthy Targets'!$B461,'Final Comp Values'!$C:$C,0)),0)</f>
        <v>0</v>
      </c>
      <c r="AD461" s="464">
        <f>IF(R461="yes",+INDEX('Final Comp Values'!$BF:$BF,MATCH('Monthy Targets'!$B461,'Final Comp Values'!$C:$C,0)),0)</f>
        <v>0</v>
      </c>
      <c r="AE461" s="464">
        <f>IF(S461="yes",+INDEX('Final Comp Values'!$BJ:$BJ,MATCH('Monthy Targets'!$B461,'Final Comp Values'!$C:$C,0)),0)</f>
        <v>0</v>
      </c>
      <c r="AF461" s="464">
        <f>IF(T461="yes",+INDEX('Final Comp Values'!$BJ:$BJ,MATCH('Monthy Targets'!$B461,'Final Comp Values'!$C:$C,0)),0)</f>
        <v>0</v>
      </c>
      <c r="AG461" s="464">
        <f>IF(U461="yes",+INDEX('Final Comp Values'!$BJ:$BJ,MATCH('Monthy Targets'!$B461,'Final Comp Values'!$C:$C,0)),0)</f>
        <v>0</v>
      </c>
    </row>
    <row r="462" spans="1:33" x14ac:dyDescent="0.25">
      <c r="A462" s="183">
        <f>+FY2018_ALL_Targets!A462</f>
        <v>104339</v>
      </c>
      <c r="B462" s="183">
        <f>+FY2018_ALL_Targets!B462</f>
        <v>676253</v>
      </c>
      <c r="C462" s="183">
        <f>+FY2018_ALL_Targets!C462</f>
        <v>1027648</v>
      </c>
      <c r="D462" s="183">
        <f>+FY2018_ALL_Targets!D462</f>
        <v>1033570908</v>
      </c>
      <c r="E462" s="183">
        <f>+FY2018_ALL_Targets!E462</f>
        <v>0</v>
      </c>
      <c r="F462" s="183" t="str">
        <f>+FY2018_ALL_Targets!F462</f>
        <v>Dallas</v>
      </c>
      <c r="G462" s="183" t="s">
        <v>152</v>
      </c>
      <c r="H462" s="183" t="str">
        <f>+FY2018_ALL_Targets!H462</f>
        <v>Eastland Memorial Hospital District</v>
      </c>
      <c r="I462" s="183" t="str">
        <f>+FY2018_ALL_Targets!I462</f>
        <v>1400 Medical Center Drive</v>
      </c>
      <c r="J462" s="14" t="str">
        <f>_xlfn.IFNA(+INDEX(Comp1!$D:$D,MATCH(B462,Comp1!$B:$B,0)),"No")</f>
        <v>Yes</v>
      </c>
      <c r="K462" s="14" t="str">
        <f>_xlfn.IFNA(+INDEX(Comp1!$E:$E,MATCH(B462,Comp1!$B:$B,0)),"No")</f>
        <v>Yes</v>
      </c>
      <c r="L462" s="14" t="str">
        <f>_xlfn.IFNA(+INDEX(Comp1!F:F,MATCH($B462,Comp1!$B:$B,0)),"No")</f>
        <v>Yes</v>
      </c>
      <c r="M462" s="14" t="str">
        <f>_xlfn.IFNA(+INDEX(Comp1!G:G,MATCH($B462,Comp1!$B:$B,0)),"No")</f>
        <v>Yes</v>
      </c>
      <c r="N462" s="14" t="str">
        <f>_xlfn.IFNA(+INDEX(Comp1!H:H,MATCH($B462,Comp1!$B:$B,0)),"No")</f>
        <v>Yes</v>
      </c>
      <c r="O462" s="14">
        <f>_xlfn.IFNA(+INDEX(Comp1!I:I,MATCH($B462,Comp1!$B:$B,0)),"No")</f>
        <v>0</v>
      </c>
      <c r="P462" s="14">
        <f>_xlfn.IFNA(+INDEX(Comp1!J:J,MATCH($B462,Comp1!$B:$B,0)),"No")</f>
        <v>0</v>
      </c>
      <c r="Q462" s="14">
        <f>_xlfn.IFNA(+INDEX(Comp1!K:K,MATCH($B462,Comp1!$B:$B,0)),"No")</f>
        <v>0</v>
      </c>
      <c r="R462" s="14">
        <f>_xlfn.IFNA(+INDEX(Comp1!L:L,MATCH($B462,Comp1!$B:$B,0)),"No")</f>
        <v>0</v>
      </c>
      <c r="S462" s="14">
        <f>_xlfn.IFNA(+INDEX(Comp1!M:M,MATCH($B462,Comp1!$B:$B,0)),"No")</f>
        <v>0</v>
      </c>
      <c r="T462" s="14">
        <f>_xlfn.IFNA(+INDEX(Comp1!N:N,MATCH($B462,Comp1!$B:$B,0)),"No")</f>
        <v>0</v>
      </c>
      <c r="U462" s="14">
        <f>_xlfn.IFNA(+INDEX(Comp1!O:O,MATCH($B462,Comp1!$B:$B,0)),"No")</f>
        <v>0</v>
      </c>
      <c r="V462" s="464">
        <f>IF(J462="yes",+INDEX('Final Comp Values'!$AX:$AX,MATCH('Monthy Targets'!$B462,'Final Comp Values'!C:C,0)),0)</f>
        <v>6.43</v>
      </c>
      <c r="W462" s="464">
        <f>IF(K462="yes",+INDEX('Final Comp Values'!$AX:$AX,MATCH('Monthy Targets'!$B462,'Final Comp Values'!$C:$C,0)),0)</f>
        <v>6.43</v>
      </c>
      <c r="X462" s="464">
        <f>IF(L462="yes",+INDEX('Final Comp Values'!$AX:$AX,MATCH('Monthy Targets'!$B462,'Final Comp Values'!$C:$C,0)),0)</f>
        <v>6.43</v>
      </c>
      <c r="Y462" s="464">
        <f>IF(M462="yes",+INDEX('Final Comp Values'!$BB:$BB,MATCH('Monthy Targets'!$B462,'Final Comp Values'!$C:$C,0)),0)</f>
        <v>6.43</v>
      </c>
      <c r="Z462" s="464">
        <f>IF(N462="yes",+INDEX('Final Comp Values'!$BB:$BB,MATCH('Monthy Targets'!$B462,'Final Comp Values'!$C:$C,0)),0)</f>
        <v>6.43</v>
      </c>
      <c r="AA462" s="464">
        <f>IF(O462="yes",+INDEX('Final Comp Values'!$BB:$BB,MATCH('Monthy Targets'!$B462,'Final Comp Values'!$C:$C,0)),0)</f>
        <v>0</v>
      </c>
      <c r="AB462" s="464">
        <f>IF(P462="yes",+INDEX('Final Comp Values'!$BF:$BF,MATCH('Monthy Targets'!$B462,'Final Comp Values'!$C:$C,0)),0)</f>
        <v>0</v>
      </c>
      <c r="AC462" s="464">
        <f>IF(Q462="yes",+INDEX('Final Comp Values'!$BF:$BF,MATCH('Monthy Targets'!$B462,'Final Comp Values'!$C:$C,0)),0)</f>
        <v>0</v>
      </c>
      <c r="AD462" s="464">
        <f>IF(R462="yes",+INDEX('Final Comp Values'!$BF:$BF,MATCH('Monthy Targets'!$B462,'Final Comp Values'!$C:$C,0)),0)</f>
        <v>0</v>
      </c>
      <c r="AE462" s="464">
        <f>IF(S462="yes",+INDEX('Final Comp Values'!$BJ:$BJ,MATCH('Monthy Targets'!$B462,'Final Comp Values'!$C:$C,0)),0)</f>
        <v>0</v>
      </c>
      <c r="AF462" s="464">
        <f>IF(T462="yes",+INDEX('Final Comp Values'!$BJ:$BJ,MATCH('Monthy Targets'!$B462,'Final Comp Values'!$C:$C,0)),0)</f>
        <v>0</v>
      </c>
      <c r="AG462" s="464">
        <f>IF(U462="yes",+INDEX('Final Comp Values'!$BJ:$BJ,MATCH('Monthy Targets'!$B462,'Final Comp Values'!$C:$C,0)),0)</f>
        <v>0</v>
      </c>
    </row>
    <row r="463" spans="1:33" x14ac:dyDescent="0.25">
      <c r="A463" s="183">
        <f>+FY2018_ALL_Targets!A463</f>
        <v>104379</v>
      </c>
      <c r="B463" s="183">
        <f>+FY2018_ALL_Targets!B463</f>
        <v>676255</v>
      </c>
      <c r="C463" s="183">
        <f>+FY2018_ALL_Targets!C463</f>
        <v>1026023</v>
      </c>
      <c r="D463" s="183">
        <f>+FY2018_ALL_Targets!D463</f>
        <v>1679895163</v>
      </c>
      <c r="E463" s="183">
        <f>+FY2018_ALL_Targets!E463</f>
        <v>0</v>
      </c>
      <c r="F463" s="183" t="str">
        <f>+FY2018_ALL_Targets!F463</f>
        <v>Tarrant</v>
      </c>
      <c r="G463" s="183" t="s">
        <v>486</v>
      </c>
      <c r="H463" s="183" t="str">
        <f>+FY2018_ALL_Targets!H463</f>
        <v>Decatur Hospital Authority dba Fort Worth Center of Rehabilitation</v>
      </c>
      <c r="I463" s="183" t="str">
        <f>+FY2018_ALL_Targets!I463</f>
        <v>850 12th Avenue</v>
      </c>
      <c r="J463" s="14" t="str">
        <f>_xlfn.IFNA(+INDEX(Comp1!$D:$D,MATCH(B463,Comp1!$B:$B,0)),"No")</f>
        <v>Yes</v>
      </c>
      <c r="K463" s="14" t="str">
        <f>_xlfn.IFNA(+INDEX(Comp1!$E:$E,MATCH(B463,Comp1!$B:$B,0)),"No")</f>
        <v>Yes</v>
      </c>
      <c r="L463" s="14" t="str">
        <f>_xlfn.IFNA(+INDEX(Comp1!F:F,MATCH($B463,Comp1!$B:$B,0)),"No")</f>
        <v>Yes</v>
      </c>
      <c r="M463" s="14" t="str">
        <f>_xlfn.IFNA(+INDEX(Comp1!G:G,MATCH($B463,Comp1!$B:$B,0)),"No")</f>
        <v>Yes</v>
      </c>
      <c r="N463" s="14" t="str">
        <f>_xlfn.IFNA(+INDEX(Comp1!H:H,MATCH($B463,Comp1!$B:$B,0)),"No")</f>
        <v>Yes</v>
      </c>
      <c r="O463" s="14">
        <f>_xlfn.IFNA(+INDEX(Comp1!I:I,MATCH($B463,Comp1!$B:$B,0)),"No")</f>
        <v>0</v>
      </c>
      <c r="P463" s="14">
        <f>_xlfn.IFNA(+INDEX(Comp1!J:J,MATCH($B463,Comp1!$B:$B,0)),"No")</f>
        <v>0</v>
      </c>
      <c r="Q463" s="14">
        <f>_xlfn.IFNA(+INDEX(Comp1!K:K,MATCH($B463,Comp1!$B:$B,0)),"No")</f>
        <v>0</v>
      </c>
      <c r="R463" s="14">
        <f>_xlfn.IFNA(+INDEX(Comp1!L:L,MATCH($B463,Comp1!$B:$B,0)),"No")</f>
        <v>0</v>
      </c>
      <c r="S463" s="14">
        <f>_xlfn.IFNA(+INDEX(Comp1!M:M,MATCH($B463,Comp1!$B:$B,0)),"No")</f>
        <v>0</v>
      </c>
      <c r="T463" s="14">
        <f>_xlfn.IFNA(+INDEX(Comp1!N:N,MATCH($B463,Comp1!$B:$B,0)),"No")</f>
        <v>0</v>
      </c>
      <c r="U463" s="14">
        <f>_xlfn.IFNA(+INDEX(Comp1!O:O,MATCH($B463,Comp1!$B:$B,0)),"No")</f>
        <v>0</v>
      </c>
      <c r="V463" s="464">
        <f>IF(J463="yes",+INDEX('Final Comp Values'!$AX:$AX,MATCH('Monthy Targets'!$B463,'Final Comp Values'!C:C,0)),0)</f>
        <v>6.37</v>
      </c>
      <c r="W463" s="464">
        <f>IF(K463="yes",+INDEX('Final Comp Values'!$AX:$AX,MATCH('Monthy Targets'!$B463,'Final Comp Values'!$C:$C,0)),0)</f>
        <v>6.37</v>
      </c>
      <c r="X463" s="464">
        <f>IF(L463="yes",+INDEX('Final Comp Values'!$AX:$AX,MATCH('Monthy Targets'!$B463,'Final Comp Values'!$C:$C,0)),0)</f>
        <v>6.37</v>
      </c>
      <c r="Y463" s="464">
        <f>IF(M463="yes",+INDEX('Final Comp Values'!$BB:$BB,MATCH('Monthy Targets'!$B463,'Final Comp Values'!$C:$C,0)),0)</f>
        <v>6.37</v>
      </c>
      <c r="Z463" s="464">
        <f>IF(N463="yes",+INDEX('Final Comp Values'!$BB:$BB,MATCH('Monthy Targets'!$B463,'Final Comp Values'!$C:$C,0)),0)</f>
        <v>6.37</v>
      </c>
      <c r="AA463" s="464">
        <f>IF(O463="yes",+INDEX('Final Comp Values'!$BB:$BB,MATCH('Monthy Targets'!$B463,'Final Comp Values'!$C:$C,0)),0)</f>
        <v>0</v>
      </c>
      <c r="AB463" s="464">
        <f>IF(P463="yes",+INDEX('Final Comp Values'!$BF:$BF,MATCH('Monthy Targets'!$B463,'Final Comp Values'!$C:$C,0)),0)</f>
        <v>0</v>
      </c>
      <c r="AC463" s="464">
        <f>IF(Q463="yes",+INDEX('Final Comp Values'!$BF:$BF,MATCH('Monthy Targets'!$B463,'Final Comp Values'!$C:$C,0)),0)</f>
        <v>0</v>
      </c>
      <c r="AD463" s="464">
        <f>IF(R463="yes",+INDEX('Final Comp Values'!$BF:$BF,MATCH('Monthy Targets'!$B463,'Final Comp Values'!$C:$C,0)),0)</f>
        <v>0</v>
      </c>
      <c r="AE463" s="464">
        <f>IF(S463="yes",+INDEX('Final Comp Values'!$BJ:$BJ,MATCH('Monthy Targets'!$B463,'Final Comp Values'!$C:$C,0)),0)</f>
        <v>0</v>
      </c>
      <c r="AF463" s="464">
        <f>IF(T463="yes",+INDEX('Final Comp Values'!$BJ:$BJ,MATCH('Monthy Targets'!$B463,'Final Comp Values'!$C:$C,0)),0)</f>
        <v>0</v>
      </c>
      <c r="AG463" s="464">
        <f>IF(U463="yes",+INDEX('Final Comp Values'!$BJ:$BJ,MATCH('Monthy Targets'!$B463,'Final Comp Values'!$C:$C,0)),0)</f>
        <v>0</v>
      </c>
    </row>
    <row r="464" spans="1:33" x14ac:dyDescent="0.25">
      <c r="A464" s="183">
        <f>+FY2018_ALL_Targets!A464</f>
        <v>104410</v>
      </c>
      <c r="B464" s="183">
        <f>+FY2018_ALL_Targets!B464</f>
        <v>676256</v>
      </c>
      <c r="C464" s="183">
        <f>+FY2018_ALL_Targets!C464</f>
        <v>1026676</v>
      </c>
      <c r="D464" s="183">
        <f>+FY2018_ALL_Targets!D464</f>
        <v>1780074914</v>
      </c>
      <c r="E464" s="183">
        <f>+FY2018_ALL_Targets!E464</f>
        <v>0</v>
      </c>
      <c r="F464" s="183" t="str">
        <f>+FY2018_ALL_Targets!F464</f>
        <v>Dallas</v>
      </c>
      <c r="G464" s="183" t="s">
        <v>488</v>
      </c>
      <c r="H464" s="183" t="str">
        <f>+FY2018_ALL_Targets!H464</f>
        <v>Decatur Hospital Authority dba San Remo</v>
      </c>
      <c r="I464" s="183" t="str">
        <f>+FY2018_ALL_Targets!I464</f>
        <v>3550 Shiloh Road</v>
      </c>
      <c r="J464" s="14" t="str">
        <f>_xlfn.IFNA(+INDEX(Comp1!$D:$D,MATCH(B464,Comp1!$B:$B,0)),"No")</f>
        <v>Yes</v>
      </c>
      <c r="K464" s="14" t="str">
        <f>_xlfn.IFNA(+INDEX(Comp1!$E:$E,MATCH(B464,Comp1!$B:$B,0)),"No")</f>
        <v>Yes</v>
      </c>
      <c r="L464" s="14" t="str">
        <f>_xlfn.IFNA(+INDEX(Comp1!F:F,MATCH($B464,Comp1!$B:$B,0)),"No")</f>
        <v>Yes</v>
      </c>
      <c r="M464" s="14" t="str">
        <f>_xlfn.IFNA(+INDEX(Comp1!G:G,MATCH($B464,Comp1!$B:$B,0)),"No")</f>
        <v>Yes</v>
      </c>
      <c r="N464" s="14" t="str">
        <f>_xlfn.IFNA(+INDEX(Comp1!H:H,MATCH($B464,Comp1!$B:$B,0)),"No")</f>
        <v>Yes</v>
      </c>
      <c r="O464" s="14">
        <f>_xlfn.IFNA(+INDEX(Comp1!I:I,MATCH($B464,Comp1!$B:$B,0)),"No")</f>
        <v>0</v>
      </c>
      <c r="P464" s="14">
        <f>_xlfn.IFNA(+INDEX(Comp1!J:J,MATCH($B464,Comp1!$B:$B,0)),"No")</f>
        <v>0</v>
      </c>
      <c r="Q464" s="14">
        <f>_xlfn.IFNA(+INDEX(Comp1!K:K,MATCH($B464,Comp1!$B:$B,0)),"No")</f>
        <v>0</v>
      </c>
      <c r="R464" s="14">
        <f>_xlfn.IFNA(+INDEX(Comp1!L:L,MATCH($B464,Comp1!$B:$B,0)),"No")</f>
        <v>0</v>
      </c>
      <c r="S464" s="14">
        <f>_xlfn.IFNA(+INDEX(Comp1!M:M,MATCH($B464,Comp1!$B:$B,0)),"No")</f>
        <v>0</v>
      </c>
      <c r="T464" s="14">
        <f>_xlfn.IFNA(+INDEX(Comp1!N:N,MATCH($B464,Comp1!$B:$B,0)),"No")</f>
        <v>0</v>
      </c>
      <c r="U464" s="14">
        <f>_xlfn.IFNA(+INDEX(Comp1!O:O,MATCH($B464,Comp1!$B:$B,0)),"No")</f>
        <v>0</v>
      </c>
      <c r="V464" s="464">
        <f>IF(J464="yes",+INDEX('Final Comp Values'!$AX:$AX,MATCH('Monthy Targets'!$B464,'Final Comp Values'!C:C,0)),0)</f>
        <v>1.1599999999999999</v>
      </c>
      <c r="W464" s="464">
        <f>IF(K464="yes",+INDEX('Final Comp Values'!$AX:$AX,MATCH('Monthy Targets'!$B464,'Final Comp Values'!$C:$C,0)),0)</f>
        <v>1.1599999999999999</v>
      </c>
      <c r="X464" s="464">
        <f>IF(L464="yes",+INDEX('Final Comp Values'!$AX:$AX,MATCH('Monthy Targets'!$B464,'Final Comp Values'!$C:$C,0)),0)</f>
        <v>1.1599999999999999</v>
      </c>
      <c r="Y464" s="464">
        <f>IF(M464="yes",+INDEX('Final Comp Values'!$BB:$BB,MATCH('Monthy Targets'!$B464,'Final Comp Values'!$C:$C,0)),0)</f>
        <v>1.1599999999999999</v>
      </c>
      <c r="Z464" s="464">
        <f>IF(N464="yes",+INDEX('Final Comp Values'!$BB:$BB,MATCH('Monthy Targets'!$B464,'Final Comp Values'!$C:$C,0)),0)</f>
        <v>1.1599999999999999</v>
      </c>
      <c r="AA464" s="464">
        <f>IF(O464="yes",+INDEX('Final Comp Values'!$BB:$BB,MATCH('Monthy Targets'!$B464,'Final Comp Values'!$C:$C,0)),0)</f>
        <v>0</v>
      </c>
      <c r="AB464" s="464">
        <f>IF(P464="yes",+INDEX('Final Comp Values'!$BF:$BF,MATCH('Monthy Targets'!$B464,'Final Comp Values'!$C:$C,0)),0)</f>
        <v>0</v>
      </c>
      <c r="AC464" s="464">
        <f>IF(Q464="yes",+INDEX('Final Comp Values'!$BF:$BF,MATCH('Monthy Targets'!$B464,'Final Comp Values'!$C:$C,0)),0)</f>
        <v>0</v>
      </c>
      <c r="AD464" s="464">
        <f>IF(R464="yes",+INDEX('Final Comp Values'!$BF:$BF,MATCH('Monthy Targets'!$B464,'Final Comp Values'!$C:$C,0)),0)</f>
        <v>0</v>
      </c>
      <c r="AE464" s="464">
        <f>IF(S464="yes",+INDEX('Final Comp Values'!$BJ:$BJ,MATCH('Monthy Targets'!$B464,'Final Comp Values'!$C:$C,0)),0)</f>
        <v>0</v>
      </c>
      <c r="AF464" s="464">
        <f>IF(T464="yes",+INDEX('Final Comp Values'!$BJ:$BJ,MATCH('Monthy Targets'!$B464,'Final Comp Values'!$C:$C,0)),0)</f>
        <v>0</v>
      </c>
      <c r="AG464" s="464">
        <f>IF(U464="yes",+INDEX('Final Comp Values'!$BJ:$BJ,MATCH('Monthy Targets'!$B464,'Final Comp Values'!$C:$C,0)),0)</f>
        <v>0</v>
      </c>
    </row>
    <row r="465" spans="1:33" x14ac:dyDescent="0.25">
      <c r="A465" s="183">
        <f>+FY2018_ALL_Targets!A465</f>
        <v>104320</v>
      </c>
      <c r="B465" s="183">
        <f>+FY2018_ALL_Targets!B465</f>
        <v>676259</v>
      </c>
      <c r="C465" s="183">
        <f>+FY2018_ALL_Targets!C465</f>
        <v>1018472</v>
      </c>
      <c r="D465" s="183">
        <f>+FY2018_ALL_Targets!D465</f>
        <v>1275863326</v>
      </c>
      <c r="E465" s="183">
        <f>+FY2018_ALL_Targets!E465</f>
        <v>0</v>
      </c>
      <c r="F465" s="183" t="str">
        <f>+FY2018_ALL_Targets!F465</f>
        <v>MRSA West</v>
      </c>
      <c r="G465" s="183" t="s">
        <v>150</v>
      </c>
      <c r="H465" s="183" t="str">
        <f>+FY2018_ALL_Targets!H465</f>
        <v>County of Yoakum</v>
      </c>
      <c r="I465" s="183" t="str">
        <f>+FY2018_ALL_Targets!I465</f>
        <v>711 W. Broadway</v>
      </c>
      <c r="J465" s="14" t="str">
        <f>_xlfn.IFNA(+INDEX(Comp1!$D:$D,MATCH(B465,Comp1!$B:$B,0)),"No")</f>
        <v>Yes</v>
      </c>
      <c r="K465" s="14" t="str">
        <f>_xlfn.IFNA(+INDEX(Comp1!$E:$E,MATCH(B465,Comp1!$B:$B,0)),"No")</f>
        <v>Yes</v>
      </c>
      <c r="L465" s="14" t="str">
        <f>_xlfn.IFNA(+INDEX(Comp1!F:F,MATCH($B465,Comp1!$B:$B,0)),"No")</f>
        <v>Yes</v>
      </c>
      <c r="M465" s="14" t="str">
        <f>_xlfn.IFNA(+INDEX(Comp1!G:G,MATCH($B465,Comp1!$B:$B,0)),"No")</f>
        <v>Yes</v>
      </c>
      <c r="N465" s="14" t="str">
        <f>_xlfn.IFNA(+INDEX(Comp1!H:H,MATCH($B465,Comp1!$B:$B,0)),"No")</f>
        <v>Yes</v>
      </c>
      <c r="O465" s="14">
        <f>_xlfn.IFNA(+INDEX(Comp1!I:I,MATCH($B465,Comp1!$B:$B,0)),"No")</f>
        <v>0</v>
      </c>
      <c r="P465" s="14">
        <f>_xlfn.IFNA(+INDEX(Comp1!J:J,MATCH($B465,Comp1!$B:$B,0)),"No")</f>
        <v>0</v>
      </c>
      <c r="Q465" s="14">
        <f>_xlfn.IFNA(+INDEX(Comp1!K:K,MATCH($B465,Comp1!$B:$B,0)),"No")</f>
        <v>0</v>
      </c>
      <c r="R465" s="14">
        <f>_xlfn.IFNA(+INDEX(Comp1!L:L,MATCH($B465,Comp1!$B:$B,0)),"No")</f>
        <v>0</v>
      </c>
      <c r="S465" s="14">
        <f>_xlfn.IFNA(+INDEX(Comp1!M:M,MATCH($B465,Comp1!$B:$B,0)),"No")</f>
        <v>0</v>
      </c>
      <c r="T465" s="14">
        <f>_xlfn.IFNA(+INDEX(Comp1!N:N,MATCH($B465,Comp1!$B:$B,0)),"No")</f>
        <v>0</v>
      </c>
      <c r="U465" s="14">
        <f>_xlfn.IFNA(+INDEX(Comp1!O:O,MATCH($B465,Comp1!$B:$B,0)),"No")</f>
        <v>0</v>
      </c>
      <c r="V465" s="464">
        <f>IF(J465="yes",+INDEX('Final Comp Values'!$AX:$AX,MATCH('Monthy Targets'!$B465,'Final Comp Values'!C:C,0)),0)</f>
        <v>4.7699999999999996</v>
      </c>
      <c r="W465" s="464">
        <f>IF(K465="yes",+INDEX('Final Comp Values'!$AX:$AX,MATCH('Monthy Targets'!$B465,'Final Comp Values'!$C:$C,0)),0)</f>
        <v>4.7699999999999996</v>
      </c>
      <c r="X465" s="464">
        <f>IF(L465="yes",+INDEX('Final Comp Values'!$AX:$AX,MATCH('Monthy Targets'!$B465,'Final Comp Values'!$C:$C,0)),0)</f>
        <v>4.7699999999999996</v>
      </c>
      <c r="Y465" s="464">
        <f>IF(M465="yes",+INDEX('Final Comp Values'!$BB:$BB,MATCH('Monthy Targets'!$B465,'Final Comp Values'!$C:$C,0)),0)</f>
        <v>4.7699999999999996</v>
      </c>
      <c r="Z465" s="464">
        <f>IF(N465="yes",+INDEX('Final Comp Values'!$BB:$BB,MATCH('Monthy Targets'!$B465,'Final Comp Values'!$C:$C,0)),0)</f>
        <v>4.7699999999999996</v>
      </c>
      <c r="AA465" s="464">
        <f>IF(O465="yes",+INDEX('Final Comp Values'!$BB:$BB,MATCH('Monthy Targets'!$B465,'Final Comp Values'!$C:$C,0)),0)</f>
        <v>0</v>
      </c>
      <c r="AB465" s="464">
        <f>IF(P465="yes",+INDEX('Final Comp Values'!$BF:$BF,MATCH('Monthy Targets'!$B465,'Final Comp Values'!$C:$C,0)),0)</f>
        <v>0</v>
      </c>
      <c r="AC465" s="464">
        <f>IF(Q465="yes",+INDEX('Final Comp Values'!$BF:$BF,MATCH('Monthy Targets'!$B465,'Final Comp Values'!$C:$C,0)),0)</f>
        <v>0</v>
      </c>
      <c r="AD465" s="464">
        <f>IF(R465="yes",+INDEX('Final Comp Values'!$BF:$BF,MATCH('Monthy Targets'!$B465,'Final Comp Values'!$C:$C,0)),0)</f>
        <v>0</v>
      </c>
      <c r="AE465" s="464">
        <f>IF(S465="yes",+INDEX('Final Comp Values'!$BJ:$BJ,MATCH('Monthy Targets'!$B465,'Final Comp Values'!$C:$C,0)),0)</f>
        <v>0</v>
      </c>
      <c r="AF465" s="464">
        <f>IF(T465="yes",+INDEX('Final Comp Values'!$BJ:$BJ,MATCH('Monthy Targets'!$B465,'Final Comp Values'!$C:$C,0)),0)</f>
        <v>0</v>
      </c>
      <c r="AG465" s="464">
        <f>IF(U465="yes",+INDEX('Final Comp Values'!$BJ:$BJ,MATCH('Monthy Targets'!$B465,'Final Comp Values'!$C:$C,0)),0)</f>
        <v>0</v>
      </c>
    </row>
    <row r="466" spans="1:33" x14ac:dyDescent="0.25">
      <c r="A466" s="183">
        <f>+FY2018_ALL_Targets!A466</f>
        <v>104599</v>
      </c>
      <c r="B466" s="183">
        <f>+FY2018_ALL_Targets!B466</f>
        <v>676262</v>
      </c>
      <c r="C466" s="183">
        <f>+FY2018_ALL_Targets!C466</f>
        <v>1021337</v>
      </c>
      <c r="D466" s="183">
        <f>+FY2018_ALL_Targets!D466</f>
        <v>1801228986</v>
      </c>
      <c r="E466" s="183">
        <f>+FY2018_ALL_Targets!E466</f>
        <v>0</v>
      </c>
      <c r="F466" s="183" t="str">
        <f>+FY2018_ALL_Targets!F466</f>
        <v>MRSA Northeast</v>
      </c>
      <c r="G466" s="183" t="s">
        <v>492</v>
      </c>
      <c r="H466" s="183" t="str">
        <f>+FY2018_ALL_Targets!H466</f>
        <v>Liberty County Hospital District No. 1</v>
      </c>
      <c r="I466" s="183" t="str">
        <f>+FY2018_ALL_Targets!I466</f>
        <v>2659 Elkton Trail</v>
      </c>
      <c r="J466" s="14" t="str">
        <f>_xlfn.IFNA(+INDEX(Comp1!$D:$D,MATCH(B466,Comp1!$B:$B,0)),"No")</f>
        <v>Yes</v>
      </c>
      <c r="K466" s="14" t="str">
        <f>_xlfn.IFNA(+INDEX(Comp1!$E:$E,MATCH(B466,Comp1!$B:$B,0)),"No")</f>
        <v>Yes</v>
      </c>
      <c r="L466" s="14" t="str">
        <f>_xlfn.IFNA(+INDEX(Comp1!F:F,MATCH($B466,Comp1!$B:$B,0)),"No")</f>
        <v>Yes</v>
      </c>
      <c r="M466" s="14" t="str">
        <f>_xlfn.IFNA(+INDEX(Comp1!G:G,MATCH($B466,Comp1!$B:$B,0)),"No")</f>
        <v>Yes</v>
      </c>
      <c r="N466" s="14" t="str">
        <f>_xlfn.IFNA(+INDEX(Comp1!H:H,MATCH($B466,Comp1!$B:$B,0)),"No")</f>
        <v>Yes</v>
      </c>
      <c r="O466" s="14">
        <f>_xlfn.IFNA(+INDEX(Comp1!I:I,MATCH($B466,Comp1!$B:$B,0)),"No")</f>
        <v>0</v>
      </c>
      <c r="P466" s="14">
        <f>_xlfn.IFNA(+INDEX(Comp1!J:J,MATCH($B466,Comp1!$B:$B,0)),"No")</f>
        <v>0</v>
      </c>
      <c r="Q466" s="14">
        <f>_xlfn.IFNA(+INDEX(Comp1!K:K,MATCH($B466,Comp1!$B:$B,0)),"No")</f>
        <v>0</v>
      </c>
      <c r="R466" s="14">
        <f>_xlfn.IFNA(+INDEX(Comp1!L:L,MATCH($B466,Comp1!$B:$B,0)),"No")</f>
        <v>0</v>
      </c>
      <c r="S466" s="14">
        <f>_xlfn.IFNA(+INDEX(Comp1!M:M,MATCH($B466,Comp1!$B:$B,0)),"No")</f>
        <v>0</v>
      </c>
      <c r="T466" s="14">
        <f>_xlfn.IFNA(+INDEX(Comp1!N:N,MATCH($B466,Comp1!$B:$B,0)),"No")</f>
        <v>0</v>
      </c>
      <c r="U466" s="14">
        <f>_xlfn.IFNA(+INDEX(Comp1!O:O,MATCH($B466,Comp1!$B:$B,0)),"No")</f>
        <v>0</v>
      </c>
      <c r="V466" s="464">
        <f>IF(J466="yes",+INDEX('Final Comp Values'!$AX:$AX,MATCH('Monthy Targets'!$B466,'Final Comp Values'!C:C,0)),0)</f>
        <v>6.14</v>
      </c>
      <c r="W466" s="464">
        <f>IF(K466="yes",+INDEX('Final Comp Values'!$AX:$AX,MATCH('Monthy Targets'!$B466,'Final Comp Values'!$C:$C,0)),0)</f>
        <v>6.14</v>
      </c>
      <c r="X466" s="464">
        <f>IF(L466="yes",+INDEX('Final Comp Values'!$AX:$AX,MATCH('Monthy Targets'!$B466,'Final Comp Values'!$C:$C,0)),0)</f>
        <v>6.14</v>
      </c>
      <c r="Y466" s="464">
        <f>IF(M466="yes",+INDEX('Final Comp Values'!$BB:$BB,MATCH('Monthy Targets'!$B466,'Final Comp Values'!$C:$C,0)),0)</f>
        <v>6.14</v>
      </c>
      <c r="Z466" s="464">
        <f>IF(N466="yes",+INDEX('Final Comp Values'!$BB:$BB,MATCH('Monthy Targets'!$B466,'Final Comp Values'!$C:$C,0)),0)</f>
        <v>6.14</v>
      </c>
      <c r="AA466" s="464">
        <f>IF(O466="yes",+INDEX('Final Comp Values'!$BB:$BB,MATCH('Monthy Targets'!$B466,'Final Comp Values'!$C:$C,0)),0)</f>
        <v>0</v>
      </c>
      <c r="AB466" s="464">
        <f>IF(P466="yes",+INDEX('Final Comp Values'!$BF:$BF,MATCH('Monthy Targets'!$B466,'Final Comp Values'!$C:$C,0)),0)</f>
        <v>0</v>
      </c>
      <c r="AC466" s="464">
        <f>IF(Q466="yes",+INDEX('Final Comp Values'!$BF:$BF,MATCH('Monthy Targets'!$B466,'Final Comp Values'!$C:$C,0)),0)</f>
        <v>0</v>
      </c>
      <c r="AD466" s="464">
        <f>IF(R466="yes",+INDEX('Final Comp Values'!$BF:$BF,MATCH('Monthy Targets'!$B466,'Final Comp Values'!$C:$C,0)),0)</f>
        <v>0</v>
      </c>
      <c r="AE466" s="464">
        <f>IF(S466="yes",+INDEX('Final Comp Values'!$BJ:$BJ,MATCH('Monthy Targets'!$B466,'Final Comp Values'!$C:$C,0)),0)</f>
        <v>0</v>
      </c>
      <c r="AF466" s="464">
        <f>IF(T466="yes",+INDEX('Final Comp Values'!$BJ:$BJ,MATCH('Monthy Targets'!$B466,'Final Comp Values'!$C:$C,0)),0)</f>
        <v>0</v>
      </c>
      <c r="AG466" s="464">
        <f>IF(U466="yes",+INDEX('Final Comp Values'!$BJ:$BJ,MATCH('Monthy Targets'!$B466,'Final Comp Values'!$C:$C,0)),0)</f>
        <v>0</v>
      </c>
    </row>
    <row r="467" spans="1:33" x14ac:dyDescent="0.25">
      <c r="A467" s="183">
        <f>+FY2018_ALL_Targets!A467</f>
        <v>5035</v>
      </c>
      <c r="B467" s="183">
        <f>+FY2018_ALL_Targets!B467</f>
        <v>676264</v>
      </c>
      <c r="C467" s="183">
        <f>+FY2018_ALL_Targets!C467</f>
        <v>1018692</v>
      </c>
      <c r="D467" s="183">
        <f>+FY2018_ALL_Targets!D467</f>
        <v>1235250705</v>
      </c>
      <c r="E467" s="183">
        <f>+FY2018_ALL_Targets!E467</f>
        <v>0</v>
      </c>
      <c r="F467" s="183" t="str">
        <f>+FY2018_ALL_Targets!F467</f>
        <v>Harris</v>
      </c>
      <c r="G467" s="183" t="s">
        <v>919</v>
      </c>
      <c r="H467" s="183" t="str">
        <f>+FY2018_ALL_Targets!H467</f>
        <v>OakBend Medical Center</v>
      </c>
      <c r="I467" s="183" t="str">
        <f>+FY2018_ALL_Targets!I467</f>
        <v>1112 Smith Drive</v>
      </c>
      <c r="J467" s="14" t="str">
        <f>_xlfn.IFNA(+INDEX(Comp1!$D:$D,MATCH(B467,Comp1!$B:$B,0)),"No")</f>
        <v>Yes</v>
      </c>
      <c r="K467" s="14" t="str">
        <f>_xlfn.IFNA(+INDEX(Comp1!$E:$E,MATCH(B467,Comp1!$B:$B,0)),"No")</f>
        <v>Yes</v>
      </c>
      <c r="L467" s="14" t="str">
        <f>_xlfn.IFNA(+INDEX(Comp1!F:F,MATCH($B467,Comp1!$B:$B,0)),"No")</f>
        <v>Yes</v>
      </c>
      <c r="M467" s="14" t="str">
        <f>_xlfn.IFNA(+INDEX(Comp1!G:G,MATCH($B467,Comp1!$B:$B,0)),"No")</f>
        <v>Yes</v>
      </c>
      <c r="N467" s="14" t="str">
        <f>_xlfn.IFNA(+INDEX(Comp1!H:H,MATCH($B467,Comp1!$B:$B,0)),"No")</f>
        <v>Yes</v>
      </c>
      <c r="O467" s="14">
        <f>_xlfn.IFNA(+INDEX(Comp1!I:I,MATCH($B467,Comp1!$B:$B,0)),"No")</f>
        <v>0</v>
      </c>
      <c r="P467" s="14">
        <f>_xlfn.IFNA(+INDEX(Comp1!J:J,MATCH($B467,Comp1!$B:$B,0)),"No")</f>
        <v>0</v>
      </c>
      <c r="Q467" s="14">
        <f>_xlfn.IFNA(+INDEX(Comp1!K:K,MATCH($B467,Comp1!$B:$B,0)),"No")</f>
        <v>0</v>
      </c>
      <c r="R467" s="14">
        <f>_xlfn.IFNA(+INDEX(Comp1!L:L,MATCH($B467,Comp1!$B:$B,0)),"No")</f>
        <v>0</v>
      </c>
      <c r="S467" s="14">
        <f>_xlfn.IFNA(+INDEX(Comp1!M:M,MATCH($B467,Comp1!$B:$B,0)),"No")</f>
        <v>0</v>
      </c>
      <c r="T467" s="14">
        <f>_xlfn.IFNA(+INDEX(Comp1!N:N,MATCH($B467,Comp1!$B:$B,0)),"No")</f>
        <v>0</v>
      </c>
      <c r="U467" s="14">
        <f>_xlfn.IFNA(+INDEX(Comp1!O:O,MATCH($B467,Comp1!$B:$B,0)),"No")</f>
        <v>0</v>
      </c>
      <c r="V467" s="464">
        <f>IF(J467="yes",+INDEX('Final Comp Values'!$AX:$AX,MATCH('Monthy Targets'!$B467,'Final Comp Values'!C:C,0)),0)</f>
        <v>5.39</v>
      </c>
      <c r="W467" s="464">
        <f>IF(K467="yes",+INDEX('Final Comp Values'!$AX:$AX,MATCH('Monthy Targets'!$B467,'Final Comp Values'!$C:$C,0)),0)</f>
        <v>5.39</v>
      </c>
      <c r="X467" s="464">
        <f>IF(L467="yes",+INDEX('Final Comp Values'!$AX:$AX,MATCH('Monthy Targets'!$B467,'Final Comp Values'!$C:$C,0)),0)</f>
        <v>5.39</v>
      </c>
      <c r="Y467" s="464">
        <f>IF(M467="yes",+INDEX('Final Comp Values'!$BB:$BB,MATCH('Monthy Targets'!$B467,'Final Comp Values'!$C:$C,0)),0)</f>
        <v>5.39</v>
      </c>
      <c r="Z467" s="464">
        <f>IF(N467="yes",+INDEX('Final Comp Values'!$BB:$BB,MATCH('Monthy Targets'!$B467,'Final Comp Values'!$C:$C,0)),0)</f>
        <v>5.39</v>
      </c>
      <c r="AA467" s="464">
        <f>IF(O467="yes",+INDEX('Final Comp Values'!$BB:$BB,MATCH('Monthy Targets'!$B467,'Final Comp Values'!$C:$C,0)),0)</f>
        <v>0</v>
      </c>
      <c r="AB467" s="464">
        <f>IF(P467="yes",+INDEX('Final Comp Values'!$BF:$BF,MATCH('Monthy Targets'!$B467,'Final Comp Values'!$C:$C,0)),0)</f>
        <v>0</v>
      </c>
      <c r="AC467" s="464">
        <f>IF(Q467="yes",+INDEX('Final Comp Values'!$BF:$BF,MATCH('Monthy Targets'!$B467,'Final Comp Values'!$C:$C,0)),0)</f>
        <v>0</v>
      </c>
      <c r="AD467" s="464">
        <f>IF(R467="yes",+INDEX('Final Comp Values'!$BF:$BF,MATCH('Monthy Targets'!$B467,'Final Comp Values'!$C:$C,0)),0)</f>
        <v>0</v>
      </c>
      <c r="AE467" s="464">
        <f>IF(S467="yes",+INDEX('Final Comp Values'!$BJ:$BJ,MATCH('Monthy Targets'!$B467,'Final Comp Values'!$C:$C,0)),0)</f>
        <v>0</v>
      </c>
      <c r="AF467" s="464">
        <f>IF(T467="yes",+INDEX('Final Comp Values'!$BJ:$BJ,MATCH('Monthy Targets'!$B467,'Final Comp Values'!$C:$C,0)),0)</f>
        <v>0</v>
      </c>
      <c r="AG467" s="464">
        <f>IF(U467="yes",+INDEX('Final Comp Values'!$BJ:$BJ,MATCH('Monthy Targets'!$B467,'Final Comp Values'!$C:$C,0)),0)</f>
        <v>0</v>
      </c>
    </row>
    <row r="468" spans="1:33" x14ac:dyDescent="0.25">
      <c r="A468" s="183">
        <f>+FY2018_ALL_Targets!A468</f>
        <v>104549</v>
      </c>
      <c r="B468" s="183">
        <f>+FY2018_ALL_Targets!B468</f>
        <v>676270</v>
      </c>
      <c r="C468" s="183">
        <f>+FY2018_ALL_Targets!C468</f>
        <v>1026677</v>
      </c>
      <c r="D468" s="183">
        <f>+FY2018_ALL_Targets!D468</f>
        <v>1700193588</v>
      </c>
      <c r="E468" s="183">
        <f>+FY2018_ALL_Targets!E468</f>
        <v>0</v>
      </c>
      <c r="F468" s="183" t="str">
        <f>+FY2018_ALL_Targets!F468</f>
        <v>Dallas</v>
      </c>
      <c r="G468" s="183" t="s">
        <v>490</v>
      </c>
      <c r="H468" s="183" t="str">
        <f>+FY2018_ALL_Targets!H468</f>
        <v>Dallas County Hospital District dba Brentwood Place Four</v>
      </c>
      <c r="I468" s="183" t="str">
        <f>+FY2018_ALL_Targets!I468</f>
        <v>3505 S. Buckner Blvd Building 5</v>
      </c>
      <c r="J468" s="14" t="str">
        <f>_xlfn.IFNA(+INDEX(Comp1!$D:$D,MATCH(B468,Comp1!$B:$B,0)),"No")</f>
        <v>Yes</v>
      </c>
      <c r="K468" s="14" t="str">
        <f>_xlfn.IFNA(+INDEX(Comp1!$E:$E,MATCH(B468,Comp1!$B:$B,0)),"No")</f>
        <v>Yes</v>
      </c>
      <c r="L468" s="14" t="str">
        <f>_xlfn.IFNA(+INDEX(Comp1!F:F,MATCH($B468,Comp1!$B:$B,0)),"No")</f>
        <v>Yes</v>
      </c>
      <c r="M468" s="14" t="str">
        <f>_xlfn.IFNA(+INDEX(Comp1!G:G,MATCH($B468,Comp1!$B:$B,0)),"No")</f>
        <v>Yes</v>
      </c>
      <c r="N468" s="14" t="str">
        <f>_xlfn.IFNA(+INDEX(Comp1!H:H,MATCH($B468,Comp1!$B:$B,0)),"No")</f>
        <v>Yes</v>
      </c>
      <c r="O468" s="14">
        <f>_xlfn.IFNA(+INDEX(Comp1!I:I,MATCH($B468,Comp1!$B:$B,0)),"No")</f>
        <v>0</v>
      </c>
      <c r="P468" s="14">
        <f>_xlfn.IFNA(+INDEX(Comp1!J:J,MATCH($B468,Comp1!$B:$B,0)),"No")</f>
        <v>0</v>
      </c>
      <c r="Q468" s="14">
        <f>_xlfn.IFNA(+INDEX(Comp1!K:K,MATCH($B468,Comp1!$B:$B,0)),"No")</f>
        <v>0</v>
      </c>
      <c r="R468" s="14">
        <f>_xlfn.IFNA(+INDEX(Comp1!L:L,MATCH($B468,Comp1!$B:$B,0)),"No")</f>
        <v>0</v>
      </c>
      <c r="S468" s="14">
        <f>_xlfn.IFNA(+INDEX(Comp1!M:M,MATCH($B468,Comp1!$B:$B,0)),"No")</f>
        <v>0</v>
      </c>
      <c r="T468" s="14">
        <f>_xlfn.IFNA(+INDEX(Comp1!N:N,MATCH($B468,Comp1!$B:$B,0)),"No")</f>
        <v>0</v>
      </c>
      <c r="U468" s="14">
        <f>_xlfn.IFNA(+INDEX(Comp1!O:O,MATCH($B468,Comp1!$B:$B,0)),"No")</f>
        <v>0</v>
      </c>
      <c r="V468" s="464">
        <f>IF(J468="yes",+INDEX('Final Comp Values'!$AX:$AX,MATCH('Monthy Targets'!$B468,'Final Comp Values'!C:C,0)),0)</f>
        <v>1.1000000000000001</v>
      </c>
      <c r="W468" s="464">
        <f>IF(K468="yes",+INDEX('Final Comp Values'!$AX:$AX,MATCH('Monthy Targets'!$B468,'Final Comp Values'!$C:$C,0)),0)</f>
        <v>1.1000000000000001</v>
      </c>
      <c r="X468" s="464">
        <f>IF(L468="yes",+INDEX('Final Comp Values'!$AX:$AX,MATCH('Monthy Targets'!$B468,'Final Comp Values'!$C:$C,0)),0)</f>
        <v>1.1000000000000001</v>
      </c>
      <c r="Y468" s="464">
        <f>IF(M468="yes",+INDEX('Final Comp Values'!$BB:$BB,MATCH('Monthy Targets'!$B468,'Final Comp Values'!$C:$C,0)),0)</f>
        <v>1.1000000000000001</v>
      </c>
      <c r="Z468" s="464">
        <f>IF(N468="yes",+INDEX('Final Comp Values'!$BB:$BB,MATCH('Monthy Targets'!$B468,'Final Comp Values'!$C:$C,0)),0)</f>
        <v>1.1000000000000001</v>
      </c>
      <c r="AA468" s="464">
        <f>IF(O468="yes",+INDEX('Final Comp Values'!$BB:$BB,MATCH('Monthy Targets'!$B468,'Final Comp Values'!$C:$C,0)),0)</f>
        <v>0</v>
      </c>
      <c r="AB468" s="464">
        <f>IF(P468="yes",+INDEX('Final Comp Values'!$BF:$BF,MATCH('Monthy Targets'!$B468,'Final Comp Values'!$C:$C,0)),0)</f>
        <v>0</v>
      </c>
      <c r="AC468" s="464">
        <f>IF(Q468="yes",+INDEX('Final Comp Values'!$BF:$BF,MATCH('Monthy Targets'!$B468,'Final Comp Values'!$C:$C,0)),0)</f>
        <v>0</v>
      </c>
      <c r="AD468" s="464">
        <f>IF(R468="yes",+INDEX('Final Comp Values'!$BF:$BF,MATCH('Monthy Targets'!$B468,'Final Comp Values'!$C:$C,0)),0)</f>
        <v>0</v>
      </c>
      <c r="AE468" s="464">
        <f>IF(S468="yes",+INDEX('Final Comp Values'!$BJ:$BJ,MATCH('Monthy Targets'!$B468,'Final Comp Values'!$C:$C,0)),0)</f>
        <v>0</v>
      </c>
      <c r="AF468" s="464">
        <f>IF(T468="yes",+INDEX('Final Comp Values'!$BJ:$BJ,MATCH('Monthy Targets'!$B468,'Final Comp Values'!$C:$C,0)),0)</f>
        <v>0</v>
      </c>
      <c r="AG468" s="464">
        <f>IF(U468="yes",+INDEX('Final Comp Values'!$BJ:$BJ,MATCH('Monthy Targets'!$B468,'Final Comp Values'!$C:$C,0)),0)</f>
        <v>0</v>
      </c>
    </row>
    <row r="469" spans="1:33" x14ac:dyDescent="0.25">
      <c r="A469" s="183">
        <f>+FY2018_ALL_Targets!A469</f>
        <v>104642</v>
      </c>
      <c r="B469" s="183">
        <f>+FY2018_ALL_Targets!B469</f>
        <v>676272</v>
      </c>
      <c r="C469" s="183">
        <f>+FY2018_ALL_Targets!C469</f>
        <v>1027650</v>
      </c>
      <c r="D469" s="183">
        <f>+FY2018_ALL_Targets!D469</f>
        <v>1669832903</v>
      </c>
      <c r="E469" s="183">
        <f>+FY2018_ALL_Targets!E469</f>
        <v>0</v>
      </c>
      <c r="F469" s="183" t="str">
        <f>+FY2018_ALL_Targets!F469</f>
        <v>Travis</v>
      </c>
      <c r="G469" s="183" t="s">
        <v>496</v>
      </c>
      <c r="H469" s="183" t="str">
        <f>+FY2018_ALL_Targets!H469</f>
        <v>Guadalupe Regional Medical Center</v>
      </c>
      <c r="I469" s="183" t="str">
        <f>+FY2018_ALL_Targets!I469</f>
        <v>1640 Fairway</v>
      </c>
      <c r="J469" s="14" t="str">
        <f>_xlfn.IFNA(+INDEX(Comp1!$D:$D,MATCH(B469,Comp1!$B:$B,0)),"No")</f>
        <v>Yes</v>
      </c>
      <c r="K469" s="14" t="str">
        <f>_xlfn.IFNA(+INDEX(Comp1!$E:$E,MATCH(B469,Comp1!$B:$B,0)),"No")</f>
        <v>Yes</v>
      </c>
      <c r="L469" s="14" t="str">
        <f>_xlfn.IFNA(+INDEX(Comp1!F:F,MATCH($B469,Comp1!$B:$B,0)),"No")</f>
        <v>Yes</v>
      </c>
      <c r="M469" s="14" t="str">
        <f>_xlfn.IFNA(+INDEX(Comp1!G:G,MATCH($B469,Comp1!$B:$B,0)),"No")</f>
        <v>Yes</v>
      </c>
      <c r="N469" s="14" t="str">
        <f>_xlfn.IFNA(+INDEX(Comp1!H:H,MATCH($B469,Comp1!$B:$B,0)),"No")</f>
        <v>Yes</v>
      </c>
      <c r="O469" s="14">
        <f>_xlfn.IFNA(+INDEX(Comp1!I:I,MATCH($B469,Comp1!$B:$B,0)),"No")</f>
        <v>0</v>
      </c>
      <c r="P469" s="14">
        <f>_xlfn.IFNA(+INDEX(Comp1!J:J,MATCH($B469,Comp1!$B:$B,0)),"No")</f>
        <v>0</v>
      </c>
      <c r="Q469" s="14">
        <f>_xlfn.IFNA(+INDEX(Comp1!K:K,MATCH($B469,Comp1!$B:$B,0)),"No")</f>
        <v>0</v>
      </c>
      <c r="R469" s="14">
        <f>_xlfn.IFNA(+INDEX(Comp1!L:L,MATCH($B469,Comp1!$B:$B,0)),"No")</f>
        <v>0</v>
      </c>
      <c r="S469" s="14">
        <f>_xlfn.IFNA(+INDEX(Comp1!M:M,MATCH($B469,Comp1!$B:$B,0)),"No")</f>
        <v>0</v>
      </c>
      <c r="T469" s="14">
        <f>_xlfn.IFNA(+INDEX(Comp1!N:N,MATCH($B469,Comp1!$B:$B,0)),"No")</f>
        <v>0</v>
      </c>
      <c r="U469" s="14">
        <f>_xlfn.IFNA(+INDEX(Comp1!O:O,MATCH($B469,Comp1!$B:$B,0)),"No")</f>
        <v>0</v>
      </c>
      <c r="V469" s="464">
        <f>IF(J469="yes",+INDEX('Final Comp Values'!$AX:$AX,MATCH('Monthy Targets'!$B469,'Final Comp Values'!C:C,0)),0)</f>
        <v>14.01</v>
      </c>
      <c r="W469" s="464">
        <f>IF(K469="yes",+INDEX('Final Comp Values'!$AX:$AX,MATCH('Monthy Targets'!$B469,'Final Comp Values'!$C:$C,0)),0)</f>
        <v>14.01</v>
      </c>
      <c r="X469" s="464">
        <f>IF(L469="yes",+INDEX('Final Comp Values'!$AX:$AX,MATCH('Monthy Targets'!$B469,'Final Comp Values'!$C:$C,0)),0)</f>
        <v>14.01</v>
      </c>
      <c r="Y469" s="464">
        <f>IF(M469="yes",+INDEX('Final Comp Values'!$BB:$BB,MATCH('Monthy Targets'!$B469,'Final Comp Values'!$C:$C,0)),0)</f>
        <v>14.01</v>
      </c>
      <c r="Z469" s="464">
        <f>IF(N469="yes",+INDEX('Final Comp Values'!$BB:$BB,MATCH('Monthy Targets'!$B469,'Final Comp Values'!$C:$C,0)),0)</f>
        <v>14.01</v>
      </c>
      <c r="AA469" s="464">
        <f>IF(O469="yes",+INDEX('Final Comp Values'!$BB:$BB,MATCH('Monthy Targets'!$B469,'Final Comp Values'!$C:$C,0)),0)</f>
        <v>0</v>
      </c>
      <c r="AB469" s="464">
        <f>IF(P469="yes",+INDEX('Final Comp Values'!$BF:$BF,MATCH('Monthy Targets'!$B469,'Final Comp Values'!$C:$C,0)),0)</f>
        <v>0</v>
      </c>
      <c r="AC469" s="464">
        <f>IF(Q469="yes",+INDEX('Final Comp Values'!$BF:$BF,MATCH('Monthy Targets'!$B469,'Final Comp Values'!$C:$C,0)),0)</f>
        <v>0</v>
      </c>
      <c r="AD469" s="464">
        <f>IF(R469="yes",+INDEX('Final Comp Values'!$BF:$BF,MATCH('Monthy Targets'!$B469,'Final Comp Values'!$C:$C,0)),0)</f>
        <v>0</v>
      </c>
      <c r="AE469" s="464">
        <f>IF(S469="yes",+INDEX('Final Comp Values'!$BJ:$BJ,MATCH('Monthy Targets'!$B469,'Final Comp Values'!$C:$C,0)),0)</f>
        <v>0</v>
      </c>
      <c r="AF469" s="464">
        <f>IF(T469="yes",+INDEX('Final Comp Values'!$BJ:$BJ,MATCH('Monthy Targets'!$B469,'Final Comp Values'!$C:$C,0)),0)</f>
        <v>0</v>
      </c>
      <c r="AG469" s="464">
        <f>IF(U469="yes",+INDEX('Final Comp Values'!$BJ:$BJ,MATCH('Monthy Targets'!$B469,'Final Comp Values'!$C:$C,0)),0)</f>
        <v>0</v>
      </c>
    </row>
    <row r="470" spans="1:33" x14ac:dyDescent="0.25">
      <c r="A470" s="183">
        <f>+FY2018_ALL_Targets!A470</f>
        <v>104623</v>
      </c>
      <c r="B470" s="183">
        <f>+FY2018_ALL_Targets!B470</f>
        <v>676275</v>
      </c>
      <c r="C470" s="183">
        <f>+FY2018_ALL_Targets!C470</f>
        <v>1018949</v>
      </c>
      <c r="D470" s="183">
        <f>+FY2018_ALL_Targets!D470</f>
        <v>1023339900</v>
      </c>
      <c r="E470" s="183">
        <f>+FY2018_ALL_Targets!E470</f>
        <v>0</v>
      </c>
      <c r="F470" s="183" t="str">
        <f>+FY2018_ALL_Targets!F470</f>
        <v>Dallas</v>
      </c>
      <c r="G470" s="183" t="s">
        <v>494</v>
      </c>
      <c r="H470" s="183" t="str">
        <f>+FY2018_ALL_Targets!H470</f>
        <v>Dallas County Hospital District dba Ridgecrest Healthcare and Rehabilitation Center</v>
      </c>
      <c r="I470" s="183" t="str">
        <f>+FY2018_ALL_Targets!I470</f>
        <v>561 East Ridgecrest Road</v>
      </c>
      <c r="J470" s="14" t="str">
        <f>_xlfn.IFNA(+INDEX(Comp1!$D:$D,MATCH(B470,Comp1!$B:$B,0)),"No")</f>
        <v>Yes</v>
      </c>
      <c r="K470" s="14" t="str">
        <f>_xlfn.IFNA(+INDEX(Comp1!$E:$E,MATCH(B470,Comp1!$B:$B,0)),"No")</f>
        <v>Yes</v>
      </c>
      <c r="L470" s="14" t="str">
        <f>_xlfn.IFNA(+INDEX(Comp1!F:F,MATCH($B470,Comp1!$B:$B,0)),"No")</f>
        <v>Yes</v>
      </c>
      <c r="M470" s="14" t="str">
        <f>_xlfn.IFNA(+INDEX(Comp1!G:G,MATCH($B470,Comp1!$B:$B,0)),"No")</f>
        <v>Yes</v>
      </c>
      <c r="N470" s="14" t="str">
        <f>_xlfn.IFNA(+INDEX(Comp1!H:H,MATCH($B470,Comp1!$B:$B,0)),"No")</f>
        <v>Yes</v>
      </c>
      <c r="O470" s="14">
        <f>_xlfn.IFNA(+INDEX(Comp1!I:I,MATCH($B470,Comp1!$B:$B,0)),"No")</f>
        <v>0</v>
      </c>
      <c r="P470" s="14">
        <f>_xlfn.IFNA(+INDEX(Comp1!J:J,MATCH($B470,Comp1!$B:$B,0)),"No")</f>
        <v>0</v>
      </c>
      <c r="Q470" s="14">
        <f>_xlfn.IFNA(+INDEX(Comp1!K:K,MATCH($B470,Comp1!$B:$B,0)),"No")</f>
        <v>0</v>
      </c>
      <c r="R470" s="14">
        <f>_xlfn.IFNA(+INDEX(Comp1!L:L,MATCH($B470,Comp1!$B:$B,0)),"No")</f>
        <v>0</v>
      </c>
      <c r="S470" s="14">
        <f>_xlfn.IFNA(+INDEX(Comp1!M:M,MATCH($B470,Comp1!$B:$B,0)),"No")</f>
        <v>0</v>
      </c>
      <c r="T470" s="14">
        <f>_xlfn.IFNA(+INDEX(Comp1!N:N,MATCH($B470,Comp1!$B:$B,0)),"No")</f>
        <v>0</v>
      </c>
      <c r="U470" s="14">
        <f>_xlfn.IFNA(+INDEX(Comp1!O:O,MATCH($B470,Comp1!$B:$B,0)),"No")</f>
        <v>0</v>
      </c>
      <c r="V470" s="464">
        <f>IF(J470="yes",+INDEX('Final Comp Values'!$AX:$AX,MATCH('Monthy Targets'!$B470,'Final Comp Values'!C:C,0)),0)</f>
        <v>7.08</v>
      </c>
      <c r="W470" s="464">
        <f>IF(K470="yes",+INDEX('Final Comp Values'!$AX:$AX,MATCH('Monthy Targets'!$B470,'Final Comp Values'!$C:$C,0)),0)</f>
        <v>7.08</v>
      </c>
      <c r="X470" s="464">
        <f>IF(L470="yes",+INDEX('Final Comp Values'!$AX:$AX,MATCH('Monthy Targets'!$B470,'Final Comp Values'!$C:$C,0)),0)</f>
        <v>7.08</v>
      </c>
      <c r="Y470" s="464">
        <f>IF(M470="yes",+INDEX('Final Comp Values'!$BB:$BB,MATCH('Monthy Targets'!$B470,'Final Comp Values'!$C:$C,0)),0)</f>
        <v>7.08</v>
      </c>
      <c r="Z470" s="464">
        <f>IF(N470="yes",+INDEX('Final Comp Values'!$BB:$BB,MATCH('Monthy Targets'!$B470,'Final Comp Values'!$C:$C,0)),0)</f>
        <v>7.08</v>
      </c>
      <c r="AA470" s="464">
        <f>IF(O470="yes",+INDEX('Final Comp Values'!$BB:$BB,MATCH('Monthy Targets'!$B470,'Final Comp Values'!$C:$C,0)),0)</f>
        <v>0</v>
      </c>
      <c r="AB470" s="464">
        <f>IF(P470="yes",+INDEX('Final Comp Values'!$BF:$BF,MATCH('Monthy Targets'!$B470,'Final Comp Values'!$C:$C,0)),0)</f>
        <v>0</v>
      </c>
      <c r="AC470" s="464">
        <f>IF(Q470="yes",+INDEX('Final Comp Values'!$BF:$BF,MATCH('Monthy Targets'!$B470,'Final Comp Values'!$C:$C,0)),0)</f>
        <v>0</v>
      </c>
      <c r="AD470" s="464">
        <f>IF(R470="yes",+INDEX('Final Comp Values'!$BF:$BF,MATCH('Monthy Targets'!$B470,'Final Comp Values'!$C:$C,0)),0)</f>
        <v>0</v>
      </c>
      <c r="AE470" s="464">
        <f>IF(S470="yes",+INDEX('Final Comp Values'!$BJ:$BJ,MATCH('Monthy Targets'!$B470,'Final Comp Values'!$C:$C,0)),0)</f>
        <v>0</v>
      </c>
      <c r="AF470" s="464">
        <f>IF(T470="yes",+INDEX('Final Comp Values'!$BJ:$BJ,MATCH('Monthy Targets'!$B470,'Final Comp Values'!$C:$C,0)),0)</f>
        <v>0</v>
      </c>
      <c r="AG470" s="464">
        <f>IF(U470="yes",+INDEX('Final Comp Values'!$BJ:$BJ,MATCH('Monthy Targets'!$B470,'Final Comp Values'!$C:$C,0)),0)</f>
        <v>0</v>
      </c>
    </row>
    <row r="471" spans="1:33" x14ac:dyDescent="0.25">
      <c r="A471" s="183">
        <f>+FY2018_ALL_Targets!A471</f>
        <v>104696</v>
      </c>
      <c r="B471" s="183">
        <f>+FY2018_ALL_Targets!B471</f>
        <v>676276</v>
      </c>
      <c r="C471" s="183">
        <f>+FY2018_ALL_Targets!C471</f>
        <v>1019200</v>
      </c>
      <c r="D471" s="183">
        <f>+FY2018_ALL_Targets!D471</f>
        <v>1346550654</v>
      </c>
      <c r="E471" s="183">
        <f>+FY2018_ALL_Targets!E471</f>
        <v>0</v>
      </c>
      <c r="F471" s="183" t="str">
        <f>+FY2018_ALL_Targets!F471</f>
        <v>Dallas</v>
      </c>
      <c r="G471" s="183" t="s">
        <v>500</v>
      </c>
      <c r="H471" s="183" t="str">
        <f>+FY2018_ALL_Targets!H471</f>
        <v>Dallas County Hospital District dba Lakewest Rehabilitation</v>
      </c>
      <c r="I471" s="183" t="str">
        <f>+FY2018_ALL_Targets!I471</f>
        <v>2450 Bickers Street</v>
      </c>
      <c r="J471" s="14" t="str">
        <f>_xlfn.IFNA(+INDEX(Comp1!$D:$D,MATCH(B471,Comp1!$B:$B,0)),"No")</f>
        <v>Yes</v>
      </c>
      <c r="K471" s="14" t="str">
        <f>_xlfn.IFNA(+INDEX(Comp1!$E:$E,MATCH(B471,Comp1!$B:$B,0)),"No")</f>
        <v>Yes</v>
      </c>
      <c r="L471" s="14" t="str">
        <f>_xlfn.IFNA(+INDEX(Comp1!F:F,MATCH($B471,Comp1!$B:$B,0)),"No")</f>
        <v>Yes</v>
      </c>
      <c r="M471" s="14" t="str">
        <f>_xlfn.IFNA(+INDEX(Comp1!G:G,MATCH($B471,Comp1!$B:$B,0)),"No")</f>
        <v>Yes</v>
      </c>
      <c r="N471" s="14" t="str">
        <f>_xlfn.IFNA(+INDEX(Comp1!H:H,MATCH($B471,Comp1!$B:$B,0)),"No")</f>
        <v>Yes</v>
      </c>
      <c r="O471" s="14">
        <f>_xlfn.IFNA(+INDEX(Comp1!I:I,MATCH($B471,Comp1!$B:$B,0)),"No")</f>
        <v>0</v>
      </c>
      <c r="P471" s="14">
        <f>_xlfn.IFNA(+INDEX(Comp1!J:J,MATCH($B471,Comp1!$B:$B,0)),"No")</f>
        <v>0</v>
      </c>
      <c r="Q471" s="14">
        <f>_xlfn.IFNA(+INDEX(Comp1!K:K,MATCH($B471,Comp1!$B:$B,0)),"No")</f>
        <v>0</v>
      </c>
      <c r="R471" s="14">
        <f>_xlfn.IFNA(+INDEX(Comp1!L:L,MATCH($B471,Comp1!$B:$B,0)),"No")</f>
        <v>0</v>
      </c>
      <c r="S471" s="14">
        <f>_xlfn.IFNA(+INDEX(Comp1!M:M,MATCH($B471,Comp1!$B:$B,0)),"No")</f>
        <v>0</v>
      </c>
      <c r="T471" s="14">
        <f>_xlfn.IFNA(+INDEX(Comp1!N:N,MATCH($B471,Comp1!$B:$B,0)),"No")</f>
        <v>0</v>
      </c>
      <c r="U471" s="14">
        <f>_xlfn.IFNA(+INDEX(Comp1!O:O,MATCH($B471,Comp1!$B:$B,0)),"No")</f>
        <v>0</v>
      </c>
      <c r="V471" s="464">
        <f>IF(J471="yes",+INDEX('Final Comp Values'!$AX:$AX,MATCH('Monthy Targets'!$B471,'Final Comp Values'!C:C,0)),0)</f>
        <v>8.1300000000000008</v>
      </c>
      <c r="W471" s="464">
        <f>IF(K471="yes",+INDEX('Final Comp Values'!$AX:$AX,MATCH('Monthy Targets'!$B471,'Final Comp Values'!$C:$C,0)),0)</f>
        <v>8.1300000000000008</v>
      </c>
      <c r="X471" s="464">
        <f>IF(L471="yes",+INDEX('Final Comp Values'!$AX:$AX,MATCH('Monthy Targets'!$B471,'Final Comp Values'!$C:$C,0)),0)</f>
        <v>8.1300000000000008</v>
      </c>
      <c r="Y471" s="464">
        <f>IF(M471="yes",+INDEX('Final Comp Values'!$BB:$BB,MATCH('Monthy Targets'!$B471,'Final Comp Values'!$C:$C,0)),0)</f>
        <v>8.1300000000000008</v>
      </c>
      <c r="Z471" s="464">
        <f>IF(N471="yes",+INDEX('Final Comp Values'!$BB:$BB,MATCH('Monthy Targets'!$B471,'Final Comp Values'!$C:$C,0)),0)</f>
        <v>8.1300000000000008</v>
      </c>
      <c r="AA471" s="464">
        <f>IF(O471="yes",+INDEX('Final Comp Values'!$BB:$BB,MATCH('Monthy Targets'!$B471,'Final Comp Values'!$C:$C,0)),0)</f>
        <v>0</v>
      </c>
      <c r="AB471" s="464">
        <f>IF(P471="yes",+INDEX('Final Comp Values'!$BF:$BF,MATCH('Monthy Targets'!$B471,'Final Comp Values'!$C:$C,0)),0)</f>
        <v>0</v>
      </c>
      <c r="AC471" s="464">
        <f>IF(Q471="yes",+INDEX('Final Comp Values'!$BF:$BF,MATCH('Monthy Targets'!$B471,'Final Comp Values'!$C:$C,0)),0)</f>
        <v>0</v>
      </c>
      <c r="AD471" s="464">
        <f>IF(R471="yes",+INDEX('Final Comp Values'!$BF:$BF,MATCH('Monthy Targets'!$B471,'Final Comp Values'!$C:$C,0)),0)</f>
        <v>0</v>
      </c>
      <c r="AE471" s="464">
        <f>IF(S471="yes",+INDEX('Final Comp Values'!$BJ:$BJ,MATCH('Monthy Targets'!$B471,'Final Comp Values'!$C:$C,0)),0)</f>
        <v>0</v>
      </c>
      <c r="AF471" s="464">
        <f>IF(T471="yes",+INDEX('Final Comp Values'!$BJ:$BJ,MATCH('Monthy Targets'!$B471,'Final Comp Values'!$C:$C,0)),0)</f>
        <v>0</v>
      </c>
      <c r="AG471" s="464">
        <f>IF(U471="yes",+INDEX('Final Comp Values'!$BJ:$BJ,MATCH('Monthy Targets'!$B471,'Final Comp Values'!$C:$C,0)),0)</f>
        <v>0</v>
      </c>
    </row>
    <row r="472" spans="1:33" x14ac:dyDescent="0.25">
      <c r="A472" s="183">
        <f>+FY2018_ALL_Targets!A472</f>
        <v>104710</v>
      </c>
      <c r="B472" s="183">
        <f>+FY2018_ALL_Targets!B472</f>
        <v>676280</v>
      </c>
      <c r="C472" s="183">
        <f>+FY2018_ALL_Targets!C472</f>
        <v>1025768</v>
      </c>
      <c r="D472" s="183">
        <f>+FY2018_ALL_Targets!D472</f>
        <v>1467878629</v>
      </c>
      <c r="E472" s="183">
        <f>+FY2018_ALL_Targets!E472</f>
        <v>0</v>
      </c>
      <c r="F472" s="183" t="str">
        <f>+FY2018_ALL_Targets!F472</f>
        <v>Travis</v>
      </c>
      <c r="G472" s="183" t="s">
        <v>502</v>
      </c>
      <c r="H472" s="183" t="str">
        <f>+FY2018_ALL_Targets!H472</f>
        <v>South Limestone Hospital District</v>
      </c>
      <c r="I472" s="183" t="str">
        <f>+FY2018_ALL_Targets!I472</f>
        <v>4011 Williams Dr.</v>
      </c>
      <c r="J472" s="14" t="str">
        <f>_xlfn.IFNA(+INDEX(Comp1!$D:$D,MATCH(B472,Comp1!$B:$B,0)),"No")</f>
        <v>Yes</v>
      </c>
      <c r="K472" s="14" t="str">
        <f>_xlfn.IFNA(+INDEX(Comp1!$E:$E,MATCH(B472,Comp1!$B:$B,0)),"No")</f>
        <v>Yes</v>
      </c>
      <c r="L472" s="14" t="str">
        <f>_xlfn.IFNA(+INDEX(Comp1!F:F,MATCH($B472,Comp1!$B:$B,0)),"No")</f>
        <v>Yes</v>
      </c>
      <c r="M472" s="14" t="str">
        <f>_xlfn.IFNA(+INDEX(Comp1!G:G,MATCH($B472,Comp1!$B:$B,0)),"No")</f>
        <v>Yes</v>
      </c>
      <c r="N472" s="14" t="str">
        <f>_xlfn.IFNA(+INDEX(Comp1!H:H,MATCH($B472,Comp1!$B:$B,0)),"No")</f>
        <v>Yes</v>
      </c>
      <c r="O472" s="14">
        <f>_xlfn.IFNA(+INDEX(Comp1!I:I,MATCH($B472,Comp1!$B:$B,0)),"No")</f>
        <v>0</v>
      </c>
      <c r="P472" s="14">
        <f>_xlfn.IFNA(+INDEX(Comp1!J:J,MATCH($B472,Comp1!$B:$B,0)),"No")</f>
        <v>0</v>
      </c>
      <c r="Q472" s="14">
        <f>_xlfn.IFNA(+INDEX(Comp1!K:K,MATCH($B472,Comp1!$B:$B,0)),"No")</f>
        <v>0</v>
      </c>
      <c r="R472" s="14">
        <f>_xlfn.IFNA(+INDEX(Comp1!L:L,MATCH($B472,Comp1!$B:$B,0)),"No")</f>
        <v>0</v>
      </c>
      <c r="S472" s="14">
        <f>_xlfn.IFNA(+INDEX(Comp1!M:M,MATCH($B472,Comp1!$B:$B,0)),"No")</f>
        <v>0</v>
      </c>
      <c r="T472" s="14">
        <f>_xlfn.IFNA(+INDEX(Comp1!N:N,MATCH($B472,Comp1!$B:$B,0)),"No")</f>
        <v>0</v>
      </c>
      <c r="U472" s="14">
        <f>_xlfn.IFNA(+INDEX(Comp1!O:O,MATCH($B472,Comp1!$B:$B,0)),"No")</f>
        <v>0</v>
      </c>
      <c r="V472" s="464">
        <f>IF(J472="yes",+INDEX('Final Comp Values'!$AX:$AX,MATCH('Monthy Targets'!$B472,'Final Comp Values'!C:C,0)),0)</f>
        <v>9.7200000000000006</v>
      </c>
      <c r="W472" s="464">
        <f>IF(K472="yes",+INDEX('Final Comp Values'!$AX:$AX,MATCH('Monthy Targets'!$B472,'Final Comp Values'!$C:$C,0)),0)</f>
        <v>9.7200000000000006</v>
      </c>
      <c r="X472" s="464">
        <f>IF(L472="yes",+INDEX('Final Comp Values'!$AX:$AX,MATCH('Monthy Targets'!$B472,'Final Comp Values'!$C:$C,0)),0)</f>
        <v>9.7200000000000006</v>
      </c>
      <c r="Y472" s="464">
        <f>IF(M472="yes",+INDEX('Final Comp Values'!$BB:$BB,MATCH('Monthy Targets'!$B472,'Final Comp Values'!$C:$C,0)),0)</f>
        <v>9.7200000000000006</v>
      </c>
      <c r="Z472" s="464">
        <f>IF(N472="yes",+INDEX('Final Comp Values'!$BB:$BB,MATCH('Monthy Targets'!$B472,'Final Comp Values'!$C:$C,0)),0)</f>
        <v>9.7200000000000006</v>
      </c>
      <c r="AA472" s="464">
        <f>IF(O472="yes",+INDEX('Final Comp Values'!$BB:$BB,MATCH('Monthy Targets'!$B472,'Final Comp Values'!$C:$C,0)),0)</f>
        <v>0</v>
      </c>
      <c r="AB472" s="464">
        <f>IF(P472="yes",+INDEX('Final Comp Values'!$BF:$BF,MATCH('Monthy Targets'!$B472,'Final Comp Values'!$C:$C,0)),0)</f>
        <v>0</v>
      </c>
      <c r="AC472" s="464">
        <f>IF(Q472="yes",+INDEX('Final Comp Values'!$BF:$BF,MATCH('Monthy Targets'!$B472,'Final Comp Values'!$C:$C,0)),0)</f>
        <v>0</v>
      </c>
      <c r="AD472" s="464">
        <f>IF(R472="yes",+INDEX('Final Comp Values'!$BF:$BF,MATCH('Monthy Targets'!$B472,'Final Comp Values'!$C:$C,0)),0)</f>
        <v>0</v>
      </c>
      <c r="AE472" s="464">
        <f>IF(S472="yes",+INDEX('Final Comp Values'!$BJ:$BJ,MATCH('Monthy Targets'!$B472,'Final Comp Values'!$C:$C,0)),0)</f>
        <v>0</v>
      </c>
      <c r="AF472" s="464">
        <f>IF(T472="yes",+INDEX('Final Comp Values'!$BJ:$BJ,MATCH('Monthy Targets'!$B472,'Final Comp Values'!$C:$C,0)),0)</f>
        <v>0</v>
      </c>
      <c r="AG472" s="464">
        <f>IF(U472="yes",+INDEX('Final Comp Values'!$BJ:$BJ,MATCH('Monthy Targets'!$B472,'Final Comp Values'!$C:$C,0)),0)</f>
        <v>0</v>
      </c>
    </row>
    <row r="473" spans="1:33" x14ac:dyDescent="0.25">
      <c r="A473" s="183">
        <f>+FY2018_ALL_Targets!A473</f>
        <v>104666</v>
      </c>
      <c r="B473" s="183">
        <f>+FY2018_ALL_Targets!B473</f>
        <v>676288</v>
      </c>
      <c r="C473" s="183">
        <f>+FY2018_ALL_Targets!C473</f>
        <v>1019001</v>
      </c>
      <c r="D473" s="183">
        <f>+FY2018_ALL_Targets!D473</f>
        <v>1154648459</v>
      </c>
      <c r="E473" s="183">
        <f>+FY2018_ALL_Targets!E473</f>
        <v>0</v>
      </c>
      <c r="F473" s="183" t="str">
        <f>+FY2018_ALL_Targets!F473</f>
        <v>MRSA West</v>
      </c>
      <c r="G473" s="183" t="s">
        <v>498</v>
      </c>
      <c r="H473" s="183" t="str">
        <f>+FY2018_ALL_Targets!H473</f>
        <v>County of La Salle</v>
      </c>
      <c r="I473" s="183" t="str">
        <f>+FY2018_ALL_Targets!I473</f>
        <v>369 Mars Drive</v>
      </c>
      <c r="J473" s="14" t="str">
        <f>_xlfn.IFNA(+INDEX(Comp1!$D:$D,MATCH(B473,Comp1!$B:$B,0)),"No")</f>
        <v>Yes</v>
      </c>
      <c r="K473" s="14" t="str">
        <f>_xlfn.IFNA(+INDEX(Comp1!$E:$E,MATCH(B473,Comp1!$B:$B,0)),"No")</f>
        <v>Yes</v>
      </c>
      <c r="L473" s="14" t="str">
        <f>_xlfn.IFNA(+INDEX(Comp1!F:F,MATCH($B473,Comp1!$B:$B,0)),"No")</f>
        <v>Yes</v>
      </c>
      <c r="M473" s="14" t="str">
        <f>_xlfn.IFNA(+INDEX(Comp1!G:G,MATCH($B473,Comp1!$B:$B,0)),"No")</f>
        <v>Yes</v>
      </c>
      <c r="N473" s="14" t="str">
        <f>_xlfn.IFNA(+INDEX(Comp1!H:H,MATCH($B473,Comp1!$B:$B,0)),"No")</f>
        <v>Yes</v>
      </c>
      <c r="O473" s="14">
        <f>_xlfn.IFNA(+INDEX(Comp1!I:I,MATCH($B473,Comp1!$B:$B,0)),"No")</f>
        <v>0</v>
      </c>
      <c r="P473" s="14">
        <f>_xlfn.IFNA(+INDEX(Comp1!J:J,MATCH($B473,Comp1!$B:$B,0)),"No")</f>
        <v>0</v>
      </c>
      <c r="Q473" s="14">
        <f>_xlfn.IFNA(+INDEX(Comp1!K:K,MATCH($B473,Comp1!$B:$B,0)),"No")</f>
        <v>0</v>
      </c>
      <c r="R473" s="14">
        <f>_xlfn.IFNA(+INDEX(Comp1!L:L,MATCH($B473,Comp1!$B:$B,0)),"No")</f>
        <v>0</v>
      </c>
      <c r="S473" s="14">
        <f>_xlfn.IFNA(+INDEX(Comp1!M:M,MATCH($B473,Comp1!$B:$B,0)),"No")</f>
        <v>0</v>
      </c>
      <c r="T473" s="14">
        <f>_xlfn.IFNA(+INDEX(Comp1!N:N,MATCH($B473,Comp1!$B:$B,0)),"No")</f>
        <v>0</v>
      </c>
      <c r="U473" s="14">
        <f>_xlfn.IFNA(+INDEX(Comp1!O:O,MATCH($B473,Comp1!$B:$B,0)),"No")</f>
        <v>0</v>
      </c>
      <c r="V473" s="464">
        <f>IF(J473="yes",+INDEX('Final Comp Values'!$AX:$AX,MATCH('Monthy Targets'!$B473,'Final Comp Values'!C:C,0)),0)</f>
        <v>5.69</v>
      </c>
      <c r="W473" s="464">
        <f>IF(K473="yes",+INDEX('Final Comp Values'!$AX:$AX,MATCH('Monthy Targets'!$B473,'Final Comp Values'!$C:$C,0)),0)</f>
        <v>5.69</v>
      </c>
      <c r="X473" s="464">
        <f>IF(L473="yes",+INDEX('Final Comp Values'!$AX:$AX,MATCH('Monthy Targets'!$B473,'Final Comp Values'!$C:$C,0)),0)</f>
        <v>5.69</v>
      </c>
      <c r="Y473" s="464">
        <f>IF(M473="yes",+INDEX('Final Comp Values'!$BB:$BB,MATCH('Monthy Targets'!$B473,'Final Comp Values'!$C:$C,0)),0)</f>
        <v>5.69</v>
      </c>
      <c r="Z473" s="464">
        <f>IF(N473="yes",+INDEX('Final Comp Values'!$BB:$BB,MATCH('Monthy Targets'!$B473,'Final Comp Values'!$C:$C,0)),0)</f>
        <v>5.69</v>
      </c>
      <c r="AA473" s="464">
        <f>IF(O473="yes",+INDEX('Final Comp Values'!$BB:$BB,MATCH('Monthy Targets'!$B473,'Final Comp Values'!$C:$C,0)),0)</f>
        <v>0</v>
      </c>
      <c r="AB473" s="464">
        <f>IF(P473="yes",+INDEX('Final Comp Values'!$BF:$BF,MATCH('Monthy Targets'!$B473,'Final Comp Values'!$C:$C,0)),0)</f>
        <v>0</v>
      </c>
      <c r="AC473" s="464">
        <f>IF(Q473="yes",+INDEX('Final Comp Values'!$BF:$BF,MATCH('Monthy Targets'!$B473,'Final Comp Values'!$C:$C,0)),0)</f>
        <v>0</v>
      </c>
      <c r="AD473" s="464">
        <f>IF(R473="yes",+INDEX('Final Comp Values'!$BF:$BF,MATCH('Monthy Targets'!$B473,'Final Comp Values'!$C:$C,0)),0)</f>
        <v>0</v>
      </c>
      <c r="AE473" s="464">
        <f>IF(S473="yes",+INDEX('Final Comp Values'!$BJ:$BJ,MATCH('Monthy Targets'!$B473,'Final Comp Values'!$C:$C,0)),0)</f>
        <v>0</v>
      </c>
      <c r="AF473" s="464">
        <f>IF(T473="yes",+INDEX('Final Comp Values'!$BJ:$BJ,MATCH('Monthy Targets'!$B473,'Final Comp Values'!$C:$C,0)),0)</f>
        <v>0</v>
      </c>
      <c r="AG473" s="464">
        <f>IF(U473="yes",+INDEX('Final Comp Values'!$BJ:$BJ,MATCH('Monthy Targets'!$B473,'Final Comp Values'!$C:$C,0)),0)</f>
        <v>0</v>
      </c>
    </row>
    <row r="474" spans="1:33" x14ac:dyDescent="0.25">
      <c r="A474" s="183">
        <f>+FY2018_ALL_Targets!A474</f>
        <v>4177</v>
      </c>
      <c r="B474" s="183">
        <f>+FY2018_ALL_Targets!B474</f>
        <v>676292</v>
      </c>
      <c r="C474" s="183">
        <f>+FY2018_ALL_Targets!C474</f>
        <v>1027069</v>
      </c>
      <c r="D474" s="183">
        <f>+FY2018_ALL_Targets!D474</f>
        <v>1811122534</v>
      </c>
      <c r="E474" s="183">
        <f>+FY2018_ALL_Targets!E474</f>
        <v>0</v>
      </c>
      <c r="F474" s="183" t="str">
        <f>+FY2018_ALL_Targets!F474</f>
        <v>Travis</v>
      </c>
      <c r="G474" s="183" t="s">
        <v>592</v>
      </c>
      <c r="H474" s="183" t="str">
        <f>+FY2018_ALL_Targets!H474</f>
        <v>Guadalupe Regional Medical Center</v>
      </c>
      <c r="I474" s="183" t="str">
        <f>+FY2018_ALL_Targets!I474</f>
        <v>501 W Austin St</v>
      </c>
      <c r="J474" s="14" t="str">
        <f>_xlfn.IFNA(+INDEX(Comp1!$D:$D,MATCH(B474,Comp1!$B:$B,0)),"No")</f>
        <v>Yes</v>
      </c>
      <c r="K474" s="14" t="str">
        <f>_xlfn.IFNA(+INDEX(Comp1!$E:$E,MATCH(B474,Comp1!$B:$B,0)),"No")</f>
        <v>Yes</v>
      </c>
      <c r="L474" s="14" t="str">
        <f>_xlfn.IFNA(+INDEX(Comp1!F:F,MATCH($B474,Comp1!$B:$B,0)),"No")</f>
        <v>Yes</v>
      </c>
      <c r="M474" s="14" t="str">
        <f>_xlfn.IFNA(+INDEX(Comp1!G:G,MATCH($B474,Comp1!$B:$B,0)),"No")</f>
        <v>Yes</v>
      </c>
      <c r="N474" s="14" t="str">
        <f>_xlfn.IFNA(+INDEX(Comp1!H:H,MATCH($B474,Comp1!$B:$B,0)),"No")</f>
        <v>Yes</v>
      </c>
      <c r="O474" s="14">
        <f>_xlfn.IFNA(+INDEX(Comp1!I:I,MATCH($B474,Comp1!$B:$B,0)),"No")</f>
        <v>0</v>
      </c>
      <c r="P474" s="14">
        <f>_xlfn.IFNA(+INDEX(Comp1!J:J,MATCH($B474,Comp1!$B:$B,0)),"No")</f>
        <v>0</v>
      </c>
      <c r="Q474" s="14">
        <f>_xlfn.IFNA(+INDEX(Comp1!K:K,MATCH($B474,Comp1!$B:$B,0)),"No")</f>
        <v>0</v>
      </c>
      <c r="R474" s="14">
        <f>_xlfn.IFNA(+INDEX(Comp1!L:L,MATCH($B474,Comp1!$B:$B,0)),"No")</f>
        <v>0</v>
      </c>
      <c r="S474" s="14">
        <f>_xlfn.IFNA(+INDEX(Comp1!M:M,MATCH($B474,Comp1!$B:$B,0)),"No")</f>
        <v>0</v>
      </c>
      <c r="T474" s="14">
        <f>_xlfn.IFNA(+INDEX(Comp1!N:N,MATCH($B474,Comp1!$B:$B,0)),"No")</f>
        <v>0</v>
      </c>
      <c r="U474" s="14">
        <f>_xlfn.IFNA(+INDEX(Comp1!O:O,MATCH($B474,Comp1!$B:$B,0)),"No")</f>
        <v>0</v>
      </c>
      <c r="V474" s="464">
        <f>IF(J474="yes",+INDEX('Final Comp Values'!$AX:$AX,MATCH('Monthy Targets'!$B474,'Final Comp Values'!C:C,0)),0)</f>
        <v>8.4700000000000006</v>
      </c>
      <c r="W474" s="464">
        <f>IF(K474="yes",+INDEX('Final Comp Values'!$AX:$AX,MATCH('Monthy Targets'!$B474,'Final Comp Values'!$C:$C,0)),0)</f>
        <v>8.4700000000000006</v>
      </c>
      <c r="X474" s="464">
        <f>IF(L474="yes",+INDEX('Final Comp Values'!$AX:$AX,MATCH('Monthy Targets'!$B474,'Final Comp Values'!$C:$C,0)),0)</f>
        <v>8.4700000000000006</v>
      </c>
      <c r="Y474" s="464">
        <f>IF(M474="yes",+INDEX('Final Comp Values'!$BB:$BB,MATCH('Monthy Targets'!$B474,'Final Comp Values'!$C:$C,0)),0)</f>
        <v>8.4700000000000006</v>
      </c>
      <c r="Z474" s="464">
        <f>IF(N474="yes",+INDEX('Final Comp Values'!$BB:$BB,MATCH('Monthy Targets'!$B474,'Final Comp Values'!$C:$C,0)),0)</f>
        <v>8.4700000000000006</v>
      </c>
      <c r="AA474" s="464">
        <f>IF(O474="yes",+INDEX('Final Comp Values'!$BB:$BB,MATCH('Monthy Targets'!$B474,'Final Comp Values'!$C:$C,0)),0)</f>
        <v>0</v>
      </c>
      <c r="AB474" s="464">
        <f>IF(P474="yes",+INDEX('Final Comp Values'!$BF:$BF,MATCH('Monthy Targets'!$B474,'Final Comp Values'!$C:$C,0)),0)</f>
        <v>0</v>
      </c>
      <c r="AC474" s="464">
        <f>IF(Q474="yes",+INDEX('Final Comp Values'!$BF:$BF,MATCH('Monthy Targets'!$B474,'Final Comp Values'!$C:$C,0)),0)</f>
        <v>0</v>
      </c>
      <c r="AD474" s="464">
        <f>IF(R474="yes",+INDEX('Final Comp Values'!$BF:$BF,MATCH('Monthy Targets'!$B474,'Final Comp Values'!$C:$C,0)),0)</f>
        <v>0</v>
      </c>
      <c r="AE474" s="464">
        <f>IF(S474="yes",+INDEX('Final Comp Values'!$BJ:$BJ,MATCH('Monthy Targets'!$B474,'Final Comp Values'!$C:$C,0)),0)</f>
        <v>0</v>
      </c>
      <c r="AF474" s="464">
        <f>IF(T474="yes",+INDEX('Final Comp Values'!$BJ:$BJ,MATCH('Monthy Targets'!$B474,'Final Comp Values'!$C:$C,0)),0)</f>
        <v>0</v>
      </c>
      <c r="AG474" s="464">
        <f>IF(U474="yes",+INDEX('Final Comp Values'!$BJ:$BJ,MATCH('Monthy Targets'!$B474,'Final Comp Values'!$C:$C,0)),0)</f>
        <v>0</v>
      </c>
    </row>
    <row r="475" spans="1:33" x14ac:dyDescent="0.25">
      <c r="A475" s="183">
        <f>+FY2018_ALL_Targets!A475</f>
        <v>104749</v>
      </c>
      <c r="B475" s="183">
        <f>+FY2018_ALL_Targets!B475</f>
        <v>676293</v>
      </c>
      <c r="C475" s="183">
        <f>+FY2018_ALL_Targets!C475</f>
        <v>1026123</v>
      </c>
      <c r="D475" s="183">
        <f>+FY2018_ALL_Targets!D475</f>
        <v>1962802850</v>
      </c>
      <c r="E475" s="183">
        <f>+FY2018_ALL_Targets!E475</f>
        <v>0</v>
      </c>
      <c r="F475" s="183" t="str">
        <f>+FY2018_ALL_Targets!F475</f>
        <v>Dallas</v>
      </c>
      <c r="G475" s="183" t="s">
        <v>504</v>
      </c>
      <c r="H475" s="183" t="str">
        <f>+FY2018_ALL_Targets!H475</f>
        <v>Dallas County Hospital District dba Monarch Pavilion</v>
      </c>
      <c r="I475" s="183" t="str">
        <f>+FY2018_ALL_Targets!I475</f>
        <v>6825 Harry Hines Blvd</v>
      </c>
      <c r="J475" s="14" t="str">
        <f>_xlfn.IFNA(+INDEX(Comp1!$D:$D,MATCH(B475,Comp1!$B:$B,0)),"No")</f>
        <v>Yes</v>
      </c>
      <c r="K475" s="14" t="str">
        <f>_xlfn.IFNA(+INDEX(Comp1!$E:$E,MATCH(B475,Comp1!$B:$B,0)),"No")</f>
        <v>Yes</v>
      </c>
      <c r="L475" s="14" t="str">
        <f>_xlfn.IFNA(+INDEX(Comp1!F:F,MATCH($B475,Comp1!$B:$B,0)),"No")</f>
        <v>Yes</v>
      </c>
      <c r="M475" s="14" t="str">
        <f>_xlfn.IFNA(+INDEX(Comp1!G:G,MATCH($B475,Comp1!$B:$B,0)),"No")</f>
        <v>Yes</v>
      </c>
      <c r="N475" s="14" t="str">
        <f>_xlfn.IFNA(+INDEX(Comp1!H:H,MATCH($B475,Comp1!$B:$B,0)),"No")</f>
        <v>Yes</v>
      </c>
      <c r="O475" s="14">
        <f>_xlfn.IFNA(+INDEX(Comp1!I:I,MATCH($B475,Comp1!$B:$B,0)),"No")</f>
        <v>0</v>
      </c>
      <c r="P475" s="14">
        <f>_xlfn.IFNA(+INDEX(Comp1!J:J,MATCH($B475,Comp1!$B:$B,0)),"No")</f>
        <v>0</v>
      </c>
      <c r="Q475" s="14">
        <f>_xlfn.IFNA(+INDEX(Comp1!K:K,MATCH($B475,Comp1!$B:$B,0)),"No")</f>
        <v>0</v>
      </c>
      <c r="R475" s="14">
        <f>_xlfn.IFNA(+INDEX(Comp1!L:L,MATCH($B475,Comp1!$B:$B,0)),"No")</f>
        <v>0</v>
      </c>
      <c r="S475" s="14">
        <f>_xlfn.IFNA(+INDEX(Comp1!M:M,MATCH($B475,Comp1!$B:$B,0)),"No")</f>
        <v>0</v>
      </c>
      <c r="T475" s="14">
        <f>_xlfn.IFNA(+INDEX(Comp1!N:N,MATCH($B475,Comp1!$B:$B,0)),"No")</f>
        <v>0</v>
      </c>
      <c r="U475" s="14">
        <f>_xlfn.IFNA(+INDEX(Comp1!O:O,MATCH($B475,Comp1!$B:$B,0)),"No")</f>
        <v>0</v>
      </c>
      <c r="V475" s="464">
        <f>IF(J475="yes",+INDEX('Final Comp Values'!$AX:$AX,MATCH('Monthy Targets'!$B475,'Final Comp Values'!C:C,0)),0)</f>
        <v>5.41</v>
      </c>
      <c r="W475" s="464">
        <f>IF(K475="yes",+INDEX('Final Comp Values'!$AX:$AX,MATCH('Monthy Targets'!$B475,'Final Comp Values'!$C:$C,0)),0)</f>
        <v>5.41</v>
      </c>
      <c r="X475" s="464">
        <f>IF(L475="yes",+INDEX('Final Comp Values'!$AX:$AX,MATCH('Monthy Targets'!$B475,'Final Comp Values'!$C:$C,0)),0)</f>
        <v>5.41</v>
      </c>
      <c r="Y475" s="464">
        <f>IF(M475="yes",+INDEX('Final Comp Values'!$BB:$BB,MATCH('Monthy Targets'!$B475,'Final Comp Values'!$C:$C,0)),0)</f>
        <v>5.41</v>
      </c>
      <c r="Z475" s="464">
        <f>IF(N475="yes",+INDEX('Final Comp Values'!$BB:$BB,MATCH('Monthy Targets'!$B475,'Final Comp Values'!$C:$C,0)),0)</f>
        <v>5.41</v>
      </c>
      <c r="AA475" s="464">
        <f>IF(O475="yes",+INDEX('Final Comp Values'!$BB:$BB,MATCH('Monthy Targets'!$B475,'Final Comp Values'!$C:$C,0)),0)</f>
        <v>0</v>
      </c>
      <c r="AB475" s="464">
        <f>IF(P475="yes",+INDEX('Final Comp Values'!$BF:$BF,MATCH('Monthy Targets'!$B475,'Final Comp Values'!$C:$C,0)),0)</f>
        <v>0</v>
      </c>
      <c r="AC475" s="464">
        <f>IF(Q475="yes",+INDEX('Final Comp Values'!$BF:$BF,MATCH('Monthy Targets'!$B475,'Final Comp Values'!$C:$C,0)),0)</f>
        <v>0</v>
      </c>
      <c r="AD475" s="464">
        <f>IF(R475="yes",+INDEX('Final Comp Values'!$BF:$BF,MATCH('Monthy Targets'!$B475,'Final Comp Values'!$C:$C,0)),0)</f>
        <v>0</v>
      </c>
      <c r="AE475" s="464">
        <f>IF(S475="yes",+INDEX('Final Comp Values'!$BJ:$BJ,MATCH('Monthy Targets'!$B475,'Final Comp Values'!$C:$C,0)),0)</f>
        <v>0</v>
      </c>
      <c r="AF475" s="464">
        <f>IF(T475="yes",+INDEX('Final Comp Values'!$BJ:$BJ,MATCH('Monthy Targets'!$B475,'Final Comp Values'!$C:$C,0)),0)</f>
        <v>0</v>
      </c>
      <c r="AG475" s="464">
        <f>IF(U475="yes",+INDEX('Final Comp Values'!$BJ:$BJ,MATCH('Monthy Targets'!$B475,'Final Comp Values'!$C:$C,0)),0)</f>
        <v>0</v>
      </c>
    </row>
    <row r="476" spans="1:33" x14ac:dyDescent="0.25">
      <c r="A476" s="183">
        <f>+FY2018_ALL_Targets!A476</f>
        <v>4831</v>
      </c>
      <c r="B476" s="183">
        <f>+FY2018_ALL_Targets!B476</f>
        <v>676298</v>
      </c>
      <c r="C476" s="183">
        <f>+FY2018_ALL_Targets!C476</f>
        <v>483101</v>
      </c>
      <c r="D476" s="183">
        <f>+FY2018_ALL_Targets!D476</f>
        <v>1245214642</v>
      </c>
      <c r="E476" s="183">
        <f>+FY2018_ALL_Targets!E476</f>
        <v>0</v>
      </c>
      <c r="F476" s="183" t="str">
        <f>+FY2018_ALL_Targets!F476</f>
        <v>Harris</v>
      </c>
      <c r="G476" s="183" t="s">
        <v>280</v>
      </c>
      <c r="H476" s="183" t="str">
        <f>+FY2018_ALL_Targets!H476</f>
        <v>OakBend Medical Center</v>
      </c>
      <c r="I476" s="183" t="str">
        <f>+FY2018_ALL_Targets!I476</f>
        <v>8611 Main Street</v>
      </c>
      <c r="J476" s="14" t="str">
        <f>_xlfn.IFNA(+INDEX(Comp1!$D:$D,MATCH(B476,Comp1!$B:$B,0)),"No")</f>
        <v>Yes</v>
      </c>
      <c r="K476" s="14" t="str">
        <f>_xlfn.IFNA(+INDEX(Comp1!$E:$E,MATCH(B476,Comp1!$B:$B,0)),"No")</f>
        <v>Yes</v>
      </c>
      <c r="L476" s="14" t="str">
        <f>_xlfn.IFNA(+INDEX(Comp1!F:F,MATCH($B476,Comp1!$B:$B,0)),"No")</f>
        <v>Yes</v>
      </c>
      <c r="M476" s="14" t="str">
        <f>_xlfn.IFNA(+INDEX(Comp1!G:G,MATCH($B476,Comp1!$B:$B,0)),"No")</f>
        <v>Yes</v>
      </c>
      <c r="N476" s="14" t="str">
        <f>_xlfn.IFNA(+INDEX(Comp1!H:H,MATCH($B476,Comp1!$B:$B,0)),"No")</f>
        <v>Yes</v>
      </c>
      <c r="O476" s="14">
        <f>_xlfn.IFNA(+INDEX(Comp1!I:I,MATCH($B476,Comp1!$B:$B,0)),"No")</f>
        <v>0</v>
      </c>
      <c r="P476" s="14">
        <f>_xlfn.IFNA(+INDEX(Comp1!J:J,MATCH($B476,Comp1!$B:$B,0)),"No")</f>
        <v>0</v>
      </c>
      <c r="Q476" s="14">
        <f>_xlfn.IFNA(+INDEX(Comp1!K:K,MATCH($B476,Comp1!$B:$B,0)),"No")</f>
        <v>0</v>
      </c>
      <c r="R476" s="14">
        <f>_xlfn.IFNA(+INDEX(Comp1!L:L,MATCH($B476,Comp1!$B:$B,0)),"No")</f>
        <v>0</v>
      </c>
      <c r="S476" s="14">
        <f>_xlfn.IFNA(+INDEX(Comp1!M:M,MATCH($B476,Comp1!$B:$B,0)),"No")</f>
        <v>0</v>
      </c>
      <c r="T476" s="14">
        <f>_xlfn.IFNA(+INDEX(Comp1!N:N,MATCH($B476,Comp1!$B:$B,0)),"No")</f>
        <v>0</v>
      </c>
      <c r="U476" s="14">
        <f>_xlfn.IFNA(+INDEX(Comp1!O:O,MATCH($B476,Comp1!$B:$B,0)),"No")</f>
        <v>0</v>
      </c>
      <c r="V476" s="464">
        <f>IF(J476="yes",+INDEX('Final Comp Values'!$AX:$AX,MATCH('Monthy Targets'!$B476,'Final Comp Values'!C:C,0)),0)</f>
        <v>2.48</v>
      </c>
      <c r="W476" s="464">
        <f>IF(K476="yes",+INDEX('Final Comp Values'!$AX:$AX,MATCH('Monthy Targets'!$B476,'Final Comp Values'!$C:$C,0)),0)</f>
        <v>2.48</v>
      </c>
      <c r="X476" s="464">
        <f>IF(L476="yes",+INDEX('Final Comp Values'!$AX:$AX,MATCH('Monthy Targets'!$B476,'Final Comp Values'!$C:$C,0)),0)</f>
        <v>2.48</v>
      </c>
      <c r="Y476" s="464">
        <f>IF(M476="yes",+INDEX('Final Comp Values'!$BB:$BB,MATCH('Monthy Targets'!$B476,'Final Comp Values'!$C:$C,0)),0)</f>
        <v>2.48</v>
      </c>
      <c r="Z476" s="464">
        <f>IF(N476="yes",+INDEX('Final Comp Values'!$BB:$BB,MATCH('Monthy Targets'!$B476,'Final Comp Values'!$C:$C,0)),0)</f>
        <v>2.48</v>
      </c>
      <c r="AA476" s="464">
        <f>IF(O476="yes",+INDEX('Final Comp Values'!$BB:$BB,MATCH('Monthy Targets'!$B476,'Final Comp Values'!$C:$C,0)),0)</f>
        <v>0</v>
      </c>
      <c r="AB476" s="464">
        <f>IF(P476="yes",+INDEX('Final Comp Values'!$BF:$BF,MATCH('Monthy Targets'!$B476,'Final Comp Values'!$C:$C,0)),0)</f>
        <v>0</v>
      </c>
      <c r="AC476" s="464">
        <f>IF(Q476="yes",+INDEX('Final Comp Values'!$BF:$BF,MATCH('Monthy Targets'!$B476,'Final Comp Values'!$C:$C,0)),0)</f>
        <v>0</v>
      </c>
      <c r="AD476" s="464">
        <f>IF(R476="yes",+INDEX('Final Comp Values'!$BF:$BF,MATCH('Monthy Targets'!$B476,'Final Comp Values'!$C:$C,0)),0)</f>
        <v>0</v>
      </c>
      <c r="AE476" s="464">
        <f>IF(S476="yes",+INDEX('Final Comp Values'!$BJ:$BJ,MATCH('Monthy Targets'!$B476,'Final Comp Values'!$C:$C,0)),0)</f>
        <v>0</v>
      </c>
      <c r="AF476" s="464">
        <f>IF(T476="yes",+INDEX('Final Comp Values'!$BJ:$BJ,MATCH('Monthy Targets'!$B476,'Final Comp Values'!$C:$C,0)),0)</f>
        <v>0</v>
      </c>
      <c r="AG476" s="464">
        <f>IF(U476="yes",+INDEX('Final Comp Values'!$BJ:$BJ,MATCH('Monthy Targets'!$B476,'Final Comp Values'!$C:$C,0)),0)</f>
        <v>0</v>
      </c>
    </row>
    <row r="477" spans="1:33" x14ac:dyDescent="0.25">
      <c r="A477" s="183">
        <f>+FY2018_ALL_Targets!A477</f>
        <v>104778</v>
      </c>
      <c r="B477" s="183">
        <f>+FY2018_ALL_Targets!B477</f>
        <v>676299</v>
      </c>
      <c r="C477" s="183">
        <f>+FY2018_ALL_Targets!C477</f>
        <v>1026617</v>
      </c>
      <c r="D477" s="183">
        <f>+FY2018_ALL_Targets!D477</f>
        <v>1841598489</v>
      </c>
      <c r="E477" s="183">
        <f>+FY2018_ALL_Targets!E477</f>
        <v>0</v>
      </c>
      <c r="F477" s="183" t="str">
        <f>+FY2018_ALL_Targets!F477</f>
        <v>Travis</v>
      </c>
      <c r="G477" s="183" t="s">
        <v>506</v>
      </c>
      <c r="H477" s="183" t="str">
        <f>+FY2018_ALL_Targets!H477</f>
        <v>Smithville Hospital Authority d/b/a Southpark Meadows Nursing and Rehabilitation</v>
      </c>
      <c r="I477" s="183" t="str">
        <f>+FY2018_ALL_Targets!I477</f>
        <v>9801 S 1st St.</v>
      </c>
      <c r="J477" s="14" t="str">
        <f>_xlfn.IFNA(+INDEX(Comp1!$D:$D,MATCH(B477,Comp1!$B:$B,0)),"No")</f>
        <v>Yes</v>
      </c>
      <c r="K477" s="14" t="str">
        <f>_xlfn.IFNA(+INDEX(Comp1!$E:$E,MATCH(B477,Comp1!$B:$B,0)),"No")</f>
        <v>Yes</v>
      </c>
      <c r="L477" s="14" t="str">
        <f>_xlfn.IFNA(+INDEX(Comp1!F:F,MATCH($B477,Comp1!$B:$B,0)),"No")</f>
        <v>Yes</v>
      </c>
      <c r="M477" s="14" t="str">
        <f>_xlfn.IFNA(+INDEX(Comp1!G:G,MATCH($B477,Comp1!$B:$B,0)),"No")</f>
        <v>Yes</v>
      </c>
      <c r="N477" s="14" t="str">
        <f>_xlfn.IFNA(+INDEX(Comp1!H:H,MATCH($B477,Comp1!$B:$B,0)),"No")</f>
        <v>Yes</v>
      </c>
      <c r="O477" s="14">
        <f>_xlfn.IFNA(+INDEX(Comp1!I:I,MATCH($B477,Comp1!$B:$B,0)),"No")</f>
        <v>0</v>
      </c>
      <c r="P477" s="14">
        <f>_xlfn.IFNA(+INDEX(Comp1!J:J,MATCH($B477,Comp1!$B:$B,0)),"No")</f>
        <v>0</v>
      </c>
      <c r="Q477" s="14">
        <f>_xlfn.IFNA(+INDEX(Comp1!K:K,MATCH($B477,Comp1!$B:$B,0)),"No")</f>
        <v>0</v>
      </c>
      <c r="R477" s="14">
        <f>_xlfn.IFNA(+INDEX(Comp1!L:L,MATCH($B477,Comp1!$B:$B,0)),"No")</f>
        <v>0</v>
      </c>
      <c r="S477" s="14">
        <f>_xlfn.IFNA(+INDEX(Comp1!M:M,MATCH($B477,Comp1!$B:$B,0)),"No")</f>
        <v>0</v>
      </c>
      <c r="T477" s="14">
        <f>_xlfn.IFNA(+INDEX(Comp1!N:N,MATCH($B477,Comp1!$B:$B,0)),"No")</f>
        <v>0</v>
      </c>
      <c r="U477" s="14">
        <f>_xlfn.IFNA(+INDEX(Comp1!O:O,MATCH($B477,Comp1!$B:$B,0)),"No")</f>
        <v>0</v>
      </c>
      <c r="V477" s="464">
        <f>IF(J477="yes",+INDEX('Final Comp Values'!$AX:$AX,MATCH('Monthy Targets'!$B477,'Final Comp Values'!C:C,0)),0)</f>
        <v>16.12</v>
      </c>
      <c r="W477" s="464">
        <f>IF(K477="yes",+INDEX('Final Comp Values'!$AX:$AX,MATCH('Monthy Targets'!$B477,'Final Comp Values'!$C:$C,0)),0)</f>
        <v>16.12</v>
      </c>
      <c r="X477" s="464">
        <f>IF(L477="yes",+INDEX('Final Comp Values'!$AX:$AX,MATCH('Monthy Targets'!$B477,'Final Comp Values'!$C:$C,0)),0)</f>
        <v>16.12</v>
      </c>
      <c r="Y477" s="464">
        <f>IF(M477="yes",+INDEX('Final Comp Values'!$BB:$BB,MATCH('Monthy Targets'!$B477,'Final Comp Values'!$C:$C,0)),0)</f>
        <v>16.12</v>
      </c>
      <c r="Z477" s="464">
        <f>IF(N477="yes",+INDEX('Final Comp Values'!$BB:$BB,MATCH('Monthy Targets'!$B477,'Final Comp Values'!$C:$C,0)),0)</f>
        <v>16.12</v>
      </c>
      <c r="AA477" s="464">
        <f>IF(O477="yes",+INDEX('Final Comp Values'!$BB:$BB,MATCH('Monthy Targets'!$B477,'Final Comp Values'!$C:$C,0)),0)</f>
        <v>0</v>
      </c>
      <c r="AB477" s="464">
        <f>IF(P477="yes",+INDEX('Final Comp Values'!$BF:$BF,MATCH('Monthy Targets'!$B477,'Final Comp Values'!$C:$C,0)),0)</f>
        <v>0</v>
      </c>
      <c r="AC477" s="464">
        <f>IF(Q477="yes",+INDEX('Final Comp Values'!$BF:$BF,MATCH('Monthy Targets'!$B477,'Final Comp Values'!$C:$C,0)),0)</f>
        <v>0</v>
      </c>
      <c r="AD477" s="464">
        <f>IF(R477="yes",+INDEX('Final Comp Values'!$BF:$BF,MATCH('Monthy Targets'!$B477,'Final Comp Values'!$C:$C,0)),0)</f>
        <v>0</v>
      </c>
      <c r="AE477" s="464">
        <f>IF(S477="yes",+INDEX('Final Comp Values'!$BJ:$BJ,MATCH('Monthy Targets'!$B477,'Final Comp Values'!$C:$C,0)),0)</f>
        <v>0</v>
      </c>
      <c r="AF477" s="464">
        <f>IF(T477="yes",+INDEX('Final Comp Values'!$BJ:$BJ,MATCH('Monthy Targets'!$B477,'Final Comp Values'!$C:$C,0)),0)</f>
        <v>0</v>
      </c>
      <c r="AG477" s="464">
        <f>IF(U477="yes",+INDEX('Final Comp Values'!$BJ:$BJ,MATCH('Monthy Targets'!$B477,'Final Comp Values'!$C:$C,0)),0)</f>
        <v>0</v>
      </c>
    </row>
    <row r="478" spans="1:33" x14ac:dyDescent="0.25">
      <c r="A478" s="183">
        <f>+FY2018_ALL_Targets!A478</f>
        <v>104845</v>
      </c>
      <c r="B478" s="183">
        <f>+FY2018_ALL_Targets!B478</f>
        <v>676300</v>
      </c>
      <c r="C478" s="183">
        <f>+FY2018_ALL_Targets!C478</f>
        <v>1019566</v>
      </c>
      <c r="D478" s="183">
        <f>+FY2018_ALL_Targets!D478</f>
        <v>1417255233</v>
      </c>
      <c r="E478" s="183">
        <f>+FY2018_ALL_Targets!E478</f>
        <v>0</v>
      </c>
      <c r="F478" s="183" t="str">
        <f>+FY2018_ALL_Targets!F478</f>
        <v>MRSA Northeast</v>
      </c>
      <c r="G478" s="183" t="s">
        <v>154</v>
      </c>
      <c r="H478" s="183" t="str">
        <f>+FY2018_ALL_Targets!H478</f>
        <v>Dallas County Hospital District dba Canton Oaks</v>
      </c>
      <c r="I478" s="183" t="str">
        <f>+FY2018_ALL_Targets!I478</f>
        <v>1901 S. Trade Days Blvd</v>
      </c>
      <c r="J478" s="14" t="str">
        <f>_xlfn.IFNA(+INDEX(Comp1!$D:$D,MATCH(B478,Comp1!$B:$B,0)),"No")</f>
        <v>Yes</v>
      </c>
      <c r="K478" s="14" t="str">
        <f>_xlfn.IFNA(+INDEX(Comp1!$E:$E,MATCH(B478,Comp1!$B:$B,0)),"No")</f>
        <v>Yes</v>
      </c>
      <c r="L478" s="14" t="str">
        <f>_xlfn.IFNA(+INDEX(Comp1!F:F,MATCH($B478,Comp1!$B:$B,0)),"No")</f>
        <v>Yes</v>
      </c>
      <c r="M478" s="14" t="str">
        <f>_xlfn.IFNA(+INDEX(Comp1!G:G,MATCH($B478,Comp1!$B:$B,0)),"No")</f>
        <v>Yes</v>
      </c>
      <c r="N478" s="14" t="str">
        <f>_xlfn.IFNA(+INDEX(Comp1!H:H,MATCH($B478,Comp1!$B:$B,0)),"No")</f>
        <v>Yes</v>
      </c>
      <c r="O478" s="14">
        <f>_xlfn.IFNA(+INDEX(Comp1!I:I,MATCH($B478,Comp1!$B:$B,0)),"No")</f>
        <v>0</v>
      </c>
      <c r="P478" s="14">
        <f>_xlfn.IFNA(+INDEX(Comp1!J:J,MATCH($B478,Comp1!$B:$B,0)),"No")</f>
        <v>0</v>
      </c>
      <c r="Q478" s="14">
        <f>_xlfn.IFNA(+INDEX(Comp1!K:K,MATCH($B478,Comp1!$B:$B,0)),"No")</f>
        <v>0</v>
      </c>
      <c r="R478" s="14">
        <f>_xlfn.IFNA(+INDEX(Comp1!L:L,MATCH($B478,Comp1!$B:$B,0)),"No")</f>
        <v>0</v>
      </c>
      <c r="S478" s="14">
        <f>_xlfn.IFNA(+INDEX(Comp1!M:M,MATCH($B478,Comp1!$B:$B,0)),"No")</f>
        <v>0</v>
      </c>
      <c r="T478" s="14">
        <f>_xlfn.IFNA(+INDEX(Comp1!N:N,MATCH($B478,Comp1!$B:$B,0)),"No")</f>
        <v>0</v>
      </c>
      <c r="U478" s="14">
        <f>_xlfn.IFNA(+INDEX(Comp1!O:O,MATCH($B478,Comp1!$B:$B,0)),"No")</f>
        <v>0</v>
      </c>
      <c r="V478" s="464">
        <f>IF(J478="yes",+INDEX('Final Comp Values'!$AX:$AX,MATCH('Monthy Targets'!$B478,'Final Comp Values'!C:C,0)),0)</f>
        <v>5.97</v>
      </c>
      <c r="W478" s="464">
        <f>IF(K478="yes",+INDEX('Final Comp Values'!$AX:$AX,MATCH('Monthy Targets'!$B478,'Final Comp Values'!$C:$C,0)),0)</f>
        <v>5.97</v>
      </c>
      <c r="X478" s="464">
        <f>IF(L478="yes",+INDEX('Final Comp Values'!$AX:$AX,MATCH('Monthy Targets'!$B478,'Final Comp Values'!$C:$C,0)),0)</f>
        <v>5.97</v>
      </c>
      <c r="Y478" s="464">
        <f>IF(M478="yes",+INDEX('Final Comp Values'!$BB:$BB,MATCH('Monthy Targets'!$B478,'Final Comp Values'!$C:$C,0)),0)</f>
        <v>5.97</v>
      </c>
      <c r="Z478" s="464">
        <f>IF(N478="yes",+INDEX('Final Comp Values'!$BB:$BB,MATCH('Monthy Targets'!$B478,'Final Comp Values'!$C:$C,0)),0)</f>
        <v>5.97</v>
      </c>
      <c r="AA478" s="464">
        <f>IF(O478="yes",+INDEX('Final Comp Values'!$BB:$BB,MATCH('Monthy Targets'!$B478,'Final Comp Values'!$C:$C,0)),0)</f>
        <v>0</v>
      </c>
      <c r="AB478" s="464">
        <f>IF(P478="yes",+INDEX('Final Comp Values'!$BF:$BF,MATCH('Monthy Targets'!$B478,'Final Comp Values'!$C:$C,0)),0)</f>
        <v>0</v>
      </c>
      <c r="AC478" s="464">
        <f>IF(Q478="yes",+INDEX('Final Comp Values'!$BF:$BF,MATCH('Monthy Targets'!$B478,'Final Comp Values'!$C:$C,0)),0)</f>
        <v>0</v>
      </c>
      <c r="AD478" s="464">
        <f>IF(R478="yes",+INDEX('Final Comp Values'!$BF:$BF,MATCH('Monthy Targets'!$B478,'Final Comp Values'!$C:$C,0)),0)</f>
        <v>0</v>
      </c>
      <c r="AE478" s="464">
        <f>IF(S478="yes",+INDEX('Final Comp Values'!$BJ:$BJ,MATCH('Monthy Targets'!$B478,'Final Comp Values'!$C:$C,0)),0)</f>
        <v>0</v>
      </c>
      <c r="AF478" s="464">
        <f>IF(T478="yes",+INDEX('Final Comp Values'!$BJ:$BJ,MATCH('Monthy Targets'!$B478,'Final Comp Values'!$C:$C,0)),0)</f>
        <v>0</v>
      </c>
      <c r="AG478" s="464">
        <f>IF(U478="yes",+INDEX('Final Comp Values'!$BJ:$BJ,MATCH('Monthy Targets'!$B478,'Final Comp Values'!$C:$C,0)),0)</f>
        <v>0</v>
      </c>
    </row>
    <row r="479" spans="1:33" x14ac:dyDescent="0.25">
      <c r="A479" s="183">
        <f>+FY2018_ALL_Targets!A479</f>
        <v>4796</v>
      </c>
      <c r="B479" s="183">
        <f>+FY2018_ALL_Targets!B479</f>
        <v>676301</v>
      </c>
      <c r="C479" s="183">
        <f>+FY2018_ALL_Targets!C479</f>
        <v>1027281</v>
      </c>
      <c r="D479" s="183">
        <f>+FY2018_ALL_Targets!D479</f>
        <v>1073984407</v>
      </c>
      <c r="E479" s="183">
        <f>+FY2018_ALL_Targets!E479</f>
        <v>0</v>
      </c>
      <c r="F479" s="183" t="str">
        <f>+FY2018_ALL_Targets!F479</f>
        <v>Bexar</v>
      </c>
      <c r="G479" s="183" t="s">
        <v>272</v>
      </c>
      <c r="H479" s="183" t="str">
        <f>+FY2018_ALL_Targets!H479</f>
        <v>Guadalupe Regional Medical Center</v>
      </c>
      <c r="I479" s="183" t="str">
        <f>+FY2018_ALL_Targets!I479</f>
        <v>3301 FM 3009</v>
      </c>
      <c r="J479" s="14" t="str">
        <f>_xlfn.IFNA(+INDEX(Comp1!$D:$D,MATCH(B479,Comp1!$B:$B,0)),"No")</f>
        <v>Yes</v>
      </c>
      <c r="K479" s="14" t="str">
        <f>_xlfn.IFNA(+INDEX(Comp1!$E:$E,MATCH(B479,Comp1!$B:$B,0)),"No")</f>
        <v>Yes</v>
      </c>
      <c r="L479" s="14" t="str">
        <f>_xlfn.IFNA(+INDEX(Comp1!F:F,MATCH($B479,Comp1!$B:$B,0)),"No")</f>
        <v>Yes</v>
      </c>
      <c r="M479" s="14" t="str">
        <f>_xlfn.IFNA(+INDEX(Comp1!G:G,MATCH($B479,Comp1!$B:$B,0)),"No")</f>
        <v>Yes</v>
      </c>
      <c r="N479" s="14" t="str">
        <f>_xlfn.IFNA(+INDEX(Comp1!H:H,MATCH($B479,Comp1!$B:$B,0)),"No")</f>
        <v>Yes</v>
      </c>
      <c r="O479" s="14">
        <f>_xlfn.IFNA(+INDEX(Comp1!I:I,MATCH($B479,Comp1!$B:$B,0)),"No")</f>
        <v>0</v>
      </c>
      <c r="P479" s="14">
        <f>_xlfn.IFNA(+INDEX(Comp1!J:J,MATCH($B479,Comp1!$B:$B,0)),"No")</f>
        <v>0</v>
      </c>
      <c r="Q479" s="14">
        <f>_xlfn.IFNA(+INDEX(Comp1!K:K,MATCH($B479,Comp1!$B:$B,0)),"No")</f>
        <v>0</v>
      </c>
      <c r="R479" s="14">
        <f>_xlfn.IFNA(+INDEX(Comp1!L:L,MATCH($B479,Comp1!$B:$B,0)),"No")</f>
        <v>0</v>
      </c>
      <c r="S479" s="14">
        <f>_xlfn.IFNA(+INDEX(Comp1!M:M,MATCH($B479,Comp1!$B:$B,0)),"No")</f>
        <v>0</v>
      </c>
      <c r="T479" s="14">
        <f>_xlfn.IFNA(+INDEX(Comp1!N:N,MATCH($B479,Comp1!$B:$B,0)),"No")</f>
        <v>0</v>
      </c>
      <c r="U479" s="14">
        <f>_xlfn.IFNA(+INDEX(Comp1!O:O,MATCH($B479,Comp1!$B:$B,0)),"No")</f>
        <v>0</v>
      </c>
      <c r="V479" s="464">
        <f>IF(J479="yes",+INDEX('Final Comp Values'!$AX:$AX,MATCH('Monthy Targets'!$B479,'Final Comp Values'!C:C,0)),0)</f>
        <v>7.5</v>
      </c>
      <c r="W479" s="464">
        <f>IF(K479="yes",+INDEX('Final Comp Values'!$AX:$AX,MATCH('Monthy Targets'!$B479,'Final Comp Values'!$C:$C,0)),0)</f>
        <v>7.5</v>
      </c>
      <c r="X479" s="464">
        <f>IF(L479="yes",+INDEX('Final Comp Values'!$AX:$AX,MATCH('Monthy Targets'!$B479,'Final Comp Values'!$C:$C,0)),0)</f>
        <v>7.5</v>
      </c>
      <c r="Y479" s="464">
        <f>IF(M479="yes",+INDEX('Final Comp Values'!$BB:$BB,MATCH('Monthy Targets'!$B479,'Final Comp Values'!$C:$C,0)),0)</f>
        <v>7.5</v>
      </c>
      <c r="Z479" s="464">
        <f>IF(N479="yes",+INDEX('Final Comp Values'!$BB:$BB,MATCH('Monthy Targets'!$B479,'Final Comp Values'!$C:$C,0)),0)</f>
        <v>7.5</v>
      </c>
      <c r="AA479" s="464">
        <f>IF(O479="yes",+INDEX('Final Comp Values'!$BB:$BB,MATCH('Monthy Targets'!$B479,'Final Comp Values'!$C:$C,0)),0)</f>
        <v>0</v>
      </c>
      <c r="AB479" s="464">
        <f>IF(P479="yes",+INDEX('Final Comp Values'!$BF:$BF,MATCH('Monthy Targets'!$B479,'Final Comp Values'!$C:$C,0)),0)</f>
        <v>0</v>
      </c>
      <c r="AC479" s="464">
        <f>IF(Q479="yes",+INDEX('Final Comp Values'!$BF:$BF,MATCH('Monthy Targets'!$B479,'Final Comp Values'!$C:$C,0)),0)</f>
        <v>0</v>
      </c>
      <c r="AD479" s="464">
        <f>IF(R479="yes",+INDEX('Final Comp Values'!$BF:$BF,MATCH('Monthy Targets'!$B479,'Final Comp Values'!$C:$C,0)),0)</f>
        <v>0</v>
      </c>
      <c r="AE479" s="464">
        <f>IF(S479="yes",+INDEX('Final Comp Values'!$BJ:$BJ,MATCH('Monthy Targets'!$B479,'Final Comp Values'!$C:$C,0)),0)</f>
        <v>0</v>
      </c>
      <c r="AF479" s="464">
        <f>IF(T479="yes",+INDEX('Final Comp Values'!$BJ:$BJ,MATCH('Monthy Targets'!$B479,'Final Comp Values'!$C:$C,0)),0)</f>
        <v>0</v>
      </c>
      <c r="AG479" s="464">
        <f>IF(U479="yes",+INDEX('Final Comp Values'!$BJ:$BJ,MATCH('Monthy Targets'!$B479,'Final Comp Values'!$C:$C,0)),0)</f>
        <v>0</v>
      </c>
    </row>
    <row r="480" spans="1:33" x14ac:dyDescent="0.25">
      <c r="A480" s="183">
        <f>+FY2018_ALL_Targets!A480</f>
        <v>105009</v>
      </c>
      <c r="B480" s="183">
        <f>+FY2018_ALL_Targets!B480</f>
        <v>676308</v>
      </c>
      <c r="C480" s="183">
        <f>+FY2018_ALL_Targets!C480</f>
        <v>1025869</v>
      </c>
      <c r="D480" s="183">
        <f>+FY2018_ALL_Targets!D480</f>
        <v>1720404981</v>
      </c>
      <c r="E480" s="183">
        <f>+FY2018_ALL_Targets!E480</f>
        <v>0</v>
      </c>
      <c r="F480" s="183" t="str">
        <f>+FY2018_ALL_Targets!F480</f>
        <v>Travis</v>
      </c>
      <c r="G480" s="183" t="s">
        <v>512</v>
      </c>
      <c r="H480" s="183" t="str">
        <f>+FY2018_ALL_Targets!H480</f>
        <v>South Limestone Hospital District</v>
      </c>
      <c r="I480" s="183" t="str">
        <f>+FY2018_ALL_Targets!I480</f>
        <v>4100 College Park Dr.</v>
      </c>
      <c r="J480" s="14" t="str">
        <f>_xlfn.IFNA(+INDEX(Comp1!$D:$D,MATCH(B480,Comp1!$B:$B,0)),"No")</f>
        <v>Yes</v>
      </c>
      <c r="K480" s="14" t="str">
        <f>_xlfn.IFNA(+INDEX(Comp1!$E:$E,MATCH(B480,Comp1!$B:$B,0)),"No")</f>
        <v>Yes</v>
      </c>
      <c r="L480" s="14" t="str">
        <f>_xlfn.IFNA(+INDEX(Comp1!F:F,MATCH($B480,Comp1!$B:$B,0)),"No")</f>
        <v>Yes</v>
      </c>
      <c r="M480" s="14" t="str">
        <f>_xlfn.IFNA(+INDEX(Comp1!G:G,MATCH($B480,Comp1!$B:$B,0)),"No")</f>
        <v>Yes</v>
      </c>
      <c r="N480" s="14" t="str">
        <f>_xlfn.IFNA(+INDEX(Comp1!H:H,MATCH($B480,Comp1!$B:$B,0)),"No")</f>
        <v>Yes</v>
      </c>
      <c r="O480" s="14">
        <f>_xlfn.IFNA(+INDEX(Comp1!I:I,MATCH($B480,Comp1!$B:$B,0)),"No")</f>
        <v>0</v>
      </c>
      <c r="P480" s="14">
        <f>_xlfn.IFNA(+INDEX(Comp1!J:J,MATCH($B480,Comp1!$B:$B,0)),"No")</f>
        <v>0</v>
      </c>
      <c r="Q480" s="14">
        <f>_xlfn.IFNA(+INDEX(Comp1!K:K,MATCH($B480,Comp1!$B:$B,0)),"No")</f>
        <v>0</v>
      </c>
      <c r="R480" s="14">
        <f>_xlfn.IFNA(+INDEX(Comp1!L:L,MATCH($B480,Comp1!$B:$B,0)),"No")</f>
        <v>0</v>
      </c>
      <c r="S480" s="14">
        <f>_xlfn.IFNA(+INDEX(Comp1!M:M,MATCH($B480,Comp1!$B:$B,0)),"No")</f>
        <v>0</v>
      </c>
      <c r="T480" s="14">
        <f>_xlfn.IFNA(+INDEX(Comp1!N:N,MATCH($B480,Comp1!$B:$B,0)),"No")</f>
        <v>0</v>
      </c>
      <c r="U480" s="14">
        <f>_xlfn.IFNA(+INDEX(Comp1!O:O,MATCH($B480,Comp1!$B:$B,0)),"No")</f>
        <v>0</v>
      </c>
      <c r="V480" s="464">
        <f>IF(J480="yes",+INDEX('Final Comp Values'!$AX:$AX,MATCH('Monthy Targets'!$B480,'Final Comp Values'!C:C,0)),0)</f>
        <v>11.8</v>
      </c>
      <c r="W480" s="464">
        <f>IF(K480="yes",+INDEX('Final Comp Values'!$AX:$AX,MATCH('Monthy Targets'!$B480,'Final Comp Values'!$C:$C,0)),0)</f>
        <v>11.8</v>
      </c>
      <c r="X480" s="464">
        <f>IF(L480="yes",+INDEX('Final Comp Values'!$AX:$AX,MATCH('Monthy Targets'!$B480,'Final Comp Values'!$C:$C,0)),0)</f>
        <v>11.8</v>
      </c>
      <c r="Y480" s="464">
        <f>IF(M480="yes",+INDEX('Final Comp Values'!$BB:$BB,MATCH('Monthy Targets'!$B480,'Final Comp Values'!$C:$C,0)),0)</f>
        <v>11.8</v>
      </c>
      <c r="Z480" s="464">
        <f>IF(N480="yes",+INDEX('Final Comp Values'!$BB:$BB,MATCH('Monthy Targets'!$B480,'Final Comp Values'!$C:$C,0)),0)</f>
        <v>11.8</v>
      </c>
      <c r="AA480" s="464">
        <f>IF(O480="yes",+INDEX('Final Comp Values'!$BB:$BB,MATCH('Monthy Targets'!$B480,'Final Comp Values'!$C:$C,0)),0)</f>
        <v>0</v>
      </c>
      <c r="AB480" s="464">
        <f>IF(P480="yes",+INDEX('Final Comp Values'!$BF:$BF,MATCH('Monthy Targets'!$B480,'Final Comp Values'!$C:$C,0)),0)</f>
        <v>0</v>
      </c>
      <c r="AC480" s="464">
        <f>IF(Q480="yes",+INDEX('Final Comp Values'!$BF:$BF,MATCH('Monthy Targets'!$B480,'Final Comp Values'!$C:$C,0)),0)</f>
        <v>0</v>
      </c>
      <c r="AD480" s="464">
        <f>IF(R480="yes",+INDEX('Final Comp Values'!$BF:$BF,MATCH('Monthy Targets'!$B480,'Final Comp Values'!$C:$C,0)),0)</f>
        <v>0</v>
      </c>
      <c r="AE480" s="464">
        <f>IF(S480="yes",+INDEX('Final Comp Values'!$BJ:$BJ,MATCH('Monthy Targets'!$B480,'Final Comp Values'!$C:$C,0)),0)</f>
        <v>0</v>
      </c>
      <c r="AF480" s="464">
        <f>IF(T480="yes",+INDEX('Final Comp Values'!$BJ:$BJ,MATCH('Monthy Targets'!$B480,'Final Comp Values'!$C:$C,0)),0)</f>
        <v>0</v>
      </c>
      <c r="AG480" s="464">
        <f>IF(U480="yes",+INDEX('Final Comp Values'!$BJ:$BJ,MATCH('Monthy Targets'!$B480,'Final Comp Values'!$C:$C,0)),0)</f>
        <v>0</v>
      </c>
    </row>
    <row r="481" spans="1:33" x14ac:dyDescent="0.25">
      <c r="A481" s="183">
        <f>+FY2018_ALL_Targets!A481</f>
        <v>105006</v>
      </c>
      <c r="B481" s="183">
        <f>+FY2018_ALL_Targets!B481</f>
        <v>676310</v>
      </c>
      <c r="C481" s="183">
        <f>+FY2018_ALL_Targets!C481</f>
        <v>1026585</v>
      </c>
      <c r="D481" s="183">
        <f>+FY2018_ALL_Targets!D481</f>
        <v>1497143259</v>
      </c>
      <c r="E481" s="183">
        <f>+FY2018_ALL_Targets!E481</f>
        <v>0</v>
      </c>
      <c r="F481" s="183" t="str">
        <f>+FY2018_ALL_Targets!F481</f>
        <v>Harris</v>
      </c>
      <c r="G481" s="183" t="s">
        <v>510</v>
      </c>
      <c r="H481" s="183" t="str">
        <f>+FY2018_ALL_Targets!H481</f>
        <v>Memorial Medical Center dba Solera at West Houston</v>
      </c>
      <c r="I481" s="183" t="str">
        <f>+FY2018_ALL_Targets!I481</f>
        <v>2101 Greenhouse Road</v>
      </c>
      <c r="J481" s="14" t="str">
        <f>_xlfn.IFNA(+INDEX(Comp1!$D:$D,MATCH(B481,Comp1!$B:$B,0)),"No")</f>
        <v>Yes</v>
      </c>
      <c r="K481" s="14" t="str">
        <f>_xlfn.IFNA(+INDEX(Comp1!$E:$E,MATCH(B481,Comp1!$B:$B,0)),"No")</f>
        <v>Yes</v>
      </c>
      <c r="L481" s="14" t="str">
        <f>_xlfn.IFNA(+INDEX(Comp1!F:F,MATCH($B481,Comp1!$B:$B,0)),"No")</f>
        <v>Yes</v>
      </c>
      <c r="M481" s="14" t="str">
        <f>_xlfn.IFNA(+INDEX(Comp1!G:G,MATCH($B481,Comp1!$B:$B,0)),"No")</f>
        <v>Yes</v>
      </c>
      <c r="N481" s="14" t="str">
        <f>_xlfn.IFNA(+INDEX(Comp1!H:H,MATCH($B481,Comp1!$B:$B,0)),"No")</f>
        <v>Yes</v>
      </c>
      <c r="O481" s="14">
        <f>_xlfn.IFNA(+INDEX(Comp1!I:I,MATCH($B481,Comp1!$B:$B,0)),"No")</f>
        <v>0</v>
      </c>
      <c r="P481" s="14">
        <f>_xlfn.IFNA(+INDEX(Comp1!J:J,MATCH($B481,Comp1!$B:$B,0)),"No")</f>
        <v>0</v>
      </c>
      <c r="Q481" s="14">
        <f>_xlfn.IFNA(+INDEX(Comp1!K:K,MATCH($B481,Comp1!$B:$B,0)),"No")</f>
        <v>0</v>
      </c>
      <c r="R481" s="14">
        <f>_xlfn.IFNA(+INDEX(Comp1!L:L,MATCH($B481,Comp1!$B:$B,0)),"No")</f>
        <v>0</v>
      </c>
      <c r="S481" s="14">
        <f>_xlfn.IFNA(+INDEX(Comp1!M:M,MATCH($B481,Comp1!$B:$B,0)),"No")</f>
        <v>0</v>
      </c>
      <c r="T481" s="14">
        <f>_xlfn.IFNA(+INDEX(Comp1!N:N,MATCH($B481,Comp1!$B:$B,0)),"No")</f>
        <v>0</v>
      </c>
      <c r="U481" s="14">
        <f>_xlfn.IFNA(+INDEX(Comp1!O:O,MATCH($B481,Comp1!$B:$B,0)),"No")</f>
        <v>0</v>
      </c>
      <c r="V481" s="464">
        <f>IF(J481="yes",+INDEX('Final Comp Values'!$AX:$AX,MATCH('Monthy Targets'!$B481,'Final Comp Values'!C:C,0)),0)</f>
        <v>2.54</v>
      </c>
      <c r="W481" s="464">
        <f>IF(K481="yes",+INDEX('Final Comp Values'!$AX:$AX,MATCH('Monthy Targets'!$B481,'Final Comp Values'!$C:$C,0)),0)</f>
        <v>2.54</v>
      </c>
      <c r="X481" s="464">
        <f>IF(L481="yes",+INDEX('Final Comp Values'!$AX:$AX,MATCH('Monthy Targets'!$B481,'Final Comp Values'!$C:$C,0)),0)</f>
        <v>2.54</v>
      </c>
      <c r="Y481" s="464">
        <f>IF(M481="yes",+INDEX('Final Comp Values'!$BB:$BB,MATCH('Monthy Targets'!$B481,'Final Comp Values'!$C:$C,0)),0)</f>
        <v>2.54</v>
      </c>
      <c r="Z481" s="464">
        <f>IF(N481="yes",+INDEX('Final Comp Values'!$BB:$BB,MATCH('Monthy Targets'!$B481,'Final Comp Values'!$C:$C,0)),0)</f>
        <v>2.54</v>
      </c>
      <c r="AA481" s="464">
        <f>IF(O481="yes",+INDEX('Final Comp Values'!$BB:$BB,MATCH('Monthy Targets'!$B481,'Final Comp Values'!$C:$C,0)),0)</f>
        <v>0</v>
      </c>
      <c r="AB481" s="464">
        <f>IF(P481="yes",+INDEX('Final Comp Values'!$BF:$BF,MATCH('Monthy Targets'!$B481,'Final Comp Values'!$C:$C,0)),0)</f>
        <v>0</v>
      </c>
      <c r="AC481" s="464">
        <f>IF(Q481="yes",+INDEX('Final Comp Values'!$BF:$BF,MATCH('Monthy Targets'!$B481,'Final Comp Values'!$C:$C,0)),0)</f>
        <v>0</v>
      </c>
      <c r="AD481" s="464">
        <f>IF(R481="yes",+INDEX('Final Comp Values'!$BF:$BF,MATCH('Monthy Targets'!$B481,'Final Comp Values'!$C:$C,0)),0)</f>
        <v>0</v>
      </c>
      <c r="AE481" s="464">
        <f>IF(S481="yes",+INDEX('Final Comp Values'!$BJ:$BJ,MATCH('Monthy Targets'!$B481,'Final Comp Values'!$C:$C,0)),0)</f>
        <v>0</v>
      </c>
      <c r="AF481" s="464">
        <f>IF(T481="yes",+INDEX('Final Comp Values'!$BJ:$BJ,MATCH('Monthy Targets'!$B481,'Final Comp Values'!$C:$C,0)),0)</f>
        <v>0</v>
      </c>
      <c r="AG481" s="464">
        <f>IF(U481="yes",+INDEX('Final Comp Values'!$BJ:$BJ,MATCH('Monthy Targets'!$B481,'Final Comp Values'!$C:$C,0)),0)</f>
        <v>0</v>
      </c>
    </row>
    <row r="482" spans="1:33" x14ac:dyDescent="0.25">
      <c r="A482" s="183">
        <f>+FY2018_ALL_Targets!A482</f>
        <v>104955</v>
      </c>
      <c r="B482" s="183">
        <f>+FY2018_ALL_Targets!B482</f>
        <v>676312</v>
      </c>
      <c r="C482" s="183">
        <f>+FY2018_ALL_Targets!C482</f>
        <v>1027741</v>
      </c>
      <c r="D482" s="183">
        <f>+FY2018_ALL_Targets!D482</f>
        <v>1811357155</v>
      </c>
      <c r="E482" s="183">
        <f>+FY2018_ALL_Targets!E482</f>
        <v>0</v>
      </c>
      <c r="F482" s="183" t="str">
        <f>+FY2018_ALL_Targets!F482</f>
        <v>Bexar</v>
      </c>
      <c r="G482" s="183" t="s">
        <v>508</v>
      </c>
      <c r="H482" s="183" t="str">
        <f>+FY2018_ALL_Targets!H482</f>
        <v>DeWitt Medical District</v>
      </c>
      <c r="I482" s="183" t="str">
        <f>+FY2018_ALL_Targets!I482</f>
        <v>222 Bertetti Drive</v>
      </c>
      <c r="J482" s="14" t="str">
        <f>_xlfn.IFNA(+INDEX(Comp1!$D:$D,MATCH(B482,Comp1!$B:$B,0)),"No")</f>
        <v>Yes</v>
      </c>
      <c r="K482" s="14" t="str">
        <f>_xlfn.IFNA(+INDEX(Comp1!$E:$E,MATCH(B482,Comp1!$B:$B,0)),"No")</f>
        <v>Yes</v>
      </c>
      <c r="L482" s="14" t="str">
        <f>_xlfn.IFNA(+INDEX(Comp1!F:F,MATCH($B482,Comp1!$B:$B,0)),"No")</f>
        <v>Yes</v>
      </c>
      <c r="M482" s="14" t="str">
        <f>_xlfn.IFNA(+INDEX(Comp1!G:G,MATCH($B482,Comp1!$B:$B,0)),"No")</f>
        <v>Yes</v>
      </c>
      <c r="N482" s="14" t="str">
        <f>_xlfn.IFNA(+INDEX(Comp1!H:H,MATCH($B482,Comp1!$B:$B,0)),"No")</f>
        <v>Yes</v>
      </c>
      <c r="O482" s="14">
        <f>_xlfn.IFNA(+INDEX(Comp1!I:I,MATCH($B482,Comp1!$B:$B,0)),"No")</f>
        <v>0</v>
      </c>
      <c r="P482" s="14">
        <f>_xlfn.IFNA(+INDEX(Comp1!J:J,MATCH($B482,Comp1!$B:$B,0)),"No")</f>
        <v>0</v>
      </c>
      <c r="Q482" s="14">
        <f>_xlfn.IFNA(+INDEX(Comp1!K:K,MATCH($B482,Comp1!$B:$B,0)),"No")</f>
        <v>0</v>
      </c>
      <c r="R482" s="14">
        <f>_xlfn.IFNA(+INDEX(Comp1!L:L,MATCH($B482,Comp1!$B:$B,0)),"No")</f>
        <v>0</v>
      </c>
      <c r="S482" s="14">
        <f>_xlfn.IFNA(+INDEX(Comp1!M:M,MATCH($B482,Comp1!$B:$B,0)),"No")</f>
        <v>0</v>
      </c>
      <c r="T482" s="14">
        <f>_xlfn.IFNA(+INDEX(Comp1!N:N,MATCH($B482,Comp1!$B:$B,0)),"No")</f>
        <v>0</v>
      </c>
      <c r="U482" s="14">
        <f>_xlfn.IFNA(+INDEX(Comp1!O:O,MATCH($B482,Comp1!$B:$B,0)),"No")</f>
        <v>0</v>
      </c>
      <c r="V482" s="464">
        <f>IF(J482="yes",+INDEX('Final Comp Values'!$AX:$AX,MATCH('Monthy Targets'!$B482,'Final Comp Values'!C:C,0)),0)</f>
        <v>9.4</v>
      </c>
      <c r="W482" s="464">
        <f>IF(K482="yes",+INDEX('Final Comp Values'!$AX:$AX,MATCH('Monthy Targets'!$B482,'Final Comp Values'!$C:$C,0)),0)</f>
        <v>9.4</v>
      </c>
      <c r="X482" s="464">
        <f>IF(L482="yes",+INDEX('Final Comp Values'!$AX:$AX,MATCH('Monthy Targets'!$B482,'Final Comp Values'!$C:$C,0)),0)</f>
        <v>9.4</v>
      </c>
      <c r="Y482" s="464">
        <f>IF(M482="yes",+INDEX('Final Comp Values'!$BB:$BB,MATCH('Monthy Targets'!$B482,'Final Comp Values'!$C:$C,0)),0)</f>
        <v>9.4</v>
      </c>
      <c r="Z482" s="464">
        <f>IF(N482="yes",+INDEX('Final Comp Values'!$BB:$BB,MATCH('Monthy Targets'!$B482,'Final Comp Values'!$C:$C,0)),0)</f>
        <v>9.4</v>
      </c>
      <c r="AA482" s="464">
        <f>IF(O482="yes",+INDEX('Final Comp Values'!$BB:$BB,MATCH('Monthy Targets'!$B482,'Final Comp Values'!$C:$C,0)),0)</f>
        <v>0</v>
      </c>
      <c r="AB482" s="464">
        <f>IF(P482="yes",+INDEX('Final Comp Values'!$BF:$BF,MATCH('Monthy Targets'!$B482,'Final Comp Values'!$C:$C,0)),0)</f>
        <v>0</v>
      </c>
      <c r="AC482" s="464">
        <f>IF(Q482="yes",+INDEX('Final Comp Values'!$BF:$BF,MATCH('Monthy Targets'!$B482,'Final Comp Values'!$C:$C,0)),0)</f>
        <v>0</v>
      </c>
      <c r="AD482" s="464">
        <f>IF(R482="yes",+INDEX('Final Comp Values'!$BF:$BF,MATCH('Monthy Targets'!$B482,'Final Comp Values'!$C:$C,0)),0)</f>
        <v>0</v>
      </c>
      <c r="AE482" s="464">
        <f>IF(S482="yes",+INDEX('Final Comp Values'!$BJ:$BJ,MATCH('Monthy Targets'!$B482,'Final Comp Values'!$C:$C,0)),0)</f>
        <v>0</v>
      </c>
      <c r="AF482" s="464">
        <f>IF(T482="yes",+INDEX('Final Comp Values'!$BJ:$BJ,MATCH('Monthy Targets'!$B482,'Final Comp Values'!$C:$C,0)),0)</f>
        <v>0</v>
      </c>
      <c r="AG482" s="464">
        <f>IF(U482="yes",+INDEX('Final Comp Values'!$BJ:$BJ,MATCH('Monthy Targets'!$B482,'Final Comp Values'!$C:$C,0)),0)</f>
        <v>0</v>
      </c>
    </row>
    <row r="483" spans="1:33" x14ac:dyDescent="0.25">
      <c r="A483" s="183">
        <f>+FY2018_ALL_Targets!A483</f>
        <v>105179</v>
      </c>
      <c r="B483" s="183">
        <f>+FY2018_ALL_Targets!B483</f>
        <v>676313</v>
      </c>
      <c r="C483" s="183">
        <f>+FY2018_ALL_Targets!C483</f>
        <v>1026583</v>
      </c>
      <c r="D483" s="183">
        <f>+FY2018_ALL_Targets!D483</f>
        <v>1275922452</v>
      </c>
      <c r="E483" s="183">
        <f>+FY2018_ALL_Targets!E483</f>
        <v>0</v>
      </c>
      <c r="F483" s="183" t="str">
        <f>+FY2018_ALL_Targets!F483</f>
        <v>Hidalgo</v>
      </c>
      <c r="G483" s="183" t="s">
        <v>520</v>
      </c>
      <c r="H483" s="183" t="str">
        <f>+FY2018_ALL_Targets!H483</f>
        <v>Uvalde County Hospital Authority</v>
      </c>
      <c r="I483" s="183" t="str">
        <f>+FY2018_ALL_Targets!I483</f>
        <v>1701 Tournament Trail</v>
      </c>
      <c r="J483" s="14" t="str">
        <f>_xlfn.IFNA(+INDEX(Comp1!$D:$D,MATCH(B483,Comp1!$B:$B,0)),"No")</f>
        <v>Yes</v>
      </c>
      <c r="K483" s="14" t="str">
        <f>_xlfn.IFNA(+INDEX(Comp1!$E:$E,MATCH(B483,Comp1!$B:$B,0)),"No")</f>
        <v>Yes</v>
      </c>
      <c r="L483" s="14" t="str">
        <f>_xlfn.IFNA(+INDEX(Comp1!F:F,MATCH($B483,Comp1!$B:$B,0)),"No")</f>
        <v>Yes</v>
      </c>
      <c r="M483" s="14" t="str">
        <f>_xlfn.IFNA(+INDEX(Comp1!G:G,MATCH($B483,Comp1!$B:$B,0)),"No")</f>
        <v>Yes</v>
      </c>
      <c r="N483" s="14" t="str">
        <f>_xlfn.IFNA(+INDEX(Comp1!H:H,MATCH($B483,Comp1!$B:$B,0)),"No")</f>
        <v>Yes</v>
      </c>
      <c r="O483" s="14">
        <f>_xlfn.IFNA(+INDEX(Comp1!I:I,MATCH($B483,Comp1!$B:$B,0)),"No")</f>
        <v>0</v>
      </c>
      <c r="P483" s="14">
        <f>_xlfn.IFNA(+INDEX(Comp1!J:J,MATCH($B483,Comp1!$B:$B,0)),"No")</f>
        <v>0</v>
      </c>
      <c r="Q483" s="14">
        <f>_xlfn.IFNA(+INDEX(Comp1!K:K,MATCH($B483,Comp1!$B:$B,0)),"No")</f>
        <v>0</v>
      </c>
      <c r="R483" s="14">
        <f>_xlfn.IFNA(+INDEX(Comp1!L:L,MATCH($B483,Comp1!$B:$B,0)),"No")</f>
        <v>0</v>
      </c>
      <c r="S483" s="14">
        <f>_xlfn.IFNA(+INDEX(Comp1!M:M,MATCH($B483,Comp1!$B:$B,0)),"No")</f>
        <v>0</v>
      </c>
      <c r="T483" s="14">
        <f>_xlfn.IFNA(+INDEX(Comp1!N:N,MATCH($B483,Comp1!$B:$B,0)),"No")</f>
        <v>0</v>
      </c>
      <c r="U483" s="14">
        <f>_xlfn.IFNA(+INDEX(Comp1!O:O,MATCH($B483,Comp1!$B:$B,0)),"No")</f>
        <v>0</v>
      </c>
      <c r="V483" s="464">
        <f>IF(J483="yes",+INDEX('Final Comp Values'!$AX:$AX,MATCH('Monthy Targets'!$B483,'Final Comp Values'!C:C,0)),0)</f>
        <v>15.33</v>
      </c>
      <c r="W483" s="464">
        <f>IF(K483="yes",+INDEX('Final Comp Values'!$AX:$AX,MATCH('Monthy Targets'!$B483,'Final Comp Values'!$C:$C,0)),0)</f>
        <v>15.33</v>
      </c>
      <c r="X483" s="464">
        <f>IF(L483="yes",+INDEX('Final Comp Values'!$AX:$AX,MATCH('Monthy Targets'!$B483,'Final Comp Values'!$C:$C,0)),0)</f>
        <v>15.33</v>
      </c>
      <c r="Y483" s="464">
        <f>IF(M483="yes",+INDEX('Final Comp Values'!$BB:$BB,MATCH('Monthy Targets'!$B483,'Final Comp Values'!$C:$C,0)),0)</f>
        <v>15.33</v>
      </c>
      <c r="Z483" s="464">
        <f>IF(N483="yes",+INDEX('Final Comp Values'!$BB:$BB,MATCH('Monthy Targets'!$B483,'Final Comp Values'!$C:$C,0)),0)</f>
        <v>15.33</v>
      </c>
      <c r="AA483" s="464">
        <f>IF(O483="yes",+INDEX('Final Comp Values'!$BB:$BB,MATCH('Monthy Targets'!$B483,'Final Comp Values'!$C:$C,0)),0)</f>
        <v>0</v>
      </c>
      <c r="AB483" s="464">
        <f>IF(P483="yes",+INDEX('Final Comp Values'!$BF:$BF,MATCH('Monthy Targets'!$B483,'Final Comp Values'!$C:$C,0)),0)</f>
        <v>0</v>
      </c>
      <c r="AC483" s="464">
        <f>IF(Q483="yes",+INDEX('Final Comp Values'!$BF:$BF,MATCH('Monthy Targets'!$B483,'Final Comp Values'!$C:$C,0)),0)</f>
        <v>0</v>
      </c>
      <c r="AD483" s="464">
        <f>IF(R483="yes",+INDEX('Final Comp Values'!$BF:$BF,MATCH('Monthy Targets'!$B483,'Final Comp Values'!$C:$C,0)),0)</f>
        <v>0</v>
      </c>
      <c r="AE483" s="464">
        <f>IF(S483="yes",+INDEX('Final Comp Values'!$BJ:$BJ,MATCH('Monthy Targets'!$B483,'Final Comp Values'!$C:$C,0)),0)</f>
        <v>0</v>
      </c>
      <c r="AF483" s="464">
        <f>IF(T483="yes",+INDEX('Final Comp Values'!$BJ:$BJ,MATCH('Monthy Targets'!$B483,'Final Comp Values'!$C:$C,0)),0)</f>
        <v>0</v>
      </c>
      <c r="AG483" s="464">
        <f>IF(U483="yes",+INDEX('Final Comp Values'!$BJ:$BJ,MATCH('Monthy Targets'!$B483,'Final Comp Values'!$C:$C,0)),0)</f>
        <v>0</v>
      </c>
    </row>
    <row r="484" spans="1:33" x14ac:dyDescent="0.25">
      <c r="A484" s="183">
        <f>+FY2018_ALL_Targets!A484</f>
        <v>105087</v>
      </c>
      <c r="B484" s="183">
        <f>+FY2018_ALL_Targets!B484</f>
        <v>676315</v>
      </c>
      <c r="C484" s="183">
        <f>+FY2018_ALL_Targets!C484</f>
        <v>1026122</v>
      </c>
      <c r="D484" s="183">
        <f>+FY2018_ALL_Targets!D484</f>
        <v>1942600838</v>
      </c>
      <c r="E484" s="183">
        <f>+FY2018_ALL_Targets!E484</f>
        <v>0</v>
      </c>
      <c r="F484" s="183" t="str">
        <f>+FY2018_ALL_Targets!F484</f>
        <v>Dallas</v>
      </c>
      <c r="G484" s="183" t="s">
        <v>514</v>
      </c>
      <c r="H484" s="183" t="str">
        <f>+FY2018_ALL_Targets!H484</f>
        <v>Dallas County Hospital District dba The Hillcrest</v>
      </c>
      <c r="I484" s="183" t="str">
        <f>+FY2018_ALL_Targets!I484</f>
        <v>18648 Hillcrest Road</v>
      </c>
      <c r="J484" s="14" t="str">
        <f>_xlfn.IFNA(+INDEX(Comp1!$D:$D,MATCH(B484,Comp1!$B:$B,0)),"No")</f>
        <v>Yes</v>
      </c>
      <c r="K484" s="14" t="str">
        <f>_xlfn.IFNA(+INDEX(Comp1!$E:$E,MATCH(B484,Comp1!$B:$B,0)),"No")</f>
        <v>Yes</v>
      </c>
      <c r="L484" s="14" t="str">
        <f>_xlfn.IFNA(+INDEX(Comp1!F:F,MATCH($B484,Comp1!$B:$B,0)),"No")</f>
        <v>Yes</v>
      </c>
      <c r="M484" s="14" t="str">
        <f>_xlfn.IFNA(+INDEX(Comp1!G:G,MATCH($B484,Comp1!$B:$B,0)),"No")</f>
        <v>Yes</v>
      </c>
      <c r="N484" s="14" t="str">
        <f>_xlfn.IFNA(+INDEX(Comp1!H:H,MATCH($B484,Comp1!$B:$B,0)),"No")</f>
        <v>Yes</v>
      </c>
      <c r="O484" s="14">
        <f>_xlfn.IFNA(+INDEX(Comp1!I:I,MATCH($B484,Comp1!$B:$B,0)),"No")</f>
        <v>0</v>
      </c>
      <c r="P484" s="14">
        <f>_xlfn.IFNA(+INDEX(Comp1!J:J,MATCH($B484,Comp1!$B:$B,0)),"No")</f>
        <v>0</v>
      </c>
      <c r="Q484" s="14">
        <f>_xlfn.IFNA(+INDEX(Comp1!K:K,MATCH($B484,Comp1!$B:$B,0)),"No")</f>
        <v>0</v>
      </c>
      <c r="R484" s="14">
        <f>_xlfn.IFNA(+INDEX(Comp1!L:L,MATCH($B484,Comp1!$B:$B,0)),"No")</f>
        <v>0</v>
      </c>
      <c r="S484" s="14">
        <f>_xlfn.IFNA(+INDEX(Comp1!M:M,MATCH($B484,Comp1!$B:$B,0)),"No")</f>
        <v>0</v>
      </c>
      <c r="T484" s="14">
        <f>_xlfn.IFNA(+INDEX(Comp1!N:N,MATCH($B484,Comp1!$B:$B,0)),"No")</f>
        <v>0</v>
      </c>
      <c r="U484" s="14">
        <f>_xlfn.IFNA(+INDEX(Comp1!O:O,MATCH($B484,Comp1!$B:$B,0)),"No")</f>
        <v>0</v>
      </c>
      <c r="V484" s="464">
        <f>IF(J484="yes",+INDEX('Final Comp Values'!$AX:$AX,MATCH('Monthy Targets'!$B484,'Final Comp Values'!C:C,0)),0)</f>
        <v>4.7</v>
      </c>
      <c r="W484" s="464">
        <f>IF(K484="yes",+INDEX('Final Comp Values'!$AX:$AX,MATCH('Monthy Targets'!$B484,'Final Comp Values'!$C:$C,0)),0)</f>
        <v>4.7</v>
      </c>
      <c r="X484" s="464">
        <f>IF(L484="yes",+INDEX('Final Comp Values'!$AX:$AX,MATCH('Monthy Targets'!$B484,'Final Comp Values'!$C:$C,0)),0)</f>
        <v>4.7</v>
      </c>
      <c r="Y484" s="464">
        <f>IF(M484="yes",+INDEX('Final Comp Values'!$BB:$BB,MATCH('Monthy Targets'!$B484,'Final Comp Values'!$C:$C,0)),0)</f>
        <v>4.7</v>
      </c>
      <c r="Z484" s="464">
        <f>IF(N484="yes",+INDEX('Final Comp Values'!$BB:$BB,MATCH('Monthy Targets'!$B484,'Final Comp Values'!$C:$C,0)),0)</f>
        <v>4.7</v>
      </c>
      <c r="AA484" s="464">
        <f>IF(O484="yes",+INDEX('Final Comp Values'!$BB:$BB,MATCH('Monthy Targets'!$B484,'Final Comp Values'!$C:$C,0)),0)</f>
        <v>0</v>
      </c>
      <c r="AB484" s="464">
        <f>IF(P484="yes",+INDEX('Final Comp Values'!$BF:$BF,MATCH('Monthy Targets'!$B484,'Final Comp Values'!$C:$C,0)),0)</f>
        <v>0</v>
      </c>
      <c r="AC484" s="464">
        <f>IF(Q484="yes",+INDEX('Final Comp Values'!$BF:$BF,MATCH('Monthy Targets'!$B484,'Final Comp Values'!$C:$C,0)),0)</f>
        <v>0</v>
      </c>
      <c r="AD484" s="464">
        <f>IF(R484="yes",+INDEX('Final Comp Values'!$BF:$BF,MATCH('Monthy Targets'!$B484,'Final Comp Values'!$C:$C,0)),0)</f>
        <v>0</v>
      </c>
      <c r="AE484" s="464">
        <f>IF(S484="yes",+INDEX('Final Comp Values'!$BJ:$BJ,MATCH('Monthy Targets'!$B484,'Final Comp Values'!$C:$C,0)),0)</f>
        <v>0</v>
      </c>
      <c r="AF484" s="464">
        <f>IF(T484="yes",+INDEX('Final Comp Values'!$BJ:$BJ,MATCH('Monthy Targets'!$B484,'Final Comp Values'!$C:$C,0)),0)</f>
        <v>0</v>
      </c>
      <c r="AG484" s="464">
        <f>IF(U484="yes",+INDEX('Final Comp Values'!$BJ:$BJ,MATCH('Monthy Targets'!$B484,'Final Comp Values'!$C:$C,0)),0)</f>
        <v>0</v>
      </c>
    </row>
    <row r="485" spans="1:33" x14ac:dyDescent="0.25">
      <c r="A485" s="183">
        <f>+FY2018_ALL_Targets!A485</f>
        <v>4558</v>
      </c>
      <c r="B485" s="183">
        <f>+FY2018_ALL_Targets!B485</f>
        <v>676316</v>
      </c>
      <c r="C485" s="183">
        <f>+FY2018_ALL_Targets!C485</f>
        <v>1026825</v>
      </c>
      <c r="D485" s="183">
        <f>+FY2018_ALL_Targets!D485</f>
        <v>1528458924</v>
      </c>
      <c r="E485" s="183">
        <f>+FY2018_ALL_Targets!E485</f>
        <v>0</v>
      </c>
      <c r="F485" s="183" t="str">
        <f>+FY2018_ALL_Targets!F485</f>
        <v>MRSA Central</v>
      </c>
      <c r="G485" s="183" t="s">
        <v>722</v>
      </c>
      <c r="H485" s="183" t="str">
        <f>+FY2018_ALL_Targets!H485</f>
        <v>South Limestone Hospital District</v>
      </c>
      <c r="I485" s="183" t="str">
        <f>+FY2018_ALL_Targets!I485</f>
        <v>401 East Blue Bell Road</v>
      </c>
      <c r="J485" s="14" t="str">
        <f>_xlfn.IFNA(+INDEX(Comp1!$D:$D,MATCH(B485,Comp1!$B:$B,0)),"No")</f>
        <v>Yes</v>
      </c>
      <c r="K485" s="14" t="str">
        <f>_xlfn.IFNA(+INDEX(Comp1!$E:$E,MATCH(B485,Comp1!$B:$B,0)),"No")</f>
        <v>Yes</v>
      </c>
      <c r="L485" s="14" t="str">
        <f>_xlfn.IFNA(+INDEX(Comp1!F:F,MATCH($B485,Comp1!$B:$B,0)),"No")</f>
        <v>Yes</v>
      </c>
      <c r="M485" s="14" t="str">
        <f>_xlfn.IFNA(+INDEX(Comp1!G:G,MATCH($B485,Comp1!$B:$B,0)),"No")</f>
        <v>Yes</v>
      </c>
      <c r="N485" s="14" t="str">
        <f>_xlfn.IFNA(+INDEX(Comp1!H:H,MATCH($B485,Comp1!$B:$B,0)),"No")</f>
        <v>Yes</v>
      </c>
      <c r="O485" s="14">
        <f>_xlfn.IFNA(+INDEX(Comp1!I:I,MATCH($B485,Comp1!$B:$B,0)),"No")</f>
        <v>0</v>
      </c>
      <c r="P485" s="14">
        <f>_xlfn.IFNA(+INDEX(Comp1!J:J,MATCH($B485,Comp1!$B:$B,0)),"No")</f>
        <v>0</v>
      </c>
      <c r="Q485" s="14">
        <f>_xlfn.IFNA(+INDEX(Comp1!K:K,MATCH($B485,Comp1!$B:$B,0)),"No")</f>
        <v>0</v>
      </c>
      <c r="R485" s="14">
        <f>_xlfn.IFNA(+INDEX(Comp1!L:L,MATCH($B485,Comp1!$B:$B,0)),"No")</f>
        <v>0</v>
      </c>
      <c r="S485" s="14">
        <f>_xlfn.IFNA(+INDEX(Comp1!M:M,MATCH($B485,Comp1!$B:$B,0)),"No")</f>
        <v>0</v>
      </c>
      <c r="T485" s="14">
        <f>_xlfn.IFNA(+INDEX(Comp1!N:N,MATCH($B485,Comp1!$B:$B,0)),"No")</f>
        <v>0</v>
      </c>
      <c r="U485" s="14">
        <f>_xlfn.IFNA(+INDEX(Comp1!O:O,MATCH($B485,Comp1!$B:$B,0)),"No")</f>
        <v>0</v>
      </c>
      <c r="V485" s="464">
        <f>IF(J485="yes",+INDEX('Final Comp Values'!$AX:$AX,MATCH('Monthy Targets'!$B485,'Final Comp Values'!C:C,0)),0)</f>
        <v>6.61</v>
      </c>
      <c r="W485" s="464">
        <f>IF(K485="yes",+INDEX('Final Comp Values'!$AX:$AX,MATCH('Monthy Targets'!$B485,'Final Comp Values'!$C:$C,0)),0)</f>
        <v>6.61</v>
      </c>
      <c r="X485" s="464">
        <f>IF(L485="yes",+INDEX('Final Comp Values'!$AX:$AX,MATCH('Monthy Targets'!$B485,'Final Comp Values'!$C:$C,0)),0)</f>
        <v>6.61</v>
      </c>
      <c r="Y485" s="464">
        <f>IF(M485="yes",+INDEX('Final Comp Values'!$BB:$BB,MATCH('Monthy Targets'!$B485,'Final Comp Values'!$C:$C,0)),0)</f>
        <v>6.61</v>
      </c>
      <c r="Z485" s="464">
        <f>IF(N485="yes",+INDEX('Final Comp Values'!$BB:$BB,MATCH('Monthy Targets'!$B485,'Final Comp Values'!$C:$C,0)),0)</f>
        <v>6.61</v>
      </c>
      <c r="AA485" s="464">
        <f>IF(O485="yes",+INDEX('Final Comp Values'!$BB:$BB,MATCH('Monthy Targets'!$B485,'Final Comp Values'!$C:$C,0)),0)</f>
        <v>0</v>
      </c>
      <c r="AB485" s="464">
        <f>IF(P485="yes",+INDEX('Final Comp Values'!$BF:$BF,MATCH('Monthy Targets'!$B485,'Final Comp Values'!$C:$C,0)),0)</f>
        <v>0</v>
      </c>
      <c r="AC485" s="464">
        <f>IF(Q485="yes",+INDEX('Final Comp Values'!$BF:$BF,MATCH('Monthy Targets'!$B485,'Final Comp Values'!$C:$C,0)),0)</f>
        <v>0</v>
      </c>
      <c r="AD485" s="464">
        <f>IF(R485="yes",+INDEX('Final Comp Values'!$BF:$BF,MATCH('Monthy Targets'!$B485,'Final Comp Values'!$C:$C,0)),0)</f>
        <v>0</v>
      </c>
      <c r="AE485" s="464">
        <f>IF(S485="yes",+INDEX('Final Comp Values'!$BJ:$BJ,MATCH('Monthy Targets'!$B485,'Final Comp Values'!$C:$C,0)),0)</f>
        <v>0</v>
      </c>
      <c r="AF485" s="464">
        <f>IF(T485="yes",+INDEX('Final Comp Values'!$BJ:$BJ,MATCH('Monthy Targets'!$B485,'Final Comp Values'!$C:$C,0)),0)</f>
        <v>0</v>
      </c>
      <c r="AG485" s="464">
        <f>IF(U485="yes",+INDEX('Final Comp Values'!$BJ:$BJ,MATCH('Monthy Targets'!$B485,'Final Comp Values'!$C:$C,0)),0)</f>
        <v>0</v>
      </c>
    </row>
    <row r="486" spans="1:33" x14ac:dyDescent="0.25">
      <c r="A486" s="183">
        <f>+FY2018_ALL_Targets!A486</f>
        <v>105172</v>
      </c>
      <c r="B486" s="183">
        <f>+FY2018_ALL_Targets!B486</f>
        <v>676317</v>
      </c>
      <c r="C486" s="183">
        <f>+FY2018_ALL_Targets!C486</f>
        <v>1026532</v>
      </c>
      <c r="D486" s="183">
        <f>+FY2018_ALL_Targets!D486</f>
        <v>1538557392</v>
      </c>
      <c r="E486" s="183">
        <f>+FY2018_ALL_Targets!E486</f>
        <v>0</v>
      </c>
      <c r="F486" s="183" t="str">
        <f>+FY2018_ALL_Targets!F486</f>
        <v>Tarrant</v>
      </c>
      <c r="G486" s="183" t="s">
        <v>518</v>
      </c>
      <c r="H486" s="183" t="str">
        <f>+FY2018_ALL_Targets!H486</f>
        <v>Decatur Hospital Authority dba The Harrison at Heritage</v>
      </c>
      <c r="I486" s="183" t="str">
        <f>+FY2018_ALL_Targets!I486</f>
        <v>4600 Heritage Trace Parkway</v>
      </c>
      <c r="J486" s="14" t="str">
        <f>_xlfn.IFNA(+INDEX(Comp1!$D:$D,MATCH(B486,Comp1!$B:$B,0)),"No")</f>
        <v>Yes</v>
      </c>
      <c r="K486" s="14" t="str">
        <f>_xlfn.IFNA(+INDEX(Comp1!$E:$E,MATCH(B486,Comp1!$B:$B,0)),"No")</f>
        <v>Yes</v>
      </c>
      <c r="L486" s="14" t="str">
        <f>_xlfn.IFNA(+INDEX(Comp1!F:F,MATCH($B486,Comp1!$B:$B,0)),"No")</f>
        <v>Yes</v>
      </c>
      <c r="M486" s="14" t="str">
        <f>_xlfn.IFNA(+INDEX(Comp1!G:G,MATCH($B486,Comp1!$B:$B,0)),"No")</f>
        <v>Yes</v>
      </c>
      <c r="N486" s="14" t="str">
        <f>_xlfn.IFNA(+INDEX(Comp1!H:H,MATCH($B486,Comp1!$B:$B,0)),"No")</f>
        <v>Yes</v>
      </c>
      <c r="O486" s="14">
        <f>_xlfn.IFNA(+INDEX(Comp1!I:I,MATCH($B486,Comp1!$B:$B,0)),"No")</f>
        <v>0</v>
      </c>
      <c r="P486" s="14">
        <f>_xlfn.IFNA(+INDEX(Comp1!J:J,MATCH($B486,Comp1!$B:$B,0)),"No")</f>
        <v>0</v>
      </c>
      <c r="Q486" s="14">
        <f>_xlfn.IFNA(+INDEX(Comp1!K:K,MATCH($B486,Comp1!$B:$B,0)),"No")</f>
        <v>0</v>
      </c>
      <c r="R486" s="14">
        <f>_xlfn.IFNA(+INDEX(Comp1!L:L,MATCH($B486,Comp1!$B:$B,0)),"No")</f>
        <v>0</v>
      </c>
      <c r="S486" s="14">
        <f>_xlfn.IFNA(+INDEX(Comp1!M:M,MATCH($B486,Comp1!$B:$B,0)),"No")</f>
        <v>0</v>
      </c>
      <c r="T486" s="14">
        <f>_xlfn.IFNA(+INDEX(Comp1!N:N,MATCH($B486,Comp1!$B:$B,0)),"No")</f>
        <v>0</v>
      </c>
      <c r="U486" s="14">
        <f>_xlfn.IFNA(+INDEX(Comp1!O:O,MATCH($B486,Comp1!$B:$B,0)),"No")</f>
        <v>0</v>
      </c>
      <c r="V486" s="464">
        <f>IF(J486="yes",+INDEX('Final Comp Values'!$AX:$AX,MATCH('Monthy Targets'!$B486,'Final Comp Values'!C:C,0)),0)</f>
        <v>4.4400000000000004</v>
      </c>
      <c r="W486" s="464">
        <f>IF(K486="yes",+INDEX('Final Comp Values'!$AX:$AX,MATCH('Monthy Targets'!$B486,'Final Comp Values'!$C:$C,0)),0)</f>
        <v>4.4400000000000004</v>
      </c>
      <c r="X486" s="464">
        <f>IF(L486="yes",+INDEX('Final Comp Values'!$AX:$AX,MATCH('Monthy Targets'!$B486,'Final Comp Values'!$C:$C,0)),0)</f>
        <v>4.4400000000000004</v>
      </c>
      <c r="Y486" s="464">
        <f>IF(M486="yes",+INDEX('Final Comp Values'!$BB:$BB,MATCH('Monthy Targets'!$B486,'Final Comp Values'!$C:$C,0)),0)</f>
        <v>4.4400000000000004</v>
      </c>
      <c r="Z486" s="464">
        <f>IF(N486="yes",+INDEX('Final Comp Values'!$BB:$BB,MATCH('Monthy Targets'!$B486,'Final Comp Values'!$C:$C,0)),0)</f>
        <v>4.4400000000000004</v>
      </c>
      <c r="AA486" s="464">
        <f>IF(O486="yes",+INDEX('Final Comp Values'!$BB:$BB,MATCH('Monthy Targets'!$B486,'Final Comp Values'!$C:$C,0)),0)</f>
        <v>0</v>
      </c>
      <c r="AB486" s="464">
        <f>IF(P486="yes",+INDEX('Final Comp Values'!$BF:$BF,MATCH('Monthy Targets'!$B486,'Final Comp Values'!$C:$C,0)),0)</f>
        <v>0</v>
      </c>
      <c r="AC486" s="464">
        <f>IF(Q486="yes",+INDEX('Final Comp Values'!$BF:$BF,MATCH('Monthy Targets'!$B486,'Final Comp Values'!$C:$C,0)),0)</f>
        <v>0</v>
      </c>
      <c r="AD486" s="464">
        <f>IF(R486="yes",+INDEX('Final Comp Values'!$BF:$BF,MATCH('Monthy Targets'!$B486,'Final Comp Values'!$C:$C,0)),0)</f>
        <v>0</v>
      </c>
      <c r="AE486" s="464">
        <f>IF(S486="yes",+INDEX('Final Comp Values'!$BJ:$BJ,MATCH('Monthy Targets'!$B486,'Final Comp Values'!$C:$C,0)),0)</f>
        <v>0</v>
      </c>
      <c r="AF486" s="464">
        <f>IF(T486="yes",+INDEX('Final Comp Values'!$BJ:$BJ,MATCH('Monthy Targets'!$B486,'Final Comp Values'!$C:$C,0)),0)</f>
        <v>0</v>
      </c>
      <c r="AG486" s="464">
        <f>IF(U486="yes",+INDEX('Final Comp Values'!$BJ:$BJ,MATCH('Monthy Targets'!$B486,'Final Comp Values'!$C:$C,0)),0)</f>
        <v>0</v>
      </c>
    </row>
    <row r="487" spans="1:33" x14ac:dyDescent="0.25">
      <c r="A487" s="183">
        <f>+FY2018_ALL_Targets!A487</f>
        <v>105150</v>
      </c>
      <c r="B487" s="183">
        <f>+FY2018_ALL_Targets!B487</f>
        <v>676319</v>
      </c>
      <c r="C487" s="183">
        <f>+FY2018_ALL_Targets!C487</f>
        <v>1020361</v>
      </c>
      <c r="D487" s="183">
        <f>+FY2018_ALL_Targets!D487</f>
        <v>1215206826</v>
      </c>
      <c r="E487" s="183">
        <f>+FY2018_ALL_Targets!E487</f>
        <v>0</v>
      </c>
      <c r="F487" s="183" t="str">
        <f>+FY2018_ALL_Targets!F487</f>
        <v>Tarrant</v>
      </c>
      <c r="G487" s="183" t="s">
        <v>516</v>
      </c>
      <c r="H487" s="183" t="str">
        <f>+FY2018_ALL_Targets!H487</f>
        <v>Dallas County Hospital District dba Corinth Rehabilitation</v>
      </c>
      <c r="I487" s="183" t="str">
        <f>+FY2018_ALL_Targets!I487</f>
        <v>3511 Corinth Parkway</v>
      </c>
      <c r="J487" s="14" t="str">
        <f>_xlfn.IFNA(+INDEX(Comp1!$D:$D,MATCH(B487,Comp1!$B:$B,0)),"No")</f>
        <v>Yes</v>
      </c>
      <c r="K487" s="14" t="str">
        <f>_xlfn.IFNA(+INDEX(Comp1!$E:$E,MATCH(B487,Comp1!$B:$B,0)),"No")</f>
        <v>Yes</v>
      </c>
      <c r="L487" s="14" t="str">
        <f>_xlfn.IFNA(+INDEX(Comp1!F:F,MATCH($B487,Comp1!$B:$B,0)),"No")</f>
        <v>Yes</v>
      </c>
      <c r="M487" s="14" t="str">
        <f>_xlfn.IFNA(+INDEX(Comp1!G:G,MATCH($B487,Comp1!$B:$B,0)),"No")</f>
        <v>Yes</v>
      </c>
      <c r="N487" s="14" t="str">
        <f>_xlfn.IFNA(+INDEX(Comp1!H:H,MATCH($B487,Comp1!$B:$B,0)),"No")</f>
        <v>Yes</v>
      </c>
      <c r="O487" s="14">
        <f>_xlfn.IFNA(+INDEX(Comp1!I:I,MATCH($B487,Comp1!$B:$B,0)),"No")</f>
        <v>0</v>
      </c>
      <c r="P487" s="14">
        <f>_xlfn.IFNA(+INDEX(Comp1!J:J,MATCH($B487,Comp1!$B:$B,0)),"No")</f>
        <v>0</v>
      </c>
      <c r="Q487" s="14">
        <f>_xlfn.IFNA(+INDEX(Comp1!K:K,MATCH($B487,Comp1!$B:$B,0)),"No")</f>
        <v>0</v>
      </c>
      <c r="R487" s="14">
        <f>_xlfn.IFNA(+INDEX(Comp1!L:L,MATCH($B487,Comp1!$B:$B,0)),"No")</f>
        <v>0</v>
      </c>
      <c r="S487" s="14">
        <f>_xlfn.IFNA(+INDEX(Comp1!M:M,MATCH($B487,Comp1!$B:$B,0)),"No")</f>
        <v>0</v>
      </c>
      <c r="T487" s="14">
        <f>_xlfn.IFNA(+INDEX(Comp1!N:N,MATCH($B487,Comp1!$B:$B,0)),"No")</f>
        <v>0</v>
      </c>
      <c r="U487" s="14">
        <f>_xlfn.IFNA(+INDEX(Comp1!O:O,MATCH($B487,Comp1!$B:$B,0)),"No")</f>
        <v>0</v>
      </c>
      <c r="V487" s="464">
        <f>IF(J487="yes",+INDEX('Final Comp Values'!$AX:$AX,MATCH('Monthy Targets'!$B487,'Final Comp Values'!C:C,0)),0)</f>
        <v>5.79</v>
      </c>
      <c r="W487" s="464">
        <f>IF(K487="yes",+INDEX('Final Comp Values'!$AX:$AX,MATCH('Monthy Targets'!$B487,'Final Comp Values'!$C:$C,0)),0)</f>
        <v>5.79</v>
      </c>
      <c r="X487" s="464">
        <f>IF(L487="yes",+INDEX('Final Comp Values'!$AX:$AX,MATCH('Monthy Targets'!$B487,'Final Comp Values'!$C:$C,0)),0)</f>
        <v>5.79</v>
      </c>
      <c r="Y487" s="464">
        <f>IF(M487="yes",+INDEX('Final Comp Values'!$BB:$BB,MATCH('Monthy Targets'!$B487,'Final Comp Values'!$C:$C,0)),0)</f>
        <v>5.79</v>
      </c>
      <c r="Z487" s="464">
        <f>IF(N487="yes",+INDEX('Final Comp Values'!$BB:$BB,MATCH('Monthy Targets'!$B487,'Final Comp Values'!$C:$C,0)),0)</f>
        <v>5.79</v>
      </c>
      <c r="AA487" s="464">
        <f>IF(O487="yes",+INDEX('Final Comp Values'!$BB:$BB,MATCH('Monthy Targets'!$B487,'Final Comp Values'!$C:$C,0)),0)</f>
        <v>0</v>
      </c>
      <c r="AB487" s="464">
        <f>IF(P487="yes",+INDEX('Final Comp Values'!$BF:$BF,MATCH('Monthy Targets'!$B487,'Final Comp Values'!$C:$C,0)),0)</f>
        <v>0</v>
      </c>
      <c r="AC487" s="464">
        <f>IF(Q487="yes",+INDEX('Final Comp Values'!$BF:$BF,MATCH('Monthy Targets'!$B487,'Final Comp Values'!$C:$C,0)),0)</f>
        <v>0</v>
      </c>
      <c r="AD487" s="464">
        <f>IF(R487="yes",+INDEX('Final Comp Values'!$BF:$BF,MATCH('Monthy Targets'!$B487,'Final Comp Values'!$C:$C,0)),0)</f>
        <v>0</v>
      </c>
      <c r="AE487" s="464">
        <f>IF(S487="yes",+INDEX('Final Comp Values'!$BJ:$BJ,MATCH('Monthy Targets'!$B487,'Final Comp Values'!$C:$C,0)),0)</f>
        <v>0</v>
      </c>
      <c r="AF487" s="464">
        <f>IF(T487="yes",+INDEX('Final Comp Values'!$BJ:$BJ,MATCH('Monthy Targets'!$B487,'Final Comp Values'!$C:$C,0)),0)</f>
        <v>0</v>
      </c>
      <c r="AG487" s="464">
        <f>IF(U487="yes",+INDEX('Final Comp Values'!$BJ:$BJ,MATCH('Monthy Targets'!$B487,'Final Comp Values'!$C:$C,0)),0)</f>
        <v>0</v>
      </c>
    </row>
    <row r="488" spans="1:33" x14ac:dyDescent="0.25">
      <c r="A488" s="183">
        <f>+FY2018_ALL_Targets!A488</f>
        <v>5039</v>
      </c>
      <c r="B488" s="183">
        <f>+FY2018_ALL_Targets!B488</f>
        <v>676321</v>
      </c>
      <c r="C488" s="183">
        <f>+FY2018_ALL_Targets!C488</f>
        <v>1026541</v>
      </c>
      <c r="D488" s="183">
        <f>+FY2018_ALL_Targets!D488</f>
        <v>1407127384</v>
      </c>
      <c r="E488" s="183">
        <f>+FY2018_ALL_Targets!E488</f>
        <v>0</v>
      </c>
      <c r="F488" s="183" t="str">
        <f>+FY2018_ALL_Targets!F488</f>
        <v>Nueces</v>
      </c>
      <c r="G488" s="183" t="s">
        <v>921</v>
      </c>
      <c r="H488" s="183" t="str">
        <f>+FY2018_ALL_Targets!H488</f>
        <v>DeWitt Medical District</v>
      </c>
      <c r="I488" s="183" t="str">
        <f>+FY2018_ALL_Targets!I488</f>
        <v>3030 Fig Street</v>
      </c>
      <c r="J488" s="14" t="str">
        <f>_xlfn.IFNA(+INDEX(Comp1!$D:$D,MATCH(B488,Comp1!$B:$B,0)),"No")</f>
        <v>Yes</v>
      </c>
      <c r="K488" s="14" t="str">
        <f>_xlfn.IFNA(+INDEX(Comp1!$E:$E,MATCH(B488,Comp1!$B:$B,0)),"No")</f>
        <v>Yes</v>
      </c>
      <c r="L488" s="14" t="str">
        <f>_xlfn.IFNA(+INDEX(Comp1!F:F,MATCH($B488,Comp1!$B:$B,0)),"No")</f>
        <v>Yes</v>
      </c>
      <c r="M488" s="14" t="str">
        <f>_xlfn.IFNA(+INDEX(Comp1!G:G,MATCH($B488,Comp1!$B:$B,0)),"No")</f>
        <v>Yes</v>
      </c>
      <c r="N488" s="14" t="str">
        <f>_xlfn.IFNA(+INDEX(Comp1!H:H,MATCH($B488,Comp1!$B:$B,0)),"No")</f>
        <v>Yes</v>
      </c>
      <c r="O488" s="14">
        <f>_xlfn.IFNA(+INDEX(Comp1!I:I,MATCH($B488,Comp1!$B:$B,0)),"No")</f>
        <v>0</v>
      </c>
      <c r="P488" s="14">
        <f>_xlfn.IFNA(+INDEX(Comp1!J:J,MATCH($B488,Comp1!$B:$B,0)),"No")</f>
        <v>0</v>
      </c>
      <c r="Q488" s="14">
        <f>_xlfn.IFNA(+INDEX(Comp1!K:K,MATCH($B488,Comp1!$B:$B,0)),"No")</f>
        <v>0</v>
      </c>
      <c r="R488" s="14">
        <f>_xlfn.IFNA(+INDEX(Comp1!L:L,MATCH($B488,Comp1!$B:$B,0)),"No")</f>
        <v>0</v>
      </c>
      <c r="S488" s="14">
        <f>_xlfn.IFNA(+INDEX(Comp1!M:M,MATCH($B488,Comp1!$B:$B,0)),"No")</f>
        <v>0</v>
      </c>
      <c r="T488" s="14">
        <f>_xlfn.IFNA(+INDEX(Comp1!N:N,MATCH($B488,Comp1!$B:$B,0)),"No")</f>
        <v>0</v>
      </c>
      <c r="U488" s="14">
        <f>_xlfn.IFNA(+INDEX(Comp1!O:O,MATCH($B488,Comp1!$B:$B,0)),"No")</f>
        <v>0</v>
      </c>
      <c r="V488" s="464">
        <f>IF(J488="yes",+INDEX('Final Comp Values'!$AX:$AX,MATCH('Monthy Targets'!$B488,'Final Comp Values'!C:C,0)),0)</f>
        <v>27.45</v>
      </c>
      <c r="W488" s="464">
        <f>IF(K488="yes",+INDEX('Final Comp Values'!$AX:$AX,MATCH('Monthy Targets'!$B488,'Final Comp Values'!$C:$C,0)),0)</f>
        <v>27.45</v>
      </c>
      <c r="X488" s="464">
        <f>IF(L488="yes",+INDEX('Final Comp Values'!$AX:$AX,MATCH('Monthy Targets'!$B488,'Final Comp Values'!$C:$C,0)),0)</f>
        <v>27.45</v>
      </c>
      <c r="Y488" s="464">
        <f>IF(M488="yes",+INDEX('Final Comp Values'!$BB:$BB,MATCH('Monthy Targets'!$B488,'Final Comp Values'!$C:$C,0)),0)</f>
        <v>27.45</v>
      </c>
      <c r="Z488" s="464">
        <f>IF(N488="yes",+INDEX('Final Comp Values'!$BB:$BB,MATCH('Monthy Targets'!$B488,'Final Comp Values'!$C:$C,0)),0)</f>
        <v>27.45</v>
      </c>
      <c r="AA488" s="464">
        <f>IF(O488="yes",+INDEX('Final Comp Values'!$BB:$BB,MATCH('Monthy Targets'!$B488,'Final Comp Values'!$C:$C,0)),0)</f>
        <v>0</v>
      </c>
      <c r="AB488" s="464">
        <f>IF(P488="yes",+INDEX('Final Comp Values'!$BF:$BF,MATCH('Monthy Targets'!$B488,'Final Comp Values'!$C:$C,0)),0)</f>
        <v>0</v>
      </c>
      <c r="AC488" s="464">
        <f>IF(Q488="yes",+INDEX('Final Comp Values'!$BF:$BF,MATCH('Monthy Targets'!$B488,'Final Comp Values'!$C:$C,0)),0)</f>
        <v>0</v>
      </c>
      <c r="AD488" s="464">
        <f>IF(R488="yes",+INDEX('Final Comp Values'!$BF:$BF,MATCH('Monthy Targets'!$B488,'Final Comp Values'!$C:$C,0)),0)</f>
        <v>0</v>
      </c>
      <c r="AE488" s="464">
        <f>IF(S488="yes",+INDEX('Final Comp Values'!$BJ:$BJ,MATCH('Monthy Targets'!$B488,'Final Comp Values'!$C:$C,0)),0)</f>
        <v>0</v>
      </c>
      <c r="AF488" s="464">
        <f>IF(T488="yes",+INDEX('Final Comp Values'!$BJ:$BJ,MATCH('Monthy Targets'!$B488,'Final Comp Values'!$C:$C,0)),0)</f>
        <v>0</v>
      </c>
      <c r="AG488" s="464">
        <f>IF(U488="yes",+INDEX('Final Comp Values'!$BJ:$BJ,MATCH('Monthy Targets'!$B488,'Final Comp Values'!$C:$C,0)),0)</f>
        <v>0</v>
      </c>
    </row>
    <row r="489" spans="1:33" x14ac:dyDescent="0.25">
      <c r="A489" s="183">
        <f>+FY2018_ALL_Targets!A489</f>
        <v>105314</v>
      </c>
      <c r="B489" s="183">
        <f>+FY2018_ALL_Targets!B489</f>
        <v>676323</v>
      </c>
      <c r="C489" s="183">
        <f>+FY2018_ALL_Targets!C489</f>
        <v>1026584</v>
      </c>
      <c r="D489" s="183">
        <f>+FY2018_ALL_Targets!D489</f>
        <v>1669860425</v>
      </c>
      <c r="E489" s="183">
        <f>+FY2018_ALL_Targets!E489</f>
        <v>0</v>
      </c>
      <c r="F489" s="183" t="str">
        <f>+FY2018_ALL_Targets!F489</f>
        <v>Harris</v>
      </c>
      <c r="G489" s="183" t="s">
        <v>524</v>
      </c>
      <c r="H489" s="183" t="str">
        <f>+FY2018_ALL_Targets!H489</f>
        <v>Memorial Medical Center dba The Crescent</v>
      </c>
      <c r="I489" s="183" t="str">
        <f>+FY2018_ALL_Targets!I489</f>
        <v>11353 Sugar Park Lane</v>
      </c>
      <c r="J489" s="14" t="str">
        <f>_xlfn.IFNA(+INDEX(Comp1!$D:$D,MATCH(B489,Comp1!$B:$B,0)),"No")</f>
        <v>Yes</v>
      </c>
      <c r="K489" s="14" t="str">
        <f>_xlfn.IFNA(+INDEX(Comp1!$E:$E,MATCH(B489,Comp1!$B:$B,0)),"No")</f>
        <v>Yes</v>
      </c>
      <c r="L489" s="14" t="str">
        <f>_xlfn.IFNA(+INDEX(Comp1!F:F,MATCH($B489,Comp1!$B:$B,0)),"No")</f>
        <v>Yes</v>
      </c>
      <c r="M489" s="14" t="str">
        <f>_xlfn.IFNA(+INDEX(Comp1!G:G,MATCH($B489,Comp1!$B:$B,0)),"No")</f>
        <v>Yes</v>
      </c>
      <c r="N489" s="14" t="str">
        <f>_xlfn.IFNA(+INDEX(Comp1!H:H,MATCH($B489,Comp1!$B:$B,0)),"No")</f>
        <v>Yes</v>
      </c>
      <c r="O489" s="14">
        <f>_xlfn.IFNA(+INDEX(Comp1!I:I,MATCH($B489,Comp1!$B:$B,0)),"No")</f>
        <v>0</v>
      </c>
      <c r="P489" s="14">
        <f>_xlfn.IFNA(+INDEX(Comp1!J:J,MATCH($B489,Comp1!$B:$B,0)),"No")</f>
        <v>0</v>
      </c>
      <c r="Q489" s="14">
        <f>_xlfn.IFNA(+INDEX(Comp1!K:K,MATCH($B489,Comp1!$B:$B,0)),"No")</f>
        <v>0</v>
      </c>
      <c r="R489" s="14">
        <f>_xlfn.IFNA(+INDEX(Comp1!L:L,MATCH($B489,Comp1!$B:$B,0)),"No")</f>
        <v>0</v>
      </c>
      <c r="S489" s="14">
        <f>_xlfn.IFNA(+INDEX(Comp1!M:M,MATCH($B489,Comp1!$B:$B,0)),"No")</f>
        <v>0</v>
      </c>
      <c r="T489" s="14">
        <f>_xlfn.IFNA(+INDEX(Comp1!N:N,MATCH($B489,Comp1!$B:$B,0)),"No")</f>
        <v>0</v>
      </c>
      <c r="U489" s="14">
        <f>_xlfn.IFNA(+INDEX(Comp1!O:O,MATCH($B489,Comp1!$B:$B,0)),"No")</f>
        <v>0</v>
      </c>
      <c r="V489" s="464">
        <f>IF(J489="yes",+INDEX('Final Comp Values'!$AX:$AX,MATCH('Monthy Targets'!$B489,'Final Comp Values'!C:C,0)),0)</f>
        <v>0.68</v>
      </c>
      <c r="W489" s="464">
        <f>IF(K489="yes",+INDEX('Final Comp Values'!$AX:$AX,MATCH('Monthy Targets'!$B489,'Final Comp Values'!$C:$C,0)),0)</f>
        <v>0.68</v>
      </c>
      <c r="X489" s="464">
        <f>IF(L489="yes",+INDEX('Final Comp Values'!$AX:$AX,MATCH('Monthy Targets'!$B489,'Final Comp Values'!$C:$C,0)),0)</f>
        <v>0.68</v>
      </c>
      <c r="Y489" s="464">
        <f>IF(M489="yes",+INDEX('Final Comp Values'!$BB:$BB,MATCH('Monthy Targets'!$B489,'Final Comp Values'!$C:$C,0)),0)</f>
        <v>0.68</v>
      </c>
      <c r="Z489" s="464">
        <f>IF(N489="yes",+INDEX('Final Comp Values'!$BB:$BB,MATCH('Monthy Targets'!$B489,'Final Comp Values'!$C:$C,0)),0)</f>
        <v>0.68</v>
      </c>
      <c r="AA489" s="464">
        <f>IF(O489="yes",+INDEX('Final Comp Values'!$BB:$BB,MATCH('Monthy Targets'!$B489,'Final Comp Values'!$C:$C,0)),0)</f>
        <v>0</v>
      </c>
      <c r="AB489" s="464">
        <f>IF(P489="yes",+INDEX('Final Comp Values'!$BF:$BF,MATCH('Monthy Targets'!$B489,'Final Comp Values'!$C:$C,0)),0)</f>
        <v>0</v>
      </c>
      <c r="AC489" s="464">
        <f>IF(Q489="yes",+INDEX('Final Comp Values'!$BF:$BF,MATCH('Monthy Targets'!$B489,'Final Comp Values'!$C:$C,0)),0)</f>
        <v>0</v>
      </c>
      <c r="AD489" s="464">
        <f>IF(R489="yes",+INDEX('Final Comp Values'!$BF:$BF,MATCH('Monthy Targets'!$B489,'Final Comp Values'!$C:$C,0)),0)</f>
        <v>0</v>
      </c>
      <c r="AE489" s="464">
        <f>IF(S489="yes",+INDEX('Final Comp Values'!$BJ:$BJ,MATCH('Monthy Targets'!$B489,'Final Comp Values'!$C:$C,0)),0)</f>
        <v>0</v>
      </c>
      <c r="AF489" s="464">
        <f>IF(T489="yes",+INDEX('Final Comp Values'!$BJ:$BJ,MATCH('Monthy Targets'!$B489,'Final Comp Values'!$C:$C,0)),0)</f>
        <v>0</v>
      </c>
      <c r="AG489" s="464">
        <f>IF(U489="yes",+INDEX('Final Comp Values'!$BJ:$BJ,MATCH('Monthy Targets'!$B489,'Final Comp Values'!$C:$C,0)),0)</f>
        <v>0</v>
      </c>
    </row>
    <row r="490" spans="1:33" x14ac:dyDescent="0.25">
      <c r="A490" s="183">
        <f>+FY2018_ALL_Targets!A490</f>
        <v>105263</v>
      </c>
      <c r="B490" s="183">
        <f>+FY2018_ALL_Targets!B490</f>
        <v>676326</v>
      </c>
      <c r="C490" s="183">
        <f>+FY2018_ALL_Targets!C490</f>
        <v>1025812</v>
      </c>
      <c r="D490" s="183">
        <f>+FY2018_ALL_Targets!D490</f>
        <v>1821414087</v>
      </c>
      <c r="E490" s="183">
        <f>+FY2018_ALL_Targets!E490</f>
        <v>0</v>
      </c>
      <c r="F490" s="183" t="str">
        <f>+FY2018_ALL_Targets!F490</f>
        <v>Dallas</v>
      </c>
      <c r="G490" s="183" t="s">
        <v>522</v>
      </c>
      <c r="H490" s="183" t="str">
        <f>+FY2018_ALL_Targets!H490</f>
        <v>Dallas County Hospital District</v>
      </c>
      <c r="I490" s="183" t="str">
        <f>+FY2018_ALL_Targets!I490</f>
        <v>1101 Windbell Drive</v>
      </c>
      <c r="J490" s="14" t="str">
        <f>_xlfn.IFNA(+INDEX(Comp1!$D:$D,MATCH(B490,Comp1!$B:$B,0)),"No")</f>
        <v>Yes</v>
      </c>
      <c r="K490" s="14" t="str">
        <f>_xlfn.IFNA(+INDEX(Comp1!$E:$E,MATCH(B490,Comp1!$B:$B,0)),"No")</f>
        <v>Yes</v>
      </c>
      <c r="L490" s="14" t="str">
        <f>_xlfn.IFNA(+INDEX(Comp1!F:F,MATCH($B490,Comp1!$B:$B,0)),"No")</f>
        <v>Yes</v>
      </c>
      <c r="M490" s="14" t="str">
        <f>_xlfn.IFNA(+INDEX(Comp1!G:G,MATCH($B490,Comp1!$B:$B,0)),"No")</f>
        <v>Yes</v>
      </c>
      <c r="N490" s="14" t="str">
        <f>_xlfn.IFNA(+INDEX(Comp1!H:H,MATCH($B490,Comp1!$B:$B,0)),"No")</f>
        <v>Yes</v>
      </c>
      <c r="O490" s="14">
        <f>_xlfn.IFNA(+INDEX(Comp1!I:I,MATCH($B490,Comp1!$B:$B,0)),"No")</f>
        <v>0</v>
      </c>
      <c r="P490" s="14">
        <f>_xlfn.IFNA(+INDEX(Comp1!J:J,MATCH($B490,Comp1!$B:$B,0)),"No")</f>
        <v>0</v>
      </c>
      <c r="Q490" s="14">
        <f>_xlfn.IFNA(+INDEX(Comp1!K:K,MATCH($B490,Comp1!$B:$B,0)),"No")</f>
        <v>0</v>
      </c>
      <c r="R490" s="14">
        <f>_xlfn.IFNA(+INDEX(Comp1!L:L,MATCH($B490,Comp1!$B:$B,0)),"No")</f>
        <v>0</v>
      </c>
      <c r="S490" s="14">
        <f>_xlfn.IFNA(+INDEX(Comp1!M:M,MATCH($B490,Comp1!$B:$B,0)),"No")</f>
        <v>0</v>
      </c>
      <c r="T490" s="14">
        <f>_xlfn.IFNA(+INDEX(Comp1!N:N,MATCH($B490,Comp1!$B:$B,0)),"No")</f>
        <v>0</v>
      </c>
      <c r="U490" s="14">
        <f>_xlfn.IFNA(+INDEX(Comp1!O:O,MATCH($B490,Comp1!$B:$B,0)),"No")</f>
        <v>0</v>
      </c>
      <c r="V490" s="464">
        <f>IF(J490="yes",+INDEX('Final Comp Values'!$AX:$AX,MATCH('Monthy Targets'!$B490,'Final Comp Values'!C:C,0)),0)</f>
        <v>5.09</v>
      </c>
      <c r="W490" s="464">
        <f>IF(K490="yes",+INDEX('Final Comp Values'!$AX:$AX,MATCH('Monthy Targets'!$B490,'Final Comp Values'!$C:$C,0)),0)</f>
        <v>5.09</v>
      </c>
      <c r="X490" s="464">
        <f>IF(L490="yes",+INDEX('Final Comp Values'!$AX:$AX,MATCH('Monthy Targets'!$B490,'Final Comp Values'!$C:$C,0)),0)</f>
        <v>5.09</v>
      </c>
      <c r="Y490" s="464">
        <f>IF(M490="yes",+INDEX('Final Comp Values'!$BB:$BB,MATCH('Monthy Targets'!$B490,'Final Comp Values'!$C:$C,0)),0)</f>
        <v>5.09</v>
      </c>
      <c r="Z490" s="464">
        <f>IF(N490="yes",+INDEX('Final Comp Values'!$BB:$BB,MATCH('Monthy Targets'!$B490,'Final Comp Values'!$C:$C,0)),0)</f>
        <v>5.09</v>
      </c>
      <c r="AA490" s="464">
        <f>IF(O490="yes",+INDEX('Final Comp Values'!$BB:$BB,MATCH('Monthy Targets'!$B490,'Final Comp Values'!$C:$C,0)),0)</f>
        <v>0</v>
      </c>
      <c r="AB490" s="464">
        <f>IF(P490="yes",+INDEX('Final Comp Values'!$BF:$BF,MATCH('Monthy Targets'!$B490,'Final Comp Values'!$C:$C,0)),0)</f>
        <v>0</v>
      </c>
      <c r="AC490" s="464">
        <f>IF(Q490="yes",+INDEX('Final Comp Values'!$BF:$BF,MATCH('Monthy Targets'!$B490,'Final Comp Values'!$C:$C,0)),0)</f>
        <v>0</v>
      </c>
      <c r="AD490" s="464">
        <f>IF(R490="yes",+INDEX('Final Comp Values'!$BF:$BF,MATCH('Monthy Targets'!$B490,'Final Comp Values'!$C:$C,0)),0)</f>
        <v>0</v>
      </c>
      <c r="AE490" s="464">
        <f>IF(S490="yes",+INDEX('Final Comp Values'!$BJ:$BJ,MATCH('Monthy Targets'!$B490,'Final Comp Values'!$C:$C,0)),0)</f>
        <v>0</v>
      </c>
      <c r="AF490" s="464">
        <f>IF(T490="yes",+INDEX('Final Comp Values'!$BJ:$BJ,MATCH('Monthy Targets'!$B490,'Final Comp Values'!$C:$C,0)),0)</f>
        <v>0</v>
      </c>
      <c r="AG490" s="464">
        <f>IF(U490="yes",+INDEX('Final Comp Values'!$BJ:$BJ,MATCH('Monthy Targets'!$B490,'Final Comp Values'!$C:$C,0)),0)</f>
        <v>0</v>
      </c>
    </row>
    <row r="491" spans="1:33" x14ac:dyDescent="0.25">
      <c r="A491" s="183">
        <f>+FY2018_ALL_Targets!A491</f>
        <v>105330</v>
      </c>
      <c r="B491" s="183">
        <f>+FY2018_ALL_Targets!B491</f>
        <v>676328</v>
      </c>
      <c r="C491" s="183">
        <f>+FY2018_ALL_Targets!C491</f>
        <v>1026558</v>
      </c>
      <c r="D491" s="183">
        <f>+FY2018_ALL_Targets!D491</f>
        <v>1194123901</v>
      </c>
      <c r="E491" s="183">
        <f>+FY2018_ALL_Targets!E491</f>
        <v>0</v>
      </c>
      <c r="F491" s="183" t="str">
        <f>+FY2018_ALL_Targets!F491</f>
        <v>Bexar</v>
      </c>
      <c r="G491" s="183" t="s">
        <v>526</v>
      </c>
      <c r="H491" s="183" t="str">
        <f>+FY2018_ALL_Targets!H491</f>
        <v>Medina County Hospital District dba Las Colinas of Westover</v>
      </c>
      <c r="I491" s="183" t="str">
        <f>+FY2018_ALL_Targets!I491</f>
        <v>9738 Westover Hills Blvd.</v>
      </c>
      <c r="J491" s="14" t="str">
        <f>_xlfn.IFNA(+INDEX(Comp1!$D:$D,MATCH(B491,Comp1!$B:$B,0)),"No")</f>
        <v>Yes</v>
      </c>
      <c r="K491" s="14" t="str">
        <f>_xlfn.IFNA(+INDEX(Comp1!$E:$E,MATCH(B491,Comp1!$B:$B,0)),"No")</f>
        <v>Yes</v>
      </c>
      <c r="L491" s="14" t="str">
        <f>_xlfn.IFNA(+INDEX(Comp1!F:F,MATCH($B491,Comp1!$B:$B,0)),"No")</f>
        <v>Yes</v>
      </c>
      <c r="M491" s="14" t="str">
        <f>_xlfn.IFNA(+INDEX(Comp1!G:G,MATCH($B491,Comp1!$B:$B,0)),"No")</f>
        <v>Yes</v>
      </c>
      <c r="N491" s="14" t="str">
        <f>_xlfn.IFNA(+INDEX(Comp1!H:H,MATCH($B491,Comp1!$B:$B,0)),"No")</f>
        <v>Yes</v>
      </c>
      <c r="O491" s="14">
        <f>_xlfn.IFNA(+INDEX(Comp1!I:I,MATCH($B491,Comp1!$B:$B,0)),"No")</f>
        <v>0</v>
      </c>
      <c r="P491" s="14">
        <f>_xlfn.IFNA(+INDEX(Comp1!J:J,MATCH($B491,Comp1!$B:$B,0)),"No")</f>
        <v>0</v>
      </c>
      <c r="Q491" s="14">
        <f>_xlfn.IFNA(+INDEX(Comp1!K:K,MATCH($B491,Comp1!$B:$B,0)),"No")</f>
        <v>0</v>
      </c>
      <c r="R491" s="14">
        <f>_xlfn.IFNA(+INDEX(Comp1!L:L,MATCH($B491,Comp1!$B:$B,0)),"No")</f>
        <v>0</v>
      </c>
      <c r="S491" s="14">
        <f>_xlfn.IFNA(+INDEX(Comp1!M:M,MATCH($B491,Comp1!$B:$B,0)),"No")</f>
        <v>0</v>
      </c>
      <c r="T491" s="14">
        <f>_xlfn.IFNA(+INDEX(Comp1!N:N,MATCH($B491,Comp1!$B:$B,0)),"No")</f>
        <v>0</v>
      </c>
      <c r="U491" s="14">
        <f>_xlfn.IFNA(+INDEX(Comp1!O:O,MATCH($B491,Comp1!$B:$B,0)),"No")</f>
        <v>0</v>
      </c>
      <c r="V491" s="464">
        <f>IF(J491="yes",+INDEX('Final Comp Values'!$AX:$AX,MATCH('Monthy Targets'!$B491,'Final Comp Values'!C:C,0)),0)</f>
        <v>4.5199999999999996</v>
      </c>
      <c r="W491" s="464">
        <f>IF(K491="yes",+INDEX('Final Comp Values'!$AX:$AX,MATCH('Monthy Targets'!$B491,'Final Comp Values'!$C:$C,0)),0)</f>
        <v>4.5199999999999996</v>
      </c>
      <c r="X491" s="464">
        <f>IF(L491="yes",+INDEX('Final Comp Values'!$AX:$AX,MATCH('Monthy Targets'!$B491,'Final Comp Values'!$C:$C,0)),0)</f>
        <v>4.5199999999999996</v>
      </c>
      <c r="Y491" s="464">
        <f>IF(M491="yes",+INDEX('Final Comp Values'!$BB:$BB,MATCH('Monthy Targets'!$B491,'Final Comp Values'!$C:$C,0)),0)</f>
        <v>4.5199999999999996</v>
      </c>
      <c r="Z491" s="464">
        <f>IF(N491="yes",+INDEX('Final Comp Values'!$BB:$BB,MATCH('Monthy Targets'!$B491,'Final Comp Values'!$C:$C,0)),0)</f>
        <v>4.5199999999999996</v>
      </c>
      <c r="AA491" s="464">
        <f>IF(O491="yes",+INDEX('Final Comp Values'!$BB:$BB,MATCH('Monthy Targets'!$B491,'Final Comp Values'!$C:$C,0)),0)</f>
        <v>0</v>
      </c>
      <c r="AB491" s="464">
        <f>IF(P491="yes",+INDEX('Final Comp Values'!$BF:$BF,MATCH('Monthy Targets'!$B491,'Final Comp Values'!$C:$C,0)),0)</f>
        <v>0</v>
      </c>
      <c r="AC491" s="464">
        <f>IF(Q491="yes",+INDEX('Final Comp Values'!$BF:$BF,MATCH('Monthy Targets'!$B491,'Final Comp Values'!$C:$C,0)),0)</f>
        <v>0</v>
      </c>
      <c r="AD491" s="464">
        <f>IF(R491="yes",+INDEX('Final Comp Values'!$BF:$BF,MATCH('Monthy Targets'!$B491,'Final Comp Values'!$C:$C,0)),0)</f>
        <v>0</v>
      </c>
      <c r="AE491" s="464">
        <f>IF(S491="yes",+INDEX('Final Comp Values'!$BJ:$BJ,MATCH('Monthy Targets'!$B491,'Final Comp Values'!$C:$C,0)),0)</f>
        <v>0</v>
      </c>
      <c r="AF491" s="464">
        <f>IF(T491="yes",+INDEX('Final Comp Values'!$BJ:$BJ,MATCH('Monthy Targets'!$B491,'Final Comp Values'!$C:$C,0)),0)</f>
        <v>0</v>
      </c>
      <c r="AG491" s="464">
        <f>IF(U491="yes",+INDEX('Final Comp Values'!$BJ:$BJ,MATCH('Monthy Targets'!$B491,'Final Comp Values'!$C:$C,0)),0)</f>
        <v>0</v>
      </c>
    </row>
    <row r="492" spans="1:33" x14ac:dyDescent="0.25">
      <c r="A492" s="183">
        <f>+FY2018_ALL_Targets!A492</f>
        <v>105428</v>
      </c>
      <c r="B492" s="183">
        <f>+FY2018_ALL_Targets!B492</f>
        <v>676337</v>
      </c>
      <c r="C492" s="183">
        <f>+FY2018_ALL_Targets!C492</f>
        <v>1026717</v>
      </c>
      <c r="D492" s="183">
        <f>+FY2018_ALL_Targets!D492</f>
        <v>1396098091</v>
      </c>
      <c r="E492" s="183">
        <f>+FY2018_ALL_Targets!E492</f>
        <v>0</v>
      </c>
      <c r="F492" s="183" t="str">
        <f>+FY2018_ALL_Targets!F492</f>
        <v>Harris</v>
      </c>
      <c r="G492" s="183" t="s">
        <v>528</v>
      </c>
      <c r="H492" s="183" t="str">
        <f>+FY2018_ALL_Targets!H492</f>
        <v>OakBend Medical Center</v>
      </c>
      <c r="I492" s="183" t="str">
        <f>+FY2018_ALL_Targets!I492</f>
        <v>6920 TC Jester Blvd</v>
      </c>
      <c r="J492" s="14" t="str">
        <f>_xlfn.IFNA(+INDEX(Comp1!$D:$D,MATCH(B492,Comp1!$B:$B,0)),"No")</f>
        <v>Yes</v>
      </c>
      <c r="K492" s="14" t="str">
        <f>_xlfn.IFNA(+INDEX(Comp1!$E:$E,MATCH(B492,Comp1!$B:$B,0)),"No")</f>
        <v>Yes</v>
      </c>
      <c r="L492" s="14" t="str">
        <f>_xlfn.IFNA(+INDEX(Comp1!F:F,MATCH($B492,Comp1!$B:$B,0)),"No")</f>
        <v>Yes</v>
      </c>
      <c r="M492" s="14" t="str">
        <f>_xlfn.IFNA(+INDEX(Comp1!G:G,MATCH($B492,Comp1!$B:$B,0)),"No")</f>
        <v>Yes</v>
      </c>
      <c r="N492" s="14" t="str">
        <f>_xlfn.IFNA(+INDEX(Comp1!H:H,MATCH($B492,Comp1!$B:$B,0)),"No")</f>
        <v>Yes</v>
      </c>
      <c r="O492" s="14">
        <f>_xlfn.IFNA(+INDEX(Comp1!I:I,MATCH($B492,Comp1!$B:$B,0)),"No")</f>
        <v>0</v>
      </c>
      <c r="P492" s="14">
        <f>_xlfn.IFNA(+INDEX(Comp1!J:J,MATCH($B492,Comp1!$B:$B,0)),"No")</f>
        <v>0</v>
      </c>
      <c r="Q492" s="14">
        <f>_xlfn.IFNA(+INDEX(Comp1!K:K,MATCH($B492,Comp1!$B:$B,0)),"No")</f>
        <v>0</v>
      </c>
      <c r="R492" s="14">
        <f>_xlfn.IFNA(+INDEX(Comp1!L:L,MATCH($B492,Comp1!$B:$B,0)),"No")</f>
        <v>0</v>
      </c>
      <c r="S492" s="14">
        <f>_xlfn.IFNA(+INDEX(Comp1!M:M,MATCH($B492,Comp1!$B:$B,0)),"No")</f>
        <v>0</v>
      </c>
      <c r="T492" s="14">
        <f>_xlfn.IFNA(+INDEX(Comp1!N:N,MATCH($B492,Comp1!$B:$B,0)),"No")</f>
        <v>0</v>
      </c>
      <c r="U492" s="14">
        <f>_xlfn.IFNA(+INDEX(Comp1!O:O,MATCH($B492,Comp1!$B:$B,0)),"No")</f>
        <v>0</v>
      </c>
      <c r="V492" s="464">
        <f>IF(J492="yes",+INDEX('Final Comp Values'!$AX:$AX,MATCH('Monthy Targets'!$B492,'Final Comp Values'!C:C,0)),0)</f>
        <v>6.87</v>
      </c>
      <c r="W492" s="464">
        <f>IF(K492="yes",+INDEX('Final Comp Values'!$AX:$AX,MATCH('Monthy Targets'!$B492,'Final Comp Values'!$C:$C,0)),0)</f>
        <v>6.87</v>
      </c>
      <c r="X492" s="464">
        <f>IF(L492="yes",+INDEX('Final Comp Values'!$AX:$AX,MATCH('Monthy Targets'!$B492,'Final Comp Values'!$C:$C,0)),0)</f>
        <v>6.87</v>
      </c>
      <c r="Y492" s="464">
        <f>IF(M492="yes",+INDEX('Final Comp Values'!$BB:$BB,MATCH('Monthy Targets'!$B492,'Final Comp Values'!$C:$C,0)),0)</f>
        <v>6.87</v>
      </c>
      <c r="Z492" s="464">
        <f>IF(N492="yes",+INDEX('Final Comp Values'!$BB:$BB,MATCH('Monthy Targets'!$B492,'Final Comp Values'!$C:$C,0)),0)</f>
        <v>6.87</v>
      </c>
      <c r="AA492" s="464">
        <f>IF(O492="yes",+INDEX('Final Comp Values'!$BB:$BB,MATCH('Monthy Targets'!$B492,'Final Comp Values'!$C:$C,0)),0)</f>
        <v>0</v>
      </c>
      <c r="AB492" s="464">
        <f>IF(P492="yes",+INDEX('Final Comp Values'!$BF:$BF,MATCH('Monthy Targets'!$B492,'Final Comp Values'!$C:$C,0)),0)</f>
        <v>0</v>
      </c>
      <c r="AC492" s="464">
        <f>IF(Q492="yes",+INDEX('Final Comp Values'!$BF:$BF,MATCH('Monthy Targets'!$B492,'Final Comp Values'!$C:$C,0)),0)</f>
        <v>0</v>
      </c>
      <c r="AD492" s="464">
        <f>IF(R492="yes",+INDEX('Final Comp Values'!$BF:$BF,MATCH('Monthy Targets'!$B492,'Final Comp Values'!$C:$C,0)),0)</f>
        <v>0</v>
      </c>
      <c r="AE492" s="464">
        <f>IF(S492="yes",+INDEX('Final Comp Values'!$BJ:$BJ,MATCH('Monthy Targets'!$B492,'Final Comp Values'!$C:$C,0)),0)</f>
        <v>0</v>
      </c>
      <c r="AF492" s="464">
        <f>IF(T492="yes",+INDEX('Final Comp Values'!$BJ:$BJ,MATCH('Monthy Targets'!$B492,'Final Comp Values'!$C:$C,0)),0)</f>
        <v>0</v>
      </c>
      <c r="AG492" s="464">
        <f>IF(U492="yes",+INDEX('Final Comp Values'!$BJ:$BJ,MATCH('Monthy Targets'!$B492,'Final Comp Values'!$C:$C,0)),0)</f>
        <v>0</v>
      </c>
    </row>
    <row r="493" spans="1:33" x14ac:dyDescent="0.25">
      <c r="A493" s="183">
        <f>+FY2018_ALL_Targets!A493</f>
        <v>4079</v>
      </c>
      <c r="B493" s="183">
        <f>+FY2018_ALL_Targets!B493</f>
        <v>676338</v>
      </c>
      <c r="C493" s="183">
        <f>+FY2018_ALL_Targets!C493</f>
        <v>407904</v>
      </c>
      <c r="D493" s="183">
        <f>+FY2018_ALL_Targets!D493</f>
        <v>1205841160</v>
      </c>
      <c r="E493" s="183">
        <f>+FY2018_ALL_Targets!E493</f>
        <v>0</v>
      </c>
      <c r="F493" s="183" t="str">
        <f>+FY2018_ALL_Targets!F493</f>
        <v>MRSA West</v>
      </c>
      <c r="G493" s="183" t="s">
        <v>168</v>
      </c>
      <c r="H493" s="183" t="str">
        <f>+FY2018_ALL_Targets!H493</f>
        <v>Dallam Hartley Counties Hospital District</v>
      </c>
      <c r="I493" s="183" t="str">
        <f>+FY2018_ALL_Targets!I493</f>
        <v>210 E Texas Blvd</v>
      </c>
      <c r="J493" s="14" t="str">
        <f>_xlfn.IFNA(+INDEX(Comp1!$D:$D,MATCH(B493,Comp1!$B:$B,0)),"No")</f>
        <v>Yes</v>
      </c>
      <c r="K493" s="14" t="str">
        <f>_xlfn.IFNA(+INDEX(Comp1!$E:$E,MATCH(B493,Comp1!$B:$B,0)),"No")</f>
        <v>Yes</v>
      </c>
      <c r="L493" s="14" t="str">
        <f>_xlfn.IFNA(+INDEX(Comp1!F:F,MATCH($B493,Comp1!$B:$B,0)),"No")</f>
        <v>Yes</v>
      </c>
      <c r="M493" s="14" t="str">
        <f>_xlfn.IFNA(+INDEX(Comp1!G:G,MATCH($B493,Comp1!$B:$B,0)),"No")</f>
        <v>Yes</v>
      </c>
      <c r="N493" s="14" t="str">
        <f>_xlfn.IFNA(+INDEX(Comp1!H:H,MATCH($B493,Comp1!$B:$B,0)),"No")</f>
        <v>Yes</v>
      </c>
      <c r="O493" s="14">
        <f>_xlfn.IFNA(+INDEX(Comp1!I:I,MATCH($B493,Comp1!$B:$B,0)),"No")</f>
        <v>0</v>
      </c>
      <c r="P493" s="14">
        <f>_xlfn.IFNA(+INDEX(Comp1!J:J,MATCH($B493,Comp1!$B:$B,0)),"No")</f>
        <v>0</v>
      </c>
      <c r="Q493" s="14">
        <f>_xlfn.IFNA(+INDEX(Comp1!K:K,MATCH($B493,Comp1!$B:$B,0)),"No")</f>
        <v>0</v>
      </c>
      <c r="R493" s="14">
        <f>_xlfn.IFNA(+INDEX(Comp1!L:L,MATCH($B493,Comp1!$B:$B,0)),"No")</f>
        <v>0</v>
      </c>
      <c r="S493" s="14">
        <f>_xlfn.IFNA(+INDEX(Comp1!M:M,MATCH($B493,Comp1!$B:$B,0)),"No")</f>
        <v>0</v>
      </c>
      <c r="T493" s="14">
        <f>_xlfn.IFNA(+INDEX(Comp1!N:N,MATCH($B493,Comp1!$B:$B,0)),"No")</f>
        <v>0</v>
      </c>
      <c r="U493" s="14">
        <f>_xlfn.IFNA(+INDEX(Comp1!O:O,MATCH($B493,Comp1!$B:$B,0)),"No")</f>
        <v>0</v>
      </c>
      <c r="V493" s="464">
        <f>IF(J493="yes",+INDEX('Final Comp Values'!$AX:$AX,MATCH('Monthy Targets'!$B493,'Final Comp Values'!C:C,0)),0)</f>
        <v>4.5199999999999996</v>
      </c>
      <c r="W493" s="464">
        <f>IF(K493="yes",+INDEX('Final Comp Values'!$AX:$AX,MATCH('Monthy Targets'!$B493,'Final Comp Values'!$C:$C,0)),0)</f>
        <v>4.5199999999999996</v>
      </c>
      <c r="X493" s="464">
        <f>IF(L493="yes",+INDEX('Final Comp Values'!$AX:$AX,MATCH('Monthy Targets'!$B493,'Final Comp Values'!$C:$C,0)),0)</f>
        <v>4.5199999999999996</v>
      </c>
      <c r="Y493" s="464">
        <f>IF(M493="yes",+INDEX('Final Comp Values'!$BB:$BB,MATCH('Monthy Targets'!$B493,'Final Comp Values'!$C:$C,0)),0)</f>
        <v>4.5199999999999996</v>
      </c>
      <c r="Z493" s="464">
        <f>IF(N493="yes",+INDEX('Final Comp Values'!$BB:$BB,MATCH('Monthy Targets'!$B493,'Final Comp Values'!$C:$C,0)),0)</f>
        <v>4.5199999999999996</v>
      </c>
      <c r="AA493" s="464">
        <f>IF(O493="yes",+INDEX('Final Comp Values'!$BB:$BB,MATCH('Monthy Targets'!$B493,'Final Comp Values'!$C:$C,0)),0)</f>
        <v>0</v>
      </c>
      <c r="AB493" s="464">
        <f>IF(P493="yes",+INDEX('Final Comp Values'!$BF:$BF,MATCH('Monthy Targets'!$B493,'Final Comp Values'!$C:$C,0)),0)</f>
        <v>0</v>
      </c>
      <c r="AC493" s="464">
        <f>IF(Q493="yes",+INDEX('Final Comp Values'!$BF:$BF,MATCH('Monthy Targets'!$B493,'Final Comp Values'!$C:$C,0)),0)</f>
        <v>0</v>
      </c>
      <c r="AD493" s="464">
        <f>IF(R493="yes",+INDEX('Final Comp Values'!$BF:$BF,MATCH('Monthy Targets'!$B493,'Final Comp Values'!$C:$C,0)),0)</f>
        <v>0</v>
      </c>
      <c r="AE493" s="464">
        <f>IF(S493="yes",+INDEX('Final Comp Values'!$BJ:$BJ,MATCH('Monthy Targets'!$B493,'Final Comp Values'!$C:$C,0)),0)</f>
        <v>0</v>
      </c>
      <c r="AF493" s="464">
        <f>IF(T493="yes",+INDEX('Final Comp Values'!$BJ:$BJ,MATCH('Monthy Targets'!$B493,'Final Comp Values'!$C:$C,0)),0)</f>
        <v>0</v>
      </c>
      <c r="AG493" s="464">
        <f>IF(U493="yes",+INDEX('Final Comp Values'!$BJ:$BJ,MATCH('Monthy Targets'!$B493,'Final Comp Values'!$C:$C,0)),0)</f>
        <v>0</v>
      </c>
    </row>
    <row r="494" spans="1:33" x14ac:dyDescent="0.25">
      <c r="A494" s="183">
        <f>+FY2018_ALL_Targets!A494</f>
        <v>105595</v>
      </c>
      <c r="B494" s="183">
        <f>+FY2018_ALL_Targets!B494</f>
        <v>676345</v>
      </c>
      <c r="C494" s="183">
        <f>+FY2018_ALL_Targets!C494</f>
        <v>1026587</v>
      </c>
      <c r="D494" s="183">
        <f>+FY2018_ALL_Targets!D494</f>
        <v>1164810925</v>
      </c>
      <c r="E494" s="183">
        <f>+FY2018_ALL_Targets!E494</f>
        <v>0</v>
      </c>
      <c r="F494" s="183" t="str">
        <f>+FY2018_ALL_Targets!F494</f>
        <v>Travis</v>
      </c>
      <c r="G494" s="183" t="s">
        <v>532</v>
      </c>
      <c r="H494" s="183" t="str">
        <f>+FY2018_ALL_Targets!H494</f>
        <v>Hamilton County Hospital District</v>
      </c>
      <c r="I494" s="183" t="str">
        <f>+FY2018_ALL_Targets!I494</f>
        <v>4105 Teravista Club Drive</v>
      </c>
      <c r="J494" s="14" t="str">
        <f>_xlfn.IFNA(+INDEX(Comp1!$D:$D,MATCH(B494,Comp1!$B:$B,0)),"No")</f>
        <v>Yes</v>
      </c>
      <c r="K494" s="14" t="str">
        <f>_xlfn.IFNA(+INDEX(Comp1!$E:$E,MATCH(B494,Comp1!$B:$B,0)),"No")</f>
        <v>Yes</v>
      </c>
      <c r="L494" s="14" t="str">
        <f>_xlfn.IFNA(+INDEX(Comp1!F:F,MATCH($B494,Comp1!$B:$B,0)),"No")</f>
        <v>Yes</v>
      </c>
      <c r="M494" s="14" t="str">
        <f>_xlfn.IFNA(+INDEX(Comp1!G:G,MATCH($B494,Comp1!$B:$B,0)),"No")</f>
        <v>Yes</v>
      </c>
      <c r="N494" s="14" t="str">
        <f>_xlfn.IFNA(+INDEX(Comp1!H:H,MATCH($B494,Comp1!$B:$B,0)),"No")</f>
        <v>Yes</v>
      </c>
      <c r="O494" s="14">
        <f>_xlfn.IFNA(+INDEX(Comp1!I:I,MATCH($B494,Comp1!$B:$B,0)),"No")</f>
        <v>0</v>
      </c>
      <c r="P494" s="14">
        <f>_xlfn.IFNA(+INDEX(Comp1!J:J,MATCH($B494,Comp1!$B:$B,0)),"No")</f>
        <v>0</v>
      </c>
      <c r="Q494" s="14">
        <f>_xlfn.IFNA(+INDEX(Comp1!K:K,MATCH($B494,Comp1!$B:$B,0)),"No")</f>
        <v>0</v>
      </c>
      <c r="R494" s="14">
        <f>_xlfn.IFNA(+INDEX(Comp1!L:L,MATCH($B494,Comp1!$B:$B,0)),"No")</f>
        <v>0</v>
      </c>
      <c r="S494" s="14">
        <f>_xlfn.IFNA(+INDEX(Comp1!M:M,MATCH($B494,Comp1!$B:$B,0)),"No")</f>
        <v>0</v>
      </c>
      <c r="T494" s="14">
        <f>_xlfn.IFNA(+INDEX(Comp1!N:N,MATCH($B494,Comp1!$B:$B,0)),"No")</f>
        <v>0</v>
      </c>
      <c r="U494" s="14">
        <f>_xlfn.IFNA(+INDEX(Comp1!O:O,MATCH($B494,Comp1!$B:$B,0)),"No")</f>
        <v>0</v>
      </c>
      <c r="V494" s="464">
        <f>IF(J494="yes",+INDEX('Final Comp Values'!$AX:$AX,MATCH('Monthy Targets'!$B494,'Final Comp Values'!C:C,0)),0)</f>
        <v>3.39</v>
      </c>
      <c r="W494" s="464">
        <f>IF(K494="yes",+INDEX('Final Comp Values'!$AX:$AX,MATCH('Monthy Targets'!$B494,'Final Comp Values'!$C:$C,0)),0)</f>
        <v>3.39</v>
      </c>
      <c r="X494" s="464">
        <f>IF(L494="yes",+INDEX('Final Comp Values'!$AX:$AX,MATCH('Monthy Targets'!$B494,'Final Comp Values'!$C:$C,0)),0)</f>
        <v>3.39</v>
      </c>
      <c r="Y494" s="464">
        <f>IF(M494="yes",+INDEX('Final Comp Values'!$BB:$BB,MATCH('Monthy Targets'!$B494,'Final Comp Values'!$C:$C,0)),0)</f>
        <v>3.39</v>
      </c>
      <c r="Z494" s="464">
        <f>IF(N494="yes",+INDEX('Final Comp Values'!$BB:$BB,MATCH('Monthy Targets'!$B494,'Final Comp Values'!$C:$C,0)),0)</f>
        <v>3.39</v>
      </c>
      <c r="AA494" s="464">
        <f>IF(O494="yes",+INDEX('Final Comp Values'!$BB:$BB,MATCH('Monthy Targets'!$B494,'Final Comp Values'!$C:$C,0)),0)</f>
        <v>0</v>
      </c>
      <c r="AB494" s="464">
        <f>IF(P494="yes",+INDEX('Final Comp Values'!$BF:$BF,MATCH('Monthy Targets'!$B494,'Final Comp Values'!$C:$C,0)),0)</f>
        <v>0</v>
      </c>
      <c r="AC494" s="464">
        <f>IF(Q494="yes",+INDEX('Final Comp Values'!$BF:$BF,MATCH('Monthy Targets'!$B494,'Final Comp Values'!$C:$C,0)),0)</f>
        <v>0</v>
      </c>
      <c r="AD494" s="464">
        <f>IF(R494="yes",+INDEX('Final Comp Values'!$BF:$BF,MATCH('Monthy Targets'!$B494,'Final Comp Values'!$C:$C,0)),0)</f>
        <v>0</v>
      </c>
      <c r="AE494" s="464">
        <f>IF(S494="yes",+INDEX('Final Comp Values'!$BJ:$BJ,MATCH('Monthy Targets'!$B494,'Final Comp Values'!$C:$C,0)),0)</f>
        <v>0</v>
      </c>
      <c r="AF494" s="464">
        <f>IF(T494="yes",+INDEX('Final Comp Values'!$BJ:$BJ,MATCH('Monthy Targets'!$B494,'Final Comp Values'!$C:$C,0)),0)</f>
        <v>0</v>
      </c>
      <c r="AG494" s="464">
        <f>IF(U494="yes",+INDEX('Final Comp Values'!$BJ:$BJ,MATCH('Monthy Targets'!$B494,'Final Comp Values'!$C:$C,0)),0)</f>
        <v>0</v>
      </c>
    </row>
    <row r="495" spans="1:33" x14ac:dyDescent="0.25">
      <c r="A495" s="183">
        <f>+FY2018_ALL_Targets!A495</f>
        <v>105697</v>
      </c>
      <c r="B495" s="183">
        <f>+FY2018_ALL_Targets!B495</f>
        <v>676349</v>
      </c>
      <c r="C495" s="183">
        <f>+FY2018_ALL_Targets!C495</f>
        <v>1026712</v>
      </c>
      <c r="D495" s="183">
        <f>+FY2018_ALL_Targets!D495</f>
        <v>1629417787</v>
      </c>
      <c r="E495" s="183">
        <f>+FY2018_ALL_Targets!E495</f>
        <v>0</v>
      </c>
      <c r="F495" s="183" t="str">
        <f>+FY2018_ALL_Targets!F495</f>
        <v>Dallas</v>
      </c>
      <c r="G495" s="183" t="s">
        <v>538</v>
      </c>
      <c r="H495" s="183" t="str">
        <f>+FY2018_ALL_Targets!H495</f>
        <v>South Limestone Hospital District</v>
      </c>
      <c r="I495" s="183" t="str">
        <f>+FY2018_ALL_Targets!I495</f>
        <v>2620 Communications Pkwy.</v>
      </c>
      <c r="J495" s="14" t="str">
        <f>_xlfn.IFNA(+INDEX(Comp1!$D:$D,MATCH(B495,Comp1!$B:$B,0)),"No")</f>
        <v>Yes</v>
      </c>
      <c r="K495" s="14" t="str">
        <f>_xlfn.IFNA(+INDEX(Comp1!$E:$E,MATCH(B495,Comp1!$B:$B,0)),"No")</f>
        <v>Yes</v>
      </c>
      <c r="L495" s="14" t="str">
        <f>_xlfn.IFNA(+INDEX(Comp1!F:F,MATCH($B495,Comp1!$B:$B,0)),"No")</f>
        <v>Yes</v>
      </c>
      <c r="M495" s="14" t="str">
        <f>_xlfn.IFNA(+INDEX(Comp1!G:G,MATCH($B495,Comp1!$B:$B,0)),"No")</f>
        <v>Yes</v>
      </c>
      <c r="N495" s="14" t="str">
        <f>_xlfn.IFNA(+INDEX(Comp1!H:H,MATCH($B495,Comp1!$B:$B,0)),"No")</f>
        <v>Yes</v>
      </c>
      <c r="O495" s="14">
        <f>_xlfn.IFNA(+INDEX(Comp1!I:I,MATCH($B495,Comp1!$B:$B,0)),"No")</f>
        <v>0</v>
      </c>
      <c r="P495" s="14">
        <f>_xlfn.IFNA(+INDEX(Comp1!J:J,MATCH($B495,Comp1!$B:$B,0)),"No")</f>
        <v>0</v>
      </c>
      <c r="Q495" s="14">
        <f>_xlfn.IFNA(+INDEX(Comp1!K:K,MATCH($B495,Comp1!$B:$B,0)),"No")</f>
        <v>0</v>
      </c>
      <c r="R495" s="14">
        <f>_xlfn.IFNA(+INDEX(Comp1!L:L,MATCH($B495,Comp1!$B:$B,0)),"No")</f>
        <v>0</v>
      </c>
      <c r="S495" s="14">
        <f>_xlfn.IFNA(+INDEX(Comp1!M:M,MATCH($B495,Comp1!$B:$B,0)),"No")</f>
        <v>0</v>
      </c>
      <c r="T495" s="14">
        <f>_xlfn.IFNA(+INDEX(Comp1!N:N,MATCH($B495,Comp1!$B:$B,0)),"No")</f>
        <v>0</v>
      </c>
      <c r="U495" s="14">
        <f>_xlfn.IFNA(+INDEX(Comp1!O:O,MATCH($B495,Comp1!$B:$B,0)),"No")</f>
        <v>0</v>
      </c>
      <c r="V495" s="464">
        <f>IF(J495="yes",+INDEX('Final Comp Values'!$AX:$AX,MATCH('Monthy Targets'!$B495,'Final Comp Values'!C:C,0)),0)</f>
        <v>0.15</v>
      </c>
      <c r="W495" s="464">
        <f>IF(K495="yes",+INDEX('Final Comp Values'!$AX:$AX,MATCH('Monthy Targets'!$B495,'Final Comp Values'!$C:$C,0)),0)</f>
        <v>0.15</v>
      </c>
      <c r="X495" s="464">
        <f>IF(L495="yes",+INDEX('Final Comp Values'!$AX:$AX,MATCH('Monthy Targets'!$B495,'Final Comp Values'!$C:$C,0)),0)</f>
        <v>0.15</v>
      </c>
      <c r="Y495" s="464">
        <f>IF(M495="yes",+INDEX('Final Comp Values'!$BB:$BB,MATCH('Monthy Targets'!$B495,'Final Comp Values'!$C:$C,0)),0)</f>
        <v>0.15</v>
      </c>
      <c r="Z495" s="464">
        <f>IF(N495="yes",+INDEX('Final Comp Values'!$BB:$BB,MATCH('Monthy Targets'!$B495,'Final Comp Values'!$C:$C,0)),0)</f>
        <v>0.15</v>
      </c>
      <c r="AA495" s="464">
        <f>IF(O495="yes",+INDEX('Final Comp Values'!$BB:$BB,MATCH('Monthy Targets'!$B495,'Final Comp Values'!$C:$C,0)),0)</f>
        <v>0</v>
      </c>
      <c r="AB495" s="464">
        <f>IF(P495="yes",+INDEX('Final Comp Values'!$BF:$BF,MATCH('Monthy Targets'!$B495,'Final Comp Values'!$C:$C,0)),0)</f>
        <v>0</v>
      </c>
      <c r="AC495" s="464">
        <f>IF(Q495="yes",+INDEX('Final Comp Values'!$BF:$BF,MATCH('Monthy Targets'!$B495,'Final Comp Values'!$C:$C,0)),0)</f>
        <v>0</v>
      </c>
      <c r="AD495" s="464">
        <f>IF(R495="yes",+INDEX('Final Comp Values'!$BF:$BF,MATCH('Monthy Targets'!$B495,'Final Comp Values'!$C:$C,0)),0)</f>
        <v>0</v>
      </c>
      <c r="AE495" s="464">
        <f>IF(S495="yes",+INDEX('Final Comp Values'!$BJ:$BJ,MATCH('Monthy Targets'!$B495,'Final Comp Values'!$C:$C,0)),0)</f>
        <v>0</v>
      </c>
      <c r="AF495" s="464">
        <f>IF(T495="yes",+INDEX('Final Comp Values'!$BJ:$BJ,MATCH('Monthy Targets'!$B495,'Final Comp Values'!$C:$C,0)),0)</f>
        <v>0</v>
      </c>
      <c r="AG495" s="464">
        <f>IF(U495="yes",+INDEX('Final Comp Values'!$BJ:$BJ,MATCH('Monthy Targets'!$B495,'Final Comp Values'!$C:$C,0)),0)</f>
        <v>0</v>
      </c>
    </row>
    <row r="496" spans="1:33" x14ac:dyDescent="0.25">
      <c r="A496" s="183">
        <f>+FY2018_ALL_Targets!A496</f>
        <v>105652</v>
      </c>
      <c r="B496" s="183">
        <f>+FY2018_ALL_Targets!B496</f>
        <v>676350</v>
      </c>
      <c r="C496" s="183">
        <f>+FY2018_ALL_Targets!C496</f>
        <v>1025506</v>
      </c>
      <c r="D496" s="183">
        <f>+FY2018_ALL_Targets!D496</f>
        <v>1053651356</v>
      </c>
      <c r="E496" s="183">
        <f>+FY2018_ALL_Targets!E496</f>
        <v>0</v>
      </c>
      <c r="F496" s="183" t="str">
        <f>+FY2018_ALL_Targets!F496</f>
        <v>Harris</v>
      </c>
      <c r="G496" s="183" t="s">
        <v>534</v>
      </c>
      <c r="H496" s="183" t="str">
        <f>+FY2018_ALL_Targets!H496</f>
        <v>Liberty County Hospital District No. 1</v>
      </c>
      <c r="I496" s="183" t="str">
        <f>+FY2018_ALL_Targets!I496</f>
        <v>27840 Johnson Rd.</v>
      </c>
      <c r="J496" s="14" t="str">
        <f>_xlfn.IFNA(+INDEX(Comp1!$D:$D,MATCH(B496,Comp1!$B:$B,0)),"No")</f>
        <v>Yes</v>
      </c>
      <c r="K496" s="14" t="str">
        <f>_xlfn.IFNA(+INDEX(Comp1!$E:$E,MATCH(B496,Comp1!$B:$B,0)),"No")</f>
        <v>Yes</v>
      </c>
      <c r="L496" s="14" t="str">
        <f>_xlfn.IFNA(+INDEX(Comp1!F:F,MATCH($B496,Comp1!$B:$B,0)),"No")</f>
        <v>Yes</v>
      </c>
      <c r="M496" s="14" t="str">
        <f>_xlfn.IFNA(+INDEX(Comp1!G:G,MATCH($B496,Comp1!$B:$B,0)),"No")</f>
        <v>Yes</v>
      </c>
      <c r="N496" s="14" t="str">
        <f>_xlfn.IFNA(+INDEX(Comp1!H:H,MATCH($B496,Comp1!$B:$B,0)),"No")</f>
        <v>Yes</v>
      </c>
      <c r="O496" s="14">
        <f>_xlfn.IFNA(+INDEX(Comp1!I:I,MATCH($B496,Comp1!$B:$B,0)),"No")</f>
        <v>0</v>
      </c>
      <c r="P496" s="14">
        <f>_xlfn.IFNA(+INDEX(Comp1!J:J,MATCH($B496,Comp1!$B:$B,0)),"No")</f>
        <v>0</v>
      </c>
      <c r="Q496" s="14">
        <f>_xlfn.IFNA(+INDEX(Comp1!K:K,MATCH($B496,Comp1!$B:$B,0)),"No")</f>
        <v>0</v>
      </c>
      <c r="R496" s="14">
        <f>_xlfn.IFNA(+INDEX(Comp1!L:L,MATCH($B496,Comp1!$B:$B,0)),"No")</f>
        <v>0</v>
      </c>
      <c r="S496" s="14">
        <f>_xlfn.IFNA(+INDEX(Comp1!M:M,MATCH($B496,Comp1!$B:$B,0)),"No")</f>
        <v>0</v>
      </c>
      <c r="T496" s="14">
        <f>_xlfn.IFNA(+INDEX(Comp1!N:N,MATCH($B496,Comp1!$B:$B,0)),"No")</f>
        <v>0</v>
      </c>
      <c r="U496" s="14">
        <f>_xlfn.IFNA(+INDEX(Comp1!O:O,MATCH($B496,Comp1!$B:$B,0)),"No")</f>
        <v>0</v>
      </c>
      <c r="V496" s="464">
        <f>IF(J496="yes",+INDEX('Final Comp Values'!$AX:$AX,MATCH('Monthy Targets'!$B496,'Final Comp Values'!C:C,0)),0)</f>
        <v>2.67</v>
      </c>
      <c r="W496" s="464">
        <f>IF(K496="yes",+INDEX('Final Comp Values'!$AX:$AX,MATCH('Monthy Targets'!$B496,'Final Comp Values'!$C:$C,0)),0)</f>
        <v>2.67</v>
      </c>
      <c r="X496" s="464">
        <f>IF(L496="yes",+INDEX('Final Comp Values'!$AX:$AX,MATCH('Monthy Targets'!$B496,'Final Comp Values'!$C:$C,0)),0)</f>
        <v>2.67</v>
      </c>
      <c r="Y496" s="464">
        <f>IF(M496="yes",+INDEX('Final Comp Values'!$BB:$BB,MATCH('Monthy Targets'!$B496,'Final Comp Values'!$C:$C,0)),0)</f>
        <v>2.67</v>
      </c>
      <c r="Z496" s="464">
        <f>IF(N496="yes",+INDEX('Final Comp Values'!$BB:$BB,MATCH('Monthy Targets'!$B496,'Final Comp Values'!$C:$C,0)),0)</f>
        <v>2.67</v>
      </c>
      <c r="AA496" s="464">
        <f>IF(O496="yes",+INDEX('Final Comp Values'!$BB:$BB,MATCH('Monthy Targets'!$B496,'Final Comp Values'!$C:$C,0)),0)</f>
        <v>0</v>
      </c>
      <c r="AB496" s="464">
        <f>IF(P496="yes",+INDEX('Final Comp Values'!$BF:$BF,MATCH('Monthy Targets'!$B496,'Final Comp Values'!$C:$C,0)),0)</f>
        <v>0</v>
      </c>
      <c r="AC496" s="464">
        <f>IF(Q496="yes",+INDEX('Final Comp Values'!$BF:$BF,MATCH('Monthy Targets'!$B496,'Final Comp Values'!$C:$C,0)),0)</f>
        <v>0</v>
      </c>
      <c r="AD496" s="464">
        <f>IF(R496="yes",+INDEX('Final Comp Values'!$BF:$BF,MATCH('Monthy Targets'!$B496,'Final Comp Values'!$C:$C,0)),0)</f>
        <v>0</v>
      </c>
      <c r="AE496" s="464">
        <f>IF(S496="yes",+INDEX('Final Comp Values'!$BJ:$BJ,MATCH('Monthy Targets'!$B496,'Final Comp Values'!$C:$C,0)),0)</f>
        <v>0</v>
      </c>
      <c r="AF496" s="464">
        <f>IF(T496="yes",+INDEX('Final Comp Values'!$BJ:$BJ,MATCH('Monthy Targets'!$B496,'Final Comp Values'!$C:$C,0)),0)</f>
        <v>0</v>
      </c>
      <c r="AG496" s="464">
        <f>IF(U496="yes",+INDEX('Final Comp Values'!$BJ:$BJ,MATCH('Monthy Targets'!$B496,'Final Comp Values'!$C:$C,0)),0)</f>
        <v>0</v>
      </c>
    </row>
    <row r="497" spans="1:33" x14ac:dyDescent="0.25">
      <c r="A497" s="183">
        <f>+FY2018_ALL_Targets!A497</f>
        <v>105727</v>
      </c>
      <c r="B497" s="183">
        <f>+FY2018_ALL_Targets!B497</f>
        <v>676353</v>
      </c>
      <c r="C497" s="183">
        <f>+FY2018_ALL_Targets!C497</f>
        <v>1026517</v>
      </c>
      <c r="D497" s="183">
        <f>+FY2018_ALL_Targets!D497</f>
        <v>1174911986</v>
      </c>
      <c r="E497" s="183">
        <f>+FY2018_ALL_Targets!E497</f>
        <v>0</v>
      </c>
      <c r="F497" s="183" t="str">
        <f>+FY2018_ALL_Targets!F497</f>
        <v>Bexar</v>
      </c>
      <c r="G497" s="183" t="s">
        <v>156</v>
      </c>
      <c r="H497" s="183" t="str">
        <f>+FY2018_ALL_Targets!H497</f>
        <v>Uvalde County Hospital Authority</v>
      </c>
      <c r="I497" s="183" t="str">
        <f>+FY2018_ALL_Targets!I497</f>
        <v>19638 Stone Oak Pkwy.</v>
      </c>
      <c r="J497" s="14" t="str">
        <f>_xlfn.IFNA(+INDEX(Comp1!$D:$D,MATCH(B497,Comp1!$B:$B,0)),"No")</f>
        <v>Yes</v>
      </c>
      <c r="K497" s="14" t="str">
        <f>_xlfn.IFNA(+INDEX(Comp1!$E:$E,MATCH(B497,Comp1!$B:$B,0)),"No")</f>
        <v>Yes</v>
      </c>
      <c r="L497" s="14" t="str">
        <f>_xlfn.IFNA(+INDEX(Comp1!F:F,MATCH($B497,Comp1!$B:$B,0)),"No")</f>
        <v>Yes</v>
      </c>
      <c r="M497" s="14" t="str">
        <f>_xlfn.IFNA(+INDEX(Comp1!G:G,MATCH($B497,Comp1!$B:$B,0)),"No")</f>
        <v>Yes</v>
      </c>
      <c r="N497" s="14" t="str">
        <f>_xlfn.IFNA(+INDEX(Comp1!H:H,MATCH($B497,Comp1!$B:$B,0)),"No")</f>
        <v>Yes</v>
      </c>
      <c r="O497" s="14">
        <f>_xlfn.IFNA(+INDEX(Comp1!I:I,MATCH($B497,Comp1!$B:$B,0)),"No")</f>
        <v>0</v>
      </c>
      <c r="P497" s="14">
        <f>_xlfn.IFNA(+INDEX(Comp1!J:J,MATCH($B497,Comp1!$B:$B,0)),"No")</f>
        <v>0</v>
      </c>
      <c r="Q497" s="14">
        <f>_xlfn.IFNA(+INDEX(Comp1!K:K,MATCH($B497,Comp1!$B:$B,0)),"No")</f>
        <v>0</v>
      </c>
      <c r="R497" s="14">
        <f>_xlfn.IFNA(+INDEX(Comp1!L:L,MATCH($B497,Comp1!$B:$B,0)),"No")</f>
        <v>0</v>
      </c>
      <c r="S497" s="14">
        <f>_xlfn.IFNA(+INDEX(Comp1!M:M,MATCH($B497,Comp1!$B:$B,0)),"No")</f>
        <v>0</v>
      </c>
      <c r="T497" s="14">
        <f>_xlfn.IFNA(+INDEX(Comp1!N:N,MATCH($B497,Comp1!$B:$B,0)),"No")</f>
        <v>0</v>
      </c>
      <c r="U497" s="14">
        <f>_xlfn.IFNA(+INDEX(Comp1!O:O,MATCH($B497,Comp1!$B:$B,0)),"No")</f>
        <v>0</v>
      </c>
      <c r="V497" s="464">
        <f>IF(J497="yes",+INDEX('Final Comp Values'!$AX:$AX,MATCH('Monthy Targets'!$B497,'Final Comp Values'!C:C,0)),0)</f>
        <v>0.98</v>
      </c>
      <c r="W497" s="464">
        <f>IF(K497="yes",+INDEX('Final Comp Values'!$AX:$AX,MATCH('Monthy Targets'!$B497,'Final Comp Values'!$C:$C,0)),0)</f>
        <v>0.98</v>
      </c>
      <c r="X497" s="464">
        <f>IF(L497="yes",+INDEX('Final Comp Values'!$AX:$AX,MATCH('Monthy Targets'!$B497,'Final Comp Values'!$C:$C,0)),0)</f>
        <v>0.98</v>
      </c>
      <c r="Y497" s="464">
        <f>IF(M497="yes",+INDEX('Final Comp Values'!$BB:$BB,MATCH('Monthy Targets'!$B497,'Final Comp Values'!$C:$C,0)),0)</f>
        <v>0.98</v>
      </c>
      <c r="Z497" s="464">
        <f>IF(N497="yes",+INDEX('Final Comp Values'!$BB:$BB,MATCH('Monthy Targets'!$B497,'Final Comp Values'!$C:$C,0)),0)</f>
        <v>0.98</v>
      </c>
      <c r="AA497" s="464">
        <f>IF(O497="yes",+INDEX('Final Comp Values'!$BB:$BB,MATCH('Monthy Targets'!$B497,'Final Comp Values'!$C:$C,0)),0)</f>
        <v>0</v>
      </c>
      <c r="AB497" s="464">
        <f>IF(P497="yes",+INDEX('Final Comp Values'!$BF:$BF,MATCH('Monthy Targets'!$B497,'Final Comp Values'!$C:$C,0)),0)</f>
        <v>0</v>
      </c>
      <c r="AC497" s="464">
        <f>IF(Q497="yes",+INDEX('Final Comp Values'!$BF:$BF,MATCH('Monthy Targets'!$B497,'Final Comp Values'!$C:$C,0)),0)</f>
        <v>0</v>
      </c>
      <c r="AD497" s="464">
        <f>IF(R497="yes",+INDEX('Final Comp Values'!$BF:$BF,MATCH('Monthy Targets'!$B497,'Final Comp Values'!$C:$C,0)),0)</f>
        <v>0</v>
      </c>
      <c r="AE497" s="464">
        <f>IF(S497="yes",+INDEX('Final Comp Values'!$BJ:$BJ,MATCH('Monthy Targets'!$B497,'Final Comp Values'!$C:$C,0)),0)</f>
        <v>0</v>
      </c>
      <c r="AF497" s="464">
        <f>IF(T497="yes",+INDEX('Final Comp Values'!$BJ:$BJ,MATCH('Monthy Targets'!$B497,'Final Comp Values'!$C:$C,0)),0)</f>
        <v>0</v>
      </c>
      <c r="AG497" s="464">
        <f>IF(U497="yes",+INDEX('Final Comp Values'!$BJ:$BJ,MATCH('Monthy Targets'!$B497,'Final Comp Values'!$C:$C,0)),0)</f>
        <v>0</v>
      </c>
    </row>
    <row r="498" spans="1:33" x14ac:dyDescent="0.25">
      <c r="A498" s="183">
        <f>+FY2018_ALL_Targets!A498</f>
        <v>105682</v>
      </c>
      <c r="B498" s="183">
        <f>+FY2018_ALL_Targets!B498</f>
        <v>676356</v>
      </c>
      <c r="C498" s="183">
        <f>+FY2018_ALL_Targets!C498</f>
        <v>1025569</v>
      </c>
      <c r="D498" s="183">
        <f>+FY2018_ALL_Targets!D498</f>
        <v>1699015909</v>
      </c>
      <c r="E498" s="183">
        <f>+FY2018_ALL_Targets!E498</f>
        <v>0</v>
      </c>
      <c r="F498" s="183" t="str">
        <f>+FY2018_ALL_Targets!F498</f>
        <v>Harris</v>
      </c>
      <c r="G498" s="183" t="s">
        <v>536</v>
      </c>
      <c r="H498" s="183" t="str">
        <f>+FY2018_ALL_Targets!H498</f>
        <v>Liberty County Hospital District No. 1</v>
      </c>
      <c r="I498" s="183" t="str">
        <f>+FY2018_ALL_Targets!I498</f>
        <v>303 Hollow Tree Lane</v>
      </c>
      <c r="J498" s="14" t="str">
        <f>_xlfn.IFNA(+INDEX(Comp1!$D:$D,MATCH(B498,Comp1!$B:$B,0)),"No")</f>
        <v>Yes</v>
      </c>
      <c r="K498" s="14" t="str">
        <f>_xlfn.IFNA(+INDEX(Comp1!$E:$E,MATCH(B498,Comp1!$B:$B,0)),"No")</f>
        <v>Yes</v>
      </c>
      <c r="L498" s="14" t="str">
        <f>_xlfn.IFNA(+INDEX(Comp1!F:F,MATCH($B498,Comp1!$B:$B,0)),"No")</f>
        <v>Yes</v>
      </c>
      <c r="M498" s="14" t="str">
        <f>_xlfn.IFNA(+INDEX(Comp1!G:G,MATCH($B498,Comp1!$B:$B,0)),"No")</f>
        <v>Yes</v>
      </c>
      <c r="N498" s="14" t="str">
        <f>_xlfn.IFNA(+INDEX(Comp1!H:H,MATCH($B498,Comp1!$B:$B,0)),"No")</f>
        <v>Yes</v>
      </c>
      <c r="O498" s="14">
        <f>_xlfn.IFNA(+INDEX(Comp1!I:I,MATCH($B498,Comp1!$B:$B,0)),"No")</f>
        <v>0</v>
      </c>
      <c r="P498" s="14">
        <f>_xlfn.IFNA(+INDEX(Comp1!J:J,MATCH($B498,Comp1!$B:$B,0)),"No")</f>
        <v>0</v>
      </c>
      <c r="Q498" s="14">
        <f>_xlfn.IFNA(+INDEX(Comp1!K:K,MATCH($B498,Comp1!$B:$B,0)),"No")</f>
        <v>0</v>
      </c>
      <c r="R498" s="14">
        <f>_xlfn.IFNA(+INDEX(Comp1!L:L,MATCH($B498,Comp1!$B:$B,0)),"No")</f>
        <v>0</v>
      </c>
      <c r="S498" s="14">
        <f>_xlfn.IFNA(+INDEX(Comp1!M:M,MATCH($B498,Comp1!$B:$B,0)),"No")</f>
        <v>0</v>
      </c>
      <c r="T498" s="14">
        <f>_xlfn.IFNA(+INDEX(Comp1!N:N,MATCH($B498,Comp1!$B:$B,0)),"No")</f>
        <v>0</v>
      </c>
      <c r="U498" s="14">
        <f>_xlfn.IFNA(+INDEX(Comp1!O:O,MATCH($B498,Comp1!$B:$B,0)),"No")</f>
        <v>0</v>
      </c>
      <c r="V498" s="464">
        <f>IF(J498="yes",+INDEX('Final Comp Values'!$AX:$AX,MATCH('Monthy Targets'!$B498,'Final Comp Values'!C:C,0)),0)</f>
        <v>2.56</v>
      </c>
      <c r="W498" s="464">
        <f>IF(K498="yes",+INDEX('Final Comp Values'!$AX:$AX,MATCH('Monthy Targets'!$B498,'Final Comp Values'!$C:$C,0)),0)</f>
        <v>2.56</v>
      </c>
      <c r="X498" s="464">
        <f>IF(L498="yes",+INDEX('Final Comp Values'!$AX:$AX,MATCH('Monthy Targets'!$B498,'Final Comp Values'!$C:$C,0)),0)</f>
        <v>2.56</v>
      </c>
      <c r="Y498" s="464">
        <f>IF(M498="yes",+INDEX('Final Comp Values'!$BB:$BB,MATCH('Monthy Targets'!$B498,'Final Comp Values'!$C:$C,0)),0)</f>
        <v>2.56</v>
      </c>
      <c r="Z498" s="464">
        <f>IF(N498="yes",+INDEX('Final Comp Values'!$BB:$BB,MATCH('Monthy Targets'!$B498,'Final Comp Values'!$C:$C,0)),0)</f>
        <v>2.56</v>
      </c>
      <c r="AA498" s="464">
        <f>IF(O498="yes",+INDEX('Final Comp Values'!$BB:$BB,MATCH('Monthy Targets'!$B498,'Final Comp Values'!$C:$C,0)),0)</f>
        <v>0</v>
      </c>
      <c r="AB498" s="464">
        <f>IF(P498="yes",+INDEX('Final Comp Values'!$BF:$BF,MATCH('Monthy Targets'!$B498,'Final Comp Values'!$C:$C,0)),0)</f>
        <v>0</v>
      </c>
      <c r="AC498" s="464">
        <f>IF(Q498="yes",+INDEX('Final Comp Values'!$BF:$BF,MATCH('Monthy Targets'!$B498,'Final Comp Values'!$C:$C,0)),0)</f>
        <v>0</v>
      </c>
      <c r="AD498" s="464">
        <f>IF(R498="yes",+INDEX('Final Comp Values'!$BF:$BF,MATCH('Monthy Targets'!$B498,'Final Comp Values'!$C:$C,0)),0)</f>
        <v>0</v>
      </c>
      <c r="AE498" s="464">
        <f>IF(S498="yes",+INDEX('Final Comp Values'!$BJ:$BJ,MATCH('Monthy Targets'!$B498,'Final Comp Values'!$C:$C,0)),0)</f>
        <v>0</v>
      </c>
      <c r="AF498" s="464">
        <f>IF(T498="yes",+INDEX('Final Comp Values'!$BJ:$BJ,MATCH('Monthy Targets'!$B498,'Final Comp Values'!$C:$C,0)),0)</f>
        <v>0</v>
      </c>
      <c r="AG498" s="464">
        <f>IF(U498="yes",+INDEX('Final Comp Values'!$BJ:$BJ,MATCH('Monthy Targets'!$B498,'Final Comp Values'!$C:$C,0)),0)</f>
        <v>0</v>
      </c>
    </row>
    <row r="499" spans="1:33" x14ac:dyDescent="0.25">
      <c r="A499" s="183">
        <f>+FY2018_ALL_Targets!A499</f>
        <v>105761</v>
      </c>
      <c r="B499" s="183">
        <f>+FY2018_ALL_Targets!B499</f>
        <v>676358</v>
      </c>
      <c r="C499" s="183">
        <f>+FY2018_ALL_Targets!C499</f>
        <v>1026643</v>
      </c>
      <c r="D499" s="183">
        <f>+FY2018_ALL_Targets!D499</f>
        <v>1699114785</v>
      </c>
      <c r="E499" s="183">
        <f>+FY2018_ALL_Targets!E499</f>
        <v>0</v>
      </c>
      <c r="F499" s="183" t="str">
        <f>+FY2018_ALL_Targets!F499</f>
        <v>Tarrant</v>
      </c>
      <c r="G499" s="183" t="s">
        <v>540</v>
      </c>
      <c r="H499" s="183" t="str">
        <f>+FY2018_ALL_Targets!H499</f>
        <v>South Limestone Hospital District</v>
      </c>
      <c r="I499" s="183" t="str">
        <f>+FY2018_ALL_Targets!I499</f>
        <v>3443 N. MacArthur Blvd.</v>
      </c>
      <c r="J499" s="14" t="str">
        <f>_xlfn.IFNA(+INDEX(Comp1!$D:$D,MATCH(B499,Comp1!$B:$B,0)),"No")</f>
        <v>Yes</v>
      </c>
      <c r="K499" s="14" t="str">
        <f>_xlfn.IFNA(+INDEX(Comp1!$E:$E,MATCH(B499,Comp1!$B:$B,0)),"No")</f>
        <v>Yes</v>
      </c>
      <c r="L499" s="14" t="str">
        <f>_xlfn.IFNA(+INDEX(Comp1!F:F,MATCH($B499,Comp1!$B:$B,0)),"No")</f>
        <v>Yes</v>
      </c>
      <c r="M499" s="14" t="str">
        <f>_xlfn.IFNA(+INDEX(Comp1!G:G,MATCH($B499,Comp1!$B:$B,0)),"No")</f>
        <v>Yes</v>
      </c>
      <c r="N499" s="14" t="str">
        <f>_xlfn.IFNA(+INDEX(Comp1!H:H,MATCH($B499,Comp1!$B:$B,0)),"No")</f>
        <v>Yes</v>
      </c>
      <c r="O499" s="14">
        <f>_xlfn.IFNA(+INDEX(Comp1!I:I,MATCH($B499,Comp1!$B:$B,0)),"No")</f>
        <v>0</v>
      </c>
      <c r="P499" s="14">
        <f>_xlfn.IFNA(+INDEX(Comp1!J:J,MATCH($B499,Comp1!$B:$B,0)),"No")</f>
        <v>0</v>
      </c>
      <c r="Q499" s="14">
        <f>_xlfn.IFNA(+INDEX(Comp1!K:K,MATCH($B499,Comp1!$B:$B,0)),"No")</f>
        <v>0</v>
      </c>
      <c r="R499" s="14">
        <f>_xlfn.IFNA(+INDEX(Comp1!L:L,MATCH($B499,Comp1!$B:$B,0)),"No")</f>
        <v>0</v>
      </c>
      <c r="S499" s="14">
        <f>_xlfn.IFNA(+INDEX(Comp1!M:M,MATCH($B499,Comp1!$B:$B,0)),"No")</f>
        <v>0</v>
      </c>
      <c r="T499" s="14">
        <f>_xlfn.IFNA(+INDEX(Comp1!N:N,MATCH($B499,Comp1!$B:$B,0)),"No")</f>
        <v>0</v>
      </c>
      <c r="U499" s="14">
        <f>_xlfn.IFNA(+INDEX(Comp1!O:O,MATCH($B499,Comp1!$B:$B,0)),"No")</f>
        <v>0</v>
      </c>
      <c r="V499" s="464">
        <f>IF(J499="yes",+INDEX('Final Comp Values'!$AX:$AX,MATCH('Monthy Targets'!$B499,'Final Comp Values'!C:C,0)),0)</f>
        <v>1.29</v>
      </c>
      <c r="W499" s="464">
        <f>IF(K499="yes",+INDEX('Final Comp Values'!$AX:$AX,MATCH('Monthy Targets'!$B499,'Final Comp Values'!$C:$C,0)),0)</f>
        <v>1.29</v>
      </c>
      <c r="X499" s="464">
        <f>IF(L499="yes",+INDEX('Final Comp Values'!$AX:$AX,MATCH('Monthy Targets'!$B499,'Final Comp Values'!$C:$C,0)),0)</f>
        <v>1.29</v>
      </c>
      <c r="Y499" s="464">
        <f>IF(M499="yes",+INDEX('Final Comp Values'!$BB:$BB,MATCH('Monthy Targets'!$B499,'Final Comp Values'!$C:$C,0)),0)</f>
        <v>1.29</v>
      </c>
      <c r="Z499" s="464">
        <f>IF(N499="yes",+INDEX('Final Comp Values'!$BB:$BB,MATCH('Monthy Targets'!$B499,'Final Comp Values'!$C:$C,0)),0)</f>
        <v>1.29</v>
      </c>
      <c r="AA499" s="464">
        <f>IF(O499="yes",+INDEX('Final Comp Values'!$BB:$BB,MATCH('Monthy Targets'!$B499,'Final Comp Values'!$C:$C,0)),0)</f>
        <v>0</v>
      </c>
      <c r="AB499" s="464">
        <f>IF(P499="yes",+INDEX('Final Comp Values'!$BF:$BF,MATCH('Monthy Targets'!$B499,'Final Comp Values'!$C:$C,0)),0)</f>
        <v>0</v>
      </c>
      <c r="AC499" s="464">
        <f>IF(Q499="yes",+INDEX('Final Comp Values'!$BF:$BF,MATCH('Monthy Targets'!$B499,'Final Comp Values'!$C:$C,0)),0)</f>
        <v>0</v>
      </c>
      <c r="AD499" s="464">
        <f>IF(R499="yes",+INDEX('Final Comp Values'!$BF:$BF,MATCH('Monthy Targets'!$B499,'Final Comp Values'!$C:$C,0)),0)</f>
        <v>0</v>
      </c>
      <c r="AE499" s="464">
        <f>IF(S499="yes",+INDEX('Final Comp Values'!$BJ:$BJ,MATCH('Monthy Targets'!$B499,'Final Comp Values'!$C:$C,0)),0)</f>
        <v>0</v>
      </c>
      <c r="AF499" s="464">
        <f>IF(T499="yes",+INDEX('Final Comp Values'!$BJ:$BJ,MATCH('Monthy Targets'!$B499,'Final Comp Values'!$C:$C,0)),0)</f>
        <v>0</v>
      </c>
      <c r="AG499" s="464">
        <f>IF(U499="yes",+INDEX('Final Comp Values'!$BJ:$BJ,MATCH('Monthy Targets'!$B499,'Final Comp Values'!$C:$C,0)),0)</f>
        <v>0</v>
      </c>
    </row>
    <row r="500" spans="1:33" x14ac:dyDescent="0.25">
      <c r="A500" s="183">
        <f>+FY2018_ALL_Targets!A500</f>
        <v>105594</v>
      </c>
      <c r="B500" s="183">
        <f>+FY2018_ALL_Targets!B500</f>
        <v>676362</v>
      </c>
      <c r="C500" s="183">
        <f>+FY2018_ALL_Targets!C500</f>
        <v>1025579</v>
      </c>
      <c r="D500" s="183">
        <f>+FY2018_ALL_Targets!D500</f>
        <v>1801239033</v>
      </c>
      <c r="E500" s="183">
        <f>+FY2018_ALL_Targets!E500</f>
        <v>0</v>
      </c>
      <c r="F500" s="183" t="str">
        <f>+FY2018_ALL_Targets!F500</f>
        <v>Harris</v>
      </c>
      <c r="G500" s="183" t="s">
        <v>530</v>
      </c>
      <c r="H500" s="183" t="str">
        <f>+FY2018_ALL_Targets!H500</f>
        <v>Liberty County Hospital District No. 1</v>
      </c>
      <c r="I500" s="183" t="str">
        <f>+FY2018_ALL_Targets!I500</f>
        <v>14100 Karissa Court</v>
      </c>
      <c r="J500" s="14" t="str">
        <f>_xlfn.IFNA(+INDEX(Comp1!$D:$D,MATCH(B500,Comp1!$B:$B,0)),"No")</f>
        <v>Yes</v>
      </c>
      <c r="K500" s="14" t="str">
        <f>_xlfn.IFNA(+INDEX(Comp1!$E:$E,MATCH(B500,Comp1!$B:$B,0)),"No")</f>
        <v>Yes</v>
      </c>
      <c r="L500" s="14" t="str">
        <f>_xlfn.IFNA(+INDEX(Comp1!F:F,MATCH($B500,Comp1!$B:$B,0)),"No")</f>
        <v>Yes</v>
      </c>
      <c r="M500" s="14" t="str">
        <f>_xlfn.IFNA(+INDEX(Comp1!G:G,MATCH($B500,Comp1!$B:$B,0)),"No")</f>
        <v>Yes</v>
      </c>
      <c r="N500" s="14" t="str">
        <f>_xlfn.IFNA(+INDEX(Comp1!H:H,MATCH($B500,Comp1!$B:$B,0)),"No")</f>
        <v>Yes</v>
      </c>
      <c r="O500" s="14">
        <f>_xlfn.IFNA(+INDEX(Comp1!I:I,MATCH($B500,Comp1!$B:$B,0)),"No")</f>
        <v>0</v>
      </c>
      <c r="P500" s="14">
        <f>_xlfn.IFNA(+INDEX(Comp1!J:J,MATCH($B500,Comp1!$B:$B,0)),"No")</f>
        <v>0</v>
      </c>
      <c r="Q500" s="14">
        <f>_xlfn.IFNA(+INDEX(Comp1!K:K,MATCH($B500,Comp1!$B:$B,0)),"No")</f>
        <v>0</v>
      </c>
      <c r="R500" s="14">
        <f>_xlfn.IFNA(+INDEX(Comp1!L:L,MATCH($B500,Comp1!$B:$B,0)),"No")</f>
        <v>0</v>
      </c>
      <c r="S500" s="14">
        <f>_xlfn.IFNA(+INDEX(Comp1!M:M,MATCH($B500,Comp1!$B:$B,0)),"No")</f>
        <v>0</v>
      </c>
      <c r="T500" s="14">
        <f>_xlfn.IFNA(+INDEX(Comp1!N:N,MATCH($B500,Comp1!$B:$B,0)),"No")</f>
        <v>0</v>
      </c>
      <c r="U500" s="14">
        <f>_xlfn.IFNA(+INDEX(Comp1!O:O,MATCH($B500,Comp1!$B:$B,0)),"No")</f>
        <v>0</v>
      </c>
      <c r="V500" s="464">
        <f>IF(J500="yes",+INDEX('Final Comp Values'!$AX:$AX,MATCH('Monthy Targets'!$B500,'Final Comp Values'!C:C,0)),0)</f>
        <v>2.14</v>
      </c>
      <c r="W500" s="464">
        <f>IF(K500="yes",+INDEX('Final Comp Values'!$AX:$AX,MATCH('Monthy Targets'!$B500,'Final Comp Values'!$C:$C,0)),0)</f>
        <v>2.14</v>
      </c>
      <c r="X500" s="464">
        <f>IF(L500="yes",+INDEX('Final Comp Values'!$AX:$AX,MATCH('Monthy Targets'!$B500,'Final Comp Values'!$C:$C,0)),0)</f>
        <v>2.14</v>
      </c>
      <c r="Y500" s="464">
        <f>IF(M500="yes",+INDEX('Final Comp Values'!$BB:$BB,MATCH('Monthy Targets'!$B500,'Final Comp Values'!$C:$C,0)),0)</f>
        <v>2.14</v>
      </c>
      <c r="Z500" s="464">
        <f>IF(N500="yes",+INDEX('Final Comp Values'!$BB:$BB,MATCH('Monthy Targets'!$B500,'Final Comp Values'!$C:$C,0)),0)</f>
        <v>2.14</v>
      </c>
      <c r="AA500" s="464">
        <f>IF(O500="yes",+INDEX('Final Comp Values'!$BB:$BB,MATCH('Monthy Targets'!$B500,'Final Comp Values'!$C:$C,0)),0)</f>
        <v>0</v>
      </c>
      <c r="AB500" s="464">
        <f>IF(P500="yes",+INDEX('Final Comp Values'!$BF:$BF,MATCH('Monthy Targets'!$B500,'Final Comp Values'!$C:$C,0)),0)</f>
        <v>0</v>
      </c>
      <c r="AC500" s="464">
        <f>IF(Q500="yes",+INDEX('Final Comp Values'!$BF:$BF,MATCH('Monthy Targets'!$B500,'Final Comp Values'!$C:$C,0)),0)</f>
        <v>0</v>
      </c>
      <c r="AD500" s="464">
        <f>IF(R500="yes",+INDEX('Final Comp Values'!$BF:$BF,MATCH('Monthy Targets'!$B500,'Final Comp Values'!$C:$C,0)),0)</f>
        <v>0</v>
      </c>
      <c r="AE500" s="464">
        <f>IF(S500="yes",+INDEX('Final Comp Values'!$BJ:$BJ,MATCH('Monthy Targets'!$B500,'Final Comp Values'!$C:$C,0)),0)</f>
        <v>0</v>
      </c>
      <c r="AF500" s="464">
        <f>IF(T500="yes",+INDEX('Final Comp Values'!$BJ:$BJ,MATCH('Monthy Targets'!$B500,'Final Comp Values'!$C:$C,0)),0)</f>
        <v>0</v>
      </c>
      <c r="AG500" s="464">
        <f>IF(U500="yes",+INDEX('Final Comp Values'!$BJ:$BJ,MATCH('Monthy Targets'!$B500,'Final Comp Values'!$C:$C,0)),0)</f>
        <v>0</v>
      </c>
    </row>
    <row r="501" spans="1:33" x14ac:dyDescent="0.25">
      <c r="A501" s="183">
        <f>+FY2018_ALL_Targets!A501</f>
        <v>105966</v>
      </c>
      <c r="B501" s="183">
        <f>+FY2018_ALL_Targets!B501</f>
        <v>676368</v>
      </c>
      <c r="C501" s="183">
        <f>+FY2018_ALL_Targets!C501</f>
        <v>1026807</v>
      </c>
      <c r="D501" s="183">
        <f>+FY2018_ALL_Targets!D501</f>
        <v>1861818635</v>
      </c>
      <c r="E501" s="183">
        <f>+FY2018_ALL_Targets!E501</f>
        <v>0</v>
      </c>
      <c r="F501" s="183" t="str">
        <f>+FY2018_ALL_Targets!F501</f>
        <v>MRSA Northeast</v>
      </c>
      <c r="G501" s="183" t="s">
        <v>544</v>
      </c>
      <c r="H501" s="183" t="str">
        <f>+FY2018_ALL_Targets!H501</f>
        <v>Hopkins County Hospital District</v>
      </c>
      <c r="I501" s="183" t="str">
        <f>+FY2018_ALL_Targets!I501</f>
        <v>1154 East Hawkins Parkway</v>
      </c>
      <c r="J501" s="14" t="str">
        <f>_xlfn.IFNA(+INDEX(Comp1!$D:$D,MATCH(B501,Comp1!$B:$B,0)),"No")</f>
        <v>Yes</v>
      </c>
      <c r="K501" s="14" t="str">
        <f>_xlfn.IFNA(+INDEX(Comp1!$E:$E,MATCH(B501,Comp1!$B:$B,0)),"No")</f>
        <v>Yes</v>
      </c>
      <c r="L501" s="14" t="str">
        <f>_xlfn.IFNA(+INDEX(Comp1!F:F,MATCH($B501,Comp1!$B:$B,0)),"No")</f>
        <v>Yes</v>
      </c>
      <c r="M501" s="14" t="str">
        <f>_xlfn.IFNA(+INDEX(Comp1!G:G,MATCH($B501,Comp1!$B:$B,0)),"No")</f>
        <v>Yes</v>
      </c>
      <c r="N501" s="14" t="str">
        <f>_xlfn.IFNA(+INDEX(Comp1!H:H,MATCH($B501,Comp1!$B:$B,0)),"No")</f>
        <v>Yes</v>
      </c>
      <c r="O501" s="14">
        <f>_xlfn.IFNA(+INDEX(Comp1!I:I,MATCH($B501,Comp1!$B:$B,0)),"No")</f>
        <v>0</v>
      </c>
      <c r="P501" s="14">
        <f>_xlfn.IFNA(+INDEX(Comp1!J:J,MATCH($B501,Comp1!$B:$B,0)),"No")</f>
        <v>0</v>
      </c>
      <c r="Q501" s="14">
        <f>_xlfn.IFNA(+INDEX(Comp1!K:K,MATCH($B501,Comp1!$B:$B,0)),"No")</f>
        <v>0</v>
      </c>
      <c r="R501" s="14">
        <f>_xlfn.IFNA(+INDEX(Comp1!L:L,MATCH($B501,Comp1!$B:$B,0)),"No")</f>
        <v>0</v>
      </c>
      <c r="S501" s="14">
        <f>_xlfn.IFNA(+INDEX(Comp1!M:M,MATCH($B501,Comp1!$B:$B,0)),"No")</f>
        <v>0</v>
      </c>
      <c r="T501" s="14">
        <f>_xlfn.IFNA(+INDEX(Comp1!N:N,MATCH($B501,Comp1!$B:$B,0)),"No")</f>
        <v>0</v>
      </c>
      <c r="U501" s="14">
        <f>_xlfn.IFNA(+INDEX(Comp1!O:O,MATCH($B501,Comp1!$B:$B,0)),"No")</f>
        <v>0</v>
      </c>
      <c r="V501" s="464">
        <f>IF(J501="yes",+INDEX('Final Comp Values'!$AX:$AX,MATCH('Monthy Targets'!$B501,'Final Comp Values'!C:C,0)),0)</f>
        <v>0.72</v>
      </c>
      <c r="W501" s="464">
        <f>IF(K501="yes",+INDEX('Final Comp Values'!$AX:$AX,MATCH('Monthy Targets'!$B501,'Final Comp Values'!$C:$C,0)),0)</f>
        <v>0.72</v>
      </c>
      <c r="X501" s="464">
        <f>IF(L501="yes",+INDEX('Final Comp Values'!$AX:$AX,MATCH('Monthy Targets'!$B501,'Final Comp Values'!$C:$C,0)),0)</f>
        <v>0.72</v>
      </c>
      <c r="Y501" s="464">
        <f>IF(M501="yes",+INDEX('Final Comp Values'!$BB:$BB,MATCH('Monthy Targets'!$B501,'Final Comp Values'!$C:$C,0)),0)</f>
        <v>0.72</v>
      </c>
      <c r="Z501" s="464">
        <f>IF(N501="yes",+INDEX('Final Comp Values'!$BB:$BB,MATCH('Monthy Targets'!$B501,'Final Comp Values'!$C:$C,0)),0)</f>
        <v>0.72</v>
      </c>
      <c r="AA501" s="464">
        <f>IF(O501="yes",+INDEX('Final Comp Values'!$BB:$BB,MATCH('Monthy Targets'!$B501,'Final Comp Values'!$C:$C,0)),0)</f>
        <v>0</v>
      </c>
      <c r="AB501" s="464">
        <f>IF(P501="yes",+INDEX('Final Comp Values'!$BF:$BF,MATCH('Monthy Targets'!$B501,'Final Comp Values'!$C:$C,0)),0)</f>
        <v>0</v>
      </c>
      <c r="AC501" s="464">
        <f>IF(Q501="yes",+INDEX('Final Comp Values'!$BF:$BF,MATCH('Monthy Targets'!$B501,'Final Comp Values'!$C:$C,0)),0)</f>
        <v>0</v>
      </c>
      <c r="AD501" s="464">
        <f>IF(R501="yes",+INDEX('Final Comp Values'!$BF:$BF,MATCH('Monthy Targets'!$B501,'Final Comp Values'!$C:$C,0)),0)</f>
        <v>0</v>
      </c>
      <c r="AE501" s="464">
        <f>IF(S501="yes",+INDEX('Final Comp Values'!$BJ:$BJ,MATCH('Monthy Targets'!$B501,'Final Comp Values'!$C:$C,0)),0)</f>
        <v>0</v>
      </c>
      <c r="AF501" s="464">
        <f>IF(T501="yes",+INDEX('Final Comp Values'!$BJ:$BJ,MATCH('Monthy Targets'!$B501,'Final Comp Values'!$C:$C,0)),0)</f>
        <v>0</v>
      </c>
      <c r="AG501" s="464">
        <f>IF(U501="yes",+INDEX('Final Comp Values'!$BJ:$BJ,MATCH('Monthy Targets'!$B501,'Final Comp Values'!$C:$C,0)),0)</f>
        <v>0</v>
      </c>
    </row>
    <row r="502" spans="1:33" x14ac:dyDescent="0.25">
      <c r="A502" s="183">
        <f>+FY2018_ALL_Targets!A502</f>
        <v>105892</v>
      </c>
      <c r="B502" s="183">
        <f>+FY2018_ALL_Targets!B502</f>
        <v>676371</v>
      </c>
      <c r="C502" s="183">
        <f>+FY2018_ALL_Targets!C502</f>
        <v>1026726</v>
      </c>
      <c r="D502" s="183">
        <f>+FY2018_ALL_Targets!D502</f>
        <v>1508288648</v>
      </c>
      <c r="E502" s="183">
        <f>+FY2018_ALL_Targets!E502</f>
        <v>0</v>
      </c>
      <c r="F502" s="183" t="str">
        <f>+FY2018_ALL_Targets!F502</f>
        <v>Harris</v>
      </c>
      <c r="G502" s="183" t="s">
        <v>542</v>
      </c>
      <c r="H502" s="183" t="str">
        <f>+FY2018_ALL_Targets!H502</f>
        <v>OakBend Medical Center</v>
      </c>
      <c r="I502" s="183" t="str">
        <f>+FY2018_ALL_Targets!I502</f>
        <v>3640 Hampton Drive</v>
      </c>
      <c r="J502" s="14" t="str">
        <f>_xlfn.IFNA(+INDEX(Comp1!$D:$D,MATCH(B502,Comp1!$B:$B,0)),"No")</f>
        <v>Yes</v>
      </c>
      <c r="K502" s="14" t="str">
        <f>_xlfn.IFNA(+INDEX(Comp1!$E:$E,MATCH(B502,Comp1!$B:$B,0)),"No")</f>
        <v>Yes</v>
      </c>
      <c r="L502" s="14" t="str">
        <f>_xlfn.IFNA(+INDEX(Comp1!F:F,MATCH($B502,Comp1!$B:$B,0)),"No")</f>
        <v>Yes</v>
      </c>
      <c r="M502" s="14" t="str">
        <f>_xlfn.IFNA(+INDEX(Comp1!G:G,MATCH($B502,Comp1!$B:$B,0)),"No")</f>
        <v>Yes</v>
      </c>
      <c r="N502" s="14" t="str">
        <f>_xlfn.IFNA(+INDEX(Comp1!H:H,MATCH($B502,Comp1!$B:$B,0)),"No")</f>
        <v>Yes</v>
      </c>
      <c r="O502" s="14">
        <f>_xlfn.IFNA(+INDEX(Comp1!I:I,MATCH($B502,Comp1!$B:$B,0)),"No")</f>
        <v>0</v>
      </c>
      <c r="P502" s="14">
        <f>_xlfn.IFNA(+INDEX(Comp1!J:J,MATCH($B502,Comp1!$B:$B,0)),"No")</f>
        <v>0</v>
      </c>
      <c r="Q502" s="14">
        <f>_xlfn.IFNA(+INDEX(Comp1!K:K,MATCH($B502,Comp1!$B:$B,0)),"No")</f>
        <v>0</v>
      </c>
      <c r="R502" s="14">
        <f>_xlfn.IFNA(+INDEX(Comp1!L:L,MATCH($B502,Comp1!$B:$B,0)),"No")</f>
        <v>0</v>
      </c>
      <c r="S502" s="14">
        <f>_xlfn.IFNA(+INDEX(Comp1!M:M,MATCH($B502,Comp1!$B:$B,0)),"No")</f>
        <v>0</v>
      </c>
      <c r="T502" s="14">
        <f>_xlfn.IFNA(+INDEX(Comp1!N:N,MATCH($B502,Comp1!$B:$B,0)),"No")</f>
        <v>0</v>
      </c>
      <c r="U502" s="14">
        <f>_xlfn.IFNA(+INDEX(Comp1!O:O,MATCH($B502,Comp1!$B:$B,0)),"No")</f>
        <v>0</v>
      </c>
      <c r="V502" s="464">
        <f>IF(J502="yes",+INDEX('Final Comp Values'!$AX:$AX,MATCH('Monthy Targets'!$B502,'Final Comp Values'!C:C,0)),0)</f>
        <v>1.1499999999999999</v>
      </c>
      <c r="W502" s="464">
        <f>IF(K502="yes",+INDEX('Final Comp Values'!$AX:$AX,MATCH('Monthy Targets'!$B502,'Final Comp Values'!$C:$C,0)),0)</f>
        <v>1.1499999999999999</v>
      </c>
      <c r="X502" s="464">
        <f>IF(L502="yes",+INDEX('Final Comp Values'!$AX:$AX,MATCH('Monthy Targets'!$B502,'Final Comp Values'!$C:$C,0)),0)</f>
        <v>1.1499999999999999</v>
      </c>
      <c r="Y502" s="464">
        <f>IF(M502="yes",+INDEX('Final Comp Values'!$BB:$BB,MATCH('Monthy Targets'!$B502,'Final Comp Values'!$C:$C,0)),0)</f>
        <v>1.1499999999999999</v>
      </c>
      <c r="Z502" s="464">
        <f>IF(N502="yes",+INDEX('Final Comp Values'!$BB:$BB,MATCH('Monthy Targets'!$B502,'Final Comp Values'!$C:$C,0)),0)</f>
        <v>1.1499999999999999</v>
      </c>
      <c r="AA502" s="464">
        <f>IF(O502="yes",+INDEX('Final Comp Values'!$BB:$BB,MATCH('Monthy Targets'!$B502,'Final Comp Values'!$C:$C,0)),0)</f>
        <v>0</v>
      </c>
      <c r="AB502" s="464">
        <f>IF(P502="yes",+INDEX('Final Comp Values'!$BF:$BF,MATCH('Monthy Targets'!$B502,'Final Comp Values'!$C:$C,0)),0)</f>
        <v>0</v>
      </c>
      <c r="AC502" s="464">
        <f>IF(Q502="yes",+INDEX('Final Comp Values'!$BF:$BF,MATCH('Monthy Targets'!$B502,'Final Comp Values'!$C:$C,0)),0)</f>
        <v>0</v>
      </c>
      <c r="AD502" s="464">
        <f>IF(R502="yes",+INDEX('Final Comp Values'!$BF:$BF,MATCH('Monthy Targets'!$B502,'Final Comp Values'!$C:$C,0)),0)</f>
        <v>0</v>
      </c>
      <c r="AE502" s="464">
        <f>IF(S502="yes",+INDEX('Final Comp Values'!$BJ:$BJ,MATCH('Monthy Targets'!$B502,'Final Comp Values'!$C:$C,0)),0)</f>
        <v>0</v>
      </c>
      <c r="AF502" s="464">
        <f>IF(T502="yes",+INDEX('Final Comp Values'!$BJ:$BJ,MATCH('Monthy Targets'!$B502,'Final Comp Values'!$C:$C,0)),0)</f>
        <v>0</v>
      </c>
      <c r="AG502" s="464">
        <f>IF(U502="yes",+INDEX('Final Comp Values'!$BJ:$BJ,MATCH('Monthy Targets'!$B502,'Final Comp Values'!$C:$C,0)),0)</f>
        <v>0</v>
      </c>
    </row>
    <row r="503" spans="1:33" x14ac:dyDescent="0.25">
      <c r="A503" s="183">
        <f>+FY2018_ALL_Targets!A503</f>
        <v>4489</v>
      </c>
      <c r="B503" s="183">
        <f>+FY2018_ALL_Targets!B503</f>
        <v>676397</v>
      </c>
      <c r="C503" s="183">
        <f>+FY2018_ALL_Targets!C503</f>
        <v>1027222</v>
      </c>
      <c r="D503" s="183">
        <f>+FY2018_ALL_Targets!D503</f>
        <v>1063881647</v>
      </c>
      <c r="E503" s="183">
        <f>+FY2018_ALL_Targets!E503</f>
        <v>0</v>
      </c>
      <c r="F503" s="183" t="str">
        <f>+FY2018_ALL_Targets!F503</f>
        <v>Harris</v>
      </c>
      <c r="G503" s="183" t="s">
        <v>694</v>
      </c>
      <c r="H503" s="183" t="str">
        <f>+FY2018_ALL_Targets!H503</f>
        <v>Touchstone Strategies - MC1 LLC</v>
      </c>
      <c r="I503" s="183" t="str">
        <f>+FY2018_ALL_Targets!I503</f>
        <v>23450 Pine Shadow Lane</v>
      </c>
      <c r="J503" s="14" t="str">
        <f>_xlfn.IFNA(+INDEX(Comp1!$D:$D,MATCH(B503,Comp1!$B:$B,0)),"No")</f>
        <v>No</v>
      </c>
      <c r="K503" s="14" t="str">
        <f>_xlfn.IFNA(+INDEX(Comp1!$E:$E,MATCH(B503,Comp1!$B:$B,0)),"No")</f>
        <v>No</v>
      </c>
      <c r="L503" s="14" t="str">
        <f>_xlfn.IFNA(+INDEX(Comp1!F:F,MATCH($B503,Comp1!$B:$B,0)),"No")</f>
        <v>No</v>
      </c>
      <c r="M503" s="14" t="str">
        <f>_xlfn.IFNA(+INDEX(Comp1!G:G,MATCH($B503,Comp1!$B:$B,0)),"No")</f>
        <v>No</v>
      </c>
      <c r="N503" s="14" t="str">
        <f>_xlfn.IFNA(+INDEX(Comp1!H:H,MATCH($B503,Comp1!$B:$B,0)),"No")</f>
        <v>No</v>
      </c>
      <c r="O503" s="14" t="str">
        <f>_xlfn.IFNA(+INDEX(Comp1!I:I,MATCH($B503,Comp1!$B:$B,0)),"No")</f>
        <v>No</v>
      </c>
      <c r="P503" s="14" t="str">
        <f>_xlfn.IFNA(+INDEX(Comp1!J:J,MATCH($B503,Comp1!$B:$B,0)),"No")</f>
        <v>No</v>
      </c>
      <c r="Q503" s="14" t="str">
        <f>_xlfn.IFNA(+INDEX(Comp1!K:K,MATCH($B503,Comp1!$B:$B,0)),"No")</f>
        <v>No</v>
      </c>
      <c r="R503" s="14" t="str">
        <f>_xlfn.IFNA(+INDEX(Comp1!L:L,MATCH($B503,Comp1!$B:$B,0)),"No")</f>
        <v>No</v>
      </c>
      <c r="S503" s="14" t="str">
        <f>_xlfn.IFNA(+INDEX(Comp1!M:M,MATCH($B503,Comp1!$B:$B,0)),"No")</f>
        <v>No</v>
      </c>
      <c r="T503" s="14" t="str">
        <f>_xlfn.IFNA(+INDEX(Comp1!N:N,MATCH($B503,Comp1!$B:$B,0)),"No")</f>
        <v>No</v>
      </c>
      <c r="U503" s="14" t="str">
        <f>_xlfn.IFNA(+INDEX(Comp1!O:O,MATCH($B503,Comp1!$B:$B,0)),"No")</f>
        <v>No</v>
      </c>
      <c r="V503" s="464">
        <f>IF(J503="yes",+INDEX('Final Comp Values'!$AX:$AX,MATCH('Monthy Targets'!$B503,'Final Comp Values'!C:C,0)),0)</f>
        <v>0</v>
      </c>
      <c r="W503" s="464">
        <f>IF(K503="yes",+INDEX('Final Comp Values'!$AX:$AX,MATCH('Monthy Targets'!$B503,'Final Comp Values'!$C:$C,0)),0)</f>
        <v>0</v>
      </c>
      <c r="X503" s="464">
        <f>IF(L503="yes",+INDEX('Final Comp Values'!$AX:$AX,MATCH('Monthy Targets'!$B503,'Final Comp Values'!$C:$C,0)),0)</f>
        <v>0</v>
      </c>
      <c r="Y503" s="464">
        <f>IF(M503="yes",+INDEX('Final Comp Values'!$BB:$BB,MATCH('Monthy Targets'!$B503,'Final Comp Values'!$C:$C,0)),0)</f>
        <v>0</v>
      </c>
      <c r="Z503" s="464">
        <f>IF(N503="yes",+INDEX('Final Comp Values'!$BB:$BB,MATCH('Monthy Targets'!$B503,'Final Comp Values'!$C:$C,0)),0)</f>
        <v>0</v>
      </c>
      <c r="AA503" s="464">
        <f>IF(O503="yes",+INDEX('Final Comp Values'!$BB:$BB,MATCH('Monthy Targets'!$B503,'Final Comp Values'!$C:$C,0)),0)</f>
        <v>0</v>
      </c>
      <c r="AB503" s="464">
        <f>IF(P503="yes",+INDEX('Final Comp Values'!$BF:$BF,MATCH('Monthy Targets'!$B503,'Final Comp Values'!$C:$C,0)),0)</f>
        <v>0</v>
      </c>
      <c r="AC503" s="464">
        <f>IF(Q503="yes",+INDEX('Final Comp Values'!$BF:$BF,MATCH('Monthy Targets'!$B503,'Final Comp Values'!$C:$C,0)),0)</f>
        <v>0</v>
      </c>
      <c r="AD503" s="464">
        <f>IF(R503="yes",+INDEX('Final Comp Values'!$BF:$BF,MATCH('Monthy Targets'!$B503,'Final Comp Values'!$C:$C,0)),0)</f>
        <v>0</v>
      </c>
      <c r="AE503" s="464">
        <f>IF(S503="yes",+INDEX('Final Comp Values'!$BJ:$BJ,MATCH('Monthy Targets'!$B503,'Final Comp Values'!$C:$C,0)),0)</f>
        <v>0</v>
      </c>
      <c r="AF503" s="464">
        <f>IF(T503="yes",+INDEX('Final Comp Values'!$BJ:$BJ,MATCH('Monthy Targets'!$B503,'Final Comp Values'!$C:$C,0)),0)</f>
        <v>0</v>
      </c>
      <c r="AG503" s="464">
        <f>IF(U503="yes",+INDEX('Final Comp Values'!$BJ:$BJ,MATCH('Monthy Targets'!$B503,'Final Comp Values'!$C:$C,0)),0)</f>
        <v>0</v>
      </c>
    </row>
    <row r="504" spans="1:33" x14ac:dyDescent="0.25">
      <c r="A504" s="183">
        <f>+FY2018_ALL_Targets!A504</f>
        <v>4668</v>
      </c>
      <c r="B504" s="183" t="str">
        <f>+FY2018_ALL_Targets!B504</f>
        <v>45E358</v>
      </c>
      <c r="C504" s="183">
        <f>+FY2018_ALL_Targets!C504</f>
        <v>466801</v>
      </c>
      <c r="D504" s="183">
        <f>+FY2018_ALL_Targets!D504</f>
        <v>1003860388</v>
      </c>
      <c r="E504" s="183">
        <f>+FY2018_ALL_Targets!E504</f>
        <v>0</v>
      </c>
      <c r="F504" s="183" t="str">
        <f>+FY2018_ALL_Targets!F504</f>
        <v>Dallas</v>
      </c>
      <c r="G504" s="183" t="s">
        <v>780</v>
      </c>
      <c r="H504" s="183" t="str">
        <f>+FY2018_ALL_Targets!H504</f>
        <v>Nocona Hospital District</v>
      </c>
      <c r="I504" s="183" t="str">
        <f>+FY2018_ALL_Targets!I504</f>
        <v>205 Beech St.</v>
      </c>
      <c r="J504" s="14" t="str">
        <f>_xlfn.IFNA(+INDEX(Comp1!$D:$D,MATCH(B504,Comp1!$B:$B,0)),"No")</f>
        <v>Yes</v>
      </c>
      <c r="K504" s="14" t="str">
        <f>_xlfn.IFNA(+INDEX(Comp1!$E:$E,MATCH(B504,Comp1!$B:$B,0)),"No")</f>
        <v>Yes</v>
      </c>
      <c r="L504" s="14" t="str">
        <f>_xlfn.IFNA(+INDEX(Comp1!F:F,MATCH($B504,Comp1!$B:$B,0)),"No")</f>
        <v>Yes</v>
      </c>
      <c r="M504" s="14" t="str">
        <f>_xlfn.IFNA(+INDEX(Comp1!G:G,MATCH($B504,Comp1!$B:$B,0)),"No")</f>
        <v>Yes</v>
      </c>
      <c r="N504" s="14" t="str">
        <f>_xlfn.IFNA(+INDEX(Comp1!H:H,MATCH($B504,Comp1!$B:$B,0)),"No")</f>
        <v>Yes</v>
      </c>
      <c r="O504" s="14">
        <f>_xlfn.IFNA(+INDEX(Comp1!I:I,MATCH($B504,Comp1!$B:$B,0)),"No")</f>
        <v>0</v>
      </c>
      <c r="P504" s="14">
        <f>_xlfn.IFNA(+INDEX(Comp1!J:J,MATCH($B504,Comp1!$B:$B,0)),"No")</f>
        <v>0</v>
      </c>
      <c r="Q504" s="14">
        <f>_xlfn.IFNA(+INDEX(Comp1!K:K,MATCH($B504,Comp1!$B:$B,0)),"No")</f>
        <v>0</v>
      </c>
      <c r="R504" s="14">
        <f>_xlfn.IFNA(+INDEX(Comp1!L:L,MATCH($B504,Comp1!$B:$B,0)),"No")</f>
        <v>0</v>
      </c>
      <c r="S504" s="14">
        <f>_xlfn.IFNA(+INDEX(Comp1!M:M,MATCH($B504,Comp1!$B:$B,0)),"No")</f>
        <v>0</v>
      </c>
      <c r="T504" s="14">
        <f>_xlfn.IFNA(+INDEX(Comp1!N:N,MATCH($B504,Comp1!$B:$B,0)),"No")</f>
        <v>0</v>
      </c>
      <c r="U504" s="14">
        <f>_xlfn.IFNA(+INDEX(Comp1!O:O,MATCH($B504,Comp1!$B:$B,0)),"No")</f>
        <v>0</v>
      </c>
      <c r="V504" s="464">
        <f>IF(J504="yes",+INDEX('Final Comp Values'!$AX:$AX,MATCH('Monthy Targets'!$B504,'Final Comp Values'!C:C,0)),0)</f>
        <v>6.88</v>
      </c>
      <c r="W504" s="464">
        <f>IF(K504="yes",+INDEX('Final Comp Values'!$AX:$AX,MATCH('Monthy Targets'!$B504,'Final Comp Values'!$C:$C,0)),0)</f>
        <v>6.88</v>
      </c>
      <c r="X504" s="464">
        <f>IF(L504="yes",+INDEX('Final Comp Values'!$AX:$AX,MATCH('Monthy Targets'!$B504,'Final Comp Values'!$C:$C,0)),0)</f>
        <v>6.88</v>
      </c>
      <c r="Y504" s="464">
        <f>IF(M504="yes",+INDEX('Final Comp Values'!$BB:$BB,MATCH('Monthy Targets'!$B504,'Final Comp Values'!$C:$C,0)),0)</f>
        <v>6.88</v>
      </c>
      <c r="Z504" s="464">
        <f>IF(N504="yes",+INDEX('Final Comp Values'!$BB:$BB,MATCH('Monthy Targets'!$B504,'Final Comp Values'!$C:$C,0)),0)</f>
        <v>6.88</v>
      </c>
      <c r="AA504" s="464">
        <f>IF(O504="yes",+INDEX('Final Comp Values'!$BB:$BB,MATCH('Monthy Targets'!$B504,'Final Comp Values'!$C:$C,0)),0)</f>
        <v>0</v>
      </c>
      <c r="AB504" s="464">
        <f>IF(P504="yes",+INDEX('Final Comp Values'!$BF:$BF,MATCH('Monthy Targets'!$B504,'Final Comp Values'!$C:$C,0)),0)</f>
        <v>0</v>
      </c>
      <c r="AC504" s="464">
        <f>IF(Q504="yes",+INDEX('Final Comp Values'!$BF:$BF,MATCH('Monthy Targets'!$B504,'Final Comp Values'!$C:$C,0)),0)</f>
        <v>0</v>
      </c>
      <c r="AD504" s="464">
        <f>IF(R504="yes",+INDEX('Final Comp Values'!$BF:$BF,MATCH('Monthy Targets'!$B504,'Final Comp Values'!$C:$C,0)),0)</f>
        <v>0</v>
      </c>
      <c r="AE504" s="464">
        <f>IF(S504="yes",+INDEX('Final Comp Values'!$BJ:$BJ,MATCH('Monthy Targets'!$B504,'Final Comp Values'!$C:$C,0)),0)</f>
        <v>0</v>
      </c>
      <c r="AF504" s="464">
        <f>IF(T504="yes",+INDEX('Final Comp Values'!$BJ:$BJ,MATCH('Monthy Targets'!$B504,'Final Comp Values'!$C:$C,0)),0)</f>
        <v>0</v>
      </c>
      <c r="AG504" s="464">
        <f>IF(U504="yes",+INDEX('Final Comp Values'!$BJ:$BJ,MATCH('Monthy Targets'!$B504,'Final Comp Values'!$C:$C,0)),0)</f>
        <v>0</v>
      </c>
    </row>
    <row r="505" spans="1:33" x14ac:dyDescent="0.25">
      <c r="A505" s="183">
        <f>+FY2018_ALL_Targets!A505</f>
        <v>4373</v>
      </c>
      <c r="B505" s="183" t="str">
        <f>+FY2018_ALL_Targets!B505</f>
        <v>45E629</v>
      </c>
      <c r="C505" s="183">
        <f>+FY2018_ALL_Targets!C505</f>
        <v>437301</v>
      </c>
      <c r="D505" s="183">
        <f>+FY2018_ALL_Targets!D505</f>
        <v>1609873272</v>
      </c>
      <c r="E505" s="183">
        <f>+FY2018_ALL_Targets!E505</f>
        <v>0</v>
      </c>
      <c r="F505" s="183" t="str">
        <f>+FY2018_ALL_Targets!F505</f>
        <v>Bexar</v>
      </c>
      <c r="G505" s="183" t="s">
        <v>644</v>
      </c>
      <c r="H505" s="183" t="str">
        <f>+FY2018_ALL_Targets!H505</f>
        <v>THE SARAH ROBERTS FRENCH HOME, INC.</v>
      </c>
      <c r="I505" s="183" t="str">
        <f>+FY2018_ALL_Targets!I505</f>
        <v>1315 TEXAS AVE.</v>
      </c>
      <c r="J505" s="14" t="str">
        <f>_xlfn.IFNA(+INDEX(Comp1!$D:$D,MATCH(B505,Comp1!$B:$B,0)),"No")</f>
        <v>No</v>
      </c>
      <c r="K505" s="14" t="str">
        <f>_xlfn.IFNA(+INDEX(Comp1!$E:$E,MATCH(B505,Comp1!$B:$B,0)),"No")</f>
        <v>No</v>
      </c>
      <c r="L505" s="14" t="str">
        <f>_xlfn.IFNA(+INDEX(Comp1!F:F,MATCH($B505,Comp1!$B:$B,0)),"No")</f>
        <v>No</v>
      </c>
      <c r="M505" s="14" t="str">
        <f>_xlfn.IFNA(+INDEX(Comp1!G:G,MATCH($B505,Comp1!$B:$B,0)),"No")</f>
        <v>No</v>
      </c>
      <c r="N505" s="14" t="str">
        <f>_xlfn.IFNA(+INDEX(Comp1!H:H,MATCH($B505,Comp1!$B:$B,0)),"No")</f>
        <v>No</v>
      </c>
      <c r="O505" s="14" t="str">
        <f>_xlfn.IFNA(+INDEX(Comp1!I:I,MATCH($B505,Comp1!$B:$B,0)),"No")</f>
        <v>No</v>
      </c>
      <c r="P505" s="14" t="str">
        <f>_xlfn.IFNA(+INDEX(Comp1!J:J,MATCH($B505,Comp1!$B:$B,0)),"No")</f>
        <v>No</v>
      </c>
      <c r="Q505" s="14" t="str">
        <f>_xlfn.IFNA(+INDEX(Comp1!K:K,MATCH($B505,Comp1!$B:$B,0)),"No")</f>
        <v>No</v>
      </c>
      <c r="R505" s="14" t="str">
        <f>_xlfn.IFNA(+INDEX(Comp1!L:L,MATCH($B505,Comp1!$B:$B,0)),"No")</f>
        <v>No</v>
      </c>
      <c r="S505" s="14" t="str">
        <f>_xlfn.IFNA(+INDEX(Comp1!M:M,MATCH($B505,Comp1!$B:$B,0)),"No")</f>
        <v>No</v>
      </c>
      <c r="T505" s="14" t="str">
        <f>_xlfn.IFNA(+INDEX(Comp1!N:N,MATCH($B505,Comp1!$B:$B,0)),"No")</f>
        <v>No</v>
      </c>
      <c r="U505" s="14" t="str">
        <f>_xlfn.IFNA(+INDEX(Comp1!O:O,MATCH($B505,Comp1!$B:$B,0)),"No")</f>
        <v>No</v>
      </c>
      <c r="V505" s="464">
        <f>IF(J505="yes",+INDEX('Final Comp Values'!$AX:$AX,MATCH('Monthy Targets'!$B505,'Final Comp Values'!C:C,0)),0)</f>
        <v>0</v>
      </c>
      <c r="W505" s="464">
        <f>IF(K505="yes",+INDEX('Final Comp Values'!$AX:$AX,MATCH('Monthy Targets'!$B505,'Final Comp Values'!$C:$C,0)),0)</f>
        <v>0</v>
      </c>
      <c r="X505" s="464">
        <f>IF(L505="yes",+INDEX('Final Comp Values'!$AX:$AX,MATCH('Monthy Targets'!$B505,'Final Comp Values'!$C:$C,0)),0)</f>
        <v>0</v>
      </c>
      <c r="Y505" s="464">
        <f>IF(M505="yes",+INDEX('Final Comp Values'!$BB:$BB,MATCH('Monthy Targets'!$B505,'Final Comp Values'!$C:$C,0)),0)</f>
        <v>0</v>
      </c>
      <c r="Z505" s="464">
        <f>IF(N505="yes",+INDEX('Final Comp Values'!$BB:$BB,MATCH('Monthy Targets'!$B505,'Final Comp Values'!$C:$C,0)),0)</f>
        <v>0</v>
      </c>
      <c r="AA505" s="464">
        <f>IF(O505="yes",+INDEX('Final Comp Values'!$BB:$BB,MATCH('Monthy Targets'!$B505,'Final Comp Values'!$C:$C,0)),0)</f>
        <v>0</v>
      </c>
      <c r="AB505" s="464">
        <f>IF(P505="yes",+INDEX('Final Comp Values'!$BF:$BF,MATCH('Monthy Targets'!$B505,'Final Comp Values'!$C:$C,0)),0)</f>
        <v>0</v>
      </c>
      <c r="AC505" s="464">
        <f>IF(Q505="yes",+INDEX('Final Comp Values'!$BF:$BF,MATCH('Monthy Targets'!$B505,'Final Comp Values'!$C:$C,0)),0)</f>
        <v>0</v>
      </c>
      <c r="AD505" s="464">
        <f>IF(R505="yes",+INDEX('Final Comp Values'!$BF:$BF,MATCH('Monthy Targets'!$B505,'Final Comp Values'!$C:$C,0)),0)</f>
        <v>0</v>
      </c>
      <c r="AE505" s="464">
        <f>IF(S505="yes",+INDEX('Final Comp Values'!$BJ:$BJ,MATCH('Monthy Targets'!$B505,'Final Comp Values'!$C:$C,0)),0)</f>
        <v>0</v>
      </c>
      <c r="AF505" s="464">
        <f>IF(T505="yes",+INDEX('Final Comp Values'!$BJ:$BJ,MATCH('Monthy Targets'!$B505,'Final Comp Values'!$C:$C,0)),0)</f>
        <v>0</v>
      </c>
      <c r="AG505" s="464">
        <f>IF(U505="yes",+INDEX('Final Comp Values'!$BJ:$BJ,MATCH('Monthy Targets'!$B505,'Final Comp Values'!$C:$C,0)),0)</f>
        <v>0</v>
      </c>
    </row>
    <row r="506" spans="1:33" x14ac:dyDescent="0.25">
      <c r="A506" s="183">
        <f>+FY2018_ALL_Targets!A506</f>
        <v>4675</v>
      </c>
      <c r="B506" s="183" t="str">
        <f>+FY2018_ALL_Targets!B506</f>
        <v>45E631</v>
      </c>
      <c r="C506" s="183">
        <f>+FY2018_ALL_Targets!C506</f>
        <v>467501</v>
      </c>
      <c r="D506" s="183">
        <f>+FY2018_ALL_Targets!D506</f>
        <v>1467495598</v>
      </c>
      <c r="E506" s="183">
        <f>+FY2018_ALL_Targets!E506</f>
        <v>0</v>
      </c>
      <c r="F506" s="183" t="str">
        <f>+FY2018_ALL_Targets!F506</f>
        <v>MRSA West</v>
      </c>
      <c r="G506" s="183" t="s">
        <v>248</v>
      </c>
      <c r="H506" s="183" t="str">
        <f>+FY2018_ALL_Targets!H506</f>
        <v>Schleicher County Medical Center and Hospital District</v>
      </c>
      <c r="I506" s="183" t="str">
        <f>+FY2018_ALL_Targets!I506</f>
        <v>104 N. US Hwy 277</v>
      </c>
      <c r="J506" s="14" t="str">
        <f>_xlfn.IFNA(+INDEX(Comp1!$D:$D,MATCH(B506,Comp1!$B:$B,0)),"No")</f>
        <v>Yes</v>
      </c>
      <c r="K506" s="14" t="str">
        <f>_xlfn.IFNA(+INDEX(Comp1!$E:$E,MATCH(B506,Comp1!$B:$B,0)),"No")</f>
        <v>Yes</v>
      </c>
      <c r="L506" s="14" t="str">
        <f>_xlfn.IFNA(+INDEX(Comp1!F:F,MATCH($B506,Comp1!$B:$B,0)),"No")</f>
        <v>Yes</v>
      </c>
      <c r="M506" s="14" t="str">
        <f>_xlfn.IFNA(+INDEX(Comp1!G:G,MATCH($B506,Comp1!$B:$B,0)),"No")</f>
        <v>Yes</v>
      </c>
      <c r="N506" s="14" t="str">
        <f>_xlfn.IFNA(+INDEX(Comp1!H:H,MATCH($B506,Comp1!$B:$B,0)),"No")</f>
        <v>Yes</v>
      </c>
      <c r="O506" s="14">
        <f>_xlfn.IFNA(+INDEX(Comp1!I:I,MATCH($B506,Comp1!$B:$B,0)),"No")</f>
        <v>0</v>
      </c>
      <c r="P506" s="14">
        <f>_xlfn.IFNA(+INDEX(Comp1!J:J,MATCH($B506,Comp1!$B:$B,0)),"No")</f>
        <v>0</v>
      </c>
      <c r="Q506" s="14">
        <f>_xlfn.IFNA(+INDEX(Comp1!K:K,MATCH($B506,Comp1!$B:$B,0)),"No")</f>
        <v>0</v>
      </c>
      <c r="R506" s="14">
        <f>_xlfn.IFNA(+INDEX(Comp1!L:L,MATCH($B506,Comp1!$B:$B,0)),"No")</f>
        <v>0</v>
      </c>
      <c r="S506" s="14">
        <f>_xlfn.IFNA(+INDEX(Comp1!M:M,MATCH($B506,Comp1!$B:$B,0)),"No")</f>
        <v>0</v>
      </c>
      <c r="T506" s="14">
        <f>_xlfn.IFNA(+INDEX(Comp1!N:N,MATCH($B506,Comp1!$B:$B,0)),"No")</f>
        <v>0</v>
      </c>
      <c r="U506" s="14">
        <f>_xlfn.IFNA(+INDEX(Comp1!O:O,MATCH($B506,Comp1!$B:$B,0)),"No")</f>
        <v>0</v>
      </c>
      <c r="V506" s="464">
        <f>IF(J506="yes",+INDEX('Final Comp Values'!$AX:$AX,MATCH('Monthy Targets'!$B506,'Final Comp Values'!C:C,0)),0)</f>
        <v>3.07</v>
      </c>
      <c r="W506" s="464">
        <f>IF(K506="yes",+INDEX('Final Comp Values'!$AX:$AX,MATCH('Monthy Targets'!$B506,'Final Comp Values'!$C:$C,0)),0)</f>
        <v>3.07</v>
      </c>
      <c r="X506" s="464">
        <f>IF(L506="yes",+INDEX('Final Comp Values'!$AX:$AX,MATCH('Monthy Targets'!$B506,'Final Comp Values'!$C:$C,0)),0)</f>
        <v>3.07</v>
      </c>
      <c r="Y506" s="464">
        <f>IF(M506="yes",+INDEX('Final Comp Values'!$BB:$BB,MATCH('Monthy Targets'!$B506,'Final Comp Values'!$C:$C,0)),0)</f>
        <v>3.07</v>
      </c>
      <c r="Z506" s="464">
        <f>IF(N506="yes",+INDEX('Final Comp Values'!$BB:$BB,MATCH('Monthy Targets'!$B506,'Final Comp Values'!$C:$C,0)),0)</f>
        <v>3.07</v>
      </c>
      <c r="AA506" s="464">
        <f>IF(O506="yes",+INDEX('Final Comp Values'!$BB:$BB,MATCH('Monthy Targets'!$B506,'Final Comp Values'!$C:$C,0)),0)</f>
        <v>0</v>
      </c>
      <c r="AB506" s="464">
        <f>IF(P506="yes",+INDEX('Final Comp Values'!$BF:$BF,MATCH('Monthy Targets'!$B506,'Final Comp Values'!$C:$C,0)),0)</f>
        <v>0</v>
      </c>
      <c r="AC506" s="464">
        <f>IF(Q506="yes",+INDEX('Final Comp Values'!$BF:$BF,MATCH('Monthy Targets'!$B506,'Final Comp Values'!$C:$C,0)),0)</f>
        <v>0</v>
      </c>
      <c r="AD506" s="464">
        <f>IF(R506="yes",+INDEX('Final Comp Values'!$BF:$BF,MATCH('Monthy Targets'!$B506,'Final Comp Values'!$C:$C,0)),0)</f>
        <v>0</v>
      </c>
      <c r="AE506" s="464">
        <f>IF(S506="yes",+INDEX('Final Comp Values'!$BJ:$BJ,MATCH('Monthy Targets'!$B506,'Final Comp Values'!$C:$C,0)),0)</f>
        <v>0</v>
      </c>
      <c r="AF506" s="464">
        <f>IF(T506="yes",+INDEX('Final Comp Values'!$BJ:$BJ,MATCH('Monthy Targets'!$B506,'Final Comp Values'!$C:$C,0)),0)</f>
        <v>0</v>
      </c>
      <c r="AG506" s="464">
        <f>IF(U506="yes",+INDEX('Final Comp Values'!$BJ:$BJ,MATCH('Monthy Targets'!$B506,'Final Comp Values'!$C:$C,0)),0)</f>
        <v>0</v>
      </c>
    </row>
    <row r="507" spans="1:33" x14ac:dyDescent="0.25">
      <c r="A507" s="183">
        <f>+FY2018_ALL_Targets!A507</f>
        <v>5024</v>
      </c>
      <c r="B507" s="183" t="str">
        <f>+FY2018_ALL_Targets!B507</f>
        <v>45E761</v>
      </c>
      <c r="C507" s="183">
        <f>+FY2018_ALL_Targets!C507</f>
        <v>502401</v>
      </c>
      <c r="D507" s="183">
        <f>+FY2018_ALL_Targets!D507</f>
        <v>1629181565</v>
      </c>
      <c r="E507" s="183">
        <f>+FY2018_ALL_Targets!E507</f>
        <v>0</v>
      </c>
      <c r="F507" s="183" t="str">
        <f>+FY2018_ALL_Targets!F507</f>
        <v>MRSA West</v>
      </c>
      <c r="G507" s="183" t="s">
        <v>310</v>
      </c>
      <c r="H507" s="183" t="str">
        <f>+FY2018_ALL_Targets!H507</f>
        <v>McCamey County Hospital District</v>
      </c>
      <c r="I507" s="183" t="str">
        <f>+FY2018_ALL_Targets!I507</f>
        <v>2500 Hwy 305 South</v>
      </c>
      <c r="J507" s="14" t="str">
        <f>_xlfn.IFNA(+INDEX(Comp1!$D:$D,MATCH(B507,Comp1!$B:$B,0)),"No")</f>
        <v>Yes</v>
      </c>
      <c r="K507" s="14" t="str">
        <f>_xlfn.IFNA(+INDEX(Comp1!$E:$E,MATCH(B507,Comp1!$B:$B,0)),"No")</f>
        <v>Yes</v>
      </c>
      <c r="L507" s="14" t="str">
        <f>_xlfn.IFNA(+INDEX(Comp1!F:F,MATCH($B507,Comp1!$B:$B,0)),"No")</f>
        <v>Yes</v>
      </c>
      <c r="M507" s="14" t="str">
        <f>_xlfn.IFNA(+INDEX(Comp1!G:G,MATCH($B507,Comp1!$B:$B,0)),"No")</f>
        <v>Yes</v>
      </c>
      <c r="N507" s="14" t="str">
        <f>_xlfn.IFNA(+INDEX(Comp1!H:H,MATCH($B507,Comp1!$B:$B,0)),"No")</f>
        <v>Yes</v>
      </c>
      <c r="O507" s="14">
        <f>_xlfn.IFNA(+INDEX(Comp1!I:I,MATCH($B507,Comp1!$B:$B,0)),"No")</f>
        <v>0</v>
      </c>
      <c r="P507" s="14">
        <f>_xlfn.IFNA(+INDEX(Comp1!J:J,MATCH($B507,Comp1!$B:$B,0)),"No")</f>
        <v>0</v>
      </c>
      <c r="Q507" s="14">
        <f>_xlfn.IFNA(+INDEX(Comp1!K:K,MATCH($B507,Comp1!$B:$B,0)),"No")</f>
        <v>0</v>
      </c>
      <c r="R507" s="14">
        <f>_xlfn.IFNA(+INDEX(Comp1!L:L,MATCH($B507,Comp1!$B:$B,0)),"No")</f>
        <v>0</v>
      </c>
      <c r="S507" s="14">
        <f>_xlfn.IFNA(+INDEX(Comp1!M:M,MATCH($B507,Comp1!$B:$B,0)),"No")</f>
        <v>0</v>
      </c>
      <c r="T507" s="14">
        <f>_xlfn.IFNA(+INDEX(Comp1!N:N,MATCH($B507,Comp1!$B:$B,0)),"No")</f>
        <v>0</v>
      </c>
      <c r="U507" s="14">
        <f>_xlfn.IFNA(+INDEX(Comp1!O:O,MATCH($B507,Comp1!$B:$B,0)),"No")</f>
        <v>0</v>
      </c>
      <c r="V507" s="464">
        <f>IF(J507="yes",+INDEX('Final Comp Values'!$AX:$AX,MATCH('Monthy Targets'!$B507,'Final Comp Values'!C:C,0)),0)</f>
        <v>2.09</v>
      </c>
      <c r="W507" s="464">
        <f>IF(K507="yes",+INDEX('Final Comp Values'!$AX:$AX,MATCH('Monthy Targets'!$B507,'Final Comp Values'!$C:$C,0)),0)</f>
        <v>2.09</v>
      </c>
      <c r="X507" s="464">
        <f>IF(L507="yes",+INDEX('Final Comp Values'!$AX:$AX,MATCH('Monthy Targets'!$B507,'Final Comp Values'!$C:$C,0)),0)</f>
        <v>2.09</v>
      </c>
      <c r="Y507" s="464">
        <f>IF(M507="yes",+INDEX('Final Comp Values'!$BB:$BB,MATCH('Monthy Targets'!$B507,'Final Comp Values'!$C:$C,0)),0)</f>
        <v>2.09</v>
      </c>
      <c r="Z507" s="464">
        <f>IF(N507="yes",+INDEX('Final Comp Values'!$BB:$BB,MATCH('Monthy Targets'!$B507,'Final Comp Values'!$C:$C,0)),0)</f>
        <v>2.09</v>
      </c>
      <c r="AA507" s="464">
        <f>IF(O507="yes",+INDEX('Final Comp Values'!$BB:$BB,MATCH('Monthy Targets'!$B507,'Final Comp Values'!$C:$C,0)),0)</f>
        <v>0</v>
      </c>
      <c r="AB507" s="464">
        <f>IF(P507="yes",+INDEX('Final Comp Values'!$BF:$BF,MATCH('Monthy Targets'!$B507,'Final Comp Values'!$C:$C,0)),0)</f>
        <v>0</v>
      </c>
      <c r="AC507" s="464">
        <f>IF(Q507="yes",+INDEX('Final Comp Values'!$BF:$BF,MATCH('Monthy Targets'!$B507,'Final Comp Values'!$C:$C,0)),0)</f>
        <v>0</v>
      </c>
      <c r="AD507" s="464">
        <f>IF(R507="yes",+INDEX('Final Comp Values'!$BF:$BF,MATCH('Monthy Targets'!$B507,'Final Comp Values'!$C:$C,0)),0)</f>
        <v>0</v>
      </c>
      <c r="AE507" s="464">
        <f>IF(S507="yes",+INDEX('Final Comp Values'!$BJ:$BJ,MATCH('Monthy Targets'!$B507,'Final Comp Values'!$C:$C,0)),0)</f>
        <v>0</v>
      </c>
      <c r="AF507" s="464">
        <f>IF(T507="yes",+INDEX('Final Comp Values'!$BJ:$BJ,MATCH('Monthy Targets'!$B507,'Final Comp Values'!$C:$C,0)),0)</f>
        <v>0</v>
      </c>
      <c r="AG507" s="464">
        <f>IF(U507="yes",+INDEX('Final Comp Values'!$BJ:$BJ,MATCH('Monthy Targets'!$B507,'Final Comp Values'!$C:$C,0)),0)</f>
        <v>0</v>
      </c>
    </row>
    <row r="508" spans="1:33" x14ac:dyDescent="0.25">
      <c r="A508" s="183">
        <f>+FY2018_ALL_Targets!A508</f>
        <v>5064</v>
      </c>
      <c r="B508" s="183" t="str">
        <f>+FY2018_ALL_Targets!B508</f>
        <v>45E852</v>
      </c>
      <c r="C508" s="183">
        <f>+FY2018_ALL_Targets!C508</f>
        <v>506401</v>
      </c>
      <c r="D508" s="183">
        <f>+FY2018_ALL_Targets!D508</f>
        <v>1134205958</v>
      </c>
      <c r="E508" s="183">
        <f>+FY2018_ALL_Targets!E508</f>
        <v>0</v>
      </c>
      <c r="F508" s="183" t="str">
        <f>+FY2018_ALL_Targets!F508</f>
        <v>MRSA West</v>
      </c>
      <c r="G508" s="183" t="s">
        <v>326</v>
      </c>
      <c r="H508" s="183" t="str">
        <f>+FY2018_ALL_Targets!H508</f>
        <v>Crockett County Care Center</v>
      </c>
      <c r="I508" s="183" t="str">
        <f>+FY2018_ALL_Targets!I508</f>
        <v>103 N Avenue H, PO Box 640</v>
      </c>
      <c r="J508" s="14" t="str">
        <f>_xlfn.IFNA(+INDEX(Comp1!$D:$D,MATCH(B508,Comp1!$B:$B,0)),"No")</f>
        <v>Yes</v>
      </c>
      <c r="K508" s="14" t="str">
        <f>_xlfn.IFNA(+INDEX(Comp1!$E:$E,MATCH(B508,Comp1!$B:$B,0)),"No")</f>
        <v>Yes</v>
      </c>
      <c r="L508" s="14" t="str">
        <f>_xlfn.IFNA(+INDEX(Comp1!F:F,MATCH($B508,Comp1!$B:$B,0)),"No")</f>
        <v>Yes</v>
      </c>
      <c r="M508" s="14" t="str">
        <f>_xlfn.IFNA(+INDEX(Comp1!G:G,MATCH($B508,Comp1!$B:$B,0)),"No")</f>
        <v>Yes</v>
      </c>
      <c r="N508" s="14" t="str">
        <f>_xlfn.IFNA(+INDEX(Comp1!H:H,MATCH($B508,Comp1!$B:$B,0)),"No")</f>
        <v>Yes</v>
      </c>
      <c r="O508" s="14">
        <f>_xlfn.IFNA(+INDEX(Comp1!I:I,MATCH($B508,Comp1!$B:$B,0)),"No")</f>
        <v>0</v>
      </c>
      <c r="P508" s="14">
        <f>_xlfn.IFNA(+INDEX(Comp1!J:J,MATCH($B508,Comp1!$B:$B,0)),"No")</f>
        <v>0</v>
      </c>
      <c r="Q508" s="14">
        <f>_xlfn.IFNA(+INDEX(Comp1!K:K,MATCH($B508,Comp1!$B:$B,0)),"No")</f>
        <v>0</v>
      </c>
      <c r="R508" s="14">
        <f>_xlfn.IFNA(+INDEX(Comp1!L:L,MATCH($B508,Comp1!$B:$B,0)),"No")</f>
        <v>0</v>
      </c>
      <c r="S508" s="14">
        <f>_xlfn.IFNA(+INDEX(Comp1!M:M,MATCH($B508,Comp1!$B:$B,0)),"No")</f>
        <v>0</v>
      </c>
      <c r="T508" s="14">
        <f>_xlfn.IFNA(+INDEX(Comp1!N:N,MATCH($B508,Comp1!$B:$B,0)),"No")</f>
        <v>0</v>
      </c>
      <c r="U508" s="14">
        <f>_xlfn.IFNA(+INDEX(Comp1!O:O,MATCH($B508,Comp1!$B:$B,0)),"No")</f>
        <v>0</v>
      </c>
      <c r="V508" s="464">
        <f>IF(J508="yes",+INDEX('Final Comp Values'!$AX:$AX,MATCH('Monthy Targets'!$B508,'Final Comp Values'!C:C,0)),0)</f>
        <v>4.04</v>
      </c>
      <c r="W508" s="464">
        <f>IF(K508="yes",+INDEX('Final Comp Values'!$AX:$AX,MATCH('Monthy Targets'!$B508,'Final Comp Values'!$C:$C,0)),0)</f>
        <v>4.04</v>
      </c>
      <c r="X508" s="464">
        <f>IF(L508="yes",+INDEX('Final Comp Values'!$AX:$AX,MATCH('Monthy Targets'!$B508,'Final Comp Values'!$C:$C,0)),0)</f>
        <v>4.04</v>
      </c>
      <c r="Y508" s="464">
        <f>IF(M508="yes",+INDEX('Final Comp Values'!$BB:$BB,MATCH('Monthy Targets'!$B508,'Final Comp Values'!$C:$C,0)),0)</f>
        <v>4.04</v>
      </c>
      <c r="Z508" s="464">
        <f>IF(N508="yes",+INDEX('Final Comp Values'!$BB:$BB,MATCH('Monthy Targets'!$B508,'Final Comp Values'!$C:$C,0)),0)</f>
        <v>4.04</v>
      </c>
      <c r="AA508" s="464">
        <f>IF(O508="yes",+INDEX('Final Comp Values'!$BB:$BB,MATCH('Monthy Targets'!$B508,'Final Comp Values'!$C:$C,0)),0)</f>
        <v>0</v>
      </c>
      <c r="AB508" s="464">
        <f>IF(P508="yes",+INDEX('Final Comp Values'!$BF:$BF,MATCH('Monthy Targets'!$B508,'Final Comp Values'!$C:$C,0)),0)</f>
        <v>0</v>
      </c>
      <c r="AC508" s="464">
        <f>IF(Q508="yes",+INDEX('Final Comp Values'!$BF:$BF,MATCH('Monthy Targets'!$B508,'Final Comp Values'!$C:$C,0)),0)</f>
        <v>0</v>
      </c>
      <c r="AD508" s="464">
        <f>IF(R508="yes",+INDEX('Final Comp Values'!$BF:$BF,MATCH('Monthy Targets'!$B508,'Final Comp Values'!$C:$C,0)),0)</f>
        <v>0</v>
      </c>
      <c r="AE508" s="464">
        <f>IF(S508="yes",+INDEX('Final Comp Values'!$BJ:$BJ,MATCH('Monthy Targets'!$B508,'Final Comp Values'!$C:$C,0)),0)</f>
        <v>0</v>
      </c>
      <c r="AF508" s="464">
        <f>IF(T508="yes",+INDEX('Final Comp Values'!$BJ:$BJ,MATCH('Monthy Targets'!$B508,'Final Comp Values'!$C:$C,0)),0)</f>
        <v>0</v>
      </c>
      <c r="AG508" s="464">
        <f>IF(U508="yes",+INDEX('Final Comp Values'!$BJ:$BJ,MATCH('Monthy Targets'!$B508,'Final Comp Values'!$C:$C,0)),0)</f>
        <v>0</v>
      </c>
    </row>
    <row r="509" spans="1:33" x14ac:dyDescent="0.25">
      <c r="A509" s="183">
        <f>+FY2018_ALL_Targets!A509</f>
        <v>5110</v>
      </c>
      <c r="B509" s="183" t="str">
        <f>+FY2018_ALL_Targets!B509</f>
        <v>45E947</v>
      </c>
      <c r="C509" s="183">
        <f>+FY2018_ALL_Targets!C509</f>
        <v>511001</v>
      </c>
      <c r="D509" s="183">
        <f>+FY2018_ALL_Targets!D509</f>
        <v>1558491506</v>
      </c>
      <c r="E509" s="183">
        <f>+FY2018_ALL_Targets!E509</f>
        <v>0</v>
      </c>
      <c r="F509" s="183" t="str">
        <f>+FY2018_ALL_Targets!F509</f>
        <v>MRSA West</v>
      </c>
      <c r="G509" s="183" t="s">
        <v>954</v>
      </c>
      <c r="H509" s="183" t="str">
        <f>+FY2018_ALL_Targets!H509</f>
        <v>Stratford Hospital District</v>
      </c>
      <c r="I509" s="183" t="str">
        <f>+FY2018_ALL_Targets!I509</f>
        <v>1111 Beaver Rd.</v>
      </c>
      <c r="J509" s="14" t="str">
        <f>_xlfn.IFNA(+INDEX(Comp1!$D:$D,MATCH(B509,Comp1!$B:$B,0)),"No")</f>
        <v>Yes</v>
      </c>
      <c r="K509" s="14" t="str">
        <f>_xlfn.IFNA(+INDEX(Comp1!$E:$E,MATCH(B509,Comp1!$B:$B,0)),"No")</f>
        <v>Yes</v>
      </c>
      <c r="L509" s="14" t="str">
        <f>_xlfn.IFNA(+INDEX(Comp1!F:F,MATCH($B509,Comp1!$B:$B,0)),"No")</f>
        <v>Yes</v>
      </c>
      <c r="M509" s="14" t="str">
        <f>_xlfn.IFNA(+INDEX(Comp1!G:G,MATCH($B509,Comp1!$B:$B,0)),"No")</f>
        <v>Yes</v>
      </c>
      <c r="N509" s="14" t="str">
        <f>_xlfn.IFNA(+INDEX(Comp1!H:H,MATCH($B509,Comp1!$B:$B,0)),"No")</f>
        <v>Yes</v>
      </c>
      <c r="O509" s="14">
        <f>_xlfn.IFNA(+INDEX(Comp1!I:I,MATCH($B509,Comp1!$B:$B,0)),"No")</f>
        <v>0</v>
      </c>
      <c r="P509" s="14">
        <f>_xlfn.IFNA(+INDEX(Comp1!J:J,MATCH($B509,Comp1!$B:$B,0)),"No")</f>
        <v>0</v>
      </c>
      <c r="Q509" s="14">
        <f>_xlfn.IFNA(+INDEX(Comp1!K:K,MATCH($B509,Comp1!$B:$B,0)),"No")</f>
        <v>0</v>
      </c>
      <c r="R509" s="14">
        <f>_xlfn.IFNA(+INDEX(Comp1!L:L,MATCH($B509,Comp1!$B:$B,0)),"No")</f>
        <v>0</v>
      </c>
      <c r="S509" s="14">
        <f>_xlfn.IFNA(+INDEX(Comp1!M:M,MATCH($B509,Comp1!$B:$B,0)),"No")</f>
        <v>0</v>
      </c>
      <c r="T509" s="14">
        <f>_xlfn.IFNA(+INDEX(Comp1!N:N,MATCH($B509,Comp1!$B:$B,0)),"No")</f>
        <v>0</v>
      </c>
      <c r="U509" s="14">
        <f>_xlfn.IFNA(+INDEX(Comp1!O:O,MATCH($B509,Comp1!$B:$B,0)),"No")</f>
        <v>0</v>
      </c>
      <c r="V509" s="464">
        <f>IF(J509="yes",+INDEX('Final Comp Values'!$AX:$AX,MATCH('Monthy Targets'!$B509,'Final Comp Values'!C:C,0)),0)</f>
        <v>1.1100000000000001</v>
      </c>
      <c r="W509" s="464">
        <f>IF(K509="yes",+INDEX('Final Comp Values'!$AX:$AX,MATCH('Monthy Targets'!$B509,'Final Comp Values'!$C:$C,0)),0)</f>
        <v>1.1100000000000001</v>
      </c>
      <c r="X509" s="464">
        <f>IF(L509="yes",+INDEX('Final Comp Values'!$AX:$AX,MATCH('Monthy Targets'!$B509,'Final Comp Values'!$C:$C,0)),0)</f>
        <v>1.1100000000000001</v>
      </c>
      <c r="Y509" s="464">
        <f>IF(M509="yes",+INDEX('Final Comp Values'!$BB:$BB,MATCH('Monthy Targets'!$B509,'Final Comp Values'!$C:$C,0)),0)</f>
        <v>1.1100000000000001</v>
      </c>
      <c r="Z509" s="464">
        <f>IF(N509="yes",+INDEX('Final Comp Values'!$BB:$BB,MATCH('Monthy Targets'!$B509,'Final Comp Values'!$C:$C,0)),0)</f>
        <v>1.1100000000000001</v>
      </c>
      <c r="AA509" s="464">
        <f>IF(O509="yes",+INDEX('Final Comp Values'!$BB:$BB,MATCH('Monthy Targets'!$B509,'Final Comp Values'!$C:$C,0)),0)</f>
        <v>0</v>
      </c>
      <c r="AB509" s="464">
        <f>IF(P509="yes",+INDEX('Final Comp Values'!$BF:$BF,MATCH('Monthy Targets'!$B509,'Final Comp Values'!$C:$C,0)),0)</f>
        <v>0</v>
      </c>
      <c r="AC509" s="464">
        <f>IF(Q509="yes",+INDEX('Final Comp Values'!$BF:$BF,MATCH('Monthy Targets'!$B509,'Final Comp Values'!$C:$C,0)),0)</f>
        <v>0</v>
      </c>
      <c r="AD509" s="464">
        <f>IF(R509="yes",+INDEX('Final Comp Values'!$BF:$BF,MATCH('Monthy Targets'!$B509,'Final Comp Values'!$C:$C,0)),0)</f>
        <v>0</v>
      </c>
      <c r="AE509" s="464">
        <f>IF(S509="yes",+INDEX('Final Comp Values'!$BJ:$BJ,MATCH('Monthy Targets'!$B509,'Final Comp Values'!$C:$C,0)),0)</f>
        <v>0</v>
      </c>
      <c r="AF509" s="464">
        <f>IF(T509="yes",+INDEX('Final Comp Values'!$BJ:$BJ,MATCH('Monthy Targets'!$B509,'Final Comp Values'!$C:$C,0)),0)</f>
        <v>0</v>
      </c>
      <c r="AG509" s="464">
        <f>IF(U509="yes",+INDEX('Final Comp Values'!$BJ:$BJ,MATCH('Monthy Targets'!$B509,'Final Comp Values'!$C:$C,0)),0)</f>
        <v>0</v>
      </c>
    </row>
    <row r="510" spans="1:33" x14ac:dyDescent="0.25">
      <c r="A510" s="183">
        <f>+FY2018_ALL_Targets!A510</f>
        <v>5246</v>
      </c>
      <c r="B510" s="183" t="str">
        <f>+FY2018_ALL_Targets!B510</f>
        <v>45F197</v>
      </c>
      <c r="C510" s="183">
        <f>+FY2018_ALL_Targets!C510</f>
        <v>524601</v>
      </c>
      <c r="D510" s="183">
        <f>+FY2018_ALL_Targets!D510</f>
        <v>1851476725</v>
      </c>
      <c r="E510" s="183">
        <f>+FY2018_ALL_Targets!E510</f>
        <v>0</v>
      </c>
      <c r="F510" s="183" t="str">
        <f>+FY2018_ALL_Targets!F510</f>
        <v>MRSA West</v>
      </c>
      <c r="G510" s="183" t="s">
        <v>1057</v>
      </c>
      <c r="H510" s="183" t="str">
        <f>+FY2018_ALL_Targets!H510</f>
        <v>Booker Hospital District</v>
      </c>
      <c r="I510" s="183" t="str">
        <f>+FY2018_ALL_Targets!I510</f>
        <v>122 N Pioneer Dr</v>
      </c>
      <c r="J510" s="14" t="str">
        <f>_xlfn.IFNA(+INDEX(Comp1!$D:$D,MATCH(B510,Comp1!$B:$B,0)),"No")</f>
        <v>Yes</v>
      </c>
      <c r="K510" s="14" t="str">
        <f>_xlfn.IFNA(+INDEX(Comp1!$E:$E,MATCH(B510,Comp1!$B:$B,0)),"No")</f>
        <v>Yes</v>
      </c>
      <c r="L510" s="14" t="str">
        <f>_xlfn.IFNA(+INDEX(Comp1!F:F,MATCH($B510,Comp1!$B:$B,0)),"No")</f>
        <v>Yes</v>
      </c>
      <c r="M510" s="14" t="str">
        <f>_xlfn.IFNA(+INDEX(Comp1!G:G,MATCH($B510,Comp1!$B:$B,0)),"No")</f>
        <v>Yes</v>
      </c>
      <c r="N510" s="14" t="str">
        <f>_xlfn.IFNA(+INDEX(Comp1!H:H,MATCH($B510,Comp1!$B:$B,0)),"No")</f>
        <v>Yes</v>
      </c>
      <c r="O510" s="14">
        <f>_xlfn.IFNA(+INDEX(Comp1!I:I,MATCH($B510,Comp1!$B:$B,0)),"No")</f>
        <v>0</v>
      </c>
      <c r="P510" s="14">
        <f>_xlfn.IFNA(+INDEX(Comp1!J:J,MATCH($B510,Comp1!$B:$B,0)),"No")</f>
        <v>0</v>
      </c>
      <c r="Q510" s="14">
        <f>_xlfn.IFNA(+INDEX(Comp1!K:K,MATCH($B510,Comp1!$B:$B,0)),"No")</f>
        <v>0</v>
      </c>
      <c r="R510" s="14">
        <f>_xlfn.IFNA(+INDEX(Comp1!L:L,MATCH($B510,Comp1!$B:$B,0)),"No")</f>
        <v>0</v>
      </c>
      <c r="S510" s="14">
        <f>_xlfn.IFNA(+INDEX(Comp1!M:M,MATCH($B510,Comp1!$B:$B,0)),"No")</f>
        <v>0</v>
      </c>
      <c r="T510" s="14">
        <f>_xlfn.IFNA(+INDEX(Comp1!N:N,MATCH($B510,Comp1!$B:$B,0)),"No")</f>
        <v>0</v>
      </c>
      <c r="U510" s="14">
        <f>_xlfn.IFNA(+INDEX(Comp1!O:O,MATCH($B510,Comp1!$B:$B,0)),"No")</f>
        <v>0</v>
      </c>
      <c r="V510" s="464">
        <f>IF(J510="yes",+INDEX('Final Comp Values'!$AX:$AX,MATCH('Monthy Targets'!$B510,'Final Comp Values'!C:C,0)),0)</f>
        <v>2.82</v>
      </c>
      <c r="W510" s="464">
        <f>IF(K510="yes",+INDEX('Final Comp Values'!$AX:$AX,MATCH('Monthy Targets'!$B510,'Final Comp Values'!$C:$C,0)),0)</f>
        <v>2.82</v>
      </c>
      <c r="X510" s="464">
        <f>IF(L510="yes",+INDEX('Final Comp Values'!$AX:$AX,MATCH('Monthy Targets'!$B510,'Final Comp Values'!$C:$C,0)),0)</f>
        <v>2.82</v>
      </c>
      <c r="Y510" s="464">
        <f>IF(M510="yes",+INDEX('Final Comp Values'!$BB:$BB,MATCH('Monthy Targets'!$B510,'Final Comp Values'!$C:$C,0)),0)</f>
        <v>2.82</v>
      </c>
      <c r="Z510" s="464">
        <f>IF(N510="yes",+INDEX('Final Comp Values'!$BB:$BB,MATCH('Monthy Targets'!$B510,'Final Comp Values'!$C:$C,0)),0)</f>
        <v>2.82</v>
      </c>
      <c r="AA510" s="464">
        <f>IF(O510="yes",+INDEX('Final Comp Values'!$BB:$BB,MATCH('Monthy Targets'!$B510,'Final Comp Values'!$C:$C,0)),0)</f>
        <v>0</v>
      </c>
      <c r="AB510" s="464">
        <f>IF(P510="yes",+INDEX('Final Comp Values'!$BF:$BF,MATCH('Monthy Targets'!$B510,'Final Comp Values'!$C:$C,0)),0)</f>
        <v>0</v>
      </c>
      <c r="AC510" s="464">
        <f>IF(Q510="yes",+INDEX('Final Comp Values'!$BF:$BF,MATCH('Monthy Targets'!$B510,'Final Comp Values'!$C:$C,0)),0)</f>
        <v>0</v>
      </c>
      <c r="AD510" s="464">
        <f>IF(R510="yes",+INDEX('Final Comp Values'!$BF:$BF,MATCH('Monthy Targets'!$B510,'Final Comp Values'!$C:$C,0)),0)</f>
        <v>0</v>
      </c>
      <c r="AE510" s="464">
        <f>IF(S510="yes",+INDEX('Final Comp Values'!$BJ:$BJ,MATCH('Monthy Targets'!$B510,'Final Comp Values'!$C:$C,0)),0)</f>
        <v>0</v>
      </c>
      <c r="AF510" s="464">
        <f>IF(T510="yes",+INDEX('Final Comp Values'!$BJ:$BJ,MATCH('Monthy Targets'!$B510,'Final Comp Values'!$C:$C,0)),0)</f>
        <v>0</v>
      </c>
      <c r="AG510" s="464">
        <f>IF(U510="yes",+INDEX('Final Comp Values'!$BJ:$BJ,MATCH('Monthy Targets'!$B510,'Final Comp Values'!$C:$C,0)),0)</f>
        <v>0</v>
      </c>
    </row>
    <row r="511" spans="1:33" x14ac:dyDescent="0.25">
      <c r="A511" s="183">
        <f>+FY2018_ALL_Targets!A511</f>
        <v>5249</v>
      </c>
      <c r="B511" s="183" t="str">
        <f>+FY2018_ALL_Targets!B511</f>
        <v>45F199</v>
      </c>
      <c r="C511" s="183">
        <f>+FY2018_ALL_Targets!C511</f>
        <v>524901</v>
      </c>
      <c r="D511" s="183">
        <f>+FY2018_ALL_Targets!D511</f>
        <v>1700991700</v>
      </c>
      <c r="E511" s="183">
        <f>+FY2018_ALL_Targets!E511</f>
        <v>0</v>
      </c>
      <c r="F511" s="183" t="str">
        <f>+FY2018_ALL_Targets!F511</f>
        <v>MRSA West</v>
      </c>
      <c r="G511" s="183" t="s">
        <v>1059</v>
      </c>
      <c r="H511" s="183" t="str">
        <f>+FY2018_ALL_Targets!H511</f>
        <v>Moore County Hospital District</v>
      </c>
      <c r="I511" s="183" t="str">
        <f>+FY2018_ALL_Targets!I511</f>
        <v>224 E. 2nd Street</v>
      </c>
      <c r="J511" s="14" t="str">
        <f>_xlfn.IFNA(+INDEX(Comp1!$D:$D,MATCH(B511,Comp1!$B:$B,0)),"No")</f>
        <v>Yes</v>
      </c>
      <c r="K511" s="14" t="str">
        <f>_xlfn.IFNA(+INDEX(Comp1!$E:$E,MATCH(B511,Comp1!$B:$B,0)),"No")</f>
        <v>Yes</v>
      </c>
      <c r="L511" s="14" t="str">
        <f>_xlfn.IFNA(+INDEX(Comp1!F:F,MATCH($B511,Comp1!$B:$B,0)),"No")</f>
        <v>Yes</v>
      </c>
      <c r="M511" s="14" t="str">
        <f>_xlfn.IFNA(+INDEX(Comp1!G:G,MATCH($B511,Comp1!$B:$B,0)),"No")</f>
        <v>Yes</v>
      </c>
      <c r="N511" s="14" t="str">
        <f>_xlfn.IFNA(+INDEX(Comp1!H:H,MATCH($B511,Comp1!$B:$B,0)),"No")</f>
        <v>Yes</v>
      </c>
      <c r="O511" s="14">
        <f>_xlfn.IFNA(+INDEX(Comp1!I:I,MATCH($B511,Comp1!$B:$B,0)),"No")</f>
        <v>0</v>
      </c>
      <c r="P511" s="14">
        <f>_xlfn.IFNA(+INDEX(Comp1!J:J,MATCH($B511,Comp1!$B:$B,0)),"No")</f>
        <v>0</v>
      </c>
      <c r="Q511" s="14">
        <f>_xlfn.IFNA(+INDEX(Comp1!K:K,MATCH($B511,Comp1!$B:$B,0)),"No")</f>
        <v>0</v>
      </c>
      <c r="R511" s="14">
        <f>_xlfn.IFNA(+INDEX(Comp1!L:L,MATCH($B511,Comp1!$B:$B,0)),"No")</f>
        <v>0</v>
      </c>
      <c r="S511" s="14">
        <f>_xlfn.IFNA(+INDEX(Comp1!M:M,MATCH($B511,Comp1!$B:$B,0)),"No")</f>
        <v>0</v>
      </c>
      <c r="T511" s="14">
        <f>_xlfn.IFNA(+INDEX(Comp1!N:N,MATCH($B511,Comp1!$B:$B,0)),"No")</f>
        <v>0</v>
      </c>
      <c r="U511" s="14">
        <f>_xlfn.IFNA(+INDEX(Comp1!O:O,MATCH($B511,Comp1!$B:$B,0)),"No")</f>
        <v>0</v>
      </c>
      <c r="V511" s="464">
        <f>IF(J511="yes",+INDEX('Final Comp Values'!$AX:$AX,MATCH('Monthy Targets'!$B511,'Final Comp Values'!C:C,0)),0)</f>
        <v>4.1900000000000004</v>
      </c>
      <c r="W511" s="464">
        <f>IF(K511="yes",+INDEX('Final Comp Values'!$AX:$AX,MATCH('Monthy Targets'!$B511,'Final Comp Values'!$C:$C,0)),0)</f>
        <v>4.1900000000000004</v>
      </c>
      <c r="X511" s="464">
        <f>IF(L511="yes",+INDEX('Final Comp Values'!$AX:$AX,MATCH('Monthy Targets'!$B511,'Final Comp Values'!$C:$C,0)),0)</f>
        <v>4.1900000000000004</v>
      </c>
      <c r="Y511" s="464">
        <f>IF(M511="yes",+INDEX('Final Comp Values'!$BB:$BB,MATCH('Monthy Targets'!$B511,'Final Comp Values'!$C:$C,0)),0)</f>
        <v>4.1900000000000004</v>
      </c>
      <c r="Z511" s="464">
        <f>IF(N511="yes",+INDEX('Final Comp Values'!$BB:$BB,MATCH('Monthy Targets'!$B511,'Final Comp Values'!$C:$C,0)),0)</f>
        <v>4.1900000000000004</v>
      </c>
      <c r="AA511" s="464">
        <f>IF(O511="yes",+INDEX('Final Comp Values'!$BB:$BB,MATCH('Monthy Targets'!$B511,'Final Comp Values'!$C:$C,0)),0)</f>
        <v>0</v>
      </c>
      <c r="AB511" s="464">
        <f>IF(P511="yes",+INDEX('Final Comp Values'!$BF:$BF,MATCH('Monthy Targets'!$B511,'Final Comp Values'!$C:$C,0)),0)</f>
        <v>0</v>
      </c>
      <c r="AC511" s="464">
        <f>IF(Q511="yes",+INDEX('Final Comp Values'!$BF:$BF,MATCH('Monthy Targets'!$B511,'Final Comp Values'!$C:$C,0)),0)</f>
        <v>0</v>
      </c>
      <c r="AD511" s="464">
        <f>IF(R511="yes",+INDEX('Final Comp Values'!$BF:$BF,MATCH('Monthy Targets'!$B511,'Final Comp Values'!$C:$C,0)),0)</f>
        <v>0</v>
      </c>
      <c r="AE511" s="464">
        <f>IF(S511="yes",+INDEX('Final Comp Values'!$BJ:$BJ,MATCH('Monthy Targets'!$B511,'Final Comp Values'!$C:$C,0)),0)</f>
        <v>0</v>
      </c>
      <c r="AF511" s="464">
        <f>IF(T511="yes",+INDEX('Final Comp Values'!$BJ:$BJ,MATCH('Monthy Targets'!$B511,'Final Comp Values'!$C:$C,0)),0)</f>
        <v>0</v>
      </c>
      <c r="AG511" s="464">
        <f>IF(U511="yes",+INDEX('Final Comp Values'!$BJ:$BJ,MATCH('Monthy Targets'!$B511,'Final Comp Values'!$C:$C,0)),0)</f>
        <v>0</v>
      </c>
    </row>
    <row r="512" spans="1:33" x14ac:dyDescent="0.25">
      <c r="A512" s="183">
        <f>+FY2018_ALL_Targets!A512</f>
        <v>5355</v>
      </c>
      <c r="B512" s="183" t="str">
        <f>+FY2018_ALL_Targets!B512</f>
        <v>45F411</v>
      </c>
      <c r="C512" s="183">
        <f>+FY2018_ALL_Targets!C512</f>
        <v>1020889</v>
      </c>
      <c r="D512" s="183">
        <f>+FY2018_ALL_Targets!D512</f>
        <v>1023038379</v>
      </c>
      <c r="E512" s="183">
        <f>+FY2018_ALL_Targets!E512</f>
        <v>0</v>
      </c>
      <c r="F512" s="183" t="str">
        <f>+FY2018_ALL_Targets!F512</f>
        <v>MRSA Central</v>
      </c>
      <c r="G512" s="183" t="s">
        <v>372</v>
      </c>
      <c r="H512" s="183" t="str">
        <f>+FY2018_ALL_Targets!H512</f>
        <v>GOODALL-WITCHER HOSPITAL AUTHORITY</v>
      </c>
      <c r="I512" s="183" t="str">
        <f>+FY2018_ALL_Targets!I512</f>
        <v>101 POSEY AVE, PO BOX 549</v>
      </c>
      <c r="J512" s="14" t="str">
        <f>_xlfn.IFNA(+INDEX(Comp1!$D:$D,MATCH(B512,Comp1!$B:$B,0)),"No")</f>
        <v>Yes</v>
      </c>
      <c r="K512" s="14" t="str">
        <f>_xlfn.IFNA(+INDEX(Comp1!$E:$E,MATCH(B512,Comp1!$B:$B,0)),"No")</f>
        <v>Yes</v>
      </c>
      <c r="L512" s="14" t="str">
        <f>_xlfn.IFNA(+INDEX(Comp1!F:F,MATCH($B512,Comp1!$B:$B,0)),"No")</f>
        <v>Yes</v>
      </c>
      <c r="M512" s="14" t="str">
        <f>_xlfn.IFNA(+INDEX(Comp1!G:G,MATCH($B512,Comp1!$B:$B,0)),"No")</f>
        <v>Yes</v>
      </c>
      <c r="N512" s="14" t="str">
        <f>_xlfn.IFNA(+INDEX(Comp1!H:H,MATCH($B512,Comp1!$B:$B,0)),"No")</f>
        <v>Yes</v>
      </c>
      <c r="O512" s="14">
        <f>_xlfn.IFNA(+INDEX(Comp1!I:I,MATCH($B512,Comp1!$B:$B,0)),"No")</f>
        <v>0</v>
      </c>
      <c r="P512" s="14">
        <f>_xlfn.IFNA(+INDEX(Comp1!J:J,MATCH($B512,Comp1!$B:$B,0)),"No")</f>
        <v>0</v>
      </c>
      <c r="Q512" s="14">
        <f>_xlfn.IFNA(+INDEX(Comp1!K:K,MATCH($B512,Comp1!$B:$B,0)),"No")</f>
        <v>0</v>
      </c>
      <c r="R512" s="14">
        <f>_xlfn.IFNA(+INDEX(Comp1!L:L,MATCH($B512,Comp1!$B:$B,0)),"No")</f>
        <v>0</v>
      </c>
      <c r="S512" s="14">
        <f>_xlfn.IFNA(+INDEX(Comp1!M:M,MATCH($B512,Comp1!$B:$B,0)),"No")</f>
        <v>0</v>
      </c>
      <c r="T512" s="14">
        <f>_xlfn.IFNA(+INDEX(Comp1!N:N,MATCH($B512,Comp1!$B:$B,0)),"No")</f>
        <v>0</v>
      </c>
      <c r="U512" s="14">
        <f>_xlfn.IFNA(+INDEX(Comp1!O:O,MATCH($B512,Comp1!$B:$B,0)),"No")</f>
        <v>0</v>
      </c>
      <c r="V512" s="464">
        <f>IF(J512="yes",+INDEX('Final Comp Values'!$AX:$AX,MATCH('Monthy Targets'!$B512,'Final Comp Values'!C:C,0)),0)</f>
        <v>2.0099999999999998</v>
      </c>
      <c r="W512" s="464">
        <f>IF(K512="yes",+INDEX('Final Comp Values'!$AX:$AX,MATCH('Monthy Targets'!$B512,'Final Comp Values'!$C:$C,0)),0)</f>
        <v>2.0099999999999998</v>
      </c>
      <c r="X512" s="464">
        <f>IF(L512="yes",+INDEX('Final Comp Values'!$AX:$AX,MATCH('Monthy Targets'!$B512,'Final Comp Values'!$C:$C,0)),0)</f>
        <v>2.0099999999999998</v>
      </c>
      <c r="Y512" s="464">
        <f>IF(M512="yes",+INDEX('Final Comp Values'!$BB:$BB,MATCH('Monthy Targets'!$B512,'Final Comp Values'!$C:$C,0)),0)</f>
        <v>2.0099999999999998</v>
      </c>
      <c r="Z512" s="464">
        <f>IF(N512="yes",+INDEX('Final Comp Values'!$BB:$BB,MATCH('Monthy Targets'!$B512,'Final Comp Values'!$C:$C,0)),0)</f>
        <v>2.0099999999999998</v>
      </c>
      <c r="AA512" s="464">
        <f>IF(O512="yes",+INDEX('Final Comp Values'!$BB:$BB,MATCH('Monthy Targets'!$B512,'Final Comp Values'!$C:$C,0)),0)</f>
        <v>0</v>
      </c>
      <c r="AB512" s="464">
        <f>IF(P512="yes",+INDEX('Final Comp Values'!$BF:$BF,MATCH('Monthy Targets'!$B512,'Final Comp Values'!$C:$C,0)),0)</f>
        <v>0</v>
      </c>
      <c r="AC512" s="464">
        <f>IF(Q512="yes",+INDEX('Final Comp Values'!$BF:$BF,MATCH('Monthy Targets'!$B512,'Final Comp Values'!$C:$C,0)),0)</f>
        <v>0</v>
      </c>
      <c r="AD512" s="464">
        <f>IF(R512="yes",+INDEX('Final Comp Values'!$BF:$BF,MATCH('Monthy Targets'!$B512,'Final Comp Values'!$C:$C,0)),0)</f>
        <v>0</v>
      </c>
      <c r="AE512" s="464">
        <f>IF(S512="yes",+INDEX('Final Comp Values'!$BJ:$BJ,MATCH('Monthy Targets'!$B512,'Final Comp Values'!$C:$C,0)),0)</f>
        <v>0</v>
      </c>
      <c r="AF512" s="464">
        <f>IF(T512="yes",+INDEX('Final Comp Values'!$BJ:$BJ,MATCH('Monthy Targets'!$B512,'Final Comp Values'!$C:$C,0)),0)</f>
        <v>0</v>
      </c>
      <c r="AG512" s="464">
        <f>IF(U512="yes",+INDEX('Final Comp Values'!$BJ:$BJ,MATCH('Monthy Targets'!$B512,'Final Comp Values'!$C:$C,0)),0)</f>
        <v>0</v>
      </c>
    </row>
    <row r="513" spans="1:33" x14ac:dyDescent="0.25">
      <c r="A513" s="183">
        <f>+FY2018_ALL_Targets!A513</f>
        <v>5332</v>
      </c>
      <c r="B513" s="183" t="str">
        <f>+FY2018_ALL_Targets!B513</f>
        <v>45F414</v>
      </c>
      <c r="C513" s="183">
        <f>+FY2018_ALL_Targets!C513</f>
        <v>533201</v>
      </c>
      <c r="D513" s="183">
        <f>+FY2018_ALL_Targets!D513</f>
        <v>1558350751</v>
      </c>
      <c r="E513" s="183">
        <f>+FY2018_ALL_Targets!E513</f>
        <v>0</v>
      </c>
      <c r="F513" s="183" t="str">
        <f>+FY2018_ALL_Targets!F513</f>
        <v>MRSA West</v>
      </c>
      <c r="G513" s="183" t="s">
        <v>366</v>
      </c>
      <c r="H513" s="183" t="str">
        <f>+FY2018_ALL_Targets!H513</f>
        <v>Seminole Hospital District of Gaines County, Texas</v>
      </c>
      <c r="I513" s="183" t="str">
        <f>+FY2018_ALL_Targets!I513</f>
        <v>212 NW 10th St.</v>
      </c>
      <c r="J513" s="14" t="str">
        <f>_xlfn.IFNA(+INDEX(Comp1!$D:$D,MATCH(B513,Comp1!$B:$B,0)),"No")</f>
        <v>Yes</v>
      </c>
      <c r="K513" s="14" t="str">
        <f>_xlfn.IFNA(+INDEX(Comp1!$E:$E,MATCH(B513,Comp1!$B:$B,0)),"No")</f>
        <v>Yes</v>
      </c>
      <c r="L513" s="14" t="str">
        <f>_xlfn.IFNA(+INDEX(Comp1!F:F,MATCH($B513,Comp1!$B:$B,0)),"No")</f>
        <v>Yes</v>
      </c>
      <c r="M513" s="14" t="str">
        <f>_xlfn.IFNA(+INDEX(Comp1!G:G,MATCH($B513,Comp1!$B:$B,0)),"No")</f>
        <v>Yes</v>
      </c>
      <c r="N513" s="14" t="str">
        <f>_xlfn.IFNA(+INDEX(Comp1!H:H,MATCH($B513,Comp1!$B:$B,0)),"No")</f>
        <v>Yes</v>
      </c>
      <c r="O513" s="14">
        <f>_xlfn.IFNA(+INDEX(Comp1!I:I,MATCH($B513,Comp1!$B:$B,0)),"No")</f>
        <v>0</v>
      </c>
      <c r="P513" s="14">
        <f>_xlfn.IFNA(+INDEX(Comp1!J:J,MATCH($B513,Comp1!$B:$B,0)),"No")</f>
        <v>0</v>
      </c>
      <c r="Q513" s="14">
        <f>_xlfn.IFNA(+INDEX(Comp1!K:K,MATCH($B513,Comp1!$B:$B,0)),"No")</f>
        <v>0</v>
      </c>
      <c r="R513" s="14">
        <f>_xlfn.IFNA(+INDEX(Comp1!L:L,MATCH($B513,Comp1!$B:$B,0)),"No")</f>
        <v>0</v>
      </c>
      <c r="S513" s="14">
        <f>_xlfn.IFNA(+INDEX(Comp1!M:M,MATCH($B513,Comp1!$B:$B,0)),"No")</f>
        <v>0</v>
      </c>
      <c r="T513" s="14">
        <f>_xlfn.IFNA(+INDEX(Comp1!N:N,MATCH($B513,Comp1!$B:$B,0)),"No")</f>
        <v>0</v>
      </c>
      <c r="U513" s="14">
        <f>_xlfn.IFNA(+INDEX(Comp1!O:O,MATCH($B513,Comp1!$B:$B,0)),"No")</f>
        <v>0</v>
      </c>
      <c r="V513" s="464">
        <f>IF(J513="yes",+INDEX('Final Comp Values'!$AX:$AX,MATCH('Monthy Targets'!$B513,'Final Comp Values'!C:C,0)),0)</f>
        <v>6.03</v>
      </c>
      <c r="W513" s="464">
        <f>IF(K513="yes",+INDEX('Final Comp Values'!$AX:$AX,MATCH('Monthy Targets'!$B513,'Final Comp Values'!$C:$C,0)),0)</f>
        <v>6.03</v>
      </c>
      <c r="X513" s="464">
        <f>IF(L513="yes",+INDEX('Final Comp Values'!$AX:$AX,MATCH('Monthy Targets'!$B513,'Final Comp Values'!$C:$C,0)),0)</f>
        <v>6.03</v>
      </c>
      <c r="Y513" s="464">
        <f>IF(M513="yes",+INDEX('Final Comp Values'!$BB:$BB,MATCH('Monthy Targets'!$B513,'Final Comp Values'!$C:$C,0)),0)</f>
        <v>6.03</v>
      </c>
      <c r="Z513" s="464">
        <f>IF(N513="yes",+INDEX('Final Comp Values'!$BB:$BB,MATCH('Monthy Targets'!$B513,'Final Comp Values'!$C:$C,0)),0)</f>
        <v>6.03</v>
      </c>
      <c r="AA513" s="464">
        <f>IF(O513="yes",+INDEX('Final Comp Values'!$BB:$BB,MATCH('Monthy Targets'!$B513,'Final Comp Values'!$C:$C,0)),0)</f>
        <v>0</v>
      </c>
      <c r="AB513" s="464">
        <f>IF(P513="yes",+INDEX('Final Comp Values'!$BF:$BF,MATCH('Monthy Targets'!$B513,'Final Comp Values'!$C:$C,0)),0)</f>
        <v>0</v>
      </c>
      <c r="AC513" s="464">
        <f>IF(Q513="yes",+INDEX('Final Comp Values'!$BF:$BF,MATCH('Monthy Targets'!$B513,'Final Comp Values'!$C:$C,0)),0)</f>
        <v>0</v>
      </c>
      <c r="AD513" s="464">
        <f>IF(R513="yes",+INDEX('Final Comp Values'!$BF:$BF,MATCH('Monthy Targets'!$B513,'Final Comp Values'!$C:$C,0)),0)</f>
        <v>0</v>
      </c>
      <c r="AE513" s="464">
        <f>IF(S513="yes",+INDEX('Final Comp Values'!$BJ:$BJ,MATCH('Monthy Targets'!$B513,'Final Comp Values'!$C:$C,0)),0)</f>
        <v>0</v>
      </c>
      <c r="AF513" s="464">
        <f>IF(T513="yes",+INDEX('Final Comp Values'!$BJ:$BJ,MATCH('Monthy Targets'!$B513,'Final Comp Values'!$C:$C,0)),0)</f>
        <v>0</v>
      </c>
      <c r="AG513" s="464">
        <f>IF(U513="yes",+INDEX('Final Comp Values'!$BJ:$BJ,MATCH('Monthy Targets'!$B513,'Final Comp Values'!$C:$C,0)),0)</f>
        <v>0</v>
      </c>
    </row>
    <row r="514" spans="1:33" x14ac:dyDescent="0.25">
      <c r="A514" s="183">
        <f>+FY2018_ALL_Targets!A514</f>
        <v>5176</v>
      </c>
      <c r="B514" s="183" t="str">
        <f>+FY2018_ALL_Targets!B514</f>
        <v>45F497</v>
      </c>
      <c r="C514" s="183">
        <f>+FY2018_ALL_Targets!C514</f>
        <v>517601</v>
      </c>
      <c r="D514" s="183">
        <f>+FY2018_ALL_Targets!D514</f>
        <v>1528059433</v>
      </c>
      <c r="E514" s="183">
        <f>+FY2018_ALL_Targets!E514</f>
        <v>0</v>
      </c>
      <c r="F514" s="183" t="str">
        <f>+FY2018_ALL_Targets!F514</f>
        <v>MRSA West</v>
      </c>
      <c r="G514" s="183" t="s">
        <v>342</v>
      </c>
      <c r="H514" s="183" t="str">
        <f>+FY2018_ALL_Targets!H514</f>
        <v>Hansford County Hospital District</v>
      </c>
      <c r="I514" s="183" t="str">
        <f>+FY2018_ALL_Targets!I514</f>
        <v>707 S. Roland</v>
      </c>
      <c r="J514" s="14" t="str">
        <f>_xlfn.IFNA(+INDEX(Comp1!$D:$D,MATCH(B514,Comp1!$B:$B,0)),"No")</f>
        <v>Yes</v>
      </c>
      <c r="K514" s="14" t="str">
        <f>_xlfn.IFNA(+INDEX(Comp1!$E:$E,MATCH(B514,Comp1!$B:$B,0)),"No")</f>
        <v>Yes</v>
      </c>
      <c r="L514" s="14" t="str">
        <f>_xlfn.IFNA(+INDEX(Comp1!F:F,MATCH($B514,Comp1!$B:$B,0)),"No")</f>
        <v>Yes</v>
      </c>
      <c r="M514" s="14" t="str">
        <f>_xlfn.IFNA(+INDEX(Comp1!G:G,MATCH($B514,Comp1!$B:$B,0)),"No")</f>
        <v>Yes</v>
      </c>
      <c r="N514" s="14" t="str">
        <f>_xlfn.IFNA(+INDEX(Comp1!H:H,MATCH($B514,Comp1!$B:$B,0)),"No")</f>
        <v>Yes</v>
      </c>
      <c r="O514" s="14">
        <f>_xlfn.IFNA(+INDEX(Comp1!I:I,MATCH($B514,Comp1!$B:$B,0)),"No")</f>
        <v>0</v>
      </c>
      <c r="P514" s="14">
        <f>_xlfn.IFNA(+INDEX(Comp1!J:J,MATCH($B514,Comp1!$B:$B,0)),"No")</f>
        <v>0</v>
      </c>
      <c r="Q514" s="14">
        <f>_xlfn.IFNA(+INDEX(Comp1!K:K,MATCH($B514,Comp1!$B:$B,0)),"No")</f>
        <v>0</v>
      </c>
      <c r="R514" s="14">
        <f>_xlfn.IFNA(+INDEX(Comp1!L:L,MATCH($B514,Comp1!$B:$B,0)),"No")</f>
        <v>0</v>
      </c>
      <c r="S514" s="14">
        <f>_xlfn.IFNA(+INDEX(Comp1!M:M,MATCH($B514,Comp1!$B:$B,0)),"No")</f>
        <v>0</v>
      </c>
      <c r="T514" s="14">
        <f>_xlfn.IFNA(+INDEX(Comp1!N:N,MATCH($B514,Comp1!$B:$B,0)),"No")</f>
        <v>0</v>
      </c>
      <c r="U514" s="14">
        <f>_xlfn.IFNA(+INDEX(Comp1!O:O,MATCH($B514,Comp1!$B:$B,0)),"No")</f>
        <v>0</v>
      </c>
      <c r="V514" s="464">
        <f>IF(J514="yes",+INDEX('Final Comp Values'!$AX:$AX,MATCH('Monthy Targets'!$B514,'Final Comp Values'!C:C,0)),0)</f>
        <v>3.15</v>
      </c>
      <c r="W514" s="464">
        <f>IF(K514="yes",+INDEX('Final Comp Values'!$AX:$AX,MATCH('Monthy Targets'!$B514,'Final Comp Values'!$C:$C,0)),0)</f>
        <v>3.15</v>
      </c>
      <c r="X514" s="464">
        <f>IF(L514="yes",+INDEX('Final Comp Values'!$AX:$AX,MATCH('Monthy Targets'!$B514,'Final Comp Values'!$C:$C,0)),0)</f>
        <v>3.15</v>
      </c>
      <c r="Y514" s="464">
        <f>IF(M514="yes",+INDEX('Final Comp Values'!$BB:$BB,MATCH('Monthy Targets'!$B514,'Final Comp Values'!$C:$C,0)),0)</f>
        <v>3.15</v>
      </c>
      <c r="Z514" s="464">
        <f>IF(N514="yes",+INDEX('Final Comp Values'!$BB:$BB,MATCH('Monthy Targets'!$B514,'Final Comp Values'!$C:$C,0)),0)</f>
        <v>3.15</v>
      </c>
      <c r="AA514" s="464">
        <f>IF(O514="yes",+INDEX('Final Comp Values'!$BB:$BB,MATCH('Monthy Targets'!$B514,'Final Comp Values'!$C:$C,0)),0)</f>
        <v>0</v>
      </c>
      <c r="AB514" s="464">
        <f>IF(P514="yes",+INDEX('Final Comp Values'!$BF:$BF,MATCH('Monthy Targets'!$B514,'Final Comp Values'!$C:$C,0)),0)</f>
        <v>0</v>
      </c>
      <c r="AC514" s="464">
        <f>IF(Q514="yes",+INDEX('Final Comp Values'!$BF:$BF,MATCH('Monthy Targets'!$B514,'Final Comp Values'!$C:$C,0)),0)</f>
        <v>0</v>
      </c>
      <c r="AD514" s="464">
        <f>IF(R514="yes",+INDEX('Final Comp Values'!$BF:$BF,MATCH('Monthy Targets'!$B514,'Final Comp Values'!$C:$C,0)),0)</f>
        <v>0</v>
      </c>
      <c r="AE514" s="464">
        <f>IF(S514="yes",+INDEX('Final Comp Values'!$BJ:$BJ,MATCH('Monthy Targets'!$B514,'Final Comp Values'!$C:$C,0)),0)</f>
        <v>0</v>
      </c>
      <c r="AF514" s="464">
        <f>IF(T514="yes",+INDEX('Final Comp Values'!$BJ:$BJ,MATCH('Monthy Targets'!$B514,'Final Comp Values'!$C:$C,0)),0)</f>
        <v>0</v>
      </c>
      <c r="AG514" s="464">
        <f>IF(U514="yes",+INDEX('Final Comp Values'!$BJ:$BJ,MATCH('Monthy Targets'!$B514,'Final Comp Values'!$C:$C,0)),0)</f>
        <v>0</v>
      </c>
    </row>
    <row r="515" spans="1:33" x14ac:dyDescent="0.25">
      <c r="A515" s="183">
        <f>+FY2018_ALL_Targets!A515</f>
        <v>4437</v>
      </c>
      <c r="B515" s="183" t="str">
        <f>+FY2018_ALL_Targets!B515</f>
        <v>45F603</v>
      </c>
      <c r="C515" s="183">
        <f>+FY2018_ALL_Targets!C515</f>
        <v>1026432</v>
      </c>
      <c r="D515" s="183">
        <f>+FY2018_ALL_Targets!D515</f>
        <v>1659327930</v>
      </c>
      <c r="E515" s="183">
        <f>+FY2018_ALL_Targets!E515</f>
        <v>0</v>
      </c>
      <c r="F515" s="183" t="str">
        <f>+FY2018_ALL_Targets!F515</f>
        <v>MRSA West</v>
      </c>
      <c r="G515" s="183" t="s">
        <v>218</v>
      </c>
      <c r="H515" s="183" t="str">
        <f>+FY2018_ALL_Targets!H515</f>
        <v>Hemphill County Hospital District</v>
      </c>
      <c r="I515" s="183" t="str">
        <f>+FY2018_ALL_Targets!I515</f>
        <v>803 Birch St</v>
      </c>
      <c r="J515" s="14" t="str">
        <f>_xlfn.IFNA(+INDEX(Comp1!$D:$D,MATCH(B515,Comp1!$B:$B,0)),"No")</f>
        <v>Yes</v>
      </c>
      <c r="K515" s="14" t="str">
        <f>_xlfn.IFNA(+INDEX(Comp1!$E:$E,MATCH(B515,Comp1!$B:$B,0)),"No")</f>
        <v>Yes</v>
      </c>
      <c r="L515" s="14" t="str">
        <f>_xlfn.IFNA(+INDEX(Comp1!F:F,MATCH($B515,Comp1!$B:$B,0)),"No")</f>
        <v>Yes</v>
      </c>
      <c r="M515" s="14" t="str">
        <f>_xlfn.IFNA(+INDEX(Comp1!G:G,MATCH($B515,Comp1!$B:$B,0)),"No")</f>
        <v>Yes</v>
      </c>
      <c r="N515" s="14" t="str">
        <f>_xlfn.IFNA(+INDEX(Comp1!H:H,MATCH($B515,Comp1!$B:$B,0)),"No")</f>
        <v>Yes</v>
      </c>
      <c r="O515" s="14">
        <f>_xlfn.IFNA(+INDEX(Comp1!I:I,MATCH($B515,Comp1!$B:$B,0)),"No")</f>
        <v>0</v>
      </c>
      <c r="P515" s="14">
        <f>_xlfn.IFNA(+INDEX(Comp1!J:J,MATCH($B515,Comp1!$B:$B,0)),"No")</f>
        <v>0</v>
      </c>
      <c r="Q515" s="14">
        <f>_xlfn.IFNA(+INDEX(Comp1!K:K,MATCH($B515,Comp1!$B:$B,0)),"No")</f>
        <v>0</v>
      </c>
      <c r="R515" s="14">
        <f>_xlfn.IFNA(+INDEX(Comp1!L:L,MATCH($B515,Comp1!$B:$B,0)),"No")</f>
        <v>0</v>
      </c>
      <c r="S515" s="14">
        <f>_xlfn.IFNA(+INDEX(Comp1!M:M,MATCH($B515,Comp1!$B:$B,0)),"No")</f>
        <v>0</v>
      </c>
      <c r="T515" s="14">
        <f>_xlfn.IFNA(+INDEX(Comp1!N:N,MATCH($B515,Comp1!$B:$B,0)),"No")</f>
        <v>0</v>
      </c>
      <c r="U515" s="14">
        <f>_xlfn.IFNA(+INDEX(Comp1!O:O,MATCH($B515,Comp1!$B:$B,0)),"No")</f>
        <v>0</v>
      </c>
      <c r="V515" s="464">
        <f>IF(J515="yes",+INDEX('Final Comp Values'!$AX:$AX,MATCH('Monthy Targets'!$B515,'Final Comp Values'!C:C,0)),0)</f>
        <v>2.2200000000000002</v>
      </c>
      <c r="W515" s="464">
        <f>IF(K515="yes",+INDEX('Final Comp Values'!$AX:$AX,MATCH('Monthy Targets'!$B515,'Final Comp Values'!$C:$C,0)),0)</f>
        <v>2.2200000000000002</v>
      </c>
      <c r="X515" s="464">
        <f>IF(L515="yes",+INDEX('Final Comp Values'!$AX:$AX,MATCH('Monthy Targets'!$B515,'Final Comp Values'!$C:$C,0)),0)</f>
        <v>2.2200000000000002</v>
      </c>
      <c r="Y515" s="464">
        <f>IF(M515="yes",+INDEX('Final Comp Values'!$BB:$BB,MATCH('Monthy Targets'!$B515,'Final Comp Values'!$C:$C,0)),0)</f>
        <v>2.2200000000000002</v>
      </c>
      <c r="Z515" s="464">
        <f>IF(N515="yes",+INDEX('Final Comp Values'!$BB:$BB,MATCH('Monthy Targets'!$B515,'Final Comp Values'!$C:$C,0)),0)</f>
        <v>2.2200000000000002</v>
      </c>
      <c r="AA515" s="464">
        <f>IF(O515="yes",+INDEX('Final Comp Values'!$BB:$BB,MATCH('Monthy Targets'!$B515,'Final Comp Values'!$C:$C,0)),0)</f>
        <v>0</v>
      </c>
      <c r="AB515" s="464">
        <f>IF(P515="yes",+INDEX('Final Comp Values'!$BF:$BF,MATCH('Monthy Targets'!$B515,'Final Comp Values'!$C:$C,0)),0)</f>
        <v>0</v>
      </c>
      <c r="AC515" s="464">
        <f>IF(Q515="yes",+INDEX('Final Comp Values'!$BF:$BF,MATCH('Monthy Targets'!$B515,'Final Comp Values'!$C:$C,0)),0)</f>
        <v>0</v>
      </c>
      <c r="AD515" s="464">
        <f>IF(R515="yes",+INDEX('Final Comp Values'!$BF:$BF,MATCH('Monthy Targets'!$B515,'Final Comp Values'!$C:$C,0)),0)</f>
        <v>0</v>
      </c>
      <c r="AE515" s="464">
        <f>IF(S515="yes",+INDEX('Final Comp Values'!$BJ:$BJ,MATCH('Monthy Targets'!$B515,'Final Comp Values'!$C:$C,0)),0)</f>
        <v>0</v>
      </c>
      <c r="AF515" s="464">
        <f>IF(T515="yes",+INDEX('Final Comp Values'!$BJ:$BJ,MATCH('Monthy Targets'!$B515,'Final Comp Values'!$C:$C,0)),0)</f>
        <v>0</v>
      </c>
      <c r="AG515" s="464">
        <f>IF(U515="yes",+INDEX('Final Comp Values'!$BJ:$BJ,MATCH('Monthy Targets'!$B515,'Final Comp Values'!$C:$C,0)),0)</f>
        <v>0</v>
      </c>
    </row>
    <row r="516" spans="1:33" x14ac:dyDescent="0.25">
      <c r="A516" s="183"/>
      <c r="B516" s="183"/>
      <c r="C516" s="183"/>
      <c r="D516" s="183"/>
      <c r="E516" s="183"/>
      <c r="F516" s="183"/>
      <c r="G516" s="183"/>
      <c r="H516" s="183"/>
      <c r="I516" s="183"/>
    </row>
  </sheetData>
  <autoFilter ref="A1:AG515" xr:uid="{00000000-0009-0000-0000-000003000000}">
    <sortState ref="A2:AF513">
      <sortCondition ref="B1:B513"/>
    </sortState>
  </autoFilter>
  <printOptions gridLines="1"/>
  <pageMargins left="0.7" right="0.7" top="0.75" bottom="0.75" header="0.3" footer="0.3"/>
  <pageSetup pageOrder="overThenDown"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D5FFD5"/>
  </sheetPr>
  <dimension ref="A1:CZ516"/>
  <sheetViews>
    <sheetView workbookViewId="0">
      <pane xSplit="2" ySplit="2" topLeftCell="C3" activePane="bottomRight" state="frozen"/>
      <selection activeCell="F3" sqref="F3"/>
      <selection pane="topRight" activeCell="F3" sqref="F3"/>
      <selection pane="bottomLeft" activeCell="F3" sqref="F3"/>
      <selection pane="bottomRight" activeCell="C3" sqref="C3"/>
    </sheetView>
  </sheetViews>
  <sheetFormatPr defaultRowHeight="15" x14ac:dyDescent="0.25"/>
  <cols>
    <col min="1" max="1" width="13.5703125" style="12" bestFit="1" customWidth="1"/>
    <col min="2" max="2" width="13.5703125" style="12" customWidth="1"/>
    <col min="3" max="3" width="15.5703125" style="14" customWidth="1"/>
    <col min="4" max="4" width="12.42578125" style="14" customWidth="1"/>
    <col min="5" max="5" width="12" style="14" hidden="1" customWidth="1"/>
    <col min="6" max="6" width="15.5703125" style="14" bestFit="1" customWidth="1"/>
    <col min="7" max="7" width="38" style="12" customWidth="1"/>
    <col min="8" max="8" width="38.7109375" style="14" customWidth="1"/>
    <col min="9" max="9" width="31" style="12" customWidth="1"/>
    <col min="10" max="28" width="11.42578125" style="14" customWidth="1"/>
    <col min="29" max="104" width="11.42578125" style="12" customWidth="1"/>
    <col min="105" max="16384" width="9.140625" style="12"/>
  </cols>
  <sheetData>
    <row r="1" spans="1:104" ht="18.75" customHeight="1" thickBot="1" x14ac:dyDescent="0.3">
      <c r="B1" s="21"/>
      <c r="J1" s="807" t="s">
        <v>1506</v>
      </c>
      <c r="K1" s="808"/>
      <c r="L1" s="808"/>
      <c r="M1" s="808"/>
      <c r="N1" s="808"/>
      <c r="O1" s="808"/>
      <c r="P1" s="808"/>
      <c r="Q1" s="808"/>
      <c r="R1" s="808"/>
      <c r="S1" s="808"/>
      <c r="T1" s="808"/>
      <c r="U1" s="808"/>
      <c r="V1" s="808"/>
      <c r="W1" s="808"/>
      <c r="X1" s="808"/>
      <c r="Y1" s="808"/>
      <c r="Z1" s="808"/>
      <c r="AA1" s="808"/>
      <c r="AB1" s="808"/>
      <c r="AC1" s="809" t="s">
        <v>1508</v>
      </c>
      <c r="AD1" s="809"/>
      <c r="AE1" s="809"/>
      <c r="AF1" s="809"/>
      <c r="AG1" s="809"/>
      <c r="AH1" s="809"/>
      <c r="AI1" s="809"/>
      <c r="AJ1" s="809"/>
      <c r="AK1" s="809"/>
      <c r="AL1" s="809"/>
      <c r="AM1" s="809"/>
      <c r="AN1" s="809"/>
      <c r="AO1" s="809"/>
      <c r="AP1" s="809"/>
      <c r="AQ1" s="809"/>
      <c r="AR1" s="809"/>
      <c r="AS1" s="809"/>
      <c r="AT1" s="809"/>
      <c r="AU1" s="809"/>
      <c r="AV1" s="810" t="s">
        <v>1507</v>
      </c>
      <c r="AW1" s="810"/>
      <c r="AX1" s="810"/>
      <c r="AY1" s="810"/>
      <c r="AZ1" s="810"/>
      <c r="BA1" s="810"/>
      <c r="BB1" s="810"/>
      <c r="BC1" s="810"/>
      <c r="BD1" s="810"/>
      <c r="BE1" s="810"/>
      <c r="BF1" s="810"/>
      <c r="BG1" s="810"/>
      <c r="BH1" s="810"/>
      <c r="BI1" s="810"/>
      <c r="BJ1" s="810"/>
      <c r="BK1" s="810"/>
      <c r="BL1" s="810"/>
      <c r="BM1" s="810"/>
      <c r="BN1" s="810"/>
      <c r="BO1" s="811" t="s">
        <v>1504</v>
      </c>
      <c r="BP1" s="811"/>
      <c r="BQ1" s="811"/>
      <c r="BR1" s="811"/>
      <c r="BS1" s="811"/>
      <c r="BT1" s="811"/>
      <c r="BU1" s="811"/>
      <c r="BV1" s="811"/>
      <c r="BW1" s="811"/>
      <c r="BX1" s="811"/>
      <c r="BY1" s="811"/>
      <c r="BZ1" s="811"/>
      <c r="CA1" s="811"/>
      <c r="CB1" s="811"/>
      <c r="CC1" s="811"/>
      <c r="CD1" s="811"/>
      <c r="CE1" s="811"/>
      <c r="CF1" s="811"/>
      <c r="CG1" s="811"/>
      <c r="CH1" s="812" t="s">
        <v>1505</v>
      </c>
      <c r="CI1" s="812"/>
      <c r="CJ1" s="812"/>
      <c r="CK1" s="812"/>
      <c r="CL1" s="812"/>
      <c r="CM1" s="812"/>
      <c r="CN1" s="812"/>
      <c r="CO1" s="812"/>
      <c r="CP1" s="812"/>
      <c r="CQ1" s="812"/>
      <c r="CR1" s="812"/>
      <c r="CS1" s="812"/>
      <c r="CT1" s="812"/>
      <c r="CU1" s="812"/>
      <c r="CV1" s="812"/>
      <c r="CW1" s="812"/>
      <c r="CX1" s="812"/>
      <c r="CY1" s="812"/>
      <c r="CZ1" s="813"/>
    </row>
    <row r="2" spans="1:104" ht="65.25" customHeight="1" thickBot="1" x14ac:dyDescent="0.3">
      <c r="A2" s="204" t="s">
        <v>55</v>
      </c>
      <c r="B2" s="204" t="s">
        <v>1619</v>
      </c>
      <c r="C2" s="408" t="s">
        <v>1223</v>
      </c>
      <c r="D2" s="204" t="s">
        <v>1614</v>
      </c>
      <c r="E2" s="204" t="s">
        <v>1615</v>
      </c>
      <c r="F2" s="399" t="s">
        <v>1224</v>
      </c>
      <c r="G2" s="204" t="s">
        <v>56</v>
      </c>
      <c r="H2" s="204" t="s">
        <v>1634</v>
      </c>
      <c r="I2" s="204" t="s">
        <v>57</v>
      </c>
      <c r="J2" s="400" t="s">
        <v>1742</v>
      </c>
      <c r="K2" s="401" t="s">
        <v>1743</v>
      </c>
      <c r="L2" s="401" t="s">
        <v>1744</v>
      </c>
      <c r="M2" s="401" t="s">
        <v>1745</v>
      </c>
      <c r="N2" s="401" t="s">
        <v>1746</v>
      </c>
      <c r="O2" s="401" t="s">
        <v>1747</v>
      </c>
      <c r="P2" s="401" t="s">
        <v>1748</v>
      </c>
      <c r="Q2" s="401" t="s">
        <v>1749</v>
      </c>
      <c r="R2" s="401" t="s">
        <v>1750</v>
      </c>
      <c r="S2" s="401" t="s">
        <v>1751</v>
      </c>
      <c r="T2" s="401" t="s">
        <v>1752</v>
      </c>
      <c r="U2" s="401" t="s">
        <v>1753</v>
      </c>
      <c r="V2" s="402" t="s">
        <v>2</v>
      </c>
      <c r="W2" s="402" t="s">
        <v>3</v>
      </c>
      <c r="X2" s="402" t="s">
        <v>4</v>
      </c>
      <c r="Y2" s="402" t="s">
        <v>5</v>
      </c>
      <c r="Z2" s="402" t="s">
        <v>1155</v>
      </c>
      <c r="AA2" s="402" t="s">
        <v>1157</v>
      </c>
      <c r="AB2" s="402" t="s">
        <v>1156</v>
      </c>
      <c r="AC2" s="401" t="s">
        <v>1742</v>
      </c>
      <c r="AD2" s="401" t="s">
        <v>1743</v>
      </c>
      <c r="AE2" s="401" t="s">
        <v>1744</v>
      </c>
      <c r="AF2" s="401" t="s">
        <v>1745</v>
      </c>
      <c r="AG2" s="401" t="s">
        <v>1746</v>
      </c>
      <c r="AH2" s="401" t="s">
        <v>1747</v>
      </c>
      <c r="AI2" s="401" t="s">
        <v>1748</v>
      </c>
      <c r="AJ2" s="401" t="s">
        <v>1749</v>
      </c>
      <c r="AK2" s="401" t="s">
        <v>1750</v>
      </c>
      <c r="AL2" s="401" t="s">
        <v>1751</v>
      </c>
      <c r="AM2" s="401" t="s">
        <v>1752</v>
      </c>
      <c r="AN2" s="401" t="s">
        <v>1753</v>
      </c>
      <c r="AO2" s="402" t="s">
        <v>2</v>
      </c>
      <c r="AP2" s="402" t="s">
        <v>3</v>
      </c>
      <c r="AQ2" s="402" t="s">
        <v>4</v>
      </c>
      <c r="AR2" s="402" t="s">
        <v>5</v>
      </c>
      <c r="AS2" s="402" t="s">
        <v>1155</v>
      </c>
      <c r="AT2" s="402" t="s">
        <v>1157</v>
      </c>
      <c r="AU2" s="402" t="s">
        <v>1156</v>
      </c>
      <c r="AV2" s="401" t="s">
        <v>1742</v>
      </c>
      <c r="AW2" s="401" t="s">
        <v>1743</v>
      </c>
      <c r="AX2" s="401" t="s">
        <v>1744</v>
      </c>
      <c r="AY2" s="401" t="s">
        <v>1745</v>
      </c>
      <c r="AZ2" s="401" t="s">
        <v>1746</v>
      </c>
      <c r="BA2" s="401" t="s">
        <v>1747</v>
      </c>
      <c r="BB2" s="401" t="s">
        <v>1748</v>
      </c>
      <c r="BC2" s="401" t="s">
        <v>1749</v>
      </c>
      <c r="BD2" s="401" t="s">
        <v>1750</v>
      </c>
      <c r="BE2" s="401" t="s">
        <v>1751</v>
      </c>
      <c r="BF2" s="401" t="s">
        <v>1752</v>
      </c>
      <c r="BG2" s="401" t="s">
        <v>1753</v>
      </c>
      <c r="BH2" s="402" t="s">
        <v>2</v>
      </c>
      <c r="BI2" s="402" t="s">
        <v>3</v>
      </c>
      <c r="BJ2" s="402" t="s">
        <v>4</v>
      </c>
      <c r="BK2" s="402" t="s">
        <v>5</v>
      </c>
      <c r="BL2" s="402" t="s">
        <v>1155</v>
      </c>
      <c r="BM2" s="402" t="s">
        <v>1157</v>
      </c>
      <c r="BN2" s="402" t="s">
        <v>1156</v>
      </c>
      <c r="BO2" s="401" t="s">
        <v>1742</v>
      </c>
      <c r="BP2" s="401" t="s">
        <v>1743</v>
      </c>
      <c r="BQ2" s="401" t="s">
        <v>1744</v>
      </c>
      <c r="BR2" s="401" t="s">
        <v>1745</v>
      </c>
      <c r="BS2" s="401" t="s">
        <v>1746</v>
      </c>
      <c r="BT2" s="401" t="s">
        <v>1747</v>
      </c>
      <c r="BU2" s="401" t="s">
        <v>1748</v>
      </c>
      <c r="BV2" s="401" t="s">
        <v>1749</v>
      </c>
      <c r="BW2" s="401" t="s">
        <v>1750</v>
      </c>
      <c r="BX2" s="401" t="s">
        <v>1751</v>
      </c>
      <c r="BY2" s="401" t="s">
        <v>1752</v>
      </c>
      <c r="BZ2" s="401" t="s">
        <v>1753</v>
      </c>
      <c r="CA2" s="402" t="s">
        <v>2</v>
      </c>
      <c r="CB2" s="402" t="s">
        <v>3</v>
      </c>
      <c r="CC2" s="402" t="s">
        <v>4</v>
      </c>
      <c r="CD2" s="402" t="s">
        <v>5</v>
      </c>
      <c r="CE2" s="402" t="s">
        <v>1155</v>
      </c>
      <c r="CF2" s="402" t="s">
        <v>1157</v>
      </c>
      <c r="CG2" s="402" t="s">
        <v>1156</v>
      </c>
      <c r="CH2" s="401" t="s">
        <v>1742</v>
      </c>
      <c r="CI2" s="401" t="s">
        <v>1743</v>
      </c>
      <c r="CJ2" s="401" t="s">
        <v>1744</v>
      </c>
      <c r="CK2" s="401" t="s">
        <v>1745</v>
      </c>
      <c r="CL2" s="401" t="s">
        <v>1746</v>
      </c>
      <c r="CM2" s="401" t="s">
        <v>1747</v>
      </c>
      <c r="CN2" s="401" t="s">
        <v>1748</v>
      </c>
      <c r="CO2" s="401" t="s">
        <v>1749</v>
      </c>
      <c r="CP2" s="401" t="s">
        <v>1750</v>
      </c>
      <c r="CQ2" s="401" t="s">
        <v>1751</v>
      </c>
      <c r="CR2" s="401" t="s">
        <v>1752</v>
      </c>
      <c r="CS2" s="401" t="s">
        <v>1753</v>
      </c>
      <c r="CT2" s="402" t="s">
        <v>2</v>
      </c>
      <c r="CU2" s="402" t="s">
        <v>3</v>
      </c>
      <c r="CV2" s="402" t="s">
        <v>4</v>
      </c>
      <c r="CW2" s="402" t="s">
        <v>5</v>
      </c>
      <c r="CX2" s="402" t="s">
        <v>1155</v>
      </c>
      <c r="CY2" s="402" t="s">
        <v>1157</v>
      </c>
      <c r="CZ2" s="403" t="s">
        <v>1156</v>
      </c>
    </row>
    <row r="3" spans="1:104" x14ac:dyDescent="0.25">
      <c r="A3" s="183">
        <v>4061</v>
      </c>
      <c r="B3" s="183">
        <v>455001</v>
      </c>
      <c r="C3" s="27">
        <v>1013979</v>
      </c>
      <c r="D3" s="14">
        <v>1346204633</v>
      </c>
      <c r="F3" s="27" t="s">
        <v>1277</v>
      </c>
      <c r="G3" s="12" t="s">
        <v>562</v>
      </c>
      <c r="H3" s="27" t="s">
        <v>1463</v>
      </c>
      <c r="I3" s="12" t="s">
        <v>563</v>
      </c>
      <c r="J3" s="465">
        <v>0</v>
      </c>
      <c r="K3" s="465">
        <v>0</v>
      </c>
      <c r="L3" s="465">
        <v>0</v>
      </c>
      <c r="M3" s="465">
        <v>0</v>
      </c>
      <c r="N3" s="465">
        <v>0</v>
      </c>
      <c r="O3" s="465">
        <v>0</v>
      </c>
      <c r="P3" s="465">
        <v>0</v>
      </c>
      <c r="Q3" s="465">
        <v>0</v>
      </c>
      <c r="R3" s="465">
        <v>0</v>
      </c>
      <c r="S3" s="465">
        <v>0</v>
      </c>
      <c r="T3" s="465">
        <v>0</v>
      </c>
      <c r="U3" s="465">
        <v>0</v>
      </c>
      <c r="V3" s="465">
        <v>38701.18</v>
      </c>
      <c r="W3" s="465">
        <v>0</v>
      </c>
      <c r="X3" s="465">
        <v>0</v>
      </c>
      <c r="Y3" s="465">
        <v>0</v>
      </c>
      <c r="Z3" s="465">
        <v>0</v>
      </c>
      <c r="AA3" s="465">
        <v>0</v>
      </c>
      <c r="AB3" s="465">
        <v>0</v>
      </c>
      <c r="AC3" s="465">
        <v>0</v>
      </c>
      <c r="AD3" s="465">
        <v>0</v>
      </c>
      <c r="AE3" s="465">
        <v>0</v>
      </c>
      <c r="AF3" s="465">
        <v>0</v>
      </c>
      <c r="AG3" s="465">
        <v>0</v>
      </c>
      <c r="AH3" s="465">
        <v>0</v>
      </c>
      <c r="AI3" s="465">
        <v>0</v>
      </c>
      <c r="AJ3" s="465">
        <v>0</v>
      </c>
      <c r="AK3" s="465">
        <v>0</v>
      </c>
      <c r="AL3" s="465">
        <v>0</v>
      </c>
      <c r="AM3" s="465">
        <v>0</v>
      </c>
      <c r="AN3" s="465">
        <v>0</v>
      </c>
      <c r="AO3" s="465">
        <v>0</v>
      </c>
      <c r="AP3" s="465">
        <v>0</v>
      </c>
      <c r="AQ3" s="465">
        <v>0</v>
      </c>
      <c r="AR3" s="465">
        <v>0</v>
      </c>
      <c r="AS3" s="465">
        <v>0</v>
      </c>
      <c r="AT3" s="465">
        <v>0</v>
      </c>
      <c r="AU3" s="465">
        <v>0</v>
      </c>
      <c r="AV3" s="404">
        <v>0</v>
      </c>
      <c r="AW3" s="404">
        <v>0</v>
      </c>
      <c r="AX3" s="404">
        <v>0</v>
      </c>
      <c r="AY3" s="404">
        <v>0</v>
      </c>
      <c r="AZ3" s="404">
        <v>0</v>
      </c>
      <c r="BA3" s="404">
        <v>0</v>
      </c>
      <c r="BB3" s="404">
        <v>0</v>
      </c>
      <c r="BC3" s="404">
        <v>0</v>
      </c>
      <c r="BD3" s="404">
        <v>0</v>
      </c>
      <c r="BE3" s="404">
        <v>0</v>
      </c>
      <c r="BF3" s="404">
        <v>0</v>
      </c>
      <c r="BG3" s="404">
        <v>0</v>
      </c>
      <c r="BH3" s="404">
        <v>42487.900000000009</v>
      </c>
      <c r="BI3" s="404">
        <v>0</v>
      </c>
      <c r="BJ3" s="404">
        <v>0</v>
      </c>
      <c r="BK3" s="404">
        <v>0</v>
      </c>
      <c r="BL3" s="404">
        <v>0</v>
      </c>
      <c r="BM3" s="404">
        <v>0</v>
      </c>
      <c r="BN3" s="404">
        <v>0</v>
      </c>
      <c r="BO3" s="404">
        <v>0</v>
      </c>
      <c r="BP3" s="404">
        <v>0</v>
      </c>
      <c r="BQ3" s="404">
        <v>0</v>
      </c>
      <c r="BR3" s="404">
        <v>0</v>
      </c>
      <c r="BS3" s="404">
        <v>0</v>
      </c>
      <c r="BT3" s="404">
        <v>0</v>
      </c>
      <c r="BU3" s="404">
        <v>0</v>
      </c>
      <c r="BV3" s="404">
        <v>0</v>
      </c>
      <c r="BW3" s="404">
        <v>0</v>
      </c>
      <c r="BX3" s="404">
        <v>0</v>
      </c>
      <c r="BY3" s="404">
        <v>0</v>
      </c>
      <c r="BZ3" s="404">
        <v>0</v>
      </c>
      <c r="CA3" s="404">
        <v>0</v>
      </c>
      <c r="CB3" s="404">
        <v>0</v>
      </c>
      <c r="CC3" s="404">
        <v>0</v>
      </c>
      <c r="CD3" s="404">
        <v>0</v>
      </c>
      <c r="CE3" s="404">
        <v>0</v>
      </c>
      <c r="CF3" s="404">
        <v>0</v>
      </c>
      <c r="CG3" s="404">
        <v>0</v>
      </c>
      <c r="CH3" s="404">
        <v>0</v>
      </c>
      <c r="CI3" s="404">
        <v>0</v>
      </c>
      <c r="CJ3" s="404">
        <v>0</v>
      </c>
      <c r="CK3" s="404">
        <v>0</v>
      </c>
      <c r="CL3" s="404">
        <v>0</v>
      </c>
      <c r="CM3" s="404">
        <v>0</v>
      </c>
      <c r="CN3" s="404">
        <v>0</v>
      </c>
      <c r="CO3" s="404">
        <v>0</v>
      </c>
      <c r="CP3" s="404">
        <v>0</v>
      </c>
      <c r="CQ3" s="404">
        <v>0</v>
      </c>
      <c r="CR3" s="404">
        <v>0</v>
      </c>
      <c r="CS3" s="404">
        <v>0</v>
      </c>
      <c r="CT3" s="404">
        <v>47086.060000000005</v>
      </c>
      <c r="CU3" s="404">
        <v>0</v>
      </c>
      <c r="CV3" s="404">
        <v>0</v>
      </c>
      <c r="CW3" s="404">
        <v>0</v>
      </c>
      <c r="CX3" s="404">
        <v>0</v>
      </c>
      <c r="CY3" s="404">
        <v>0</v>
      </c>
      <c r="CZ3" s="404">
        <v>0</v>
      </c>
    </row>
    <row r="4" spans="1:104" x14ac:dyDescent="0.25">
      <c r="A4" s="183">
        <v>4129</v>
      </c>
      <c r="B4" s="183">
        <v>455061</v>
      </c>
      <c r="C4" s="27">
        <v>1026085</v>
      </c>
      <c r="D4" s="14">
        <v>1306875281</v>
      </c>
      <c r="F4" s="27" t="s">
        <v>1258</v>
      </c>
      <c r="G4" s="12" t="s">
        <v>580</v>
      </c>
      <c r="H4" s="27" t="s">
        <v>1401</v>
      </c>
      <c r="I4" s="12" t="s">
        <v>581</v>
      </c>
      <c r="J4" s="465">
        <v>9319.9500000000007</v>
      </c>
      <c r="K4" s="465">
        <v>9653.5499999999993</v>
      </c>
      <c r="L4" s="465">
        <v>10108.08</v>
      </c>
      <c r="M4" s="465">
        <v>9837.0299999999988</v>
      </c>
      <c r="N4" s="465">
        <v>9757.7999999999993</v>
      </c>
      <c r="O4" s="465">
        <v>0</v>
      </c>
      <c r="P4" s="465">
        <v>0</v>
      </c>
      <c r="Q4" s="465">
        <v>0</v>
      </c>
      <c r="R4" s="465">
        <v>0</v>
      </c>
      <c r="S4" s="465">
        <v>0</v>
      </c>
      <c r="T4" s="465">
        <v>0</v>
      </c>
      <c r="U4" s="465">
        <v>0</v>
      </c>
      <c r="V4" s="465">
        <v>21619.399999999998</v>
      </c>
      <c r="W4" s="465">
        <v>0</v>
      </c>
      <c r="X4" s="465">
        <v>0</v>
      </c>
      <c r="Y4" s="465">
        <v>0</v>
      </c>
      <c r="Z4" s="465">
        <v>0</v>
      </c>
      <c r="AA4" s="465">
        <v>0</v>
      </c>
      <c r="AB4" s="465">
        <v>0</v>
      </c>
      <c r="AC4" s="465">
        <v>0</v>
      </c>
      <c r="AD4" s="465">
        <v>0</v>
      </c>
      <c r="AE4" s="465">
        <v>0</v>
      </c>
      <c r="AF4" s="465">
        <v>0</v>
      </c>
      <c r="AG4" s="465">
        <v>0</v>
      </c>
      <c r="AH4" s="465">
        <v>0</v>
      </c>
      <c r="AI4" s="465">
        <v>0</v>
      </c>
      <c r="AJ4" s="465">
        <v>0</v>
      </c>
      <c r="AK4" s="465">
        <v>0</v>
      </c>
      <c r="AL4" s="465">
        <v>0</v>
      </c>
      <c r="AM4" s="465">
        <v>0</v>
      </c>
      <c r="AN4" s="465">
        <v>0</v>
      </c>
      <c r="AO4" s="465">
        <v>0</v>
      </c>
      <c r="AP4" s="465">
        <v>0</v>
      </c>
      <c r="AQ4" s="465">
        <v>0</v>
      </c>
      <c r="AR4" s="465">
        <v>0</v>
      </c>
      <c r="AS4" s="465">
        <v>0</v>
      </c>
      <c r="AT4" s="465">
        <v>0</v>
      </c>
      <c r="AU4" s="465">
        <v>0</v>
      </c>
      <c r="AV4" s="404">
        <v>0</v>
      </c>
      <c r="AW4" s="404">
        <v>0</v>
      </c>
      <c r="AX4" s="404">
        <v>0</v>
      </c>
      <c r="AY4" s="404">
        <v>0</v>
      </c>
      <c r="AZ4" s="404">
        <v>0</v>
      </c>
      <c r="BA4" s="404">
        <v>0</v>
      </c>
      <c r="BB4" s="404">
        <v>0</v>
      </c>
      <c r="BC4" s="404">
        <v>0</v>
      </c>
      <c r="BD4" s="404">
        <v>0</v>
      </c>
      <c r="BE4" s="404">
        <v>0</v>
      </c>
      <c r="BF4" s="404">
        <v>0</v>
      </c>
      <c r="BG4" s="404">
        <v>0</v>
      </c>
      <c r="BH4" s="404">
        <v>0</v>
      </c>
      <c r="BI4" s="404">
        <v>0</v>
      </c>
      <c r="BJ4" s="404">
        <v>0</v>
      </c>
      <c r="BK4" s="404">
        <v>0</v>
      </c>
      <c r="BL4" s="404">
        <v>0</v>
      </c>
      <c r="BM4" s="404">
        <v>0</v>
      </c>
      <c r="BN4" s="404">
        <v>0</v>
      </c>
      <c r="BO4" s="404">
        <v>10383.299999999999</v>
      </c>
      <c r="BP4" s="404">
        <v>10662.689999999999</v>
      </c>
      <c r="BQ4" s="404">
        <v>11409.119999999999</v>
      </c>
      <c r="BR4" s="404">
        <v>11354.91</v>
      </c>
      <c r="BS4" s="404">
        <v>11329.89</v>
      </c>
      <c r="BT4" s="404">
        <v>0</v>
      </c>
      <c r="BU4" s="404">
        <v>0</v>
      </c>
      <c r="BV4" s="404">
        <v>0</v>
      </c>
      <c r="BW4" s="404">
        <v>0</v>
      </c>
      <c r="BX4" s="404">
        <v>0</v>
      </c>
      <c r="BY4" s="404">
        <v>0</v>
      </c>
      <c r="BZ4" s="404">
        <v>0</v>
      </c>
      <c r="CA4" s="404">
        <v>24127.300000000003</v>
      </c>
      <c r="CB4" s="404">
        <v>0</v>
      </c>
      <c r="CC4" s="404">
        <v>0</v>
      </c>
      <c r="CD4" s="404">
        <v>0</v>
      </c>
      <c r="CE4" s="404">
        <v>0</v>
      </c>
      <c r="CF4" s="404">
        <v>0</v>
      </c>
      <c r="CG4" s="404">
        <v>0</v>
      </c>
      <c r="CH4" s="404">
        <v>0</v>
      </c>
      <c r="CI4" s="404">
        <v>0</v>
      </c>
      <c r="CJ4" s="404">
        <v>0</v>
      </c>
      <c r="CK4" s="404">
        <v>0</v>
      </c>
      <c r="CL4" s="404">
        <v>0</v>
      </c>
      <c r="CM4" s="404">
        <v>0</v>
      </c>
      <c r="CN4" s="404">
        <v>0</v>
      </c>
      <c r="CO4" s="404">
        <v>0</v>
      </c>
      <c r="CP4" s="404">
        <v>0</v>
      </c>
      <c r="CQ4" s="404">
        <v>0</v>
      </c>
      <c r="CR4" s="404">
        <v>0</v>
      </c>
      <c r="CS4" s="404">
        <v>0</v>
      </c>
      <c r="CT4" s="404">
        <v>0</v>
      </c>
      <c r="CU4" s="404">
        <v>0</v>
      </c>
      <c r="CV4" s="404">
        <v>0</v>
      </c>
      <c r="CW4" s="404">
        <v>0</v>
      </c>
      <c r="CX4" s="404">
        <v>0</v>
      </c>
      <c r="CY4" s="404">
        <v>0</v>
      </c>
      <c r="CZ4" s="404">
        <v>0</v>
      </c>
    </row>
    <row r="5" spans="1:104" x14ac:dyDescent="0.25">
      <c r="A5" s="183">
        <v>5002</v>
      </c>
      <c r="B5" s="183">
        <v>455423</v>
      </c>
      <c r="C5" s="27">
        <v>1026961</v>
      </c>
      <c r="D5" s="14">
        <v>1194104190</v>
      </c>
      <c r="F5" s="27" t="s">
        <v>1408</v>
      </c>
      <c r="G5" s="12" t="s">
        <v>903</v>
      </c>
      <c r="H5" s="27" t="s">
        <v>1500</v>
      </c>
      <c r="I5" s="12" t="s">
        <v>904</v>
      </c>
      <c r="J5" s="465">
        <v>0</v>
      </c>
      <c r="K5" s="465">
        <v>0</v>
      </c>
      <c r="L5" s="465">
        <v>0</v>
      </c>
      <c r="M5" s="465">
        <v>0</v>
      </c>
      <c r="N5" s="465">
        <v>0</v>
      </c>
      <c r="O5" s="465">
        <v>0</v>
      </c>
      <c r="P5" s="465">
        <v>0</v>
      </c>
      <c r="Q5" s="465">
        <v>0</v>
      </c>
      <c r="R5" s="465">
        <v>0</v>
      </c>
      <c r="S5" s="465">
        <v>0</v>
      </c>
      <c r="T5" s="465">
        <v>0</v>
      </c>
      <c r="U5" s="465">
        <v>0</v>
      </c>
      <c r="V5" s="465">
        <v>0</v>
      </c>
      <c r="W5" s="465">
        <v>0</v>
      </c>
      <c r="X5" s="465">
        <v>0</v>
      </c>
      <c r="Y5" s="465">
        <v>0</v>
      </c>
      <c r="Z5" s="465">
        <v>0</v>
      </c>
      <c r="AA5" s="465">
        <v>0</v>
      </c>
      <c r="AB5" s="465">
        <v>0</v>
      </c>
      <c r="AC5" s="465">
        <v>0</v>
      </c>
      <c r="AD5" s="465">
        <v>0</v>
      </c>
      <c r="AE5" s="465">
        <v>0</v>
      </c>
      <c r="AF5" s="465">
        <v>0</v>
      </c>
      <c r="AG5" s="465">
        <v>0</v>
      </c>
      <c r="AH5" s="465">
        <v>0</v>
      </c>
      <c r="AI5" s="465">
        <v>0</v>
      </c>
      <c r="AJ5" s="465">
        <v>0</v>
      </c>
      <c r="AK5" s="465">
        <v>0</v>
      </c>
      <c r="AL5" s="465">
        <v>0</v>
      </c>
      <c r="AM5" s="465">
        <v>0</v>
      </c>
      <c r="AN5" s="465">
        <v>0</v>
      </c>
      <c r="AO5" s="465">
        <v>42978.759999999995</v>
      </c>
      <c r="AP5" s="465">
        <v>0</v>
      </c>
      <c r="AQ5" s="465">
        <v>0</v>
      </c>
      <c r="AR5" s="465">
        <v>0</v>
      </c>
      <c r="AS5" s="465">
        <v>0</v>
      </c>
      <c r="AT5" s="465">
        <v>0</v>
      </c>
      <c r="AU5" s="465">
        <v>0</v>
      </c>
      <c r="AV5" s="404">
        <v>0</v>
      </c>
      <c r="AW5" s="404">
        <v>0</v>
      </c>
      <c r="AX5" s="404">
        <v>0</v>
      </c>
      <c r="AY5" s="404">
        <v>0</v>
      </c>
      <c r="AZ5" s="404">
        <v>0</v>
      </c>
      <c r="BA5" s="404">
        <v>0</v>
      </c>
      <c r="BB5" s="404">
        <v>0</v>
      </c>
      <c r="BC5" s="404">
        <v>0</v>
      </c>
      <c r="BD5" s="404">
        <v>0</v>
      </c>
      <c r="BE5" s="404">
        <v>0</v>
      </c>
      <c r="BF5" s="404">
        <v>0</v>
      </c>
      <c r="BG5" s="404">
        <v>0</v>
      </c>
      <c r="BH5" s="404">
        <v>54861.36</v>
      </c>
      <c r="BI5" s="404">
        <v>0</v>
      </c>
      <c r="BJ5" s="404">
        <v>0</v>
      </c>
      <c r="BK5" s="404">
        <v>0</v>
      </c>
      <c r="BL5" s="404">
        <v>0</v>
      </c>
      <c r="BM5" s="404">
        <v>0</v>
      </c>
      <c r="BN5" s="404">
        <v>0</v>
      </c>
      <c r="BO5" s="404">
        <v>0</v>
      </c>
      <c r="BP5" s="404">
        <v>0</v>
      </c>
      <c r="BQ5" s="404">
        <v>0</v>
      </c>
      <c r="BR5" s="404">
        <v>0</v>
      </c>
      <c r="BS5" s="404">
        <v>0</v>
      </c>
      <c r="BT5" s="404">
        <v>0</v>
      </c>
      <c r="BU5" s="404">
        <v>0</v>
      </c>
      <c r="BV5" s="404">
        <v>0</v>
      </c>
      <c r="BW5" s="404">
        <v>0</v>
      </c>
      <c r="BX5" s="404">
        <v>0</v>
      </c>
      <c r="BY5" s="404">
        <v>0</v>
      </c>
      <c r="BZ5" s="404">
        <v>0</v>
      </c>
      <c r="CA5" s="404">
        <v>67529.420000000013</v>
      </c>
      <c r="CB5" s="404">
        <v>0</v>
      </c>
      <c r="CC5" s="404">
        <v>0</v>
      </c>
      <c r="CD5" s="404">
        <v>0</v>
      </c>
      <c r="CE5" s="404">
        <v>0</v>
      </c>
      <c r="CF5" s="404">
        <v>0</v>
      </c>
      <c r="CG5" s="404">
        <v>0</v>
      </c>
      <c r="CH5" s="404">
        <v>0</v>
      </c>
      <c r="CI5" s="404">
        <v>0</v>
      </c>
      <c r="CJ5" s="404">
        <v>0</v>
      </c>
      <c r="CK5" s="404">
        <v>0</v>
      </c>
      <c r="CL5" s="404">
        <v>0</v>
      </c>
      <c r="CM5" s="404">
        <v>0</v>
      </c>
      <c r="CN5" s="404">
        <v>0</v>
      </c>
      <c r="CO5" s="404">
        <v>0</v>
      </c>
      <c r="CP5" s="404">
        <v>0</v>
      </c>
      <c r="CQ5" s="404">
        <v>0</v>
      </c>
      <c r="CR5" s="404">
        <v>0</v>
      </c>
      <c r="CS5" s="404">
        <v>0</v>
      </c>
      <c r="CT5" s="404">
        <v>0</v>
      </c>
      <c r="CU5" s="404">
        <v>0</v>
      </c>
      <c r="CV5" s="404">
        <v>0</v>
      </c>
      <c r="CW5" s="404">
        <v>0</v>
      </c>
      <c r="CX5" s="404">
        <v>0</v>
      </c>
      <c r="CY5" s="404">
        <v>0</v>
      </c>
      <c r="CZ5" s="404">
        <v>0</v>
      </c>
    </row>
    <row r="6" spans="1:104" x14ac:dyDescent="0.25">
      <c r="A6" s="183">
        <v>4633</v>
      </c>
      <c r="B6" s="183">
        <v>455429</v>
      </c>
      <c r="C6" s="27">
        <v>1025984</v>
      </c>
      <c r="D6" s="14">
        <v>1356338503</v>
      </c>
      <c r="F6" s="27" t="s">
        <v>1296</v>
      </c>
      <c r="G6" s="12" t="s">
        <v>764</v>
      </c>
      <c r="H6" s="27" t="s">
        <v>1369</v>
      </c>
      <c r="I6" s="12" t="s">
        <v>765</v>
      </c>
      <c r="J6" s="465">
        <v>0</v>
      </c>
      <c r="K6" s="465">
        <v>0</v>
      </c>
      <c r="L6" s="465">
        <v>0</v>
      </c>
      <c r="M6" s="465">
        <v>0</v>
      </c>
      <c r="N6" s="465">
        <v>0</v>
      </c>
      <c r="O6" s="465">
        <v>0</v>
      </c>
      <c r="P6" s="465">
        <v>0</v>
      </c>
      <c r="Q6" s="465">
        <v>0</v>
      </c>
      <c r="R6" s="465">
        <v>0</v>
      </c>
      <c r="S6" s="465">
        <v>0</v>
      </c>
      <c r="T6" s="465">
        <v>0</v>
      </c>
      <c r="U6" s="465">
        <v>0</v>
      </c>
      <c r="V6" s="465">
        <v>0</v>
      </c>
      <c r="W6" s="465">
        <v>0</v>
      </c>
      <c r="X6" s="465">
        <v>0</v>
      </c>
      <c r="Y6" s="465">
        <v>0</v>
      </c>
      <c r="Z6" s="465">
        <v>0</v>
      </c>
      <c r="AA6" s="465">
        <v>0</v>
      </c>
      <c r="AB6" s="465">
        <v>0</v>
      </c>
      <c r="AC6" s="465">
        <v>15758.839999999998</v>
      </c>
      <c r="AD6" s="465">
        <v>15810.999999999998</v>
      </c>
      <c r="AE6" s="465">
        <v>16815.079999999998</v>
      </c>
      <c r="AF6" s="465">
        <v>16925.919999999998</v>
      </c>
      <c r="AG6" s="465">
        <v>16612.96</v>
      </c>
      <c r="AH6" s="465">
        <v>0</v>
      </c>
      <c r="AI6" s="465">
        <v>0</v>
      </c>
      <c r="AJ6" s="465">
        <v>0</v>
      </c>
      <c r="AK6" s="465">
        <v>0</v>
      </c>
      <c r="AL6" s="465">
        <v>0</v>
      </c>
      <c r="AM6" s="465">
        <v>0</v>
      </c>
      <c r="AN6" s="465">
        <v>0</v>
      </c>
      <c r="AO6" s="465">
        <v>45935.990000000005</v>
      </c>
      <c r="AP6" s="465">
        <v>0</v>
      </c>
      <c r="AQ6" s="465">
        <v>0</v>
      </c>
      <c r="AR6" s="465">
        <v>0</v>
      </c>
      <c r="AS6" s="465">
        <v>0</v>
      </c>
      <c r="AT6" s="465">
        <v>0</v>
      </c>
      <c r="AU6" s="465">
        <v>0</v>
      </c>
      <c r="AV6" s="404">
        <v>0</v>
      </c>
      <c r="AW6" s="404">
        <v>0</v>
      </c>
      <c r="AX6" s="404">
        <v>0</v>
      </c>
      <c r="AY6" s="404">
        <v>0</v>
      </c>
      <c r="AZ6" s="404">
        <v>0</v>
      </c>
      <c r="BA6" s="404">
        <v>0</v>
      </c>
      <c r="BB6" s="404">
        <v>0</v>
      </c>
      <c r="BC6" s="404">
        <v>0</v>
      </c>
      <c r="BD6" s="404">
        <v>0</v>
      </c>
      <c r="BE6" s="404">
        <v>0</v>
      </c>
      <c r="BF6" s="404">
        <v>0</v>
      </c>
      <c r="BG6" s="404">
        <v>0</v>
      </c>
      <c r="BH6" s="404">
        <v>0</v>
      </c>
      <c r="BI6" s="404">
        <v>0</v>
      </c>
      <c r="BJ6" s="404">
        <v>0</v>
      </c>
      <c r="BK6" s="404">
        <v>0</v>
      </c>
      <c r="BL6" s="404">
        <v>0</v>
      </c>
      <c r="BM6" s="404">
        <v>0</v>
      </c>
      <c r="BN6" s="404">
        <v>0</v>
      </c>
      <c r="BO6" s="404">
        <v>0</v>
      </c>
      <c r="BP6" s="404">
        <v>0</v>
      </c>
      <c r="BQ6" s="404">
        <v>0</v>
      </c>
      <c r="BR6" s="404">
        <v>0</v>
      </c>
      <c r="BS6" s="404">
        <v>0</v>
      </c>
      <c r="BT6" s="404">
        <v>0</v>
      </c>
      <c r="BU6" s="404">
        <v>0</v>
      </c>
      <c r="BV6" s="404">
        <v>0</v>
      </c>
      <c r="BW6" s="404">
        <v>0</v>
      </c>
      <c r="BX6" s="404">
        <v>0</v>
      </c>
      <c r="BY6" s="404">
        <v>0</v>
      </c>
      <c r="BZ6" s="404">
        <v>0</v>
      </c>
      <c r="CA6" s="404">
        <v>0</v>
      </c>
      <c r="CB6" s="404">
        <v>0</v>
      </c>
      <c r="CC6" s="404">
        <v>0</v>
      </c>
      <c r="CD6" s="404">
        <v>0</v>
      </c>
      <c r="CE6" s="404">
        <v>0</v>
      </c>
      <c r="CF6" s="404">
        <v>0</v>
      </c>
      <c r="CG6" s="404">
        <v>0</v>
      </c>
      <c r="CH6" s="404">
        <v>21555.119999999999</v>
      </c>
      <c r="CI6" s="404">
        <v>22350.559999999998</v>
      </c>
      <c r="CJ6" s="404">
        <v>23322.039999999997</v>
      </c>
      <c r="CK6" s="404">
        <v>23771.919999999998</v>
      </c>
      <c r="CL6" s="404">
        <v>23654.559999999998</v>
      </c>
      <c r="CM6" s="404">
        <v>0</v>
      </c>
      <c r="CN6" s="404">
        <v>0</v>
      </c>
      <c r="CO6" s="404">
        <v>0</v>
      </c>
      <c r="CP6" s="404">
        <v>0</v>
      </c>
      <c r="CQ6" s="404">
        <v>0</v>
      </c>
      <c r="CR6" s="404">
        <v>0</v>
      </c>
      <c r="CS6" s="404">
        <v>0</v>
      </c>
      <c r="CT6" s="404">
        <v>63825.090000000004</v>
      </c>
      <c r="CU6" s="404">
        <v>0</v>
      </c>
      <c r="CV6" s="404">
        <v>0</v>
      </c>
      <c r="CW6" s="404">
        <v>0</v>
      </c>
      <c r="CX6" s="404">
        <v>0</v>
      </c>
      <c r="CY6" s="404">
        <v>0</v>
      </c>
      <c r="CZ6" s="404">
        <v>0</v>
      </c>
    </row>
    <row r="7" spans="1:104" x14ac:dyDescent="0.25">
      <c r="A7" s="183">
        <v>5361</v>
      </c>
      <c r="B7" s="183">
        <v>455463</v>
      </c>
      <c r="C7" s="27">
        <v>1028264</v>
      </c>
      <c r="D7" s="14">
        <v>1770604365</v>
      </c>
      <c r="F7" s="27" t="s">
        <v>1298</v>
      </c>
      <c r="G7" s="12" t="s">
        <v>1117</v>
      </c>
      <c r="H7" s="27" t="s">
        <v>1356</v>
      </c>
      <c r="I7" s="12" t="s">
        <v>1118</v>
      </c>
      <c r="J7" s="465">
        <v>0</v>
      </c>
      <c r="K7" s="465">
        <v>0</v>
      </c>
      <c r="L7" s="465">
        <v>0</v>
      </c>
      <c r="M7" s="465">
        <v>0</v>
      </c>
      <c r="N7" s="465">
        <v>0</v>
      </c>
      <c r="O7" s="465">
        <v>0</v>
      </c>
      <c r="P7" s="465">
        <v>0</v>
      </c>
      <c r="Q7" s="465">
        <v>0</v>
      </c>
      <c r="R7" s="465">
        <v>0</v>
      </c>
      <c r="S7" s="465">
        <v>0</v>
      </c>
      <c r="T7" s="465">
        <v>0</v>
      </c>
      <c r="U7" s="465">
        <v>0</v>
      </c>
      <c r="V7" s="465">
        <v>0</v>
      </c>
      <c r="W7" s="465">
        <v>0</v>
      </c>
      <c r="X7" s="465">
        <v>0</v>
      </c>
      <c r="Y7" s="465">
        <v>0</v>
      </c>
      <c r="Z7" s="465">
        <v>0</v>
      </c>
      <c r="AA7" s="465">
        <v>0</v>
      </c>
      <c r="AB7" s="465">
        <v>0</v>
      </c>
      <c r="AC7" s="465">
        <v>0</v>
      </c>
      <c r="AD7" s="465">
        <v>0</v>
      </c>
      <c r="AE7" s="465">
        <v>0</v>
      </c>
      <c r="AF7" s="465">
        <v>0</v>
      </c>
      <c r="AG7" s="465">
        <v>0</v>
      </c>
      <c r="AH7" s="465">
        <v>0</v>
      </c>
      <c r="AI7" s="465">
        <v>0</v>
      </c>
      <c r="AJ7" s="465">
        <v>0</v>
      </c>
      <c r="AK7" s="465">
        <v>0</v>
      </c>
      <c r="AL7" s="465">
        <v>0</v>
      </c>
      <c r="AM7" s="465">
        <v>0</v>
      </c>
      <c r="AN7" s="465">
        <v>0</v>
      </c>
      <c r="AO7" s="465">
        <v>0</v>
      </c>
      <c r="AP7" s="465">
        <v>0</v>
      </c>
      <c r="AQ7" s="465">
        <v>0</v>
      </c>
      <c r="AR7" s="465">
        <v>0</v>
      </c>
      <c r="AS7" s="465">
        <v>0</v>
      </c>
      <c r="AT7" s="465">
        <v>0</v>
      </c>
      <c r="AU7" s="465">
        <v>0</v>
      </c>
      <c r="AV7" s="404">
        <v>33903.1</v>
      </c>
      <c r="AW7" s="404">
        <v>35109.25</v>
      </c>
      <c r="AX7" s="404">
        <v>38110.6</v>
      </c>
      <c r="AY7" s="404">
        <v>38250.85</v>
      </c>
      <c r="AZ7" s="404">
        <v>37624.399999999994</v>
      </c>
      <c r="BA7" s="404">
        <v>0</v>
      </c>
      <c r="BB7" s="404">
        <v>0</v>
      </c>
      <c r="BC7" s="404">
        <v>0</v>
      </c>
      <c r="BD7" s="404">
        <v>0</v>
      </c>
      <c r="BE7" s="404">
        <v>0</v>
      </c>
      <c r="BF7" s="404">
        <v>0</v>
      </c>
      <c r="BG7" s="404">
        <v>0</v>
      </c>
      <c r="BH7" s="404">
        <v>78709.59</v>
      </c>
      <c r="BI7" s="404">
        <v>0</v>
      </c>
      <c r="BJ7" s="404">
        <v>0</v>
      </c>
      <c r="BK7" s="404">
        <v>0</v>
      </c>
      <c r="BL7" s="404">
        <v>0</v>
      </c>
      <c r="BM7" s="404">
        <v>0</v>
      </c>
      <c r="BN7" s="404">
        <v>0</v>
      </c>
      <c r="BO7" s="404">
        <v>21046.85</v>
      </c>
      <c r="BP7" s="404">
        <v>21280.6</v>
      </c>
      <c r="BQ7" s="404">
        <v>24123</v>
      </c>
      <c r="BR7" s="404">
        <v>23870.55</v>
      </c>
      <c r="BS7" s="404">
        <v>23384.35</v>
      </c>
      <c r="BT7" s="404">
        <v>0</v>
      </c>
      <c r="BU7" s="404">
        <v>0</v>
      </c>
      <c r="BV7" s="404">
        <v>0</v>
      </c>
      <c r="BW7" s="404">
        <v>0</v>
      </c>
      <c r="BX7" s="404">
        <v>0</v>
      </c>
      <c r="BY7" s="404">
        <v>0</v>
      </c>
      <c r="BZ7" s="404">
        <v>0</v>
      </c>
      <c r="CA7" s="404">
        <v>48825.09</v>
      </c>
      <c r="CB7" s="404">
        <v>0</v>
      </c>
      <c r="CC7" s="404">
        <v>0</v>
      </c>
      <c r="CD7" s="404">
        <v>0</v>
      </c>
      <c r="CE7" s="404">
        <v>0</v>
      </c>
      <c r="CF7" s="404">
        <v>0</v>
      </c>
      <c r="CG7" s="404">
        <v>0</v>
      </c>
      <c r="CH7" s="404">
        <v>0</v>
      </c>
      <c r="CI7" s="404">
        <v>0</v>
      </c>
      <c r="CJ7" s="404">
        <v>0</v>
      </c>
      <c r="CK7" s="404">
        <v>0</v>
      </c>
      <c r="CL7" s="404">
        <v>0</v>
      </c>
      <c r="CM7" s="404">
        <v>0</v>
      </c>
      <c r="CN7" s="404">
        <v>0</v>
      </c>
      <c r="CO7" s="404">
        <v>0</v>
      </c>
      <c r="CP7" s="404">
        <v>0</v>
      </c>
      <c r="CQ7" s="404">
        <v>0</v>
      </c>
      <c r="CR7" s="404">
        <v>0</v>
      </c>
      <c r="CS7" s="404">
        <v>0</v>
      </c>
      <c r="CT7" s="404">
        <v>0</v>
      </c>
      <c r="CU7" s="404">
        <v>0</v>
      </c>
      <c r="CV7" s="404">
        <v>0</v>
      </c>
      <c r="CW7" s="404">
        <v>0</v>
      </c>
      <c r="CX7" s="404">
        <v>0</v>
      </c>
      <c r="CY7" s="404">
        <v>0</v>
      </c>
      <c r="CZ7" s="404">
        <v>0</v>
      </c>
    </row>
    <row r="8" spans="1:104" x14ac:dyDescent="0.25">
      <c r="A8" s="183">
        <v>4579</v>
      </c>
      <c r="B8" s="183">
        <v>455467</v>
      </c>
      <c r="C8" s="27">
        <v>1015208</v>
      </c>
      <c r="D8" s="14">
        <v>1316142078</v>
      </c>
      <c r="F8" s="27" t="s">
        <v>1267</v>
      </c>
      <c r="G8" s="12" t="s">
        <v>240</v>
      </c>
      <c r="H8" s="27" t="s">
        <v>1359</v>
      </c>
      <c r="I8" s="12" t="s">
        <v>241</v>
      </c>
      <c r="J8" s="465">
        <v>14049.75</v>
      </c>
      <c r="K8" s="465">
        <v>14539.69</v>
      </c>
      <c r="L8" s="465">
        <v>14467.64</v>
      </c>
      <c r="M8" s="465">
        <v>14597.33</v>
      </c>
      <c r="N8" s="465">
        <v>15317.83</v>
      </c>
      <c r="O8" s="465">
        <v>0</v>
      </c>
      <c r="P8" s="465">
        <v>0</v>
      </c>
      <c r="Q8" s="465">
        <v>0</v>
      </c>
      <c r="R8" s="465">
        <v>0</v>
      </c>
      <c r="S8" s="465">
        <v>0</v>
      </c>
      <c r="T8" s="465">
        <v>0</v>
      </c>
      <c r="U8" s="465">
        <v>0</v>
      </c>
      <c r="V8" s="465">
        <v>31762.440000000002</v>
      </c>
      <c r="W8" s="465">
        <v>0</v>
      </c>
      <c r="X8" s="465">
        <v>0</v>
      </c>
      <c r="Y8" s="465">
        <v>0</v>
      </c>
      <c r="Z8" s="465">
        <v>0</v>
      </c>
      <c r="AA8" s="465">
        <v>0</v>
      </c>
      <c r="AB8" s="465">
        <v>0</v>
      </c>
      <c r="AC8" s="465">
        <v>0</v>
      </c>
      <c r="AD8" s="465">
        <v>0</v>
      </c>
      <c r="AE8" s="465">
        <v>0</v>
      </c>
      <c r="AF8" s="465">
        <v>0</v>
      </c>
      <c r="AG8" s="465">
        <v>0</v>
      </c>
      <c r="AH8" s="465">
        <v>0</v>
      </c>
      <c r="AI8" s="465">
        <v>0</v>
      </c>
      <c r="AJ8" s="465">
        <v>0</v>
      </c>
      <c r="AK8" s="465">
        <v>0</v>
      </c>
      <c r="AL8" s="465">
        <v>0</v>
      </c>
      <c r="AM8" s="465">
        <v>0</v>
      </c>
      <c r="AN8" s="465">
        <v>0</v>
      </c>
      <c r="AO8" s="465">
        <v>0</v>
      </c>
      <c r="AP8" s="465">
        <v>0</v>
      </c>
      <c r="AQ8" s="465">
        <v>0</v>
      </c>
      <c r="AR8" s="465">
        <v>0</v>
      </c>
      <c r="AS8" s="465">
        <v>0</v>
      </c>
      <c r="AT8" s="465">
        <v>0</v>
      </c>
      <c r="AU8" s="465">
        <v>0</v>
      </c>
      <c r="AV8" s="404">
        <v>18646.54</v>
      </c>
      <c r="AW8" s="404">
        <v>18963.560000000001</v>
      </c>
      <c r="AX8" s="404">
        <v>19799.34</v>
      </c>
      <c r="AY8" s="404">
        <v>20318.099999999999</v>
      </c>
      <c r="AZ8" s="404">
        <v>20087.54</v>
      </c>
      <c r="BA8" s="404">
        <v>0</v>
      </c>
      <c r="BB8" s="404">
        <v>0</v>
      </c>
      <c r="BC8" s="404">
        <v>0</v>
      </c>
      <c r="BD8" s="404">
        <v>0</v>
      </c>
      <c r="BE8" s="404">
        <v>0</v>
      </c>
      <c r="BF8" s="404">
        <v>0</v>
      </c>
      <c r="BG8" s="404">
        <v>0</v>
      </c>
      <c r="BH8" s="404">
        <v>42349.919999999998</v>
      </c>
      <c r="BI8" s="404">
        <v>0</v>
      </c>
      <c r="BJ8" s="404">
        <v>0</v>
      </c>
      <c r="BK8" s="404">
        <v>0</v>
      </c>
      <c r="BL8" s="404">
        <v>0</v>
      </c>
      <c r="BM8" s="404">
        <v>0</v>
      </c>
      <c r="BN8" s="404">
        <v>0</v>
      </c>
      <c r="BO8" s="404">
        <v>26600.86</v>
      </c>
      <c r="BP8" s="404">
        <v>28157.14</v>
      </c>
      <c r="BQ8" s="404">
        <v>30606.84</v>
      </c>
      <c r="BR8" s="404">
        <v>31615.54</v>
      </c>
      <c r="BS8" s="404">
        <v>29871.93</v>
      </c>
      <c r="BT8" s="404">
        <v>0</v>
      </c>
      <c r="BU8" s="404">
        <v>0</v>
      </c>
      <c r="BV8" s="404">
        <v>0</v>
      </c>
      <c r="BW8" s="404">
        <v>0</v>
      </c>
      <c r="BX8" s="404">
        <v>0</v>
      </c>
      <c r="BY8" s="404">
        <v>0</v>
      </c>
      <c r="BZ8" s="404">
        <v>0</v>
      </c>
      <c r="CA8" s="404">
        <v>62972.119999999995</v>
      </c>
      <c r="CB8" s="404">
        <v>0</v>
      </c>
      <c r="CC8" s="404">
        <v>0</v>
      </c>
      <c r="CD8" s="404">
        <v>0</v>
      </c>
      <c r="CE8" s="404">
        <v>0</v>
      </c>
      <c r="CF8" s="404">
        <v>0</v>
      </c>
      <c r="CG8" s="404">
        <v>0</v>
      </c>
      <c r="CH8" s="404">
        <v>0</v>
      </c>
      <c r="CI8" s="404">
        <v>0</v>
      </c>
      <c r="CJ8" s="404">
        <v>0</v>
      </c>
      <c r="CK8" s="404">
        <v>0</v>
      </c>
      <c r="CL8" s="404">
        <v>0</v>
      </c>
      <c r="CM8" s="404">
        <v>0</v>
      </c>
      <c r="CN8" s="404">
        <v>0</v>
      </c>
      <c r="CO8" s="404">
        <v>0</v>
      </c>
      <c r="CP8" s="404">
        <v>0</v>
      </c>
      <c r="CQ8" s="404">
        <v>0</v>
      </c>
      <c r="CR8" s="404">
        <v>0</v>
      </c>
      <c r="CS8" s="404">
        <v>0</v>
      </c>
      <c r="CT8" s="404">
        <v>0</v>
      </c>
      <c r="CU8" s="404">
        <v>0</v>
      </c>
      <c r="CV8" s="404">
        <v>0</v>
      </c>
      <c r="CW8" s="404">
        <v>0</v>
      </c>
      <c r="CX8" s="404">
        <v>0</v>
      </c>
      <c r="CY8" s="404">
        <v>0</v>
      </c>
      <c r="CZ8" s="404">
        <v>0</v>
      </c>
    </row>
    <row r="9" spans="1:104" x14ac:dyDescent="0.25">
      <c r="A9" s="183">
        <v>4726</v>
      </c>
      <c r="B9" s="183">
        <v>455475</v>
      </c>
      <c r="C9" s="27">
        <v>1026242</v>
      </c>
      <c r="D9" s="14">
        <v>1609275981</v>
      </c>
      <c r="F9" s="27" t="s">
        <v>1293</v>
      </c>
      <c r="G9" s="12" t="s">
        <v>792</v>
      </c>
      <c r="H9" s="27" t="s">
        <v>1394</v>
      </c>
      <c r="I9" s="12" t="s">
        <v>793</v>
      </c>
      <c r="J9" s="465">
        <v>30195.75</v>
      </c>
      <c r="K9" s="465">
        <v>31010.75</v>
      </c>
      <c r="L9" s="465">
        <v>33056.400000000001</v>
      </c>
      <c r="M9" s="465">
        <v>33366.100000000006</v>
      </c>
      <c r="N9" s="465">
        <v>32926</v>
      </c>
      <c r="O9" s="465">
        <v>0</v>
      </c>
      <c r="P9" s="465">
        <v>0</v>
      </c>
      <c r="Q9" s="465">
        <v>0</v>
      </c>
      <c r="R9" s="465">
        <v>0</v>
      </c>
      <c r="S9" s="465">
        <v>0</v>
      </c>
      <c r="T9" s="465">
        <v>0</v>
      </c>
      <c r="U9" s="465">
        <v>0</v>
      </c>
      <c r="V9" s="465">
        <v>49733.799999999988</v>
      </c>
      <c r="W9" s="465">
        <v>0</v>
      </c>
      <c r="X9" s="465">
        <v>0</v>
      </c>
      <c r="Y9" s="465">
        <v>0</v>
      </c>
      <c r="Z9" s="465">
        <v>0</v>
      </c>
      <c r="AA9" s="465">
        <v>0</v>
      </c>
      <c r="AB9" s="465">
        <v>0</v>
      </c>
      <c r="AC9" s="465">
        <v>14050.6</v>
      </c>
      <c r="AD9" s="465">
        <v>14132.1</v>
      </c>
      <c r="AE9" s="465">
        <v>15175.300000000001</v>
      </c>
      <c r="AF9" s="465">
        <v>14572.2</v>
      </c>
      <c r="AG9" s="465">
        <v>14490.7</v>
      </c>
      <c r="AH9" s="465">
        <v>0</v>
      </c>
      <c r="AI9" s="465">
        <v>0</v>
      </c>
      <c r="AJ9" s="465">
        <v>0</v>
      </c>
      <c r="AK9" s="465">
        <v>0</v>
      </c>
      <c r="AL9" s="465">
        <v>0</v>
      </c>
      <c r="AM9" s="465">
        <v>0</v>
      </c>
      <c r="AN9" s="465">
        <v>0</v>
      </c>
      <c r="AO9" s="465">
        <v>22876</v>
      </c>
      <c r="AP9" s="465">
        <v>0</v>
      </c>
      <c r="AQ9" s="465">
        <v>0</v>
      </c>
      <c r="AR9" s="465">
        <v>0</v>
      </c>
      <c r="AS9" s="465">
        <v>0</v>
      </c>
      <c r="AT9" s="465">
        <v>0</v>
      </c>
      <c r="AU9" s="465">
        <v>0</v>
      </c>
      <c r="AV9" s="404">
        <v>0</v>
      </c>
      <c r="AW9" s="404">
        <v>0</v>
      </c>
      <c r="AX9" s="404">
        <v>0</v>
      </c>
      <c r="AY9" s="404">
        <v>0</v>
      </c>
      <c r="AZ9" s="404">
        <v>0</v>
      </c>
      <c r="BA9" s="404">
        <v>0</v>
      </c>
      <c r="BB9" s="404">
        <v>0</v>
      </c>
      <c r="BC9" s="404">
        <v>0</v>
      </c>
      <c r="BD9" s="404">
        <v>0</v>
      </c>
      <c r="BE9" s="404">
        <v>0</v>
      </c>
      <c r="BF9" s="404">
        <v>0</v>
      </c>
      <c r="BG9" s="404">
        <v>0</v>
      </c>
      <c r="BH9" s="404">
        <v>0</v>
      </c>
      <c r="BI9" s="404">
        <v>0</v>
      </c>
      <c r="BJ9" s="404">
        <v>0</v>
      </c>
      <c r="BK9" s="404">
        <v>0</v>
      </c>
      <c r="BL9" s="404">
        <v>0</v>
      </c>
      <c r="BM9" s="404">
        <v>0</v>
      </c>
      <c r="BN9" s="404">
        <v>0</v>
      </c>
      <c r="BO9" s="404">
        <v>0</v>
      </c>
      <c r="BP9" s="404">
        <v>0</v>
      </c>
      <c r="BQ9" s="404">
        <v>0</v>
      </c>
      <c r="BR9" s="404">
        <v>0</v>
      </c>
      <c r="BS9" s="404">
        <v>0</v>
      </c>
      <c r="BT9" s="404">
        <v>0</v>
      </c>
      <c r="BU9" s="404">
        <v>0</v>
      </c>
      <c r="BV9" s="404">
        <v>0</v>
      </c>
      <c r="BW9" s="404">
        <v>0</v>
      </c>
      <c r="BX9" s="404">
        <v>0</v>
      </c>
      <c r="BY9" s="404">
        <v>0</v>
      </c>
      <c r="BZ9" s="404">
        <v>0</v>
      </c>
      <c r="CA9" s="404">
        <v>0</v>
      </c>
      <c r="CB9" s="404">
        <v>0</v>
      </c>
      <c r="CC9" s="404">
        <v>0</v>
      </c>
      <c r="CD9" s="404">
        <v>0</v>
      </c>
      <c r="CE9" s="404">
        <v>0</v>
      </c>
      <c r="CF9" s="404">
        <v>0</v>
      </c>
      <c r="CG9" s="404">
        <v>0</v>
      </c>
      <c r="CH9" s="404">
        <v>0</v>
      </c>
      <c r="CI9" s="404">
        <v>0</v>
      </c>
      <c r="CJ9" s="404">
        <v>0</v>
      </c>
      <c r="CK9" s="404">
        <v>0</v>
      </c>
      <c r="CL9" s="404">
        <v>0</v>
      </c>
      <c r="CM9" s="404">
        <v>0</v>
      </c>
      <c r="CN9" s="404">
        <v>0</v>
      </c>
      <c r="CO9" s="404">
        <v>0</v>
      </c>
      <c r="CP9" s="404">
        <v>0</v>
      </c>
      <c r="CQ9" s="404">
        <v>0</v>
      </c>
      <c r="CR9" s="404">
        <v>0</v>
      </c>
      <c r="CS9" s="404">
        <v>0</v>
      </c>
      <c r="CT9" s="404">
        <v>0</v>
      </c>
      <c r="CU9" s="404">
        <v>0</v>
      </c>
      <c r="CV9" s="404">
        <v>0</v>
      </c>
      <c r="CW9" s="404">
        <v>0</v>
      </c>
      <c r="CX9" s="404">
        <v>0</v>
      </c>
      <c r="CY9" s="404">
        <v>0</v>
      </c>
      <c r="CZ9" s="404">
        <v>0</v>
      </c>
    </row>
    <row r="10" spans="1:104" x14ac:dyDescent="0.25">
      <c r="A10" s="183">
        <v>5139</v>
      </c>
      <c r="B10" s="183">
        <v>455477</v>
      </c>
      <c r="C10" s="27">
        <v>1026415</v>
      </c>
      <c r="D10" s="14">
        <v>1699763136</v>
      </c>
      <c r="F10" s="27" t="s">
        <v>1279</v>
      </c>
      <c r="G10" s="12" t="s">
        <v>977</v>
      </c>
      <c r="H10" s="27" t="s">
        <v>1389</v>
      </c>
      <c r="I10" s="12" t="s">
        <v>978</v>
      </c>
      <c r="J10" s="465">
        <v>9918.76</v>
      </c>
      <c r="K10" s="465">
        <v>9712.4699999999993</v>
      </c>
      <c r="L10" s="465">
        <v>10954.42</v>
      </c>
      <c r="M10" s="465">
        <v>11278.59</v>
      </c>
      <c r="N10" s="465">
        <v>10672.35</v>
      </c>
      <c r="O10" s="465">
        <v>0</v>
      </c>
      <c r="P10" s="465">
        <v>0</v>
      </c>
      <c r="Q10" s="465">
        <v>0</v>
      </c>
      <c r="R10" s="465">
        <v>0</v>
      </c>
      <c r="S10" s="465">
        <v>0</v>
      </c>
      <c r="T10" s="465">
        <v>0</v>
      </c>
      <c r="U10" s="465">
        <v>0</v>
      </c>
      <c r="V10" s="465">
        <v>9662.4500000000007</v>
      </c>
      <c r="W10" s="465">
        <v>0</v>
      </c>
      <c r="X10" s="465">
        <v>0</v>
      </c>
      <c r="Y10" s="465">
        <v>0</v>
      </c>
      <c r="Z10" s="465">
        <v>0</v>
      </c>
      <c r="AA10" s="465">
        <v>0</v>
      </c>
      <c r="AB10" s="465">
        <v>0</v>
      </c>
      <c r="AC10" s="465">
        <v>0</v>
      </c>
      <c r="AD10" s="465">
        <v>0</v>
      </c>
      <c r="AE10" s="465">
        <v>0</v>
      </c>
      <c r="AF10" s="465">
        <v>0</v>
      </c>
      <c r="AG10" s="465">
        <v>0</v>
      </c>
      <c r="AH10" s="465">
        <v>0</v>
      </c>
      <c r="AI10" s="465">
        <v>0</v>
      </c>
      <c r="AJ10" s="465">
        <v>0</v>
      </c>
      <c r="AK10" s="465">
        <v>0</v>
      </c>
      <c r="AL10" s="465">
        <v>0</v>
      </c>
      <c r="AM10" s="465">
        <v>0</v>
      </c>
      <c r="AN10" s="465">
        <v>0</v>
      </c>
      <c r="AO10" s="465">
        <v>0</v>
      </c>
      <c r="AP10" s="465">
        <v>0</v>
      </c>
      <c r="AQ10" s="465">
        <v>0</v>
      </c>
      <c r="AR10" s="465">
        <v>0</v>
      </c>
      <c r="AS10" s="465">
        <v>0</v>
      </c>
      <c r="AT10" s="465">
        <v>0</v>
      </c>
      <c r="AU10" s="465">
        <v>0</v>
      </c>
      <c r="AV10" s="404">
        <v>6352.89</v>
      </c>
      <c r="AW10" s="404">
        <v>6138.1799999999994</v>
      </c>
      <c r="AX10" s="404">
        <v>6975.97</v>
      </c>
      <c r="AY10" s="404">
        <v>7030.7000000000007</v>
      </c>
      <c r="AZ10" s="404">
        <v>6748.63</v>
      </c>
      <c r="BA10" s="404">
        <v>0</v>
      </c>
      <c r="BB10" s="404">
        <v>0</v>
      </c>
      <c r="BC10" s="404">
        <v>0</v>
      </c>
      <c r="BD10" s="404">
        <v>0</v>
      </c>
      <c r="BE10" s="404">
        <v>0</v>
      </c>
      <c r="BF10" s="404">
        <v>0</v>
      </c>
      <c r="BG10" s="404">
        <v>0</v>
      </c>
      <c r="BH10" s="404">
        <v>6149.92</v>
      </c>
      <c r="BI10" s="404">
        <v>0</v>
      </c>
      <c r="BJ10" s="404">
        <v>0</v>
      </c>
      <c r="BK10" s="404">
        <v>0</v>
      </c>
      <c r="BL10" s="404">
        <v>0</v>
      </c>
      <c r="BM10" s="404">
        <v>0</v>
      </c>
      <c r="BN10" s="404">
        <v>0</v>
      </c>
      <c r="BO10" s="404">
        <v>0</v>
      </c>
      <c r="BP10" s="404">
        <v>0</v>
      </c>
      <c r="BQ10" s="404">
        <v>0</v>
      </c>
      <c r="BR10" s="404">
        <v>0</v>
      </c>
      <c r="BS10" s="404">
        <v>0</v>
      </c>
      <c r="BT10" s="404">
        <v>0</v>
      </c>
      <c r="BU10" s="404">
        <v>0</v>
      </c>
      <c r="BV10" s="404">
        <v>0</v>
      </c>
      <c r="BW10" s="404">
        <v>0</v>
      </c>
      <c r="BX10" s="404">
        <v>0</v>
      </c>
      <c r="BY10" s="404">
        <v>0</v>
      </c>
      <c r="BZ10" s="404">
        <v>0</v>
      </c>
      <c r="CA10" s="404">
        <v>0</v>
      </c>
      <c r="CB10" s="404">
        <v>0</v>
      </c>
      <c r="CC10" s="404">
        <v>0</v>
      </c>
      <c r="CD10" s="404">
        <v>0</v>
      </c>
      <c r="CE10" s="404">
        <v>0</v>
      </c>
      <c r="CF10" s="404">
        <v>0</v>
      </c>
      <c r="CG10" s="404">
        <v>0</v>
      </c>
      <c r="CH10" s="404">
        <v>13876.16</v>
      </c>
      <c r="CI10" s="404">
        <v>14179.279999999999</v>
      </c>
      <c r="CJ10" s="404">
        <v>16002.21</v>
      </c>
      <c r="CK10" s="404">
        <v>16090.619999999999</v>
      </c>
      <c r="CL10" s="404">
        <v>15850.65</v>
      </c>
      <c r="CM10" s="404">
        <v>0</v>
      </c>
      <c r="CN10" s="404">
        <v>0</v>
      </c>
      <c r="CO10" s="404">
        <v>0</v>
      </c>
      <c r="CP10" s="404">
        <v>0</v>
      </c>
      <c r="CQ10" s="404">
        <v>0</v>
      </c>
      <c r="CR10" s="404">
        <v>0</v>
      </c>
      <c r="CS10" s="404">
        <v>0</v>
      </c>
      <c r="CT10" s="404">
        <v>13918.450000000003</v>
      </c>
      <c r="CU10" s="404">
        <v>0</v>
      </c>
      <c r="CV10" s="404">
        <v>0</v>
      </c>
      <c r="CW10" s="404">
        <v>0</v>
      </c>
      <c r="CX10" s="404">
        <v>0</v>
      </c>
      <c r="CY10" s="404">
        <v>0</v>
      </c>
      <c r="CZ10" s="404">
        <v>0</v>
      </c>
    </row>
    <row r="11" spans="1:104" x14ac:dyDescent="0.25">
      <c r="A11" s="183">
        <v>4837</v>
      </c>
      <c r="B11" s="183">
        <v>455478</v>
      </c>
      <c r="C11" s="27">
        <v>1026234</v>
      </c>
      <c r="D11" s="14">
        <v>1669880118</v>
      </c>
      <c r="F11" s="27" t="s">
        <v>1274</v>
      </c>
      <c r="G11" s="12" t="s">
        <v>843</v>
      </c>
      <c r="H11" s="27" t="s">
        <v>1295</v>
      </c>
      <c r="I11" s="12" t="s">
        <v>844</v>
      </c>
      <c r="J11" s="465">
        <v>0</v>
      </c>
      <c r="K11" s="465">
        <v>0</v>
      </c>
      <c r="L11" s="465">
        <v>0</v>
      </c>
      <c r="M11" s="465">
        <v>0</v>
      </c>
      <c r="N11" s="465">
        <v>0</v>
      </c>
      <c r="O11" s="465">
        <v>0</v>
      </c>
      <c r="P11" s="465">
        <v>0</v>
      </c>
      <c r="Q11" s="465">
        <v>0</v>
      </c>
      <c r="R11" s="465">
        <v>0</v>
      </c>
      <c r="S11" s="465">
        <v>0</v>
      </c>
      <c r="T11" s="465">
        <v>0</v>
      </c>
      <c r="U11" s="465">
        <v>0</v>
      </c>
      <c r="V11" s="465">
        <v>0</v>
      </c>
      <c r="W11" s="465">
        <v>0</v>
      </c>
      <c r="X11" s="465">
        <v>0</v>
      </c>
      <c r="Y11" s="465">
        <v>0</v>
      </c>
      <c r="Z11" s="465">
        <v>0</v>
      </c>
      <c r="AA11" s="465">
        <v>0</v>
      </c>
      <c r="AB11" s="465">
        <v>0</v>
      </c>
      <c r="AC11" s="465">
        <v>0</v>
      </c>
      <c r="AD11" s="465">
        <v>0</v>
      </c>
      <c r="AE11" s="465">
        <v>0</v>
      </c>
      <c r="AF11" s="465">
        <v>0</v>
      </c>
      <c r="AG11" s="465">
        <v>0</v>
      </c>
      <c r="AH11" s="465">
        <v>0</v>
      </c>
      <c r="AI11" s="465">
        <v>0</v>
      </c>
      <c r="AJ11" s="465">
        <v>0</v>
      </c>
      <c r="AK11" s="465">
        <v>0</v>
      </c>
      <c r="AL11" s="465">
        <v>0</v>
      </c>
      <c r="AM11" s="465">
        <v>0</v>
      </c>
      <c r="AN11" s="465">
        <v>0</v>
      </c>
      <c r="AO11" s="465">
        <v>0</v>
      </c>
      <c r="AP11" s="465">
        <v>0</v>
      </c>
      <c r="AQ11" s="465">
        <v>0</v>
      </c>
      <c r="AR11" s="465">
        <v>0</v>
      </c>
      <c r="AS11" s="465">
        <v>0</v>
      </c>
      <c r="AT11" s="465">
        <v>0</v>
      </c>
      <c r="AU11" s="465">
        <v>0</v>
      </c>
      <c r="AV11" s="404">
        <v>0</v>
      </c>
      <c r="AW11" s="404">
        <v>0</v>
      </c>
      <c r="AX11" s="404">
        <v>0</v>
      </c>
      <c r="AY11" s="404">
        <v>0</v>
      </c>
      <c r="AZ11" s="404">
        <v>0</v>
      </c>
      <c r="BA11" s="404">
        <v>0</v>
      </c>
      <c r="BB11" s="404">
        <v>0</v>
      </c>
      <c r="BC11" s="404">
        <v>0</v>
      </c>
      <c r="BD11" s="404">
        <v>0</v>
      </c>
      <c r="BE11" s="404">
        <v>0</v>
      </c>
      <c r="BF11" s="404">
        <v>0</v>
      </c>
      <c r="BG11" s="404">
        <v>0</v>
      </c>
      <c r="BH11" s="404">
        <v>0</v>
      </c>
      <c r="BI11" s="404">
        <v>0</v>
      </c>
      <c r="BJ11" s="404">
        <v>0</v>
      </c>
      <c r="BK11" s="404">
        <v>0</v>
      </c>
      <c r="BL11" s="404">
        <v>0</v>
      </c>
      <c r="BM11" s="404">
        <v>0</v>
      </c>
      <c r="BN11" s="404">
        <v>0</v>
      </c>
      <c r="BO11" s="404">
        <v>32269.84</v>
      </c>
      <c r="BP11" s="404">
        <v>31855.920000000002</v>
      </c>
      <c r="BQ11" s="404">
        <v>35804.080000000002</v>
      </c>
      <c r="BR11" s="404">
        <v>34896.639999999999</v>
      </c>
      <c r="BS11" s="404">
        <v>34482.720000000001</v>
      </c>
      <c r="BT11" s="404">
        <v>0</v>
      </c>
      <c r="BU11" s="404">
        <v>0</v>
      </c>
      <c r="BV11" s="404">
        <v>0</v>
      </c>
      <c r="BW11" s="404">
        <v>0</v>
      </c>
      <c r="BX11" s="404">
        <v>0</v>
      </c>
      <c r="BY11" s="404">
        <v>0</v>
      </c>
      <c r="BZ11" s="404">
        <v>0</v>
      </c>
      <c r="CA11" s="404">
        <v>94594.39</v>
      </c>
      <c r="CB11" s="404">
        <v>0</v>
      </c>
      <c r="CC11" s="404">
        <v>0</v>
      </c>
      <c r="CD11" s="404">
        <v>0</v>
      </c>
      <c r="CE11" s="404">
        <v>0</v>
      </c>
      <c r="CF11" s="404">
        <v>0</v>
      </c>
      <c r="CG11" s="404">
        <v>0</v>
      </c>
      <c r="CH11" s="404">
        <v>39035.839999999997</v>
      </c>
      <c r="CI11" s="404">
        <v>38399.040000000001</v>
      </c>
      <c r="CJ11" s="404">
        <v>41965.120000000003</v>
      </c>
      <c r="CK11" s="404">
        <v>41758.160000000003</v>
      </c>
      <c r="CL11" s="404">
        <v>40962.160000000003</v>
      </c>
      <c r="CM11" s="404">
        <v>0</v>
      </c>
      <c r="CN11" s="404">
        <v>0</v>
      </c>
      <c r="CO11" s="404">
        <v>0</v>
      </c>
      <c r="CP11" s="404">
        <v>0</v>
      </c>
      <c r="CQ11" s="404">
        <v>0</v>
      </c>
      <c r="CR11" s="404">
        <v>0</v>
      </c>
      <c r="CS11" s="404">
        <v>0</v>
      </c>
      <c r="CT11" s="404">
        <v>113025</v>
      </c>
      <c r="CU11" s="404">
        <v>0</v>
      </c>
      <c r="CV11" s="404">
        <v>0</v>
      </c>
      <c r="CW11" s="404">
        <v>0</v>
      </c>
      <c r="CX11" s="404">
        <v>0</v>
      </c>
      <c r="CY11" s="404">
        <v>0</v>
      </c>
      <c r="CZ11" s="404">
        <v>0</v>
      </c>
    </row>
    <row r="12" spans="1:104" x14ac:dyDescent="0.25">
      <c r="A12" s="183">
        <v>5186</v>
      </c>
      <c r="B12" s="183">
        <v>455485</v>
      </c>
      <c r="C12" s="27">
        <v>1025945</v>
      </c>
      <c r="D12" s="14">
        <v>1922044106</v>
      </c>
      <c r="F12" s="27" t="s">
        <v>1296</v>
      </c>
      <c r="G12" s="12" t="s">
        <v>1007</v>
      </c>
      <c r="H12" s="27" t="s">
        <v>1369</v>
      </c>
      <c r="I12" s="12" t="s">
        <v>1008</v>
      </c>
      <c r="J12" s="465">
        <v>0</v>
      </c>
      <c r="K12" s="465">
        <v>0</v>
      </c>
      <c r="L12" s="465">
        <v>0</v>
      </c>
      <c r="M12" s="465">
        <v>0</v>
      </c>
      <c r="N12" s="465">
        <v>0</v>
      </c>
      <c r="O12" s="465">
        <v>0</v>
      </c>
      <c r="P12" s="465">
        <v>0</v>
      </c>
      <c r="Q12" s="465">
        <v>0</v>
      </c>
      <c r="R12" s="465">
        <v>0</v>
      </c>
      <c r="S12" s="465">
        <v>0</v>
      </c>
      <c r="T12" s="465">
        <v>0</v>
      </c>
      <c r="U12" s="465">
        <v>0</v>
      </c>
      <c r="V12" s="465">
        <v>0</v>
      </c>
      <c r="W12" s="465">
        <v>0</v>
      </c>
      <c r="X12" s="465">
        <v>0</v>
      </c>
      <c r="Y12" s="465">
        <v>0</v>
      </c>
      <c r="Z12" s="465">
        <v>0</v>
      </c>
      <c r="AA12" s="465">
        <v>0</v>
      </c>
      <c r="AB12" s="465">
        <v>0</v>
      </c>
      <c r="AC12" s="465">
        <v>13390.18</v>
      </c>
      <c r="AD12" s="465">
        <v>13434.5</v>
      </c>
      <c r="AE12" s="465">
        <v>14287.66</v>
      </c>
      <c r="AF12" s="465">
        <v>14381.84</v>
      </c>
      <c r="AG12" s="465">
        <v>14115.92</v>
      </c>
      <c r="AH12" s="465">
        <v>0</v>
      </c>
      <c r="AI12" s="465">
        <v>0</v>
      </c>
      <c r="AJ12" s="465">
        <v>0</v>
      </c>
      <c r="AK12" s="465">
        <v>0</v>
      </c>
      <c r="AL12" s="465">
        <v>0</v>
      </c>
      <c r="AM12" s="465">
        <v>0</v>
      </c>
      <c r="AN12" s="465">
        <v>0</v>
      </c>
      <c r="AO12" s="465">
        <v>38886.040000000008</v>
      </c>
      <c r="AP12" s="465">
        <v>0</v>
      </c>
      <c r="AQ12" s="465">
        <v>0</v>
      </c>
      <c r="AR12" s="465">
        <v>0</v>
      </c>
      <c r="AS12" s="465">
        <v>0</v>
      </c>
      <c r="AT12" s="465">
        <v>0</v>
      </c>
      <c r="AU12" s="465">
        <v>0</v>
      </c>
      <c r="AV12" s="404">
        <v>0</v>
      </c>
      <c r="AW12" s="404">
        <v>0</v>
      </c>
      <c r="AX12" s="404">
        <v>0</v>
      </c>
      <c r="AY12" s="404">
        <v>0</v>
      </c>
      <c r="AZ12" s="404">
        <v>0</v>
      </c>
      <c r="BA12" s="404">
        <v>0</v>
      </c>
      <c r="BB12" s="404">
        <v>0</v>
      </c>
      <c r="BC12" s="404">
        <v>0</v>
      </c>
      <c r="BD12" s="404">
        <v>0</v>
      </c>
      <c r="BE12" s="404">
        <v>0</v>
      </c>
      <c r="BF12" s="404">
        <v>0</v>
      </c>
      <c r="BG12" s="404">
        <v>0</v>
      </c>
      <c r="BH12" s="404">
        <v>0</v>
      </c>
      <c r="BI12" s="404">
        <v>0</v>
      </c>
      <c r="BJ12" s="404">
        <v>0</v>
      </c>
      <c r="BK12" s="404">
        <v>0</v>
      </c>
      <c r="BL12" s="404">
        <v>0</v>
      </c>
      <c r="BM12" s="404">
        <v>0</v>
      </c>
      <c r="BN12" s="404">
        <v>0</v>
      </c>
      <c r="BO12" s="404">
        <v>0</v>
      </c>
      <c r="BP12" s="404">
        <v>0</v>
      </c>
      <c r="BQ12" s="404">
        <v>0</v>
      </c>
      <c r="BR12" s="404">
        <v>0</v>
      </c>
      <c r="BS12" s="404">
        <v>0</v>
      </c>
      <c r="BT12" s="404">
        <v>0</v>
      </c>
      <c r="BU12" s="404">
        <v>0</v>
      </c>
      <c r="BV12" s="404">
        <v>0</v>
      </c>
      <c r="BW12" s="404">
        <v>0</v>
      </c>
      <c r="BX12" s="404">
        <v>0</v>
      </c>
      <c r="BY12" s="404">
        <v>0</v>
      </c>
      <c r="BZ12" s="404">
        <v>0</v>
      </c>
      <c r="CA12" s="404">
        <v>0</v>
      </c>
      <c r="CB12" s="404">
        <v>0</v>
      </c>
      <c r="CC12" s="404">
        <v>0</v>
      </c>
      <c r="CD12" s="404">
        <v>0</v>
      </c>
      <c r="CE12" s="404">
        <v>0</v>
      </c>
      <c r="CF12" s="404">
        <v>0</v>
      </c>
      <c r="CG12" s="404">
        <v>0</v>
      </c>
      <c r="CH12" s="404">
        <v>18315.240000000002</v>
      </c>
      <c r="CI12" s="404">
        <v>18991.120000000003</v>
      </c>
      <c r="CJ12" s="404">
        <v>19816.580000000002</v>
      </c>
      <c r="CK12" s="404">
        <v>20198.84</v>
      </c>
      <c r="CL12" s="404">
        <v>20099.12</v>
      </c>
      <c r="CM12" s="404">
        <v>0</v>
      </c>
      <c r="CN12" s="404">
        <v>0</v>
      </c>
      <c r="CO12" s="404">
        <v>0</v>
      </c>
      <c r="CP12" s="404">
        <v>0</v>
      </c>
      <c r="CQ12" s="404">
        <v>0</v>
      </c>
      <c r="CR12" s="404">
        <v>0</v>
      </c>
      <c r="CS12" s="404">
        <v>0</v>
      </c>
      <c r="CT12" s="404">
        <v>54029.640000000007</v>
      </c>
      <c r="CU12" s="404">
        <v>0</v>
      </c>
      <c r="CV12" s="404">
        <v>0</v>
      </c>
      <c r="CW12" s="404">
        <v>0</v>
      </c>
      <c r="CX12" s="404">
        <v>0</v>
      </c>
      <c r="CY12" s="404">
        <v>0</v>
      </c>
      <c r="CZ12" s="404">
        <v>0</v>
      </c>
    </row>
    <row r="13" spans="1:104" x14ac:dyDescent="0.25">
      <c r="A13" s="183">
        <v>4776</v>
      </c>
      <c r="B13" s="183">
        <v>455489</v>
      </c>
      <c r="C13" s="27">
        <v>1026280</v>
      </c>
      <c r="D13" s="14">
        <v>1861445397</v>
      </c>
      <c r="F13" s="27" t="s">
        <v>1274</v>
      </c>
      <c r="G13" s="12" t="s">
        <v>820</v>
      </c>
      <c r="H13" s="27" t="s">
        <v>1362</v>
      </c>
      <c r="I13" s="12" t="s">
        <v>821</v>
      </c>
      <c r="J13" s="465">
        <v>0</v>
      </c>
      <c r="K13" s="465">
        <v>0</v>
      </c>
      <c r="L13" s="465">
        <v>0</v>
      </c>
      <c r="M13" s="465">
        <v>0</v>
      </c>
      <c r="N13" s="465">
        <v>0</v>
      </c>
      <c r="O13" s="465">
        <v>0</v>
      </c>
      <c r="P13" s="465">
        <v>0</v>
      </c>
      <c r="Q13" s="465">
        <v>0</v>
      </c>
      <c r="R13" s="465">
        <v>0</v>
      </c>
      <c r="S13" s="465">
        <v>0</v>
      </c>
      <c r="T13" s="465">
        <v>0</v>
      </c>
      <c r="U13" s="465">
        <v>0</v>
      </c>
      <c r="V13" s="465">
        <v>0</v>
      </c>
      <c r="W13" s="465">
        <v>0</v>
      </c>
      <c r="X13" s="465">
        <v>0</v>
      </c>
      <c r="Y13" s="465">
        <v>0</v>
      </c>
      <c r="Z13" s="465">
        <v>0</v>
      </c>
      <c r="AA13" s="465">
        <v>0</v>
      </c>
      <c r="AB13" s="465">
        <v>0</v>
      </c>
      <c r="AC13" s="465">
        <v>0</v>
      </c>
      <c r="AD13" s="465">
        <v>0</v>
      </c>
      <c r="AE13" s="465">
        <v>0</v>
      </c>
      <c r="AF13" s="465">
        <v>0</v>
      </c>
      <c r="AG13" s="465">
        <v>0</v>
      </c>
      <c r="AH13" s="465">
        <v>0</v>
      </c>
      <c r="AI13" s="465">
        <v>0</v>
      </c>
      <c r="AJ13" s="465">
        <v>0</v>
      </c>
      <c r="AK13" s="465">
        <v>0</v>
      </c>
      <c r="AL13" s="465">
        <v>0</v>
      </c>
      <c r="AM13" s="465">
        <v>0</v>
      </c>
      <c r="AN13" s="465">
        <v>0</v>
      </c>
      <c r="AO13" s="465">
        <v>0</v>
      </c>
      <c r="AP13" s="465">
        <v>0</v>
      </c>
      <c r="AQ13" s="465">
        <v>0</v>
      </c>
      <c r="AR13" s="465">
        <v>0</v>
      </c>
      <c r="AS13" s="465">
        <v>0</v>
      </c>
      <c r="AT13" s="465">
        <v>0</v>
      </c>
      <c r="AU13" s="465">
        <v>0</v>
      </c>
      <c r="AV13" s="404">
        <v>0</v>
      </c>
      <c r="AW13" s="404">
        <v>0</v>
      </c>
      <c r="AX13" s="404">
        <v>0</v>
      </c>
      <c r="AY13" s="404">
        <v>0</v>
      </c>
      <c r="AZ13" s="404">
        <v>0</v>
      </c>
      <c r="BA13" s="404">
        <v>0</v>
      </c>
      <c r="BB13" s="404">
        <v>0</v>
      </c>
      <c r="BC13" s="404">
        <v>0</v>
      </c>
      <c r="BD13" s="404">
        <v>0</v>
      </c>
      <c r="BE13" s="404">
        <v>0</v>
      </c>
      <c r="BF13" s="404">
        <v>0</v>
      </c>
      <c r="BG13" s="404">
        <v>0</v>
      </c>
      <c r="BH13" s="404">
        <v>0</v>
      </c>
      <c r="BI13" s="404">
        <v>0</v>
      </c>
      <c r="BJ13" s="404">
        <v>0</v>
      </c>
      <c r="BK13" s="404">
        <v>0</v>
      </c>
      <c r="BL13" s="404">
        <v>0</v>
      </c>
      <c r="BM13" s="404">
        <v>0</v>
      </c>
      <c r="BN13" s="404">
        <v>0</v>
      </c>
      <c r="BO13" s="404">
        <v>16114.65</v>
      </c>
      <c r="BP13" s="404">
        <v>15907.95</v>
      </c>
      <c r="BQ13" s="404">
        <v>17879.55</v>
      </c>
      <c r="BR13" s="404">
        <v>17426.399999999998</v>
      </c>
      <c r="BS13" s="404">
        <v>17219.7</v>
      </c>
      <c r="BT13" s="404">
        <v>0</v>
      </c>
      <c r="BU13" s="404">
        <v>0</v>
      </c>
      <c r="BV13" s="404">
        <v>0</v>
      </c>
      <c r="BW13" s="404">
        <v>0</v>
      </c>
      <c r="BX13" s="404">
        <v>0</v>
      </c>
      <c r="BY13" s="404">
        <v>0</v>
      </c>
      <c r="BZ13" s="404">
        <v>0</v>
      </c>
      <c r="CA13" s="404">
        <v>19521.47</v>
      </c>
      <c r="CB13" s="404">
        <v>0</v>
      </c>
      <c r="CC13" s="404">
        <v>0</v>
      </c>
      <c r="CD13" s="404">
        <v>0</v>
      </c>
      <c r="CE13" s="404">
        <v>0</v>
      </c>
      <c r="CF13" s="404">
        <v>0</v>
      </c>
      <c r="CG13" s="404">
        <v>0</v>
      </c>
      <c r="CH13" s="404">
        <v>19493.400000000001</v>
      </c>
      <c r="CI13" s="404">
        <v>19175.400000000001</v>
      </c>
      <c r="CJ13" s="404">
        <v>20956.2</v>
      </c>
      <c r="CK13" s="404">
        <v>20852.849999999999</v>
      </c>
      <c r="CL13" s="404">
        <v>20455.350000000002</v>
      </c>
      <c r="CM13" s="404">
        <v>0</v>
      </c>
      <c r="CN13" s="404">
        <v>0</v>
      </c>
      <c r="CO13" s="404">
        <v>0</v>
      </c>
      <c r="CP13" s="404">
        <v>0</v>
      </c>
      <c r="CQ13" s="404">
        <v>0</v>
      </c>
      <c r="CR13" s="404">
        <v>0</v>
      </c>
      <c r="CS13" s="404">
        <v>0</v>
      </c>
      <c r="CT13" s="404">
        <v>23325</v>
      </c>
      <c r="CU13" s="404">
        <v>0</v>
      </c>
      <c r="CV13" s="404">
        <v>0</v>
      </c>
      <c r="CW13" s="404">
        <v>0</v>
      </c>
      <c r="CX13" s="404">
        <v>0</v>
      </c>
      <c r="CY13" s="404">
        <v>0</v>
      </c>
      <c r="CZ13" s="404">
        <v>0</v>
      </c>
    </row>
    <row r="14" spans="1:104" x14ac:dyDescent="0.25">
      <c r="A14" s="183">
        <v>4549</v>
      </c>
      <c r="B14" s="183">
        <v>455490</v>
      </c>
      <c r="C14" s="27">
        <v>1017889</v>
      </c>
      <c r="D14" s="14">
        <v>1275867624</v>
      </c>
      <c r="F14" s="27" t="s">
        <v>1279</v>
      </c>
      <c r="G14" s="12" t="s">
        <v>716</v>
      </c>
      <c r="H14" s="27" t="s">
        <v>1438</v>
      </c>
      <c r="I14" s="12" t="s">
        <v>717</v>
      </c>
      <c r="J14" s="465">
        <v>0</v>
      </c>
      <c r="K14" s="465">
        <v>0</v>
      </c>
      <c r="L14" s="465">
        <v>0</v>
      </c>
      <c r="M14" s="465">
        <v>0</v>
      </c>
      <c r="N14" s="465">
        <v>0</v>
      </c>
      <c r="O14" s="465">
        <v>0</v>
      </c>
      <c r="P14" s="465">
        <v>0</v>
      </c>
      <c r="Q14" s="465">
        <v>0</v>
      </c>
      <c r="R14" s="465">
        <v>0</v>
      </c>
      <c r="S14" s="465">
        <v>0</v>
      </c>
      <c r="T14" s="465">
        <v>0</v>
      </c>
      <c r="U14" s="465">
        <v>0</v>
      </c>
      <c r="V14" s="465">
        <v>26517.249999999996</v>
      </c>
      <c r="W14" s="465">
        <v>0</v>
      </c>
      <c r="X14" s="465">
        <v>0</v>
      </c>
      <c r="Y14" s="465">
        <v>0</v>
      </c>
      <c r="Z14" s="465">
        <v>0</v>
      </c>
      <c r="AA14" s="465">
        <v>0</v>
      </c>
      <c r="AB14" s="465">
        <v>0</v>
      </c>
      <c r="AC14" s="465">
        <v>0</v>
      </c>
      <c r="AD14" s="465">
        <v>0</v>
      </c>
      <c r="AE14" s="465">
        <v>0</v>
      </c>
      <c r="AF14" s="465">
        <v>0</v>
      </c>
      <c r="AG14" s="465">
        <v>0</v>
      </c>
      <c r="AH14" s="465">
        <v>0</v>
      </c>
      <c r="AI14" s="465">
        <v>0</v>
      </c>
      <c r="AJ14" s="465">
        <v>0</v>
      </c>
      <c r="AK14" s="465">
        <v>0</v>
      </c>
      <c r="AL14" s="465">
        <v>0</v>
      </c>
      <c r="AM14" s="465">
        <v>0</v>
      </c>
      <c r="AN14" s="465">
        <v>0</v>
      </c>
      <c r="AO14" s="465">
        <v>0</v>
      </c>
      <c r="AP14" s="465">
        <v>0</v>
      </c>
      <c r="AQ14" s="465">
        <v>0</v>
      </c>
      <c r="AR14" s="465">
        <v>0</v>
      </c>
      <c r="AS14" s="465">
        <v>0</v>
      </c>
      <c r="AT14" s="465">
        <v>0</v>
      </c>
      <c r="AU14" s="465">
        <v>0</v>
      </c>
      <c r="AV14" s="404">
        <v>0</v>
      </c>
      <c r="AW14" s="404">
        <v>0</v>
      </c>
      <c r="AX14" s="404">
        <v>0</v>
      </c>
      <c r="AY14" s="404">
        <v>0</v>
      </c>
      <c r="AZ14" s="404">
        <v>0</v>
      </c>
      <c r="BA14" s="404">
        <v>0</v>
      </c>
      <c r="BB14" s="404">
        <v>0</v>
      </c>
      <c r="BC14" s="404">
        <v>0</v>
      </c>
      <c r="BD14" s="404">
        <v>0</v>
      </c>
      <c r="BE14" s="404">
        <v>0</v>
      </c>
      <c r="BF14" s="404">
        <v>0</v>
      </c>
      <c r="BG14" s="404">
        <v>0</v>
      </c>
      <c r="BH14" s="404">
        <v>16877.599999999999</v>
      </c>
      <c r="BI14" s="404">
        <v>0</v>
      </c>
      <c r="BJ14" s="404">
        <v>0</v>
      </c>
      <c r="BK14" s="404">
        <v>0</v>
      </c>
      <c r="BL14" s="404">
        <v>0</v>
      </c>
      <c r="BM14" s="404">
        <v>0</v>
      </c>
      <c r="BN14" s="404">
        <v>0</v>
      </c>
      <c r="BO14" s="404">
        <v>0</v>
      </c>
      <c r="BP14" s="404">
        <v>0</v>
      </c>
      <c r="BQ14" s="404">
        <v>0</v>
      </c>
      <c r="BR14" s="404">
        <v>0</v>
      </c>
      <c r="BS14" s="404">
        <v>0</v>
      </c>
      <c r="BT14" s="404">
        <v>0</v>
      </c>
      <c r="BU14" s="404">
        <v>0</v>
      </c>
      <c r="BV14" s="404">
        <v>0</v>
      </c>
      <c r="BW14" s="404">
        <v>0</v>
      </c>
      <c r="BX14" s="404">
        <v>0</v>
      </c>
      <c r="BY14" s="404">
        <v>0</v>
      </c>
      <c r="BZ14" s="404">
        <v>0</v>
      </c>
      <c r="CA14" s="404">
        <v>0</v>
      </c>
      <c r="CB14" s="404">
        <v>0</v>
      </c>
      <c r="CC14" s="404">
        <v>0</v>
      </c>
      <c r="CD14" s="404">
        <v>0</v>
      </c>
      <c r="CE14" s="404">
        <v>0</v>
      </c>
      <c r="CF14" s="404">
        <v>0</v>
      </c>
      <c r="CG14" s="404">
        <v>0</v>
      </c>
      <c r="CH14" s="404">
        <v>0</v>
      </c>
      <c r="CI14" s="404">
        <v>0</v>
      </c>
      <c r="CJ14" s="404">
        <v>0</v>
      </c>
      <c r="CK14" s="404">
        <v>0</v>
      </c>
      <c r="CL14" s="404">
        <v>0</v>
      </c>
      <c r="CM14" s="404">
        <v>0</v>
      </c>
      <c r="CN14" s="404">
        <v>0</v>
      </c>
      <c r="CO14" s="404">
        <v>0</v>
      </c>
      <c r="CP14" s="404">
        <v>0</v>
      </c>
      <c r="CQ14" s="404">
        <v>0</v>
      </c>
      <c r="CR14" s="404">
        <v>0</v>
      </c>
      <c r="CS14" s="404">
        <v>0</v>
      </c>
      <c r="CT14" s="404">
        <v>38197.25</v>
      </c>
      <c r="CU14" s="404">
        <v>0</v>
      </c>
      <c r="CV14" s="404">
        <v>0</v>
      </c>
      <c r="CW14" s="404">
        <v>0</v>
      </c>
      <c r="CX14" s="404">
        <v>0</v>
      </c>
      <c r="CY14" s="404">
        <v>0</v>
      </c>
      <c r="CZ14" s="404">
        <v>0</v>
      </c>
    </row>
    <row r="15" spans="1:104" x14ac:dyDescent="0.25">
      <c r="A15" s="183">
        <v>4401</v>
      </c>
      <c r="B15" s="183">
        <v>455497</v>
      </c>
      <c r="C15" s="27">
        <v>1015116</v>
      </c>
      <c r="D15" s="14">
        <v>1932245065</v>
      </c>
      <c r="F15" s="27" t="s">
        <v>1274</v>
      </c>
      <c r="G15" s="12" t="s">
        <v>660</v>
      </c>
      <c r="H15" s="27" t="s">
        <v>1407</v>
      </c>
      <c r="I15" s="12" t="s">
        <v>661</v>
      </c>
      <c r="J15" s="465">
        <v>0</v>
      </c>
      <c r="K15" s="465">
        <v>0</v>
      </c>
      <c r="L15" s="465">
        <v>0</v>
      </c>
      <c r="M15" s="465">
        <v>0</v>
      </c>
      <c r="N15" s="465">
        <v>0</v>
      </c>
      <c r="O15" s="465">
        <v>0</v>
      </c>
      <c r="P15" s="465">
        <v>0</v>
      </c>
      <c r="Q15" s="465">
        <v>0</v>
      </c>
      <c r="R15" s="465">
        <v>0</v>
      </c>
      <c r="S15" s="465">
        <v>0</v>
      </c>
      <c r="T15" s="465">
        <v>0</v>
      </c>
      <c r="U15" s="465">
        <v>0</v>
      </c>
      <c r="V15" s="465">
        <v>0</v>
      </c>
      <c r="W15" s="465">
        <v>0</v>
      </c>
      <c r="X15" s="465">
        <v>0</v>
      </c>
      <c r="Y15" s="465">
        <v>0</v>
      </c>
      <c r="Z15" s="465">
        <v>0</v>
      </c>
      <c r="AA15" s="465">
        <v>0</v>
      </c>
      <c r="AB15" s="465">
        <v>0</v>
      </c>
      <c r="AC15" s="465">
        <v>0</v>
      </c>
      <c r="AD15" s="465">
        <v>0</v>
      </c>
      <c r="AE15" s="465">
        <v>0</v>
      </c>
      <c r="AF15" s="465">
        <v>0</v>
      </c>
      <c r="AG15" s="465">
        <v>0</v>
      </c>
      <c r="AH15" s="465">
        <v>0</v>
      </c>
      <c r="AI15" s="465">
        <v>0</v>
      </c>
      <c r="AJ15" s="465">
        <v>0</v>
      </c>
      <c r="AK15" s="465">
        <v>0</v>
      </c>
      <c r="AL15" s="465">
        <v>0</v>
      </c>
      <c r="AM15" s="465">
        <v>0</v>
      </c>
      <c r="AN15" s="465">
        <v>0</v>
      </c>
      <c r="AO15" s="465">
        <v>0</v>
      </c>
      <c r="AP15" s="465">
        <v>0</v>
      </c>
      <c r="AQ15" s="465">
        <v>0</v>
      </c>
      <c r="AR15" s="465">
        <v>0</v>
      </c>
      <c r="AS15" s="465">
        <v>0</v>
      </c>
      <c r="AT15" s="465">
        <v>0</v>
      </c>
      <c r="AU15" s="465">
        <v>0</v>
      </c>
      <c r="AV15" s="404">
        <v>0</v>
      </c>
      <c r="AW15" s="404">
        <v>0</v>
      </c>
      <c r="AX15" s="404">
        <v>0</v>
      </c>
      <c r="AY15" s="404">
        <v>0</v>
      </c>
      <c r="AZ15" s="404">
        <v>0</v>
      </c>
      <c r="BA15" s="404">
        <v>0</v>
      </c>
      <c r="BB15" s="404">
        <v>0</v>
      </c>
      <c r="BC15" s="404">
        <v>0</v>
      </c>
      <c r="BD15" s="404">
        <v>0</v>
      </c>
      <c r="BE15" s="404">
        <v>0</v>
      </c>
      <c r="BF15" s="404">
        <v>0</v>
      </c>
      <c r="BG15" s="404">
        <v>0</v>
      </c>
      <c r="BH15" s="404">
        <v>0</v>
      </c>
      <c r="BI15" s="404">
        <v>0</v>
      </c>
      <c r="BJ15" s="404">
        <v>0</v>
      </c>
      <c r="BK15" s="404">
        <v>0</v>
      </c>
      <c r="BL15" s="404">
        <v>0</v>
      </c>
      <c r="BM15" s="404">
        <v>0</v>
      </c>
      <c r="BN15" s="404">
        <v>0</v>
      </c>
      <c r="BO15" s="404">
        <v>10580.939999999999</v>
      </c>
      <c r="BP15" s="404">
        <v>10445.219999999999</v>
      </c>
      <c r="BQ15" s="404">
        <v>11739.779999999999</v>
      </c>
      <c r="BR15" s="404">
        <v>11442.24</v>
      </c>
      <c r="BS15" s="404">
        <v>11306.52</v>
      </c>
      <c r="BT15" s="404">
        <v>0</v>
      </c>
      <c r="BU15" s="404">
        <v>0</v>
      </c>
      <c r="BV15" s="404">
        <v>0</v>
      </c>
      <c r="BW15" s="404">
        <v>0</v>
      </c>
      <c r="BX15" s="404">
        <v>0</v>
      </c>
      <c r="BY15" s="404">
        <v>0</v>
      </c>
      <c r="BZ15" s="404">
        <v>0</v>
      </c>
      <c r="CA15" s="404">
        <v>17387.29</v>
      </c>
      <c r="CB15" s="404">
        <v>0</v>
      </c>
      <c r="CC15" s="404">
        <v>0</v>
      </c>
      <c r="CD15" s="404">
        <v>0</v>
      </c>
      <c r="CE15" s="404">
        <v>0</v>
      </c>
      <c r="CF15" s="404">
        <v>0</v>
      </c>
      <c r="CG15" s="404">
        <v>0</v>
      </c>
      <c r="CH15" s="404">
        <v>12799.439999999999</v>
      </c>
      <c r="CI15" s="404">
        <v>12590.64</v>
      </c>
      <c r="CJ15" s="404">
        <v>13759.92</v>
      </c>
      <c r="CK15" s="404">
        <v>13692.06</v>
      </c>
      <c r="CL15" s="404">
        <v>13431.059999999998</v>
      </c>
      <c r="CM15" s="404">
        <v>0</v>
      </c>
      <c r="CN15" s="404">
        <v>0</v>
      </c>
      <c r="CO15" s="404">
        <v>0</v>
      </c>
      <c r="CP15" s="404">
        <v>0</v>
      </c>
      <c r="CQ15" s="404">
        <v>0</v>
      </c>
      <c r="CR15" s="404">
        <v>0</v>
      </c>
      <c r="CS15" s="404">
        <v>0</v>
      </c>
      <c r="CT15" s="404">
        <v>20775.000000000004</v>
      </c>
      <c r="CU15" s="404">
        <v>0</v>
      </c>
      <c r="CV15" s="404">
        <v>0</v>
      </c>
      <c r="CW15" s="404">
        <v>0</v>
      </c>
      <c r="CX15" s="404">
        <v>0</v>
      </c>
      <c r="CY15" s="404">
        <v>0</v>
      </c>
      <c r="CZ15" s="404">
        <v>0</v>
      </c>
    </row>
    <row r="16" spans="1:104" x14ac:dyDescent="0.25">
      <c r="A16" s="183">
        <v>4986</v>
      </c>
      <c r="B16" s="183">
        <v>455517</v>
      </c>
      <c r="C16" s="27">
        <v>1026214</v>
      </c>
      <c r="D16" s="14">
        <v>1316354954</v>
      </c>
      <c r="F16" s="27" t="s">
        <v>1296</v>
      </c>
      <c r="G16" s="12" t="s">
        <v>891</v>
      </c>
      <c r="H16" s="27" t="s">
        <v>1295</v>
      </c>
      <c r="I16" s="12" t="s">
        <v>892</v>
      </c>
      <c r="J16" s="465">
        <v>0</v>
      </c>
      <c r="K16" s="465">
        <v>0</v>
      </c>
      <c r="L16" s="465">
        <v>0</v>
      </c>
      <c r="M16" s="465">
        <v>0</v>
      </c>
      <c r="N16" s="465">
        <v>0</v>
      </c>
      <c r="O16" s="465">
        <v>0</v>
      </c>
      <c r="P16" s="465">
        <v>0</v>
      </c>
      <c r="Q16" s="465">
        <v>0</v>
      </c>
      <c r="R16" s="465">
        <v>0</v>
      </c>
      <c r="S16" s="465">
        <v>0</v>
      </c>
      <c r="T16" s="465">
        <v>0</v>
      </c>
      <c r="U16" s="465">
        <v>0</v>
      </c>
      <c r="V16" s="465">
        <v>0</v>
      </c>
      <c r="W16" s="465">
        <v>0</v>
      </c>
      <c r="X16" s="465">
        <v>0</v>
      </c>
      <c r="Y16" s="465">
        <v>0</v>
      </c>
      <c r="Z16" s="465">
        <v>0</v>
      </c>
      <c r="AA16" s="465">
        <v>0</v>
      </c>
      <c r="AB16" s="465">
        <v>0</v>
      </c>
      <c r="AC16" s="465">
        <v>13776.9</v>
      </c>
      <c r="AD16" s="465">
        <v>13822.5</v>
      </c>
      <c r="AE16" s="465">
        <v>14700.3</v>
      </c>
      <c r="AF16" s="465">
        <v>14797.2</v>
      </c>
      <c r="AG16" s="465">
        <v>14523.6</v>
      </c>
      <c r="AH16" s="465">
        <v>0</v>
      </c>
      <c r="AI16" s="465">
        <v>0</v>
      </c>
      <c r="AJ16" s="465">
        <v>0</v>
      </c>
      <c r="AK16" s="465">
        <v>0</v>
      </c>
      <c r="AL16" s="465">
        <v>0</v>
      </c>
      <c r="AM16" s="465">
        <v>0</v>
      </c>
      <c r="AN16" s="465">
        <v>0</v>
      </c>
      <c r="AO16" s="465">
        <v>31093.989999999998</v>
      </c>
      <c r="AP16" s="465">
        <v>0</v>
      </c>
      <c r="AQ16" s="465">
        <v>0</v>
      </c>
      <c r="AR16" s="465">
        <v>0</v>
      </c>
      <c r="AS16" s="465">
        <v>0</v>
      </c>
      <c r="AT16" s="465">
        <v>0</v>
      </c>
      <c r="AU16" s="465">
        <v>0</v>
      </c>
      <c r="AV16" s="404">
        <v>0</v>
      </c>
      <c r="AW16" s="404">
        <v>0</v>
      </c>
      <c r="AX16" s="404">
        <v>0</v>
      </c>
      <c r="AY16" s="404">
        <v>0</v>
      </c>
      <c r="AZ16" s="404">
        <v>0</v>
      </c>
      <c r="BA16" s="404">
        <v>0</v>
      </c>
      <c r="BB16" s="404">
        <v>0</v>
      </c>
      <c r="BC16" s="404">
        <v>0</v>
      </c>
      <c r="BD16" s="404">
        <v>0</v>
      </c>
      <c r="BE16" s="404">
        <v>0</v>
      </c>
      <c r="BF16" s="404">
        <v>0</v>
      </c>
      <c r="BG16" s="404">
        <v>0</v>
      </c>
      <c r="BH16" s="404">
        <v>0</v>
      </c>
      <c r="BI16" s="404">
        <v>0</v>
      </c>
      <c r="BJ16" s="404">
        <v>0</v>
      </c>
      <c r="BK16" s="404">
        <v>0</v>
      </c>
      <c r="BL16" s="404">
        <v>0</v>
      </c>
      <c r="BM16" s="404">
        <v>0</v>
      </c>
      <c r="BN16" s="404">
        <v>0</v>
      </c>
      <c r="BO16" s="404">
        <v>0</v>
      </c>
      <c r="BP16" s="404">
        <v>0</v>
      </c>
      <c r="BQ16" s="404">
        <v>0</v>
      </c>
      <c r="BR16" s="404">
        <v>0</v>
      </c>
      <c r="BS16" s="404">
        <v>0</v>
      </c>
      <c r="BT16" s="404">
        <v>0</v>
      </c>
      <c r="BU16" s="404">
        <v>0</v>
      </c>
      <c r="BV16" s="404">
        <v>0</v>
      </c>
      <c r="BW16" s="404">
        <v>0</v>
      </c>
      <c r="BX16" s="404">
        <v>0</v>
      </c>
      <c r="BY16" s="404">
        <v>0</v>
      </c>
      <c r="BZ16" s="404">
        <v>0</v>
      </c>
      <c r="CA16" s="404">
        <v>0</v>
      </c>
      <c r="CB16" s="404">
        <v>0</v>
      </c>
      <c r="CC16" s="404">
        <v>0</v>
      </c>
      <c r="CD16" s="404">
        <v>0</v>
      </c>
      <c r="CE16" s="404">
        <v>0</v>
      </c>
      <c r="CF16" s="404">
        <v>0</v>
      </c>
      <c r="CG16" s="404">
        <v>0</v>
      </c>
      <c r="CH16" s="404">
        <v>18844.2</v>
      </c>
      <c r="CI16" s="404">
        <v>19539.600000000002</v>
      </c>
      <c r="CJ16" s="404">
        <v>20388.900000000001</v>
      </c>
      <c r="CK16" s="404">
        <v>20782.2</v>
      </c>
      <c r="CL16" s="404">
        <v>20679.600000000002</v>
      </c>
      <c r="CM16" s="404">
        <v>0</v>
      </c>
      <c r="CN16" s="404">
        <v>0</v>
      </c>
      <c r="CO16" s="404">
        <v>0</v>
      </c>
      <c r="CP16" s="404">
        <v>0</v>
      </c>
      <c r="CQ16" s="404">
        <v>0</v>
      </c>
      <c r="CR16" s="404">
        <v>0</v>
      </c>
      <c r="CS16" s="404">
        <v>0</v>
      </c>
      <c r="CT16" s="404">
        <v>43203.09</v>
      </c>
      <c r="CU16" s="404">
        <v>0</v>
      </c>
      <c r="CV16" s="404">
        <v>0</v>
      </c>
      <c r="CW16" s="404">
        <v>0</v>
      </c>
      <c r="CX16" s="404">
        <v>0</v>
      </c>
      <c r="CY16" s="404">
        <v>0</v>
      </c>
      <c r="CZ16" s="404">
        <v>0</v>
      </c>
    </row>
    <row r="17" spans="1:104" x14ac:dyDescent="0.25">
      <c r="A17" s="183">
        <v>4615</v>
      </c>
      <c r="B17" s="183">
        <v>455523</v>
      </c>
      <c r="C17" s="27">
        <v>461501</v>
      </c>
      <c r="D17" s="14">
        <v>1922081181</v>
      </c>
      <c r="F17" s="27" t="s">
        <v>1267</v>
      </c>
      <c r="G17" s="12" t="s">
        <v>750</v>
      </c>
      <c r="H17" s="27" t="s">
        <v>1364</v>
      </c>
      <c r="I17" s="12" t="s">
        <v>751</v>
      </c>
      <c r="J17" s="465">
        <v>9438</v>
      </c>
      <c r="K17" s="465">
        <v>9767.119999999999</v>
      </c>
      <c r="L17" s="465">
        <v>9718.7199999999993</v>
      </c>
      <c r="M17" s="465">
        <v>9805.84</v>
      </c>
      <c r="N17" s="465">
        <v>10289.84</v>
      </c>
      <c r="O17" s="465">
        <v>0</v>
      </c>
      <c r="P17" s="465">
        <v>0</v>
      </c>
      <c r="Q17" s="465">
        <v>0</v>
      </c>
      <c r="R17" s="465">
        <v>0</v>
      </c>
      <c r="S17" s="465">
        <v>0</v>
      </c>
      <c r="T17" s="465">
        <v>0</v>
      </c>
      <c r="U17" s="465">
        <v>0</v>
      </c>
      <c r="V17" s="465">
        <v>21334.32</v>
      </c>
      <c r="W17" s="465">
        <v>0</v>
      </c>
      <c r="X17" s="465">
        <v>0</v>
      </c>
      <c r="Y17" s="465">
        <v>0</v>
      </c>
      <c r="Z17" s="465">
        <v>0</v>
      </c>
      <c r="AA17" s="465">
        <v>0</v>
      </c>
      <c r="AB17" s="465">
        <v>0</v>
      </c>
      <c r="AC17" s="465">
        <v>0</v>
      </c>
      <c r="AD17" s="465">
        <v>0</v>
      </c>
      <c r="AE17" s="465">
        <v>0</v>
      </c>
      <c r="AF17" s="465">
        <v>0</v>
      </c>
      <c r="AG17" s="465">
        <v>0</v>
      </c>
      <c r="AH17" s="465">
        <v>0</v>
      </c>
      <c r="AI17" s="465">
        <v>0</v>
      </c>
      <c r="AJ17" s="465">
        <v>0</v>
      </c>
      <c r="AK17" s="465">
        <v>0</v>
      </c>
      <c r="AL17" s="465">
        <v>0</v>
      </c>
      <c r="AM17" s="465">
        <v>0</v>
      </c>
      <c r="AN17" s="465">
        <v>0</v>
      </c>
      <c r="AO17" s="465">
        <v>0</v>
      </c>
      <c r="AP17" s="465">
        <v>0</v>
      </c>
      <c r="AQ17" s="465">
        <v>0</v>
      </c>
      <c r="AR17" s="465">
        <v>0</v>
      </c>
      <c r="AS17" s="465">
        <v>0</v>
      </c>
      <c r="AT17" s="465">
        <v>0</v>
      </c>
      <c r="AU17" s="465">
        <v>0</v>
      </c>
      <c r="AV17" s="404">
        <v>12525.92</v>
      </c>
      <c r="AW17" s="404">
        <v>12738.880000000001</v>
      </c>
      <c r="AX17" s="404">
        <v>13300.32</v>
      </c>
      <c r="AY17" s="404">
        <v>13648.8</v>
      </c>
      <c r="AZ17" s="404">
        <v>13493.92</v>
      </c>
      <c r="BA17" s="404">
        <v>0</v>
      </c>
      <c r="BB17" s="404">
        <v>0</v>
      </c>
      <c r="BC17" s="404">
        <v>0</v>
      </c>
      <c r="BD17" s="404">
        <v>0</v>
      </c>
      <c r="BE17" s="404">
        <v>0</v>
      </c>
      <c r="BF17" s="404">
        <v>0</v>
      </c>
      <c r="BG17" s="404">
        <v>0</v>
      </c>
      <c r="BH17" s="404">
        <v>28445.759999999998</v>
      </c>
      <c r="BI17" s="404">
        <v>0</v>
      </c>
      <c r="BJ17" s="404">
        <v>0</v>
      </c>
      <c r="BK17" s="404">
        <v>0</v>
      </c>
      <c r="BL17" s="404">
        <v>0</v>
      </c>
      <c r="BM17" s="404">
        <v>0</v>
      </c>
      <c r="BN17" s="404">
        <v>0</v>
      </c>
      <c r="BO17" s="404">
        <v>17869.28</v>
      </c>
      <c r="BP17" s="404">
        <v>18914.72</v>
      </c>
      <c r="BQ17" s="404">
        <v>20560.32</v>
      </c>
      <c r="BR17" s="404">
        <v>21237.919999999998</v>
      </c>
      <c r="BS17" s="404">
        <v>20066.64</v>
      </c>
      <c r="BT17" s="404">
        <v>0</v>
      </c>
      <c r="BU17" s="404">
        <v>0</v>
      </c>
      <c r="BV17" s="404">
        <v>0</v>
      </c>
      <c r="BW17" s="404">
        <v>0</v>
      </c>
      <c r="BX17" s="404">
        <v>0</v>
      </c>
      <c r="BY17" s="404">
        <v>0</v>
      </c>
      <c r="BZ17" s="404">
        <v>0</v>
      </c>
      <c r="CA17" s="404">
        <v>42297.36</v>
      </c>
      <c r="CB17" s="404">
        <v>0</v>
      </c>
      <c r="CC17" s="404">
        <v>0</v>
      </c>
      <c r="CD17" s="404">
        <v>0</v>
      </c>
      <c r="CE17" s="404">
        <v>0</v>
      </c>
      <c r="CF17" s="404">
        <v>0</v>
      </c>
      <c r="CG17" s="404">
        <v>0</v>
      </c>
      <c r="CH17" s="404">
        <v>0</v>
      </c>
      <c r="CI17" s="404">
        <v>0</v>
      </c>
      <c r="CJ17" s="404">
        <v>0</v>
      </c>
      <c r="CK17" s="404">
        <v>0</v>
      </c>
      <c r="CL17" s="404">
        <v>0</v>
      </c>
      <c r="CM17" s="404">
        <v>0</v>
      </c>
      <c r="CN17" s="404">
        <v>0</v>
      </c>
      <c r="CO17" s="404">
        <v>0</v>
      </c>
      <c r="CP17" s="404">
        <v>0</v>
      </c>
      <c r="CQ17" s="404">
        <v>0</v>
      </c>
      <c r="CR17" s="404">
        <v>0</v>
      </c>
      <c r="CS17" s="404">
        <v>0</v>
      </c>
      <c r="CT17" s="404">
        <v>0</v>
      </c>
      <c r="CU17" s="404">
        <v>0</v>
      </c>
      <c r="CV17" s="404">
        <v>0</v>
      </c>
      <c r="CW17" s="404">
        <v>0</v>
      </c>
      <c r="CX17" s="404">
        <v>0</v>
      </c>
      <c r="CY17" s="404">
        <v>0</v>
      </c>
      <c r="CZ17" s="404">
        <v>0</v>
      </c>
    </row>
    <row r="18" spans="1:104" x14ac:dyDescent="0.25">
      <c r="A18" s="183">
        <v>4758</v>
      </c>
      <c r="B18" s="183">
        <v>455528</v>
      </c>
      <c r="C18" s="27">
        <v>1026577</v>
      </c>
      <c r="D18" s="14">
        <v>1649391004</v>
      </c>
      <c r="F18" s="27" t="s">
        <v>1408</v>
      </c>
      <c r="G18" s="12" t="s">
        <v>814</v>
      </c>
      <c r="H18" s="27" t="s">
        <v>1428</v>
      </c>
      <c r="I18" s="12" t="s">
        <v>815</v>
      </c>
      <c r="J18" s="465">
        <v>0</v>
      </c>
      <c r="K18" s="465">
        <v>0</v>
      </c>
      <c r="L18" s="465">
        <v>0</v>
      </c>
      <c r="M18" s="465">
        <v>0</v>
      </c>
      <c r="N18" s="465">
        <v>0</v>
      </c>
      <c r="O18" s="465">
        <v>0</v>
      </c>
      <c r="P18" s="465">
        <v>0</v>
      </c>
      <c r="Q18" s="465">
        <v>0</v>
      </c>
      <c r="R18" s="465">
        <v>0</v>
      </c>
      <c r="S18" s="465">
        <v>0</v>
      </c>
      <c r="T18" s="465">
        <v>0</v>
      </c>
      <c r="U18" s="465">
        <v>0</v>
      </c>
      <c r="V18" s="465">
        <v>0</v>
      </c>
      <c r="W18" s="465">
        <v>0</v>
      </c>
      <c r="X18" s="465">
        <v>0</v>
      </c>
      <c r="Y18" s="465">
        <v>0</v>
      </c>
      <c r="Z18" s="465">
        <v>0</v>
      </c>
      <c r="AA18" s="465">
        <v>0</v>
      </c>
      <c r="AB18" s="465">
        <v>0</v>
      </c>
      <c r="AC18" s="465">
        <v>14930.38</v>
      </c>
      <c r="AD18" s="465">
        <v>15608.039999999999</v>
      </c>
      <c r="AE18" s="465">
        <v>16110.82</v>
      </c>
      <c r="AF18" s="465">
        <v>17203.82</v>
      </c>
      <c r="AG18" s="465">
        <v>16110.82</v>
      </c>
      <c r="AH18" s="465">
        <v>0</v>
      </c>
      <c r="AI18" s="465">
        <v>0</v>
      </c>
      <c r="AJ18" s="465">
        <v>0</v>
      </c>
      <c r="AK18" s="465">
        <v>0</v>
      </c>
      <c r="AL18" s="465">
        <v>0</v>
      </c>
      <c r="AM18" s="465">
        <v>0</v>
      </c>
      <c r="AN18" s="465">
        <v>0</v>
      </c>
      <c r="AO18" s="465">
        <v>27998.079999999998</v>
      </c>
      <c r="AP18" s="465">
        <v>0</v>
      </c>
      <c r="AQ18" s="465">
        <v>0</v>
      </c>
      <c r="AR18" s="465">
        <v>0</v>
      </c>
      <c r="AS18" s="465">
        <v>0</v>
      </c>
      <c r="AT18" s="465">
        <v>0</v>
      </c>
      <c r="AU18" s="465">
        <v>0</v>
      </c>
      <c r="AV18" s="404">
        <v>18930.759999999998</v>
      </c>
      <c r="AW18" s="404">
        <v>19805.159999999996</v>
      </c>
      <c r="AX18" s="404">
        <v>20810.72</v>
      </c>
      <c r="AY18" s="404">
        <v>20067.48</v>
      </c>
      <c r="AZ18" s="404">
        <v>20351.66</v>
      </c>
      <c r="BA18" s="404">
        <v>0</v>
      </c>
      <c r="BB18" s="404">
        <v>0</v>
      </c>
      <c r="BC18" s="404">
        <v>0</v>
      </c>
      <c r="BD18" s="404">
        <v>0</v>
      </c>
      <c r="BE18" s="404">
        <v>0</v>
      </c>
      <c r="BF18" s="404">
        <v>0</v>
      </c>
      <c r="BG18" s="404">
        <v>0</v>
      </c>
      <c r="BH18" s="404">
        <v>35738.879999999997</v>
      </c>
      <c r="BI18" s="404">
        <v>0</v>
      </c>
      <c r="BJ18" s="404">
        <v>0</v>
      </c>
      <c r="BK18" s="404">
        <v>0</v>
      </c>
      <c r="BL18" s="404">
        <v>0</v>
      </c>
      <c r="BM18" s="404">
        <v>0</v>
      </c>
      <c r="BN18" s="404">
        <v>0</v>
      </c>
      <c r="BO18" s="404">
        <v>22297.200000000001</v>
      </c>
      <c r="BP18" s="404">
        <v>24636.219999999998</v>
      </c>
      <c r="BQ18" s="404">
        <v>26363.16</v>
      </c>
      <c r="BR18" s="404">
        <v>26406.880000000001</v>
      </c>
      <c r="BS18" s="404">
        <v>26013.399999999998</v>
      </c>
      <c r="BT18" s="404">
        <v>0</v>
      </c>
      <c r="BU18" s="404">
        <v>0</v>
      </c>
      <c r="BV18" s="404">
        <v>0</v>
      </c>
      <c r="BW18" s="404">
        <v>0</v>
      </c>
      <c r="BX18" s="404">
        <v>0</v>
      </c>
      <c r="BY18" s="404">
        <v>0</v>
      </c>
      <c r="BZ18" s="404">
        <v>0</v>
      </c>
      <c r="CA18" s="404">
        <v>43991.360000000001</v>
      </c>
      <c r="CB18" s="404">
        <v>0</v>
      </c>
      <c r="CC18" s="404">
        <v>0</v>
      </c>
      <c r="CD18" s="404">
        <v>0</v>
      </c>
      <c r="CE18" s="404">
        <v>0</v>
      </c>
      <c r="CF18" s="404">
        <v>0</v>
      </c>
      <c r="CG18" s="404">
        <v>0</v>
      </c>
      <c r="CH18" s="404">
        <v>0</v>
      </c>
      <c r="CI18" s="404">
        <v>0</v>
      </c>
      <c r="CJ18" s="404">
        <v>0</v>
      </c>
      <c r="CK18" s="404">
        <v>0</v>
      </c>
      <c r="CL18" s="404">
        <v>0</v>
      </c>
      <c r="CM18" s="404">
        <v>0</v>
      </c>
      <c r="CN18" s="404">
        <v>0</v>
      </c>
      <c r="CO18" s="404">
        <v>0</v>
      </c>
      <c r="CP18" s="404">
        <v>0</v>
      </c>
      <c r="CQ18" s="404">
        <v>0</v>
      </c>
      <c r="CR18" s="404">
        <v>0</v>
      </c>
      <c r="CS18" s="404">
        <v>0</v>
      </c>
      <c r="CT18" s="404">
        <v>0</v>
      </c>
      <c r="CU18" s="404">
        <v>0</v>
      </c>
      <c r="CV18" s="404">
        <v>0</v>
      </c>
      <c r="CW18" s="404">
        <v>0</v>
      </c>
      <c r="CX18" s="404">
        <v>0</v>
      </c>
      <c r="CY18" s="404">
        <v>0</v>
      </c>
      <c r="CZ18" s="404">
        <v>0</v>
      </c>
    </row>
    <row r="19" spans="1:104" x14ac:dyDescent="0.25">
      <c r="A19" s="183">
        <v>5192</v>
      </c>
      <c r="B19" s="183">
        <v>455532</v>
      </c>
      <c r="C19" s="27">
        <v>1025667</v>
      </c>
      <c r="D19" s="14">
        <v>1851720452</v>
      </c>
      <c r="F19" s="27" t="s">
        <v>1296</v>
      </c>
      <c r="G19" s="12" t="s">
        <v>1011</v>
      </c>
      <c r="H19" s="27" t="s">
        <v>1356</v>
      </c>
      <c r="I19" s="12" t="s">
        <v>1012</v>
      </c>
      <c r="J19" s="465">
        <v>0</v>
      </c>
      <c r="K19" s="465">
        <v>0</v>
      </c>
      <c r="L19" s="465">
        <v>0</v>
      </c>
      <c r="M19" s="465">
        <v>0</v>
      </c>
      <c r="N19" s="465">
        <v>0</v>
      </c>
      <c r="O19" s="465">
        <v>0</v>
      </c>
      <c r="P19" s="465">
        <v>0</v>
      </c>
      <c r="Q19" s="465">
        <v>0</v>
      </c>
      <c r="R19" s="465">
        <v>0</v>
      </c>
      <c r="S19" s="465">
        <v>0</v>
      </c>
      <c r="T19" s="465">
        <v>0</v>
      </c>
      <c r="U19" s="465">
        <v>0</v>
      </c>
      <c r="V19" s="465">
        <v>0</v>
      </c>
      <c r="W19" s="465">
        <v>0</v>
      </c>
      <c r="X19" s="465">
        <v>0</v>
      </c>
      <c r="Y19" s="465">
        <v>0</v>
      </c>
      <c r="Z19" s="465">
        <v>0</v>
      </c>
      <c r="AA19" s="465">
        <v>0</v>
      </c>
      <c r="AB19" s="465">
        <v>0</v>
      </c>
      <c r="AC19" s="465">
        <v>15275.44</v>
      </c>
      <c r="AD19" s="465">
        <v>15326.000000000002</v>
      </c>
      <c r="AE19" s="465">
        <v>16299.28</v>
      </c>
      <c r="AF19" s="465">
        <v>16406.72</v>
      </c>
      <c r="AG19" s="465">
        <v>16103.36</v>
      </c>
      <c r="AH19" s="465">
        <v>0</v>
      </c>
      <c r="AI19" s="465">
        <v>0</v>
      </c>
      <c r="AJ19" s="465">
        <v>0</v>
      </c>
      <c r="AK19" s="465">
        <v>0</v>
      </c>
      <c r="AL19" s="465">
        <v>0</v>
      </c>
      <c r="AM19" s="465">
        <v>0</v>
      </c>
      <c r="AN19" s="465">
        <v>0</v>
      </c>
      <c r="AO19" s="465">
        <v>24711.930000000004</v>
      </c>
      <c r="AP19" s="465">
        <v>0</v>
      </c>
      <c r="AQ19" s="465">
        <v>0</v>
      </c>
      <c r="AR19" s="465">
        <v>0</v>
      </c>
      <c r="AS19" s="465">
        <v>0</v>
      </c>
      <c r="AT19" s="465">
        <v>0</v>
      </c>
      <c r="AU19" s="465">
        <v>0</v>
      </c>
      <c r="AV19" s="404">
        <v>0</v>
      </c>
      <c r="AW19" s="404">
        <v>0</v>
      </c>
      <c r="AX19" s="404">
        <v>0</v>
      </c>
      <c r="AY19" s="404">
        <v>0</v>
      </c>
      <c r="AZ19" s="404">
        <v>0</v>
      </c>
      <c r="BA19" s="404">
        <v>0</v>
      </c>
      <c r="BB19" s="404">
        <v>0</v>
      </c>
      <c r="BC19" s="404">
        <v>0</v>
      </c>
      <c r="BD19" s="404">
        <v>0</v>
      </c>
      <c r="BE19" s="404">
        <v>0</v>
      </c>
      <c r="BF19" s="404">
        <v>0</v>
      </c>
      <c r="BG19" s="404">
        <v>0</v>
      </c>
      <c r="BH19" s="404">
        <v>0</v>
      </c>
      <c r="BI19" s="404">
        <v>0</v>
      </c>
      <c r="BJ19" s="404">
        <v>0</v>
      </c>
      <c r="BK19" s="404">
        <v>0</v>
      </c>
      <c r="BL19" s="404">
        <v>0</v>
      </c>
      <c r="BM19" s="404">
        <v>0</v>
      </c>
      <c r="BN19" s="404">
        <v>0</v>
      </c>
      <c r="BO19" s="404">
        <v>0</v>
      </c>
      <c r="BP19" s="404">
        <v>0</v>
      </c>
      <c r="BQ19" s="404">
        <v>0</v>
      </c>
      <c r="BR19" s="404">
        <v>0</v>
      </c>
      <c r="BS19" s="404">
        <v>0</v>
      </c>
      <c r="BT19" s="404">
        <v>0</v>
      </c>
      <c r="BU19" s="404">
        <v>0</v>
      </c>
      <c r="BV19" s="404">
        <v>0</v>
      </c>
      <c r="BW19" s="404">
        <v>0</v>
      </c>
      <c r="BX19" s="404">
        <v>0</v>
      </c>
      <c r="BY19" s="404">
        <v>0</v>
      </c>
      <c r="BZ19" s="404">
        <v>0</v>
      </c>
      <c r="CA19" s="404">
        <v>0</v>
      </c>
      <c r="CB19" s="404">
        <v>0</v>
      </c>
      <c r="CC19" s="404">
        <v>0</v>
      </c>
      <c r="CD19" s="404">
        <v>0</v>
      </c>
      <c r="CE19" s="404">
        <v>0</v>
      </c>
      <c r="CF19" s="404">
        <v>0</v>
      </c>
      <c r="CG19" s="404">
        <v>0</v>
      </c>
      <c r="CH19" s="404">
        <v>20893.920000000002</v>
      </c>
      <c r="CI19" s="404">
        <v>21664.960000000003</v>
      </c>
      <c r="CJ19" s="404">
        <v>22606.640000000003</v>
      </c>
      <c r="CK19" s="404">
        <v>23042.720000000001</v>
      </c>
      <c r="CL19" s="404">
        <v>22928.960000000003</v>
      </c>
      <c r="CM19" s="404">
        <v>0</v>
      </c>
      <c r="CN19" s="404">
        <v>0</v>
      </c>
      <c r="CO19" s="404">
        <v>0</v>
      </c>
      <c r="CP19" s="404">
        <v>0</v>
      </c>
      <c r="CQ19" s="404">
        <v>0</v>
      </c>
      <c r="CR19" s="404">
        <v>0</v>
      </c>
      <c r="CS19" s="404">
        <v>0</v>
      </c>
      <c r="CT19" s="404">
        <v>34335.629999999997</v>
      </c>
      <c r="CU19" s="404">
        <v>0</v>
      </c>
      <c r="CV19" s="404">
        <v>0</v>
      </c>
      <c r="CW19" s="404">
        <v>0</v>
      </c>
      <c r="CX19" s="404">
        <v>0</v>
      </c>
      <c r="CY19" s="404">
        <v>0</v>
      </c>
      <c r="CZ19" s="404">
        <v>0</v>
      </c>
    </row>
    <row r="20" spans="1:104" x14ac:dyDescent="0.25">
      <c r="A20" s="183">
        <v>4216</v>
      </c>
      <c r="B20" s="183">
        <v>455536</v>
      </c>
      <c r="C20" s="27">
        <v>1026657</v>
      </c>
      <c r="D20" s="14">
        <v>1528240975</v>
      </c>
      <c r="F20" s="27" t="s">
        <v>1258</v>
      </c>
      <c r="G20" s="12" t="s">
        <v>598</v>
      </c>
      <c r="H20" s="27" t="s">
        <v>1430</v>
      </c>
      <c r="I20" s="12" t="s">
        <v>599</v>
      </c>
      <c r="J20" s="465">
        <v>25456.65</v>
      </c>
      <c r="K20" s="465">
        <v>26367.85</v>
      </c>
      <c r="L20" s="465">
        <v>27609.360000000001</v>
      </c>
      <c r="M20" s="465">
        <v>26869.010000000002</v>
      </c>
      <c r="N20" s="465">
        <v>26652.600000000002</v>
      </c>
      <c r="O20" s="465">
        <v>0</v>
      </c>
      <c r="P20" s="465">
        <v>0</v>
      </c>
      <c r="Q20" s="465">
        <v>0</v>
      </c>
      <c r="R20" s="465">
        <v>0</v>
      </c>
      <c r="S20" s="465">
        <v>0</v>
      </c>
      <c r="T20" s="465">
        <v>0</v>
      </c>
      <c r="U20" s="465">
        <v>0</v>
      </c>
      <c r="V20" s="465">
        <v>75458.680000000008</v>
      </c>
      <c r="W20" s="465">
        <v>0</v>
      </c>
      <c r="X20" s="465">
        <v>0</v>
      </c>
      <c r="Y20" s="465">
        <v>0</v>
      </c>
      <c r="Z20" s="465">
        <v>0</v>
      </c>
      <c r="AA20" s="465">
        <v>0</v>
      </c>
      <c r="AB20" s="465">
        <v>0</v>
      </c>
      <c r="AC20" s="465">
        <v>0</v>
      </c>
      <c r="AD20" s="465">
        <v>0</v>
      </c>
      <c r="AE20" s="465">
        <v>0</v>
      </c>
      <c r="AF20" s="465">
        <v>0</v>
      </c>
      <c r="AG20" s="465">
        <v>0</v>
      </c>
      <c r="AH20" s="465">
        <v>0</v>
      </c>
      <c r="AI20" s="465">
        <v>0</v>
      </c>
      <c r="AJ20" s="465">
        <v>0</v>
      </c>
      <c r="AK20" s="465">
        <v>0</v>
      </c>
      <c r="AL20" s="465">
        <v>0</v>
      </c>
      <c r="AM20" s="465">
        <v>0</v>
      </c>
      <c r="AN20" s="465">
        <v>0</v>
      </c>
      <c r="AO20" s="465">
        <v>0</v>
      </c>
      <c r="AP20" s="465">
        <v>0</v>
      </c>
      <c r="AQ20" s="465">
        <v>0</v>
      </c>
      <c r="AR20" s="465">
        <v>0</v>
      </c>
      <c r="AS20" s="465">
        <v>0</v>
      </c>
      <c r="AT20" s="465">
        <v>0</v>
      </c>
      <c r="AU20" s="465">
        <v>0</v>
      </c>
      <c r="AV20" s="404">
        <v>0</v>
      </c>
      <c r="AW20" s="404">
        <v>0</v>
      </c>
      <c r="AX20" s="404">
        <v>0</v>
      </c>
      <c r="AY20" s="404">
        <v>0</v>
      </c>
      <c r="AZ20" s="404">
        <v>0</v>
      </c>
      <c r="BA20" s="404">
        <v>0</v>
      </c>
      <c r="BB20" s="404">
        <v>0</v>
      </c>
      <c r="BC20" s="404">
        <v>0</v>
      </c>
      <c r="BD20" s="404">
        <v>0</v>
      </c>
      <c r="BE20" s="404">
        <v>0</v>
      </c>
      <c r="BF20" s="404">
        <v>0</v>
      </c>
      <c r="BG20" s="404">
        <v>0</v>
      </c>
      <c r="BH20" s="404">
        <v>0</v>
      </c>
      <c r="BI20" s="404">
        <v>0</v>
      </c>
      <c r="BJ20" s="404">
        <v>0</v>
      </c>
      <c r="BK20" s="404">
        <v>0</v>
      </c>
      <c r="BL20" s="404">
        <v>0</v>
      </c>
      <c r="BM20" s="404">
        <v>0</v>
      </c>
      <c r="BN20" s="404">
        <v>0</v>
      </c>
      <c r="BO20" s="404">
        <v>28361.100000000002</v>
      </c>
      <c r="BP20" s="404">
        <v>29124.23</v>
      </c>
      <c r="BQ20" s="404">
        <v>31163.040000000001</v>
      </c>
      <c r="BR20" s="404">
        <v>31014.97</v>
      </c>
      <c r="BS20" s="404">
        <v>30946.630000000005</v>
      </c>
      <c r="BT20" s="404">
        <v>0</v>
      </c>
      <c r="BU20" s="404">
        <v>0</v>
      </c>
      <c r="BV20" s="404">
        <v>0</v>
      </c>
      <c r="BW20" s="404">
        <v>0</v>
      </c>
      <c r="BX20" s="404">
        <v>0</v>
      </c>
      <c r="BY20" s="404">
        <v>0</v>
      </c>
      <c r="BZ20" s="404">
        <v>0</v>
      </c>
      <c r="CA20" s="404">
        <v>84212.059999999983</v>
      </c>
      <c r="CB20" s="404">
        <v>0</v>
      </c>
      <c r="CC20" s="404">
        <v>0</v>
      </c>
      <c r="CD20" s="404">
        <v>0</v>
      </c>
      <c r="CE20" s="404">
        <v>0</v>
      </c>
      <c r="CF20" s="404">
        <v>0</v>
      </c>
      <c r="CG20" s="404">
        <v>0</v>
      </c>
      <c r="CH20" s="404">
        <v>0</v>
      </c>
      <c r="CI20" s="404">
        <v>0</v>
      </c>
      <c r="CJ20" s="404">
        <v>0</v>
      </c>
      <c r="CK20" s="404">
        <v>0</v>
      </c>
      <c r="CL20" s="404">
        <v>0</v>
      </c>
      <c r="CM20" s="404">
        <v>0</v>
      </c>
      <c r="CN20" s="404">
        <v>0</v>
      </c>
      <c r="CO20" s="404">
        <v>0</v>
      </c>
      <c r="CP20" s="404">
        <v>0</v>
      </c>
      <c r="CQ20" s="404">
        <v>0</v>
      </c>
      <c r="CR20" s="404">
        <v>0</v>
      </c>
      <c r="CS20" s="404">
        <v>0</v>
      </c>
      <c r="CT20" s="404">
        <v>0</v>
      </c>
      <c r="CU20" s="404">
        <v>0</v>
      </c>
      <c r="CV20" s="404">
        <v>0</v>
      </c>
      <c r="CW20" s="404">
        <v>0</v>
      </c>
      <c r="CX20" s="404">
        <v>0</v>
      </c>
      <c r="CY20" s="404">
        <v>0</v>
      </c>
      <c r="CZ20" s="404">
        <v>0</v>
      </c>
    </row>
    <row r="21" spans="1:104" x14ac:dyDescent="0.25">
      <c r="A21" s="183">
        <v>4466</v>
      </c>
      <c r="B21" s="183">
        <v>455538</v>
      </c>
      <c r="C21" s="27">
        <v>1026515</v>
      </c>
      <c r="D21" s="14">
        <v>1659769420</v>
      </c>
      <c r="F21" s="27" t="s">
        <v>1277</v>
      </c>
      <c r="G21" s="12" t="s">
        <v>682</v>
      </c>
      <c r="H21" s="27" t="s">
        <v>1423</v>
      </c>
      <c r="I21" s="12" t="s">
        <v>683</v>
      </c>
      <c r="J21" s="465">
        <v>13190.32</v>
      </c>
      <c r="K21" s="465">
        <v>11483.88</v>
      </c>
      <c r="L21" s="465">
        <v>14919.82</v>
      </c>
      <c r="M21" s="465">
        <v>13974.359999999999</v>
      </c>
      <c r="N21" s="465">
        <v>14066.599999999999</v>
      </c>
      <c r="O21" s="465">
        <v>0</v>
      </c>
      <c r="P21" s="465">
        <v>0</v>
      </c>
      <c r="Q21" s="465">
        <v>0</v>
      </c>
      <c r="R21" s="465">
        <v>0</v>
      </c>
      <c r="S21" s="465">
        <v>0</v>
      </c>
      <c r="T21" s="465">
        <v>0</v>
      </c>
      <c r="U21" s="465">
        <v>0</v>
      </c>
      <c r="V21" s="465">
        <v>29188.999999999993</v>
      </c>
      <c r="W21" s="465">
        <v>0</v>
      </c>
      <c r="X21" s="465">
        <v>0</v>
      </c>
      <c r="Y21" s="465">
        <v>0</v>
      </c>
      <c r="Z21" s="465">
        <v>0</v>
      </c>
      <c r="AA21" s="465">
        <v>0</v>
      </c>
      <c r="AB21" s="465">
        <v>0</v>
      </c>
      <c r="AC21" s="465">
        <v>0</v>
      </c>
      <c r="AD21" s="465">
        <v>0</v>
      </c>
      <c r="AE21" s="465">
        <v>0</v>
      </c>
      <c r="AF21" s="465">
        <v>0</v>
      </c>
      <c r="AG21" s="465">
        <v>0</v>
      </c>
      <c r="AH21" s="465">
        <v>0</v>
      </c>
      <c r="AI21" s="465">
        <v>0</v>
      </c>
      <c r="AJ21" s="465">
        <v>0</v>
      </c>
      <c r="AK21" s="465">
        <v>0</v>
      </c>
      <c r="AL21" s="465">
        <v>0</v>
      </c>
      <c r="AM21" s="465">
        <v>0</v>
      </c>
      <c r="AN21" s="465">
        <v>0</v>
      </c>
      <c r="AO21" s="465">
        <v>0</v>
      </c>
      <c r="AP21" s="465">
        <v>0</v>
      </c>
      <c r="AQ21" s="465">
        <v>0</v>
      </c>
      <c r="AR21" s="465">
        <v>0</v>
      </c>
      <c r="AS21" s="465">
        <v>0</v>
      </c>
      <c r="AT21" s="465">
        <v>0</v>
      </c>
      <c r="AU21" s="465">
        <v>0</v>
      </c>
      <c r="AV21" s="404">
        <v>14573.92</v>
      </c>
      <c r="AW21" s="404">
        <v>12890.539999999999</v>
      </c>
      <c r="AX21" s="404">
        <v>16003.64</v>
      </c>
      <c r="AY21" s="404">
        <v>16303.419999999998</v>
      </c>
      <c r="AZ21" s="404">
        <v>15911.4</v>
      </c>
      <c r="BA21" s="404">
        <v>0</v>
      </c>
      <c r="BB21" s="404">
        <v>0</v>
      </c>
      <c r="BC21" s="404">
        <v>0</v>
      </c>
      <c r="BD21" s="404">
        <v>0</v>
      </c>
      <c r="BE21" s="404">
        <v>0</v>
      </c>
      <c r="BF21" s="404">
        <v>0</v>
      </c>
      <c r="BG21" s="404">
        <v>0</v>
      </c>
      <c r="BH21" s="404">
        <v>32045.000000000004</v>
      </c>
      <c r="BI21" s="404">
        <v>0</v>
      </c>
      <c r="BJ21" s="404">
        <v>0</v>
      </c>
      <c r="BK21" s="404">
        <v>0</v>
      </c>
      <c r="BL21" s="404">
        <v>0</v>
      </c>
      <c r="BM21" s="404">
        <v>0</v>
      </c>
      <c r="BN21" s="404">
        <v>0</v>
      </c>
      <c r="BO21" s="404">
        <v>0</v>
      </c>
      <c r="BP21" s="404">
        <v>0</v>
      </c>
      <c r="BQ21" s="404">
        <v>0</v>
      </c>
      <c r="BR21" s="404">
        <v>0</v>
      </c>
      <c r="BS21" s="404">
        <v>0</v>
      </c>
      <c r="BT21" s="404">
        <v>0</v>
      </c>
      <c r="BU21" s="404">
        <v>0</v>
      </c>
      <c r="BV21" s="404">
        <v>0</v>
      </c>
      <c r="BW21" s="404">
        <v>0</v>
      </c>
      <c r="BX21" s="404">
        <v>0</v>
      </c>
      <c r="BY21" s="404">
        <v>0</v>
      </c>
      <c r="BZ21" s="404">
        <v>0</v>
      </c>
      <c r="CA21" s="404">
        <v>0</v>
      </c>
      <c r="CB21" s="404">
        <v>0</v>
      </c>
      <c r="CC21" s="404">
        <v>0</v>
      </c>
      <c r="CD21" s="404">
        <v>0</v>
      </c>
      <c r="CE21" s="404">
        <v>0</v>
      </c>
      <c r="CF21" s="404">
        <v>0</v>
      </c>
      <c r="CG21" s="404">
        <v>0</v>
      </c>
      <c r="CH21" s="404">
        <v>15865.279999999999</v>
      </c>
      <c r="CI21" s="404">
        <v>14181.9</v>
      </c>
      <c r="CJ21" s="404">
        <v>18125.16</v>
      </c>
      <c r="CK21" s="404">
        <v>17110.52</v>
      </c>
      <c r="CL21" s="404">
        <v>16856.86</v>
      </c>
      <c r="CM21" s="404">
        <v>0</v>
      </c>
      <c r="CN21" s="404">
        <v>0</v>
      </c>
      <c r="CO21" s="404">
        <v>0</v>
      </c>
      <c r="CP21" s="404">
        <v>0</v>
      </c>
      <c r="CQ21" s="404">
        <v>0</v>
      </c>
      <c r="CR21" s="404">
        <v>0</v>
      </c>
      <c r="CS21" s="404">
        <v>0</v>
      </c>
      <c r="CT21" s="404">
        <v>35513</v>
      </c>
      <c r="CU21" s="404">
        <v>0</v>
      </c>
      <c r="CV21" s="404">
        <v>0</v>
      </c>
      <c r="CW21" s="404">
        <v>0</v>
      </c>
      <c r="CX21" s="404">
        <v>0</v>
      </c>
      <c r="CY21" s="404">
        <v>0</v>
      </c>
      <c r="CZ21" s="404">
        <v>0</v>
      </c>
    </row>
    <row r="22" spans="1:104" x14ac:dyDescent="0.25">
      <c r="A22" s="183">
        <v>4629</v>
      </c>
      <c r="B22" s="183">
        <v>455549</v>
      </c>
      <c r="C22" s="27">
        <v>1026664</v>
      </c>
      <c r="D22" s="14">
        <v>1851412290</v>
      </c>
      <c r="F22" s="27" t="s">
        <v>1267</v>
      </c>
      <c r="G22" s="12" t="s">
        <v>760</v>
      </c>
      <c r="H22" s="27" t="s">
        <v>1351</v>
      </c>
      <c r="I22" s="12" t="s">
        <v>761</v>
      </c>
      <c r="J22" s="465">
        <v>7215</v>
      </c>
      <c r="K22" s="465">
        <v>7466.6</v>
      </c>
      <c r="L22" s="465">
        <v>7429.6</v>
      </c>
      <c r="M22" s="465">
        <v>7496.2</v>
      </c>
      <c r="N22" s="465">
        <v>7866.2000000000007</v>
      </c>
      <c r="O22" s="465">
        <v>0</v>
      </c>
      <c r="P22" s="465">
        <v>0</v>
      </c>
      <c r="Q22" s="465">
        <v>0</v>
      </c>
      <c r="R22" s="465">
        <v>0</v>
      </c>
      <c r="S22" s="465">
        <v>0</v>
      </c>
      <c r="T22" s="465">
        <v>0</v>
      </c>
      <c r="U22" s="465">
        <v>0</v>
      </c>
      <c r="V22" s="465">
        <v>16254.720000000001</v>
      </c>
      <c r="W22" s="465">
        <v>0</v>
      </c>
      <c r="X22" s="465">
        <v>0</v>
      </c>
      <c r="Y22" s="465">
        <v>0</v>
      </c>
      <c r="Z22" s="465">
        <v>0</v>
      </c>
      <c r="AA22" s="465">
        <v>0</v>
      </c>
      <c r="AB22" s="465">
        <v>0</v>
      </c>
      <c r="AC22" s="465">
        <v>0</v>
      </c>
      <c r="AD22" s="465">
        <v>0</v>
      </c>
      <c r="AE22" s="465">
        <v>0</v>
      </c>
      <c r="AF22" s="465">
        <v>0</v>
      </c>
      <c r="AG22" s="465">
        <v>0</v>
      </c>
      <c r="AH22" s="465">
        <v>0</v>
      </c>
      <c r="AI22" s="465">
        <v>0</v>
      </c>
      <c r="AJ22" s="465">
        <v>0</v>
      </c>
      <c r="AK22" s="465">
        <v>0</v>
      </c>
      <c r="AL22" s="465">
        <v>0</v>
      </c>
      <c r="AM22" s="465">
        <v>0</v>
      </c>
      <c r="AN22" s="465">
        <v>0</v>
      </c>
      <c r="AO22" s="465">
        <v>0</v>
      </c>
      <c r="AP22" s="465">
        <v>0</v>
      </c>
      <c r="AQ22" s="465">
        <v>0</v>
      </c>
      <c r="AR22" s="465">
        <v>0</v>
      </c>
      <c r="AS22" s="465">
        <v>0</v>
      </c>
      <c r="AT22" s="465">
        <v>0</v>
      </c>
      <c r="AU22" s="465">
        <v>0</v>
      </c>
      <c r="AV22" s="404">
        <v>9575.6</v>
      </c>
      <c r="AW22" s="404">
        <v>9738.4</v>
      </c>
      <c r="AX22" s="404">
        <v>10167.6</v>
      </c>
      <c r="AY22" s="404">
        <v>10434</v>
      </c>
      <c r="AZ22" s="404">
        <v>10315.6</v>
      </c>
      <c r="BA22" s="404">
        <v>0</v>
      </c>
      <c r="BB22" s="404">
        <v>0</v>
      </c>
      <c r="BC22" s="404">
        <v>0</v>
      </c>
      <c r="BD22" s="404">
        <v>0</v>
      </c>
      <c r="BE22" s="404">
        <v>0</v>
      </c>
      <c r="BF22" s="404">
        <v>0</v>
      </c>
      <c r="BG22" s="404">
        <v>0</v>
      </c>
      <c r="BH22" s="404">
        <v>21672.959999999999</v>
      </c>
      <c r="BI22" s="404">
        <v>0</v>
      </c>
      <c r="BJ22" s="404">
        <v>0</v>
      </c>
      <c r="BK22" s="404">
        <v>0</v>
      </c>
      <c r="BL22" s="404">
        <v>0</v>
      </c>
      <c r="BM22" s="404">
        <v>0</v>
      </c>
      <c r="BN22" s="404">
        <v>0</v>
      </c>
      <c r="BO22" s="404">
        <v>13660.400000000001</v>
      </c>
      <c r="BP22" s="404">
        <v>14459.600000000002</v>
      </c>
      <c r="BQ22" s="404">
        <v>15717.600000000002</v>
      </c>
      <c r="BR22" s="404">
        <v>16235.600000000002</v>
      </c>
      <c r="BS22" s="404">
        <v>15340.2</v>
      </c>
      <c r="BT22" s="404">
        <v>0</v>
      </c>
      <c r="BU22" s="404">
        <v>0</v>
      </c>
      <c r="BV22" s="404">
        <v>0</v>
      </c>
      <c r="BW22" s="404">
        <v>0</v>
      </c>
      <c r="BX22" s="404">
        <v>0</v>
      </c>
      <c r="BY22" s="404">
        <v>0</v>
      </c>
      <c r="BZ22" s="404">
        <v>0</v>
      </c>
      <c r="CA22" s="404">
        <v>32226.559999999998</v>
      </c>
      <c r="CB22" s="404">
        <v>0</v>
      </c>
      <c r="CC22" s="404">
        <v>0</v>
      </c>
      <c r="CD22" s="404">
        <v>0</v>
      </c>
      <c r="CE22" s="404">
        <v>0</v>
      </c>
      <c r="CF22" s="404">
        <v>0</v>
      </c>
      <c r="CG22" s="404">
        <v>0</v>
      </c>
      <c r="CH22" s="404">
        <v>0</v>
      </c>
      <c r="CI22" s="404">
        <v>0</v>
      </c>
      <c r="CJ22" s="404">
        <v>0</v>
      </c>
      <c r="CK22" s="404">
        <v>0</v>
      </c>
      <c r="CL22" s="404">
        <v>0</v>
      </c>
      <c r="CM22" s="404">
        <v>0</v>
      </c>
      <c r="CN22" s="404">
        <v>0</v>
      </c>
      <c r="CO22" s="404">
        <v>0</v>
      </c>
      <c r="CP22" s="404">
        <v>0</v>
      </c>
      <c r="CQ22" s="404">
        <v>0</v>
      </c>
      <c r="CR22" s="404">
        <v>0</v>
      </c>
      <c r="CS22" s="404">
        <v>0</v>
      </c>
      <c r="CT22" s="404">
        <v>0</v>
      </c>
      <c r="CU22" s="404">
        <v>0</v>
      </c>
      <c r="CV22" s="404">
        <v>0</v>
      </c>
      <c r="CW22" s="404">
        <v>0</v>
      </c>
      <c r="CX22" s="404">
        <v>0</v>
      </c>
      <c r="CY22" s="404">
        <v>0</v>
      </c>
      <c r="CZ22" s="404">
        <v>0</v>
      </c>
    </row>
    <row r="23" spans="1:104" x14ac:dyDescent="0.25">
      <c r="A23" s="183">
        <v>4450</v>
      </c>
      <c r="B23" s="183">
        <v>455551</v>
      </c>
      <c r="C23" s="27">
        <v>1026308</v>
      </c>
      <c r="D23" s="14">
        <v>1285762286</v>
      </c>
      <c r="F23" s="27" t="s">
        <v>1272</v>
      </c>
      <c r="G23" s="12" t="s">
        <v>676</v>
      </c>
      <c r="H23" s="27" t="s">
        <v>1420</v>
      </c>
      <c r="I23" s="12" t="s">
        <v>677</v>
      </c>
      <c r="J23" s="465">
        <v>9712.9600000000009</v>
      </c>
      <c r="K23" s="465">
        <v>9977.119999999999</v>
      </c>
      <c r="L23" s="465">
        <v>10190.48</v>
      </c>
      <c r="M23" s="465">
        <v>10119.36</v>
      </c>
      <c r="N23" s="465">
        <v>9580.880000000001</v>
      </c>
      <c r="O23" s="465">
        <v>0</v>
      </c>
      <c r="P23" s="465">
        <v>0</v>
      </c>
      <c r="Q23" s="465">
        <v>0</v>
      </c>
      <c r="R23" s="465">
        <v>0</v>
      </c>
      <c r="S23" s="465">
        <v>0</v>
      </c>
      <c r="T23" s="465">
        <v>0</v>
      </c>
      <c r="U23" s="465">
        <v>0</v>
      </c>
      <c r="V23" s="465">
        <v>28321.829999999998</v>
      </c>
      <c r="W23" s="465">
        <v>0</v>
      </c>
      <c r="X23" s="465">
        <v>0</v>
      </c>
      <c r="Y23" s="465">
        <v>0</v>
      </c>
      <c r="Z23" s="465">
        <v>0</v>
      </c>
      <c r="AA23" s="465">
        <v>0</v>
      </c>
      <c r="AB23" s="465">
        <v>0</v>
      </c>
      <c r="AC23" s="465">
        <v>0</v>
      </c>
      <c r="AD23" s="465">
        <v>0</v>
      </c>
      <c r="AE23" s="465">
        <v>0</v>
      </c>
      <c r="AF23" s="465">
        <v>0</v>
      </c>
      <c r="AG23" s="465">
        <v>0</v>
      </c>
      <c r="AH23" s="465">
        <v>0</v>
      </c>
      <c r="AI23" s="465">
        <v>0</v>
      </c>
      <c r="AJ23" s="465">
        <v>0</v>
      </c>
      <c r="AK23" s="465">
        <v>0</v>
      </c>
      <c r="AL23" s="465">
        <v>0</v>
      </c>
      <c r="AM23" s="465">
        <v>0</v>
      </c>
      <c r="AN23" s="465">
        <v>0</v>
      </c>
      <c r="AO23" s="465">
        <v>0</v>
      </c>
      <c r="AP23" s="465">
        <v>0</v>
      </c>
      <c r="AQ23" s="465">
        <v>0</v>
      </c>
      <c r="AR23" s="465">
        <v>0</v>
      </c>
      <c r="AS23" s="465">
        <v>0</v>
      </c>
      <c r="AT23" s="465">
        <v>0</v>
      </c>
      <c r="AU23" s="465">
        <v>0</v>
      </c>
      <c r="AV23" s="404">
        <v>0</v>
      </c>
      <c r="AW23" s="404">
        <v>0</v>
      </c>
      <c r="AX23" s="404">
        <v>0</v>
      </c>
      <c r="AY23" s="404">
        <v>0</v>
      </c>
      <c r="AZ23" s="404">
        <v>0</v>
      </c>
      <c r="BA23" s="404">
        <v>0</v>
      </c>
      <c r="BB23" s="404">
        <v>0</v>
      </c>
      <c r="BC23" s="404">
        <v>0</v>
      </c>
      <c r="BD23" s="404">
        <v>0</v>
      </c>
      <c r="BE23" s="404">
        <v>0</v>
      </c>
      <c r="BF23" s="404">
        <v>0</v>
      </c>
      <c r="BG23" s="404">
        <v>0</v>
      </c>
      <c r="BH23" s="404">
        <v>0</v>
      </c>
      <c r="BI23" s="404">
        <v>0</v>
      </c>
      <c r="BJ23" s="404">
        <v>0</v>
      </c>
      <c r="BK23" s="404">
        <v>0</v>
      </c>
      <c r="BL23" s="404">
        <v>0</v>
      </c>
      <c r="BM23" s="404">
        <v>0</v>
      </c>
      <c r="BN23" s="404">
        <v>0</v>
      </c>
      <c r="BO23" s="404">
        <v>6949.4400000000005</v>
      </c>
      <c r="BP23" s="404">
        <v>7294.88</v>
      </c>
      <c r="BQ23" s="404">
        <v>7569.2</v>
      </c>
      <c r="BR23" s="404">
        <v>7477.76</v>
      </c>
      <c r="BS23" s="404">
        <v>7792.72</v>
      </c>
      <c r="BT23" s="404">
        <v>0</v>
      </c>
      <c r="BU23" s="404">
        <v>0</v>
      </c>
      <c r="BV23" s="404">
        <v>0</v>
      </c>
      <c r="BW23" s="404">
        <v>0</v>
      </c>
      <c r="BX23" s="404">
        <v>0</v>
      </c>
      <c r="BY23" s="404">
        <v>0</v>
      </c>
      <c r="BZ23" s="404">
        <v>0</v>
      </c>
      <c r="CA23" s="404">
        <v>20675.61</v>
      </c>
      <c r="CB23" s="404">
        <v>0</v>
      </c>
      <c r="CC23" s="404">
        <v>0</v>
      </c>
      <c r="CD23" s="404">
        <v>0</v>
      </c>
      <c r="CE23" s="404">
        <v>0</v>
      </c>
      <c r="CF23" s="404">
        <v>0</v>
      </c>
      <c r="CG23" s="404">
        <v>0</v>
      </c>
      <c r="CH23" s="404">
        <v>0</v>
      </c>
      <c r="CI23" s="404">
        <v>0</v>
      </c>
      <c r="CJ23" s="404">
        <v>0</v>
      </c>
      <c r="CK23" s="404">
        <v>0</v>
      </c>
      <c r="CL23" s="404">
        <v>0</v>
      </c>
      <c r="CM23" s="404">
        <v>0</v>
      </c>
      <c r="CN23" s="404">
        <v>0</v>
      </c>
      <c r="CO23" s="404">
        <v>0</v>
      </c>
      <c r="CP23" s="404">
        <v>0</v>
      </c>
      <c r="CQ23" s="404">
        <v>0</v>
      </c>
      <c r="CR23" s="404">
        <v>0</v>
      </c>
      <c r="CS23" s="404">
        <v>0</v>
      </c>
      <c r="CT23" s="404">
        <v>0</v>
      </c>
      <c r="CU23" s="404">
        <v>0</v>
      </c>
      <c r="CV23" s="404">
        <v>0</v>
      </c>
      <c r="CW23" s="404">
        <v>0</v>
      </c>
      <c r="CX23" s="404">
        <v>0</v>
      </c>
      <c r="CY23" s="404">
        <v>0</v>
      </c>
      <c r="CZ23" s="404">
        <v>0</v>
      </c>
    </row>
    <row r="24" spans="1:104" x14ac:dyDescent="0.25">
      <c r="A24" s="183">
        <v>4574</v>
      </c>
      <c r="B24" s="183">
        <v>455554</v>
      </c>
      <c r="C24" s="27">
        <v>1025709</v>
      </c>
      <c r="D24" s="14">
        <v>1891118501</v>
      </c>
      <c r="F24" s="27" t="s">
        <v>1274</v>
      </c>
      <c r="G24" s="12" t="s">
        <v>730</v>
      </c>
      <c r="H24" s="27" t="s">
        <v>1295</v>
      </c>
      <c r="I24" s="12" t="s">
        <v>731</v>
      </c>
      <c r="J24" s="465">
        <v>0</v>
      </c>
      <c r="K24" s="465">
        <v>0</v>
      </c>
      <c r="L24" s="465">
        <v>0</v>
      </c>
      <c r="M24" s="465">
        <v>0</v>
      </c>
      <c r="N24" s="465">
        <v>0</v>
      </c>
      <c r="O24" s="465">
        <v>0</v>
      </c>
      <c r="P24" s="465">
        <v>0</v>
      </c>
      <c r="Q24" s="465">
        <v>0</v>
      </c>
      <c r="R24" s="465">
        <v>0</v>
      </c>
      <c r="S24" s="465">
        <v>0</v>
      </c>
      <c r="T24" s="465">
        <v>0</v>
      </c>
      <c r="U24" s="465">
        <v>0</v>
      </c>
      <c r="V24" s="465">
        <v>0</v>
      </c>
      <c r="W24" s="465">
        <v>0</v>
      </c>
      <c r="X24" s="465">
        <v>0</v>
      </c>
      <c r="Y24" s="465">
        <v>0</v>
      </c>
      <c r="Z24" s="465">
        <v>0</v>
      </c>
      <c r="AA24" s="465">
        <v>0</v>
      </c>
      <c r="AB24" s="465">
        <v>0</v>
      </c>
      <c r="AC24" s="465">
        <v>0</v>
      </c>
      <c r="AD24" s="465">
        <v>0</v>
      </c>
      <c r="AE24" s="465">
        <v>0</v>
      </c>
      <c r="AF24" s="465">
        <v>0</v>
      </c>
      <c r="AG24" s="465">
        <v>0</v>
      </c>
      <c r="AH24" s="465">
        <v>0</v>
      </c>
      <c r="AI24" s="465">
        <v>0</v>
      </c>
      <c r="AJ24" s="465">
        <v>0</v>
      </c>
      <c r="AK24" s="465">
        <v>0</v>
      </c>
      <c r="AL24" s="465">
        <v>0</v>
      </c>
      <c r="AM24" s="465">
        <v>0</v>
      </c>
      <c r="AN24" s="465">
        <v>0</v>
      </c>
      <c r="AO24" s="465">
        <v>0</v>
      </c>
      <c r="AP24" s="465">
        <v>0</v>
      </c>
      <c r="AQ24" s="465">
        <v>0</v>
      </c>
      <c r="AR24" s="465">
        <v>0</v>
      </c>
      <c r="AS24" s="465">
        <v>0</v>
      </c>
      <c r="AT24" s="465">
        <v>0</v>
      </c>
      <c r="AU24" s="465">
        <v>0</v>
      </c>
      <c r="AV24" s="404">
        <v>0</v>
      </c>
      <c r="AW24" s="404">
        <v>0</v>
      </c>
      <c r="AX24" s="404">
        <v>0</v>
      </c>
      <c r="AY24" s="404">
        <v>0</v>
      </c>
      <c r="AZ24" s="404">
        <v>0</v>
      </c>
      <c r="BA24" s="404">
        <v>0</v>
      </c>
      <c r="BB24" s="404">
        <v>0</v>
      </c>
      <c r="BC24" s="404">
        <v>0</v>
      </c>
      <c r="BD24" s="404">
        <v>0</v>
      </c>
      <c r="BE24" s="404">
        <v>0</v>
      </c>
      <c r="BF24" s="404">
        <v>0</v>
      </c>
      <c r="BG24" s="404">
        <v>0</v>
      </c>
      <c r="BH24" s="404">
        <v>0</v>
      </c>
      <c r="BI24" s="404">
        <v>0</v>
      </c>
      <c r="BJ24" s="404">
        <v>0</v>
      </c>
      <c r="BK24" s="404">
        <v>0</v>
      </c>
      <c r="BL24" s="404">
        <v>0</v>
      </c>
      <c r="BM24" s="404">
        <v>0</v>
      </c>
      <c r="BN24" s="404">
        <v>0</v>
      </c>
      <c r="BO24" s="404">
        <v>24405.079999999998</v>
      </c>
      <c r="BP24" s="404">
        <v>24092.04</v>
      </c>
      <c r="BQ24" s="404">
        <v>27077.96</v>
      </c>
      <c r="BR24" s="404">
        <v>26391.679999999997</v>
      </c>
      <c r="BS24" s="404">
        <v>26078.639999999999</v>
      </c>
      <c r="BT24" s="404">
        <v>0</v>
      </c>
      <c r="BU24" s="404">
        <v>0</v>
      </c>
      <c r="BV24" s="404">
        <v>0</v>
      </c>
      <c r="BW24" s="404">
        <v>0</v>
      </c>
      <c r="BX24" s="404">
        <v>0</v>
      </c>
      <c r="BY24" s="404">
        <v>0</v>
      </c>
      <c r="BZ24" s="404">
        <v>0</v>
      </c>
      <c r="CA24" s="404">
        <v>55802.53</v>
      </c>
      <c r="CB24" s="404">
        <v>0</v>
      </c>
      <c r="CC24" s="404">
        <v>0</v>
      </c>
      <c r="CD24" s="404">
        <v>0</v>
      </c>
      <c r="CE24" s="404">
        <v>0</v>
      </c>
      <c r="CF24" s="404">
        <v>0</v>
      </c>
      <c r="CG24" s="404">
        <v>0</v>
      </c>
      <c r="CH24" s="404">
        <v>29522.079999999998</v>
      </c>
      <c r="CI24" s="404">
        <v>29040.48</v>
      </c>
      <c r="CJ24" s="404">
        <v>31737.439999999995</v>
      </c>
      <c r="CK24" s="404">
        <v>31580.919999999995</v>
      </c>
      <c r="CL24" s="404">
        <v>30978.92</v>
      </c>
      <c r="CM24" s="404">
        <v>0</v>
      </c>
      <c r="CN24" s="404">
        <v>0</v>
      </c>
      <c r="CO24" s="404">
        <v>0</v>
      </c>
      <c r="CP24" s="404">
        <v>0</v>
      </c>
      <c r="CQ24" s="404">
        <v>0</v>
      </c>
      <c r="CR24" s="404">
        <v>0</v>
      </c>
      <c r="CS24" s="404">
        <v>0</v>
      </c>
      <c r="CT24" s="404">
        <v>66675</v>
      </c>
      <c r="CU24" s="404">
        <v>0</v>
      </c>
      <c r="CV24" s="404">
        <v>0</v>
      </c>
      <c r="CW24" s="404">
        <v>0</v>
      </c>
      <c r="CX24" s="404">
        <v>0</v>
      </c>
      <c r="CY24" s="404">
        <v>0</v>
      </c>
      <c r="CZ24" s="404">
        <v>0</v>
      </c>
    </row>
    <row r="25" spans="1:104" x14ac:dyDescent="0.25">
      <c r="A25" s="183">
        <v>4896</v>
      </c>
      <c r="B25" s="183">
        <v>455555</v>
      </c>
      <c r="C25" s="27">
        <v>1026248</v>
      </c>
      <c r="D25" s="14">
        <v>1629021803</v>
      </c>
      <c r="F25" s="27" t="s">
        <v>1258</v>
      </c>
      <c r="G25" s="12" t="s">
        <v>292</v>
      </c>
      <c r="H25" s="27" t="s">
        <v>1300</v>
      </c>
      <c r="I25" s="12" t="s">
        <v>293</v>
      </c>
      <c r="J25" s="465">
        <v>2816.1</v>
      </c>
      <c r="K25" s="465">
        <v>2916.9</v>
      </c>
      <c r="L25" s="465">
        <v>3054.2400000000002</v>
      </c>
      <c r="M25" s="465">
        <v>2972.3399999999997</v>
      </c>
      <c r="N25" s="465">
        <v>2948.3999999999996</v>
      </c>
      <c r="O25" s="465">
        <v>0</v>
      </c>
      <c r="P25" s="465">
        <v>0</v>
      </c>
      <c r="Q25" s="465">
        <v>0</v>
      </c>
      <c r="R25" s="465">
        <v>0</v>
      </c>
      <c r="S25" s="465">
        <v>0</v>
      </c>
      <c r="T25" s="465">
        <v>0</v>
      </c>
      <c r="U25" s="465">
        <v>0</v>
      </c>
      <c r="V25" s="465">
        <v>8368.8000000000011</v>
      </c>
      <c r="W25" s="465">
        <v>0</v>
      </c>
      <c r="X25" s="465">
        <v>0</v>
      </c>
      <c r="Y25" s="465">
        <v>0</v>
      </c>
      <c r="Z25" s="465">
        <v>0</v>
      </c>
      <c r="AA25" s="465">
        <v>0</v>
      </c>
      <c r="AB25" s="465">
        <v>0</v>
      </c>
      <c r="AC25" s="465">
        <v>0</v>
      </c>
      <c r="AD25" s="465">
        <v>0</v>
      </c>
      <c r="AE25" s="465">
        <v>0</v>
      </c>
      <c r="AF25" s="465">
        <v>0</v>
      </c>
      <c r="AG25" s="465">
        <v>0</v>
      </c>
      <c r="AH25" s="465">
        <v>0</v>
      </c>
      <c r="AI25" s="465">
        <v>0</v>
      </c>
      <c r="AJ25" s="465">
        <v>0</v>
      </c>
      <c r="AK25" s="465">
        <v>0</v>
      </c>
      <c r="AL25" s="465">
        <v>0</v>
      </c>
      <c r="AM25" s="465">
        <v>0</v>
      </c>
      <c r="AN25" s="465">
        <v>0</v>
      </c>
      <c r="AO25" s="465">
        <v>0</v>
      </c>
      <c r="AP25" s="465">
        <v>0</v>
      </c>
      <c r="AQ25" s="465">
        <v>0</v>
      </c>
      <c r="AR25" s="465">
        <v>0</v>
      </c>
      <c r="AS25" s="465">
        <v>0</v>
      </c>
      <c r="AT25" s="465">
        <v>0</v>
      </c>
      <c r="AU25" s="465">
        <v>0</v>
      </c>
      <c r="AV25" s="404">
        <v>0</v>
      </c>
      <c r="AW25" s="404">
        <v>0</v>
      </c>
      <c r="AX25" s="404">
        <v>0</v>
      </c>
      <c r="AY25" s="404">
        <v>0</v>
      </c>
      <c r="AZ25" s="404">
        <v>0</v>
      </c>
      <c r="BA25" s="404">
        <v>0</v>
      </c>
      <c r="BB25" s="404">
        <v>0</v>
      </c>
      <c r="BC25" s="404">
        <v>0</v>
      </c>
      <c r="BD25" s="404">
        <v>0</v>
      </c>
      <c r="BE25" s="404">
        <v>0</v>
      </c>
      <c r="BF25" s="404">
        <v>0</v>
      </c>
      <c r="BG25" s="404">
        <v>0</v>
      </c>
      <c r="BH25" s="404">
        <v>0</v>
      </c>
      <c r="BI25" s="404">
        <v>0</v>
      </c>
      <c r="BJ25" s="404">
        <v>0</v>
      </c>
      <c r="BK25" s="404">
        <v>0</v>
      </c>
      <c r="BL25" s="404">
        <v>0</v>
      </c>
      <c r="BM25" s="404">
        <v>0</v>
      </c>
      <c r="BN25" s="404">
        <v>0</v>
      </c>
      <c r="BO25" s="404">
        <v>3137.4</v>
      </c>
      <c r="BP25" s="404">
        <v>3221.82</v>
      </c>
      <c r="BQ25" s="404">
        <v>3447.36</v>
      </c>
      <c r="BR25" s="404">
        <v>3430.9800000000005</v>
      </c>
      <c r="BS25" s="404">
        <v>3423.42</v>
      </c>
      <c r="BT25" s="404">
        <v>0</v>
      </c>
      <c r="BU25" s="404">
        <v>0</v>
      </c>
      <c r="BV25" s="404">
        <v>0</v>
      </c>
      <c r="BW25" s="404">
        <v>0</v>
      </c>
      <c r="BX25" s="404">
        <v>0</v>
      </c>
      <c r="BY25" s="404">
        <v>0</v>
      </c>
      <c r="BZ25" s="404">
        <v>0</v>
      </c>
      <c r="CA25" s="404">
        <v>9339.5999999999985</v>
      </c>
      <c r="CB25" s="404">
        <v>0</v>
      </c>
      <c r="CC25" s="404">
        <v>0</v>
      </c>
      <c r="CD25" s="404">
        <v>0</v>
      </c>
      <c r="CE25" s="404">
        <v>0</v>
      </c>
      <c r="CF25" s="404">
        <v>0</v>
      </c>
      <c r="CG25" s="404">
        <v>0</v>
      </c>
      <c r="CH25" s="404">
        <v>0</v>
      </c>
      <c r="CI25" s="404">
        <v>0</v>
      </c>
      <c r="CJ25" s="404">
        <v>0</v>
      </c>
      <c r="CK25" s="404">
        <v>0</v>
      </c>
      <c r="CL25" s="404">
        <v>0</v>
      </c>
      <c r="CM25" s="404">
        <v>0</v>
      </c>
      <c r="CN25" s="404">
        <v>0</v>
      </c>
      <c r="CO25" s="404">
        <v>0</v>
      </c>
      <c r="CP25" s="404">
        <v>0</v>
      </c>
      <c r="CQ25" s="404">
        <v>0</v>
      </c>
      <c r="CR25" s="404">
        <v>0</v>
      </c>
      <c r="CS25" s="404">
        <v>0</v>
      </c>
      <c r="CT25" s="404">
        <v>0</v>
      </c>
      <c r="CU25" s="404">
        <v>0</v>
      </c>
      <c r="CV25" s="404">
        <v>0</v>
      </c>
      <c r="CW25" s="404">
        <v>0</v>
      </c>
      <c r="CX25" s="404">
        <v>0</v>
      </c>
      <c r="CY25" s="404">
        <v>0</v>
      </c>
      <c r="CZ25" s="404">
        <v>0</v>
      </c>
    </row>
    <row r="26" spans="1:104" x14ac:dyDescent="0.25">
      <c r="A26" s="183">
        <v>5179</v>
      </c>
      <c r="B26" s="183">
        <v>455560</v>
      </c>
      <c r="C26" s="27">
        <v>1017864</v>
      </c>
      <c r="D26" s="14">
        <v>1154657583</v>
      </c>
      <c r="F26" s="27" t="s">
        <v>1408</v>
      </c>
      <c r="G26" s="12" t="s">
        <v>1001</v>
      </c>
      <c r="H26" s="27" t="s">
        <v>1456</v>
      </c>
      <c r="I26" s="12" t="s">
        <v>1002</v>
      </c>
      <c r="J26" s="465">
        <v>0</v>
      </c>
      <c r="K26" s="465">
        <v>0</v>
      </c>
      <c r="L26" s="465">
        <v>0</v>
      </c>
      <c r="M26" s="465">
        <v>0</v>
      </c>
      <c r="N26" s="465">
        <v>0</v>
      </c>
      <c r="O26" s="465">
        <v>0</v>
      </c>
      <c r="P26" s="465">
        <v>0</v>
      </c>
      <c r="Q26" s="465">
        <v>0</v>
      </c>
      <c r="R26" s="465">
        <v>0</v>
      </c>
      <c r="S26" s="465">
        <v>0</v>
      </c>
      <c r="T26" s="465">
        <v>0</v>
      </c>
      <c r="U26" s="465">
        <v>0</v>
      </c>
      <c r="V26" s="465">
        <v>0</v>
      </c>
      <c r="W26" s="465">
        <v>0</v>
      </c>
      <c r="X26" s="465">
        <v>0</v>
      </c>
      <c r="Y26" s="465">
        <v>0</v>
      </c>
      <c r="Z26" s="465">
        <v>0</v>
      </c>
      <c r="AA26" s="465">
        <v>0</v>
      </c>
      <c r="AB26" s="465">
        <v>0</v>
      </c>
      <c r="AC26" s="465">
        <v>0</v>
      </c>
      <c r="AD26" s="465">
        <v>0</v>
      </c>
      <c r="AE26" s="465">
        <v>0</v>
      </c>
      <c r="AF26" s="465">
        <v>0</v>
      </c>
      <c r="AG26" s="465">
        <v>0</v>
      </c>
      <c r="AH26" s="465">
        <v>0</v>
      </c>
      <c r="AI26" s="465">
        <v>0</v>
      </c>
      <c r="AJ26" s="465">
        <v>0</v>
      </c>
      <c r="AK26" s="465">
        <v>0</v>
      </c>
      <c r="AL26" s="465">
        <v>0</v>
      </c>
      <c r="AM26" s="465">
        <v>0</v>
      </c>
      <c r="AN26" s="465">
        <v>0</v>
      </c>
      <c r="AO26" s="465">
        <v>29961.360000000001</v>
      </c>
      <c r="AP26" s="465">
        <v>0</v>
      </c>
      <c r="AQ26" s="465">
        <v>0</v>
      </c>
      <c r="AR26" s="465">
        <v>0</v>
      </c>
      <c r="AS26" s="465">
        <v>0</v>
      </c>
      <c r="AT26" s="465">
        <v>0</v>
      </c>
      <c r="AU26" s="465">
        <v>0</v>
      </c>
      <c r="AV26" s="404">
        <v>0</v>
      </c>
      <c r="AW26" s="404">
        <v>0</v>
      </c>
      <c r="AX26" s="404">
        <v>0</v>
      </c>
      <c r="AY26" s="404">
        <v>0</v>
      </c>
      <c r="AZ26" s="404">
        <v>0</v>
      </c>
      <c r="BA26" s="404">
        <v>0</v>
      </c>
      <c r="BB26" s="404">
        <v>0</v>
      </c>
      <c r="BC26" s="404">
        <v>0</v>
      </c>
      <c r="BD26" s="404">
        <v>0</v>
      </c>
      <c r="BE26" s="404">
        <v>0</v>
      </c>
      <c r="BF26" s="404">
        <v>0</v>
      </c>
      <c r="BG26" s="404">
        <v>0</v>
      </c>
      <c r="BH26" s="404">
        <v>38244.959999999992</v>
      </c>
      <c r="BI26" s="404">
        <v>0</v>
      </c>
      <c r="BJ26" s="404">
        <v>0</v>
      </c>
      <c r="BK26" s="404">
        <v>0</v>
      </c>
      <c r="BL26" s="404">
        <v>0</v>
      </c>
      <c r="BM26" s="404">
        <v>0</v>
      </c>
      <c r="BN26" s="404">
        <v>0</v>
      </c>
      <c r="BO26" s="404">
        <v>0</v>
      </c>
      <c r="BP26" s="404">
        <v>0</v>
      </c>
      <c r="BQ26" s="404">
        <v>0</v>
      </c>
      <c r="BR26" s="404">
        <v>0</v>
      </c>
      <c r="BS26" s="404">
        <v>0</v>
      </c>
      <c r="BT26" s="404">
        <v>0</v>
      </c>
      <c r="BU26" s="404">
        <v>0</v>
      </c>
      <c r="BV26" s="404">
        <v>0</v>
      </c>
      <c r="BW26" s="404">
        <v>0</v>
      </c>
      <c r="BX26" s="404">
        <v>0</v>
      </c>
      <c r="BY26" s="404">
        <v>0</v>
      </c>
      <c r="BZ26" s="404">
        <v>0</v>
      </c>
      <c r="CA26" s="404">
        <v>47076.119999999995</v>
      </c>
      <c r="CB26" s="404">
        <v>0</v>
      </c>
      <c r="CC26" s="404">
        <v>0</v>
      </c>
      <c r="CD26" s="404">
        <v>0</v>
      </c>
      <c r="CE26" s="404">
        <v>0</v>
      </c>
      <c r="CF26" s="404">
        <v>0</v>
      </c>
      <c r="CG26" s="404">
        <v>0</v>
      </c>
      <c r="CH26" s="404">
        <v>0</v>
      </c>
      <c r="CI26" s="404">
        <v>0</v>
      </c>
      <c r="CJ26" s="404">
        <v>0</v>
      </c>
      <c r="CK26" s="404">
        <v>0</v>
      </c>
      <c r="CL26" s="404">
        <v>0</v>
      </c>
      <c r="CM26" s="404">
        <v>0</v>
      </c>
      <c r="CN26" s="404">
        <v>0</v>
      </c>
      <c r="CO26" s="404">
        <v>0</v>
      </c>
      <c r="CP26" s="404">
        <v>0</v>
      </c>
      <c r="CQ26" s="404">
        <v>0</v>
      </c>
      <c r="CR26" s="404">
        <v>0</v>
      </c>
      <c r="CS26" s="404">
        <v>0</v>
      </c>
      <c r="CT26" s="404">
        <v>0</v>
      </c>
      <c r="CU26" s="404">
        <v>0</v>
      </c>
      <c r="CV26" s="404">
        <v>0</v>
      </c>
      <c r="CW26" s="404">
        <v>0</v>
      </c>
      <c r="CX26" s="404">
        <v>0</v>
      </c>
      <c r="CY26" s="404">
        <v>0</v>
      </c>
      <c r="CZ26" s="404">
        <v>0</v>
      </c>
    </row>
    <row r="27" spans="1:104" x14ac:dyDescent="0.25">
      <c r="A27" s="183">
        <v>4584</v>
      </c>
      <c r="B27" s="183">
        <v>455565</v>
      </c>
      <c r="C27" s="27">
        <v>1026490</v>
      </c>
      <c r="D27" s="14">
        <v>1366498537</v>
      </c>
      <c r="F27" s="27" t="s">
        <v>1296</v>
      </c>
      <c r="G27" s="12" t="s">
        <v>732</v>
      </c>
      <c r="H27" s="27" t="s">
        <v>1356</v>
      </c>
      <c r="I27" s="12" t="s">
        <v>733</v>
      </c>
      <c r="J27" s="465">
        <v>0</v>
      </c>
      <c r="K27" s="465">
        <v>0</v>
      </c>
      <c r="L27" s="465">
        <v>0</v>
      </c>
      <c r="M27" s="465">
        <v>0</v>
      </c>
      <c r="N27" s="465">
        <v>0</v>
      </c>
      <c r="O27" s="465">
        <v>0</v>
      </c>
      <c r="P27" s="465">
        <v>0</v>
      </c>
      <c r="Q27" s="465">
        <v>0</v>
      </c>
      <c r="R27" s="465">
        <v>0</v>
      </c>
      <c r="S27" s="465">
        <v>0</v>
      </c>
      <c r="T27" s="465">
        <v>0</v>
      </c>
      <c r="U27" s="465">
        <v>0</v>
      </c>
      <c r="V27" s="465">
        <v>0</v>
      </c>
      <c r="W27" s="465">
        <v>0</v>
      </c>
      <c r="X27" s="465">
        <v>0</v>
      </c>
      <c r="Y27" s="465">
        <v>0</v>
      </c>
      <c r="Z27" s="465">
        <v>0</v>
      </c>
      <c r="AA27" s="465">
        <v>0</v>
      </c>
      <c r="AB27" s="465">
        <v>0</v>
      </c>
      <c r="AC27" s="465">
        <v>15009.57</v>
      </c>
      <c r="AD27" s="465">
        <v>15059.25</v>
      </c>
      <c r="AE27" s="465">
        <v>16015.59</v>
      </c>
      <c r="AF27" s="465">
        <v>16121.16</v>
      </c>
      <c r="AG27" s="465">
        <v>15823.08</v>
      </c>
      <c r="AH27" s="465">
        <v>0</v>
      </c>
      <c r="AI27" s="465">
        <v>0</v>
      </c>
      <c r="AJ27" s="465">
        <v>0</v>
      </c>
      <c r="AK27" s="465">
        <v>0</v>
      </c>
      <c r="AL27" s="465">
        <v>0</v>
      </c>
      <c r="AM27" s="465">
        <v>0</v>
      </c>
      <c r="AN27" s="465">
        <v>0</v>
      </c>
      <c r="AO27" s="465">
        <v>24266.67</v>
      </c>
      <c r="AP27" s="465">
        <v>0</v>
      </c>
      <c r="AQ27" s="465">
        <v>0</v>
      </c>
      <c r="AR27" s="465">
        <v>0</v>
      </c>
      <c r="AS27" s="465">
        <v>0</v>
      </c>
      <c r="AT27" s="465">
        <v>0</v>
      </c>
      <c r="AU27" s="465">
        <v>0</v>
      </c>
      <c r="AV27" s="404">
        <v>0</v>
      </c>
      <c r="AW27" s="404">
        <v>0</v>
      </c>
      <c r="AX27" s="404">
        <v>0</v>
      </c>
      <c r="AY27" s="404">
        <v>0</v>
      </c>
      <c r="AZ27" s="404">
        <v>0</v>
      </c>
      <c r="BA27" s="404">
        <v>0</v>
      </c>
      <c r="BB27" s="404">
        <v>0</v>
      </c>
      <c r="BC27" s="404">
        <v>0</v>
      </c>
      <c r="BD27" s="404">
        <v>0</v>
      </c>
      <c r="BE27" s="404">
        <v>0</v>
      </c>
      <c r="BF27" s="404">
        <v>0</v>
      </c>
      <c r="BG27" s="404">
        <v>0</v>
      </c>
      <c r="BH27" s="404">
        <v>0</v>
      </c>
      <c r="BI27" s="404">
        <v>0</v>
      </c>
      <c r="BJ27" s="404">
        <v>0</v>
      </c>
      <c r="BK27" s="404">
        <v>0</v>
      </c>
      <c r="BL27" s="404">
        <v>0</v>
      </c>
      <c r="BM27" s="404">
        <v>0</v>
      </c>
      <c r="BN27" s="404">
        <v>0</v>
      </c>
      <c r="BO27" s="404">
        <v>0</v>
      </c>
      <c r="BP27" s="404">
        <v>0</v>
      </c>
      <c r="BQ27" s="404">
        <v>0</v>
      </c>
      <c r="BR27" s="404">
        <v>0</v>
      </c>
      <c r="BS27" s="404">
        <v>0</v>
      </c>
      <c r="BT27" s="404">
        <v>0</v>
      </c>
      <c r="BU27" s="404">
        <v>0</v>
      </c>
      <c r="BV27" s="404">
        <v>0</v>
      </c>
      <c r="BW27" s="404">
        <v>0</v>
      </c>
      <c r="BX27" s="404">
        <v>0</v>
      </c>
      <c r="BY27" s="404">
        <v>0</v>
      </c>
      <c r="BZ27" s="404">
        <v>0</v>
      </c>
      <c r="CA27" s="404">
        <v>0</v>
      </c>
      <c r="CB27" s="404">
        <v>0</v>
      </c>
      <c r="CC27" s="404">
        <v>0</v>
      </c>
      <c r="CD27" s="404">
        <v>0</v>
      </c>
      <c r="CE27" s="404">
        <v>0</v>
      </c>
      <c r="CF27" s="404">
        <v>0</v>
      </c>
      <c r="CG27" s="404">
        <v>0</v>
      </c>
      <c r="CH27" s="404">
        <v>20530.259999999998</v>
      </c>
      <c r="CI27" s="404">
        <v>21287.879999999997</v>
      </c>
      <c r="CJ27" s="404">
        <v>22213.17</v>
      </c>
      <c r="CK27" s="404">
        <v>22641.66</v>
      </c>
      <c r="CL27" s="404">
        <v>22529.88</v>
      </c>
      <c r="CM27" s="404">
        <v>0</v>
      </c>
      <c r="CN27" s="404">
        <v>0</v>
      </c>
      <c r="CO27" s="404">
        <v>0</v>
      </c>
      <c r="CP27" s="404">
        <v>0</v>
      </c>
      <c r="CQ27" s="404">
        <v>0</v>
      </c>
      <c r="CR27" s="404">
        <v>0</v>
      </c>
      <c r="CS27" s="404">
        <v>0</v>
      </c>
      <c r="CT27" s="404">
        <v>33716.97</v>
      </c>
      <c r="CU27" s="404">
        <v>0</v>
      </c>
      <c r="CV27" s="404">
        <v>0</v>
      </c>
      <c r="CW27" s="404">
        <v>0</v>
      </c>
      <c r="CX27" s="404">
        <v>0</v>
      </c>
      <c r="CY27" s="404">
        <v>0</v>
      </c>
      <c r="CZ27" s="404">
        <v>0</v>
      </c>
    </row>
    <row r="28" spans="1:104" x14ac:dyDescent="0.25">
      <c r="A28" s="183">
        <v>5129</v>
      </c>
      <c r="B28" s="183">
        <v>455569</v>
      </c>
      <c r="C28" s="27">
        <v>1026530</v>
      </c>
      <c r="D28" s="14">
        <v>1871981019</v>
      </c>
      <c r="F28" s="27" t="s">
        <v>1296</v>
      </c>
      <c r="G28" s="12" t="s">
        <v>969</v>
      </c>
      <c r="H28" s="27" t="s">
        <v>1387</v>
      </c>
      <c r="I28" s="12" t="s">
        <v>970</v>
      </c>
      <c r="J28" s="465">
        <v>0</v>
      </c>
      <c r="K28" s="465">
        <v>0</v>
      </c>
      <c r="L28" s="465">
        <v>0</v>
      </c>
      <c r="M28" s="465">
        <v>0</v>
      </c>
      <c r="N28" s="465">
        <v>0</v>
      </c>
      <c r="O28" s="465">
        <v>0</v>
      </c>
      <c r="P28" s="465">
        <v>0</v>
      </c>
      <c r="Q28" s="465">
        <v>0</v>
      </c>
      <c r="R28" s="465">
        <v>0</v>
      </c>
      <c r="S28" s="465">
        <v>0</v>
      </c>
      <c r="T28" s="465">
        <v>0</v>
      </c>
      <c r="U28" s="465">
        <v>0</v>
      </c>
      <c r="V28" s="465">
        <v>0</v>
      </c>
      <c r="W28" s="465">
        <v>0</v>
      </c>
      <c r="X28" s="465">
        <v>0</v>
      </c>
      <c r="Y28" s="465">
        <v>0</v>
      </c>
      <c r="Z28" s="465">
        <v>0</v>
      </c>
      <c r="AA28" s="465">
        <v>0</v>
      </c>
      <c r="AB28" s="465">
        <v>0</v>
      </c>
      <c r="AC28" s="465">
        <v>15323.779999999999</v>
      </c>
      <c r="AD28" s="465">
        <v>15374.5</v>
      </c>
      <c r="AE28" s="465">
        <v>16350.86</v>
      </c>
      <c r="AF28" s="465">
        <v>16458.64</v>
      </c>
      <c r="AG28" s="465">
        <v>16154.32</v>
      </c>
      <c r="AH28" s="465">
        <v>0</v>
      </c>
      <c r="AI28" s="465">
        <v>0</v>
      </c>
      <c r="AJ28" s="465">
        <v>0</v>
      </c>
      <c r="AK28" s="465">
        <v>0</v>
      </c>
      <c r="AL28" s="465">
        <v>0</v>
      </c>
      <c r="AM28" s="465">
        <v>0</v>
      </c>
      <c r="AN28" s="465">
        <v>0</v>
      </c>
      <c r="AO28" s="465">
        <v>24711.930000000004</v>
      </c>
      <c r="AP28" s="465">
        <v>0</v>
      </c>
      <c r="AQ28" s="465">
        <v>0</v>
      </c>
      <c r="AR28" s="465">
        <v>0</v>
      </c>
      <c r="AS28" s="465">
        <v>0</v>
      </c>
      <c r="AT28" s="465">
        <v>0</v>
      </c>
      <c r="AU28" s="465">
        <v>0</v>
      </c>
      <c r="AV28" s="404">
        <v>0</v>
      </c>
      <c r="AW28" s="404">
        <v>0</v>
      </c>
      <c r="AX28" s="404">
        <v>0</v>
      </c>
      <c r="AY28" s="404">
        <v>0</v>
      </c>
      <c r="AZ28" s="404">
        <v>0</v>
      </c>
      <c r="BA28" s="404">
        <v>0</v>
      </c>
      <c r="BB28" s="404">
        <v>0</v>
      </c>
      <c r="BC28" s="404">
        <v>0</v>
      </c>
      <c r="BD28" s="404">
        <v>0</v>
      </c>
      <c r="BE28" s="404">
        <v>0</v>
      </c>
      <c r="BF28" s="404">
        <v>0</v>
      </c>
      <c r="BG28" s="404">
        <v>0</v>
      </c>
      <c r="BH28" s="404">
        <v>0</v>
      </c>
      <c r="BI28" s="404">
        <v>0</v>
      </c>
      <c r="BJ28" s="404">
        <v>0</v>
      </c>
      <c r="BK28" s="404">
        <v>0</v>
      </c>
      <c r="BL28" s="404">
        <v>0</v>
      </c>
      <c r="BM28" s="404">
        <v>0</v>
      </c>
      <c r="BN28" s="404">
        <v>0</v>
      </c>
      <c r="BO28" s="404">
        <v>0</v>
      </c>
      <c r="BP28" s="404">
        <v>0</v>
      </c>
      <c r="BQ28" s="404">
        <v>0</v>
      </c>
      <c r="BR28" s="404">
        <v>0</v>
      </c>
      <c r="BS28" s="404">
        <v>0</v>
      </c>
      <c r="BT28" s="404">
        <v>0</v>
      </c>
      <c r="BU28" s="404">
        <v>0</v>
      </c>
      <c r="BV28" s="404">
        <v>0</v>
      </c>
      <c r="BW28" s="404">
        <v>0</v>
      </c>
      <c r="BX28" s="404">
        <v>0</v>
      </c>
      <c r="BY28" s="404">
        <v>0</v>
      </c>
      <c r="BZ28" s="404">
        <v>0</v>
      </c>
      <c r="CA28" s="404">
        <v>0</v>
      </c>
      <c r="CB28" s="404">
        <v>0</v>
      </c>
      <c r="CC28" s="404">
        <v>0</v>
      </c>
      <c r="CD28" s="404">
        <v>0</v>
      </c>
      <c r="CE28" s="404">
        <v>0</v>
      </c>
      <c r="CF28" s="404">
        <v>0</v>
      </c>
      <c r="CG28" s="404">
        <v>0</v>
      </c>
      <c r="CH28" s="404">
        <v>20960.04</v>
      </c>
      <c r="CI28" s="404">
        <v>21733.52</v>
      </c>
      <c r="CJ28" s="404">
        <v>22678.18</v>
      </c>
      <c r="CK28" s="404">
        <v>23115.64</v>
      </c>
      <c r="CL28" s="404">
        <v>23001.52</v>
      </c>
      <c r="CM28" s="404">
        <v>0</v>
      </c>
      <c r="CN28" s="404">
        <v>0</v>
      </c>
      <c r="CO28" s="404">
        <v>0</v>
      </c>
      <c r="CP28" s="404">
        <v>0</v>
      </c>
      <c r="CQ28" s="404">
        <v>0</v>
      </c>
      <c r="CR28" s="404">
        <v>0</v>
      </c>
      <c r="CS28" s="404">
        <v>0</v>
      </c>
      <c r="CT28" s="404">
        <v>34335.629999999997</v>
      </c>
      <c r="CU28" s="404">
        <v>0</v>
      </c>
      <c r="CV28" s="404">
        <v>0</v>
      </c>
      <c r="CW28" s="404">
        <v>0</v>
      </c>
      <c r="CX28" s="404">
        <v>0</v>
      </c>
      <c r="CY28" s="404">
        <v>0</v>
      </c>
      <c r="CZ28" s="404">
        <v>0</v>
      </c>
    </row>
    <row r="29" spans="1:104" x14ac:dyDescent="0.25">
      <c r="A29" s="183">
        <v>4960</v>
      </c>
      <c r="B29" s="183">
        <v>455572</v>
      </c>
      <c r="C29" s="27">
        <v>1026240</v>
      </c>
      <c r="D29" s="14">
        <v>1598164881</v>
      </c>
      <c r="F29" s="27" t="s">
        <v>1293</v>
      </c>
      <c r="G29" s="12" t="s">
        <v>877</v>
      </c>
      <c r="H29" s="27" t="s">
        <v>1394</v>
      </c>
      <c r="I29" s="12" t="s">
        <v>878</v>
      </c>
      <c r="J29" s="465">
        <v>34752.9</v>
      </c>
      <c r="K29" s="465">
        <v>35690.9</v>
      </c>
      <c r="L29" s="465">
        <v>38045.280000000006</v>
      </c>
      <c r="M29" s="465">
        <v>38401.72</v>
      </c>
      <c r="N29" s="465">
        <v>37895.200000000004</v>
      </c>
      <c r="O29" s="465">
        <v>0</v>
      </c>
      <c r="P29" s="465">
        <v>0</v>
      </c>
      <c r="Q29" s="465">
        <v>0</v>
      </c>
      <c r="R29" s="465">
        <v>0</v>
      </c>
      <c r="S29" s="465">
        <v>0</v>
      </c>
      <c r="T29" s="465">
        <v>0</v>
      </c>
      <c r="U29" s="465">
        <v>0</v>
      </c>
      <c r="V29" s="465">
        <v>102706.08</v>
      </c>
      <c r="W29" s="465">
        <v>0</v>
      </c>
      <c r="X29" s="465">
        <v>0</v>
      </c>
      <c r="Y29" s="465">
        <v>0</v>
      </c>
      <c r="Z29" s="465">
        <v>0</v>
      </c>
      <c r="AA29" s="465">
        <v>0</v>
      </c>
      <c r="AB29" s="465">
        <v>0</v>
      </c>
      <c r="AC29" s="465">
        <v>16171.12</v>
      </c>
      <c r="AD29" s="465">
        <v>16264.92</v>
      </c>
      <c r="AE29" s="465">
        <v>17465.560000000001</v>
      </c>
      <c r="AF29" s="465">
        <v>16771.440000000002</v>
      </c>
      <c r="AG29" s="465">
        <v>16677.640000000003</v>
      </c>
      <c r="AH29" s="465">
        <v>0</v>
      </c>
      <c r="AI29" s="465">
        <v>0</v>
      </c>
      <c r="AJ29" s="465">
        <v>0</v>
      </c>
      <c r="AK29" s="465">
        <v>0</v>
      </c>
      <c r="AL29" s="465">
        <v>0</v>
      </c>
      <c r="AM29" s="465">
        <v>0</v>
      </c>
      <c r="AN29" s="465">
        <v>0</v>
      </c>
      <c r="AO29" s="465">
        <v>47241.599999999999</v>
      </c>
      <c r="AP29" s="465">
        <v>0</v>
      </c>
      <c r="AQ29" s="465">
        <v>0</v>
      </c>
      <c r="AR29" s="465">
        <v>0</v>
      </c>
      <c r="AS29" s="465">
        <v>0</v>
      </c>
      <c r="AT29" s="465">
        <v>0</v>
      </c>
      <c r="AU29" s="465">
        <v>0</v>
      </c>
      <c r="AV29" s="404">
        <v>0</v>
      </c>
      <c r="AW29" s="404">
        <v>0</v>
      </c>
      <c r="AX29" s="404">
        <v>0</v>
      </c>
      <c r="AY29" s="404">
        <v>0</v>
      </c>
      <c r="AZ29" s="404">
        <v>0</v>
      </c>
      <c r="BA29" s="404">
        <v>0</v>
      </c>
      <c r="BB29" s="404">
        <v>0</v>
      </c>
      <c r="BC29" s="404">
        <v>0</v>
      </c>
      <c r="BD29" s="404">
        <v>0</v>
      </c>
      <c r="BE29" s="404">
        <v>0</v>
      </c>
      <c r="BF29" s="404">
        <v>0</v>
      </c>
      <c r="BG29" s="404">
        <v>0</v>
      </c>
      <c r="BH29" s="404">
        <v>0</v>
      </c>
      <c r="BI29" s="404">
        <v>0</v>
      </c>
      <c r="BJ29" s="404">
        <v>0</v>
      </c>
      <c r="BK29" s="404">
        <v>0</v>
      </c>
      <c r="BL29" s="404">
        <v>0</v>
      </c>
      <c r="BM29" s="404">
        <v>0</v>
      </c>
      <c r="BN29" s="404">
        <v>0</v>
      </c>
      <c r="BO29" s="404">
        <v>0</v>
      </c>
      <c r="BP29" s="404">
        <v>0</v>
      </c>
      <c r="BQ29" s="404">
        <v>0</v>
      </c>
      <c r="BR29" s="404">
        <v>0</v>
      </c>
      <c r="BS29" s="404">
        <v>0</v>
      </c>
      <c r="BT29" s="404">
        <v>0</v>
      </c>
      <c r="BU29" s="404">
        <v>0</v>
      </c>
      <c r="BV29" s="404">
        <v>0</v>
      </c>
      <c r="BW29" s="404">
        <v>0</v>
      </c>
      <c r="BX29" s="404">
        <v>0</v>
      </c>
      <c r="BY29" s="404">
        <v>0</v>
      </c>
      <c r="BZ29" s="404">
        <v>0</v>
      </c>
      <c r="CA29" s="404">
        <v>0</v>
      </c>
      <c r="CB29" s="404">
        <v>0</v>
      </c>
      <c r="CC29" s="404">
        <v>0</v>
      </c>
      <c r="CD29" s="404">
        <v>0</v>
      </c>
      <c r="CE29" s="404">
        <v>0</v>
      </c>
      <c r="CF29" s="404">
        <v>0</v>
      </c>
      <c r="CG29" s="404">
        <v>0</v>
      </c>
      <c r="CH29" s="404">
        <v>0</v>
      </c>
      <c r="CI29" s="404">
        <v>0</v>
      </c>
      <c r="CJ29" s="404">
        <v>0</v>
      </c>
      <c r="CK29" s="404">
        <v>0</v>
      </c>
      <c r="CL29" s="404">
        <v>0</v>
      </c>
      <c r="CM29" s="404">
        <v>0</v>
      </c>
      <c r="CN29" s="404">
        <v>0</v>
      </c>
      <c r="CO29" s="404">
        <v>0</v>
      </c>
      <c r="CP29" s="404">
        <v>0</v>
      </c>
      <c r="CQ29" s="404">
        <v>0</v>
      </c>
      <c r="CR29" s="404">
        <v>0</v>
      </c>
      <c r="CS29" s="404">
        <v>0</v>
      </c>
      <c r="CT29" s="404">
        <v>0</v>
      </c>
      <c r="CU29" s="404">
        <v>0</v>
      </c>
      <c r="CV29" s="404">
        <v>0</v>
      </c>
      <c r="CW29" s="404">
        <v>0</v>
      </c>
      <c r="CX29" s="404">
        <v>0</v>
      </c>
      <c r="CY29" s="404">
        <v>0</v>
      </c>
      <c r="CZ29" s="404">
        <v>0</v>
      </c>
    </row>
    <row r="30" spans="1:104" x14ac:dyDescent="0.25">
      <c r="A30" s="183">
        <v>4346</v>
      </c>
      <c r="B30" s="183">
        <v>455573</v>
      </c>
      <c r="C30" s="27">
        <v>1025662</v>
      </c>
      <c r="D30" s="14">
        <v>1679902282</v>
      </c>
      <c r="F30" s="27" t="s">
        <v>1296</v>
      </c>
      <c r="G30" s="12" t="s">
        <v>634</v>
      </c>
      <c r="H30" s="27" t="s">
        <v>1356</v>
      </c>
      <c r="I30" s="12" t="s">
        <v>635</v>
      </c>
      <c r="J30" s="465">
        <v>0</v>
      </c>
      <c r="K30" s="465">
        <v>0</v>
      </c>
      <c r="L30" s="465">
        <v>0</v>
      </c>
      <c r="M30" s="465">
        <v>0</v>
      </c>
      <c r="N30" s="465">
        <v>0</v>
      </c>
      <c r="O30" s="465">
        <v>0</v>
      </c>
      <c r="P30" s="465">
        <v>0</v>
      </c>
      <c r="Q30" s="465">
        <v>0</v>
      </c>
      <c r="R30" s="465">
        <v>0</v>
      </c>
      <c r="S30" s="465">
        <v>0</v>
      </c>
      <c r="T30" s="465">
        <v>0</v>
      </c>
      <c r="U30" s="465">
        <v>0</v>
      </c>
      <c r="V30" s="465">
        <v>0</v>
      </c>
      <c r="W30" s="465">
        <v>0</v>
      </c>
      <c r="X30" s="465">
        <v>0</v>
      </c>
      <c r="Y30" s="465">
        <v>0</v>
      </c>
      <c r="Z30" s="465">
        <v>0</v>
      </c>
      <c r="AA30" s="465">
        <v>0</v>
      </c>
      <c r="AB30" s="465">
        <v>0</v>
      </c>
      <c r="AC30" s="465">
        <v>12278.36</v>
      </c>
      <c r="AD30" s="465">
        <v>12319</v>
      </c>
      <c r="AE30" s="465">
        <v>13101.320000000002</v>
      </c>
      <c r="AF30" s="465">
        <v>13187.68</v>
      </c>
      <c r="AG30" s="465">
        <v>12943.84</v>
      </c>
      <c r="AH30" s="465">
        <v>0</v>
      </c>
      <c r="AI30" s="465">
        <v>0</v>
      </c>
      <c r="AJ30" s="465">
        <v>0</v>
      </c>
      <c r="AK30" s="465">
        <v>0</v>
      </c>
      <c r="AL30" s="465">
        <v>0</v>
      </c>
      <c r="AM30" s="465">
        <v>0</v>
      </c>
      <c r="AN30" s="465">
        <v>0</v>
      </c>
      <c r="AO30" s="465">
        <v>27902.959999999999</v>
      </c>
      <c r="AP30" s="465">
        <v>0</v>
      </c>
      <c r="AQ30" s="465">
        <v>0</v>
      </c>
      <c r="AR30" s="465">
        <v>0</v>
      </c>
      <c r="AS30" s="465">
        <v>0</v>
      </c>
      <c r="AT30" s="465">
        <v>0</v>
      </c>
      <c r="AU30" s="465">
        <v>0</v>
      </c>
      <c r="AV30" s="404">
        <v>0</v>
      </c>
      <c r="AW30" s="404">
        <v>0</v>
      </c>
      <c r="AX30" s="404">
        <v>0</v>
      </c>
      <c r="AY30" s="404">
        <v>0</v>
      </c>
      <c r="AZ30" s="404">
        <v>0</v>
      </c>
      <c r="BA30" s="404">
        <v>0</v>
      </c>
      <c r="BB30" s="404">
        <v>0</v>
      </c>
      <c r="BC30" s="404">
        <v>0</v>
      </c>
      <c r="BD30" s="404">
        <v>0</v>
      </c>
      <c r="BE30" s="404">
        <v>0</v>
      </c>
      <c r="BF30" s="404">
        <v>0</v>
      </c>
      <c r="BG30" s="404">
        <v>0</v>
      </c>
      <c r="BH30" s="404">
        <v>0</v>
      </c>
      <c r="BI30" s="404">
        <v>0</v>
      </c>
      <c r="BJ30" s="404">
        <v>0</v>
      </c>
      <c r="BK30" s="404">
        <v>0</v>
      </c>
      <c r="BL30" s="404">
        <v>0</v>
      </c>
      <c r="BM30" s="404">
        <v>0</v>
      </c>
      <c r="BN30" s="404">
        <v>0</v>
      </c>
      <c r="BO30" s="404">
        <v>0</v>
      </c>
      <c r="BP30" s="404">
        <v>0</v>
      </c>
      <c r="BQ30" s="404">
        <v>0</v>
      </c>
      <c r="BR30" s="404">
        <v>0</v>
      </c>
      <c r="BS30" s="404">
        <v>0</v>
      </c>
      <c r="BT30" s="404">
        <v>0</v>
      </c>
      <c r="BU30" s="404">
        <v>0</v>
      </c>
      <c r="BV30" s="404">
        <v>0</v>
      </c>
      <c r="BW30" s="404">
        <v>0</v>
      </c>
      <c r="BX30" s="404">
        <v>0</v>
      </c>
      <c r="BY30" s="404">
        <v>0</v>
      </c>
      <c r="BZ30" s="404">
        <v>0</v>
      </c>
      <c r="CA30" s="404">
        <v>0</v>
      </c>
      <c r="CB30" s="404">
        <v>0</v>
      </c>
      <c r="CC30" s="404">
        <v>0</v>
      </c>
      <c r="CD30" s="404">
        <v>0</v>
      </c>
      <c r="CE30" s="404">
        <v>0</v>
      </c>
      <c r="CF30" s="404">
        <v>0</v>
      </c>
      <c r="CG30" s="404">
        <v>0</v>
      </c>
      <c r="CH30" s="404">
        <v>16794.48</v>
      </c>
      <c r="CI30" s="404">
        <v>17414.239999999998</v>
      </c>
      <c r="CJ30" s="404">
        <v>18171.16</v>
      </c>
      <c r="CK30" s="404">
        <v>18521.68</v>
      </c>
      <c r="CL30" s="404">
        <v>18430.240000000002</v>
      </c>
      <c r="CM30" s="404">
        <v>0</v>
      </c>
      <c r="CN30" s="404">
        <v>0</v>
      </c>
      <c r="CO30" s="404">
        <v>0</v>
      </c>
      <c r="CP30" s="404">
        <v>0</v>
      </c>
      <c r="CQ30" s="404">
        <v>0</v>
      </c>
      <c r="CR30" s="404">
        <v>0</v>
      </c>
      <c r="CS30" s="404">
        <v>0</v>
      </c>
      <c r="CT30" s="404">
        <v>38769.360000000001</v>
      </c>
      <c r="CU30" s="404">
        <v>0</v>
      </c>
      <c r="CV30" s="404">
        <v>0</v>
      </c>
      <c r="CW30" s="404">
        <v>0</v>
      </c>
      <c r="CX30" s="404">
        <v>0</v>
      </c>
      <c r="CY30" s="404">
        <v>0</v>
      </c>
      <c r="CZ30" s="404">
        <v>0</v>
      </c>
    </row>
    <row r="31" spans="1:104" x14ac:dyDescent="0.25">
      <c r="A31" s="183">
        <v>4865</v>
      </c>
      <c r="B31" s="183">
        <v>455574</v>
      </c>
      <c r="C31" s="27">
        <v>1026266</v>
      </c>
      <c r="D31" s="14">
        <v>1073634366</v>
      </c>
      <c r="F31" s="27" t="s">
        <v>1293</v>
      </c>
      <c r="G31" s="12" t="s">
        <v>288</v>
      </c>
      <c r="H31" s="27" t="s">
        <v>1401</v>
      </c>
      <c r="I31" s="12" t="s">
        <v>289</v>
      </c>
      <c r="J31" s="465">
        <v>24156.6</v>
      </c>
      <c r="K31" s="465">
        <v>24808.6</v>
      </c>
      <c r="L31" s="465">
        <v>26445.119999999995</v>
      </c>
      <c r="M31" s="465">
        <v>26692.879999999997</v>
      </c>
      <c r="N31" s="465">
        <v>26340.799999999999</v>
      </c>
      <c r="O31" s="465">
        <v>0</v>
      </c>
      <c r="P31" s="465">
        <v>0</v>
      </c>
      <c r="Q31" s="465">
        <v>0</v>
      </c>
      <c r="R31" s="465">
        <v>0</v>
      </c>
      <c r="S31" s="465">
        <v>0</v>
      </c>
      <c r="T31" s="465">
        <v>0</v>
      </c>
      <c r="U31" s="465">
        <v>0</v>
      </c>
      <c r="V31" s="465">
        <v>55285.48</v>
      </c>
      <c r="W31" s="465">
        <v>0</v>
      </c>
      <c r="X31" s="465">
        <v>0</v>
      </c>
      <c r="Y31" s="465">
        <v>0</v>
      </c>
      <c r="Z31" s="465">
        <v>0</v>
      </c>
      <c r="AA31" s="465">
        <v>0</v>
      </c>
      <c r="AB31" s="465">
        <v>0</v>
      </c>
      <c r="AC31" s="465">
        <v>11240.48</v>
      </c>
      <c r="AD31" s="465">
        <v>11305.679999999998</v>
      </c>
      <c r="AE31" s="465">
        <v>12140.239999999998</v>
      </c>
      <c r="AF31" s="465">
        <v>11657.759999999998</v>
      </c>
      <c r="AG31" s="465">
        <v>11592.56</v>
      </c>
      <c r="AH31" s="465">
        <v>0</v>
      </c>
      <c r="AI31" s="465">
        <v>0</v>
      </c>
      <c r="AJ31" s="465">
        <v>0</v>
      </c>
      <c r="AK31" s="465">
        <v>0</v>
      </c>
      <c r="AL31" s="465">
        <v>0</v>
      </c>
      <c r="AM31" s="465">
        <v>0</v>
      </c>
      <c r="AN31" s="465">
        <v>0</v>
      </c>
      <c r="AO31" s="465">
        <v>25429.600000000002</v>
      </c>
      <c r="AP31" s="465">
        <v>0</v>
      </c>
      <c r="AQ31" s="465">
        <v>0</v>
      </c>
      <c r="AR31" s="465">
        <v>0</v>
      </c>
      <c r="AS31" s="465">
        <v>0</v>
      </c>
      <c r="AT31" s="465">
        <v>0</v>
      </c>
      <c r="AU31" s="465">
        <v>0</v>
      </c>
      <c r="AV31" s="404">
        <v>0</v>
      </c>
      <c r="AW31" s="404">
        <v>0</v>
      </c>
      <c r="AX31" s="404">
        <v>0</v>
      </c>
      <c r="AY31" s="404">
        <v>0</v>
      </c>
      <c r="AZ31" s="404">
        <v>0</v>
      </c>
      <c r="BA31" s="404">
        <v>0</v>
      </c>
      <c r="BB31" s="404">
        <v>0</v>
      </c>
      <c r="BC31" s="404">
        <v>0</v>
      </c>
      <c r="BD31" s="404">
        <v>0</v>
      </c>
      <c r="BE31" s="404">
        <v>0</v>
      </c>
      <c r="BF31" s="404">
        <v>0</v>
      </c>
      <c r="BG31" s="404">
        <v>0</v>
      </c>
      <c r="BH31" s="404">
        <v>0</v>
      </c>
      <c r="BI31" s="404">
        <v>0</v>
      </c>
      <c r="BJ31" s="404">
        <v>0</v>
      </c>
      <c r="BK31" s="404">
        <v>0</v>
      </c>
      <c r="BL31" s="404">
        <v>0</v>
      </c>
      <c r="BM31" s="404">
        <v>0</v>
      </c>
      <c r="BN31" s="404">
        <v>0</v>
      </c>
      <c r="BO31" s="404">
        <v>0</v>
      </c>
      <c r="BP31" s="404">
        <v>0</v>
      </c>
      <c r="BQ31" s="404">
        <v>0</v>
      </c>
      <c r="BR31" s="404">
        <v>0</v>
      </c>
      <c r="BS31" s="404">
        <v>0</v>
      </c>
      <c r="BT31" s="404">
        <v>0</v>
      </c>
      <c r="BU31" s="404">
        <v>0</v>
      </c>
      <c r="BV31" s="404">
        <v>0</v>
      </c>
      <c r="BW31" s="404">
        <v>0</v>
      </c>
      <c r="BX31" s="404">
        <v>0</v>
      </c>
      <c r="BY31" s="404">
        <v>0</v>
      </c>
      <c r="BZ31" s="404">
        <v>0</v>
      </c>
      <c r="CA31" s="404">
        <v>0</v>
      </c>
      <c r="CB31" s="404">
        <v>0</v>
      </c>
      <c r="CC31" s="404">
        <v>0</v>
      </c>
      <c r="CD31" s="404">
        <v>0</v>
      </c>
      <c r="CE31" s="404">
        <v>0</v>
      </c>
      <c r="CF31" s="404">
        <v>0</v>
      </c>
      <c r="CG31" s="404">
        <v>0</v>
      </c>
      <c r="CH31" s="404">
        <v>0</v>
      </c>
      <c r="CI31" s="404">
        <v>0</v>
      </c>
      <c r="CJ31" s="404">
        <v>0</v>
      </c>
      <c r="CK31" s="404">
        <v>0</v>
      </c>
      <c r="CL31" s="404">
        <v>0</v>
      </c>
      <c r="CM31" s="404">
        <v>0</v>
      </c>
      <c r="CN31" s="404">
        <v>0</v>
      </c>
      <c r="CO31" s="404">
        <v>0</v>
      </c>
      <c r="CP31" s="404">
        <v>0</v>
      </c>
      <c r="CQ31" s="404">
        <v>0</v>
      </c>
      <c r="CR31" s="404">
        <v>0</v>
      </c>
      <c r="CS31" s="404">
        <v>0</v>
      </c>
      <c r="CT31" s="404">
        <v>0</v>
      </c>
      <c r="CU31" s="404">
        <v>0</v>
      </c>
      <c r="CV31" s="404">
        <v>0</v>
      </c>
      <c r="CW31" s="404">
        <v>0</v>
      </c>
      <c r="CX31" s="404">
        <v>0</v>
      </c>
      <c r="CY31" s="404">
        <v>0</v>
      </c>
      <c r="CZ31" s="404">
        <v>0</v>
      </c>
    </row>
    <row r="32" spans="1:104" x14ac:dyDescent="0.25">
      <c r="A32" s="183">
        <v>4530</v>
      </c>
      <c r="B32" s="183">
        <v>455576</v>
      </c>
      <c r="C32" s="27">
        <v>1021006</v>
      </c>
      <c r="D32" s="14">
        <v>1699029413</v>
      </c>
      <c r="F32" s="27" t="s">
        <v>1293</v>
      </c>
      <c r="G32" s="12" t="s">
        <v>702</v>
      </c>
      <c r="H32" s="27" t="s">
        <v>1355</v>
      </c>
      <c r="I32" s="12" t="s">
        <v>703</v>
      </c>
      <c r="J32" s="465">
        <v>18895.5</v>
      </c>
      <c r="K32" s="465">
        <v>19405.5</v>
      </c>
      <c r="L32" s="465">
        <v>20685.599999999999</v>
      </c>
      <c r="M32" s="465">
        <v>20879.399999999998</v>
      </c>
      <c r="N32" s="465">
        <v>20604</v>
      </c>
      <c r="O32" s="465">
        <v>0</v>
      </c>
      <c r="P32" s="465">
        <v>0</v>
      </c>
      <c r="Q32" s="465">
        <v>0</v>
      </c>
      <c r="R32" s="465">
        <v>0</v>
      </c>
      <c r="S32" s="465">
        <v>0</v>
      </c>
      <c r="T32" s="465">
        <v>0</v>
      </c>
      <c r="U32" s="465">
        <v>0</v>
      </c>
      <c r="V32" s="465">
        <v>55979.44000000001</v>
      </c>
      <c r="W32" s="465">
        <v>0</v>
      </c>
      <c r="X32" s="465">
        <v>0</v>
      </c>
      <c r="Y32" s="465">
        <v>0</v>
      </c>
      <c r="Z32" s="465">
        <v>0</v>
      </c>
      <c r="AA32" s="465">
        <v>0</v>
      </c>
      <c r="AB32" s="465">
        <v>0</v>
      </c>
      <c r="AC32" s="465">
        <v>8792.4</v>
      </c>
      <c r="AD32" s="465">
        <v>8843.4</v>
      </c>
      <c r="AE32" s="465">
        <v>9496.1999999999989</v>
      </c>
      <c r="AF32" s="465">
        <v>9118.7999999999993</v>
      </c>
      <c r="AG32" s="465">
        <v>9067.7999999999993</v>
      </c>
      <c r="AH32" s="465">
        <v>0</v>
      </c>
      <c r="AI32" s="465">
        <v>0</v>
      </c>
      <c r="AJ32" s="465">
        <v>0</v>
      </c>
      <c r="AK32" s="465">
        <v>0</v>
      </c>
      <c r="AL32" s="465">
        <v>0</v>
      </c>
      <c r="AM32" s="465">
        <v>0</v>
      </c>
      <c r="AN32" s="465">
        <v>0</v>
      </c>
      <c r="AO32" s="465">
        <v>25748.799999999999</v>
      </c>
      <c r="AP32" s="465">
        <v>0</v>
      </c>
      <c r="AQ32" s="465">
        <v>0</v>
      </c>
      <c r="AR32" s="465">
        <v>0</v>
      </c>
      <c r="AS32" s="465">
        <v>0</v>
      </c>
      <c r="AT32" s="465">
        <v>0</v>
      </c>
      <c r="AU32" s="465">
        <v>0</v>
      </c>
      <c r="AV32" s="404">
        <v>0</v>
      </c>
      <c r="AW32" s="404">
        <v>0</v>
      </c>
      <c r="AX32" s="404">
        <v>0</v>
      </c>
      <c r="AY32" s="404">
        <v>0</v>
      </c>
      <c r="AZ32" s="404">
        <v>0</v>
      </c>
      <c r="BA32" s="404">
        <v>0</v>
      </c>
      <c r="BB32" s="404">
        <v>0</v>
      </c>
      <c r="BC32" s="404">
        <v>0</v>
      </c>
      <c r="BD32" s="404">
        <v>0</v>
      </c>
      <c r="BE32" s="404">
        <v>0</v>
      </c>
      <c r="BF32" s="404">
        <v>0</v>
      </c>
      <c r="BG32" s="404">
        <v>0</v>
      </c>
      <c r="BH32" s="404">
        <v>0</v>
      </c>
      <c r="BI32" s="404">
        <v>0</v>
      </c>
      <c r="BJ32" s="404">
        <v>0</v>
      </c>
      <c r="BK32" s="404">
        <v>0</v>
      </c>
      <c r="BL32" s="404">
        <v>0</v>
      </c>
      <c r="BM32" s="404">
        <v>0</v>
      </c>
      <c r="BN32" s="404">
        <v>0</v>
      </c>
      <c r="BO32" s="404">
        <v>0</v>
      </c>
      <c r="BP32" s="404">
        <v>0</v>
      </c>
      <c r="BQ32" s="404">
        <v>0</v>
      </c>
      <c r="BR32" s="404">
        <v>0</v>
      </c>
      <c r="BS32" s="404">
        <v>0</v>
      </c>
      <c r="BT32" s="404">
        <v>0</v>
      </c>
      <c r="BU32" s="404">
        <v>0</v>
      </c>
      <c r="BV32" s="404">
        <v>0</v>
      </c>
      <c r="BW32" s="404">
        <v>0</v>
      </c>
      <c r="BX32" s="404">
        <v>0</v>
      </c>
      <c r="BY32" s="404">
        <v>0</v>
      </c>
      <c r="BZ32" s="404">
        <v>0</v>
      </c>
      <c r="CA32" s="404">
        <v>0</v>
      </c>
      <c r="CB32" s="404">
        <v>0</v>
      </c>
      <c r="CC32" s="404">
        <v>0</v>
      </c>
      <c r="CD32" s="404">
        <v>0</v>
      </c>
      <c r="CE32" s="404">
        <v>0</v>
      </c>
      <c r="CF32" s="404">
        <v>0</v>
      </c>
      <c r="CG32" s="404">
        <v>0</v>
      </c>
      <c r="CH32" s="404">
        <v>0</v>
      </c>
      <c r="CI32" s="404">
        <v>0</v>
      </c>
      <c r="CJ32" s="404">
        <v>0</v>
      </c>
      <c r="CK32" s="404">
        <v>0</v>
      </c>
      <c r="CL32" s="404">
        <v>0</v>
      </c>
      <c r="CM32" s="404">
        <v>0</v>
      </c>
      <c r="CN32" s="404">
        <v>0</v>
      </c>
      <c r="CO32" s="404">
        <v>0</v>
      </c>
      <c r="CP32" s="404">
        <v>0</v>
      </c>
      <c r="CQ32" s="404">
        <v>0</v>
      </c>
      <c r="CR32" s="404">
        <v>0</v>
      </c>
      <c r="CS32" s="404">
        <v>0</v>
      </c>
      <c r="CT32" s="404">
        <v>0</v>
      </c>
      <c r="CU32" s="404">
        <v>0</v>
      </c>
      <c r="CV32" s="404">
        <v>0</v>
      </c>
      <c r="CW32" s="404">
        <v>0</v>
      </c>
      <c r="CX32" s="404">
        <v>0</v>
      </c>
      <c r="CY32" s="404">
        <v>0</v>
      </c>
      <c r="CZ32" s="404">
        <v>0</v>
      </c>
    </row>
    <row r="33" spans="1:104" x14ac:dyDescent="0.25">
      <c r="A33" s="183">
        <v>4802</v>
      </c>
      <c r="B33" s="183">
        <v>455577</v>
      </c>
      <c r="C33" s="27">
        <v>1021225</v>
      </c>
      <c r="D33" s="14">
        <v>1437595824</v>
      </c>
      <c r="F33" s="27" t="s">
        <v>1296</v>
      </c>
      <c r="G33" s="12" t="s">
        <v>828</v>
      </c>
      <c r="H33" s="27" t="s">
        <v>1295</v>
      </c>
      <c r="I33" s="12" t="s">
        <v>671</v>
      </c>
      <c r="J33" s="465">
        <v>0</v>
      </c>
      <c r="K33" s="465">
        <v>0</v>
      </c>
      <c r="L33" s="465">
        <v>0</v>
      </c>
      <c r="M33" s="465">
        <v>0</v>
      </c>
      <c r="N33" s="465">
        <v>0</v>
      </c>
      <c r="O33" s="465">
        <v>0</v>
      </c>
      <c r="P33" s="465">
        <v>0</v>
      </c>
      <c r="Q33" s="465">
        <v>0</v>
      </c>
      <c r="R33" s="465">
        <v>0</v>
      </c>
      <c r="S33" s="465">
        <v>0</v>
      </c>
      <c r="T33" s="465">
        <v>0</v>
      </c>
      <c r="U33" s="465">
        <v>0</v>
      </c>
      <c r="V33" s="465">
        <v>0</v>
      </c>
      <c r="W33" s="465">
        <v>0</v>
      </c>
      <c r="X33" s="465">
        <v>0</v>
      </c>
      <c r="Y33" s="465">
        <v>0</v>
      </c>
      <c r="Z33" s="465">
        <v>0</v>
      </c>
      <c r="AA33" s="465">
        <v>0</v>
      </c>
      <c r="AB33" s="465">
        <v>0</v>
      </c>
      <c r="AC33" s="465">
        <v>6646.75</v>
      </c>
      <c r="AD33" s="465">
        <v>6668.75</v>
      </c>
      <c r="AE33" s="465">
        <v>7092.25</v>
      </c>
      <c r="AF33" s="465">
        <v>7139</v>
      </c>
      <c r="AG33" s="465">
        <v>7007</v>
      </c>
      <c r="AH33" s="465">
        <v>0</v>
      </c>
      <c r="AI33" s="465">
        <v>0</v>
      </c>
      <c r="AJ33" s="465">
        <v>0</v>
      </c>
      <c r="AK33" s="465">
        <v>0</v>
      </c>
      <c r="AL33" s="465">
        <v>0</v>
      </c>
      <c r="AM33" s="465">
        <v>0</v>
      </c>
      <c r="AN33" s="465">
        <v>0</v>
      </c>
      <c r="AO33" s="465">
        <v>19294.599999999999</v>
      </c>
      <c r="AP33" s="465">
        <v>0</v>
      </c>
      <c r="AQ33" s="465">
        <v>0</v>
      </c>
      <c r="AR33" s="465">
        <v>0</v>
      </c>
      <c r="AS33" s="465">
        <v>0</v>
      </c>
      <c r="AT33" s="465">
        <v>0</v>
      </c>
      <c r="AU33" s="465">
        <v>0</v>
      </c>
      <c r="AV33" s="404">
        <v>0</v>
      </c>
      <c r="AW33" s="404">
        <v>0</v>
      </c>
      <c r="AX33" s="404">
        <v>0</v>
      </c>
      <c r="AY33" s="404">
        <v>0</v>
      </c>
      <c r="AZ33" s="404">
        <v>0</v>
      </c>
      <c r="BA33" s="404">
        <v>0</v>
      </c>
      <c r="BB33" s="404">
        <v>0</v>
      </c>
      <c r="BC33" s="404">
        <v>0</v>
      </c>
      <c r="BD33" s="404">
        <v>0</v>
      </c>
      <c r="BE33" s="404">
        <v>0</v>
      </c>
      <c r="BF33" s="404">
        <v>0</v>
      </c>
      <c r="BG33" s="404">
        <v>0</v>
      </c>
      <c r="BH33" s="404">
        <v>0</v>
      </c>
      <c r="BI33" s="404">
        <v>0</v>
      </c>
      <c r="BJ33" s="404">
        <v>0</v>
      </c>
      <c r="BK33" s="404">
        <v>0</v>
      </c>
      <c r="BL33" s="404">
        <v>0</v>
      </c>
      <c r="BM33" s="404">
        <v>0</v>
      </c>
      <c r="BN33" s="404">
        <v>0</v>
      </c>
      <c r="BO33" s="404">
        <v>0</v>
      </c>
      <c r="BP33" s="404">
        <v>0</v>
      </c>
      <c r="BQ33" s="404">
        <v>0</v>
      </c>
      <c r="BR33" s="404">
        <v>0</v>
      </c>
      <c r="BS33" s="404">
        <v>0</v>
      </c>
      <c r="BT33" s="404">
        <v>0</v>
      </c>
      <c r="BU33" s="404">
        <v>0</v>
      </c>
      <c r="BV33" s="404">
        <v>0</v>
      </c>
      <c r="BW33" s="404">
        <v>0</v>
      </c>
      <c r="BX33" s="404">
        <v>0</v>
      </c>
      <c r="BY33" s="404">
        <v>0</v>
      </c>
      <c r="BZ33" s="404">
        <v>0</v>
      </c>
      <c r="CA33" s="404">
        <v>0</v>
      </c>
      <c r="CB33" s="404">
        <v>0</v>
      </c>
      <c r="CC33" s="404">
        <v>0</v>
      </c>
      <c r="CD33" s="404">
        <v>0</v>
      </c>
      <c r="CE33" s="404">
        <v>0</v>
      </c>
      <c r="CF33" s="404">
        <v>0</v>
      </c>
      <c r="CG33" s="404">
        <v>0</v>
      </c>
      <c r="CH33" s="404">
        <v>9091.5</v>
      </c>
      <c r="CI33" s="404">
        <v>9427</v>
      </c>
      <c r="CJ33" s="404">
        <v>9836.75</v>
      </c>
      <c r="CK33" s="404">
        <v>10026.5</v>
      </c>
      <c r="CL33" s="404">
        <v>9977</v>
      </c>
      <c r="CM33" s="404">
        <v>0</v>
      </c>
      <c r="CN33" s="404">
        <v>0</v>
      </c>
      <c r="CO33" s="404">
        <v>0</v>
      </c>
      <c r="CP33" s="404">
        <v>0</v>
      </c>
      <c r="CQ33" s="404">
        <v>0</v>
      </c>
      <c r="CR33" s="404">
        <v>0</v>
      </c>
      <c r="CS33" s="404">
        <v>0</v>
      </c>
      <c r="CT33" s="404">
        <v>26808.600000000006</v>
      </c>
      <c r="CU33" s="404">
        <v>0</v>
      </c>
      <c r="CV33" s="404">
        <v>0</v>
      </c>
      <c r="CW33" s="404">
        <v>0</v>
      </c>
      <c r="CX33" s="404">
        <v>0</v>
      </c>
      <c r="CY33" s="404">
        <v>0</v>
      </c>
      <c r="CZ33" s="404">
        <v>0</v>
      </c>
    </row>
    <row r="34" spans="1:104" x14ac:dyDescent="0.25">
      <c r="A34" s="183">
        <v>4650</v>
      </c>
      <c r="B34" s="183">
        <v>455582</v>
      </c>
      <c r="C34" s="27">
        <v>1013457</v>
      </c>
      <c r="D34" s="14">
        <v>1871614917</v>
      </c>
      <c r="F34" s="27" t="s">
        <v>1279</v>
      </c>
      <c r="G34" s="12" t="s">
        <v>772</v>
      </c>
      <c r="H34" s="27" t="s">
        <v>1391</v>
      </c>
      <c r="I34" s="12" t="s">
        <v>773</v>
      </c>
      <c r="J34" s="465">
        <v>10225.039999999999</v>
      </c>
      <c r="K34" s="465">
        <v>10012.380000000001</v>
      </c>
      <c r="L34" s="465">
        <v>11292.679999999998</v>
      </c>
      <c r="M34" s="465">
        <v>11626.86</v>
      </c>
      <c r="N34" s="465">
        <v>11001.899999999998</v>
      </c>
      <c r="O34" s="465">
        <v>0</v>
      </c>
      <c r="P34" s="465">
        <v>0</v>
      </c>
      <c r="Q34" s="465">
        <v>0</v>
      </c>
      <c r="R34" s="465">
        <v>0</v>
      </c>
      <c r="S34" s="465">
        <v>0</v>
      </c>
      <c r="T34" s="465">
        <v>0</v>
      </c>
      <c r="U34" s="465">
        <v>0</v>
      </c>
      <c r="V34" s="465">
        <v>30077.1</v>
      </c>
      <c r="W34" s="465">
        <v>0</v>
      </c>
      <c r="X34" s="465">
        <v>0</v>
      </c>
      <c r="Y34" s="465">
        <v>0</v>
      </c>
      <c r="Z34" s="465">
        <v>0</v>
      </c>
      <c r="AA34" s="465">
        <v>0</v>
      </c>
      <c r="AB34" s="465">
        <v>0</v>
      </c>
      <c r="AC34" s="465">
        <v>0</v>
      </c>
      <c r="AD34" s="465">
        <v>0</v>
      </c>
      <c r="AE34" s="465">
        <v>0</v>
      </c>
      <c r="AF34" s="465">
        <v>0</v>
      </c>
      <c r="AG34" s="465">
        <v>0</v>
      </c>
      <c r="AH34" s="465">
        <v>0</v>
      </c>
      <c r="AI34" s="465">
        <v>0</v>
      </c>
      <c r="AJ34" s="465">
        <v>0</v>
      </c>
      <c r="AK34" s="465">
        <v>0</v>
      </c>
      <c r="AL34" s="465">
        <v>0</v>
      </c>
      <c r="AM34" s="465">
        <v>0</v>
      </c>
      <c r="AN34" s="465">
        <v>0</v>
      </c>
      <c r="AO34" s="465">
        <v>0</v>
      </c>
      <c r="AP34" s="465">
        <v>0</v>
      </c>
      <c r="AQ34" s="465">
        <v>0</v>
      </c>
      <c r="AR34" s="465">
        <v>0</v>
      </c>
      <c r="AS34" s="465">
        <v>0</v>
      </c>
      <c r="AT34" s="465">
        <v>0</v>
      </c>
      <c r="AU34" s="465">
        <v>0</v>
      </c>
      <c r="AV34" s="404">
        <v>6549.0599999999995</v>
      </c>
      <c r="AW34" s="404">
        <v>6327.7199999999993</v>
      </c>
      <c r="AX34" s="404">
        <v>7191.38</v>
      </c>
      <c r="AY34" s="404">
        <v>7247.7999999999993</v>
      </c>
      <c r="AZ34" s="404">
        <v>6957.02</v>
      </c>
      <c r="BA34" s="404">
        <v>0</v>
      </c>
      <c r="BB34" s="404">
        <v>0</v>
      </c>
      <c r="BC34" s="404">
        <v>0</v>
      </c>
      <c r="BD34" s="404">
        <v>0</v>
      </c>
      <c r="BE34" s="404">
        <v>0</v>
      </c>
      <c r="BF34" s="404">
        <v>0</v>
      </c>
      <c r="BG34" s="404">
        <v>0</v>
      </c>
      <c r="BH34" s="404">
        <v>19143.36</v>
      </c>
      <c r="BI34" s="404">
        <v>0</v>
      </c>
      <c r="BJ34" s="404">
        <v>0</v>
      </c>
      <c r="BK34" s="404">
        <v>0</v>
      </c>
      <c r="BL34" s="404">
        <v>0</v>
      </c>
      <c r="BM34" s="404">
        <v>0</v>
      </c>
      <c r="BN34" s="404">
        <v>0</v>
      </c>
      <c r="BO34" s="404">
        <v>0</v>
      </c>
      <c r="BP34" s="404">
        <v>0</v>
      </c>
      <c r="BQ34" s="404">
        <v>0</v>
      </c>
      <c r="BR34" s="404">
        <v>0</v>
      </c>
      <c r="BS34" s="404">
        <v>0</v>
      </c>
      <c r="BT34" s="404">
        <v>0</v>
      </c>
      <c r="BU34" s="404">
        <v>0</v>
      </c>
      <c r="BV34" s="404">
        <v>0</v>
      </c>
      <c r="BW34" s="404">
        <v>0</v>
      </c>
      <c r="BX34" s="404">
        <v>0</v>
      </c>
      <c r="BY34" s="404">
        <v>0</v>
      </c>
      <c r="BZ34" s="404">
        <v>0</v>
      </c>
      <c r="CA34" s="404">
        <v>0</v>
      </c>
      <c r="CB34" s="404">
        <v>0</v>
      </c>
      <c r="CC34" s="404">
        <v>0</v>
      </c>
      <c r="CD34" s="404">
        <v>0</v>
      </c>
      <c r="CE34" s="404">
        <v>0</v>
      </c>
      <c r="CF34" s="404">
        <v>0</v>
      </c>
      <c r="CG34" s="404">
        <v>0</v>
      </c>
      <c r="CH34" s="404">
        <v>14304.64</v>
      </c>
      <c r="CI34" s="404">
        <v>14617.119999999999</v>
      </c>
      <c r="CJ34" s="404">
        <v>16496.34</v>
      </c>
      <c r="CK34" s="404">
        <v>16587.48</v>
      </c>
      <c r="CL34" s="404">
        <v>16340.099999999999</v>
      </c>
      <c r="CM34" s="404">
        <v>0</v>
      </c>
      <c r="CN34" s="404">
        <v>0</v>
      </c>
      <c r="CO34" s="404">
        <v>0</v>
      </c>
      <c r="CP34" s="404">
        <v>0</v>
      </c>
      <c r="CQ34" s="404">
        <v>0</v>
      </c>
      <c r="CR34" s="404">
        <v>0</v>
      </c>
      <c r="CS34" s="404">
        <v>0</v>
      </c>
      <c r="CT34" s="404">
        <v>43325.100000000006</v>
      </c>
      <c r="CU34" s="404">
        <v>0</v>
      </c>
      <c r="CV34" s="404">
        <v>0</v>
      </c>
      <c r="CW34" s="404">
        <v>0</v>
      </c>
      <c r="CX34" s="404">
        <v>0</v>
      </c>
      <c r="CY34" s="404">
        <v>0</v>
      </c>
      <c r="CZ34" s="404">
        <v>0</v>
      </c>
    </row>
    <row r="35" spans="1:104" x14ac:dyDescent="0.25">
      <c r="A35" s="183">
        <v>4898</v>
      </c>
      <c r="B35" s="183">
        <v>455586</v>
      </c>
      <c r="C35" s="27">
        <v>1017924</v>
      </c>
      <c r="D35" s="14">
        <v>1902132301</v>
      </c>
      <c r="F35" s="27" t="s">
        <v>1408</v>
      </c>
      <c r="G35" s="12" t="s">
        <v>867</v>
      </c>
      <c r="H35" s="27" t="s">
        <v>1455</v>
      </c>
      <c r="I35" s="12" t="s">
        <v>868</v>
      </c>
      <c r="J35" s="465">
        <v>0</v>
      </c>
      <c r="K35" s="465">
        <v>0</v>
      </c>
      <c r="L35" s="465">
        <v>0</v>
      </c>
      <c r="M35" s="465">
        <v>0</v>
      </c>
      <c r="N35" s="465">
        <v>0</v>
      </c>
      <c r="O35" s="465">
        <v>0</v>
      </c>
      <c r="P35" s="465">
        <v>0</v>
      </c>
      <c r="Q35" s="465">
        <v>0</v>
      </c>
      <c r="R35" s="465">
        <v>0</v>
      </c>
      <c r="S35" s="465">
        <v>0</v>
      </c>
      <c r="T35" s="465">
        <v>0</v>
      </c>
      <c r="U35" s="465">
        <v>0</v>
      </c>
      <c r="V35" s="465">
        <v>0</v>
      </c>
      <c r="W35" s="465">
        <v>0</v>
      </c>
      <c r="X35" s="465">
        <v>0</v>
      </c>
      <c r="Y35" s="465">
        <v>0</v>
      </c>
      <c r="Z35" s="465">
        <v>0</v>
      </c>
      <c r="AA35" s="465">
        <v>0</v>
      </c>
      <c r="AB35" s="465">
        <v>0</v>
      </c>
      <c r="AC35" s="465">
        <v>0</v>
      </c>
      <c r="AD35" s="465">
        <v>0</v>
      </c>
      <c r="AE35" s="465">
        <v>0</v>
      </c>
      <c r="AF35" s="465">
        <v>0</v>
      </c>
      <c r="AG35" s="465">
        <v>0</v>
      </c>
      <c r="AH35" s="465">
        <v>0</v>
      </c>
      <c r="AI35" s="465">
        <v>0</v>
      </c>
      <c r="AJ35" s="465">
        <v>0</v>
      </c>
      <c r="AK35" s="465">
        <v>0</v>
      </c>
      <c r="AL35" s="465">
        <v>0</v>
      </c>
      <c r="AM35" s="465">
        <v>0</v>
      </c>
      <c r="AN35" s="465">
        <v>0</v>
      </c>
      <c r="AO35" s="465">
        <v>31071.040000000001</v>
      </c>
      <c r="AP35" s="465">
        <v>0</v>
      </c>
      <c r="AQ35" s="465">
        <v>0</v>
      </c>
      <c r="AR35" s="465">
        <v>0</v>
      </c>
      <c r="AS35" s="465">
        <v>0</v>
      </c>
      <c r="AT35" s="465">
        <v>0</v>
      </c>
      <c r="AU35" s="465">
        <v>0</v>
      </c>
      <c r="AV35" s="404">
        <v>0</v>
      </c>
      <c r="AW35" s="404">
        <v>0</v>
      </c>
      <c r="AX35" s="404">
        <v>0</v>
      </c>
      <c r="AY35" s="404">
        <v>0</v>
      </c>
      <c r="AZ35" s="404">
        <v>0</v>
      </c>
      <c r="BA35" s="404">
        <v>0</v>
      </c>
      <c r="BB35" s="404">
        <v>0</v>
      </c>
      <c r="BC35" s="404">
        <v>0</v>
      </c>
      <c r="BD35" s="404">
        <v>0</v>
      </c>
      <c r="BE35" s="404">
        <v>0</v>
      </c>
      <c r="BF35" s="404">
        <v>0</v>
      </c>
      <c r="BG35" s="404">
        <v>0</v>
      </c>
      <c r="BH35" s="404">
        <v>39661.440000000002</v>
      </c>
      <c r="BI35" s="404">
        <v>0</v>
      </c>
      <c r="BJ35" s="404">
        <v>0</v>
      </c>
      <c r="BK35" s="404">
        <v>0</v>
      </c>
      <c r="BL35" s="404">
        <v>0</v>
      </c>
      <c r="BM35" s="404">
        <v>0</v>
      </c>
      <c r="BN35" s="404">
        <v>0</v>
      </c>
      <c r="BO35" s="404">
        <v>0</v>
      </c>
      <c r="BP35" s="404">
        <v>0</v>
      </c>
      <c r="BQ35" s="404">
        <v>0</v>
      </c>
      <c r="BR35" s="404">
        <v>0</v>
      </c>
      <c r="BS35" s="404">
        <v>0</v>
      </c>
      <c r="BT35" s="404">
        <v>0</v>
      </c>
      <c r="BU35" s="404">
        <v>0</v>
      </c>
      <c r="BV35" s="404">
        <v>0</v>
      </c>
      <c r="BW35" s="404">
        <v>0</v>
      </c>
      <c r="BX35" s="404">
        <v>0</v>
      </c>
      <c r="BY35" s="404">
        <v>0</v>
      </c>
      <c r="BZ35" s="404">
        <v>0</v>
      </c>
      <c r="CA35" s="404">
        <v>48819.680000000008</v>
      </c>
      <c r="CB35" s="404">
        <v>0</v>
      </c>
      <c r="CC35" s="404">
        <v>0</v>
      </c>
      <c r="CD35" s="404">
        <v>0</v>
      </c>
      <c r="CE35" s="404">
        <v>0</v>
      </c>
      <c r="CF35" s="404">
        <v>0</v>
      </c>
      <c r="CG35" s="404">
        <v>0</v>
      </c>
      <c r="CH35" s="404">
        <v>0</v>
      </c>
      <c r="CI35" s="404">
        <v>0</v>
      </c>
      <c r="CJ35" s="404">
        <v>0</v>
      </c>
      <c r="CK35" s="404">
        <v>0</v>
      </c>
      <c r="CL35" s="404">
        <v>0</v>
      </c>
      <c r="CM35" s="404">
        <v>0</v>
      </c>
      <c r="CN35" s="404">
        <v>0</v>
      </c>
      <c r="CO35" s="404">
        <v>0</v>
      </c>
      <c r="CP35" s="404">
        <v>0</v>
      </c>
      <c r="CQ35" s="404">
        <v>0</v>
      </c>
      <c r="CR35" s="404">
        <v>0</v>
      </c>
      <c r="CS35" s="404">
        <v>0</v>
      </c>
      <c r="CT35" s="404">
        <v>0</v>
      </c>
      <c r="CU35" s="404">
        <v>0</v>
      </c>
      <c r="CV35" s="404">
        <v>0</v>
      </c>
      <c r="CW35" s="404">
        <v>0</v>
      </c>
      <c r="CX35" s="404">
        <v>0</v>
      </c>
      <c r="CY35" s="404">
        <v>0</v>
      </c>
      <c r="CZ35" s="404">
        <v>0</v>
      </c>
    </row>
    <row r="36" spans="1:104" x14ac:dyDescent="0.25">
      <c r="A36" s="183">
        <v>5204</v>
      </c>
      <c r="B36" s="183">
        <v>455592</v>
      </c>
      <c r="C36" s="27">
        <v>1026706</v>
      </c>
      <c r="D36" s="14">
        <v>1235528894</v>
      </c>
      <c r="F36" s="27" t="s">
        <v>1293</v>
      </c>
      <c r="G36" s="12" t="s">
        <v>1021</v>
      </c>
      <c r="H36" s="27" t="s">
        <v>1295</v>
      </c>
      <c r="I36" s="12" t="s">
        <v>1022</v>
      </c>
      <c r="J36" s="465">
        <v>53203.799999999996</v>
      </c>
      <c r="K36" s="465">
        <v>54639.799999999996</v>
      </c>
      <c r="L36" s="465">
        <v>58244.159999999996</v>
      </c>
      <c r="M36" s="465">
        <v>58789.84</v>
      </c>
      <c r="N36" s="465">
        <v>58014.400000000001</v>
      </c>
      <c r="O36" s="465">
        <v>0</v>
      </c>
      <c r="P36" s="465">
        <v>0</v>
      </c>
      <c r="Q36" s="465">
        <v>0</v>
      </c>
      <c r="R36" s="465">
        <v>0</v>
      </c>
      <c r="S36" s="465">
        <v>0</v>
      </c>
      <c r="T36" s="465">
        <v>0</v>
      </c>
      <c r="U36" s="465">
        <v>0</v>
      </c>
      <c r="V36" s="465">
        <v>122136.95999999999</v>
      </c>
      <c r="W36" s="465">
        <v>0</v>
      </c>
      <c r="X36" s="465">
        <v>0</v>
      </c>
      <c r="Y36" s="465">
        <v>0</v>
      </c>
      <c r="Z36" s="465">
        <v>0</v>
      </c>
      <c r="AA36" s="465">
        <v>0</v>
      </c>
      <c r="AB36" s="465">
        <v>0</v>
      </c>
      <c r="AC36" s="465">
        <v>24756.639999999999</v>
      </c>
      <c r="AD36" s="465">
        <v>24900.240000000002</v>
      </c>
      <c r="AE36" s="465">
        <v>26738.32</v>
      </c>
      <c r="AF36" s="465">
        <v>25675.68</v>
      </c>
      <c r="AG36" s="465">
        <v>25532.080000000002</v>
      </c>
      <c r="AH36" s="465">
        <v>0</v>
      </c>
      <c r="AI36" s="465">
        <v>0</v>
      </c>
      <c r="AJ36" s="465">
        <v>0</v>
      </c>
      <c r="AK36" s="465">
        <v>0</v>
      </c>
      <c r="AL36" s="465">
        <v>0</v>
      </c>
      <c r="AM36" s="465">
        <v>0</v>
      </c>
      <c r="AN36" s="465">
        <v>0</v>
      </c>
      <c r="AO36" s="465">
        <v>56179.200000000004</v>
      </c>
      <c r="AP36" s="465">
        <v>0</v>
      </c>
      <c r="AQ36" s="465">
        <v>0</v>
      </c>
      <c r="AR36" s="465">
        <v>0</v>
      </c>
      <c r="AS36" s="465">
        <v>0</v>
      </c>
      <c r="AT36" s="465">
        <v>0</v>
      </c>
      <c r="AU36" s="465">
        <v>0</v>
      </c>
      <c r="AV36" s="404">
        <v>0</v>
      </c>
      <c r="AW36" s="404">
        <v>0</v>
      </c>
      <c r="AX36" s="404">
        <v>0</v>
      </c>
      <c r="AY36" s="404">
        <v>0</v>
      </c>
      <c r="AZ36" s="404">
        <v>0</v>
      </c>
      <c r="BA36" s="404">
        <v>0</v>
      </c>
      <c r="BB36" s="404">
        <v>0</v>
      </c>
      <c r="BC36" s="404">
        <v>0</v>
      </c>
      <c r="BD36" s="404">
        <v>0</v>
      </c>
      <c r="BE36" s="404">
        <v>0</v>
      </c>
      <c r="BF36" s="404">
        <v>0</v>
      </c>
      <c r="BG36" s="404">
        <v>0</v>
      </c>
      <c r="BH36" s="404">
        <v>0</v>
      </c>
      <c r="BI36" s="404">
        <v>0</v>
      </c>
      <c r="BJ36" s="404">
        <v>0</v>
      </c>
      <c r="BK36" s="404">
        <v>0</v>
      </c>
      <c r="BL36" s="404">
        <v>0</v>
      </c>
      <c r="BM36" s="404">
        <v>0</v>
      </c>
      <c r="BN36" s="404">
        <v>0</v>
      </c>
      <c r="BO36" s="404">
        <v>0</v>
      </c>
      <c r="BP36" s="404">
        <v>0</v>
      </c>
      <c r="BQ36" s="404">
        <v>0</v>
      </c>
      <c r="BR36" s="404">
        <v>0</v>
      </c>
      <c r="BS36" s="404">
        <v>0</v>
      </c>
      <c r="BT36" s="404">
        <v>0</v>
      </c>
      <c r="BU36" s="404">
        <v>0</v>
      </c>
      <c r="BV36" s="404">
        <v>0</v>
      </c>
      <c r="BW36" s="404">
        <v>0</v>
      </c>
      <c r="BX36" s="404">
        <v>0</v>
      </c>
      <c r="BY36" s="404">
        <v>0</v>
      </c>
      <c r="BZ36" s="404">
        <v>0</v>
      </c>
      <c r="CA36" s="404">
        <v>0</v>
      </c>
      <c r="CB36" s="404">
        <v>0</v>
      </c>
      <c r="CC36" s="404">
        <v>0</v>
      </c>
      <c r="CD36" s="404">
        <v>0</v>
      </c>
      <c r="CE36" s="404">
        <v>0</v>
      </c>
      <c r="CF36" s="404">
        <v>0</v>
      </c>
      <c r="CG36" s="404">
        <v>0</v>
      </c>
      <c r="CH36" s="404">
        <v>0</v>
      </c>
      <c r="CI36" s="404">
        <v>0</v>
      </c>
      <c r="CJ36" s="404">
        <v>0</v>
      </c>
      <c r="CK36" s="404">
        <v>0</v>
      </c>
      <c r="CL36" s="404">
        <v>0</v>
      </c>
      <c r="CM36" s="404">
        <v>0</v>
      </c>
      <c r="CN36" s="404">
        <v>0</v>
      </c>
      <c r="CO36" s="404">
        <v>0</v>
      </c>
      <c r="CP36" s="404">
        <v>0</v>
      </c>
      <c r="CQ36" s="404">
        <v>0</v>
      </c>
      <c r="CR36" s="404">
        <v>0</v>
      </c>
      <c r="CS36" s="404">
        <v>0</v>
      </c>
      <c r="CT36" s="404">
        <v>0</v>
      </c>
      <c r="CU36" s="404">
        <v>0</v>
      </c>
      <c r="CV36" s="404">
        <v>0</v>
      </c>
      <c r="CW36" s="404">
        <v>0</v>
      </c>
      <c r="CX36" s="404">
        <v>0</v>
      </c>
      <c r="CY36" s="404">
        <v>0</v>
      </c>
      <c r="CZ36" s="404">
        <v>0</v>
      </c>
    </row>
    <row r="37" spans="1:104" x14ac:dyDescent="0.25">
      <c r="A37" s="183">
        <v>4676</v>
      </c>
      <c r="B37" s="183">
        <v>455594</v>
      </c>
      <c r="C37" s="27">
        <v>1013408</v>
      </c>
      <c r="D37" s="14">
        <v>1871670471</v>
      </c>
      <c r="F37" s="27" t="s">
        <v>1277</v>
      </c>
      <c r="G37" s="12" t="s">
        <v>784</v>
      </c>
      <c r="H37" s="27" t="s">
        <v>1391</v>
      </c>
      <c r="I37" s="12" t="s">
        <v>785</v>
      </c>
      <c r="J37" s="465">
        <v>6966.96</v>
      </c>
      <c r="K37" s="465">
        <v>6065.6399999999994</v>
      </c>
      <c r="L37" s="465">
        <v>7880.4599999999991</v>
      </c>
      <c r="M37" s="465">
        <v>7381.08</v>
      </c>
      <c r="N37" s="465">
        <v>7429.7999999999993</v>
      </c>
      <c r="O37" s="465">
        <v>0</v>
      </c>
      <c r="P37" s="465">
        <v>0</v>
      </c>
      <c r="Q37" s="465">
        <v>0</v>
      </c>
      <c r="R37" s="465">
        <v>0</v>
      </c>
      <c r="S37" s="465">
        <v>0</v>
      </c>
      <c r="T37" s="465">
        <v>0</v>
      </c>
      <c r="U37" s="465">
        <v>0</v>
      </c>
      <c r="V37" s="465">
        <v>15401.490000000002</v>
      </c>
      <c r="W37" s="465">
        <v>0</v>
      </c>
      <c r="X37" s="465">
        <v>0</v>
      </c>
      <c r="Y37" s="465">
        <v>0</v>
      </c>
      <c r="Z37" s="465">
        <v>0</v>
      </c>
      <c r="AA37" s="465">
        <v>0</v>
      </c>
      <c r="AB37" s="465">
        <v>0</v>
      </c>
      <c r="AC37" s="465">
        <v>0</v>
      </c>
      <c r="AD37" s="465">
        <v>0</v>
      </c>
      <c r="AE37" s="465">
        <v>0</v>
      </c>
      <c r="AF37" s="465">
        <v>0</v>
      </c>
      <c r="AG37" s="465">
        <v>0</v>
      </c>
      <c r="AH37" s="465">
        <v>0</v>
      </c>
      <c r="AI37" s="465">
        <v>0</v>
      </c>
      <c r="AJ37" s="465">
        <v>0</v>
      </c>
      <c r="AK37" s="465">
        <v>0</v>
      </c>
      <c r="AL37" s="465">
        <v>0</v>
      </c>
      <c r="AM37" s="465">
        <v>0</v>
      </c>
      <c r="AN37" s="465">
        <v>0</v>
      </c>
      <c r="AO37" s="465">
        <v>0</v>
      </c>
      <c r="AP37" s="465">
        <v>0</v>
      </c>
      <c r="AQ37" s="465">
        <v>0</v>
      </c>
      <c r="AR37" s="465">
        <v>0</v>
      </c>
      <c r="AS37" s="465">
        <v>0</v>
      </c>
      <c r="AT37" s="465">
        <v>0</v>
      </c>
      <c r="AU37" s="465">
        <v>0</v>
      </c>
      <c r="AV37" s="404">
        <v>7697.76</v>
      </c>
      <c r="AW37" s="404">
        <v>6808.62</v>
      </c>
      <c r="AX37" s="404">
        <v>8452.92</v>
      </c>
      <c r="AY37" s="404">
        <v>8611.26</v>
      </c>
      <c r="AZ37" s="404">
        <v>8404.2000000000007</v>
      </c>
      <c r="BA37" s="404">
        <v>0</v>
      </c>
      <c r="BB37" s="404">
        <v>0</v>
      </c>
      <c r="BC37" s="404">
        <v>0</v>
      </c>
      <c r="BD37" s="404">
        <v>0</v>
      </c>
      <c r="BE37" s="404">
        <v>0</v>
      </c>
      <c r="BF37" s="404">
        <v>0</v>
      </c>
      <c r="BG37" s="404">
        <v>0</v>
      </c>
      <c r="BH37" s="404">
        <v>16908.45</v>
      </c>
      <c r="BI37" s="404">
        <v>0</v>
      </c>
      <c r="BJ37" s="404">
        <v>0</v>
      </c>
      <c r="BK37" s="404">
        <v>0</v>
      </c>
      <c r="BL37" s="404">
        <v>0</v>
      </c>
      <c r="BM37" s="404">
        <v>0</v>
      </c>
      <c r="BN37" s="404">
        <v>0</v>
      </c>
      <c r="BO37" s="404">
        <v>0</v>
      </c>
      <c r="BP37" s="404">
        <v>0</v>
      </c>
      <c r="BQ37" s="404">
        <v>0</v>
      </c>
      <c r="BR37" s="404">
        <v>0</v>
      </c>
      <c r="BS37" s="404">
        <v>0</v>
      </c>
      <c r="BT37" s="404">
        <v>0</v>
      </c>
      <c r="BU37" s="404">
        <v>0</v>
      </c>
      <c r="BV37" s="404">
        <v>0</v>
      </c>
      <c r="BW37" s="404">
        <v>0</v>
      </c>
      <c r="BX37" s="404">
        <v>0</v>
      </c>
      <c r="BY37" s="404">
        <v>0</v>
      </c>
      <c r="BZ37" s="404">
        <v>0</v>
      </c>
      <c r="CA37" s="404">
        <v>0</v>
      </c>
      <c r="CB37" s="404">
        <v>0</v>
      </c>
      <c r="CC37" s="404">
        <v>0</v>
      </c>
      <c r="CD37" s="404">
        <v>0</v>
      </c>
      <c r="CE37" s="404">
        <v>0</v>
      </c>
      <c r="CF37" s="404">
        <v>0</v>
      </c>
      <c r="CG37" s="404">
        <v>0</v>
      </c>
      <c r="CH37" s="404">
        <v>8379.84</v>
      </c>
      <c r="CI37" s="404">
        <v>7490.7</v>
      </c>
      <c r="CJ37" s="404">
        <v>9573.48</v>
      </c>
      <c r="CK37" s="404">
        <v>9037.56</v>
      </c>
      <c r="CL37" s="404">
        <v>8903.58</v>
      </c>
      <c r="CM37" s="404">
        <v>0</v>
      </c>
      <c r="CN37" s="404">
        <v>0</v>
      </c>
      <c r="CO37" s="404">
        <v>0</v>
      </c>
      <c r="CP37" s="404">
        <v>0</v>
      </c>
      <c r="CQ37" s="404">
        <v>0</v>
      </c>
      <c r="CR37" s="404">
        <v>0</v>
      </c>
      <c r="CS37" s="404">
        <v>0</v>
      </c>
      <c r="CT37" s="404">
        <v>18738.329999999998</v>
      </c>
      <c r="CU37" s="404">
        <v>0</v>
      </c>
      <c r="CV37" s="404">
        <v>0</v>
      </c>
      <c r="CW37" s="404">
        <v>0</v>
      </c>
      <c r="CX37" s="404">
        <v>0</v>
      </c>
      <c r="CY37" s="404">
        <v>0</v>
      </c>
      <c r="CZ37" s="404">
        <v>0</v>
      </c>
    </row>
    <row r="38" spans="1:104" x14ac:dyDescent="0.25">
      <c r="A38" s="183">
        <v>4155</v>
      </c>
      <c r="B38" s="183">
        <v>455597</v>
      </c>
      <c r="C38" s="27">
        <v>1012921</v>
      </c>
      <c r="D38" s="14">
        <v>1851412399</v>
      </c>
      <c r="F38" s="27" t="s">
        <v>1267</v>
      </c>
      <c r="G38" s="12" t="s">
        <v>588</v>
      </c>
      <c r="H38" s="27" t="s">
        <v>1428</v>
      </c>
      <c r="I38" s="12" t="s">
        <v>589</v>
      </c>
      <c r="J38" s="465">
        <v>11739</v>
      </c>
      <c r="K38" s="465">
        <v>12148.359999999999</v>
      </c>
      <c r="L38" s="465">
        <v>12088.16</v>
      </c>
      <c r="M38" s="465">
        <v>12196.52</v>
      </c>
      <c r="N38" s="465">
        <v>12798.519999999999</v>
      </c>
      <c r="O38" s="465">
        <v>0</v>
      </c>
      <c r="P38" s="465">
        <v>0</v>
      </c>
      <c r="Q38" s="465">
        <v>0</v>
      </c>
      <c r="R38" s="465">
        <v>0</v>
      </c>
      <c r="S38" s="465">
        <v>0</v>
      </c>
      <c r="T38" s="465">
        <v>0</v>
      </c>
      <c r="U38" s="465">
        <v>0</v>
      </c>
      <c r="V38" s="465">
        <v>34122.959999999999</v>
      </c>
      <c r="W38" s="465">
        <v>0</v>
      </c>
      <c r="X38" s="465">
        <v>0</v>
      </c>
      <c r="Y38" s="465">
        <v>0</v>
      </c>
      <c r="Z38" s="465">
        <v>0</v>
      </c>
      <c r="AA38" s="465">
        <v>0</v>
      </c>
      <c r="AB38" s="465">
        <v>0</v>
      </c>
      <c r="AC38" s="465">
        <v>0</v>
      </c>
      <c r="AD38" s="465">
        <v>0</v>
      </c>
      <c r="AE38" s="465">
        <v>0</v>
      </c>
      <c r="AF38" s="465">
        <v>0</v>
      </c>
      <c r="AG38" s="465">
        <v>0</v>
      </c>
      <c r="AH38" s="465">
        <v>0</v>
      </c>
      <c r="AI38" s="465">
        <v>0</v>
      </c>
      <c r="AJ38" s="465">
        <v>0</v>
      </c>
      <c r="AK38" s="465">
        <v>0</v>
      </c>
      <c r="AL38" s="465">
        <v>0</v>
      </c>
      <c r="AM38" s="465">
        <v>0</v>
      </c>
      <c r="AN38" s="465">
        <v>0</v>
      </c>
      <c r="AO38" s="465">
        <v>0</v>
      </c>
      <c r="AP38" s="465">
        <v>0</v>
      </c>
      <c r="AQ38" s="465">
        <v>0</v>
      </c>
      <c r="AR38" s="465">
        <v>0</v>
      </c>
      <c r="AS38" s="465">
        <v>0</v>
      </c>
      <c r="AT38" s="465">
        <v>0</v>
      </c>
      <c r="AU38" s="465">
        <v>0</v>
      </c>
      <c r="AV38" s="404">
        <v>15579.759999999998</v>
      </c>
      <c r="AW38" s="404">
        <v>15844.64</v>
      </c>
      <c r="AX38" s="404">
        <v>16542.96</v>
      </c>
      <c r="AY38" s="404">
        <v>16976.399999999998</v>
      </c>
      <c r="AZ38" s="404">
        <v>16783.759999999998</v>
      </c>
      <c r="BA38" s="404">
        <v>0</v>
      </c>
      <c r="BB38" s="404">
        <v>0</v>
      </c>
      <c r="BC38" s="404">
        <v>0</v>
      </c>
      <c r="BD38" s="404">
        <v>0</v>
      </c>
      <c r="BE38" s="404">
        <v>0</v>
      </c>
      <c r="BF38" s="404">
        <v>0</v>
      </c>
      <c r="BG38" s="404">
        <v>0</v>
      </c>
      <c r="BH38" s="404">
        <v>45497.280000000006</v>
      </c>
      <c r="BI38" s="404">
        <v>0</v>
      </c>
      <c r="BJ38" s="404">
        <v>0</v>
      </c>
      <c r="BK38" s="404">
        <v>0</v>
      </c>
      <c r="BL38" s="404">
        <v>0</v>
      </c>
      <c r="BM38" s="404">
        <v>0</v>
      </c>
      <c r="BN38" s="404">
        <v>0</v>
      </c>
      <c r="BO38" s="404">
        <v>22225.84</v>
      </c>
      <c r="BP38" s="404">
        <v>23526.159999999996</v>
      </c>
      <c r="BQ38" s="404">
        <v>25572.959999999999</v>
      </c>
      <c r="BR38" s="404">
        <v>26415.759999999995</v>
      </c>
      <c r="BS38" s="404">
        <v>24958.92</v>
      </c>
      <c r="BT38" s="404">
        <v>0</v>
      </c>
      <c r="BU38" s="404">
        <v>0</v>
      </c>
      <c r="BV38" s="404">
        <v>0</v>
      </c>
      <c r="BW38" s="404">
        <v>0</v>
      </c>
      <c r="BX38" s="404">
        <v>0</v>
      </c>
      <c r="BY38" s="404">
        <v>0</v>
      </c>
      <c r="BZ38" s="404">
        <v>0</v>
      </c>
      <c r="CA38" s="404">
        <v>67652.08</v>
      </c>
      <c r="CB38" s="404">
        <v>0</v>
      </c>
      <c r="CC38" s="404">
        <v>0</v>
      </c>
      <c r="CD38" s="404">
        <v>0</v>
      </c>
      <c r="CE38" s="404">
        <v>0</v>
      </c>
      <c r="CF38" s="404">
        <v>0</v>
      </c>
      <c r="CG38" s="404">
        <v>0</v>
      </c>
      <c r="CH38" s="404">
        <v>0</v>
      </c>
      <c r="CI38" s="404">
        <v>0</v>
      </c>
      <c r="CJ38" s="404">
        <v>0</v>
      </c>
      <c r="CK38" s="404">
        <v>0</v>
      </c>
      <c r="CL38" s="404">
        <v>0</v>
      </c>
      <c r="CM38" s="404">
        <v>0</v>
      </c>
      <c r="CN38" s="404">
        <v>0</v>
      </c>
      <c r="CO38" s="404">
        <v>0</v>
      </c>
      <c r="CP38" s="404">
        <v>0</v>
      </c>
      <c r="CQ38" s="404">
        <v>0</v>
      </c>
      <c r="CR38" s="404">
        <v>0</v>
      </c>
      <c r="CS38" s="404">
        <v>0</v>
      </c>
      <c r="CT38" s="404">
        <v>0</v>
      </c>
      <c r="CU38" s="404">
        <v>0</v>
      </c>
      <c r="CV38" s="404">
        <v>0</v>
      </c>
      <c r="CW38" s="404">
        <v>0</v>
      </c>
      <c r="CX38" s="404">
        <v>0</v>
      </c>
      <c r="CY38" s="404">
        <v>0</v>
      </c>
      <c r="CZ38" s="404">
        <v>0</v>
      </c>
    </row>
    <row r="39" spans="1:104" x14ac:dyDescent="0.25">
      <c r="A39" s="183">
        <v>4781</v>
      </c>
      <c r="B39" s="183">
        <v>455599</v>
      </c>
      <c r="C39" s="27">
        <v>1026680</v>
      </c>
      <c r="D39" s="14">
        <v>1457316176</v>
      </c>
      <c r="F39" s="27" t="s">
        <v>1297</v>
      </c>
      <c r="G39" s="12" t="s">
        <v>822</v>
      </c>
      <c r="H39" s="27" t="s">
        <v>1391</v>
      </c>
      <c r="I39" s="12" t="s">
        <v>823</v>
      </c>
      <c r="J39" s="465">
        <v>48180.39</v>
      </c>
      <c r="K39" s="465">
        <v>47836.49</v>
      </c>
      <c r="L39" s="465">
        <v>50794.03</v>
      </c>
      <c r="M39" s="465">
        <v>50622.080000000002</v>
      </c>
      <c r="N39" s="465">
        <v>49831.11</v>
      </c>
      <c r="O39" s="465">
        <v>0</v>
      </c>
      <c r="P39" s="465">
        <v>0</v>
      </c>
      <c r="Q39" s="465">
        <v>0</v>
      </c>
      <c r="R39" s="465">
        <v>0</v>
      </c>
      <c r="S39" s="465">
        <v>0</v>
      </c>
      <c r="T39" s="465">
        <v>0</v>
      </c>
      <c r="U39" s="465">
        <v>0</v>
      </c>
      <c r="V39" s="465">
        <v>108091.08000000002</v>
      </c>
      <c r="W39" s="465">
        <v>0</v>
      </c>
      <c r="X39" s="465">
        <v>0</v>
      </c>
      <c r="Y39" s="465">
        <v>0</v>
      </c>
      <c r="Z39" s="465">
        <v>0</v>
      </c>
      <c r="AA39" s="465">
        <v>0</v>
      </c>
      <c r="AB39" s="465">
        <v>0</v>
      </c>
      <c r="AC39" s="465">
        <v>0</v>
      </c>
      <c r="AD39" s="465">
        <v>0</v>
      </c>
      <c r="AE39" s="465">
        <v>0</v>
      </c>
      <c r="AF39" s="465">
        <v>0</v>
      </c>
      <c r="AG39" s="465">
        <v>0</v>
      </c>
      <c r="AH39" s="465">
        <v>0</v>
      </c>
      <c r="AI39" s="465">
        <v>0</v>
      </c>
      <c r="AJ39" s="465">
        <v>0</v>
      </c>
      <c r="AK39" s="465">
        <v>0</v>
      </c>
      <c r="AL39" s="465">
        <v>0</v>
      </c>
      <c r="AM39" s="465">
        <v>0</v>
      </c>
      <c r="AN39" s="465">
        <v>0</v>
      </c>
      <c r="AO39" s="465">
        <v>0</v>
      </c>
      <c r="AP39" s="465">
        <v>0</v>
      </c>
      <c r="AQ39" s="465">
        <v>0</v>
      </c>
      <c r="AR39" s="465">
        <v>0</v>
      </c>
      <c r="AS39" s="465">
        <v>0</v>
      </c>
      <c r="AT39" s="465">
        <v>0</v>
      </c>
      <c r="AU39" s="465">
        <v>0</v>
      </c>
      <c r="AV39" s="404">
        <v>0</v>
      </c>
      <c r="AW39" s="404">
        <v>0</v>
      </c>
      <c r="AX39" s="404">
        <v>0</v>
      </c>
      <c r="AY39" s="404">
        <v>0</v>
      </c>
      <c r="AZ39" s="404">
        <v>0</v>
      </c>
      <c r="BA39" s="404">
        <v>0</v>
      </c>
      <c r="BB39" s="404">
        <v>0</v>
      </c>
      <c r="BC39" s="404">
        <v>0</v>
      </c>
      <c r="BD39" s="404">
        <v>0</v>
      </c>
      <c r="BE39" s="404">
        <v>0</v>
      </c>
      <c r="BF39" s="404">
        <v>0</v>
      </c>
      <c r="BG39" s="404">
        <v>0</v>
      </c>
      <c r="BH39" s="404">
        <v>0</v>
      </c>
      <c r="BI39" s="404">
        <v>0</v>
      </c>
      <c r="BJ39" s="404">
        <v>0</v>
      </c>
      <c r="BK39" s="404">
        <v>0</v>
      </c>
      <c r="BL39" s="404">
        <v>0</v>
      </c>
      <c r="BM39" s="404">
        <v>0</v>
      </c>
      <c r="BN39" s="404">
        <v>0</v>
      </c>
      <c r="BO39" s="404">
        <v>0</v>
      </c>
      <c r="BP39" s="404">
        <v>0</v>
      </c>
      <c r="BQ39" s="404">
        <v>0</v>
      </c>
      <c r="BR39" s="404">
        <v>0</v>
      </c>
      <c r="BS39" s="404">
        <v>0</v>
      </c>
      <c r="BT39" s="404">
        <v>0</v>
      </c>
      <c r="BU39" s="404">
        <v>0</v>
      </c>
      <c r="BV39" s="404">
        <v>0</v>
      </c>
      <c r="BW39" s="404">
        <v>0</v>
      </c>
      <c r="BX39" s="404">
        <v>0</v>
      </c>
      <c r="BY39" s="404">
        <v>0</v>
      </c>
      <c r="BZ39" s="404">
        <v>0</v>
      </c>
      <c r="CA39" s="404">
        <v>0</v>
      </c>
      <c r="CB39" s="404">
        <v>0</v>
      </c>
      <c r="CC39" s="404">
        <v>0</v>
      </c>
      <c r="CD39" s="404">
        <v>0</v>
      </c>
      <c r="CE39" s="404">
        <v>0</v>
      </c>
      <c r="CF39" s="404">
        <v>0</v>
      </c>
      <c r="CG39" s="404">
        <v>0</v>
      </c>
      <c r="CH39" s="404">
        <v>59288.36</v>
      </c>
      <c r="CI39" s="404">
        <v>59288.36</v>
      </c>
      <c r="CJ39" s="404">
        <v>64034.180000000008</v>
      </c>
      <c r="CK39" s="404">
        <v>64446.86</v>
      </c>
      <c r="CL39" s="404">
        <v>64962.71</v>
      </c>
      <c r="CM39" s="404">
        <v>0</v>
      </c>
      <c r="CN39" s="404">
        <v>0</v>
      </c>
      <c r="CO39" s="404">
        <v>0</v>
      </c>
      <c r="CP39" s="404">
        <v>0</v>
      </c>
      <c r="CQ39" s="404">
        <v>0</v>
      </c>
      <c r="CR39" s="404">
        <v>0</v>
      </c>
      <c r="CS39" s="404">
        <v>0</v>
      </c>
      <c r="CT39" s="404">
        <v>134449.20000000001</v>
      </c>
      <c r="CU39" s="404">
        <v>0</v>
      </c>
      <c r="CV39" s="404">
        <v>0</v>
      </c>
      <c r="CW39" s="404">
        <v>0</v>
      </c>
      <c r="CX39" s="404">
        <v>0</v>
      </c>
      <c r="CY39" s="404">
        <v>0</v>
      </c>
      <c r="CZ39" s="404">
        <v>0</v>
      </c>
    </row>
    <row r="40" spans="1:104" x14ac:dyDescent="0.25">
      <c r="A40" s="183">
        <v>4230</v>
      </c>
      <c r="B40" s="183">
        <v>455602</v>
      </c>
      <c r="C40" s="27">
        <v>1026186</v>
      </c>
      <c r="D40" s="14">
        <v>1487061875</v>
      </c>
      <c r="F40" s="27" t="s">
        <v>1274</v>
      </c>
      <c r="G40" s="12" t="s">
        <v>602</v>
      </c>
      <c r="H40" s="27" t="s">
        <v>1295</v>
      </c>
      <c r="I40" s="12" t="s">
        <v>603</v>
      </c>
      <c r="J40" s="465">
        <v>0</v>
      </c>
      <c r="K40" s="465">
        <v>0</v>
      </c>
      <c r="L40" s="465">
        <v>0</v>
      </c>
      <c r="M40" s="465">
        <v>0</v>
      </c>
      <c r="N40" s="465">
        <v>0</v>
      </c>
      <c r="O40" s="465">
        <v>0</v>
      </c>
      <c r="P40" s="465">
        <v>0</v>
      </c>
      <c r="Q40" s="465">
        <v>0</v>
      </c>
      <c r="R40" s="465">
        <v>0</v>
      </c>
      <c r="S40" s="465">
        <v>0</v>
      </c>
      <c r="T40" s="465">
        <v>0</v>
      </c>
      <c r="U40" s="465">
        <v>0</v>
      </c>
      <c r="V40" s="465">
        <v>0</v>
      </c>
      <c r="W40" s="465">
        <v>0</v>
      </c>
      <c r="X40" s="465">
        <v>0</v>
      </c>
      <c r="Y40" s="465">
        <v>0</v>
      </c>
      <c r="Z40" s="465">
        <v>0</v>
      </c>
      <c r="AA40" s="465">
        <v>0</v>
      </c>
      <c r="AB40" s="465">
        <v>0</v>
      </c>
      <c r="AC40" s="465">
        <v>0</v>
      </c>
      <c r="AD40" s="465">
        <v>0</v>
      </c>
      <c r="AE40" s="465">
        <v>0</v>
      </c>
      <c r="AF40" s="465">
        <v>0</v>
      </c>
      <c r="AG40" s="465">
        <v>0</v>
      </c>
      <c r="AH40" s="465">
        <v>0</v>
      </c>
      <c r="AI40" s="465">
        <v>0</v>
      </c>
      <c r="AJ40" s="465">
        <v>0</v>
      </c>
      <c r="AK40" s="465">
        <v>0</v>
      </c>
      <c r="AL40" s="465">
        <v>0</v>
      </c>
      <c r="AM40" s="465">
        <v>0</v>
      </c>
      <c r="AN40" s="465">
        <v>0</v>
      </c>
      <c r="AO40" s="465">
        <v>0</v>
      </c>
      <c r="AP40" s="465">
        <v>0</v>
      </c>
      <c r="AQ40" s="465">
        <v>0</v>
      </c>
      <c r="AR40" s="465">
        <v>0</v>
      </c>
      <c r="AS40" s="465">
        <v>0</v>
      </c>
      <c r="AT40" s="465">
        <v>0</v>
      </c>
      <c r="AU40" s="465">
        <v>0</v>
      </c>
      <c r="AV40" s="404">
        <v>0</v>
      </c>
      <c r="AW40" s="404">
        <v>0</v>
      </c>
      <c r="AX40" s="404">
        <v>0</v>
      </c>
      <c r="AY40" s="404">
        <v>0</v>
      </c>
      <c r="AZ40" s="404">
        <v>0</v>
      </c>
      <c r="BA40" s="404">
        <v>0</v>
      </c>
      <c r="BB40" s="404">
        <v>0</v>
      </c>
      <c r="BC40" s="404">
        <v>0</v>
      </c>
      <c r="BD40" s="404">
        <v>0</v>
      </c>
      <c r="BE40" s="404">
        <v>0</v>
      </c>
      <c r="BF40" s="404">
        <v>0</v>
      </c>
      <c r="BG40" s="404">
        <v>0</v>
      </c>
      <c r="BH40" s="404">
        <v>0</v>
      </c>
      <c r="BI40" s="404">
        <v>0</v>
      </c>
      <c r="BJ40" s="404">
        <v>0</v>
      </c>
      <c r="BK40" s="404">
        <v>0</v>
      </c>
      <c r="BL40" s="404">
        <v>0</v>
      </c>
      <c r="BM40" s="404">
        <v>0</v>
      </c>
      <c r="BN40" s="404">
        <v>0</v>
      </c>
      <c r="BO40" s="404">
        <v>10337.699999999999</v>
      </c>
      <c r="BP40" s="404">
        <v>10205.1</v>
      </c>
      <c r="BQ40" s="404">
        <v>11469.9</v>
      </c>
      <c r="BR40" s="404">
        <v>11179.199999999999</v>
      </c>
      <c r="BS40" s="404">
        <v>11046.599999999999</v>
      </c>
      <c r="BT40" s="404">
        <v>0</v>
      </c>
      <c r="BU40" s="404">
        <v>0</v>
      </c>
      <c r="BV40" s="404">
        <v>0</v>
      </c>
      <c r="BW40" s="404">
        <v>0</v>
      </c>
      <c r="BX40" s="404">
        <v>0</v>
      </c>
      <c r="BY40" s="404">
        <v>0</v>
      </c>
      <c r="BZ40" s="404">
        <v>0</v>
      </c>
      <c r="CA40" s="404">
        <v>16885.13</v>
      </c>
      <c r="CB40" s="404">
        <v>0</v>
      </c>
      <c r="CC40" s="404">
        <v>0</v>
      </c>
      <c r="CD40" s="404">
        <v>0</v>
      </c>
      <c r="CE40" s="404">
        <v>0</v>
      </c>
      <c r="CF40" s="404">
        <v>0</v>
      </c>
      <c r="CG40" s="404">
        <v>0</v>
      </c>
      <c r="CH40" s="404">
        <v>12505.199999999999</v>
      </c>
      <c r="CI40" s="404">
        <v>12301.199999999999</v>
      </c>
      <c r="CJ40" s="404">
        <v>13443.599999999999</v>
      </c>
      <c r="CK40" s="404">
        <v>13377.3</v>
      </c>
      <c r="CL40" s="404">
        <v>13122.3</v>
      </c>
      <c r="CM40" s="404">
        <v>0</v>
      </c>
      <c r="CN40" s="404">
        <v>0</v>
      </c>
      <c r="CO40" s="404">
        <v>0</v>
      </c>
      <c r="CP40" s="404">
        <v>0</v>
      </c>
      <c r="CQ40" s="404">
        <v>0</v>
      </c>
      <c r="CR40" s="404">
        <v>0</v>
      </c>
      <c r="CS40" s="404">
        <v>0</v>
      </c>
      <c r="CT40" s="404">
        <v>20175</v>
      </c>
      <c r="CU40" s="404">
        <v>0</v>
      </c>
      <c r="CV40" s="404">
        <v>0</v>
      </c>
      <c r="CW40" s="404">
        <v>0</v>
      </c>
      <c r="CX40" s="404">
        <v>0</v>
      </c>
      <c r="CY40" s="404">
        <v>0</v>
      </c>
      <c r="CZ40" s="404">
        <v>0</v>
      </c>
    </row>
    <row r="41" spans="1:104" x14ac:dyDescent="0.25">
      <c r="A41" s="183">
        <v>4814</v>
      </c>
      <c r="B41" s="183">
        <v>455606</v>
      </c>
      <c r="C41" s="27">
        <v>1026285</v>
      </c>
      <c r="D41" s="14">
        <v>1316341407</v>
      </c>
      <c r="F41" s="27" t="s">
        <v>1293</v>
      </c>
      <c r="G41" s="12" t="s">
        <v>276</v>
      </c>
      <c r="H41" s="27" t="s">
        <v>1370</v>
      </c>
      <c r="I41" s="12" t="s">
        <v>277</v>
      </c>
      <c r="J41" s="465">
        <v>67838.549999999988</v>
      </c>
      <c r="K41" s="465">
        <v>69669.549999999988</v>
      </c>
      <c r="L41" s="465">
        <v>74265.36</v>
      </c>
      <c r="M41" s="465">
        <v>74961.139999999985</v>
      </c>
      <c r="N41" s="465">
        <v>73972.399999999994</v>
      </c>
      <c r="O41" s="465">
        <v>0</v>
      </c>
      <c r="P41" s="465">
        <v>0</v>
      </c>
      <c r="Q41" s="465">
        <v>0</v>
      </c>
      <c r="R41" s="465">
        <v>0</v>
      </c>
      <c r="S41" s="465">
        <v>0</v>
      </c>
      <c r="T41" s="465">
        <v>0</v>
      </c>
      <c r="U41" s="465">
        <v>0</v>
      </c>
      <c r="V41" s="465">
        <v>156256.66</v>
      </c>
      <c r="W41" s="465">
        <v>0</v>
      </c>
      <c r="X41" s="465">
        <v>0</v>
      </c>
      <c r="Y41" s="465">
        <v>0</v>
      </c>
      <c r="Z41" s="465">
        <v>0</v>
      </c>
      <c r="AA41" s="465">
        <v>0</v>
      </c>
      <c r="AB41" s="465">
        <v>0</v>
      </c>
      <c r="AC41" s="465">
        <v>31566.44</v>
      </c>
      <c r="AD41" s="465">
        <v>31749.539999999997</v>
      </c>
      <c r="AE41" s="465">
        <v>34093.219999999994</v>
      </c>
      <c r="AF41" s="465">
        <v>32738.28</v>
      </c>
      <c r="AG41" s="465">
        <v>32555.179999999997</v>
      </c>
      <c r="AH41" s="465">
        <v>0</v>
      </c>
      <c r="AI41" s="465">
        <v>0</v>
      </c>
      <c r="AJ41" s="465">
        <v>0</v>
      </c>
      <c r="AK41" s="465">
        <v>0</v>
      </c>
      <c r="AL41" s="465">
        <v>0</v>
      </c>
      <c r="AM41" s="465">
        <v>0</v>
      </c>
      <c r="AN41" s="465">
        <v>0</v>
      </c>
      <c r="AO41" s="465">
        <v>71873.2</v>
      </c>
      <c r="AP41" s="465">
        <v>0</v>
      </c>
      <c r="AQ41" s="465">
        <v>0</v>
      </c>
      <c r="AR41" s="465">
        <v>0</v>
      </c>
      <c r="AS41" s="465">
        <v>0</v>
      </c>
      <c r="AT41" s="465">
        <v>0</v>
      </c>
      <c r="AU41" s="465">
        <v>0</v>
      </c>
      <c r="AV41" s="404">
        <v>0</v>
      </c>
      <c r="AW41" s="404">
        <v>0</v>
      </c>
      <c r="AX41" s="404">
        <v>0</v>
      </c>
      <c r="AY41" s="404">
        <v>0</v>
      </c>
      <c r="AZ41" s="404">
        <v>0</v>
      </c>
      <c r="BA41" s="404">
        <v>0</v>
      </c>
      <c r="BB41" s="404">
        <v>0</v>
      </c>
      <c r="BC41" s="404">
        <v>0</v>
      </c>
      <c r="BD41" s="404">
        <v>0</v>
      </c>
      <c r="BE41" s="404">
        <v>0</v>
      </c>
      <c r="BF41" s="404">
        <v>0</v>
      </c>
      <c r="BG41" s="404">
        <v>0</v>
      </c>
      <c r="BH41" s="404">
        <v>0</v>
      </c>
      <c r="BI41" s="404">
        <v>0</v>
      </c>
      <c r="BJ41" s="404">
        <v>0</v>
      </c>
      <c r="BK41" s="404">
        <v>0</v>
      </c>
      <c r="BL41" s="404">
        <v>0</v>
      </c>
      <c r="BM41" s="404">
        <v>0</v>
      </c>
      <c r="BN41" s="404">
        <v>0</v>
      </c>
      <c r="BO41" s="404">
        <v>0</v>
      </c>
      <c r="BP41" s="404">
        <v>0</v>
      </c>
      <c r="BQ41" s="404">
        <v>0</v>
      </c>
      <c r="BR41" s="404">
        <v>0</v>
      </c>
      <c r="BS41" s="404">
        <v>0</v>
      </c>
      <c r="BT41" s="404">
        <v>0</v>
      </c>
      <c r="BU41" s="404">
        <v>0</v>
      </c>
      <c r="BV41" s="404">
        <v>0</v>
      </c>
      <c r="BW41" s="404">
        <v>0</v>
      </c>
      <c r="BX41" s="404">
        <v>0</v>
      </c>
      <c r="BY41" s="404">
        <v>0</v>
      </c>
      <c r="BZ41" s="404">
        <v>0</v>
      </c>
      <c r="CA41" s="404">
        <v>0</v>
      </c>
      <c r="CB41" s="404">
        <v>0</v>
      </c>
      <c r="CC41" s="404">
        <v>0</v>
      </c>
      <c r="CD41" s="404">
        <v>0</v>
      </c>
      <c r="CE41" s="404">
        <v>0</v>
      </c>
      <c r="CF41" s="404">
        <v>0</v>
      </c>
      <c r="CG41" s="404">
        <v>0</v>
      </c>
      <c r="CH41" s="404">
        <v>0</v>
      </c>
      <c r="CI41" s="404">
        <v>0</v>
      </c>
      <c r="CJ41" s="404">
        <v>0</v>
      </c>
      <c r="CK41" s="404">
        <v>0</v>
      </c>
      <c r="CL41" s="404">
        <v>0</v>
      </c>
      <c r="CM41" s="404">
        <v>0</v>
      </c>
      <c r="CN41" s="404">
        <v>0</v>
      </c>
      <c r="CO41" s="404">
        <v>0</v>
      </c>
      <c r="CP41" s="404">
        <v>0</v>
      </c>
      <c r="CQ41" s="404">
        <v>0</v>
      </c>
      <c r="CR41" s="404">
        <v>0</v>
      </c>
      <c r="CS41" s="404">
        <v>0</v>
      </c>
      <c r="CT41" s="404">
        <v>0</v>
      </c>
      <c r="CU41" s="404">
        <v>0</v>
      </c>
      <c r="CV41" s="404">
        <v>0</v>
      </c>
      <c r="CW41" s="404">
        <v>0</v>
      </c>
      <c r="CX41" s="404">
        <v>0</v>
      </c>
      <c r="CY41" s="404">
        <v>0</v>
      </c>
      <c r="CZ41" s="404">
        <v>0</v>
      </c>
    </row>
    <row r="42" spans="1:104" x14ac:dyDescent="0.25">
      <c r="A42" s="183">
        <v>4870</v>
      </c>
      <c r="B42" s="183">
        <v>455611</v>
      </c>
      <c r="C42" s="27">
        <v>1026137</v>
      </c>
      <c r="D42" s="14">
        <v>1306246145</v>
      </c>
      <c r="F42" s="27" t="s">
        <v>1258</v>
      </c>
      <c r="G42" s="12" t="s">
        <v>290</v>
      </c>
      <c r="H42" s="27" t="s">
        <v>1392</v>
      </c>
      <c r="I42" s="12" t="s">
        <v>291</v>
      </c>
      <c r="J42" s="465">
        <v>6213.2999999999993</v>
      </c>
      <c r="K42" s="465">
        <v>6435.7</v>
      </c>
      <c r="L42" s="465">
        <v>6738.7199999999993</v>
      </c>
      <c r="M42" s="465">
        <v>6558.0199999999995</v>
      </c>
      <c r="N42" s="465">
        <v>6505.2</v>
      </c>
      <c r="O42" s="465">
        <v>0</v>
      </c>
      <c r="P42" s="465">
        <v>0</v>
      </c>
      <c r="Q42" s="465">
        <v>0</v>
      </c>
      <c r="R42" s="465">
        <v>0</v>
      </c>
      <c r="S42" s="465">
        <v>0</v>
      </c>
      <c r="T42" s="465">
        <v>0</v>
      </c>
      <c r="U42" s="465">
        <v>0</v>
      </c>
      <c r="V42" s="465">
        <v>14366.44</v>
      </c>
      <c r="W42" s="465">
        <v>0</v>
      </c>
      <c r="X42" s="465">
        <v>0</v>
      </c>
      <c r="Y42" s="465">
        <v>0</v>
      </c>
      <c r="Z42" s="465">
        <v>0</v>
      </c>
      <c r="AA42" s="465">
        <v>0</v>
      </c>
      <c r="AB42" s="465">
        <v>0</v>
      </c>
      <c r="AC42" s="465">
        <v>0</v>
      </c>
      <c r="AD42" s="465">
        <v>0</v>
      </c>
      <c r="AE42" s="465">
        <v>0</v>
      </c>
      <c r="AF42" s="465">
        <v>0</v>
      </c>
      <c r="AG42" s="465">
        <v>0</v>
      </c>
      <c r="AH42" s="465">
        <v>0</v>
      </c>
      <c r="AI42" s="465">
        <v>0</v>
      </c>
      <c r="AJ42" s="465">
        <v>0</v>
      </c>
      <c r="AK42" s="465">
        <v>0</v>
      </c>
      <c r="AL42" s="465">
        <v>0</v>
      </c>
      <c r="AM42" s="465">
        <v>0</v>
      </c>
      <c r="AN42" s="465">
        <v>0</v>
      </c>
      <c r="AO42" s="465">
        <v>0</v>
      </c>
      <c r="AP42" s="465">
        <v>0</v>
      </c>
      <c r="AQ42" s="465">
        <v>0</v>
      </c>
      <c r="AR42" s="465">
        <v>0</v>
      </c>
      <c r="AS42" s="465">
        <v>0</v>
      </c>
      <c r="AT42" s="465">
        <v>0</v>
      </c>
      <c r="AU42" s="465">
        <v>0</v>
      </c>
      <c r="AV42" s="404">
        <v>0</v>
      </c>
      <c r="AW42" s="404">
        <v>0</v>
      </c>
      <c r="AX42" s="404">
        <v>0</v>
      </c>
      <c r="AY42" s="404">
        <v>0</v>
      </c>
      <c r="AZ42" s="404">
        <v>0</v>
      </c>
      <c r="BA42" s="404">
        <v>0</v>
      </c>
      <c r="BB42" s="404">
        <v>0</v>
      </c>
      <c r="BC42" s="404">
        <v>0</v>
      </c>
      <c r="BD42" s="404">
        <v>0</v>
      </c>
      <c r="BE42" s="404">
        <v>0</v>
      </c>
      <c r="BF42" s="404">
        <v>0</v>
      </c>
      <c r="BG42" s="404">
        <v>0</v>
      </c>
      <c r="BH42" s="404">
        <v>0</v>
      </c>
      <c r="BI42" s="404">
        <v>0</v>
      </c>
      <c r="BJ42" s="404">
        <v>0</v>
      </c>
      <c r="BK42" s="404">
        <v>0</v>
      </c>
      <c r="BL42" s="404">
        <v>0</v>
      </c>
      <c r="BM42" s="404">
        <v>0</v>
      </c>
      <c r="BN42" s="404">
        <v>0</v>
      </c>
      <c r="BO42" s="404">
        <v>6922.2</v>
      </c>
      <c r="BP42" s="404">
        <v>7108.4599999999991</v>
      </c>
      <c r="BQ42" s="404">
        <v>7606.079999999999</v>
      </c>
      <c r="BR42" s="404">
        <v>7569.94</v>
      </c>
      <c r="BS42" s="404">
        <v>7553.2599999999993</v>
      </c>
      <c r="BT42" s="404">
        <v>0</v>
      </c>
      <c r="BU42" s="404">
        <v>0</v>
      </c>
      <c r="BV42" s="404">
        <v>0</v>
      </c>
      <c r="BW42" s="404">
        <v>0</v>
      </c>
      <c r="BX42" s="404">
        <v>0</v>
      </c>
      <c r="BY42" s="404">
        <v>0</v>
      </c>
      <c r="BZ42" s="404">
        <v>0</v>
      </c>
      <c r="CA42" s="404">
        <v>16032.980000000001</v>
      </c>
      <c r="CB42" s="404">
        <v>0</v>
      </c>
      <c r="CC42" s="404">
        <v>0</v>
      </c>
      <c r="CD42" s="404">
        <v>0</v>
      </c>
      <c r="CE42" s="404">
        <v>0</v>
      </c>
      <c r="CF42" s="404">
        <v>0</v>
      </c>
      <c r="CG42" s="404">
        <v>0</v>
      </c>
      <c r="CH42" s="404">
        <v>0</v>
      </c>
      <c r="CI42" s="404">
        <v>0</v>
      </c>
      <c r="CJ42" s="404">
        <v>0</v>
      </c>
      <c r="CK42" s="404">
        <v>0</v>
      </c>
      <c r="CL42" s="404">
        <v>0</v>
      </c>
      <c r="CM42" s="404">
        <v>0</v>
      </c>
      <c r="CN42" s="404">
        <v>0</v>
      </c>
      <c r="CO42" s="404">
        <v>0</v>
      </c>
      <c r="CP42" s="404">
        <v>0</v>
      </c>
      <c r="CQ42" s="404">
        <v>0</v>
      </c>
      <c r="CR42" s="404">
        <v>0</v>
      </c>
      <c r="CS42" s="404">
        <v>0</v>
      </c>
      <c r="CT42" s="404">
        <v>0</v>
      </c>
      <c r="CU42" s="404">
        <v>0</v>
      </c>
      <c r="CV42" s="404">
        <v>0</v>
      </c>
      <c r="CW42" s="404">
        <v>0</v>
      </c>
      <c r="CX42" s="404">
        <v>0</v>
      </c>
      <c r="CY42" s="404">
        <v>0</v>
      </c>
      <c r="CZ42" s="404">
        <v>0</v>
      </c>
    </row>
    <row r="43" spans="1:104" x14ac:dyDescent="0.25">
      <c r="A43" s="183">
        <v>5005</v>
      </c>
      <c r="B43" s="183">
        <v>455613</v>
      </c>
      <c r="C43" s="27">
        <v>1017870</v>
      </c>
      <c r="D43" s="14">
        <v>1588990071</v>
      </c>
      <c r="F43" s="27" t="s">
        <v>1279</v>
      </c>
      <c r="G43" s="12" t="s">
        <v>905</v>
      </c>
      <c r="H43" s="27" t="s">
        <v>1444</v>
      </c>
      <c r="I43" s="12" t="s">
        <v>906</v>
      </c>
      <c r="J43" s="465">
        <v>0</v>
      </c>
      <c r="K43" s="465">
        <v>0</v>
      </c>
      <c r="L43" s="465">
        <v>0</v>
      </c>
      <c r="M43" s="465">
        <v>0</v>
      </c>
      <c r="N43" s="465">
        <v>0</v>
      </c>
      <c r="O43" s="465">
        <v>0</v>
      </c>
      <c r="P43" s="465">
        <v>0</v>
      </c>
      <c r="Q43" s="465">
        <v>0</v>
      </c>
      <c r="R43" s="465">
        <v>0</v>
      </c>
      <c r="S43" s="465">
        <v>0</v>
      </c>
      <c r="T43" s="465">
        <v>0</v>
      </c>
      <c r="U43" s="465">
        <v>0</v>
      </c>
      <c r="V43" s="465">
        <v>48530.200000000004</v>
      </c>
      <c r="W43" s="465">
        <v>0</v>
      </c>
      <c r="X43" s="465">
        <v>0</v>
      </c>
      <c r="Y43" s="465">
        <v>0</v>
      </c>
      <c r="Z43" s="465">
        <v>0</v>
      </c>
      <c r="AA43" s="465">
        <v>0</v>
      </c>
      <c r="AB43" s="465">
        <v>0</v>
      </c>
      <c r="AC43" s="465">
        <v>0</v>
      </c>
      <c r="AD43" s="465">
        <v>0</v>
      </c>
      <c r="AE43" s="465">
        <v>0</v>
      </c>
      <c r="AF43" s="465">
        <v>0</v>
      </c>
      <c r="AG43" s="465">
        <v>0</v>
      </c>
      <c r="AH43" s="465">
        <v>0</v>
      </c>
      <c r="AI43" s="465">
        <v>0</v>
      </c>
      <c r="AJ43" s="465">
        <v>0</v>
      </c>
      <c r="AK43" s="465">
        <v>0</v>
      </c>
      <c r="AL43" s="465">
        <v>0</v>
      </c>
      <c r="AM43" s="465">
        <v>0</v>
      </c>
      <c r="AN43" s="465">
        <v>0</v>
      </c>
      <c r="AO43" s="465">
        <v>0</v>
      </c>
      <c r="AP43" s="465">
        <v>0</v>
      </c>
      <c r="AQ43" s="465">
        <v>0</v>
      </c>
      <c r="AR43" s="465">
        <v>0</v>
      </c>
      <c r="AS43" s="465">
        <v>0</v>
      </c>
      <c r="AT43" s="465">
        <v>0</v>
      </c>
      <c r="AU43" s="465">
        <v>0</v>
      </c>
      <c r="AV43" s="404">
        <v>0</v>
      </c>
      <c r="AW43" s="404">
        <v>0</v>
      </c>
      <c r="AX43" s="404">
        <v>0</v>
      </c>
      <c r="AY43" s="404">
        <v>0</v>
      </c>
      <c r="AZ43" s="404">
        <v>0</v>
      </c>
      <c r="BA43" s="404">
        <v>0</v>
      </c>
      <c r="BB43" s="404">
        <v>0</v>
      </c>
      <c r="BC43" s="404">
        <v>0</v>
      </c>
      <c r="BD43" s="404">
        <v>0</v>
      </c>
      <c r="BE43" s="404">
        <v>0</v>
      </c>
      <c r="BF43" s="404">
        <v>0</v>
      </c>
      <c r="BG43" s="404">
        <v>0</v>
      </c>
      <c r="BH43" s="404">
        <v>30888.319999999996</v>
      </c>
      <c r="BI43" s="404">
        <v>0</v>
      </c>
      <c r="BJ43" s="404">
        <v>0</v>
      </c>
      <c r="BK43" s="404">
        <v>0</v>
      </c>
      <c r="BL43" s="404">
        <v>0</v>
      </c>
      <c r="BM43" s="404">
        <v>0</v>
      </c>
      <c r="BN43" s="404">
        <v>0</v>
      </c>
      <c r="BO43" s="404">
        <v>0</v>
      </c>
      <c r="BP43" s="404">
        <v>0</v>
      </c>
      <c r="BQ43" s="404">
        <v>0</v>
      </c>
      <c r="BR43" s="404">
        <v>0</v>
      </c>
      <c r="BS43" s="404">
        <v>0</v>
      </c>
      <c r="BT43" s="404">
        <v>0</v>
      </c>
      <c r="BU43" s="404">
        <v>0</v>
      </c>
      <c r="BV43" s="404">
        <v>0</v>
      </c>
      <c r="BW43" s="404">
        <v>0</v>
      </c>
      <c r="BX43" s="404">
        <v>0</v>
      </c>
      <c r="BY43" s="404">
        <v>0</v>
      </c>
      <c r="BZ43" s="404">
        <v>0</v>
      </c>
      <c r="CA43" s="404">
        <v>0</v>
      </c>
      <c r="CB43" s="404">
        <v>0</v>
      </c>
      <c r="CC43" s="404">
        <v>0</v>
      </c>
      <c r="CD43" s="404">
        <v>0</v>
      </c>
      <c r="CE43" s="404">
        <v>0</v>
      </c>
      <c r="CF43" s="404">
        <v>0</v>
      </c>
      <c r="CG43" s="404">
        <v>0</v>
      </c>
      <c r="CH43" s="404">
        <v>0</v>
      </c>
      <c r="CI43" s="404">
        <v>0</v>
      </c>
      <c r="CJ43" s="404">
        <v>0</v>
      </c>
      <c r="CK43" s="404">
        <v>0</v>
      </c>
      <c r="CL43" s="404">
        <v>0</v>
      </c>
      <c r="CM43" s="404">
        <v>0</v>
      </c>
      <c r="CN43" s="404">
        <v>0</v>
      </c>
      <c r="CO43" s="404">
        <v>0</v>
      </c>
      <c r="CP43" s="404">
        <v>0</v>
      </c>
      <c r="CQ43" s="404">
        <v>0</v>
      </c>
      <c r="CR43" s="404">
        <v>0</v>
      </c>
      <c r="CS43" s="404">
        <v>0</v>
      </c>
      <c r="CT43" s="404">
        <v>69906.2</v>
      </c>
      <c r="CU43" s="404">
        <v>0</v>
      </c>
      <c r="CV43" s="404">
        <v>0</v>
      </c>
      <c r="CW43" s="404">
        <v>0</v>
      </c>
      <c r="CX43" s="404">
        <v>0</v>
      </c>
      <c r="CY43" s="404">
        <v>0</v>
      </c>
      <c r="CZ43" s="404">
        <v>0</v>
      </c>
    </row>
    <row r="44" spans="1:104" x14ac:dyDescent="0.25">
      <c r="A44" s="183">
        <v>5098</v>
      </c>
      <c r="B44" s="183">
        <v>455627</v>
      </c>
      <c r="C44" s="27">
        <v>509801</v>
      </c>
      <c r="D44" s="14">
        <v>1891786174</v>
      </c>
      <c r="F44" s="27" t="s">
        <v>1293</v>
      </c>
      <c r="G44" s="12" t="s">
        <v>332</v>
      </c>
      <c r="H44" s="27" t="s">
        <v>1338</v>
      </c>
      <c r="I44" s="12" t="s">
        <v>333</v>
      </c>
      <c r="J44" s="465">
        <v>10225.799999999999</v>
      </c>
      <c r="K44" s="465">
        <v>10501.8</v>
      </c>
      <c r="L44" s="465">
        <v>11194.559999999998</v>
      </c>
      <c r="M44" s="465">
        <v>11299.439999999999</v>
      </c>
      <c r="N44" s="465">
        <v>11150.4</v>
      </c>
      <c r="O44" s="465">
        <v>0</v>
      </c>
      <c r="P44" s="465">
        <v>0</v>
      </c>
      <c r="Q44" s="465">
        <v>0</v>
      </c>
      <c r="R44" s="465">
        <v>0</v>
      </c>
      <c r="S44" s="465">
        <v>0</v>
      </c>
      <c r="T44" s="465">
        <v>0</v>
      </c>
      <c r="U44" s="465">
        <v>0</v>
      </c>
      <c r="V44" s="465">
        <v>23363.319999999996</v>
      </c>
      <c r="W44" s="465">
        <v>0</v>
      </c>
      <c r="X44" s="465">
        <v>0</v>
      </c>
      <c r="Y44" s="465">
        <v>0</v>
      </c>
      <c r="Z44" s="465">
        <v>0</v>
      </c>
      <c r="AA44" s="465">
        <v>0</v>
      </c>
      <c r="AB44" s="465">
        <v>0</v>
      </c>
      <c r="AC44" s="465">
        <v>4758.24</v>
      </c>
      <c r="AD44" s="465">
        <v>4785.8399999999992</v>
      </c>
      <c r="AE44" s="465">
        <v>5139.119999999999</v>
      </c>
      <c r="AF44" s="465">
        <v>4934.8799999999992</v>
      </c>
      <c r="AG44" s="465">
        <v>4907.28</v>
      </c>
      <c r="AH44" s="465">
        <v>0</v>
      </c>
      <c r="AI44" s="465">
        <v>0</v>
      </c>
      <c r="AJ44" s="465">
        <v>0</v>
      </c>
      <c r="AK44" s="465">
        <v>0</v>
      </c>
      <c r="AL44" s="465">
        <v>0</v>
      </c>
      <c r="AM44" s="465">
        <v>0</v>
      </c>
      <c r="AN44" s="465">
        <v>0</v>
      </c>
      <c r="AO44" s="465">
        <v>10746.400000000001</v>
      </c>
      <c r="AP44" s="465">
        <v>0</v>
      </c>
      <c r="AQ44" s="465">
        <v>0</v>
      </c>
      <c r="AR44" s="465">
        <v>0</v>
      </c>
      <c r="AS44" s="465">
        <v>0</v>
      </c>
      <c r="AT44" s="465">
        <v>0</v>
      </c>
      <c r="AU44" s="465">
        <v>0</v>
      </c>
      <c r="AV44" s="404">
        <v>0</v>
      </c>
      <c r="AW44" s="404">
        <v>0</v>
      </c>
      <c r="AX44" s="404">
        <v>0</v>
      </c>
      <c r="AY44" s="404">
        <v>0</v>
      </c>
      <c r="AZ44" s="404">
        <v>0</v>
      </c>
      <c r="BA44" s="404">
        <v>0</v>
      </c>
      <c r="BB44" s="404">
        <v>0</v>
      </c>
      <c r="BC44" s="404">
        <v>0</v>
      </c>
      <c r="BD44" s="404">
        <v>0</v>
      </c>
      <c r="BE44" s="404">
        <v>0</v>
      </c>
      <c r="BF44" s="404">
        <v>0</v>
      </c>
      <c r="BG44" s="404">
        <v>0</v>
      </c>
      <c r="BH44" s="404">
        <v>0</v>
      </c>
      <c r="BI44" s="404">
        <v>0</v>
      </c>
      <c r="BJ44" s="404">
        <v>0</v>
      </c>
      <c r="BK44" s="404">
        <v>0</v>
      </c>
      <c r="BL44" s="404">
        <v>0</v>
      </c>
      <c r="BM44" s="404">
        <v>0</v>
      </c>
      <c r="BN44" s="404">
        <v>0</v>
      </c>
      <c r="BO44" s="404">
        <v>0</v>
      </c>
      <c r="BP44" s="404">
        <v>0</v>
      </c>
      <c r="BQ44" s="404">
        <v>0</v>
      </c>
      <c r="BR44" s="404">
        <v>0</v>
      </c>
      <c r="BS44" s="404">
        <v>0</v>
      </c>
      <c r="BT44" s="404">
        <v>0</v>
      </c>
      <c r="BU44" s="404">
        <v>0</v>
      </c>
      <c r="BV44" s="404">
        <v>0</v>
      </c>
      <c r="BW44" s="404">
        <v>0</v>
      </c>
      <c r="BX44" s="404">
        <v>0</v>
      </c>
      <c r="BY44" s="404">
        <v>0</v>
      </c>
      <c r="BZ44" s="404">
        <v>0</v>
      </c>
      <c r="CA44" s="404">
        <v>0</v>
      </c>
      <c r="CB44" s="404">
        <v>0</v>
      </c>
      <c r="CC44" s="404">
        <v>0</v>
      </c>
      <c r="CD44" s="404">
        <v>0</v>
      </c>
      <c r="CE44" s="404">
        <v>0</v>
      </c>
      <c r="CF44" s="404">
        <v>0</v>
      </c>
      <c r="CG44" s="404">
        <v>0</v>
      </c>
      <c r="CH44" s="404">
        <v>0</v>
      </c>
      <c r="CI44" s="404">
        <v>0</v>
      </c>
      <c r="CJ44" s="404">
        <v>0</v>
      </c>
      <c r="CK44" s="404">
        <v>0</v>
      </c>
      <c r="CL44" s="404">
        <v>0</v>
      </c>
      <c r="CM44" s="404">
        <v>0</v>
      </c>
      <c r="CN44" s="404">
        <v>0</v>
      </c>
      <c r="CO44" s="404">
        <v>0</v>
      </c>
      <c r="CP44" s="404">
        <v>0</v>
      </c>
      <c r="CQ44" s="404">
        <v>0</v>
      </c>
      <c r="CR44" s="404">
        <v>0</v>
      </c>
      <c r="CS44" s="404">
        <v>0</v>
      </c>
      <c r="CT44" s="404">
        <v>0</v>
      </c>
      <c r="CU44" s="404">
        <v>0</v>
      </c>
      <c r="CV44" s="404">
        <v>0</v>
      </c>
      <c r="CW44" s="404">
        <v>0</v>
      </c>
      <c r="CX44" s="404">
        <v>0</v>
      </c>
      <c r="CY44" s="404">
        <v>0</v>
      </c>
      <c r="CZ44" s="404">
        <v>0</v>
      </c>
    </row>
    <row r="45" spans="1:104" x14ac:dyDescent="0.25">
      <c r="A45" s="183">
        <v>4493</v>
      </c>
      <c r="B45" s="183">
        <v>455628</v>
      </c>
      <c r="C45" s="27">
        <v>1026595</v>
      </c>
      <c r="D45" s="14">
        <v>1225159809</v>
      </c>
      <c r="F45" s="27" t="s">
        <v>1258</v>
      </c>
      <c r="G45" s="12" t="s">
        <v>226</v>
      </c>
      <c r="H45" s="27" t="s">
        <v>1428</v>
      </c>
      <c r="I45" s="12" t="s">
        <v>227</v>
      </c>
      <c r="J45" s="465">
        <v>20785.5</v>
      </c>
      <c r="K45" s="465">
        <v>21529.5</v>
      </c>
      <c r="L45" s="465">
        <v>22543.200000000004</v>
      </c>
      <c r="M45" s="465">
        <v>21938.7</v>
      </c>
      <c r="N45" s="465">
        <v>21762.000000000004</v>
      </c>
      <c r="O45" s="465">
        <v>0</v>
      </c>
      <c r="P45" s="465">
        <v>0</v>
      </c>
      <c r="Q45" s="465">
        <v>0</v>
      </c>
      <c r="R45" s="465">
        <v>0</v>
      </c>
      <c r="S45" s="465">
        <v>0</v>
      </c>
      <c r="T45" s="465">
        <v>0</v>
      </c>
      <c r="U45" s="465">
        <v>0</v>
      </c>
      <c r="V45" s="465">
        <v>61580.42</v>
      </c>
      <c r="W45" s="465">
        <v>0</v>
      </c>
      <c r="X45" s="465">
        <v>0</v>
      </c>
      <c r="Y45" s="465">
        <v>0</v>
      </c>
      <c r="Z45" s="465">
        <v>0</v>
      </c>
      <c r="AA45" s="465">
        <v>0</v>
      </c>
      <c r="AB45" s="465">
        <v>0</v>
      </c>
      <c r="AC45" s="465">
        <v>0</v>
      </c>
      <c r="AD45" s="465">
        <v>0</v>
      </c>
      <c r="AE45" s="465">
        <v>0</v>
      </c>
      <c r="AF45" s="465">
        <v>0</v>
      </c>
      <c r="AG45" s="465">
        <v>0</v>
      </c>
      <c r="AH45" s="465">
        <v>0</v>
      </c>
      <c r="AI45" s="465">
        <v>0</v>
      </c>
      <c r="AJ45" s="465">
        <v>0</v>
      </c>
      <c r="AK45" s="465">
        <v>0</v>
      </c>
      <c r="AL45" s="465">
        <v>0</v>
      </c>
      <c r="AM45" s="465">
        <v>0</v>
      </c>
      <c r="AN45" s="465">
        <v>0</v>
      </c>
      <c r="AO45" s="465">
        <v>0</v>
      </c>
      <c r="AP45" s="465">
        <v>0</v>
      </c>
      <c r="AQ45" s="465">
        <v>0</v>
      </c>
      <c r="AR45" s="465">
        <v>0</v>
      </c>
      <c r="AS45" s="465">
        <v>0</v>
      </c>
      <c r="AT45" s="465">
        <v>0</v>
      </c>
      <c r="AU45" s="465">
        <v>0</v>
      </c>
      <c r="AV45" s="404">
        <v>0</v>
      </c>
      <c r="AW45" s="404">
        <v>0</v>
      </c>
      <c r="AX45" s="404">
        <v>0</v>
      </c>
      <c r="AY45" s="404">
        <v>0</v>
      </c>
      <c r="AZ45" s="404">
        <v>0</v>
      </c>
      <c r="BA45" s="404">
        <v>0</v>
      </c>
      <c r="BB45" s="404">
        <v>0</v>
      </c>
      <c r="BC45" s="404">
        <v>0</v>
      </c>
      <c r="BD45" s="404">
        <v>0</v>
      </c>
      <c r="BE45" s="404">
        <v>0</v>
      </c>
      <c r="BF45" s="404">
        <v>0</v>
      </c>
      <c r="BG45" s="404">
        <v>0</v>
      </c>
      <c r="BH45" s="404">
        <v>0</v>
      </c>
      <c r="BI45" s="404">
        <v>0</v>
      </c>
      <c r="BJ45" s="404">
        <v>0</v>
      </c>
      <c r="BK45" s="404">
        <v>0</v>
      </c>
      <c r="BL45" s="404">
        <v>0</v>
      </c>
      <c r="BM45" s="404">
        <v>0</v>
      </c>
      <c r="BN45" s="404">
        <v>0</v>
      </c>
      <c r="BO45" s="404">
        <v>23157</v>
      </c>
      <c r="BP45" s="404">
        <v>23780.100000000002</v>
      </c>
      <c r="BQ45" s="404">
        <v>25444.800000000003</v>
      </c>
      <c r="BR45" s="404">
        <v>25323.9</v>
      </c>
      <c r="BS45" s="404">
        <v>25268.100000000002</v>
      </c>
      <c r="BT45" s="404">
        <v>0</v>
      </c>
      <c r="BU45" s="404">
        <v>0</v>
      </c>
      <c r="BV45" s="404">
        <v>0</v>
      </c>
      <c r="BW45" s="404">
        <v>0</v>
      </c>
      <c r="BX45" s="404">
        <v>0</v>
      </c>
      <c r="BY45" s="404">
        <v>0</v>
      </c>
      <c r="BZ45" s="404">
        <v>0</v>
      </c>
      <c r="CA45" s="404">
        <v>68723.89</v>
      </c>
      <c r="CB45" s="404">
        <v>0</v>
      </c>
      <c r="CC45" s="404">
        <v>0</v>
      </c>
      <c r="CD45" s="404">
        <v>0</v>
      </c>
      <c r="CE45" s="404">
        <v>0</v>
      </c>
      <c r="CF45" s="404">
        <v>0</v>
      </c>
      <c r="CG45" s="404">
        <v>0</v>
      </c>
      <c r="CH45" s="404">
        <v>0</v>
      </c>
      <c r="CI45" s="404">
        <v>0</v>
      </c>
      <c r="CJ45" s="404">
        <v>0</v>
      </c>
      <c r="CK45" s="404">
        <v>0</v>
      </c>
      <c r="CL45" s="404">
        <v>0</v>
      </c>
      <c r="CM45" s="404">
        <v>0</v>
      </c>
      <c r="CN45" s="404">
        <v>0</v>
      </c>
      <c r="CO45" s="404">
        <v>0</v>
      </c>
      <c r="CP45" s="404">
        <v>0</v>
      </c>
      <c r="CQ45" s="404">
        <v>0</v>
      </c>
      <c r="CR45" s="404">
        <v>0</v>
      </c>
      <c r="CS45" s="404">
        <v>0</v>
      </c>
      <c r="CT45" s="404">
        <v>0</v>
      </c>
      <c r="CU45" s="404">
        <v>0</v>
      </c>
      <c r="CV45" s="404">
        <v>0</v>
      </c>
      <c r="CW45" s="404">
        <v>0</v>
      </c>
      <c r="CX45" s="404">
        <v>0</v>
      </c>
      <c r="CY45" s="404">
        <v>0</v>
      </c>
      <c r="CZ45" s="404">
        <v>0</v>
      </c>
    </row>
    <row r="46" spans="1:104" x14ac:dyDescent="0.25">
      <c r="A46" s="183">
        <v>4525</v>
      </c>
      <c r="B46" s="183">
        <v>455631</v>
      </c>
      <c r="C46" s="27">
        <v>1026213</v>
      </c>
      <c r="D46" s="14">
        <v>1588073597</v>
      </c>
      <c r="F46" s="27" t="s">
        <v>1293</v>
      </c>
      <c r="G46" s="12" t="s">
        <v>228</v>
      </c>
      <c r="H46" s="27" t="s">
        <v>1294</v>
      </c>
      <c r="I46" s="12" t="s">
        <v>229</v>
      </c>
      <c r="J46" s="465">
        <v>35864.400000000001</v>
      </c>
      <c r="K46" s="465">
        <v>36832.400000000001</v>
      </c>
      <c r="L46" s="465">
        <v>39262.080000000002</v>
      </c>
      <c r="M46" s="465">
        <v>39629.919999999998</v>
      </c>
      <c r="N46" s="465">
        <v>39107.199999999997</v>
      </c>
      <c r="O46" s="465">
        <v>0</v>
      </c>
      <c r="P46" s="465">
        <v>0</v>
      </c>
      <c r="Q46" s="465">
        <v>0</v>
      </c>
      <c r="R46" s="465">
        <v>0</v>
      </c>
      <c r="S46" s="465">
        <v>0</v>
      </c>
      <c r="T46" s="465">
        <v>0</v>
      </c>
      <c r="U46" s="465">
        <v>0</v>
      </c>
      <c r="V46" s="465">
        <v>67198.459999999992</v>
      </c>
      <c r="W46" s="465">
        <v>0</v>
      </c>
      <c r="X46" s="465">
        <v>0</v>
      </c>
      <c r="Y46" s="465">
        <v>0</v>
      </c>
      <c r="Z46" s="465">
        <v>0</v>
      </c>
      <c r="AA46" s="465">
        <v>0</v>
      </c>
      <c r="AB46" s="465">
        <v>0</v>
      </c>
      <c r="AC46" s="465">
        <v>16688.32</v>
      </c>
      <c r="AD46" s="465">
        <v>16785.12</v>
      </c>
      <c r="AE46" s="465">
        <v>18024.16</v>
      </c>
      <c r="AF46" s="465">
        <v>17307.84</v>
      </c>
      <c r="AG46" s="465">
        <v>17211.04</v>
      </c>
      <c r="AH46" s="465">
        <v>0</v>
      </c>
      <c r="AI46" s="465">
        <v>0</v>
      </c>
      <c r="AJ46" s="465">
        <v>0</v>
      </c>
      <c r="AK46" s="465">
        <v>0</v>
      </c>
      <c r="AL46" s="465">
        <v>0</v>
      </c>
      <c r="AM46" s="465">
        <v>0</v>
      </c>
      <c r="AN46" s="465">
        <v>0</v>
      </c>
      <c r="AO46" s="465">
        <v>30909.199999999997</v>
      </c>
      <c r="AP46" s="465">
        <v>0</v>
      </c>
      <c r="AQ46" s="465">
        <v>0</v>
      </c>
      <c r="AR46" s="465">
        <v>0</v>
      </c>
      <c r="AS46" s="465">
        <v>0</v>
      </c>
      <c r="AT46" s="465">
        <v>0</v>
      </c>
      <c r="AU46" s="465">
        <v>0</v>
      </c>
      <c r="AV46" s="404">
        <v>0</v>
      </c>
      <c r="AW46" s="404">
        <v>0</v>
      </c>
      <c r="AX46" s="404">
        <v>0</v>
      </c>
      <c r="AY46" s="404">
        <v>0</v>
      </c>
      <c r="AZ46" s="404">
        <v>0</v>
      </c>
      <c r="BA46" s="404">
        <v>0</v>
      </c>
      <c r="BB46" s="404">
        <v>0</v>
      </c>
      <c r="BC46" s="404">
        <v>0</v>
      </c>
      <c r="BD46" s="404">
        <v>0</v>
      </c>
      <c r="BE46" s="404">
        <v>0</v>
      </c>
      <c r="BF46" s="404">
        <v>0</v>
      </c>
      <c r="BG46" s="404">
        <v>0</v>
      </c>
      <c r="BH46" s="404">
        <v>0</v>
      </c>
      <c r="BI46" s="404">
        <v>0</v>
      </c>
      <c r="BJ46" s="404">
        <v>0</v>
      </c>
      <c r="BK46" s="404">
        <v>0</v>
      </c>
      <c r="BL46" s="404">
        <v>0</v>
      </c>
      <c r="BM46" s="404">
        <v>0</v>
      </c>
      <c r="BN46" s="404">
        <v>0</v>
      </c>
      <c r="BO46" s="404">
        <v>0</v>
      </c>
      <c r="BP46" s="404">
        <v>0</v>
      </c>
      <c r="BQ46" s="404">
        <v>0</v>
      </c>
      <c r="BR46" s="404">
        <v>0</v>
      </c>
      <c r="BS46" s="404">
        <v>0</v>
      </c>
      <c r="BT46" s="404">
        <v>0</v>
      </c>
      <c r="BU46" s="404">
        <v>0</v>
      </c>
      <c r="BV46" s="404">
        <v>0</v>
      </c>
      <c r="BW46" s="404">
        <v>0</v>
      </c>
      <c r="BX46" s="404">
        <v>0</v>
      </c>
      <c r="BY46" s="404">
        <v>0</v>
      </c>
      <c r="BZ46" s="404">
        <v>0</v>
      </c>
      <c r="CA46" s="404">
        <v>0</v>
      </c>
      <c r="CB46" s="404">
        <v>0</v>
      </c>
      <c r="CC46" s="404">
        <v>0</v>
      </c>
      <c r="CD46" s="404">
        <v>0</v>
      </c>
      <c r="CE46" s="404">
        <v>0</v>
      </c>
      <c r="CF46" s="404">
        <v>0</v>
      </c>
      <c r="CG46" s="404">
        <v>0</v>
      </c>
      <c r="CH46" s="404">
        <v>0</v>
      </c>
      <c r="CI46" s="404">
        <v>0</v>
      </c>
      <c r="CJ46" s="404">
        <v>0</v>
      </c>
      <c r="CK46" s="404">
        <v>0</v>
      </c>
      <c r="CL46" s="404">
        <v>0</v>
      </c>
      <c r="CM46" s="404">
        <v>0</v>
      </c>
      <c r="CN46" s="404">
        <v>0</v>
      </c>
      <c r="CO46" s="404">
        <v>0</v>
      </c>
      <c r="CP46" s="404">
        <v>0</v>
      </c>
      <c r="CQ46" s="404">
        <v>0</v>
      </c>
      <c r="CR46" s="404">
        <v>0</v>
      </c>
      <c r="CS46" s="404">
        <v>0</v>
      </c>
      <c r="CT46" s="404">
        <v>0</v>
      </c>
      <c r="CU46" s="404">
        <v>0</v>
      </c>
      <c r="CV46" s="404">
        <v>0</v>
      </c>
      <c r="CW46" s="404">
        <v>0</v>
      </c>
      <c r="CX46" s="404">
        <v>0</v>
      </c>
      <c r="CY46" s="404">
        <v>0</v>
      </c>
      <c r="CZ46" s="404">
        <v>0</v>
      </c>
    </row>
    <row r="47" spans="1:104" x14ac:dyDescent="0.25">
      <c r="A47" s="183">
        <v>4260</v>
      </c>
      <c r="B47" s="183">
        <v>455637</v>
      </c>
      <c r="C47" s="27">
        <v>1004260</v>
      </c>
      <c r="D47" s="14">
        <v>1619969417</v>
      </c>
      <c r="F47" s="27" t="s">
        <v>1274</v>
      </c>
      <c r="G47" s="12" t="s">
        <v>614</v>
      </c>
      <c r="H47" s="27" t="s">
        <v>1355</v>
      </c>
      <c r="I47" s="12" t="s">
        <v>615</v>
      </c>
      <c r="J47" s="465">
        <v>0</v>
      </c>
      <c r="K47" s="465">
        <v>0</v>
      </c>
      <c r="L47" s="465">
        <v>0</v>
      </c>
      <c r="M47" s="465">
        <v>0</v>
      </c>
      <c r="N47" s="465">
        <v>0</v>
      </c>
      <c r="O47" s="465">
        <v>0</v>
      </c>
      <c r="P47" s="465">
        <v>0</v>
      </c>
      <c r="Q47" s="465">
        <v>0</v>
      </c>
      <c r="R47" s="465">
        <v>0</v>
      </c>
      <c r="S47" s="465">
        <v>0</v>
      </c>
      <c r="T47" s="465">
        <v>0</v>
      </c>
      <c r="U47" s="465">
        <v>0</v>
      </c>
      <c r="V47" s="465">
        <v>0</v>
      </c>
      <c r="W47" s="465">
        <v>0</v>
      </c>
      <c r="X47" s="465">
        <v>0</v>
      </c>
      <c r="Y47" s="465">
        <v>0</v>
      </c>
      <c r="Z47" s="465">
        <v>0</v>
      </c>
      <c r="AA47" s="465">
        <v>0</v>
      </c>
      <c r="AB47" s="465">
        <v>0</v>
      </c>
      <c r="AC47" s="465">
        <v>0</v>
      </c>
      <c r="AD47" s="465">
        <v>0</v>
      </c>
      <c r="AE47" s="465">
        <v>0</v>
      </c>
      <c r="AF47" s="465">
        <v>0</v>
      </c>
      <c r="AG47" s="465">
        <v>0</v>
      </c>
      <c r="AH47" s="465">
        <v>0</v>
      </c>
      <c r="AI47" s="465">
        <v>0</v>
      </c>
      <c r="AJ47" s="465">
        <v>0</v>
      </c>
      <c r="AK47" s="465">
        <v>0</v>
      </c>
      <c r="AL47" s="465">
        <v>0</v>
      </c>
      <c r="AM47" s="465">
        <v>0</v>
      </c>
      <c r="AN47" s="465">
        <v>0</v>
      </c>
      <c r="AO47" s="465">
        <v>0</v>
      </c>
      <c r="AP47" s="465">
        <v>0</v>
      </c>
      <c r="AQ47" s="465">
        <v>0</v>
      </c>
      <c r="AR47" s="465">
        <v>0</v>
      </c>
      <c r="AS47" s="465">
        <v>0</v>
      </c>
      <c r="AT47" s="465">
        <v>0</v>
      </c>
      <c r="AU47" s="465">
        <v>0</v>
      </c>
      <c r="AV47" s="404">
        <v>0</v>
      </c>
      <c r="AW47" s="404">
        <v>0</v>
      </c>
      <c r="AX47" s="404">
        <v>0</v>
      </c>
      <c r="AY47" s="404">
        <v>0</v>
      </c>
      <c r="AZ47" s="404">
        <v>0</v>
      </c>
      <c r="BA47" s="404">
        <v>0</v>
      </c>
      <c r="BB47" s="404">
        <v>0</v>
      </c>
      <c r="BC47" s="404">
        <v>0</v>
      </c>
      <c r="BD47" s="404">
        <v>0</v>
      </c>
      <c r="BE47" s="404">
        <v>0</v>
      </c>
      <c r="BF47" s="404">
        <v>0</v>
      </c>
      <c r="BG47" s="404">
        <v>0</v>
      </c>
      <c r="BH47" s="404">
        <v>0</v>
      </c>
      <c r="BI47" s="404">
        <v>0</v>
      </c>
      <c r="BJ47" s="404">
        <v>0</v>
      </c>
      <c r="BK47" s="404">
        <v>0</v>
      </c>
      <c r="BL47" s="404">
        <v>0</v>
      </c>
      <c r="BM47" s="404">
        <v>0</v>
      </c>
      <c r="BN47" s="404">
        <v>0</v>
      </c>
      <c r="BO47" s="404">
        <v>12648.48</v>
      </c>
      <c r="BP47" s="404">
        <v>12486.240000000002</v>
      </c>
      <c r="BQ47" s="404">
        <v>14033.76</v>
      </c>
      <c r="BR47" s="404">
        <v>13678.080000000002</v>
      </c>
      <c r="BS47" s="404">
        <v>13515.84</v>
      </c>
      <c r="BT47" s="404">
        <v>0</v>
      </c>
      <c r="BU47" s="404">
        <v>0</v>
      </c>
      <c r="BV47" s="404">
        <v>0</v>
      </c>
      <c r="BW47" s="404">
        <v>0</v>
      </c>
      <c r="BX47" s="404">
        <v>0</v>
      </c>
      <c r="BY47" s="404">
        <v>0</v>
      </c>
      <c r="BZ47" s="404">
        <v>0</v>
      </c>
      <c r="CA47" s="404">
        <v>28999.739999999998</v>
      </c>
      <c r="CB47" s="404">
        <v>0</v>
      </c>
      <c r="CC47" s="404">
        <v>0</v>
      </c>
      <c r="CD47" s="404">
        <v>0</v>
      </c>
      <c r="CE47" s="404">
        <v>0</v>
      </c>
      <c r="CF47" s="404">
        <v>0</v>
      </c>
      <c r="CG47" s="404">
        <v>0</v>
      </c>
      <c r="CH47" s="404">
        <v>15300.480000000001</v>
      </c>
      <c r="CI47" s="404">
        <v>15050.880000000001</v>
      </c>
      <c r="CJ47" s="404">
        <v>16448.64</v>
      </c>
      <c r="CK47" s="404">
        <v>16367.52</v>
      </c>
      <c r="CL47" s="404">
        <v>16055.52</v>
      </c>
      <c r="CM47" s="404">
        <v>0</v>
      </c>
      <c r="CN47" s="404">
        <v>0</v>
      </c>
      <c r="CO47" s="404">
        <v>0</v>
      </c>
      <c r="CP47" s="404">
        <v>0</v>
      </c>
      <c r="CQ47" s="404">
        <v>0</v>
      </c>
      <c r="CR47" s="404">
        <v>0</v>
      </c>
      <c r="CS47" s="404">
        <v>0</v>
      </c>
      <c r="CT47" s="404">
        <v>34650</v>
      </c>
      <c r="CU47" s="404">
        <v>0</v>
      </c>
      <c r="CV47" s="404">
        <v>0</v>
      </c>
      <c r="CW47" s="404">
        <v>0</v>
      </c>
      <c r="CX47" s="404">
        <v>0</v>
      </c>
      <c r="CY47" s="404">
        <v>0</v>
      </c>
      <c r="CZ47" s="404">
        <v>0</v>
      </c>
    </row>
    <row r="48" spans="1:104" x14ac:dyDescent="0.25">
      <c r="A48" s="183">
        <v>4800</v>
      </c>
      <c r="B48" s="183">
        <v>455638</v>
      </c>
      <c r="C48" s="27">
        <v>1026268</v>
      </c>
      <c r="D48" s="14">
        <v>1497876965</v>
      </c>
      <c r="F48" s="27" t="s">
        <v>1274</v>
      </c>
      <c r="G48" s="12" t="s">
        <v>826</v>
      </c>
      <c r="H48" s="27" t="s">
        <v>1401</v>
      </c>
      <c r="I48" s="12" t="s">
        <v>827</v>
      </c>
      <c r="J48" s="465">
        <v>0</v>
      </c>
      <c r="K48" s="465">
        <v>0</v>
      </c>
      <c r="L48" s="465">
        <v>0</v>
      </c>
      <c r="M48" s="465">
        <v>0</v>
      </c>
      <c r="N48" s="465">
        <v>0</v>
      </c>
      <c r="O48" s="465">
        <v>0</v>
      </c>
      <c r="P48" s="465">
        <v>0</v>
      </c>
      <c r="Q48" s="465">
        <v>0</v>
      </c>
      <c r="R48" s="465">
        <v>0</v>
      </c>
      <c r="S48" s="465">
        <v>0</v>
      </c>
      <c r="T48" s="465">
        <v>0</v>
      </c>
      <c r="U48" s="465">
        <v>0</v>
      </c>
      <c r="V48" s="465">
        <v>0</v>
      </c>
      <c r="W48" s="465">
        <v>0</v>
      </c>
      <c r="X48" s="465">
        <v>0</v>
      </c>
      <c r="Y48" s="465">
        <v>0</v>
      </c>
      <c r="Z48" s="465">
        <v>0</v>
      </c>
      <c r="AA48" s="465">
        <v>0</v>
      </c>
      <c r="AB48" s="465">
        <v>0</v>
      </c>
      <c r="AC48" s="465">
        <v>0</v>
      </c>
      <c r="AD48" s="465">
        <v>0</v>
      </c>
      <c r="AE48" s="465">
        <v>0</v>
      </c>
      <c r="AF48" s="465">
        <v>0</v>
      </c>
      <c r="AG48" s="465">
        <v>0</v>
      </c>
      <c r="AH48" s="465">
        <v>0</v>
      </c>
      <c r="AI48" s="465">
        <v>0</v>
      </c>
      <c r="AJ48" s="465">
        <v>0</v>
      </c>
      <c r="AK48" s="465">
        <v>0</v>
      </c>
      <c r="AL48" s="465">
        <v>0</v>
      </c>
      <c r="AM48" s="465">
        <v>0</v>
      </c>
      <c r="AN48" s="465">
        <v>0</v>
      </c>
      <c r="AO48" s="465">
        <v>0</v>
      </c>
      <c r="AP48" s="465">
        <v>0</v>
      </c>
      <c r="AQ48" s="465">
        <v>0</v>
      </c>
      <c r="AR48" s="465">
        <v>0</v>
      </c>
      <c r="AS48" s="465">
        <v>0</v>
      </c>
      <c r="AT48" s="465">
        <v>0</v>
      </c>
      <c r="AU48" s="465">
        <v>0</v>
      </c>
      <c r="AV48" s="404">
        <v>0</v>
      </c>
      <c r="AW48" s="404">
        <v>0</v>
      </c>
      <c r="AX48" s="404">
        <v>0</v>
      </c>
      <c r="AY48" s="404">
        <v>0</v>
      </c>
      <c r="AZ48" s="404">
        <v>0</v>
      </c>
      <c r="BA48" s="404">
        <v>0</v>
      </c>
      <c r="BB48" s="404">
        <v>0</v>
      </c>
      <c r="BC48" s="404">
        <v>0</v>
      </c>
      <c r="BD48" s="404">
        <v>0</v>
      </c>
      <c r="BE48" s="404">
        <v>0</v>
      </c>
      <c r="BF48" s="404">
        <v>0</v>
      </c>
      <c r="BG48" s="404">
        <v>0</v>
      </c>
      <c r="BH48" s="404">
        <v>0</v>
      </c>
      <c r="BI48" s="404">
        <v>0</v>
      </c>
      <c r="BJ48" s="404">
        <v>0</v>
      </c>
      <c r="BK48" s="404">
        <v>0</v>
      </c>
      <c r="BL48" s="404">
        <v>0</v>
      </c>
      <c r="BM48" s="404">
        <v>0</v>
      </c>
      <c r="BN48" s="404">
        <v>0</v>
      </c>
      <c r="BO48" s="404">
        <v>21202.420000000002</v>
      </c>
      <c r="BP48" s="404">
        <v>20930.46</v>
      </c>
      <c r="BQ48" s="404">
        <v>23524.54</v>
      </c>
      <c r="BR48" s="404">
        <v>22928.320000000003</v>
      </c>
      <c r="BS48" s="404">
        <v>22656.36</v>
      </c>
      <c r="BT48" s="404">
        <v>0</v>
      </c>
      <c r="BU48" s="404">
        <v>0</v>
      </c>
      <c r="BV48" s="404">
        <v>0</v>
      </c>
      <c r="BW48" s="404">
        <v>0</v>
      </c>
      <c r="BX48" s="404">
        <v>0</v>
      </c>
      <c r="BY48" s="404">
        <v>0</v>
      </c>
      <c r="BZ48" s="404">
        <v>0</v>
      </c>
      <c r="CA48" s="404">
        <v>48458.44</v>
      </c>
      <c r="CB48" s="404">
        <v>0</v>
      </c>
      <c r="CC48" s="404">
        <v>0</v>
      </c>
      <c r="CD48" s="404">
        <v>0</v>
      </c>
      <c r="CE48" s="404">
        <v>0</v>
      </c>
      <c r="CF48" s="404">
        <v>0</v>
      </c>
      <c r="CG48" s="404">
        <v>0</v>
      </c>
      <c r="CH48" s="404">
        <v>25647.920000000002</v>
      </c>
      <c r="CI48" s="404">
        <v>25229.52</v>
      </c>
      <c r="CJ48" s="404">
        <v>27572.560000000005</v>
      </c>
      <c r="CK48" s="404">
        <v>27436.580000000005</v>
      </c>
      <c r="CL48" s="404">
        <v>26913.58</v>
      </c>
      <c r="CM48" s="404">
        <v>0</v>
      </c>
      <c r="CN48" s="404">
        <v>0</v>
      </c>
      <c r="CO48" s="404">
        <v>0</v>
      </c>
      <c r="CP48" s="404">
        <v>0</v>
      </c>
      <c r="CQ48" s="404">
        <v>0</v>
      </c>
      <c r="CR48" s="404">
        <v>0</v>
      </c>
      <c r="CS48" s="404">
        <v>0</v>
      </c>
      <c r="CT48" s="404">
        <v>57900</v>
      </c>
      <c r="CU48" s="404">
        <v>0</v>
      </c>
      <c r="CV48" s="404">
        <v>0</v>
      </c>
      <c r="CW48" s="404">
        <v>0</v>
      </c>
      <c r="CX48" s="404">
        <v>0</v>
      </c>
      <c r="CY48" s="404">
        <v>0</v>
      </c>
      <c r="CZ48" s="404">
        <v>0</v>
      </c>
    </row>
    <row r="49" spans="1:104" x14ac:dyDescent="0.25">
      <c r="A49" s="183">
        <v>4412</v>
      </c>
      <c r="B49" s="183">
        <v>455641</v>
      </c>
      <c r="C49" s="27">
        <v>1026481</v>
      </c>
      <c r="D49" s="14">
        <v>1104221894</v>
      </c>
      <c r="F49" s="27" t="s">
        <v>1258</v>
      </c>
      <c r="G49" s="12" t="s">
        <v>210</v>
      </c>
      <c r="H49" s="27" t="s">
        <v>1283</v>
      </c>
      <c r="I49" s="12" t="s">
        <v>211</v>
      </c>
      <c r="J49" s="465">
        <v>12136.05</v>
      </c>
      <c r="K49" s="465">
        <v>12570.45</v>
      </c>
      <c r="L49" s="465">
        <v>13162.32</v>
      </c>
      <c r="M49" s="465">
        <v>12809.369999999999</v>
      </c>
      <c r="N49" s="465">
        <v>12706.199999999999</v>
      </c>
      <c r="O49" s="465">
        <v>0</v>
      </c>
      <c r="P49" s="465">
        <v>0</v>
      </c>
      <c r="Q49" s="465">
        <v>0</v>
      </c>
      <c r="R49" s="465">
        <v>0</v>
      </c>
      <c r="S49" s="465">
        <v>0</v>
      </c>
      <c r="T49" s="465">
        <v>0</v>
      </c>
      <c r="U49" s="465">
        <v>0</v>
      </c>
      <c r="V49" s="465">
        <v>35846.360000000008</v>
      </c>
      <c r="W49" s="465">
        <v>0</v>
      </c>
      <c r="X49" s="465">
        <v>0</v>
      </c>
      <c r="Y49" s="465">
        <v>0</v>
      </c>
      <c r="Z49" s="465">
        <v>0</v>
      </c>
      <c r="AA49" s="465">
        <v>0</v>
      </c>
      <c r="AB49" s="465">
        <v>0</v>
      </c>
      <c r="AC49" s="465">
        <v>0</v>
      </c>
      <c r="AD49" s="465">
        <v>0</v>
      </c>
      <c r="AE49" s="465">
        <v>0</v>
      </c>
      <c r="AF49" s="465">
        <v>0</v>
      </c>
      <c r="AG49" s="465">
        <v>0</v>
      </c>
      <c r="AH49" s="465">
        <v>0</v>
      </c>
      <c r="AI49" s="465">
        <v>0</v>
      </c>
      <c r="AJ49" s="465">
        <v>0</v>
      </c>
      <c r="AK49" s="465">
        <v>0</v>
      </c>
      <c r="AL49" s="465">
        <v>0</v>
      </c>
      <c r="AM49" s="465">
        <v>0</v>
      </c>
      <c r="AN49" s="465">
        <v>0</v>
      </c>
      <c r="AO49" s="465">
        <v>0</v>
      </c>
      <c r="AP49" s="465">
        <v>0</v>
      </c>
      <c r="AQ49" s="465">
        <v>0</v>
      </c>
      <c r="AR49" s="465">
        <v>0</v>
      </c>
      <c r="AS49" s="465">
        <v>0</v>
      </c>
      <c r="AT49" s="465">
        <v>0</v>
      </c>
      <c r="AU49" s="465">
        <v>0</v>
      </c>
      <c r="AV49" s="404">
        <v>0</v>
      </c>
      <c r="AW49" s="404">
        <v>0</v>
      </c>
      <c r="AX49" s="404">
        <v>0</v>
      </c>
      <c r="AY49" s="404">
        <v>0</v>
      </c>
      <c r="AZ49" s="404">
        <v>0</v>
      </c>
      <c r="BA49" s="404">
        <v>0</v>
      </c>
      <c r="BB49" s="404">
        <v>0</v>
      </c>
      <c r="BC49" s="404">
        <v>0</v>
      </c>
      <c r="BD49" s="404">
        <v>0</v>
      </c>
      <c r="BE49" s="404">
        <v>0</v>
      </c>
      <c r="BF49" s="404">
        <v>0</v>
      </c>
      <c r="BG49" s="404">
        <v>0</v>
      </c>
      <c r="BH49" s="404">
        <v>0</v>
      </c>
      <c r="BI49" s="404">
        <v>0</v>
      </c>
      <c r="BJ49" s="404">
        <v>0</v>
      </c>
      <c r="BK49" s="404">
        <v>0</v>
      </c>
      <c r="BL49" s="404">
        <v>0</v>
      </c>
      <c r="BM49" s="404">
        <v>0</v>
      </c>
      <c r="BN49" s="404">
        <v>0</v>
      </c>
      <c r="BO49" s="404">
        <v>13520.699999999999</v>
      </c>
      <c r="BP49" s="404">
        <v>13884.51</v>
      </c>
      <c r="BQ49" s="404">
        <v>14856.48</v>
      </c>
      <c r="BR49" s="404">
        <v>14785.89</v>
      </c>
      <c r="BS49" s="404">
        <v>14753.309999999998</v>
      </c>
      <c r="BT49" s="404">
        <v>0</v>
      </c>
      <c r="BU49" s="404">
        <v>0</v>
      </c>
      <c r="BV49" s="404">
        <v>0</v>
      </c>
      <c r="BW49" s="404">
        <v>0</v>
      </c>
      <c r="BX49" s="404">
        <v>0</v>
      </c>
      <c r="BY49" s="404">
        <v>0</v>
      </c>
      <c r="BZ49" s="404">
        <v>0</v>
      </c>
      <c r="CA49" s="404">
        <v>40004.620000000003</v>
      </c>
      <c r="CB49" s="404">
        <v>0</v>
      </c>
      <c r="CC49" s="404">
        <v>0</v>
      </c>
      <c r="CD49" s="404">
        <v>0</v>
      </c>
      <c r="CE49" s="404">
        <v>0</v>
      </c>
      <c r="CF49" s="404">
        <v>0</v>
      </c>
      <c r="CG49" s="404">
        <v>0</v>
      </c>
      <c r="CH49" s="404">
        <v>0</v>
      </c>
      <c r="CI49" s="404">
        <v>0</v>
      </c>
      <c r="CJ49" s="404">
        <v>0</v>
      </c>
      <c r="CK49" s="404">
        <v>0</v>
      </c>
      <c r="CL49" s="404">
        <v>0</v>
      </c>
      <c r="CM49" s="404">
        <v>0</v>
      </c>
      <c r="CN49" s="404">
        <v>0</v>
      </c>
      <c r="CO49" s="404">
        <v>0</v>
      </c>
      <c r="CP49" s="404">
        <v>0</v>
      </c>
      <c r="CQ49" s="404">
        <v>0</v>
      </c>
      <c r="CR49" s="404">
        <v>0</v>
      </c>
      <c r="CS49" s="404">
        <v>0</v>
      </c>
      <c r="CT49" s="404">
        <v>0</v>
      </c>
      <c r="CU49" s="404">
        <v>0</v>
      </c>
      <c r="CV49" s="404">
        <v>0</v>
      </c>
      <c r="CW49" s="404">
        <v>0</v>
      </c>
      <c r="CX49" s="404">
        <v>0</v>
      </c>
      <c r="CY49" s="404">
        <v>0</v>
      </c>
      <c r="CZ49" s="404">
        <v>0</v>
      </c>
    </row>
    <row r="50" spans="1:104" x14ac:dyDescent="0.25">
      <c r="A50" s="183">
        <v>4484</v>
      </c>
      <c r="B50" s="183">
        <v>455646</v>
      </c>
      <c r="C50" s="27">
        <v>1026138</v>
      </c>
      <c r="D50" s="14">
        <v>1629486717</v>
      </c>
      <c r="F50" s="27" t="s">
        <v>1296</v>
      </c>
      <c r="G50" s="12" t="s">
        <v>692</v>
      </c>
      <c r="H50" s="27" t="s">
        <v>1433</v>
      </c>
      <c r="I50" s="12" t="s">
        <v>693</v>
      </c>
      <c r="J50" s="465">
        <v>0</v>
      </c>
      <c r="K50" s="465">
        <v>0</v>
      </c>
      <c r="L50" s="465">
        <v>0</v>
      </c>
      <c r="M50" s="465">
        <v>0</v>
      </c>
      <c r="N50" s="465">
        <v>0</v>
      </c>
      <c r="O50" s="465">
        <v>0</v>
      </c>
      <c r="P50" s="465">
        <v>0</v>
      </c>
      <c r="Q50" s="465">
        <v>0</v>
      </c>
      <c r="R50" s="465">
        <v>0</v>
      </c>
      <c r="S50" s="465">
        <v>0</v>
      </c>
      <c r="T50" s="465">
        <v>0</v>
      </c>
      <c r="U50" s="465">
        <v>0</v>
      </c>
      <c r="V50" s="465">
        <v>0</v>
      </c>
      <c r="W50" s="465">
        <v>0</v>
      </c>
      <c r="X50" s="465">
        <v>0</v>
      </c>
      <c r="Y50" s="465">
        <v>0</v>
      </c>
      <c r="Z50" s="465">
        <v>0</v>
      </c>
      <c r="AA50" s="465">
        <v>0</v>
      </c>
      <c r="AB50" s="465">
        <v>0</v>
      </c>
      <c r="AC50" s="465">
        <v>19021.79</v>
      </c>
      <c r="AD50" s="465">
        <v>19084.75</v>
      </c>
      <c r="AE50" s="465">
        <v>20296.73</v>
      </c>
      <c r="AF50" s="465">
        <v>20430.52</v>
      </c>
      <c r="AG50" s="465">
        <v>20052.759999999998</v>
      </c>
      <c r="AH50" s="465">
        <v>0</v>
      </c>
      <c r="AI50" s="465">
        <v>0</v>
      </c>
      <c r="AJ50" s="465">
        <v>0</v>
      </c>
      <c r="AK50" s="465">
        <v>0</v>
      </c>
      <c r="AL50" s="465">
        <v>0</v>
      </c>
      <c r="AM50" s="465">
        <v>0</v>
      </c>
      <c r="AN50" s="465">
        <v>0</v>
      </c>
      <c r="AO50" s="465">
        <v>42967.590000000004</v>
      </c>
      <c r="AP50" s="465">
        <v>0</v>
      </c>
      <c r="AQ50" s="465">
        <v>0</v>
      </c>
      <c r="AR50" s="465">
        <v>0</v>
      </c>
      <c r="AS50" s="465">
        <v>0</v>
      </c>
      <c r="AT50" s="465">
        <v>0</v>
      </c>
      <c r="AU50" s="465">
        <v>0</v>
      </c>
      <c r="AV50" s="404">
        <v>0</v>
      </c>
      <c r="AW50" s="404">
        <v>0</v>
      </c>
      <c r="AX50" s="404">
        <v>0</v>
      </c>
      <c r="AY50" s="404">
        <v>0</v>
      </c>
      <c r="AZ50" s="404">
        <v>0</v>
      </c>
      <c r="BA50" s="404">
        <v>0</v>
      </c>
      <c r="BB50" s="404">
        <v>0</v>
      </c>
      <c r="BC50" s="404">
        <v>0</v>
      </c>
      <c r="BD50" s="404">
        <v>0</v>
      </c>
      <c r="BE50" s="404">
        <v>0</v>
      </c>
      <c r="BF50" s="404">
        <v>0</v>
      </c>
      <c r="BG50" s="404">
        <v>0</v>
      </c>
      <c r="BH50" s="404">
        <v>0</v>
      </c>
      <c r="BI50" s="404">
        <v>0</v>
      </c>
      <c r="BJ50" s="404">
        <v>0</v>
      </c>
      <c r="BK50" s="404">
        <v>0</v>
      </c>
      <c r="BL50" s="404">
        <v>0</v>
      </c>
      <c r="BM50" s="404">
        <v>0</v>
      </c>
      <c r="BN50" s="404">
        <v>0</v>
      </c>
      <c r="BO50" s="404">
        <v>0</v>
      </c>
      <c r="BP50" s="404">
        <v>0</v>
      </c>
      <c r="BQ50" s="404">
        <v>0</v>
      </c>
      <c r="BR50" s="404">
        <v>0</v>
      </c>
      <c r="BS50" s="404">
        <v>0</v>
      </c>
      <c r="BT50" s="404">
        <v>0</v>
      </c>
      <c r="BU50" s="404">
        <v>0</v>
      </c>
      <c r="BV50" s="404">
        <v>0</v>
      </c>
      <c r="BW50" s="404">
        <v>0</v>
      </c>
      <c r="BX50" s="404">
        <v>0</v>
      </c>
      <c r="BY50" s="404">
        <v>0</v>
      </c>
      <c r="BZ50" s="404">
        <v>0</v>
      </c>
      <c r="CA50" s="404">
        <v>0</v>
      </c>
      <c r="CB50" s="404">
        <v>0</v>
      </c>
      <c r="CC50" s="404">
        <v>0</v>
      </c>
      <c r="CD50" s="404">
        <v>0</v>
      </c>
      <c r="CE50" s="404">
        <v>0</v>
      </c>
      <c r="CF50" s="404">
        <v>0</v>
      </c>
      <c r="CG50" s="404">
        <v>0</v>
      </c>
      <c r="CH50" s="404">
        <v>26018.22</v>
      </c>
      <c r="CI50" s="404">
        <v>26978.36</v>
      </c>
      <c r="CJ50" s="404">
        <v>28150.989999999998</v>
      </c>
      <c r="CK50" s="404">
        <v>28694.02</v>
      </c>
      <c r="CL50" s="404">
        <v>28552.36</v>
      </c>
      <c r="CM50" s="404">
        <v>0</v>
      </c>
      <c r="CN50" s="404">
        <v>0</v>
      </c>
      <c r="CO50" s="404">
        <v>0</v>
      </c>
      <c r="CP50" s="404">
        <v>0</v>
      </c>
      <c r="CQ50" s="404">
        <v>0</v>
      </c>
      <c r="CR50" s="404">
        <v>0</v>
      </c>
      <c r="CS50" s="404">
        <v>0</v>
      </c>
      <c r="CT50" s="404">
        <v>59700.69</v>
      </c>
      <c r="CU50" s="404">
        <v>0</v>
      </c>
      <c r="CV50" s="404">
        <v>0</v>
      </c>
      <c r="CW50" s="404">
        <v>0</v>
      </c>
      <c r="CX50" s="404">
        <v>0</v>
      </c>
      <c r="CY50" s="404">
        <v>0</v>
      </c>
      <c r="CZ50" s="404">
        <v>0</v>
      </c>
    </row>
    <row r="51" spans="1:104" x14ac:dyDescent="0.25">
      <c r="A51" s="183">
        <v>4688</v>
      </c>
      <c r="B51" s="183">
        <v>455651</v>
      </c>
      <c r="C51" s="27">
        <v>1013401</v>
      </c>
      <c r="D51" s="14">
        <v>1811018476</v>
      </c>
      <c r="F51" s="27" t="s">
        <v>1293</v>
      </c>
      <c r="G51" s="12" t="s">
        <v>252</v>
      </c>
      <c r="H51" s="27" t="s">
        <v>1356</v>
      </c>
      <c r="I51" s="12" t="s">
        <v>253</v>
      </c>
      <c r="J51" s="465">
        <v>31159.05</v>
      </c>
      <c r="K51" s="465">
        <v>32000.05</v>
      </c>
      <c r="L51" s="465">
        <v>34110.959999999999</v>
      </c>
      <c r="M51" s="465">
        <v>34430.54</v>
      </c>
      <c r="N51" s="465">
        <v>33976.400000000001</v>
      </c>
      <c r="O51" s="465">
        <v>0</v>
      </c>
      <c r="P51" s="465">
        <v>0</v>
      </c>
      <c r="Q51" s="465">
        <v>0</v>
      </c>
      <c r="R51" s="465">
        <v>0</v>
      </c>
      <c r="S51" s="465">
        <v>0</v>
      </c>
      <c r="T51" s="465">
        <v>0</v>
      </c>
      <c r="U51" s="465">
        <v>0</v>
      </c>
      <c r="V51" s="465">
        <v>92296.68</v>
      </c>
      <c r="W51" s="465">
        <v>0</v>
      </c>
      <c r="X51" s="465">
        <v>0</v>
      </c>
      <c r="Y51" s="465">
        <v>0</v>
      </c>
      <c r="Z51" s="465">
        <v>0</v>
      </c>
      <c r="AA51" s="465">
        <v>0</v>
      </c>
      <c r="AB51" s="465">
        <v>0</v>
      </c>
      <c r="AC51" s="465">
        <v>14498.84</v>
      </c>
      <c r="AD51" s="465">
        <v>14582.94</v>
      </c>
      <c r="AE51" s="465">
        <v>15659.42</v>
      </c>
      <c r="AF51" s="465">
        <v>15037.08</v>
      </c>
      <c r="AG51" s="465">
        <v>14952.98</v>
      </c>
      <c r="AH51" s="465">
        <v>0</v>
      </c>
      <c r="AI51" s="465">
        <v>0</v>
      </c>
      <c r="AJ51" s="465">
        <v>0</v>
      </c>
      <c r="AK51" s="465">
        <v>0</v>
      </c>
      <c r="AL51" s="465">
        <v>0</v>
      </c>
      <c r="AM51" s="465">
        <v>0</v>
      </c>
      <c r="AN51" s="465">
        <v>0</v>
      </c>
      <c r="AO51" s="465">
        <v>42453.599999999999</v>
      </c>
      <c r="AP51" s="465">
        <v>0</v>
      </c>
      <c r="AQ51" s="465">
        <v>0</v>
      </c>
      <c r="AR51" s="465">
        <v>0</v>
      </c>
      <c r="AS51" s="465">
        <v>0</v>
      </c>
      <c r="AT51" s="465">
        <v>0</v>
      </c>
      <c r="AU51" s="465">
        <v>0</v>
      </c>
      <c r="AV51" s="404">
        <v>0</v>
      </c>
      <c r="AW51" s="404">
        <v>0</v>
      </c>
      <c r="AX51" s="404">
        <v>0</v>
      </c>
      <c r="AY51" s="404">
        <v>0</v>
      </c>
      <c r="AZ51" s="404">
        <v>0</v>
      </c>
      <c r="BA51" s="404">
        <v>0</v>
      </c>
      <c r="BB51" s="404">
        <v>0</v>
      </c>
      <c r="BC51" s="404">
        <v>0</v>
      </c>
      <c r="BD51" s="404">
        <v>0</v>
      </c>
      <c r="BE51" s="404">
        <v>0</v>
      </c>
      <c r="BF51" s="404">
        <v>0</v>
      </c>
      <c r="BG51" s="404">
        <v>0</v>
      </c>
      <c r="BH51" s="404">
        <v>0</v>
      </c>
      <c r="BI51" s="404">
        <v>0</v>
      </c>
      <c r="BJ51" s="404">
        <v>0</v>
      </c>
      <c r="BK51" s="404">
        <v>0</v>
      </c>
      <c r="BL51" s="404">
        <v>0</v>
      </c>
      <c r="BM51" s="404">
        <v>0</v>
      </c>
      <c r="BN51" s="404">
        <v>0</v>
      </c>
      <c r="BO51" s="404">
        <v>0</v>
      </c>
      <c r="BP51" s="404">
        <v>0</v>
      </c>
      <c r="BQ51" s="404">
        <v>0</v>
      </c>
      <c r="BR51" s="404">
        <v>0</v>
      </c>
      <c r="BS51" s="404">
        <v>0</v>
      </c>
      <c r="BT51" s="404">
        <v>0</v>
      </c>
      <c r="BU51" s="404">
        <v>0</v>
      </c>
      <c r="BV51" s="404">
        <v>0</v>
      </c>
      <c r="BW51" s="404">
        <v>0</v>
      </c>
      <c r="BX51" s="404">
        <v>0</v>
      </c>
      <c r="BY51" s="404">
        <v>0</v>
      </c>
      <c r="BZ51" s="404">
        <v>0</v>
      </c>
      <c r="CA51" s="404">
        <v>0</v>
      </c>
      <c r="CB51" s="404">
        <v>0</v>
      </c>
      <c r="CC51" s="404">
        <v>0</v>
      </c>
      <c r="CD51" s="404">
        <v>0</v>
      </c>
      <c r="CE51" s="404">
        <v>0</v>
      </c>
      <c r="CF51" s="404">
        <v>0</v>
      </c>
      <c r="CG51" s="404">
        <v>0</v>
      </c>
      <c r="CH51" s="404">
        <v>0</v>
      </c>
      <c r="CI51" s="404">
        <v>0</v>
      </c>
      <c r="CJ51" s="404">
        <v>0</v>
      </c>
      <c r="CK51" s="404">
        <v>0</v>
      </c>
      <c r="CL51" s="404">
        <v>0</v>
      </c>
      <c r="CM51" s="404">
        <v>0</v>
      </c>
      <c r="CN51" s="404">
        <v>0</v>
      </c>
      <c r="CO51" s="404">
        <v>0</v>
      </c>
      <c r="CP51" s="404">
        <v>0</v>
      </c>
      <c r="CQ51" s="404">
        <v>0</v>
      </c>
      <c r="CR51" s="404">
        <v>0</v>
      </c>
      <c r="CS51" s="404">
        <v>0</v>
      </c>
      <c r="CT51" s="404">
        <v>0</v>
      </c>
      <c r="CU51" s="404">
        <v>0</v>
      </c>
      <c r="CV51" s="404">
        <v>0</v>
      </c>
      <c r="CW51" s="404">
        <v>0</v>
      </c>
      <c r="CX51" s="404">
        <v>0</v>
      </c>
      <c r="CY51" s="404">
        <v>0</v>
      </c>
      <c r="CZ51" s="404">
        <v>0</v>
      </c>
    </row>
    <row r="52" spans="1:104" x14ac:dyDescent="0.25">
      <c r="A52" s="183">
        <v>5206</v>
      </c>
      <c r="B52" s="183">
        <v>455652</v>
      </c>
      <c r="C52" s="27">
        <v>1013349</v>
      </c>
      <c r="D52" s="14">
        <v>1295856870</v>
      </c>
      <c r="F52" s="27" t="s">
        <v>1267</v>
      </c>
      <c r="G52" s="12" t="s">
        <v>1023</v>
      </c>
      <c r="H52" s="27" t="s">
        <v>1428</v>
      </c>
      <c r="I52" s="12" t="s">
        <v>1024</v>
      </c>
      <c r="J52" s="465">
        <v>11953.5</v>
      </c>
      <c r="K52" s="465">
        <v>12370.34</v>
      </c>
      <c r="L52" s="465">
        <v>12309.039999999999</v>
      </c>
      <c r="M52" s="465">
        <v>12419.380000000001</v>
      </c>
      <c r="N52" s="465">
        <v>13032.38</v>
      </c>
      <c r="O52" s="465">
        <v>0</v>
      </c>
      <c r="P52" s="465">
        <v>0</v>
      </c>
      <c r="Q52" s="465">
        <v>0</v>
      </c>
      <c r="R52" s="465">
        <v>0</v>
      </c>
      <c r="S52" s="465">
        <v>0</v>
      </c>
      <c r="T52" s="465">
        <v>0</v>
      </c>
      <c r="U52" s="465">
        <v>0</v>
      </c>
      <c r="V52" s="465">
        <v>29730.600000000002</v>
      </c>
      <c r="W52" s="465">
        <v>0</v>
      </c>
      <c r="X52" s="465">
        <v>0</v>
      </c>
      <c r="Y52" s="465">
        <v>0</v>
      </c>
      <c r="Z52" s="465">
        <v>0</v>
      </c>
      <c r="AA52" s="465">
        <v>0</v>
      </c>
      <c r="AB52" s="465">
        <v>0</v>
      </c>
      <c r="AC52" s="465">
        <v>0</v>
      </c>
      <c r="AD52" s="465">
        <v>0</v>
      </c>
      <c r="AE52" s="465">
        <v>0</v>
      </c>
      <c r="AF52" s="465">
        <v>0</v>
      </c>
      <c r="AG52" s="465">
        <v>0</v>
      </c>
      <c r="AH52" s="465">
        <v>0</v>
      </c>
      <c r="AI52" s="465">
        <v>0</v>
      </c>
      <c r="AJ52" s="465">
        <v>0</v>
      </c>
      <c r="AK52" s="465">
        <v>0</v>
      </c>
      <c r="AL52" s="465">
        <v>0</v>
      </c>
      <c r="AM52" s="465">
        <v>0</v>
      </c>
      <c r="AN52" s="465">
        <v>0</v>
      </c>
      <c r="AO52" s="465">
        <v>0</v>
      </c>
      <c r="AP52" s="465">
        <v>0</v>
      </c>
      <c r="AQ52" s="465">
        <v>0</v>
      </c>
      <c r="AR52" s="465">
        <v>0</v>
      </c>
      <c r="AS52" s="465">
        <v>0</v>
      </c>
      <c r="AT52" s="465">
        <v>0</v>
      </c>
      <c r="AU52" s="465">
        <v>0</v>
      </c>
      <c r="AV52" s="404">
        <v>15864.44</v>
      </c>
      <c r="AW52" s="404">
        <v>16134.159999999998</v>
      </c>
      <c r="AX52" s="404">
        <v>16845.240000000002</v>
      </c>
      <c r="AY52" s="404">
        <v>17286.599999999999</v>
      </c>
      <c r="AZ52" s="404">
        <v>17090.439999999999</v>
      </c>
      <c r="BA52" s="404">
        <v>0</v>
      </c>
      <c r="BB52" s="404">
        <v>0</v>
      </c>
      <c r="BC52" s="404">
        <v>0</v>
      </c>
      <c r="BD52" s="404">
        <v>0</v>
      </c>
      <c r="BE52" s="404">
        <v>0</v>
      </c>
      <c r="BF52" s="404">
        <v>0</v>
      </c>
      <c r="BG52" s="404">
        <v>0</v>
      </c>
      <c r="BH52" s="404">
        <v>39640.800000000003</v>
      </c>
      <c r="BI52" s="404">
        <v>0</v>
      </c>
      <c r="BJ52" s="404">
        <v>0</v>
      </c>
      <c r="BK52" s="404">
        <v>0</v>
      </c>
      <c r="BL52" s="404">
        <v>0</v>
      </c>
      <c r="BM52" s="404">
        <v>0</v>
      </c>
      <c r="BN52" s="404">
        <v>0</v>
      </c>
      <c r="BO52" s="404">
        <v>22631.96</v>
      </c>
      <c r="BP52" s="404">
        <v>23956.039999999997</v>
      </c>
      <c r="BQ52" s="404">
        <v>26040.239999999998</v>
      </c>
      <c r="BR52" s="404">
        <v>26898.44</v>
      </c>
      <c r="BS52" s="404">
        <v>25414.98</v>
      </c>
      <c r="BT52" s="404">
        <v>0</v>
      </c>
      <c r="BU52" s="404">
        <v>0</v>
      </c>
      <c r="BV52" s="404">
        <v>0</v>
      </c>
      <c r="BW52" s="404">
        <v>0</v>
      </c>
      <c r="BX52" s="404">
        <v>0</v>
      </c>
      <c r="BY52" s="404">
        <v>0</v>
      </c>
      <c r="BZ52" s="404">
        <v>0</v>
      </c>
      <c r="CA52" s="404">
        <v>58943.8</v>
      </c>
      <c r="CB52" s="404">
        <v>0</v>
      </c>
      <c r="CC52" s="404">
        <v>0</v>
      </c>
      <c r="CD52" s="404">
        <v>0</v>
      </c>
      <c r="CE52" s="404">
        <v>0</v>
      </c>
      <c r="CF52" s="404">
        <v>0</v>
      </c>
      <c r="CG52" s="404">
        <v>0</v>
      </c>
      <c r="CH52" s="404">
        <v>0</v>
      </c>
      <c r="CI52" s="404">
        <v>0</v>
      </c>
      <c r="CJ52" s="404">
        <v>0</v>
      </c>
      <c r="CK52" s="404">
        <v>0</v>
      </c>
      <c r="CL52" s="404">
        <v>0</v>
      </c>
      <c r="CM52" s="404">
        <v>0</v>
      </c>
      <c r="CN52" s="404">
        <v>0</v>
      </c>
      <c r="CO52" s="404">
        <v>0</v>
      </c>
      <c r="CP52" s="404">
        <v>0</v>
      </c>
      <c r="CQ52" s="404">
        <v>0</v>
      </c>
      <c r="CR52" s="404">
        <v>0</v>
      </c>
      <c r="CS52" s="404">
        <v>0</v>
      </c>
      <c r="CT52" s="404">
        <v>0</v>
      </c>
      <c r="CU52" s="404">
        <v>0</v>
      </c>
      <c r="CV52" s="404">
        <v>0</v>
      </c>
      <c r="CW52" s="404">
        <v>0</v>
      </c>
      <c r="CX52" s="404">
        <v>0</v>
      </c>
      <c r="CY52" s="404">
        <v>0</v>
      </c>
      <c r="CZ52" s="404">
        <v>0</v>
      </c>
    </row>
    <row r="53" spans="1:104" x14ac:dyDescent="0.25">
      <c r="A53" s="183">
        <v>4755</v>
      </c>
      <c r="B53" s="183">
        <v>455653</v>
      </c>
      <c r="C53" s="27">
        <v>1027269</v>
      </c>
      <c r="D53" s="14">
        <v>1053783639</v>
      </c>
      <c r="F53" s="27" t="s">
        <v>1298</v>
      </c>
      <c r="G53" s="12" t="s">
        <v>810</v>
      </c>
      <c r="H53" s="27" t="s">
        <v>1390</v>
      </c>
      <c r="I53" s="12" t="s">
        <v>811</v>
      </c>
      <c r="J53" s="465">
        <v>0</v>
      </c>
      <c r="K53" s="465">
        <v>0</v>
      </c>
      <c r="L53" s="465">
        <v>0</v>
      </c>
      <c r="M53" s="465">
        <v>0</v>
      </c>
      <c r="N53" s="465">
        <v>0</v>
      </c>
      <c r="O53" s="465">
        <v>0</v>
      </c>
      <c r="P53" s="465">
        <v>0</v>
      </c>
      <c r="Q53" s="465">
        <v>0</v>
      </c>
      <c r="R53" s="465">
        <v>0</v>
      </c>
      <c r="S53" s="465">
        <v>0</v>
      </c>
      <c r="T53" s="465">
        <v>0</v>
      </c>
      <c r="U53" s="465">
        <v>0</v>
      </c>
      <c r="V53" s="465">
        <v>0</v>
      </c>
      <c r="W53" s="465">
        <v>0</v>
      </c>
      <c r="X53" s="465">
        <v>0</v>
      </c>
      <c r="Y53" s="465">
        <v>0</v>
      </c>
      <c r="Z53" s="465">
        <v>0</v>
      </c>
      <c r="AA53" s="465">
        <v>0</v>
      </c>
      <c r="AB53" s="465">
        <v>0</v>
      </c>
      <c r="AC53" s="465">
        <v>0</v>
      </c>
      <c r="AD53" s="465">
        <v>0</v>
      </c>
      <c r="AE53" s="465">
        <v>0</v>
      </c>
      <c r="AF53" s="465">
        <v>0</v>
      </c>
      <c r="AG53" s="465">
        <v>0</v>
      </c>
      <c r="AH53" s="465">
        <v>0</v>
      </c>
      <c r="AI53" s="465">
        <v>0</v>
      </c>
      <c r="AJ53" s="465">
        <v>0</v>
      </c>
      <c r="AK53" s="465">
        <v>0</v>
      </c>
      <c r="AL53" s="465">
        <v>0</v>
      </c>
      <c r="AM53" s="465">
        <v>0</v>
      </c>
      <c r="AN53" s="465">
        <v>0</v>
      </c>
      <c r="AO53" s="465">
        <v>0</v>
      </c>
      <c r="AP53" s="465">
        <v>0</v>
      </c>
      <c r="AQ53" s="465">
        <v>0</v>
      </c>
      <c r="AR53" s="465">
        <v>0</v>
      </c>
      <c r="AS53" s="465">
        <v>0</v>
      </c>
      <c r="AT53" s="465">
        <v>0</v>
      </c>
      <c r="AU53" s="465">
        <v>0</v>
      </c>
      <c r="AV53" s="404">
        <v>47283.039999999994</v>
      </c>
      <c r="AW53" s="404">
        <v>48965.2</v>
      </c>
      <c r="AX53" s="404">
        <v>53151.039999999994</v>
      </c>
      <c r="AY53" s="404">
        <v>53346.639999999992</v>
      </c>
      <c r="AZ53" s="404">
        <v>52472.959999999999</v>
      </c>
      <c r="BA53" s="404">
        <v>0</v>
      </c>
      <c r="BB53" s="404">
        <v>0</v>
      </c>
      <c r="BC53" s="404">
        <v>0</v>
      </c>
      <c r="BD53" s="404">
        <v>0</v>
      </c>
      <c r="BE53" s="404">
        <v>0</v>
      </c>
      <c r="BF53" s="404">
        <v>0</v>
      </c>
      <c r="BG53" s="404">
        <v>0</v>
      </c>
      <c r="BH53" s="404">
        <v>110330.91</v>
      </c>
      <c r="BI53" s="404">
        <v>0</v>
      </c>
      <c r="BJ53" s="404">
        <v>0</v>
      </c>
      <c r="BK53" s="404">
        <v>0</v>
      </c>
      <c r="BL53" s="404">
        <v>0</v>
      </c>
      <c r="BM53" s="404">
        <v>0</v>
      </c>
      <c r="BN53" s="404">
        <v>0</v>
      </c>
      <c r="BO53" s="404">
        <v>29353.039999999997</v>
      </c>
      <c r="BP53" s="404">
        <v>29679.039999999997</v>
      </c>
      <c r="BQ53" s="404">
        <v>33643.199999999997</v>
      </c>
      <c r="BR53" s="404">
        <v>33291.119999999995</v>
      </c>
      <c r="BS53" s="404">
        <v>32613.039999999997</v>
      </c>
      <c r="BT53" s="404">
        <v>0</v>
      </c>
      <c r="BU53" s="404">
        <v>0</v>
      </c>
      <c r="BV53" s="404">
        <v>0</v>
      </c>
      <c r="BW53" s="404">
        <v>0</v>
      </c>
      <c r="BX53" s="404">
        <v>0</v>
      </c>
      <c r="BY53" s="404">
        <v>0</v>
      </c>
      <c r="BZ53" s="404">
        <v>0</v>
      </c>
      <c r="CA53" s="404">
        <v>68440.41</v>
      </c>
      <c r="CB53" s="404">
        <v>0</v>
      </c>
      <c r="CC53" s="404">
        <v>0</v>
      </c>
      <c r="CD53" s="404">
        <v>0</v>
      </c>
      <c r="CE53" s="404">
        <v>0</v>
      </c>
      <c r="CF53" s="404">
        <v>0</v>
      </c>
      <c r="CG53" s="404">
        <v>0</v>
      </c>
      <c r="CH53" s="404">
        <v>0</v>
      </c>
      <c r="CI53" s="404">
        <v>0</v>
      </c>
      <c r="CJ53" s="404">
        <v>0</v>
      </c>
      <c r="CK53" s="404">
        <v>0</v>
      </c>
      <c r="CL53" s="404">
        <v>0</v>
      </c>
      <c r="CM53" s="404">
        <v>0</v>
      </c>
      <c r="CN53" s="404">
        <v>0</v>
      </c>
      <c r="CO53" s="404">
        <v>0</v>
      </c>
      <c r="CP53" s="404">
        <v>0</v>
      </c>
      <c r="CQ53" s="404">
        <v>0</v>
      </c>
      <c r="CR53" s="404">
        <v>0</v>
      </c>
      <c r="CS53" s="404">
        <v>0</v>
      </c>
      <c r="CT53" s="404">
        <v>0</v>
      </c>
      <c r="CU53" s="404">
        <v>0</v>
      </c>
      <c r="CV53" s="404">
        <v>0</v>
      </c>
      <c r="CW53" s="404">
        <v>0</v>
      </c>
      <c r="CX53" s="404">
        <v>0</v>
      </c>
      <c r="CY53" s="404">
        <v>0</v>
      </c>
      <c r="CZ53" s="404">
        <v>0</v>
      </c>
    </row>
    <row r="54" spans="1:104" x14ac:dyDescent="0.25">
      <c r="A54" s="183">
        <v>4651</v>
      </c>
      <c r="B54" s="183">
        <v>455662</v>
      </c>
      <c r="C54" s="27">
        <v>1012908</v>
      </c>
      <c r="D54" s="14">
        <v>1316068778</v>
      </c>
      <c r="F54" s="27" t="s">
        <v>1408</v>
      </c>
      <c r="G54" s="12" t="s">
        <v>774</v>
      </c>
      <c r="H54" s="27" t="s">
        <v>1486</v>
      </c>
      <c r="I54" s="12" t="s">
        <v>775</v>
      </c>
      <c r="J54" s="465">
        <v>0</v>
      </c>
      <c r="K54" s="465">
        <v>0</v>
      </c>
      <c r="L54" s="465">
        <v>0</v>
      </c>
      <c r="M54" s="465">
        <v>0</v>
      </c>
      <c r="N54" s="465">
        <v>0</v>
      </c>
      <c r="O54" s="465">
        <v>0</v>
      </c>
      <c r="P54" s="465">
        <v>0</v>
      </c>
      <c r="Q54" s="465">
        <v>0</v>
      </c>
      <c r="R54" s="465">
        <v>0</v>
      </c>
      <c r="S54" s="465">
        <v>0</v>
      </c>
      <c r="T54" s="465">
        <v>0</v>
      </c>
      <c r="U54" s="465">
        <v>0</v>
      </c>
      <c r="V54" s="465">
        <v>0</v>
      </c>
      <c r="W54" s="465">
        <v>0</v>
      </c>
      <c r="X54" s="465">
        <v>0</v>
      </c>
      <c r="Y54" s="465">
        <v>0</v>
      </c>
      <c r="Z54" s="465">
        <v>0</v>
      </c>
      <c r="AA54" s="465">
        <v>0</v>
      </c>
      <c r="AB54" s="465">
        <v>0</v>
      </c>
      <c r="AC54" s="465">
        <v>0</v>
      </c>
      <c r="AD54" s="465">
        <v>0</v>
      </c>
      <c r="AE54" s="465">
        <v>0</v>
      </c>
      <c r="AF54" s="465">
        <v>0</v>
      </c>
      <c r="AG54" s="465">
        <v>0</v>
      </c>
      <c r="AH54" s="465">
        <v>0</v>
      </c>
      <c r="AI54" s="465">
        <v>0</v>
      </c>
      <c r="AJ54" s="465">
        <v>0</v>
      </c>
      <c r="AK54" s="465">
        <v>0</v>
      </c>
      <c r="AL54" s="465">
        <v>0</v>
      </c>
      <c r="AM54" s="465">
        <v>0</v>
      </c>
      <c r="AN54" s="465">
        <v>0</v>
      </c>
      <c r="AO54" s="465">
        <v>27592.62</v>
      </c>
      <c r="AP54" s="465">
        <v>0</v>
      </c>
      <c r="AQ54" s="465">
        <v>0</v>
      </c>
      <c r="AR54" s="465">
        <v>0</v>
      </c>
      <c r="AS54" s="465">
        <v>0</v>
      </c>
      <c r="AT54" s="465">
        <v>0</v>
      </c>
      <c r="AU54" s="465">
        <v>0</v>
      </c>
      <c r="AV54" s="404">
        <v>0</v>
      </c>
      <c r="AW54" s="404">
        <v>0</v>
      </c>
      <c r="AX54" s="404">
        <v>0</v>
      </c>
      <c r="AY54" s="404">
        <v>0</v>
      </c>
      <c r="AZ54" s="404">
        <v>0</v>
      </c>
      <c r="BA54" s="404">
        <v>0</v>
      </c>
      <c r="BB54" s="404">
        <v>0</v>
      </c>
      <c r="BC54" s="404">
        <v>0</v>
      </c>
      <c r="BD54" s="404">
        <v>0</v>
      </c>
      <c r="BE54" s="404">
        <v>0</v>
      </c>
      <c r="BF54" s="404">
        <v>0</v>
      </c>
      <c r="BG54" s="404">
        <v>0</v>
      </c>
      <c r="BH54" s="404">
        <v>35221.32</v>
      </c>
      <c r="BI54" s="404">
        <v>0</v>
      </c>
      <c r="BJ54" s="404">
        <v>0</v>
      </c>
      <c r="BK54" s="404">
        <v>0</v>
      </c>
      <c r="BL54" s="404">
        <v>0</v>
      </c>
      <c r="BM54" s="404">
        <v>0</v>
      </c>
      <c r="BN54" s="404">
        <v>0</v>
      </c>
      <c r="BO54" s="404">
        <v>0</v>
      </c>
      <c r="BP54" s="404">
        <v>0</v>
      </c>
      <c r="BQ54" s="404">
        <v>0</v>
      </c>
      <c r="BR54" s="404">
        <v>0</v>
      </c>
      <c r="BS54" s="404">
        <v>0</v>
      </c>
      <c r="BT54" s="404">
        <v>0</v>
      </c>
      <c r="BU54" s="404">
        <v>0</v>
      </c>
      <c r="BV54" s="404">
        <v>0</v>
      </c>
      <c r="BW54" s="404">
        <v>0</v>
      </c>
      <c r="BX54" s="404">
        <v>0</v>
      </c>
      <c r="BY54" s="404">
        <v>0</v>
      </c>
      <c r="BZ54" s="404">
        <v>0</v>
      </c>
      <c r="CA54" s="404">
        <v>43354.289999999994</v>
      </c>
      <c r="CB54" s="404">
        <v>0</v>
      </c>
      <c r="CC54" s="404">
        <v>0</v>
      </c>
      <c r="CD54" s="404">
        <v>0</v>
      </c>
      <c r="CE54" s="404">
        <v>0</v>
      </c>
      <c r="CF54" s="404">
        <v>0</v>
      </c>
      <c r="CG54" s="404">
        <v>0</v>
      </c>
      <c r="CH54" s="404">
        <v>0</v>
      </c>
      <c r="CI54" s="404">
        <v>0</v>
      </c>
      <c r="CJ54" s="404">
        <v>0</v>
      </c>
      <c r="CK54" s="404">
        <v>0</v>
      </c>
      <c r="CL54" s="404">
        <v>0</v>
      </c>
      <c r="CM54" s="404">
        <v>0</v>
      </c>
      <c r="CN54" s="404">
        <v>0</v>
      </c>
      <c r="CO54" s="404">
        <v>0</v>
      </c>
      <c r="CP54" s="404">
        <v>0</v>
      </c>
      <c r="CQ54" s="404">
        <v>0</v>
      </c>
      <c r="CR54" s="404">
        <v>0</v>
      </c>
      <c r="CS54" s="404">
        <v>0</v>
      </c>
      <c r="CT54" s="404">
        <v>0</v>
      </c>
      <c r="CU54" s="404">
        <v>0</v>
      </c>
      <c r="CV54" s="404">
        <v>0</v>
      </c>
      <c r="CW54" s="404">
        <v>0</v>
      </c>
      <c r="CX54" s="404">
        <v>0</v>
      </c>
      <c r="CY54" s="404">
        <v>0</v>
      </c>
      <c r="CZ54" s="404">
        <v>0</v>
      </c>
    </row>
    <row r="55" spans="1:104" x14ac:dyDescent="0.25">
      <c r="A55" s="183">
        <v>5231</v>
      </c>
      <c r="B55" s="183">
        <v>455675</v>
      </c>
      <c r="C55" s="27">
        <v>1026728</v>
      </c>
      <c r="D55" s="14">
        <v>1073902631</v>
      </c>
      <c r="F55" s="27" t="s">
        <v>1272</v>
      </c>
      <c r="G55" s="12" t="s">
        <v>1043</v>
      </c>
      <c r="H55" s="27" t="s">
        <v>1283</v>
      </c>
      <c r="I55" s="12" t="s">
        <v>1044</v>
      </c>
      <c r="J55" s="465">
        <v>18938.36</v>
      </c>
      <c r="K55" s="465">
        <v>19453.419999999998</v>
      </c>
      <c r="L55" s="465">
        <v>19869.43</v>
      </c>
      <c r="M55" s="465">
        <v>19730.759999999998</v>
      </c>
      <c r="N55" s="465">
        <v>18680.829999999998</v>
      </c>
      <c r="O55" s="465">
        <v>0</v>
      </c>
      <c r="P55" s="465">
        <v>0</v>
      </c>
      <c r="Q55" s="465">
        <v>0</v>
      </c>
      <c r="R55" s="465">
        <v>0</v>
      </c>
      <c r="S55" s="465">
        <v>0</v>
      </c>
      <c r="T55" s="465">
        <v>0</v>
      </c>
      <c r="U55" s="465">
        <v>0</v>
      </c>
      <c r="V55" s="465">
        <v>18469.48</v>
      </c>
      <c r="W55" s="465">
        <v>0</v>
      </c>
      <c r="X55" s="465">
        <v>0</v>
      </c>
      <c r="Y55" s="465">
        <v>0</v>
      </c>
      <c r="Z55" s="465">
        <v>0</v>
      </c>
      <c r="AA55" s="465">
        <v>0</v>
      </c>
      <c r="AB55" s="465">
        <v>0</v>
      </c>
      <c r="AC55" s="465">
        <v>0</v>
      </c>
      <c r="AD55" s="465">
        <v>0</v>
      </c>
      <c r="AE55" s="465">
        <v>0</v>
      </c>
      <c r="AF55" s="465">
        <v>0</v>
      </c>
      <c r="AG55" s="465">
        <v>0</v>
      </c>
      <c r="AH55" s="465">
        <v>0</v>
      </c>
      <c r="AI55" s="465">
        <v>0</v>
      </c>
      <c r="AJ55" s="465">
        <v>0</v>
      </c>
      <c r="AK55" s="465">
        <v>0</v>
      </c>
      <c r="AL55" s="465">
        <v>0</v>
      </c>
      <c r="AM55" s="465">
        <v>0</v>
      </c>
      <c r="AN55" s="465">
        <v>0</v>
      </c>
      <c r="AO55" s="465">
        <v>0</v>
      </c>
      <c r="AP55" s="465">
        <v>0</v>
      </c>
      <c r="AQ55" s="465">
        <v>0</v>
      </c>
      <c r="AR55" s="465">
        <v>0</v>
      </c>
      <c r="AS55" s="465">
        <v>0</v>
      </c>
      <c r="AT55" s="465">
        <v>0</v>
      </c>
      <c r="AU55" s="465">
        <v>0</v>
      </c>
      <c r="AV55" s="404">
        <v>0</v>
      </c>
      <c r="AW55" s="404">
        <v>0</v>
      </c>
      <c r="AX55" s="404">
        <v>0</v>
      </c>
      <c r="AY55" s="404">
        <v>0</v>
      </c>
      <c r="AZ55" s="404">
        <v>0</v>
      </c>
      <c r="BA55" s="404">
        <v>0</v>
      </c>
      <c r="BB55" s="404">
        <v>0</v>
      </c>
      <c r="BC55" s="404">
        <v>0</v>
      </c>
      <c r="BD55" s="404">
        <v>0</v>
      </c>
      <c r="BE55" s="404">
        <v>0</v>
      </c>
      <c r="BF55" s="404">
        <v>0</v>
      </c>
      <c r="BG55" s="404">
        <v>0</v>
      </c>
      <c r="BH55" s="404">
        <v>0</v>
      </c>
      <c r="BI55" s="404">
        <v>0</v>
      </c>
      <c r="BJ55" s="404">
        <v>0</v>
      </c>
      <c r="BK55" s="404">
        <v>0</v>
      </c>
      <c r="BL55" s="404">
        <v>0</v>
      </c>
      <c r="BM55" s="404">
        <v>0</v>
      </c>
      <c r="BN55" s="404">
        <v>0</v>
      </c>
      <c r="BO55" s="404">
        <v>13550.039999999999</v>
      </c>
      <c r="BP55" s="404">
        <v>14223.58</v>
      </c>
      <c r="BQ55" s="404">
        <v>14758.449999999999</v>
      </c>
      <c r="BR55" s="404">
        <v>14580.159999999998</v>
      </c>
      <c r="BS55" s="404">
        <v>15194.269999999999</v>
      </c>
      <c r="BT55" s="404">
        <v>0</v>
      </c>
      <c r="BU55" s="404">
        <v>0</v>
      </c>
      <c r="BV55" s="404">
        <v>0</v>
      </c>
      <c r="BW55" s="404">
        <v>0</v>
      </c>
      <c r="BX55" s="404">
        <v>0</v>
      </c>
      <c r="BY55" s="404">
        <v>0</v>
      </c>
      <c r="BZ55" s="404">
        <v>0</v>
      </c>
      <c r="CA55" s="404">
        <v>13483.16</v>
      </c>
      <c r="CB55" s="404">
        <v>0</v>
      </c>
      <c r="CC55" s="404">
        <v>0</v>
      </c>
      <c r="CD55" s="404">
        <v>0</v>
      </c>
      <c r="CE55" s="404">
        <v>0</v>
      </c>
      <c r="CF55" s="404">
        <v>0</v>
      </c>
      <c r="CG55" s="404">
        <v>0</v>
      </c>
      <c r="CH55" s="404">
        <v>0</v>
      </c>
      <c r="CI55" s="404">
        <v>0</v>
      </c>
      <c r="CJ55" s="404">
        <v>0</v>
      </c>
      <c r="CK55" s="404">
        <v>0</v>
      </c>
      <c r="CL55" s="404">
        <v>0</v>
      </c>
      <c r="CM55" s="404">
        <v>0</v>
      </c>
      <c r="CN55" s="404">
        <v>0</v>
      </c>
      <c r="CO55" s="404">
        <v>0</v>
      </c>
      <c r="CP55" s="404">
        <v>0</v>
      </c>
      <c r="CQ55" s="404">
        <v>0</v>
      </c>
      <c r="CR55" s="404">
        <v>0</v>
      </c>
      <c r="CS55" s="404">
        <v>0</v>
      </c>
      <c r="CT55" s="404">
        <v>0</v>
      </c>
      <c r="CU55" s="404">
        <v>0</v>
      </c>
      <c r="CV55" s="404">
        <v>0</v>
      </c>
      <c r="CW55" s="404">
        <v>0</v>
      </c>
      <c r="CX55" s="404">
        <v>0</v>
      </c>
      <c r="CY55" s="404">
        <v>0</v>
      </c>
      <c r="CZ55" s="404">
        <v>0</v>
      </c>
    </row>
    <row r="56" spans="1:104" x14ac:dyDescent="0.25">
      <c r="A56" s="183">
        <v>4531</v>
      </c>
      <c r="B56" s="183">
        <v>455676</v>
      </c>
      <c r="C56" s="27">
        <v>1028506</v>
      </c>
      <c r="D56" s="14">
        <v>1902341696</v>
      </c>
      <c r="F56" s="27" t="s">
        <v>1267</v>
      </c>
      <c r="G56" s="12" t="s">
        <v>704</v>
      </c>
      <c r="H56" s="27" t="s">
        <v>704</v>
      </c>
      <c r="I56" s="12" t="s">
        <v>705</v>
      </c>
      <c r="J56" s="465">
        <v>5421</v>
      </c>
      <c r="K56" s="465">
        <v>5610.0399999999991</v>
      </c>
      <c r="L56" s="465">
        <v>5582.24</v>
      </c>
      <c r="M56" s="465">
        <v>5632.28</v>
      </c>
      <c r="N56" s="465">
        <v>5910.28</v>
      </c>
      <c r="O56" s="465">
        <v>0</v>
      </c>
      <c r="P56" s="465">
        <v>0</v>
      </c>
      <c r="Q56" s="465">
        <v>0</v>
      </c>
      <c r="R56" s="465">
        <v>0</v>
      </c>
      <c r="S56" s="465">
        <v>0</v>
      </c>
      <c r="T56" s="465">
        <v>0</v>
      </c>
      <c r="U56" s="465">
        <v>0</v>
      </c>
      <c r="V56" s="465">
        <v>12280.68</v>
      </c>
      <c r="W56" s="465">
        <v>0</v>
      </c>
      <c r="X56" s="465">
        <v>0</v>
      </c>
      <c r="Y56" s="465">
        <v>0</v>
      </c>
      <c r="Z56" s="465">
        <v>0</v>
      </c>
      <c r="AA56" s="465">
        <v>0</v>
      </c>
      <c r="AB56" s="465">
        <v>0</v>
      </c>
      <c r="AC56" s="465">
        <v>0</v>
      </c>
      <c r="AD56" s="465">
        <v>0</v>
      </c>
      <c r="AE56" s="465">
        <v>0</v>
      </c>
      <c r="AF56" s="465">
        <v>0</v>
      </c>
      <c r="AG56" s="465">
        <v>0</v>
      </c>
      <c r="AH56" s="465">
        <v>0</v>
      </c>
      <c r="AI56" s="465">
        <v>0</v>
      </c>
      <c r="AJ56" s="465">
        <v>0</v>
      </c>
      <c r="AK56" s="465">
        <v>0</v>
      </c>
      <c r="AL56" s="465">
        <v>0</v>
      </c>
      <c r="AM56" s="465">
        <v>0</v>
      </c>
      <c r="AN56" s="465">
        <v>0</v>
      </c>
      <c r="AO56" s="465">
        <v>0</v>
      </c>
      <c r="AP56" s="465">
        <v>0</v>
      </c>
      <c r="AQ56" s="465">
        <v>0</v>
      </c>
      <c r="AR56" s="465">
        <v>0</v>
      </c>
      <c r="AS56" s="465">
        <v>0</v>
      </c>
      <c r="AT56" s="465">
        <v>0</v>
      </c>
      <c r="AU56" s="465">
        <v>0</v>
      </c>
      <c r="AV56" s="404">
        <v>7194.6399999999994</v>
      </c>
      <c r="AW56" s="404">
        <v>7316.96</v>
      </c>
      <c r="AX56" s="404">
        <v>7639.44</v>
      </c>
      <c r="AY56" s="404">
        <v>7839.5999999999985</v>
      </c>
      <c r="AZ56" s="404">
        <v>7750.6399999999994</v>
      </c>
      <c r="BA56" s="404">
        <v>0</v>
      </c>
      <c r="BB56" s="404">
        <v>0</v>
      </c>
      <c r="BC56" s="404">
        <v>0</v>
      </c>
      <c r="BD56" s="404">
        <v>0</v>
      </c>
      <c r="BE56" s="404">
        <v>0</v>
      </c>
      <c r="BF56" s="404">
        <v>0</v>
      </c>
      <c r="BG56" s="404">
        <v>0</v>
      </c>
      <c r="BH56" s="404">
        <v>16374.239999999998</v>
      </c>
      <c r="BI56" s="404">
        <v>0</v>
      </c>
      <c r="BJ56" s="404">
        <v>0</v>
      </c>
      <c r="BK56" s="404">
        <v>0</v>
      </c>
      <c r="BL56" s="404">
        <v>0</v>
      </c>
      <c r="BM56" s="404">
        <v>0</v>
      </c>
      <c r="BN56" s="404">
        <v>0</v>
      </c>
      <c r="BO56" s="404">
        <v>10263.759999999998</v>
      </c>
      <c r="BP56" s="404">
        <v>10864.24</v>
      </c>
      <c r="BQ56" s="404">
        <v>11809.439999999999</v>
      </c>
      <c r="BR56" s="404">
        <v>12198.639999999998</v>
      </c>
      <c r="BS56" s="404">
        <v>11525.88</v>
      </c>
      <c r="BT56" s="404">
        <v>0</v>
      </c>
      <c r="BU56" s="404">
        <v>0</v>
      </c>
      <c r="BV56" s="404">
        <v>0</v>
      </c>
      <c r="BW56" s="404">
        <v>0</v>
      </c>
      <c r="BX56" s="404">
        <v>0</v>
      </c>
      <c r="BY56" s="404">
        <v>0</v>
      </c>
      <c r="BZ56" s="404">
        <v>0</v>
      </c>
      <c r="CA56" s="404">
        <v>24347.64</v>
      </c>
      <c r="CB56" s="404">
        <v>0</v>
      </c>
      <c r="CC56" s="404">
        <v>0</v>
      </c>
      <c r="CD56" s="404">
        <v>0</v>
      </c>
      <c r="CE56" s="404">
        <v>0</v>
      </c>
      <c r="CF56" s="404">
        <v>0</v>
      </c>
      <c r="CG56" s="404">
        <v>0</v>
      </c>
      <c r="CH56" s="404">
        <v>0</v>
      </c>
      <c r="CI56" s="404">
        <v>0</v>
      </c>
      <c r="CJ56" s="404">
        <v>0</v>
      </c>
      <c r="CK56" s="404">
        <v>0</v>
      </c>
      <c r="CL56" s="404">
        <v>0</v>
      </c>
      <c r="CM56" s="404">
        <v>0</v>
      </c>
      <c r="CN56" s="404">
        <v>0</v>
      </c>
      <c r="CO56" s="404">
        <v>0</v>
      </c>
      <c r="CP56" s="404">
        <v>0</v>
      </c>
      <c r="CQ56" s="404">
        <v>0</v>
      </c>
      <c r="CR56" s="404">
        <v>0</v>
      </c>
      <c r="CS56" s="404">
        <v>0</v>
      </c>
      <c r="CT56" s="404">
        <v>0</v>
      </c>
      <c r="CU56" s="404">
        <v>0</v>
      </c>
      <c r="CV56" s="404">
        <v>0</v>
      </c>
      <c r="CW56" s="404">
        <v>0</v>
      </c>
      <c r="CX56" s="404">
        <v>0</v>
      </c>
      <c r="CY56" s="404">
        <v>0</v>
      </c>
      <c r="CZ56" s="404">
        <v>0</v>
      </c>
    </row>
    <row r="57" spans="1:104" x14ac:dyDescent="0.25">
      <c r="A57" s="183">
        <v>5218</v>
      </c>
      <c r="B57" s="183">
        <v>455684</v>
      </c>
      <c r="C57" s="27">
        <v>1025976</v>
      </c>
      <c r="D57" s="14">
        <v>1487600706</v>
      </c>
      <c r="F57" s="27" t="s">
        <v>1296</v>
      </c>
      <c r="G57" s="12" t="s">
        <v>1033</v>
      </c>
      <c r="H57" s="27" t="s">
        <v>1369</v>
      </c>
      <c r="I57" s="12" t="s">
        <v>1034</v>
      </c>
      <c r="J57" s="465">
        <v>0</v>
      </c>
      <c r="K57" s="465">
        <v>0</v>
      </c>
      <c r="L57" s="465">
        <v>0</v>
      </c>
      <c r="M57" s="465">
        <v>0</v>
      </c>
      <c r="N57" s="465">
        <v>0</v>
      </c>
      <c r="O57" s="465">
        <v>0</v>
      </c>
      <c r="P57" s="465">
        <v>0</v>
      </c>
      <c r="Q57" s="465">
        <v>0</v>
      </c>
      <c r="R57" s="465">
        <v>0</v>
      </c>
      <c r="S57" s="465">
        <v>0</v>
      </c>
      <c r="T57" s="465">
        <v>0</v>
      </c>
      <c r="U57" s="465">
        <v>0</v>
      </c>
      <c r="V57" s="465">
        <v>0</v>
      </c>
      <c r="W57" s="465">
        <v>0</v>
      </c>
      <c r="X57" s="465">
        <v>0</v>
      </c>
      <c r="Y57" s="465">
        <v>0</v>
      </c>
      <c r="Z57" s="465">
        <v>0</v>
      </c>
      <c r="AA57" s="465">
        <v>0</v>
      </c>
      <c r="AB57" s="465">
        <v>0</v>
      </c>
      <c r="AC57" s="465">
        <v>17329.89</v>
      </c>
      <c r="AD57" s="465">
        <v>17387.25</v>
      </c>
      <c r="AE57" s="465">
        <v>18491.43</v>
      </c>
      <c r="AF57" s="465">
        <v>18613.32</v>
      </c>
      <c r="AG57" s="465">
        <v>18269.16</v>
      </c>
      <c r="AH57" s="465">
        <v>0</v>
      </c>
      <c r="AI57" s="465">
        <v>0</v>
      </c>
      <c r="AJ57" s="465">
        <v>0</v>
      </c>
      <c r="AK57" s="465">
        <v>0</v>
      </c>
      <c r="AL57" s="465">
        <v>0</v>
      </c>
      <c r="AM57" s="465">
        <v>0</v>
      </c>
      <c r="AN57" s="465">
        <v>0</v>
      </c>
      <c r="AO57" s="465">
        <v>28199.800000000003</v>
      </c>
      <c r="AP57" s="465">
        <v>0</v>
      </c>
      <c r="AQ57" s="465">
        <v>0</v>
      </c>
      <c r="AR57" s="465">
        <v>0</v>
      </c>
      <c r="AS57" s="465">
        <v>0</v>
      </c>
      <c r="AT57" s="465">
        <v>0</v>
      </c>
      <c r="AU57" s="465">
        <v>0</v>
      </c>
      <c r="AV57" s="404">
        <v>0</v>
      </c>
      <c r="AW57" s="404">
        <v>0</v>
      </c>
      <c r="AX57" s="404">
        <v>0</v>
      </c>
      <c r="AY57" s="404">
        <v>0</v>
      </c>
      <c r="AZ57" s="404">
        <v>0</v>
      </c>
      <c r="BA57" s="404">
        <v>0</v>
      </c>
      <c r="BB57" s="404">
        <v>0</v>
      </c>
      <c r="BC57" s="404">
        <v>0</v>
      </c>
      <c r="BD57" s="404">
        <v>0</v>
      </c>
      <c r="BE57" s="404">
        <v>0</v>
      </c>
      <c r="BF57" s="404">
        <v>0</v>
      </c>
      <c r="BG57" s="404">
        <v>0</v>
      </c>
      <c r="BH57" s="404">
        <v>0</v>
      </c>
      <c r="BI57" s="404">
        <v>0</v>
      </c>
      <c r="BJ57" s="404">
        <v>0</v>
      </c>
      <c r="BK57" s="404">
        <v>0</v>
      </c>
      <c r="BL57" s="404">
        <v>0</v>
      </c>
      <c r="BM57" s="404">
        <v>0</v>
      </c>
      <c r="BN57" s="404">
        <v>0</v>
      </c>
      <c r="BO57" s="404">
        <v>0</v>
      </c>
      <c r="BP57" s="404">
        <v>0</v>
      </c>
      <c r="BQ57" s="404">
        <v>0</v>
      </c>
      <c r="BR57" s="404">
        <v>0</v>
      </c>
      <c r="BS57" s="404">
        <v>0</v>
      </c>
      <c r="BT57" s="404">
        <v>0</v>
      </c>
      <c r="BU57" s="404">
        <v>0</v>
      </c>
      <c r="BV57" s="404">
        <v>0</v>
      </c>
      <c r="BW57" s="404">
        <v>0</v>
      </c>
      <c r="BX57" s="404">
        <v>0</v>
      </c>
      <c r="BY57" s="404">
        <v>0</v>
      </c>
      <c r="BZ57" s="404">
        <v>0</v>
      </c>
      <c r="CA57" s="404">
        <v>0</v>
      </c>
      <c r="CB57" s="404">
        <v>0</v>
      </c>
      <c r="CC57" s="404">
        <v>0</v>
      </c>
      <c r="CD57" s="404">
        <v>0</v>
      </c>
      <c r="CE57" s="404">
        <v>0</v>
      </c>
      <c r="CF57" s="404">
        <v>0</v>
      </c>
      <c r="CG57" s="404">
        <v>0</v>
      </c>
      <c r="CH57" s="404">
        <v>23704.02</v>
      </c>
      <c r="CI57" s="404">
        <v>24578.760000000002</v>
      </c>
      <c r="CJ57" s="404">
        <v>25647.09</v>
      </c>
      <c r="CK57" s="404">
        <v>26141.82</v>
      </c>
      <c r="CL57" s="404">
        <v>26012.76</v>
      </c>
      <c r="CM57" s="404">
        <v>0</v>
      </c>
      <c r="CN57" s="404">
        <v>0</v>
      </c>
      <c r="CO57" s="404">
        <v>0</v>
      </c>
      <c r="CP57" s="404">
        <v>0</v>
      </c>
      <c r="CQ57" s="404">
        <v>0</v>
      </c>
      <c r="CR57" s="404">
        <v>0</v>
      </c>
      <c r="CS57" s="404">
        <v>0</v>
      </c>
      <c r="CT57" s="404">
        <v>39181.80000000001</v>
      </c>
      <c r="CU57" s="404">
        <v>0</v>
      </c>
      <c r="CV57" s="404">
        <v>0</v>
      </c>
      <c r="CW57" s="404">
        <v>0</v>
      </c>
      <c r="CX57" s="404">
        <v>0</v>
      </c>
      <c r="CY57" s="404">
        <v>0</v>
      </c>
      <c r="CZ57" s="404">
        <v>0</v>
      </c>
    </row>
    <row r="58" spans="1:104" x14ac:dyDescent="0.25">
      <c r="A58" s="183">
        <v>5219</v>
      </c>
      <c r="B58" s="183">
        <v>455685</v>
      </c>
      <c r="C58" s="27">
        <v>521901</v>
      </c>
      <c r="D58" s="14">
        <v>1740261742</v>
      </c>
      <c r="F58" s="27" t="s">
        <v>1293</v>
      </c>
      <c r="G58" s="12" t="s">
        <v>1035</v>
      </c>
      <c r="H58" s="27" t="s">
        <v>1339</v>
      </c>
      <c r="I58" s="12" t="s">
        <v>1036</v>
      </c>
      <c r="J58" s="465">
        <v>5298.15</v>
      </c>
      <c r="K58" s="465">
        <v>5441.15</v>
      </c>
      <c r="L58" s="465">
        <v>5800.08</v>
      </c>
      <c r="M58" s="465">
        <v>5854.4199999999992</v>
      </c>
      <c r="N58" s="465">
        <v>5777.2</v>
      </c>
      <c r="O58" s="465">
        <v>0</v>
      </c>
      <c r="P58" s="465">
        <v>0</v>
      </c>
      <c r="Q58" s="465">
        <v>0</v>
      </c>
      <c r="R58" s="465">
        <v>0</v>
      </c>
      <c r="S58" s="465">
        <v>0</v>
      </c>
      <c r="T58" s="465">
        <v>0</v>
      </c>
      <c r="U58" s="465">
        <v>0</v>
      </c>
      <c r="V58" s="465">
        <v>16076.740000000002</v>
      </c>
      <c r="W58" s="465">
        <v>0</v>
      </c>
      <c r="X58" s="465">
        <v>0</v>
      </c>
      <c r="Y58" s="465">
        <v>0</v>
      </c>
      <c r="Z58" s="465">
        <v>0</v>
      </c>
      <c r="AA58" s="465">
        <v>0</v>
      </c>
      <c r="AB58" s="465">
        <v>0</v>
      </c>
      <c r="AC58" s="465">
        <v>2465.3199999999997</v>
      </c>
      <c r="AD58" s="465">
        <v>2479.62</v>
      </c>
      <c r="AE58" s="465">
        <v>2662.66</v>
      </c>
      <c r="AF58" s="465">
        <v>2556.8399999999997</v>
      </c>
      <c r="AG58" s="465">
        <v>2542.54</v>
      </c>
      <c r="AH58" s="465">
        <v>0</v>
      </c>
      <c r="AI58" s="465">
        <v>0</v>
      </c>
      <c r="AJ58" s="465">
        <v>0</v>
      </c>
      <c r="AK58" s="465">
        <v>0</v>
      </c>
      <c r="AL58" s="465">
        <v>0</v>
      </c>
      <c r="AM58" s="465">
        <v>0</v>
      </c>
      <c r="AN58" s="465">
        <v>0</v>
      </c>
      <c r="AO58" s="465">
        <v>7394.7999999999993</v>
      </c>
      <c r="AP58" s="465">
        <v>0</v>
      </c>
      <c r="AQ58" s="465">
        <v>0</v>
      </c>
      <c r="AR58" s="465">
        <v>0</v>
      </c>
      <c r="AS58" s="465">
        <v>0</v>
      </c>
      <c r="AT58" s="465">
        <v>0</v>
      </c>
      <c r="AU58" s="465">
        <v>0</v>
      </c>
      <c r="AV58" s="404">
        <v>0</v>
      </c>
      <c r="AW58" s="404">
        <v>0</v>
      </c>
      <c r="AX58" s="404">
        <v>0</v>
      </c>
      <c r="AY58" s="404">
        <v>0</v>
      </c>
      <c r="AZ58" s="404">
        <v>0</v>
      </c>
      <c r="BA58" s="404">
        <v>0</v>
      </c>
      <c r="BB58" s="404">
        <v>0</v>
      </c>
      <c r="BC58" s="404">
        <v>0</v>
      </c>
      <c r="BD58" s="404">
        <v>0</v>
      </c>
      <c r="BE58" s="404">
        <v>0</v>
      </c>
      <c r="BF58" s="404">
        <v>0</v>
      </c>
      <c r="BG58" s="404">
        <v>0</v>
      </c>
      <c r="BH58" s="404">
        <v>0</v>
      </c>
      <c r="BI58" s="404">
        <v>0</v>
      </c>
      <c r="BJ58" s="404">
        <v>0</v>
      </c>
      <c r="BK58" s="404">
        <v>0</v>
      </c>
      <c r="BL58" s="404">
        <v>0</v>
      </c>
      <c r="BM58" s="404">
        <v>0</v>
      </c>
      <c r="BN58" s="404">
        <v>0</v>
      </c>
      <c r="BO58" s="404">
        <v>0</v>
      </c>
      <c r="BP58" s="404">
        <v>0</v>
      </c>
      <c r="BQ58" s="404">
        <v>0</v>
      </c>
      <c r="BR58" s="404">
        <v>0</v>
      </c>
      <c r="BS58" s="404">
        <v>0</v>
      </c>
      <c r="BT58" s="404">
        <v>0</v>
      </c>
      <c r="BU58" s="404">
        <v>0</v>
      </c>
      <c r="BV58" s="404">
        <v>0</v>
      </c>
      <c r="BW58" s="404">
        <v>0</v>
      </c>
      <c r="BX58" s="404">
        <v>0</v>
      </c>
      <c r="BY58" s="404">
        <v>0</v>
      </c>
      <c r="BZ58" s="404">
        <v>0</v>
      </c>
      <c r="CA58" s="404">
        <v>0</v>
      </c>
      <c r="CB58" s="404">
        <v>0</v>
      </c>
      <c r="CC58" s="404">
        <v>0</v>
      </c>
      <c r="CD58" s="404">
        <v>0</v>
      </c>
      <c r="CE58" s="404">
        <v>0</v>
      </c>
      <c r="CF58" s="404">
        <v>0</v>
      </c>
      <c r="CG58" s="404">
        <v>0</v>
      </c>
      <c r="CH58" s="404">
        <v>0</v>
      </c>
      <c r="CI58" s="404">
        <v>0</v>
      </c>
      <c r="CJ58" s="404">
        <v>0</v>
      </c>
      <c r="CK58" s="404">
        <v>0</v>
      </c>
      <c r="CL58" s="404">
        <v>0</v>
      </c>
      <c r="CM58" s="404">
        <v>0</v>
      </c>
      <c r="CN58" s="404">
        <v>0</v>
      </c>
      <c r="CO58" s="404">
        <v>0</v>
      </c>
      <c r="CP58" s="404">
        <v>0</v>
      </c>
      <c r="CQ58" s="404">
        <v>0</v>
      </c>
      <c r="CR58" s="404">
        <v>0</v>
      </c>
      <c r="CS58" s="404">
        <v>0</v>
      </c>
      <c r="CT58" s="404">
        <v>0</v>
      </c>
      <c r="CU58" s="404">
        <v>0</v>
      </c>
      <c r="CV58" s="404">
        <v>0</v>
      </c>
      <c r="CW58" s="404">
        <v>0</v>
      </c>
      <c r="CX58" s="404">
        <v>0</v>
      </c>
      <c r="CY58" s="404">
        <v>0</v>
      </c>
      <c r="CZ58" s="404">
        <v>0</v>
      </c>
    </row>
    <row r="59" spans="1:104" x14ac:dyDescent="0.25">
      <c r="A59" s="183">
        <v>5211</v>
      </c>
      <c r="B59" s="183">
        <v>455689</v>
      </c>
      <c r="C59" s="27">
        <v>1004798</v>
      </c>
      <c r="D59" s="14">
        <v>1992799886</v>
      </c>
      <c r="F59" s="27" t="s">
        <v>1267</v>
      </c>
      <c r="G59" s="12" t="s">
        <v>1029</v>
      </c>
      <c r="H59" s="27" t="s">
        <v>1428</v>
      </c>
      <c r="I59" s="12" t="s">
        <v>1030</v>
      </c>
      <c r="J59" s="465">
        <v>9028.5</v>
      </c>
      <c r="K59" s="465">
        <v>9343.34</v>
      </c>
      <c r="L59" s="465">
        <v>9297.0399999999991</v>
      </c>
      <c r="M59" s="465">
        <v>9380.380000000001</v>
      </c>
      <c r="N59" s="465">
        <v>9843.3799999999992</v>
      </c>
      <c r="O59" s="465">
        <v>0</v>
      </c>
      <c r="P59" s="465">
        <v>0</v>
      </c>
      <c r="Q59" s="465">
        <v>0</v>
      </c>
      <c r="R59" s="465">
        <v>0</v>
      </c>
      <c r="S59" s="465">
        <v>0</v>
      </c>
      <c r="T59" s="465">
        <v>0</v>
      </c>
      <c r="U59" s="465">
        <v>0</v>
      </c>
      <c r="V59" s="465">
        <v>26234.639999999996</v>
      </c>
      <c r="W59" s="465">
        <v>0</v>
      </c>
      <c r="X59" s="465">
        <v>0</v>
      </c>
      <c r="Y59" s="465">
        <v>0</v>
      </c>
      <c r="Z59" s="465">
        <v>0</v>
      </c>
      <c r="AA59" s="465">
        <v>0</v>
      </c>
      <c r="AB59" s="465">
        <v>0</v>
      </c>
      <c r="AC59" s="465">
        <v>0</v>
      </c>
      <c r="AD59" s="465">
        <v>0</v>
      </c>
      <c r="AE59" s="465">
        <v>0</v>
      </c>
      <c r="AF59" s="465">
        <v>0</v>
      </c>
      <c r="AG59" s="465">
        <v>0</v>
      </c>
      <c r="AH59" s="465">
        <v>0</v>
      </c>
      <c r="AI59" s="465">
        <v>0</v>
      </c>
      <c r="AJ59" s="465">
        <v>0</v>
      </c>
      <c r="AK59" s="465">
        <v>0</v>
      </c>
      <c r="AL59" s="465">
        <v>0</v>
      </c>
      <c r="AM59" s="465">
        <v>0</v>
      </c>
      <c r="AN59" s="465">
        <v>0</v>
      </c>
      <c r="AO59" s="465">
        <v>0</v>
      </c>
      <c r="AP59" s="465">
        <v>0</v>
      </c>
      <c r="AQ59" s="465">
        <v>0</v>
      </c>
      <c r="AR59" s="465">
        <v>0</v>
      </c>
      <c r="AS59" s="465">
        <v>0</v>
      </c>
      <c r="AT59" s="465">
        <v>0</v>
      </c>
      <c r="AU59" s="465">
        <v>0</v>
      </c>
      <c r="AV59" s="404">
        <v>11982.44</v>
      </c>
      <c r="AW59" s="404">
        <v>12186.159999999998</v>
      </c>
      <c r="AX59" s="404">
        <v>12723.24</v>
      </c>
      <c r="AY59" s="404">
        <v>13056.6</v>
      </c>
      <c r="AZ59" s="404">
        <v>12908.439999999999</v>
      </c>
      <c r="BA59" s="404">
        <v>0</v>
      </c>
      <c r="BB59" s="404">
        <v>0</v>
      </c>
      <c r="BC59" s="404">
        <v>0</v>
      </c>
      <c r="BD59" s="404">
        <v>0</v>
      </c>
      <c r="BE59" s="404">
        <v>0</v>
      </c>
      <c r="BF59" s="404">
        <v>0</v>
      </c>
      <c r="BG59" s="404">
        <v>0</v>
      </c>
      <c r="BH59" s="404">
        <v>34979.519999999997</v>
      </c>
      <c r="BI59" s="404">
        <v>0</v>
      </c>
      <c r="BJ59" s="404">
        <v>0</v>
      </c>
      <c r="BK59" s="404">
        <v>0</v>
      </c>
      <c r="BL59" s="404">
        <v>0</v>
      </c>
      <c r="BM59" s="404">
        <v>0</v>
      </c>
      <c r="BN59" s="404">
        <v>0</v>
      </c>
      <c r="BO59" s="404">
        <v>17093.96</v>
      </c>
      <c r="BP59" s="404">
        <v>18094.039999999997</v>
      </c>
      <c r="BQ59" s="404">
        <v>19668.239999999998</v>
      </c>
      <c r="BR59" s="404">
        <v>20316.439999999999</v>
      </c>
      <c r="BS59" s="404">
        <v>19195.98</v>
      </c>
      <c r="BT59" s="404">
        <v>0</v>
      </c>
      <c r="BU59" s="404">
        <v>0</v>
      </c>
      <c r="BV59" s="404">
        <v>0</v>
      </c>
      <c r="BW59" s="404">
        <v>0</v>
      </c>
      <c r="BX59" s="404">
        <v>0</v>
      </c>
      <c r="BY59" s="404">
        <v>0</v>
      </c>
      <c r="BZ59" s="404">
        <v>0</v>
      </c>
      <c r="CA59" s="404">
        <v>52012.719999999994</v>
      </c>
      <c r="CB59" s="404">
        <v>0</v>
      </c>
      <c r="CC59" s="404">
        <v>0</v>
      </c>
      <c r="CD59" s="404">
        <v>0</v>
      </c>
      <c r="CE59" s="404">
        <v>0</v>
      </c>
      <c r="CF59" s="404">
        <v>0</v>
      </c>
      <c r="CG59" s="404">
        <v>0</v>
      </c>
      <c r="CH59" s="404">
        <v>0</v>
      </c>
      <c r="CI59" s="404">
        <v>0</v>
      </c>
      <c r="CJ59" s="404">
        <v>0</v>
      </c>
      <c r="CK59" s="404">
        <v>0</v>
      </c>
      <c r="CL59" s="404">
        <v>0</v>
      </c>
      <c r="CM59" s="404">
        <v>0</v>
      </c>
      <c r="CN59" s="404">
        <v>0</v>
      </c>
      <c r="CO59" s="404">
        <v>0</v>
      </c>
      <c r="CP59" s="404">
        <v>0</v>
      </c>
      <c r="CQ59" s="404">
        <v>0</v>
      </c>
      <c r="CR59" s="404">
        <v>0</v>
      </c>
      <c r="CS59" s="404">
        <v>0</v>
      </c>
      <c r="CT59" s="404">
        <v>0</v>
      </c>
      <c r="CU59" s="404">
        <v>0</v>
      </c>
      <c r="CV59" s="404">
        <v>0</v>
      </c>
      <c r="CW59" s="404">
        <v>0</v>
      </c>
      <c r="CX59" s="404">
        <v>0</v>
      </c>
      <c r="CY59" s="404">
        <v>0</v>
      </c>
      <c r="CZ59" s="404">
        <v>0</v>
      </c>
    </row>
    <row r="60" spans="1:104" x14ac:dyDescent="0.25">
      <c r="A60" s="183">
        <v>5227</v>
      </c>
      <c r="B60" s="183">
        <v>455699</v>
      </c>
      <c r="C60" s="27">
        <v>1014247</v>
      </c>
      <c r="D60" s="14">
        <v>1124070511</v>
      </c>
      <c r="F60" s="27" t="s">
        <v>1279</v>
      </c>
      <c r="G60" s="12" t="s">
        <v>1041</v>
      </c>
      <c r="H60" s="27" t="s">
        <v>1391</v>
      </c>
      <c r="I60" s="12" t="s">
        <v>1042</v>
      </c>
      <c r="J60" s="465">
        <v>10649.119999999999</v>
      </c>
      <c r="K60" s="465">
        <v>10427.64</v>
      </c>
      <c r="L60" s="465">
        <v>11761.039999999997</v>
      </c>
      <c r="M60" s="465">
        <v>12109.08</v>
      </c>
      <c r="N60" s="465">
        <v>11458.199999999997</v>
      </c>
      <c r="O60" s="465">
        <v>0</v>
      </c>
      <c r="P60" s="465">
        <v>0</v>
      </c>
      <c r="Q60" s="465">
        <v>0</v>
      </c>
      <c r="R60" s="465">
        <v>0</v>
      </c>
      <c r="S60" s="465">
        <v>0</v>
      </c>
      <c r="T60" s="465">
        <v>0</v>
      </c>
      <c r="U60" s="465">
        <v>0</v>
      </c>
      <c r="V60" s="465">
        <v>24265.1</v>
      </c>
      <c r="W60" s="465">
        <v>0</v>
      </c>
      <c r="X60" s="465">
        <v>0</v>
      </c>
      <c r="Y60" s="465">
        <v>0</v>
      </c>
      <c r="Z60" s="465">
        <v>0</v>
      </c>
      <c r="AA60" s="465">
        <v>0</v>
      </c>
      <c r="AB60" s="465">
        <v>0</v>
      </c>
      <c r="AC60" s="465">
        <v>0</v>
      </c>
      <c r="AD60" s="465">
        <v>0</v>
      </c>
      <c r="AE60" s="465">
        <v>0</v>
      </c>
      <c r="AF60" s="465">
        <v>0</v>
      </c>
      <c r="AG60" s="465">
        <v>0</v>
      </c>
      <c r="AH60" s="465">
        <v>0</v>
      </c>
      <c r="AI60" s="465">
        <v>0</v>
      </c>
      <c r="AJ60" s="465">
        <v>0</v>
      </c>
      <c r="AK60" s="465">
        <v>0</v>
      </c>
      <c r="AL60" s="465">
        <v>0</v>
      </c>
      <c r="AM60" s="465">
        <v>0</v>
      </c>
      <c r="AN60" s="465">
        <v>0</v>
      </c>
      <c r="AO60" s="465">
        <v>0</v>
      </c>
      <c r="AP60" s="465">
        <v>0</v>
      </c>
      <c r="AQ60" s="465">
        <v>0</v>
      </c>
      <c r="AR60" s="465">
        <v>0</v>
      </c>
      <c r="AS60" s="465">
        <v>0</v>
      </c>
      <c r="AT60" s="465">
        <v>0</v>
      </c>
      <c r="AU60" s="465">
        <v>0</v>
      </c>
      <c r="AV60" s="404">
        <v>6820.6799999999994</v>
      </c>
      <c r="AW60" s="404">
        <v>6590.16</v>
      </c>
      <c r="AX60" s="404">
        <v>7489.6399999999994</v>
      </c>
      <c r="AY60" s="404">
        <v>7548.3999999999987</v>
      </c>
      <c r="AZ60" s="404">
        <v>7245.5599999999995</v>
      </c>
      <c r="BA60" s="404">
        <v>0</v>
      </c>
      <c r="BB60" s="404">
        <v>0</v>
      </c>
      <c r="BC60" s="404">
        <v>0</v>
      </c>
      <c r="BD60" s="404">
        <v>0</v>
      </c>
      <c r="BE60" s="404">
        <v>0</v>
      </c>
      <c r="BF60" s="404">
        <v>0</v>
      </c>
      <c r="BG60" s="404">
        <v>0</v>
      </c>
      <c r="BH60" s="404">
        <v>15444.16</v>
      </c>
      <c r="BI60" s="404">
        <v>0</v>
      </c>
      <c r="BJ60" s="404">
        <v>0</v>
      </c>
      <c r="BK60" s="404">
        <v>0</v>
      </c>
      <c r="BL60" s="404">
        <v>0</v>
      </c>
      <c r="BM60" s="404">
        <v>0</v>
      </c>
      <c r="BN60" s="404">
        <v>0</v>
      </c>
      <c r="BO60" s="404">
        <v>0</v>
      </c>
      <c r="BP60" s="404">
        <v>0</v>
      </c>
      <c r="BQ60" s="404">
        <v>0</v>
      </c>
      <c r="BR60" s="404">
        <v>0</v>
      </c>
      <c r="BS60" s="404">
        <v>0</v>
      </c>
      <c r="BT60" s="404">
        <v>0</v>
      </c>
      <c r="BU60" s="404">
        <v>0</v>
      </c>
      <c r="BV60" s="404">
        <v>0</v>
      </c>
      <c r="BW60" s="404">
        <v>0</v>
      </c>
      <c r="BX60" s="404">
        <v>0</v>
      </c>
      <c r="BY60" s="404">
        <v>0</v>
      </c>
      <c r="BZ60" s="404">
        <v>0</v>
      </c>
      <c r="CA60" s="404">
        <v>0</v>
      </c>
      <c r="CB60" s="404">
        <v>0</v>
      </c>
      <c r="CC60" s="404">
        <v>0</v>
      </c>
      <c r="CD60" s="404">
        <v>0</v>
      </c>
      <c r="CE60" s="404">
        <v>0</v>
      </c>
      <c r="CF60" s="404">
        <v>0</v>
      </c>
      <c r="CG60" s="404">
        <v>0</v>
      </c>
      <c r="CH60" s="404">
        <v>14897.919999999998</v>
      </c>
      <c r="CI60" s="404">
        <v>15223.359999999997</v>
      </c>
      <c r="CJ60" s="404">
        <v>17180.519999999997</v>
      </c>
      <c r="CK60" s="404">
        <v>17275.439999999999</v>
      </c>
      <c r="CL60" s="404">
        <v>17017.8</v>
      </c>
      <c r="CM60" s="404">
        <v>0</v>
      </c>
      <c r="CN60" s="404">
        <v>0</v>
      </c>
      <c r="CO60" s="404">
        <v>0</v>
      </c>
      <c r="CP60" s="404">
        <v>0</v>
      </c>
      <c r="CQ60" s="404">
        <v>0</v>
      </c>
      <c r="CR60" s="404">
        <v>0</v>
      </c>
      <c r="CS60" s="404">
        <v>0</v>
      </c>
      <c r="CT60" s="404">
        <v>34953.1</v>
      </c>
      <c r="CU60" s="404">
        <v>0</v>
      </c>
      <c r="CV60" s="404">
        <v>0</v>
      </c>
      <c r="CW60" s="404">
        <v>0</v>
      </c>
      <c r="CX60" s="404">
        <v>0</v>
      </c>
      <c r="CY60" s="404">
        <v>0</v>
      </c>
      <c r="CZ60" s="404">
        <v>0</v>
      </c>
    </row>
    <row r="61" spans="1:104" x14ac:dyDescent="0.25">
      <c r="A61" s="183">
        <v>4544</v>
      </c>
      <c r="B61" s="183">
        <v>455709</v>
      </c>
      <c r="C61" s="27">
        <v>1027326</v>
      </c>
      <c r="D61" s="14">
        <v>1487028585</v>
      </c>
      <c r="F61" s="27" t="s">
        <v>1267</v>
      </c>
      <c r="G61" s="12" t="s">
        <v>712</v>
      </c>
      <c r="H61" s="27" t="s">
        <v>1479</v>
      </c>
      <c r="I61" s="12" t="s">
        <v>713</v>
      </c>
      <c r="J61" s="465">
        <v>0</v>
      </c>
      <c r="K61" s="465">
        <v>0</v>
      </c>
      <c r="L61" s="465">
        <v>0</v>
      </c>
      <c r="M61" s="465">
        <v>0</v>
      </c>
      <c r="N61" s="465">
        <v>0</v>
      </c>
      <c r="O61" s="465">
        <v>0</v>
      </c>
      <c r="P61" s="465">
        <v>0</v>
      </c>
      <c r="Q61" s="465">
        <v>0</v>
      </c>
      <c r="R61" s="465">
        <v>0</v>
      </c>
      <c r="S61" s="465">
        <v>0</v>
      </c>
      <c r="T61" s="465">
        <v>0</v>
      </c>
      <c r="U61" s="465">
        <v>0</v>
      </c>
      <c r="V61" s="465">
        <v>10458</v>
      </c>
      <c r="W61" s="465">
        <v>0</v>
      </c>
      <c r="X61" s="465">
        <v>0</v>
      </c>
      <c r="Y61" s="465">
        <v>0</v>
      </c>
      <c r="Z61" s="465">
        <v>0</v>
      </c>
      <c r="AA61" s="465">
        <v>0</v>
      </c>
      <c r="AB61" s="465">
        <v>0</v>
      </c>
      <c r="AC61" s="465">
        <v>0</v>
      </c>
      <c r="AD61" s="465">
        <v>0</v>
      </c>
      <c r="AE61" s="465">
        <v>0</v>
      </c>
      <c r="AF61" s="465">
        <v>0</v>
      </c>
      <c r="AG61" s="465">
        <v>0</v>
      </c>
      <c r="AH61" s="465">
        <v>0</v>
      </c>
      <c r="AI61" s="465">
        <v>0</v>
      </c>
      <c r="AJ61" s="465">
        <v>0</v>
      </c>
      <c r="AK61" s="465">
        <v>0</v>
      </c>
      <c r="AL61" s="465">
        <v>0</v>
      </c>
      <c r="AM61" s="465">
        <v>0</v>
      </c>
      <c r="AN61" s="465">
        <v>0</v>
      </c>
      <c r="AO61" s="465">
        <v>0</v>
      </c>
      <c r="AP61" s="465">
        <v>0</v>
      </c>
      <c r="AQ61" s="465">
        <v>0</v>
      </c>
      <c r="AR61" s="465">
        <v>0</v>
      </c>
      <c r="AS61" s="465">
        <v>0</v>
      </c>
      <c r="AT61" s="465">
        <v>0</v>
      </c>
      <c r="AU61" s="465">
        <v>0</v>
      </c>
      <c r="AV61" s="404">
        <v>0</v>
      </c>
      <c r="AW61" s="404">
        <v>0</v>
      </c>
      <c r="AX61" s="404">
        <v>0</v>
      </c>
      <c r="AY61" s="404">
        <v>0</v>
      </c>
      <c r="AZ61" s="404">
        <v>0</v>
      </c>
      <c r="BA61" s="404">
        <v>0</v>
      </c>
      <c r="BB61" s="404">
        <v>0</v>
      </c>
      <c r="BC61" s="404">
        <v>0</v>
      </c>
      <c r="BD61" s="404">
        <v>0</v>
      </c>
      <c r="BE61" s="404">
        <v>0</v>
      </c>
      <c r="BF61" s="404">
        <v>0</v>
      </c>
      <c r="BG61" s="404">
        <v>0</v>
      </c>
      <c r="BH61" s="404">
        <v>13943.999999999998</v>
      </c>
      <c r="BI61" s="404">
        <v>0</v>
      </c>
      <c r="BJ61" s="404">
        <v>0</v>
      </c>
      <c r="BK61" s="404">
        <v>0</v>
      </c>
      <c r="BL61" s="404">
        <v>0</v>
      </c>
      <c r="BM61" s="404">
        <v>0</v>
      </c>
      <c r="BN61" s="404">
        <v>0</v>
      </c>
      <c r="BO61" s="404">
        <v>0</v>
      </c>
      <c r="BP61" s="404">
        <v>0</v>
      </c>
      <c r="BQ61" s="404">
        <v>0</v>
      </c>
      <c r="BR61" s="404">
        <v>0</v>
      </c>
      <c r="BS61" s="404">
        <v>0</v>
      </c>
      <c r="BT61" s="404">
        <v>0</v>
      </c>
      <c r="BU61" s="404">
        <v>0</v>
      </c>
      <c r="BV61" s="404">
        <v>0</v>
      </c>
      <c r="BW61" s="404">
        <v>0</v>
      </c>
      <c r="BX61" s="404">
        <v>0</v>
      </c>
      <c r="BY61" s="404">
        <v>0</v>
      </c>
      <c r="BZ61" s="404">
        <v>0</v>
      </c>
      <c r="CA61" s="404">
        <v>20734</v>
      </c>
      <c r="CB61" s="404">
        <v>0</v>
      </c>
      <c r="CC61" s="404">
        <v>0</v>
      </c>
      <c r="CD61" s="404">
        <v>0</v>
      </c>
      <c r="CE61" s="404">
        <v>0</v>
      </c>
      <c r="CF61" s="404">
        <v>0</v>
      </c>
      <c r="CG61" s="404">
        <v>0</v>
      </c>
      <c r="CH61" s="404">
        <v>0</v>
      </c>
      <c r="CI61" s="404">
        <v>0</v>
      </c>
      <c r="CJ61" s="404">
        <v>0</v>
      </c>
      <c r="CK61" s="404">
        <v>0</v>
      </c>
      <c r="CL61" s="404">
        <v>0</v>
      </c>
      <c r="CM61" s="404">
        <v>0</v>
      </c>
      <c r="CN61" s="404">
        <v>0</v>
      </c>
      <c r="CO61" s="404">
        <v>0</v>
      </c>
      <c r="CP61" s="404">
        <v>0</v>
      </c>
      <c r="CQ61" s="404">
        <v>0</v>
      </c>
      <c r="CR61" s="404">
        <v>0</v>
      </c>
      <c r="CS61" s="404">
        <v>0</v>
      </c>
      <c r="CT61" s="404">
        <v>0</v>
      </c>
      <c r="CU61" s="404">
        <v>0</v>
      </c>
      <c r="CV61" s="404">
        <v>0</v>
      </c>
      <c r="CW61" s="404">
        <v>0</v>
      </c>
      <c r="CX61" s="404">
        <v>0</v>
      </c>
      <c r="CY61" s="404">
        <v>0</v>
      </c>
      <c r="CZ61" s="404">
        <v>0</v>
      </c>
    </row>
    <row r="62" spans="1:104" x14ac:dyDescent="0.25">
      <c r="A62" s="183">
        <v>5137</v>
      </c>
      <c r="B62" s="183">
        <v>455714</v>
      </c>
      <c r="C62" s="27">
        <v>1028457</v>
      </c>
      <c r="D62" s="14">
        <v>1114048683</v>
      </c>
      <c r="F62" s="27" t="s">
        <v>1279</v>
      </c>
      <c r="G62" s="12" t="s">
        <v>975</v>
      </c>
      <c r="H62" s="27" t="s">
        <v>1485</v>
      </c>
      <c r="I62" s="12" t="s">
        <v>976</v>
      </c>
      <c r="J62" s="465">
        <v>0</v>
      </c>
      <c r="K62" s="465">
        <v>0</v>
      </c>
      <c r="L62" s="465">
        <v>0</v>
      </c>
      <c r="M62" s="465">
        <v>0</v>
      </c>
      <c r="N62" s="465">
        <v>0</v>
      </c>
      <c r="O62" s="465">
        <v>0</v>
      </c>
      <c r="P62" s="465">
        <v>0</v>
      </c>
      <c r="Q62" s="465">
        <v>0</v>
      </c>
      <c r="R62" s="465">
        <v>0</v>
      </c>
      <c r="S62" s="465">
        <v>0</v>
      </c>
      <c r="T62" s="465">
        <v>0</v>
      </c>
      <c r="U62" s="465">
        <v>0</v>
      </c>
      <c r="V62" s="465">
        <v>50491.75</v>
      </c>
      <c r="W62" s="465">
        <v>0</v>
      </c>
      <c r="X62" s="465">
        <v>0</v>
      </c>
      <c r="Y62" s="465">
        <v>0</v>
      </c>
      <c r="Z62" s="465">
        <v>0</v>
      </c>
      <c r="AA62" s="465">
        <v>0</v>
      </c>
      <c r="AB62" s="465">
        <v>0</v>
      </c>
      <c r="AC62" s="465">
        <v>0</v>
      </c>
      <c r="AD62" s="465">
        <v>0</v>
      </c>
      <c r="AE62" s="465">
        <v>0</v>
      </c>
      <c r="AF62" s="465">
        <v>0</v>
      </c>
      <c r="AG62" s="465">
        <v>0</v>
      </c>
      <c r="AH62" s="465">
        <v>0</v>
      </c>
      <c r="AI62" s="465">
        <v>0</v>
      </c>
      <c r="AJ62" s="465">
        <v>0</v>
      </c>
      <c r="AK62" s="465">
        <v>0</v>
      </c>
      <c r="AL62" s="465">
        <v>0</v>
      </c>
      <c r="AM62" s="465">
        <v>0</v>
      </c>
      <c r="AN62" s="465">
        <v>0</v>
      </c>
      <c r="AO62" s="465">
        <v>0</v>
      </c>
      <c r="AP62" s="465">
        <v>0</v>
      </c>
      <c r="AQ62" s="465">
        <v>0</v>
      </c>
      <c r="AR62" s="465">
        <v>0</v>
      </c>
      <c r="AS62" s="465">
        <v>0</v>
      </c>
      <c r="AT62" s="465">
        <v>0</v>
      </c>
      <c r="AU62" s="465">
        <v>0</v>
      </c>
      <c r="AV62" s="404">
        <v>0</v>
      </c>
      <c r="AW62" s="404">
        <v>0</v>
      </c>
      <c r="AX62" s="404">
        <v>0</v>
      </c>
      <c r="AY62" s="404">
        <v>0</v>
      </c>
      <c r="AZ62" s="404">
        <v>0</v>
      </c>
      <c r="BA62" s="404">
        <v>0</v>
      </c>
      <c r="BB62" s="404">
        <v>0</v>
      </c>
      <c r="BC62" s="404">
        <v>0</v>
      </c>
      <c r="BD62" s="404">
        <v>0</v>
      </c>
      <c r="BE62" s="404">
        <v>0</v>
      </c>
      <c r="BF62" s="404">
        <v>0</v>
      </c>
      <c r="BG62" s="404">
        <v>0</v>
      </c>
      <c r="BH62" s="404">
        <v>32136.799999999999</v>
      </c>
      <c r="BI62" s="404">
        <v>0</v>
      </c>
      <c r="BJ62" s="404">
        <v>0</v>
      </c>
      <c r="BK62" s="404">
        <v>0</v>
      </c>
      <c r="BL62" s="404">
        <v>0</v>
      </c>
      <c r="BM62" s="404">
        <v>0</v>
      </c>
      <c r="BN62" s="404">
        <v>0</v>
      </c>
      <c r="BO62" s="404">
        <v>0</v>
      </c>
      <c r="BP62" s="404">
        <v>0</v>
      </c>
      <c r="BQ62" s="404">
        <v>0</v>
      </c>
      <c r="BR62" s="404">
        <v>0</v>
      </c>
      <c r="BS62" s="404">
        <v>0</v>
      </c>
      <c r="BT62" s="404">
        <v>0</v>
      </c>
      <c r="BU62" s="404">
        <v>0</v>
      </c>
      <c r="BV62" s="404">
        <v>0</v>
      </c>
      <c r="BW62" s="404">
        <v>0</v>
      </c>
      <c r="BX62" s="404">
        <v>0</v>
      </c>
      <c r="BY62" s="404">
        <v>0</v>
      </c>
      <c r="BZ62" s="404">
        <v>0</v>
      </c>
      <c r="CA62" s="404">
        <v>0</v>
      </c>
      <c r="CB62" s="404">
        <v>0</v>
      </c>
      <c r="CC62" s="404">
        <v>0</v>
      </c>
      <c r="CD62" s="404">
        <v>0</v>
      </c>
      <c r="CE62" s="404">
        <v>0</v>
      </c>
      <c r="CF62" s="404">
        <v>0</v>
      </c>
      <c r="CG62" s="404">
        <v>0</v>
      </c>
      <c r="CH62" s="404">
        <v>0</v>
      </c>
      <c r="CI62" s="404">
        <v>0</v>
      </c>
      <c r="CJ62" s="404">
        <v>0</v>
      </c>
      <c r="CK62" s="404">
        <v>0</v>
      </c>
      <c r="CL62" s="404">
        <v>0</v>
      </c>
      <c r="CM62" s="404">
        <v>0</v>
      </c>
      <c r="CN62" s="404">
        <v>0</v>
      </c>
      <c r="CO62" s="404">
        <v>0</v>
      </c>
      <c r="CP62" s="404">
        <v>0</v>
      </c>
      <c r="CQ62" s="404">
        <v>0</v>
      </c>
      <c r="CR62" s="404">
        <v>0</v>
      </c>
      <c r="CS62" s="404">
        <v>0</v>
      </c>
      <c r="CT62" s="404">
        <v>72731.75</v>
      </c>
      <c r="CU62" s="404">
        <v>0</v>
      </c>
      <c r="CV62" s="404">
        <v>0</v>
      </c>
      <c r="CW62" s="404">
        <v>0</v>
      </c>
      <c r="CX62" s="404">
        <v>0</v>
      </c>
      <c r="CY62" s="404">
        <v>0</v>
      </c>
      <c r="CZ62" s="404">
        <v>0</v>
      </c>
    </row>
    <row r="63" spans="1:104" x14ac:dyDescent="0.25">
      <c r="A63" s="183">
        <v>5234</v>
      </c>
      <c r="B63" s="183">
        <v>455715</v>
      </c>
      <c r="C63" s="27">
        <v>1026029</v>
      </c>
      <c r="D63" s="14">
        <v>1700841673</v>
      </c>
      <c r="F63" s="27" t="s">
        <v>1277</v>
      </c>
      <c r="G63" s="12" t="s">
        <v>346</v>
      </c>
      <c r="H63" s="27" t="s">
        <v>1433</v>
      </c>
      <c r="I63" s="12" t="s">
        <v>347</v>
      </c>
      <c r="J63" s="465">
        <v>8728.7199999999993</v>
      </c>
      <c r="K63" s="465">
        <v>7599.4800000000005</v>
      </c>
      <c r="L63" s="465">
        <v>9873.2199999999993</v>
      </c>
      <c r="M63" s="465">
        <v>9247.56</v>
      </c>
      <c r="N63" s="465">
        <v>9308.6</v>
      </c>
      <c r="O63" s="465">
        <v>0</v>
      </c>
      <c r="P63" s="465">
        <v>0</v>
      </c>
      <c r="Q63" s="465">
        <v>0</v>
      </c>
      <c r="R63" s="465">
        <v>0</v>
      </c>
      <c r="S63" s="465">
        <v>0</v>
      </c>
      <c r="T63" s="465">
        <v>0</v>
      </c>
      <c r="U63" s="465">
        <v>0</v>
      </c>
      <c r="V63" s="465">
        <v>19264.739999999998</v>
      </c>
      <c r="W63" s="465">
        <v>0</v>
      </c>
      <c r="X63" s="465">
        <v>0</v>
      </c>
      <c r="Y63" s="465">
        <v>0</v>
      </c>
      <c r="Z63" s="465">
        <v>0</v>
      </c>
      <c r="AA63" s="465">
        <v>0</v>
      </c>
      <c r="AB63" s="465">
        <v>0</v>
      </c>
      <c r="AC63" s="465">
        <v>0</v>
      </c>
      <c r="AD63" s="465">
        <v>0</v>
      </c>
      <c r="AE63" s="465">
        <v>0</v>
      </c>
      <c r="AF63" s="465">
        <v>0</v>
      </c>
      <c r="AG63" s="465">
        <v>0</v>
      </c>
      <c r="AH63" s="465">
        <v>0</v>
      </c>
      <c r="AI63" s="465">
        <v>0</v>
      </c>
      <c r="AJ63" s="465">
        <v>0</v>
      </c>
      <c r="AK63" s="465">
        <v>0</v>
      </c>
      <c r="AL63" s="465">
        <v>0</v>
      </c>
      <c r="AM63" s="465">
        <v>0</v>
      </c>
      <c r="AN63" s="465">
        <v>0</v>
      </c>
      <c r="AO63" s="465">
        <v>0</v>
      </c>
      <c r="AP63" s="465">
        <v>0</v>
      </c>
      <c r="AQ63" s="465">
        <v>0</v>
      </c>
      <c r="AR63" s="465">
        <v>0</v>
      </c>
      <c r="AS63" s="465">
        <v>0</v>
      </c>
      <c r="AT63" s="465">
        <v>0</v>
      </c>
      <c r="AU63" s="465">
        <v>0</v>
      </c>
      <c r="AV63" s="404">
        <v>9644.32</v>
      </c>
      <c r="AW63" s="404">
        <v>8530.34</v>
      </c>
      <c r="AX63" s="404">
        <v>10590.44</v>
      </c>
      <c r="AY63" s="404">
        <v>10788.82</v>
      </c>
      <c r="AZ63" s="404">
        <v>10529.4</v>
      </c>
      <c r="BA63" s="404">
        <v>0</v>
      </c>
      <c r="BB63" s="404">
        <v>0</v>
      </c>
      <c r="BC63" s="404">
        <v>0</v>
      </c>
      <c r="BD63" s="404">
        <v>0</v>
      </c>
      <c r="BE63" s="404">
        <v>0</v>
      </c>
      <c r="BF63" s="404">
        <v>0</v>
      </c>
      <c r="BG63" s="404">
        <v>0</v>
      </c>
      <c r="BH63" s="404">
        <v>21149.7</v>
      </c>
      <c r="BI63" s="404">
        <v>0</v>
      </c>
      <c r="BJ63" s="404">
        <v>0</v>
      </c>
      <c r="BK63" s="404">
        <v>0</v>
      </c>
      <c r="BL63" s="404">
        <v>0</v>
      </c>
      <c r="BM63" s="404">
        <v>0</v>
      </c>
      <c r="BN63" s="404">
        <v>0</v>
      </c>
      <c r="BO63" s="404">
        <v>0</v>
      </c>
      <c r="BP63" s="404">
        <v>0</v>
      </c>
      <c r="BQ63" s="404">
        <v>0</v>
      </c>
      <c r="BR63" s="404">
        <v>0</v>
      </c>
      <c r="BS63" s="404">
        <v>0</v>
      </c>
      <c r="BT63" s="404">
        <v>0</v>
      </c>
      <c r="BU63" s="404">
        <v>0</v>
      </c>
      <c r="BV63" s="404">
        <v>0</v>
      </c>
      <c r="BW63" s="404">
        <v>0</v>
      </c>
      <c r="BX63" s="404">
        <v>0</v>
      </c>
      <c r="BY63" s="404">
        <v>0</v>
      </c>
      <c r="BZ63" s="404">
        <v>0</v>
      </c>
      <c r="CA63" s="404">
        <v>0</v>
      </c>
      <c r="CB63" s="404">
        <v>0</v>
      </c>
      <c r="CC63" s="404">
        <v>0</v>
      </c>
      <c r="CD63" s="404">
        <v>0</v>
      </c>
      <c r="CE63" s="404">
        <v>0</v>
      </c>
      <c r="CF63" s="404">
        <v>0</v>
      </c>
      <c r="CG63" s="404">
        <v>0</v>
      </c>
      <c r="CH63" s="404">
        <v>10498.88</v>
      </c>
      <c r="CI63" s="404">
        <v>9384.9</v>
      </c>
      <c r="CJ63" s="404">
        <v>11994.359999999999</v>
      </c>
      <c r="CK63" s="404">
        <v>11322.92</v>
      </c>
      <c r="CL63" s="404">
        <v>11155.06</v>
      </c>
      <c r="CM63" s="404">
        <v>0</v>
      </c>
      <c r="CN63" s="404">
        <v>0</v>
      </c>
      <c r="CO63" s="404">
        <v>0</v>
      </c>
      <c r="CP63" s="404">
        <v>0</v>
      </c>
      <c r="CQ63" s="404">
        <v>0</v>
      </c>
      <c r="CR63" s="404">
        <v>0</v>
      </c>
      <c r="CS63" s="404">
        <v>0</v>
      </c>
      <c r="CT63" s="404">
        <v>23438.58</v>
      </c>
      <c r="CU63" s="404">
        <v>0</v>
      </c>
      <c r="CV63" s="404">
        <v>0</v>
      </c>
      <c r="CW63" s="404">
        <v>0</v>
      </c>
      <c r="CX63" s="404">
        <v>0</v>
      </c>
      <c r="CY63" s="404">
        <v>0</v>
      </c>
      <c r="CZ63" s="404">
        <v>0</v>
      </c>
    </row>
    <row r="64" spans="1:104" x14ac:dyDescent="0.25">
      <c r="A64" s="183">
        <v>4772</v>
      </c>
      <c r="B64" s="183">
        <v>455724</v>
      </c>
      <c r="C64" s="27">
        <v>1026703</v>
      </c>
      <c r="D64" s="14">
        <v>1831210426</v>
      </c>
      <c r="F64" s="27" t="s">
        <v>1258</v>
      </c>
      <c r="G64" s="12" t="s">
        <v>268</v>
      </c>
      <c r="H64" s="27" t="s">
        <v>1428</v>
      </c>
      <c r="I64" s="12" t="s">
        <v>269</v>
      </c>
      <c r="J64" s="465">
        <v>15466.2</v>
      </c>
      <c r="K64" s="465">
        <v>16019.8</v>
      </c>
      <c r="L64" s="465">
        <v>16774.079999999998</v>
      </c>
      <c r="M64" s="465">
        <v>16324.279999999999</v>
      </c>
      <c r="N64" s="465">
        <v>16192.8</v>
      </c>
      <c r="O64" s="465">
        <v>0</v>
      </c>
      <c r="P64" s="465">
        <v>0</v>
      </c>
      <c r="Q64" s="465">
        <v>0</v>
      </c>
      <c r="R64" s="465">
        <v>0</v>
      </c>
      <c r="S64" s="465">
        <v>0</v>
      </c>
      <c r="T64" s="465">
        <v>0</v>
      </c>
      <c r="U64" s="465">
        <v>0</v>
      </c>
      <c r="V64" s="465">
        <v>35497.659999999996</v>
      </c>
      <c r="W64" s="465">
        <v>0</v>
      </c>
      <c r="X64" s="465">
        <v>0</v>
      </c>
      <c r="Y64" s="465">
        <v>0</v>
      </c>
      <c r="Z64" s="465">
        <v>0</v>
      </c>
      <c r="AA64" s="465">
        <v>0</v>
      </c>
      <c r="AB64" s="465">
        <v>0</v>
      </c>
      <c r="AC64" s="465">
        <v>0</v>
      </c>
      <c r="AD64" s="465">
        <v>0</v>
      </c>
      <c r="AE64" s="465">
        <v>0</v>
      </c>
      <c r="AF64" s="465">
        <v>0</v>
      </c>
      <c r="AG64" s="465">
        <v>0</v>
      </c>
      <c r="AH64" s="465">
        <v>0</v>
      </c>
      <c r="AI64" s="465">
        <v>0</v>
      </c>
      <c r="AJ64" s="465">
        <v>0</v>
      </c>
      <c r="AK64" s="465">
        <v>0</v>
      </c>
      <c r="AL64" s="465">
        <v>0</v>
      </c>
      <c r="AM64" s="465">
        <v>0</v>
      </c>
      <c r="AN64" s="465">
        <v>0</v>
      </c>
      <c r="AO64" s="465">
        <v>0</v>
      </c>
      <c r="AP64" s="465">
        <v>0</v>
      </c>
      <c r="AQ64" s="465">
        <v>0</v>
      </c>
      <c r="AR64" s="465">
        <v>0</v>
      </c>
      <c r="AS64" s="465">
        <v>0</v>
      </c>
      <c r="AT64" s="465">
        <v>0</v>
      </c>
      <c r="AU64" s="465">
        <v>0</v>
      </c>
      <c r="AV64" s="404">
        <v>0</v>
      </c>
      <c r="AW64" s="404">
        <v>0</v>
      </c>
      <c r="AX64" s="404">
        <v>0</v>
      </c>
      <c r="AY64" s="404">
        <v>0</v>
      </c>
      <c r="AZ64" s="404">
        <v>0</v>
      </c>
      <c r="BA64" s="404">
        <v>0</v>
      </c>
      <c r="BB64" s="404">
        <v>0</v>
      </c>
      <c r="BC64" s="404">
        <v>0</v>
      </c>
      <c r="BD64" s="404">
        <v>0</v>
      </c>
      <c r="BE64" s="404">
        <v>0</v>
      </c>
      <c r="BF64" s="404">
        <v>0</v>
      </c>
      <c r="BG64" s="404">
        <v>0</v>
      </c>
      <c r="BH64" s="404">
        <v>0</v>
      </c>
      <c r="BI64" s="404">
        <v>0</v>
      </c>
      <c r="BJ64" s="404">
        <v>0</v>
      </c>
      <c r="BK64" s="404">
        <v>0</v>
      </c>
      <c r="BL64" s="404">
        <v>0</v>
      </c>
      <c r="BM64" s="404">
        <v>0</v>
      </c>
      <c r="BN64" s="404">
        <v>0</v>
      </c>
      <c r="BO64" s="404">
        <v>17230.8</v>
      </c>
      <c r="BP64" s="404">
        <v>17694.439999999999</v>
      </c>
      <c r="BQ64" s="404">
        <v>18933.12</v>
      </c>
      <c r="BR64" s="404">
        <v>18843.159999999996</v>
      </c>
      <c r="BS64" s="404">
        <v>18801.640000000003</v>
      </c>
      <c r="BT64" s="404">
        <v>0</v>
      </c>
      <c r="BU64" s="404">
        <v>0</v>
      </c>
      <c r="BV64" s="404">
        <v>0</v>
      </c>
      <c r="BW64" s="404">
        <v>0</v>
      </c>
      <c r="BX64" s="404">
        <v>0</v>
      </c>
      <c r="BY64" s="404">
        <v>0</v>
      </c>
      <c r="BZ64" s="404">
        <v>0</v>
      </c>
      <c r="CA64" s="404">
        <v>39615.47</v>
      </c>
      <c r="CB64" s="404">
        <v>0</v>
      </c>
      <c r="CC64" s="404">
        <v>0</v>
      </c>
      <c r="CD64" s="404">
        <v>0</v>
      </c>
      <c r="CE64" s="404">
        <v>0</v>
      </c>
      <c r="CF64" s="404">
        <v>0</v>
      </c>
      <c r="CG64" s="404">
        <v>0</v>
      </c>
      <c r="CH64" s="404">
        <v>0</v>
      </c>
      <c r="CI64" s="404">
        <v>0</v>
      </c>
      <c r="CJ64" s="404">
        <v>0</v>
      </c>
      <c r="CK64" s="404">
        <v>0</v>
      </c>
      <c r="CL64" s="404">
        <v>0</v>
      </c>
      <c r="CM64" s="404">
        <v>0</v>
      </c>
      <c r="CN64" s="404">
        <v>0</v>
      </c>
      <c r="CO64" s="404">
        <v>0</v>
      </c>
      <c r="CP64" s="404">
        <v>0</v>
      </c>
      <c r="CQ64" s="404">
        <v>0</v>
      </c>
      <c r="CR64" s="404">
        <v>0</v>
      </c>
      <c r="CS64" s="404">
        <v>0</v>
      </c>
      <c r="CT64" s="404">
        <v>0</v>
      </c>
      <c r="CU64" s="404">
        <v>0</v>
      </c>
      <c r="CV64" s="404">
        <v>0</v>
      </c>
      <c r="CW64" s="404">
        <v>0</v>
      </c>
      <c r="CX64" s="404">
        <v>0</v>
      </c>
      <c r="CY64" s="404">
        <v>0</v>
      </c>
      <c r="CZ64" s="404">
        <v>0</v>
      </c>
    </row>
    <row r="65" spans="1:104" x14ac:dyDescent="0.25">
      <c r="A65" s="183">
        <v>4946</v>
      </c>
      <c r="B65" s="183">
        <v>455726</v>
      </c>
      <c r="C65" s="27">
        <v>1027041</v>
      </c>
      <c r="D65" s="14">
        <v>1982740098</v>
      </c>
      <c r="F65" s="27" t="s">
        <v>1286</v>
      </c>
      <c r="G65" s="12" t="s">
        <v>302</v>
      </c>
      <c r="H65" s="27" t="s">
        <v>1471</v>
      </c>
      <c r="I65" s="12" t="s">
        <v>303</v>
      </c>
      <c r="J65" s="465">
        <v>0</v>
      </c>
      <c r="K65" s="465">
        <v>0</v>
      </c>
      <c r="L65" s="465">
        <v>0</v>
      </c>
      <c r="M65" s="465">
        <v>0</v>
      </c>
      <c r="N65" s="465">
        <v>0</v>
      </c>
      <c r="O65" s="465">
        <v>0</v>
      </c>
      <c r="P65" s="465">
        <v>0</v>
      </c>
      <c r="Q65" s="465">
        <v>0</v>
      </c>
      <c r="R65" s="465">
        <v>0</v>
      </c>
      <c r="S65" s="465">
        <v>0</v>
      </c>
      <c r="T65" s="465">
        <v>0</v>
      </c>
      <c r="U65" s="465">
        <v>0</v>
      </c>
      <c r="V65" s="465">
        <v>0</v>
      </c>
      <c r="W65" s="465">
        <v>0</v>
      </c>
      <c r="X65" s="465">
        <v>0</v>
      </c>
      <c r="Y65" s="465">
        <v>0</v>
      </c>
      <c r="Z65" s="465">
        <v>0</v>
      </c>
      <c r="AA65" s="465">
        <v>0</v>
      </c>
      <c r="AB65" s="465">
        <v>0</v>
      </c>
      <c r="AC65" s="465">
        <v>0</v>
      </c>
      <c r="AD65" s="465">
        <v>0</v>
      </c>
      <c r="AE65" s="465">
        <v>0</v>
      </c>
      <c r="AF65" s="465">
        <v>0</v>
      </c>
      <c r="AG65" s="465">
        <v>0</v>
      </c>
      <c r="AH65" s="465">
        <v>0</v>
      </c>
      <c r="AI65" s="465">
        <v>0</v>
      </c>
      <c r="AJ65" s="465">
        <v>0</v>
      </c>
      <c r="AK65" s="465">
        <v>0</v>
      </c>
      <c r="AL65" s="465">
        <v>0</v>
      </c>
      <c r="AM65" s="465">
        <v>0</v>
      </c>
      <c r="AN65" s="465">
        <v>0</v>
      </c>
      <c r="AO65" s="465">
        <v>0</v>
      </c>
      <c r="AP65" s="465">
        <v>0</v>
      </c>
      <c r="AQ65" s="465">
        <v>0</v>
      </c>
      <c r="AR65" s="465">
        <v>0</v>
      </c>
      <c r="AS65" s="465">
        <v>0</v>
      </c>
      <c r="AT65" s="465">
        <v>0</v>
      </c>
      <c r="AU65" s="465">
        <v>0</v>
      </c>
      <c r="AV65" s="404">
        <v>0</v>
      </c>
      <c r="AW65" s="404">
        <v>0</v>
      </c>
      <c r="AX65" s="404">
        <v>0</v>
      </c>
      <c r="AY65" s="404">
        <v>0</v>
      </c>
      <c r="AZ65" s="404">
        <v>0</v>
      </c>
      <c r="BA65" s="404">
        <v>0</v>
      </c>
      <c r="BB65" s="404">
        <v>0</v>
      </c>
      <c r="BC65" s="404">
        <v>0</v>
      </c>
      <c r="BD65" s="404">
        <v>0</v>
      </c>
      <c r="BE65" s="404">
        <v>0</v>
      </c>
      <c r="BF65" s="404">
        <v>0</v>
      </c>
      <c r="BG65" s="404">
        <v>0</v>
      </c>
      <c r="BH65" s="404">
        <v>0</v>
      </c>
      <c r="BI65" s="404">
        <v>0</v>
      </c>
      <c r="BJ65" s="404">
        <v>0</v>
      </c>
      <c r="BK65" s="404">
        <v>0</v>
      </c>
      <c r="BL65" s="404">
        <v>0</v>
      </c>
      <c r="BM65" s="404">
        <v>0</v>
      </c>
      <c r="BN65" s="404">
        <v>0</v>
      </c>
      <c r="BO65" s="404">
        <v>0</v>
      </c>
      <c r="BP65" s="404">
        <v>0</v>
      </c>
      <c r="BQ65" s="404">
        <v>0</v>
      </c>
      <c r="BR65" s="404">
        <v>0</v>
      </c>
      <c r="BS65" s="404">
        <v>0</v>
      </c>
      <c r="BT65" s="404">
        <v>0</v>
      </c>
      <c r="BU65" s="404">
        <v>0</v>
      </c>
      <c r="BV65" s="404">
        <v>0</v>
      </c>
      <c r="BW65" s="404">
        <v>0</v>
      </c>
      <c r="BX65" s="404">
        <v>0</v>
      </c>
      <c r="BY65" s="404">
        <v>0</v>
      </c>
      <c r="BZ65" s="404">
        <v>0</v>
      </c>
      <c r="CA65" s="404">
        <v>45473.4</v>
      </c>
      <c r="CB65" s="404">
        <v>0</v>
      </c>
      <c r="CC65" s="404">
        <v>0</v>
      </c>
      <c r="CD65" s="404">
        <v>0</v>
      </c>
      <c r="CE65" s="404">
        <v>0</v>
      </c>
      <c r="CF65" s="404">
        <v>0</v>
      </c>
      <c r="CG65" s="404">
        <v>0</v>
      </c>
      <c r="CH65" s="404">
        <v>0</v>
      </c>
      <c r="CI65" s="404">
        <v>0</v>
      </c>
      <c r="CJ65" s="404">
        <v>0</v>
      </c>
      <c r="CK65" s="404">
        <v>0</v>
      </c>
      <c r="CL65" s="404">
        <v>0</v>
      </c>
      <c r="CM65" s="404">
        <v>0</v>
      </c>
      <c r="CN65" s="404">
        <v>0</v>
      </c>
      <c r="CO65" s="404">
        <v>0</v>
      </c>
      <c r="CP65" s="404">
        <v>0</v>
      </c>
      <c r="CQ65" s="404">
        <v>0</v>
      </c>
      <c r="CR65" s="404">
        <v>0</v>
      </c>
      <c r="CS65" s="404">
        <v>0</v>
      </c>
      <c r="CT65" s="404">
        <v>50025.599999999991</v>
      </c>
      <c r="CU65" s="404">
        <v>0</v>
      </c>
      <c r="CV65" s="404">
        <v>0</v>
      </c>
      <c r="CW65" s="404">
        <v>0</v>
      </c>
      <c r="CX65" s="404">
        <v>0</v>
      </c>
      <c r="CY65" s="404">
        <v>0</v>
      </c>
      <c r="CZ65" s="404">
        <v>0</v>
      </c>
    </row>
    <row r="66" spans="1:104" x14ac:dyDescent="0.25">
      <c r="A66" s="183">
        <v>5257</v>
      </c>
      <c r="B66" s="183">
        <v>455727</v>
      </c>
      <c r="C66" s="27">
        <v>1004638</v>
      </c>
      <c r="D66" s="14">
        <v>1225022908</v>
      </c>
      <c r="F66" s="27" t="s">
        <v>1298</v>
      </c>
      <c r="G66" s="12" t="s">
        <v>350</v>
      </c>
      <c r="H66" s="27" t="s">
        <v>1417</v>
      </c>
      <c r="I66" s="12" t="s">
        <v>351</v>
      </c>
      <c r="J66" s="465">
        <v>0</v>
      </c>
      <c r="K66" s="465">
        <v>0</v>
      </c>
      <c r="L66" s="465">
        <v>0</v>
      </c>
      <c r="M66" s="465">
        <v>0</v>
      </c>
      <c r="N66" s="465">
        <v>0</v>
      </c>
      <c r="O66" s="465">
        <v>0</v>
      </c>
      <c r="P66" s="465">
        <v>0</v>
      </c>
      <c r="Q66" s="465">
        <v>0</v>
      </c>
      <c r="R66" s="465">
        <v>0</v>
      </c>
      <c r="S66" s="465">
        <v>0</v>
      </c>
      <c r="T66" s="465">
        <v>0</v>
      </c>
      <c r="U66" s="465">
        <v>0</v>
      </c>
      <c r="V66" s="465">
        <v>0</v>
      </c>
      <c r="W66" s="465">
        <v>0</v>
      </c>
      <c r="X66" s="465">
        <v>0</v>
      </c>
      <c r="Y66" s="465">
        <v>0</v>
      </c>
      <c r="Z66" s="465">
        <v>0</v>
      </c>
      <c r="AA66" s="465">
        <v>0</v>
      </c>
      <c r="AB66" s="465">
        <v>0</v>
      </c>
      <c r="AC66" s="465">
        <v>0</v>
      </c>
      <c r="AD66" s="465">
        <v>0</v>
      </c>
      <c r="AE66" s="465">
        <v>0</v>
      </c>
      <c r="AF66" s="465">
        <v>0</v>
      </c>
      <c r="AG66" s="465">
        <v>0</v>
      </c>
      <c r="AH66" s="465">
        <v>0</v>
      </c>
      <c r="AI66" s="465">
        <v>0</v>
      </c>
      <c r="AJ66" s="465">
        <v>0</v>
      </c>
      <c r="AK66" s="465">
        <v>0</v>
      </c>
      <c r="AL66" s="465">
        <v>0</v>
      </c>
      <c r="AM66" s="465">
        <v>0</v>
      </c>
      <c r="AN66" s="465">
        <v>0</v>
      </c>
      <c r="AO66" s="465">
        <v>0</v>
      </c>
      <c r="AP66" s="465">
        <v>0</v>
      </c>
      <c r="AQ66" s="465">
        <v>0</v>
      </c>
      <c r="AR66" s="465">
        <v>0</v>
      </c>
      <c r="AS66" s="465">
        <v>0</v>
      </c>
      <c r="AT66" s="465">
        <v>0</v>
      </c>
      <c r="AU66" s="465">
        <v>0</v>
      </c>
      <c r="AV66" s="404">
        <v>30639.699999999997</v>
      </c>
      <c r="AW66" s="404">
        <v>31729.749999999996</v>
      </c>
      <c r="AX66" s="404">
        <v>34442.199999999997</v>
      </c>
      <c r="AY66" s="404">
        <v>34568.949999999997</v>
      </c>
      <c r="AZ66" s="404">
        <v>34002.799999999996</v>
      </c>
      <c r="BA66" s="404">
        <v>0</v>
      </c>
      <c r="BB66" s="404">
        <v>0</v>
      </c>
      <c r="BC66" s="404">
        <v>0</v>
      </c>
      <c r="BD66" s="404">
        <v>0</v>
      </c>
      <c r="BE66" s="404">
        <v>0</v>
      </c>
      <c r="BF66" s="404">
        <v>0</v>
      </c>
      <c r="BG66" s="404">
        <v>0</v>
      </c>
      <c r="BH66" s="404">
        <v>91426.86</v>
      </c>
      <c r="BI66" s="404">
        <v>0</v>
      </c>
      <c r="BJ66" s="404">
        <v>0</v>
      </c>
      <c r="BK66" s="404">
        <v>0</v>
      </c>
      <c r="BL66" s="404">
        <v>0</v>
      </c>
      <c r="BM66" s="404">
        <v>0</v>
      </c>
      <c r="BN66" s="404">
        <v>0</v>
      </c>
      <c r="BO66" s="404">
        <v>19020.949999999997</v>
      </c>
      <c r="BP66" s="404">
        <v>19232.2</v>
      </c>
      <c r="BQ66" s="404">
        <v>21800.999999999996</v>
      </c>
      <c r="BR66" s="404">
        <v>21572.85</v>
      </c>
      <c r="BS66" s="404">
        <v>21133.449999999997</v>
      </c>
      <c r="BT66" s="404">
        <v>0</v>
      </c>
      <c r="BU66" s="404">
        <v>0</v>
      </c>
      <c r="BV66" s="404">
        <v>0</v>
      </c>
      <c r="BW66" s="404">
        <v>0</v>
      </c>
      <c r="BX66" s="404">
        <v>0</v>
      </c>
      <c r="BY66" s="404">
        <v>0</v>
      </c>
      <c r="BZ66" s="404">
        <v>0</v>
      </c>
      <c r="CA66" s="404">
        <v>56713.860000000008</v>
      </c>
      <c r="CB66" s="404">
        <v>0</v>
      </c>
      <c r="CC66" s="404">
        <v>0</v>
      </c>
      <c r="CD66" s="404">
        <v>0</v>
      </c>
      <c r="CE66" s="404">
        <v>0</v>
      </c>
      <c r="CF66" s="404">
        <v>0</v>
      </c>
      <c r="CG66" s="404">
        <v>0</v>
      </c>
      <c r="CH66" s="404">
        <v>0</v>
      </c>
      <c r="CI66" s="404">
        <v>0</v>
      </c>
      <c r="CJ66" s="404">
        <v>0</v>
      </c>
      <c r="CK66" s="404">
        <v>0</v>
      </c>
      <c r="CL66" s="404">
        <v>0</v>
      </c>
      <c r="CM66" s="404">
        <v>0</v>
      </c>
      <c r="CN66" s="404">
        <v>0</v>
      </c>
      <c r="CO66" s="404">
        <v>0</v>
      </c>
      <c r="CP66" s="404">
        <v>0</v>
      </c>
      <c r="CQ66" s="404">
        <v>0</v>
      </c>
      <c r="CR66" s="404">
        <v>0</v>
      </c>
      <c r="CS66" s="404">
        <v>0</v>
      </c>
      <c r="CT66" s="404">
        <v>0</v>
      </c>
      <c r="CU66" s="404">
        <v>0</v>
      </c>
      <c r="CV66" s="404">
        <v>0</v>
      </c>
      <c r="CW66" s="404">
        <v>0</v>
      </c>
      <c r="CX66" s="404">
        <v>0</v>
      </c>
      <c r="CY66" s="404">
        <v>0</v>
      </c>
      <c r="CZ66" s="404">
        <v>0</v>
      </c>
    </row>
    <row r="67" spans="1:104" x14ac:dyDescent="0.25">
      <c r="A67" s="183">
        <v>4285</v>
      </c>
      <c r="B67" s="183">
        <v>455731</v>
      </c>
      <c r="C67" s="27">
        <v>1018315</v>
      </c>
      <c r="D67" s="14">
        <v>1073837449</v>
      </c>
      <c r="F67" s="27" t="s">
        <v>1298</v>
      </c>
      <c r="G67" s="12" t="s">
        <v>188</v>
      </c>
      <c r="H67" s="27" t="s">
        <v>1448</v>
      </c>
      <c r="I67" s="12" t="s">
        <v>189</v>
      </c>
      <c r="J67" s="465">
        <v>0</v>
      </c>
      <c r="K67" s="465">
        <v>0</v>
      </c>
      <c r="L67" s="465">
        <v>0</v>
      </c>
      <c r="M67" s="465">
        <v>0</v>
      </c>
      <c r="N67" s="465">
        <v>0</v>
      </c>
      <c r="O67" s="465">
        <v>0</v>
      </c>
      <c r="P67" s="465">
        <v>0</v>
      </c>
      <c r="Q67" s="465">
        <v>0</v>
      </c>
      <c r="R67" s="465">
        <v>0</v>
      </c>
      <c r="S67" s="465">
        <v>0</v>
      </c>
      <c r="T67" s="465">
        <v>0</v>
      </c>
      <c r="U67" s="465">
        <v>0</v>
      </c>
      <c r="V67" s="465">
        <v>0</v>
      </c>
      <c r="W67" s="465">
        <v>0</v>
      </c>
      <c r="X67" s="465">
        <v>0</v>
      </c>
      <c r="Y67" s="465">
        <v>0</v>
      </c>
      <c r="Z67" s="465">
        <v>0</v>
      </c>
      <c r="AA67" s="465">
        <v>0</v>
      </c>
      <c r="AB67" s="465">
        <v>0</v>
      </c>
      <c r="AC67" s="465">
        <v>0</v>
      </c>
      <c r="AD67" s="465">
        <v>0</v>
      </c>
      <c r="AE67" s="465">
        <v>0</v>
      </c>
      <c r="AF67" s="465">
        <v>0</v>
      </c>
      <c r="AG67" s="465">
        <v>0</v>
      </c>
      <c r="AH67" s="465">
        <v>0</v>
      </c>
      <c r="AI67" s="465">
        <v>0</v>
      </c>
      <c r="AJ67" s="465">
        <v>0</v>
      </c>
      <c r="AK67" s="465">
        <v>0</v>
      </c>
      <c r="AL67" s="465">
        <v>0</v>
      </c>
      <c r="AM67" s="465">
        <v>0</v>
      </c>
      <c r="AN67" s="465">
        <v>0</v>
      </c>
      <c r="AO67" s="465">
        <v>0</v>
      </c>
      <c r="AP67" s="465">
        <v>0</v>
      </c>
      <c r="AQ67" s="465">
        <v>0</v>
      </c>
      <c r="AR67" s="465">
        <v>0</v>
      </c>
      <c r="AS67" s="465">
        <v>0</v>
      </c>
      <c r="AT67" s="465">
        <v>0</v>
      </c>
      <c r="AU67" s="465">
        <v>0</v>
      </c>
      <c r="AV67" s="404">
        <v>0</v>
      </c>
      <c r="AW67" s="404">
        <v>0</v>
      </c>
      <c r="AX67" s="404">
        <v>0</v>
      </c>
      <c r="AY67" s="404">
        <v>0</v>
      </c>
      <c r="AZ67" s="404">
        <v>0</v>
      </c>
      <c r="BA67" s="404">
        <v>0</v>
      </c>
      <c r="BB67" s="404">
        <v>0</v>
      </c>
      <c r="BC67" s="404">
        <v>0</v>
      </c>
      <c r="BD67" s="404">
        <v>0</v>
      </c>
      <c r="BE67" s="404">
        <v>0</v>
      </c>
      <c r="BF67" s="404">
        <v>0</v>
      </c>
      <c r="BG67" s="404">
        <v>0</v>
      </c>
      <c r="BH67" s="404">
        <v>50754.509999999995</v>
      </c>
      <c r="BI67" s="404">
        <v>0</v>
      </c>
      <c r="BJ67" s="404">
        <v>0</v>
      </c>
      <c r="BK67" s="404">
        <v>0</v>
      </c>
      <c r="BL67" s="404">
        <v>0</v>
      </c>
      <c r="BM67" s="404">
        <v>0</v>
      </c>
      <c r="BN67" s="404">
        <v>0</v>
      </c>
      <c r="BO67" s="404">
        <v>0</v>
      </c>
      <c r="BP67" s="404">
        <v>0</v>
      </c>
      <c r="BQ67" s="404">
        <v>0</v>
      </c>
      <c r="BR67" s="404">
        <v>0</v>
      </c>
      <c r="BS67" s="404">
        <v>0</v>
      </c>
      <c r="BT67" s="404">
        <v>0</v>
      </c>
      <c r="BU67" s="404">
        <v>0</v>
      </c>
      <c r="BV67" s="404">
        <v>0</v>
      </c>
      <c r="BW67" s="404">
        <v>0</v>
      </c>
      <c r="BX67" s="404">
        <v>0</v>
      </c>
      <c r="BY67" s="404">
        <v>0</v>
      </c>
      <c r="BZ67" s="404">
        <v>0</v>
      </c>
      <c r="CA67" s="404">
        <v>31484.010000000002</v>
      </c>
      <c r="CB67" s="404">
        <v>0</v>
      </c>
      <c r="CC67" s="404">
        <v>0</v>
      </c>
      <c r="CD67" s="404">
        <v>0</v>
      </c>
      <c r="CE67" s="404">
        <v>0</v>
      </c>
      <c r="CF67" s="404">
        <v>0</v>
      </c>
      <c r="CG67" s="404">
        <v>0</v>
      </c>
      <c r="CH67" s="404">
        <v>0</v>
      </c>
      <c r="CI67" s="404">
        <v>0</v>
      </c>
      <c r="CJ67" s="404">
        <v>0</v>
      </c>
      <c r="CK67" s="404">
        <v>0</v>
      </c>
      <c r="CL67" s="404">
        <v>0</v>
      </c>
      <c r="CM67" s="404">
        <v>0</v>
      </c>
      <c r="CN67" s="404">
        <v>0</v>
      </c>
      <c r="CO67" s="404">
        <v>0</v>
      </c>
      <c r="CP67" s="404">
        <v>0</v>
      </c>
      <c r="CQ67" s="404">
        <v>0</v>
      </c>
      <c r="CR67" s="404">
        <v>0</v>
      </c>
      <c r="CS67" s="404">
        <v>0</v>
      </c>
      <c r="CT67" s="404">
        <v>0</v>
      </c>
      <c r="CU67" s="404">
        <v>0</v>
      </c>
      <c r="CV67" s="404">
        <v>0</v>
      </c>
      <c r="CW67" s="404">
        <v>0</v>
      </c>
      <c r="CX67" s="404">
        <v>0</v>
      </c>
      <c r="CY67" s="404">
        <v>0</v>
      </c>
      <c r="CZ67" s="404">
        <v>0</v>
      </c>
    </row>
    <row r="68" spans="1:104" x14ac:dyDescent="0.25">
      <c r="A68" s="183">
        <v>5243</v>
      </c>
      <c r="B68" s="183">
        <v>455732</v>
      </c>
      <c r="C68" s="27">
        <v>1026695</v>
      </c>
      <c r="D68" s="14">
        <v>1164404091</v>
      </c>
      <c r="F68" s="27" t="s">
        <v>1267</v>
      </c>
      <c r="G68" s="12" t="s">
        <v>1053</v>
      </c>
      <c r="H68" s="27" t="s">
        <v>1428</v>
      </c>
      <c r="I68" s="12" t="s">
        <v>1054</v>
      </c>
      <c r="J68" s="465">
        <v>12304.5</v>
      </c>
      <c r="K68" s="465">
        <v>12733.579999999998</v>
      </c>
      <c r="L68" s="465">
        <v>12670.48</v>
      </c>
      <c r="M68" s="465">
        <v>12784.06</v>
      </c>
      <c r="N68" s="465">
        <v>13415.06</v>
      </c>
      <c r="O68" s="465">
        <v>0</v>
      </c>
      <c r="P68" s="465">
        <v>0</v>
      </c>
      <c r="Q68" s="465">
        <v>0</v>
      </c>
      <c r="R68" s="465">
        <v>0</v>
      </c>
      <c r="S68" s="465">
        <v>0</v>
      </c>
      <c r="T68" s="465">
        <v>0</v>
      </c>
      <c r="U68" s="465">
        <v>0</v>
      </c>
      <c r="V68" s="465">
        <v>35766.36</v>
      </c>
      <c r="W68" s="465">
        <v>0</v>
      </c>
      <c r="X68" s="465">
        <v>0</v>
      </c>
      <c r="Y68" s="465">
        <v>0</v>
      </c>
      <c r="Z68" s="465">
        <v>0</v>
      </c>
      <c r="AA68" s="465">
        <v>0</v>
      </c>
      <c r="AB68" s="465">
        <v>0</v>
      </c>
      <c r="AC68" s="465">
        <v>0</v>
      </c>
      <c r="AD68" s="465">
        <v>0</v>
      </c>
      <c r="AE68" s="465">
        <v>0</v>
      </c>
      <c r="AF68" s="465">
        <v>0</v>
      </c>
      <c r="AG68" s="465">
        <v>0</v>
      </c>
      <c r="AH68" s="465">
        <v>0</v>
      </c>
      <c r="AI68" s="465">
        <v>0</v>
      </c>
      <c r="AJ68" s="465">
        <v>0</v>
      </c>
      <c r="AK68" s="465">
        <v>0</v>
      </c>
      <c r="AL68" s="465">
        <v>0</v>
      </c>
      <c r="AM68" s="465">
        <v>0</v>
      </c>
      <c r="AN68" s="465">
        <v>0</v>
      </c>
      <c r="AO68" s="465">
        <v>0</v>
      </c>
      <c r="AP68" s="465">
        <v>0</v>
      </c>
      <c r="AQ68" s="465">
        <v>0</v>
      </c>
      <c r="AR68" s="465">
        <v>0</v>
      </c>
      <c r="AS68" s="465">
        <v>0</v>
      </c>
      <c r="AT68" s="465">
        <v>0</v>
      </c>
      <c r="AU68" s="465">
        <v>0</v>
      </c>
      <c r="AV68" s="404">
        <v>16330.279999999999</v>
      </c>
      <c r="AW68" s="404">
        <v>16607.919999999998</v>
      </c>
      <c r="AX68" s="404">
        <v>17339.879999999997</v>
      </c>
      <c r="AY68" s="404">
        <v>17794.199999999997</v>
      </c>
      <c r="AZ68" s="404">
        <v>17592.28</v>
      </c>
      <c r="BA68" s="404">
        <v>0</v>
      </c>
      <c r="BB68" s="404">
        <v>0</v>
      </c>
      <c r="BC68" s="404">
        <v>0</v>
      </c>
      <c r="BD68" s="404">
        <v>0</v>
      </c>
      <c r="BE68" s="404">
        <v>0</v>
      </c>
      <c r="BF68" s="404">
        <v>0</v>
      </c>
      <c r="BG68" s="404">
        <v>0</v>
      </c>
      <c r="BH68" s="404">
        <v>47688.479999999996</v>
      </c>
      <c r="BI68" s="404">
        <v>0</v>
      </c>
      <c r="BJ68" s="404">
        <v>0</v>
      </c>
      <c r="BK68" s="404">
        <v>0</v>
      </c>
      <c r="BL68" s="404">
        <v>0</v>
      </c>
      <c r="BM68" s="404">
        <v>0</v>
      </c>
      <c r="BN68" s="404">
        <v>0</v>
      </c>
      <c r="BO68" s="404">
        <v>23296.519999999997</v>
      </c>
      <c r="BP68" s="404">
        <v>24659.48</v>
      </c>
      <c r="BQ68" s="404">
        <v>26804.879999999997</v>
      </c>
      <c r="BR68" s="404">
        <v>27688.279999999995</v>
      </c>
      <c r="BS68" s="404">
        <v>26161.26</v>
      </c>
      <c r="BT68" s="404">
        <v>0</v>
      </c>
      <c r="BU68" s="404">
        <v>0</v>
      </c>
      <c r="BV68" s="404">
        <v>0</v>
      </c>
      <c r="BW68" s="404">
        <v>0</v>
      </c>
      <c r="BX68" s="404">
        <v>0</v>
      </c>
      <c r="BY68" s="404">
        <v>0</v>
      </c>
      <c r="BZ68" s="404">
        <v>0</v>
      </c>
      <c r="CA68" s="404">
        <v>70910.28</v>
      </c>
      <c r="CB68" s="404">
        <v>0</v>
      </c>
      <c r="CC68" s="404">
        <v>0</v>
      </c>
      <c r="CD68" s="404">
        <v>0</v>
      </c>
      <c r="CE68" s="404">
        <v>0</v>
      </c>
      <c r="CF68" s="404">
        <v>0</v>
      </c>
      <c r="CG68" s="404">
        <v>0</v>
      </c>
      <c r="CH68" s="404">
        <v>0</v>
      </c>
      <c r="CI68" s="404">
        <v>0</v>
      </c>
      <c r="CJ68" s="404">
        <v>0</v>
      </c>
      <c r="CK68" s="404">
        <v>0</v>
      </c>
      <c r="CL68" s="404">
        <v>0</v>
      </c>
      <c r="CM68" s="404">
        <v>0</v>
      </c>
      <c r="CN68" s="404">
        <v>0</v>
      </c>
      <c r="CO68" s="404">
        <v>0</v>
      </c>
      <c r="CP68" s="404">
        <v>0</v>
      </c>
      <c r="CQ68" s="404">
        <v>0</v>
      </c>
      <c r="CR68" s="404">
        <v>0</v>
      </c>
      <c r="CS68" s="404">
        <v>0</v>
      </c>
      <c r="CT68" s="404">
        <v>0</v>
      </c>
      <c r="CU68" s="404">
        <v>0</v>
      </c>
      <c r="CV68" s="404">
        <v>0</v>
      </c>
      <c r="CW68" s="404">
        <v>0</v>
      </c>
      <c r="CX68" s="404">
        <v>0</v>
      </c>
      <c r="CY68" s="404">
        <v>0</v>
      </c>
      <c r="CZ68" s="404">
        <v>0</v>
      </c>
    </row>
    <row r="69" spans="1:104" x14ac:dyDescent="0.25">
      <c r="A69" s="183">
        <v>5188</v>
      </c>
      <c r="B69" s="183">
        <v>455733</v>
      </c>
      <c r="C69" s="27">
        <v>1026536</v>
      </c>
      <c r="D69" s="14">
        <v>1952709131</v>
      </c>
      <c r="F69" s="27" t="s">
        <v>1298</v>
      </c>
      <c r="G69" s="12" t="s">
        <v>1009</v>
      </c>
      <c r="H69" s="27" t="s">
        <v>1417</v>
      </c>
      <c r="I69" s="12" t="s">
        <v>1010</v>
      </c>
      <c r="J69" s="465">
        <v>0</v>
      </c>
      <c r="K69" s="465">
        <v>0</v>
      </c>
      <c r="L69" s="465">
        <v>0</v>
      </c>
      <c r="M69" s="465">
        <v>0</v>
      </c>
      <c r="N69" s="465">
        <v>0</v>
      </c>
      <c r="O69" s="465">
        <v>0</v>
      </c>
      <c r="P69" s="465">
        <v>0</v>
      </c>
      <c r="Q69" s="465">
        <v>0</v>
      </c>
      <c r="R69" s="465">
        <v>0</v>
      </c>
      <c r="S69" s="465">
        <v>0</v>
      </c>
      <c r="T69" s="465">
        <v>0</v>
      </c>
      <c r="U69" s="465">
        <v>0</v>
      </c>
      <c r="V69" s="465">
        <v>0</v>
      </c>
      <c r="W69" s="465">
        <v>0</v>
      </c>
      <c r="X69" s="465">
        <v>0</v>
      </c>
      <c r="Y69" s="465">
        <v>0</v>
      </c>
      <c r="Z69" s="465">
        <v>0</v>
      </c>
      <c r="AA69" s="465">
        <v>0</v>
      </c>
      <c r="AB69" s="465">
        <v>0</v>
      </c>
      <c r="AC69" s="465">
        <v>0</v>
      </c>
      <c r="AD69" s="465">
        <v>0</v>
      </c>
      <c r="AE69" s="465">
        <v>0</v>
      </c>
      <c r="AF69" s="465">
        <v>0</v>
      </c>
      <c r="AG69" s="465">
        <v>0</v>
      </c>
      <c r="AH69" s="465">
        <v>0</v>
      </c>
      <c r="AI69" s="465">
        <v>0</v>
      </c>
      <c r="AJ69" s="465">
        <v>0</v>
      </c>
      <c r="AK69" s="465">
        <v>0</v>
      </c>
      <c r="AL69" s="465">
        <v>0</v>
      </c>
      <c r="AM69" s="465">
        <v>0</v>
      </c>
      <c r="AN69" s="465">
        <v>0</v>
      </c>
      <c r="AO69" s="465">
        <v>0</v>
      </c>
      <c r="AP69" s="465">
        <v>0</v>
      </c>
      <c r="AQ69" s="465">
        <v>0</v>
      </c>
      <c r="AR69" s="465">
        <v>0</v>
      </c>
      <c r="AS69" s="465">
        <v>0</v>
      </c>
      <c r="AT69" s="465">
        <v>0</v>
      </c>
      <c r="AU69" s="465">
        <v>0</v>
      </c>
      <c r="AV69" s="404">
        <v>30494.66</v>
      </c>
      <c r="AW69" s="404">
        <v>31579.550000000003</v>
      </c>
      <c r="AX69" s="404">
        <v>34279.159999999996</v>
      </c>
      <c r="AY69" s="404">
        <v>34405.310000000005</v>
      </c>
      <c r="AZ69" s="404">
        <v>33841.840000000004</v>
      </c>
      <c r="BA69" s="404">
        <v>0</v>
      </c>
      <c r="BB69" s="404">
        <v>0</v>
      </c>
      <c r="BC69" s="404">
        <v>0</v>
      </c>
      <c r="BD69" s="404">
        <v>0</v>
      </c>
      <c r="BE69" s="404">
        <v>0</v>
      </c>
      <c r="BF69" s="404">
        <v>0</v>
      </c>
      <c r="BG69" s="404">
        <v>0</v>
      </c>
      <c r="BH69" s="404">
        <v>50869.079999999994</v>
      </c>
      <c r="BI69" s="404">
        <v>0</v>
      </c>
      <c r="BJ69" s="404">
        <v>0</v>
      </c>
      <c r="BK69" s="404">
        <v>0</v>
      </c>
      <c r="BL69" s="404">
        <v>0</v>
      </c>
      <c r="BM69" s="404">
        <v>0</v>
      </c>
      <c r="BN69" s="404">
        <v>0</v>
      </c>
      <c r="BO69" s="404">
        <v>18930.91</v>
      </c>
      <c r="BP69" s="404">
        <v>19141.16</v>
      </c>
      <c r="BQ69" s="404">
        <v>21697.8</v>
      </c>
      <c r="BR69" s="404">
        <v>21470.73</v>
      </c>
      <c r="BS69" s="404">
        <v>21033.410000000003</v>
      </c>
      <c r="BT69" s="404">
        <v>0</v>
      </c>
      <c r="BU69" s="404">
        <v>0</v>
      </c>
      <c r="BV69" s="404">
        <v>0</v>
      </c>
      <c r="BW69" s="404">
        <v>0</v>
      </c>
      <c r="BX69" s="404">
        <v>0</v>
      </c>
      <c r="BY69" s="404">
        <v>0</v>
      </c>
      <c r="BZ69" s="404">
        <v>0</v>
      </c>
      <c r="CA69" s="404">
        <v>31555.079999999998</v>
      </c>
      <c r="CB69" s="404">
        <v>0</v>
      </c>
      <c r="CC69" s="404">
        <v>0</v>
      </c>
      <c r="CD69" s="404">
        <v>0</v>
      </c>
      <c r="CE69" s="404">
        <v>0</v>
      </c>
      <c r="CF69" s="404">
        <v>0</v>
      </c>
      <c r="CG69" s="404">
        <v>0</v>
      </c>
      <c r="CH69" s="404">
        <v>0</v>
      </c>
      <c r="CI69" s="404">
        <v>0</v>
      </c>
      <c r="CJ69" s="404">
        <v>0</v>
      </c>
      <c r="CK69" s="404">
        <v>0</v>
      </c>
      <c r="CL69" s="404">
        <v>0</v>
      </c>
      <c r="CM69" s="404">
        <v>0</v>
      </c>
      <c r="CN69" s="404">
        <v>0</v>
      </c>
      <c r="CO69" s="404">
        <v>0</v>
      </c>
      <c r="CP69" s="404">
        <v>0</v>
      </c>
      <c r="CQ69" s="404">
        <v>0</v>
      </c>
      <c r="CR69" s="404">
        <v>0</v>
      </c>
      <c r="CS69" s="404">
        <v>0</v>
      </c>
      <c r="CT69" s="404">
        <v>0</v>
      </c>
      <c r="CU69" s="404">
        <v>0</v>
      </c>
      <c r="CV69" s="404">
        <v>0</v>
      </c>
      <c r="CW69" s="404">
        <v>0</v>
      </c>
      <c r="CX69" s="404">
        <v>0</v>
      </c>
      <c r="CY69" s="404">
        <v>0</v>
      </c>
      <c r="CZ69" s="404">
        <v>0</v>
      </c>
    </row>
    <row r="70" spans="1:104" x14ac:dyDescent="0.25">
      <c r="A70" s="183">
        <v>4962</v>
      </c>
      <c r="B70" s="183">
        <v>455744</v>
      </c>
      <c r="C70" s="27">
        <v>1026642</v>
      </c>
      <c r="D70" s="14">
        <v>1497172514</v>
      </c>
      <c r="F70" s="27" t="s">
        <v>1274</v>
      </c>
      <c r="G70" s="12" t="s">
        <v>879</v>
      </c>
      <c r="H70" s="27" t="s">
        <v>1417</v>
      </c>
      <c r="I70" s="12" t="s">
        <v>880</v>
      </c>
      <c r="J70" s="465">
        <v>0</v>
      </c>
      <c r="K70" s="465">
        <v>0</v>
      </c>
      <c r="L70" s="465">
        <v>0</v>
      </c>
      <c r="M70" s="465">
        <v>0</v>
      </c>
      <c r="N70" s="465">
        <v>0</v>
      </c>
      <c r="O70" s="465">
        <v>0</v>
      </c>
      <c r="P70" s="465">
        <v>0</v>
      </c>
      <c r="Q70" s="465">
        <v>0</v>
      </c>
      <c r="R70" s="465">
        <v>0</v>
      </c>
      <c r="S70" s="465">
        <v>0</v>
      </c>
      <c r="T70" s="465">
        <v>0</v>
      </c>
      <c r="U70" s="465">
        <v>0</v>
      </c>
      <c r="V70" s="465">
        <v>0</v>
      </c>
      <c r="W70" s="465">
        <v>0</v>
      </c>
      <c r="X70" s="465">
        <v>0</v>
      </c>
      <c r="Y70" s="465">
        <v>0</v>
      </c>
      <c r="Z70" s="465">
        <v>0</v>
      </c>
      <c r="AA70" s="465">
        <v>0</v>
      </c>
      <c r="AB70" s="465">
        <v>0</v>
      </c>
      <c r="AC70" s="465">
        <v>0</v>
      </c>
      <c r="AD70" s="465">
        <v>0</v>
      </c>
      <c r="AE70" s="465">
        <v>0</v>
      </c>
      <c r="AF70" s="465">
        <v>0</v>
      </c>
      <c r="AG70" s="465">
        <v>0</v>
      </c>
      <c r="AH70" s="465">
        <v>0</v>
      </c>
      <c r="AI70" s="465">
        <v>0</v>
      </c>
      <c r="AJ70" s="465">
        <v>0</v>
      </c>
      <c r="AK70" s="465">
        <v>0</v>
      </c>
      <c r="AL70" s="465">
        <v>0</v>
      </c>
      <c r="AM70" s="465">
        <v>0</v>
      </c>
      <c r="AN70" s="465">
        <v>0</v>
      </c>
      <c r="AO70" s="465">
        <v>0</v>
      </c>
      <c r="AP70" s="465">
        <v>0</v>
      </c>
      <c r="AQ70" s="465">
        <v>0</v>
      </c>
      <c r="AR70" s="465">
        <v>0</v>
      </c>
      <c r="AS70" s="465">
        <v>0</v>
      </c>
      <c r="AT70" s="465">
        <v>0</v>
      </c>
      <c r="AU70" s="465">
        <v>0</v>
      </c>
      <c r="AV70" s="404">
        <v>0</v>
      </c>
      <c r="AW70" s="404">
        <v>0</v>
      </c>
      <c r="AX70" s="404">
        <v>0</v>
      </c>
      <c r="AY70" s="404">
        <v>0</v>
      </c>
      <c r="AZ70" s="404">
        <v>0</v>
      </c>
      <c r="BA70" s="404">
        <v>0</v>
      </c>
      <c r="BB70" s="404">
        <v>0</v>
      </c>
      <c r="BC70" s="404">
        <v>0</v>
      </c>
      <c r="BD70" s="404">
        <v>0</v>
      </c>
      <c r="BE70" s="404">
        <v>0</v>
      </c>
      <c r="BF70" s="404">
        <v>0</v>
      </c>
      <c r="BG70" s="404">
        <v>0</v>
      </c>
      <c r="BH70" s="404">
        <v>0</v>
      </c>
      <c r="BI70" s="404">
        <v>0</v>
      </c>
      <c r="BJ70" s="404">
        <v>0</v>
      </c>
      <c r="BK70" s="404">
        <v>0</v>
      </c>
      <c r="BL70" s="404">
        <v>0</v>
      </c>
      <c r="BM70" s="404">
        <v>0</v>
      </c>
      <c r="BN70" s="404">
        <v>0</v>
      </c>
      <c r="BO70" s="404">
        <v>18080.84</v>
      </c>
      <c r="BP70" s="404">
        <v>17848.920000000002</v>
      </c>
      <c r="BQ70" s="404">
        <v>20061.079999999998</v>
      </c>
      <c r="BR70" s="404">
        <v>19552.64</v>
      </c>
      <c r="BS70" s="404">
        <v>19320.72</v>
      </c>
      <c r="BT70" s="404">
        <v>0</v>
      </c>
      <c r="BU70" s="404">
        <v>0</v>
      </c>
      <c r="BV70" s="404">
        <v>0</v>
      </c>
      <c r="BW70" s="404">
        <v>0</v>
      </c>
      <c r="BX70" s="404">
        <v>0</v>
      </c>
      <c r="BY70" s="404">
        <v>0</v>
      </c>
      <c r="BZ70" s="404">
        <v>0</v>
      </c>
      <c r="CA70" s="404">
        <v>41177.120000000003</v>
      </c>
      <c r="CB70" s="404">
        <v>0</v>
      </c>
      <c r="CC70" s="404">
        <v>0</v>
      </c>
      <c r="CD70" s="404">
        <v>0</v>
      </c>
      <c r="CE70" s="404">
        <v>0</v>
      </c>
      <c r="CF70" s="404">
        <v>0</v>
      </c>
      <c r="CG70" s="404">
        <v>0</v>
      </c>
      <c r="CH70" s="404">
        <v>21871.84</v>
      </c>
      <c r="CI70" s="404">
        <v>21515.040000000001</v>
      </c>
      <c r="CJ70" s="404">
        <v>23513.119999999999</v>
      </c>
      <c r="CK70" s="404">
        <v>23397.16</v>
      </c>
      <c r="CL70" s="404">
        <v>22951.16</v>
      </c>
      <c r="CM70" s="404">
        <v>0</v>
      </c>
      <c r="CN70" s="404">
        <v>0</v>
      </c>
      <c r="CO70" s="404">
        <v>0</v>
      </c>
      <c r="CP70" s="404">
        <v>0</v>
      </c>
      <c r="CQ70" s="404">
        <v>0</v>
      </c>
      <c r="CR70" s="404">
        <v>0</v>
      </c>
      <c r="CS70" s="404">
        <v>0</v>
      </c>
      <c r="CT70" s="404">
        <v>49200</v>
      </c>
      <c r="CU70" s="404">
        <v>0</v>
      </c>
      <c r="CV70" s="404">
        <v>0</v>
      </c>
      <c r="CW70" s="404">
        <v>0</v>
      </c>
      <c r="CX70" s="404">
        <v>0</v>
      </c>
      <c r="CY70" s="404">
        <v>0</v>
      </c>
      <c r="CZ70" s="404">
        <v>0</v>
      </c>
    </row>
    <row r="71" spans="1:104" x14ac:dyDescent="0.25">
      <c r="A71" s="183">
        <v>5245</v>
      </c>
      <c r="B71" s="183">
        <v>455745</v>
      </c>
      <c r="C71" s="27">
        <v>1026684</v>
      </c>
      <c r="D71" s="14">
        <v>1528015237</v>
      </c>
      <c r="F71" s="27" t="s">
        <v>1277</v>
      </c>
      <c r="G71" s="12" t="s">
        <v>1055</v>
      </c>
      <c r="H71" s="27" t="s">
        <v>1371</v>
      </c>
      <c r="I71" s="12" t="s">
        <v>1056</v>
      </c>
      <c r="J71" s="465">
        <v>12887.16</v>
      </c>
      <c r="K71" s="465">
        <v>11219.940000000002</v>
      </c>
      <c r="L71" s="465">
        <v>14576.910000000002</v>
      </c>
      <c r="M71" s="465">
        <v>13653.18</v>
      </c>
      <c r="N71" s="465">
        <v>13743.300000000001</v>
      </c>
      <c r="O71" s="465">
        <v>0</v>
      </c>
      <c r="P71" s="465">
        <v>0</v>
      </c>
      <c r="Q71" s="465">
        <v>0</v>
      </c>
      <c r="R71" s="465">
        <v>0</v>
      </c>
      <c r="S71" s="465">
        <v>0</v>
      </c>
      <c r="T71" s="465">
        <v>0</v>
      </c>
      <c r="U71" s="465">
        <v>0</v>
      </c>
      <c r="V71" s="465">
        <v>28519.369999999995</v>
      </c>
      <c r="W71" s="465">
        <v>0</v>
      </c>
      <c r="X71" s="465">
        <v>0</v>
      </c>
      <c r="Y71" s="465">
        <v>0</v>
      </c>
      <c r="Z71" s="465">
        <v>0</v>
      </c>
      <c r="AA71" s="465">
        <v>0</v>
      </c>
      <c r="AB71" s="465">
        <v>0</v>
      </c>
      <c r="AC71" s="465">
        <v>0</v>
      </c>
      <c r="AD71" s="465">
        <v>0</v>
      </c>
      <c r="AE71" s="465">
        <v>0</v>
      </c>
      <c r="AF71" s="465">
        <v>0</v>
      </c>
      <c r="AG71" s="465">
        <v>0</v>
      </c>
      <c r="AH71" s="465">
        <v>0</v>
      </c>
      <c r="AI71" s="465">
        <v>0</v>
      </c>
      <c r="AJ71" s="465">
        <v>0</v>
      </c>
      <c r="AK71" s="465">
        <v>0</v>
      </c>
      <c r="AL71" s="465">
        <v>0</v>
      </c>
      <c r="AM71" s="465">
        <v>0</v>
      </c>
      <c r="AN71" s="465">
        <v>0</v>
      </c>
      <c r="AO71" s="465">
        <v>0</v>
      </c>
      <c r="AP71" s="465">
        <v>0</v>
      </c>
      <c r="AQ71" s="465">
        <v>0</v>
      </c>
      <c r="AR71" s="465">
        <v>0</v>
      </c>
      <c r="AS71" s="465">
        <v>0</v>
      </c>
      <c r="AT71" s="465">
        <v>0</v>
      </c>
      <c r="AU71" s="465">
        <v>0</v>
      </c>
      <c r="AV71" s="404">
        <v>14238.960000000001</v>
      </c>
      <c r="AW71" s="404">
        <v>12594.27</v>
      </c>
      <c r="AX71" s="404">
        <v>15635.82</v>
      </c>
      <c r="AY71" s="404">
        <v>15928.710000000001</v>
      </c>
      <c r="AZ71" s="404">
        <v>15545.7</v>
      </c>
      <c r="BA71" s="404">
        <v>0</v>
      </c>
      <c r="BB71" s="404">
        <v>0</v>
      </c>
      <c r="BC71" s="404">
        <v>0</v>
      </c>
      <c r="BD71" s="404">
        <v>0</v>
      </c>
      <c r="BE71" s="404">
        <v>0</v>
      </c>
      <c r="BF71" s="404">
        <v>0</v>
      </c>
      <c r="BG71" s="404">
        <v>0</v>
      </c>
      <c r="BH71" s="404">
        <v>31309.850000000002</v>
      </c>
      <c r="BI71" s="404">
        <v>0</v>
      </c>
      <c r="BJ71" s="404">
        <v>0</v>
      </c>
      <c r="BK71" s="404">
        <v>0</v>
      </c>
      <c r="BL71" s="404">
        <v>0</v>
      </c>
      <c r="BM71" s="404">
        <v>0</v>
      </c>
      <c r="BN71" s="404">
        <v>0</v>
      </c>
      <c r="BO71" s="404">
        <v>0</v>
      </c>
      <c r="BP71" s="404">
        <v>0</v>
      </c>
      <c r="BQ71" s="404">
        <v>0</v>
      </c>
      <c r="BR71" s="404">
        <v>0</v>
      </c>
      <c r="BS71" s="404">
        <v>0</v>
      </c>
      <c r="BT71" s="404">
        <v>0</v>
      </c>
      <c r="BU71" s="404">
        <v>0</v>
      </c>
      <c r="BV71" s="404">
        <v>0</v>
      </c>
      <c r="BW71" s="404">
        <v>0</v>
      </c>
      <c r="BX71" s="404">
        <v>0</v>
      </c>
      <c r="BY71" s="404">
        <v>0</v>
      </c>
      <c r="BZ71" s="404">
        <v>0</v>
      </c>
      <c r="CA71" s="404">
        <v>0</v>
      </c>
      <c r="CB71" s="404">
        <v>0</v>
      </c>
      <c r="CC71" s="404">
        <v>0</v>
      </c>
      <c r="CD71" s="404">
        <v>0</v>
      </c>
      <c r="CE71" s="404">
        <v>0</v>
      </c>
      <c r="CF71" s="404">
        <v>0</v>
      </c>
      <c r="CG71" s="404">
        <v>0</v>
      </c>
      <c r="CH71" s="404">
        <v>15500.640000000001</v>
      </c>
      <c r="CI71" s="404">
        <v>13855.95</v>
      </c>
      <c r="CJ71" s="404">
        <v>17708.580000000002</v>
      </c>
      <c r="CK71" s="404">
        <v>16717.260000000002</v>
      </c>
      <c r="CL71" s="404">
        <v>16469.43</v>
      </c>
      <c r="CM71" s="404">
        <v>0</v>
      </c>
      <c r="CN71" s="404">
        <v>0</v>
      </c>
      <c r="CO71" s="404">
        <v>0</v>
      </c>
      <c r="CP71" s="404">
        <v>0</v>
      </c>
      <c r="CQ71" s="404">
        <v>0</v>
      </c>
      <c r="CR71" s="404">
        <v>0</v>
      </c>
      <c r="CS71" s="404">
        <v>0</v>
      </c>
      <c r="CT71" s="404">
        <v>34698.29</v>
      </c>
      <c r="CU71" s="404">
        <v>0</v>
      </c>
      <c r="CV71" s="404">
        <v>0</v>
      </c>
      <c r="CW71" s="404">
        <v>0</v>
      </c>
      <c r="CX71" s="404">
        <v>0</v>
      </c>
      <c r="CY71" s="404">
        <v>0</v>
      </c>
      <c r="CZ71" s="404">
        <v>0</v>
      </c>
    </row>
    <row r="72" spans="1:104" x14ac:dyDescent="0.25">
      <c r="A72" s="183">
        <v>4426</v>
      </c>
      <c r="B72" s="183">
        <v>455748</v>
      </c>
      <c r="C72" s="27">
        <v>1026573</v>
      </c>
      <c r="D72" s="14">
        <v>1023014503</v>
      </c>
      <c r="F72" s="27" t="s">
        <v>1298</v>
      </c>
      <c r="G72" s="12" t="s">
        <v>668</v>
      </c>
      <c r="H72" s="27" t="s">
        <v>1304</v>
      </c>
      <c r="I72" s="12" t="s">
        <v>669</v>
      </c>
      <c r="J72" s="465">
        <v>0</v>
      </c>
      <c r="K72" s="465">
        <v>0</v>
      </c>
      <c r="L72" s="465">
        <v>0</v>
      </c>
      <c r="M72" s="465">
        <v>0</v>
      </c>
      <c r="N72" s="465">
        <v>0</v>
      </c>
      <c r="O72" s="465">
        <v>0</v>
      </c>
      <c r="P72" s="465">
        <v>0</v>
      </c>
      <c r="Q72" s="465">
        <v>0</v>
      </c>
      <c r="R72" s="465">
        <v>0</v>
      </c>
      <c r="S72" s="465">
        <v>0</v>
      </c>
      <c r="T72" s="465">
        <v>0</v>
      </c>
      <c r="U72" s="465">
        <v>0</v>
      </c>
      <c r="V72" s="465">
        <v>0</v>
      </c>
      <c r="W72" s="465">
        <v>0</v>
      </c>
      <c r="X72" s="465">
        <v>0</v>
      </c>
      <c r="Y72" s="465">
        <v>0</v>
      </c>
      <c r="Z72" s="465">
        <v>0</v>
      </c>
      <c r="AA72" s="465">
        <v>0</v>
      </c>
      <c r="AB72" s="465">
        <v>0</v>
      </c>
      <c r="AC72" s="465">
        <v>0</v>
      </c>
      <c r="AD72" s="465">
        <v>0</v>
      </c>
      <c r="AE72" s="465">
        <v>0</v>
      </c>
      <c r="AF72" s="465">
        <v>0</v>
      </c>
      <c r="AG72" s="465">
        <v>0</v>
      </c>
      <c r="AH72" s="465">
        <v>0</v>
      </c>
      <c r="AI72" s="465">
        <v>0</v>
      </c>
      <c r="AJ72" s="465">
        <v>0</v>
      </c>
      <c r="AK72" s="465">
        <v>0</v>
      </c>
      <c r="AL72" s="465">
        <v>0</v>
      </c>
      <c r="AM72" s="465">
        <v>0</v>
      </c>
      <c r="AN72" s="465">
        <v>0</v>
      </c>
      <c r="AO72" s="465">
        <v>0</v>
      </c>
      <c r="AP72" s="465">
        <v>0</v>
      </c>
      <c r="AQ72" s="465">
        <v>0</v>
      </c>
      <c r="AR72" s="465">
        <v>0</v>
      </c>
      <c r="AS72" s="465">
        <v>0</v>
      </c>
      <c r="AT72" s="465">
        <v>0</v>
      </c>
      <c r="AU72" s="465">
        <v>0</v>
      </c>
      <c r="AV72" s="404">
        <v>36151.22</v>
      </c>
      <c r="AW72" s="404">
        <v>37437.350000000006</v>
      </c>
      <c r="AX72" s="404">
        <v>40637.720000000008</v>
      </c>
      <c r="AY72" s="404">
        <v>40787.270000000004</v>
      </c>
      <c r="AZ72" s="404">
        <v>40119.280000000006</v>
      </c>
      <c r="BA72" s="404">
        <v>0</v>
      </c>
      <c r="BB72" s="404">
        <v>0</v>
      </c>
      <c r="BC72" s="404">
        <v>0</v>
      </c>
      <c r="BD72" s="404">
        <v>0</v>
      </c>
      <c r="BE72" s="404">
        <v>0</v>
      </c>
      <c r="BF72" s="404">
        <v>0</v>
      </c>
      <c r="BG72" s="404">
        <v>0</v>
      </c>
      <c r="BH72" s="404">
        <v>84094.38</v>
      </c>
      <c r="BI72" s="404">
        <v>0</v>
      </c>
      <c r="BJ72" s="404">
        <v>0</v>
      </c>
      <c r="BK72" s="404">
        <v>0</v>
      </c>
      <c r="BL72" s="404">
        <v>0</v>
      </c>
      <c r="BM72" s="404">
        <v>0</v>
      </c>
      <c r="BN72" s="404">
        <v>0</v>
      </c>
      <c r="BO72" s="404">
        <v>22442.47</v>
      </c>
      <c r="BP72" s="404">
        <v>22691.720000000005</v>
      </c>
      <c r="BQ72" s="404">
        <v>25722.6</v>
      </c>
      <c r="BR72" s="404">
        <v>25453.410000000003</v>
      </c>
      <c r="BS72" s="404">
        <v>24934.97</v>
      </c>
      <c r="BT72" s="404">
        <v>0</v>
      </c>
      <c r="BU72" s="404">
        <v>0</v>
      </c>
      <c r="BV72" s="404">
        <v>0</v>
      </c>
      <c r="BW72" s="404">
        <v>0</v>
      </c>
      <c r="BX72" s="404">
        <v>0</v>
      </c>
      <c r="BY72" s="404">
        <v>0</v>
      </c>
      <c r="BZ72" s="404">
        <v>0</v>
      </c>
      <c r="CA72" s="404">
        <v>52165.38</v>
      </c>
      <c r="CB72" s="404">
        <v>0</v>
      </c>
      <c r="CC72" s="404">
        <v>0</v>
      </c>
      <c r="CD72" s="404">
        <v>0</v>
      </c>
      <c r="CE72" s="404">
        <v>0</v>
      </c>
      <c r="CF72" s="404">
        <v>0</v>
      </c>
      <c r="CG72" s="404">
        <v>0</v>
      </c>
      <c r="CH72" s="404">
        <v>0</v>
      </c>
      <c r="CI72" s="404">
        <v>0</v>
      </c>
      <c r="CJ72" s="404">
        <v>0</v>
      </c>
      <c r="CK72" s="404">
        <v>0</v>
      </c>
      <c r="CL72" s="404">
        <v>0</v>
      </c>
      <c r="CM72" s="404">
        <v>0</v>
      </c>
      <c r="CN72" s="404">
        <v>0</v>
      </c>
      <c r="CO72" s="404">
        <v>0</v>
      </c>
      <c r="CP72" s="404">
        <v>0</v>
      </c>
      <c r="CQ72" s="404">
        <v>0</v>
      </c>
      <c r="CR72" s="404">
        <v>0</v>
      </c>
      <c r="CS72" s="404">
        <v>0</v>
      </c>
      <c r="CT72" s="404">
        <v>0</v>
      </c>
      <c r="CU72" s="404">
        <v>0</v>
      </c>
      <c r="CV72" s="404">
        <v>0</v>
      </c>
      <c r="CW72" s="404">
        <v>0</v>
      </c>
      <c r="CX72" s="404">
        <v>0</v>
      </c>
      <c r="CY72" s="404">
        <v>0</v>
      </c>
      <c r="CZ72" s="404">
        <v>0</v>
      </c>
    </row>
    <row r="73" spans="1:104" x14ac:dyDescent="0.25">
      <c r="A73" s="183">
        <v>5147</v>
      </c>
      <c r="B73" s="183">
        <v>455754</v>
      </c>
      <c r="C73" s="27">
        <v>1014465</v>
      </c>
      <c r="D73" s="14">
        <v>1760478200</v>
      </c>
      <c r="F73" s="27" t="s">
        <v>1267</v>
      </c>
      <c r="G73" s="12" t="s">
        <v>979</v>
      </c>
      <c r="H73" s="27" t="s">
        <v>1477</v>
      </c>
      <c r="I73" s="12" t="s">
        <v>980</v>
      </c>
      <c r="J73" s="465">
        <v>0</v>
      </c>
      <c r="K73" s="465">
        <v>0</v>
      </c>
      <c r="L73" s="465">
        <v>0</v>
      </c>
      <c r="M73" s="465">
        <v>0</v>
      </c>
      <c r="N73" s="465">
        <v>0</v>
      </c>
      <c r="O73" s="465">
        <v>0</v>
      </c>
      <c r="P73" s="465">
        <v>0</v>
      </c>
      <c r="Q73" s="465">
        <v>0</v>
      </c>
      <c r="R73" s="465">
        <v>0</v>
      </c>
      <c r="S73" s="465">
        <v>0</v>
      </c>
      <c r="T73" s="465">
        <v>0</v>
      </c>
      <c r="U73" s="465">
        <v>0</v>
      </c>
      <c r="V73" s="465">
        <v>23545.439999999999</v>
      </c>
      <c r="W73" s="465">
        <v>0</v>
      </c>
      <c r="X73" s="465">
        <v>0</v>
      </c>
      <c r="Y73" s="465">
        <v>0</v>
      </c>
      <c r="Z73" s="465">
        <v>0</v>
      </c>
      <c r="AA73" s="465">
        <v>0</v>
      </c>
      <c r="AB73" s="465">
        <v>0</v>
      </c>
      <c r="AC73" s="465">
        <v>0</v>
      </c>
      <c r="AD73" s="465">
        <v>0</v>
      </c>
      <c r="AE73" s="465">
        <v>0</v>
      </c>
      <c r="AF73" s="465">
        <v>0</v>
      </c>
      <c r="AG73" s="465">
        <v>0</v>
      </c>
      <c r="AH73" s="465">
        <v>0</v>
      </c>
      <c r="AI73" s="465">
        <v>0</v>
      </c>
      <c r="AJ73" s="465">
        <v>0</v>
      </c>
      <c r="AK73" s="465">
        <v>0</v>
      </c>
      <c r="AL73" s="465">
        <v>0</v>
      </c>
      <c r="AM73" s="465">
        <v>0</v>
      </c>
      <c r="AN73" s="465">
        <v>0</v>
      </c>
      <c r="AO73" s="465">
        <v>0</v>
      </c>
      <c r="AP73" s="465">
        <v>0</v>
      </c>
      <c r="AQ73" s="465">
        <v>0</v>
      </c>
      <c r="AR73" s="465">
        <v>0</v>
      </c>
      <c r="AS73" s="465">
        <v>0</v>
      </c>
      <c r="AT73" s="465">
        <v>0</v>
      </c>
      <c r="AU73" s="465">
        <v>0</v>
      </c>
      <c r="AV73" s="404">
        <v>0</v>
      </c>
      <c r="AW73" s="404">
        <v>0</v>
      </c>
      <c r="AX73" s="404">
        <v>0</v>
      </c>
      <c r="AY73" s="404">
        <v>0</v>
      </c>
      <c r="AZ73" s="404">
        <v>0</v>
      </c>
      <c r="BA73" s="404">
        <v>0</v>
      </c>
      <c r="BB73" s="404">
        <v>0</v>
      </c>
      <c r="BC73" s="404">
        <v>0</v>
      </c>
      <c r="BD73" s="404">
        <v>0</v>
      </c>
      <c r="BE73" s="404">
        <v>0</v>
      </c>
      <c r="BF73" s="404">
        <v>0</v>
      </c>
      <c r="BG73" s="404">
        <v>0</v>
      </c>
      <c r="BH73" s="404">
        <v>31393.919999999998</v>
      </c>
      <c r="BI73" s="404">
        <v>0</v>
      </c>
      <c r="BJ73" s="404">
        <v>0</v>
      </c>
      <c r="BK73" s="404">
        <v>0</v>
      </c>
      <c r="BL73" s="404">
        <v>0</v>
      </c>
      <c r="BM73" s="404">
        <v>0</v>
      </c>
      <c r="BN73" s="404">
        <v>0</v>
      </c>
      <c r="BO73" s="404">
        <v>0</v>
      </c>
      <c r="BP73" s="404">
        <v>0</v>
      </c>
      <c r="BQ73" s="404">
        <v>0</v>
      </c>
      <c r="BR73" s="404">
        <v>0</v>
      </c>
      <c r="BS73" s="404">
        <v>0</v>
      </c>
      <c r="BT73" s="404">
        <v>0</v>
      </c>
      <c r="BU73" s="404">
        <v>0</v>
      </c>
      <c r="BV73" s="404">
        <v>0</v>
      </c>
      <c r="BW73" s="404">
        <v>0</v>
      </c>
      <c r="BX73" s="404">
        <v>0</v>
      </c>
      <c r="BY73" s="404">
        <v>0</v>
      </c>
      <c r="BZ73" s="404">
        <v>0</v>
      </c>
      <c r="CA73" s="404">
        <v>46681.119999999995</v>
      </c>
      <c r="CB73" s="404">
        <v>0</v>
      </c>
      <c r="CC73" s="404">
        <v>0</v>
      </c>
      <c r="CD73" s="404">
        <v>0</v>
      </c>
      <c r="CE73" s="404">
        <v>0</v>
      </c>
      <c r="CF73" s="404">
        <v>0</v>
      </c>
      <c r="CG73" s="404">
        <v>0</v>
      </c>
      <c r="CH73" s="404">
        <v>0</v>
      </c>
      <c r="CI73" s="404">
        <v>0</v>
      </c>
      <c r="CJ73" s="404">
        <v>0</v>
      </c>
      <c r="CK73" s="404">
        <v>0</v>
      </c>
      <c r="CL73" s="404">
        <v>0</v>
      </c>
      <c r="CM73" s="404">
        <v>0</v>
      </c>
      <c r="CN73" s="404">
        <v>0</v>
      </c>
      <c r="CO73" s="404">
        <v>0</v>
      </c>
      <c r="CP73" s="404">
        <v>0</v>
      </c>
      <c r="CQ73" s="404">
        <v>0</v>
      </c>
      <c r="CR73" s="404">
        <v>0</v>
      </c>
      <c r="CS73" s="404">
        <v>0</v>
      </c>
      <c r="CT73" s="404">
        <v>0</v>
      </c>
      <c r="CU73" s="404">
        <v>0</v>
      </c>
      <c r="CV73" s="404">
        <v>0</v>
      </c>
      <c r="CW73" s="404">
        <v>0</v>
      </c>
      <c r="CX73" s="404">
        <v>0</v>
      </c>
      <c r="CY73" s="404">
        <v>0</v>
      </c>
      <c r="CZ73" s="404">
        <v>0</v>
      </c>
    </row>
    <row r="74" spans="1:104" x14ac:dyDescent="0.25">
      <c r="A74" s="183">
        <v>5256</v>
      </c>
      <c r="B74" s="183">
        <v>455757</v>
      </c>
      <c r="C74" s="27">
        <v>1026108</v>
      </c>
      <c r="D74" s="14">
        <v>1134101553</v>
      </c>
      <c r="F74" s="27" t="s">
        <v>1277</v>
      </c>
      <c r="G74" s="12" t="s">
        <v>348</v>
      </c>
      <c r="H74" s="27" t="s">
        <v>1433</v>
      </c>
      <c r="I74" s="12" t="s">
        <v>349</v>
      </c>
      <c r="J74" s="465">
        <v>12275.12</v>
      </c>
      <c r="K74" s="465">
        <v>10687.080000000002</v>
      </c>
      <c r="L74" s="465">
        <v>13884.62</v>
      </c>
      <c r="M74" s="465">
        <v>13004.760000000002</v>
      </c>
      <c r="N74" s="465">
        <v>13090.6</v>
      </c>
      <c r="O74" s="465">
        <v>0</v>
      </c>
      <c r="P74" s="465">
        <v>0</v>
      </c>
      <c r="Q74" s="465">
        <v>0</v>
      </c>
      <c r="R74" s="465">
        <v>0</v>
      </c>
      <c r="S74" s="465">
        <v>0</v>
      </c>
      <c r="T74" s="465">
        <v>0</v>
      </c>
      <c r="U74" s="465">
        <v>0</v>
      </c>
      <c r="V74" s="465">
        <v>19436.439999999999</v>
      </c>
      <c r="W74" s="465">
        <v>0</v>
      </c>
      <c r="X74" s="465">
        <v>0</v>
      </c>
      <c r="Y74" s="465">
        <v>0</v>
      </c>
      <c r="Z74" s="465">
        <v>0</v>
      </c>
      <c r="AA74" s="465">
        <v>0</v>
      </c>
      <c r="AB74" s="465">
        <v>0</v>
      </c>
      <c r="AC74" s="465">
        <v>0</v>
      </c>
      <c r="AD74" s="465">
        <v>0</v>
      </c>
      <c r="AE74" s="465">
        <v>0</v>
      </c>
      <c r="AF74" s="465">
        <v>0</v>
      </c>
      <c r="AG74" s="465">
        <v>0</v>
      </c>
      <c r="AH74" s="465">
        <v>0</v>
      </c>
      <c r="AI74" s="465">
        <v>0</v>
      </c>
      <c r="AJ74" s="465">
        <v>0</v>
      </c>
      <c r="AK74" s="465">
        <v>0</v>
      </c>
      <c r="AL74" s="465">
        <v>0</v>
      </c>
      <c r="AM74" s="465">
        <v>0</v>
      </c>
      <c r="AN74" s="465">
        <v>0</v>
      </c>
      <c r="AO74" s="465">
        <v>0</v>
      </c>
      <c r="AP74" s="465">
        <v>0</v>
      </c>
      <c r="AQ74" s="465">
        <v>0</v>
      </c>
      <c r="AR74" s="465">
        <v>0</v>
      </c>
      <c r="AS74" s="465">
        <v>0</v>
      </c>
      <c r="AT74" s="465">
        <v>0</v>
      </c>
      <c r="AU74" s="465">
        <v>0</v>
      </c>
      <c r="AV74" s="404">
        <v>13562.720000000001</v>
      </c>
      <c r="AW74" s="404">
        <v>11996.140000000001</v>
      </c>
      <c r="AX74" s="404">
        <v>14893.240000000002</v>
      </c>
      <c r="AY74" s="404">
        <v>15172.220000000001</v>
      </c>
      <c r="AZ74" s="404">
        <v>14807.4</v>
      </c>
      <c r="BA74" s="404">
        <v>0</v>
      </c>
      <c r="BB74" s="404">
        <v>0</v>
      </c>
      <c r="BC74" s="404">
        <v>0</v>
      </c>
      <c r="BD74" s="404">
        <v>0</v>
      </c>
      <c r="BE74" s="404">
        <v>0</v>
      </c>
      <c r="BF74" s="404">
        <v>0</v>
      </c>
      <c r="BG74" s="404">
        <v>0</v>
      </c>
      <c r="BH74" s="404">
        <v>21338.199999999997</v>
      </c>
      <c r="BI74" s="404">
        <v>0</v>
      </c>
      <c r="BJ74" s="404">
        <v>0</v>
      </c>
      <c r="BK74" s="404">
        <v>0</v>
      </c>
      <c r="BL74" s="404">
        <v>0</v>
      </c>
      <c r="BM74" s="404">
        <v>0</v>
      </c>
      <c r="BN74" s="404">
        <v>0</v>
      </c>
      <c r="BO74" s="404">
        <v>0</v>
      </c>
      <c r="BP74" s="404">
        <v>0</v>
      </c>
      <c r="BQ74" s="404">
        <v>0</v>
      </c>
      <c r="BR74" s="404">
        <v>0</v>
      </c>
      <c r="BS74" s="404">
        <v>0</v>
      </c>
      <c r="BT74" s="404">
        <v>0</v>
      </c>
      <c r="BU74" s="404">
        <v>0</v>
      </c>
      <c r="BV74" s="404">
        <v>0</v>
      </c>
      <c r="BW74" s="404">
        <v>0</v>
      </c>
      <c r="BX74" s="404">
        <v>0</v>
      </c>
      <c r="BY74" s="404">
        <v>0</v>
      </c>
      <c r="BZ74" s="404">
        <v>0</v>
      </c>
      <c r="CA74" s="404">
        <v>0</v>
      </c>
      <c r="CB74" s="404">
        <v>0</v>
      </c>
      <c r="CC74" s="404">
        <v>0</v>
      </c>
      <c r="CD74" s="404">
        <v>0</v>
      </c>
      <c r="CE74" s="404">
        <v>0</v>
      </c>
      <c r="CF74" s="404">
        <v>0</v>
      </c>
      <c r="CG74" s="404">
        <v>0</v>
      </c>
      <c r="CH74" s="404">
        <v>14764.480000000001</v>
      </c>
      <c r="CI74" s="404">
        <v>13197.900000000001</v>
      </c>
      <c r="CJ74" s="404">
        <v>16867.560000000001</v>
      </c>
      <c r="CK74" s="404">
        <v>15923.32</v>
      </c>
      <c r="CL74" s="404">
        <v>15687.26</v>
      </c>
      <c r="CM74" s="404">
        <v>0</v>
      </c>
      <c r="CN74" s="404">
        <v>0</v>
      </c>
      <c r="CO74" s="404">
        <v>0</v>
      </c>
      <c r="CP74" s="404">
        <v>0</v>
      </c>
      <c r="CQ74" s="404">
        <v>0</v>
      </c>
      <c r="CR74" s="404">
        <v>0</v>
      </c>
      <c r="CS74" s="404">
        <v>0</v>
      </c>
      <c r="CT74" s="404">
        <v>23647.480000000003</v>
      </c>
      <c r="CU74" s="404">
        <v>0</v>
      </c>
      <c r="CV74" s="404">
        <v>0</v>
      </c>
      <c r="CW74" s="404">
        <v>0</v>
      </c>
      <c r="CX74" s="404">
        <v>0</v>
      </c>
      <c r="CY74" s="404">
        <v>0</v>
      </c>
      <c r="CZ74" s="404">
        <v>0</v>
      </c>
    </row>
    <row r="75" spans="1:104" x14ac:dyDescent="0.25">
      <c r="A75" s="183">
        <v>4736</v>
      </c>
      <c r="B75" s="183">
        <v>455796</v>
      </c>
      <c r="C75" s="27">
        <v>1025929</v>
      </c>
      <c r="D75" s="14">
        <v>1346298981</v>
      </c>
      <c r="F75" s="27" t="s">
        <v>1267</v>
      </c>
      <c r="G75" s="12" t="s">
        <v>262</v>
      </c>
      <c r="H75" s="27" t="s">
        <v>262</v>
      </c>
      <c r="I75" s="12" t="s">
        <v>263</v>
      </c>
      <c r="J75" s="465">
        <v>8385</v>
      </c>
      <c r="K75" s="465">
        <v>8677.4</v>
      </c>
      <c r="L75" s="465">
        <v>8634.4</v>
      </c>
      <c r="M75" s="465">
        <v>8711.7999999999993</v>
      </c>
      <c r="N75" s="465">
        <v>9141.7999999999993</v>
      </c>
      <c r="O75" s="465">
        <v>0</v>
      </c>
      <c r="P75" s="465">
        <v>0</v>
      </c>
      <c r="Q75" s="465">
        <v>0</v>
      </c>
      <c r="R75" s="465">
        <v>0</v>
      </c>
      <c r="S75" s="465">
        <v>0</v>
      </c>
      <c r="T75" s="465">
        <v>0</v>
      </c>
      <c r="U75" s="465">
        <v>0</v>
      </c>
      <c r="V75" s="465">
        <v>24292.44</v>
      </c>
      <c r="W75" s="465">
        <v>0</v>
      </c>
      <c r="X75" s="465">
        <v>0</v>
      </c>
      <c r="Y75" s="465">
        <v>0</v>
      </c>
      <c r="Z75" s="465">
        <v>0</v>
      </c>
      <c r="AA75" s="465">
        <v>0</v>
      </c>
      <c r="AB75" s="465">
        <v>0</v>
      </c>
      <c r="AC75" s="465">
        <v>0</v>
      </c>
      <c r="AD75" s="465">
        <v>0</v>
      </c>
      <c r="AE75" s="465">
        <v>0</v>
      </c>
      <c r="AF75" s="465">
        <v>0</v>
      </c>
      <c r="AG75" s="465">
        <v>0</v>
      </c>
      <c r="AH75" s="465">
        <v>0</v>
      </c>
      <c r="AI75" s="465">
        <v>0</v>
      </c>
      <c r="AJ75" s="465">
        <v>0</v>
      </c>
      <c r="AK75" s="465">
        <v>0</v>
      </c>
      <c r="AL75" s="465">
        <v>0</v>
      </c>
      <c r="AM75" s="465">
        <v>0</v>
      </c>
      <c r="AN75" s="465">
        <v>0</v>
      </c>
      <c r="AO75" s="465">
        <v>0</v>
      </c>
      <c r="AP75" s="465">
        <v>0</v>
      </c>
      <c r="AQ75" s="465">
        <v>0</v>
      </c>
      <c r="AR75" s="465">
        <v>0</v>
      </c>
      <c r="AS75" s="465">
        <v>0</v>
      </c>
      <c r="AT75" s="465">
        <v>0</v>
      </c>
      <c r="AU75" s="465">
        <v>0</v>
      </c>
      <c r="AV75" s="404">
        <v>11128.4</v>
      </c>
      <c r="AW75" s="404">
        <v>11317.6</v>
      </c>
      <c r="AX75" s="404">
        <v>11816.4</v>
      </c>
      <c r="AY75" s="404">
        <v>12126</v>
      </c>
      <c r="AZ75" s="404">
        <v>11988.4</v>
      </c>
      <c r="BA75" s="404">
        <v>0</v>
      </c>
      <c r="BB75" s="404">
        <v>0</v>
      </c>
      <c r="BC75" s="404">
        <v>0</v>
      </c>
      <c r="BD75" s="404">
        <v>0</v>
      </c>
      <c r="BE75" s="404">
        <v>0</v>
      </c>
      <c r="BF75" s="404">
        <v>0</v>
      </c>
      <c r="BG75" s="404">
        <v>0</v>
      </c>
      <c r="BH75" s="404">
        <v>32389.919999999998</v>
      </c>
      <c r="BI75" s="404">
        <v>0</v>
      </c>
      <c r="BJ75" s="404">
        <v>0</v>
      </c>
      <c r="BK75" s="404">
        <v>0</v>
      </c>
      <c r="BL75" s="404">
        <v>0</v>
      </c>
      <c r="BM75" s="404">
        <v>0</v>
      </c>
      <c r="BN75" s="404">
        <v>0</v>
      </c>
      <c r="BO75" s="404">
        <v>15875.599999999999</v>
      </c>
      <c r="BP75" s="404">
        <v>16804.399999999998</v>
      </c>
      <c r="BQ75" s="404">
        <v>18266.399999999998</v>
      </c>
      <c r="BR75" s="404">
        <v>18868.399999999998</v>
      </c>
      <c r="BS75" s="404">
        <v>17827.8</v>
      </c>
      <c r="BT75" s="404">
        <v>0</v>
      </c>
      <c r="BU75" s="404">
        <v>0</v>
      </c>
      <c r="BV75" s="404">
        <v>0</v>
      </c>
      <c r="BW75" s="404">
        <v>0</v>
      </c>
      <c r="BX75" s="404">
        <v>0</v>
      </c>
      <c r="BY75" s="404">
        <v>0</v>
      </c>
      <c r="BZ75" s="404">
        <v>0</v>
      </c>
      <c r="CA75" s="404">
        <v>48162.12</v>
      </c>
      <c r="CB75" s="404">
        <v>0</v>
      </c>
      <c r="CC75" s="404">
        <v>0</v>
      </c>
      <c r="CD75" s="404">
        <v>0</v>
      </c>
      <c r="CE75" s="404">
        <v>0</v>
      </c>
      <c r="CF75" s="404">
        <v>0</v>
      </c>
      <c r="CG75" s="404">
        <v>0</v>
      </c>
      <c r="CH75" s="404">
        <v>0</v>
      </c>
      <c r="CI75" s="404">
        <v>0</v>
      </c>
      <c r="CJ75" s="404">
        <v>0</v>
      </c>
      <c r="CK75" s="404">
        <v>0</v>
      </c>
      <c r="CL75" s="404">
        <v>0</v>
      </c>
      <c r="CM75" s="404">
        <v>0</v>
      </c>
      <c r="CN75" s="404">
        <v>0</v>
      </c>
      <c r="CO75" s="404">
        <v>0</v>
      </c>
      <c r="CP75" s="404">
        <v>0</v>
      </c>
      <c r="CQ75" s="404">
        <v>0</v>
      </c>
      <c r="CR75" s="404">
        <v>0</v>
      </c>
      <c r="CS75" s="404">
        <v>0</v>
      </c>
      <c r="CT75" s="404">
        <v>0</v>
      </c>
      <c r="CU75" s="404">
        <v>0</v>
      </c>
      <c r="CV75" s="404">
        <v>0</v>
      </c>
      <c r="CW75" s="404">
        <v>0</v>
      </c>
      <c r="CX75" s="404">
        <v>0</v>
      </c>
      <c r="CY75" s="404">
        <v>0</v>
      </c>
      <c r="CZ75" s="404">
        <v>0</v>
      </c>
    </row>
    <row r="76" spans="1:104" x14ac:dyDescent="0.25">
      <c r="A76" s="183">
        <v>5022</v>
      </c>
      <c r="B76" s="183">
        <v>455797</v>
      </c>
      <c r="C76" s="27">
        <v>1026401</v>
      </c>
      <c r="D76" s="14">
        <v>1205884749</v>
      </c>
      <c r="F76" s="27" t="s">
        <v>1258</v>
      </c>
      <c r="G76" s="12" t="s">
        <v>308</v>
      </c>
      <c r="H76" s="27" t="s">
        <v>1430</v>
      </c>
      <c r="I76" s="12" t="s">
        <v>309</v>
      </c>
      <c r="J76" s="465">
        <v>31401.75</v>
      </c>
      <c r="K76" s="465">
        <v>32525.75</v>
      </c>
      <c r="L76" s="465">
        <v>34057.200000000004</v>
      </c>
      <c r="M76" s="465">
        <v>33143.949999999997</v>
      </c>
      <c r="N76" s="465">
        <v>32877</v>
      </c>
      <c r="O76" s="465">
        <v>0</v>
      </c>
      <c r="P76" s="465">
        <v>0</v>
      </c>
      <c r="Q76" s="465">
        <v>0</v>
      </c>
      <c r="R76" s="465">
        <v>0</v>
      </c>
      <c r="S76" s="465">
        <v>0</v>
      </c>
      <c r="T76" s="465">
        <v>0</v>
      </c>
      <c r="U76" s="465">
        <v>0</v>
      </c>
      <c r="V76" s="465">
        <v>72041.419999999984</v>
      </c>
      <c r="W76" s="465">
        <v>0</v>
      </c>
      <c r="X76" s="465">
        <v>0</v>
      </c>
      <c r="Y76" s="465">
        <v>0</v>
      </c>
      <c r="Z76" s="465">
        <v>0</v>
      </c>
      <c r="AA76" s="465">
        <v>0</v>
      </c>
      <c r="AB76" s="465">
        <v>0</v>
      </c>
      <c r="AC76" s="465">
        <v>0</v>
      </c>
      <c r="AD76" s="465">
        <v>0</v>
      </c>
      <c r="AE76" s="465">
        <v>0</v>
      </c>
      <c r="AF76" s="465">
        <v>0</v>
      </c>
      <c r="AG76" s="465">
        <v>0</v>
      </c>
      <c r="AH76" s="465">
        <v>0</v>
      </c>
      <c r="AI76" s="465">
        <v>0</v>
      </c>
      <c r="AJ76" s="465">
        <v>0</v>
      </c>
      <c r="AK76" s="465">
        <v>0</v>
      </c>
      <c r="AL76" s="465">
        <v>0</v>
      </c>
      <c r="AM76" s="465">
        <v>0</v>
      </c>
      <c r="AN76" s="465">
        <v>0</v>
      </c>
      <c r="AO76" s="465">
        <v>0</v>
      </c>
      <c r="AP76" s="465">
        <v>0</v>
      </c>
      <c r="AQ76" s="465">
        <v>0</v>
      </c>
      <c r="AR76" s="465">
        <v>0</v>
      </c>
      <c r="AS76" s="465">
        <v>0</v>
      </c>
      <c r="AT76" s="465">
        <v>0</v>
      </c>
      <c r="AU76" s="465">
        <v>0</v>
      </c>
      <c r="AV76" s="404">
        <v>0</v>
      </c>
      <c r="AW76" s="404">
        <v>0</v>
      </c>
      <c r="AX76" s="404">
        <v>0</v>
      </c>
      <c r="AY76" s="404">
        <v>0</v>
      </c>
      <c r="AZ76" s="404">
        <v>0</v>
      </c>
      <c r="BA76" s="404">
        <v>0</v>
      </c>
      <c r="BB76" s="404">
        <v>0</v>
      </c>
      <c r="BC76" s="404">
        <v>0</v>
      </c>
      <c r="BD76" s="404">
        <v>0</v>
      </c>
      <c r="BE76" s="404">
        <v>0</v>
      </c>
      <c r="BF76" s="404">
        <v>0</v>
      </c>
      <c r="BG76" s="404">
        <v>0</v>
      </c>
      <c r="BH76" s="404">
        <v>0</v>
      </c>
      <c r="BI76" s="404">
        <v>0</v>
      </c>
      <c r="BJ76" s="404">
        <v>0</v>
      </c>
      <c r="BK76" s="404">
        <v>0</v>
      </c>
      <c r="BL76" s="404">
        <v>0</v>
      </c>
      <c r="BM76" s="404">
        <v>0</v>
      </c>
      <c r="BN76" s="404">
        <v>0</v>
      </c>
      <c r="BO76" s="404">
        <v>34984.5</v>
      </c>
      <c r="BP76" s="404">
        <v>35925.85</v>
      </c>
      <c r="BQ76" s="404">
        <v>38440.799999999996</v>
      </c>
      <c r="BR76" s="404">
        <v>38258.15</v>
      </c>
      <c r="BS76" s="404">
        <v>38173.85</v>
      </c>
      <c r="BT76" s="404">
        <v>0</v>
      </c>
      <c r="BU76" s="404">
        <v>0</v>
      </c>
      <c r="BV76" s="404">
        <v>0</v>
      </c>
      <c r="BW76" s="404">
        <v>0</v>
      </c>
      <c r="BX76" s="404">
        <v>0</v>
      </c>
      <c r="BY76" s="404">
        <v>0</v>
      </c>
      <c r="BZ76" s="404">
        <v>0</v>
      </c>
      <c r="CA76" s="404">
        <v>80398.39</v>
      </c>
      <c r="CB76" s="404">
        <v>0</v>
      </c>
      <c r="CC76" s="404">
        <v>0</v>
      </c>
      <c r="CD76" s="404">
        <v>0</v>
      </c>
      <c r="CE76" s="404">
        <v>0</v>
      </c>
      <c r="CF76" s="404">
        <v>0</v>
      </c>
      <c r="CG76" s="404">
        <v>0</v>
      </c>
      <c r="CH76" s="404">
        <v>0</v>
      </c>
      <c r="CI76" s="404">
        <v>0</v>
      </c>
      <c r="CJ76" s="404">
        <v>0</v>
      </c>
      <c r="CK76" s="404">
        <v>0</v>
      </c>
      <c r="CL76" s="404">
        <v>0</v>
      </c>
      <c r="CM76" s="404">
        <v>0</v>
      </c>
      <c r="CN76" s="404">
        <v>0</v>
      </c>
      <c r="CO76" s="404">
        <v>0</v>
      </c>
      <c r="CP76" s="404">
        <v>0</v>
      </c>
      <c r="CQ76" s="404">
        <v>0</v>
      </c>
      <c r="CR76" s="404">
        <v>0</v>
      </c>
      <c r="CS76" s="404">
        <v>0</v>
      </c>
      <c r="CT76" s="404">
        <v>0</v>
      </c>
      <c r="CU76" s="404">
        <v>0</v>
      </c>
      <c r="CV76" s="404">
        <v>0</v>
      </c>
      <c r="CW76" s="404">
        <v>0</v>
      </c>
      <c r="CX76" s="404">
        <v>0</v>
      </c>
      <c r="CY76" s="404">
        <v>0</v>
      </c>
      <c r="CZ76" s="404">
        <v>0</v>
      </c>
    </row>
    <row r="77" spans="1:104" x14ac:dyDescent="0.25">
      <c r="A77" s="183">
        <v>5056</v>
      </c>
      <c r="B77" s="183">
        <v>455800</v>
      </c>
      <c r="C77" s="27">
        <v>1026658</v>
      </c>
      <c r="D77" s="14">
        <v>1366563751</v>
      </c>
      <c r="F77" s="27" t="s">
        <v>1279</v>
      </c>
      <c r="G77" s="12" t="s">
        <v>930</v>
      </c>
      <c r="H77" s="27" t="s">
        <v>1391</v>
      </c>
      <c r="I77" s="12" t="s">
        <v>931</v>
      </c>
      <c r="J77" s="465">
        <v>26457.88</v>
      </c>
      <c r="K77" s="465">
        <v>25907.610000000004</v>
      </c>
      <c r="L77" s="465">
        <v>29220.460000000003</v>
      </c>
      <c r="M77" s="465">
        <v>30085.170000000002</v>
      </c>
      <c r="N77" s="465">
        <v>28468.050000000003</v>
      </c>
      <c r="O77" s="465">
        <v>0</v>
      </c>
      <c r="P77" s="465">
        <v>0</v>
      </c>
      <c r="Q77" s="465">
        <v>0</v>
      </c>
      <c r="R77" s="465">
        <v>0</v>
      </c>
      <c r="S77" s="465">
        <v>0</v>
      </c>
      <c r="T77" s="465">
        <v>0</v>
      </c>
      <c r="U77" s="465">
        <v>0</v>
      </c>
      <c r="V77" s="465">
        <v>60299.5</v>
      </c>
      <c r="W77" s="465">
        <v>0</v>
      </c>
      <c r="X77" s="465">
        <v>0</v>
      </c>
      <c r="Y77" s="465">
        <v>0</v>
      </c>
      <c r="Z77" s="465">
        <v>0</v>
      </c>
      <c r="AA77" s="465">
        <v>0</v>
      </c>
      <c r="AB77" s="465">
        <v>0</v>
      </c>
      <c r="AC77" s="465">
        <v>0</v>
      </c>
      <c r="AD77" s="465">
        <v>0</v>
      </c>
      <c r="AE77" s="465">
        <v>0</v>
      </c>
      <c r="AF77" s="465">
        <v>0</v>
      </c>
      <c r="AG77" s="465">
        <v>0</v>
      </c>
      <c r="AH77" s="465">
        <v>0</v>
      </c>
      <c r="AI77" s="465">
        <v>0</v>
      </c>
      <c r="AJ77" s="465">
        <v>0</v>
      </c>
      <c r="AK77" s="465">
        <v>0</v>
      </c>
      <c r="AL77" s="465">
        <v>0</v>
      </c>
      <c r="AM77" s="465">
        <v>0</v>
      </c>
      <c r="AN77" s="465">
        <v>0</v>
      </c>
      <c r="AO77" s="465">
        <v>0</v>
      </c>
      <c r="AP77" s="465">
        <v>0</v>
      </c>
      <c r="AQ77" s="465">
        <v>0</v>
      </c>
      <c r="AR77" s="465">
        <v>0</v>
      </c>
      <c r="AS77" s="465">
        <v>0</v>
      </c>
      <c r="AT77" s="465">
        <v>0</v>
      </c>
      <c r="AU77" s="465">
        <v>0</v>
      </c>
      <c r="AV77" s="404">
        <v>16946.07</v>
      </c>
      <c r="AW77" s="404">
        <v>16373.34</v>
      </c>
      <c r="AX77" s="404">
        <v>18608.11</v>
      </c>
      <c r="AY77" s="404">
        <v>18754.099999999999</v>
      </c>
      <c r="AZ77" s="404">
        <v>18001.689999999999</v>
      </c>
      <c r="BA77" s="404">
        <v>0</v>
      </c>
      <c r="BB77" s="404">
        <v>0</v>
      </c>
      <c r="BC77" s="404">
        <v>0</v>
      </c>
      <c r="BD77" s="404">
        <v>0</v>
      </c>
      <c r="BE77" s="404">
        <v>0</v>
      </c>
      <c r="BF77" s="404">
        <v>0</v>
      </c>
      <c r="BG77" s="404">
        <v>0</v>
      </c>
      <c r="BH77" s="404">
        <v>38379.199999999997</v>
      </c>
      <c r="BI77" s="404">
        <v>0</v>
      </c>
      <c r="BJ77" s="404">
        <v>0</v>
      </c>
      <c r="BK77" s="404">
        <v>0</v>
      </c>
      <c r="BL77" s="404">
        <v>0</v>
      </c>
      <c r="BM77" s="404">
        <v>0</v>
      </c>
      <c r="BN77" s="404">
        <v>0</v>
      </c>
      <c r="BO77" s="404">
        <v>0</v>
      </c>
      <c r="BP77" s="404">
        <v>0</v>
      </c>
      <c r="BQ77" s="404">
        <v>0</v>
      </c>
      <c r="BR77" s="404">
        <v>0</v>
      </c>
      <c r="BS77" s="404">
        <v>0</v>
      </c>
      <c r="BT77" s="404">
        <v>0</v>
      </c>
      <c r="BU77" s="404">
        <v>0</v>
      </c>
      <c r="BV77" s="404">
        <v>0</v>
      </c>
      <c r="BW77" s="404">
        <v>0</v>
      </c>
      <c r="BX77" s="404">
        <v>0</v>
      </c>
      <c r="BY77" s="404">
        <v>0</v>
      </c>
      <c r="BZ77" s="404">
        <v>0</v>
      </c>
      <c r="CA77" s="404">
        <v>0</v>
      </c>
      <c r="CB77" s="404">
        <v>0</v>
      </c>
      <c r="CC77" s="404">
        <v>0</v>
      </c>
      <c r="CD77" s="404">
        <v>0</v>
      </c>
      <c r="CE77" s="404">
        <v>0</v>
      </c>
      <c r="CF77" s="404">
        <v>0</v>
      </c>
      <c r="CG77" s="404">
        <v>0</v>
      </c>
      <c r="CH77" s="404">
        <v>37014.080000000002</v>
      </c>
      <c r="CI77" s="404">
        <v>37822.640000000007</v>
      </c>
      <c r="CJ77" s="404">
        <v>42685.23</v>
      </c>
      <c r="CK77" s="404">
        <v>42921.06</v>
      </c>
      <c r="CL77" s="404">
        <v>42280.950000000004</v>
      </c>
      <c r="CM77" s="404">
        <v>0</v>
      </c>
      <c r="CN77" s="404">
        <v>0</v>
      </c>
      <c r="CO77" s="404">
        <v>0</v>
      </c>
      <c r="CP77" s="404">
        <v>0</v>
      </c>
      <c r="CQ77" s="404">
        <v>0</v>
      </c>
      <c r="CR77" s="404">
        <v>0</v>
      </c>
      <c r="CS77" s="404">
        <v>0</v>
      </c>
      <c r="CT77" s="404">
        <v>86859.5</v>
      </c>
      <c r="CU77" s="404">
        <v>0</v>
      </c>
      <c r="CV77" s="404">
        <v>0</v>
      </c>
      <c r="CW77" s="404">
        <v>0</v>
      </c>
      <c r="CX77" s="404">
        <v>0</v>
      </c>
      <c r="CY77" s="404">
        <v>0</v>
      </c>
      <c r="CZ77" s="404">
        <v>0</v>
      </c>
    </row>
    <row r="78" spans="1:104" x14ac:dyDescent="0.25">
      <c r="A78" s="183">
        <v>5207</v>
      </c>
      <c r="B78" s="183">
        <v>455804</v>
      </c>
      <c r="C78" s="27">
        <v>1026666</v>
      </c>
      <c r="D78" s="14">
        <v>1669593257</v>
      </c>
      <c r="F78" s="27" t="s">
        <v>1267</v>
      </c>
      <c r="G78" s="12" t="s">
        <v>1025</v>
      </c>
      <c r="H78" s="27" t="s">
        <v>1428</v>
      </c>
      <c r="I78" s="12" t="s">
        <v>1026</v>
      </c>
      <c r="J78" s="465">
        <v>8882.25</v>
      </c>
      <c r="K78" s="465">
        <v>9191.989999999998</v>
      </c>
      <c r="L78" s="465">
        <v>9146.4399999999987</v>
      </c>
      <c r="M78" s="465">
        <v>9228.43</v>
      </c>
      <c r="N78" s="465">
        <v>9683.93</v>
      </c>
      <c r="O78" s="465">
        <v>0</v>
      </c>
      <c r="P78" s="465">
        <v>0</v>
      </c>
      <c r="Q78" s="465">
        <v>0</v>
      </c>
      <c r="R78" s="465">
        <v>0</v>
      </c>
      <c r="S78" s="465">
        <v>0</v>
      </c>
      <c r="T78" s="465">
        <v>0</v>
      </c>
      <c r="U78" s="465">
        <v>0</v>
      </c>
      <c r="V78" s="465">
        <v>25786.44</v>
      </c>
      <c r="W78" s="465">
        <v>0</v>
      </c>
      <c r="X78" s="465">
        <v>0</v>
      </c>
      <c r="Y78" s="465">
        <v>0</v>
      </c>
      <c r="Z78" s="465">
        <v>0</v>
      </c>
      <c r="AA78" s="465">
        <v>0</v>
      </c>
      <c r="AB78" s="465">
        <v>0</v>
      </c>
      <c r="AC78" s="465">
        <v>0</v>
      </c>
      <c r="AD78" s="465">
        <v>0</v>
      </c>
      <c r="AE78" s="465">
        <v>0</v>
      </c>
      <c r="AF78" s="465">
        <v>0</v>
      </c>
      <c r="AG78" s="465">
        <v>0</v>
      </c>
      <c r="AH78" s="465">
        <v>0</v>
      </c>
      <c r="AI78" s="465">
        <v>0</v>
      </c>
      <c r="AJ78" s="465">
        <v>0</v>
      </c>
      <c r="AK78" s="465">
        <v>0</v>
      </c>
      <c r="AL78" s="465">
        <v>0</v>
      </c>
      <c r="AM78" s="465">
        <v>0</v>
      </c>
      <c r="AN78" s="465">
        <v>0</v>
      </c>
      <c r="AO78" s="465">
        <v>0</v>
      </c>
      <c r="AP78" s="465">
        <v>0</v>
      </c>
      <c r="AQ78" s="465">
        <v>0</v>
      </c>
      <c r="AR78" s="465">
        <v>0</v>
      </c>
      <c r="AS78" s="465">
        <v>0</v>
      </c>
      <c r="AT78" s="465">
        <v>0</v>
      </c>
      <c r="AU78" s="465">
        <v>0</v>
      </c>
      <c r="AV78" s="404">
        <v>11788.34</v>
      </c>
      <c r="AW78" s="404">
        <v>11988.759999999998</v>
      </c>
      <c r="AX78" s="404">
        <v>12517.14</v>
      </c>
      <c r="AY78" s="404">
        <v>12845.1</v>
      </c>
      <c r="AZ78" s="404">
        <v>12699.339999999998</v>
      </c>
      <c r="BA78" s="404">
        <v>0</v>
      </c>
      <c r="BB78" s="404">
        <v>0</v>
      </c>
      <c r="BC78" s="404">
        <v>0</v>
      </c>
      <c r="BD78" s="404">
        <v>0</v>
      </c>
      <c r="BE78" s="404">
        <v>0</v>
      </c>
      <c r="BF78" s="404">
        <v>0</v>
      </c>
      <c r="BG78" s="404">
        <v>0</v>
      </c>
      <c r="BH78" s="404">
        <v>34381.920000000006</v>
      </c>
      <c r="BI78" s="404">
        <v>0</v>
      </c>
      <c r="BJ78" s="404">
        <v>0</v>
      </c>
      <c r="BK78" s="404">
        <v>0</v>
      </c>
      <c r="BL78" s="404">
        <v>0</v>
      </c>
      <c r="BM78" s="404">
        <v>0</v>
      </c>
      <c r="BN78" s="404">
        <v>0</v>
      </c>
      <c r="BO78" s="404">
        <v>16817.059999999998</v>
      </c>
      <c r="BP78" s="404">
        <v>17800.940000000002</v>
      </c>
      <c r="BQ78" s="404">
        <v>19349.64</v>
      </c>
      <c r="BR78" s="404">
        <v>19987.339999999997</v>
      </c>
      <c r="BS78" s="404">
        <v>18885.03</v>
      </c>
      <c r="BT78" s="404">
        <v>0</v>
      </c>
      <c r="BU78" s="404">
        <v>0</v>
      </c>
      <c r="BV78" s="404">
        <v>0</v>
      </c>
      <c r="BW78" s="404">
        <v>0</v>
      </c>
      <c r="BX78" s="404">
        <v>0</v>
      </c>
      <c r="BY78" s="404">
        <v>0</v>
      </c>
      <c r="BZ78" s="404">
        <v>0</v>
      </c>
      <c r="CA78" s="404">
        <v>51124.12</v>
      </c>
      <c r="CB78" s="404">
        <v>0</v>
      </c>
      <c r="CC78" s="404">
        <v>0</v>
      </c>
      <c r="CD78" s="404">
        <v>0</v>
      </c>
      <c r="CE78" s="404">
        <v>0</v>
      </c>
      <c r="CF78" s="404">
        <v>0</v>
      </c>
      <c r="CG78" s="404">
        <v>0</v>
      </c>
      <c r="CH78" s="404">
        <v>0</v>
      </c>
      <c r="CI78" s="404">
        <v>0</v>
      </c>
      <c r="CJ78" s="404">
        <v>0</v>
      </c>
      <c r="CK78" s="404">
        <v>0</v>
      </c>
      <c r="CL78" s="404">
        <v>0</v>
      </c>
      <c r="CM78" s="404">
        <v>0</v>
      </c>
      <c r="CN78" s="404">
        <v>0</v>
      </c>
      <c r="CO78" s="404">
        <v>0</v>
      </c>
      <c r="CP78" s="404">
        <v>0</v>
      </c>
      <c r="CQ78" s="404">
        <v>0</v>
      </c>
      <c r="CR78" s="404">
        <v>0</v>
      </c>
      <c r="CS78" s="404">
        <v>0</v>
      </c>
      <c r="CT78" s="404">
        <v>0</v>
      </c>
      <c r="CU78" s="404">
        <v>0</v>
      </c>
      <c r="CV78" s="404">
        <v>0</v>
      </c>
      <c r="CW78" s="404">
        <v>0</v>
      </c>
      <c r="CX78" s="404">
        <v>0</v>
      </c>
      <c r="CY78" s="404">
        <v>0</v>
      </c>
      <c r="CZ78" s="404">
        <v>0</v>
      </c>
    </row>
    <row r="79" spans="1:104" x14ac:dyDescent="0.25">
      <c r="A79" s="183">
        <v>4855</v>
      </c>
      <c r="B79" s="183">
        <v>455806</v>
      </c>
      <c r="C79" s="27">
        <v>1015215</v>
      </c>
      <c r="D79" s="14">
        <v>1760689293</v>
      </c>
      <c r="F79" s="27" t="s">
        <v>1296</v>
      </c>
      <c r="G79" s="12" t="s">
        <v>845</v>
      </c>
      <c r="H79" s="27" t="s">
        <v>1327</v>
      </c>
      <c r="I79" s="12" t="s">
        <v>846</v>
      </c>
      <c r="J79" s="465">
        <v>0</v>
      </c>
      <c r="K79" s="465">
        <v>0</v>
      </c>
      <c r="L79" s="465">
        <v>0</v>
      </c>
      <c r="M79" s="465">
        <v>0</v>
      </c>
      <c r="N79" s="465">
        <v>0</v>
      </c>
      <c r="O79" s="465">
        <v>0</v>
      </c>
      <c r="P79" s="465">
        <v>0</v>
      </c>
      <c r="Q79" s="465">
        <v>0</v>
      </c>
      <c r="R79" s="465">
        <v>0</v>
      </c>
      <c r="S79" s="465">
        <v>0</v>
      </c>
      <c r="T79" s="465">
        <v>0</v>
      </c>
      <c r="U79" s="465">
        <v>0</v>
      </c>
      <c r="V79" s="465">
        <v>0</v>
      </c>
      <c r="W79" s="465">
        <v>0</v>
      </c>
      <c r="X79" s="465">
        <v>0</v>
      </c>
      <c r="Y79" s="465">
        <v>0</v>
      </c>
      <c r="Z79" s="465">
        <v>0</v>
      </c>
      <c r="AA79" s="465">
        <v>0</v>
      </c>
      <c r="AB79" s="465">
        <v>0</v>
      </c>
      <c r="AC79" s="465">
        <v>16411.43</v>
      </c>
      <c r="AD79" s="465">
        <v>16465.75</v>
      </c>
      <c r="AE79" s="465">
        <v>17511.41</v>
      </c>
      <c r="AF79" s="465">
        <v>17626.84</v>
      </c>
      <c r="AG79" s="465">
        <v>17300.920000000002</v>
      </c>
      <c r="AH79" s="465">
        <v>0</v>
      </c>
      <c r="AI79" s="465">
        <v>0</v>
      </c>
      <c r="AJ79" s="465">
        <v>0</v>
      </c>
      <c r="AK79" s="465">
        <v>0</v>
      </c>
      <c r="AL79" s="465">
        <v>0</v>
      </c>
      <c r="AM79" s="465">
        <v>0</v>
      </c>
      <c r="AN79" s="465">
        <v>0</v>
      </c>
      <c r="AO79" s="465">
        <v>37179.210000000006</v>
      </c>
      <c r="AP79" s="465">
        <v>0</v>
      </c>
      <c r="AQ79" s="465">
        <v>0</v>
      </c>
      <c r="AR79" s="465">
        <v>0</v>
      </c>
      <c r="AS79" s="465">
        <v>0</v>
      </c>
      <c r="AT79" s="465">
        <v>0</v>
      </c>
      <c r="AU79" s="465">
        <v>0</v>
      </c>
      <c r="AV79" s="404">
        <v>0</v>
      </c>
      <c r="AW79" s="404">
        <v>0</v>
      </c>
      <c r="AX79" s="404">
        <v>0</v>
      </c>
      <c r="AY79" s="404">
        <v>0</v>
      </c>
      <c r="AZ79" s="404">
        <v>0</v>
      </c>
      <c r="BA79" s="404">
        <v>0</v>
      </c>
      <c r="BB79" s="404">
        <v>0</v>
      </c>
      <c r="BC79" s="404">
        <v>0</v>
      </c>
      <c r="BD79" s="404">
        <v>0</v>
      </c>
      <c r="BE79" s="404">
        <v>0</v>
      </c>
      <c r="BF79" s="404">
        <v>0</v>
      </c>
      <c r="BG79" s="404">
        <v>0</v>
      </c>
      <c r="BH79" s="404">
        <v>0</v>
      </c>
      <c r="BI79" s="404">
        <v>0</v>
      </c>
      <c r="BJ79" s="404">
        <v>0</v>
      </c>
      <c r="BK79" s="404">
        <v>0</v>
      </c>
      <c r="BL79" s="404">
        <v>0</v>
      </c>
      <c r="BM79" s="404">
        <v>0</v>
      </c>
      <c r="BN79" s="404">
        <v>0</v>
      </c>
      <c r="BO79" s="404">
        <v>0</v>
      </c>
      <c r="BP79" s="404">
        <v>0</v>
      </c>
      <c r="BQ79" s="404">
        <v>0</v>
      </c>
      <c r="BR79" s="404">
        <v>0</v>
      </c>
      <c r="BS79" s="404">
        <v>0</v>
      </c>
      <c r="BT79" s="404">
        <v>0</v>
      </c>
      <c r="BU79" s="404">
        <v>0</v>
      </c>
      <c r="BV79" s="404">
        <v>0</v>
      </c>
      <c r="BW79" s="404">
        <v>0</v>
      </c>
      <c r="BX79" s="404">
        <v>0</v>
      </c>
      <c r="BY79" s="404">
        <v>0</v>
      </c>
      <c r="BZ79" s="404">
        <v>0</v>
      </c>
      <c r="CA79" s="404">
        <v>0</v>
      </c>
      <c r="CB79" s="404">
        <v>0</v>
      </c>
      <c r="CC79" s="404">
        <v>0</v>
      </c>
      <c r="CD79" s="404">
        <v>0</v>
      </c>
      <c r="CE79" s="404">
        <v>0</v>
      </c>
      <c r="CF79" s="404">
        <v>0</v>
      </c>
      <c r="CG79" s="404">
        <v>0</v>
      </c>
      <c r="CH79" s="404">
        <v>22447.74</v>
      </c>
      <c r="CI79" s="404">
        <v>23276.120000000003</v>
      </c>
      <c r="CJ79" s="404">
        <v>24287.83</v>
      </c>
      <c r="CK79" s="404">
        <v>24756.34</v>
      </c>
      <c r="CL79" s="404">
        <v>24634.12</v>
      </c>
      <c r="CM79" s="404">
        <v>0</v>
      </c>
      <c r="CN79" s="404">
        <v>0</v>
      </c>
      <c r="CO79" s="404">
        <v>0</v>
      </c>
      <c r="CP79" s="404">
        <v>0</v>
      </c>
      <c r="CQ79" s="404">
        <v>0</v>
      </c>
      <c r="CR79" s="404">
        <v>0</v>
      </c>
      <c r="CS79" s="404">
        <v>0</v>
      </c>
      <c r="CT79" s="404">
        <v>51658.11</v>
      </c>
      <c r="CU79" s="404">
        <v>0</v>
      </c>
      <c r="CV79" s="404">
        <v>0</v>
      </c>
      <c r="CW79" s="404">
        <v>0</v>
      </c>
      <c r="CX79" s="404">
        <v>0</v>
      </c>
      <c r="CY79" s="404">
        <v>0</v>
      </c>
      <c r="CZ79" s="404">
        <v>0</v>
      </c>
    </row>
    <row r="80" spans="1:104" x14ac:dyDescent="0.25">
      <c r="A80" s="183">
        <v>4888</v>
      </c>
      <c r="B80" s="183">
        <v>455808</v>
      </c>
      <c r="C80" s="27">
        <v>1026254</v>
      </c>
      <c r="D80" s="14">
        <v>1396798583</v>
      </c>
      <c r="F80" s="27" t="s">
        <v>1258</v>
      </c>
      <c r="G80" s="12" t="s">
        <v>863</v>
      </c>
      <c r="H80" s="27" t="s">
        <v>1370</v>
      </c>
      <c r="I80" s="12" t="s">
        <v>864</v>
      </c>
      <c r="J80" s="465">
        <v>7464.9</v>
      </c>
      <c r="K80" s="465">
        <v>7732.1</v>
      </c>
      <c r="L80" s="465">
        <v>8096.16</v>
      </c>
      <c r="M80" s="465">
        <v>7879.0599999999995</v>
      </c>
      <c r="N80" s="465">
        <v>7815.5999999999995</v>
      </c>
      <c r="O80" s="465">
        <v>0</v>
      </c>
      <c r="P80" s="465">
        <v>0</v>
      </c>
      <c r="Q80" s="465">
        <v>0</v>
      </c>
      <c r="R80" s="465">
        <v>0</v>
      </c>
      <c r="S80" s="465">
        <v>0</v>
      </c>
      <c r="T80" s="465">
        <v>0</v>
      </c>
      <c r="U80" s="465">
        <v>0</v>
      </c>
      <c r="V80" s="465">
        <v>17086.3</v>
      </c>
      <c r="W80" s="465">
        <v>0</v>
      </c>
      <c r="X80" s="465">
        <v>0</v>
      </c>
      <c r="Y80" s="465">
        <v>0</v>
      </c>
      <c r="Z80" s="465">
        <v>0</v>
      </c>
      <c r="AA80" s="465">
        <v>0</v>
      </c>
      <c r="AB80" s="465">
        <v>0</v>
      </c>
      <c r="AC80" s="465">
        <v>0</v>
      </c>
      <c r="AD80" s="465">
        <v>0</v>
      </c>
      <c r="AE80" s="465">
        <v>0</v>
      </c>
      <c r="AF80" s="465">
        <v>0</v>
      </c>
      <c r="AG80" s="465">
        <v>0</v>
      </c>
      <c r="AH80" s="465">
        <v>0</v>
      </c>
      <c r="AI80" s="465">
        <v>0</v>
      </c>
      <c r="AJ80" s="465">
        <v>0</v>
      </c>
      <c r="AK80" s="465">
        <v>0</v>
      </c>
      <c r="AL80" s="465">
        <v>0</v>
      </c>
      <c r="AM80" s="465">
        <v>0</v>
      </c>
      <c r="AN80" s="465">
        <v>0</v>
      </c>
      <c r="AO80" s="465">
        <v>0</v>
      </c>
      <c r="AP80" s="465">
        <v>0</v>
      </c>
      <c r="AQ80" s="465">
        <v>0</v>
      </c>
      <c r="AR80" s="465">
        <v>0</v>
      </c>
      <c r="AS80" s="465">
        <v>0</v>
      </c>
      <c r="AT80" s="465">
        <v>0</v>
      </c>
      <c r="AU80" s="465">
        <v>0</v>
      </c>
      <c r="AV80" s="404">
        <v>0</v>
      </c>
      <c r="AW80" s="404">
        <v>0</v>
      </c>
      <c r="AX80" s="404">
        <v>0</v>
      </c>
      <c r="AY80" s="404">
        <v>0</v>
      </c>
      <c r="AZ80" s="404">
        <v>0</v>
      </c>
      <c r="BA80" s="404">
        <v>0</v>
      </c>
      <c r="BB80" s="404">
        <v>0</v>
      </c>
      <c r="BC80" s="404">
        <v>0</v>
      </c>
      <c r="BD80" s="404">
        <v>0</v>
      </c>
      <c r="BE80" s="404">
        <v>0</v>
      </c>
      <c r="BF80" s="404">
        <v>0</v>
      </c>
      <c r="BG80" s="404">
        <v>0</v>
      </c>
      <c r="BH80" s="404">
        <v>0</v>
      </c>
      <c r="BI80" s="404">
        <v>0</v>
      </c>
      <c r="BJ80" s="404">
        <v>0</v>
      </c>
      <c r="BK80" s="404">
        <v>0</v>
      </c>
      <c r="BL80" s="404">
        <v>0</v>
      </c>
      <c r="BM80" s="404">
        <v>0</v>
      </c>
      <c r="BN80" s="404">
        <v>0</v>
      </c>
      <c r="BO80" s="404">
        <v>8316.6</v>
      </c>
      <c r="BP80" s="404">
        <v>8540.3799999999992</v>
      </c>
      <c r="BQ80" s="404">
        <v>9138.239999999998</v>
      </c>
      <c r="BR80" s="404">
        <v>9094.82</v>
      </c>
      <c r="BS80" s="404">
        <v>9074.7799999999988</v>
      </c>
      <c r="BT80" s="404">
        <v>0</v>
      </c>
      <c r="BU80" s="404">
        <v>0</v>
      </c>
      <c r="BV80" s="404">
        <v>0</v>
      </c>
      <c r="BW80" s="404">
        <v>0</v>
      </c>
      <c r="BX80" s="404">
        <v>0</v>
      </c>
      <c r="BY80" s="404">
        <v>0</v>
      </c>
      <c r="BZ80" s="404">
        <v>0</v>
      </c>
      <c r="CA80" s="404">
        <v>19068.349999999999</v>
      </c>
      <c r="CB80" s="404">
        <v>0</v>
      </c>
      <c r="CC80" s="404">
        <v>0</v>
      </c>
      <c r="CD80" s="404">
        <v>0</v>
      </c>
      <c r="CE80" s="404">
        <v>0</v>
      </c>
      <c r="CF80" s="404">
        <v>0</v>
      </c>
      <c r="CG80" s="404">
        <v>0</v>
      </c>
      <c r="CH80" s="404">
        <v>0</v>
      </c>
      <c r="CI80" s="404">
        <v>0</v>
      </c>
      <c r="CJ80" s="404">
        <v>0</v>
      </c>
      <c r="CK80" s="404">
        <v>0</v>
      </c>
      <c r="CL80" s="404">
        <v>0</v>
      </c>
      <c r="CM80" s="404">
        <v>0</v>
      </c>
      <c r="CN80" s="404">
        <v>0</v>
      </c>
      <c r="CO80" s="404">
        <v>0</v>
      </c>
      <c r="CP80" s="404">
        <v>0</v>
      </c>
      <c r="CQ80" s="404">
        <v>0</v>
      </c>
      <c r="CR80" s="404">
        <v>0</v>
      </c>
      <c r="CS80" s="404">
        <v>0</v>
      </c>
      <c r="CT80" s="404">
        <v>0</v>
      </c>
      <c r="CU80" s="404">
        <v>0</v>
      </c>
      <c r="CV80" s="404">
        <v>0</v>
      </c>
      <c r="CW80" s="404">
        <v>0</v>
      </c>
      <c r="CX80" s="404">
        <v>0</v>
      </c>
      <c r="CY80" s="404">
        <v>0</v>
      </c>
      <c r="CZ80" s="404">
        <v>0</v>
      </c>
    </row>
    <row r="81" spans="1:104" x14ac:dyDescent="0.25">
      <c r="A81" s="183">
        <v>5226</v>
      </c>
      <c r="B81" s="183">
        <v>455812</v>
      </c>
      <c r="C81" s="27">
        <v>1026701</v>
      </c>
      <c r="D81" s="14">
        <v>1275654766</v>
      </c>
      <c r="F81" s="27" t="s">
        <v>1279</v>
      </c>
      <c r="G81" s="12" t="s">
        <v>1039</v>
      </c>
      <c r="H81" s="27" t="s">
        <v>1391</v>
      </c>
      <c r="I81" s="12" t="s">
        <v>1040</v>
      </c>
      <c r="J81" s="465">
        <v>15007.72</v>
      </c>
      <c r="K81" s="465">
        <v>14695.59</v>
      </c>
      <c r="L81" s="465">
        <v>16574.739999999998</v>
      </c>
      <c r="M81" s="465">
        <v>17065.23</v>
      </c>
      <c r="N81" s="465">
        <v>16147.949999999999</v>
      </c>
      <c r="O81" s="465">
        <v>0</v>
      </c>
      <c r="P81" s="465">
        <v>0</v>
      </c>
      <c r="Q81" s="465">
        <v>0</v>
      </c>
      <c r="R81" s="465">
        <v>0</v>
      </c>
      <c r="S81" s="465">
        <v>0</v>
      </c>
      <c r="T81" s="465">
        <v>0</v>
      </c>
      <c r="U81" s="465">
        <v>0</v>
      </c>
      <c r="V81" s="465">
        <v>24410.399999999998</v>
      </c>
      <c r="W81" s="465">
        <v>0</v>
      </c>
      <c r="X81" s="465">
        <v>0</v>
      </c>
      <c r="Y81" s="465">
        <v>0</v>
      </c>
      <c r="Z81" s="465">
        <v>0</v>
      </c>
      <c r="AA81" s="465">
        <v>0</v>
      </c>
      <c r="AB81" s="465">
        <v>0</v>
      </c>
      <c r="AC81" s="465">
        <v>0</v>
      </c>
      <c r="AD81" s="465">
        <v>0</v>
      </c>
      <c r="AE81" s="465">
        <v>0</v>
      </c>
      <c r="AF81" s="465">
        <v>0</v>
      </c>
      <c r="AG81" s="465">
        <v>0</v>
      </c>
      <c r="AH81" s="465">
        <v>0</v>
      </c>
      <c r="AI81" s="465">
        <v>0</v>
      </c>
      <c r="AJ81" s="465">
        <v>0</v>
      </c>
      <c r="AK81" s="465">
        <v>0</v>
      </c>
      <c r="AL81" s="465">
        <v>0</v>
      </c>
      <c r="AM81" s="465">
        <v>0</v>
      </c>
      <c r="AN81" s="465">
        <v>0</v>
      </c>
      <c r="AO81" s="465">
        <v>0</v>
      </c>
      <c r="AP81" s="465">
        <v>0</v>
      </c>
      <c r="AQ81" s="465">
        <v>0</v>
      </c>
      <c r="AR81" s="465">
        <v>0</v>
      </c>
      <c r="AS81" s="465">
        <v>0</v>
      </c>
      <c r="AT81" s="465">
        <v>0</v>
      </c>
      <c r="AU81" s="465">
        <v>0</v>
      </c>
      <c r="AV81" s="404">
        <v>9612.33</v>
      </c>
      <c r="AW81" s="404">
        <v>9287.4600000000009</v>
      </c>
      <c r="AX81" s="404">
        <v>10555.09</v>
      </c>
      <c r="AY81" s="404">
        <v>10637.900000000001</v>
      </c>
      <c r="AZ81" s="404">
        <v>10211.11</v>
      </c>
      <c r="BA81" s="404">
        <v>0</v>
      </c>
      <c r="BB81" s="404">
        <v>0</v>
      </c>
      <c r="BC81" s="404">
        <v>0</v>
      </c>
      <c r="BD81" s="404">
        <v>0</v>
      </c>
      <c r="BE81" s="404">
        <v>0</v>
      </c>
      <c r="BF81" s="404">
        <v>0</v>
      </c>
      <c r="BG81" s="404">
        <v>0</v>
      </c>
      <c r="BH81" s="404">
        <v>15536.64</v>
      </c>
      <c r="BI81" s="404">
        <v>0</v>
      </c>
      <c r="BJ81" s="404">
        <v>0</v>
      </c>
      <c r="BK81" s="404">
        <v>0</v>
      </c>
      <c r="BL81" s="404">
        <v>0</v>
      </c>
      <c r="BM81" s="404">
        <v>0</v>
      </c>
      <c r="BN81" s="404">
        <v>0</v>
      </c>
      <c r="BO81" s="404">
        <v>0</v>
      </c>
      <c r="BP81" s="404">
        <v>0</v>
      </c>
      <c r="BQ81" s="404">
        <v>0</v>
      </c>
      <c r="BR81" s="404">
        <v>0</v>
      </c>
      <c r="BS81" s="404">
        <v>0</v>
      </c>
      <c r="BT81" s="404">
        <v>0</v>
      </c>
      <c r="BU81" s="404">
        <v>0</v>
      </c>
      <c r="BV81" s="404">
        <v>0</v>
      </c>
      <c r="BW81" s="404">
        <v>0</v>
      </c>
      <c r="BX81" s="404">
        <v>0</v>
      </c>
      <c r="BY81" s="404">
        <v>0</v>
      </c>
      <c r="BZ81" s="404">
        <v>0</v>
      </c>
      <c r="CA81" s="404">
        <v>0</v>
      </c>
      <c r="CB81" s="404">
        <v>0</v>
      </c>
      <c r="CC81" s="404">
        <v>0</v>
      </c>
      <c r="CD81" s="404">
        <v>0</v>
      </c>
      <c r="CE81" s="404">
        <v>0</v>
      </c>
      <c r="CF81" s="404">
        <v>0</v>
      </c>
      <c r="CG81" s="404">
        <v>0</v>
      </c>
      <c r="CH81" s="404">
        <v>20995.52</v>
      </c>
      <c r="CI81" s="404">
        <v>21454.16</v>
      </c>
      <c r="CJ81" s="404">
        <v>24212.37</v>
      </c>
      <c r="CK81" s="404">
        <v>24346.140000000003</v>
      </c>
      <c r="CL81" s="404">
        <v>23983.05</v>
      </c>
      <c r="CM81" s="404">
        <v>0</v>
      </c>
      <c r="CN81" s="404">
        <v>0</v>
      </c>
      <c r="CO81" s="404">
        <v>0</v>
      </c>
      <c r="CP81" s="404">
        <v>0</v>
      </c>
      <c r="CQ81" s="404">
        <v>0</v>
      </c>
      <c r="CR81" s="404">
        <v>0</v>
      </c>
      <c r="CS81" s="404">
        <v>0</v>
      </c>
      <c r="CT81" s="404">
        <v>35162.400000000001</v>
      </c>
      <c r="CU81" s="404">
        <v>0</v>
      </c>
      <c r="CV81" s="404">
        <v>0</v>
      </c>
      <c r="CW81" s="404">
        <v>0</v>
      </c>
      <c r="CX81" s="404">
        <v>0</v>
      </c>
      <c r="CY81" s="404">
        <v>0</v>
      </c>
      <c r="CZ81" s="404">
        <v>0</v>
      </c>
    </row>
    <row r="82" spans="1:104" x14ac:dyDescent="0.25">
      <c r="A82" s="183">
        <v>4073</v>
      </c>
      <c r="B82" s="183">
        <v>455817</v>
      </c>
      <c r="C82" s="27">
        <v>1026685</v>
      </c>
      <c r="D82" s="14">
        <v>1861513285</v>
      </c>
      <c r="F82" s="27" t="s">
        <v>1267</v>
      </c>
      <c r="G82" s="12" t="s">
        <v>166</v>
      </c>
      <c r="H82" s="27" t="s">
        <v>1428</v>
      </c>
      <c r="I82" s="12" t="s">
        <v>167</v>
      </c>
      <c r="J82" s="465">
        <v>12051</v>
      </c>
      <c r="K82" s="465">
        <v>12471.239999999998</v>
      </c>
      <c r="L82" s="465">
        <v>12409.439999999999</v>
      </c>
      <c r="M82" s="465">
        <v>12520.68</v>
      </c>
      <c r="N82" s="465">
        <v>13138.68</v>
      </c>
      <c r="O82" s="465">
        <v>0</v>
      </c>
      <c r="P82" s="465">
        <v>0</v>
      </c>
      <c r="Q82" s="465">
        <v>0</v>
      </c>
      <c r="R82" s="465">
        <v>0</v>
      </c>
      <c r="S82" s="465">
        <v>0</v>
      </c>
      <c r="T82" s="465">
        <v>0</v>
      </c>
      <c r="U82" s="465">
        <v>0</v>
      </c>
      <c r="V82" s="465">
        <v>35019.360000000001</v>
      </c>
      <c r="W82" s="465">
        <v>0</v>
      </c>
      <c r="X82" s="465">
        <v>0</v>
      </c>
      <c r="Y82" s="465">
        <v>0</v>
      </c>
      <c r="Z82" s="465">
        <v>0</v>
      </c>
      <c r="AA82" s="465">
        <v>0</v>
      </c>
      <c r="AB82" s="465">
        <v>0</v>
      </c>
      <c r="AC82" s="465">
        <v>0</v>
      </c>
      <c r="AD82" s="465">
        <v>0</v>
      </c>
      <c r="AE82" s="465">
        <v>0</v>
      </c>
      <c r="AF82" s="465">
        <v>0</v>
      </c>
      <c r="AG82" s="465">
        <v>0</v>
      </c>
      <c r="AH82" s="465">
        <v>0</v>
      </c>
      <c r="AI82" s="465">
        <v>0</v>
      </c>
      <c r="AJ82" s="465">
        <v>0</v>
      </c>
      <c r="AK82" s="465">
        <v>0</v>
      </c>
      <c r="AL82" s="465">
        <v>0</v>
      </c>
      <c r="AM82" s="465">
        <v>0</v>
      </c>
      <c r="AN82" s="465">
        <v>0</v>
      </c>
      <c r="AO82" s="465">
        <v>0</v>
      </c>
      <c r="AP82" s="465">
        <v>0</v>
      </c>
      <c r="AQ82" s="465">
        <v>0</v>
      </c>
      <c r="AR82" s="465">
        <v>0</v>
      </c>
      <c r="AS82" s="465">
        <v>0</v>
      </c>
      <c r="AT82" s="465">
        <v>0</v>
      </c>
      <c r="AU82" s="465">
        <v>0</v>
      </c>
      <c r="AV82" s="404">
        <v>15993.84</v>
      </c>
      <c r="AW82" s="404">
        <v>16265.759999999998</v>
      </c>
      <c r="AX82" s="404">
        <v>16982.64</v>
      </c>
      <c r="AY82" s="404">
        <v>17427.599999999999</v>
      </c>
      <c r="AZ82" s="404">
        <v>17229.84</v>
      </c>
      <c r="BA82" s="404">
        <v>0</v>
      </c>
      <c r="BB82" s="404">
        <v>0</v>
      </c>
      <c r="BC82" s="404">
        <v>0</v>
      </c>
      <c r="BD82" s="404">
        <v>0</v>
      </c>
      <c r="BE82" s="404">
        <v>0</v>
      </c>
      <c r="BF82" s="404">
        <v>0</v>
      </c>
      <c r="BG82" s="404">
        <v>0</v>
      </c>
      <c r="BH82" s="404">
        <v>46692.480000000003</v>
      </c>
      <c r="BI82" s="404">
        <v>0</v>
      </c>
      <c r="BJ82" s="404">
        <v>0</v>
      </c>
      <c r="BK82" s="404">
        <v>0</v>
      </c>
      <c r="BL82" s="404">
        <v>0</v>
      </c>
      <c r="BM82" s="404">
        <v>0</v>
      </c>
      <c r="BN82" s="404">
        <v>0</v>
      </c>
      <c r="BO82" s="404">
        <v>22816.559999999998</v>
      </c>
      <c r="BP82" s="404">
        <v>24151.440000000002</v>
      </c>
      <c r="BQ82" s="404">
        <v>26252.639999999999</v>
      </c>
      <c r="BR82" s="404">
        <v>27117.839999999997</v>
      </c>
      <c r="BS82" s="404">
        <v>25622.28</v>
      </c>
      <c r="BT82" s="404">
        <v>0</v>
      </c>
      <c r="BU82" s="404">
        <v>0</v>
      </c>
      <c r="BV82" s="404">
        <v>0</v>
      </c>
      <c r="BW82" s="404">
        <v>0</v>
      </c>
      <c r="BX82" s="404">
        <v>0</v>
      </c>
      <c r="BY82" s="404">
        <v>0</v>
      </c>
      <c r="BZ82" s="404">
        <v>0</v>
      </c>
      <c r="CA82" s="404">
        <v>69429.279999999999</v>
      </c>
      <c r="CB82" s="404">
        <v>0</v>
      </c>
      <c r="CC82" s="404">
        <v>0</v>
      </c>
      <c r="CD82" s="404">
        <v>0</v>
      </c>
      <c r="CE82" s="404">
        <v>0</v>
      </c>
      <c r="CF82" s="404">
        <v>0</v>
      </c>
      <c r="CG82" s="404">
        <v>0</v>
      </c>
      <c r="CH82" s="404">
        <v>0</v>
      </c>
      <c r="CI82" s="404">
        <v>0</v>
      </c>
      <c r="CJ82" s="404">
        <v>0</v>
      </c>
      <c r="CK82" s="404">
        <v>0</v>
      </c>
      <c r="CL82" s="404">
        <v>0</v>
      </c>
      <c r="CM82" s="404">
        <v>0</v>
      </c>
      <c r="CN82" s="404">
        <v>0</v>
      </c>
      <c r="CO82" s="404">
        <v>0</v>
      </c>
      <c r="CP82" s="404">
        <v>0</v>
      </c>
      <c r="CQ82" s="404">
        <v>0</v>
      </c>
      <c r="CR82" s="404">
        <v>0</v>
      </c>
      <c r="CS82" s="404">
        <v>0</v>
      </c>
      <c r="CT82" s="404">
        <v>0</v>
      </c>
      <c r="CU82" s="404">
        <v>0</v>
      </c>
      <c r="CV82" s="404">
        <v>0</v>
      </c>
      <c r="CW82" s="404">
        <v>0</v>
      </c>
      <c r="CX82" s="404">
        <v>0</v>
      </c>
      <c r="CY82" s="404">
        <v>0</v>
      </c>
      <c r="CZ82" s="404">
        <v>0</v>
      </c>
    </row>
    <row r="83" spans="1:104" x14ac:dyDescent="0.25">
      <c r="A83" s="183">
        <v>5018</v>
      </c>
      <c r="B83" s="183">
        <v>455819</v>
      </c>
      <c r="C83" s="27">
        <v>1013354</v>
      </c>
      <c r="D83" s="14">
        <v>1801917497</v>
      </c>
      <c r="F83" s="27" t="s">
        <v>1293</v>
      </c>
      <c r="G83" s="12" t="s">
        <v>913</v>
      </c>
      <c r="H83" s="27" t="s">
        <v>1356</v>
      </c>
      <c r="I83" s="12" t="s">
        <v>914</v>
      </c>
      <c r="J83" s="465">
        <v>29899.350000000002</v>
      </c>
      <c r="K83" s="465">
        <v>30706.350000000002</v>
      </c>
      <c r="L83" s="465">
        <v>32731.920000000002</v>
      </c>
      <c r="M83" s="465">
        <v>33038.58</v>
      </c>
      <c r="N83" s="465">
        <v>32602.799999999999</v>
      </c>
      <c r="O83" s="465">
        <v>0</v>
      </c>
      <c r="P83" s="465">
        <v>0</v>
      </c>
      <c r="Q83" s="465">
        <v>0</v>
      </c>
      <c r="R83" s="465">
        <v>0</v>
      </c>
      <c r="S83" s="465">
        <v>0</v>
      </c>
      <c r="T83" s="465">
        <v>0</v>
      </c>
      <c r="U83" s="465">
        <v>0</v>
      </c>
      <c r="V83" s="465">
        <v>56326.42</v>
      </c>
      <c r="W83" s="465">
        <v>0</v>
      </c>
      <c r="X83" s="465">
        <v>0</v>
      </c>
      <c r="Y83" s="465">
        <v>0</v>
      </c>
      <c r="Z83" s="465">
        <v>0</v>
      </c>
      <c r="AA83" s="465">
        <v>0</v>
      </c>
      <c r="AB83" s="465">
        <v>0</v>
      </c>
      <c r="AC83" s="465">
        <v>13912.68</v>
      </c>
      <c r="AD83" s="465">
        <v>13993.38</v>
      </c>
      <c r="AE83" s="465">
        <v>15026.34</v>
      </c>
      <c r="AF83" s="465">
        <v>14429.16</v>
      </c>
      <c r="AG83" s="465">
        <v>14348.46</v>
      </c>
      <c r="AH83" s="465">
        <v>0</v>
      </c>
      <c r="AI83" s="465">
        <v>0</v>
      </c>
      <c r="AJ83" s="465">
        <v>0</v>
      </c>
      <c r="AK83" s="465">
        <v>0</v>
      </c>
      <c r="AL83" s="465">
        <v>0</v>
      </c>
      <c r="AM83" s="465">
        <v>0</v>
      </c>
      <c r="AN83" s="465">
        <v>0</v>
      </c>
      <c r="AO83" s="465">
        <v>25908.400000000001</v>
      </c>
      <c r="AP83" s="465">
        <v>0</v>
      </c>
      <c r="AQ83" s="465">
        <v>0</v>
      </c>
      <c r="AR83" s="465">
        <v>0</v>
      </c>
      <c r="AS83" s="465">
        <v>0</v>
      </c>
      <c r="AT83" s="465">
        <v>0</v>
      </c>
      <c r="AU83" s="465">
        <v>0</v>
      </c>
      <c r="AV83" s="404">
        <v>0</v>
      </c>
      <c r="AW83" s="404">
        <v>0</v>
      </c>
      <c r="AX83" s="404">
        <v>0</v>
      </c>
      <c r="AY83" s="404">
        <v>0</v>
      </c>
      <c r="AZ83" s="404">
        <v>0</v>
      </c>
      <c r="BA83" s="404">
        <v>0</v>
      </c>
      <c r="BB83" s="404">
        <v>0</v>
      </c>
      <c r="BC83" s="404">
        <v>0</v>
      </c>
      <c r="BD83" s="404">
        <v>0</v>
      </c>
      <c r="BE83" s="404">
        <v>0</v>
      </c>
      <c r="BF83" s="404">
        <v>0</v>
      </c>
      <c r="BG83" s="404">
        <v>0</v>
      </c>
      <c r="BH83" s="404">
        <v>0</v>
      </c>
      <c r="BI83" s="404">
        <v>0</v>
      </c>
      <c r="BJ83" s="404">
        <v>0</v>
      </c>
      <c r="BK83" s="404">
        <v>0</v>
      </c>
      <c r="BL83" s="404">
        <v>0</v>
      </c>
      <c r="BM83" s="404">
        <v>0</v>
      </c>
      <c r="BN83" s="404">
        <v>0</v>
      </c>
      <c r="BO83" s="404">
        <v>0</v>
      </c>
      <c r="BP83" s="404">
        <v>0</v>
      </c>
      <c r="BQ83" s="404">
        <v>0</v>
      </c>
      <c r="BR83" s="404">
        <v>0</v>
      </c>
      <c r="BS83" s="404">
        <v>0</v>
      </c>
      <c r="BT83" s="404">
        <v>0</v>
      </c>
      <c r="BU83" s="404">
        <v>0</v>
      </c>
      <c r="BV83" s="404">
        <v>0</v>
      </c>
      <c r="BW83" s="404">
        <v>0</v>
      </c>
      <c r="BX83" s="404">
        <v>0</v>
      </c>
      <c r="BY83" s="404">
        <v>0</v>
      </c>
      <c r="BZ83" s="404">
        <v>0</v>
      </c>
      <c r="CA83" s="404">
        <v>0</v>
      </c>
      <c r="CB83" s="404">
        <v>0</v>
      </c>
      <c r="CC83" s="404">
        <v>0</v>
      </c>
      <c r="CD83" s="404">
        <v>0</v>
      </c>
      <c r="CE83" s="404">
        <v>0</v>
      </c>
      <c r="CF83" s="404">
        <v>0</v>
      </c>
      <c r="CG83" s="404">
        <v>0</v>
      </c>
      <c r="CH83" s="404">
        <v>0</v>
      </c>
      <c r="CI83" s="404">
        <v>0</v>
      </c>
      <c r="CJ83" s="404">
        <v>0</v>
      </c>
      <c r="CK83" s="404">
        <v>0</v>
      </c>
      <c r="CL83" s="404">
        <v>0</v>
      </c>
      <c r="CM83" s="404">
        <v>0</v>
      </c>
      <c r="CN83" s="404">
        <v>0</v>
      </c>
      <c r="CO83" s="404">
        <v>0</v>
      </c>
      <c r="CP83" s="404">
        <v>0</v>
      </c>
      <c r="CQ83" s="404">
        <v>0</v>
      </c>
      <c r="CR83" s="404">
        <v>0</v>
      </c>
      <c r="CS83" s="404">
        <v>0</v>
      </c>
      <c r="CT83" s="404">
        <v>0</v>
      </c>
      <c r="CU83" s="404">
        <v>0</v>
      </c>
      <c r="CV83" s="404">
        <v>0</v>
      </c>
      <c r="CW83" s="404">
        <v>0</v>
      </c>
      <c r="CX83" s="404">
        <v>0</v>
      </c>
      <c r="CY83" s="404">
        <v>0</v>
      </c>
      <c r="CZ83" s="404">
        <v>0</v>
      </c>
    </row>
    <row r="84" spans="1:104" x14ac:dyDescent="0.25">
      <c r="A84" s="183">
        <v>4586</v>
      </c>
      <c r="B84" s="183">
        <v>455831</v>
      </c>
      <c r="C84" s="27">
        <v>1026616</v>
      </c>
      <c r="D84" s="14">
        <v>1194713941</v>
      </c>
      <c r="F84" s="27" t="s">
        <v>1296</v>
      </c>
      <c r="G84" s="12" t="s">
        <v>734</v>
      </c>
      <c r="H84" s="27" t="s">
        <v>1356</v>
      </c>
      <c r="I84" s="12" t="s">
        <v>735</v>
      </c>
      <c r="J84" s="465">
        <v>0</v>
      </c>
      <c r="K84" s="465">
        <v>0</v>
      </c>
      <c r="L84" s="465">
        <v>0</v>
      </c>
      <c r="M84" s="465">
        <v>0</v>
      </c>
      <c r="N84" s="465">
        <v>0</v>
      </c>
      <c r="O84" s="465">
        <v>0</v>
      </c>
      <c r="P84" s="465">
        <v>0</v>
      </c>
      <c r="Q84" s="465">
        <v>0</v>
      </c>
      <c r="R84" s="465">
        <v>0</v>
      </c>
      <c r="S84" s="465">
        <v>0</v>
      </c>
      <c r="T84" s="465">
        <v>0</v>
      </c>
      <c r="U84" s="465">
        <v>0</v>
      </c>
      <c r="V84" s="465">
        <v>0</v>
      </c>
      <c r="W84" s="465">
        <v>0</v>
      </c>
      <c r="X84" s="465">
        <v>0</v>
      </c>
      <c r="Y84" s="465">
        <v>0</v>
      </c>
      <c r="Z84" s="465">
        <v>0</v>
      </c>
      <c r="AA84" s="465">
        <v>0</v>
      </c>
      <c r="AB84" s="465">
        <v>0</v>
      </c>
      <c r="AC84" s="465">
        <v>10586.46</v>
      </c>
      <c r="AD84" s="465">
        <v>10621.5</v>
      </c>
      <c r="AE84" s="465">
        <v>11296.02</v>
      </c>
      <c r="AF84" s="465">
        <v>11370.48</v>
      </c>
      <c r="AG84" s="465">
        <v>11160.239999999998</v>
      </c>
      <c r="AH84" s="465">
        <v>0</v>
      </c>
      <c r="AI84" s="465">
        <v>0</v>
      </c>
      <c r="AJ84" s="465">
        <v>0</v>
      </c>
      <c r="AK84" s="465">
        <v>0</v>
      </c>
      <c r="AL84" s="465">
        <v>0</v>
      </c>
      <c r="AM84" s="465">
        <v>0</v>
      </c>
      <c r="AN84" s="465">
        <v>0</v>
      </c>
      <c r="AO84" s="465">
        <v>26270.340000000004</v>
      </c>
      <c r="AP84" s="465">
        <v>0</v>
      </c>
      <c r="AQ84" s="465">
        <v>0</v>
      </c>
      <c r="AR84" s="465">
        <v>0</v>
      </c>
      <c r="AS84" s="465">
        <v>0</v>
      </c>
      <c r="AT84" s="465">
        <v>0</v>
      </c>
      <c r="AU84" s="465">
        <v>0</v>
      </c>
      <c r="AV84" s="404">
        <v>0</v>
      </c>
      <c r="AW84" s="404">
        <v>0</v>
      </c>
      <c r="AX84" s="404">
        <v>0</v>
      </c>
      <c r="AY84" s="404">
        <v>0</v>
      </c>
      <c r="AZ84" s="404">
        <v>0</v>
      </c>
      <c r="BA84" s="404">
        <v>0</v>
      </c>
      <c r="BB84" s="404">
        <v>0</v>
      </c>
      <c r="BC84" s="404">
        <v>0</v>
      </c>
      <c r="BD84" s="404">
        <v>0</v>
      </c>
      <c r="BE84" s="404">
        <v>0</v>
      </c>
      <c r="BF84" s="404">
        <v>0</v>
      </c>
      <c r="BG84" s="404">
        <v>0</v>
      </c>
      <c r="BH84" s="404">
        <v>0</v>
      </c>
      <c r="BI84" s="404">
        <v>0</v>
      </c>
      <c r="BJ84" s="404">
        <v>0</v>
      </c>
      <c r="BK84" s="404">
        <v>0</v>
      </c>
      <c r="BL84" s="404">
        <v>0</v>
      </c>
      <c r="BM84" s="404">
        <v>0</v>
      </c>
      <c r="BN84" s="404">
        <v>0</v>
      </c>
      <c r="BO84" s="404">
        <v>0</v>
      </c>
      <c r="BP84" s="404">
        <v>0</v>
      </c>
      <c r="BQ84" s="404">
        <v>0</v>
      </c>
      <c r="BR84" s="404">
        <v>0</v>
      </c>
      <c r="BS84" s="404">
        <v>0</v>
      </c>
      <c r="BT84" s="404">
        <v>0</v>
      </c>
      <c r="BU84" s="404">
        <v>0</v>
      </c>
      <c r="BV84" s="404">
        <v>0</v>
      </c>
      <c r="BW84" s="404">
        <v>0</v>
      </c>
      <c r="BX84" s="404">
        <v>0</v>
      </c>
      <c r="BY84" s="404">
        <v>0</v>
      </c>
      <c r="BZ84" s="404">
        <v>0</v>
      </c>
      <c r="CA84" s="404">
        <v>0</v>
      </c>
      <c r="CB84" s="404">
        <v>0</v>
      </c>
      <c r="CC84" s="404">
        <v>0</v>
      </c>
      <c r="CD84" s="404">
        <v>0</v>
      </c>
      <c r="CE84" s="404">
        <v>0</v>
      </c>
      <c r="CF84" s="404">
        <v>0</v>
      </c>
      <c r="CG84" s="404">
        <v>0</v>
      </c>
      <c r="CH84" s="404">
        <v>14480.279999999999</v>
      </c>
      <c r="CI84" s="404">
        <v>15014.64</v>
      </c>
      <c r="CJ84" s="404">
        <v>15667.26</v>
      </c>
      <c r="CK84" s="404">
        <v>15969.48</v>
      </c>
      <c r="CL84" s="404">
        <v>15890.64</v>
      </c>
      <c r="CM84" s="404">
        <v>0</v>
      </c>
      <c r="CN84" s="404">
        <v>0</v>
      </c>
      <c r="CO84" s="404">
        <v>0</v>
      </c>
      <c r="CP84" s="404">
        <v>0</v>
      </c>
      <c r="CQ84" s="404">
        <v>0</v>
      </c>
      <c r="CR84" s="404">
        <v>0</v>
      </c>
      <c r="CS84" s="404">
        <v>0</v>
      </c>
      <c r="CT84" s="404">
        <v>36500.94</v>
      </c>
      <c r="CU84" s="404">
        <v>0</v>
      </c>
      <c r="CV84" s="404">
        <v>0</v>
      </c>
      <c r="CW84" s="404">
        <v>0</v>
      </c>
      <c r="CX84" s="404">
        <v>0</v>
      </c>
      <c r="CY84" s="404">
        <v>0</v>
      </c>
      <c r="CZ84" s="404">
        <v>0</v>
      </c>
    </row>
    <row r="85" spans="1:104" x14ac:dyDescent="0.25">
      <c r="A85" s="183">
        <v>4098</v>
      </c>
      <c r="B85" s="183">
        <v>455832</v>
      </c>
      <c r="C85" s="27">
        <v>1026675</v>
      </c>
      <c r="D85" s="14">
        <v>1285022673</v>
      </c>
      <c r="F85" s="27" t="s">
        <v>1298</v>
      </c>
      <c r="G85" s="12" t="s">
        <v>572</v>
      </c>
      <c r="H85" s="27" t="s">
        <v>1331</v>
      </c>
      <c r="I85" s="12" t="s">
        <v>573</v>
      </c>
      <c r="J85" s="465">
        <v>0</v>
      </c>
      <c r="K85" s="465">
        <v>0</v>
      </c>
      <c r="L85" s="465">
        <v>0</v>
      </c>
      <c r="M85" s="465">
        <v>0</v>
      </c>
      <c r="N85" s="465">
        <v>0</v>
      </c>
      <c r="O85" s="465">
        <v>0</v>
      </c>
      <c r="P85" s="465">
        <v>0</v>
      </c>
      <c r="Q85" s="465">
        <v>0</v>
      </c>
      <c r="R85" s="465">
        <v>0</v>
      </c>
      <c r="S85" s="465">
        <v>0</v>
      </c>
      <c r="T85" s="465">
        <v>0</v>
      </c>
      <c r="U85" s="465">
        <v>0</v>
      </c>
      <c r="V85" s="465">
        <v>0</v>
      </c>
      <c r="W85" s="465">
        <v>0</v>
      </c>
      <c r="X85" s="465">
        <v>0</v>
      </c>
      <c r="Y85" s="465">
        <v>0</v>
      </c>
      <c r="Z85" s="465">
        <v>0</v>
      </c>
      <c r="AA85" s="465">
        <v>0</v>
      </c>
      <c r="AB85" s="465">
        <v>0</v>
      </c>
      <c r="AC85" s="465">
        <v>0</v>
      </c>
      <c r="AD85" s="465">
        <v>0</v>
      </c>
      <c r="AE85" s="465">
        <v>0</v>
      </c>
      <c r="AF85" s="465">
        <v>0</v>
      </c>
      <c r="AG85" s="465">
        <v>0</v>
      </c>
      <c r="AH85" s="465">
        <v>0</v>
      </c>
      <c r="AI85" s="465">
        <v>0</v>
      </c>
      <c r="AJ85" s="465">
        <v>0</v>
      </c>
      <c r="AK85" s="465">
        <v>0</v>
      </c>
      <c r="AL85" s="465">
        <v>0</v>
      </c>
      <c r="AM85" s="465">
        <v>0</v>
      </c>
      <c r="AN85" s="465">
        <v>0</v>
      </c>
      <c r="AO85" s="465">
        <v>0</v>
      </c>
      <c r="AP85" s="465">
        <v>0</v>
      </c>
      <c r="AQ85" s="465">
        <v>0</v>
      </c>
      <c r="AR85" s="465">
        <v>0</v>
      </c>
      <c r="AS85" s="465">
        <v>0</v>
      </c>
      <c r="AT85" s="465">
        <v>0</v>
      </c>
      <c r="AU85" s="465">
        <v>0</v>
      </c>
      <c r="AV85" s="404">
        <v>35933.660000000003</v>
      </c>
      <c r="AW85" s="404">
        <v>37212.050000000003</v>
      </c>
      <c r="AX85" s="404">
        <v>40393.160000000003</v>
      </c>
      <c r="AY85" s="404">
        <v>40541.81</v>
      </c>
      <c r="AZ85" s="404">
        <v>39877.840000000004</v>
      </c>
      <c r="BA85" s="404">
        <v>0</v>
      </c>
      <c r="BB85" s="404">
        <v>0</v>
      </c>
      <c r="BC85" s="404">
        <v>0</v>
      </c>
      <c r="BD85" s="404">
        <v>0</v>
      </c>
      <c r="BE85" s="404">
        <v>0</v>
      </c>
      <c r="BF85" s="404">
        <v>0</v>
      </c>
      <c r="BG85" s="404">
        <v>0</v>
      </c>
      <c r="BH85" s="404">
        <v>107466.65999999999</v>
      </c>
      <c r="BI85" s="404">
        <v>0</v>
      </c>
      <c r="BJ85" s="404">
        <v>0</v>
      </c>
      <c r="BK85" s="404">
        <v>0</v>
      </c>
      <c r="BL85" s="404">
        <v>0</v>
      </c>
      <c r="BM85" s="404">
        <v>0</v>
      </c>
      <c r="BN85" s="404">
        <v>0</v>
      </c>
      <c r="BO85" s="404">
        <v>22307.41</v>
      </c>
      <c r="BP85" s="404">
        <v>22555.16</v>
      </c>
      <c r="BQ85" s="404">
        <v>25567.8</v>
      </c>
      <c r="BR85" s="404">
        <v>25300.23</v>
      </c>
      <c r="BS85" s="404">
        <v>24784.910000000003</v>
      </c>
      <c r="BT85" s="404">
        <v>0</v>
      </c>
      <c r="BU85" s="404">
        <v>0</v>
      </c>
      <c r="BV85" s="404">
        <v>0</v>
      </c>
      <c r="BW85" s="404">
        <v>0</v>
      </c>
      <c r="BX85" s="404">
        <v>0</v>
      </c>
      <c r="BY85" s="404">
        <v>0</v>
      </c>
      <c r="BZ85" s="404">
        <v>0</v>
      </c>
      <c r="CA85" s="404">
        <v>66663.66</v>
      </c>
      <c r="CB85" s="404">
        <v>0</v>
      </c>
      <c r="CC85" s="404">
        <v>0</v>
      </c>
      <c r="CD85" s="404">
        <v>0</v>
      </c>
      <c r="CE85" s="404">
        <v>0</v>
      </c>
      <c r="CF85" s="404">
        <v>0</v>
      </c>
      <c r="CG85" s="404">
        <v>0</v>
      </c>
      <c r="CH85" s="404">
        <v>0</v>
      </c>
      <c r="CI85" s="404">
        <v>0</v>
      </c>
      <c r="CJ85" s="404">
        <v>0</v>
      </c>
      <c r="CK85" s="404">
        <v>0</v>
      </c>
      <c r="CL85" s="404">
        <v>0</v>
      </c>
      <c r="CM85" s="404">
        <v>0</v>
      </c>
      <c r="CN85" s="404">
        <v>0</v>
      </c>
      <c r="CO85" s="404">
        <v>0</v>
      </c>
      <c r="CP85" s="404">
        <v>0</v>
      </c>
      <c r="CQ85" s="404">
        <v>0</v>
      </c>
      <c r="CR85" s="404">
        <v>0</v>
      </c>
      <c r="CS85" s="404">
        <v>0</v>
      </c>
      <c r="CT85" s="404">
        <v>0</v>
      </c>
      <c r="CU85" s="404">
        <v>0</v>
      </c>
      <c r="CV85" s="404">
        <v>0</v>
      </c>
      <c r="CW85" s="404">
        <v>0</v>
      </c>
      <c r="CX85" s="404">
        <v>0</v>
      </c>
      <c r="CY85" s="404">
        <v>0</v>
      </c>
      <c r="CZ85" s="404">
        <v>0</v>
      </c>
    </row>
    <row r="86" spans="1:104" x14ac:dyDescent="0.25">
      <c r="A86" s="183">
        <v>5237</v>
      </c>
      <c r="B86" s="183">
        <v>455834</v>
      </c>
      <c r="C86" s="27">
        <v>1003370</v>
      </c>
      <c r="D86" s="14">
        <v>1447244116</v>
      </c>
      <c r="F86" s="27" t="s">
        <v>1296</v>
      </c>
      <c r="G86" s="12" t="s">
        <v>1047</v>
      </c>
      <c r="H86" s="27" t="s">
        <v>1356</v>
      </c>
      <c r="I86" s="12" t="s">
        <v>1048</v>
      </c>
      <c r="J86" s="465">
        <v>0</v>
      </c>
      <c r="K86" s="465">
        <v>0</v>
      </c>
      <c r="L86" s="465">
        <v>0</v>
      </c>
      <c r="M86" s="465">
        <v>0</v>
      </c>
      <c r="N86" s="465">
        <v>0</v>
      </c>
      <c r="O86" s="465">
        <v>0</v>
      </c>
      <c r="P86" s="465">
        <v>0</v>
      </c>
      <c r="Q86" s="465">
        <v>0</v>
      </c>
      <c r="R86" s="465">
        <v>0</v>
      </c>
      <c r="S86" s="465">
        <v>0</v>
      </c>
      <c r="T86" s="465">
        <v>0</v>
      </c>
      <c r="U86" s="465">
        <v>0</v>
      </c>
      <c r="V86" s="465">
        <v>0</v>
      </c>
      <c r="W86" s="465">
        <v>0</v>
      </c>
      <c r="X86" s="465">
        <v>0</v>
      </c>
      <c r="Y86" s="465">
        <v>0</v>
      </c>
      <c r="Z86" s="465">
        <v>0</v>
      </c>
      <c r="AA86" s="465">
        <v>0</v>
      </c>
      <c r="AB86" s="465">
        <v>0</v>
      </c>
      <c r="AC86" s="465">
        <v>10852.33</v>
      </c>
      <c r="AD86" s="465">
        <v>10888.25</v>
      </c>
      <c r="AE86" s="465">
        <v>11579.710000000001</v>
      </c>
      <c r="AF86" s="465">
        <v>11656.04</v>
      </c>
      <c r="AG86" s="465">
        <v>11440.52</v>
      </c>
      <c r="AH86" s="465">
        <v>0</v>
      </c>
      <c r="AI86" s="465">
        <v>0</v>
      </c>
      <c r="AJ86" s="465">
        <v>0</v>
      </c>
      <c r="AK86" s="465">
        <v>0</v>
      </c>
      <c r="AL86" s="465">
        <v>0</v>
      </c>
      <c r="AM86" s="465">
        <v>0</v>
      </c>
      <c r="AN86" s="465">
        <v>0</v>
      </c>
      <c r="AO86" s="465">
        <v>27235.070000000003</v>
      </c>
      <c r="AP86" s="465">
        <v>0</v>
      </c>
      <c r="AQ86" s="465">
        <v>0</v>
      </c>
      <c r="AR86" s="465">
        <v>0</v>
      </c>
      <c r="AS86" s="465">
        <v>0</v>
      </c>
      <c r="AT86" s="465">
        <v>0</v>
      </c>
      <c r="AU86" s="465">
        <v>0</v>
      </c>
      <c r="AV86" s="404">
        <v>0</v>
      </c>
      <c r="AW86" s="404">
        <v>0</v>
      </c>
      <c r="AX86" s="404">
        <v>0</v>
      </c>
      <c r="AY86" s="404">
        <v>0</v>
      </c>
      <c r="AZ86" s="404">
        <v>0</v>
      </c>
      <c r="BA86" s="404">
        <v>0</v>
      </c>
      <c r="BB86" s="404">
        <v>0</v>
      </c>
      <c r="BC86" s="404">
        <v>0</v>
      </c>
      <c r="BD86" s="404">
        <v>0</v>
      </c>
      <c r="BE86" s="404">
        <v>0</v>
      </c>
      <c r="BF86" s="404">
        <v>0</v>
      </c>
      <c r="BG86" s="404">
        <v>0</v>
      </c>
      <c r="BH86" s="404">
        <v>0</v>
      </c>
      <c r="BI86" s="404">
        <v>0</v>
      </c>
      <c r="BJ86" s="404">
        <v>0</v>
      </c>
      <c r="BK86" s="404">
        <v>0</v>
      </c>
      <c r="BL86" s="404">
        <v>0</v>
      </c>
      <c r="BM86" s="404">
        <v>0</v>
      </c>
      <c r="BN86" s="404">
        <v>0</v>
      </c>
      <c r="BO86" s="404">
        <v>0</v>
      </c>
      <c r="BP86" s="404">
        <v>0</v>
      </c>
      <c r="BQ86" s="404">
        <v>0</v>
      </c>
      <c r="BR86" s="404">
        <v>0</v>
      </c>
      <c r="BS86" s="404">
        <v>0</v>
      </c>
      <c r="BT86" s="404">
        <v>0</v>
      </c>
      <c r="BU86" s="404">
        <v>0</v>
      </c>
      <c r="BV86" s="404">
        <v>0</v>
      </c>
      <c r="BW86" s="404">
        <v>0</v>
      </c>
      <c r="BX86" s="404">
        <v>0</v>
      </c>
      <c r="BY86" s="404">
        <v>0</v>
      </c>
      <c r="BZ86" s="404">
        <v>0</v>
      </c>
      <c r="CA86" s="404">
        <v>0</v>
      </c>
      <c r="CB86" s="404">
        <v>0</v>
      </c>
      <c r="CC86" s="404">
        <v>0</v>
      </c>
      <c r="CD86" s="404">
        <v>0</v>
      </c>
      <c r="CE86" s="404">
        <v>0</v>
      </c>
      <c r="CF86" s="404">
        <v>0</v>
      </c>
      <c r="CG86" s="404">
        <v>0</v>
      </c>
      <c r="CH86" s="404">
        <v>14843.94</v>
      </c>
      <c r="CI86" s="404">
        <v>15391.720000000001</v>
      </c>
      <c r="CJ86" s="404">
        <v>16060.730000000001</v>
      </c>
      <c r="CK86" s="404">
        <v>16370.54</v>
      </c>
      <c r="CL86" s="404">
        <v>16289.720000000001</v>
      </c>
      <c r="CM86" s="404">
        <v>0</v>
      </c>
      <c r="CN86" s="404">
        <v>0</v>
      </c>
      <c r="CO86" s="404">
        <v>0</v>
      </c>
      <c r="CP86" s="404">
        <v>0</v>
      </c>
      <c r="CQ86" s="404">
        <v>0</v>
      </c>
      <c r="CR86" s="404">
        <v>0</v>
      </c>
      <c r="CS86" s="404">
        <v>0</v>
      </c>
      <c r="CT86" s="404">
        <v>37841.370000000003</v>
      </c>
      <c r="CU86" s="404">
        <v>0</v>
      </c>
      <c r="CV86" s="404">
        <v>0</v>
      </c>
      <c r="CW86" s="404">
        <v>0</v>
      </c>
      <c r="CX86" s="404">
        <v>0</v>
      </c>
      <c r="CY86" s="404">
        <v>0</v>
      </c>
      <c r="CZ86" s="404">
        <v>0</v>
      </c>
    </row>
    <row r="87" spans="1:104" x14ac:dyDescent="0.25">
      <c r="A87" s="183">
        <v>5031</v>
      </c>
      <c r="B87" s="183">
        <v>455835</v>
      </c>
      <c r="C87" s="27">
        <v>1013410</v>
      </c>
      <c r="D87" s="14">
        <v>1477674968</v>
      </c>
      <c r="F87" s="27" t="s">
        <v>1293</v>
      </c>
      <c r="G87" s="12" t="s">
        <v>915</v>
      </c>
      <c r="H87" s="27" t="s">
        <v>1356</v>
      </c>
      <c r="I87" s="12" t="s">
        <v>916</v>
      </c>
      <c r="J87" s="465">
        <v>22711.649999999998</v>
      </c>
      <c r="K87" s="465">
        <v>23324.649999999998</v>
      </c>
      <c r="L87" s="465">
        <v>24863.279999999999</v>
      </c>
      <c r="M87" s="465">
        <v>25096.22</v>
      </c>
      <c r="N87" s="465">
        <v>24765.199999999997</v>
      </c>
      <c r="O87" s="465">
        <v>0</v>
      </c>
      <c r="P87" s="465">
        <v>0</v>
      </c>
      <c r="Q87" s="465">
        <v>0</v>
      </c>
      <c r="R87" s="465">
        <v>0</v>
      </c>
      <c r="S87" s="465">
        <v>0</v>
      </c>
      <c r="T87" s="465">
        <v>0</v>
      </c>
      <c r="U87" s="465">
        <v>0</v>
      </c>
      <c r="V87" s="465">
        <v>22553.7</v>
      </c>
      <c r="W87" s="465">
        <v>0</v>
      </c>
      <c r="X87" s="465">
        <v>0</v>
      </c>
      <c r="Y87" s="465">
        <v>0</v>
      </c>
      <c r="Z87" s="465">
        <v>0</v>
      </c>
      <c r="AA87" s="465">
        <v>0</v>
      </c>
      <c r="AB87" s="465">
        <v>0</v>
      </c>
      <c r="AC87" s="465">
        <v>10568.119999999999</v>
      </c>
      <c r="AD87" s="465">
        <v>10629.42</v>
      </c>
      <c r="AE87" s="465">
        <v>11414.060000000001</v>
      </c>
      <c r="AF87" s="465">
        <v>10960.439999999999</v>
      </c>
      <c r="AG87" s="465">
        <v>10899.14</v>
      </c>
      <c r="AH87" s="465">
        <v>0</v>
      </c>
      <c r="AI87" s="465">
        <v>0</v>
      </c>
      <c r="AJ87" s="465">
        <v>0</v>
      </c>
      <c r="AK87" s="465">
        <v>0</v>
      </c>
      <c r="AL87" s="465">
        <v>0</v>
      </c>
      <c r="AM87" s="465">
        <v>0</v>
      </c>
      <c r="AN87" s="465">
        <v>0</v>
      </c>
      <c r="AO87" s="465">
        <v>10374</v>
      </c>
      <c r="AP87" s="465">
        <v>0</v>
      </c>
      <c r="AQ87" s="465">
        <v>0</v>
      </c>
      <c r="AR87" s="465">
        <v>0</v>
      </c>
      <c r="AS87" s="465">
        <v>0</v>
      </c>
      <c r="AT87" s="465">
        <v>0</v>
      </c>
      <c r="AU87" s="465">
        <v>0</v>
      </c>
      <c r="AV87" s="404">
        <v>0</v>
      </c>
      <c r="AW87" s="404">
        <v>0</v>
      </c>
      <c r="AX87" s="404">
        <v>0</v>
      </c>
      <c r="AY87" s="404">
        <v>0</v>
      </c>
      <c r="AZ87" s="404">
        <v>0</v>
      </c>
      <c r="BA87" s="404">
        <v>0</v>
      </c>
      <c r="BB87" s="404">
        <v>0</v>
      </c>
      <c r="BC87" s="404">
        <v>0</v>
      </c>
      <c r="BD87" s="404">
        <v>0</v>
      </c>
      <c r="BE87" s="404">
        <v>0</v>
      </c>
      <c r="BF87" s="404">
        <v>0</v>
      </c>
      <c r="BG87" s="404">
        <v>0</v>
      </c>
      <c r="BH87" s="404">
        <v>0</v>
      </c>
      <c r="BI87" s="404">
        <v>0</v>
      </c>
      <c r="BJ87" s="404">
        <v>0</v>
      </c>
      <c r="BK87" s="404">
        <v>0</v>
      </c>
      <c r="BL87" s="404">
        <v>0</v>
      </c>
      <c r="BM87" s="404">
        <v>0</v>
      </c>
      <c r="BN87" s="404">
        <v>0</v>
      </c>
      <c r="BO87" s="404">
        <v>0</v>
      </c>
      <c r="BP87" s="404">
        <v>0</v>
      </c>
      <c r="BQ87" s="404">
        <v>0</v>
      </c>
      <c r="BR87" s="404">
        <v>0</v>
      </c>
      <c r="BS87" s="404">
        <v>0</v>
      </c>
      <c r="BT87" s="404">
        <v>0</v>
      </c>
      <c r="BU87" s="404">
        <v>0</v>
      </c>
      <c r="BV87" s="404">
        <v>0</v>
      </c>
      <c r="BW87" s="404">
        <v>0</v>
      </c>
      <c r="BX87" s="404">
        <v>0</v>
      </c>
      <c r="BY87" s="404">
        <v>0</v>
      </c>
      <c r="BZ87" s="404">
        <v>0</v>
      </c>
      <c r="CA87" s="404">
        <v>0</v>
      </c>
      <c r="CB87" s="404">
        <v>0</v>
      </c>
      <c r="CC87" s="404">
        <v>0</v>
      </c>
      <c r="CD87" s="404">
        <v>0</v>
      </c>
      <c r="CE87" s="404">
        <v>0</v>
      </c>
      <c r="CF87" s="404">
        <v>0</v>
      </c>
      <c r="CG87" s="404">
        <v>0</v>
      </c>
      <c r="CH87" s="404">
        <v>0</v>
      </c>
      <c r="CI87" s="404">
        <v>0</v>
      </c>
      <c r="CJ87" s="404">
        <v>0</v>
      </c>
      <c r="CK87" s="404">
        <v>0</v>
      </c>
      <c r="CL87" s="404">
        <v>0</v>
      </c>
      <c r="CM87" s="404">
        <v>0</v>
      </c>
      <c r="CN87" s="404">
        <v>0</v>
      </c>
      <c r="CO87" s="404">
        <v>0</v>
      </c>
      <c r="CP87" s="404">
        <v>0</v>
      </c>
      <c r="CQ87" s="404">
        <v>0</v>
      </c>
      <c r="CR87" s="404">
        <v>0</v>
      </c>
      <c r="CS87" s="404">
        <v>0</v>
      </c>
      <c r="CT87" s="404">
        <v>0</v>
      </c>
      <c r="CU87" s="404">
        <v>0</v>
      </c>
      <c r="CV87" s="404">
        <v>0</v>
      </c>
      <c r="CW87" s="404">
        <v>0</v>
      </c>
      <c r="CX87" s="404">
        <v>0</v>
      </c>
      <c r="CY87" s="404">
        <v>0</v>
      </c>
      <c r="CZ87" s="404">
        <v>0</v>
      </c>
    </row>
    <row r="88" spans="1:104" x14ac:dyDescent="0.25">
      <c r="A88" s="183">
        <v>4818</v>
      </c>
      <c r="B88" s="183">
        <v>455838</v>
      </c>
      <c r="C88" s="27">
        <v>1013398</v>
      </c>
      <c r="D88" s="14">
        <v>1720109002</v>
      </c>
      <c r="F88" s="27" t="s">
        <v>1286</v>
      </c>
      <c r="G88" s="12" t="s">
        <v>837</v>
      </c>
      <c r="H88" s="27" t="s">
        <v>1489</v>
      </c>
      <c r="I88" s="12" t="s">
        <v>838</v>
      </c>
      <c r="J88" s="465">
        <v>0</v>
      </c>
      <c r="K88" s="465">
        <v>0</v>
      </c>
      <c r="L88" s="465">
        <v>0</v>
      </c>
      <c r="M88" s="465">
        <v>0</v>
      </c>
      <c r="N88" s="465">
        <v>0</v>
      </c>
      <c r="O88" s="465">
        <v>0</v>
      </c>
      <c r="P88" s="465">
        <v>0</v>
      </c>
      <c r="Q88" s="465">
        <v>0</v>
      </c>
      <c r="R88" s="465">
        <v>0</v>
      </c>
      <c r="S88" s="465">
        <v>0</v>
      </c>
      <c r="T88" s="465">
        <v>0</v>
      </c>
      <c r="U88" s="465">
        <v>0</v>
      </c>
      <c r="V88" s="465">
        <v>0</v>
      </c>
      <c r="W88" s="465">
        <v>0</v>
      </c>
      <c r="X88" s="465">
        <v>0</v>
      </c>
      <c r="Y88" s="465">
        <v>0</v>
      </c>
      <c r="Z88" s="465">
        <v>0</v>
      </c>
      <c r="AA88" s="465">
        <v>0</v>
      </c>
      <c r="AB88" s="465">
        <v>0</v>
      </c>
      <c r="AC88" s="465">
        <v>0</v>
      </c>
      <c r="AD88" s="465">
        <v>0</v>
      </c>
      <c r="AE88" s="465">
        <v>0</v>
      </c>
      <c r="AF88" s="465">
        <v>0</v>
      </c>
      <c r="AG88" s="465">
        <v>0</v>
      </c>
      <c r="AH88" s="465">
        <v>0</v>
      </c>
      <c r="AI88" s="465">
        <v>0</v>
      </c>
      <c r="AJ88" s="465">
        <v>0</v>
      </c>
      <c r="AK88" s="465">
        <v>0</v>
      </c>
      <c r="AL88" s="465">
        <v>0</v>
      </c>
      <c r="AM88" s="465">
        <v>0</v>
      </c>
      <c r="AN88" s="465">
        <v>0</v>
      </c>
      <c r="AO88" s="465">
        <v>0</v>
      </c>
      <c r="AP88" s="465">
        <v>0</v>
      </c>
      <c r="AQ88" s="465">
        <v>0</v>
      </c>
      <c r="AR88" s="465">
        <v>0</v>
      </c>
      <c r="AS88" s="465">
        <v>0</v>
      </c>
      <c r="AT88" s="465">
        <v>0</v>
      </c>
      <c r="AU88" s="465">
        <v>0</v>
      </c>
      <c r="AV88" s="404">
        <v>0</v>
      </c>
      <c r="AW88" s="404">
        <v>0</v>
      </c>
      <c r="AX88" s="404">
        <v>0</v>
      </c>
      <c r="AY88" s="404">
        <v>0</v>
      </c>
      <c r="AZ88" s="404">
        <v>0</v>
      </c>
      <c r="BA88" s="404">
        <v>0</v>
      </c>
      <c r="BB88" s="404">
        <v>0</v>
      </c>
      <c r="BC88" s="404">
        <v>0</v>
      </c>
      <c r="BD88" s="404">
        <v>0</v>
      </c>
      <c r="BE88" s="404">
        <v>0</v>
      </c>
      <c r="BF88" s="404">
        <v>0</v>
      </c>
      <c r="BG88" s="404">
        <v>0</v>
      </c>
      <c r="BH88" s="404">
        <v>0</v>
      </c>
      <c r="BI88" s="404">
        <v>0</v>
      </c>
      <c r="BJ88" s="404">
        <v>0</v>
      </c>
      <c r="BK88" s="404">
        <v>0</v>
      </c>
      <c r="BL88" s="404">
        <v>0</v>
      </c>
      <c r="BM88" s="404">
        <v>0</v>
      </c>
      <c r="BN88" s="404">
        <v>0</v>
      </c>
      <c r="BO88" s="404">
        <v>0</v>
      </c>
      <c r="BP88" s="404">
        <v>0</v>
      </c>
      <c r="BQ88" s="404">
        <v>0</v>
      </c>
      <c r="BR88" s="404">
        <v>0</v>
      </c>
      <c r="BS88" s="404">
        <v>0</v>
      </c>
      <c r="BT88" s="404">
        <v>0</v>
      </c>
      <c r="BU88" s="404">
        <v>0</v>
      </c>
      <c r="BV88" s="404">
        <v>0</v>
      </c>
      <c r="BW88" s="404">
        <v>0</v>
      </c>
      <c r="BX88" s="404">
        <v>0</v>
      </c>
      <c r="BY88" s="404">
        <v>0</v>
      </c>
      <c r="BZ88" s="404">
        <v>0</v>
      </c>
      <c r="CA88" s="404">
        <v>27396.319999999996</v>
      </c>
      <c r="CB88" s="404">
        <v>0</v>
      </c>
      <c r="CC88" s="404">
        <v>0</v>
      </c>
      <c r="CD88" s="404">
        <v>0</v>
      </c>
      <c r="CE88" s="404">
        <v>0</v>
      </c>
      <c r="CF88" s="404">
        <v>0</v>
      </c>
      <c r="CG88" s="404">
        <v>0</v>
      </c>
      <c r="CH88" s="404">
        <v>0</v>
      </c>
      <c r="CI88" s="404">
        <v>0</v>
      </c>
      <c r="CJ88" s="404">
        <v>0</v>
      </c>
      <c r="CK88" s="404">
        <v>0</v>
      </c>
      <c r="CL88" s="404">
        <v>0</v>
      </c>
      <c r="CM88" s="404">
        <v>0</v>
      </c>
      <c r="CN88" s="404">
        <v>0</v>
      </c>
      <c r="CO88" s="404">
        <v>0</v>
      </c>
      <c r="CP88" s="404">
        <v>0</v>
      </c>
      <c r="CQ88" s="404">
        <v>0</v>
      </c>
      <c r="CR88" s="404">
        <v>0</v>
      </c>
      <c r="CS88" s="404">
        <v>0</v>
      </c>
      <c r="CT88" s="404">
        <v>30138.879999999997</v>
      </c>
      <c r="CU88" s="404">
        <v>0</v>
      </c>
      <c r="CV88" s="404">
        <v>0</v>
      </c>
      <c r="CW88" s="404">
        <v>0</v>
      </c>
      <c r="CX88" s="404">
        <v>0</v>
      </c>
      <c r="CY88" s="404">
        <v>0</v>
      </c>
      <c r="CZ88" s="404">
        <v>0</v>
      </c>
    </row>
    <row r="89" spans="1:104" x14ac:dyDescent="0.25">
      <c r="A89" s="183">
        <v>4418</v>
      </c>
      <c r="B89" s="183">
        <v>455849</v>
      </c>
      <c r="C89" s="27">
        <v>1026287</v>
      </c>
      <c r="D89" s="14">
        <v>1245639632</v>
      </c>
      <c r="F89" s="27" t="s">
        <v>1296</v>
      </c>
      <c r="G89" s="12" t="s">
        <v>664</v>
      </c>
      <c r="H89" s="27" t="s">
        <v>1390</v>
      </c>
      <c r="I89" s="12" t="s">
        <v>665</v>
      </c>
      <c r="J89" s="465">
        <v>0</v>
      </c>
      <c r="K89" s="465">
        <v>0</v>
      </c>
      <c r="L89" s="465">
        <v>0</v>
      </c>
      <c r="M89" s="465">
        <v>0</v>
      </c>
      <c r="N89" s="465">
        <v>0</v>
      </c>
      <c r="O89" s="465">
        <v>0</v>
      </c>
      <c r="P89" s="465">
        <v>0</v>
      </c>
      <c r="Q89" s="465">
        <v>0</v>
      </c>
      <c r="R89" s="465">
        <v>0</v>
      </c>
      <c r="S89" s="465">
        <v>0</v>
      </c>
      <c r="T89" s="465">
        <v>0</v>
      </c>
      <c r="U89" s="465">
        <v>0</v>
      </c>
      <c r="V89" s="465">
        <v>0</v>
      </c>
      <c r="W89" s="465">
        <v>0</v>
      </c>
      <c r="X89" s="465">
        <v>0</v>
      </c>
      <c r="Y89" s="465">
        <v>0</v>
      </c>
      <c r="Z89" s="465">
        <v>0</v>
      </c>
      <c r="AA89" s="465">
        <v>0</v>
      </c>
      <c r="AB89" s="465">
        <v>0</v>
      </c>
      <c r="AC89" s="465">
        <v>28230.559999999998</v>
      </c>
      <c r="AD89" s="465">
        <v>28324</v>
      </c>
      <c r="AE89" s="465">
        <v>30122.720000000001</v>
      </c>
      <c r="AF89" s="465">
        <v>30321.279999999999</v>
      </c>
      <c r="AG89" s="465">
        <v>29760.639999999999</v>
      </c>
      <c r="AH89" s="465">
        <v>0</v>
      </c>
      <c r="AI89" s="465">
        <v>0</v>
      </c>
      <c r="AJ89" s="465">
        <v>0</v>
      </c>
      <c r="AK89" s="465">
        <v>0</v>
      </c>
      <c r="AL89" s="465">
        <v>0</v>
      </c>
      <c r="AM89" s="465">
        <v>0</v>
      </c>
      <c r="AN89" s="465">
        <v>0</v>
      </c>
      <c r="AO89" s="465">
        <v>45713.359999999993</v>
      </c>
      <c r="AP89" s="465">
        <v>0</v>
      </c>
      <c r="AQ89" s="465">
        <v>0</v>
      </c>
      <c r="AR89" s="465">
        <v>0</v>
      </c>
      <c r="AS89" s="465">
        <v>0</v>
      </c>
      <c r="AT89" s="465">
        <v>0</v>
      </c>
      <c r="AU89" s="465">
        <v>0</v>
      </c>
      <c r="AV89" s="404">
        <v>0</v>
      </c>
      <c r="AW89" s="404">
        <v>0</v>
      </c>
      <c r="AX89" s="404">
        <v>0</v>
      </c>
      <c r="AY89" s="404">
        <v>0</v>
      </c>
      <c r="AZ89" s="404">
        <v>0</v>
      </c>
      <c r="BA89" s="404">
        <v>0</v>
      </c>
      <c r="BB89" s="404">
        <v>0</v>
      </c>
      <c r="BC89" s="404">
        <v>0</v>
      </c>
      <c r="BD89" s="404">
        <v>0</v>
      </c>
      <c r="BE89" s="404">
        <v>0</v>
      </c>
      <c r="BF89" s="404">
        <v>0</v>
      </c>
      <c r="BG89" s="404">
        <v>0</v>
      </c>
      <c r="BH89" s="404">
        <v>0</v>
      </c>
      <c r="BI89" s="404">
        <v>0</v>
      </c>
      <c r="BJ89" s="404">
        <v>0</v>
      </c>
      <c r="BK89" s="404">
        <v>0</v>
      </c>
      <c r="BL89" s="404">
        <v>0</v>
      </c>
      <c r="BM89" s="404">
        <v>0</v>
      </c>
      <c r="BN89" s="404">
        <v>0</v>
      </c>
      <c r="BO89" s="404">
        <v>0</v>
      </c>
      <c r="BP89" s="404">
        <v>0</v>
      </c>
      <c r="BQ89" s="404">
        <v>0</v>
      </c>
      <c r="BR89" s="404">
        <v>0</v>
      </c>
      <c r="BS89" s="404">
        <v>0</v>
      </c>
      <c r="BT89" s="404">
        <v>0</v>
      </c>
      <c r="BU89" s="404">
        <v>0</v>
      </c>
      <c r="BV89" s="404">
        <v>0</v>
      </c>
      <c r="BW89" s="404">
        <v>0</v>
      </c>
      <c r="BX89" s="404">
        <v>0</v>
      </c>
      <c r="BY89" s="404">
        <v>0</v>
      </c>
      <c r="BZ89" s="404">
        <v>0</v>
      </c>
      <c r="CA89" s="404">
        <v>0</v>
      </c>
      <c r="CB89" s="404">
        <v>0</v>
      </c>
      <c r="CC89" s="404">
        <v>0</v>
      </c>
      <c r="CD89" s="404">
        <v>0</v>
      </c>
      <c r="CE89" s="404">
        <v>0</v>
      </c>
      <c r="CF89" s="404">
        <v>0</v>
      </c>
      <c r="CG89" s="404">
        <v>0</v>
      </c>
      <c r="CH89" s="404">
        <v>38614.080000000002</v>
      </c>
      <c r="CI89" s="404">
        <v>40039.040000000001</v>
      </c>
      <c r="CJ89" s="404">
        <v>41779.360000000001</v>
      </c>
      <c r="CK89" s="404">
        <v>42585.279999999999</v>
      </c>
      <c r="CL89" s="404">
        <v>42375.040000000001</v>
      </c>
      <c r="CM89" s="404">
        <v>0</v>
      </c>
      <c r="CN89" s="404">
        <v>0</v>
      </c>
      <c r="CO89" s="404">
        <v>0</v>
      </c>
      <c r="CP89" s="404">
        <v>0</v>
      </c>
      <c r="CQ89" s="404">
        <v>0</v>
      </c>
      <c r="CR89" s="404">
        <v>0</v>
      </c>
      <c r="CS89" s="404">
        <v>0</v>
      </c>
      <c r="CT89" s="404">
        <v>63515.760000000009</v>
      </c>
      <c r="CU89" s="404">
        <v>0</v>
      </c>
      <c r="CV89" s="404">
        <v>0</v>
      </c>
      <c r="CW89" s="404">
        <v>0</v>
      </c>
      <c r="CX89" s="404">
        <v>0</v>
      </c>
      <c r="CY89" s="404">
        <v>0</v>
      </c>
      <c r="CZ89" s="404">
        <v>0</v>
      </c>
    </row>
    <row r="90" spans="1:104" x14ac:dyDescent="0.25">
      <c r="A90" s="183">
        <v>4118</v>
      </c>
      <c r="B90" s="183">
        <v>455862</v>
      </c>
      <c r="C90" s="27">
        <v>1026647</v>
      </c>
      <c r="D90" s="14">
        <v>1760871750</v>
      </c>
      <c r="F90" s="27" t="s">
        <v>1297</v>
      </c>
      <c r="G90" s="12" t="s">
        <v>578</v>
      </c>
      <c r="H90" s="27" t="s">
        <v>1295</v>
      </c>
      <c r="I90" s="12" t="s">
        <v>579</v>
      </c>
      <c r="J90" s="465">
        <v>19796.13</v>
      </c>
      <c r="K90" s="465">
        <v>19654.830000000002</v>
      </c>
      <c r="L90" s="465">
        <v>20870.010000000002</v>
      </c>
      <c r="M90" s="465">
        <v>20799.36</v>
      </c>
      <c r="N90" s="465">
        <v>20474.370000000003</v>
      </c>
      <c r="O90" s="465">
        <v>0</v>
      </c>
      <c r="P90" s="465">
        <v>0</v>
      </c>
      <c r="Q90" s="465">
        <v>0</v>
      </c>
      <c r="R90" s="465">
        <v>0</v>
      </c>
      <c r="S90" s="465">
        <v>0</v>
      </c>
      <c r="T90" s="465">
        <v>0</v>
      </c>
      <c r="U90" s="465">
        <v>0</v>
      </c>
      <c r="V90" s="465">
        <v>31761.359999999997</v>
      </c>
      <c r="W90" s="465">
        <v>0</v>
      </c>
      <c r="X90" s="465">
        <v>0</v>
      </c>
      <c r="Y90" s="465">
        <v>0</v>
      </c>
      <c r="Z90" s="465">
        <v>0</v>
      </c>
      <c r="AA90" s="465">
        <v>0</v>
      </c>
      <c r="AB90" s="465">
        <v>0</v>
      </c>
      <c r="AC90" s="465">
        <v>0</v>
      </c>
      <c r="AD90" s="465">
        <v>0</v>
      </c>
      <c r="AE90" s="465">
        <v>0</v>
      </c>
      <c r="AF90" s="465">
        <v>0</v>
      </c>
      <c r="AG90" s="465">
        <v>0</v>
      </c>
      <c r="AH90" s="465">
        <v>0</v>
      </c>
      <c r="AI90" s="465">
        <v>0</v>
      </c>
      <c r="AJ90" s="465">
        <v>0</v>
      </c>
      <c r="AK90" s="465">
        <v>0</v>
      </c>
      <c r="AL90" s="465">
        <v>0</v>
      </c>
      <c r="AM90" s="465">
        <v>0</v>
      </c>
      <c r="AN90" s="465">
        <v>0</v>
      </c>
      <c r="AO90" s="465">
        <v>0</v>
      </c>
      <c r="AP90" s="465">
        <v>0</v>
      </c>
      <c r="AQ90" s="465">
        <v>0</v>
      </c>
      <c r="AR90" s="465">
        <v>0</v>
      </c>
      <c r="AS90" s="465">
        <v>0</v>
      </c>
      <c r="AT90" s="465">
        <v>0</v>
      </c>
      <c r="AU90" s="465">
        <v>0</v>
      </c>
      <c r="AV90" s="404">
        <v>0</v>
      </c>
      <c r="AW90" s="404">
        <v>0</v>
      </c>
      <c r="AX90" s="404">
        <v>0</v>
      </c>
      <c r="AY90" s="404">
        <v>0</v>
      </c>
      <c r="AZ90" s="404">
        <v>0</v>
      </c>
      <c r="BA90" s="404">
        <v>0</v>
      </c>
      <c r="BB90" s="404">
        <v>0</v>
      </c>
      <c r="BC90" s="404">
        <v>0</v>
      </c>
      <c r="BD90" s="404">
        <v>0</v>
      </c>
      <c r="BE90" s="404">
        <v>0</v>
      </c>
      <c r="BF90" s="404">
        <v>0</v>
      </c>
      <c r="BG90" s="404">
        <v>0</v>
      </c>
      <c r="BH90" s="404">
        <v>0</v>
      </c>
      <c r="BI90" s="404">
        <v>0</v>
      </c>
      <c r="BJ90" s="404">
        <v>0</v>
      </c>
      <c r="BK90" s="404">
        <v>0</v>
      </c>
      <c r="BL90" s="404">
        <v>0</v>
      </c>
      <c r="BM90" s="404">
        <v>0</v>
      </c>
      <c r="BN90" s="404">
        <v>0</v>
      </c>
      <c r="BO90" s="404">
        <v>0</v>
      </c>
      <c r="BP90" s="404">
        <v>0</v>
      </c>
      <c r="BQ90" s="404">
        <v>0</v>
      </c>
      <c r="BR90" s="404">
        <v>0</v>
      </c>
      <c r="BS90" s="404">
        <v>0</v>
      </c>
      <c r="BT90" s="404">
        <v>0</v>
      </c>
      <c r="BU90" s="404">
        <v>0</v>
      </c>
      <c r="BV90" s="404">
        <v>0</v>
      </c>
      <c r="BW90" s="404">
        <v>0</v>
      </c>
      <c r="BX90" s="404">
        <v>0</v>
      </c>
      <c r="BY90" s="404">
        <v>0</v>
      </c>
      <c r="BZ90" s="404">
        <v>0</v>
      </c>
      <c r="CA90" s="404">
        <v>0</v>
      </c>
      <c r="CB90" s="404">
        <v>0</v>
      </c>
      <c r="CC90" s="404">
        <v>0</v>
      </c>
      <c r="CD90" s="404">
        <v>0</v>
      </c>
      <c r="CE90" s="404">
        <v>0</v>
      </c>
      <c r="CF90" s="404">
        <v>0</v>
      </c>
      <c r="CG90" s="404">
        <v>0</v>
      </c>
      <c r="CH90" s="404">
        <v>24360.120000000003</v>
      </c>
      <c r="CI90" s="404">
        <v>24360.12</v>
      </c>
      <c r="CJ90" s="404">
        <v>26310.06</v>
      </c>
      <c r="CK90" s="404">
        <v>26479.62</v>
      </c>
      <c r="CL90" s="404">
        <v>26691.570000000003</v>
      </c>
      <c r="CM90" s="404">
        <v>0</v>
      </c>
      <c r="CN90" s="404">
        <v>0</v>
      </c>
      <c r="CO90" s="404">
        <v>0</v>
      </c>
      <c r="CP90" s="404">
        <v>0</v>
      </c>
      <c r="CQ90" s="404">
        <v>0</v>
      </c>
      <c r="CR90" s="404">
        <v>0</v>
      </c>
      <c r="CS90" s="404">
        <v>0</v>
      </c>
      <c r="CT90" s="404">
        <v>39506.399999999994</v>
      </c>
      <c r="CU90" s="404">
        <v>0</v>
      </c>
      <c r="CV90" s="404">
        <v>0</v>
      </c>
      <c r="CW90" s="404">
        <v>0</v>
      </c>
      <c r="CX90" s="404">
        <v>0</v>
      </c>
      <c r="CY90" s="404">
        <v>0</v>
      </c>
      <c r="CZ90" s="404">
        <v>0</v>
      </c>
    </row>
    <row r="91" spans="1:104" x14ac:dyDescent="0.25">
      <c r="A91" s="183">
        <v>5280</v>
      </c>
      <c r="B91" s="183">
        <v>455869</v>
      </c>
      <c r="C91" s="27">
        <v>1025919</v>
      </c>
      <c r="D91" s="14">
        <v>1669422275</v>
      </c>
      <c r="F91" s="27" t="s">
        <v>1267</v>
      </c>
      <c r="G91" s="12" t="s">
        <v>356</v>
      </c>
      <c r="H91" s="27" t="s">
        <v>356</v>
      </c>
      <c r="I91" s="12" t="s">
        <v>357</v>
      </c>
      <c r="J91" s="465">
        <v>9506.25</v>
      </c>
      <c r="K91" s="465">
        <v>9837.75</v>
      </c>
      <c r="L91" s="465">
        <v>9789</v>
      </c>
      <c r="M91" s="465">
        <v>9876.75</v>
      </c>
      <c r="N91" s="465">
        <v>10364.25</v>
      </c>
      <c r="O91" s="465">
        <v>0</v>
      </c>
      <c r="P91" s="465">
        <v>0</v>
      </c>
      <c r="Q91" s="465">
        <v>0</v>
      </c>
      <c r="R91" s="465">
        <v>0</v>
      </c>
      <c r="S91" s="465">
        <v>0</v>
      </c>
      <c r="T91" s="465">
        <v>0</v>
      </c>
      <c r="U91" s="465">
        <v>0</v>
      </c>
      <c r="V91" s="465">
        <v>27579.24</v>
      </c>
      <c r="W91" s="465">
        <v>0</v>
      </c>
      <c r="X91" s="465">
        <v>0</v>
      </c>
      <c r="Y91" s="465">
        <v>0</v>
      </c>
      <c r="Z91" s="465">
        <v>0</v>
      </c>
      <c r="AA91" s="465">
        <v>0</v>
      </c>
      <c r="AB91" s="465">
        <v>0</v>
      </c>
      <c r="AC91" s="465">
        <v>0</v>
      </c>
      <c r="AD91" s="465">
        <v>0</v>
      </c>
      <c r="AE91" s="465">
        <v>0</v>
      </c>
      <c r="AF91" s="465">
        <v>0</v>
      </c>
      <c r="AG91" s="465">
        <v>0</v>
      </c>
      <c r="AH91" s="465">
        <v>0</v>
      </c>
      <c r="AI91" s="465">
        <v>0</v>
      </c>
      <c r="AJ91" s="465">
        <v>0</v>
      </c>
      <c r="AK91" s="465">
        <v>0</v>
      </c>
      <c r="AL91" s="465">
        <v>0</v>
      </c>
      <c r="AM91" s="465">
        <v>0</v>
      </c>
      <c r="AN91" s="465">
        <v>0</v>
      </c>
      <c r="AO91" s="465">
        <v>0</v>
      </c>
      <c r="AP91" s="465">
        <v>0</v>
      </c>
      <c r="AQ91" s="465">
        <v>0</v>
      </c>
      <c r="AR91" s="465">
        <v>0</v>
      </c>
      <c r="AS91" s="465">
        <v>0</v>
      </c>
      <c r="AT91" s="465">
        <v>0</v>
      </c>
      <c r="AU91" s="465">
        <v>0</v>
      </c>
      <c r="AV91" s="404">
        <v>12616.5</v>
      </c>
      <c r="AW91" s="404">
        <v>12831</v>
      </c>
      <c r="AX91" s="404">
        <v>13396.5</v>
      </c>
      <c r="AY91" s="404">
        <v>13747.5</v>
      </c>
      <c r="AZ91" s="404">
        <v>13591.5</v>
      </c>
      <c r="BA91" s="404">
        <v>0</v>
      </c>
      <c r="BB91" s="404">
        <v>0</v>
      </c>
      <c r="BC91" s="404">
        <v>0</v>
      </c>
      <c r="BD91" s="404">
        <v>0</v>
      </c>
      <c r="BE91" s="404">
        <v>0</v>
      </c>
      <c r="BF91" s="404">
        <v>0</v>
      </c>
      <c r="BG91" s="404">
        <v>0</v>
      </c>
      <c r="BH91" s="404">
        <v>36772.32</v>
      </c>
      <c r="BI91" s="404">
        <v>0</v>
      </c>
      <c r="BJ91" s="404">
        <v>0</v>
      </c>
      <c r="BK91" s="404">
        <v>0</v>
      </c>
      <c r="BL91" s="404">
        <v>0</v>
      </c>
      <c r="BM91" s="404">
        <v>0</v>
      </c>
      <c r="BN91" s="404">
        <v>0</v>
      </c>
      <c r="BO91" s="404">
        <v>17998.5</v>
      </c>
      <c r="BP91" s="404">
        <v>19051.5</v>
      </c>
      <c r="BQ91" s="404">
        <v>20709</v>
      </c>
      <c r="BR91" s="404">
        <v>21391.5</v>
      </c>
      <c r="BS91" s="404">
        <v>20211.75</v>
      </c>
      <c r="BT91" s="404">
        <v>0</v>
      </c>
      <c r="BU91" s="404">
        <v>0</v>
      </c>
      <c r="BV91" s="404">
        <v>0</v>
      </c>
      <c r="BW91" s="404">
        <v>0</v>
      </c>
      <c r="BX91" s="404">
        <v>0</v>
      </c>
      <c r="BY91" s="404">
        <v>0</v>
      </c>
      <c r="BZ91" s="404">
        <v>0</v>
      </c>
      <c r="CA91" s="404">
        <v>54678.52</v>
      </c>
      <c r="CB91" s="404">
        <v>0</v>
      </c>
      <c r="CC91" s="404">
        <v>0</v>
      </c>
      <c r="CD91" s="404">
        <v>0</v>
      </c>
      <c r="CE91" s="404">
        <v>0</v>
      </c>
      <c r="CF91" s="404">
        <v>0</v>
      </c>
      <c r="CG91" s="404">
        <v>0</v>
      </c>
      <c r="CH91" s="404">
        <v>0</v>
      </c>
      <c r="CI91" s="404">
        <v>0</v>
      </c>
      <c r="CJ91" s="404">
        <v>0</v>
      </c>
      <c r="CK91" s="404">
        <v>0</v>
      </c>
      <c r="CL91" s="404">
        <v>0</v>
      </c>
      <c r="CM91" s="404">
        <v>0</v>
      </c>
      <c r="CN91" s="404">
        <v>0</v>
      </c>
      <c r="CO91" s="404">
        <v>0</v>
      </c>
      <c r="CP91" s="404">
        <v>0</v>
      </c>
      <c r="CQ91" s="404">
        <v>0</v>
      </c>
      <c r="CR91" s="404">
        <v>0</v>
      </c>
      <c r="CS91" s="404">
        <v>0</v>
      </c>
      <c r="CT91" s="404">
        <v>0</v>
      </c>
      <c r="CU91" s="404">
        <v>0</v>
      </c>
      <c r="CV91" s="404">
        <v>0</v>
      </c>
      <c r="CW91" s="404">
        <v>0</v>
      </c>
      <c r="CX91" s="404">
        <v>0</v>
      </c>
      <c r="CY91" s="404">
        <v>0</v>
      </c>
      <c r="CZ91" s="404">
        <v>0</v>
      </c>
    </row>
    <row r="92" spans="1:104" x14ac:dyDescent="0.25">
      <c r="A92" s="183">
        <v>4852</v>
      </c>
      <c r="B92" s="183">
        <v>455872</v>
      </c>
      <c r="C92" s="27">
        <v>1025492</v>
      </c>
      <c r="D92" s="14">
        <v>1376977017</v>
      </c>
      <c r="F92" s="27" t="s">
        <v>1293</v>
      </c>
      <c r="G92" s="12" t="s">
        <v>286</v>
      </c>
      <c r="H92" s="27" t="s">
        <v>1370</v>
      </c>
      <c r="I92" s="12" t="s">
        <v>287</v>
      </c>
      <c r="J92" s="465">
        <v>30195.75</v>
      </c>
      <c r="K92" s="465">
        <v>31010.75</v>
      </c>
      <c r="L92" s="465">
        <v>33056.400000000001</v>
      </c>
      <c r="M92" s="465">
        <v>33366.100000000006</v>
      </c>
      <c r="N92" s="465">
        <v>32926</v>
      </c>
      <c r="O92" s="465">
        <v>0</v>
      </c>
      <c r="P92" s="465">
        <v>0</v>
      </c>
      <c r="Q92" s="465">
        <v>0</v>
      </c>
      <c r="R92" s="465">
        <v>0</v>
      </c>
      <c r="S92" s="465">
        <v>0</v>
      </c>
      <c r="T92" s="465">
        <v>0</v>
      </c>
      <c r="U92" s="465">
        <v>0</v>
      </c>
      <c r="V92" s="465">
        <v>89405.179999999964</v>
      </c>
      <c r="W92" s="465">
        <v>0</v>
      </c>
      <c r="X92" s="465">
        <v>0</v>
      </c>
      <c r="Y92" s="465">
        <v>0</v>
      </c>
      <c r="Z92" s="465">
        <v>0</v>
      </c>
      <c r="AA92" s="465">
        <v>0</v>
      </c>
      <c r="AB92" s="465">
        <v>0</v>
      </c>
      <c r="AC92" s="465">
        <v>14050.6</v>
      </c>
      <c r="AD92" s="465">
        <v>14132.1</v>
      </c>
      <c r="AE92" s="465">
        <v>15175.300000000001</v>
      </c>
      <c r="AF92" s="465">
        <v>14572.2</v>
      </c>
      <c r="AG92" s="465">
        <v>14490.7</v>
      </c>
      <c r="AH92" s="465">
        <v>0</v>
      </c>
      <c r="AI92" s="465">
        <v>0</v>
      </c>
      <c r="AJ92" s="465">
        <v>0</v>
      </c>
      <c r="AK92" s="465">
        <v>0</v>
      </c>
      <c r="AL92" s="465">
        <v>0</v>
      </c>
      <c r="AM92" s="465">
        <v>0</v>
      </c>
      <c r="AN92" s="465">
        <v>0</v>
      </c>
      <c r="AO92" s="465">
        <v>41123.599999999999</v>
      </c>
      <c r="AP92" s="465">
        <v>0</v>
      </c>
      <c r="AQ92" s="465">
        <v>0</v>
      </c>
      <c r="AR92" s="465">
        <v>0</v>
      </c>
      <c r="AS92" s="465">
        <v>0</v>
      </c>
      <c r="AT92" s="465">
        <v>0</v>
      </c>
      <c r="AU92" s="465">
        <v>0</v>
      </c>
      <c r="AV92" s="404">
        <v>0</v>
      </c>
      <c r="AW92" s="404">
        <v>0</v>
      </c>
      <c r="AX92" s="404">
        <v>0</v>
      </c>
      <c r="AY92" s="404">
        <v>0</v>
      </c>
      <c r="AZ92" s="404">
        <v>0</v>
      </c>
      <c r="BA92" s="404">
        <v>0</v>
      </c>
      <c r="BB92" s="404">
        <v>0</v>
      </c>
      <c r="BC92" s="404">
        <v>0</v>
      </c>
      <c r="BD92" s="404">
        <v>0</v>
      </c>
      <c r="BE92" s="404">
        <v>0</v>
      </c>
      <c r="BF92" s="404">
        <v>0</v>
      </c>
      <c r="BG92" s="404">
        <v>0</v>
      </c>
      <c r="BH92" s="404">
        <v>0</v>
      </c>
      <c r="BI92" s="404">
        <v>0</v>
      </c>
      <c r="BJ92" s="404">
        <v>0</v>
      </c>
      <c r="BK92" s="404">
        <v>0</v>
      </c>
      <c r="BL92" s="404">
        <v>0</v>
      </c>
      <c r="BM92" s="404">
        <v>0</v>
      </c>
      <c r="BN92" s="404">
        <v>0</v>
      </c>
      <c r="BO92" s="404">
        <v>0</v>
      </c>
      <c r="BP92" s="404">
        <v>0</v>
      </c>
      <c r="BQ92" s="404">
        <v>0</v>
      </c>
      <c r="BR92" s="404">
        <v>0</v>
      </c>
      <c r="BS92" s="404">
        <v>0</v>
      </c>
      <c r="BT92" s="404">
        <v>0</v>
      </c>
      <c r="BU92" s="404">
        <v>0</v>
      </c>
      <c r="BV92" s="404">
        <v>0</v>
      </c>
      <c r="BW92" s="404">
        <v>0</v>
      </c>
      <c r="BX92" s="404">
        <v>0</v>
      </c>
      <c r="BY92" s="404">
        <v>0</v>
      </c>
      <c r="BZ92" s="404">
        <v>0</v>
      </c>
      <c r="CA92" s="404">
        <v>0</v>
      </c>
      <c r="CB92" s="404">
        <v>0</v>
      </c>
      <c r="CC92" s="404">
        <v>0</v>
      </c>
      <c r="CD92" s="404">
        <v>0</v>
      </c>
      <c r="CE92" s="404">
        <v>0</v>
      </c>
      <c r="CF92" s="404">
        <v>0</v>
      </c>
      <c r="CG92" s="404">
        <v>0</v>
      </c>
      <c r="CH92" s="404">
        <v>0</v>
      </c>
      <c r="CI92" s="404">
        <v>0</v>
      </c>
      <c r="CJ92" s="404">
        <v>0</v>
      </c>
      <c r="CK92" s="404">
        <v>0</v>
      </c>
      <c r="CL92" s="404">
        <v>0</v>
      </c>
      <c r="CM92" s="404">
        <v>0</v>
      </c>
      <c r="CN92" s="404">
        <v>0</v>
      </c>
      <c r="CO92" s="404">
        <v>0</v>
      </c>
      <c r="CP92" s="404">
        <v>0</v>
      </c>
      <c r="CQ92" s="404">
        <v>0</v>
      </c>
      <c r="CR92" s="404">
        <v>0</v>
      </c>
      <c r="CS92" s="404">
        <v>0</v>
      </c>
      <c r="CT92" s="404">
        <v>0</v>
      </c>
      <c r="CU92" s="404">
        <v>0</v>
      </c>
      <c r="CV92" s="404">
        <v>0</v>
      </c>
      <c r="CW92" s="404">
        <v>0</v>
      </c>
      <c r="CX92" s="404">
        <v>0</v>
      </c>
      <c r="CY92" s="404">
        <v>0</v>
      </c>
      <c r="CZ92" s="404">
        <v>0</v>
      </c>
    </row>
    <row r="93" spans="1:104" x14ac:dyDescent="0.25">
      <c r="A93" s="183">
        <v>5203</v>
      </c>
      <c r="B93" s="183">
        <v>455876</v>
      </c>
      <c r="C93" s="27">
        <v>1026005</v>
      </c>
      <c r="D93" s="14">
        <v>1073536041</v>
      </c>
      <c r="F93" s="27" t="s">
        <v>1279</v>
      </c>
      <c r="G93" s="12" t="s">
        <v>1019</v>
      </c>
      <c r="H93" s="27" t="s">
        <v>1433</v>
      </c>
      <c r="I93" s="12" t="s">
        <v>1020</v>
      </c>
      <c r="J93" s="465">
        <v>21604.52</v>
      </c>
      <c r="K93" s="465">
        <v>21155.19</v>
      </c>
      <c r="L93" s="465">
        <v>23860.34</v>
      </c>
      <c r="M93" s="465">
        <v>24566.43</v>
      </c>
      <c r="N93" s="465">
        <v>23245.95</v>
      </c>
      <c r="O93" s="465">
        <v>0</v>
      </c>
      <c r="P93" s="465">
        <v>0</v>
      </c>
      <c r="Q93" s="465">
        <v>0</v>
      </c>
      <c r="R93" s="465">
        <v>0</v>
      </c>
      <c r="S93" s="465">
        <v>0</v>
      </c>
      <c r="T93" s="465">
        <v>0</v>
      </c>
      <c r="U93" s="465">
        <v>0</v>
      </c>
      <c r="V93" s="465">
        <v>63060.2</v>
      </c>
      <c r="W93" s="465">
        <v>0</v>
      </c>
      <c r="X93" s="465">
        <v>0</v>
      </c>
      <c r="Y93" s="465">
        <v>0</v>
      </c>
      <c r="Z93" s="465">
        <v>0</v>
      </c>
      <c r="AA93" s="465">
        <v>0</v>
      </c>
      <c r="AB93" s="465">
        <v>0</v>
      </c>
      <c r="AC93" s="465">
        <v>0</v>
      </c>
      <c r="AD93" s="465">
        <v>0</v>
      </c>
      <c r="AE93" s="465">
        <v>0</v>
      </c>
      <c r="AF93" s="465">
        <v>0</v>
      </c>
      <c r="AG93" s="465">
        <v>0</v>
      </c>
      <c r="AH93" s="465">
        <v>0</v>
      </c>
      <c r="AI93" s="465">
        <v>0</v>
      </c>
      <c r="AJ93" s="465">
        <v>0</v>
      </c>
      <c r="AK93" s="465">
        <v>0</v>
      </c>
      <c r="AL93" s="465">
        <v>0</v>
      </c>
      <c r="AM93" s="465">
        <v>0</v>
      </c>
      <c r="AN93" s="465">
        <v>0</v>
      </c>
      <c r="AO93" s="465">
        <v>0</v>
      </c>
      <c r="AP93" s="465">
        <v>0</v>
      </c>
      <c r="AQ93" s="465">
        <v>0</v>
      </c>
      <c r="AR93" s="465">
        <v>0</v>
      </c>
      <c r="AS93" s="465">
        <v>0</v>
      </c>
      <c r="AT93" s="465">
        <v>0</v>
      </c>
      <c r="AU93" s="465">
        <v>0</v>
      </c>
      <c r="AV93" s="404">
        <v>13837.53</v>
      </c>
      <c r="AW93" s="404">
        <v>13369.859999999999</v>
      </c>
      <c r="AX93" s="404">
        <v>15194.69</v>
      </c>
      <c r="AY93" s="404">
        <v>15313.900000000001</v>
      </c>
      <c r="AZ93" s="404">
        <v>14699.51</v>
      </c>
      <c r="BA93" s="404">
        <v>0</v>
      </c>
      <c r="BB93" s="404">
        <v>0</v>
      </c>
      <c r="BC93" s="404">
        <v>0</v>
      </c>
      <c r="BD93" s="404">
        <v>0</v>
      </c>
      <c r="BE93" s="404">
        <v>0</v>
      </c>
      <c r="BF93" s="404">
        <v>0</v>
      </c>
      <c r="BG93" s="404">
        <v>0</v>
      </c>
      <c r="BH93" s="404">
        <v>40136.32</v>
      </c>
      <c r="BI93" s="404">
        <v>0</v>
      </c>
      <c r="BJ93" s="404">
        <v>0</v>
      </c>
      <c r="BK93" s="404">
        <v>0</v>
      </c>
      <c r="BL93" s="404">
        <v>0</v>
      </c>
      <c r="BM93" s="404">
        <v>0</v>
      </c>
      <c r="BN93" s="404">
        <v>0</v>
      </c>
      <c r="BO93" s="404">
        <v>0</v>
      </c>
      <c r="BP93" s="404">
        <v>0</v>
      </c>
      <c r="BQ93" s="404">
        <v>0</v>
      </c>
      <c r="BR93" s="404">
        <v>0</v>
      </c>
      <c r="BS93" s="404">
        <v>0</v>
      </c>
      <c r="BT93" s="404">
        <v>0</v>
      </c>
      <c r="BU93" s="404">
        <v>0</v>
      </c>
      <c r="BV93" s="404">
        <v>0</v>
      </c>
      <c r="BW93" s="404">
        <v>0</v>
      </c>
      <c r="BX93" s="404">
        <v>0</v>
      </c>
      <c r="BY93" s="404">
        <v>0</v>
      </c>
      <c r="BZ93" s="404">
        <v>0</v>
      </c>
      <c r="CA93" s="404">
        <v>0</v>
      </c>
      <c r="CB93" s="404">
        <v>0</v>
      </c>
      <c r="CC93" s="404">
        <v>0</v>
      </c>
      <c r="CD93" s="404">
        <v>0</v>
      </c>
      <c r="CE93" s="404">
        <v>0</v>
      </c>
      <c r="CF93" s="404">
        <v>0</v>
      </c>
      <c r="CG93" s="404">
        <v>0</v>
      </c>
      <c r="CH93" s="404">
        <v>30224.32</v>
      </c>
      <c r="CI93" s="404">
        <v>30884.559999999998</v>
      </c>
      <c r="CJ93" s="404">
        <v>34855.17</v>
      </c>
      <c r="CK93" s="404">
        <v>35047.74</v>
      </c>
      <c r="CL93" s="404">
        <v>34525.050000000003</v>
      </c>
      <c r="CM93" s="404">
        <v>0</v>
      </c>
      <c r="CN93" s="404">
        <v>0</v>
      </c>
      <c r="CO93" s="404">
        <v>0</v>
      </c>
      <c r="CP93" s="404">
        <v>0</v>
      </c>
      <c r="CQ93" s="404">
        <v>0</v>
      </c>
      <c r="CR93" s="404">
        <v>0</v>
      </c>
      <c r="CS93" s="404">
        <v>0</v>
      </c>
      <c r="CT93" s="404">
        <v>90836.2</v>
      </c>
      <c r="CU93" s="404">
        <v>0</v>
      </c>
      <c r="CV93" s="404">
        <v>0</v>
      </c>
      <c r="CW93" s="404">
        <v>0</v>
      </c>
      <c r="CX93" s="404">
        <v>0</v>
      </c>
      <c r="CY93" s="404">
        <v>0</v>
      </c>
      <c r="CZ93" s="404">
        <v>0</v>
      </c>
    </row>
    <row r="94" spans="1:104" x14ac:dyDescent="0.25">
      <c r="A94" s="183">
        <v>4730</v>
      </c>
      <c r="B94" s="183">
        <v>455879</v>
      </c>
      <c r="C94" s="27">
        <v>1026049</v>
      </c>
      <c r="D94" s="14">
        <v>1871907675</v>
      </c>
      <c r="F94" s="27" t="s">
        <v>1296</v>
      </c>
      <c r="G94" s="12" t="s">
        <v>256</v>
      </c>
      <c r="H94" s="27" t="s">
        <v>1433</v>
      </c>
      <c r="I94" s="12" t="s">
        <v>257</v>
      </c>
      <c r="J94" s="465">
        <v>0</v>
      </c>
      <c r="K94" s="465">
        <v>0</v>
      </c>
      <c r="L94" s="465">
        <v>0</v>
      </c>
      <c r="M94" s="465">
        <v>0</v>
      </c>
      <c r="N94" s="465">
        <v>0</v>
      </c>
      <c r="O94" s="465">
        <v>0</v>
      </c>
      <c r="P94" s="465">
        <v>0</v>
      </c>
      <c r="Q94" s="465">
        <v>0</v>
      </c>
      <c r="R94" s="465">
        <v>0</v>
      </c>
      <c r="S94" s="465">
        <v>0</v>
      </c>
      <c r="T94" s="465">
        <v>0</v>
      </c>
      <c r="U94" s="465">
        <v>0</v>
      </c>
      <c r="V94" s="465">
        <v>0</v>
      </c>
      <c r="W94" s="465">
        <v>0</v>
      </c>
      <c r="X94" s="465">
        <v>0</v>
      </c>
      <c r="Y94" s="465">
        <v>0</v>
      </c>
      <c r="Z94" s="465">
        <v>0</v>
      </c>
      <c r="AA94" s="465">
        <v>0</v>
      </c>
      <c r="AB94" s="465">
        <v>0</v>
      </c>
      <c r="AC94" s="465">
        <v>14066.94</v>
      </c>
      <c r="AD94" s="465">
        <v>14113.500000000002</v>
      </c>
      <c r="AE94" s="465">
        <v>15009.78</v>
      </c>
      <c r="AF94" s="465">
        <v>15108.720000000001</v>
      </c>
      <c r="AG94" s="465">
        <v>14829.36</v>
      </c>
      <c r="AH94" s="465">
        <v>0</v>
      </c>
      <c r="AI94" s="465">
        <v>0</v>
      </c>
      <c r="AJ94" s="465">
        <v>0</v>
      </c>
      <c r="AK94" s="465">
        <v>0</v>
      </c>
      <c r="AL94" s="465">
        <v>0</v>
      </c>
      <c r="AM94" s="465">
        <v>0</v>
      </c>
      <c r="AN94" s="465">
        <v>0</v>
      </c>
      <c r="AO94" s="465">
        <v>41038.129999999997</v>
      </c>
      <c r="AP94" s="465">
        <v>0</v>
      </c>
      <c r="AQ94" s="465">
        <v>0</v>
      </c>
      <c r="AR94" s="465">
        <v>0</v>
      </c>
      <c r="AS94" s="465">
        <v>0</v>
      </c>
      <c r="AT94" s="465">
        <v>0</v>
      </c>
      <c r="AU94" s="465">
        <v>0</v>
      </c>
      <c r="AV94" s="404">
        <v>0</v>
      </c>
      <c r="AW94" s="404">
        <v>0</v>
      </c>
      <c r="AX94" s="404">
        <v>0</v>
      </c>
      <c r="AY94" s="404">
        <v>0</v>
      </c>
      <c r="AZ94" s="404">
        <v>0</v>
      </c>
      <c r="BA94" s="404">
        <v>0</v>
      </c>
      <c r="BB94" s="404">
        <v>0</v>
      </c>
      <c r="BC94" s="404">
        <v>0</v>
      </c>
      <c r="BD94" s="404">
        <v>0</v>
      </c>
      <c r="BE94" s="404">
        <v>0</v>
      </c>
      <c r="BF94" s="404">
        <v>0</v>
      </c>
      <c r="BG94" s="404">
        <v>0</v>
      </c>
      <c r="BH94" s="404">
        <v>0</v>
      </c>
      <c r="BI94" s="404">
        <v>0</v>
      </c>
      <c r="BJ94" s="404">
        <v>0</v>
      </c>
      <c r="BK94" s="404">
        <v>0</v>
      </c>
      <c r="BL94" s="404">
        <v>0</v>
      </c>
      <c r="BM94" s="404">
        <v>0</v>
      </c>
      <c r="BN94" s="404">
        <v>0</v>
      </c>
      <c r="BO94" s="404">
        <v>0</v>
      </c>
      <c r="BP94" s="404">
        <v>0</v>
      </c>
      <c r="BQ94" s="404">
        <v>0</v>
      </c>
      <c r="BR94" s="404">
        <v>0</v>
      </c>
      <c r="BS94" s="404">
        <v>0</v>
      </c>
      <c r="BT94" s="404">
        <v>0</v>
      </c>
      <c r="BU94" s="404">
        <v>0</v>
      </c>
      <c r="BV94" s="404">
        <v>0</v>
      </c>
      <c r="BW94" s="404">
        <v>0</v>
      </c>
      <c r="BX94" s="404">
        <v>0</v>
      </c>
      <c r="BY94" s="404">
        <v>0</v>
      </c>
      <c r="BZ94" s="404">
        <v>0</v>
      </c>
      <c r="CA94" s="404">
        <v>0</v>
      </c>
      <c r="CB94" s="404">
        <v>0</v>
      </c>
      <c r="CC94" s="404">
        <v>0</v>
      </c>
      <c r="CD94" s="404">
        <v>0</v>
      </c>
      <c r="CE94" s="404">
        <v>0</v>
      </c>
      <c r="CF94" s="404">
        <v>0</v>
      </c>
      <c r="CG94" s="404">
        <v>0</v>
      </c>
      <c r="CH94" s="404">
        <v>19240.920000000002</v>
      </c>
      <c r="CI94" s="404">
        <v>19950.960000000003</v>
      </c>
      <c r="CJ94" s="404">
        <v>20818.140000000003</v>
      </c>
      <c r="CK94" s="404">
        <v>21219.72</v>
      </c>
      <c r="CL94" s="404">
        <v>21114.960000000003</v>
      </c>
      <c r="CM94" s="404">
        <v>0</v>
      </c>
      <c r="CN94" s="404">
        <v>0</v>
      </c>
      <c r="CO94" s="404">
        <v>0</v>
      </c>
      <c r="CP94" s="404">
        <v>0</v>
      </c>
      <c r="CQ94" s="404">
        <v>0</v>
      </c>
      <c r="CR94" s="404">
        <v>0</v>
      </c>
      <c r="CS94" s="404">
        <v>0</v>
      </c>
      <c r="CT94" s="404">
        <v>57019.830000000009</v>
      </c>
      <c r="CU94" s="404">
        <v>0</v>
      </c>
      <c r="CV94" s="404">
        <v>0</v>
      </c>
      <c r="CW94" s="404">
        <v>0</v>
      </c>
      <c r="CX94" s="404">
        <v>0</v>
      </c>
      <c r="CY94" s="404">
        <v>0</v>
      </c>
      <c r="CZ94" s="404">
        <v>0</v>
      </c>
    </row>
    <row r="95" spans="1:104" x14ac:dyDescent="0.25">
      <c r="A95" s="183">
        <v>4002</v>
      </c>
      <c r="B95" s="183">
        <v>455881</v>
      </c>
      <c r="C95" s="27">
        <v>1026504</v>
      </c>
      <c r="D95" s="14">
        <v>1407253511</v>
      </c>
      <c r="F95" s="27" t="s">
        <v>1293</v>
      </c>
      <c r="G95" s="12" t="s">
        <v>550</v>
      </c>
      <c r="H95" s="27" t="s">
        <v>1336</v>
      </c>
      <c r="I95" s="12" t="s">
        <v>551</v>
      </c>
      <c r="J95" s="465">
        <v>25453.350000000002</v>
      </c>
      <c r="K95" s="465">
        <v>26140.350000000002</v>
      </c>
      <c r="L95" s="465">
        <v>27864.720000000001</v>
      </c>
      <c r="M95" s="465">
        <v>28125.78</v>
      </c>
      <c r="N95" s="465">
        <v>27754.800000000003</v>
      </c>
      <c r="O95" s="465">
        <v>0</v>
      </c>
      <c r="P95" s="465">
        <v>0</v>
      </c>
      <c r="Q95" s="465">
        <v>0</v>
      </c>
      <c r="R95" s="465">
        <v>0</v>
      </c>
      <c r="S95" s="465">
        <v>0</v>
      </c>
      <c r="T95" s="465">
        <v>0</v>
      </c>
      <c r="U95" s="465">
        <v>0</v>
      </c>
      <c r="V95" s="465">
        <v>58755.280000000006</v>
      </c>
      <c r="W95" s="465">
        <v>0</v>
      </c>
      <c r="X95" s="465">
        <v>0</v>
      </c>
      <c r="Y95" s="465">
        <v>0</v>
      </c>
      <c r="Z95" s="465">
        <v>0</v>
      </c>
      <c r="AA95" s="465">
        <v>0</v>
      </c>
      <c r="AB95" s="465">
        <v>0</v>
      </c>
      <c r="AC95" s="465">
        <v>11843.880000000001</v>
      </c>
      <c r="AD95" s="465">
        <v>11912.58</v>
      </c>
      <c r="AE95" s="465">
        <v>12791.939999999999</v>
      </c>
      <c r="AF95" s="465">
        <v>12283.560000000001</v>
      </c>
      <c r="AG95" s="465">
        <v>12214.86</v>
      </c>
      <c r="AH95" s="465">
        <v>0</v>
      </c>
      <c r="AI95" s="465">
        <v>0</v>
      </c>
      <c r="AJ95" s="465">
        <v>0</v>
      </c>
      <c r="AK95" s="465">
        <v>0</v>
      </c>
      <c r="AL95" s="465">
        <v>0</v>
      </c>
      <c r="AM95" s="465">
        <v>0</v>
      </c>
      <c r="AN95" s="465">
        <v>0</v>
      </c>
      <c r="AO95" s="465">
        <v>27025.599999999995</v>
      </c>
      <c r="AP95" s="465">
        <v>0</v>
      </c>
      <c r="AQ95" s="465">
        <v>0</v>
      </c>
      <c r="AR95" s="465">
        <v>0</v>
      </c>
      <c r="AS95" s="465">
        <v>0</v>
      </c>
      <c r="AT95" s="465">
        <v>0</v>
      </c>
      <c r="AU95" s="465">
        <v>0</v>
      </c>
      <c r="AV95" s="404">
        <v>0</v>
      </c>
      <c r="AW95" s="404">
        <v>0</v>
      </c>
      <c r="AX95" s="404">
        <v>0</v>
      </c>
      <c r="AY95" s="404">
        <v>0</v>
      </c>
      <c r="AZ95" s="404">
        <v>0</v>
      </c>
      <c r="BA95" s="404">
        <v>0</v>
      </c>
      <c r="BB95" s="404">
        <v>0</v>
      </c>
      <c r="BC95" s="404">
        <v>0</v>
      </c>
      <c r="BD95" s="404">
        <v>0</v>
      </c>
      <c r="BE95" s="404">
        <v>0</v>
      </c>
      <c r="BF95" s="404">
        <v>0</v>
      </c>
      <c r="BG95" s="404">
        <v>0</v>
      </c>
      <c r="BH95" s="404">
        <v>0</v>
      </c>
      <c r="BI95" s="404">
        <v>0</v>
      </c>
      <c r="BJ95" s="404">
        <v>0</v>
      </c>
      <c r="BK95" s="404">
        <v>0</v>
      </c>
      <c r="BL95" s="404">
        <v>0</v>
      </c>
      <c r="BM95" s="404">
        <v>0</v>
      </c>
      <c r="BN95" s="404">
        <v>0</v>
      </c>
      <c r="BO95" s="404">
        <v>0</v>
      </c>
      <c r="BP95" s="404">
        <v>0</v>
      </c>
      <c r="BQ95" s="404">
        <v>0</v>
      </c>
      <c r="BR95" s="404">
        <v>0</v>
      </c>
      <c r="BS95" s="404">
        <v>0</v>
      </c>
      <c r="BT95" s="404">
        <v>0</v>
      </c>
      <c r="BU95" s="404">
        <v>0</v>
      </c>
      <c r="BV95" s="404">
        <v>0</v>
      </c>
      <c r="BW95" s="404">
        <v>0</v>
      </c>
      <c r="BX95" s="404">
        <v>0</v>
      </c>
      <c r="BY95" s="404">
        <v>0</v>
      </c>
      <c r="BZ95" s="404">
        <v>0</v>
      </c>
      <c r="CA95" s="404">
        <v>0</v>
      </c>
      <c r="CB95" s="404">
        <v>0</v>
      </c>
      <c r="CC95" s="404">
        <v>0</v>
      </c>
      <c r="CD95" s="404">
        <v>0</v>
      </c>
      <c r="CE95" s="404">
        <v>0</v>
      </c>
      <c r="CF95" s="404">
        <v>0</v>
      </c>
      <c r="CG95" s="404">
        <v>0</v>
      </c>
      <c r="CH95" s="404">
        <v>0</v>
      </c>
      <c r="CI95" s="404">
        <v>0</v>
      </c>
      <c r="CJ95" s="404">
        <v>0</v>
      </c>
      <c r="CK95" s="404">
        <v>0</v>
      </c>
      <c r="CL95" s="404">
        <v>0</v>
      </c>
      <c r="CM95" s="404">
        <v>0</v>
      </c>
      <c r="CN95" s="404">
        <v>0</v>
      </c>
      <c r="CO95" s="404">
        <v>0</v>
      </c>
      <c r="CP95" s="404">
        <v>0</v>
      </c>
      <c r="CQ95" s="404">
        <v>0</v>
      </c>
      <c r="CR95" s="404">
        <v>0</v>
      </c>
      <c r="CS95" s="404">
        <v>0</v>
      </c>
      <c r="CT95" s="404">
        <v>0</v>
      </c>
      <c r="CU95" s="404">
        <v>0</v>
      </c>
      <c r="CV95" s="404">
        <v>0</v>
      </c>
      <c r="CW95" s="404">
        <v>0</v>
      </c>
      <c r="CX95" s="404">
        <v>0</v>
      </c>
      <c r="CY95" s="404">
        <v>0</v>
      </c>
      <c r="CZ95" s="404">
        <v>0</v>
      </c>
    </row>
    <row r="96" spans="1:104" x14ac:dyDescent="0.25">
      <c r="A96" s="183">
        <v>5117</v>
      </c>
      <c r="B96" s="183">
        <v>455887</v>
      </c>
      <c r="C96" s="27">
        <v>1025965</v>
      </c>
      <c r="D96" s="14">
        <v>1700876497</v>
      </c>
      <c r="F96" s="27" t="s">
        <v>1297</v>
      </c>
      <c r="G96" s="12" t="s">
        <v>960</v>
      </c>
      <c r="H96" s="27" t="s">
        <v>1428</v>
      </c>
      <c r="I96" s="12" t="s">
        <v>961</v>
      </c>
      <c r="J96" s="465">
        <v>16349.67</v>
      </c>
      <c r="K96" s="465">
        <v>16232.97</v>
      </c>
      <c r="L96" s="465">
        <v>17236.59</v>
      </c>
      <c r="M96" s="465">
        <v>17178.239999999998</v>
      </c>
      <c r="N96" s="465">
        <v>16909.829999999998</v>
      </c>
      <c r="O96" s="465">
        <v>0</v>
      </c>
      <c r="P96" s="465">
        <v>0</v>
      </c>
      <c r="Q96" s="465">
        <v>0</v>
      </c>
      <c r="R96" s="465">
        <v>0</v>
      </c>
      <c r="S96" s="465">
        <v>0</v>
      </c>
      <c r="T96" s="465">
        <v>0</v>
      </c>
      <c r="U96" s="465">
        <v>0</v>
      </c>
      <c r="V96" s="465">
        <v>47257.83</v>
      </c>
      <c r="W96" s="465">
        <v>0</v>
      </c>
      <c r="X96" s="465">
        <v>0</v>
      </c>
      <c r="Y96" s="465">
        <v>0</v>
      </c>
      <c r="Z96" s="465">
        <v>0</v>
      </c>
      <c r="AA96" s="465">
        <v>0</v>
      </c>
      <c r="AB96" s="465">
        <v>0</v>
      </c>
      <c r="AC96" s="465">
        <v>0</v>
      </c>
      <c r="AD96" s="465">
        <v>0</v>
      </c>
      <c r="AE96" s="465">
        <v>0</v>
      </c>
      <c r="AF96" s="465">
        <v>0</v>
      </c>
      <c r="AG96" s="465">
        <v>0</v>
      </c>
      <c r="AH96" s="465">
        <v>0</v>
      </c>
      <c r="AI96" s="465">
        <v>0</v>
      </c>
      <c r="AJ96" s="465">
        <v>0</v>
      </c>
      <c r="AK96" s="465">
        <v>0</v>
      </c>
      <c r="AL96" s="465">
        <v>0</v>
      </c>
      <c r="AM96" s="465">
        <v>0</v>
      </c>
      <c r="AN96" s="465">
        <v>0</v>
      </c>
      <c r="AO96" s="465">
        <v>0</v>
      </c>
      <c r="AP96" s="465">
        <v>0</v>
      </c>
      <c r="AQ96" s="465">
        <v>0</v>
      </c>
      <c r="AR96" s="465">
        <v>0</v>
      </c>
      <c r="AS96" s="465">
        <v>0</v>
      </c>
      <c r="AT96" s="465">
        <v>0</v>
      </c>
      <c r="AU96" s="465">
        <v>0</v>
      </c>
      <c r="AV96" s="404">
        <v>0</v>
      </c>
      <c r="AW96" s="404">
        <v>0</v>
      </c>
      <c r="AX96" s="404">
        <v>0</v>
      </c>
      <c r="AY96" s="404">
        <v>0</v>
      </c>
      <c r="AZ96" s="404">
        <v>0</v>
      </c>
      <c r="BA96" s="404">
        <v>0</v>
      </c>
      <c r="BB96" s="404">
        <v>0</v>
      </c>
      <c r="BC96" s="404">
        <v>0</v>
      </c>
      <c r="BD96" s="404">
        <v>0</v>
      </c>
      <c r="BE96" s="404">
        <v>0</v>
      </c>
      <c r="BF96" s="404">
        <v>0</v>
      </c>
      <c r="BG96" s="404">
        <v>0</v>
      </c>
      <c r="BH96" s="404">
        <v>0</v>
      </c>
      <c r="BI96" s="404">
        <v>0</v>
      </c>
      <c r="BJ96" s="404">
        <v>0</v>
      </c>
      <c r="BK96" s="404">
        <v>0</v>
      </c>
      <c r="BL96" s="404">
        <v>0</v>
      </c>
      <c r="BM96" s="404">
        <v>0</v>
      </c>
      <c r="BN96" s="404">
        <v>0</v>
      </c>
      <c r="BO96" s="404">
        <v>0</v>
      </c>
      <c r="BP96" s="404">
        <v>0</v>
      </c>
      <c r="BQ96" s="404">
        <v>0</v>
      </c>
      <c r="BR96" s="404">
        <v>0</v>
      </c>
      <c r="BS96" s="404">
        <v>0</v>
      </c>
      <c r="BT96" s="404">
        <v>0</v>
      </c>
      <c r="BU96" s="404">
        <v>0</v>
      </c>
      <c r="BV96" s="404">
        <v>0</v>
      </c>
      <c r="BW96" s="404">
        <v>0</v>
      </c>
      <c r="BX96" s="404">
        <v>0</v>
      </c>
      <c r="BY96" s="404">
        <v>0</v>
      </c>
      <c r="BZ96" s="404">
        <v>0</v>
      </c>
      <c r="CA96" s="404">
        <v>0</v>
      </c>
      <c r="CB96" s="404">
        <v>0</v>
      </c>
      <c r="CC96" s="404">
        <v>0</v>
      </c>
      <c r="CD96" s="404">
        <v>0</v>
      </c>
      <c r="CE96" s="404">
        <v>0</v>
      </c>
      <c r="CF96" s="404">
        <v>0</v>
      </c>
      <c r="CG96" s="404">
        <v>0</v>
      </c>
      <c r="CH96" s="404">
        <v>20119.079999999998</v>
      </c>
      <c r="CI96" s="404">
        <v>20119.079999999998</v>
      </c>
      <c r="CJ96" s="404">
        <v>21729.54</v>
      </c>
      <c r="CK96" s="404">
        <v>21869.58</v>
      </c>
      <c r="CL96" s="404">
        <v>22044.63</v>
      </c>
      <c r="CM96" s="404">
        <v>0</v>
      </c>
      <c r="CN96" s="404">
        <v>0</v>
      </c>
      <c r="CO96" s="404">
        <v>0</v>
      </c>
      <c r="CP96" s="404">
        <v>0</v>
      </c>
      <c r="CQ96" s="404">
        <v>0</v>
      </c>
      <c r="CR96" s="404">
        <v>0</v>
      </c>
      <c r="CS96" s="404">
        <v>0</v>
      </c>
      <c r="CT96" s="404">
        <v>58781.7</v>
      </c>
      <c r="CU96" s="404">
        <v>0</v>
      </c>
      <c r="CV96" s="404">
        <v>0</v>
      </c>
      <c r="CW96" s="404">
        <v>0</v>
      </c>
      <c r="CX96" s="404">
        <v>0</v>
      </c>
      <c r="CY96" s="404">
        <v>0</v>
      </c>
      <c r="CZ96" s="404">
        <v>0</v>
      </c>
    </row>
    <row r="97" spans="1:104" x14ac:dyDescent="0.25">
      <c r="A97" s="183">
        <v>4384</v>
      </c>
      <c r="B97" s="183">
        <v>455893</v>
      </c>
      <c r="C97" s="27">
        <v>1026065</v>
      </c>
      <c r="D97" s="14">
        <v>1831507094</v>
      </c>
      <c r="F97" s="27" t="s">
        <v>1258</v>
      </c>
      <c r="G97" s="12" t="s">
        <v>652</v>
      </c>
      <c r="H97" s="27" t="s">
        <v>1390</v>
      </c>
      <c r="I97" s="12" t="s">
        <v>653</v>
      </c>
      <c r="J97" s="465">
        <v>10079.85</v>
      </c>
      <c r="K97" s="465">
        <v>10440.65</v>
      </c>
      <c r="L97" s="465">
        <v>10932.24</v>
      </c>
      <c r="M97" s="465">
        <v>10639.09</v>
      </c>
      <c r="N97" s="465">
        <v>10553.4</v>
      </c>
      <c r="O97" s="465">
        <v>0</v>
      </c>
      <c r="P97" s="465">
        <v>0</v>
      </c>
      <c r="Q97" s="465">
        <v>0</v>
      </c>
      <c r="R97" s="465">
        <v>0</v>
      </c>
      <c r="S97" s="465">
        <v>0</v>
      </c>
      <c r="T97" s="465">
        <v>0</v>
      </c>
      <c r="U97" s="465">
        <v>0</v>
      </c>
      <c r="V97" s="465">
        <v>23293.16</v>
      </c>
      <c r="W97" s="465">
        <v>0</v>
      </c>
      <c r="X97" s="465">
        <v>0</v>
      </c>
      <c r="Y97" s="465">
        <v>0</v>
      </c>
      <c r="Z97" s="465">
        <v>0</v>
      </c>
      <c r="AA97" s="465">
        <v>0</v>
      </c>
      <c r="AB97" s="465">
        <v>0</v>
      </c>
      <c r="AC97" s="465">
        <v>0</v>
      </c>
      <c r="AD97" s="465">
        <v>0</v>
      </c>
      <c r="AE97" s="465">
        <v>0</v>
      </c>
      <c r="AF97" s="465">
        <v>0</v>
      </c>
      <c r="AG97" s="465">
        <v>0</v>
      </c>
      <c r="AH97" s="465">
        <v>0</v>
      </c>
      <c r="AI97" s="465">
        <v>0</v>
      </c>
      <c r="AJ97" s="465">
        <v>0</v>
      </c>
      <c r="AK97" s="465">
        <v>0</v>
      </c>
      <c r="AL97" s="465">
        <v>0</v>
      </c>
      <c r="AM97" s="465">
        <v>0</v>
      </c>
      <c r="AN97" s="465">
        <v>0</v>
      </c>
      <c r="AO97" s="465">
        <v>0</v>
      </c>
      <c r="AP97" s="465">
        <v>0</v>
      </c>
      <c r="AQ97" s="465">
        <v>0</v>
      </c>
      <c r="AR97" s="465">
        <v>0</v>
      </c>
      <c r="AS97" s="465">
        <v>0</v>
      </c>
      <c r="AT97" s="465">
        <v>0</v>
      </c>
      <c r="AU97" s="465">
        <v>0</v>
      </c>
      <c r="AV97" s="404">
        <v>0</v>
      </c>
      <c r="AW97" s="404">
        <v>0</v>
      </c>
      <c r="AX97" s="404">
        <v>0</v>
      </c>
      <c r="AY97" s="404">
        <v>0</v>
      </c>
      <c r="AZ97" s="404">
        <v>0</v>
      </c>
      <c r="BA97" s="404">
        <v>0</v>
      </c>
      <c r="BB97" s="404">
        <v>0</v>
      </c>
      <c r="BC97" s="404">
        <v>0</v>
      </c>
      <c r="BD97" s="404">
        <v>0</v>
      </c>
      <c r="BE97" s="404">
        <v>0</v>
      </c>
      <c r="BF97" s="404">
        <v>0</v>
      </c>
      <c r="BG97" s="404">
        <v>0</v>
      </c>
      <c r="BH97" s="404">
        <v>0</v>
      </c>
      <c r="BI97" s="404">
        <v>0</v>
      </c>
      <c r="BJ97" s="404">
        <v>0</v>
      </c>
      <c r="BK97" s="404">
        <v>0</v>
      </c>
      <c r="BL97" s="404">
        <v>0</v>
      </c>
      <c r="BM97" s="404">
        <v>0</v>
      </c>
      <c r="BN97" s="404">
        <v>0</v>
      </c>
      <c r="BO97" s="404">
        <v>11229.9</v>
      </c>
      <c r="BP97" s="404">
        <v>11532.07</v>
      </c>
      <c r="BQ97" s="404">
        <v>12339.36</v>
      </c>
      <c r="BR97" s="404">
        <v>12280.73</v>
      </c>
      <c r="BS97" s="404">
        <v>12253.669999999998</v>
      </c>
      <c r="BT97" s="404">
        <v>0</v>
      </c>
      <c r="BU97" s="404">
        <v>0</v>
      </c>
      <c r="BV97" s="404">
        <v>0</v>
      </c>
      <c r="BW97" s="404">
        <v>0</v>
      </c>
      <c r="BX97" s="404">
        <v>0</v>
      </c>
      <c r="BY97" s="404">
        <v>0</v>
      </c>
      <c r="BZ97" s="404">
        <v>0</v>
      </c>
      <c r="CA97" s="404">
        <v>25995.22</v>
      </c>
      <c r="CB97" s="404">
        <v>0</v>
      </c>
      <c r="CC97" s="404">
        <v>0</v>
      </c>
      <c r="CD97" s="404">
        <v>0</v>
      </c>
      <c r="CE97" s="404">
        <v>0</v>
      </c>
      <c r="CF97" s="404">
        <v>0</v>
      </c>
      <c r="CG97" s="404">
        <v>0</v>
      </c>
      <c r="CH97" s="404">
        <v>0</v>
      </c>
      <c r="CI97" s="404">
        <v>0</v>
      </c>
      <c r="CJ97" s="404">
        <v>0</v>
      </c>
      <c r="CK97" s="404">
        <v>0</v>
      </c>
      <c r="CL97" s="404">
        <v>0</v>
      </c>
      <c r="CM97" s="404">
        <v>0</v>
      </c>
      <c r="CN97" s="404">
        <v>0</v>
      </c>
      <c r="CO97" s="404">
        <v>0</v>
      </c>
      <c r="CP97" s="404">
        <v>0</v>
      </c>
      <c r="CQ97" s="404">
        <v>0</v>
      </c>
      <c r="CR97" s="404">
        <v>0</v>
      </c>
      <c r="CS97" s="404">
        <v>0</v>
      </c>
      <c r="CT97" s="404">
        <v>0</v>
      </c>
      <c r="CU97" s="404">
        <v>0</v>
      </c>
      <c r="CV97" s="404">
        <v>0</v>
      </c>
      <c r="CW97" s="404">
        <v>0</v>
      </c>
      <c r="CX97" s="404">
        <v>0</v>
      </c>
      <c r="CY97" s="404">
        <v>0</v>
      </c>
      <c r="CZ97" s="404">
        <v>0</v>
      </c>
    </row>
    <row r="98" spans="1:104" x14ac:dyDescent="0.25">
      <c r="A98" s="183">
        <v>5232</v>
      </c>
      <c r="B98" s="183">
        <v>455917</v>
      </c>
      <c r="C98" s="27">
        <v>1026641</v>
      </c>
      <c r="D98" s="14">
        <v>1841311412</v>
      </c>
      <c r="F98" s="27" t="s">
        <v>1297</v>
      </c>
      <c r="G98" s="12" t="s">
        <v>1045</v>
      </c>
      <c r="H98" s="27" t="s">
        <v>1428</v>
      </c>
      <c r="I98" s="12" t="s">
        <v>1046</v>
      </c>
      <c r="J98" s="465">
        <v>16335.66</v>
      </c>
      <c r="K98" s="465">
        <v>16219.06</v>
      </c>
      <c r="L98" s="465">
        <v>17221.82</v>
      </c>
      <c r="M98" s="465">
        <v>17163.52</v>
      </c>
      <c r="N98" s="465">
        <v>16895.34</v>
      </c>
      <c r="O98" s="465">
        <v>0</v>
      </c>
      <c r="P98" s="465">
        <v>0</v>
      </c>
      <c r="Q98" s="465">
        <v>0</v>
      </c>
      <c r="R98" s="465">
        <v>0</v>
      </c>
      <c r="S98" s="465">
        <v>0</v>
      </c>
      <c r="T98" s="465">
        <v>0</v>
      </c>
      <c r="U98" s="465">
        <v>0</v>
      </c>
      <c r="V98" s="465">
        <v>47257.83</v>
      </c>
      <c r="W98" s="465">
        <v>0</v>
      </c>
      <c r="X98" s="465">
        <v>0</v>
      </c>
      <c r="Y98" s="465">
        <v>0</v>
      </c>
      <c r="Z98" s="465">
        <v>0</v>
      </c>
      <c r="AA98" s="465">
        <v>0</v>
      </c>
      <c r="AB98" s="465">
        <v>0</v>
      </c>
      <c r="AC98" s="465">
        <v>0</v>
      </c>
      <c r="AD98" s="465">
        <v>0</v>
      </c>
      <c r="AE98" s="465">
        <v>0</v>
      </c>
      <c r="AF98" s="465">
        <v>0</v>
      </c>
      <c r="AG98" s="465">
        <v>0</v>
      </c>
      <c r="AH98" s="465">
        <v>0</v>
      </c>
      <c r="AI98" s="465">
        <v>0</v>
      </c>
      <c r="AJ98" s="465">
        <v>0</v>
      </c>
      <c r="AK98" s="465">
        <v>0</v>
      </c>
      <c r="AL98" s="465">
        <v>0</v>
      </c>
      <c r="AM98" s="465">
        <v>0</v>
      </c>
      <c r="AN98" s="465">
        <v>0</v>
      </c>
      <c r="AO98" s="465">
        <v>0</v>
      </c>
      <c r="AP98" s="465">
        <v>0</v>
      </c>
      <c r="AQ98" s="465">
        <v>0</v>
      </c>
      <c r="AR98" s="465">
        <v>0</v>
      </c>
      <c r="AS98" s="465">
        <v>0</v>
      </c>
      <c r="AT98" s="465">
        <v>0</v>
      </c>
      <c r="AU98" s="465">
        <v>0</v>
      </c>
      <c r="AV98" s="404">
        <v>0</v>
      </c>
      <c r="AW98" s="404">
        <v>0</v>
      </c>
      <c r="AX98" s="404">
        <v>0</v>
      </c>
      <c r="AY98" s="404">
        <v>0</v>
      </c>
      <c r="AZ98" s="404">
        <v>0</v>
      </c>
      <c r="BA98" s="404">
        <v>0</v>
      </c>
      <c r="BB98" s="404">
        <v>0</v>
      </c>
      <c r="BC98" s="404">
        <v>0</v>
      </c>
      <c r="BD98" s="404">
        <v>0</v>
      </c>
      <c r="BE98" s="404">
        <v>0</v>
      </c>
      <c r="BF98" s="404">
        <v>0</v>
      </c>
      <c r="BG98" s="404">
        <v>0</v>
      </c>
      <c r="BH98" s="404">
        <v>0</v>
      </c>
      <c r="BI98" s="404">
        <v>0</v>
      </c>
      <c r="BJ98" s="404">
        <v>0</v>
      </c>
      <c r="BK98" s="404">
        <v>0</v>
      </c>
      <c r="BL98" s="404">
        <v>0</v>
      </c>
      <c r="BM98" s="404">
        <v>0</v>
      </c>
      <c r="BN98" s="404">
        <v>0</v>
      </c>
      <c r="BO98" s="404">
        <v>0</v>
      </c>
      <c r="BP98" s="404">
        <v>0</v>
      </c>
      <c r="BQ98" s="404">
        <v>0</v>
      </c>
      <c r="BR98" s="404">
        <v>0</v>
      </c>
      <c r="BS98" s="404">
        <v>0</v>
      </c>
      <c r="BT98" s="404">
        <v>0</v>
      </c>
      <c r="BU98" s="404">
        <v>0</v>
      </c>
      <c r="BV98" s="404">
        <v>0</v>
      </c>
      <c r="BW98" s="404">
        <v>0</v>
      </c>
      <c r="BX98" s="404">
        <v>0</v>
      </c>
      <c r="BY98" s="404">
        <v>0</v>
      </c>
      <c r="BZ98" s="404">
        <v>0</v>
      </c>
      <c r="CA98" s="404">
        <v>0</v>
      </c>
      <c r="CB98" s="404">
        <v>0</v>
      </c>
      <c r="CC98" s="404">
        <v>0</v>
      </c>
      <c r="CD98" s="404">
        <v>0</v>
      </c>
      <c r="CE98" s="404">
        <v>0</v>
      </c>
      <c r="CF98" s="404">
        <v>0</v>
      </c>
      <c r="CG98" s="404">
        <v>0</v>
      </c>
      <c r="CH98" s="404">
        <v>20101.84</v>
      </c>
      <c r="CI98" s="404">
        <v>20101.84</v>
      </c>
      <c r="CJ98" s="404">
        <v>21710.920000000002</v>
      </c>
      <c r="CK98" s="404">
        <v>21850.84</v>
      </c>
      <c r="CL98" s="404">
        <v>22025.74</v>
      </c>
      <c r="CM98" s="404">
        <v>0</v>
      </c>
      <c r="CN98" s="404">
        <v>0</v>
      </c>
      <c r="CO98" s="404">
        <v>0</v>
      </c>
      <c r="CP98" s="404">
        <v>0</v>
      </c>
      <c r="CQ98" s="404">
        <v>0</v>
      </c>
      <c r="CR98" s="404">
        <v>0</v>
      </c>
      <c r="CS98" s="404">
        <v>0</v>
      </c>
      <c r="CT98" s="404">
        <v>58781.7</v>
      </c>
      <c r="CU98" s="404">
        <v>0</v>
      </c>
      <c r="CV98" s="404">
        <v>0</v>
      </c>
      <c r="CW98" s="404">
        <v>0</v>
      </c>
      <c r="CX98" s="404">
        <v>0</v>
      </c>
      <c r="CY98" s="404">
        <v>0</v>
      </c>
      <c r="CZ98" s="404">
        <v>0</v>
      </c>
    </row>
    <row r="99" spans="1:104" x14ac:dyDescent="0.25">
      <c r="A99" s="183">
        <v>5296</v>
      </c>
      <c r="B99" s="183">
        <v>455929</v>
      </c>
      <c r="C99" s="27">
        <v>1026084</v>
      </c>
      <c r="D99" s="14">
        <v>1285043190</v>
      </c>
      <c r="F99" s="27" t="s">
        <v>1293</v>
      </c>
      <c r="G99" s="12" t="s">
        <v>358</v>
      </c>
      <c r="H99" s="27" t="s">
        <v>1295</v>
      </c>
      <c r="I99" s="12" t="s">
        <v>359</v>
      </c>
      <c r="J99" s="465">
        <v>18710.25</v>
      </c>
      <c r="K99" s="465">
        <v>19215.25</v>
      </c>
      <c r="L99" s="465">
        <v>20482.8</v>
      </c>
      <c r="M99" s="465">
        <v>20674.7</v>
      </c>
      <c r="N99" s="465">
        <v>20401.999999999996</v>
      </c>
      <c r="O99" s="465">
        <v>0</v>
      </c>
      <c r="P99" s="465">
        <v>0</v>
      </c>
      <c r="Q99" s="465">
        <v>0</v>
      </c>
      <c r="R99" s="465">
        <v>0</v>
      </c>
      <c r="S99" s="465">
        <v>0</v>
      </c>
      <c r="T99" s="465">
        <v>0</v>
      </c>
      <c r="U99" s="465">
        <v>0</v>
      </c>
      <c r="V99" s="465">
        <v>30765.56</v>
      </c>
      <c r="W99" s="465">
        <v>0</v>
      </c>
      <c r="X99" s="465">
        <v>0</v>
      </c>
      <c r="Y99" s="465">
        <v>0</v>
      </c>
      <c r="Z99" s="465">
        <v>0</v>
      </c>
      <c r="AA99" s="465">
        <v>0</v>
      </c>
      <c r="AB99" s="465">
        <v>0</v>
      </c>
      <c r="AC99" s="465">
        <v>8706.1999999999989</v>
      </c>
      <c r="AD99" s="465">
        <v>8756.6999999999989</v>
      </c>
      <c r="AE99" s="465">
        <v>9403.1</v>
      </c>
      <c r="AF99" s="465">
        <v>9029.4</v>
      </c>
      <c r="AG99" s="465">
        <v>8978.9</v>
      </c>
      <c r="AH99" s="465">
        <v>0</v>
      </c>
      <c r="AI99" s="465">
        <v>0</v>
      </c>
      <c r="AJ99" s="465">
        <v>0</v>
      </c>
      <c r="AK99" s="465">
        <v>0</v>
      </c>
      <c r="AL99" s="465">
        <v>0</v>
      </c>
      <c r="AM99" s="465">
        <v>0</v>
      </c>
      <c r="AN99" s="465">
        <v>0</v>
      </c>
      <c r="AO99" s="465">
        <v>14151.2</v>
      </c>
      <c r="AP99" s="465">
        <v>0</v>
      </c>
      <c r="AQ99" s="465">
        <v>0</v>
      </c>
      <c r="AR99" s="465">
        <v>0</v>
      </c>
      <c r="AS99" s="465">
        <v>0</v>
      </c>
      <c r="AT99" s="465">
        <v>0</v>
      </c>
      <c r="AU99" s="465">
        <v>0</v>
      </c>
      <c r="AV99" s="404">
        <v>0</v>
      </c>
      <c r="AW99" s="404">
        <v>0</v>
      </c>
      <c r="AX99" s="404">
        <v>0</v>
      </c>
      <c r="AY99" s="404">
        <v>0</v>
      </c>
      <c r="AZ99" s="404">
        <v>0</v>
      </c>
      <c r="BA99" s="404">
        <v>0</v>
      </c>
      <c r="BB99" s="404">
        <v>0</v>
      </c>
      <c r="BC99" s="404">
        <v>0</v>
      </c>
      <c r="BD99" s="404">
        <v>0</v>
      </c>
      <c r="BE99" s="404">
        <v>0</v>
      </c>
      <c r="BF99" s="404">
        <v>0</v>
      </c>
      <c r="BG99" s="404">
        <v>0</v>
      </c>
      <c r="BH99" s="404">
        <v>0</v>
      </c>
      <c r="BI99" s="404">
        <v>0</v>
      </c>
      <c r="BJ99" s="404">
        <v>0</v>
      </c>
      <c r="BK99" s="404">
        <v>0</v>
      </c>
      <c r="BL99" s="404">
        <v>0</v>
      </c>
      <c r="BM99" s="404">
        <v>0</v>
      </c>
      <c r="BN99" s="404">
        <v>0</v>
      </c>
      <c r="BO99" s="404">
        <v>0</v>
      </c>
      <c r="BP99" s="404">
        <v>0</v>
      </c>
      <c r="BQ99" s="404">
        <v>0</v>
      </c>
      <c r="BR99" s="404">
        <v>0</v>
      </c>
      <c r="BS99" s="404">
        <v>0</v>
      </c>
      <c r="BT99" s="404">
        <v>0</v>
      </c>
      <c r="BU99" s="404">
        <v>0</v>
      </c>
      <c r="BV99" s="404">
        <v>0</v>
      </c>
      <c r="BW99" s="404">
        <v>0</v>
      </c>
      <c r="BX99" s="404">
        <v>0</v>
      </c>
      <c r="BY99" s="404">
        <v>0</v>
      </c>
      <c r="BZ99" s="404">
        <v>0</v>
      </c>
      <c r="CA99" s="404">
        <v>0</v>
      </c>
      <c r="CB99" s="404">
        <v>0</v>
      </c>
      <c r="CC99" s="404">
        <v>0</v>
      </c>
      <c r="CD99" s="404">
        <v>0</v>
      </c>
      <c r="CE99" s="404">
        <v>0</v>
      </c>
      <c r="CF99" s="404">
        <v>0</v>
      </c>
      <c r="CG99" s="404">
        <v>0</v>
      </c>
      <c r="CH99" s="404">
        <v>0</v>
      </c>
      <c r="CI99" s="404">
        <v>0</v>
      </c>
      <c r="CJ99" s="404">
        <v>0</v>
      </c>
      <c r="CK99" s="404">
        <v>0</v>
      </c>
      <c r="CL99" s="404">
        <v>0</v>
      </c>
      <c r="CM99" s="404">
        <v>0</v>
      </c>
      <c r="CN99" s="404">
        <v>0</v>
      </c>
      <c r="CO99" s="404">
        <v>0</v>
      </c>
      <c r="CP99" s="404">
        <v>0</v>
      </c>
      <c r="CQ99" s="404">
        <v>0</v>
      </c>
      <c r="CR99" s="404">
        <v>0</v>
      </c>
      <c r="CS99" s="404">
        <v>0</v>
      </c>
      <c r="CT99" s="404">
        <v>0</v>
      </c>
      <c r="CU99" s="404">
        <v>0</v>
      </c>
      <c r="CV99" s="404">
        <v>0</v>
      </c>
      <c r="CW99" s="404">
        <v>0</v>
      </c>
      <c r="CX99" s="404">
        <v>0</v>
      </c>
      <c r="CY99" s="404">
        <v>0</v>
      </c>
      <c r="CZ99" s="404">
        <v>0</v>
      </c>
    </row>
    <row r="100" spans="1:104" x14ac:dyDescent="0.25">
      <c r="A100" s="183">
        <v>4345</v>
      </c>
      <c r="B100" s="183">
        <v>455931</v>
      </c>
      <c r="C100" s="27">
        <v>1026286</v>
      </c>
      <c r="D100" s="14">
        <v>1245639525</v>
      </c>
      <c r="F100" s="27" t="s">
        <v>1258</v>
      </c>
      <c r="G100" s="12" t="s">
        <v>632</v>
      </c>
      <c r="H100" s="27" t="s">
        <v>1266</v>
      </c>
      <c r="I100" s="12" t="s">
        <v>633</v>
      </c>
      <c r="J100" s="465">
        <v>12270.15</v>
      </c>
      <c r="K100" s="465">
        <v>12709.35</v>
      </c>
      <c r="L100" s="465">
        <v>13307.76</v>
      </c>
      <c r="M100" s="465">
        <v>12950.91</v>
      </c>
      <c r="N100" s="465">
        <v>12846.6</v>
      </c>
      <c r="O100" s="465">
        <v>0</v>
      </c>
      <c r="P100" s="465">
        <v>0</v>
      </c>
      <c r="Q100" s="465">
        <v>0</v>
      </c>
      <c r="R100" s="465">
        <v>0</v>
      </c>
      <c r="S100" s="465">
        <v>0</v>
      </c>
      <c r="T100" s="465">
        <v>0</v>
      </c>
      <c r="U100" s="465">
        <v>0</v>
      </c>
      <c r="V100" s="465">
        <v>28384.18</v>
      </c>
      <c r="W100" s="465">
        <v>0</v>
      </c>
      <c r="X100" s="465">
        <v>0</v>
      </c>
      <c r="Y100" s="465">
        <v>0</v>
      </c>
      <c r="Z100" s="465">
        <v>0</v>
      </c>
      <c r="AA100" s="465">
        <v>0</v>
      </c>
      <c r="AB100" s="465">
        <v>0</v>
      </c>
      <c r="AC100" s="465">
        <v>0</v>
      </c>
      <c r="AD100" s="465">
        <v>0</v>
      </c>
      <c r="AE100" s="465">
        <v>0</v>
      </c>
      <c r="AF100" s="465">
        <v>0</v>
      </c>
      <c r="AG100" s="465">
        <v>0</v>
      </c>
      <c r="AH100" s="465">
        <v>0</v>
      </c>
      <c r="AI100" s="465">
        <v>0</v>
      </c>
      <c r="AJ100" s="465">
        <v>0</v>
      </c>
      <c r="AK100" s="465">
        <v>0</v>
      </c>
      <c r="AL100" s="465">
        <v>0</v>
      </c>
      <c r="AM100" s="465">
        <v>0</v>
      </c>
      <c r="AN100" s="465">
        <v>0</v>
      </c>
      <c r="AO100" s="465">
        <v>0</v>
      </c>
      <c r="AP100" s="465">
        <v>0</v>
      </c>
      <c r="AQ100" s="465">
        <v>0</v>
      </c>
      <c r="AR100" s="465">
        <v>0</v>
      </c>
      <c r="AS100" s="465">
        <v>0</v>
      </c>
      <c r="AT100" s="465">
        <v>0</v>
      </c>
      <c r="AU100" s="465">
        <v>0</v>
      </c>
      <c r="AV100" s="404">
        <v>0</v>
      </c>
      <c r="AW100" s="404">
        <v>0</v>
      </c>
      <c r="AX100" s="404">
        <v>0</v>
      </c>
      <c r="AY100" s="404">
        <v>0</v>
      </c>
      <c r="AZ100" s="404">
        <v>0</v>
      </c>
      <c r="BA100" s="404">
        <v>0</v>
      </c>
      <c r="BB100" s="404">
        <v>0</v>
      </c>
      <c r="BC100" s="404">
        <v>0</v>
      </c>
      <c r="BD100" s="404">
        <v>0</v>
      </c>
      <c r="BE100" s="404">
        <v>0</v>
      </c>
      <c r="BF100" s="404">
        <v>0</v>
      </c>
      <c r="BG100" s="404">
        <v>0</v>
      </c>
      <c r="BH100" s="404">
        <v>0</v>
      </c>
      <c r="BI100" s="404">
        <v>0</v>
      </c>
      <c r="BJ100" s="404">
        <v>0</v>
      </c>
      <c r="BK100" s="404">
        <v>0</v>
      </c>
      <c r="BL100" s="404">
        <v>0</v>
      </c>
      <c r="BM100" s="404">
        <v>0</v>
      </c>
      <c r="BN100" s="404">
        <v>0</v>
      </c>
      <c r="BO100" s="404">
        <v>13670.1</v>
      </c>
      <c r="BP100" s="404">
        <v>14037.93</v>
      </c>
      <c r="BQ100" s="404">
        <v>15020.64</v>
      </c>
      <c r="BR100" s="404">
        <v>14949.27</v>
      </c>
      <c r="BS100" s="404">
        <v>14916.330000000002</v>
      </c>
      <c r="BT100" s="404">
        <v>0</v>
      </c>
      <c r="BU100" s="404">
        <v>0</v>
      </c>
      <c r="BV100" s="404">
        <v>0</v>
      </c>
      <c r="BW100" s="404">
        <v>0</v>
      </c>
      <c r="BX100" s="404">
        <v>0</v>
      </c>
      <c r="BY100" s="404">
        <v>0</v>
      </c>
      <c r="BZ100" s="404">
        <v>0</v>
      </c>
      <c r="CA100" s="404">
        <v>31676.81</v>
      </c>
      <c r="CB100" s="404">
        <v>0</v>
      </c>
      <c r="CC100" s="404">
        <v>0</v>
      </c>
      <c r="CD100" s="404">
        <v>0</v>
      </c>
      <c r="CE100" s="404">
        <v>0</v>
      </c>
      <c r="CF100" s="404">
        <v>0</v>
      </c>
      <c r="CG100" s="404">
        <v>0</v>
      </c>
      <c r="CH100" s="404">
        <v>0</v>
      </c>
      <c r="CI100" s="404">
        <v>0</v>
      </c>
      <c r="CJ100" s="404">
        <v>0</v>
      </c>
      <c r="CK100" s="404">
        <v>0</v>
      </c>
      <c r="CL100" s="404">
        <v>0</v>
      </c>
      <c r="CM100" s="404">
        <v>0</v>
      </c>
      <c r="CN100" s="404">
        <v>0</v>
      </c>
      <c r="CO100" s="404">
        <v>0</v>
      </c>
      <c r="CP100" s="404">
        <v>0</v>
      </c>
      <c r="CQ100" s="404">
        <v>0</v>
      </c>
      <c r="CR100" s="404">
        <v>0</v>
      </c>
      <c r="CS100" s="404">
        <v>0</v>
      </c>
      <c r="CT100" s="404">
        <v>0</v>
      </c>
      <c r="CU100" s="404">
        <v>0</v>
      </c>
      <c r="CV100" s="404">
        <v>0</v>
      </c>
      <c r="CW100" s="404">
        <v>0</v>
      </c>
      <c r="CX100" s="404">
        <v>0</v>
      </c>
      <c r="CY100" s="404">
        <v>0</v>
      </c>
      <c r="CZ100" s="404">
        <v>0</v>
      </c>
    </row>
    <row r="101" spans="1:104" x14ac:dyDescent="0.25">
      <c r="A101" s="183">
        <v>4681</v>
      </c>
      <c r="B101" s="183">
        <v>455934</v>
      </c>
      <c r="C101" s="27">
        <v>1026566</v>
      </c>
      <c r="D101" s="14">
        <v>1235121245</v>
      </c>
      <c r="F101" s="27" t="s">
        <v>1258</v>
      </c>
      <c r="G101" s="12" t="s">
        <v>250</v>
      </c>
      <c r="H101" s="27" t="s">
        <v>1355</v>
      </c>
      <c r="I101" s="12" t="s">
        <v>251</v>
      </c>
      <c r="J101" s="465">
        <v>13588.8</v>
      </c>
      <c r="K101" s="465">
        <v>14075.2</v>
      </c>
      <c r="L101" s="465">
        <v>14737.92</v>
      </c>
      <c r="M101" s="465">
        <v>14342.720000000001</v>
      </c>
      <c r="N101" s="465">
        <v>14227.2</v>
      </c>
      <c r="O101" s="465">
        <v>0</v>
      </c>
      <c r="P101" s="465">
        <v>0</v>
      </c>
      <c r="Q101" s="465">
        <v>0</v>
      </c>
      <c r="R101" s="465">
        <v>0</v>
      </c>
      <c r="S101" s="465">
        <v>0</v>
      </c>
      <c r="T101" s="465">
        <v>0</v>
      </c>
      <c r="U101" s="465">
        <v>0</v>
      </c>
      <c r="V101" s="465">
        <v>25385.360000000004</v>
      </c>
      <c r="W101" s="465">
        <v>0</v>
      </c>
      <c r="X101" s="465">
        <v>0</v>
      </c>
      <c r="Y101" s="465">
        <v>0</v>
      </c>
      <c r="Z101" s="465">
        <v>0</v>
      </c>
      <c r="AA101" s="465">
        <v>0</v>
      </c>
      <c r="AB101" s="465">
        <v>0</v>
      </c>
      <c r="AC101" s="465">
        <v>0</v>
      </c>
      <c r="AD101" s="465">
        <v>0</v>
      </c>
      <c r="AE101" s="465">
        <v>0</v>
      </c>
      <c r="AF101" s="465">
        <v>0</v>
      </c>
      <c r="AG101" s="465">
        <v>0</v>
      </c>
      <c r="AH101" s="465">
        <v>0</v>
      </c>
      <c r="AI101" s="465">
        <v>0</v>
      </c>
      <c r="AJ101" s="465">
        <v>0</v>
      </c>
      <c r="AK101" s="465">
        <v>0</v>
      </c>
      <c r="AL101" s="465">
        <v>0</v>
      </c>
      <c r="AM101" s="465">
        <v>0</v>
      </c>
      <c r="AN101" s="465">
        <v>0</v>
      </c>
      <c r="AO101" s="465">
        <v>0</v>
      </c>
      <c r="AP101" s="465">
        <v>0</v>
      </c>
      <c r="AQ101" s="465">
        <v>0</v>
      </c>
      <c r="AR101" s="465">
        <v>0</v>
      </c>
      <c r="AS101" s="465">
        <v>0</v>
      </c>
      <c r="AT101" s="465">
        <v>0</v>
      </c>
      <c r="AU101" s="465">
        <v>0</v>
      </c>
      <c r="AV101" s="404">
        <v>0</v>
      </c>
      <c r="AW101" s="404">
        <v>0</v>
      </c>
      <c r="AX101" s="404">
        <v>0</v>
      </c>
      <c r="AY101" s="404">
        <v>0</v>
      </c>
      <c r="AZ101" s="404">
        <v>0</v>
      </c>
      <c r="BA101" s="404">
        <v>0</v>
      </c>
      <c r="BB101" s="404">
        <v>0</v>
      </c>
      <c r="BC101" s="404">
        <v>0</v>
      </c>
      <c r="BD101" s="404">
        <v>0</v>
      </c>
      <c r="BE101" s="404">
        <v>0</v>
      </c>
      <c r="BF101" s="404">
        <v>0</v>
      </c>
      <c r="BG101" s="404">
        <v>0</v>
      </c>
      <c r="BH101" s="404">
        <v>0</v>
      </c>
      <c r="BI101" s="404">
        <v>0</v>
      </c>
      <c r="BJ101" s="404">
        <v>0</v>
      </c>
      <c r="BK101" s="404">
        <v>0</v>
      </c>
      <c r="BL101" s="404">
        <v>0</v>
      </c>
      <c r="BM101" s="404">
        <v>0</v>
      </c>
      <c r="BN101" s="404">
        <v>0</v>
      </c>
      <c r="BO101" s="404">
        <v>15139.2</v>
      </c>
      <c r="BP101" s="404">
        <v>15546.560000000001</v>
      </c>
      <c r="BQ101" s="404">
        <v>16634.88</v>
      </c>
      <c r="BR101" s="404">
        <v>16555.84</v>
      </c>
      <c r="BS101" s="404">
        <v>16519.36</v>
      </c>
      <c r="BT101" s="404">
        <v>0</v>
      </c>
      <c r="BU101" s="404">
        <v>0</v>
      </c>
      <c r="BV101" s="404">
        <v>0</v>
      </c>
      <c r="BW101" s="404">
        <v>0</v>
      </c>
      <c r="BX101" s="404">
        <v>0</v>
      </c>
      <c r="BY101" s="404">
        <v>0</v>
      </c>
      <c r="BZ101" s="404">
        <v>0</v>
      </c>
      <c r="CA101" s="404">
        <v>28330.12</v>
      </c>
      <c r="CB101" s="404">
        <v>0</v>
      </c>
      <c r="CC101" s="404">
        <v>0</v>
      </c>
      <c r="CD101" s="404">
        <v>0</v>
      </c>
      <c r="CE101" s="404">
        <v>0</v>
      </c>
      <c r="CF101" s="404">
        <v>0</v>
      </c>
      <c r="CG101" s="404">
        <v>0</v>
      </c>
      <c r="CH101" s="404">
        <v>0</v>
      </c>
      <c r="CI101" s="404">
        <v>0</v>
      </c>
      <c r="CJ101" s="404">
        <v>0</v>
      </c>
      <c r="CK101" s="404">
        <v>0</v>
      </c>
      <c r="CL101" s="404">
        <v>0</v>
      </c>
      <c r="CM101" s="404">
        <v>0</v>
      </c>
      <c r="CN101" s="404">
        <v>0</v>
      </c>
      <c r="CO101" s="404">
        <v>0</v>
      </c>
      <c r="CP101" s="404">
        <v>0</v>
      </c>
      <c r="CQ101" s="404">
        <v>0</v>
      </c>
      <c r="CR101" s="404">
        <v>0</v>
      </c>
      <c r="CS101" s="404">
        <v>0</v>
      </c>
      <c r="CT101" s="404">
        <v>0</v>
      </c>
      <c r="CU101" s="404">
        <v>0</v>
      </c>
      <c r="CV101" s="404">
        <v>0</v>
      </c>
      <c r="CW101" s="404">
        <v>0</v>
      </c>
      <c r="CX101" s="404">
        <v>0</v>
      </c>
      <c r="CY101" s="404">
        <v>0</v>
      </c>
      <c r="CZ101" s="404">
        <v>0</v>
      </c>
    </row>
    <row r="102" spans="1:104" x14ac:dyDescent="0.25">
      <c r="A102" s="183">
        <v>4672</v>
      </c>
      <c r="B102" s="183">
        <v>455936</v>
      </c>
      <c r="C102" s="27">
        <v>1026295</v>
      </c>
      <c r="D102" s="14">
        <v>1154319853</v>
      </c>
      <c r="F102" s="27" t="s">
        <v>1258</v>
      </c>
      <c r="G102" s="12" t="s">
        <v>3328</v>
      </c>
      <c r="H102" s="27" t="s">
        <v>3329</v>
      </c>
      <c r="I102" s="12" t="s">
        <v>783</v>
      </c>
      <c r="J102" s="465">
        <v>7353.15</v>
      </c>
      <c r="K102" s="465">
        <v>7616.35</v>
      </c>
      <c r="L102" s="465">
        <v>7974.96</v>
      </c>
      <c r="M102" s="465">
        <v>7761.1100000000006</v>
      </c>
      <c r="N102" s="465">
        <v>7698.6</v>
      </c>
      <c r="O102" s="465">
        <v>0</v>
      </c>
      <c r="P102" s="465">
        <v>0</v>
      </c>
      <c r="Q102" s="465">
        <v>0</v>
      </c>
      <c r="R102" s="465">
        <v>0</v>
      </c>
      <c r="S102" s="465">
        <v>0</v>
      </c>
      <c r="T102" s="465">
        <v>0</v>
      </c>
      <c r="U102" s="465">
        <v>0</v>
      </c>
      <c r="V102" s="465">
        <v>17016.560000000001</v>
      </c>
      <c r="W102" s="465">
        <v>0</v>
      </c>
      <c r="X102" s="465">
        <v>0</v>
      </c>
      <c r="Y102" s="465">
        <v>0</v>
      </c>
      <c r="Z102" s="465">
        <v>0</v>
      </c>
      <c r="AA102" s="465">
        <v>0</v>
      </c>
      <c r="AB102" s="465">
        <v>0</v>
      </c>
      <c r="AC102" s="465">
        <v>0</v>
      </c>
      <c r="AD102" s="465">
        <v>0</v>
      </c>
      <c r="AE102" s="465">
        <v>0</v>
      </c>
      <c r="AF102" s="465">
        <v>0</v>
      </c>
      <c r="AG102" s="465">
        <v>0</v>
      </c>
      <c r="AH102" s="465">
        <v>0</v>
      </c>
      <c r="AI102" s="465">
        <v>0</v>
      </c>
      <c r="AJ102" s="465">
        <v>0</v>
      </c>
      <c r="AK102" s="465">
        <v>0</v>
      </c>
      <c r="AL102" s="465">
        <v>0</v>
      </c>
      <c r="AM102" s="465">
        <v>0</v>
      </c>
      <c r="AN102" s="465">
        <v>0</v>
      </c>
      <c r="AO102" s="465">
        <v>0</v>
      </c>
      <c r="AP102" s="465">
        <v>0</v>
      </c>
      <c r="AQ102" s="465">
        <v>0</v>
      </c>
      <c r="AR102" s="465">
        <v>0</v>
      </c>
      <c r="AS102" s="465">
        <v>0</v>
      </c>
      <c r="AT102" s="465">
        <v>0</v>
      </c>
      <c r="AU102" s="465">
        <v>0</v>
      </c>
      <c r="AV102" s="404">
        <v>0</v>
      </c>
      <c r="AW102" s="404">
        <v>0</v>
      </c>
      <c r="AX102" s="404">
        <v>0</v>
      </c>
      <c r="AY102" s="404">
        <v>0</v>
      </c>
      <c r="AZ102" s="404">
        <v>0</v>
      </c>
      <c r="BA102" s="404">
        <v>0</v>
      </c>
      <c r="BB102" s="404">
        <v>0</v>
      </c>
      <c r="BC102" s="404">
        <v>0</v>
      </c>
      <c r="BD102" s="404">
        <v>0</v>
      </c>
      <c r="BE102" s="404">
        <v>0</v>
      </c>
      <c r="BF102" s="404">
        <v>0</v>
      </c>
      <c r="BG102" s="404">
        <v>0</v>
      </c>
      <c r="BH102" s="404">
        <v>0</v>
      </c>
      <c r="BI102" s="404">
        <v>0</v>
      </c>
      <c r="BJ102" s="404">
        <v>0</v>
      </c>
      <c r="BK102" s="404">
        <v>0</v>
      </c>
      <c r="BL102" s="404">
        <v>0</v>
      </c>
      <c r="BM102" s="404">
        <v>0</v>
      </c>
      <c r="BN102" s="404">
        <v>0</v>
      </c>
      <c r="BO102" s="404">
        <v>8192.1</v>
      </c>
      <c r="BP102" s="404">
        <v>8412.5300000000007</v>
      </c>
      <c r="BQ102" s="404">
        <v>9001.44</v>
      </c>
      <c r="BR102" s="404">
        <v>8958.6700000000019</v>
      </c>
      <c r="BS102" s="404">
        <v>8938.9299999999985</v>
      </c>
      <c r="BT102" s="404">
        <v>0</v>
      </c>
      <c r="BU102" s="404">
        <v>0</v>
      </c>
      <c r="BV102" s="404">
        <v>0</v>
      </c>
      <c r="BW102" s="404">
        <v>0</v>
      </c>
      <c r="BX102" s="404">
        <v>0</v>
      </c>
      <c r="BY102" s="404">
        <v>0</v>
      </c>
      <c r="BZ102" s="404">
        <v>0</v>
      </c>
      <c r="CA102" s="404">
        <v>18990.519999999997</v>
      </c>
      <c r="CB102" s="404">
        <v>0</v>
      </c>
      <c r="CC102" s="404">
        <v>0</v>
      </c>
      <c r="CD102" s="404">
        <v>0</v>
      </c>
      <c r="CE102" s="404">
        <v>0</v>
      </c>
      <c r="CF102" s="404">
        <v>0</v>
      </c>
      <c r="CG102" s="404">
        <v>0</v>
      </c>
      <c r="CH102" s="404">
        <v>0</v>
      </c>
      <c r="CI102" s="404">
        <v>0</v>
      </c>
      <c r="CJ102" s="404">
        <v>0</v>
      </c>
      <c r="CK102" s="404">
        <v>0</v>
      </c>
      <c r="CL102" s="404">
        <v>0</v>
      </c>
      <c r="CM102" s="404">
        <v>0</v>
      </c>
      <c r="CN102" s="404">
        <v>0</v>
      </c>
      <c r="CO102" s="404">
        <v>0</v>
      </c>
      <c r="CP102" s="404">
        <v>0</v>
      </c>
      <c r="CQ102" s="404">
        <v>0</v>
      </c>
      <c r="CR102" s="404">
        <v>0</v>
      </c>
      <c r="CS102" s="404">
        <v>0</v>
      </c>
      <c r="CT102" s="404">
        <v>0</v>
      </c>
      <c r="CU102" s="404">
        <v>0</v>
      </c>
      <c r="CV102" s="404">
        <v>0</v>
      </c>
      <c r="CW102" s="404">
        <v>0</v>
      </c>
      <c r="CX102" s="404">
        <v>0</v>
      </c>
      <c r="CY102" s="404">
        <v>0</v>
      </c>
      <c r="CZ102" s="404">
        <v>0</v>
      </c>
    </row>
    <row r="103" spans="1:104" x14ac:dyDescent="0.25">
      <c r="A103" s="183">
        <v>4347</v>
      </c>
      <c r="B103" s="183">
        <v>455940</v>
      </c>
      <c r="C103" s="27">
        <v>1025904</v>
      </c>
      <c r="D103" s="14">
        <v>1659353589</v>
      </c>
      <c r="F103" s="27" t="s">
        <v>1272</v>
      </c>
      <c r="G103" s="12" t="s">
        <v>636</v>
      </c>
      <c r="H103" s="27" t="s">
        <v>1420</v>
      </c>
      <c r="I103" s="12" t="s">
        <v>637</v>
      </c>
      <c r="J103" s="465">
        <v>24664.799999999999</v>
      </c>
      <c r="K103" s="465">
        <v>25335.599999999999</v>
      </c>
      <c r="L103" s="465">
        <v>25877.4</v>
      </c>
      <c r="M103" s="465">
        <v>25696.799999999999</v>
      </c>
      <c r="N103" s="465">
        <v>24329.4</v>
      </c>
      <c r="O103" s="465">
        <v>0</v>
      </c>
      <c r="P103" s="465">
        <v>0</v>
      </c>
      <c r="Q103" s="465">
        <v>0</v>
      </c>
      <c r="R103" s="465">
        <v>0</v>
      </c>
      <c r="S103" s="465">
        <v>0</v>
      </c>
      <c r="T103" s="465">
        <v>0</v>
      </c>
      <c r="U103" s="465">
        <v>0</v>
      </c>
      <c r="V103" s="465">
        <v>71760.400000000009</v>
      </c>
      <c r="W103" s="465">
        <v>0</v>
      </c>
      <c r="X103" s="465">
        <v>0</v>
      </c>
      <c r="Y103" s="465">
        <v>0</v>
      </c>
      <c r="Z103" s="465">
        <v>0</v>
      </c>
      <c r="AA103" s="465">
        <v>0</v>
      </c>
      <c r="AB103" s="465">
        <v>0</v>
      </c>
      <c r="AC103" s="465">
        <v>0</v>
      </c>
      <c r="AD103" s="465">
        <v>0</v>
      </c>
      <c r="AE103" s="465">
        <v>0</v>
      </c>
      <c r="AF103" s="465">
        <v>0</v>
      </c>
      <c r="AG103" s="465">
        <v>0</v>
      </c>
      <c r="AH103" s="465">
        <v>0</v>
      </c>
      <c r="AI103" s="465">
        <v>0</v>
      </c>
      <c r="AJ103" s="465">
        <v>0</v>
      </c>
      <c r="AK103" s="465">
        <v>0</v>
      </c>
      <c r="AL103" s="465">
        <v>0</v>
      </c>
      <c r="AM103" s="465">
        <v>0</v>
      </c>
      <c r="AN103" s="465">
        <v>0</v>
      </c>
      <c r="AO103" s="465">
        <v>0</v>
      </c>
      <c r="AP103" s="465">
        <v>0</v>
      </c>
      <c r="AQ103" s="465">
        <v>0</v>
      </c>
      <c r="AR103" s="465">
        <v>0</v>
      </c>
      <c r="AS103" s="465">
        <v>0</v>
      </c>
      <c r="AT103" s="465">
        <v>0</v>
      </c>
      <c r="AU103" s="465">
        <v>0</v>
      </c>
      <c r="AV103" s="404">
        <v>0</v>
      </c>
      <c r="AW103" s="404">
        <v>0</v>
      </c>
      <c r="AX103" s="404">
        <v>0</v>
      </c>
      <c r="AY103" s="404">
        <v>0</v>
      </c>
      <c r="AZ103" s="404">
        <v>0</v>
      </c>
      <c r="BA103" s="404">
        <v>0</v>
      </c>
      <c r="BB103" s="404">
        <v>0</v>
      </c>
      <c r="BC103" s="404">
        <v>0</v>
      </c>
      <c r="BD103" s="404">
        <v>0</v>
      </c>
      <c r="BE103" s="404">
        <v>0</v>
      </c>
      <c r="BF103" s="404">
        <v>0</v>
      </c>
      <c r="BG103" s="404">
        <v>0</v>
      </c>
      <c r="BH103" s="404">
        <v>0</v>
      </c>
      <c r="BI103" s="404">
        <v>0</v>
      </c>
      <c r="BJ103" s="404">
        <v>0</v>
      </c>
      <c r="BK103" s="404">
        <v>0</v>
      </c>
      <c r="BL103" s="404">
        <v>0</v>
      </c>
      <c r="BM103" s="404">
        <v>0</v>
      </c>
      <c r="BN103" s="404">
        <v>0</v>
      </c>
      <c r="BO103" s="404">
        <v>17647.2</v>
      </c>
      <c r="BP103" s="404">
        <v>18524.400000000001</v>
      </c>
      <c r="BQ103" s="404">
        <v>19221.000000000004</v>
      </c>
      <c r="BR103" s="404">
        <v>18988.8</v>
      </c>
      <c r="BS103" s="404">
        <v>19788.600000000002</v>
      </c>
      <c r="BT103" s="404">
        <v>0</v>
      </c>
      <c r="BU103" s="404">
        <v>0</v>
      </c>
      <c r="BV103" s="404">
        <v>0</v>
      </c>
      <c r="BW103" s="404">
        <v>0</v>
      </c>
      <c r="BX103" s="404">
        <v>0</v>
      </c>
      <c r="BY103" s="404">
        <v>0</v>
      </c>
      <c r="BZ103" s="404">
        <v>0</v>
      </c>
      <c r="CA103" s="404">
        <v>52386.8</v>
      </c>
      <c r="CB103" s="404">
        <v>0</v>
      </c>
      <c r="CC103" s="404">
        <v>0</v>
      </c>
      <c r="CD103" s="404">
        <v>0</v>
      </c>
      <c r="CE103" s="404">
        <v>0</v>
      </c>
      <c r="CF103" s="404">
        <v>0</v>
      </c>
      <c r="CG103" s="404">
        <v>0</v>
      </c>
      <c r="CH103" s="404">
        <v>0</v>
      </c>
      <c r="CI103" s="404">
        <v>0</v>
      </c>
      <c r="CJ103" s="404">
        <v>0</v>
      </c>
      <c r="CK103" s="404">
        <v>0</v>
      </c>
      <c r="CL103" s="404">
        <v>0</v>
      </c>
      <c r="CM103" s="404">
        <v>0</v>
      </c>
      <c r="CN103" s="404">
        <v>0</v>
      </c>
      <c r="CO103" s="404">
        <v>0</v>
      </c>
      <c r="CP103" s="404">
        <v>0</v>
      </c>
      <c r="CQ103" s="404">
        <v>0</v>
      </c>
      <c r="CR103" s="404">
        <v>0</v>
      </c>
      <c r="CS103" s="404">
        <v>0</v>
      </c>
      <c r="CT103" s="404">
        <v>0</v>
      </c>
      <c r="CU103" s="404">
        <v>0</v>
      </c>
      <c r="CV103" s="404">
        <v>0</v>
      </c>
      <c r="CW103" s="404">
        <v>0</v>
      </c>
      <c r="CX103" s="404">
        <v>0</v>
      </c>
      <c r="CY103" s="404">
        <v>0</v>
      </c>
      <c r="CZ103" s="404">
        <v>0</v>
      </c>
    </row>
    <row r="104" spans="1:104" x14ac:dyDescent="0.25">
      <c r="A104" s="183">
        <v>4645</v>
      </c>
      <c r="B104" s="183">
        <v>455946</v>
      </c>
      <c r="C104" s="27">
        <v>1026046</v>
      </c>
      <c r="D104" s="14">
        <v>1881648103</v>
      </c>
      <c r="F104" s="27" t="s">
        <v>1258</v>
      </c>
      <c r="G104" s="12" t="s">
        <v>768</v>
      </c>
      <c r="H104" s="27" t="s">
        <v>1420</v>
      </c>
      <c r="I104" s="12" t="s">
        <v>769</v>
      </c>
      <c r="J104" s="465">
        <v>11733.75</v>
      </c>
      <c r="K104" s="465">
        <v>12153.75</v>
      </c>
      <c r="L104" s="465">
        <v>12726</v>
      </c>
      <c r="M104" s="465">
        <v>12384.75</v>
      </c>
      <c r="N104" s="465">
        <v>12285</v>
      </c>
      <c r="O104" s="465">
        <v>0</v>
      </c>
      <c r="P104" s="465">
        <v>0</v>
      </c>
      <c r="Q104" s="465">
        <v>0</v>
      </c>
      <c r="R104" s="465">
        <v>0</v>
      </c>
      <c r="S104" s="465">
        <v>0</v>
      </c>
      <c r="T104" s="465">
        <v>0</v>
      </c>
      <c r="U104" s="465">
        <v>0</v>
      </c>
      <c r="V104" s="465">
        <v>34800.26</v>
      </c>
      <c r="W104" s="465">
        <v>0</v>
      </c>
      <c r="X104" s="465">
        <v>0</v>
      </c>
      <c r="Y104" s="465">
        <v>0</v>
      </c>
      <c r="Z104" s="465">
        <v>0</v>
      </c>
      <c r="AA104" s="465">
        <v>0</v>
      </c>
      <c r="AB104" s="465">
        <v>0</v>
      </c>
      <c r="AC104" s="465">
        <v>0</v>
      </c>
      <c r="AD104" s="465">
        <v>0</v>
      </c>
      <c r="AE104" s="465">
        <v>0</v>
      </c>
      <c r="AF104" s="465">
        <v>0</v>
      </c>
      <c r="AG104" s="465">
        <v>0</v>
      </c>
      <c r="AH104" s="465">
        <v>0</v>
      </c>
      <c r="AI104" s="465">
        <v>0</v>
      </c>
      <c r="AJ104" s="465">
        <v>0</v>
      </c>
      <c r="AK104" s="465">
        <v>0</v>
      </c>
      <c r="AL104" s="465">
        <v>0</v>
      </c>
      <c r="AM104" s="465">
        <v>0</v>
      </c>
      <c r="AN104" s="465">
        <v>0</v>
      </c>
      <c r="AO104" s="465">
        <v>0</v>
      </c>
      <c r="AP104" s="465">
        <v>0</v>
      </c>
      <c r="AQ104" s="465">
        <v>0</v>
      </c>
      <c r="AR104" s="465">
        <v>0</v>
      </c>
      <c r="AS104" s="465">
        <v>0</v>
      </c>
      <c r="AT104" s="465">
        <v>0</v>
      </c>
      <c r="AU104" s="465">
        <v>0</v>
      </c>
      <c r="AV104" s="404">
        <v>0</v>
      </c>
      <c r="AW104" s="404">
        <v>0</v>
      </c>
      <c r="AX104" s="404">
        <v>0</v>
      </c>
      <c r="AY104" s="404">
        <v>0</v>
      </c>
      <c r="AZ104" s="404">
        <v>0</v>
      </c>
      <c r="BA104" s="404">
        <v>0</v>
      </c>
      <c r="BB104" s="404">
        <v>0</v>
      </c>
      <c r="BC104" s="404">
        <v>0</v>
      </c>
      <c r="BD104" s="404">
        <v>0</v>
      </c>
      <c r="BE104" s="404">
        <v>0</v>
      </c>
      <c r="BF104" s="404">
        <v>0</v>
      </c>
      <c r="BG104" s="404">
        <v>0</v>
      </c>
      <c r="BH104" s="404">
        <v>0</v>
      </c>
      <c r="BI104" s="404">
        <v>0</v>
      </c>
      <c r="BJ104" s="404">
        <v>0</v>
      </c>
      <c r="BK104" s="404">
        <v>0</v>
      </c>
      <c r="BL104" s="404">
        <v>0</v>
      </c>
      <c r="BM104" s="404">
        <v>0</v>
      </c>
      <c r="BN104" s="404">
        <v>0</v>
      </c>
      <c r="BO104" s="404">
        <v>13072.5</v>
      </c>
      <c r="BP104" s="404">
        <v>13424.25</v>
      </c>
      <c r="BQ104" s="404">
        <v>14364</v>
      </c>
      <c r="BR104" s="404">
        <v>14295.75</v>
      </c>
      <c r="BS104" s="404">
        <v>14264.25</v>
      </c>
      <c r="BT104" s="404">
        <v>0</v>
      </c>
      <c r="BU104" s="404">
        <v>0</v>
      </c>
      <c r="BV104" s="404">
        <v>0</v>
      </c>
      <c r="BW104" s="404">
        <v>0</v>
      </c>
      <c r="BX104" s="404">
        <v>0</v>
      </c>
      <c r="BY104" s="404">
        <v>0</v>
      </c>
      <c r="BZ104" s="404">
        <v>0</v>
      </c>
      <c r="CA104" s="404">
        <v>38837.17</v>
      </c>
      <c r="CB104" s="404">
        <v>0</v>
      </c>
      <c r="CC104" s="404">
        <v>0</v>
      </c>
      <c r="CD104" s="404">
        <v>0</v>
      </c>
      <c r="CE104" s="404">
        <v>0</v>
      </c>
      <c r="CF104" s="404">
        <v>0</v>
      </c>
      <c r="CG104" s="404">
        <v>0</v>
      </c>
      <c r="CH104" s="404">
        <v>0</v>
      </c>
      <c r="CI104" s="404">
        <v>0</v>
      </c>
      <c r="CJ104" s="404">
        <v>0</v>
      </c>
      <c r="CK104" s="404">
        <v>0</v>
      </c>
      <c r="CL104" s="404">
        <v>0</v>
      </c>
      <c r="CM104" s="404">
        <v>0</v>
      </c>
      <c r="CN104" s="404">
        <v>0</v>
      </c>
      <c r="CO104" s="404">
        <v>0</v>
      </c>
      <c r="CP104" s="404">
        <v>0</v>
      </c>
      <c r="CQ104" s="404">
        <v>0</v>
      </c>
      <c r="CR104" s="404">
        <v>0</v>
      </c>
      <c r="CS104" s="404">
        <v>0</v>
      </c>
      <c r="CT104" s="404">
        <v>0</v>
      </c>
      <c r="CU104" s="404">
        <v>0</v>
      </c>
      <c r="CV104" s="404">
        <v>0</v>
      </c>
      <c r="CW104" s="404">
        <v>0</v>
      </c>
      <c r="CX104" s="404">
        <v>0</v>
      </c>
      <c r="CY104" s="404">
        <v>0</v>
      </c>
      <c r="CZ104" s="404">
        <v>0</v>
      </c>
    </row>
    <row r="105" spans="1:104" x14ac:dyDescent="0.25">
      <c r="A105" s="183">
        <v>4906</v>
      </c>
      <c r="B105" s="183">
        <v>455951</v>
      </c>
      <c r="C105" s="27">
        <v>1026563</v>
      </c>
      <c r="D105" s="14">
        <v>1841697851</v>
      </c>
      <c r="F105" s="27" t="s">
        <v>1274</v>
      </c>
      <c r="G105" s="12" t="s">
        <v>296</v>
      </c>
      <c r="H105" s="27" t="s">
        <v>1295</v>
      </c>
      <c r="I105" s="12" t="s">
        <v>297</v>
      </c>
      <c r="J105" s="465">
        <v>0</v>
      </c>
      <c r="K105" s="465">
        <v>0</v>
      </c>
      <c r="L105" s="465">
        <v>0</v>
      </c>
      <c r="M105" s="465">
        <v>0</v>
      </c>
      <c r="N105" s="465">
        <v>0</v>
      </c>
      <c r="O105" s="465">
        <v>0</v>
      </c>
      <c r="P105" s="465">
        <v>0</v>
      </c>
      <c r="Q105" s="465">
        <v>0</v>
      </c>
      <c r="R105" s="465">
        <v>0</v>
      </c>
      <c r="S105" s="465">
        <v>0</v>
      </c>
      <c r="T105" s="465">
        <v>0</v>
      </c>
      <c r="U105" s="465">
        <v>0</v>
      </c>
      <c r="V105" s="465">
        <v>0</v>
      </c>
      <c r="W105" s="465">
        <v>0</v>
      </c>
      <c r="X105" s="465">
        <v>0</v>
      </c>
      <c r="Y105" s="465">
        <v>0</v>
      </c>
      <c r="Z105" s="465">
        <v>0</v>
      </c>
      <c r="AA105" s="465">
        <v>0</v>
      </c>
      <c r="AB105" s="465">
        <v>0</v>
      </c>
      <c r="AC105" s="465">
        <v>0</v>
      </c>
      <c r="AD105" s="465">
        <v>0</v>
      </c>
      <c r="AE105" s="465">
        <v>0</v>
      </c>
      <c r="AF105" s="465">
        <v>0</v>
      </c>
      <c r="AG105" s="465">
        <v>0</v>
      </c>
      <c r="AH105" s="465">
        <v>0</v>
      </c>
      <c r="AI105" s="465">
        <v>0</v>
      </c>
      <c r="AJ105" s="465">
        <v>0</v>
      </c>
      <c r="AK105" s="465">
        <v>0</v>
      </c>
      <c r="AL105" s="465">
        <v>0</v>
      </c>
      <c r="AM105" s="465">
        <v>0</v>
      </c>
      <c r="AN105" s="465">
        <v>0</v>
      </c>
      <c r="AO105" s="465">
        <v>0</v>
      </c>
      <c r="AP105" s="465">
        <v>0</v>
      </c>
      <c r="AQ105" s="465">
        <v>0</v>
      </c>
      <c r="AR105" s="465">
        <v>0</v>
      </c>
      <c r="AS105" s="465">
        <v>0</v>
      </c>
      <c r="AT105" s="465">
        <v>0</v>
      </c>
      <c r="AU105" s="465">
        <v>0</v>
      </c>
      <c r="AV105" s="404">
        <v>0</v>
      </c>
      <c r="AW105" s="404">
        <v>0</v>
      </c>
      <c r="AX105" s="404">
        <v>0</v>
      </c>
      <c r="AY105" s="404">
        <v>0</v>
      </c>
      <c r="AZ105" s="404">
        <v>0</v>
      </c>
      <c r="BA105" s="404">
        <v>0</v>
      </c>
      <c r="BB105" s="404">
        <v>0</v>
      </c>
      <c r="BC105" s="404">
        <v>0</v>
      </c>
      <c r="BD105" s="404">
        <v>0</v>
      </c>
      <c r="BE105" s="404">
        <v>0</v>
      </c>
      <c r="BF105" s="404">
        <v>0</v>
      </c>
      <c r="BG105" s="404">
        <v>0</v>
      </c>
      <c r="BH105" s="404">
        <v>0</v>
      </c>
      <c r="BI105" s="404">
        <v>0</v>
      </c>
      <c r="BJ105" s="404">
        <v>0</v>
      </c>
      <c r="BK105" s="404">
        <v>0</v>
      </c>
      <c r="BL105" s="404">
        <v>0</v>
      </c>
      <c r="BM105" s="404">
        <v>0</v>
      </c>
      <c r="BN105" s="404">
        <v>0</v>
      </c>
      <c r="BO105" s="404">
        <v>6729.6399999999994</v>
      </c>
      <c r="BP105" s="404">
        <v>6643.32</v>
      </c>
      <c r="BQ105" s="404">
        <v>7466.6799999999994</v>
      </c>
      <c r="BR105" s="404">
        <v>7277.44</v>
      </c>
      <c r="BS105" s="404">
        <v>7191.12</v>
      </c>
      <c r="BT105" s="404">
        <v>0</v>
      </c>
      <c r="BU105" s="404">
        <v>0</v>
      </c>
      <c r="BV105" s="404">
        <v>0</v>
      </c>
      <c r="BW105" s="404">
        <v>0</v>
      </c>
      <c r="BX105" s="404">
        <v>0</v>
      </c>
      <c r="BY105" s="404">
        <v>0</v>
      </c>
      <c r="BZ105" s="404">
        <v>0</v>
      </c>
      <c r="CA105" s="404">
        <v>15378.650000000001</v>
      </c>
      <c r="CB105" s="404">
        <v>0</v>
      </c>
      <c r="CC105" s="404">
        <v>0</v>
      </c>
      <c r="CD105" s="404">
        <v>0</v>
      </c>
      <c r="CE105" s="404">
        <v>0</v>
      </c>
      <c r="CF105" s="404">
        <v>0</v>
      </c>
      <c r="CG105" s="404">
        <v>0</v>
      </c>
      <c r="CH105" s="404">
        <v>8140.6399999999994</v>
      </c>
      <c r="CI105" s="404">
        <v>8007.8399999999992</v>
      </c>
      <c r="CJ105" s="404">
        <v>8751.52</v>
      </c>
      <c r="CK105" s="404">
        <v>8708.36</v>
      </c>
      <c r="CL105" s="404">
        <v>8542.36</v>
      </c>
      <c r="CM105" s="404">
        <v>0</v>
      </c>
      <c r="CN105" s="404">
        <v>0</v>
      </c>
      <c r="CO105" s="404">
        <v>0</v>
      </c>
      <c r="CP105" s="404">
        <v>0</v>
      </c>
      <c r="CQ105" s="404">
        <v>0</v>
      </c>
      <c r="CR105" s="404">
        <v>0</v>
      </c>
      <c r="CS105" s="404">
        <v>0</v>
      </c>
      <c r="CT105" s="404">
        <v>18375</v>
      </c>
      <c r="CU105" s="404">
        <v>0</v>
      </c>
      <c r="CV105" s="404">
        <v>0</v>
      </c>
      <c r="CW105" s="404">
        <v>0</v>
      </c>
      <c r="CX105" s="404">
        <v>0</v>
      </c>
      <c r="CY105" s="404">
        <v>0</v>
      </c>
      <c r="CZ105" s="404">
        <v>0</v>
      </c>
    </row>
    <row r="106" spans="1:104" x14ac:dyDescent="0.25">
      <c r="A106" s="183">
        <v>4910</v>
      </c>
      <c r="B106" s="183">
        <v>455954</v>
      </c>
      <c r="C106" s="27">
        <v>1026416</v>
      </c>
      <c r="D106" s="14">
        <v>1457304891</v>
      </c>
      <c r="F106" s="27" t="s">
        <v>1274</v>
      </c>
      <c r="G106" s="12" t="s">
        <v>869</v>
      </c>
      <c r="H106" s="27" t="s">
        <v>1365</v>
      </c>
      <c r="I106" s="12" t="s">
        <v>870</v>
      </c>
      <c r="J106" s="465">
        <v>0</v>
      </c>
      <c r="K106" s="465">
        <v>0</v>
      </c>
      <c r="L106" s="465">
        <v>0</v>
      </c>
      <c r="M106" s="465">
        <v>0</v>
      </c>
      <c r="N106" s="465">
        <v>0</v>
      </c>
      <c r="O106" s="465">
        <v>0</v>
      </c>
      <c r="P106" s="465">
        <v>0</v>
      </c>
      <c r="Q106" s="465">
        <v>0</v>
      </c>
      <c r="R106" s="465">
        <v>0</v>
      </c>
      <c r="S106" s="465">
        <v>0</v>
      </c>
      <c r="T106" s="465">
        <v>0</v>
      </c>
      <c r="U106" s="465">
        <v>0</v>
      </c>
      <c r="V106" s="465">
        <v>0</v>
      </c>
      <c r="W106" s="465">
        <v>0</v>
      </c>
      <c r="X106" s="465">
        <v>0</v>
      </c>
      <c r="Y106" s="465">
        <v>0</v>
      </c>
      <c r="Z106" s="465">
        <v>0</v>
      </c>
      <c r="AA106" s="465">
        <v>0</v>
      </c>
      <c r="AB106" s="465">
        <v>0</v>
      </c>
      <c r="AC106" s="465">
        <v>0</v>
      </c>
      <c r="AD106" s="465">
        <v>0</v>
      </c>
      <c r="AE106" s="465">
        <v>0</v>
      </c>
      <c r="AF106" s="465">
        <v>0</v>
      </c>
      <c r="AG106" s="465">
        <v>0</v>
      </c>
      <c r="AH106" s="465">
        <v>0</v>
      </c>
      <c r="AI106" s="465">
        <v>0</v>
      </c>
      <c r="AJ106" s="465">
        <v>0</v>
      </c>
      <c r="AK106" s="465">
        <v>0</v>
      </c>
      <c r="AL106" s="465">
        <v>0</v>
      </c>
      <c r="AM106" s="465">
        <v>0</v>
      </c>
      <c r="AN106" s="465">
        <v>0</v>
      </c>
      <c r="AO106" s="465">
        <v>0</v>
      </c>
      <c r="AP106" s="465">
        <v>0</v>
      </c>
      <c r="AQ106" s="465">
        <v>0</v>
      </c>
      <c r="AR106" s="465">
        <v>0</v>
      </c>
      <c r="AS106" s="465">
        <v>0</v>
      </c>
      <c r="AT106" s="465">
        <v>0</v>
      </c>
      <c r="AU106" s="465">
        <v>0</v>
      </c>
      <c r="AV106" s="404">
        <v>0</v>
      </c>
      <c r="AW106" s="404">
        <v>0</v>
      </c>
      <c r="AX106" s="404">
        <v>0</v>
      </c>
      <c r="AY106" s="404">
        <v>0</v>
      </c>
      <c r="AZ106" s="404">
        <v>0</v>
      </c>
      <c r="BA106" s="404">
        <v>0</v>
      </c>
      <c r="BB106" s="404">
        <v>0</v>
      </c>
      <c r="BC106" s="404">
        <v>0</v>
      </c>
      <c r="BD106" s="404">
        <v>0</v>
      </c>
      <c r="BE106" s="404">
        <v>0</v>
      </c>
      <c r="BF106" s="404">
        <v>0</v>
      </c>
      <c r="BG106" s="404">
        <v>0</v>
      </c>
      <c r="BH106" s="404">
        <v>0</v>
      </c>
      <c r="BI106" s="404">
        <v>0</v>
      </c>
      <c r="BJ106" s="404">
        <v>0</v>
      </c>
      <c r="BK106" s="404">
        <v>0</v>
      </c>
      <c r="BL106" s="404">
        <v>0</v>
      </c>
      <c r="BM106" s="404">
        <v>0</v>
      </c>
      <c r="BN106" s="404">
        <v>0</v>
      </c>
      <c r="BO106" s="404">
        <v>6283.7</v>
      </c>
      <c r="BP106" s="404">
        <v>6203.1</v>
      </c>
      <c r="BQ106" s="404">
        <v>6971.9</v>
      </c>
      <c r="BR106" s="404">
        <v>6795.2000000000007</v>
      </c>
      <c r="BS106" s="404">
        <v>6714.6</v>
      </c>
      <c r="BT106" s="404">
        <v>0</v>
      </c>
      <c r="BU106" s="404">
        <v>0</v>
      </c>
      <c r="BV106" s="404">
        <v>0</v>
      </c>
      <c r="BW106" s="404">
        <v>0</v>
      </c>
      <c r="BX106" s="404">
        <v>0</v>
      </c>
      <c r="BY106" s="404">
        <v>0</v>
      </c>
      <c r="BZ106" s="404">
        <v>0</v>
      </c>
      <c r="CA106" s="404">
        <v>15818.04</v>
      </c>
      <c r="CB106" s="404">
        <v>0</v>
      </c>
      <c r="CC106" s="404">
        <v>0</v>
      </c>
      <c r="CD106" s="404">
        <v>0</v>
      </c>
      <c r="CE106" s="404">
        <v>0</v>
      </c>
      <c r="CF106" s="404">
        <v>0</v>
      </c>
      <c r="CG106" s="404">
        <v>0</v>
      </c>
      <c r="CH106" s="404">
        <v>7601.2</v>
      </c>
      <c r="CI106" s="404">
        <v>7477.2</v>
      </c>
      <c r="CJ106" s="404">
        <v>8171.5999999999995</v>
      </c>
      <c r="CK106" s="404">
        <v>8131.3</v>
      </c>
      <c r="CL106" s="404">
        <v>7976.3</v>
      </c>
      <c r="CM106" s="404">
        <v>0</v>
      </c>
      <c r="CN106" s="404">
        <v>0</v>
      </c>
      <c r="CO106" s="404">
        <v>0</v>
      </c>
      <c r="CP106" s="404">
        <v>0</v>
      </c>
      <c r="CQ106" s="404">
        <v>0</v>
      </c>
      <c r="CR106" s="404">
        <v>0</v>
      </c>
      <c r="CS106" s="404">
        <v>0</v>
      </c>
      <c r="CT106" s="404">
        <v>18900</v>
      </c>
      <c r="CU106" s="404">
        <v>0</v>
      </c>
      <c r="CV106" s="404">
        <v>0</v>
      </c>
      <c r="CW106" s="404">
        <v>0</v>
      </c>
      <c r="CX106" s="404">
        <v>0</v>
      </c>
      <c r="CY106" s="404">
        <v>0</v>
      </c>
      <c r="CZ106" s="404">
        <v>0</v>
      </c>
    </row>
    <row r="107" spans="1:104" x14ac:dyDescent="0.25">
      <c r="A107" s="183">
        <v>4955</v>
      </c>
      <c r="B107" s="183">
        <v>455957</v>
      </c>
      <c r="C107" s="27">
        <v>1026274</v>
      </c>
      <c r="D107" s="14">
        <v>1568861888</v>
      </c>
      <c r="F107" s="27" t="s">
        <v>1258</v>
      </c>
      <c r="G107" s="12" t="s">
        <v>304</v>
      </c>
      <c r="H107" s="27" t="s">
        <v>1394</v>
      </c>
      <c r="I107" s="12" t="s">
        <v>305</v>
      </c>
      <c r="J107" s="465">
        <v>19288.050000000003</v>
      </c>
      <c r="K107" s="465">
        <v>19978.45</v>
      </c>
      <c r="L107" s="465">
        <v>20919.120000000003</v>
      </c>
      <c r="M107" s="465">
        <v>20358.170000000002</v>
      </c>
      <c r="N107" s="465">
        <v>20194.2</v>
      </c>
      <c r="O107" s="465">
        <v>0</v>
      </c>
      <c r="P107" s="465">
        <v>0</v>
      </c>
      <c r="Q107" s="465">
        <v>0</v>
      </c>
      <c r="R107" s="465">
        <v>0</v>
      </c>
      <c r="S107" s="465">
        <v>0</v>
      </c>
      <c r="T107" s="465">
        <v>0</v>
      </c>
      <c r="U107" s="465">
        <v>0</v>
      </c>
      <c r="V107" s="465">
        <v>57047.32</v>
      </c>
      <c r="W107" s="465">
        <v>0</v>
      </c>
      <c r="X107" s="465">
        <v>0</v>
      </c>
      <c r="Y107" s="465">
        <v>0</v>
      </c>
      <c r="Z107" s="465">
        <v>0</v>
      </c>
      <c r="AA107" s="465">
        <v>0</v>
      </c>
      <c r="AB107" s="465">
        <v>0</v>
      </c>
      <c r="AC107" s="465">
        <v>0</v>
      </c>
      <c r="AD107" s="465">
        <v>0</v>
      </c>
      <c r="AE107" s="465">
        <v>0</v>
      </c>
      <c r="AF107" s="465">
        <v>0</v>
      </c>
      <c r="AG107" s="465">
        <v>0</v>
      </c>
      <c r="AH107" s="465">
        <v>0</v>
      </c>
      <c r="AI107" s="465">
        <v>0</v>
      </c>
      <c r="AJ107" s="465">
        <v>0</v>
      </c>
      <c r="AK107" s="465">
        <v>0</v>
      </c>
      <c r="AL107" s="465">
        <v>0</v>
      </c>
      <c r="AM107" s="465">
        <v>0</v>
      </c>
      <c r="AN107" s="465">
        <v>0</v>
      </c>
      <c r="AO107" s="465">
        <v>0</v>
      </c>
      <c r="AP107" s="465">
        <v>0</v>
      </c>
      <c r="AQ107" s="465">
        <v>0</v>
      </c>
      <c r="AR107" s="465">
        <v>0</v>
      </c>
      <c r="AS107" s="465">
        <v>0</v>
      </c>
      <c r="AT107" s="465">
        <v>0</v>
      </c>
      <c r="AU107" s="465">
        <v>0</v>
      </c>
      <c r="AV107" s="404">
        <v>0</v>
      </c>
      <c r="AW107" s="404">
        <v>0</v>
      </c>
      <c r="AX107" s="404">
        <v>0</v>
      </c>
      <c r="AY107" s="404">
        <v>0</v>
      </c>
      <c r="AZ107" s="404">
        <v>0</v>
      </c>
      <c r="BA107" s="404">
        <v>0</v>
      </c>
      <c r="BB107" s="404">
        <v>0</v>
      </c>
      <c r="BC107" s="404">
        <v>0</v>
      </c>
      <c r="BD107" s="404">
        <v>0</v>
      </c>
      <c r="BE107" s="404">
        <v>0</v>
      </c>
      <c r="BF107" s="404">
        <v>0</v>
      </c>
      <c r="BG107" s="404">
        <v>0</v>
      </c>
      <c r="BH107" s="404">
        <v>0</v>
      </c>
      <c r="BI107" s="404">
        <v>0</v>
      </c>
      <c r="BJ107" s="404">
        <v>0</v>
      </c>
      <c r="BK107" s="404">
        <v>0</v>
      </c>
      <c r="BL107" s="404">
        <v>0</v>
      </c>
      <c r="BM107" s="404">
        <v>0</v>
      </c>
      <c r="BN107" s="404">
        <v>0</v>
      </c>
      <c r="BO107" s="404">
        <v>21488.7</v>
      </c>
      <c r="BP107" s="404">
        <v>22066.910000000003</v>
      </c>
      <c r="BQ107" s="404">
        <v>23611.680000000004</v>
      </c>
      <c r="BR107" s="404">
        <v>23499.49</v>
      </c>
      <c r="BS107" s="404">
        <v>23447.710000000003</v>
      </c>
      <c r="BT107" s="404">
        <v>0</v>
      </c>
      <c r="BU107" s="404">
        <v>0</v>
      </c>
      <c r="BV107" s="404">
        <v>0</v>
      </c>
      <c r="BW107" s="404">
        <v>0</v>
      </c>
      <c r="BX107" s="404">
        <v>0</v>
      </c>
      <c r="BY107" s="404">
        <v>0</v>
      </c>
      <c r="BZ107" s="404">
        <v>0</v>
      </c>
      <c r="CA107" s="404">
        <v>63664.94000000001</v>
      </c>
      <c r="CB107" s="404">
        <v>0</v>
      </c>
      <c r="CC107" s="404">
        <v>0</v>
      </c>
      <c r="CD107" s="404">
        <v>0</v>
      </c>
      <c r="CE107" s="404">
        <v>0</v>
      </c>
      <c r="CF107" s="404">
        <v>0</v>
      </c>
      <c r="CG107" s="404">
        <v>0</v>
      </c>
      <c r="CH107" s="404">
        <v>0</v>
      </c>
      <c r="CI107" s="404">
        <v>0</v>
      </c>
      <c r="CJ107" s="404">
        <v>0</v>
      </c>
      <c r="CK107" s="404">
        <v>0</v>
      </c>
      <c r="CL107" s="404">
        <v>0</v>
      </c>
      <c r="CM107" s="404">
        <v>0</v>
      </c>
      <c r="CN107" s="404">
        <v>0</v>
      </c>
      <c r="CO107" s="404">
        <v>0</v>
      </c>
      <c r="CP107" s="404">
        <v>0</v>
      </c>
      <c r="CQ107" s="404">
        <v>0</v>
      </c>
      <c r="CR107" s="404">
        <v>0</v>
      </c>
      <c r="CS107" s="404">
        <v>0</v>
      </c>
      <c r="CT107" s="404">
        <v>0</v>
      </c>
      <c r="CU107" s="404">
        <v>0</v>
      </c>
      <c r="CV107" s="404">
        <v>0</v>
      </c>
      <c r="CW107" s="404">
        <v>0</v>
      </c>
      <c r="CX107" s="404">
        <v>0</v>
      </c>
      <c r="CY107" s="404">
        <v>0</v>
      </c>
      <c r="CZ107" s="404">
        <v>0</v>
      </c>
    </row>
    <row r="108" spans="1:104" x14ac:dyDescent="0.25">
      <c r="A108" s="183">
        <v>4735</v>
      </c>
      <c r="B108" s="183">
        <v>455961</v>
      </c>
      <c r="C108" s="27">
        <v>1026239</v>
      </c>
      <c r="D108" s="14">
        <v>1114326436</v>
      </c>
      <c r="F108" s="27" t="s">
        <v>1258</v>
      </c>
      <c r="G108" s="12" t="s">
        <v>260</v>
      </c>
      <c r="H108" s="27" t="s">
        <v>1394</v>
      </c>
      <c r="I108" s="12" t="s">
        <v>261</v>
      </c>
      <c r="J108" s="465">
        <v>17567.100000000002</v>
      </c>
      <c r="K108" s="465">
        <v>18195.900000000001</v>
      </c>
      <c r="L108" s="465">
        <v>19052.64</v>
      </c>
      <c r="M108" s="465">
        <v>18541.740000000002</v>
      </c>
      <c r="N108" s="465">
        <v>18392.400000000001</v>
      </c>
      <c r="O108" s="465">
        <v>0</v>
      </c>
      <c r="P108" s="465">
        <v>0</v>
      </c>
      <c r="Q108" s="465">
        <v>0</v>
      </c>
      <c r="R108" s="465">
        <v>0</v>
      </c>
      <c r="S108" s="465">
        <v>0</v>
      </c>
      <c r="T108" s="465">
        <v>0</v>
      </c>
      <c r="U108" s="465">
        <v>0</v>
      </c>
      <c r="V108" s="465">
        <v>40379.460000000006</v>
      </c>
      <c r="W108" s="465">
        <v>0</v>
      </c>
      <c r="X108" s="465">
        <v>0</v>
      </c>
      <c r="Y108" s="465">
        <v>0</v>
      </c>
      <c r="Z108" s="465">
        <v>0</v>
      </c>
      <c r="AA108" s="465">
        <v>0</v>
      </c>
      <c r="AB108" s="465">
        <v>0</v>
      </c>
      <c r="AC108" s="465">
        <v>0</v>
      </c>
      <c r="AD108" s="465">
        <v>0</v>
      </c>
      <c r="AE108" s="465">
        <v>0</v>
      </c>
      <c r="AF108" s="465">
        <v>0</v>
      </c>
      <c r="AG108" s="465">
        <v>0</v>
      </c>
      <c r="AH108" s="465">
        <v>0</v>
      </c>
      <c r="AI108" s="465">
        <v>0</v>
      </c>
      <c r="AJ108" s="465">
        <v>0</v>
      </c>
      <c r="AK108" s="465">
        <v>0</v>
      </c>
      <c r="AL108" s="465">
        <v>0</v>
      </c>
      <c r="AM108" s="465">
        <v>0</v>
      </c>
      <c r="AN108" s="465">
        <v>0</v>
      </c>
      <c r="AO108" s="465">
        <v>0</v>
      </c>
      <c r="AP108" s="465">
        <v>0</v>
      </c>
      <c r="AQ108" s="465">
        <v>0</v>
      </c>
      <c r="AR108" s="465">
        <v>0</v>
      </c>
      <c r="AS108" s="465">
        <v>0</v>
      </c>
      <c r="AT108" s="465">
        <v>0</v>
      </c>
      <c r="AU108" s="465">
        <v>0</v>
      </c>
      <c r="AV108" s="404">
        <v>0</v>
      </c>
      <c r="AW108" s="404">
        <v>0</v>
      </c>
      <c r="AX108" s="404">
        <v>0</v>
      </c>
      <c r="AY108" s="404">
        <v>0</v>
      </c>
      <c r="AZ108" s="404">
        <v>0</v>
      </c>
      <c r="BA108" s="404">
        <v>0</v>
      </c>
      <c r="BB108" s="404">
        <v>0</v>
      </c>
      <c r="BC108" s="404">
        <v>0</v>
      </c>
      <c r="BD108" s="404">
        <v>0</v>
      </c>
      <c r="BE108" s="404">
        <v>0</v>
      </c>
      <c r="BF108" s="404">
        <v>0</v>
      </c>
      <c r="BG108" s="404">
        <v>0</v>
      </c>
      <c r="BH108" s="404">
        <v>0</v>
      </c>
      <c r="BI108" s="404">
        <v>0</v>
      </c>
      <c r="BJ108" s="404">
        <v>0</v>
      </c>
      <c r="BK108" s="404">
        <v>0</v>
      </c>
      <c r="BL108" s="404">
        <v>0</v>
      </c>
      <c r="BM108" s="404">
        <v>0</v>
      </c>
      <c r="BN108" s="404">
        <v>0</v>
      </c>
      <c r="BO108" s="404">
        <v>19571.400000000001</v>
      </c>
      <c r="BP108" s="404">
        <v>20098.02</v>
      </c>
      <c r="BQ108" s="404">
        <v>21504.960000000003</v>
      </c>
      <c r="BR108" s="404">
        <v>21402.78</v>
      </c>
      <c r="BS108" s="404">
        <v>21355.620000000003</v>
      </c>
      <c r="BT108" s="404">
        <v>0</v>
      </c>
      <c r="BU108" s="404">
        <v>0</v>
      </c>
      <c r="BV108" s="404">
        <v>0</v>
      </c>
      <c r="BW108" s="404">
        <v>0</v>
      </c>
      <c r="BX108" s="404">
        <v>0</v>
      </c>
      <c r="BY108" s="404">
        <v>0</v>
      </c>
      <c r="BZ108" s="404">
        <v>0</v>
      </c>
      <c r="CA108" s="404">
        <v>45063.57</v>
      </c>
      <c r="CB108" s="404">
        <v>0</v>
      </c>
      <c r="CC108" s="404">
        <v>0</v>
      </c>
      <c r="CD108" s="404">
        <v>0</v>
      </c>
      <c r="CE108" s="404">
        <v>0</v>
      </c>
      <c r="CF108" s="404">
        <v>0</v>
      </c>
      <c r="CG108" s="404">
        <v>0</v>
      </c>
      <c r="CH108" s="404">
        <v>0</v>
      </c>
      <c r="CI108" s="404">
        <v>0</v>
      </c>
      <c r="CJ108" s="404">
        <v>0</v>
      </c>
      <c r="CK108" s="404">
        <v>0</v>
      </c>
      <c r="CL108" s="404">
        <v>0</v>
      </c>
      <c r="CM108" s="404">
        <v>0</v>
      </c>
      <c r="CN108" s="404">
        <v>0</v>
      </c>
      <c r="CO108" s="404">
        <v>0</v>
      </c>
      <c r="CP108" s="404">
        <v>0</v>
      </c>
      <c r="CQ108" s="404">
        <v>0</v>
      </c>
      <c r="CR108" s="404">
        <v>0</v>
      </c>
      <c r="CS108" s="404">
        <v>0</v>
      </c>
      <c r="CT108" s="404">
        <v>0</v>
      </c>
      <c r="CU108" s="404">
        <v>0</v>
      </c>
      <c r="CV108" s="404">
        <v>0</v>
      </c>
      <c r="CW108" s="404">
        <v>0</v>
      </c>
      <c r="CX108" s="404">
        <v>0</v>
      </c>
      <c r="CY108" s="404">
        <v>0</v>
      </c>
      <c r="CZ108" s="404">
        <v>0</v>
      </c>
    </row>
    <row r="109" spans="1:104" x14ac:dyDescent="0.25">
      <c r="A109" s="183">
        <v>4927</v>
      </c>
      <c r="B109" s="183">
        <v>455963</v>
      </c>
      <c r="C109" s="27">
        <v>1026492</v>
      </c>
      <c r="D109" s="14">
        <v>1538157300</v>
      </c>
      <c r="F109" s="27" t="s">
        <v>1296</v>
      </c>
      <c r="G109" s="12" t="s">
        <v>300</v>
      </c>
      <c r="H109" s="27" t="s">
        <v>1356</v>
      </c>
      <c r="I109" s="12" t="s">
        <v>301</v>
      </c>
      <c r="J109" s="465">
        <v>0</v>
      </c>
      <c r="K109" s="465">
        <v>0</v>
      </c>
      <c r="L109" s="465">
        <v>0</v>
      </c>
      <c r="M109" s="465">
        <v>0</v>
      </c>
      <c r="N109" s="465">
        <v>0</v>
      </c>
      <c r="O109" s="465">
        <v>0</v>
      </c>
      <c r="P109" s="465">
        <v>0</v>
      </c>
      <c r="Q109" s="465">
        <v>0</v>
      </c>
      <c r="R109" s="465">
        <v>0</v>
      </c>
      <c r="S109" s="465">
        <v>0</v>
      </c>
      <c r="T109" s="465">
        <v>0</v>
      </c>
      <c r="U109" s="465">
        <v>0</v>
      </c>
      <c r="V109" s="465">
        <v>0</v>
      </c>
      <c r="W109" s="465">
        <v>0</v>
      </c>
      <c r="X109" s="465">
        <v>0</v>
      </c>
      <c r="Y109" s="465">
        <v>0</v>
      </c>
      <c r="Z109" s="465">
        <v>0</v>
      </c>
      <c r="AA109" s="465">
        <v>0</v>
      </c>
      <c r="AB109" s="465">
        <v>0</v>
      </c>
      <c r="AC109" s="465">
        <v>9184.6</v>
      </c>
      <c r="AD109" s="465">
        <v>9215</v>
      </c>
      <c r="AE109" s="465">
        <v>9800.2000000000007</v>
      </c>
      <c r="AF109" s="465">
        <v>9864.7999999999993</v>
      </c>
      <c r="AG109" s="465">
        <v>9682.4</v>
      </c>
      <c r="AH109" s="465">
        <v>0</v>
      </c>
      <c r="AI109" s="465">
        <v>0</v>
      </c>
      <c r="AJ109" s="465">
        <v>0</v>
      </c>
      <c r="AK109" s="465">
        <v>0</v>
      </c>
      <c r="AL109" s="465">
        <v>0</v>
      </c>
      <c r="AM109" s="465">
        <v>0</v>
      </c>
      <c r="AN109" s="465">
        <v>0</v>
      </c>
      <c r="AO109" s="465">
        <v>20778.8</v>
      </c>
      <c r="AP109" s="465">
        <v>0</v>
      </c>
      <c r="AQ109" s="465">
        <v>0</v>
      </c>
      <c r="AR109" s="465">
        <v>0</v>
      </c>
      <c r="AS109" s="465">
        <v>0</v>
      </c>
      <c r="AT109" s="465">
        <v>0</v>
      </c>
      <c r="AU109" s="465">
        <v>0</v>
      </c>
      <c r="AV109" s="404">
        <v>0</v>
      </c>
      <c r="AW109" s="404">
        <v>0</v>
      </c>
      <c r="AX109" s="404">
        <v>0</v>
      </c>
      <c r="AY109" s="404">
        <v>0</v>
      </c>
      <c r="AZ109" s="404">
        <v>0</v>
      </c>
      <c r="BA109" s="404">
        <v>0</v>
      </c>
      <c r="BB109" s="404">
        <v>0</v>
      </c>
      <c r="BC109" s="404">
        <v>0</v>
      </c>
      <c r="BD109" s="404">
        <v>0</v>
      </c>
      <c r="BE109" s="404">
        <v>0</v>
      </c>
      <c r="BF109" s="404">
        <v>0</v>
      </c>
      <c r="BG109" s="404">
        <v>0</v>
      </c>
      <c r="BH109" s="404">
        <v>0</v>
      </c>
      <c r="BI109" s="404">
        <v>0</v>
      </c>
      <c r="BJ109" s="404">
        <v>0</v>
      </c>
      <c r="BK109" s="404">
        <v>0</v>
      </c>
      <c r="BL109" s="404">
        <v>0</v>
      </c>
      <c r="BM109" s="404">
        <v>0</v>
      </c>
      <c r="BN109" s="404">
        <v>0</v>
      </c>
      <c r="BO109" s="404">
        <v>0</v>
      </c>
      <c r="BP109" s="404">
        <v>0</v>
      </c>
      <c r="BQ109" s="404">
        <v>0</v>
      </c>
      <c r="BR109" s="404">
        <v>0</v>
      </c>
      <c r="BS109" s="404">
        <v>0</v>
      </c>
      <c r="BT109" s="404">
        <v>0</v>
      </c>
      <c r="BU109" s="404">
        <v>0</v>
      </c>
      <c r="BV109" s="404">
        <v>0</v>
      </c>
      <c r="BW109" s="404">
        <v>0</v>
      </c>
      <c r="BX109" s="404">
        <v>0</v>
      </c>
      <c r="BY109" s="404">
        <v>0</v>
      </c>
      <c r="BZ109" s="404">
        <v>0</v>
      </c>
      <c r="CA109" s="404">
        <v>0</v>
      </c>
      <c r="CB109" s="404">
        <v>0</v>
      </c>
      <c r="CC109" s="404">
        <v>0</v>
      </c>
      <c r="CD109" s="404">
        <v>0</v>
      </c>
      <c r="CE109" s="404">
        <v>0</v>
      </c>
      <c r="CF109" s="404">
        <v>0</v>
      </c>
      <c r="CG109" s="404">
        <v>0</v>
      </c>
      <c r="CH109" s="404">
        <v>12562.8</v>
      </c>
      <c r="CI109" s="404">
        <v>13026.4</v>
      </c>
      <c r="CJ109" s="404">
        <v>13592.6</v>
      </c>
      <c r="CK109" s="404">
        <v>13854.8</v>
      </c>
      <c r="CL109" s="404">
        <v>13786.4</v>
      </c>
      <c r="CM109" s="404">
        <v>0</v>
      </c>
      <c r="CN109" s="404">
        <v>0</v>
      </c>
      <c r="CO109" s="404">
        <v>0</v>
      </c>
      <c r="CP109" s="404">
        <v>0</v>
      </c>
      <c r="CQ109" s="404">
        <v>0</v>
      </c>
      <c r="CR109" s="404">
        <v>0</v>
      </c>
      <c r="CS109" s="404">
        <v>0</v>
      </c>
      <c r="CT109" s="404">
        <v>28870.799999999996</v>
      </c>
      <c r="CU109" s="404">
        <v>0</v>
      </c>
      <c r="CV109" s="404">
        <v>0</v>
      </c>
      <c r="CW109" s="404">
        <v>0</v>
      </c>
      <c r="CX109" s="404">
        <v>0</v>
      </c>
      <c r="CY109" s="404">
        <v>0</v>
      </c>
      <c r="CZ109" s="404">
        <v>0</v>
      </c>
    </row>
    <row r="110" spans="1:104" x14ac:dyDescent="0.25">
      <c r="A110" s="183">
        <v>5170</v>
      </c>
      <c r="B110" s="183">
        <v>455965</v>
      </c>
      <c r="C110" s="27">
        <v>517001</v>
      </c>
      <c r="D110" s="14">
        <v>1396732939</v>
      </c>
      <c r="F110" s="27" t="s">
        <v>1258</v>
      </c>
      <c r="G110" s="12" t="s">
        <v>999</v>
      </c>
      <c r="H110" s="27" t="s">
        <v>1392</v>
      </c>
      <c r="I110" s="12" t="s">
        <v>1000</v>
      </c>
      <c r="J110" s="465">
        <v>39693.600000000006</v>
      </c>
      <c r="K110" s="465">
        <v>41114.400000000001</v>
      </c>
      <c r="L110" s="465">
        <v>43050.240000000005</v>
      </c>
      <c r="M110" s="465">
        <v>41895.840000000004</v>
      </c>
      <c r="N110" s="465">
        <v>41558.400000000001</v>
      </c>
      <c r="O110" s="465">
        <v>0</v>
      </c>
      <c r="P110" s="465">
        <v>0</v>
      </c>
      <c r="Q110" s="465">
        <v>0</v>
      </c>
      <c r="R110" s="465">
        <v>0</v>
      </c>
      <c r="S110" s="465">
        <v>0</v>
      </c>
      <c r="T110" s="465">
        <v>0</v>
      </c>
      <c r="U110" s="465">
        <v>0</v>
      </c>
      <c r="V110" s="465">
        <v>91219.920000000013</v>
      </c>
      <c r="W110" s="465">
        <v>0</v>
      </c>
      <c r="X110" s="465">
        <v>0</v>
      </c>
      <c r="Y110" s="465">
        <v>0</v>
      </c>
      <c r="Z110" s="465">
        <v>0</v>
      </c>
      <c r="AA110" s="465">
        <v>0</v>
      </c>
      <c r="AB110" s="465">
        <v>0</v>
      </c>
      <c r="AC110" s="465">
        <v>0</v>
      </c>
      <c r="AD110" s="465">
        <v>0</v>
      </c>
      <c r="AE110" s="465">
        <v>0</v>
      </c>
      <c r="AF110" s="465">
        <v>0</v>
      </c>
      <c r="AG110" s="465">
        <v>0</v>
      </c>
      <c r="AH110" s="465">
        <v>0</v>
      </c>
      <c r="AI110" s="465">
        <v>0</v>
      </c>
      <c r="AJ110" s="465">
        <v>0</v>
      </c>
      <c r="AK110" s="465">
        <v>0</v>
      </c>
      <c r="AL110" s="465">
        <v>0</v>
      </c>
      <c r="AM110" s="465">
        <v>0</v>
      </c>
      <c r="AN110" s="465">
        <v>0</v>
      </c>
      <c r="AO110" s="465">
        <v>0</v>
      </c>
      <c r="AP110" s="465">
        <v>0</v>
      </c>
      <c r="AQ110" s="465">
        <v>0</v>
      </c>
      <c r="AR110" s="465">
        <v>0</v>
      </c>
      <c r="AS110" s="465">
        <v>0</v>
      </c>
      <c r="AT110" s="465">
        <v>0</v>
      </c>
      <c r="AU110" s="465">
        <v>0</v>
      </c>
      <c r="AV110" s="404">
        <v>0</v>
      </c>
      <c r="AW110" s="404">
        <v>0</v>
      </c>
      <c r="AX110" s="404">
        <v>0</v>
      </c>
      <c r="AY110" s="404">
        <v>0</v>
      </c>
      <c r="AZ110" s="404">
        <v>0</v>
      </c>
      <c r="BA110" s="404">
        <v>0</v>
      </c>
      <c r="BB110" s="404">
        <v>0</v>
      </c>
      <c r="BC110" s="404">
        <v>0</v>
      </c>
      <c r="BD110" s="404">
        <v>0</v>
      </c>
      <c r="BE110" s="404">
        <v>0</v>
      </c>
      <c r="BF110" s="404">
        <v>0</v>
      </c>
      <c r="BG110" s="404">
        <v>0</v>
      </c>
      <c r="BH110" s="404">
        <v>0</v>
      </c>
      <c r="BI110" s="404">
        <v>0</v>
      </c>
      <c r="BJ110" s="404">
        <v>0</v>
      </c>
      <c r="BK110" s="404">
        <v>0</v>
      </c>
      <c r="BL110" s="404">
        <v>0</v>
      </c>
      <c r="BM110" s="404">
        <v>0</v>
      </c>
      <c r="BN110" s="404">
        <v>0</v>
      </c>
      <c r="BO110" s="404">
        <v>44222.400000000001</v>
      </c>
      <c r="BP110" s="404">
        <v>45412.320000000007</v>
      </c>
      <c r="BQ110" s="404">
        <v>48591.360000000008</v>
      </c>
      <c r="BR110" s="404">
        <v>48360.480000000003</v>
      </c>
      <c r="BS110" s="404">
        <v>48253.920000000006</v>
      </c>
      <c r="BT110" s="404">
        <v>0</v>
      </c>
      <c r="BU110" s="404">
        <v>0</v>
      </c>
      <c r="BV110" s="404">
        <v>0</v>
      </c>
      <c r="BW110" s="404">
        <v>0</v>
      </c>
      <c r="BX110" s="404">
        <v>0</v>
      </c>
      <c r="BY110" s="404">
        <v>0</v>
      </c>
      <c r="BZ110" s="404">
        <v>0</v>
      </c>
      <c r="CA110" s="404">
        <v>101801.64</v>
      </c>
      <c r="CB110" s="404">
        <v>0</v>
      </c>
      <c r="CC110" s="404">
        <v>0</v>
      </c>
      <c r="CD110" s="404">
        <v>0</v>
      </c>
      <c r="CE110" s="404">
        <v>0</v>
      </c>
      <c r="CF110" s="404">
        <v>0</v>
      </c>
      <c r="CG110" s="404">
        <v>0</v>
      </c>
      <c r="CH110" s="404">
        <v>0</v>
      </c>
      <c r="CI110" s="404">
        <v>0</v>
      </c>
      <c r="CJ110" s="404">
        <v>0</v>
      </c>
      <c r="CK110" s="404">
        <v>0</v>
      </c>
      <c r="CL110" s="404">
        <v>0</v>
      </c>
      <c r="CM110" s="404">
        <v>0</v>
      </c>
      <c r="CN110" s="404">
        <v>0</v>
      </c>
      <c r="CO110" s="404">
        <v>0</v>
      </c>
      <c r="CP110" s="404">
        <v>0</v>
      </c>
      <c r="CQ110" s="404">
        <v>0</v>
      </c>
      <c r="CR110" s="404">
        <v>0</v>
      </c>
      <c r="CS110" s="404">
        <v>0</v>
      </c>
      <c r="CT110" s="404">
        <v>0</v>
      </c>
      <c r="CU110" s="404">
        <v>0</v>
      </c>
      <c r="CV110" s="404">
        <v>0</v>
      </c>
      <c r="CW110" s="404">
        <v>0</v>
      </c>
      <c r="CX110" s="404">
        <v>0</v>
      </c>
      <c r="CY110" s="404">
        <v>0</v>
      </c>
      <c r="CZ110" s="404">
        <v>0</v>
      </c>
    </row>
    <row r="111" spans="1:104" x14ac:dyDescent="0.25">
      <c r="A111" s="183">
        <v>5241</v>
      </c>
      <c r="B111" s="183">
        <v>455968</v>
      </c>
      <c r="C111" s="27">
        <v>1026574</v>
      </c>
      <c r="D111" s="14">
        <v>1659535441</v>
      </c>
      <c r="F111" s="27" t="s">
        <v>1258</v>
      </c>
      <c r="G111" s="12" t="s">
        <v>1049</v>
      </c>
      <c r="H111" s="27" t="s">
        <v>1300</v>
      </c>
      <c r="I111" s="12" t="s">
        <v>1050</v>
      </c>
      <c r="J111" s="465">
        <v>15376.8</v>
      </c>
      <c r="K111" s="465">
        <v>15927.2</v>
      </c>
      <c r="L111" s="465">
        <v>16677.12</v>
      </c>
      <c r="M111" s="465">
        <v>16229.92</v>
      </c>
      <c r="N111" s="465">
        <v>16099.2</v>
      </c>
      <c r="O111" s="465">
        <v>0</v>
      </c>
      <c r="P111" s="465">
        <v>0</v>
      </c>
      <c r="Q111" s="465">
        <v>0</v>
      </c>
      <c r="R111" s="465">
        <v>0</v>
      </c>
      <c r="S111" s="465">
        <v>0</v>
      </c>
      <c r="T111" s="465">
        <v>0</v>
      </c>
      <c r="U111" s="465">
        <v>0</v>
      </c>
      <c r="V111" s="465">
        <v>35427.919999999998</v>
      </c>
      <c r="W111" s="465">
        <v>0</v>
      </c>
      <c r="X111" s="465">
        <v>0</v>
      </c>
      <c r="Y111" s="465">
        <v>0</v>
      </c>
      <c r="Z111" s="465">
        <v>0</v>
      </c>
      <c r="AA111" s="465">
        <v>0</v>
      </c>
      <c r="AB111" s="465">
        <v>0</v>
      </c>
      <c r="AC111" s="465">
        <v>0</v>
      </c>
      <c r="AD111" s="465">
        <v>0</v>
      </c>
      <c r="AE111" s="465">
        <v>0</v>
      </c>
      <c r="AF111" s="465">
        <v>0</v>
      </c>
      <c r="AG111" s="465">
        <v>0</v>
      </c>
      <c r="AH111" s="465">
        <v>0</v>
      </c>
      <c r="AI111" s="465">
        <v>0</v>
      </c>
      <c r="AJ111" s="465">
        <v>0</v>
      </c>
      <c r="AK111" s="465">
        <v>0</v>
      </c>
      <c r="AL111" s="465">
        <v>0</v>
      </c>
      <c r="AM111" s="465">
        <v>0</v>
      </c>
      <c r="AN111" s="465">
        <v>0</v>
      </c>
      <c r="AO111" s="465">
        <v>0</v>
      </c>
      <c r="AP111" s="465">
        <v>0</v>
      </c>
      <c r="AQ111" s="465">
        <v>0</v>
      </c>
      <c r="AR111" s="465">
        <v>0</v>
      </c>
      <c r="AS111" s="465">
        <v>0</v>
      </c>
      <c r="AT111" s="465">
        <v>0</v>
      </c>
      <c r="AU111" s="465">
        <v>0</v>
      </c>
      <c r="AV111" s="404">
        <v>0</v>
      </c>
      <c r="AW111" s="404">
        <v>0</v>
      </c>
      <c r="AX111" s="404">
        <v>0</v>
      </c>
      <c r="AY111" s="404">
        <v>0</v>
      </c>
      <c r="AZ111" s="404">
        <v>0</v>
      </c>
      <c r="BA111" s="404">
        <v>0</v>
      </c>
      <c r="BB111" s="404">
        <v>0</v>
      </c>
      <c r="BC111" s="404">
        <v>0</v>
      </c>
      <c r="BD111" s="404">
        <v>0</v>
      </c>
      <c r="BE111" s="404">
        <v>0</v>
      </c>
      <c r="BF111" s="404">
        <v>0</v>
      </c>
      <c r="BG111" s="404">
        <v>0</v>
      </c>
      <c r="BH111" s="404">
        <v>0</v>
      </c>
      <c r="BI111" s="404">
        <v>0</v>
      </c>
      <c r="BJ111" s="404">
        <v>0</v>
      </c>
      <c r="BK111" s="404">
        <v>0</v>
      </c>
      <c r="BL111" s="404">
        <v>0</v>
      </c>
      <c r="BM111" s="404">
        <v>0</v>
      </c>
      <c r="BN111" s="404">
        <v>0</v>
      </c>
      <c r="BO111" s="404">
        <v>17131.2</v>
      </c>
      <c r="BP111" s="404">
        <v>17592.16</v>
      </c>
      <c r="BQ111" s="404">
        <v>18823.68</v>
      </c>
      <c r="BR111" s="404">
        <v>18734.239999999998</v>
      </c>
      <c r="BS111" s="404">
        <v>18692.96</v>
      </c>
      <c r="BT111" s="404">
        <v>0</v>
      </c>
      <c r="BU111" s="404">
        <v>0</v>
      </c>
      <c r="BV111" s="404">
        <v>0</v>
      </c>
      <c r="BW111" s="404">
        <v>0</v>
      </c>
      <c r="BX111" s="404">
        <v>0</v>
      </c>
      <c r="BY111" s="404">
        <v>0</v>
      </c>
      <c r="BZ111" s="404">
        <v>0</v>
      </c>
      <c r="CA111" s="404">
        <v>39537.640000000007</v>
      </c>
      <c r="CB111" s="404">
        <v>0</v>
      </c>
      <c r="CC111" s="404">
        <v>0</v>
      </c>
      <c r="CD111" s="404">
        <v>0</v>
      </c>
      <c r="CE111" s="404">
        <v>0</v>
      </c>
      <c r="CF111" s="404">
        <v>0</v>
      </c>
      <c r="CG111" s="404">
        <v>0</v>
      </c>
      <c r="CH111" s="404">
        <v>0</v>
      </c>
      <c r="CI111" s="404">
        <v>0</v>
      </c>
      <c r="CJ111" s="404">
        <v>0</v>
      </c>
      <c r="CK111" s="404">
        <v>0</v>
      </c>
      <c r="CL111" s="404">
        <v>0</v>
      </c>
      <c r="CM111" s="404">
        <v>0</v>
      </c>
      <c r="CN111" s="404">
        <v>0</v>
      </c>
      <c r="CO111" s="404">
        <v>0</v>
      </c>
      <c r="CP111" s="404">
        <v>0</v>
      </c>
      <c r="CQ111" s="404">
        <v>0</v>
      </c>
      <c r="CR111" s="404">
        <v>0</v>
      </c>
      <c r="CS111" s="404">
        <v>0</v>
      </c>
      <c r="CT111" s="404">
        <v>0</v>
      </c>
      <c r="CU111" s="404">
        <v>0</v>
      </c>
      <c r="CV111" s="404">
        <v>0</v>
      </c>
      <c r="CW111" s="404">
        <v>0</v>
      </c>
      <c r="CX111" s="404">
        <v>0</v>
      </c>
      <c r="CY111" s="404">
        <v>0</v>
      </c>
      <c r="CZ111" s="404">
        <v>0</v>
      </c>
    </row>
    <row r="112" spans="1:104" x14ac:dyDescent="0.25">
      <c r="A112" s="183">
        <v>4863</v>
      </c>
      <c r="B112" s="183">
        <v>455970</v>
      </c>
      <c r="C112" s="27">
        <v>1015212</v>
      </c>
      <c r="D112" s="14">
        <v>1306043583</v>
      </c>
      <c r="F112" s="27" t="s">
        <v>1296</v>
      </c>
      <c r="G112" s="12" t="s">
        <v>847</v>
      </c>
      <c r="H112" s="27" t="s">
        <v>1320</v>
      </c>
      <c r="I112" s="12" t="s">
        <v>848</v>
      </c>
      <c r="J112" s="465">
        <v>0</v>
      </c>
      <c r="K112" s="465">
        <v>0</v>
      </c>
      <c r="L112" s="465">
        <v>0</v>
      </c>
      <c r="M112" s="465">
        <v>0</v>
      </c>
      <c r="N112" s="465">
        <v>0</v>
      </c>
      <c r="O112" s="465">
        <v>0</v>
      </c>
      <c r="P112" s="465">
        <v>0</v>
      </c>
      <c r="Q112" s="465">
        <v>0</v>
      </c>
      <c r="R112" s="465">
        <v>0</v>
      </c>
      <c r="S112" s="465">
        <v>0</v>
      </c>
      <c r="T112" s="465">
        <v>0</v>
      </c>
      <c r="U112" s="465">
        <v>0</v>
      </c>
      <c r="V112" s="465">
        <v>0</v>
      </c>
      <c r="W112" s="465">
        <v>0</v>
      </c>
      <c r="X112" s="465">
        <v>0</v>
      </c>
      <c r="Y112" s="465">
        <v>0</v>
      </c>
      <c r="Z112" s="465">
        <v>0</v>
      </c>
      <c r="AA112" s="465">
        <v>0</v>
      </c>
      <c r="AB112" s="465">
        <v>0</v>
      </c>
      <c r="AC112" s="465">
        <v>9160.43</v>
      </c>
      <c r="AD112" s="465">
        <v>9190.75</v>
      </c>
      <c r="AE112" s="465">
        <v>9774.41</v>
      </c>
      <c r="AF112" s="465">
        <v>9838.84</v>
      </c>
      <c r="AG112" s="465">
        <v>9656.92</v>
      </c>
      <c r="AH112" s="465">
        <v>0</v>
      </c>
      <c r="AI112" s="465">
        <v>0</v>
      </c>
      <c r="AJ112" s="465">
        <v>0</v>
      </c>
      <c r="AK112" s="465">
        <v>0</v>
      </c>
      <c r="AL112" s="465">
        <v>0</v>
      </c>
      <c r="AM112" s="465">
        <v>0</v>
      </c>
      <c r="AN112" s="465">
        <v>0</v>
      </c>
      <c r="AO112" s="465">
        <v>20704.59</v>
      </c>
      <c r="AP112" s="465">
        <v>0</v>
      </c>
      <c r="AQ112" s="465">
        <v>0</v>
      </c>
      <c r="AR112" s="465">
        <v>0</v>
      </c>
      <c r="AS112" s="465">
        <v>0</v>
      </c>
      <c r="AT112" s="465">
        <v>0</v>
      </c>
      <c r="AU112" s="465">
        <v>0</v>
      </c>
      <c r="AV112" s="404">
        <v>0</v>
      </c>
      <c r="AW112" s="404">
        <v>0</v>
      </c>
      <c r="AX112" s="404">
        <v>0</v>
      </c>
      <c r="AY112" s="404">
        <v>0</v>
      </c>
      <c r="AZ112" s="404">
        <v>0</v>
      </c>
      <c r="BA112" s="404">
        <v>0</v>
      </c>
      <c r="BB112" s="404">
        <v>0</v>
      </c>
      <c r="BC112" s="404">
        <v>0</v>
      </c>
      <c r="BD112" s="404">
        <v>0</v>
      </c>
      <c r="BE112" s="404">
        <v>0</v>
      </c>
      <c r="BF112" s="404">
        <v>0</v>
      </c>
      <c r="BG112" s="404">
        <v>0</v>
      </c>
      <c r="BH112" s="404">
        <v>0</v>
      </c>
      <c r="BI112" s="404">
        <v>0</v>
      </c>
      <c r="BJ112" s="404">
        <v>0</v>
      </c>
      <c r="BK112" s="404">
        <v>0</v>
      </c>
      <c r="BL112" s="404">
        <v>0</v>
      </c>
      <c r="BM112" s="404">
        <v>0</v>
      </c>
      <c r="BN112" s="404">
        <v>0</v>
      </c>
      <c r="BO112" s="404">
        <v>0</v>
      </c>
      <c r="BP112" s="404">
        <v>0</v>
      </c>
      <c r="BQ112" s="404">
        <v>0</v>
      </c>
      <c r="BR112" s="404">
        <v>0</v>
      </c>
      <c r="BS112" s="404">
        <v>0</v>
      </c>
      <c r="BT112" s="404">
        <v>0</v>
      </c>
      <c r="BU112" s="404">
        <v>0</v>
      </c>
      <c r="BV112" s="404">
        <v>0</v>
      </c>
      <c r="BW112" s="404">
        <v>0</v>
      </c>
      <c r="BX112" s="404">
        <v>0</v>
      </c>
      <c r="BY112" s="404">
        <v>0</v>
      </c>
      <c r="BZ112" s="404">
        <v>0</v>
      </c>
      <c r="CA112" s="404">
        <v>0</v>
      </c>
      <c r="CB112" s="404">
        <v>0</v>
      </c>
      <c r="CC112" s="404">
        <v>0</v>
      </c>
      <c r="CD112" s="404">
        <v>0</v>
      </c>
      <c r="CE112" s="404">
        <v>0</v>
      </c>
      <c r="CF112" s="404">
        <v>0</v>
      </c>
      <c r="CG112" s="404">
        <v>0</v>
      </c>
      <c r="CH112" s="404">
        <v>12529.74</v>
      </c>
      <c r="CI112" s="404">
        <v>12992.119999999999</v>
      </c>
      <c r="CJ112" s="404">
        <v>13556.83</v>
      </c>
      <c r="CK112" s="404">
        <v>13818.34</v>
      </c>
      <c r="CL112" s="404">
        <v>13750.12</v>
      </c>
      <c r="CM112" s="404">
        <v>0</v>
      </c>
      <c r="CN112" s="404">
        <v>0</v>
      </c>
      <c r="CO112" s="404">
        <v>0</v>
      </c>
      <c r="CP112" s="404">
        <v>0</v>
      </c>
      <c r="CQ112" s="404">
        <v>0</v>
      </c>
      <c r="CR112" s="404">
        <v>0</v>
      </c>
      <c r="CS112" s="404">
        <v>0</v>
      </c>
      <c r="CT112" s="404">
        <v>28767.689999999995</v>
      </c>
      <c r="CU112" s="404">
        <v>0</v>
      </c>
      <c r="CV112" s="404">
        <v>0</v>
      </c>
      <c r="CW112" s="404">
        <v>0</v>
      </c>
      <c r="CX112" s="404">
        <v>0</v>
      </c>
      <c r="CY112" s="404">
        <v>0</v>
      </c>
      <c r="CZ112" s="404">
        <v>0</v>
      </c>
    </row>
    <row r="113" spans="1:104" x14ac:dyDescent="0.25">
      <c r="A113" s="183">
        <v>4319</v>
      </c>
      <c r="B113" s="183">
        <v>455972</v>
      </c>
      <c r="C113" s="27">
        <v>1026491</v>
      </c>
      <c r="D113" s="14">
        <v>1780637512</v>
      </c>
      <c r="F113" s="27" t="s">
        <v>1296</v>
      </c>
      <c r="G113" s="12" t="s">
        <v>192</v>
      </c>
      <c r="H113" s="27" t="s">
        <v>1356</v>
      </c>
      <c r="I113" s="12" t="s">
        <v>193</v>
      </c>
      <c r="J113" s="465">
        <v>0</v>
      </c>
      <c r="K113" s="465">
        <v>0</v>
      </c>
      <c r="L113" s="465">
        <v>0</v>
      </c>
      <c r="M113" s="465">
        <v>0</v>
      </c>
      <c r="N113" s="465">
        <v>0</v>
      </c>
      <c r="O113" s="465">
        <v>0</v>
      </c>
      <c r="P113" s="465">
        <v>0</v>
      </c>
      <c r="Q113" s="465">
        <v>0</v>
      </c>
      <c r="R113" s="465">
        <v>0</v>
      </c>
      <c r="S113" s="465">
        <v>0</v>
      </c>
      <c r="T113" s="465">
        <v>0</v>
      </c>
      <c r="U113" s="465">
        <v>0</v>
      </c>
      <c r="V113" s="465">
        <v>0</v>
      </c>
      <c r="W113" s="465">
        <v>0</v>
      </c>
      <c r="X113" s="465">
        <v>0</v>
      </c>
      <c r="Y113" s="465">
        <v>0</v>
      </c>
      <c r="Z113" s="465">
        <v>0</v>
      </c>
      <c r="AA113" s="465">
        <v>0</v>
      </c>
      <c r="AB113" s="465">
        <v>0</v>
      </c>
      <c r="AC113" s="465">
        <v>6743.43</v>
      </c>
      <c r="AD113" s="465">
        <v>6765.75</v>
      </c>
      <c r="AE113" s="465">
        <v>7195.4100000000008</v>
      </c>
      <c r="AF113" s="465">
        <v>7242.84</v>
      </c>
      <c r="AG113" s="465">
        <v>7108.92</v>
      </c>
      <c r="AH113" s="465">
        <v>0</v>
      </c>
      <c r="AI113" s="465">
        <v>0</v>
      </c>
      <c r="AJ113" s="465">
        <v>0</v>
      </c>
      <c r="AK113" s="465">
        <v>0</v>
      </c>
      <c r="AL113" s="465">
        <v>0</v>
      </c>
      <c r="AM113" s="465">
        <v>0</v>
      </c>
      <c r="AN113" s="465">
        <v>0</v>
      </c>
      <c r="AO113" s="465">
        <v>15287.26</v>
      </c>
      <c r="AP113" s="465">
        <v>0</v>
      </c>
      <c r="AQ113" s="465">
        <v>0</v>
      </c>
      <c r="AR113" s="465">
        <v>0</v>
      </c>
      <c r="AS113" s="465">
        <v>0</v>
      </c>
      <c r="AT113" s="465">
        <v>0</v>
      </c>
      <c r="AU113" s="465">
        <v>0</v>
      </c>
      <c r="AV113" s="404">
        <v>0</v>
      </c>
      <c r="AW113" s="404">
        <v>0</v>
      </c>
      <c r="AX113" s="404">
        <v>0</v>
      </c>
      <c r="AY113" s="404">
        <v>0</v>
      </c>
      <c r="AZ113" s="404">
        <v>0</v>
      </c>
      <c r="BA113" s="404">
        <v>0</v>
      </c>
      <c r="BB113" s="404">
        <v>0</v>
      </c>
      <c r="BC113" s="404">
        <v>0</v>
      </c>
      <c r="BD113" s="404">
        <v>0</v>
      </c>
      <c r="BE113" s="404">
        <v>0</v>
      </c>
      <c r="BF113" s="404">
        <v>0</v>
      </c>
      <c r="BG113" s="404">
        <v>0</v>
      </c>
      <c r="BH113" s="404">
        <v>0</v>
      </c>
      <c r="BI113" s="404">
        <v>0</v>
      </c>
      <c r="BJ113" s="404">
        <v>0</v>
      </c>
      <c r="BK113" s="404">
        <v>0</v>
      </c>
      <c r="BL113" s="404">
        <v>0</v>
      </c>
      <c r="BM113" s="404">
        <v>0</v>
      </c>
      <c r="BN113" s="404">
        <v>0</v>
      </c>
      <c r="BO113" s="404">
        <v>0</v>
      </c>
      <c r="BP113" s="404">
        <v>0</v>
      </c>
      <c r="BQ113" s="404">
        <v>0</v>
      </c>
      <c r="BR113" s="404">
        <v>0</v>
      </c>
      <c r="BS113" s="404">
        <v>0</v>
      </c>
      <c r="BT113" s="404">
        <v>0</v>
      </c>
      <c r="BU113" s="404">
        <v>0</v>
      </c>
      <c r="BV113" s="404">
        <v>0</v>
      </c>
      <c r="BW113" s="404">
        <v>0</v>
      </c>
      <c r="BX113" s="404">
        <v>0</v>
      </c>
      <c r="BY113" s="404">
        <v>0</v>
      </c>
      <c r="BZ113" s="404">
        <v>0</v>
      </c>
      <c r="CA113" s="404">
        <v>0</v>
      </c>
      <c r="CB113" s="404">
        <v>0</v>
      </c>
      <c r="CC113" s="404">
        <v>0</v>
      </c>
      <c r="CD113" s="404">
        <v>0</v>
      </c>
      <c r="CE113" s="404">
        <v>0</v>
      </c>
      <c r="CF113" s="404">
        <v>0</v>
      </c>
      <c r="CG113" s="404">
        <v>0</v>
      </c>
      <c r="CH113" s="404">
        <v>9223.74</v>
      </c>
      <c r="CI113" s="404">
        <v>9564.119999999999</v>
      </c>
      <c r="CJ113" s="404">
        <v>9979.83</v>
      </c>
      <c r="CK113" s="404">
        <v>10172.34</v>
      </c>
      <c r="CL113" s="404">
        <v>10122.120000000001</v>
      </c>
      <c r="CM113" s="404">
        <v>0</v>
      </c>
      <c r="CN113" s="404">
        <v>0</v>
      </c>
      <c r="CO113" s="404">
        <v>0</v>
      </c>
      <c r="CP113" s="404">
        <v>0</v>
      </c>
      <c r="CQ113" s="404">
        <v>0</v>
      </c>
      <c r="CR113" s="404">
        <v>0</v>
      </c>
      <c r="CS113" s="404">
        <v>0</v>
      </c>
      <c r="CT113" s="404">
        <v>21240.659999999996</v>
      </c>
      <c r="CU113" s="404">
        <v>0</v>
      </c>
      <c r="CV113" s="404">
        <v>0</v>
      </c>
      <c r="CW113" s="404">
        <v>0</v>
      </c>
      <c r="CX113" s="404">
        <v>0</v>
      </c>
      <c r="CY113" s="404">
        <v>0</v>
      </c>
      <c r="CZ113" s="404">
        <v>0</v>
      </c>
    </row>
    <row r="114" spans="1:104" x14ac:dyDescent="0.25">
      <c r="A114" s="183">
        <v>5295</v>
      </c>
      <c r="B114" s="183">
        <v>455974</v>
      </c>
      <c r="C114" s="27">
        <v>1025975</v>
      </c>
      <c r="D114" s="14">
        <v>1518915099</v>
      </c>
      <c r="F114" s="27" t="s">
        <v>1258</v>
      </c>
      <c r="G114" s="12" t="s">
        <v>1073</v>
      </c>
      <c r="H114" s="27" t="s">
        <v>1428</v>
      </c>
      <c r="I114" s="12" t="s">
        <v>1074</v>
      </c>
      <c r="J114" s="465">
        <v>12739.5</v>
      </c>
      <c r="K114" s="465">
        <v>13195.5</v>
      </c>
      <c r="L114" s="465">
        <v>13816.800000000001</v>
      </c>
      <c r="M114" s="465">
        <v>684</v>
      </c>
      <c r="N114" s="465">
        <v>444.6</v>
      </c>
      <c r="O114" s="465">
        <v>0</v>
      </c>
      <c r="P114" s="465">
        <v>0</v>
      </c>
      <c r="Q114" s="465">
        <v>0</v>
      </c>
      <c r="R114" s="465">
        <v>0</v>
      </c>
      <c r="S114" s="465">
        <v>0</v>
      </c>
      <c r="T114" s="465">
        <v>0</v>
      </c>
      <c r="U114" s="465">
        <v>0</v>
      </c>
      <c r="V114" s="465">
        <v>348.70000000000005</v>
      </c>
      <c r="W114" s="465">
        <v>0</v>
      </c>
      <c r="X114" s="465">
        <v>0</v>
      </c>
      <c r="Y114" s="465">
        <v>0</v>
      </c>
      <c r="Z114" s="465">
        <v>0</v>
      </c>
      <c r="AA114" s="465">
        <v>0</v>
      </c>
      <c r="AB114" s="465">
        <v>0</v>
      </c>
      <c r="AC114" s="465">
        <v>0</v>
      </c>
      <c r="AD114" s="465">
        <v>0</v>
      </c>
      <c r="AE114" s="465">
        <v>0</v>
      </c>
      <c r="AF114" s="465">
        <v>0</v>
      </c>
      <c r="AG114" s="465">
        <v>0</v>
      </c>
      <c r="AH114" s="465">
        <v>0</v>
      </c>
      <c r="AI114" s="465">
        <v>0</v>
      </c>
      <c r="AJ114" s="465">
        <v>0</v>
      </c>
      <c r="AK114" s="465">
        <v>0</v>
      </c>
      <c r="AL114" s="465">
        <v>0</v>
      </c>
      <c r="AM114" s="465">
        <v>0</v>
      </c>
      <c r="AN114" s="465">
        <v>0</v>
      </c>
      <c r="AO114" s="465">
        <v>0</v>
      </c>
      <c r="AP114" s="465">
        <v>0</v>
      </c>
      <c r="AQ114" s="465">
        <v>0</v>
      </c>
      <c r="AR114" s="465">
        <v>0</v>
      </c>
      <c r="AS114" s="465">
        <v>0</v>
      </c>
      <c r="AT114" s="465">
        <v>0</v>
      </c>
      <c r="AU114" s="465">
        <v>0</v>
      </c>
      <c r="AV114" s="404">
        <v>0</v>
      </c>
      <c r="AW114" s="404">
        <v>0</v>
      </c>
      <c r="AX114" s="404">
        <v>0</v>
      </c>
      <c r="AY114" s="404">
        <v>0</v>
      </c>
      <c r="AZ114" s="404">
        <v>0</v>
      </c>
      <c r="BA114" s="404">
        <v>0</v>
      </c>
      <c r="BB114" s="404">
        <v>0</v>
      </c>
      <c r="BC114" s="404">
        <v>0</v>
      </c>
      <c r="BD114" s="404">
        <v>0</v>
      </c>
      <c r="BE114" s="404">
        <v>0</v>
      </c>
      <c r="BF114" s="404">
        <v>0</v>
      </c>
      <c r="BG114" s="404">
        <v>0</v>
      </c>
      <c r="BH114" s="404">
        <v>0</v>
      </c>
      <c r="BI114" s="404">
        <v>0</v>
      </c>
      <c r="BJ114" s="404">
        <v>0</v>
      </c>
      <c r="BK114" s="404">
        <v>0</v>
      </c>
      <c r="BL114" s="404">
        <v>0</v>
      </c>
      <c r="BM114" s="404">
        <v>0</v>
      </c>
      <c r="BN114" s="404">
        <v>0</v>
      </c>
      <c r="BO114" s="404">
        <v>14193</v>
      </c>
      <c r="BP114" s="404">
        <v>14574.9</v>
      </c>
      <c r="BQ114" s="404">
        <v>15595.199999999999</v>
      </c>
      <c r="BR114" s="404">
        <v>991.8</v>
      </c>
      <c r="BS114" s="404">
        <v>456.00000000000006</v>
      </c>
      <c r="BT114" s="404">
        <v>0</v>
      </c>
      <c r="BU114" s="404">
        <v>0</v>
      </c>
      <c r="BV114" s="404">
        <v>0</v>
      </c>
      <c r="BW114" s="404">
        <v>0</v>
      </c>
      <c r="BX114" s="404">
        <v>0</v>
      </c>
      <c r="BY114" s="404">
        <v>0</v>
      </c>
      <c r="BZ114" s="404">
        <v>0</v>
      </c>
      <c r="CA114" s="404">
        <v>389.15</v>
      </c>
      <c r="CB114" s="404">
        <v>0</v>
      </c>
      <c r="CC114" s="404">
        <v>0</v>
      </c>
      <c r="CD114" s="404">
        <v>0</v>
      </c>
      <c r="CE114" s="404">
        <v>0</v>
      </c>
      <c r="CF114" s="404">
        <v>0</v>
      </c>
      <c r="CG114" s="404">
        <v>0</v>
      </c>
      <c r="CH114" s="404">
        <v>0</v>
      </c>
      <c r="CI114" s="404">
        <v>0</v>
      </c>
      <c r="CJ114" s="404">
        <v>0</v>
      </c>
      <c r="CK114" s="404">
        <v>0</v>
      </c>
      <c r="CL114" s="404">
        <v>0</v>
      </c>
      <c r="CM114" s="404">
        <v>0</v>
      </c>
      <c r="CN114" s="404">
        <v>0</v>
      </c>
      <c r="CO114" s="404">
        <v>0</v>
      </c>
      <c r="CP114" s="404">
        <v>0</v>
      </c>
      <c r="CQ114" s="404">
        <v>0</v>
      </c>
      <c r="CR114" s="404">
        <v>0</v>
      </c>
      <c r="CS114" s="404">
        <v>0</v>
      </c>
      <c r="CT114" s="404">
        <v>0</v>
      </c>
      <c r="CU114" s="404">
        <v>0</v>
      </c>
      <c r="CV114" s="404">
        <v>0</v>
      </c>
      <c r="CW114" s="404">
        <v>0</v>
      </c>
      <c r="CX114" s="404">
        <v>0</v>
      </c>
      <c r="CY114" s="404">
        <v>0</v>
      </c>
      <c r="CZ114" s="404">
        <v>0</v>
      </c>
    </row>
    <row r="115" spans="1:104" x14ac:dyDescent="0.25">
      <c r="A115" s="183">
        <v>4555</v>
      </c>
      <c r="B115" s="183">
        <v>455986</v>
      </c>
      <c r="C115" s="27">
        <v>1017861</v>
      </c>
      <c r="D115" s="14">
        <v>1992031322</v>
      </c>
      <c r="F115" s="27" t="s">
        <v>1296</v>
      </c>
      <c r="G115" s="12" t="s">
        <v>236</v>
      </c>
      <c r="H115" s="27" t="s">
        <v>1451</v>
      </c>
      <c r="I115" s="12" t="s">
        <v>237</v>
      </c>
      <c r="J115" s="465">
        <v>0</v>
      </c>
      <c r="K115" s="465">
        <v>0</v>
      </c>
      <c r="L115" s="465">
        <v>0</v>
      </c>
      <c r="M115" s="465">
        <v>0</v>
      </c>
      <c r="N115" s="465">
        <v>0</v>
      </c>
      <c r="O115" s="465">
        <v>0</v>
      </c>
      <c r="P115" s="465">
        <v>0</v>
      </c>
      <c r="Q115" s="465">
        <v>0</v>
      </c>
      <c r="R115" s="465">
        <v>0</v>
      </c>
      <c r="S115" s="465">
        <v>0</v>
      </c>
      <c r="T115" s="465">
        <v>0</v>
      </c>
      <c r="U115" s="465">
        <v>0</v>
      </c>
      <c r="V115" s="465">
        <v>0</v>
      </c>
      <c r="W115" s="465">
        <v>0</v>
      </c>
      <c r="X115" s="465">
        <v>0</v>
      </c>
      <c r="Y115" s="465">
        <v>0</v>
      </c>
      <c r="Z115" s="465">
        <v>0</v>
      </c>
      <c r="AA115" s="465">
        <v>0</v>
      </c>
      <c r="AB115" s="465">
        <v>0</v>
      </c>
      <c r="AC115" s="465">
        <v>0</v>
      </c>
      <c r="AD115" s="465">
        <v>0</v>
      </c>
      <c r="AE115" s="465">
        <v>0</v>
      </c>
      <c r="AF115" s="465">
        <v>0</v>
      </c>
      <c r="AG115" s="465">
        <v>0</v>
      </c>
      <c r="AH115" s="465">
        <v>0</v>
      </c>
      <c r="AI115" s="465">
        <v>0</v>
      </c>
      <c r="AJ115" s="465">
        <v>0</v>
      </c>
      <c r="AK115" s="465">
        <v>0</v>
      </c>
      <c r="AL115" s="465">
        <v>0</v>
      </c>
      <c r="AM115" s="465">
        <v>0</v>
      </c>
      <c r="AN115" s="465">
        <v>0</v>
      </c>
      <c r="AO115" s="465">
        <v>45119.68</v>
      </c>
      <c r="AP115" s="465">
        <v>0</v>
      </c>
      <c r="AQ115" s="465">
        <v>0</v>
      </c>
      <c r="AR115" s="465">
        <v>0</v>
      </c>
      <c r="AS115" s="465">
        <v>0</v>
      </c>
      <c r="AT115" s="465">
        <v>0</v>
      </c>
      <c r="AU115" s="465">
        <v>0</v>
      </c>
      <c r="AV115" s="404">
        <v>0</v>
      </c>
      <c r="AW115" s="404">
        <v>0</v>
      </c>
      <c r="AX115" s="404">
        <v>0</v>
      </c>
      <c r="AY115" s="404">
        <v>0</v>
      </c>
      <c r="AZ115" s="404">
        <v>0</v>
      </c>
      <c r="BA115" s="404">
        <v>0</v>
      </c>
      <c r="BB115" s="404">
        <v>0</v>
      </c>
      <c r="BC115" s="404">
        <v>0</v>
      </c>
      <c r="BD115" s="404">
        <v>0</v>
      </c>
      <c r="BE115" s="404">
        <v>0</v>
      </c>
      <c r="BF115" s="404">
        <v>0</v>
      </c>
      <c r="BG115" s="404">
        <v>0</v>
      </c>
      <c r="BH115" s="404">
        <v>0</v>
      </c>
      <c r="BI115" s="404">
        <v>0</v>
      </c>
      <c r="BJ115" s="404">
        <v>0</v>
      </c>
      <c r="BK115" s="404">
        <v>0</v>
      </c>
      <c r="BL115" s="404">
        <v>0</v>
      </c>
      <c r="BM115" s="404">
        <v>0</v>
      </c>
      <c r="BN115" s="404">
        <v>0</v>
      </c>
      <c r="BO115" s="404">
        <v>0</v>
      </c>
      <c r="BP115" s="404">
        <v>0</v>
      </c>
      <c r="BQ115" s="404">
        <v>0</v>
      </c>
      <c r="BR115" s="404">
        <v>0</v>
      </c>
      <c r="BS115" s="404">
        <v>0</v>
      </c>
      <c r="BT115" s="404">
        <v>0</v>
      </c>
      <c r="BU115" s="404">
        <v>0</v>
      </c>
      <c r="BV115" s="404">
        <v>0</v>
      </c>
      <c r="BW115" s="404">
        <v>0</v>
      </c>
      <c r="BX115" s="404">
        <v>0</v>
      </c>
      <c r="BY115" s="404">
        <v>0</v>
      </c>
      <c r="BZ115" s="404">
        <v>0</v>
      </c>
      <c r="CA115" s="404">
        <v>0</v>
      </c>
      <c r="CB115" s="404">
        <v>0</v>
      </c>
      <c r="CC115" s="404">
        <v>0</v>
      </c>
      <c r="CD115" s="404">
        <v>0</v>
      </c>
      <c r="CE115" s="404">
        <v>0</v>
      </c>
      <c r="CF115" s="404">
        <v>0</v>
      </c>
      <c r="CG115" s="404">
        <v>0</v>
      </c>
      <c r="CH115" s="404">
        <v>0</v>
      </c>
      <c r="CI115" s="404">
        <v>0</v>
      </c>
      <c r="CJ115" s="404">
        <v>0</v>
      </c>
      <c r="CK115" s="404">
        <v>0</v>
      </c>
      <c r="CL115" s="404">
        <v>0</v>
      </c>
      <c r="CM115" s="404">
        <v>0</v>
      </c>
      <c r="CN115" s="404">
        <v>0</v>
      </c>
      <c r="CO115" s="404">
        <v>0</v>
      </c>
      <c r="CP115" s="404">
        <v>0</v>
      </c>
      <c r="CQ115" s="404">
        <v>0</v>
      </c>
      <c r="CR115" s="404">
        <v>0</v>
      </c>
      <c r="CS115" s="404">
        <v>0</v>
      </c>
      <c r="CT115" s="404">
        <v>62690.879999999997</v>
      </c>
      <c r="CU115" s="404">
        <v>0</v>
      </c>
      <c r="CV115" s="404">
        <v>0</v>
      </c>
      <c r="CW115" s="404">
        <v>0</v>
      </c>
      <c r="CX115" s="404">
        <v>0</v>
      </c>
      <c r="CY115" s="404">
        <v>0</v>
      </c>
      <c r="CZ115" s="404">
        <v>0</v>
      </c>
    </row>
    <row r="116" spans="1:104" x14ac:dyDescent="0.25">
      <c r="A116" s="183">
        <v>4836</v>
      </c>
      <c r="B116" s="183">
        <v>455987</v>
      </c>
      <c r="C116" s="27">
        <v>1026509</v>
      </c>
      <c r="D116" s="14">
        <v>1114978780</v>
      </c>
      <c r="F116" s="27" t="s">
        <v>1296</v>
      </c>
      <c r="G116" s="12" t="s">
        <v>282</v>
      </c>
      <c r="H116" s="27" t="s">
        <v>1356</v>
      </c>
      <c r="I116" s="12" t="s">
        <v>283</v>
      </c>
      <c r="J116" s="465">
        <v>0</v>
      </c>
      <c r="K116" s="465">
        <v>0</v>
      </c>
      <c r="L116" s="465">
        <v>0</v>
      </c>
      <c r="M116" s="465">
        <v>0</v>
      </c>
      <c r="N116" s="465">
        <v>0</v>
      </c>
      <c r="O116" s="465">
        <v>0</v>
      </c>
      <c r="P116" s="465">
        <v>0</v>
      </c>
      <c r="Q116" s="465">
        <v>0</v>
      </c>
      <c r="R116" s="465">
        <v>0</v>
      </c>
      <c r="S116" s="465">
        <v>0</v>
      </c>
      <c r="T116" s="465">
        <v>0</v>
      </c>
      <c r="U116" s="465">
        <v>0</v>
      </c>
      <c r="V116" s="465">
        <v>0</v>
      </c>
      <c r="W116" s="465">
        <v>0</v>
      </c>
      <c r="X116" s="465">
        <v>0</v>
      </c>
      <c r="Y116" s="465">
        <v>0</v>
      </c>
      <c r="Z116" s="465">
        <v>0</v>
      </c>
      <c r="AA116" s="465">
        <v>0</v>
      </c>
      <c r="AB116" s="465">
        <v>0</v>
      </c>
      <c r="AC116" s="465">
        <v>6380.88</v>
      </c>
      <c r="AD116" s="465">
        <v>6402</v>
      </c>
      <c r="AE116" s="465">
        <v>6808.56</v>
      </c>
      <c r="AF116" s="465">
        <v>6853.4400000000005</v>
      </c>
      <c r="AG116" s="465">
        <v>6726.72</v>
      </c>
      <c r="AH116" s="465">
        <v>0</v>
      </c>
      <c r="AI116" s="465">
        <v>0</v>
      </c>
      <c r="AJ116" s="465">
        <v>0</v>
      </c>
      <c r="AK116" s="465">
        <v>0</v>
      </c>
      <c r="AL116" s="465">
        <v>0</v>
      </c>
      <c r="AM116" s="465">
        <v>0</v>
      </c>
      <c r="AN116" s="465">
        <v>0</v>
      </c>
      <c r="AO116" s="465">
        <v>7495.2099999999991</v>
      </c>
      <c r="AP116" s="465">
        <v>0</v>
      </c>
      <c r="AQ116" s="465">
        <v>0</v>
      </c>
      <c r="AR116" s="465">
        <v>0</v>
      </c>
      <c r="AS116" s="465">
        <v>0</v>
      </c>
      <c r="AT116" s="465">
        <v>0</v>
      </c>
      <c r="AU116" s="465">
        <v>0</v>
      </c>
      <c r="AV116" s="404">
        <v>0</v>
      </c>
      <c r="AW116" s="404">
        <v>0</v>
      </c>
      <c r="AX116" s="404">
        <v>0</v>
      </c>
      <c r="AY116" s="404">
        <v>0</v>
      </c>
      <c r="AZ116" s="404">
        <v>0</v>
      </c>
      <c r="BA116" s="404">
        <v>0</v>
      </c>
      <c r="BB116" s="404">
        <v>0</v>
      </c>
      <c r="BC116" s="404">
        <v>0</v>
      </c>
      <c r="BD116" s="404">
        <v>0</v>
      </c>
      <c r="BE116" s="404">
        <v>0</v>
      </c>
      <c r="BF116" s="404">
        <v>0</v>
      </c>
      <c r="BG116" s="404">
        <v>0</v>
      </c>
      <c r="BH116" s="404">
        <v>0</v>
      </c>
      <c r="BI116" s="404">
        <v>0</v>
      </c>
      <c r="BJ116" s="404">
        <v>0</v>
      </c>
      <c r="BK116" s="404">
        <v>0</v>
      </c>
      <c r="BL116" s="404">
        <v>0</v>
      </c>
      <c r="BM116" s="404">
        <v>0</v>
      </c>
      <c r="BN116" s="404">
        <v>0</v>
      </c>
      <c r="BO116" s="404">
        <v>0</v>
      </c>
      <c r="BP116" s="404">
        <v>0</v>
      </c>
      <c r="BQ116" s="404">
        <v>0</v>
      </c>
      <c r="BR116" s="404">
        <v>0</v>
      </c>
      <c r="BS116" s="404">
        <v>0</v>
      </c>
      <c r="BT116" s="404">
        <v>0</v>
      </c>
      <c r="BU116" s="404">
        <v>0</v>
      </c>
      <c r="BV116" s="404">
        <v>0</v>
      </c>
      <c r="BW116" s="404">
        <v>0</v>
      </c>
      <c r="BX116" s="404">
        <v>0</v>
      </c>
      <c r="BY116" s="404">
        <v>0</v>
      </c>
      <c r="BZ116" s="404">
        <v>0</v>
      </c>
      <c r="CA116" s="404">
        <v>0</v>
      </c>
      <c r="CB116" s="404">
        <v>0</v>
      </c>
      <c r="CC116" s="404">
        <v>0</v>
      </c>
      <c r="CD116" s="404">
        <v>0</v>
      </c>
      <c r="CE116" s="404">
        <v>0</v>
      </c>
      <c r="CF116" s="404">
        <v>0</v>
      </c>
      <c r="CG116" s="404">
        <v>0</v>
      </c>
      <c r="CH116" s="404">
        <v>8727.84</v>
      </c>
      <c r="CI116" s="404">
        <v>9049.92</v>
      </c>
      <c r="CJ116" s="404">
        <v>9443.2800000000007</v>
      </c>
      <c r="CK116" s="404">
        <v>9625.4399999999987</v>
      </c>
      <c r="CL116" s="404">
        <v>9577.92</v>
      </c>
      <c r="CM116" s="404">
        <v>0</v>
      </c>
      <c r="CN116" s="404">
        <v>0</v>
      </c>
      <c r="CO116" s="404">
        <v>0</v>
      </c>
      <c r="CP116" s="404">
        <v>0</v>
      </c>
      <c r="CQ116" s="404">
        <v>0</v>
      </c>
      <c r="CR116" s="404">
        <v>0</v>
      </c>
      <c r="CS116" s="404">
        <v>0</v>
      </c>
      <c r="CT116" s="404">
        <v>10414.109999999999</v>
      </c>
      <c r="CU116" s="404">
        <v>0</v>
      </c>
      <c r="CV116" s="404">
        <v>0</v>
      </c>
      <c r="CW116" s="404">
        <v>0</v>
      </c>
      <c r="CX116" s="404">
        <v>0</v>
      </c>
      <c r="CY116" s="404">
        <v>0</v>
      </c>
      <c r="CZ116" s="404">
        <v>0</v>
      </c>
    </row>
    <row r="117" spans="1:104" x14ac:dyDescent="0.25">
      <c r="A117" s="183">
        <v>5044</v>
      </c>
      <c r="B117" s="183">
        <v>455989</v>
      </c>
      <c r="C117" s="27">
        <v>1026067</v>
      </c>
      <c r="D117" s="14">
        <v>1780637132</v>
      </c>
      <c r="F117" s="27" t="s">
        <v>1272</v>
      </c>
      <c r="G117" s="12" t="s">
        <v>318</v>
      </c>
      <c r="H117" s="27" t="s">
        <v>1420</v>
      </c>
      <c r="I117" s="12" t="s">
        <v>319</v>
      </c>
      <c r="J117" s="465">
        <v>9445.2800000000007</v>
      </c>
      <c r="K117" s="465">
        <v>9702.1600000000017</v>
      </c>
      <c r="L117" s="465">
        <v>9909.6400000000012</v>
      </c>
      <c r="M117" s="465">
        <v>9840.48</v>
      </c>
      <c r="N117" s="465">
        <v>9316.84</v>
      </c>
      <c r="O117" s="465">
        <v>0</v>
      </c>
      <c r="P117" s="465">
        <v>0</v>
      </c>
      <c r="Q117" s="465">
        <v>0</v>
      </c>
      <c r="R117" s="465">
        <v>0</v>
      </c>
      <c r="S117" s="465">
        <v>0</v>
      </c>
      <c r="T117" s="465">
        <v>0</v>
      </c>
      <c r="U117" s="465">
        <v>0</v>
      </c>
      <c r="V117" s="465">
        <v>21469.3</v>
      </c>
      <c r="W117" s="465">
        <v>0</v>
      </c>
      <c r="X117" s="465">
        <v>0</v>
      </c>
      <c r="Y117" s="465">
        <v>0</v>
      </c>
      <c r="Z117" s="465">
        <v>0</v>
      </c>
      <c r="AA117" s="465">
        <v>0</v>
      </c>
      <c r="AB117" s="465">
        <v>0</v>
      </c>
      <c r="AC117" s="465">
        <v>0</v>
      </c>
      <c r="AD117" s="465">
        <v>0</v>
      </c>
      <c r="AE117" s="465">
        <v>0</v>
      </c>
      <c r="AF117" s="465">
        <v>0</v>
      </c>
      <c r="AG117" s="465">
        <v>0</v>
      </c>
      <c r="AH117" s="465">
        <v>0</v>
      </c>
      <c r="AI117" s="465">
        <v>0</v>
      </c>
      <c r="AJ117" s="465">
        <v>0</v>
      </c>
      <c r="AK117" s="465">
        <v>0</v>
      </c>
      <c r="AL117" s="465">
        <v>0</v>
      </c>
      <c r="AM117" s="465">
        <v>0</v>
      </c>
      <c r="AN117" s="465">
        <v>0</v>
      </c>
      <c r="AO117" s="465">
        <v>0</v>
      </c>
      <c r="AP117" s="465">
        <v>0</v>
      </c>
      <c r="AQ117" s="465">
        <v>0</v>
      </c>
      <c r="AR117" s="465">
        <v>0</v>
      </c>
      <c r="AS117" s="465">
        <v>0</v>
      </c>
      <c r="AT117" s="465">
        <v>0</v>
      </c>
      <c r="AU117" s="465">
        <v>0</v>
      </c>
      <c r="AV117" s="404">
        <v>0</v>
      </c>
      <c r="AW117" s="404">
        <v>0</v>
      </c>
      <c r="AX117" s="404">
        <v>0</v>
      </c>
      <c r="AY117" s="404">
        <v>0</v>
      </c>
      <c r="AZ117" s="404">
        <v>0</v>
      </c>
      <c r="BA117" s="404">
        <v>0</v>
      </c>
      <c r="BB117" s="404">
        <v>0</v>
      </c>
      <c r="BC117" s="404">
        <v>0</v>
      </c>
      <c r="BD117" s="404">
        <v>0</v>
      </c>
      <c r="BE117" s="404">
        <v>0</v>
      </c>
      <c r="BF117" s="404">
        <v>0</v>
      </c>
      <c r="BG117" s="404">
        <v>0</v>
      </c>
      <c r="BH117" s="404">
        <v>0</v>
      </c>
      <c r="BI117" s="404">
        <v>0</v>
      </c>
      <c r="BJ117" s="404">
        <v>0</v>
      </c>
      <c r="BK117" s="404">
        <v>0</v>
      </c>
      <c r="BL117" s="404">
        <v>0</v>
      </c>
      <c r="BM117" s="404">
        <v>0</v>
      </c>
      <c r="BN117" s="404">
        <v>0</v>
      </c>
      <c r="BO117" s="404">
        <v>6757.920000000001</v>
      </c>
      <c r="BP117" s="404">
        <v>7093.84</v>
      </c>
      <c r="BQ117" s="404">
        <v>7360.6</v>
      </c>
      <c r="BR117" s="404">
        <v>7271.68</v>
      </c>
      <c r="BS117" s="404">
        <v>7577.96</v>
      </c>
      <c r="BT117" s="404">
        <v>0</v>
      </c>
      <c r="BU117" s="404">
        <v>0</v>
      </c>
      <c r="BV117" s="404">
        <v>0</v>
      </c>
      <c r="BW117" s="404">
        <v>0</v>
      </c>
      <c r="BX117" s="404">
        <v>0</v>
      </c>
      <c r="BY117" s="404">
        <v>0</v>
      </c>
      <c r="BZ117" s="404">
        <v>0</v>
      </c>
      <c r="CA117" s="404">
        <v>15673.100000000002</v>
      </c>
      <c r="CB117" s="404">
        <v>0</v>
      </c>
      <c r="CC117" s="404">
        <v>0</v>
      </c>
      <c r="CD117" s="404">
        <v>0</v>
      </c>
      <c r="CE117" s="404">
        <v>0</v>
      </c>
      <c r="CF117" s="404">
        <v>0</v>
      </c>
      <c r="CG117" s="404">
        <v>0</v>
      </c>
      <c r="CH117" s="404">
        <v>0</v>
      </c>
      <c r="CI117" s="404">
        <v>0</v>
      </c>
      <c r="CJ117" s="404">
        <v>0</v>
      </c>
      <c r="CK117" s="404">
        <v>0</v>
      </c>
      <c r="CL117" s="404">
        <v>0</v>
      </c>
      <c r="CM117" s="404">
        <v>0</v>
      </c>
      <c r="CN117" s="404">
        <v>0</v>
      </c>
      <c r="CO117" s="404">
        <v>0</v>
      </c>
      <c r="CP117" s="404">
        <v>0</v>
      </c>
      <c r="CQ117" s="404">
        <v>0</v>
      </c>
      <c r="CR117" s="404">
        <v>0</v>
      </c>
      <c r="CS117" s="404">
        <v>0</v>
      </c>
      <c r="CT117" s="404">
        <v>0</v>
      </c>
      <c r="CU117" s="404">
        <v>0</v>
      </c>
      <c r="CV117" s="404">
        <v>0</v>
      </c>
      <c r="CW117" s="404">
        <v>0</v>
      </c>
      <c r="CX117" s="404">
        <v>0</v>
      </c>
      <c r="CY117" s="404">
        <v>0</v>
      </c>
      <c r="CZ117" s="404">
        <v>0</v>
      </c>
    </row>
    <row r="118" spans="1:104" x14ac:dyDescent="0.25">
      <c r="A118" s="183">
        <v>5087</v>
      </c>
      <c r="B118" s="183">
        <v>455996</v>
      </c>
      <c r="C118" s="27">
        <v>1017872</v>
      </c>
      <c r="D118" s="14">
        <v>1972839348</v>
      </c>
      <c r="F118" s="27" t="s">
        <v>1298</v>
      </c>
      <c r="G118" s="12" t="s">
        <v>946</v>
      </c>
      <c r="H118" s="27" t="s">
        <v>1470</v>
      </c>
      <c r="I118" s="12" t="s">
        <v>947</v>
      </c>
      <c r="J118" s="465">
        <v>0</v>
      </c>
      <c r="K118" s="465">
        <v>0</v>
      </c>
      <c r="L118" s="465">
        <v>0</v>
      </c>
      <c r="M118" s="465">
        <v>0</v>
      </c>
      <c r="N118" s="465">
        <v>0</v>
      </c>
      <c r="O118" s="465">
        <v>0</v>
      </c>
      <c r="P118" s="465">
        <v>0</v>
      </c>
      <c r="Q118" s="465">
        <v>0</v>
      </c>
      <c r="R118" s="465">
        <v>0</v>
      </c>
      <c r="S118" s="465">
        <v>0</v>
      </c>
      <c r="T118" s="465">
        <v>0</v>
      </c>
      <c r="U118" s="465">
        <v>0</v>
      </c>
      <c r="V118" s="465">
        <v>0</v>
      </c>
      <c r="W118" s="465">
        <v>0</v>
      </c>
      <c r="X118" s="465">
        <v>0</v>
      </c>
      <c r="Y118" s="465">
        <v>0</v>
      </c>
      <c r="Z118" s="465">
        <v>0</v>
      </c>
      <c r="AA118" s="465">
        <v>0</v>
      </c>
      <c r="AB118" s="465">
        <v>0</v>
      </c>
      <c r="AC118" s="465">
        <v>0</v>
      </c>
      <c r="AD118" s="465">
        <v>0</v>
      </c>
      <c r="AE118" s="465">
        <v>0</v>
      </c>
      <c r="AF118" s="465">
        <v>0</v>
      </c>
      <c r="AG118" s="465">
        <v>0</v>
      </c>
      <c r="AH118" s="465">
        <v>0</v>
      </c>
      <c r="AI118" s="465">
        <v>0</v>
      </c>
      <c r="AJ118" s="465">
        <v>0</v>
      </c>
      <c r="AK118" s="465">
        <v>0</v>
      </c>
      <c r="AL118" s="465">
        <v>0</v>
      </c>
      <c r="AM118" s="465">
        <v>0</v>
      </c>
      <c r="AN118" s="465">
        <v>0</v>
      </c>
      <c r="AO118" s="465">
        <v>0</v>
      </c>
      <c r="AP118" s="465">
        <v>0</v>
      </c>
      <c r="AQ118" s="465">
        <v>0</v>
      </c>
      <c r="AR118" s="465">
        <v>0</v>
      </c>
      <c r="AS118" s="465">
        <v>0</v>
      </c>
      <c r="AT118" s="465">
        <v>0</v>
      </c>
      <c r="AU118" s="465">
        <v>0</v>
      </c>
      <c r="AV118" s="404">
        <v>0</v>
      </c>
      <c r="AW118" s="404">
        <v>0</v>
      </c>
      <c r="AX118" s="404">
        <v>0</v>
      </c>
      <c r="AY118" s="404">
        <v>0</v>
      </c>
      <c r="AZ118" s="404">
        <v>0</v>
      </c>
      <c r="BA118" s="404">
        <v>0</v>
      </c>
      <c r="BB118" s="404">
        <v>0</v>
      </c>
      <c r="BC118" s="404">
        <v>0</v>
      </c>
      <c r="BD118" s="404">
        <v>0</v>
      </c>
      <c r="BE118" s="404">
        <v>0</v>
      </c>
      <c r="BF118" s="404">
        <v>0</v>
      </c>
      <c r="BG118" s="404">
        <v>0</v>
      </c>
      <c r="BH118" s="404">
        <v>76074.48</v>
      </c>
      <c r="BI118" s="404">
        <v>0</v>
      </c>
      <c r="BJ118" s="404">
        <v>0</v>
      </c>
      <c r="BK118" s="404">
        <v>0</v>
      </c>
      <c r="BL118" s="404">
        <v>0</v>
      </c>
      <c r="BM118" s="404">
        <v>0</v>
      </c>
      <c r="BN118" s="404">
        <v>0</v>
      </c>
      <c r="BO118" s="404">
        <v>0</v>
      </c>
      <c r="BP118" s="404">
        <v>0</v>
      </c>
      <c r="BQ118" s="404">
        <v>0</v>
      </c>
      <c r="BR118" s="404">
        <v>0</v>
      </c>
      <c r="BS118" s="404">
        <v>0</v>
      </c>
      <c r="BT118" s="404">
        <v>0</v>
      </c>
      <c r="BU118" s="404">
        <v>0</v>
      </c>
      <c r="BV118" s="404">
        <v>0</v>
      </c>
      <c r="BW118" s="404">
        <v>0</v>
      </c>
      <c r="BX118" s="404">
        <v>0</v>
      </c>
      <c r="BY118" s="404">
        <v>0</v>
      </c>
      <c r="BZ118" s="404">
        <v>0</v>
      </c>
      <c r="CA118" s="404">
        <v>47190.479999999996</v>
      </c>
      <c r="CB118" s="404">
        <v>0</v>
      </c>
      <c r="CC118" s="404">
        <v>0</v>
      </c>
      <c r="CD118" s="404">
        <v>0</v>
      </c>
      <c r="CE118" s="404">
        <v>0</v>
      </c>
      <c r="CF118" s="404">
        <v>0</v>
      </c>
      <c r="CG118" s="404">
        <v>0</v>
      </c>
      <c r="CH118" s="404">
        <v>0</v>
      </c>
      <c r="CI118" s="404">
        <v>0</v>
      </c>
      <c r="CJ118" s="404">
        <v>0</v>
      </c>
      <c r="CK118" s="404">
        <v>0</v>
      </c>
      <c r="CL118" s="404">
        <v>0</v>
      </c>
      <c r="CM118" s="404">
        <v>0</v>
      </c>
      <c r="CN118" s="404">
        <v>0</v>
      </c>
      <c r="CO118" s="404">
        <v>0</v>
      </c>
      <c r="CP118" s="404">
        <v>0</v>
      </c>
      <c r="CQ118" s="404">
        <v>0</v>
      </c>
      <c r="CR118" s="404">
        <v>0</v>
      </c>
      <c r="CS118" s="404">
        <v>0</v>
      </c>
      <c r="CT118" s="404">
        <v>0</v>
      </c>
      <c r="CU118" s="404">
        <v>0</v>
      </c>
      <c r="CV118" s="404">
        <v>0</v>
      </c>
      <c r="CW118" s="404">
        <v>0</v>
      </c>
      <c r="CX118" s="404">
        <v>0</v>
      </c>
      <c r="CY118" s="404">
        <v>0</v>
      </c>
      <c r="CZ118" s="404">
        <v>0</v>
      </c>
    </row>
    <row r="119" spans="1:104" x14ac:dyDescent="0.25">
      <c r="A119" s="183">
        <v>4259</v>
      </c>
      <c r="B119" s="183">
        <v>455999</v>
      </c>
      <c r="C119" s="27">
        <v>1025710</v>
      </c>
      <c r="D119" s="14">
        <v>1144641234</v>
      </c>
      <c r="F119" s="27" t="s">
        <v>1286</v>
      </c>
      <c r="G119" s="12" t="s">
        <v>612</v>
      </c>
      <c r="H119" s="27" t="s">
        <v>1288</v>
      </c>
      <c r="I119" s="12" t="s">
        <v>613</v>
      </c>
      <c r="J119" s="465">
        <v>0</v>
      </c>
      <c r="K119" s="465">
        <v>0</v>
      </c>
      <c r="L119" s="465">
        <v>0</v>
      </c>
      <c r="M119" s="465">
        <v>0</v>
      </c>
      <c r="N119" s="465">
        <v>0</v>
      </c>
      <c r="O119" s="465">
        <v>0</v>
      </c>
      <c r="P119" s="465">
        <v>0</v>
      </c>
      <c r="Q119" s="465">
        <v>0</v>
      </c>
      <c r="R119" s="465">
        <v>0</v>
      </c>
      <c r="S119" s="465">
        <v>0</v>
      </c>
      <c r="T119" s="465">
        <v>0</v>
      </c>
      <c r="U119" s="465">
        <v>0</v>
      </c>
      <c r="V119" s="465">
        <v>0</v>
      </c>
      <c r="W119" s="465">
        <v>0</v>
      </c>
      <c r="X119" s="465">
        <v>0</v>
      </c>
      <c r="Y119" s="465">
        <v>0</v>
      </c>
      <c r="Z119" s="465">
        <v>0</v>
      </c>
      <c r="AA119" s="465">
        <v>0</v>
      </c>
      <c r="AB119" s="465">
        <v>0</v>
      </c>
      <c r="AC119" s="465">
        <v>0</v>
      </c>
      <c r="AD119" s="465">
        <v>0</v>
      </c>
      <c r="AE119" s="465">
        <v>0</v>
      </c>
      <c r="AF119" s="465">
        <v>0</v>
      </c>
      <c r="AG119" s="465">
        <v>0</v>
      </c>
      <c r="AH119" s="465">
        <v>0</v>
      </c>
      <c r="AI119" s="465">
        <v>0</v>
      </c>
      <c r="AJ119" s="465">
        <v>0</v>
      </c>
      <c r="AK119" s="465">
        <v>0</v>
      </c>
      <c r="AL119" s="465">
        <v>0</v>
      </c>
      <c r="AM119" s="465">
        <v>0</v>
      </c>
      <c r="AN119" s="465">
        <v>0</v>
      </c>
      <c r="AO119" s="465">
        <v>0</v>
      </c>
      <c r="AP119" s="465">
        <v>0</v>
      </c>
      <c r="AQ119" s="465">
        <v>0</v>
      </c>
      <c r="AR119" s="465">
        <v>0</v>
      </c>
      <c r="AS119" s="465">
        <v>0</v>
      </c>
      <c r="AT119" s="465">
        <v>0</v>
      </c>
      <c r="AU119" s="465">
        <v>0</v>
      </c>
      <c r="AV119" s="404">
        <v>0</v>
      </c>
      <c r="AW119" s="404">
        <v>0</v>
      </c>
      <c r="AX119" s="404">
        <v>0</v>
      </c>
      <c r="AY119" s="404">
        <v>0</v>
      </c>
      <c r="AZ119" s="404">
        <v>0</v>
      </c>
      <c r="BA119" s="404">
        <v>0</v>
      </c>
      <c r="BB119" s="404">
        <v>0</v>
      </c>
      <c r="BC119" s="404">
        <v>0</v>
      </c>
      <c r="BD119" s="404">
        <v>0</v>
      </c>
      <c r="BE119" s="404">
        <v>0</v>
      </c>
      <c r="BF119" s="404">
        <v>0</v>
      </c>
      <c r="BG119" s="404">
        <v>0</v>
      </c>
      <c r="BH119" s="404">
        <v>0</v>
      </c>
      <c r="BI119" s="404">
        <v>0</v>
      </c>
      <c r="BJ119" s="404">
        <v>0</v>
      </c>
      <c r="BK119" s="404">
        <v>0</v>
      </c>
      <c r="BL119" s="404">
        <v>0</v>
      </c>
      <c r="BM119" s="404">
        <v>0</v>
      </c>
      <c r="BN119" s="404">
        <v>0</v>
      </c>
      <c r="BO119" s="404">
        <v>26630.199999999997</v>
      </c>
      <c r="BP119" s="404">
        <v>22182.389999999996</v>
      </c>
      <c r="BQ119" s="404">
        <v>30709.719999999998</v>
      </c>
      <c r="BR119" s="404">
        <v>31417.97</v>
      </c>
      <c r="BS119" s="404">
        <v>26630.199999999997</v>
      </c>
      <c r="BT119" s="404">
        <v>0</v>
      </c>
      <c r="BU119" s="404">
        <v>0</v>
      </c>
      <c r="BV119" s="404">
        <v>0</v>
      </c>
      <c r="BW119" s="404">
        <v>0</v>
      </c>
      <c r="BX119" s="404">
        <v>0</v>
      </c>
      <c r="BY119" s="404">
        <v>0</v>
      </c>
      <c r="BZ119" s="404">
        <v>0</v>
      </c>
      <c r="CA119" s="404">
        <v>58525.950000000004</v>
      </c>
      <c r="CB119" s="404">
        <v>0</v>
      </c>
      <c r="CC119" s="404">
        <v>0</v>
      </c>
      <c r="CD119" s="404">
        <v>0</v>
      </c>
      <c r="CE119" s="404">
        <v>0</v>
      </c>
      <c r="CF119" s="404">
        <v>0</v>
      </c>
      <c r="CG119" s="404">
        <v>0</v>
      </c>
      <c r="CH119" s="404">
        <v>29718.17</v>
      </c>
      <c r="CI119" s="404">
        <v>24533.78</v>
      </c>
      <c r="CJ119" s="404">
        <v>33231.089999999997</v>
      </c>
      <c r="CK119" s="404">
        <v>34250.97</v>
      </c>
      <c r="CL119" s="404">
        <v>32381.189999999995</v>
      </c>
      <c r="CM119" s="404">
        <v>0</v>
      </c>
      <c r="CN119" s="404">
        <v>0</v>
      </c>
      <c r="CO119" s="404">
        <v>0</v>
      </c>
      <c r="CP119" s="404">
        <v>0</v>
      </c>
      <c r="CQ119" s="404">
        <v>0</v>
      </c>
      <c r="CR119" s="404">
        <v>0</v>
      </c>
      <c r="CS119" s="404">
        <v>0</v>
      </c>
      <c r="CT119" s="404">
        <v>64384.800000000003</v>
      </c>
      <c r="CU119" s="404">
        <v>0</v>
      </c>
      <c r="CV119" s="404">
        <v>0</v>
      </c>
      <c r="CW119" s="404">
        <v>0</v>
      </c>
      <c r="CX119" s="404">
        <v>0</v>
      </c>
      <c r="CY119" s="404">
        <v>0</v>
      </c>
      <c r="CZ119" s="404">
        <v>0</v>
      </c>
    </row>
    <row r="120" spans="1:104" x14ac:dyDescent="0.25">
      <c r="A120" s="183">
        <v>4933</v>
      </c>
      <c r="B120" s="183">
        <v>675001</v>
      </c>
      <c r="C120" s="27">
        <v>1026644</v>
      </c>
      <c r="D120" s="14">
        <v>1104870435</v>
      </c>
      <c r="F120" s="27" t="s">
        <v>1258</v>
      </c>
      <c r="G120" s="12" t="s">
        <v>873</v>
      </c>
      <c r="H120" s="27" t="s">
        <v>1355</v>
      </c>
      <c r="I120" s="12" t="s">
        <v>874</v>
      </c>
      <c r="J120" s="465">
        <v>4872.3</v>
      </c>
      <c r="K120" s="465">
        <v>5046.7</v>
      </c>
      <c r="L120" s="465">
        <v>5284.3200000000006</v>
      </c>
      <c r="M120" s="465">
        <v>5142.6200000000008</v>
      </c>
      <c r="N120" s="465">
        <v>5101.2</v>
      </c>
      <c r="O120" s="465">
        <v>0</v>
      </c>
      <c r="P120" s="465">
        <v>0</v>
      </c>
      <c r="Q120" s="465">
        <v>0</v>
      </c>
      <c r="R120" s="465">
        <v>0</v>
      </c>
      <c r="S120" s="465">
        <v>0</v>
      </c>
      <c r="T120" s="465">
        <v>0</v>
      </c>
      <c r="U120" s="465">
        <v>0</v>
      </c>
      <c r="V120" s="465">
        <v>11367.619999999999</v>
      </c>
      <c r="W120" s="465">
        <v>0</v>
      </c>
      <c r="X120" s="465">
        <v>0</v>
      </c>
      <c r="Y120" s="465">
        <v>0</v>
      </c>
      <c r="Z120" s="465">
        <v>0</v>
      </c>
      <c r="AA120" s="465">
        <v>0</v>
      </c>
      <c r="AB120" s="465">
        <v>0</v>
      </c>
      <c r="AC120" s="465">
        <v>0</v>
      </c>
      <c r="AD120" s="465">
        <v>0</v>
      </c>
      <c r="AE120" s="465">
        <v>0</v>
      </c>
      <c r="AF120" s="465">
        <v>0</v>
      </c>
      <c r="AG120" s="465">
        <v>0</v>
      </c>
      <c r="AH120" s="465">
        <v>0</v>
      </c>
      <c r="AI120" s="465">
        <v>0</v>
      </c>
      <c r="AJ120" s="465">
        <v>0</v>
      </c>
      <c r="AK120" s="465">
        <v>0</v>
      </c>
      <c r="AL120" s="465">
        <v>0</v>
      </c>
      <c r="AM120" s="465">
        <v>0</v>
      </c>
      <c r="AN120" s="465">
        <v>0</v>
      </c>
      <c r="AO120" s="465">
        <v>0</v>
      </c>
      <c r="AP120" s="465">
        <v>0</v>
      </c>
      <c r="AQ120" s="465">
        <v>0</v>
      </c>
      <c r="AR120" s="465">
        <v>0</v>
      </c>
      <c r="AS120" s="465">
        <v>0</v>
      </c>
      <c r="AT120" s="465">
        <v>0</v>
      </c>
      <c r="AU120" s="465">
        <v>0</v>
      </c>
      <c r="AV120" s="404">
        <v>0</v>
      </c>
      <c r="AW120" s="404">
        <v>0</v>
      </c>
      <c r="AX120" s="404">
        <v>0</v>
      </c>
      <c r="AY120" s="404">
        <v>0</v>
      </c>
      <c r="AZ120" s="404">
        <v>0</v>
      </c>
      <c r="BA120" s="404">
        <v>0</v>
      </c>
      <c r="BB120" s="404">
        <v>0</v>
      </c>
      <c r="BC120" s="404">
        <v>0</v>
      </c>
      <c r="BD120" s="404">
        <v>0</v>
      </c>
      <c r="BE120" s="404">
        <v>0</v>
      </c>
      <c r="BF120" s="404">
        <v>0</v>
      </c>
      <c r="BG120" s="404">
        <v>0</v>
      </c>
      <c r="BH120" s="404">
        <v>0</v>
      </c>
      <c r="BI120" s="404">
        <v>0</v>
      </c>
      <c r="BJ120" s="404">
        <v>0</v>
      </c>
      <c r="BK120" s="404">
        <v>0</v>
      </c>
      <c r="BL120" s="404">
        <v>0</v>
      </c>
      <c r="BM120" s="404">
        <v>0</v>
      </c>
      <c r="BN120" s="404">
        <v>0</v>
      </c>
      <c r="BO120" s="404">
        <v>5428.2000000000007</v>
      </c>
      <c r="BP120" s="404">
        <v>5574.26</v>
      </c>
      <c r="BQ120" s="404">
        <v>5964.4800000000005</v>
      </c>
      <c r="BR120" s="404">
        <v>5936.14</v>
      </c>
      <c r="BS120" s="404">
        <v>5923.06</v>
      </c>
      <c r="BT120" s="404">
        <v>0</v>
      </c>
      <c r="BU120" s="404">
        <v>0</v>
      </c>
      <c r="BV120" s="404">
        <v>0</v>
      </c>
      <c r="BW120" s="404">
        <v>0</v>
      </c>
      <c r="BX120" s="404">
        <v>0</v>
      </c>
      <c r="BY120" s="404">
        <v>0</v>
      </c>
      <c r="BZ120" s="404">
        <v>0</v>
      </c>
      <c r="CA120" s="404">
        <v>12686.289999999999</v>
      </c>
      <c r="CB120" s="404">
        <v>0</v>
      </c>
      <c r="CC120" s="404">
        <v>0</v>
      </c>
      <c r="CD120" s="404">
        <v>0</v>
      </c>
      <c r="CE120" s="404">
        <v>0</v>
      </c>
      <c r="CF120" s="404">
        <v>0</v>
      </c>
      <c r="CG120" s="404">
        <v>0</v>
      </c>
      <c r="CH120" s="404">
        <v>0</v>
      </c>
      <c r="CI120" s="404">
        <v>0</v>
      </c>
      <c r="CJ120" s="404">
        <v>0</v>
      </c>
      <c r="CK120" s="404">
        <v>0</v>
      </c>
      <c r="CL120" s="404">
        <v>0</v>
      </c>
      <c r="CM120" s="404">
        <v>0</v>
      </c>
      <c r="CN120" s="404">
        <v>0</v>
      </c>
      <c r="CO120" s="404">
        <v>0</v>
      </c>
      <c r="CP120" s="404">
        <v>0</v>
      </c>
      <c r="CQ120" s="404">
        <v>0</v>
      </c>
      <c r="CR120" s="404">
        <v>0</v>
      </c>
      <c r="CS120" s="404">
        <v>0</v>
      </c>
      <c r="CT120" s="404">
        <v>0</v>
      </c>
      <c r="CU120" s="404">
        <v>0</v>
      </c>
      <c r="CV120" s="404">
        <v>0</v>
      </c>
      <c r="CW120" s="404">
        <v>0</v>
      </c>
      <c r="CX120" s="404">
        <v>0</v>
      </c>
      <c r="CY120" s="404">
        <v>0</v>
      </c>
      <c r="CZ120" s="404">
        <v>0</v>
      </c>
    </row>
    <row r="121" spans="1:104" x14ac:dyDescent="0.25">
      <c r="A121" s="183">
        <v>4944</v>
      </c>
      <c r="B121" s="183">
        <v>675002</v>
      </c>
      <c r="C121" s="27">
        <v>1013347</v>
      </c>
      <c r="D121" s="14">
        <v>1821119249</v>
      </c>
      <c r="F121" s="27" t="s">
        <v>1267</v>
      </c>
      <c r="G121" s="12" t="s">
        <v>875</v>
      </c>
      <c r="H121" s="27" t="s">
        <v>1490</v>
      </c>
      <c r="I121" s="12" t="s">
        <v>876</v>
      </c>
      <c r="J121" s="465">
        <v>0</v>
      </c>
      <c r="K121" s="465">
        <v>0</v>
      </c>
      <c r="L121" s="465">
        <v>0</v>
      </c>
      <c r="M121" s="465">
        <v>0</v>
      </c>
      <c r="N121" s="465">
        <v>0</v>
      </c>
      <c r="O121" s="465">
        <v>0</v>
      </c>
      <c r="P121" s="465">
        <v>0</v>
      </c>
      <c r="Q121" s="465">
        <v>0</v>
      </c>
      <c r="R121" s="465">
        <v>0</v>
      </c>
      <c r="S121" s="465">
        <v>0</v>
      </c>
      <c r="T121" s="465">
        <v>0</v>
      </c>
      <c r="U121" s="465">
        <v>0</v>
      </c>
      <c r="V121" s="465">
        <v>16194.960000000001</v>
      </c>
      <c r="W121" s="465">
        <v>0</v>
      </c>
      <c r="X121" s="465">
        <v>0</v>
      </c>
      <c r="Y121" s="465">
        <v>0</v>
      </c>
      <c r="Z121" s="465">
        <v>0</v>
      </c>
      <c r="AA121" s="465">
        <v>0</v>
      </c>
      <c r="AB121" s="465">
        <v>0</v>
      </c>
      <c r="AC121" s="465">
        <v>0</v>
      </c>
      <c r="AD121" s="465">
        <v>0</v>
      </c>
      <c r="AE121" s="465">
        <v>0</v>
      </c>
      <c r="AF121" s="465">
        <v>0</v>
      </c>
      <c r="AG121" s="465">
        <v>0</v>
      </c>
      <c r="AH121" s="465">
        <v>0</v>
      </c>
      <c r="AI121" s="465">
        <v>0</v>
      </c>
      <c r="AJ121" s="465">
        <v>0</v>
      </c>
      <c r="AK121" s="465">
        <v>0</v>
      </c>
      <c r="AL121" s="465">
        <v>0</v>
      </c>
      <c r="AM121" s="465">
        <v>0</v>
      </c>
      <c r="AN121" s="465">
        <v>0</v>
      </c>
      <c r="AO121" s="465">
        <v>0</v>
      </c>
      <c r="AP121" s="465">
        <v>0</v>
      </c>
      <c r="AQ121" s="465">
        <v>0</v>
      </c>
      <c r="AR121" s="465">
        <v>0</v>
      </c>
      <c r="AS121" s="465">
        <v>0</v>
      </c>
      <c r="AT121" s="465">
        <v>0</v>
      </c>
      <c r="AU121" s="465">
        <v>0</v>
      </c>
      <c r="AV121" s="404">
        <v>0</v>
      </c>
      <c r="AW121" s="404">
        <v>0</v>
      </c>
      <c r="AX121" s="404">
        <v>0</v>
      </c>
      <c r="AY121" s="404">
        <v>0</v>
      </c>
      <c r="AZ121" s="404">
        <v>0</v>
      </c>
      <c r="BA121" s="404">
        <v>0</v>
      </c>
      <c r="BB121" s="404">
        <v>0</v>
      </c>
      <c r="BC121" s="404">
        <v>0</v>
      </c>
      <c r="BD121" s="404">
        <v>0</v>
      </c>
      <c r="BE121" s="404">
        <v>0</v>
      </c>
      <c r="BF121" s="404">
        <v>0</v>
      </c>
      <c r="BG121" s="404">
        <v>0</v>
      </c>
      <c r="BH121" s="404">
        <v>21593.279999999999</v>
      </c>
      <c r="BI121" s="404">
        <v>0</v>
      </c>
      <c r="BJ121" s="404">
        <v>0</v>
      </c>
      <c r="BK121" s="404">
        <v>0</v>
      </c>
      <c r="BL121" s="404">
        <v>0</v>
      </c>
      <c r="BM121" s="404">
        <v>0</v>
      </c>
      <c r="BN121" s="404">
        <v>0</v>
      </c>
      <c r="BO121" s="404">
        <v>0</v>
      </c>
      <c r="BP121" s="404">
        <v>0</v>
      </c>
      <c r="BQ121" s="404">
        <v>0</v>
      </c>
      <c r="BR121" s="404">
        <v>0</v>
      </c>
      <c r="BS121" s="404">
        <v>0</v>
      </c>
      <c r="BT121" s="404">
        <v>0</v>
      </c>
      <c r="BU121" s="404">
        <v>0</v>
      </c>
      <c r="BV121" s="404">
        <v>0</v>
      </c>
      <c r="BW121" s="404">
        <v>0</v>
      </c>
      <c r="BX121" s="404">
        <v>0</v>
      </c>
      <c r="BY121" s="404">
        <v>0</v>
      </c>
      <c r="BZ121" s="404">
        <v>0</v>
      </c>
      <c r="CA121" s="404">
        <v>32108.079999999998</v>
      </c>
      <c r="CB121" s="404">
        <v>0</v>
      </c>
      <c r="CC121" s="404">
        <v>0</v>
      </c>
      <c r="CD121" s="404">
        <v>0</v>
      </c>
      <c r="CE121" s="404">
        <v>0</v>
      </c>
      <c r="CF121" s="404">
        <v>0</v>
      </c>
      <c r="CG121" s="404">
        <v>0</v>
      </c>
      <c r="CH121" s="404">
        <v>0</v>
      </c>
      <c r="CI121" s="404">
        <v>0</v>
      </c>
      <c r="CJ121" s="404">
        <v>0</v>
      </c>
      <c r="CK121" s="404">
        <v>0</v>
      </c>
      <c r="CL121" s="404">
        <v>0</v>
      </c>
      <c r="CM121" s="404">
        <v>0</v>
      </c>
      <c r="CN121" s="404">
        <v>0</v>
      </c>
      <c r="CO121" s="404">
        <v>0</v>
      </c>
      <c r="CP121" s="404">
        <v>0</v>
      </c>
      <c r="CQ121" s="404">
        <v>0</v>
      </c>
      <c r="CR121" s="404">
        <v>0</v>
      </c>
      <c r="CS121" s="404">
        <v>0</v>
      </c>
      <c r="CT121" s="404">
        <v>0</v>
      </c>
      <c r="CU121" s="404">
        <v>0</v>
      </c>
      <c r="CV121" s="404">
        <v>0</v>
      </c>
      <c r="CW121" s="404">
        <v>0</v>
      </c>
      <c r="CX121" s="404">
        <v>0</v>
      </c>
      <c r="CY121" s="404">
        <v>0</v>
      </c>
      <c r="CZ121" s="404">
        <v>0</v>
      </c>
    </row>
    <row r="122" spans="1:104" x14ac:dyDescent="0.25">
      <c r="A122" s="183">
        <v>4564</v>
      </c>
      <c r="B122" s="183">
        <v>675009</v>
      </c>
      <c r="C122" s="27">
        <v>1026227</v>
      </c>
      <c r="D122" s="14">
        <v>1275586620</v>
      </c>
      <c r="F122" s="27" t="s">
        <v>1258</v>
      </c>
      <c r="G122" s="12" t="s">
        <v>724</v>
      </c>
      <c r="H122" s="27" t="s">
        <v>1264</v>
      </c>
      <c r="I122" s="12" t="s">
        <v>725</v>
      </c>
      <c r="J122" s="465">
        <v>6436.8</v>
      </c>
      <c r="K122" s="465">
        <v>6667.2</v>
      </c>
      <c r="L122" s="465">
        <v>6981.12</v>
      </c>
      <c r="M122" s="465">
        <v>6793.92</v>
      </c>
      <c r="N122" s="465">
        <v>6739.2</v>
      </c>
      <c r="O122" s="465">
        <v>0</v>
      </c>
      <c r="P122" s="465">
        <v>0</v>
      </c>
      <c r="Q122" s="465">
        <v>0</v>
      </c>
      <c r="R122" s="465">
        <v>0</v>
      </c>
      <c r="S122" s="465">
        <v>0</v>
      </c>
      <c r="T122" s="465">
        <v>0</v>
      </c>
      <c r="U122" s="465">
        <v>0</v>
      </c>
      <c r="V122" s="465">
        <v>6416.08</v>
      </c>
      <c r="W122" s="465">
        <v>0</v>
      </c>
      <c r="X122" s="465">
        <v>0</v>
      </c>
      <c r="Y122" s="465">
        <v>0</v>
      </c>
      <c r="Z122" s="465">
        <v>0</v>
      </c>
      <c r="AA122" s="465">
        <v>0</v>
      </c>
      <c r="AB122" s="465">
        <v>0</v>
      </c>
      <c r="AC122" s="465">
        <v>0</v>
      </c>
      <c r="AD122" s="465">
        <v>0</v>
      </c>
      <c r="AE122" s="465">
        <v>0</v>
      </c>
      <c r="AF122" s="465">
        <v>0</v>
      </c>
      <c r="AG122" s="465">
        <v>0</v>
      </c>
      <c r="AH122" s="465">
        <v>0</v>
      </c>
      <c r="AI122" s="465">
        <v>0</v>
      </c>
      <c r="AJ122" s="465">
        <v>0</v>
      </c>
      <c r="AK122" s="465">
        <v>0</v>
      </c>
      <c r="AL122" s="465">
        <v>0</v>
      </c>
      <c r="AM122" s="465">
        <v>0</v>
      </c>
      <c r="AN122" s="465">
        <v>0</v>
      </c>
      <c r="AO122" s="465">
        <v>0</v>
      </c>
      <c r="AP122" s="465">
        <v>0</v>
      </c>
      <c r="AQ122" s="465">
        <v>0</v>
      </c>
      <c r="AR122" s="465">
        <v>0</v>
      </c>
      <c r="AS122" s="465">
        <v>0</v>
      </c>
      <c r="AT122" s="465">
        <v>0</v>
      </c>
      <c r="AU122" s="465">
        <v>0</v>
      </c>
      <c r="AV122" s="404">
        <v>0</v>
      </c>
      <c r="AW122" s="404">
        <v>0</v>
      </c>
      <c r="AX122" s="404">
        <v>0</v>
      </c>
      <c r="AY122" s="404">
        <v>0</v>
      </c>
      <c r="AZ122" s="404">
        <v>0</v>
      </c>
      <c r="BA122" s="404">
        <v>0</v>
      </c>
      <c r="BB122" s="404">
        <v>0</v>
      </c>
      <c r="BC122" s="404">
        <v>0</v>
      </c>
      <c r="BD122" s="404">
        <v>0</v>
      </c>
      <c r="BE122" s="404">
        <v>0</v>
      </c>
      <c r="BF122" s="404">
        <v>0</v>
      </c>
      <c r="BG122" s="404">
        <v>0</v>
      </c>
      <c r="BH122" s="404">
        <v>0</v>
      </c>
      <c r="BI122" s="404">
        <v>0</v>
      </c>
      <c r="BJ122" s="404">
        <v>0</v>
      </c>
      <c r="BK122" s="404">
        <v>0</v>
      </c>
      <c r="BL122" s="404">
        <v>0</v>
      </c>
      <c r="BM122" s="404">
        <v>0</v>
      </c>
      <c r="BN122" s="404">
        <v>0</v>
      </c>
      <c r="BO122" s="404">
        <v>7171.2</v>
      </c>
      <c r="BP122" s="404">
        <v>7364.16</v>
      </c>
      <c r="BQ122" s="404">
        <v>7879.68</v>
      </c>
      <c r="BR122" s="404">
        <v>7842.24</v>
      </c>
      <c r="BS122" s="404">
        <v>7824.9599999999991</v>
      </c>
      <c r="BT122" s="404">
        <v>0</v>
      </c>
      <c r="BU122" s="404">
        <v>0</v>
      </c>
      <c r="BV122" s="404">
        <v>0</v>
      </c>
      <c r="BW122" s="404">
        <v>0</v>
      </c>
      <c r="BX122" s="404">
        <v>0</v>
      </c>
      <c r="BY122" s="404">
        <v>0</v>
      </c>
      <c r="BZ122" s="404">
        <v>0</v>
      </c>
      <c r="CA122" s="404">
        <v>7160.36</v>
      </c>
      <c r="CB122" s="404">
        <v>0</v>
      </c>
      <c r="CC122" s="404">
        <v>0</v>
      </c>
      <c r="CD122" s="404">
        <v>0</v>
      </c>
      <c r="CE122" s="404">
        <v>0</v>
      </c>
      <c r="CF122" s="404">
        <v>0</v>
      </c>
      <c r="CG122" s="404">
        <v>0</v>
      </c>
      <c r="CH122" s="404">
        <v>0</v>
      </c>
      <c r="CI122" s="404">
        <v>0</v>
      </c>
      <c r="CJ122" s="404">
        <v>0</v>
      </c>
      <c r="CK122" s="404">
        <v>0</v>
      </c>
      <c r="CL122" s="404">
        <v>0</v>
      </c>
      <c r="CM122" s="404">
        <v>0</v>
      </c>
      <c r="CN122" s="404">
        <v>0</v>
      </c>
      <c r="CO122" s="404">
        <v>0</v>
      </c>
      <c r="CP122" s="404">
        <v>0</v>
      </c>
      <c r="CQ122" s="404">
        <v>0</v>
      </c>
      <c r="CR122" s="404">
        <v>0</v>
      </c>
      <c r="CS122" s="404">
        <v>0</v>
      </c>
      <c r="CT122" s="404">
        <v>0</v>
      </c>
      <c r="CU122" s="404">
        <v>0</v>
      </c>
      <c r="CV122" s="404">
        <v>0</v>
      </c>
      <c r="CW122" s="404">
        <v>0</v>
      </c>
      <c r="CX122" s="404">
        <v>0</v>
      </c>
      <c r="CY122" s="404">
        <v>0</v>
      </c>
      <c r="CZ122" s="404">
        <v>0</v>
      </c>
    </row>
    <row r="123" spans="1:104" x14ac:dyDescent="0.25">
      <c r="A123" s="183">
        <v>4369</v>
      </c>
      <c r="B123" s="183">
        <v>675011</v>
      </c>
      <c r="C123" s="27">
        <v>1026609</v>
      </c>
      <c r="D123" s="14">
        <v>1952354318</v>
      </c>
      <c r="F123" s="27" t="s">
        <v>1296</v>
      </c>
      <c r="G123" s="12" t="s">
        <v>206</v>
      </c>
      <c r="H123" s="27" t="s">
        <v>1356</v>
      </c>
      <c r="I123" s="12" t="s">
        <v>207</v>
      </c>
      <c r="J123" s="465">
        <v>0</v>
      </c>
      <c r="K123" s="465">
        <v>0</v>
      </c>
      <c r="L123" s="465">
        <v>0</v>
      </c>
      <c r="M123" s="465">
        <v>0</v>
      </c>
      <c r="N123" s="465">
        <v>0</v>
      </c>
      <c r="O123" s="465">
        <v>0</v>
      </c>
      <c r="P123" s="465">
        <v>0</v>
      </c>
      <c r="Q123" s="465">
        <v>0</v>
      </c>
      <c r="R123" s="465">
        <v>0</v>
      </c>
      <c r="S123" s="465">
        <v>0</v>
      </c>
      <c r="T123" s="465">
        <v>0</v>
      </c>
      <c r="U123" s="465">
        <v>0</v>
      </c>
      <c r="V123" s="465">
        <v>0</v>
      </c>
      <c r="W123" s="465">
        <v>0</v>
      </c>
      <c r="X123" s="465">
        <v>0</v>
      </c>
      <c r="Y123" s="465">
        <v>0</v>
      </c>
      <c r="Z123" s="465">
        <v>0</v>
      </c>
      <c r="AA123" s="465">
        <v>0</v>
      </c>
      <c r="AB123" s="465">
        <v>0</v>
      </c>
      <c r="AC123" s="465">
        <v>6453.3899999999994</v>
      </c>
      <c r="AD123" s="465">
        <v>6474.75</v>
      </c>
      <c r="AE123" s="465">
        <v>6885.93</v>
      </c>
      <c r="AF123" s="465">
        <v>6931.32</v>
      </c>
      <c r="AG123" s="465">
        <v>6803.16</v>
      </c>
      <c r="AH123" s="465">
        <v>0</v>
      </c>
      <c r="AI123" s="465">
        <v>0</v>
      </c>
      <c r="AJ123" s="465">
        <v>0</v>
      </c>
      <c r="AK123" s="465">
        <v>0</v>
      </c>
      <c r="AL123" s="465">
        <v>0</v>
      </c>
      <c r="AM123" s="465">
        <v>0</v>
      </c>
      <c r="AN123" s="465">
        <v>0</v>
      </c>
      <c r="AO123" s="465">
        <v>10463.609999999999</v>
      </c>
      <c r="AP123" s="465">
        <v>0</v>
      </c>
      <c r="AQ123" s="465">
        <v>0</v>
      </c>
      <c r="AR123" s="465">
        <v>0</v>
      </c>
      <c r="AS123" s="465">
        <v>0</v>
      </c>
      <c r="AT123" s="465">
        <v>0</v>
      </c>
      <c r="AU123" s="465">
        <v>0</v>
      </c>
      <c r="AV123" s="404">
        <v>0</v>
      </c>
      <c r="AW123" s="404">
        <v>0</v>
      </c>
      <c r="AX123" s="404">
        <v>0</v>
      </c>
      <c r="AY123" s="404">
        <v>0</v>
      </c>
      <c r="AZ123" s="404">
        <v>0</v>
      </c>
      <c r="BA123" s="404">
        <v>0</v>
      </c>
      <c r="BB123" s="404">
        <v>0</v>
      </c>
      <c r="BC123" s="404">
        <v>0</v>
      </c>
      <c r="BD123" s="404">
        <v>0</v>
      </c>
      <c r="BE123" s="404">
        <v>0</v>
      </c>
      <c r="BF123" s="404">
        <v>0</v>
      </c>
      <c r="BG123" s="404">
        <v>0</v>
      </c>
      <c r="BH123" s="404">
        <v>0</v>
      </c>
      <c r="BI123" s="404">
        <v>0</v>
      </c>
      <c r="BJ123" s="404">
        <v>0</v>
      </c>
      <c r="BK123" s="404">
        <v>0</v>
      </c>
      <c r="BL123" s="404">
        <v>0</v>
      </c>
      <c r="BM123" s="404">
        <v>0</v>
      </c>
      <c r="BN123" s="404">
        <v>0</v>
      </c>
      <c r="BO123" s="404">
        <v>0</v>
      </c>
      <c r="BP123" s="404">
        <v>0</v>
      </c>
      <c r="BQ123" s="404">
        <v>0</v>
      </c>
      <c r="BR123" s="404">
        <v>0</v>
      </c>
      <c r="BS123" s="404">
        <v>0</v>
      </c>
      <c r="BT123" s="404">
        <v>0</v>
      </c>
      <c r="BU123" s="404">
        <v>0</v>
      </c>
      <c r="BV123" s="404">
        <v>0</v>
      </c>
      <c r="BW123" s="404">
        <v>0</v>
      </c>
      <c r="BX123" s="404">
        <v>0</v>
      </c>
      <c r="BY123" s="404">
        <v>0</v>
      </c>
      <c r="BZ123" s="404">
        <v>0</v>
      </c>
      <c r="CA123" s="404">
        <v>0</v>
      </c>
      <c r="CB123" s="404">
        <v>0</v>
      </c>
      <c r="CC123" s="404">
        <v>0</v>
      </c>
      <c r="CD123" s="404">
        <v>0</v>
      </c>
      <c r="CE123" s="404">
        <v>0</v>
      </c>
      <c r="CF123" s="404">
        <v>0</v>
      </c>
      <c r="CG123" s="404">
        <v>0</v>
      </c>
      <c r="CH123" s="404">
        <v>8827.02</v>
      </c>
      <c r="CI123" s="404">
        <v>9152.76</v>
      </c>
      <c r="CJ123" s="404">
        <v>9550.59</v>
      </c>
      <c r="CK123" s="404">
        <v>9734.82</v>
      </c>
      <c r="CL123" s="404">
        <v>9686.76</v>
      </c>
      <c r="CM123" s="404">
        <v>0</v>
      </c>
      <c r="CN123" s="404">
        <v>0</v>
      </c>
      <c r="CO123" s="404">
        <v>0</v>
      </c>
      <c r="CP123" s="404">
        <v>0</v>
      </c>
      <c r="CQ123" s="404">
        <v>0</v>
      </c>
      <c r="CR123" s="404">
        <v>0</v>
      </c>
      <c r="CS123" s="404">
        <v>0</v>
      </c>
      <c r="CT123" s="404">
        <v>14538.51</v>
      </c>
      <c r="CU123" s="404">
        <v>0</v>
      </c>
      <c r="CV123" s="404">
        <v>0</v>
      </c>
      <c r="CW123" s="404">
        <v>0</v>
      </c>
      <c r="CX123" s="404">
        <v>0</v>
      </c>
      <c r="CY123" s="404">
        <v>0</v>
      </c>
      <c r="CZ123" s="404">
        <v>0</v>
      </c>
    </row>
    <row r="124" spans="1:104" x14ac:dyDescent="0.25">
      <c r="A124" s="183">
        <v>5069</v>
      </c>
      <c r="B124" s="183">
        <v>675013</v>
      </c>
      <c r="C124" s="27">
        <v>1017869</v>
      </c>
      <c r="D124" s="14">
        <v>1982930376</v>
      </c>
      <c r="F124" s="27" t="s">
        <v>1258</v>
      </c>
      <c r="G124" s="12" t="s">
        <v>328</v>
      </c>
      <c r="H124" s="27" t="s">
        <v>1283</v>
      </c>
      <c r="I124" s="12" t="s">
        <v>329</v>
      </c>
      <c r="J124" s="465">
        <v>5006.4000000000005</v>
      </c>
      <c r="K124" s="465">
        <v>5185.6000000000013</v>
      </c>
      <c r="L124" s="465">
        <v>5429.7600000000011</v>
      </c>
      <c r="M124" s="465">
        <v>5284.1600000000008</v>
      </c>
      <c r="N124" s="465">
        <v>5241.6000000000004</v>
      </c>
      <c r="O124" s="465">
        <v>0</v>
      </c>
      <c r="P124" s="465">
        <v>0</v>
      </c>
      <c r="Q124" s="465">
        <v>0</v>
      </c>
      <c r="R124" s="465">
        <v>0</v>
      </c>
      <c r="S124" s="465">
        <v>0</v>
      </c>
      <c r="T124" s="465">
        <v>0</v>
      </c>
      <c r="U124" s="465">
        <v>0</v>
      </c>
      <c r="V124" s="465">
        <v>11646.58</v>
      </c>
      <c r="W124" s="465">
        <v>0</v>
      </c>
      <c r="X124" s="465">
        <v>0</v>
      </c>
      <c r="Y124" s="465">
        <v>0</v>
      </c>
      <c r="Z124" s="465">
        <v>0</v>
      </c>
      <c r="AA124" s="465">
        <v>0</v>
      </c>
      <c r="AB124" s="465">
        <v>0</v>
      </c>
      <c r="AC124" s="465">
        <v>0</v>
      </c>
      <c r="AD124" s="465">
        <v>0</v>
      </c>
      <c r="AE124" s="465">
        <v>0</v>
      </c>
      <c r="AF124" s="465">
        <v>0</v>
      </c>
      <c r="AG124" s="465">
        <v>0</v>
      </c>
      <c r="AH124" s="465">
        <v>0</v>
      </c>
      <c r="AI124" s="465">
        <v>0</v>
      </c>
      <c r="AJ124" s="465">
        <v>0</v>
      </c>
      <c r="AK124" s="465">
        <v>0</v>
      </c>
      <c r="AL124" s="465">
        <v>0</v>
      </c>
      <c r="AM124" s="465">
        <v>0</v>
      </c>
      <c r="AN124" s="465">
        <v>0</v>
      </c>
      <c r="AO124" s="465">
        <v>0</v>
      </c>
      <c r="AP124" s="465">
        <v>0</v>
      </c>
      <c r="AQ124" s="465">
        <v>0</v>
      </c>
      <c r="AR124" s="465">
        <v>0</v>
      </c>
      <c r="AS124" s="465">
        <v>0</v>
      </c>
      <c r="AT124" s="465">
        <v>0</v>
      </c>
      <c r="AU124" s="465">
        <v>0</v>
      </c>
      <c r="AV124" s="404">
        <v>0</v>
      </c>
      <c r="AW124" s="404">
        <v>0</v>
      </c>
      <c r="AX124" s="404">
        <v>0</v>
      </c>
      <c r="AY124" s="404">
        <v>0</v>
      </c>
      <c r="AZ124" s="404">
        <v>0</v>
      </c>
      <c r="BA124" s="404">
        <v>0</v>
      </c>
      <c r="BB124" s="404">
        <v>0</v>
      </c>
      <c r="BC124" s="404">
        <v>0</v>
      </c>
      <c r="BD124" s="404">
        <v>0</v>
      </c>
      <c r="BE124" s="404">
        <v>0</v>
      </c>
      <c r="BF124" s="404">
        <v>0</v>
      </c>
      <c r="BG124" s="404">
        <v>0</v>
      </c>
      <c r="BH124" s="404">
        <v>0</v>
      </c>
      <c r="BI124" s="404">
        <v>0</v>
      </c>
      <c r="BJ124" s="404">
        <v>0</v>
      </c>
      <c r="BK124" s="404">
        <v>0</v>
      </c>
      <c r="BL124" s="404">
        <v>0</v>
      </c>
      <c r="BM124" s="404">
        <v>0</v>
      </c>
      <c r="BN124" s="404">
        <v>0</v>
      </c>
      <c r="BO124" s="404">
        <v>5577.6</v>
      </c>
      <c r="BP124" s="404">
        <v>5727.6800000000012</v>
      </c>
      <c r="BQ124" s="404">
        <v>6128.6400000000012</v>
      </c>
      <c r="BR124" s="404">
        <v>6099.52</v>
      </c>
      <c r="BS124" s="404">
        <v>6086.08</v>
      </c>
      <c r="BT124" s="404">
        <v>0</v>
      </c>
      <c r="BU124" s="404">
        <v>0</v>
      </c>
      <c r="BV124" s="404">
        <v>0</v>
      </c>
      <c r="BW124" s="404">
        <v>0</v>
      </c>
      <c r="BX124" s="404">
        <v>0</v>
      </c>
      <c r="BY124" s="404">
        <v>0</v>
      </c>
      <c r="BZ124" s="404">
        <v>0</v>
      </c>
      <c r="CA124" s="404">
        <v>12997.61</v>
      </c>
      <c r="CB124" s="404">
        <v>0</v>
      </c>
      <c r="CC124" s="404">
        <v>0</v>
      </c>
      <c r="CD124" s="404">
        <v>0</v>
      </c>
      <c r="CE124" s="404">
        <v>0</v>
      </c>
      <c r="CF124" s="404">
        <v>0</v>
      </c>
      <c r="CG124" s="404">
        <v>0</v>
      </c>
      <c r="CH124" s="404">
        <v>0</v>
      </c>
      <c r="CI124" s="404">
        <v>0</v>
      </c>
      <c r="CJ124" s="404">
        <v>0</v>
      </c>
      <c r="CK124" s="404">
        <v>0</v>
      </c>
      <c r="CL124" s="404">
        <v>0</v>
      </c>
      <c r="CM124" s="404">
        <v>0</v>
      </c>
      <c r="CN124" s="404">
        <v>0</v>
      </c>
      <c r="CO124" s="404">
        <v>0</v>
      </c>
      <c r="CP124" s="404">
        <v>0</v>
      </c>
      <c r="CQ124" s="404">
        <v>0</v>
      </c>
      <c r="CR124" s="404">
        <v>0</v>
      </c>
      <c r="CS124" s="404">
        <v>0</v>
      </c>
      <c r="CT124" s="404">
        <v>0</v>
      </c>
      <c r="CU124" s="404">
        <v>0</v>
      </c>
      <c r="CV124" s="404">
        <v>0</v>
      </c>
      <c r="CW124" s="404">
        <v>0</v>
      </c>
      <c r="CX124" s="404">
        <v>0</v>
      </c>
      <c r="CY124" s="404">
        <v>0</v>
      </c>
      <c r="CZ124" s="404">
        <v>0</v>
      </c>
    </row>
    <row r="125" spans="1:104" x14ac:dyDescent="0.25">
      <c r="A125" s="183">
        <v>4626</v>
      </c>
      <c r="B125" s="183">
        <v>675014</v>
      </c>
      <c r="C125" s="27">
        <v>1026130</v>
      </c>
      <c r="D125" s="14">
        <v>1649268152</v>
      </c>
      <c r="F125" s="27" t="s">
        <v>1258</v>
      </c>
      <c r="G125" s="12" t="s">
        <v>754</v>
      </c>
      <c r="H125" s="27" t="s">
        <v>1300</v>
      </c>
      <c r="I125" s="12" t="s">
        <v>755</v>
      </c>
      <c r="J125" s="465">
        <v>6660.3</v>
      </c>
      <c r="K125" s="465">
        <v>6898.7</v>
      </c>
      <c r="L125" s="465">
        <v>7223.5199999999995</v>
      </c>
      <c r="M125" s="465">
        <v>7029.8200000000006</v>
      </c>
      <c r="N125" s="465">
        <v>6973.2000000000007</v>
      </c>
      <c r="O125" s="465">
        <v>0</v>
      </c>
      <c r="P125" s="465">
        <v>0</v>
      </c>
      <c r="Q125" s="465">
        <v>0</v>
      </c>
      <c r="R125" s="465">
        <v>0</v>
      </c>
      <c r="S125" s="465">
        <v>0</v>
      </c>
      <c r="T125" s="465">
        <v>0</v>
      </c>
      <c r="U125" s="465">
        <v>0</v>
      </c>
      <c r="V125" s="465">
        <v>11018.92</v>
      </c>
      <c r="W125" s="465">
        <v>0</v>
      </c>
      <c r="X125" s="465">
        <v>0</v>
      </c>
      <c r="Y125" s="465">
        <v>0</v>
      </c>
      <c r="Z125" s="465">
        <v>0</v>
      </c>
      <c r="AA125" s="465">
        <v>0</v>
      </c>
      <c r="AB125" s="465">
        <v>0</v>
      </c>
      <c r="AC125" s="465">
        <v>0</v>
      </c>
      <c r="AD125" s="465">
        <v>0</v>
      </c>
      <c r="AE125" s="465">
        <v>0</v>
      </c>
      <c r="AF125" s="465">
        <v>0</v>
      </c>
      <c r="AG125" s="465">
        <v>0</v>
      </c>
      <c r="AH125" s="465">
        <v>0</v>
      </c>
      <c r="AI125" s="465">
        <v>0</v>
      </c>
      <c r="AJ125" s="465">
        <v>0</v>
      </c>
      <c r="AK125" s="465">
        <v>0</v>
      </c>
      <c r="AL125" s="465">
        <v>0</v>
      </c>
      <c r="AM125" s="465">
        <v>0</v>
      </c>
      <c r="AN125" s="465">
        <v>0</v>
      </c>
      <c r="AO125" s="465">
        <v>0</v>
      </c>
      <c r="AP125" s="465">
        <v>0</v>
      </c>
      <c r="AQ125" s="465">
        <v>0</v>
      </c>
      <c r="AR125" s="465">
        <v>0</v>
      </c>
      <c r="AS125" s="465">
        <v>0</v>
      </c>
      <c r="AT125" s="465">
        <v>0</v>
      </c>
      <c r="AU125" s="465">
        <v>0</v>
      </c>
      <c r="AV125" s="404">
        <v>0</v>
      </c>
      <c r="AW125" s="404">
        <v>0</v>
      </c>
      <c r="AX125" s="404">
        <v>0</v>
      </c>
      <c r="AY125" s="404">
        <v>0</v>
      </c>
      <c r="AZ125" s="404">
        <v>0</v>
      </c>
      <c r="BA125" s="404">
        <v>0</v>
      </c>
      <c r="BB125" s="404">
        <v>0</v>
      </c>
      <c r="BC125" s="404">
        <v>0</v>
      </c>
      <c r="BD125" s="404">
        <v>0</v>
      </c>
      <c r="BE125" s="404">
        <v>0</v>
      </c>
      <c r="BF125" s="404">
        <v>0</v>
      </c>
      <c r="BG125" s="404">
        <v>0</v>
      </c>
      <c r="BH125" s="404">
        <v>0</v>
      </c>
      <c r="BI125" s="404">
        <v>0</v>
      </c>
      <c r="BJ125" s="404">
        <v>0</v>
      </c>
      <c r="BK125" s="404">
        <v>0</v>
      </c>
      <c r="BL125" s="404">
        <v>0</v>
      </c>
      <c r="BM125" s="404">
        <v>0</v>
      </c>
      <c r="BN125" s="404">
        <v>0</v>
      </c>
      <c r="BO125" s="404">
        <v>7420.2</v>
      </c>
      <c r="BP125" s="404">
        <v>7619.86</v>
      </c>
      <c r="BQ125" s="404">
        <v>8153.28</v>
      </c>
      <c r="BR125" s="404">
        <v>8114.5399999999991</v>
      </c>
      <c r="BS125" s="404">
        <v>8096.66</v>
      </c>
      <c r="BT125" s="404">
        <v>0</v>
      </c>
      <c r="BU125" s="404">
        <v>0</v>
      </c>
      <c r="BV125" s="404">
        <v>0</v>
      </c>
      <c r="BW125" s="404">
        <v>0</v>
      </c>
      <c r="BX125" s="404">
        <v>0</v>
      </c>
      <c r="BY125" s="404">
        <v>0</v>
      </c>
      <c r="BZ125" s="404">
        <v>0</v>
      </c>
      <c r="CA125" s="404">
        <v>12297.14</v>
      </c>
      <c r="CB125" s="404">
        <v>0</v>
      </c>
      <c r="CC125" s="404">
        <v>0</v>
      </c>
      <c r="CD125" s="404">
        <v>0</v>
      </c>
      <c r="CE125" s="404">
        <v>0</v>
      </c>
      <c r="CF125" s="404">
        <v>0</v>
      </c>
      <c r="CG125" s="404">
        <v>0</v>
      </c>
      <c r="CH125" s="404">
        <v>0</v>
      </c>
      <c r="CI125" s="404">
        <v>0</v>
      </c>
      <c r="CJ125" s="404">
        <v>0</v>
      </c>
      <c r="CK125" s="404">
        <v>0</v>
      </c>
      <c r="CL125" s="404">
        <v>0</v>
      </c>
      <c r="CM125" s="404">
        <v>0</v>
      </c>
      <c r="CN125" s="404">
        <v>0</v>
      </c>
      <c r="CO125" s="404">
        <v>0</v>
      </c>
      <c r="CP125" s="404">
        <v>0</v>
      </c>
      <c r="CQ125" s="404">
        <v>0</v>
      </c>
      <c r="CR125" s="404">
        <v>0</v>
      </c>
      <c r="CS125" s="404">
        <v>0</v>
      </c>
      <c r="CT125" s="404">
        <v>0</v>
      </c>
      <c r="CU125" s="404">
        <v>0</v>
      </c>
      <c r="CV125" s="404">
        <v>0</v>
      </c>
      <c r="CW125" s="404">
        <v>0</v>
      </c>
      <c r="CX125" s="404">
        <v>0</v>
      </c>
      <c r="CY125" s="404">
        <v>0</v>
      </c>
      <c r="CZ125" s="404">
        <v>0</v>
      </c>
    </row>
    <row r="126" spans="1:104" x14ac:dyDescent="0.25">
      <c r="A126" s="183">
        <v>4266</v>
      </c>
      <c r="B126" s="183">
        <v>675017</v>
      </c>
      <c r="C126" s="27">
        <v>1026610</v>
      </c>
      <c r="D126" s="14">
        <v>1720076417</v>
      </c>
      <c r="F126" s="27" t="s">
        <v>1258</v>
      </c>
      <c r="G126" s="12" t="s">
        <v>616</v>
      </c>
      <c r="H126" s="27" t="s">
        <v>1264</v>
      </c>
      <c r="I126" s="12" t="s">
        <v>617</v>
      </c>
      <c r="J126" s="465">
        <v>16382.55</v>
      </c>
      <c r="K126" s="465">
        <v>16968.95</v>
      </c>
      <c r="L126" s="465">
        <v>17767.920000000002</v>
      </c>
      <c r="M126" s="465">
        <v>17291.469999999998</v>
      </c>
      <c r="N126" s="465">
        <v>17152.2</v>
      </c>
      <c r="O126" s="465">
        <v>0</v>
      </c>
      <c r="P126" s="465">
        <v>0</v>
      </c>
      <c r="Q126" s="465">
        <v>0</v>
      </c>
      <c r="R126" s="465">
        <v>0</v>
      </c>
      <c r="S126" s="465">
        <v>0</v>
      </c>
      <c r="T126" s="465">
        <v>0</v>
      </c>
      <c r="U126" s="465">
        <v>0</v>
      </c>
      <c r="V126" s="465">
        <v>37868.819999999992</v>
      </c>
      <c r="W126" s="465">
        <v>0</v>
      </c>
      <c r="X126" s="465">
        <v>0</v>
      </c>
      <c r="Y126" s="465">
        <v>0</v>
      </c>
      <c r="Z126" s="465">
        <v>0</v>
      </c>
      <c r="AA126" s="465">
        <v>0</v>
      </c>
      <c r="AB126" s="465">
        <v>0</v>
      </c>
      <c r="AC126" s="465">
        <v>0</v>
      </c>
      <c r="AD126" s="465">
        <v>0</v>
      </c>
      <c r="AE126" s="465">
        <v>0</v>
      </c>
      <c r="AF126" s="465">
        <v>0</v>
      </c>
      <c r="AG126" s="465">
        <v>0</v>
      </c>
      <c r="AH126" s="465">
        <v>0</v>
      </c>
      <c r="AI126" s="465">
        <v>0</v>
      </c>
      <c r="AJ126" s="465">
        <v>0</v>
      </c>
      <c r="AK126" s="465">
        <v>0</v>
      </c>
      <c r="AL126" s="465">
        <v>0</v>
      </c>
      <c r="AM126" s="465">
        <v>0</v>
      </c>
      <c r="AN126" s="465">
        <v>0</v>
      </c>
      <c r="AO126" s="465">
        <v>0</v>
      </c>
      <c r="AP126" s="465">
        <v>0</v>
      </c>
      <c r="AQ126" s="465">
        <v>0</v>
      </c>
      <c r="AR126" s="465">
        <v>0</v>
      </c>
      <c r="AS126" s="465">
        <v>0</v>
      </c>
      <c r="AT126" s="465">
        <v>0</v>
      </c>
      <c r="AU126" s="465">
        <v>0</v>
      </c>
      <c r="AV126" s="404">
        <v>0</v>
      </c>
      <c r="AW126" s="404">
        <v>0</v>
      </c>
      <c r="AX126" s="404">
        <v>0</v>
      </c>
      <c r="AY126" s="404">
        <v>0</v>
      </c>
      <c r="AZ126" s="404">
        <v>0</v>
      </c>
      <c r="BA126" s="404">
        <v>0</v>
      </c>
      <c r="BB126" s="404">
        <v>0</v>
      </c>
      <c r="BC126" s="404">
        <v>0</v>
      </c>
      <c r="BD126" s="404">
        <v>0</v>
      </c>
      <c r="BE126" s="404">
        <v>0</v>
      </c>
      <c r="BF126" s="404">
        <v>0</v>
      </c>
      <c r="BG126" s="404">
        <v>0</v>
      </c>
      <c r="BH126" s="404">
        <v>0</v>
      </c>
      <c r="BI126" s="404">
        <v>0</v>
      </c>
      <c r="BJ126" s="404">
        <v>0</v>
      </c>
      <c r="BK126" s="404">
        <v>0</v>
      </c>
      <c r="BL126" s="404">
        <v>0</v>
      </c>
      <c r="BM126" s="404">
        <v>0</v>
      </c>
      <c r="BN126" s="404">
        <v>0</v>
      </c>
      <c r="BO126" s="404">
        <v>18251.7</v>
      </c>
      <c r="BP126" s="404">
        <v>18742.810000000001</v>
      </c>
      <c r="BQ126" s="404">
        <v>20054.88</v>
      </c>
      <c r="BR126" s="404">
        <v>19959.590000000004</v>
      </c>
      <c r="BS126" s="404">
        <v>19915.609999999997</v>
      </c>
      <c r="BT126" s="404">
        <v>0</v>
      </c>
      <c r="BU126" s="404">
        <v>0</v>
      </c>
      <c r="BV126" s="404">
        <v>0</v>
      </c>
      <c r="BW126" s="404">
        <v>0</v>
      </c>
      <c r="BX126" s="404">
        <v>0</v>
      </c>
      <c r="BY126" s="404">
        <v>0</v>
      </c>
      <c r="BZ126" s="404">
        <v>0</v>
      </c>
      <c r="CA126" s="404">
        <v>42261.689999999995</v>
      </c>
      <c r="CB126" s="404">
        <v>0</v>
      </c>
      <c r="CC126" s="404">
        <v>0</v>
      </c>
      <c r="CD126" s="404">
        <v>0</v>
      </c>
      <c r="CE126" s="404">
        <v>0</v>
      </c>
      <c r="CF126" s="404">
        <v>0</v>
      </c>
      <c r="CG126" s="404">
        <v>0</v>
      </c>
      <c r="CH126" s="404">
        <v>0</v>
      </c>
      <c r="CI126" s="404">
        <v>0</v>
      </c>
      <c r="CJ126" s="404">
        <v>0</v>
      </c>
      <c r="CK126" s="404">
        <v>0</v>
      </c>
      <c r="CL126" s="404">
        <v>0</v>
      </c>
      <c r="CM126" s="404">
        <v>0</v>
      </c>
      <c r="CN126" s="404">
        <v>0</v>
      </c>
      <c r="CO126" s="404">
        <v>0</v>
      </c>
      <c r="CP126" s="404">
        <v>0</v>
      </c>
      <c r="CQ126" s="404">
        <v>0</v>
      </c>
      <c r="CR126" s="404">
        <v>0</v>
      </c>
      <c r="CS126" s="404">
        <v>0</v>
      </c>
      <c r="CT126" s="404">
        <v>0</v>
      </c>
      <c r="CU126" s="404">
        <v>0</v>
      </c>
      <c r="CV126" s="404">
        <v>0</v>
      </c>
      <c r="CW126" s="404">
        <v>0</v>
      </c>
      <c r="CX126" s="404">
        <v>0</v>
      </c>
      <c r="CY126" s="404">
        <v>0</v>
      </c>
      <c r="CZ126" s="404">
        <v>0</v>
      </c>
    </row>
    <row r="127" spans="1:104" x14ac:dyDescent="0.25">
      <c r="A127" s="183">
        <v>4979</v>
      </c>
      <c r="B127" s="183">
        <v>675018</v>
      </c>
      <c r="C127" s="27">
        <v>1013536</v>
      </c>
      <c r="D127" s="14">
        <v>1427030261</v>
      </c>
      <c r="F127" s="27" t="s">
        <v>1293</v>
      </c>
      <c r="G127" s="12" t="s">
        <v>885</v>
      </c>
      <c r="H127" s="27" t="s">
        <v>1461</v>
      </c>
      <c r="I127" s="12" t="s">
        <v>886</v>
      </c>
      <c r="J127" s="465">
        <v>0</v>
      </c>
      <c r="K127" s="465">
        <v>0</v>
      </c>
      <c r="L127" s="465">
        <v>0</v>
      </c>
      <c r="M127" s="465">
        <v>0</v>
      </c>
      <c r="N127" s="465">
        <v>0</v>
      </c>
      <c r="O127" s="465">
        <v>0</v>
      </c>
      <c r="P127" s="465">
        <v>0</v>
      </c>
      <c r="Q127" s="465">
        <v>0</v>
      </c>
      <c r="R127" s="465">
        <v>0</v>
      </c>
      <c r="S127" s="465">
        <v>0</v>
      </c>
      <c r="T127" s="465">
        <v>0</v>
      </c>
      <c r="U127" s="465">
        <v>0</v>
      </c>
      <c r="V127" s="465">
        <v>23825.960000000003</v>
      </c>
      <c r="W127" s="465">
        <v>0</v>
      </c>
      <c r="X127" s="465">
        <v>0</v>
      </c>
      <c r="Y127" s="465">
        <v>0</v>
      </c>
      <c r="Z127" s="465">
        <v>0</v>
      </c>
      <c r="AA127" s="465">
        <v>0</v>
      </c>
      <c r="AB127" s="465">
        <v>0</v>
      </c>
      <c r="AC127" s="465">
        <v>0</v>
      </c>
      <c r="AD127" s="465">
        <v>0</v>
      </c>
      <c r="AE127" s="465">
        <v>0</v>
      </c>
      <c r="AF127" s="465">
        <v>0</v>
      </c>
      <c r="AG127" s="465">
        <v>0</v>
      </c>
      <c r="AH127" s="465">
        <v>0</v>
      </c>
      <c r="AI127" s="465">
        <v>0</v>
      </c>
      <c r="AJ127" s="465">
        <v>0</v>
      </c>
      <c r="AK127" s="465">
        <v>0</v>
      </c>
      <c r="AL127" s="465">
        <v>0</v>
      </c>
      <c r="AM127" s="465">
        <v>0</v>
      </c>
      <c r="AN127" s="465">
        <v>0</v>
      </c>
      <c r="AO127" s="465">
        <v>10959.199999999999</v>
      </c>
      <c r="AP127" s="465">
        <v>0</v>
      </c>
      <c r="AQ127" s="465">
        <v>0</v>
      </c>
      <c r="AR127" s="465">
        <v>0</v>
      </c>
      <c r="AS127" s="465">
        <v>0</v>
      </c>
      <c r="AT127" s="465">
        <v>0</v>
      </c>
      <c r="AU127" s="465">
        <v>0</v>
      </c>
      <c r="AV127" s="404">
        <v>0</v>
      </c>
      <c r="AW127" s="404">
        <v>0</v>
      </c>
      <c r="AX127" s="404">
        <v>0</v>
      </c>
      <c r="AY127" s="404">
        <v>0</v>
      </c>
      <c r="AZ127" s="404">
        <v>0</v>
      </c>
      <c r="BA127" s="404">
        <v>0</v>
      </c>
      <c r="BB127" s="404">
        <v>0</v>
      </c>
      <c r="BC127" s="404">
        <v>0</v>
      </c>
      <c r="BD127" s="404">
        <v>0</v>
      </c>
      <c r="BE127" s="404">
        <v>0</v>
      </c>
      <c r="BF127" s="404">
        <v>0</v>
      </c>
      <c r="BG127" s="404">
        <v>0</v>
      </c>
      <c r="BH127" s="404">
        <v>0</v>
      </c>
      <c r="BI127" s="404">
        <v>0</v>
      </c>
      <c r="BJ127" s="404">
        <v>0</v>
      </c>
      <c r="BK127" s="404">
        <v>0</v>
      </c>
      <c r="BL127" s="404">
        <v>0</v>
      </c>
      <c r="BM127" s="404">
        <v>0</v>
      </c>
      <c r="BN127" s="404">
        <v>0</v>
      </c>
      <c r="BO127" s="404">
        <v>0</v>
      </c>
      <c r="BP127" s="404">
        <v>0</v>
      </c>
      <c r="BQ127" s="404">
        <v>0</v>
      </c>
      <c r="BR127" s="404">
        <v>0</v>
      </c>
      <c r="BS127" s="404">
        <v>0</v>
      </c>
      <c r="BT127" s="404">
        <v>0</v>
      </c>
      <c r="BU127" s="404">
        <v>0</v>
      </c>
      <c r="BV127" s="404">
        <v>0</v>
      </c>
      <c r="BW127" s="404">
        <v>0</v>
      </c>
      <c r="BX127" s="404">
        <v>0</v>
      </c>
      <c r="BY127" s="404">
        <v>0</v>
      </c>
      <c r="BZ127" s="404">
        <v>0</v>
      </c>
      <c r="CA127" s="404">
        <v>0</v>
      </c>
      <c r="CB127" s="404">
        <v>0</v>
      </c>
      <c r="CC127" s="404">
        <v>0</v>
      </c>
      <c r="CD127" s="404">
        <v>0</v>
      </c>
      <c r="CE127" s="404">
        <v>0</v>
      </c>
      <c r="CF127" s="404">
        <v>0</v>
      </c>
      <c r="CG127" s="404">
        <v>0</v>
      </c>
      <c r="CH127" s="404">
        <v>0</v>
      </c>
      <c r="CI127" s="404">
        <v>0</v>
      </c>
      <c r="CJ127" s="404">
        <v>0</v>
      </c>
      <c r="CK127" s="404">
        <v>0</v>
      </c>
      <c r="CL127" s="404">
        <v>0</v>
      </c>
      <c r="CM127" s="404">
        <v>0</v>
      </c>
      <c r="CN127" s="404">
        <v>0</v>
      </c>
      <c r="CO127" s="404">
        <v>0</v>
      </c>
      <c r="CP127" s="404">
        <v>0</v>
      </c>
      <c r="CQ127" s="404">
        <v>0</v>
      </c>
      <c r="CR127" s="404">
        <v>0</v>
      </c>
      <c r="CS127" s="404">
        <v>0</v>
      </c>
      <c r="CT127" s="404">
        <v>0</v>
      </c>
      <c r="CU127" s="404">
        <v>0</v>
      </c>
      <c r="CV127" s="404">
        <v>0</v>
      </c>
      <c r="CW127" s="404">
        <v>0</v>
      </c>
      <c r="CX127" s="404">
        <v>0</v>
      </c>
      <c r="CY127" s="404">
        <v>0</v>
      </c>
      <c r="CZ127" s="404">
        <v>0</v>
      </c>
    </row>
    <row r="128" spans="1:104" x14ac:dyDescent="0.25">
      <c r="A128" s="183">
        <v>5014</v>
      </c>
      <c r="B128" s="183">
        <v>675019</v>
      </c>
      <c r="C128" s="27">
        <v>1026410</v>
      </c>
      <c r="D128" s="14">
        <v>1013312248</v>
      </c>
      <c r="F128" s="27" t="s">
        <v>1272</v>
      </c>
      <c r="G128" s="12" t="s">
        <v>909</v>
      </c>
      <c r="H128" s="27" t="s">
        <v>1283</v>
      </c>
      <c r="I128" s="12" t="s">
        <v>910</v>
      </c>
      <c r="J128" s="465">
        <v>29358.760000000002</v>
      </c>
      <c r="K128" s="465">
        <v>30157.22</v>
      </c>
      <c r="L128" s="465">
        <v>30802.13</v>
      </c>
      <c r="M128" s="465">
        <v>30587.16</v>
      </c>
      <c r="N128" s="465">
        <v>28959.530000000002</v>
      </c>
      <c r="O128" s="465">
        <v>0</v>
      </c>
      <c r="P128" s="465">
        <v>0</v>
      </c>
      <c r="Q128" s="465">
        <v>0</v>
      </c>
      <c r="R128" s="465">
        <v>0</v>
      </c>
      <c r="S128" s="465">
        <v>0</v>
      </c>
      <c r="T128" s="465">
        <v>0</v>
      </c>
      <c r="U128" s="465">
        <v>0</v>
      </c>
      <c r="V128" s="465">
        <v>66554.83</v>
      </c>
      <c r="W128" s="465">
        <v>0</v>
      </c>
      <c r="X128" s="465">
        <v>0</v>
      </c>
      <c r="Y128" s="465">
        <v>0</v>
      </c>
      <c r="Z128" s="465">
        <v>0</v>
      </c>
      <c r="AA128" s="465">
        <v>0</v>
      </c>
      <c r="AB128" s="465">
        <v>0</v>
      </c>
      <c r="AC128" s="465">
        <v>0</v>
      </c>
      <c r="AD128" s="465">
        <v>0</v>
      </c>
      <c r="AE128" s="465">
        <v>0</v>
      </c>
      <c r="AF128" s="465">
        <v>0</v>
      </c>
      <c r="AG128" s="465">
        <v>0</v>
      </c>
      <c r="AH128" s="465">
        <v>0</v>
      </c>
      <c r="AI128" s="465">
        <v>0</v>
      </c>
      <c r="AJ128" s="465">
        <v>0</v>
      </c>
      <c r="AK128" s="465">
        <v>0</v>
      </c>
      <c r="AL128" s="465">
        <v>0</v>
      </c>
      <c r="AM128" s="465">
        <v>0</v>
      </c>
      <c r="AN128" s="465">
        <v>0</v>
      </c>
      <c r="AO128" s="465">
        <v>0</v>
      </c>
      <c r="AP128" s="465">
        <v>0</v>
      </c>
      <c r="AQ128" s="465">
        <v>0</v>
      </c>
      <c r="AR128" s="465">
        <v>0</v>
      </c>
      <c r="AS128" s="465">
        <v>0</v>
      </c>
      <c r="AT128" s="465">
        <v>0</v>
      </c>
      <c r="AU128" s="465">
        <v>0</v>
      </c>
      <c r="AV128" s="404">
        <v>0</v>
      </c>
      <c r="AW128" s="404">
        <v>0</v>
      </c>
      <c r="AX128" s="404">
        <v>0</v>
      </c>
      <c r="AY128" s="404">
        <v>0</v>
      </c>
      <c r="AZ128" s="404">
        <v>0</v>
      </c>
      <c r="BA128" s="404">
        <v>0</v>
      </c>
      <c r="BB128" s="404">
        <v>0</v>
      </c>
      <c r="BC128" s="404">
        <v>0</v>
      </c>
      <c r="BD128" s="404">
        <v>0</v>
      </c>
      <c r="BE128" s="404">
        <v>0</v>
      </c>
      <c r="BF128" s="404">
        <v>0</v>
      </c>
      <c r="BG128" s="404">
        <v>0</v>
      </c>
      <c r="BH128" s="404">
        <v>0</v>
      </c>
      <c r="BI128" s="404">
        <v>0</v>
      </c>
      <c r="BJ128" s="404">
        <v>0</v>
      </c>
      <c r="BK128" s="404">
        <v>0</v>
      </c>
      <c r="BL128" s="404">
        <v>0</v>
      </c>
      <c r="BM128" s="404">
        <v>0</v>
      </c>
      <c r="BN128" s="404">
        <v>0</v>
      </c>
      <c r="BO128" s="404">
        <v>21005.64</v>
      </c>
      <c r="BP128" s="404">
        <v>22049.78</v>
      </c>
      <c r="BQ128" s="404">
        <v>22878.95</v>
      </c>
      <c r="BR128" s="404">
        <v>22602.560000000001</v>
      </c>
      <c r="BS128" s="404">
        <v>23554.57</v>
      </c>
      <c r="BT128" s="404">
        <v>0</v>
      </c>
      <c r="BU128" s="404">
        <v>0</v>
      </c>
      <c r="BV128" s="404">
        <v>0</v>
      </c>
      <c r="BW128" s="404">
        <v>0</v>
      </c>
      <c r="BX128" s="404">
        <v>0</v>
      </c>
      <c r="BY128" s="404">
        <v>0</v>
      </c>
      <c r="BZ128" s="404">
        <v>0</v>
      </c>
      <c r="CA128" s="404">
        <v>48586.610000000008</v>
      </c>
      <c r="CB128" s="404">
        <v>0</v>
      </c>
      <c r="CC128" s="404">
        <v>0</v>
      </c>
      <c r="CD128" s="404">
        <v>0</v>
      </c>
      <c r="CE128" s="404">
        <v>0</v>
      </c>
      <c r="CF128" s="404">
        <v>0</v>
      </c>
      <c r="CG128" s="404">
        <v>0</v>
      </c>
      <c r="CH128" s="404">
        <v>0</v>
      </c>
      <c r="CI128" s="404">
        <v>0</v>
      </c>
      <c r="CJ128" s="404">
        <v>0</v>
      </c>
      <c r="CK128" s="404">
        <v>0</v>
      </c>
      <c r="CL128" s="404">
        <v>0</v>
      </c>
      <c r="CM128" s="404">
        <v>0</v>
      </c>
      <c r="CN128" s="404">
        <v>0</v>
      </c>
      <c r="CO128" s="404">
        <v>0</v>
      </c>
      <c r="CP128" s="404">
        <v>0</v>
      </c>
      <c r="CQ128" s="404">
        <v>0</v>
      </c>
      <c r="CR128" s="404">
        <v>0</v>
      </c>
      <c r="CS128" s="404">
        <v>0</v>
      </c>
      <c r="CT128" s="404">
        <v>0</v>
      </c>
      <c r="CU128" s="404">
        <v>0</v>
      </c>
      <c r="CV128" s="404">
        <v>0</v>
      </c>
      <c r="CW128" s="404">
        <v>0</v>
      </c>
      <c r="CX128" s="404">
        <v>0</v>
      </c>
      <c r="CY128" s="404">
        <v>0</v>
      </c>
      <c r="CZ128" s="404">
        <v>0</v>
      </c>
    </row>
    <row r="129" spans="1:104" x14ac:dyDescent="0.25">
      <c r="A129" s="183">
        <v>4026</v>
      </c>
      <c r="B129" s="183">
        <v>675021</v>
      </c>
      <c r="C129" s="27">
        <v>1026421</v>
      </c>
      <c r="D129" s="14">
        <v>1043245483</v>
      </c>
      <c r="F129" s="27" t="s">
        <v>1258</v>
      </c>
      <c r="G129" s="12" t="s">
        <v>160</v>
      </c>
      <c r="H129" s="27" t="s">
        <v>1390</v>
      </c>
      <c r="I129" s="12" t="s">
        <v>161</v>
      </c>
      <c r="J129" s="465">
        <v>4492.3499999999995</v>
      </c>
      <c r="K129" s="465">
        <v>4653.1499999999987</v>
      </c>
      <c r="L129" s="465">
        <v>4872.2399999999989</v>
      </c>
      <c r="M129" s="465">
        <v>4741.5899999999992</v>
      </c>
      <c r="N129" s="465">
        <v>4703.3999999999996</v>
      </c>
      <c r="O129" s="465">
        <v>0</v>
      </c>
      <c r="P129" s="465">
        <v>0</v>
      </c>
      <c r="Q129" s="465">
        <v>0</v>
      </c>
      <c r="R129" s="465">
        <v>0</v>
      </c>
      <c r="S129" s="465">
        <v>0</v>
      </c>
      <c r="T129" s="465">
        <v>0</v>
      </c>
      <c r="U129" s="465">
        <v>0</v>
      </c>
      <c r="V129" s="465">
        <v>13250.6</v>
      </c>
      <c r="W129" s="465">
        <v>0</v>
      </c>
      <c r="X129" s="465">
        <v>0</v>
      </c>
      <c r="Y129" s="465">
        <v>0</v>
      </c>
      <c r="Z129" s="465">
        <v>0</v>
      </c>
      <c r="AA129" s="465">
        <v>0</v>
      </c>
      <c r="AB129" s="465">
        <v>0</v>
      </c>
      <c r="AC129" s="465">
        <v>0</v>
      </c>
      <c r="AD129" s="465">
        <v>0</v>
      </c>
      <c r="AE129" s="465">
        <v>0</v>
      </c>
      <c r="AF129" s="465">
        <v>0</v>
      </c>
      <c r="AG129" s="465">
        <v>0</v>
      </c>
      <c r="AH129" s="465">
        <v>0</v>
      </c>
      <c r="AI129" s="465">
        <v>0</v>
      </c>
      <c r="AJ129" s="465">
        <v>0</v>
      </c>
      <c r="AK129" s="465">
        <v>0</v>
      </c>
      <c r="AL129" s="465">
        <v>0</v>
      </c>
      <c r="AM129" s="465">
        <v>0</v>
      </c>
      <c r="AN129" s="465">
        <v>0</v>
      </c>
      <c r="AO129" s="465">
        <v>0</v>
      </c>
      <c r="AP129" s="465">
        <v>0</v>
      </c>
      <c r="AQ129" s="465">
        <v>0</v>
      </c>
      <c r="AR129" s="465">
        <v>0</v>
      </c>
      <c r="AS129" s="465">
        <v>0</v>
      </c>
      <c r="AT129" s="465">
        <v>0</v>
      </c>
      <c r="AU129" s="465">
        <v>0</v>
      </c>
      <c r="AV129" s="404">
        <v>0</v>
      </c>
      <c r="AW129" s="404">
        <v>0</v>
      </c>
      <c r="AX129" s="404">
        <v>0</v>
      </c>
      <c r="AY129" s="404">
        <v>0</v>
      </c>
      <c r="AZ129" s="404">
        <v>0</v>
      </c>
      <c r="BA129" s="404">
        <v>0</v>
      </c>
      <c r="BB129" s="404">
        <v>0</v>
      </c>
      <c r="BC129" s="404">
        <v>0</v>
      </c>
      <c r="BD129" s="404">
        <v>0</v>
      </c>
      <c r="BE129" s="404">
        <v>0</v>
      </c>
      <c r="BF129" s="404">
        <v>0</v>
      </c>
      <c r="BG129" s="404">
        <v>0</v>
      </c>
      <c r="BH129" s="404">
        <v>0</v>
      </c>
      <c r="BI129" s="404">
        <v>0</v>
      </c>
      <c r="BJ129" s="404">
        <v>0</v>
      </c>
      <c r="BK129" s="404">
        <v>0</v>
      </c>
      <c r="BL129" s="404">
        <v>0</v>
      </c>
      <c r="BM129" s="404">
        <v>0</v>
      </c>
      <c r="BN129" s="404">
        <v>0</v>
      </c>
      <c r="BO129" s="404">
        <v>5004.8999999999996</v>
      </c>
      <c r="BP129" s="404">
        <v>5139.5699999999988</v>
      </c>
      <c r="BQ129" s="404">
        <v>5499.3599999999988</v>
      </c>
      <c r="BR129" s="404">
        <v>5473.23</v>
      </c>
      <c r="BS129" s="404">
        <v>5461.17</v>
      </c>
      <c r="BT129" s="404">
        <v>0</v>
      </c>
      <c r="BU129" s="404">
        <v>0</v>
      </c>
      <c r="BV129" s="404">
        <v>0</v>
      </c>
      <c r="BW129" s="404">
        <v>0</v>
      </c>
      <c r="BX129" s="404">
        <v>0</v>
      </c>
      <c r="BY129" s="404">
        <v>0</v>
      </c>
      <c r="BZ129" s="404">
        <v>0</v>
      </c>
      <c r="CA129" s="404">
        <v>14787.7</v>
      </c>
      <c r="CB129" s="404">
        <v>0</v>
      </c>
      <c r="CC129" s="404">
        <v>0</v>
      </c>
      <c r="CD129" s="404">
        <v>0</v>
      </c>
      <c r="CE129" s="404">
        <v>0</v>
      </c>
      <c r="CF129" s="404">
        <v>0</v>
      </c>
      <c r="CG129" s="404">
        <v>0</v>
      </c>
      <c r="CH129" s="404">
        <v>0</v>
      </c>
      <c r="CI129" s="404">
        <v>0</v>
      </c>
      <c r="CJ129" s="404">
        <v>0</v>
      </c>
      <c r="CK129" s="404">
        <v>0</v>
      </c>
      <c r="CL129" s="404">
        <v>0</v>
      </c>
      <c r="CM129" s="404">
        <v>0</v>
      </c>
      <c r="CN129" s="404">
        <v>0</v>
      </c>
      <c r="CO129" s="404">
        <v>0</v>
      </c>
      <c r="CP129" s="404">
        <v>0</v>
      </c>
      <c r="CQ129" s="404">
        <v>0</v>
      </c>
      <c r="CR129" s="404">
        <v>0</v>
      </c>
      <c r="CS129" s="404">
        <v>0</v>
      </c>
      <c r="CT129" s="404">
        <v>0</v>
      </c>
      <c r="CU129" s="404">
        <v>0</v>
      </c>
      <c r="CV129" s="404">
        <v>0</v>
      </c>
      <c r="CW129" s="404">
        <v>0</v>
      </c>
      <c r="CX129" s="404">
        <v>0</v>
      </c>
      <c r="CY129" s="404">
        <v>0</v>
      </c>
      <c r="CZ129" s="404">
        <v>0</v>
      </c>
    </row>
    <row r="130" spans="1:104" x14ac:dyDescent="0.25">
      <c r="A130" s="183">
        <v>5101</v>
      </c>
      <c r="B130" s="183">
        <v>675032</v>
      </c>
      <c r="C130" s="27">
        <v>1025563</v>
      </c>
      <c r="D130" s="14">
        <v>1003246919</v>
      </c>
      <c r="F130" s="27" t="s">
        <v>1298</v>
      </c>
      <c r="G130" s="12" t="s">
        <v>950</v>
      </c>
      <c r="H130" s="27" t="s">
        <v>1417</v>
      </c>
      <c r="I130" s="12" t="s">
        <v>951</v>
      </c>
      <c r="J130" s="465">
        <v>0</v>
      </c>
      <c r="K130" s="465">
        <v>0</v>
      </c>
      <c r="L130" s="465">
        <v>0</v>
      </c>
      <c r="M130" s="465">
        <v>0</v>
      </c>
      <c r="N130" s="465">
        <v>0</v>
      </c>
      <c r="O130" s="465">
        <v>0</v>
      </c>
      <c r="P130" s="465">
        <v>0</v>
      </c>
      <c r="Q130" s="465">
        <v>0</v>
      </c>
      <c r="R130" s="465">
        <v>0</v>
      </c>
      <c r="S130" s="465">
        <v>0</v>
      </c>
      <c r="T130" s="465">
        <v>0</v>
      </c>
      <c r="U130" s="465">
        <v>0</v>
      </c>
      <c r="V130" s="465">
        <v>0</v>
      </c>
      <c r="W130" s="465">
        <v>0</v>
      </c>
      <c r="X130" s="465">
        <v>0</v>
      </c>
      <c r="Y130" s="465">
        <v>0</v>
      </c>
      <c r="Z130" s="465">
        <v>0</v>
      </c>
      <c r="AA130" s="465">
        <v>0</v>
      </c>
      <c r="AB130" s="465">
        <v>0</v>
      </c>
      <c r="AC130" s="465">
        <v>0</v>
      </c>
      <c r="AD130" s="465">
        <v>0</v>
      </c>
      <c r="AE130" s="465">
        <v>0</v>
      </c>
      <c r="AF130" s="465">
        <v>0</v>
      </c>
      <c r="AG130" s="465">
        <v>0</v>
      </c>
      <c r="AH130" s="465">
        <v>0</v>
      </c>
      <c r="AI130" s="465">
        <v>0</v>
      </c>
      <c r="AJ130" s="465">
        <v>0</v>
      </c>
      <c r="AK130" s="465">
        <v>0</v>
      </c>
      <c r="AL130" s="465">
        <v>0</v>
      </c>
      <c r="AM130" s="465">
        <v>0</v>
      </c>
      <c r="AN130" s="465">
        <v>0</v>
      </c>
      <c r="AO130" s="465">
        <v>0</v>
      </c>
      <c r="AP130" s="465">
        <v>0</v>
      </c>
      <c r="AQ130" s="465">
        <v>0</v>
      </c>
      <c r="AR130" s="465">
        <v>0</v>
      </c>
      <c r="AS130" s="465">
        <v>0</v>
      </c>
      <c r="AT130" s="465">
        <v>0</v>
      </c>
      <c r="AU130" s="465">
        <v>0</v>
      </c>
      <c r="AV130" s="404">
        <v>27593.86</v>
      </c>
      <c r="AW130" s="404">
        <v>28575.550000000003</v>
      </c>
      <c r="AX130" s="404">
        <v>31018.360000000004</v>
      </c>
      <c r="AY130" s="404">
        <v>31132.510000000002</v>
      </c>
      <c r="AZ130" s="404">
        <v>30622.640000000003</v>
      </c>
      <c r="BA130" s="404">
        <v>0</v>
      </c>
      <c r="BB130" s="404">
        <v>0</v>
      </c>
      <c r="BC130" s="404">
        <v>0</v>
      </c>
      <c r="BD130" s="404">
        <v>0</v>
      </c>
      <c r="BE130" s="404">
        <v>0</v>
      </c>
      <c r="BF130" s="404">
        <v>0</v>
      </c>
      <c r="BG130" s="404">
        <v>0</v>
      </c>
      <c r="BH130" s="404">
        <v>46057.14</v>
      </c>
      <c r="BI130" s="404">
        <v>0</v>
      </c>
      <c r="BJ130" s="404">
        <v>0</v>
      </c>
      <c r="BK130" s="404">
        <v>0</v>
      </c>
      <c r="BL130" s="404">
        <v>0</v>
      </c>
      <c r="BM130" s="404">
        <v>0</v>
      </c>
      <c r="BN130" s="404">
        <v>0</v>
      </c>
      <c r="BO130" s="404">
        <v>17130.11</v>
      </c>
      <c r="BP130" s="404">
        <v>17320.36</v>
      </c>
      <c r="BQ130" s="404">
        <v>19633.800000000003</v>
      </c>
      <c r="BR130" s="404">
        <v>19428.330000000002</v>
      </c>
      <c r="BS130" s="404">
        <v>19032.61</v>
      </c>
      <c r="BT130" s="404">
        <v>0</v>
      </c>
      <c r="BU130" s="404">
        <v>0</v>
      </c>
      <c r="BV130" s="404">
        <v>0</v>
      </c>
      <c r="BW130" s="404">
        <v>0</v>
      </c>
      <c r="BX130" s="404">
        <v>0</v>
      </c>
      <c r="BY130" s="404">
        <v>0</v>
      </c>
      <c r="BZ130" s="404">
        <v>0</v>
      </c>
      <c r="CA130" s="404">
        <v>28570.14</v>
      </c>
      <c r="CB130" s="404">
        <v>0</v>
      </c>
      <c r="CC130" s="404">
        <v>0</v>
      </c>
      <c r="CD130" s="404">
        <v>0</v>
      </c>
      <c r="CE130" s="404">
        <v>0</v>
      </c>
      <c r="CF130" s="404">
        <v>0</v>
      </c>
      <c r="CG130" s="404">
        <v>0</v>
      </c>
      <c r="CH130" s="404">
        <v>0</v>
      </c>
      <c r="CI130" s="404">
        <v>0</v>
      </c>
      <c r="CJ130" s="404">
        <v>0</v>
      </c>
      <c r="CK130" s="404">
        <v>0</v>
      </c>
      <c r="CL130" s="404">
        <v>0</v>
      </c>
      <c r="CM130" s="404">
        <v>0</v>
      </c>
      <c r="CN130" s="404">
        <v>0</v>
      </c>
      <c r="CO130" s="404">
        <v>0</v>
      </c>
      <c r="CP130" s="404">
        <v>0</v>
      </c>
      <c r="CQ130" s="404">
        <v>0</v>
      </c>
      <c r="CR130" s="404">
        <v>0</v>
      </c>
      <c r="CS130" s="404">
        <v>0</v>
      </c>
      <c r="CT130" s="404">
        <v>0</v>
      </c>
      <c r="CU130" s="404">
        <v>0</v>
      </c>
      <c r="CV130" s="404">
        <v>0</v>
      </c>
      <c r="CW130" s="404">
        <v>0</v>
      </c>
      <c r="CX130" s="404">
        <v>0</v>
      </c>
      <c r="CY130" s="404">
        <v>0</v>
      </c>
      <c r="CZ130" s="404">
        <v>0</v>
      </c>
    </row>
    <row r="131" spans="1:104" x14ac:dyDescent="0.25">
      <c r="A131" s="183">
        <v>5055</v>
      </c>
      <c r="B131" s="183">
        <v>675033</v>
      </c>
      <c r="C131" s="27">
        <v>1017873</v>
      </c>
      <c r="D131" s="14">
        <v>1598091936</v>
      </c>
      <c r="F131" s="27" t="s">
        <v>1298</v>
      </c>
      <c r="G131" s="12" t="s">
        <v>928</v>
      </c>
      <c r="H131" s="27" t="s">
        <v>1459</v>
      </c>
      <c r="I131" s="12" t="s">
        <v>929</v>
      </c>
      <c r="J131" s="465">
        <v>0</v>
      </c>
      <c r="K131" s="465">
        <v>0</v>
      </c>
      <c r="L131" s="465">
        <v>0</v>
      </c>
      <c r="M131" s="465">
        <v>0</v>
      </c>
      <c r="N131" s="465">
        <v>0</v>
      </c>
      <c r="O131" s="465">
        <v>0</v>
      </c>
      <c r="P131" s="465">
        <v>0</v>
      </c>
      <c r="Q131" s="465">
        <v>0</v>
      </c>
      <c r="R131" s="465">
        <v>0</v>
      </c>
      <c r="S131" s="465">
        <v>0</v>
      </c>
      <c r="T131" s="465">
        <v>0</v>
      </c>
      <c r="U131" s="465">
        <v>0</v>
      </c>
      <c r="V131" s="465">
        <v>0</v>
      </c>
      <c r="W131" s="465">
        <v>0</v>
      </c>
      <c r="X131" s="465">
        <v>0</v>
      </c>
      <c r="Y131" s="465">
        <v>0</v>
      </c>
      <c r="Z131" s="465">
        <v>0</v>
      </c>
      <c r="AA131" s="465">
        <v>0</v>
      </c>
      <c r="AB131" s="465">
        <v>0</v>
      </c>
      <c r="AC131" s="465">
        <v>0</v>
      </c>
      <c r="AD131" s="465">
        <v>0</v>
      </c>
      <c r="AE131" s="465">
        <v>0</v>
      </c>
      <c r="AF131" s="465">
        <v>0</v>
      </c>
      <c r="AG131" s="465">
        <v>0</v>
      </c>
      <c r="AH131" s="465">
        <v>0</v>
      </c>
      <c r="AI131" s="465">
        <v>0</v>
      </c>
      <c r="AJ131" s="465">
        <v>0</v>
      </c>
      <c r="AK131" s="465">
        <v>0</v>
      </c>
      <c r="AL131" s="465">
        <v>0</v>
      </c>
      <c r="AM131" s="465">
        <v>0</v>
      </c>
      <c r="AN131" s="465">
        <v>0</v>
      </c>
      <c r="AO131" s="465">
        <v>0</v>
      </c>
      <c r="AP131" s="465">
        <v>0</v>
      </c>
      <c r="AQ131" s="465">
        <v>0</v>
      </c>
      <c r="AR131" s="465">
        <v>0</v>
      </c>
      <c r="AS131" s="465">
        <v>0</v>
      </c>
      <c r="AT131" s="465">
        <v>0</v>
      </c>
      <c r="AU131" s="465">
        <v>0</v>
      </c>
      <c r="AV131" s="404">
        <v>0</v>
      </c>
      <c r="AW131" s="404">
        <v>0</v>
      </c>
      <c r="AX131" s="404">
        <v>0</v>
      </c>
      <c r="AY131" s="404">
        <v>0</v>
      </c>
      <c r="AZ131" s="404">
        <v>0</v>
      </c>
      <c r="BA131" s="404">
        <v>0</v>
      </c>
      <c r="BB131" s="404">
        <v>0</v>
      </c>
      <c r="BC131" s="404">
        <v>0</v>
      </c>
      <c r="BD131" s="404">
        <v>0</v>
      </c>
      <c r="BE131" s="404">
        <v>0</v>
      </c>
      <c r="BF131" s="404">
        <v>0</v>
      </c>
      <c r="BG131" s="404">
        <v>0</v>
      </c>
      <c r="BH131" s="404">
        <v>82490.399999999994</v>
      </c>
      <c r="BI131" s="404">
        <v>0</v>
      </c>
      <c r="BJ131" s="404">
        <v>0</v>
      </c>
      <c r="BK131" s="404">
        <v>0</v>
      </c>
      <c r="BL131" s="404">
        <v>0</v>
      </c>
      <c r="BM131" s="404">
        <v>0</v>
      </c>
      <c r="BN131" s="404">
        <v>0</v>
      </c>
      <c r="BO131" s="404">
        <v>0</v>
      </c>
      <c r="BP131" s="404">
        <v>0</v>
      </c>
      <c r="BQ131" s="404">
        <v>0</v>
      </c>
      <c r="BR131" s="404">
        <v>0</v>
      </c>
      <c r="BS131" s="404">
        <v>0</v>
      </c>
      <c r="BT131" s="404">
        <v>0</v>
      </c>
      <c r="BU131" s="404">
        <v>0</v>
      </c>
      <c r="BV131" s="404">
        <v>0</v>
      </c>
      <c r="BW131" s="404">
        <v>0</v>
      </c>
      <c r="BX131" s="404">
        <v>0</v>
      </c>
      <c r="BY131" s="404">
        <v>0</v>
      </c>
      <c r="BZ131" s="404">
        <v>0</v>
      </c>
      <c r="CA131" s="404">
        <v>51170.400000000001</v>
      </c>
      <c r="CB131" s="404">
        <v>0</v>
      </c>
      <c r="CC131" s="404">
        <v>0</v>
      </c>
      <c r="CD131" s="404">
        <v>0</v>
      </c>
      <c r="CE131" s="404">
        <v>0</v>
      </c>
      <c r="CF131" s="404">
        <v>0</v>
      </c>
      <c r="CG131" s="404">
        <v>0</v>
      </c>
      <c r="CH131" s="404">
        <v>0</v>
      </c>
      <c r="CI131" s="404">
        <v>0</v>
      </c>
      <c r="CJ131" s="404">
        <v>0</v>
      </c>
      <c r="CK131" s="404">
        <v>0</v>
      </c>
      <c r="CL131" s="404">
        <v>0</v>
      </c>
      <c r="CM131" s="404">
        <v>0</v>
      </c>
      <c r="CN131" s="404">
        <v>0</v>
      </c>
      <c r="CO131" s="404">
        <v>0</v>
      </c>
      <c r="CP131" s="404">
        <v>0</v>
      </c>
      <c r="CQ131" s="404">
        <v>0</v>
      </c>
      <c r="CR131" s="404">
        <v>0</v>
      </c>
      <c r="CS131" s="404">
        <v>0</v>
      </c>
      <c r="CT131" s="404">
        <v>0</v>
      </c>
      <c r="CU131" s="404">
        <v>0</v>
      </c>
      <c r="CV131" s="404">
        <v>0</v>
      </c>
      <c r="CW131" s="404">
        <v>0</v>
      </c>
      <c r="CX131" s="404">
        <v>0</v>
      </c>
      <c r="CY131" s="404">
        <v>0</v>
      </c>
      <c r="CZ131" s="404">
        <v>0</v>
      </c>
    </row>
    <row r="132" spans="1:104" x14ac:dyDescent="0.25">
      <c r="A132" s="183">
        <v>5001</v>
      </c>
      <c r="B132" s="183">
        <v>675034</v>
      </c>
      <c r="C132" s="27">
        <v>1028456</v>
      </c>
      <c r="D132" s="14">
        <v>1972046068</v>
      </c>
      <c r="F132" s="27" t="s">
        <v>1293</v>
      </c>
      <c r="G132" s="12" t="s">
        <v>901</v>
      </c>
      <c r="H132" s="27" t="s">
        <v>1458</v>
      </c>
      <c r="I132" s="12" t="s">
        <v>902</v>
      </c>
      <c r="J132" s="465">
        <v>0</v>
      </c>
      <c r="K132" s="465">
        <v>0</v>
      </c>
      <c r="L132" s="465">
        <v>0</v>
      </c>
      <c r="M132" s="465">
        <v>0</v>
      </c>
      <c r="N132" s="465">
        <v>0</v>
      </c>
      <c r="O132" s="465">
        <v>0</v>
      </c>
      <c r="P132" s="465">
        <v>0</v>
      </c>
      <c r="Q132" s="465">
        <v>0</v>
      </c>
      <c r="R132" s="465">
        <v>0</v>
      </c>
      <c r="S132" s="465">
        <v>0</v>
      </c>
      <c r="T132" s="465">
        <v>0</v>
      </c>
      <c r="U132" s="465">
        <v>0</v>
      </c>
      <c r="V132" s="465">
        <v>66041.86</v>
      </c>
      <c r="W132" s="465">
        <v>0</v>
      </c>
      <c r="X132" s="465">
        <v>0</v>
      </c>
      <c r="Y132" s="465">
        <v>0</v>
      </c>
      <c r="Z132" s="465">
        <v>0</v>
      </c>
      <c r="AA132" s="465">
        <v>0</v>
      </c>
      <c r="AB132" s="465">
        <v>0</v>
      </c>
      <c r="AC132" s="465">
        <v>0</v>
      </c>
      <c r="AD132" s="465">
        <v>0</v>
      </c>
      <c r="AE132" s="465">
        <v>0</v>
      </c>
      <c r="AF132" s="465">
        <v>0</v>
      </c>
      <c r="AG132" s="465">
        <v>0</v>
      </c>
      <c r="AH132" s="465">
        <v>0</v>
      </c>
      <c r="AI132" s="465">
        <v>0</v>
      </c>
      <c r="AJ132" s="465">
        <v>0</v>
      </c>
      <c r="AK132" s="465">
        <v>0</v>
      </c>
      <c r="AL132" s="465">
        <v>0</v>
      </c>
      <c r="AM132" s="465">
        <v>0</v>
      </c>
      <c r="AN132" s="465">
        <v>0</v>
      </c>
      <c r="AO132" s="465">
        <v>30377.200000000001</v>
      </c>
      <c r="AP132" s="465">
        <v>0</v>
      </c>
      <c r="AQ132" s="465">
        <v>0</v>
      </c>
      <c r="AR132" s="465">
        <v>0</v>
      </c>
      <c r="AS132" s="465">
        <v>0</v>
      </c>
      <c r="AT132" s="465">
        <v>0</v>
      </c>
      <c r="AU132" s="465">
        <v>0</v>
      </c>
      <c r="AV132" s="404">
        <v>0</v>
      </c>
      <c r="AW132" s="404">
        <v>0</v>
      </c>
      <c r="AX132" s="404">
        <v>0</v>
      </c>
      <c r="AY132" s="404">
        <v>0</v>
      </c>
      <c r="AZ132" s="404">
        <v>0</v>
      </c>
      <c r="BA132" s="404">
        <v>0</v>
      </c>
      <c r="BB132" s="404">
        <v>0</v>
      </c>
      <c r="BC132" s="404">
        <v>0</v>
      </c>
      <c r="BD132" s="404">
        <v>0</v>
      </c>
      <c r="BE132" s="404">
        <v>0</v>
      </c>
      <c r="BF132" s="404">
        <v>0</v>
      </c>
      <c r="BG132" s="404">
        <v>0</v>
      </c>
      <c r="BH132" s="404">
        <v>0</v>
      </c>
      <c r="BI132" s="404">
        <v>0</v>
      </c>
      <c r="BJ132" s="404">
        <v>0</v>
      </c>
      <c r="BK132" s="404">
        <v>0</v>
      </c>
      <c r="BL132" s="404">
        <v>0</v>
      </c>
      <c r="BM132" s="404">
        <v>0</v>
      </c>
      <c r="BN132" s="404">
        <v>0</v>
      </c>
      <c r="BO132" s="404">
        <v>0</v>
      </c>
      <c r="BP132" s="404">
        <v>0</v>
      </c>
      <c r="BQ132" s="404">
        <v>0</v>
      </c>
      <c r="BR132" s="404">
        <v>0</v>
      </c>
      <c r="BS132" s="404">
        <v>0</v>
      </c>
      <c r="BT132" s="404">
        <v>0</v>
      </c>
      <c r="BU132" s="404">
        <v>0</v>
      </c>
      <c r="BV132" s="404">
        <v>0</v>
      </c>
      <c r="BW132" s="404">
        <v>0</v>
      </c>
      <c r="BX132" s="404">
        <v>0</v>
      </c>
      <c r="BY132" s="404">
        <v>0</v>
      </c>
      <c r="BZ132" s="404">
        <v>0</v>
      </c>
      <c r="CA132" s="404">
        <v>0</v>
      </c>
      <c r="CB132" s="404">
        <v>0</v>
      </c>
      <c r="CC132" s="404">
        <v>0</v>
      </c>
      <c r="CD132" s="404">
        <v>0</v>
      </c>
      <c r="CE132" s="404">
        <v>0</v>
      </c>
      <c r="CF132" s="404">
        <v>0</v>
      </c>
      <c r="CG132" s="404">
        <v>0</v>
      </c>
      <c r="CH132" s="404">
        <v>0</v>
      </c>
      <c r="CI132" s="404">
        <v>0</v>
      </c>
      <c r="CJ132" s="404">
        <v>0</v>
      </c>
      <c r="CK132" s="404">
        <v>0</v>
      </c>
      <c r="CL132" s="404">
        <v>0</v>
      </c>
      <c r="CM132" s="404">
        <v>0</v>
      </c>
      <c r="CN132" s="404">
        <v>0</v>
      </c>
      <c r="CO132" s="404">
        <v>0</v>
      </c>
      <c r="CP132" s="404">
        <v>0</v>
      </c>
      <c r="CQ132" s="404">
        <v>0</v>
      </c>
      <c r="CR132" s="404">
        <v>0</v>
      </c>
      <c r="CS132" s="404">
        <v>0</v>
      </c>
      <c r="CT132" s="404">
        <v>0</v>
      </c>
      <c r="CU132" s="404">
        <v>0</v>
      </c>
      <c r="CV132" s="404">
        <v>0</v>
      </c>
      <c r="CW132" s="404">
        <v>0</v>
      </c>
      <c r="CX132" s="404">
        <v>0</v>
      </c>
      <c r="CY132" s="404">
        <v>0</v>
      </c>
      <c r="CZ132" s="404">
        <v>0</v>
      </c>
    </row>
    <row r="133" spans="1:104" x14ac:dyDescent="0.25">
      <c r="A133" s="183">
        <v>4413</v>
      </c>
      <c r="B133" s="183">
        <v>675035</v>
      </c>
      <c r="C133" s="27">
        <v>1026315</v>
      </c>
      <c r="D133" s="14">
        <v>1780618835</v>
      </c>
      <c r="F133" s="27" t="s">
        <v>1258</v>
      </c>
      <c r="G133" s="12" t="s">
        <v>212</v>
      </c>
      <c r="H133" s="27" t="s">
        <v>1390</v>
      </c>
      <c r="I133" s="12" t="s">
        <v>213</v>
      </c>
      <c r="J133" s="465">
        <v>7509.5999999999995</v>
      </c>
      <c r="K133" s="465">
        <v>7778.4</v>
      </c>
      <c r="L133" s="465">
        <v>8144.6399999999994</v>
      </c>
      <c r="M133" s="465">
        <v>7926.24</v>
      </c>
      <c r="N133" s="465">
        <v>7862.4</v>
      </c>
      <c r="O133" s="465">
        <v>0</v>
      </c>
      <c r="P133" s="465">
        <v>0</v>
      </c>
      <c r="Q133" s="465">
        <v>0</v>
      </c>
      <c r="R133" s="465">
        <v>0</v>
      </c>
      <c r="S133" s="465">
        <v>0</v>
      </c>
      <c r="T133" s="465">
        <v>0</v>
      </c>
      <c r="U133" s="465">
        <v>0</v>
      </c>
      <c r="V133" s="465">
        <v>7462.1799999999994</v>
      </c>
      <c r="W133" s="465">
        <v>0</v>
      </c>
      <c r="X133" s="465">
        <v>0</v>
      </c>
      <c r="Y133" s="465">
        <v>0</v>
      </c>
      <c r="Z133" s="465">
        <v>0</v>
      </c>
      <c r="AA133" s="465">
        <v>0</v>
      </c>
      <c r="AB133" s="465">
        <v>0</v>
      </c>
      <c r="AC133" s="465">
        <v>0</v>
      </c>
      <c r="AD133" s="465">
        <v>0</v>
      </c>
      <c r="AE133" s="465">
        <v>0</v>
      </c>
      <c r="AF133" s="465">
        <v>0</v>
      </c>
      <c r="AG133" s="465">
        <v>0</v>
      </c>
      <c r="AH133" s="465">
        <v>0</v>
      </c>
      <c r="AI133" s="465">
        <v>0</v>
      </c>
      <c r="AJ133" s="465">
        <v>0</v>
      </c>
      <c r="AK133" s="465">
        <v>0</v>
      </c>
      <c r="AL133" s="465">
        <v>0</v>
      </c>
      <c r="AM133" s="465">
        <v>0</v>
      </c>
      <c r="AN133" s="465">
        <v>0</v>
      </c>
      <c r="AO133" s="465">
        <v>0</v>
      </c>
      <c r="AP133" s="465">
        <v>0</v>
      </c>
      <c r="AQ133" s="465">
        <v>0</v>
      </c>
      <c r="AR133" s="465">
        <v>0</v>
      </c>
      <c r="AS133" s="465">
        <v>0</v>
      </c>
      <c r="AT133" s="465">
        <v>0</v>
      </c>
      <c r="AU133" s="465">
        <v>0</v>
      </c>
      <c r="AV133" s="404">
        <v>0</v>
      </c>
      <c r="AW133" s="404">
        <v>0</v>
      </c>
      <c r="AX133" s="404">
        <v>0</v>
      </c>
      <c r="AY133" s="404">
        <v>0</v>
      </c>
      <c r="AZ133" s="404">
        <v>0</v>
      </c>
      <c r="BA133" s="404">
        <v>0</v>
      </c>
      <c r="BB133" s="404">
        <v>0</v>
      </c>
      <c r="BC133" s="404">
        <v>0</v>
      </c>
      <c r="BD133" s="404">
        <v>0</v>
      </c>
      <c r="BE133" s="404">
        <v>0</v>
      </c>
      <c r="BF133" s="404">
        <v>0</v>
      </c>
      <c r="BG133" s="404">
        <v>0</v>
      </c>
      <c r="BH133" s="404">
        <v>0</v>
      </c>
      <c r="BI133" s="404">
        <v>0</v>
      </c>
      <c r="BJ133" s="404">
        <v>0</v>
      </c>
      <c r="BK133" s="404">
        <v>0</v>
      </c>
      <c r="BL133" s="404">
        <v>0</v>
      </c>
      <c r="BM133" s="404">
        <v>0</v>
      </c>
      <c r="BN133" s="404">
        <v>0</v>
      </c>
      <c r="BO133" s="404">
        <v>8366.4</v>
      </c>
      <c r="BP133" s="404">
        <v>8591.52</v>
      </c>
      <c r="BQ133" s="404">
        <v>9192.9599999999991</v>
      </c>
      <c r="BR133" s="404">
        <v>9149.2799999999988</v>
      </c>
      <c r="BS133" s="404">
        <v>9129.119999999999</v>
      </c>
      <c r="BT133" s="404">
        <v>0</v>
      </c>
      <c r="BU133" s="404">
        <v>0</v>
      </c>
      <c r="BV133" s="404">
        <v>0</v>
      </c>
      <c r="BW133" s="404">
        <v>0</v>
      </c>
      <c r="BX133" s="404">
        <v>0</v>
      </c>
      <c r="BY133" s="404">
        <v>0</v>
      </c>
      <c r="BZ133" s="404">
        <v>0</v>
      </c>
      <c r="CA133" s="404">
        <v>8327.81</v>
      </c>
      <c r="CB133" s="404">
        <v>0</v>
      </c>
      <c r="CC133" s="404">
        <v>0</v>
      </c>
      <c r="CD133" s="404">
        <v>0</v>
      </c>
      <c r="CE133" s="404">
        <v>0</v>
      </c>
      <c r="CF133" s="404">
        <v>0</v>
      </c>
      <c r="CG133" s="404">
        <v>0</v>
      </c>
      <c r="CH133" s="404">
        <v>0</v>
      </c>
      <c r="CI133" s="404">
        <v>0</v>
      </c>
      <c r="CJ133" s="404">
        <v>0</v>
      </c>
      <c r="CK133" s="404">
        <v>0</v>
      </c>
      <c r="CL133" s="404">
        <v>0</v>
      </c>
      <c r="CM133" s="404">
        <v>0</v>
      </c>
      <c r="CN133" s="404">
        <v>0</v>
      </c>
      <c r="CO133" s="404">
        <v>0</v>
      </c>
      <c r="CP133" s="404">
        <v>0</v>
      </c>
      <c r="CQ133" s="404">
        <v>0</v>
      </c>
      <c r="CR133" s="404">
        <v>0</v>
      </c>
      <c r="CS133" s="404">
        <v>0</v>
      </c>
      <c r="CT133" s="404">
        <v>0</v>
      </c>
      <c r="CU133" s="404">
        <v>0</v>
      </c>
      <c r="CV133" s="404">
        <v>0</v>
      </c>
      <c r="CW133" s="404">
        <v>0</v>
      </c>
      <c r="CX133" s="404">
        <v>0</v>
      </c>
      <c r="CY133" s="404">
        <v>0</v>
      </c>
      <c r="CZ133" s="404">
        <v>0</v>
      </c>
    </row>
    <row r="134" spans="1:104" x14ac:dyDescent="0.25">
      <c r="A134" s="183">
        <v>4395</v>
      </c>
      <c r="B134" s="183">
        <v>675038</v>
      </c>
      <c r="C134" s="27">
        <v>1026243</v>
      </c>
      <c r="D134" s="14">
        <v>1205235520</v>
      </c>
      <c r="F134" s="27" t="s">
        <v>1258</v>
      </c>
      <c r="G134" s="12" t="s">
        <v>658</v>
      </c>
      <c r="H134" s="27" t="s">
        <v>1394</v>
      </c>
      <c r="I134" s="12" t="s">
        <v>659</v>
      </c>
      <c r="J134" s="465">
        <v>7777.8</v>
      </c>
      <c r="K134" s="465">
        <v>8056.2</v>
      </c>
      <c r="L134" s="465">
        <v>8435.52</v>
      </c>
      <c r="M134" s="465">
        <v>8209.32</v>
      </c>
      <c r="N134" s="465">
        <v>8143.2000000000007</v>
      </c>
      <c r="O134" s="465">
        <v>0</v>
      </c>
      <c r="P134" s="465">
        <v>0</v>
      </c>
      <c r="Q134" s="465">
        <v>0</v>
      </c>
      <c r="R134" s="465">
        <v>0</v>
      </c>
      <c r="S134" s="465">
        <v>0</v>
      </c>
      <c r="T134" s="465">
        <v>0</v>
      </c>
      <c r="U134" s="465">
        <v>0</v>
      </c>
      <c r="V134" s="465">
        <v>22944.459999999995</v>
      </c>
      <c r="W134" s="465">
        <v>0</v>
      </c>
      <c r="X134" s="465">
        <v>0</v>
      </c>
      <c r="Y134" s="465">
        <v>0</v>
      </c>
      <c r="Z134" s="465">
        <v>0</v>
      </c>
      <c r="AA134" s="465">
        <v>0</v>
      </c>
      <c r="AB134" s="465">
        <v>0</v>
      </c>
      <c r="AC134" s="465">
        <v>0</v>
      </c>
      <c r="AD134" s="465">
        <v>0</v>
      </c>
      <c r="AE134" s="465">
        <v>0</v>
      </c>
      <c r="AF134" s="465">
        <v>0</v>
      </c>
      <c r="AG134" s="465">
        <v>0</v>
      </c>
      <c r="AH134" s="465">
        <v>0</v>
      </c>
      <c r="AI134" s="465">
        <v>0</v>
      </c>
      <c r="AJ134" s="465">
        <v>0</v>
      </c>
      <c r="AK134" s="465">
        <v>0</v>
      </c>
      <c r="AL134" s="465">
        <v>0</v>
      </c>
      <c r="AM134" s="465">
        <v>0</v>
      </c>
      <c r="AN134" s="465">
        <v>0</v>
      </c>
      <c r="AO134" s="465">
        <v>0</v>
      </c>
      <c r="AP134" s="465">
        <v>0</v>
      </c>
      <c r="AQ134" s="465">
        <v>0</v>
      </c>
      <c r="AR134" s="465">
        <v>0</v>
      </c>
      <c r="AS134" s="465">
        <v>0</v>
      </c>
      <c r="AT134" s="465">
        <v>0</v>
      </c>
      <c r="AU134" s="465">
        <v>0</v>
      </c>
      <c r="AV134" s="404">
        <v>0</v>
      </c>
      <c r="AW134" s="404">
        <v>0</v>
      </c>
      <c r="AX134" s="404">
        <v>0</v>
      </c>
      <c r="AY134" s="404">
        <v>0</v>
      </c>
      <c r="AZ134" s="404">
        <v>0</v>
      </c>
      <c r="BA134" s="404">
        <v>0</v>
      </c>
      <c r="BB134" s="404">
        <v>0</v>
      </c>
      <c r="BC134" s="404">
        <v>0</v>
      </c>
      <c r="BD134" s="404">
        <v>0</v>
      </c>
      <c r="BE134" s="404">
        <v>0</v>
      </c>
      <c r="BF134" s="404">
        <v>0</v>
      </c>
      <c r="BG134" s="404">
        <v>0</v>
      </c>
      <c r="BH134" s="404">
        <v>0</v>
      </c>
      <c r="BI134" s="404">
        <v>0</v>
      </c>
      <c r="BJ134" s="404">
        <v>0</v>
      </c>
      <c r="BK134" s="404">
        <v>0</v>
      </c>
      <c r="BL134" s="404">
        <v>0</v>
      </c>
      <c r="BM134" s="404">
        <v>0</v>
      </c>
      <c r="BN134" s="404">
        <v>0</v>
      </c>
      <c r="BO134" s="404">
        <v>8665.2000000000007</v>
      </c>
      <c r="BP134" s="404">
        <v>8898.36</v>
      </c>
      <c r="BQ134" s="404">
        <v>9521.2800000000007</v>
      </c>
      <c r="BR134" s="404">
        <v>9476.0400000000009</v>
      </c>
      <c r="BS134" s="404">
        <v>9455.16</v>
      </c>
      <c r="BT134" s="404">
        <v>0</v>
      </c>
      <c r="BU134" s="404">
        <v>0</v>
      </c>
      <c r="BV134" s="404">
        <v>0</v>
      </c>
      <c r="BW134" s="404">
        <v>0</v>
      </c>
      <c r="BX134" s="404">
        <v>0</v>
      </c>
      <c r="BY134" s="404">
        <v>0</v>
      </c>
      <c r="BZ134" s="404">
        <v>0</v>
      </c>
      <c r="CA134" s="404">
        <v>25606.070000000003</v>
      </c>
      <c r="CB134" s="404">
        <v>0</v>
      </c>
      <c r="CC134" s="404">
        <v>0</v>
      </c>
      <c r="CD134" s="404">
        <v>0</v>
      </c>
      <c r="CE134" s="404">
        <v>0</v>
      </c>
      <c r="CF134" s="404">
        <v>0</v>
      </c>
      <c r="CG134" s="404">
        <v>0</v>
      </c>
      <c r="CH134" s="404">
        <v>0</v>
      </c>
      <c r="CI134" s="404">
        <v>0</v>
      </c>
      <c r="CJ134" s="404">
        <v>0</v>
      </c>
      <c r="CK134" s="404">
        <v>0</v>
      </c>
      <c r="CL134" s="404">
        <v>0</v>
      </c>
      <c r="CM134" s="404">
        <v>0</v>
      </c>
      <c r="CN134" s="404">
        <v>0</v>
      </c>
      <c r="CO134" s="404">
        <v>0</v>
      </c>
      <c r="CP134" s="404">
        <v>0</v>
      </c>
      <c r="CQ134" s="404">
        <v>0</v>
      </c>
      <c r="CR134" s="404">
        <v>0</v>
      </c>
      <c r="CS134" s="404">
        <v>0</v>
      </c>
      <c r="CT134" s="404">
        <v>0</v>
      </c>
      <c r="CU134" s="404">
        <v>0</v>
      </c>
      <c r="CV134" s="404">
        <v>0</v>
      </c>
      <c r="CW134" s="404">
        <v>0</v>
      </c>
      <c r="CX134" s="404">
        <v>0</v>
      </c>
      <c r="CY134" s="404">
        <v>0</v>
      </c>
      <c r="CZ134" s="404">
        <v>0</v>
      </c>
    </row>
    <row r="135" spans="1:104" x14ac:dyDescent="0.25">
      <c r="A135" s="183">
        <v>4421</v>
      </c>
      <c r="B135" s="183">
        <v>675042</v>
      </c>
      <c r="C135" s="27">
        <v>1026277</v>
      </c>
      <c r="D135" s="14">
        <v>1861891186</v>
      </c>
      <c r="F135" s="27" t="s">
        <v>1258</v>
      </c>
      <c r="G135" s="12" t="s">
        <v>666</v>
      </c>
      <c r="H135" s="27" t="s">
        <v>1266</v>
      </c>
      <c r="I135" s="12" t="s">
        <v>667</v>
      </c>
      <c r="J135" s="465">
        <v>9409.35</v>
      </c>
      <c r="K135" s="465">
        <v>9746.15</v>
      </c>
      <c r="L135" s="465">
        <v>10205.039999999999</v>
      </c>
      <c r="M135" s="465">
        <v>9931.3900000000012</v>
      </c>
      <c r="N135" s="465">
        <v>9851.4000000000015</v>
      </c>
      <c r="O135" s="465">
        <v>0</v>
      </c>
      <c r="P135" s="465">
        <v>0</v>
      </c>
      <c r="Q135" s="465">
        <v>0</v>
      </c>
      <c r="R135" s="465">
        <v>0</v>
      </c>
      <c r="S135" s="465">
        <v>0</v>
      </c>
      <c r="T135" s="465">
        <v>0</v>
      </c>
      <c r="U135" s="465">
        <v>0</v>
      </c>
      <c r="V135" s="465">
        <v>27826.260000000002</v>
      </c>
      <c r="W135" s="465">
        <v>0</v>
      </c>
      <c r="X135" s="465">
        <v>0</v>
      </c>
      <c r="Y135" s="465">
        <v>0</v>
      </c>
      <c r="Z135" s="465">
        <v>0</v>
      </c>
      <c r="AA135" s="465">
        <v>0</v>
      </c>
      <c r="AB135" s="465">
        <v>0</v>
      </c>
      <c r="AC135" s="465">
        <v>0</v>
      </c>
      <c r="AD135" s="465">
        <v>0</v>
      </c>
      <c r="AE135" s="465">
        <v>0</v>
      </c>
      <c r="AF135" s="465">
        <v>0</v>
      </c>
      <c r="AG135" s="465">
        <v>0</v>
      </c>
      <c r="AH135" s="465">
        <v>0</v>
      </c>
      <c r="AI135" s="465">
        <v>0</v>
      </c>
      <c r="AJ135" s="465">
        <v>0</v>
      </c>
      <c r="AK135" s="465">
        <v>0</v>
      </c>
      <c r="AL135" s="465">
        <v>0</v>
      </c>
      <c r="AM135" s="465">
        <v>0</v>
      </c>
      <c r="AN135" s="465">
        <v>0</v>
      </c>
      <c r="AO135" s="465">
        <v>0</v>
      </c>
      <c r="AP135" s="465">
        <v>0</v>
      </c>
      <c r="AQ135" s="465">
        <v>0</v>
      </c>
      <c r="AR135" s="465">
        <v>0</v>
      </c>
      <c r="AS135" s="465">
        <v>0</v>
      </c>
      <c r="AT135" s="465">
        <v>0</v>
      </c>
      <c r="AU135" s="465">
        <v>0</v>
      </c>
      <c r="AV135" s="404">
        <v>0</v>
      </c>
      <c r="AW135" s="404">
        <v>0</v>
      </c>
      <c r="AX135" s="404">
        <v>0</v>
      </c>
      <c r="AY135" s="404">
        <v>0</v>
      </c>
      <c r="AZ135" s="404">
        <v>0</v>
      </c>
      <c r="BA135" s="404">
        <v>0</v>
      </c>
      <c r="BB135" s="404">
        <v>0</v>
      </c>
      <c r="BC135" s="404">
        <v>0</v>
      </c>
      <c r="BD135" s="404">
        <v>0</v>
      </c>
      <c r="BE135" s="404">
        <v>0</v>
      </c>
      <c r="BF135" s="404">
        <v>0</v>
      </c>
      <c r="BG135" s="404">
        <v>0</v>
      </c>
      <c r="BH135" s="404">
        <v>0</v>
      </c>
      <c r="BI135" s="404">
        <v>0</v>
      </c>
      <c r="BJ135" s="404">
        <v>0</v>
      </c>
      <c r="BK135" s="404">
        <v>0</v>
      </c>
      <c r="BL135" s="404">
        <v>0</v>
      </c>
      <c r="BM135" s="404">
        <v>0</v>
      </c>
      <c r="BN135" s="404">
        <v>0</v>
      </c>
      <c r="BO135" s="404">
        <v>10482.9</v>
      </c>
      <c r="BP135" s="404">
        <v>10764.97</v>
      </c>
      <c r="BQ135" s="404">
        <v>11518.56</v>
      </c>
      <c r="BR135" s="404">
        <v>11463.829999999998</v>
      </c>
      <c r="BS135" s="404">
        <v>11438.57</v>
      </c>
      <c r="BT135" s="404">
        <v>0</v>
      </c>
      <c r="BU135" s="404">
        <v>0</v>
      </c>
      <c r="BV135" s="404">
        <v>0</v>
      </c>
      <c r="BW135" s="404">
        <v>0</v>
      </c>
      <c r="BX135" s="404">
        <v>0</v>
      </c>
      <c r="BY135" s="404">
        <v>0</v>
      </c>
      <c r="BZ135" s="404">
        <v>0</v>
      </c>
      <c r="CA135" s="404">
        <v>31054.170000000002</v>
      </c>
      <c r="CB135" s="404">
        <v>0</v>
      </c>
      <c r="CC135" s="404">
        <v>0</v>
      </c>
      <c r="CD135" s="404">
        <v>0</v>
      </c>
      <c r="CE135" s="404">
        <v>0</v>
      </c>
      <c r="CF135" s="404">
        <v>0</v>
      </c>
      <c r="CG135" s="404">
        <v>0</v>
      </c>
      <c r="CH135" s="404">
        <v>0</v>
      </c>
      <c r="CI135" s="404">
        <v>0</v>
      </c>
      <c r="CJ135" s="404">
        <v>0</v>
      </c>
      <c r="CK135" s="404">
        <v>0</v>
      </c>
      <c r="CL135" s="404">
        <v>0</v>
      </c>
      <c r="CM135" s="404">
        <v>0</v>
      </c>
      <c r="CN135" s="404">
        <v>0</v>
      </c>
      <c r="CO135" s="404">
        <v>0</v>
      </c>
      <c r="CP135" s="404">
        <v>0</v>
      </c>
      <c r="CQ135" s="404">
        <v>0</v>
      </c>
      <c r="CR135" s="404">
        <v>0</v>
      </c>
      <c r="CS135" s="404">
        <v>0</v>
      </c>
      <c r="CT135" s="404">
        <v>0</v>
      </c>
      <c r="CU135" s="404">
        <v>0</v>
      </c>
      <c r="CV135" s="404">
        <v>0</v>
      </c>
      <c r="CW135" s="404">
        <v>0</v>
      </c>
      <c r="CX135" s="404">
        <v>0</v>
      </c>
      <c r="CY135" s="404">
        <v>0</v>
      </c>
      <c r="CZ135" s="404">
        <v>0</v>
      </c>
    </row>
    <row r="136" spans="1:104" x14ac:dyDescent="0.25">
      <c r="A136" s="183">
        <v>4547</v>
      </c>
      <c r="B136" s="183">
        <v>675044</v>
      </c>
      <c r="C136" s="27">
        <v>1017863</v>
      </c>
      <c r="D136" s="14">
        <v>1245566736</v>
      </c>
      <c r="F136" s="27" t="s">
        <v>1408</v>
      </c>
      <c r="G136" s="12" t="s">
        <v>714</v>
      </c>
      <c r="H136" s="27" t="s">
        <v>1441</v>
      </c>
      <c r="I136" s="12" t="s">
        <v>715</v>
      </c>
      <c r="J136" s="465">
        <v>0</v>
      </c>
      <c r="K136" s="465">
        <v>0</v>
      </c>
      <c r="L136" s="465">
        <v>0</v>
      </c>
      <c r="M136" s="465">
        <v>0</v>
      </c>
      <c r="N136" s="465">
        <v>0</v>
      </c>
      <c r="O136" s="465">
        <v>0</v>
      </c>
      <c r="P136" s="465">
        <v>0</v>
      </c>
      <c r="Q136" s="465">
        <v>0</v>
      </c>
      <c r="R136" s="465">
        <v>0</v>
      </c>
      <c r="S136" s="465">
        <v>0</v>
      </c>
      <c r="T136" s="465">
        <v>0</v>
      </c>
      <c r="U136" s="465">
        <v>0</v>
      </c>
      <c r="V136" s="465">
        <v>0</v>
      </c>
      <c r="W136" s="465">
        <v>0</v>
      </c>
      <c r="X136" s="465">
        <v>0</v>
      </c>
      <c r="Y136" s="465">
        <v>0</v>
      </c>
      <c r="Z136" s="465">
        <v>0</v>
      </c>
      <c r="AA136" s="465">
        <v>0</v>
      </c>
      <c r="AB136" s="465">
        <v>0</v>
      </c>
      <c r="AC136" s="465">
        <v>0</v>
      </c>
      <c r="AD136" s="465">
        <v>0</v>
      </c>
      <c r="AE136" s="465">
        <v>0</v>
      </c>
      <c r="AF136" s="465">
        <v>0</v>
      </c>
      <c r="AG136" s="465">
        <v>0</v>
      </c>
      <c r="AH136" s="465">
        <v>0</v>
      </c>
      <c r="AI136" s="465">
        <v>0</v>
      </c>
      <c r="AJ136" s="465">
        <v>0</v>
      </c>
      <c r="AK136" s="465">
        <v>0</v>
      </c>
      <c r="AL136" s="465">
        <v>0</v>
      </c>
      <c r="AM136" s="465">
        <v>0</v>
      </c>
      <c r="AN136" s="465">
        <v>0</v>
      </c>
      <c r="AO136" s="465">
        <v>20208.98</v>
      </c>
      <c r="AP136" s="465">
        <v>0</v>
      </c>
      <c r="AQ136" s="465">
        <v>0</v>
      </c>
      <c r="AR136" s="465">
        <v>0</v>
      </c>
      <c r="AS136" s="465">
        <v>0</v>
      </c>
      <c r="AT136" s="465">
        <v>0</v>
      </c>
      <c r="AU136" s="465">
        <v>0</v>
      </c>
      <c r="AV136" s="404">
        <v>0</v>
      </c>
      <c r="AW136" s="404">
        <v>0</v>
      </c>
      <c r="AX136" s="404">
        <v>0</v>
      </c>
      <c r="AY136" s="404">
        <v>0</v>
      </c>
      <c r="AZ136" s="404">
        <v>0</v>
      </c>
      <c r="BA136" s="404">
        <v>0</v>
      </c>
      <c r="BB136" s="404">
        <v>0</v>
      </c>
      <c r="BC136" s="404">
        <v>0</v>
      </c>
      <c r="BD136" s="404">
        <v>0</v>
      </c>
      <c r="BE136" s="404">
        <v>0</v>
      </c>
      <c r="BF136" s="404">
        <v>0</v>
      </c>
      <c r="BG136" s="404">
        <v>0</v>
      </c>
      <c r="BH136" s="404">
        <v>25796.28</v>
      </c>
      <c r="BI136" s="404">
        <v>0</v>
      </c>
      <c r="BJ136" s="404">
        <v>0</v>
      </c>
      <c r="BK136" s="404">
        <v>0</v>
      </c>
      <c r="BL136" s="404">
        <v>0</v>
      </c>
      <c r="BM136" s="404">
        <v>0</v>
      </c>
      <c r="BN136" s="404">
        <v>0</v>
      </c>
      <c r="BO136" s="404">
        <v>0</v>
      </c>
      <c r="BP136" s="404">
        <v>0</v>
      </c>
      <c r="BQ136" s="404">
        <v>0</v>
      </c>
      <c r="BR136" s="404">
        <v>0</v>
      </c>
      <c r="BS136" s="404">
        <v>0</v>
      </c>
      <c r="BT136" s="404">
        <v>0</v>
      </c>
      <c r="BU136" s="404">
        <v>0</v>
      </c>
      <c r="BV136" s="404">
        <v>0</v>
      </c>
      <c r="BW136" s="404">
        <v>0</v>
      </c>
      <c r="BX136" s="404">
        <v>0</v>
      </c>
      <c r="BY136" s="404">
        <v>0</v>
      </c>
      <c r="BZ136" s="404">
        <v>0</v>
      </c>
      <c r="CA136" s="404">
        <v>31752.91</v>
      </c>
      <c r="CB136" s="404">
        <v>0</v>
      </c>
      <c r="CC136" s="404">
        <v>0</v>
      </c>
      <c r="CD136" s="404">
        <v>0</v>
      </c>
      <c r="CE136" s="404">
        <v>0</v>
      </c>
      <c r="CF136" s="404">
        <v>0</v>
      </c>
      <c r="CG136" s="404">
        <v>0</v>
      </c>
      <c r="CH136" s="404">
        <v>0</v>
      </c>
      <c r="CI136" s="404">
        <v>0</v>
      </c>
      <c r="CJ136" s="404">
        <v>0</v>
      </c>
      <c r="CK136" s="404">
        <v>0</v>
      </c>
      <c r="CL136" s="404">
        <v>0</v>
      </c>
      <c r="CM136" s="404">
        <v>0</v>
      </c>
      <c r="CN136" s="404">
        <v>0</v>
      </c>
      <c r="CO136" s="404">
        <v>0</v>
      </c>
      <c r="CP136" s="404">
        <v>0</v>
      </c>
      <c r="CQ136" s="404">
        <v>0</v>
      </c>
      <c r="CR136" s="404">
        <v>0</v>
      </c>
      <c r="CS136" s="404">
        <v>0</v>
      </c>
      <c r="CT136" s="404">
        <v>0</v>
      </c>
      <c r="CU136" s="404">
        <v>0</v>
      </c>
      <c r="CV136" s="404">
        <v>0</v>
      </c>
      <c r="CW136" s="404">
        <v>0</v>
      </c>
      <c r="CX136" s="404">
        <v>0</v>
      </c>
      <c r="CY136" s="404">
        <v>0</v>
      </c>
      <c r="CZ136" s="404">
        <v>0</v>
      </c>
    </row>
    <row r="137" spans="1:104" x14ac:dyDescent="0.25">
      <c r="A137" s="183">
        <v>5112</v>
      </c>
      <c r="B137" s="183">
        <v>675046</v>
      </c>
      <c r="C137" s="27">
        <v>1017848</v>
      </c>
      <c r="D137" s="14">
        <v>1891021242</v>
      </c>
      <c r="F137" s="27" t="s">
        <v>1279</v>
      </c>
      <c r="G137" s="12" t="s">
        <v>956</v>
      </c>
      <c r="H137" s="27" t="s">
        <v>1475</v>
      </c>
      <c r="I137" s="12" t="s">
        <v>957</v>
      </c>
      <c r="J137" s="465">
        <v>0</v>
      </c>
      <c r="K137" s="465">
        <v>0</v>
      </c>
      <c r="L137" s="465">
        <v>0</v>
      </c>
      <c r="M137" s="465">
        <v>0</v>
      </c>
      <c r="N137" s="465">
        <v>0</v>
      </c>
      <c r="O137" s="465">
        <v>0</v>
      </c>
      <c r="P137" s="465">
        <v>0</v>
      </c>
      <c r="Q137" s="465">
        <v>0</v>
      </c>
      <c r="R137" s="465">
        <v>0</v>
      </c>
      <c r="S137" s="465">
        <v>0</v>
      </c>
      <c r="T137" s="465">
        <v>0</v>
      </c>
      <c r="U137" s="465">
        <v>0</v>
      </c>
      <c r="V137" s="465">
        <v>33273.700000000004</v>
      </c>
      <c r="W137" s="465">
        <v>0</v>
      </c>
      <c r="X137" s="465">
        <v>0</v>
      </c>
      <c r="Y137" s="465">
        <v>0</v>
      </c>
      <c r="Z137" s="465">
        <v>0</v>
      </c>
      <c r="AA137" s="465">
        <v>0</v>
      </c>
      <c r="AB137" s="465">
        <v>0</v>
      </c>
      <c r="AC137" s="465">
        <v>0</v>
      </c>
      <c r="AD137" s="465">
        <v>0</v>
      </c>
      <c r="AE137" s="465">
        <v>0</v>
      </c>
      <c r="AF137" s="465">
        <v>0</v>
      </c>
      <c r="AG137" s="465">
        <v>0</v>
      </c>
      <c r="AH137" s="465">
        <v>0</v>
      </c>
      <c r="AI137" s="465">
        <v>0</v>
      </c>
      <c r="AJ137" s="465">
        <v>0</v>
      </c>
      <c r="AK137" s="465">
        <v>0</v>
      </c>
      <c r="AL137" s="465">
        <v>0</v>
      </c>
      <c r="AM137" s="465">
        <v>0</v>
      </c>
      <c r="AN137" s="465">
        <v>0</v>
      </c>
      <c r="AO137" s="465">
        <v>0</v>
      </c>
      <c r="AP137" s="465">
        <v>0</v>
      </c>
      <c r="AQ137" s="465">
        <v>0</v>
      </c>
      <c r="AR137" s="465">
        <v>0</v>
      </c>
      <c r="AS137" s="465">
        <v>0</v>
      </c>
      <c r="AT137" s="465">
        <v>0</v>
      </c>
      <c r="AU137" s="465">
        <v>0</v>
      </c>
      <c r="AV137" s="404">
        <v>0</v>
      </c>
      <c r="AW137" s="404">
        <v>0</v>
      </c>
      <c r="AX137" s="404">
        <v>0</v>
      </c>
      <c r="AY137" s="404">
        <v>0</v>
      </c>
      <c r="AZ137" s="404">
        <v>0</v>
      </c>
      <c r="BA137" s="404">
        <v>0</v>
      </c>
      <c r="BB137" s="404">
        <v>0</v>
      </c>
      <c r="BC137" s="404">
        <v>0</v>
      </c>
      <c r="BD137" s="404">
        <v>0</v>
      </c>
      <c r="BE137" s="404">
        <v>0</v>
      </c>
      <c r="BF137" s="404">
        <v>0</v>
      </c>
      <c r="BG137" s="404">
        <v>0</v>
      </c>
      <c r="BH137" s="404">
        <v>21177.920000000002</v>
      </c>
      <c r="BI137" s="404">
        <v>0</v>
      </c>
      <c r="BJ137" s="404">
        <v>0</v>
      </c>
      <c r="BK137" s="404">
        <v>0</v>
      </c>
      <c r="BL137" s="404">
        <v>0</v>
      </c>
      <c r="BM137" s="404">
        <v>0</v>
      </c>
      <c r="BN137" s="404">
        <v>0</v>
      </c>
      <c r="BO137" s="404">
        <v>0</v>
      </c>
      <c r="BP137" s="404">
        <v>0</v>
      </c>
      <c r="BQ137" s="404">
        <v>0</v>
      </c>
      <c r="BR137" s="404">
        <v>0</v>
      </c>
      <c r="BS137" s="404">
        <v>0</v>
      </c>
      <c r="BT137" s="404">
        <v>0</v>
      </c>
      <c r="BU137" s="404">
        <v>0</v>
      </c>
      <c r="BV137" s="404">
        <v>0</v>
      </c>
      <c r="BW137" s="404">
        <v>0</v>
      </c>
      <c r="BX137" s="404">
        <v>0</v>
      </c>
      <c r="BY137" s="404">
        <v>0</v>
      </c>
      <c r="BZ137" s="404">
        <v>0</v>
      </c>
      <c r="CA137" s="404">
        <v>0</v>
      </c>
      <c r="CB137" s="404">
        <v>0</v>
      </c>
      <c r="CC137" s="404">
        <v>0</v>
      </c>
      <c r="CD137" s="404">
        <v>0</v>
      </c>
      <c r="CE137" s="404">
        <v>0</v>
      </c>
      <c r="CF137" s="404">
        <v>0</v>
      </c>
      <c r="CG137" s="404">
        <v>0</v>
      </c>
      <c r="CH137" s="404">
        <v>0</v>
      </c>
      <c r="CI137" s="404">
        <v>0</v>
      </c>
      <c r="CJ137" s="404">
        <v>0</v>
      </c>
      <c r="CK137" s="404">
        <v>0</v>
      </c>
      <c r="CL137" s="404">
        <v>0</v>
      </c>
      <c r="CM137" s="404">
        <v>0</v>
      </c>
      <c r="CN137" s="404">
        <v>0</v>
      </c>
      <c r="CO137" s="404">
        <v>0</v>
      </c>
      <c r="CP137" s="404">
        <v>0</v>
      </c>
      <c r="CQ137" s="404">
        <v>0</v>
      </c>
      <c r="CR137" s="404">
        <v>0</v>
      </c>
      <c r="CS137" s="404">
        <v>0</v>
      </c>
      <c r="CT137" s="404">
        <v>47929.700000000004</v>
      </c>
      <c r="CU137" s="404">
        <v>0</v>
      </c>
      <c r="CV137" s="404">
        <v>0</v>
      </c>
      <c r="CW137" s="404">
        <v>0</v>
      </c>
      <c r="CX137" s="404">
        <v>0</v>
      </c>
      <c r="CY137" s="404">
        <v>0</v>
      </c>
      <c r="CZ137" s="404">
        <v>0</v>
      </c>
    </row>
    <row r="138" spans="1:104" x14ac:dyDescent="0.25">
      <c r="A138" s="183">
        <v>5049</v>
      </c>
      <c r="B138" s="183">
        <v>675049</v>
      </c>
      <c r="C138" s="27">
        <v>1026197</v>
      </c>
      <c r="D138" s="14">
        <v>1760470181</v>
      </c>
      <c r="F138" s="27" t="s">
        <v>1258</v>
      </c>
      <c r="G138" s="12" t="s">
        <v>320</v>
      </c>
      <c r="H138" s="27" t="s">
        <v>1420</v>
      </c>
      <c r="I138" s="12" t="s">
        <v>321</v>
      </c>
      <c r="J138" s="465">
        <v>7241.4000000000005</v>
      </c>
      <c r="K138" s="465">
        <v>7500.6000000000013</v>
      </c>
      <c r="L138" s="465">
        <v>7853.7600000000011</v>
      </c>
      <c r="M138" s="465">
        <v>7643.1600000000008</v>
      </c>
      <c r="N138" s="465">
        <v>7581.6</v>
      </c>
      <c r="O138" s="465">
        <v>0</v>
      </c>
      <c r="P138" s="465">
        <v>0</v>
      </c>
      <c r="Q138" s="465">
        <v>0</v>
      </c>
      <c r="R138" s="465">
        <v>0</v>
      </c>
      <c r="S138" s="465">
        <v>0</v>
      </c>
      <c r="T138" s="465">
        <v>0</v>
      </c>
      <c r="U138" s="465">
        <v>0</v>
      </c>
      <c r="V138" s="465">
        <v>16737.599999999999</v>
      </c>
      <c r="W138" s="465">
        <v>0</v>
      </c>
      <c r="X138" s="465">
        <v>0</v>
      </c>
      <c r="Y138" s="465">
        <v>0</v>
      </c>
      <c r="Z138" s="465">
        <v>0</v>
      </c>
      <c r="AA138" s="465">
        <v>0</v>
      </c>
      <c r="AB138" s="465">
        <v>0</v>
      </c>
      <c r="AC138" s="465">
        <v>0</v>
      </c>
      <c r="AD138" s="465">
        <v>0</v>
      </c>
      <c r="AE138" s="465">
        <v>0</v>
      </c>
      <c r="AF138" s="465">
        <v>0</v>
      </c>
      <c r="AG138" s="465">
        <v>0</v>
      </c>
      <c r="AH138" s="465">
        <v>0</v>
      </c>
      <c r="AI138" s="465">
        <v>0</v>
      </c>
      <c r="AJ138" s="465">
        <v>0</v>
      </c>
      <c r="AK138" s="465">
        <v>0</v>
      </c>
      <c r="AL138" s="465">
        <v>0</v>
      </c>
      <c r="AM138" s="465">
        <v>0</v>
      </c>
      <c r="AN138" s="465">
        <v>0</v>
      </c>
      <c r="AO138" s="465">
        <v>0</v>
      </c>
      <c r="AP138" s="465">
        <v>0</v>
      </c>
      <c r="AQ138" s="465">
        <v>0</v>
      </c>
      <c r="AR138" s="465">
        <v>0</v>
      </c>
      <c r="AS138" s="465">
        <v>0</v>
      </c>
      <c r="AT138" s="465">
        <v>0</v>
      </c>
      <c r="AU138" s="465">
        <v>0</v>
      </c>
      <c r="AV138" s="404">
        <v>0</v>
      </c>
      <c r="AW138" s="404">
        <v>0</v>
      </c>
      <c r="AX138" s="404">
        <v>0</v>
      </c>
      <c r="AY138" s="404">
        <v>0</v>
      </c>
      <c r="AZ138" s="404">
        <v>0</v>
      </c>
      <c r="BA138" s="404">
        <v>0</v>
      </c>
      <c r="BB138" s="404">
        <v>0</v>
      </c>
      <c r="BC138" s="404">
        <v>0</v>
      </c>
      <c r="BD138" s="404">
        <v>0</v>
      </c>
      <c r="BE138" s="404">
        <v>0</v>
      </c>
      <c r="BF138" s="404">
        <v>0</v>
      </c>
      <c r="BG138" s="404">
        <v>0</v>
      </c>
      <c r="BH138" s="404">
        <v>0</v>
      </c>
      <c r="BI138" s="404">
        <v>0</v>
      </c>
      <c r="BJ138" s="404">
        <v>0</v>
      </c>
      <c r="BK138" s="404">
        <v>0</v>
      </c>
      <c r="BL138" s="404">
        <v>0</v>
      </c>
      <c r="BM138" s="404">
        <v>0</v>
      </c>
      <c r="BN138" s="404">
        <v>0</v>
      </c>
      <c r="BO138" s="404">
        <v>8067.6</v>
      </c>
      <c r="BP138" s="404">
        <v>8284.68</v>
      </c>
      <c r="BQ138" s="404">
        <v>8864.64</v>
      </c>
      <c r="BR138" s="404">
        <v>8822.52</v>
      </c>
      <c r="BS138" s="404">
        <v>8803.0800000000017</v>
      </c>
      <c r="BT138" s="404">
        <v>0</v>
      </c>
      <c r="BU138" s="404">
        <v>0</v>
      </c>
      <c r="BV138" s="404">
        <v>0</v>
      </c>
      <c r="BW138" s="404">
        <v>0</v>
      </c>
      <c r="BX138" s="404">
        <v>0</v>
      </c>
      <c r="BY138" s="404">
        <v>0</v>
      </c>
      <c r="BZ138" s="404">
        <v>0</v>
      </c>
      <c r="CA138" s="404">
        <v>18679.2</v>
      </c>
      <c r="CB138" s="404">
        <v>0</v>
      </c>
      <c r="CC138" s="404">
        <v>0</v>
      </c>
      <c r="CD138" s="404">
        <v>0</v>
      </c>
      <c r="CE138" s="404">
        <v>0</v>
      </c>
      <c r="CF138" s="404">
        <v>0</v>
      </c>
      <c r="CG138" s="404">
        <v>0</v>
      </c>
      <c r="CH138" s="404">
        <v>0</v>
      </c>
      <c r="CI138" s="404">
        <v>0</v>
      </c>
      <c r="CJ138" s="404">
        <v>0</v>
      </c>
      <c r="CK138" s="404">
        <v>0</v>
      </c>
      <c r="CL138" s="404">
        <v>0</v>
      </c>
      <c r="CM138" s="404">
        <v>0</v>
      </c>
      <c r="CN138" s="404">
        <v>0</v>
      </c>
      <c r="CO138" s="404">
        <v>0</v>
      </c>
      <c r="CP138" s="404">
        <v>0</v>
      </c>
      <c r="CQ138" s="404">
        <v>0</v>
      </c>
      <c r="CR138" s="404">
        <v>0</v>
      </c>
      <c r="CS138" s="404">
        <v>0</v>
      </c>
      <c r="CT138" s="404">
        <v>0</v>
      </c>
      <c r="CU138" s="404">
        <v>0</v>
      </c>
      <c r="CV138" s="404">
        <v>0</v>
      </c>
      <c r="CW138" s="404">
        <v>0</v>
      </c>
      <c r="CX138" s="404">
        <v>0</v>
      </c>
      <c r="CY138" s="404">
        <v>0</v>
      </c>
      <c r="CZ138" s="404">
        <v>0</v>
      </c>
    </row>
    <row r="139" spans="1:104" x14ac:dyDescent="0.25">
      <c r="A139" s="183">
        <v>4145</v>
      </c>
      <c r="B139" s="183">
        <v>675052</v>
      </c>
      <c r="C139" s="27">
        <v>414505</v>
      </c>
      <c r="D139" s="14">
        <v>1912931015</v>
      </c>
      <c r="F139" s="27" t="s">
        <v>1279</v>
      </c>
      <c r="G139" s="12" t="s">
        <v>582</v>
      </c>
      <c r="H139" s="27" t="s">
        <v>1478</v>
      </c>
      <c r="I139" s="12" t="s">
        <v>583</v>
      </c>
      <c r="J139" s="465">
        <v>0</v>
      </c>
      <c r="K139" s="465">
        <v>0</v>
      </c>
      <c r="L139" s="465">
        <v>0</v>
      </c>
      <c r="M139" s="465">
        <v>0</v>
      </c>
      <c r="N139" s="465">
        <v>0</v>
      </c>
      <c r="O139" s="465">
        <v>0</v>
      </c>
      <c r="P139" s="465">
        <v>0</v>
      </c>
      <c r="Q139" s="465">
        <v>0</v>
      </c>
      <c r="R139" s="465">
        <v>0</v>
      </c>
      <c r="S139" s="465">
        <v>0</v>
      </c>
      <c r="T139" s="465">
        <v>0</v>
      </c>
      <c r="U139" s="465">
        <v>0</v>
      </c>
      <c r="V139" s="465">
        <v>15910.349999999999</v>
      </c>
      <c r="W139" s="465">
        <v>0</v>
      </c>
      <c r="X139" s="465">
        <v>0</v>
      </c>
      <c r="Y139" s="465">
        <v>0</v>
      </c>
      <c r="Z139" s="465">
        <v>0</v>
      </c>
      <c r="AA139" s="465">
        <v>0</v>
      </c>
      <c r="AB139" s="465">
        <v>0</v>
      </c>
      <c r="AC139" s="465">
        <v>0</v>
      </c>
      <c r="AD139" s="465">
        <v>0</v>
      </c>
      <c r="AE139" s="465">
        <v>0</v>
      </c>
      <c r="AF139" s="465">
        <v>0</v>
      </c>
      <c r="AG139" s="465">
        <v>0</v>
      </c>
      <c r="AH139" s="465">
        <v>0</v>
      </c>
      <c r="AI139" s="465">
        <v>0</v>
      </c>
      <c r="AJ139" s="465">
        <v>0</v>
      </c>
      <c r="AK139" s="465">
        <v>0</v>
      </c>
      <c r="AL139" s="465">
        <v>0</v>
      </c>
      <c r="AM139" s="465">
        <v>0</v>
      </c>
      <c r="AN139" s="465">
        <v>0</v>
      </c>
      <c r="AO139" s="465">
        <v>0</v>
      </c>
      <c r="AP139" s="465">
        <v>0</v>
      </c>
      <c r="AQ139" s="465">
        <v>0</v>
      </c>
      <c r="AR139" s="465">
        <v>0</v>
      </c>
      <c r="AS139" s="465">
        <v>0</v>
      </c>
      <c r="AT139" s="465">
        <v>0</v>
      </c>
      <c r="AU139" s="465">
        <v>0</v>
      </c>
      <c r="AV139" s="404">
        <v>0</v>
      </c>
      <c r="AW139" s="404">
        <v>0</v>
      </c>
      <c r="AX139" s="404">
        <v>0</v>
      </c>
      <c r="AY139" s="404">
        <v>0</v>
      </c>
      <c r="AZ139" s="404">
        <v>0</v>
      </c>
      <c r="BA139" s="404">
        <v>0</v>
      </c>
      <c r="BB139" s="404">
        <v>0</v>
      </c>
      <c r="BC139" s="404">
        <v>0</v>
      </c>
      <c r="BD139" s="404">
        <v>0</v>
      </c>
      <c r="BE139" s="404">
        <v>0</v>
      </c>
      <c r="BF139" s="404">
        <v>0</v>
      </c>
      <c r="BG139" s="404">
        <v>0</v>
      </c>
      <c r="BH139" s="404">
        <v>10126.56</v>
      </c>
      <c r="BI139" s="404">
        <v>0</v>
      </c>
      <c r="BJ139" s="404">
        <v>0</v>
      </c>
      <c r="BK139" s="404">
        <v>0</v>
      </c>
      <c r="BL139" s="404">
        <v>0</v>
      </c>
      <c r="BM139" s="404">
        <v>0</v>
      </c>
      <c r="BN139" s="404">
        <v>0</v>
      </c>
      <c r="BO139" s="404">
        <v>0</v>
      </c>
      <c r="BP139" s="404">
        <v>0</v>
      </c>
      <c r="BQ139" s="404">
        <v>0</v>
      </c>
      <c r="BR139" s="404">
        <v>0</v>
      </c>
      <c r="BS139" s="404">
        <v>0</v>
      </c>
      <c r="BT139" s="404">
        <v>0</v>
      </c>
      <c r="BU139" s="404">
        <v>0</v>
      </c>
      <c r="BV139" s="404">
        <v>0</v>
      </c>
      <c r="BW139" s="404">
        <v>0</v>
      </c>
      <c r="BX139" s="404">
        <v>0</v>
      </c>
      <c r="BY139" s="404">
        <v>0</v>
      </c>
      <c r="BZ139" s="404">
        <v>0</v>
      </c>
      <c r="CA139" s="404">
        <v>0</v>
      </c>
      <c r="CB139" s="404">
        <v>0</v>
      </c>
      <c r="CC139" s="404">
        <v>0</v>
      </c>
      <c r="CD139" s="404">
        <v>0</v>
      </c>
      <c r="CE139" s="404">
        <v>0</v>
      </c>
      <c r="CF139" s="404">
        <v>0</v>
      </c>
      <c r="CG139" s="404">
        <v>0</v>
      </c>
      <c r="CH139" s="404">
        <v>0</v>
      </c>
      <c r="CI139" s="404">
        <v>0</v>
      </c>
      <c r="CJ139" s="404">
        <v>0</v>
      </c>
      <c r="CK139" s="404">
        <v>0</v>
      </c>
      <c r="CL139" s="404">
        <v>0</v>
      </c>
      <c r="CM139" s="404">
        <v>0</v>
      </c>
      <c r="CN139" s="404">
        <v>0</v>
      </c>
      <c r="CO139" s="404">
        <v>0</v>
      </c>
      <c r="CP139" s="404">
        <v>0</v>
      </c>
      <c r="CQ139" s="404">
        <v>0</v>
      </c>
      <c r="CR139" s="404">
        <v>0</v>
      </c>
      <c r="CS139" s="404">
        <v>0</v>
      </c>
      <c r="CT139" s="404">
        <v>22918.35</v>
      </c>
      <c r="CU139" s="404">
        <v>0</v>
      </c>
      <c r="CV139" s="404">
        <v>0</v>
      </c>
      <c r="CW139" s="404">
        <v>0</v>
      </c>
      <c r="CX139" s="404">
        <v>0</v>
      </c>
      <c r="CY139" s="404">
        <v>0</v>
      </c>
      <c r="CZ139" s="404">
        <v>0</v>
      </c>
    </row>
    <row r="140" spans="1:104" x14ac:dyDescent="0.25">
      <c r="A140" s="183">
        <v>5040</v>
      </c>
      <c r="B140" s="183">
        <v>675055</v>
      </c>
      <c r="C140" s="27">
        <v>1026206</v>
      </c>
      <c r="D140" s="14">
        <v>1669424388</v>
      </c>
      <c r="F140" s="27" t="s">
        <v>1258</v>
      </c>
      <c r="G140" s="12" t="s">
        <v>922</v>
      </c>
      <c r="H140" s="27" t="s">
        <v>1282</v>
      </c>
      <c r="I140" s="12" t="s">
        <v>923</v>
      </c>
      <c r="J140" s="465">
        <v>6794.4</v>
      </c>
      <c r="K140" s="465">
        <v>7037.6</v>
      </c>
      <c r="L140" s="465">
        <v>7368.96</v>
      </c>
      <c r="M140" s="465">
        <v>7171.3600000000006</v>
      </c>
      <c r="N140" s="465">
        <v>7113.6</v>
      </c>
      <c r="O140" s="465">
        <v>0</v>
      </c>
      <c r="P140" s="465">
        <v>0</v>
      </c>
      <c r="Q140" s="465">
        <v>0</v>
      </c>
      <c r="R140" s="465">
        <v>0</v>
      </c>
      <c r="S140" s="465">
        <v>0</v>
      </c>
      <c r="T140" s="465">
        <v>0</v>
      </c>
      <c r="U140" s="465">
        <v>0</v>
      </c>
      <c r="V140" s="465">
        <v>15691.500000000002</v>
      </c>
      <c r="W140" s="465">
        <v>0</v>
      </c>
      <c r="X140" s="465">
        <v>0</v>
      </c>
      <c r="Y140" s="465">
        <v>0</v>
      </c>
      <c r="Z140" s="465">
        <v>0</v>
      </c>
      <c r="AA140" s="465">
        <v>0</v>
      </c>
      <c r="AB140" s="465">
        <v>0</v>
      </c>
      <c r="AC140" s="465">
        <v>0</v>
      </c>
      <c r="AD140" s="465">
        <v>0</v>
      </c>
      <c r="AE140" s="465">
        <v>0</v>
      </c>
      <c r="AF140" s="465">
        <v>0</v>
      </c>
      <c r="AG140" s="465">
        <v>0</v>
      </c>
      <c r="AH140" s="465">
        <v>0</v>
      </c>
      <c r="AI140" s="465">
        <v>0</v>
      </c>
      <c r="AJ140" s="465">
        <v>0</v>
      </c>
      <c r="AK140" s="465">
        <v>0</v>
      </c>
      <c r="AL140" s="465">
        <v>0</v>
      </c>
      <c r="AM140" s="465">
        <v>0</v>
      </c>
      <c r="AN140" s="465">
        <v>0</v>
      </c>
      <c r="AO140" s="465">
        <v>0</v>
      </c>
      <c r="AP140" s="465">
        <v>0</v>
      </c>
      <c r="AQ140" s="465">
        <v>0</v>
      </c>
      <c r="AR140" s="465">
        <v>0</v>
      </c>
      <c r="AS140" s="465">
        <v>0</v>
      </c>
      <c r="AT140" s="465">
        <v>0</v>
      </c>
      <c r="AU140" s="465">
        <v>0</v>
      </c>
      <c r="AV140" s="404">
        <v>0</v>
      </c>
      <c r="AW140" s="404">
        <v>0</v>
      </c>
      <c r="AX140" s="404">
        <v>0</v>
      </c>
      <c r="AY140" s="404">
        <v>0</v>
      </c>
      <c r="AZ140" s="404">
        <v>0</v>
      </c>
      <c r="BA140" s="404">
        <v>0</v>
      </c>
      <c r="BB140" s="404">
        <v>0</v>
      </c>
      <c r="BC140" s="404">
        <v>0</v>
      </c>
      <c r="BD140" s="404">
        <v>0</v>
      </c>
      <c r="BE140" s="404">
        <v>0</v>
      </c>
      <c r="BF140" s="404">
        <v>0</v>
      </c>
      <c r="BG140" s="404">
        <v>0</v>
      </c>
      <c r="BH140" s="404">
        <v>0</v>
      </c>
      <c r="BI140" s="404">
        <v>0</v>
      </c>
      <c r="BJ140" s="404">
        <v>0</v>
      </c>
      <c r="BK140" s="404">
        <v>0</v>
      </c>
      <c r="BL140" s="404">
        <v>0</v>
      </c>
      <c r="BM140" s="404">
        <v>0</v>
      </c>
      <c r="BN140" s="404">
        <v>0</v>
      </c>
      <c r="BO140" s="404">
        <v>7569.6</v>
      </c>
      <c r="BP140" s="404">
        <v>7773.2800000000007</v>
      </c>
      <c r="BQ140" s="404">
        <v>8317.44</v>
      </c>
      <c r="BR140" s="404">
        <v>8277.92</v>
      </c>
      <c r="BS140" s="404">
        <v>8259.68</v>
      </c>
      <c r="BT140" s="404">
        <v>0</v>
      </c>
      <c r="BU140" s="404">
        <v>0</v>
      </c>
      <c r="BV140" s="404">
        <v>0</v>
      </c>
      <c r="BW140" s="404">
        <v>0</v>
      </c>
      <c r="BX140" s="404">
        <v>0</v>
      </c>
      <c r="BY140" s="404">
        <v>0</v>
      </c>
      <c r="BZ140" s="404">
        <v>0</v>
      </c>
      <c r="CA140" s="404">
        <v>17511.75</v>
      </c>
      <c r="CB140" s="404">
        <v>0</v>
      </c>
      <c r="CC140" s="404">
        <v>0</v>
      </c>
      <c r="CD140" s="404">
        <v>0</v>
      </c>
      <c r="CE140" s="404">
        <v>0</v>
      </c>
      <c r="CF140" s="404">
        <v>0</v>
      </c>
      <c r="CG140" s="404">
        <v>0</v>
      </c>
      <c r="CH140" s="404">
        <v>0</v>
      </c>
      <c r="CI140" s="404">
        <v>0</v>
      </c>
      <c r="CJ140" s="404">
        <v>0</v>
      </c>
      <c r="CK140" s="404">
        <v>0</v>
      </c>
      <c r="CL140" s="404">
        <v>0</v>
      </c>
      <c r="CM140" s="404">
        <v>0</v>
      </c>
      <c r="CN140" s="404">
        <v>0</v>
      </c>
      <c r="CO140" s="404">
        <v>0</v>
      </c>
      <c r="CP140" s="404">
        <v>0</v>
      </c>
      <c r="CQ140" s="404">
        <v>0</v>
      </c>
      <c r="CR140" s="404">
        <v>0</v>
      </c>
      <c r="CS140" s="404">
        <v>0</v>
      </c>
      <c r="CT140" s="404">
        <v>0</v>
      </c>
      <c r="CU140" s="404">
        <v>0</v>
      </c>
      <c r="CV140" s="404">
        <v>0</v>
      </c>
      <c r="CW140" s="404">
        <v>0</v>
      </c>
      <c r="CX140" s="404">
        <v>0</v>
      </c>
      <c r="CY140" s="404">
        <v>0</v>
      </c>
      <c r="CZ140" s="404">
        <v>0</v>
      </c>
    </row>
    <row r="141" spans="1:104" x14ac:dyDescent="0.25">
      <c r="A141" s="183">
        <v>5105</v>
      </c>
      <c r="B141" s="183">
        <v>675057</v>
      </c>
      <c r="C141" s="27">
        <v>1017867</v>
      </c>
      <c r="D141" s="14">
        <v>1518291004</v>
      </c>
      <c r="F141" s="27" t="s">
        <v>1298</v>
      </c>
      <c r="G141" s="12" t="s">
        <v>334</v>
      </c>
      <c r="H141" s="27" t="s">
        <v>1437</v>
      </c>
      <c r="I141" s="12" t="s">
        <v>335</v>
      </c>
      <c r="J141" s="465">
        <v>0</v>
      </c>
      <c r="K141" s="465">
        <v>0</v>
      </c>
      <c r="L141" s="465">
        <v>0</v>
      </c>
      <c r="M141" s="465">
        <v>0</v>
      </c>
      <c r="N141" s="465">
        <v>0</v>
      </c>
      <c r="O141" s="465">
        <v>0</v>
      </c>
      <c r="P141" s="465">
        <v>0</v>
      </c>
      <c r="Q141" s="465">
        <v>0</v>
      </c>
      <c r="R141" s="465">
        <v>0</v>
      </c>
      <c r="S141" s="465">
        <v>0</v>
      </c>
      <c r="T141" s="465">
        <v>0</v>
      </c>
      <c r="U141" s="465">
        <v>0</v>
      </c>
      <c r="V141" s="465">
        <v>0</v>
      </c>
      <c r="W141" s="465">
        <v>0</v>
      </c>
      <c r="X141" s="465">
        <v>0</v>
      </c>
      <c r="Y141" s="465">
        <v>0</v>
      </c>
      <c r="Z141" s="465">
        <v>0</v>
      </c>
      <c r="AA141" s="465">
        <v>0</v>
      </c>
      <c r="AB141" s="465">
        <v>0</v>
      </c>
      <c r="AC141" s="465">
        <v>0</v>
      </c>
      <c r="AD141" s="465">
        <v>0</v>
      </c>
      <c r="AE141" s="465">
        <v>0</v>
      </c>
      <c r="AF141" s="465">
        <v>0</v>
      </c>
      <c r="AG141" s="465">
        <v>0</v>
      </c>
      <c r="AH141" s="465">
        <v>0</v>
      </c>
      <c r="AI141" s="465">
        <v>0</v>
      </c>
      <c r="AJ141" s="465">
        <v>0</v>
      </c>
      <c r="AK141" s="465">
        <v>0</v>
      </c>
      <c r="AL141" s="465">
        <v>0</v>
      </c>
      <c r="AM141" s="465">
        <v>0</v>
      </c>
      <c r="AN141" s="465">
        <v>0</v>
      </c>
      <c r="AO141" s="465">
        <v>0</v>
      </c>
      <c r="AP141" s="465">
        <v>0</v>
      </c>
      <c r="AQ141" s="465">
        <v>0</v>
      </c>
      <c r="AR141" s="465">
        <v>0</v>
      </c>
      <c r="AS141" s="465">
        <v>0</v>
      </c>
      <c r="AT141" s="465">
        <v>0</v>
      </c>
      <c r="AU141" s="465">
        <v>0</v>
      </c>
      <c r="AV141" s="404">
        <v>0</v>
      </c>
      <c r="AW141" s="404">
        <v>0</v>
      </c>
      <c r="AX141" s="404">
        <v>0</v>
      </c>
      <c r="AY141" s="404">
        <v>0</v>
      </c>
      <c r="AZ141" s="404">
        <v>0</v>
      </c>
      <c r="BA141" s="404">
        <v>0</v>
      </c>
      <c r="BB141" s="404">
        <v>0</v>
      </c>
      <c r="BC141" s="404">
        <v>0</v>
      </c>
      <c r="BD141" s="404">
        <v>0</v>
      </c>
      <c r="BE141" s="404">
        <v>0</v>
      </c>
      <c r="BF141" s="404">
        <v>0</v>
      </c>
      <c r="BG141" s="404">
        <v>0</v>
      </c>
      <c r="BH141" s="404">
        <v>59003.55</v>
      </c>
      <c r="BI141" s="404">
        <v>0</v>
      </c>
      <c r="BJ141" s="404">
        <v>0</v>
      </c>
      <c r="BK141" s="404">
        <v>0</v>
      </c>
      <c r="BL141" s="404">
        <v>0</v>
      </c>
      <c r="BM141" s="404">
        <v>0</v>
      </c>
      <c r="BN141" s="404">
        <v>0</v>
      </c>
      <c r="BO141" s="404">
        <v>0</v>
      </c>
      <c r="BP141" s="404">
        <v>0</v>
      </c>
      <c r="BQ141" s="404">
        <v>0</v>
      </c>
      <c r="BR141" s="404">
        <v>0</v>
      </c>
      <c r="BS141" s="404">
        <v>0</v>
      </c>
      <c r="BT141" s="404">
        <v>0</v>
      </c>
      <c r="BU141" s="404">
        <v>0</v>
      </c>
      <c r="BV141" s="404">
        <v>0</v>
      </c>
      <c r="BW141" s="404">
        <v>0</v>
      </c>
      <c r="BX141" s="404">
        <v>0</v>
      </c>
      <c r="BY141" s="404">
        <v>0</v>
      </c>
      <c r="BZ141" s="404">
        <v>0</v>
      </c>
      <c r="CA141" s="404">
        <v>36601.050000000003</v>
      </c>
      <c r="CB141" s="404">
        <v>0</v>
      </c>
      <c r="CC141" s="404">
        <v>0</v>
      </c>
      <c r="CD141" s="404">
        <v>0</v>
      </c>
      <c r="CE141" s="404">
        <v>0</v>
      </c>
      <c r="CF141" s="404">
        <v>0</v>
      </c>
      <c r="CG141" s="404">
        <v>0</v>
      </c>
      <c r="CH141" s="404">
        <v>0</v>
      </c>
      <c r="CI141" s="404">
        <v>0</v>
      </c>
      <c r="CJ141" s="404">
        <v>0</v>
      </c>
      <c r="CK141" s="404">
        <v>0</v>
      </c>
      <c r="CL141" s="404">
        <v>0</v>
      </c>
      <c r="CM141" s="404">
        <v>0</v>
      </c>
      <c r="CN141" s="404">
        <v>0</v>
      </c>
      <c r="CO141" s="404">
        <v>0</v>
      </c>
      <c r="CP141" s="404">
        <v>0</v>
      </c>
      <c r="CQ141" s="404">
        <v>0</v>
      </c>
      <c r="CR141" s="404">
        <v>0</v>
      </c>
      <c r="CS141" s="404">
        <v>0</v>
      </c>
      <c r="CT141" s="404">
        <v>0</v>
      </c>
      <c r="CU141" s="404">
        <v>0</v>
      </c>
      <c r="CV141" s="404">
        <v>0</v>
      </c>
      <c r="CW141" s="404">
        <v>0</v>
      </c>
      <c r="CX141" s="404">
        <v>0</v>
      </c>
      <c r="CY141" s="404">
        <v>0</v>
      </c>
      <c r="CZ141" s="404">
        <v>0</v>
      </c>
    </row>
    <row r="142" spans="1:104" x14ac:dyDescent="0.25">
      <c r="A142" s="183">
        <v>4756</v>
      </c>
      <c r="B142" s="183">
        <v>675061</v>
      </c>
      <c r="C142" s="27">
        <v>1020877</v>
      </c>
      <c r="D142" s="14">
        <v>1427392257</v>
      </c>
      <c r="F142" s="27" t="s">
        <v>1258</v>
      </c>
      <c r="G142" s="12" t="s">
        <v>812</v>
      </c>
      <c r="H142" s="27" t="s">
        <v>812</v>
      </c>
      <c r="I142" s="12" t="s">
        <v>813</v>
      </c>
      <c r="J142" s="465">
        <v>5229.8999999999996</v>
      </c>
      <c r="K142" s="465">
        <v>5417.1</v>
      </c>
      <c r="L142" s="465">
        <v>5672.16</v>
      </c>
      <c r="M142" s="465">
        <v>5520.0599999999995</v>
      </c>
      <c r="N142" s="465">
        <v>5475.5999999999995</v>
      </c>
      <c r="O142" s="465">
        <v>0</v>
      </c>
      <c r="P142" s="465">
        <v>0</v>
      </c>
      <c r="Q142" s="465">
        <v>0</v>
      </c>
      <c r="R142" s="465">
        <v>0</v>
      </c>
      <c r="S142" s="465">
        <v>0</v>
      </c>
      <c r="T142" s="465">
        <v>0</v>
      </c>
      <c r="U142" s="465">
        <v>0</v>
      </c>
      <c r="V142" s="465">
        <v>12134.759999999998</v>
      </c>
      <c r="W142" s="465">
        <v>0</v>
      </c>
      <c r="X142" s="465">
        <v>0</v>
      </c>
      <c r="Y142" s="465">
        <v>0</v>
      </c>
      <c r="Z142" s="465">
        <v>0</v>
      </c>
      <c r="AA142" s="465">
        <v>0</v>
      </c>
      <c r="AB142" s="465">
        <v>0</v>
      </c>
      <c r="AC142" s="465">
        <v>0</v>
      </c>
      <c r="AD142" s="465">
        <v>0</v>
      </c>
      <c r="AE142" s="465">
        <v>0</v>
      </c>
      <c r="AF142" s="465">
        <v>0</v>
      </c>
      <c r="AG142" s="465">
        <v>0</v>
      </c>
      <c r="AH142" s="465">
        <v>0</v>
      </c>
      <c r="AI142" s="465">
        <v>0</v>
      </c>
      <c r="AJ142" s="465">
        <v>0</v>
      </c>
      <c r="AK142" s="465">
        <v>0</v>
      </c>
      <c r="AL142" s="465">
        <v>0</v>
      </c>
      <c r="AM142" s="465">
        <v>0</v>
      </c>
      <c r="AN142" s="465">
        <v>0</v>
      </c>
      <c r="AO142" s="465">
        <v>0</v>
      </c>
      <c r="AP142" s="465">
        <v>0</v>
      </c>
      <c r="AQ142" s="465">
        <v>0</v>
      </c>
      <c r="AR142" s="465">
        <v>0</v>
      </c>
      <c r="AS142" s="465">
        <v>0</v>
      </c>
      <c r="AT142" s="465">
        <v>0</v>
      </c>
      <c r="AU142" s="465">
        <v>0</v>
      </c>
      <c r="AV142" s="404">
        <v>0</v>
      </c>
      <c r="AW142" s="404">
        <v>0</v>
      </c>
      <c r="AX142" s="404">
        <v>0</v>
      </c>
      <c r="AY142" s="404">
        <v>0</v>
      </c>
      <c r="AZ142" s="404">
        <v>0</v>
      </c>
      <c r="BA142" s="404">
        <v>0</v>
      </c>
      <c r="BB142" s="404">
        <v>0</v>
      </c>
      <c r="BC142" s="404">
        <v>0</v>
      </c>
      <c r="BD142" s="404">
        <v>0</v>
      </c>
      <c r="BE142" s="404">
        <v>0</v>
      </c>
      <c r="BF142" s="404">
        <v>0</v>
      </c>
      <c r="BG142" s="404">
        <v>0</v>
      </c>
      <c r="BH142" s="404">
        <v>0</v>
      </c>
      <c r="BI142" s="404">
        <v>0</v>
      </c>
      <c r="BJ142" s="404">
        <v>0</v>
      </c>
      <c r="BK142" s="404">
        <v>0</v>
      </c>
      <c r="BL142" s="404">
        <v>0</v>
      </c>
      <c r="BM142" s="404">
        <v>0</v>
      </c>
      <c r="BN142" s="404">
        <v>0</v>
      </c>
      <c r="BO142" s="404">
        <v>5826.5999999999995</v>
      </c>
      <c r="BP142" s="404">
        <v>5983.38</v>
      </c>
      <c r="BQ142" s="404">
        <v>6402.24</v>
      </c>
      <c r="BR142" s="404">
        <v>6371.82</v>
      </c>
      <c r="BS142" s="404">
        <v>6357.7799999999988</v>
      </c>
      <c r="BT142" s="404">
        <v>0</v>
      </c>
      <c r="BU142" s="404">
        <v>0</v>
      </c>
      <c r="BV142" s="404">
        <v>0</v>
      </c>
      <c r="BW142" s="404">
        <v>0</v>
      </c>
      <c r="BX142" s="404">
        <v>0</v>
      </c>
      <c r="BY142" s="404">
        <v>0</v>
      </c>
      <c r="BZ142" s="404">
        <v>0</v>
      </c>
      <c r="CA142" s="404">
        <v>13542.419999999998</v>
      </c>
      <c r="CB142" s="404">
        <v>0</v>
      </c>
      <c r="CC142" s="404">
        <v>0</v>
      </c>
      <c r="CD142" s="404">
        <v>0</v>
      </c>
      <c r="CE142" s="404">
        <v>0</v>
      </c>
      <c r="CF142" s="404">
        <v>0</v>
      </c>
      <c r="CG142" s="404">
        <v>0</v>
      </c>
      <c r="CH142" s="404">
        <v>0</v>
      </c>
      <c r="CI142" s="404">
        <v>0</v>
      </c>
      <c r="CJ142" s="404">
        <v>0</v>
      </c>
      <c r="CK142" s="404">
        <v>0</v>
      </c>
      <c r="CL142" s="404">
        <v>0</v>
      </c>
      <c r="CM142" s="404">
        <v>0</v>
      </c>
      <c r="CN142" s="404">
        <v>0</v>
      </c>
      <c r="CO142" s="404">
        <v>0</v>
      </c>
      <c r="CP142" s="404">
        <v>0</v>
      </c>
      <c r="CQ142" s="404">
        <v>0</v>
      </c>
      <c r="CR142" s="404">
        <v>0</v>
      </c>
      <c r="CS142" s="404">
        <v>0</v>
      </c>
      <c r="CT142" s="404">
        <v>0</v>
      </c>
      <c r="CU142" s="404">
        <v>0</v>
      </c>
      <c r="CV142" s="404">
        <v>0</v>
      </c>
      <c r="CW142" s="404">
        <v>0</v>
      </c>
      <c r="CX142" s="404">
        <v>0</v>
      </c>
      <c r="CY142" s="404">
        <v>0</v>
      </c>
      <c r="CZ142" s="404">
        <v>0</v>
      </c>
    </row>
    <row r="143" spans="1:104" x14ac:dyDescent="0.25">
      <c r="A143" s="183">
        <v>4722</v>
      </c>
      <c r="B143" s="183">
        <v>675062</v>
      </c>
      <c r="C143" s="27">
        <v>472206</v>
      </c>
      <c r="D143" s="14">
        <v>1780637967</v>
      </c>
      <c r="F143" s="27" t="s">
        <v>1274</v>
      </c>
      <c r="G143" s="12" t="s">
        <v>254</v>
      </c>
      <c r="H143" s="27" t="s">
        <v>1478</v>
      </c>
      <c r="I143" s="12" t="s">
        <v>255</v>
      </c>
      <c r="J143" s="465">
        <v>0</v>
      </c>
      <c r="K143" s="465">
        <v>0</v>
      </c>
      <c r="L143" s="465">
        <v>0</v>
      </c>
      <c r="M143" s="465">
        <v>0</v>
      </c>
      <c r="N143" s="465">
        <v>0</v>
      </c>
      <c r="O143" s="465">
        <v>0</v>
      </c>
      <c r="P143" s="465">
        <v>0</v>
      </c>
      <c r="Q143" s="465">
        <v>0</v>
      </c>
      <c r="R143" s="465">
        <v>0</v>
      </c>
      <c r="S143" s="465">
        <v>0</v>
      </c>
      <c r="T143" s="465">
        <v>0</v>
      </c>
      <c r="U143" s="465">
        <v>0</v>
      </c>
      <c r="V143" s="465">
        <v>0</v>
      </c>
      <c r="W143" s="465">
        <v>0</v>
      </c>
      <c r="X143" s="465">
        <v>0</v>
      </c>
      <c r="Y143" s="465">
        <v>0</v>
      </c>
      <c r="Z143" s="465">
        <v>0</v>
      </c>
      <c r="AA143" s="465">
        <v>0</v>
      </c>
      <c r="AB143" s="465">
        <v>0</v>
      </c>
      <c r="AC143" s="465">
        <v>0</v>
      </c>
      <c r="AD143" s="465">
        <v>0</v>
      </c>
      <c r="AE143" s="465">
        <v>0</v>
      </c>
      <c r="AF143" s="465">
        <v>0</v>
      </c>
      <c r="AG143" s="465">
        <v>0</v>
      </c>
      <c r="AH143" s="465">
        <v>0</v>
      </c>
      <c r="AI143" s="465">
        <v>0</v>
      </c>
      <c r="AJ143" s="465">
        <v>0</v>
      </c>
      <c r="AK143" s="465">
        <v>0</v>
      </c>
      <c r="AL143" s="465">
        <v>0</v>
      </c>
      <c r="AM143" s="465">
        <v>0</v>
      </c>
      <c r="AN143" s="465">
        <v>0</v>
      </c>
      <c r="AO143" s="465">
        <v>0</v>
      </c>
      <c r="AP143" s="465">
        <v>0</v>
      </c>
      <c r="AQ143" s="465">
        <v>0</v>
      </c>
      <c r="AR143" s="465">
        <v>0</v>
      </c>
      <c r="AS143" s="465">
        <v>0</v>
      </c>
      <c r="AT143" s="465">
        <v>0</v>
      </c>
      <c r="AU143" s="465">
        <v>0</v>
      </c>
      <c r="AV143" s="404">
        <v>0</v>
      </c>
      <c r="AW143" s="404">
        <v>0</v>
      </c>
      <c r="AX143" s="404">
        <v>0</v>
      </c>
      <c r="AY143" s="404">
        <v>0</v>
      </c>
      <c r="AZ143" s="404">
        <v>0</v>
      </c>
      <c r="BA143" s="404">
        <v>0</v>
      </c>
      <c r="BB143" s="404">
        <v>0</v>
      </c>
      <c r="BC143" s="404">
        <v>0</v>
      </c>
      <c r="BD143" s="404">
        <v>0</v>
      </c>
      <c r="BE143" s="404">
        <v>0</v>
      </c>
      <c r="BF143" s="404">
        <v>0</v>
      </c>
      <c r="BG143" s="404">
        <v>0</v>
      </c>
      <c r="BH143" s="404">
        <v>0</v>
      </c>
      <c r="BI143" s="404">
        <v>0</v>
      </c>
      <c r="BJ143" s="404">
        <v>0</v>
      </c>
      <c r="BK143" s="404">
        <v>0</v>
      </c>
      <c r="BL143" s="404">
        <v>0</v>
      </c>
      <c r="BM143" s="404">
        <v>0</v>
      </c>
      <c r="BN143" s="404">
        <v>0</v>
      </c>
      <c r="BO143" s="404">
        <v>0</v>
      </c>
      <c r="BP143" s="404">
        <v>0</v>
      </c>
      <c r="BQ143" s="404">
        <v>0</v>
      </c>
      <c r="BR143" s="404">
        <v>0</v>
      </c>
      <c r="BS143" s="404">
        <v>0</v>
      </c>
      <c r="BT143" s="404">
        <v>0</v>
      </c>
      <c r="BU143" s="404">
        <v>0</v>
      </c>
      <c r="BV143" s="404">
        <v>0</v>
      </c>
      <c r="BW143" s="404">
        <v>0</v>
      </c>
      <c r="BX143" s="404">
        <v>0</v>
      </c>
      <c r="BY143" s="404">
        <v>0</v>
      </c>
      <c r="BZ143" s="404">
        <v>0</v>
      </c>
      <c r="CA143" s="404">
        <v>0</v>
      </c>
      <c r="CB143" s="404">
        <v>0</v>
      </c>
      <c r="CC143" s="404">
        <v>0</v>
      </c>
      <c r="CD143" s="404">
        <v>0</v>
      </c>
      <c r="CE143" s="404">
        <v>0</v>
      </c>
      <c r="CF143" s="404">
        <v>0</v>
      </c>
      <c r="CG143" s="404">
        <v>0</v>
      </c>
      <c r="CH143" s="404">
        <v>0</v>
      </c>
      <c r="CI143" s="404">
        <v>0</v>
      </c>
      <c r="CJ143" s="404">
        <v>0</v>
      </c>
      <c r="CK143" s="404">
        <v>0</v>
      </c>
      <c r="CL143" s="404">
        <v>0</v>
      </c>
      <c r="CM143" s="404">
        <v>0</v>
      </c>
      <c r="CN143" s="404">
        <v>0</v>
      </c>
      <c r="CO143" s="404">
        <v>0</v>
      </c>
      <c r="CP143" s="404">
        <v>0</v>
      </c>
      <c r="CQ143" s="404">
        <v>0</v>
      </c>
      <c r="CR143" s="404">
        <v>0</v>
      </c>
      <c r="CS143" s="404">
        <v>0</v>
      </c>
      <c r="CT143" s="404">
        <v>0</v>
      </c>
      <c r="CU143" s="404">
        <v>0</v>
      </c>
      <c r="CV143" s="404">
        <v>0</v>
      </c>
      <c r="CW143" s="404">
        <v>0</v>
      </c>
      <c r="CX143" s="404">
        <v>0</v>
      </c>
      <c r="CY143" s="404">
        <v>0</v>
      </c>
      <c r="CZ143" s="404">
        <v>0</v>
      </c>
    </row>
    <row r="144" spans="1:104" x14ac:dyDescent="0.25">
      <c r="A144" s="183">
        <v>4907</v>
      </c>
      <c r="B144" s="183">
        <v>675065</v>
      </c>
      <c r="C144" s="27">
        <v>490707</v>
      </c>
      <c r="D144" s="14">
        <v>1447205646</v>
      </c>
      <c r="F144" s="27" t="s">
        <v>1274</v>
      </c>
      <c r="G144" s="12" t="s">
        <v>298</v>
      </c>
      <c r="H144" s="27" t="s">
        <v>1371</v>
      </c>
      <c r="I144" s="12" t="s">
        <v>299</v>
      </c>
      <c r="J144" s="465">
        <v>0</v>
      </c>
      <c r="K144" s="465">
        <v>0</v>
      </c>
      <c r="L144" s="465">
        <v>0</v>
      </c>
      <c r="M144" s="465">
        <v>0</v>
      </c>
      <c r="N144" s="465">
        <v>0</v>
      </c>
      <c r="O144" s="465">
        <v>0</v>
      </c>
      <c r="P144" s="465">
        <v>0</v>
      </c>
      <c r="Q144" s="465">
        <v>0</v>
      </c>
      <c r="R144" s="465">
        <v>0</v>
      </c>
      <c r="S144" s="465">
        <v>0</v>
      </c>
      <c r="T144" s="465">
        <v>0</v>
      </c>
      <c r="U144" s="465">
        <v>0</v>
      </c>
      <c r="V144" s="465">
        <v>0</v>
      </c>
      <c r="W144" s="465">
        <v>0</v>
      </c>
      <c r="X144" s="465">
        <v>0</v>
      </c>
      <c r="Y144" s="465">
        <v>0</v>
      </c>
      <c r="Z144" s="465">
        <v>0</v>
      </c>
      <c r="AA144" s="465">
        <v>0</v>
      </c>
      <c r="AB144" s="465">
        <v>0</v>
      </c>
      <c r="AC144" s="465">
        <v>0</v>
      </c>
      <c r="AD144" s="465">
        <v>0</v>
      </c>
      <c r="AE144" s="465">
        <v>0</v>
      </c>
      <c r="AF144" s="465">
        <v>0</v>
      </c>
      <c r="AG144" s="465">
        <v>0</v>
      </c>
      <c r="AH144" s="465">
        <v>0</v>
      </c>
      <c r="AI144" s="465">
        <v>0</v>
      </c>
      <c r="AJ144" s="465">
        <v>0</v>
      </c>
      <c r="AK144" s="465">
        <v>0</v>
      </c>
      <c r="AL144" s="465">
        <v>0</v>
      </c>
      <c r="AM144" s="465">
        <v>0</v>
      </c>
      <c r="AN144" s="465">
        <v>0</v>
      </c>
      <c r="AO144" s="465">
        <v>0</v>
      </c>
      <c r="AP144" s="465">
        <v>0</v>
      </c>
      <c r="AQ144" s="465">
        <v>0</v>
      </c>
      <c r="AR144" s="465">
        <v>0</v>
      </c>
      <c r="AS144" s="465">
        <v>0</v>
      </c>
      <c r="AT144" s="465">
        <v>0</v>
      </c>
      <c r="AU144" s="465">
        <v>0</v>
      </c>
      <c r="AV144" s="404">
        <v>0</v>
      </c>
      <c r="AW144" s="404">
        <v>0</v>
      </c>
      <c r="AX144" s="404">
        <v>0</v>
      </c>
      <c r="AY144" s="404">
        <v>0</v>
      </c>
      <c r="AZ144" s="404">
        <v>0</v>
      </c>
      <c r="BA144" s="404">
        <v>0</v>
      </c>
      <c r="BB144" s="404">
        <v>0</v>
      </c>
      <c r="BC144" s="404">
        <v>0</v>
      </c>
      <c r="BD144" s="404">
        <v>0</v>
      </c>
      <c r="BE144" s="404">
        <v>0</v>
      </c>
      <c r="BF144" s="404">
        <v>0</v>
      </c>
      <c r="BG144" s="404">
        <v>0</v>
      </c>
      <c r="BH144" s="404">
        <v>0</v>
      </c>
      <c r="BI144" s="404">
        <v>0</v>
      </c>
      <c r="BJ144" s="404">
        <v>0</v>
      </c>
      <c r="BK144" s="404">
        <v>0</v>
      </c>
      <c r="BL144" s="404">
        <v>0</v>
      </c>
      <c r="BM144" s="404">
        <v>0</v>
      </c>
      <c r="BN144" s="404">
        <v>0</v>
      </c>
      <c r="BO144" s="404">
        <v>5999.92</v>
      </c>
      <c r="BP144" s="404">
        <v>5922.96</v>
      </c>
      <c r="BQ144" s="404">
        <v>6657.04</v>
      </c>
      <c r="BR144" s="404">
        <v>6488.32</v>
      </c>
      <c r="BS144" s="404">
        <v>6411.3600000000006</v>
      </c>
      <c r="BT144" s="404">
        <v>0</v>
      </c>
      <c r="BU144" s="404">
        <v>0</v>
      </c>
      <c r="BV144" s="404">
        <v>0</v>
      </c>
      <c r="BW144" s="404">
        <v>0</v>
      </c>
      <c r="BX144" s="404">
        <v>0</v>
      </c>
      <c r="BY144" s="404">
        <v>0</v>
      </c>
      <c r="BZ144" s="404">
        <v>0</v>
      </c>
      <c r="CA144" s="404">
        <v>17826.68</v>
      </c>
      <c r="CB144" s="404">
        <v>0</v>
      </c>
      <c r="CC144" s="404">
        <v>0</v>
      </c>
      <c r="CD144" s="404">
        <v>0</v>
      </c>
      <c r="CE144" s="404">
        <v>0</v>
      </c>
      <c r="CF144" s="404">
        <v>0</v>
      </c>
      <c r="CG144" s="404">
        <v>0</v>
      </c>
      <c r="CH144" s="404">
        <v>7257.92</v>
      </c>
      <c r="CI144" s="404">
        <v>7139.5199999999995</v>
      </c>
      <c r="CJ144" s="404">
        <v>7802.5599999999995</v>
      </c>
      <c r="CK144" s="404">
        <v>7764.08</v>
      </c>
      <c r="CL144" s="404">
        <v>7616.08</v>
      </c>
      <c r="CM144" s="404">
        <v>0</v>
      </c>
      <c r="CN144" s="404">
        <v>0</v>
      </c>
      <c r="CO144" s="404">
        <v>0</v>
      </c>
      <c r="CP144" s="404">
        <v>0</v>
      </c>
      <c r="CQ144" s="404">
        <v>0</v>
      </c>
      <c r="CR144" s="404">
        <v>0</v>
      </c>
      <c r="CS144" s="404">
        <v>0</v>
      </c>
      <c r="CT144" s="404">
        <v>21300</v>
      </c>
      <c r="CU144" s="404">
        <v>0</v>
      </c>
      <c r="CV144" s="404">
        <v>0</v>
      </c>
      <c r="CW144" s="404">
        <v>0</v>
      </c>
      <c r="CX144" s="404">
        <v>0</v>
      </c>
      <c r="CY144" s="404">
        <v>0</v>
      </c>
      <c r="CZ144" s="404">
        <v>0</v>
      </c>
    </row>
    <row r="145" spans="1:104" x14ac:dyDescent="0.25">
      <c r="A145" s="183">
        <v>4545</v>
      </c>
      <c r="B145" s="183">
        <v>675076</v>
      </c>
      <c r="C145" s="27">
        <v>1027746</v>
      </c>
      <c r="D145" s="14">
        <v>1316308463</v>
      </c>
      <c r="F145" s="27" t="s">
        <v>1274</v>
      </c>
      <c r="G145" s="12" t="s">
        <v>232</v>
      </c>
      <c r="H145" s="27" t="s">
        <v>1428</v>
      </c>
      <c r="I145" s="12" t="s">
        <v>233</v>
      </c>
      <c r="J145" s="465">
        <v>0</v>
      </c>
      <c r="K145" s="465">
        <v>0</v>
      </c>
      <c r="L145" s="465">
        <v>0</v>
      </c>
      <c r="M145" s="465">
        <v>0</v>
      </c>
      <c r="N145" s="465">
        <v>0</v>
      </c>
      <c r="O145" s="465">
        <v>0</v>
      </c>
      <c r="P145" s="465">
        <v>0</v>
      </c>
      <c r="Q145" s="465">
        <v>0</v>
      </c>
      <c r="R145" s="465">
        <v>0</v>
      </c>
      <c r="S145" s="465">
        <v>0</v>
      </c>
      <c r="T145" s="465">
        <v>0</v>
      </c>
      <c r="U145" s="465">
        <v>0</v>
      </c>
      <c r="V145" s="465">
        <v>0</v>
      </c>
      <c r="W145" s="465">
        <v>0</v>
      </c>
      <c r="X145" s="465">
        <v>0</v>
      </c>
      <c r="Y145" s="465">
        <v>0</v>
      </c>
      <c r="Z145" s="465">
        <v>0</v>
      </c>
      <c r="AA145" s="465">
        <v>0</v>
      </c>
      <c r="AB145" s="465">
        <v>0</v>
      </c>
      <c r="AC145" s="465">
        <v>0</v>
      </c>
      <c r="AD145" s="465">
        <v>0</v>
      </c>
      <c r="AE145" s="465">
        <v>0</v>
      </c>
      <c r="AF145" s="465">
        <v>0</v>
      </c>
      <c r="AG145" s="465">
        <v>0</v>
      </c>
      <c r="AH145" s="465">
        <v>0</v>
      </c>
      <c r="AI145" s="465">
        <v>0</v>
      </c>
      <c r="AJ145" s="465">
        <v>0</v>
      </c>
      <c r="AK145" s="465">
        <v>0</v>
      </c>
      <c r="AL145" s="465">
        <v>0</v>
      </c>
      <c r="AM145" s="465">
        <v>0</v>
      </c>
      <c r="AN145" s="465">
        <v>0</v>
      </c>
      <c r="AO145" s="465">
        <v>0</v>
      </c>
      <c r="AP145" s="465">
        <v>0</v>
      </c>
      <c r="AQ145" s="465">
        <v>0</v>
      </c>
      <c r="AR145" s="465">
        <v>0</v>
      </c>
      <c r="AS145" s="465">
        <v>0</v>
      </c>
      <c r="AT145" s="465">
        <v>0</v>
      </c>
      <c r="AU145" s="465">
        <v>0</v>
      </c>
      <c r="AV145" s="404">
        <v>0</v>
      </c>
      <c r="AW145" s="404">
        <v>0</v>
      </c>
      <c r="AX145" s="404">
        <v>0</v>
      </c>
      <c r="AY145" s="404">
        <v>0</v>
      </c>
      <c r="AZ145" s="404">
        <v>0</v>
      </c>
      <c r="BA145" s="404">
        <v>0</v>
      </c>
      <c r="BB145" s="404">
        <v>0</v>
      </c>
      <c r="BC145" s="404">
        <v>0</v>
      </c>
      <c r="BD145" s="404">
        <v>0</v>
      </c>
      <c r="BE145" s="404">
        <v>0</v>
      </c>
      <c r="BF145" s="404">
        <v>0</v>
      </c>
      <c r="BG145" s="404">
        <v>0</v>
      </c>
      <c r="BH145" s="404">
        <v>0</v>
      </c>
      <c r="BI145" s="404">
        <v>0</v>
      </c>
      <c r="BJ145" s="404">
        <v>0</v>
      </c>
      <c r="BK145" s="404">
        <v>0</v>
      </c>
      <c r="BL145" s="404">
        <v>0</v>
      </c>
      <c r="BM145" s="404">
        <v>0</v>
      </c>
      <c r="BN145" s="404">
        <v>0</v>
      </c>
      <c r="BO145" s="404">
        <v>10662.02</v>
      </c>
      <c r="BP145" s="404">
        <v>10525.259999999998</v>
      </c>
      <c r="BQ145" s="404">
        <v>11829.74</v>
      </c>
      <c r="BR145" s="404">
        <v>11529.919999999998</v>
      </c>
      <c r="BS145" s="404">
        <v>11393.16</v>
      </c>
      <c r="BT145" s="404">
        <v>0</v>
      </c>
      <c r="BU145" s="404">
        <v>0</v>
      </c>
      <c r="BV145" s="404">
        <v>0</v>
      </c>
      <c r="BW145" s="404">
        <v>0</v>
      </c>
      <c r="BX145" s="404">
        <v>0</v>
      </c>
      <c r="BY145" s="404">
        <v>0</v>
      </c>
      <c r="BZ145" s="404">
        <v>0</v>
      </c>
      <c r="CA145" s="404">
        <v>31322.23</v>
      </c>
      <c r="CB145" s="404">
        <v>0</v>
      </c>
      <c r="CC145" s="404">
        <v>0</v>
      </c>
      <c r="CD145" s="404">
        <v>0</v>
      </c>
      <c r="CE145" s="404">
        <v>0</v>
      </c>
      <c r="CF145" s="404">
        <v>0</v>
      </c>
      <c r="CG145" s="404">
        <v>0</v>
      </c>
      <c r="CH145" s="404">
        <v>12897.519999999999</v>
      </c>
      <c r="CI145" s="404">
        <v>12687.119999999999</v>
      </c>
      <c r="CJ145" s="404">
        <v>13865.36</v>
      </c>
      <c r="CK145" s="404">
        <v>13796.98</v>
      </c>
      <c r="CL145" s="404">
        <v>13533.98</v>
      </c>
      <c r="CM145" s="404">
        <v>0</v>
      </c>
      <c r="CN145" s="404">
        <v>0</v>
      </c>
      <c r="CO145" s="404">
        <v>0</v>
      </c>
      <c r="CP145" s="404">
        <v>0</v>
      </c>
      <c r="CQ145" s="404">
        <v>0</v>
      </c>
      <c r="CR145" s="404">
        <v>0</v>
      </c>
      <c r="CS145" s="404">
        <v>0</v>
      </c>
      <c r="CT145" s="404">
        <v>37425</v>
      </c>
      <c r="CU145" s="404">
        <v>0</v>
      </c>
      <c r="CV145" s="404">
        <v>0</v>
      </c>
      <c r="CW145" s="404">
        <v>0</v>
      </c>
      <c r="CX145" s="404">
        <v>0</v>
      </c>
      <c r="CY145" s="404">
        <v>0</v>
      </c>
      <c r="CZ145" s="404">
        <v>0</v>
      </c>
    </row>
    <row r="146" spans="1:104" x14ac:dyDescent="0.25">
      <c r="A146" s="183">
        <v>4446</v>
      </c>
      <c r="B146" s="183">
        <v>675078</v>
      </c>
      <c r="C146" s="27">
        <v>1025967</v>
      </c>
      <c r="D146" s="14">
        <v>1386055960</v>
      </c>
      <c r="F146" s="27" t="s">
        <v>1279</v>
      </c>
      <c r="G146" s="12" t="s">
        <v>674</v>
      </c>
      <c r="H146" s="27" t="s">
        <v>1280</v>
      </c>
      <c r="I146" s="12" t="s">
        <v>675</v>
      </c>
      <c r="J146" s="465">
        <v>13287.84</v>
      </c>
      <c r="K146" s="465">
        <v>13011.48</v>
      </c>
      <c r="L146" s="465">
        <v>14675.279999999999</v>
      </c>
      <c r="M146" s="465">
        <v>15109.559999999998</v>
      </c>
      <c r="N146" s="465">
        <v>14297.4</v>
      </c>
      <c r="O146" s="465">
        <v>0</v>
      </c>
      <c r="P146" s="465">
        <v>0</v>
      </c>
      <c r="Q146" s="465">
        <v>0</v>
      </c>
      <c r="R146" s="465">
        <v>0</v>
      </c>
      <c r="S146" s="465">
        <v>0</v>
      </c>
      <c r="T146" s="465">
        <v>0</v>
      </c>
      <c r="U146" s="465">
        <v>0</v>
      </c>
      <c r="V146" s="465">
        <v>39085.699999999997</v>
      </c>
      <c r="W146" s="465">
        <v>0</v>
      </c>
      <c r="X146" s="465">
        <v>0</v>
      </c>
      <c r="Y146" s="465">
        <v>0</v>
      </c>
      <c r="Z146" s="465">
        <v>0</v>
      </c>
      <c r="AA146" s="465">
        <v>0</v>
      </c>
      <c r="AB146" s="465">
        <v>0</v>
      </c>
      <c r="AC146" s="465">
        <v>0</v>
      </c>
      <c r="AD146" s="465">
        <v>0</v>
      </c>
      <c r="AE146" s="465">
        <v>0</v>
      </c>
      <c r="AF146" s="465">
        <v>0</v>
      </c>
      <c r="AG146" s="465">
        <v>0</v>
      </c>
      <c r="AH146" s="465">
        <v>0</v>
      </c>
      <c r="AI146" s="465">
        <v>0</v>
      </c>
      <c r="AJ146" s="465">
        <v>0</v>
      </c>
      <c r="AK146" s="465">
        <v>0</v>
      </c>
      <c r="AL146" s="465">
        <v>0</v>
      </c>
      <c r="AM146" s="465">
        <v>0</v>
      </c>
      <c r="AN146" s="465">
        <v>0</v>
      </c>
      <c r="AO146" s="465">
        <v>0</v>
      </c>
      <c r="AP146" s="465">
        <v>0</v>
      </c>
      <c r="AQ146" s="465">
        <v>0</v>
      </c>
      <c r="AR146" s="465">
        <v>0</v>
      </c>
      <c r="AS146" s="465">
        <v>0</v>
      </c>
      <c r="AT146" s="465">
        <v>0</v>
      </c>
      <c r="AU146" s="465">
        <v>0</v>
      </c>
      <c r="AV146" s="404">
        <v>8510.76</v>
      </c>
      <c r="AW146" s="404">
        <v>8223.119999999999</v>
      </c>
      <c r="AX146" s="404">
        <v>9345.48</v>
      </c>
      <c r="AY146" s="404">
        <v>9418.7999999999993</v>
      </c>
      <c r="AZ146" s="404">
        <v>9040.92</v>
      </c>
      <c r="BA146" s="404">
        <v>0</v>
      </c>
      <c r="BB146" s="404">
        <v>0</v>
      </c>
      <c r="BC146" s="404">
        <v>0</v>
      </c>
      <c r="BD146" s="404">
        <v>0</v>
      </c>
      <c r="BE146" s="404">
        <v>0</v>
      </c>
      <c r="BF146" s="404">
        <v>0</v>
      </c>
      <c r="BG146" s="404">
        <v>0</v>
      </c>
      <c r="BH146" s="404">
        <v>24877.120000000003</v>
      </c>
      <c r="BI146" s="404">
        <v>0</v>
      </c>
      <c r="BJ146" s="404">
        <v>0</v>
      </c>
      <c r="BK146" s="404">
        <v>0</v>
      </c>
      <c r="BL146" s="404">
        <v>0</v>
      </c>
      <c r="BM146" s="404">
        <v>0</v>
      </c>
      <c r="BN146" s="404">
        <v>0</v>
      </c>
      <c r="BO146" s="404">
        <v>0</v>
      </c>
      <c r="BP146" s="404">
        <v>0</v>
      </c>
      <c r="BQ146" s="404">
        <v>0</v>
      </c>
      <c r="BR146" s="404">
        <v>0</v>
      </c>
      <c r="BS146" s="404">
        <v>0</v>
      </c>
      <c r="BT146" s="404">
        <v>0</v>
      </c>
      <c r="BU146" s="404">
        <v>0</v>
      </c>
      <c r="BV146" s="404">
        <v>0</v>
      </c>
      <c r="BW146" s="404">
        <v>0</v>
      </c>
      <c r="BX146" s="404">
        <v>0</v>
      </c>
      <c r="BY146" s="404">
        <v>0</v>
      </c>
      <c r="BZ146" s="404">
        <v>0</v>
      </c>
      <c r="CA146" s="404">
        <v>0</v>
      </c>
      <c r="CB146" s="404">
        <v>0</v>
      </c>
      <c r="CC146" s="404">
        <v>0</v>
      </c>
      <c r="CD146" s="404">
        <v>0</v>
      </c>
      <c r="CE146" s="404">
        <v>0</v>
      </c>
      <c r="CF146" s="404">
        <v>0</v>
      </c>
      <c r="CG146" s="404">
        <v>0</v>
      </c>
      <c r="CH146" s="404">
        <v>18589.439999999999</v>
      </c>
      <c r="CI146" s="404">
        <v>18995.52</v>
      </c>
      <c r="CJ146" s="404">
        <v>21437.64</v>
      </c>
      <c r="CK146" s="404">
        <v>21556.079999999998</v>
      </c>
      <c r="CL146" s="404">
        <v>21234.6</v>
      </c>
      <c r="CM146" s="404">
        <v>0</v>
      </c>
      <c r="CN146" s="404">
        <v>0</v>
      </c>
      <c r="CO146" s="404">
        <v>0</v>
      </c>
      <c r="CP146" s="404">
        <v>0</v>
      </c>
      <c r="CQ146" s="404">
        <v>0</v>
      </c>
      <c r="CR146" s="404">
        <v>0</v>
      </c>
      <c r="CS146" s="404">
        <v>0</v>
      </c>
      <c r="CT146" s="404">
        <v>56301.700000000004</v>
      </c>
      <c r="CU146" s="404">
        <v>0</v>
      </c>
      <c r="CV146" s="404">
        <v>0</v>
      </c>
      <c r="CW146" s="404">
        <v>0</v>
      </c>
      <c r="CX146" s="404">
        <v>0</v>
      </c>
      <c r="CY146" s="404">
        <v>0</v>
      </c>
      <c r="CZ146" s="404">
        <v>0</v>
      </c>
    </row>
    <row r="147" spans="1:104" x14ac:dyDescent="0.25">
      <c r="A147" s="183">
        <v>4117</v>
      </c>
      <c r="B147" s="183">
        <v>675081</v>
      </c>
      <c r="C147" s="27">
        <v>1026551</v>
      </c>
      <c r="D147" s="14">
        <v>1083842876</v>
      </c>
      <c r="F147" s="27" t="s">
        <v>1298</v>
      </c>
      <c r="G147" s="12" t="s">
        <v>576</v>
      </c>
      <c r="H147" s="27" t="s">
        <v>1355</v>
      </c>
      <c r="I147" s="12" t="s">
        <v>577</v>
      </c>
      <c r="J147" s="465">
        <v>0</v>
      </c>
      <c r="K147" s="465">
        <v>0</v>
      </c>
      <c r="L147" s="465">
        <v>0</v>
      </c>
      <c r="M147" s="465">
        <v>0</v>
      </c>
      <c r="N147" s="465">
        <v>0</v>
      </c>
      <c r="O147" s="465">
        <v>0</v>
      </c>
      <c r="P147" s="465">
        <v>0</v>
      </c>
      <c r="Q147" s="465">
        <v>0</v>
      </c>
      <c r="R147" s="465">
        <v>0</v>
      </c>
      <c r="S147" s="465">
        <v>0</v>
      </c>
      <c r="T147" s="465">
        <v>0</v>
      </c>
      <c r="U147" s="465">
        <v>0</v>
      </c>
      <c r="V147" s="465">
        <v>0</v>
      </c>
      <c r="W147" s="465">
        <v>0</v>
      </c>
      <c r="X147" s="465">
        <v>0</v>
      </c>
      <c r="Y147" s="465">
        <v>0</v>
      </c>
      <c r="Z147" s="465">
        <v>0</v>
      </c>
      <c r="AA147" s="465">
        <v>0</v>
      </c>
      <c r="AB147" s="465">
        <v>0</v>
      </c>
      <c r="AC147" s="465">
        <v>0</v>
      </c>
      <c r="AD147" s="465">
        <v>0</v>
      </c>
      <c r="AE147" s="465">
        <v>0</v>
      </c>
      <c r="AF147" s="465">
        <v>0</v>
      </c>
      <c r="AG147" s="465">
        <v>0</v>
      </c>
      <c r="AH147" s="465">
        <v>0</v>
      </c>
      <c r="AI147" s="465">
        <v>0</v>
      </c>
      <c r="AJ147" s="465">
        <v>0</v>
      </c>
      <c r="AK147" s="465">
        <v>0</v>
      </c>
      <c r="AL147" s="465">
        <v>0</v>
      </c>
      <c r="AM147" s="465">
        <v>0</v>
      </c>
      <c r="AN147" s="465">
        <v>0</v>
      </c>
      <c r="AO147" s="465">
        <v>0</v>
      </c>
      <c r="AP147" s="465">
        <v>0</v>
      </c>
      <c r="AQ147" s="465">
        <v>0</v>
      </c>
      <c r="AR147" s="465">
        <v>0</v>
      </c>
      <c r="AS147" s="465">
        <v>0</v>
      </c>
      <c r="AT147" s="465">
        <v>0</v>
      </c>
      <c r="AU147" s="465">
        <v>0</v>
      </c>
      <c r="AV147" s="404">
        <v>60916.800000000003</v>
      </c>
      <c r="AW147" s="404">
        <v>63084.000000000007</v>
      </c>
      <c r="AX147" s="404">
        <v>68476.800000000003</v>
      </c>
      <c r="AY147" s="404">
        <v>68728.800000000003</v>
      </c>
      <c r="AZ147" s="404">
        <v>67603.200000000012</v>
      </c>
      <c r="BA147" s="404">
        <v>0</v>
      </c>
      <c r="BB147" s="404">
        <v>0</v>
      </c>
      <c r="BC147" s="404">
        <v>0</v>
      </c>
      <c r="BD147" s="404">
        <v>0</v>
      </c>
      <c r="BE147" s="404">
        <v>0</v>
      </c>
      <c r="BF147" s="404">
        <v>0</v>
      </c>
      <c r="BG147" s="404">
        <v>0</v>
      </c>
      <c r="BH147" s="404">
        <v>182280.87</v>
      </c>
      <c r="BI147" s="404">
        <v>0</v>
      </c>
      <c r="BJ147" s="404">
        <v>0</v>
      </c>
      <c r="BK147" s="404">
        <v>0</v>
      </c>
      <c r="BL147" s="404">
        <v>0</v>
      </c>
      <c r="BM147" s="404">
        <v>0</v>
      </c>
      <c r="BN147" s="404">
        <v>0</v>
      </c>
      <c r="BO147" s="404">
        <v>37816.800000000003</v>
      </c>
      <c r="BP147" s="404">
        <v>38236.800000000003</v>
      </c>
      <c r="BQ147" s="404">
        <v>43344</v>
      </c>
      <c r="BR147" s="404">
        <v>42890.400000000001</v>
      </c>
      <c r="BS147" s="404">
        <v>42016.800000000003</v>
      </c>
      <c r="BT147" s="404">
        <v>0</v>
      </c>
      <c r="BU147" s="404">
        <v>0</v>
      </c>
      <c r="BV147" s="404">
        <v>0</v>
      </c>
      <c r="BW147" s="404">
        <v>0</v>
      </c>
      <c r="BX147" s="404">
        <v>0</v>
      </c>
      <c r="BY147" s="404">
        <v>0</v>
      </c>
      <c r="BZ147" s="404">
        <v>0</v>
      </c>
      <c r="CA147" s="404">
        <v>113072.37</v>
      </c>
      <c r="CB147" s="404">
        <v>0</v>
      </c>
      <c r="CC147" s="404">
        <v>0</v>
      </c>
      <c r="CD147" s="404">
        <v>0</v>
      </c>
      <c r="CE147" s="404">
        <v>0</v>
      </c>
      <c r="CF147" s="404">
        <v>0</v>
      </c>
      <c r="CG147" s="404">
        <v>0</v>
      </c>
      <c r="CH147" s="404">
        <v>0</v>
      </c>
      <c r="CI147" s="404">
        <v>0</v>
      </c>
      <c r="CJ147" s="404">
        <v>0</v>
      </c>
      <c r="CK147" s="404">
        <v>0</v>
      </c>
      <c r="CL147" s="404">
        <v>0</v>
      </c>
      <c r="CM147" s="404">
        <v>0</v>
      </c>
      <c r="CN147" s="404">
        <v>0</v>
      </c>
      <c r="CO147" s="404">
        <v>0</v>
      </c>
      <c r="CP147" s="404">
        <v>0</v>
      </c>
      <c r="CQ147" s="404">
        <v>0</v>
      </c>
      <c r="CR147" s="404">
        <v>0</v>
      </c>
      <c r="CS147" s="404">
        <v>0</v>
      </c>
      <c r="CT147" s="404">
        <v>0</v>
      </c>
      <c r="CU147" s="404">
        <v>0</v>
      </c>
      <c r="CV147" s="404">
        <v>0</v>
      </c>
      <c r="CW147" s="404">
        <v>0</v>
      </c>
      <c r="CX147" s="404">
        <v>0</v>
      </c>
      <c r="CY147" s="404">
        <v>0</v>
      </c>
      <c r="CZ147" s="404">
        <v>0</v>
      </c>
    </row>
    <row r="148" spans="1:104" x14ac:dyDescent="0.25">
      <c r="A148" s="183">
        <v>5149</v>
      </c>
      <c r="B148" s="183">
        <v>675085</v>
      </c>
      <c r="C148" s="27">
        <v>1013458</v>
      </c>
      <c r="D148" s="14">
        <v>1558482950</v>
      </c>
      <c r="F148" s="27" t="s">
        <v>1279</v>
      </c>
      <c r="G148" s="12" t="s">
        <v>983</v>
      </c>
      <c r="H148" s="27" t="s">
        <v>1391</v>
      </c>
      <c r="I148" s="12" t="s">
        <v>984</v>
      </c>
      <c r="J148" s="465">
        <v>19837.52</v>
      </c>
      <c r="K148" s="465">
        <v>19424.939999999999</v>
      </c>
      <c r="L148" s="465">
        <v>21908.84</v>
      </c>
      <c r="M148" s="465">
        <v>22557.18</v>
      </c>
      <c r="N148" s="465">
        <v>21344.7</v>
      </c>
      <c r="O148" s="465">
        <v>0</v>
      </c>
      <c r="P148" s="465">
        <v>0</v>
      </c>
      <c r="Q148" s="465">
        <v>0</v>
      </c>
      <c r="R148" s="465">
        <v>0</v>
      </c>
      <c r="S148" s="465">
        <v>0</v>
      </c>
      <c r="T148" s="465">
        <v>0</v>
      </c>
      <c r="U148" s="465">
        <v>0</v>
      </c>
      <c r="V148" s="465">
        <v>49619.950000000004</v>
      </c>
      <c r="W148" s="465">
        <v>0</v>
      </c>
      <c r="X148" s="465">
        <v>0</v>
      </c>
      <c r="Y148" s="465">
        <v>0</v>
      </c>
      <c r="Z148" s="465">
        <v>0</v>
      </c>
      <c r="AA148" s="465">
        <v>0</v>
      </c>
      <c r="AB148" s="465">
        <v>0</v>
      </c>
      <c r="AC148" s="465">
        <v>0</v>
      </c>
      <c r="AD148" s="465">
        <v>0</v>
      </c>
      <c r="AE148" s="465">
        <v>0</v>
      </c>
      <c r="AF148" s="465">
        <v>0</v>
      </c>
      <c r="AG148" s="465">
        <v>0</v>
      </c>
      <c r="AH148" s="465">
        <v>0</v>
      </c>
      <c r="AI148" s="465">
        <v>0</v>
      </c>
      <c r="AJ148" s="465">
        <v>0</v>
      </c>
      <c r="AK148" s="465">
        <v>0</v>
      </c>
      <c r="AL148" s="465">
        <v>0</v>
      </c>
      <c r="AM148" s="465">
        <v>0</v>
      </c>
      <c r="AN148" s="465">
        <v>0</v>
      </c>
      <c r="AO148" s="465">
        <v>0</v>
      </c>
      <c r="AP148" s="465">
        <v>0</v>
      </c>
      <c r="AQ148" s="465">
        <v>0</v>
      </c>
      <c r="AR148" s="465">
        <v>0</v>
      </c>
      <c r="AS148" s="465">
        <v>0</v>
      </c>
      <c r="AT148" s="465">
        <v>0</v>
      </c>
      <c r="AU148" s="465">
        <v>0</v>
      </c>
      <c r="AV148" s="404">
        <v>12705.78</v>
      </c>
      <c r="AW148" s="404">
        <v>12276.359999999999</v>
      </c>
      <c r="AX148" s="404">
        <v>13951.94</v>
      </c>
      <c r="AY148" s="404">
        <v>14061.400000000001</v>
      </c>
      <c r="AZ148" s="404">
        <v>13497.26</v>
      </c>
      <c r="BA148" s="404">
        <v>0</v>
      </c>
      <c r="BB148" s="404">
        <v>0</v>
      </c>
      <c r="BC148" s="404">
        <v>0</v>
      </c>
      <c r="BD148" s="404">
        <v>0</v>
      </c>
      <c r="BE148" s="404">
        <v>0</v>
      </c>
      <c r="BF148" s="404">
        <v>0</v>
      </c>
      <c r="BG148" s="404">
        <v>0</v>
      </c>
      <c r="BH148" s="404">
        <v>31581.919999999998</v>
      </c>
      <c r="BI148" s="404">
        <v>0</v>
      </c>
      <c r="BJ148" s="404">
        <v>0</v>
      </c>
      <c r="BK148" s="404">
        <v>0</v>
      </c>
      <c r="BL148" s="404">
        <v>0</v>
      </c>
      <c r="BM148" s="404">
        <v>0</v>
      </c>
      <c r="BN148" s="404">
        <v>0</v>
      </c>
      <c r="BO148" s="404">
        <v>0</v>
      </c>
      <c r="BP148" s="404">
        <v>0</v>
      </c>
      <c r="BQ148" s="404">
        <v>0</v>
      </c>
      <c r="BR148" s="404">
        <v>0</v>
      </c>
      <c r="BS148" s="404">
        <v>0</v>
      </c>
      <c r="BT148" s="404">
        <v>0</v>
      </c>
      <c r="BU148" s="404">
        <v>0</v>
      </c>
      <c r="BV148" s="404">
        <v>0</v>
      </c>
      <c r="BW148" s="404">
        <v>0</v>
      </c>
      <c r="BX148" s="404">
        <v>0</v>
      </c>
      <c r="BY148" s="404">
        <v>0</v>
      </c>
      <c r="BZ148" s="404">
        <v>0</v>
      </c>
      <c r="CA148" s="404">
        <v>0</v>
      </c>
      <c r="CB148" s="404">
        <v>0</v>
      </c>
      <c r="CC148" s="404">
        <v>0</v>
      </c>
      <c r="CD148" s="404">
        <v>0</v>
      </c>
      <c r="CE148" s="404">
        <v>0</v>
      </c>
      <c r="CF148" s="404">
        <v>0</v>
      </c>
      <c r="CG148" s="404">
        <v>0</v>
      </c>
      <c r="CH148" s="404">
        <v>27752.32</v>
      </c>
      <c r="CI148" s="404">
        <v>28358.559999999998</v>
      </c>
      <c r="CJ148" s="404">
        <v>32004.42</v>
      </c>
      <c r="CK148" s="404">
        <v>32181.239999999998</v>
      </c>
      <c r="CL148" s="404">
        <v>31701.3</v>
      </c>
      <c r="CM148" s="404">
        <v>0</v>
      </c>
      <c r="CN148" s="404">
        <v>0</v>
      </c>
      <c r="CO148" s="404">
        <v>0</v>
      </c>
      <c r="CP148" s="404">
        <v>0</v>
      </c>
      <c r="CQ148" s="404">
        <v>0</v>
      </c>
      <c r="CR148" s="404">
        <v>0</v>
      </c>
      <c r="CS148" s="404">
        <v>0</v>
      </c>
      <c r="CT148" s="404">
        <v>71475.950000000012</v>
      </c>
      <c r="CU148" s="404">
        <v>0</v>
      </c>
      <c r="CV148" s="404">
        <v>0</v>
      </c>
      <c r="CW148" s="404">
        <v>0</v>
      </c>
      <c r="CX148" s="404">
        <v>0</v>
      </c>
      <c r="CY148" s="404">
        <v>0</v>
      </c>
      <c r="CZ148" s="404">
        <v>0</v>
      </c>
    </row>
    <row r="149" spans="1:104" x14ac:dyDescent="0.25">
      <c r="A149" s="183">
        <v>4622</v>
      </c>
      <c r="B149" s="183">
        <v>675093</v>
      </c>
      <c r="C149" s="27">
        <v>1026352</v>
      </c>
      <c r="D149" s="14">
        <v>1992902498</v>
      </c>
      <c r="F149" s="27" t="s">
        <v>1272</v>
      </c>
      <c r="G149" s="12" t="s">
        <v>752</v>
      </c>
      <c r="H149" s="27" t="s">
        <v>1420</v>
      </c>
      <c r="I149" s="12" t="s">
        <v>753</v>
      </c>
      <c r="J149" s="465">
        <v>12112.52</v>
      </c>
      <c r="K149" s="465">
        <v>12441.94</v>
      </c>
      <c r="L149" s="465">
        <v>12708.01</v>
      </c>
      <c r="M149" s="465">
        <v>12619.32</v>
      </c>
      <c r="N149" s="465">
        <v>11947.81</v>
      </c>
      <c r="O149" s="465">
        <v>0</v>
      </c>
      <c r="P149" s="465">
        <v>0</v>
      </c>
      <c r="Q149" s="465">
        <v>0</v>
      </c>
      <c r="R149" s="465">
        <v>0</v>
      </c>
      <c r="S149" s="465">
        <v>0</v>
      </c>
      <c r="T149" s="465">
        <v>0</v>
      </c>
      <c r="U149" s="465">
        <v>0</v>
      </c>
      <c r="V149" s="465">
        <v>27410.120000000003</v>
      </c>
      <c r="W149" s="465">
        <v>0</v>
      </c>
      <c r="X149" s="465">
        <v>0</v>
      </c>
      <c r="Y149" s="465">
        <v>0</v>
      </c>
      <c r="Z149" s="465">
        <v>0</v>
      </c>
      <c r="AA149" s="465">
        <v>0</v>
      </c>
      <c r="AB149" s="465">
        <v>0</v>
      </c>
      <c r="AC149" s="465">
        <v>0</v>
      </c>
      <c r="AD149" s="465">
        <v>0</v>
      </c>
      <c r="AE149" s="465">
        <v>0</v>
      </c>
      <c r="AF149" s="465">
        <v>0</v>
      </c>
      <c r="AG149" s="465">
        <v>0</v>
      </c>
      <c r="AH149" s="465">
        <v>0</v>
      </c>
      <c r="AI149" s="465">
        <v>0</v>
      </c>
      <c r="AJ149" s="465">
        <v>0</v>
      </c>
      <c r="AK149" s="465">
        <v>0</v>
      </c>
      <c r="AL149" s="465">
        <v>0</v>
      </c>
      <c r="AM149" s="465">
        <v>0</v>
      </c>
      <c r="AN149" s="465">
        <v>0</v>
      </c>
      <c r="AO149" s="465">
        <v>0</v>
      </c>
      <c r="AP149" s="465">
        <v>0</v>
      </c>
      <c r="AQ149" s="465">
        <v>0</v>
      </c>
      <c r="AR149" s="465">
        <v>0</v>
      </c>
      <c r="AS149" s="465">
        <v>0</v>
      </c>
      <c r="AT149" s="465">
        <v>0</v>
      </c>
      <c r="AU149" s="465">
        <v>0</v>
      </c>
      <c r="AV149" s="404">
        <v>0</v>
      </c>
      <c r="AW149" s="404">
        <v>0</v>
      </c>
      <c r="AX149" s="404">
        <v>0</v>
      </c>
      <c r="AY149" s="404">
        <v>0</v>
      </c>
      <c r="AZ149" s="404">
        <v>0</v>
      </c>
      <c r="BA149" s="404">
        <v>0</v>
      </c>
      <c r="BB149" s="404">
        <v>0</v>
      </c>
      <c r="BC149" s="404">
        <v>0</v>
      </c>
      <c r="BD149" s="404">
        <v>0</v>
      </c>
      <c r="BE149" s="404">
        <v>0</v>
      </c>
      <c r="BF149" s="404">
        <v>0</v>
      </c>
      <c r="BG149" s="404">
        <v>0</v>
      </c>
      <c r="BH149" s="404">
        <v>0</v>
      </c>
      <c r="BI149" s="404">
        <v>0</v>
      </c>
      <c r="BJ149" s="404">
        <v>0</v>
      </c>
      <c r="BK149" s="404">
        <v>0</v>
      </c>
      <c r="BL149" s="404">
        <v>0</v>
      </c>
      <c r="BM149" s="404">
        <v>0</v>
      </c>
      <c r="BN149" s="404">
        <v>0</v>
      </c>
      <c r="BO149" s="404">
        <v>8666.2800000000007</v>
      </c>
      <c r="BP149" s="404">
        <v>9097.06</v>
      </c>
      <c r="BQ149" s="404">
        <v>9439.1500000000015</v>
      </c>
      <c r="BR149" s="404">
        <v>9325.1200000000008</v>
      </c>
      <c r="BS149" s="404">
        <v>9717.89</v>
      </c>
      <c r="BT149" s="404">
        <v>0</v>
      </c>
      <c r="BU149" s="404">
        <v>0</v>
      </c>
      <c r="BV149" s="404">
        <v>0</v>
      </c>
      <c r="BW149" s="404">
        <v>0</v>
      </c>
      <c r="BX149" s="404">
        <v>0</v>
      </c>
      <c r="BY149" s="404">
        <v>0</v>
      </c>
      <c r="BZ149" s="404">
        <v>0</v>
      </c>
      <c r="CA149" s="404">
        <v>20010.040000000005</v>
      </c>
      <c r="CB149" s="404">
        <v>0</v>
      </c>
      <c r="CC149" s="404">
        <v>0</v>
      </c>
      <c r="CD149" s="404">
        <v>0</v>
      </c>
      <c r="CE149" s="404">
        <v>0</v>
      </c>
      <c r="CF149" s="404">
        <v>0</v>
      </c>
      <c r="CG149" s="404">
        <v>0</v>
      </c>
      <c r="CH149" s="404">
        <v>0</v>
      </c>
      <c r="CI149" s="404">
        <v>0</v>
      </c>
      <c r="CJ149" s="404">
        <v>0</v>
      </c>
      <c r="CK149" s="404">
        <v>0</v>
      </c>
      <c r="CL149" s="404">
        <v>0</v>
      </c>
      <c r="CM149" s="404">
        <v>0</v>
      </c>
      <c r="CN149" s="404">
        <v>0</v>
      </c>
      <c r="CO149" s="404">
        <v>0</v>
      </c>
      <c r="CP149" s="404">
        <v>0</v>
      </c>
      <c r="CQ149" s="404">
        <v>0</v>
      </c>
      <c r="CR149" s="404">
        <v>0</v>
      </c>
      <c r="CS149" s="404">
        <v>0</v>
      </c>
      <c r="CT149" s="404">
        <v>0</v>
      </c>
      <c r="CU149" s="404">
        <v>0</v>
      </c>
      <c r="CV149" s="404">
        <v>0</v>
      </c>
      <c r="CW149" s="404">
        <v>0</v>
      </c>
      <c r="CX149" s="404">
        <v>0</v>
      </c>
      <c r="CY149" s="404">
        <v>0</v>
      </c>
      <c r="CZ149" s="404">
        <v>0</v>
      </c>
    </row>
    <row r="150" spans="1:104" x14ac:dyDescent="0.25">
      <c r="A150" s="183">
        <v>5297</v>
      </c>
      <c r="B150" s="183">
        <v>675095</v>
      </c>
      <c r="C150" s="27">
        <v>1026030</v>
      </c>
      <c r="D150" s="14">
        <v>1033167408</v>
      </c>
      <c r="F150" s="27" t="s">
        <v>1274</v>
      </c>
      <c r="G150" s="12" t="s">
        <v>1075</v>
      </c>
      <c r="H150" s="27" t="s">
        <v>1433</v>
      </c>
      <c r="I150" s="12" t="s">
        <v>1076</v>
      </c>
      <c r="J150" s="465">
        <v>0</v>
      </c>
      <c r="K150" s="465">
        <v>0</v>
      </c>
      <c r="L150" s="465">
        <v>0</v>
      </c>
      <c r="M150" s="465">
        <v>0</v>
      </c>
      <c r="N150" s="465">
        <v>0</v>
      </c>
      <c r="O150" s="465">
        <v>0</v>
      </c>
      <c r="P150" s="465">
        <v>0</v>
      </c>
      <c r="Q150" s="465">
        <v>0</v>
      </c>
      <c r="R150" s="465">
        <v>0</v>
      </c>
      <c r="S150" s="465">
        <v>0</v>
      </c>
      <c r="T150" s="465">
        <v>0</v>
      </c>
      <c r="U150" s="465">
        <v>0</v>
      </c>
      <c r="V150" s="465">
        <v>0</v>
      </c>
      <c r="W150" s="465">
        <v>0</v>
      </c>
      <c r="X150" s="465">
        <v>0</v>
      </c>
      <c r="Y150" s="465">
        <v>0</v>
      </c>
      <c r="Z150" s="465">
        <v>0</v>
      </c>
      <c r="AA150" s="465">
        <v>0</v>
      </c>
      <c r="AB150" s="465">
        <v>0</v>
      </c>
      <c r="AC150" s="465">
        <v>0</v>
      </c>
      <c r="AD150" s="465">
        <v>0</v>
      </c>
      <c r="AE150" s="465">
        <v>0</v>
      </c>
      <c r="AF150" s="465">
        <v>0</v>
      </c>
      <c r="AG150" s="465">
        <v>0</v>
      </c>
      <c r="AH150" s="465">
        <v>0</v>
      </c>
      <c r="AI150" s="465">
        <v>0</v>
      </c>
      <c r="AJ150" s="465">
        <v>0</v>
      </c>
      <c r="AK150" s="465">
        <v>0</v>
      </c>
      <c r="AL150" s="465">
        <v>0</v>
      </c>
      <c r="AM150" s="465">
        <v>0</v>
      </c>
      <c r="AN150" s="465">
        <v>0</v>
      </c>
      <c r="AO150" s="465">
        <v>0</v>
      </c>
      <c r="AP150" s="465">
        <v>0</v>
      </c>
      <c r="AQ150" s="465">
        <v>0</v>
      </c>
      <c r="AR150" s="465">
        <v>0</v>
      </c>
      <c r="AS150" s="465">
        <v>0</v>
      </c>
      <c r="AT150" s="465">
        <v>0</v>
      </c>
      <c r="AU150" s="465">
        <v>0</v>
      </c>
      <c r="AV150" s="404">
        <v>0</v>
      </c>
      <c r="AW150" s="404">
        <v>0</v>
      </c>
      <c r="AX150" s="404">
        <v>0</v>
      </c>
      <c r="AY150" s="404">
        <v>0</v>
      </c>
      <c r="AZ150" s="404">
        <v>0</v>
      </c>
      <c r="BA150" s="404">
        <v>0</v>
      </c>
      <c r="BB150" s="404">
        <v>0</v>
      </c>
      <c r="BC150" s="404">
        <v>0</v>
      </c>
      <c r="BD150" s="404">
        <v>0</v>
      </c>
      <c r="BE150" s="404">
        <v>0</v>
      </c>
      <c r="BF150" s="404">
        <v>0</v>
      </c>
      <c r="BG150" s="404">
        <v>0</v>
      </c>
      <c r="BH150" s="404">
        <v>0</v>
      </c>
      <c r="BI150" s="404">
        <v>0</v>
      </c>
      <c r="BJ150" s="404">
        <v>0</v>
      </c>
      <c r="BK150" s="404">
        <v>0</v>
      </c>
      <c r="BL150" s="404">
        <v>0</v>
      </c>
      <c r="BM150" s="404">
        <v>0</v>
      </c>
      <c r="BN150" s="404">
        <v>0</v>
      </c>
      <c r="BO150" s="404">
        <v>10662.02</v>
      </c>
      <c r="BP150" s="404">
        <v>10525.259999999998</v>
      </c>
      <c r="BQ150" s="404">
        <v>11829.74</v>
      </c>
      <c r="BR150" s="404">
        <v>11529.919999999998</v>
      </c>
      <c r="BS150" s="404">
        <v>11393.16</v>
      </c>
      <c r="BT150" s="404">
        <v>0</v>
      </c>
      <c r="BU150" s="404">
        <v>0</v>
      </c>
      <c r="BV150" s="404">
        <v>0</v>
      </c>
      <c r="BW150" s="404">
        <v>0</v>
      </c>
      <c r="BX150" s="404">
        <v>0</v>
      </c>
      <c r="BY150" s="404">
        <v>0</v>
      </c>
      <c r="BZ150" s="404">
        <v>0</v>
      </c>
      <c r="CA150" s="404">
        <v>24354.76</v>
      </c>
      <c r="CB150" s="404">
        <v>0</v>
      </c>
      <c r="CC150" s="404">
        <v>0</v>
      </c>
      <c r="CD150" s="404">
        <v>0</v>
      </c>
      <c r="CE150" s="404">
        <v>0</v>
      </c>
      <c r="CF150" s="404">
        <v>0</v>
      </c>
      <c r="CG150" s="404">
        <v>0</v>
      </c>
      <c r="CH150" s="404">
        <v>12897.519999999999</v>
      </c>
      <c r="CI150" s="404">
        <v>12687.119999999999</v>
      </c>
      <c r="CJ150" s="404">
        <v>13865.36</v>
      </c>
      <c r="CK150" s="404">
        <v>13796.98</v>
      </c>
      <c r="CL150" s="404">
        <v>13533.98</v>
      </c>
      <c r="CM150" s="404">
        <v>0</v>
      </c>
      <c r="CN150" s="404">
        <v>0</v>
      </c>
      <c r="CO150" s="404">
        <v>0</v>
      </c>
      <c r="CP150" s="404">
        <v>0</v>
      </c>
      <c r="CQ150" s="404">
        <v>0</v>
      </c>
      <c r="CR150" s="404">
        <v>0</v>
      </c>
      <c r="CS150" s="404">
        <v>0</v>
      </c>
      <c r="CT150" s="404">
        <v>29100.000000000004</v>
      </c>
      <c r="CU150" s="404">
        <v>0</v>
      </c>
      <c r="CV150" s="404">
        <v>0</v>
      </c>
      <c r="CW150" s="404">
        <v>0</v>
      </c>
      <c r="CX150" s="404">
        <v>0</v>
      </c>
      <c r="CY150" s="404">
        <v>0</v>
      </c>
      <c r="CZ150" s="404">
        <v>0</v>
      </c>
    </row>
    <row r="151" spans="1:104" x14ac:dyDescent="0.25">
      <c r="A151" s="183">
        <v>4714</v>
      </c>
      <c r="B151" s="183">
        <v>675096</v>
      </c>
      <c r="C151" s="27">
        <v>1026298</v>
      </c>
      <c r="D151" s="14">
        <v>1841693793</v>
      </c>
      <c r="F151" s="27" t="s">
        <v>1274</v>
      </c>
      <c r="G151" s="12" t="s">
        <v>790</v>
      </c>
      <c r="H151" s="27" t="s">
        <v>1355</v>
      </c>
      <c r="I151" s="12" t="s">
        <v>791</v>
      </c>
      <c r="J151" s="465">
        <v>0</v>
      </c>
      <c r="K151" s="465">
        <v>0</v>
      </c>
      <c r="L151" s="465">
        <v>0</v>
      </c>
      <c r="M151" s="465">
        <v>0</v>
      </c>
      <c r="N151" s="465">
        <v>0</v>
      </c>
      <c r="O151" s="465">
        <v>0</v>
      </c>
      <c r="P151" s="465">
        <v>0</v>
      </c>
      <c r="Q151" s="465">
        <v>0</v>
      </c>
      <c r="R151" s="465">
        <v>0</v>
      </c>
      <c r="S151" s="465">
        <v>0</v>
      </c>
      <c r="T151" s="465">
        <v>0</v>
      </c>
      <c r="U151" s="465">
        <v>0</v>
      </c>
      <c r="V151" s="465">
        <v>0</v>
      </c>
      <c r="W151" s="465">
        <v>0</v>
      </c>
      <c r="X151" s="465">
        <v>0</v>
      </c>
      <c r="Y151" s="465">
        <v>0</v>
      </c>
      <c r="Z151" s="465">
        <v>0</v>
      </c>
      <c r="AA151" s="465">
        <v>0</v>
      </c>
      <c r="AB151" s="465">
        <v>0</v>
      </c>
      <c r="AC151" s="465">
        <v>0</v>
      </c>
      <c r="AD151" s="465">
        <v>0</v>
      </c>
      <c r="AE151" s="465">
        <v>0</v>
      </c>
      <c r="AF151" s="465">
        <v>0</v>
      </c>
      <c r="AG151" s="465">
        <v>0</v>
      </c>
      <c r="AH151" s="465">
        <v>0</v>
      </c>
      <c r="AI151" s="465">
        <v>0</v>
      </c>
      <c r="AJ151" s="465">
        <v>0</v>
      </c>
      <c r="AK151" s="465">
        <v>0</v>
      </c>
      <c r="AL151" s="465">
        <v>0</v>
      </c>
      <c r="AM151" s="465">
        <v>0</v>
      </c>
      <c r="AN151" s="465">
        <v>0</v>
      </c>
      <c r="AO151" s="465">
        <v>0</v>
      </c>
      <c r="AP151" s="465">
        <v>0</v>
      </c>
      <c r="AQ151" s="465">
        <v>0</v>
      </c>
      <c r="AR151" s="465">
        <v>0</v>
      </c>
      <c r="AS151" s="465">
        <v>0</v>
      </c>
      <c r="AT151" s="465">
        <v>0</v>
      </c>
      <c r="AU151" s="465">
        <v>0</v>
      </c>
      <c r="AV151" s="404">
        <v>0</v>
      </c>
      <c r="AW151" s="404">
        <v>0</v>
      </c>
      <c r="AX151" s="404">
        <v>0</v>
      </c>
      <c r="AY151" s="404">
        <v>0</v>
      </c>
      <c r="AZ151" s="404">
        <v>0</v>
      </c>
      <c r="BA151" s="404">
        <v>0</v>
      </c>
      <c r="BB151" s="404">
        <v>0</v>
      </c>
      <c r="BC151" s="404">
        <v>0</v>
      </c>
      <c r="BD151" s="404">
        <v>0</v>
      </c>
      <c r="BE151" s="404">
        <v>0</v>
      </c>
      <c r="BF151" s="404">
        <v>0</v>
      </c>
      <c r="BG151" s="404">
        <v>0</v>
      </c>
      <c r="BH151" s="404">
        <v>0</v>
      </c>
      <c r="BI151" s="404">
        <v>0</v>
      </c>
      <c r="BJ151" s="404">
        <v>0</v>
      </c>
      <c r="BK151" s="404">
        <v>0</v>
      </c>
      <c r="BL151" s="404">
        <v>0</v>
      </c>
      <c r="BM151" s="404">
        <v>0</v>
      </c>
      <c r="BN151" s="404">
        <v>0</v>
      </c>
      <c r="BO151" s="404">
        <v>11594.439999999999</v>
      </c>
      <c r="BP151" s="404">
        <v>11445.72</v>
      </c>
      <c r="BQ151" s="404">
        <v>12864.279999999999</v>
      </c>
      <c r="BR151" s="404">
        <v>12538.24</v>
      </c>
      <c r="BS151" s="404">
        <v>12389.52</v>
      </c>
      <c r="BT151" s="404">
        <v>0</v>
      </c>
      <c r="BU151" s="404">
        <v>0</v>
      </c>
      <c r="BV151" s="404">
        <v>0</v>
      </c>
      <c r="BW151" s="404">
        <v>0</v>
      </c>
      <c r="BX151" s="404">
        <v>0</v>
      </c>
      <c r="BY151" s="404">
        <v>0</v>
      </c>
      <c r="BZ151" s="404">
        <v>0</v>
      </c>
      <c r="CA151" s="404">
        <v>26551.71</v>
      </c>
      <c r="CB151" s="404">
        <v>0</v>
      </c>
      <c r="CC151" s="404">
        <v>0</v>
      </c>
      <c r="CD151" s="404">
        <v>0</v>
      </c>
      <c r="CE151" s="404">
        <v>0</v>
      </c>
      <c r="CF151" s="404">
        <v>0</v>
      </c>
      <c r="CG151" s="404">
        <v>0</v>
      </c>
      <c r="CH151" s="404">
        <v>14025.439999999999</v>
      </c>
      <c r="CI151" s="404">
        <v>13796.64</v>
      </c>
      <c r="CJ151" s="404">
        <v>15077.92</v>
      </c>
      <c r="CK151" s="404">
        <v>15003.56</v>
      </c>
      <c r="CL151" s="404">
        <v>14717.559999999998</v>
      </c>
      <c r="CM151" s="404">
        <v>0</v>
      </c>
      <c r="CN151" s="404">
        <v>0</v>
      </c>
      <c r="CO151" s="404">
        <v>0</v>
      </c>
      <c r="CP151" s="404">
        <v>0</v>
      </c>
      <c r="CQ151" s="404">
        <v>0</v>
      </c>
      <c r="CR151" s="404">
        <v>0</v>
      </c>
      <c r="CS151" s="404">
        <v>0</v>
      </c>
      <c r="CT151" s="404">
        <v>31725</v>
      </c>
      <c r="CU151" s="404">
        <v>0</v>
      </c>
      <c r="CV151" s="404">
        <v>0</v>
      </c>
      <c r="CW151" s="404">
        <v>0</v>
      </c>
      <c r="CX151" s="404">
        <v>0</v>
      </c>
      <c r="CY151" s="404">
        <v>0</v>
      </c>
      <c r="CZ151" s="404">
        <v>0</v>
      </c>
    </row>
    <row r="152" spans="1:104" x14ac:dyDescent="0.25">
      <c r="A152" s="183">
        <v>5093</v>
      </c>
      <c r="B152" s="183">
        <v>675098</v>
      </c>
      <c r="C152" s="27">
        <v>509302</v>
      </c>
      <c r="D152" s="14">
        <v>1518943216</v>
      </c>
      <c r="F152" s="27" t="s">
        <v>1258</v>
      </c>
      <c r="G152" s="12" t="s">
        <v>948</v>
      </c>
      <c r="H152" s="27" t="s">
        <v>1358</v>
      </c>
      <c r="I152" s="12" t="s">
        <v>949</v>
      </c>
      <c r="J152" s="465">
        <v>15175.65</v>
      </c>
      <c r="K152" s="465">
        <v>15718.85</v>
      </c>
      <c r="L152" s="465">
        <v>16458.96</v>
      </c>
      <c r="M152" s="465">
        <v>16017.609999999999</v>
      </c>
      <c r="N152" s="465">
        <v>15888.599999999999</v>
      </c>
      <c r="O152" s="465">
        <v>0</v>
      </c>
      <c r="P152" s="465">
        <v>0</v>
      </c>
      <c r="Q152" s="465">
        <v>0</v>
      </c>
      <c r="R152" s="465">
        <v>0</v>
      </c>
      <c r="S152" s="465">
        <v>0</v>
      </c>
      <c r="T152" s="465">
        <v>0</v>
      </c>
      <c r="U152" s="465">
        <v>0</v>
      </c>
      <c r="V152" s="465">
        <v>34939.74</v>
      </c>
      <c r="W152" s="465">
        <v>0</v>
      </c>
      <c r="X152" s="465">
        <v>0</v>
      </c>
      <c r="Y152" s="465">
        <v>0</v>
      </c>
      <c r="Z152" s="465">
        <v>0</v>
      </c>
      <c r="AA152" s="465">
        <v>0</v>
      </c>
      <c r="AB152" s="465">
        <v>0</v>
      </c>
      <c r="AC152" s="465">
        <v>0</v>
      </c>
      <c r="AD152" s="465">
        <v>0</v>
      </c>
      <c r="AE152" s="465">
        <v>0</v>
      </c>
      <c r="AF152" s="465">
        <v>0</v>
      </c>
      <c r="AG152" s="465">
        <v>0</v>
      </c>
      <c r="AH152" s="465">
        <v>0</v>
      </c>
      <c r="AI152" s="465">
        <v>0</v>
      </c>
      <c r="AJ152" s="465">
        <v>0</v>
      </c>
      <c r="AK152" s="465">
        <v>0</v>
      </c>
      <c r="AL152" s="465">
        <v>0</v>
      </c>
      <c r="AM152" s="465">
        <v>0</v>
      </c>
      <c r="AN152" s="465">
        <v>0</v>
      </c>
      <c r="AO152" s="465">
        <v>0</v>
      </c>
      <c r="AP152" s="465">
        <v>0</v>
      </c>
      <c r="AQ152" s="465">
        <v>0</v>
      </c>
      <c r="AR152" s="465">
        <v>0</v>
      </c>
      <c r="AS152" s="465">
        <v>0</v>
      </c>
      <c r="AT152" s="465">
        <v>0</v>
      </c>
      <c r="AU152" s="465">
        <v>0</v>
      </c>
      <c r="AV152" s="404">
        <v>0</v>
      </c>
      <c r="AW152" s="404">
        <v>0</v>
      </c>
      <c r="AX152" s="404">
        <v>0</v>
      </c>
      <c r="AY152" s="404">
        <v>0</v>
      </c>
      <c r="AZ152" s="404">
        <v>0</v>
      </c>
      <c r="BA152" s="404">
        <v>0</v>
      </c>
      <c r="BB152" s="404">
        <v>0</v>
      </c>
      <c r="BC152" s="404">
        <v>0</v>
      </c>
      <c r="BD152" s="404">
        <v>0</v>
      </c>
      <c r="BE152" s="404">
        <v>0</v>
      </c>
      <c r="BF152" s="404">
        <v>0</v>
      </c>
      <c r="BG152" s="404">
        <v>0</v>
      </c>
      <c r="BH152" s="404">
        <v>0</v>
      </c>
      <c r="BI152" s="404">
        <v>0</v>
      </c>
      <c r="BJ152" s="404">
        <v>0</v>
      </c>
      <c r="BK152" s="404">
        <v>0</v>
      </c>
      <c r="BL152" s="404">
        <v>0</v>
      </c>
      <c r="BM152" s="404">
        <v>0</v>
      </c>
      <c r="BN152" s="404">
        <v>0</v>
      </c>
      <c r="BO152" s="404">
        <v>16907.099999999999</v>
      </c>
      <c r="BP152" s="404">
        <v>17362.03</v>
      </c>
      <c r="BQ152" s="404">
        <v>18577.439999999999</v>
      </c>
      <c r="BR152" s="404">
        <v>18489.169999999998</v>
      </c>
      <c r="BS152" s="404">
        <v>18448.43</v>
      </c>
      <c r="BT152" s="404">
        <v>0</v>
      </c>
      <c r="BU152" s="404">
        <v>0</v>
      </c>
      <c r="BV152" s="404">
        <v>0</v>
      </c>
      <c r="BW152" s="404">
        <v>0</v>
      </c>
      <c r="BX152" s="404">
        <v>0</v>
      </c>
      <c r="BY152" s="404">
        <v>0</v>
      </c>
      <c r="BZ152" s="404">
        <v>0</v>
      </c>
      <c r="CA152" s="404">
        <v>38992.830000000009</v>
      </c>
      <c r="CB152" s="404">
        <v>0</v>
      </c>
      <c r="CC152" s="404">
        <v>0</v>
      </c>
      <c r="CD152" s="404">
        <v>0</v>
      </c>
      <c r="CE152" s="404">
        <v>0</v>
      </c>
      <c r="CF152" s="404">
        <v>0</v>
      </c>
      <c r="CG152" s="404">
        <v>0</v>
      </c>
      <c r="CH152" s="404">
        <v>0</v>
      </c>
      <c r="CI152" s="404">
        <v>0</v>
      </c>
      <c r="CJ152" s="404">
        <v>0</v>
      </c>
      <c r="CK152" s="404">
        <v>0</v>
      </c>
      <c r="CL152" s="404">
        <v>0</v>
      </c>
      <c r="CM152" s="404">
        <v>0</v>
      </c>
      <c r="CN152" s="404">
        <v>0</v>
      </c>
      <c r="CO152" s="404">
        <v>0</v>
      </c>
      <c r="CP152" s="404">
        <v>0</v>
      </c>
      <c r="CQ152" s="404">
        <v>0</v>
      </c>
      <c r="CR152" s="404">
        <v>0</v>
      </c>
      <c r="CS152" s="404">
        <v>0</v>
      </c>
      <c r="CT152" s="404">
        <v>0</v>
      </c>
      <c r="CU152" s="404">
        <v>0</v>
      </c>
      <c r="CV152" s="404">
        <v>0</v>
      </c>
      <c r="CW152" s="404">
        <v>0</v>
      </c>
      <c r="CX152" s="404">
        <v>0</v>
      </c>
      <c r="CY152" s="404">
        <v>0</v>
      </c>
      <c r="CZ152" s="404">
        <v>0</v>
      </c>
    </row>
    <row r="153" spans="1:104" x14ac:dyDescent="0.25">
      <c r="A153" s="183">
        <v>5307</v>
      </c>
      <c r="B153" s="183">
        <v>675101</v>
      </c>
      <c r="C153" s="27">
        <v>1026104</v>
      </c>
      <c r="D153" s="14">
        <v>1174574958</v>
      </c>
      <c r="F153" s="27" t="s">
        <v>1297</v>
      </c>
      <c r="G153" s="12" t="s">
        <v>360</v>
      </c>
      <c r="H153" s="27" t="s">
        <v>1433</v>
      </c>
      <c r="I153" s="12" t="s">
        <v>361</v>
      </c>
      <c r="J153" s="465">
        <v>11684.34</v>
      </c>
      <c r="K153" s="465">
        <v>11600.94</v>
      </c>
      <c r="L153" s="465">
        <v>12318.18</v>
      </c>
      <c r="M153" s="465">
        <v>12276.48</v>
      </c>
      <c r="N153" s="465">
        <v>12084.66</v>
      </c>
      <c r="O153" s="465">
        <v>0</v>
      </c>
      <c r="P153" s="465">
        <v>0</v>
      </c>
      <c r="Q153" s="465">
        <v>0</v>
      </c>
      <c r="R153" s="465">
        <v>0</v>
      </c>
      <c r="S153" s="465">
        <v>0</v>
      </c>
      <c r="T153" s="465">
        <v>0</v>
      </c>
      <c r="U153" s="465">
        <v>0</v>
      </c>
      <c r="V153" s="465">
        <v>33853.17</v>
      </c>
      <c r="W153" s="465">
        <v>0</v>
      </c>
      <c r="X153" s="465">
        <v>0</v>
      </c>
      <c r="Y153" s="465">
        <v>0</v>
      </c>
      <c r="Z153" s="465">
        <v>0</v>
      </c>
      <c r="AA153" s="465">
        <v>0</v>
      </c>
      <c r="AB153" s="465">
        <v>0</v>
      </c>
      <c r="AC153" s="465">
        <v>0</v>
      </c>
      <c r="AD153" s="465">
        <v>0</v>
      </c>
      <c r="AE153" s="465">
        <v>0</v>
      </c>
      <c r="AF153" s="465">
        <v>0</v>
      </c>
      <c r="AG153" s="465">
        <v>0</v>
      </c>
      <c r="AH153" s="465">
        <v>0</v>
      </c>
      <c r="AI153" s="465">
        <v>0</v>
      </c>
      <c r="AJ153" s="465">
        <v>0</v>
      </c>
      <c r="AK153" s="465">
        <v>0</v>
      </c>
      <c r="AL153" s="465">
        <v>0</v>
      </c>
      <c r="AM153" s="465">
        <v>0</v>
      </c>
      <c r="AN153" s="465">
        <v>0</v>
      </c>
      <c r="AO153" s="465">
        <v>0</v>
      </c>
      <c r="AP153" s="465">
        <v>0</v>
      </c>
      <c r="AQ153" s="465">
        <v>0</v>
      </c>
      <c r="AR153" s="465">
        <v>0</v>
      </c>
      <c r="AS153" s="465">
        <v>0</v>
      </c>
      <c r="AT153" s="465">
        <v>0</v>
      </c>
      <c r="AU153" s="465">
        <v>0</v>
      </c>
      <c r="AV153" s="404">
        <v>0</v>
      </c>
      <c r="AW153" s="404">
        <v>0</v>
      </c>
      <c r="AX153" s="404">
        <v>0</v>
      </c>
      <c r="AY153" s="404">
        <v>0</v>
      </c>
      <c r="AZ153" s="404">
        <v>0</v>
      </c>
      <c r="BA153" s="404">
        <v>0</v>
      </c>
      <c r="BB153" s="404">
        <v>0</v>
      </c>
      <c r="BC153" s="404">
        <v>0</v>
      </c>
      <c r="BD153" s="404">
        <v>0</v>
      </c>
      <c r="BE153" s="404">
        <v>0</v>
      </c>
      <c r="BF153" s="404">
        <v>0</v>
      </c>
      <c r="BG153" s="404">
        <v>0</v>
      </c>
      <c r="BH153" s="404">
        <v>0</v>
      </c>
      <c r="BI153" s="404">
        <v>0</v>
      </c>
      <c r="BJ153" s="404">
        <v>0</v>
      </c>
      <c r="BK153" s="404">
        <v>0</v>
      </c>
      <c r="BL153" s="404">
        <v>0</v>
      </c>
      <c r="BM153" s="404">
        <v>0</v>
      </c>
      <c r="BN153" s="404">
        <v>0</v>
      </c>
      <c r="BO153" s="404">
        <v>0</v>
      </c>
      <c r="BP153" s="404">
        <v>0</v>
      </c>
      <c r="BQ153" s="404">
        <v>0</v>
      </c>
      <c r="BR153" s="404">
        <v>0</v>
      </c>
      <c r="BS153" s="404">
        <v>0</v>
      </c>
      <c r="BT153" s="404">
        <v>0</v>
      </c>
      <c r="BU153" s="404">
        <v>0</v>
      </c>
      <c r="BV153" s="404">
        <v>0</v>
      </c>
      <c r="BW153" s="404">
        <v>0</v>
      </c>
      <c r="BX153" s="404">
        <v>0</v>
      </c>
      <c r="BY153" s="404">
        <v>0</v>
      </c>
      <c r="BZ153" s="404">
        <v>0</v>
      </c>
      <c r="CA153" s="404">
        <v>0</v>
      </c>
      <c r="CB153" s="404">
        <v>0</v>
      </c>
      <c r="CC153" s="404">
        <v>0</v>
      </c>
      <c r="CD153" s="404">
        <v>0</v>
      </c>
      <c r="CE153" s="404">
        <v>0</v>
      </c>
      <c r="CF153" s="404">
        <v>0</v>
      </c>
      <c r="CG153" s="404">
        <v>0</v>
      </c>
      <c r="CH153" s="404">
        <v>14378.16</v>
      </c>
      <c r="CI153" s="404">
        <v>14378.16</v>
      </c>
      <c r="CJ153" s="404">
        <v>15529.079999999998</v>
      </c>
      <c r="CK153" s="404">
        <v>15629.16</v>
      </c>
      <c r="CL153" s="404">
        <v>15754.26</v>
      </c>
      <c r="CM153" s="404">
        <v>0</v>
      </c>
      <c r="CN153" s="404">
        <v>0</v>
      </c>
      <c r="CO153" s="404">
        <v>0</v>
      </c>
      <c r="CP153" s="404">
        <v>0</v>
      </c>
      <c r="CQ153" s="404">
        <v>0</v>
      </c>
      <c r="CR153" s="404">
        <v>0</v>
      </c>
      <c r="CS153" s="404">
        <v>0</v>
      </c>
      <c r="CT153" s="404">
        <v>42108.3</v>
      </c>
      <c r="CU153" s="404">
        <v>0</v>
      </c>
      <c r="CV153" s="404">
        <v>0</v>
      </c>
      <c r="CW153" s="404">
        <v>0</v>
      </c>
      <c r="CX153" s="404">
        <v>0</v>
      </c>
      <c r="CY153" s="404">
        <v>0</v>
      </c>
      <c r="CZ153" s="404">
        <v>0</v>
      </c>
    </row>
    <row r="154" spans="1:104" x14ac:dyDescent="0.25">
      <c r="A154" s="183">
        <v>5315</v>
      </c>
      <c r="B154" s="183">
        <v>675104</v>
      </c>
      <c r="C154" s="27">
        <v>1025977</v>
      </c>
      <c r="D154" s="14">
        <v>1407864333</v>
      </c>
      <c r="F154" s="27" t="s">
        <v>1286</v>
      </c>
      <c r="G154" s="12" t="s">
        <v>1087</v>
      </c>
      <c r="H154" s="27" t="s">
        <v>1428</v>
      </c>
      <c r="I154" s="12" t="s">
        <v>1088</v>
      </c>
      <c r="J154" s="465">
        <v>0</v>
      </c>
      <c r="K154" s="465">
        <v>0</v>
      </c>
      <c r="L154" s="465">
        <v>0</v>
      </c>
      <c r="M154" s="465">
        <v>0</v>
      </c>
      <c r="N154" s="465">
        <v>0</v>
      </c>
      <c r="O154" s="465">
        <v>0</v>
      </c>
      <c r="P154" s="465">
        <v>0</v>
      </c>
      <c r="Q154" s="465">
        <v>0</v>
      </c>
      <c r="R154" s="465">
        <v>0</v>
      </c>
      <c r="S154" s="465">
        <v>0</v>
      </c>
      <c r="T154" s="465">
        <v>0</v>
      </c>
      <c r="U154" s="465">
        <v>0</v>
      </c>
      <c r="V154" s="465">
        <v>0</v>
      </c>
      <c r="W154" s="465">
        <v>0</v>
      </c>
      <c r="X154" s="465">
        <v>0</v>
      </c>
      <c r="Y154" s="465">
        <v>0</v>
      </c>
      <c r="Z154" s="465">
        <v>0</v>
      </c>
      <c r="AA154" s="465">
        <v>0</v>
      </c>
      <c r="AB154" s="465">
        <v>0</v>
      </c>
      <c r="AC154" s="465">
        <v>0</v>
      </c>
      <c r="AD154" s="465">
        <v>0</v>
      </c>
      <c r="AE154" s="465">
        <v>0</v>
      </c>
      <c r="AF154" s="465">
        <v>0</v>
      </c>
      <c r="AG154" s="465">
        <v>0</v>
      </c>
      <c r="AH154" s="465">
        <v>0</v>
      </c>
      <c r="AI154" s="465">
        <v>0</v>
      </c>
      <c r="AJ154" s="465">
        <v>0</v>
      </c>
      <c r="AK154" s="465">
        <v>0</v>
      </c>
      <c r="AL154" s="465">
        <v>0</v>
      </c>
      <c r="AM154" s="465">
        <v>0</v>
      </c>
      <c r="AN154" s="465">
        <v>0</v>
      </c>
      <c r="AO154" s="465">
        <v>0</v>
      </c>
      <c r="AP154" s="465">
        <v>0</v>
      </c>
      <c r="AQ154" s="465">
        <v>0</v>
      </c>
      <c r="AR154" s="465">
        <v>0</v>
      </c>
      <c r="AS154" s="465">
        <v>0</v>
      </c>
      <c r="AT154" s="465">
        <v>0</v>
      </c>
      <c r="AU154" s="465">
        <v>0</v>
      </c>
      <c r="AV154" s="404">
        <v>0</v>
      </c>
      <c r="AW154" s="404">
        <v>0</v>
      </c>
      <c r="AX154" s="404">
        <v>0</v>
      </c>
      <c r="AY154" s="404">
        <v>0</v>
      </c>
      <c r="AZ154" s="404">
        <v>0</v>
      </c>
      <c r="BA154" s="404">
        <v>0</v>
      </c>
      <c r="BB154" s="404">
        <v>0</v>
      </c>
      <c r="BC154" s="404">
        <v>0</v>
      </c>
      <c r="BD154" s="404">
        <v>0</v>
      </c>
      <c r="BE154" s="404">
        <v>0</v>
      </c>
      <c r="BF154" s="404">
        <v>0</v>
      </c>
      <c r="BG154" s="404">
        <v>0</v>
      </c>
      <c r="BH154" s="404">
        <v>0</v>
      </c>
      <c r="BI154" s="404">
        <v>0</v>
      </c>
      <c r="BJ154" s="404">
        <v>0</v>
      </c>
      <c r="BK154" s="404">
        <v>0</v>
      </c>
      <c r="BL154" s="404">
        <v>0</v>
      </c>
      <c r="BM154" s="404">
        <v>0</v>
      </c>
      <c r="BN154" s="404">
        <v>0</v>
      </c>
      <c r="BO154" s="404">
        <v>15491.2</v>
      </c>
      <c r="BP154" s="404">
        <v>12903.84</v>
      </c>
      <c r="BQ154" s="404">
        <v>17864.32</v>
      </c>
      <c r="BR154" s="404">
        <v>18276.32</v>
      </c>
      <c r="BS154" s="404">
        <v>15491.199999999999</v>
      </c>
      <c r="BT154" s="404">
        <v>0</v>
      </c>
      <c r="BU154" s="404">
        <v>0</v>
      </c>
      <c r="BV154" s="404">
        <v>0</v>
      </c>
      <c r="BW154" s="404">
        <v>0</v>
      </c>
      <c r="BX154" s="404">
        <v>0</v>
      </c>
      <c r="BY154" s="404">
        <v>0</v>
      </c>
      <c r="BZ154" s="404">
        <v>0</v>
      </c>
      <c r="CA154" s="404">
        <v>34105.049999999996</v>
      </c>
      <c r="CB154" s="404">
        <v>0</v>
      </c>
      <c r="CC154" s="404">
        <v>0</v>
      </c>
      <c r="CD154" s="404">
        <v>0</v>
      </c>
      <c r="CE154" s="404">
        <v>0</v>
      </c>
      <c r="CF154" s="404">
        <v>0</v>
      </c>
      <c r="CG154" s="404">
        <v>0</v>
      </c>
      <c r="CH154" s="404">
        <v>17287.52</v>
      </c>
      <c r="CI154" s="404">
        <v>14271.68</v>
      </c>
      <c r="CJ154" s="404">
        <v>19331.04</v>
      </c>
      <c r="CK154" s="404">
        <v>19924.32</v>
      </c>
      <c r="CL154" s="404">
        <v>18836.64</v>
      </c>
      <c r="CM154" s="404">
        <v>0</v>
      </c>
      <c r="CN154" s="404">
        <v>0</v>
      </c>
      <c r="CO154" s="404">
        <v>0</v>
      </c>
      <c r="CP154" s="404">
        <v>0</v>
      </c>
      <c r="CQ154" s="404">
        <v>0</v>
      </c>
      <c r="CR154" s="404">
        <v>0</v>
      </c>
      <c r="CS154" s="404">
        <v>0</v>
      </c>
      <c r="CT154" s="404">
        <v>37519.199999999997</v>
      </c>
      <c r="CU154" s="404">
        <v>0</v>
      </c>
      <c r="CV154" s="404">
        <v>0</v>
      </c>
      <c r="CW154" s="404">
        <v>0</v>
      </c>
      <c r="CX154" s="404">
        <v>0</v>
      </c>
      <c r="CY154" s="404">
        <v>0</v>
      </c>
      <c r="CZ154" s="404">
        <v>0</v>
      </c>
    </row>
    <row r="155" spans="1:104" x14ac:dyDescent="0.25">
      <c r="A155" s="183">
        <v>5152</v>
      </c>
      <c r="B155" s="183">
        <v>675109</v>
      </c>
      <c r="C155" s="27">
        <v>1014062</v>
      </c>
      <c r="D155" s="14">
        <v>1821185018</v>
      </c>
      <c r="F155" s="27" t="s">
        <v>1298</v>
      </c>
      <c r="G155" s="12" t="s">
        <v>985</v>
      </c>
      <c r="H155" s="27" t="s">
        <v>1498</v>
      </c>
      <c r="I155" s="12" t="s">
        <v>986</v>
      </c>
      <c r="J155" s="465">
        <v>0</v>
      </c>
      <c r="K155" s="465">
        <v>0</v>
      </c>
      <c r="L155" s="465">
        <v>0</v>
      </c>
      <c r="M155" s="465">
        <v>0</v>
      </c>
      <c r="N155" s="465">
        <v>0</v>
      </c>
      <c r="O155" s="465">
        <v>0</v>
      </c>
      <c r="P155" s="465">
        <v>0</v>
      </c>
      <c r="Q155" s="465">
        <v>0</v>
      </c>
      <c r="R155" s="465">
        <v>0</v>
      </c>
      <c r="S155" s="465">
        <v>0</v>
      </c>
      <c r="T155" s="465">
        <v>0</v>
      </c>
      <c r="U155" s="465">
        <v>0</v>
      </c>
      <c r="V155" s="465">
        <v>0</v>
      </c>
      <c r="W155" s="465">
        <v>0</v>
      </c>
      <c r="X155" s="465">
        <v>0</v>
      </c>
      <c r="Y155" s="465">
        <v>0</v>
      </c>
      <c r="Z155" s="465">
        <v>0</v>
      </c>
      <c r="AA155" s="465">
        <v>0</v>
      </c>
      <c r="AB155" s="465">
        <v>0</v>
      </c>
      <c r="AC155" s="465">
        <v>0</v>
      </c>
      <c r="AD155" s="465">
        <v>0</v>
      </c>
      <c r="AE155" s="465">
        <v>0</v>
      </c>
      <c r="AF155" s="465">
        <v>0</v>
      </c>
      <c r="AG155" s="465">
        <v>0</v>
      </c>
      <c r="AH155" s="465">
        <v>0</v>
      </c>
      <c r="AI155" s="465">
        <v>0</v>
      </c>
      <c r="AJ155" s="465">
        <v>0</v>
      </c>
      <c r="AK155" s="465">
        <v>0</v>
      </c>
      <c r="AL155" s="465">
        <v>0</v>
      </c>
      <c r="AM155" s="465">
        <v>0</v>
      </c>
      <c r="AN155" s="465">
        <v>0</v>
      </c>
      <c r="AO155" s="465">
        <v>0</v>
      </c>
      <c r="AP155" s="465">
        <v>0</v>
      </c>
      <c r="AQ155" s="465">
        <v>0</v>
      </c>
      <c r="AR155" s="465">
        <v>0</v>
      </c>
      <c r="AS155" s="465">
        <v>0</v>
      </c>
      <c r="AT155" s="465">
        <v>0</v>
      </c>
      <c r="AU155" s="465">
        <v>0</v>
      </c>
      <c r="AV155" s="404">
        <v>0</v>
      </c>
      <c r="AW155" s="404">
        <v>0</v>
      </c>
      <c r="AX155" s="404">
        <v>0</v>
      </c>
      <c r="AY155" s="404">
        <v>0</v>
      </c>
      <c r="AZ155" s="404">
        <v>0</v>
      </c>
      <c r="BA155" s="404">
        <v>0</v>
      </c>
      <c r="BB155" s="404">
        <v>0</v>
      </c>
      <c r="BC155" s="404">
        <v>0</v>
      </c>
      <c r="BD155" s="404">
        <v>0</v>
      </c>
      <c r="BE155" s="404">
        <v>0</v>
      </c>
      <c r="BF155" s="404">
        <v>0</v>
      </c>
      <c r="BG155" s="404">
        <v>0</v>
      </c>
      <c r="BH155" s="404">
        <v>139431.69</v>
      </c>
      <c r="BI155" s="404">
        <v>0</v>
      </c>
      <c r="BJ155" s="404">
        <v>0</v>
      </c>
      <c r="BK155" s="404">
        <v>0</v>
      </c>
      <c r="BL155" s="404">
        <v>0</v>
      </c>
      <c r="BM155" s="404">
        <v>0</v>
      </c>
      <c r="BN155" s="404">
        <v>0</v>
      </c>
      <c r="BO155" s="404">
        <v>0</v>
      </c>
      <c r="BP155" s="404">
        <v>0</v>
      </c>
      <c r="BQ155" s="404">
        <v>0</v>
      </c>
      <c r="BR155" s="404">
        <v>0</v>
      </c>
      <c r="BS155" s="404">
        <v>0</v>
      </c>
      <c r="BT155" s="404">
        <v>0</v>
      </c>
      <c r="BU155" s="404">
        <v>0</v>
      </c>
      <c r="BV155" s="404">
        <v>0</v>
      </c>
      <c r="BW155" s="404">
        <v>0</v>
      </c>
      <c r="BX155" s="404">
        <v>0</v>
      </c>
      <c r="BY155" s="404">
        <v>0</v>
      </c>
      <c r="BZ155" s="404">
        <v>0</v>
      </c>
      <c r="CA155" s="404">
        <v>86492.19</v>
      </c>
      <c r="CB155" s="404">
        <v>0</v>
      </c>
      <c r="CC155" s="404">
        <v>0</v>
      </c>
      <c r="CD155" s="404">
        <v>0</v>
      </c>
      <c r="CE155" s="404">
        <v>0</v>
      </c>
      <c r="CF155" s="404">
        <v>0</v>
      </c>
      <c r="CG155" s="404">
        <v>0</v>
      </c>
      <c r="CH155" s="404">
        <v>0</v>
      </c>
      <c r="CI155" s="404">
        <v>0</v>
      </c>
      <c r="CJ155" s="404">
        <v>0</v>
      </c>
      <c r="CK155" s="404">
        <v>0</v>
      </c>
      <c r="CL155" s="404">
        <v>0</v>
      </c>
      <c r="CM155" s="404">
        <v>0</v>
      </c>
      <c r="CN155" s="404">
        <v>0</v>
      </c>
      <c r="CO155" s="404">
        <v>0</v>
      </c>
      <c r="CP155" s="404">
        <v>0</v>
      </c>
      <c r="CQ155" s="404">
        <v>0</v>
      </c>
      <c r="CR155" s="404">
        <v>0</v>
      </c>
      <c r="CS155" s="404">
        <v>0</v>
      </c>
      <c r="CT155" s="404">
        <v>0</v>
      </c>
      <c r="CU155" s="404">
        <v>0</v>
      </c>
      <c r="CV155" s="404">
        <v>0</v>
      </c>
      <c r="CW155" s="404">
        <v>0</v>
      </c>
      <c r="CX155" s="404">
        <v>0</v>
      </c>
      <c r="CY155" s="404">
        <v>0</v>
      </c>
      <c r="CZ155" s="404">
        <v>0</v>
      </c>
    </row>
    <row r="156" spans="1:104" x14ac:dyDescent="0.25">
      <c r="A156" s="183">
        <v>5314</v>
      </c>
      <c r="B156" s="183">
        <v>675110</v>
      </c>
      <c r="C156" s="27">
        <v>1025687</v>
      </c>
      <c r="D156" s="14">
        <v>1528489614</v>
      </c>
      <c r="F156" s="27" t="s">
        <v>1274</v>
      </c>
      <c r="G156" s="12" t="s">
        <v>362</v>
      </c>
      <c r="H156" s="27" t="s">
        <v>1287</v>
      </c>
      <c r="I156" s="12" t="s">
        <v>363</v>
      </c>
      <c r="J156" s="465">
        <v>0</v>
      </c>
      <c r="K156" s="465">
        <v>0</v>
      </c>
      <c r="L156" s="465">
        <v>0</v>
      </c>
      <c r="M156" s="465">
        <v>0</v>
      </c>
      <c r="N156" s="465">
        <v>0</v>
      </c>
      <c r="O156" s="465">
        <v>0</v>
      </c>
      <c r="P156" s="465">
        <v>0</v>
      </c>
      <c r="Q156" s="465">
        <v>0</v>
      </c>
      <c r="R156" s="465">
        <v>0</v>
      </c>
      <c r="S156" s="465">
        <v>0</v>
      </c>
      <c r="T156" s="465">
        <v>0</v>
      </c>
      <c r="U156" s="465">
        <v>0</v>
      </c>
      <c r="V156" s="465">
        <v>0</v>
      </c>
      <c r="W156" s="465">
        <v>0</v>
      </c>
      <c r="X156" s="465">
        <v>0</v>
      </c>
      <c r="Y156" s="465">
        <v>0</v>
      </c>
      <c r="Z156" s="465">
        <v>0</v>
      </c>
      <c r="AA156" s="465">
        <v>0</v>
      </c>
      <c r="AB156" s="465">
        <v>0</v>
      </c>
      <c r="AC156" s="465">
        <v>0</v>
      </c>
      <c r="AD156" s="465">
        <v>0</v>
      </c>
      <c r="AE156" s="465">
        <v>0</v>
      </c>
      <c r="AF156" s="465">
        <v>0</v>
      </c>
      <c r="AG156" s="465">
        <v>0</v>
      </c>
      <c r="AH156" s="465">
        <v>0</v>
      </c>
      <c r="AI156" s="465">
        <v>0</v>
      </c>
      <c r="AJ156" s="465">
        <v>0</v>
      </c>
      <c r="AK156" s="465">
        <v>0</v>
      </c>
      <c r="AL156" s="465">
        <v>0</v>
      </c>
      <c r="AM156" s="465">
        <v>0</v>
      </c>
      <c r="AN156" s="465">
        <v>0</v>
      </c>
      <c r="AO156" s="465">
        <v>0</v>
      </c>
      <c r="AP156" s="465">
        <v>0</v>
      </c>
      <c r="AQ156" s="465">
        <v>0</v>
      </c>
      <c r="AR156" s="465">
        <v>0</v>
      </c>
      <c r="AS156" s="465">
        <v>0</v>
      </c>
      <c r="AT156" s="465">
        <v>0</v>
      </c>
      <c r="AU156" s="465">
        <v>0</v>
      </c>
      <c r="AV156" s="404">
        <v>0</v>
      </c>
      <c r="AW156" s="404">
        <v>0</v>
      </c>
      <c r="AX156" s="404">
        <v>0</v>
      </c>
      <c r="AY156" s="404">
        <v>0</v>
      </c>
      <c r="AZ156" s="404">
        <v>0</v>
      </c>
      <c r="BA156" s="404">
        <v>0</v>
      </c>
      <c r="BB156" s="404">
        <v>0</v>
      </c>
      <c r="BC156" s="404">
        <v>0</v>
      </c>
      <c r="BD156" s="404">
        <v>0</v>
      </c>
      <c r="BE156" s="404">
        <v>0</v>
      </c>
      <c r="BF156" s="404">
        <v>0</v>
      </c>
      <c r="BG156" s="404">
        <v>0</v>
      </c>
      <c r="BH156" s="404">
        <v>0</v>
      </c>
      <c r="BI156" s="404">
        <v>0</v>
      </c>
      <c r="BJ156" s="404">
        <v>0</v>
      </c>
      <c r="BK156" s="404">
        <v>0</v>
      </c>
      <c r="BL156" s="404">
        <v>0</v>
      </c>
      <c r="BM156" s="404">
        <v>0</v>
      </c>
      <c r="BN156" s="404">
        <v>0</v>
      </c>
      <c r="BO156" s="404">
        <v>19236.23</v>
      </c>
      <c r="BP156" s="404">
        <v>18989.489999999998</v>
      </c>
      <c r="BQ156" s="404">
        <v>21343.010000000002</v>
      </c>
      <c r="BR156" s="404">
        <v>20802.080000000002</v>
      </c>
      <c r="BS156" s="404">
        <v>20555.34</v>
      </c>
      <c r="BT156" s="404">
        <v>0</v>
      </c>
      <c r="BU156" s="404">
        <v>0</v>
      </c>
      <c r="BV156" s="404">
        <v>0</v>
      </c>
      <c r="BW156" s="404">
        <v>0</v>
      </c>
      <c r="BX156" s="404">
        <v>0</v>
      </c>
      <c r="BY156" s="404">
        <v>0</v>
      </c>
      <c r="BZ156" s="404">
        <v>0</v>
      </c>
      <c r="CA156" s="404">
        <v>56367.46</v>
      </c>
      <c r="CB156" s="404">
        <v>0</v>
      </c>
      <c r="CC156" s="404">
        <v>0</v>
      </c>
      <c r="CD156" s="404">
        <v>0</v>
      </c>
      <c r="CE156" s="404">
        <v>0</v>
      </c>
      <c r="CF156" s="404">
        <v>0</v>
      </c>
      <c r="CG156" s="404">
        <v>0</v>
      </c>
      <c r="CH156" s="404">
        <v>23269.48</v>
      </c>
      <c r="CI156" s="404">
        <v>22889.88</v>
      </c>
      <c r="CJ156" s="404">
        <v>25015.640000000003</v>
      </c>
      <c r="CK156" s="404">
        <v>24892.27</v>
      </c>
      <c r="CL156" s="404">
        <v>24417.77</v>
      </c>
      <c r="CM156" s="404">
        <v>0</v>
      </c>
      <c r="CN156" s="404">
        <v>0</v>
      </c>
      <c r="CO156" s="404">
        <v>0</v>
      </c>
      <c r="CP156" s="404">
        <v>0</v>
      </c>
      <c r="CQ156" s="404">
        <v>0</v>
      </c>
      <c r="CR156" s="404">
        <v>0</v>
      </c>
      <c r="CS156" s="404">
        <v>0</v>
      </c>
      <c r="CT156" s="404">
        <v>67350</v>
      </c>
      <c r="CU156" s="404">
        <v>0</v>
      </c>
      <c r="CV156" s="404">
        <v>0</v>
      </c>
      <c r="CW156" s="404">
        <v>0</v>
      </c>
      <c r="CX156" s="404">
        <v>0</v>
      </c>
      <c r="CY156" s="404">
        <v>0</v>
      </c>
      <c r="CZ156" s="404">
        <v>0</v>
      </c>
    </row>
    <row r="157" spans="1:104" x14ac:dyDescent="0.25">
      <c r="A157" s="183">
        <v>5122</v>
      </c>
      <c r="B157" s="183">
        <v>675111</v>
      </c>
      <c r="C157" s="27">
        <v>1018372</v>
      </c>
      <c r="D157" s="14">
        <v>1659696177</v>
      </c>
      <c r="F157" s="27" t="s">
        <v>1298</v>
      </c>
      <c r="G157" s="12" t="s">
        <v>962</v>
      </c>
      <c r="H157" s="27" t="s">
        <v>1355</v>
      </c>
      <c r="I157" s="12" t="s">
        <v>963</v>
      </c>
      <c r="J157" s="465">
        <v>0</v>
      </c>
      <c r="K157" s="465">
        <v>0</v>
      </c>
      <c r="L157" s="465">
        <v>0</v>
      </c>
      <c r="M157" s="465">
        <v>0</v>
      </c>
      <c r="N157" s="465">
        <v>0</v>
      </c>
      <c r="O157" s="465">
        <v>0</v>
      </c>
      <c r="P157" s="465">
        <v>0</v>
      </c>
      <c r="Q157" s="465">
        <v>0</v>
      </c>
      <c r="R157" s="465">
        <v>0</v>
      </c>
      <c r="S157" s="465">
        <v>0</v>
      </c>
      <c r="T157" s="465">
        <v>0</v>
      </c>
      <c r="U157" s="465">
        <v>0</v>
      </c>
      <c r="V157" s="465">
        <v>0</v>
      </c>
      <c r="W157" s="465">
        <v>0</v>
      </c>
      <c r="X157" s="465">
        <v>0</v>
      </c>
      <c r="Y157" s="465">
        <v>0</v>
      </c>
      <c r="Z157" s="465">
        <v>0</v>
      </c>
      <c r="AA157" s="465">
        <v>0</v>
      </c>
      <c r="AB157" s="465">
        <v>0</v>
      </c>
      <c r="AC157" s="465">
        <v>0</v>
      </c>
      <c r="AD157" s="465">
        <v>0</v>
      </c>
      <c r="AE157" s="465">
        <v>0</v>
      </c>
      <c r="AF157" s="465">
        <v>0</v>
      </c>
      <c r="AG157" s="465">
        <v>0</v>
      </c>
      <c r="AH157" s="465">
        <v>0</v>
      </c>
      <c r="AI157" s="465">
        <v>0</v>
      </c>
      <c r="AJ157" s="465">
        <v>0</v>
      </c>
      <c r="AK157" s="465">
        <v>0</v>
      </c>
      <c r="AL157" s="465">
        <v>0</v>
      </c>
      <c r="AM157" s="465">
        <v>0</v>
      </c>
      <c r="AN157" s="465">
        <v>0</v>
      </c>
      <c r="AO157" s="465">
        <v>0</v>
      </c>
      <c r="AP157" s="465">
        <v>0</v>
      </c>
      <c r="AQ157" s="465">
        <v>0</v>
      </c>
      <c r="AR157" s="465">
        <v>0</v>
      </c>
      <c r="AS157" s="465">
        <v>0</v>
      </c>
      <c r="AT157" s="465">
        <v>0</v>
      </c>
      <c r="AU157" s="465">
        <v>0</v>
      </c>
      <c r="AV157" s="404">
        <v>18275.04</v>
      </c>
      <c r="AW157" s="404">
        <v>18925.2</v>
      </c>
      <c r="AX157" s="404">
        <v>20543.04</v>
      </c>
      <c r="AY157" s="404">
        <v>20618.640000000003</v>
      </c>
      <c r="AZ157" s="404">
        <v>20280.96</v>
      </c>
      <c r="BA157" s="404">
        <v>0</v>
      </c>
      <c r="BB157" s="404">
        <v>0</v>
      </c>
      <c r="BC157" s="404">
        <v>0</v>
      </c>
      <c r="BD157" s="404">
        <v>0</v>
      </c>
      <c r="BE157" s="404">
        <v>0</v>
      </c>
      <c r="BF157" s="404">
        <v>0</v>
      </c>
      <c r="BG157" s="404">
        <v>0</v>
      </c>
      <c r="BH157" s="404">
        <v>54879.03</v>
      </c>
      <c r="BI157" s="404">
        <v>0</v>
      </c>
      <c r="BJ157" s="404">
        <v>0</v>
      </c>
      <c r="BK157" s="404">
        <v>0</v>
      </c>
      <c r="BL157" s="404">
        <v>0</v>
      </c>
      <c r="BM157" s="404">
        <v>0</v>
      </c>
      <c r="BN157" s="404">
        <v>0</v>
      </c>
      <c r="BO157" s="404">
        <v>11345.04</v>
      </c>
      <c r="BP157" s="404">
        <v>11471.04</v>
      </c>
      <c r="BQ157" s="404">
        <v>13003.199999999999</v>
      </c>
      <c r="BR157" s="404">
        <v>12867.12</v>
      </c>
      <c r="BS157" s="404">
        <v>12605.04</v>
      </c>
      <c r="BT157" s="404">
        <v>0</v>
      </c>
      <c r="BU157" s="404">
        <v>0</v>
      </c>
      <c r="BV157" s="404">
        <v>0</v>
      </c>
      <c r="BW157" s="404">
        <v>0</v>
      </c>
      <c r="BX157" s="404">
        <v>0</v>
      </c>
      <c r="BY157" s="404">
        <v>0</v>
      </c>
      <c r="BZ157" s="404">
        <v>0</v>
      </c>
      <c r="CA157" s="404">
        <v>34042.53</v>
      </c>
      <c r="CB157" s="404">
        <v>0</v>
      </c>
      <c r="CC157" s="404">
        <v>0</v>
      </c>
      <c r="CD157" s="404">
        <v>0</v>
      </c>
      <c r="CE157" s="404">
        <v>0</v>
      </c>
      <c r="CF157" s="404">
        <v>0</v>
      </c>
      <c r="CG157" s="404">
        <v>0</v>
      </c>
      <c r="CH157" s="404">
        <v>0</v>
      </c>
      <c r="CI157" s="404">
        <v>0</v>
      </c>
      <c r="CJ157" s="404">
        <v>0</v>
      </c>
      <c r="CK157" s="404">
        <v>0</v>
      </c>
      <c r="CL157" s="404">
        <v>0</v>
      </c>
      <c r="CM157" s="404">
        <v>0</v>
      </c>
      <c r="CN157" s="404">
        <v>0</v>
      </c>
      <c r="CO157" s="404">
        <v>0</v>
      </c>
      <c r="CP157" s="404">
        <v>0</v>
      </c>
      <c r="CQ157" s="404">
        <v>0</v>
      </c>
      <c r="CR157" s="404">
        <v>0</v>
      </c>
      <c r="CS157" s="404">
        <v>0</v>
      </c>
      <c r="CT157" s="404">
        <v>0</v>
      </c>
      <c r="CU157" s="404">
        <v>0</v>
      </c>
      <c r="CV157" s="404">
        <v>0</v>
      </c>
      <c r="CW157" s="404">
        <v>0</v>
      </c>
      <c r="CX157" s="404">
        <v>0</v>
      </c>
      <c r="CY157" s="404">
        <v>0</v>
      </c>
      <c r="CZ157" s="404">
        <v>0</v>
      </c>
    </row>
    <row r="158" spans="1:104" x14ac:dyDescent="0.25">
      <c r="A158" s="183">
        <v>5130</v>
      </c>
      <c r="B158" s="183">
        <v>675113</v>
      </c>
      <c r="C158" s="27">
        <v>1025631</v>
      </c>
      <c r="D158" s="14">
        <v>1376972984</v>
      </c>
      <c r="F158" s="27" t="s">
        <v>1298</v>
      </c>
      <c r="G158" s="12" t="s">
        <v>971</v>
      </c>
      <c r="H158" s="27" t="s">
        <v>1465</v>
      </c>
      <c r="I158" s="12" t="s">
        <v>972</v>
      </c>
      <c r="J158" s="465">
        <v>0</v>
      </c>
      <c r="K158" s="465">
        <v>0</v>
      </c>
      <c r="L158" s="465">
        <v>0</v>
      </c>
      <c r="M158" s="465">
        <v>0</v>
      </c>
      <c r="N158" s="465">
        <v>0</v>
      </c>
      <c r="O158" s="465">
        <v>0</v>
      </c>
      <c r="P158" s="465">
        <v>0</v>
      </c>
      <c r="Q158" s="465">
        <v>0</v>
      </c>
      <c r="R158" s="465">
        <v>0</v>
      </c>
      <c r="S158" s="465">
        <v>0</v>
      </c>
      <c r="T158" s="465">
        <v>0</v>
      </c>
      <c r="U158" s="465">
        <v>0</v>
      </c>
      <c r="V158" s="465">
        <v>0</v>
      </c>
      <c r="W158" s="465">
        <v>0</v>
      </c>
      <c r="X158" s="465">
        <v>0</v>
      </c>
      <c r="Y158" s="465">
        <v>0</v>
      </c>
      <c r="Z158" s="465">
        <v>0</v>
      </c>
      <c r="AA158" s="465">
        <v>0</v>
      </c>
      <c r="AB158" s="465">
        <v>0</v>
      </c>
      <c r="AC158" s="465">
        <v>0</v>
      </c>
      <c r="AD158" s="465">
        <v>0</v>
      </c>
      <c r="AE158" s="465">
        <v>0</v>
      </c>
      <c r="AF158" s="465">
        <v>0</v>
      </c>
      <c r="AG158" s="465">
        <v>0</v>
      </c>
      <c r="AH158" s="465">
        <v>0</v>
      </c>
      <c r="AI158" s="465">
        <v>0</v>
      </c>
      <c r="AJ158" s="465">
        <v>0</v>
      </c>
      <c r="AK158" s="465">
        <v>0</v>
      </c>
      <c r="AL158" s="465">
        <v>0</v>
      </c>
      <c r="AM158" s="465">
        <v>0</v>
      </c>
      <c r="AN158" s="465">
        <v>0</v>
      </c>
      <c r="AO158" s="465">
        <v>0</v>
      </c>
      <c r="AP158" s="465">
        <v>0</v>
      </c>
      <c r="AQ158" s="465">
        <v>0</v>
      </c>
      <c r="AR158" s="465">
        <v>0</v>
      </c>
      <c r="AS158" s="465">
        <v>0</v>
      </c>
      <c r="AT158" s="465">
        <v>0</v>
      </c>
      <c r="AU158" s="465">
        <v>0</v>
      </c>
      <c r="AV158" s="404">
        <v>0</v>
      </c>
      <c r="AW158" s="404">
        <v>0</v>
      </c>
      <c r="AX158" s="404">
        <v>0</v>
      </c>
      <c r="AY158" s="404">
        <v>0</v>
      </c>
      <c r="AZ158" s="404">
        <v>0</v>
      </c>
      <c r="BA158" s="404">
        <v>0</v>
      </c>
      <c r="BB158" s="404">
        <v>0</v>
      </c>
      <c r="BC158" s="404">
        <v>0</v>
      </c>
      <c r="BD158" s="404">
        <v>0</v>
      </c>
      <c r="BE158" s="404">
        <v>0</v>
      </c>
      <c r="BF158" s="404">
        <v>0</v>
      </c>
      <c r="BG158" s="404">
        <v>0</v>
      </c>
      <c r="BH158" s="404">
        <v>62784.359999999993</v>
      </c>
      <c r="BI158" s="404">
        <v>0</v>
      </c>
      <c r="BJ158" s="404">
        <v>0</v>
      </c>
      <c r="BK158" s="404">
        <v>0</v>
      </c>
      <c r="BL158" s="404">
        <v>0</v>
      </c>
      <c r="BM158" s="404">
        <v>0</v>
      </c>
      <c r="BN158" s="404">
        <v>0</v>
      </c>
      <c r="BO158" s="404">
        <v>0</v>
      </c>
      <c r="BP158" s="404">
        <v>0</v>
      </c>
      <c r="BQ158" s="404">
        <v>0</v>
      </c>
      <c r="BR158" s="404">
        <v>0</v>
      </c>
      <c r="BS158" s="404">
        <v>0</v>
      </c>
      <c r="BT158" s="404">
        <v>0</v>
      </c>
      <c r="BU158" s="404">
        <v>0</v>
      </c>
      <c r="BV158" s="404">
        <v>0</v>
      </c>
      <c r="BW158" s="404">
        <v>0</v>
      </c>
      <c r="BX158" s="404">
        <v>0</v>
      </c>
      <c r="BY158" s="404">
        <v>0</v>
      </c>
      <c r="BZ158" s="404">
        <v>0</v>
      </c>
      <c r="CA158" s="404">
        <v>38946.359999999993</v>
      </c>
      <c r="CB158" s="404">
        <v>0</v>
      </c>
      <c r="CC158" s="404">
        <v>0</v>
      </c>
      <c r="CD158" s="404">
        <v>0</v>
      </c>
      <c r="CE158" s="404">
        <v>0</v>
      </c>
      <c r="CF158" s="404">
        <v>0</v>
      </c>
      <c r="CG158" s="404">
        <v>0</v>
      </c>
      <c r="CH158" s="404">
        <v>0</v>
      </c>
      <c r="CI158" s="404">
        <v>0</v>
      </c>
      <c r="CJ158" s="404">
        <v>0</v>
      </c>
      <c r="CK158" s="404">
        <v>0</v>
      </c>
      <c r="CL158" s="404">
        <v>0</v>
      </c>
      <c r="CM158" s="404">
        <v>0</v>
      </c>
      <c r="CN158" s="404">
        <v>0</v>
      </c>
      <c r="CO158" s="404">
        <v>0</v>
      </c>
      <c r="CP158" s="404">
        <v>0</v>
      </c>
      <c r="CQ158" s="404">
        <v>0</v>
      </c>
      <c r="CR158" s="404">
        <v>0</v>
      </c>
      <c r="CS158" s="404">
        <v>0</v>
      </c>
      <c r="CT158" s="404">
        <v>0</v>
      </c>
      <c r="CU158" s="404">
        <v>0</v>
      </c>
      <c r="CV158" s="404">
        <v>0</v>
      </c>
      <c r="CW158" s="404">
        <v>0</v>
      </c>
      <c r="CX158" s="404">
        <v>0</v>
      </c>
      <c r="CY158" s="404">
        <v>0</v>
      </c>
      <c r="CZ158" s="404">
        <v>0</v>
      </c>
    </row>
    <row r="159" spans="1:104" x14ac:dyDescent="0.25">
      <c r="A159" s="183">
        <v>4652</v>
      </c>
      <c r="B159" s="183">
        <v>675120</v>
      </c>
      <c r="C159" s="27">
        <v>1026525</v>
      </c>
      <c r="D159" s="14">
        <v>1851789515</v>
      </c>
      <c r="F159" s="27" t="s">
        <v>1277</v>
      </c>
      <c r="G159" s="12" t="s">
        <v>246</v>
      </c>
      <c r="H159" s="27" t="s">
        <v>1427</v>
      </c>
      <c r="I159" s="12" t="s">
        <v>247</v>
      </c>
      <c r="J159" s="465">
        <v>7676.24</v>
      </c>
      <c r="K159" s="465">
        <v>6683.1600000000008</v>
      </c>
      <c r="L159" s="465">
        <v>8682.74</v>
      </c>
      <c r="M159" s="465">
        <v>8132.5199999999995</v>
      </c>
      <c r="N159" s="465">
        <v>8186.2</v>
      </c>
      <c r="O159" s="465">
        <v>0</v>
      </c>
      <c r="P159" s="465">
        <v>0</v>
      </c>
      <c r="Q159" s="465">
        <v>0</v>
      </c>
      <c r="R159" s="465">
        <v>0</v>
      </c>
      <c r="S159" s="465">
        <v>0</v>
      </c>
      <c r="T159" s="465">
        <v>0</v>
      </c>
      <c r="U159" s="465">
        <v>0</v>
      </c>
      <c r="V159" s="465">
        <v>21840.239999999998</v>
      </c>
      <c r="W159" s="465">
        <v>0</v>
      </c>
      <c r="X159" s="465">
        <v>0</v>
      </c>
      <c r="Y159" s="465">
        <v>0</v>
      </c>
      <c r="Z159" s="465">
        <v>0</v>
      </c>
      <c r="AA159" s="465">
        <v>0</v>
      </c>
      <c r="AB159" s="465">
        <v>0</v>
      </c>
      <c r="AC159" s="465">
        <v>0</v>
      </c>
      <c r="AD159" s="465">
        <v>0</v>
      </c>
      <c r="AE159" s="465">
        <v>0</v>
      </c>
      <c r="AF159" s="465">
        <v>0</v>
      </c>
      <c r="AG159" s="465">
        <v>0</v>
      </c>
      <c r="AH159" s="465">
        <v>0</v>
      </c>
      <c r="AI159" s="465">
        <v>0</v>
      </c>
      <c r="AJ159" s="465">
        <v>0</v>
      </c>
      <c r="AK159" s="465">
        <v>0</v>
      </c>
      <c r="AL159" s="465">
        <v>0</v>
      </c>
      <c r="AM159" s="465">
        <v>0</v>
      </c>
      <c r="AN159" s="465">
        <v>0</v>
      </c>
      <c r="AO159" s="465">
        <v>0</v>
      </c>
      <c r="AP159" s="465">
        <v>0</v>
      </c>
      <c r="AQ159" s="465">
        <v>0</v>
      </c>
      <c r="AR159" s="465">
        <v>0</v>
      </c>
      <c r="AS159" s="465">
        <v>0</v>
      </c>
      <c r="AT159" s="465">
        <v>0</v>
      </c>
      <c r="AU159" s="465">
        <v>0</v>
      </c>
      <c r="AV159" s="404">
        <v>8481.44</v>
      </c>
      <c r="AW159" s="404">
        <v>7501.78</v>
      </c>
      <c r="AX159" s="404">
        <v>9313.48</v>
      </c>
      <c r="AY159" s="404">
        <v>9487.94</v>
      </c>
      <c r="AZ159" s="404">
        <v>9259.7999999999993</v>
      </c>
      <c r="BA159" s="404">
        <v>0</v>
      </c>
      <c r="BB159" s="404">
        <v>0</v>
      </c>
      <c r="BC159" s="404">
        <v>0</v>
      </c>
      <c r="BD159" s="404">
        <v>0</v>
      </c>
      <c r="BE159" s="404">
        <v>0</v>
      </c>
      <c r="BF159" s="404">
        <v>0</v>
      </c>
      <c r="BG159" s="404">
        <v>0</v>
      </c>
      <c r="BH159" s="404">
        <v>23977.200000000001</v>
      </c>
      <c r="BI159" s="404">
        <v>0</v>
      </c>
      <c r="BJ159" s="404">
        <v>0</v>
      </c>
      <c r="BK159" s="404">
        <v>0</v>
      </c>
      <c r="BL159" s="404">
        <v>0</v>
      </c>
      <c r="BM159" s="404">
        <v>0</v>
      </c>
      <c r="BN159" s="404">
        <v>0</v>
      </c>
      <c r="BO159" s="404">
        <v>0</v>
      </c>
      <c r="BP159" s="404">
        <v>0</v>
      </c>
      <c r="BQ159" s="404">
        <v>0</v>
      </c>
      <c r="BR159" s="404">
        <v>0</v>
      </c>
      <c r="BS159" s="404">
        <v>0</v>
      </c>
      <c r="BT159" s="404">
        <v>0</v>
      </c>
      <c r="BU159" s="404">
        <v>0</v>
      </c>
      <c r="BV159" s="404">
        <v>0</v>
      </c>
      <c r="BW159" s="404">
        <v>0</v>
      </c>
      <c r="BX159" s="404">
        <v>0</v>
      </c>
      <c r="BY159" s="404">
        <v>0</v>
      </c>
      <c r="BZ159" s="404">
        <v>0</v>
      </c>
      <c r="CA159" s="404">
        <v>0</v>
      </c>
      <c r="CB159" s="404">
        <v>0</v>
      </c>
      <c r="CC159" s="404">
        <v>0</v>
      </c>
      <c r="CD159" s="404">
        <v>0</v>
      </c>
      <c r="CE159" s="404">
        <v>0</v>
      </c>
      <c r="CF159" s="404">
        <v>0</v>
      </c>
      <c r="CG159" s="404">
        <v>0</v>
      </c>
      <c r="CH159" s="404">
        <v>9232.9599999999991</v>
      </c>
      <c r="CI159" s="404">
        <v>8253.3000000000011</v>
      </c>
      <c r="CJ159" s="404">
        <v>10548.12</v>
      </c>
      <c r="CK159" s="404">
        <v>9957.64</v>
      </c>
      <c r="CL159" s="404">
        <v>9810.02</v>
      </c>
      <c r="CM159" s="404">
        <v>0</v>
      </c>
      <c r="CN159" s="404">
        <v>0</v>
      </c>
      <c r="CO159" s="404">
        <v>0</v>
      </c>
      <c r="CP159" s="404">
        <v>0</v>
      </c>
      <c r="CQ159" s="404">
        <v>0</v>
      </c>
      <c r="CR159" s="404">
        <v>0</v>
      </c>
      <c r="CS159" s="404">
        <v>0</v>
      </c>
      <c r="CT159" s="404">
        <v>26572.079999999998</v>
      </c>
      <c r="CU159" s="404">
        <v>0</v>
      </c>
      <c r="CV159" s="404">
        <v>0</v>
      </c>
      <c r="CW159" s="404">
        <v>0</v>
      </c>
      <c r="CX159" s="404">
        <v>0</v>
      </c>
      <c r="CY159" s="404">
        <v>0</v>
      </c>
      <c r="CZ159" s="404">
        <v>0</v>
      </c>
    </row>
    <row r="160" spans="1:104" x14ac:dyDescent="0.25">
      <c r="A160" s="183">
        <v>4455</v>
      </c>
      <c r="B160" s="183">
        <v>675124</v>
      </c>
      <c r="C160" s="27">
        <v>1026537</v>
      </c>
      <c r="D160" s="14">
        <v>1699013599</v>
      </c>
      <c r="F160" s="27" t="s">
        <v>1274</v>
      </c>
      <c r="G160" s="12" t="s">
        <v>678</v>
      </c>
      <c r="H160" s="27" t="s">
        <v>1360</v>
      </c>
      <c r="I160" s="12" t="s">
        <v>679</v>
      </c>
      <c r="J160" s="465">
        <v>0</v>
      </c>
      <c r="K160" s="465">
        <v>0</v>
      </c>
      <c r="L160" s="465">
        <v>0</v>
      </c>
      <c r="M160" s="465">
        <v>0</v>
      </c>
      <c r="N160" s="465">
        <v>0</v>
      </c>
      <c r="O160" s="465">
        <v>0</v>
      </c>
      <c r="P160" s="465">
        <v>0</v>
      </c>
      <c r="Q160" s="465">
        <v>0</v>
      </c>
      <c r="R160" s="465">
        <v>0</v>
      </c>
      <c r="S160" s="465">
        <v>0</v>
      </c>
      <c r="T160" s="465">
        <v>0</v>
      </c>
      <c r="U160" s="465">
        <v>0</v>
      </c>
      <c r="V160" s="465">
        <v>0</v>
      </c>
      <c r="W160" s="465">
        <v>0</v>
      </c>
      <c r="X160" s="465">
        <v>0</v>
      </c>
      <c r="Y160" s="465">
        <v>0</v>
      </c>
      <c r="Z160" s="465">
        <v>0</v>
      </c>
      <c r="AA160" s="465">
        <v>0</v>
      </c>
      <c r="AB160" s="465">
        <v>0</v>
      </c>
      <c r="AC160" s="465">
        <v>0</v>
      </c>
      <c r="AD160" s="465">
        <v>0</v>
      </c>
      <c r="AE160" s="465">
        <v>0</v>
      </c>
      <c r="AF160" s="465">
        <v>0</v>
      </c>
      <c r="AG160" s="465">
        <v>0</v>
      </c>
      <c r="AH160" s="465">
        <v>0</v>
      </c>
      <c r="AI160" s="465">
        <v>0</v>
      </c>
      <c r="AJ160" s="465">
        <v>0</v>
      </c>
      <c r="AK160" s="465">
        <v>0</v>
      </c>
      <c r="AL160" s="465">
        <v>0</v>
      </c>
      <c r="AM160" s="465">
        <v>0</v>
      </c>
      <c r="AN160" s="465">
        <v>0</v>
      </c>
      <c r="AO160" s="465">
        <v>0</v>
      </c>
      <c r="AP160" s="465">
        <v>0</v>
      </c>
      <c r="AQ160" s="465">
        <v>0</v>
      </c>
      <c r="AR160" s="465">
        <v>0</v>
      </c>
      <c r="AS160" s="465">
        <v>0</v>
      </c>
      <c r="AT160" s="465">
        <v>0</v>
      </c>
      <c r="AU160" s="465">
        <v>0</v>
      </c>
      <c r="AV160" s="404">
        <v>0</v>
      </c>
      <c r="AW160" s="404">
        <v>0</v>
      </c>
      <c r="AX160" s="404">
        <v>0</v>
      </c>
      <c r="AY160" s="404">
        <v>0</v>
      </c>
      <c r="AZ160" s="404">
        <v>0</v>
      </c>
      <c r="BA160" s="404">
        <v>0</v>
      </c>
      <c r="BB160" s="404">
        <v>0</v>
      </c>
      <c r="BC160" s="404">
        <v>0</v>
      </c>
      <c r="BD160" s="404">
        <v>0</v>
      </c>
      <c r="BE160" s="404">
        <v>0</v>
      </c>
      <c r="BF160" s="404">
        <v>0</v>
      </c>
      <c r="BG160" s="404">
        <v>0</v>
      </c>
      <c r="BH160" s="404">
        <v>0</v>
      </c>
      <c r="BI160" s="404">
        <v>0</v>
      </c>
      <c r="BJ160" s="404">
        <v>0</v>
      </c>
      <c r="BK160" s="404">
        <v>0</v>
      </c>
      <c r="BL160" s="404">
        <v>0</v>
      </c>
      <c r="BM160" s="404">
        <v>0</v>
      </c>
      <c r="BN160" s="404">
        <v>0</v>
      </c>
      <c r="BO160" s="404">
        <v>10276.890000000001</v>
      </c>
      <c r="BP160" s="404">
        <v>10145.070000000002</v>
      </c>
      <c r="BQ160" s="404">
        <v>11402.43</v>
      </c>
      <c r="BR160" s="404">
        <v>11113.44</v>
      </c>
      <c r="BS160" s="404">
        <v>10981.62</v>
      </c>
      <c r="BT160" s="404">
        <v>0</v>
      </c>
      <c r="BU160" s="404">
        <v>0</v>
      </c>
      <c r="BV160" s="404">
        <v>0</v>
      </c>
      <c r="BW160" s="404">
        <v>0</v>
      </c>
      <c r="BX160" s="404">
        <v>0</v>
      </c>
      <c r="BY160" s="404">
        <v>0</v>
      </c>
      <c r="BZ160" s="404">
        <v>0</v>
      </c>
      <c r="CA160" s="404">
        <v>23601.52</v>
      </c>
      <c r="CB160" s="404">
        <v>0</v>
      </c>
      <c r="CC160" s="404">
        <v>0</v>
      </c>
      <c r="CD160" s="404">
        <v>0</v>
      </c>
      <c r="CE160" s="404">
        <v>0</v>
      </c>
      <c r="CF160" s="404">
        <v>0</v>
      </c>
      <c r="CG160" s="404">
        <v>0</v>
      </c>
      <c r="CH160" s="404">
        <v>12431.640000000001</v>
      </c>
      <c r="CI160" s="404">
        <v>12228.84</v>
      </c>
      <c r="CJ160" s="404">
        <v>13364.52</v>
      </c>
      <c r="CK160" s="404">
        <v>13298.61</v>
      </c>
      <c r="CL160" s="404">
        <v>13045.11</v>
      </c>
      <c r="CM160" s="404">
        <v>0</v>
      </c>
      <c r="CN160" s="404">
        <v>0</v>
      </c>
      <c r="CO160" s="404">
        <v>0</v>
      </c>
      <c r="CP160" s="404">
        <v>0</v>
      </c>
      <c r="CQ160" s="404">
        <v>0</v>
      </c>
      <c r="CR160" s="404">
        <v>0</v>
      </c>
      <c r="CS160" s="404">
        <v>0</v>
      </c>
      <c r="CT160" s="404">
        <v>28200.000000000004</v>
      </c>
      <c r="CU160" s="404">
        <v>0</v>
      </c>
      <c r="CV160" s="404">
        <v>0</v>
      </c>
      <c r="CW160" s="404">
        <v>0</v>
      </c>
      <c r="CX160" s="404">
        <v>0</v>
      </c>
      <c r="CY160" s="404">
        <v>0</v>
      </c>
      <c r="CZ160" s="404">
        <v>0</v>
      </c>
    </row>
    <row r="161" spans="1:104" x14ac:dyDescent="0.25">
      <c r="A161" s="183">
        <v>5155</v>
      </c>
      <c r="B161" s="183">
        <v>675128</v>
      </c>
      <c r="C161" s="27">
        <v>1014734</v>
      </c>
      <c r="D161" s="14">
        <v>1598726358</v>
      </c>
      <c r="F161" s="27" t="s">
        <v>1258</v>
      </c>
      <c r="G161" s="12" t="s">
        <v>987</v>
      </c>
      <c r="H161" s="27" t="s">
        <v>1343</v>
      </c>
      <c r="I161" s="12" t="s">
        <v>988</v>
      </c>
      <c r="J161" s="465">
        <v>20584.350000000002</v>
      </c>
      <c r="K161" s="465">
        <v>21321.150000000005</v>
      </c>
      <c r="L161" s="465">
        <v>22325.040000000005</v>
      </c>
      <c r="M161" s="465">
        <v>21726.390000000003</v>
      </c>
      <c r="N161" s="465">
        <v>21551.4</v>
      </c>
      <c r="O161" s="465">
        <v>0</v>
      </c>
      <c r="P161" s="465">
        <v>0</v>
      </c>
      <c r="Q161" s="465">
        <v>0</v>
      </c>
      <c r="R161" s="465">
        <v>0</v>
      </c>
      <c r="S161" s="465">
        <v>0</v>
      </c>
      <c r="T161" s="465">
        <v>0</v>
      </c>
      <c r="U161" s="465">
        <v>0</v>
      </c>
      <c r="V161" s="465">
        <v>60883.02</v>
      </c>
      <c r="W161" s="465">
        <v>0</v>
      </c>
      <c r="X161" s="465">
        <v>0</v>
      </c>
      <c r="Y161" s="465">
        <v>0</v>
      </c>
      <c r="Z161" s="465">
        <v>0</v>
      </c>
      <c r="AA161" s="465">
        <v>0</v>
      </c>
      <c r="AB161" s="465">
        <v>0</v>
      </c>
      <c r="AC161" s="465">
        <v>0</v>
      </c>
      <c r="AD161" s="465">
        <v>0</v>
      </c>
      <c r="AE161" s="465">
        <v>0</v>
      </c>
      <c r="AF161" s="465">
        <v>0</v>
      </c>
      <c r="AG161" s="465">
        <v>0</v>
      </c>
      <c r="AH161" s="465">
        <v>0</v>
      </c>
      <c r="AI161" s="465">
        <v>0</v>
      </c>
      <c r="AJ161" s="465">
        <v>0</v>
      </c>
      <c r="AK161" s="465">
        <v>0</v>
      </c>
      <c r="AL161" s="465">
        <v>0</v>
      </c>
      <c r="AM161" s="465">
        <v>0</v>
      </c>
      <c r="AN161" s="465">
        <v>0</v>
      </c>
      <c r="AO161" s="465">
        <v>0</v>
      </c>
      <c r="AP161" s="465">
        <v>0</v>
      </c>
      <c r="AQ161" s="465">
        <v>0</v>
      </c>
      <c r="AR161" s="465">
        <v>0</v>
      </c>
      <c r="AS161" s="465">
        <v>0</v>
      </c>
      <c r="AT161" s="465">
        <v>0</v>
      </c>
      <c r="AU161" s="465">
        <v>0</v>
      </c>
      <c r="AV161" s="404">
        <v>0</v>
      </c>
      <c r="AW161" s="404">
        <v>0</v>
      </c>
      <c r="AX161" s="404">
        <v>0</v>
      </c>
      <c r="AY161" s="404">
        <v>0</v>
      </c>
      <c r="AZ161" s="404">
        <v>0</v>
      </c>
      <c r="BA161" s="404">
        <v>0</v>
      </c>
      <c r="BB161" s="404">
        <v>0</v>
      </c>
      <c r="BC161" s="404">
        <v>0</v>
      </c>
      <c r="BD161" s="404">
        <v>0</v>
      </c>
      <c r="BE161" s="404">
        <v>0</v>
      </c>
      <c r="BF161" s="404">
        <v>0</v>
      </c>
      <c r="BG161" s="404">
        <v>0</v>
      </c>
      <c r="BH161" s="404">
        <v>0</v>
      </c>
      <c r="BI161" s="404">
        <v>0</v>
      </c>
      <c r="BJ161" s="404">
        <v>0</v>
      </c>
      <c r="BK161" s="404">
        <v>0</v>
      </c>
      <c r="BL161" s="404">
        <v>0</v>
      </c>
      <c r="BM161" s="404">
        <v>0</v>
      </c>
      <c r="BN161" s="404">
        <v>0</v>
      </c>
      <c r="BO161" s="404">
        <v>22932.9</v>
      </c>
      <c r="BP161" s="404">
        <v>23549.970000000005</v>
      </c>
      <c r="BQ161" s="404">
        <v>25198.560000000005</v>
      </c>
      <c r="BR161" s="404">
        <v>25078.83</v>
      </c>
      <c r="BS161" s="404">
        <v>25023.57</v>
      </c>
      <c r="BT161" s="404">
        <v>0</v>
      </c>
      <c r="BU161" s="404">
        <v>0</v>
      </c>
      <c r="BV161" s="404">
        <v>0</v>
      </c>
      <c r="BW161" s="404">
        <v>0</v>
      </c>
      <c r="BX161" s="404">
        <v>0</v>
      </c>
      <c r="BY161" s="404">
        <v>0</v>
      </c>
      <c r="BZ161" s="404">
        <v>0</v>
      </c>
      <c r="CA161" s="404">
        <v>67945.59</v>
      </c>
      <c r="CB161" s="404">
        <v>0</v>
      </c>
      <c r="CC161" s="404">
        <v>0</v>
      </c>
      <c r="CD161" s="404">
        <v>0</v>
      </c>
      <c r="CE161" s="404">
        <v>0</v>
      </c>
      <c r="CF161" s="404">
        <v>0</v>
      </c>
      <c r="CG161" s="404">
        <v>0</v>
      </c>
      <c r="CH161" s="404">
        <v>0</v>
      </c>
      <c r="CI161" s="404">
        <v>0</v>
      </c>
      <c r="CJ161" s="404">
        <v>0</v>
      </c>
      <c r="CK161" s="404">
        <v>0</v>
      </c>
      <c r="CL161" s="404">
        <v>0</v>
      </c>
      <c r="CM161" s="404">
        <v>0</v>
      </c>
      <c r="CN161" s="404">
        <v>0</v>
      </c>
      <c r="CO161" s="404">
        <v>0</v>
      </c>
      <c r="CP161" s="404">
        <v>0</v>
      </c>
      <c r="CQ161" s="404">
        <v>0</v>
      </c>
      <c r="CR161" s="404">
        <v>0</v>
      </c>
      <c r="CS161" s="404">
        <v>0</v>
      </c>
      <c r="CT161" s="404">
        <v>0</v>
      </c>
      <c r="CU161" s="404">
        <v>0</v>
      </c>
      <c r="CV161" s="404">
        <v>0</v>
      </c>
      <c r="CW161" s="404">
        <v>0</v>
      </c>
      <c r="CX161" s="404">
        <v>0</v>
      </c>
      <c r="CY161" s="404">
        <v>0</v>
      </c>
      <c r="CZ161" s="404">
        <v>0</v>
      </c>
    </row>
    <row r="162" spans="1:104" x14ac:dyDescent="0.25">
      <c r="A162" s="183">
        <v>5161</v>
      </c>
      <c r="B162" s="183">
        <v>675132</v>
      </c>
      <c r="C162" s="27">
        <v>1015194</v>
      </c>
      <c r="D162" s="14">
        <v>1841495504</v>
      </c>
      <c r="F162" s="27" t="s">
        <v>1274</v>
      </c>
      <c r="G162" s="12" t="s">
        <v>991</v>
      </c>
      <c r="H162" s="27" t="s">
        <v>1371</v>
      </c>
      <c r="I162" s="12" t="s">
        <v>992</v>
      </c>
      <c r="J162" s="465">
        <v>0</v>
      </c>
      <c r="K162" s="465">
        <v>0</v>
      </c>
      <c r="L162" s="465">
        <v>0</v>
      </c>
      <c r="M162" s="465">
        <v>0</v>
      </c>
      <c r="N162" s="465">
        <v>0</v>
      </c>
      <c r="O162" s="465">
        <v>0</v>
      </c>
      <c r="P162" s="465">
        <v>0</v>
      </c>
      <c r="Q162" s="465">
        <v>0</v>
      </c>
      <c r="R162" s="465">
        <v>0</v>
      </c>
      <c r="S162" s="465">
        <v>0</v>
      </c>
      <c r="T162" s="465">
        <v>0</v>
      </c>
      <c r="U162" s="465">
        <v>0</v>
      </c>
      <c r="V162" s="465">
        <v>0</v>
      </c>
      <c r="W162" s="465">
        <v>0</v>
      </c>
      <c r="X162" s="465">
        <v>0</v>
      </c>
      <c r="Y162" s="465">
        <v>0</v>
      </c>
      <c r="Z162" s="465">
        <v>0</v>
      </c>
      <c r="AA162" s="465">
        <v>0</v>
      </c>
      <c r="AB162" s="465">
        <v>0</v>
      </c>
      <c r="AC162" s="465">
        <v>0</v>
      </c>
      <c r="AD162" s="465">
        <v>0</v>
      </c>
      <c r="AE162" s="465">
        <v>0</v>
      </c>
      <c r="AF162" s="465">
        <v>0</v>
      </c>
      <c r="AG162" s="465">
        <v>0</v>
      </c>
      <c r="AH162" s="465">
        <v>0</v>
      </c>
      <c r="AI162" s="465">
        <v>0</v>
      </c>
      <c r="AJ162" s="465">
        <v>0</v>
      </c>
      <c r="AK162" s="465">
        <v>0</v>
      </c>
      <c r="AL162" s="465">
        <v>0</v>
      </c>
      <c r="AM162" s="465">
        <v>0</v>
      </c>
      <c r="AN162" s="465">
        <v>0</v>
      </c>
      <c r="AO162" s="465">
        <v>0</v>
      </c>
      <c r="AP162" s="465">
        <v>0</v>
      </c>
      <c r="AQ162" s="465">
        <v>0</v>
      </c>
      <c r="AR162" s="465">
        <v>0</v>
      </c>
      <c r="AS162" s="465">
        <v>0</v>
      </c>
      <c r="AT162" s="465">
        <v>0</v>
      </c>
      <c r="AU162" s="465">
        <v>0</v>
      </c>
      <c r="AV162" s="404">
        <v>0</v>
      </c>
      <c r="AW162" s="404">
        <v>0</v>
      </c>
      <c r="AX162" s="404">
        <v>0</v>
      </c>
      <c r="AY162" s="404">
        <v>0</v>
      </c>
      <c r="AZ162" s="404">
        <v>0</v>
      </c>
      <c r="BA162" s="404">
        <v>0</v>
      </c>
      <c r="BB162" s="404">
        <v>0</v>
      </c>
      <c r="BC162" s="404">
        <v>0</v>
      </c>
      <c r="BD162" s="404">
        <v>0</v>
      </c>
      <c r="BE162" s="404">
        <v>0</v>
      </c>
      <c r="BF162" s="404">
        <v>0</v>
      </c>
      <c r="BG162" s="404">
        <v>0</v>
      </c>
      <c r="BH162" s="404">
        <v>0</v>
      </c>
      <c r="BI162" s="404">
        <v>0</v>
      </c>
      <c r="BJ162" s="404">
        <v>0</v>
      </c>
      <c r="BK162" s="404">
        <v>0</v>
      </c>
      <c r="BL162" s="404">
        <v>0</v>
      </c>
      <c r="BM162" s="404">
        <v>0</v>
      </c>
      <c r="BN162" s="404">
        <v>0</v>
      </c>
      <c r="BO162" s="404">
        <v>10276.890000000001</v>
      </c>
      <c r="BP162" s="404">
        <v>10145.070000000002</v>
      </c>
      <c r="BQ162" s="404">
        <v>11402.43</v>
      </c>
      <c r="BR162" s="404">
        <v>11113.44</v>
      </c>
      <c r="BS162" s="404">
        <v>10981.62</v>
      </c>
      <c r="BT162" s="404">
        <v>0</v>
      </c>
      <c r="BU162" s="404">
        <v>0</v>
      </c>
      <c r="BV162" s="404">
        <v>0</v>
      </c>
      <c r="BW162" s="404">
        <v>0</v>
      </c>
      <c r="BX162" s="404">
        <v>0</v>
      </c>
      <c r="BY162" s="404">
        <v>0</v>
      </c>
      <c r="BZ162" s="404">
        <v>0</v>
      </c>
      <c r="CA162" s="404">
        <v>16885.13</v>
      </c>
      <c r="CB162" s="404">
        <v>0</v>
      </c>
      <c r="CC162" s="404">
        <v>0</v>
      </c>
      <c r="CD162" s="404">
        <v>0</v>
      </c>
      <c r="CE162" s="404">
        <v>0</v>
      </c>
      <c r="CF162" s="404">
        <v>0</v>
      </c>
      <c r="CG162" s="404">
        <v>0</v>
      </c>
      <c r="CH162" s="404">
        <v>12431.640000000001</v>
      </c>
      <c r="CI162" s="404">
        <v>12228.84</v>
      </c>
      <c r="CJ162" s="404">
        <v>13364.52</v>
      </c>
      <c r="CK162" s="404">
        <v>13298.61</v>
      </c>
      <c r="CL162" s="404">
        <v>13045.11</v>
      </c>
      <c r="CM162" s="404">
        <v>0</v>
      </c>
      <c r="CN162" s="404">
        <v>0</v>
      </c>
      <c r="CO162" s="404">
        <v>0</v>
      </c>
      <c r="CP162" s="404">
        <v>0</v>
      </c>
      <c r="CQ162" s="404">
        <v>0</v>
      </c>
      <c r="CR162" s="404">
        <v>0</v>
      </c>
      <c r="CS162" s="404">
        <v>0</v>
      </c>
      <c r="CT162" s="404">
        <v>20175</v>
      </c>
      <c r="CU162" s="404">
        <v>0</v>
      </c>
      <c r="CV162" s="404">
        <v>0</v>
      </c>
      <c r="CW162" s="404">
        <v>0</v>
      </c>
      <c r="CX162" s="404">
        <v>0</v>
      </c>
      <c r="CY162" s="404">
        <v>0</v>
      </c>
      <c r="CZ162" s="404">
        <v>0</v>
      </c>
    </row>
    <row r="163" spans="1:104" x14ac:dyDescent="0.25">
      <c r="A163" s="183">
        <v>4799</v>
      </c>
      <c r="B163" s="183">
        <v>675136</v>
      </c>
      <c r="C163" s="27">
        <v>479906</v>
      </c>
      <c r="D163" s="14">
        <v>1194728220</v>
      </c>
      <c r="F163" s="27" t="s">
        <v>1293</v>
      </c>
      <c r="G163" s="12" t="s">
        <v>824</v>
      </c>
      <c r="H163" s="27" t="s">
        <v>1309</v>
      </c>
      <c r="I163" s="12" t="s">
        <v>825</v>
      </c>
      <c r="J163" s="465">
        <v>24934.65</v>
      </c>
      <c r="K163" s="465">
        <v>25607.65</v>
      </c>
      <c r="L163" s="465">
        <v>27296.880000000005</v>
      </c>
      <c r="M163" s="465">
        <v>27552.620000000003</v>
      </c>
      <c r="N163" s="465">
        <v>27189.200000000001</v>
      </c>
      <c r="O163" s="465">
        <v>0</v>
      </c>
      <c r="P163" s="465">
        <v>0</v>
      </c>
      <c r="Q163" s="465">
        <v>0</v>
      </c>
      <c r="R163" s="465">
        <v>0</v>
      </c>
      <c r="S163" s="465">
        <v>0</v>
      </c>
      <c r="T163" s="465">
        <v>0</v>
      </c>
      <c r="U163" s="465">
        <v>0</v>
      </c>
      <c r="V163" s="465">
        <v>73791.079999999987</v>
      </c>
      <c r="W163" s="465">
        <v>0</v>
      </c>
      <c r="X163" s="465">
        <v>0</v>
      </c>
      <c r="Y163" s="465">
        <v>0</v>
      </c>
      <c r="Z163" s="465">
        <v>0</v>
      </c>
      <c r="AA163" s="465">
        <v>0</v>
      </c>
      <c r="AB163" s="465">
        <v>0</v>
      </c>
      <c r="AC163" s="465">
        <v>11602.52</v>
      </c>
      <c r="AD163" s="465">
        <v>11669.820000000002</v>
      </c>
      <c r="AE163" s="465">
        <v>12531.260000000002</v>
      </c>
      <c r="AF163" s="465">
        <v>12033.240000000002</v>
      </c>
      <c r="AG163" s="465">
        <v>11965.94</v>
      </c>
      <c r="AH163" s="465">
        <v>0</v>
      </c>
      <c r="AI163" s="465">
        <v>0</v>
      </c>
      <c r="AJ163" s="465">
        <v>0</v>
      </c>
      <c r="AK163" s="465">
        <v>0</v>
      </c>
      <c r="AL163" s="465">
        <v>0</v>
      </c>
      <c r="AM163" s="465">
        <v>0</v>
      </c>
      <c r="AN163" s="465">
        <v>0</v>
      </c>
      <c r="AO163" s="465">
        <v>33941.600000000006</v>
      </c>
      <c r="AP163" s="465">
        <v>0</v>
      </c>
      <c r="AQ163" s="465">
        <v>0</v>
      </c>
      <c r="AR163" s="465">
        <v>0</v>
      </c>
      <c r="AS163" s="465">
        <v>0</v>
      </c>
      <c r="AT163" s="465">
        <v>0</v>
      </c>
      <c r="AU163" s="465">
        <v>0</v>
      </c>
      <c r="AV163" s="404">
        <v>0</v>
      </c>
      <c r="AW163" s="404">
        <v>0</v>
      </c>
      <c r="AX163" s="404">
        <v>0</v>
      </c>
      <c r="AY163" s="404">
        <v>0</v>
      </c>
      <c r="AZ163" s="404">
        <v>0</v>
      </c>
      <c r="BA163" s="404">
        <v>0</v>
      </c>
      <c r="BB163" s="404">
        <v>0</v>
      </c>
      <c r="BC163" s="404">
        <v>0</v>
      </c>
      <c r="BD163" s="404">
        <v>0</v>
      </c>
      <c r="BE163" s="404">
        <v>0</v>
      </c>
      <c r="BF163" s="404">
        <v>0</v>
      </c>
      <c r="BG163" s="404">
        <v>0</v>
      </c>
      <c r="BH163" s="404">
        <v>0</v>
      </c>
      <c r="BI163" s="404">
        <v>0</v>
      </c>
      <c r="BJ163" s="404">
        <v>0</v>
      </c>
      <c r="BK163" s="404">
        <v>0</v>
      </c>
      <c r="BL163" s="404">
        <v>0</v>
      </c>
      <c r="BM163" s="404">
        <v>0</v>
      </c>
      <c r="BN163" s="404">
        <v>0</v>
      </c>
      <c r="BO163" s="404">
        <v>0</v>
      </c>
      <c r="BP163" s="404">
        <v>0</v>
      </c>
      <c r="BQ163" s="404">
        <v>0</v>
      </c>
      <c r="BR163" s="404">
        <v>0</v>
      </c>
      <c r="BS163" s="404">
        <v>0</v>
      </c>
      <c r="BT163" s="404">
        <v>0</v>
      </c>
      <c r="BU163" s="404">
        <v>0</v>
      </c>
      <c r="BV163" s="404">
        <v>0</v>
      </c>
      <c r="BW163" s="404">
        <v>0</v>
      </c>
      <c r="BX163" s="404">
        <v>0</v>
      </c>
      <c r="BY163" s="404">
        <v>0</v>
      </c>
      <c r="BZ163" s="404">
        <v>0</v>
      </c>
      <c r="CA163" s="404">
        <v>0</v>
      </c>
      <c r="CB163" s="404">
        <v>0</v>
      </c>
      <c r="CC163" s="404">
        <v>0</v>
      </c>
      <c r="CD163" s="404">
        <v>0</v>
      </c>
      <c r="CE163" s="404">
        <v>0</v>
      </c>
      <c r="CF163" s="404">
        <v>0</v>
      </c>
      <c r="CG163" s="404">
        <v>0</v>
      </c>
      <c r="CH163" s="404">
        <v>0</v>
      </c>
      <c r="CI163" s="404">
        <v>0</v>
      </c>
      <c r="CJ163" s="404">
        <v>0</v>
      </c>
      <c r="CK163" s="404">
        <v>0</v>
      </c>
      <c r="CL163" s="404">
        <v>0</v>
      </c>
      <c r="CM163" s="404">
        <v>0</v>
      </c>
      <c r="CN163" s="404">
        <v>0</v>
      </c>
      <c r="CO163" s="404">
        <v>0</v>
      </c>
      <c r="CP163" s="404">
        <v>0</v>
      </c>
      <c r="CQ163" s="404">
        <v>0</v>
      </c>
      <c r="CR163" s="404">
        <v>0</v>
      </c>
      <c r="CS163" s="404">
        <v>0</v>
      </c>
      <c r="CT163" s="404">
        <v>0</v>
      </c>
      <c r="CU163" s="404">
        <v>0</v>
      </c>
      <c r="CV163" s="404">
        <v>0</v>
      </c>
      <c r="CW163" s="404">
        <v>0</v>
      </c>
      <c r="CX163" s="404">
        <v>0</v>
      </c>
      <c r="CY163" s="404">
        <v>0</v>
      </c>
      <c r="CZ163" s="404">
        <v>0</v>
      </c>
    </row>
    <row r="164" spans="1:104" x14ac:dyDescent="0.25">
      <c r="A164" s="183">
        <v>5262</v>
      </c>
      <c r="B164" s="183">
        <v>675139</v>
      </c>
      <c r="C164" s="27">
        <v>1026188</v>
      </c>
      <c r="D164" s="14">
        <v>1104233592</v>
      </c>
      <c r="F164" s="27" t="s">
        <v>1274</v>
      </c>
      <c r="G164" s="12" t="s">
        <v>1065</v>
      </c>
      <c r="H164" s="27" t="s">
        <v>1295</v>
      </c>
      <c r="I164" s="12" t="s">
        <v>1066</v>
      </c>
      <c r="J164" s="465">
        <v>0</v>
      </c>
      <c r="K164" s="465">
        <v>0</v>
      </c>
      <c r="L164" s="465">
        <v>0</v>
      </c>
      <c r="M164" s="465">
        <v>0</v>
      </c>
      <c r="N164" s="465">
        <v>0</v>
      </c>
      <c r="O164" s="465">
        <v>0</v>
      </c>
      <c r="P164" s="465">
        <v>0</v>
      </c>
      <c r="Q164" s="465">
        <v>0</v>
      </c>
      <c r="R164" s="465">
        <v>0</v>
      </c>
      <c r="S164" s="465">
        <v>0</v>
      </c>
      <c r="T164" s="465">
        <v>0</v>
      </c>
      <c r="U164" s="465">
        <v>0</v>
      </c>
      <c r="V164" s="465">
        <v>0</v>
      </c>
      <c r="W164" s="465">
        <v>0</v>
      </c>
      <c r="X164" s="465">
        <v>0</v>
      </c>
      <c r="Y164" s="465">
        <v>0</v>
      </c>
      <c r="Z164" s="465">
        <v>0</v>
      </c>
      <c r="AA164" s="465">
        <v>0</v>
      </c>
      <c r="AB164" s="465">
        <v>0</v>
      </c>
      <c r="AC164" s="465">
        <v>0</v>
      </c>
      <c r="AD164" s="465">
        <v>0</v>
      </c>
      <c r="AE164" s="465">
        <v>0</v>
      </c>
      <c r="AF164" s="465">
        <v>0</v>
      </c>
      <c r="AG164" s="465">
        <v>0</v>
      </c>
      <c r="AH164" s="465">
        <v>0</v>
      </c>
      <c r="AI164" s="465">
        <v>0</v>
      </c>
      <c r="AJ164" s="465">
        <v>0</v>
      </c>
      <c r="AK164" s="465">
        <v>0</v>
      </c>
      <c r="AL164" s="465">
        <v>0</v>
      </c>
      <c r="AM164" s="465">
        <v>0</v>
      </c>
      <c r="AN164" s="465">
        <v>0</v>
      </c>
      <c r="AO164" s="465">
        <v>0</v>
      </c>
      <c r="AP164" s="465">
        <v>0</v>
      </c>
      <c r="AQ164" s="465">
        <v>0</v>
      </c>
      <c r="AR164" s="465">
        <v>0</v>
      </c>
      <c r="AS164" s="465">
        <v>0</v>
      </c>
      <c r="AT164" s="465">
        <v>0</v>
      </c>
      <c r="AU164" s="465">
        <v>0</v>
      </c>
      <c r="AV164" s="404">
        <v>0</v>
      </c>
      <c r="AW164" s="404">
        <v>0</v>
      </c>
      <c r="AX164" s="404">
        <v>0</v>
      </c>
      <c r="AY164" s="404">
        <v>0</v>
      </c>
      <c r="AZ164" s="404">
        <v>0</v>
      </c>
      <c r="BA164" s="404">
        <v>0</v>
      </c>
      <c r="BB164" s="404">
        <v>0</v>
      </c>
      <c r="BC164" s="404">
        <v>0</v>
      </c>
      <c r="BD164" s="404">
        <v>0</v>
      </c>
      <c r="BE164" s="404">
        <v>0</v>
      </c>
      <c r="BF164" s="404">
        <v>0</v>
      </c>
      <c r="BG164" s="404">
        <v>0</v>
      </c>
      <c r="BH164" s="404">
        <v>0</v>
      </c>
      <c r="BI164" s="404">
        <v>0</v>
      </c>
      <c r="BJ164" s="404">
        <v>0</v>
      </c>
      <c r="BK164" s="404">
        <v>0</v>
      </c>
      <c r="BL164" s="404">
        <v>0</v>
      </c>
      <c r="BM164" s="404">
        <v>0</v>
      </c>
      <c r="BN164" s="404">
        <v>0</v>
      </c>
      <c r="BO164" s="404">
        <v>11797.140000000001</v>
      </c>
      <c r="BP164" s="404">
        <v>11645.820000000002</v>
      </c>
      <c r="BQ164" s="404">
        <v>13089.18</v>
      </c>
      <c r="BR164" s="404">
        <v>12757.44</v>
      </c>
      <c r="BS164" s="404">
        <v>12606.12</v>
      </c>
      <c r="BT164" s="404">
        <v>0</v>
      </c>
      <c r="BU164" s="404">
        <v>0</v>
      </c>
      <c r="BV164" s="404">
        <v>0</v>
      </c>
      <c r="BW164" s="404">
        <v>0</v>
      </c>
      <c r="BX164" s="404">
        <v>0</v>
      </c>
      <c r="BY164" s="404">
        <v>0</v>
      </c>
      <c r="BZ164" s="404">
        <v>0</v>
      </c>
      <c r="CA164" s="404">
        <v>11612.45</v>
      </c>
      <c r="CB164" s="404">
        <v>0</v>
      </c>
      <c r="CC164" s="404">
        <v>0</v>
      </c>
      <c r="CD164" s="404">
        <v>0</v>
      </c>
      <c r="CE164" s="404">
        <v>0</v>
      </c>
      <c r="CF164" s="404">
        <v>0</v>
      </c>
      <c r="CG164" s="404">
        <v>0</v>
      </c>
      <c r="CH164" s="404">
        <v>14270.640000000001</v>
      </c>
      <c r="CI164" s="404">
        <v>14037.84</v>
      </c>
      <c r="CJ164" s="404">
        <v>15341.52</v>
      </c>
      <c r="CK164" s="404">
        <v>15265.86</v>
      </c>
      <c r="CL164" s="404">
        <v>14974.86</v>
      </c>
      <c r="CM164" s="404">
        <v>0</v>
      </c>
      <c r="CN164" s="404">
        <v>0</v>
      </c>
      <c r="CO164" s="404">
        <v>0</v>
      </c>
      <c r="CP164" s="404">
        <v>0</v>
      </c>
      <c r="CQ164" s="404">
        <v>0</v>
      </c>
      <c r="CR164" s="404">
        <v>0</v>
      </c>
      <c r="CS164" s="404">
        <v>0</v>
      </c>
      <c r="CT164" s="404">
        <v>13874.999999999998</v>
      </c>
      <c r="CU164" s="404">
        <v>0</v>
      </c>
      <c r="CV164" s="404">
        <v>0</v>
      </c>
      <c r="CW164" s="404">
        <v>0</v>
      </c>
      <c r="CX164" s="404">
        <v>0</v>
      </c>
      <c r="CY164" s="404">
        <v>0</v>
      </c>
      <c r="CZ164" s="404">
        <v>0</v>
      </c>
    </row>
    <row r="165" spans="1:104" x14ac:dyDescent="0.25">
      <c r="A165" s="183">
        <v>4025</v>
      </c>
      <c r="B165" s="183">
        <v>675141</v>
      </c>
      <c r="C165" s="27">
        <v>1026187</v>
      </c>
      <c r="D165" s="14">
        <v>1760899157</v>
      </c>
      <c r="F165" s="27" t="s">
        <v>1274</v>
      </c>
      <c r="G165" s="12" t="s">
        <v>554</v>
      </c>
      <c r="H165" s="27" t="s">
        <v>1295</v>
      </c>
      <c r="I165" s="12" t="s">
        <v>555</v>
      </c>
      <c r="J165" s="465">
        <v>0</v>
      </c>
      <c r="K165" s="465">
        <v>0</v>
      </c>
      <c r="L165" s="465">
        <v>0</v>
      </c>
      <c r="M165" s="465">
        <v>0</v>
      </c>
      <c r="N165" s="465">
        <v>0</v>
      </c>
      <c r="O165" s="465">
        <v>0</v>
      </c>
      <c r="P165" s="465">
        <v>0</v>
      </c>
      <c r="Q165" s="465">
        <v>0</v>
      </c>
      <c r="R165" s="465">
        <v>0</v>
      </c>
      <c r="S165" s="465">
        <v>0</v>
      </c>
      <c r="T165" s="465">
        <v>0</v>
      </c>
      <c r="U165" s="465">
        <v>0</v>
      </c>
      <c r="V165" s="465">
        <v>0</v>
      </c>
      <c r="W165" s="465">
        <v>0</v>
      </c>
      <c r="X165" s="465">
        <v>0</v>
      </c>
      <c r="Y165" s="465">
        <v>0</v>
      </c>
      <c r="Z165" s="465">
        <v>0</v>
      </c>
      <c r="AA165" s="465">
        <v>0</v>
      </c>
      <c r="AB165" s="465">
        <v>0</v>
      </c>
      <c r="AC165" s="465">
        <v>0</v>
      </c>
      <c r="AD165" s="465">
        <v>0</v>
      </c>
      <c r="AE165" s="465">
        <v>0</v>
      </c>
      <c r="AF165" s="465">
        <v>0</v>
      </c>
      <c r="AG165" s="465">
        <v>0</v>
      </c>
      <c r="AH165" s="465">
        <v>0</v>
      </c>
      <c r="AI165" s="465">
        <v>0</v>
      </c>
      <c r="AJ165" s="465">
        <v>0</v>
      </c>
      <c r="AK165" s="465">
        <v>0</v>
      </c>
      <c r="AL165" s="465">
        <v>0</v>
      </c>
      <c r="AM165" s="465">
        <v>0</v>
      </c>
      <c r="AN165" s="465">
        <v>0</v>
      </c>
      <c r="AO165" s="465">
        <v>0</v>
      </c>
      <c r="AP165" s="465">
        <v>0</v>
      </c>
      <c r="AQ165" s="465">
        <v>0</v>
      </c>
      <c r="AR165" s="465">
        <v>0</v>
      </c>
      <c r="AS165" s="465">
        <v>0</v>
      </c>
      <c r="AT165" s="465">
        <v>0</v>
      </c>
      <c r="AU165" s="465">
        <v>0</v>
      </c>
      <c r="AV165" s="404">
        <v>0</v>
      </c>
      <c r="AW165" s="404">
        <v>0</v>
      </c>
      <c r="AX165" s="404">
        <v>0</v>
      </c>
      <c r="AY165" s="404">
        <v>0</v>
      </c>
      <c r="AZ165" s="404">
        <v>0</v>
      </c>
      <c r="BA165" s="404">
        <v>0</v>
      </c>
      <c r="BB165" s="404">
        <v>0</v>
      </c>
      <c r="BC165" s="404">
        <v>0</v>
      </c>
      <c r="BD165" s="404">
        <v>0</v>
      </c>
      <c r="BE165" s="404">
        <v>0</v>
      </c>
      <c r="BF165" s="404">
        <v>0</v>
      </c>
      <c r="BG165" s="404">
        <v>0</v>
      </c>
      <c r="BH165" s="404">
        <v>0</v>
      </c>
      <c r="BI165" s="404">
        <v>0</v>
      </c>
      <c r="BJ165" s="404">
        <v>0</v>
      </c>
      <c r="BK165" s="404">
        <v>0</v>
      </c>
      <c r="BL165" s="404">
        <v>0</v>
      </c>
      <c r="BM165" s="404">
        <v>0</v>
      </c>
      <c r="BN165" s="404">
        <v>0</v>
      </c>
      <c r="BO165" s="404">
        <v>25519.93</v>
      </c>
      <c r="BP165" s="404">
        <v>25192.59</v>
      </c>
      <c r="BQ165" s="404">
        <v>28314.91</v>
      </c>
      <c r="BR165" s="404">
        <v>27597.279999999999</v>
      </c>
      <c r="BS165" s="404">
        <v>27269.940000000002</v>
      </c>
      <c r="BT165" s="404">
        <v>0</v>
      </c>
      <c r="BU165" s="404">
        <v>0</v>
      </c>
      <c r="BV165" s="404">
        <v>0</v>
      </c>
      <c r="BW165" s="404">
        <v>0</v>
      </c>
      <c r="BX165" s="404">
        <v>0</v>
      </c>
      <c r="BY165" s="404">
        <v>0</v>
      </c>
      <c r="BZ165" s="404">
        <v>0</v>
      </c>
      <c r="CA165" s="404">
        <v>58250.560000000005</v>
      </c>
      <c r="CB165" s="404">
        <v>0</v>
      </c>
      <c r="CC165" s="404">
        <v>0</v>
      </c>
      <c r="CD165" s="404">
        <v>0</v>
      </c>
      <c r="CE165" s="404">
        <v>0</v>
      </c>
      <c r="CF165" s="404">
        <v>0</v>
      </c>
      <c r="CG165" s="404">
        <v>0</v>
      </c>
      <c r="CH165" s="404">
        <v>30870.68</v>
      </c>
      <c r="CI165" s="404">
        <v>30367.079999999998</v>
      </c>
      <c r="CJ165" s="404">
        <v>33187.24</v>
      </c>
      <c r="CK165" s="404">
        <v>33023.57</v>
      </c>
      <c r="CL165" s="404">
        <v>32394.07</v>
      </c>
      <c r="CM165" s="404">
        <v>0</v>
      </c>
      <c r="CN165" s="404">
        <v>0</v>
      </c>
      <c r="CO165" s="404">
        <v>0</v>
      </c>
      <c r="CP165" s="404">
        <v>0</v>
      </c>
      <c r="CQ165" s="404">
        <v>0</v>
      </c>
      <c r="CR165" s="404">
        <v>0</v>
      </c>
      <c r="CS165" s="404">
        <v>0</v>
      </c>
      <c r="CT165" s="404">
        <v>69600.000000000015</v>
      </c>
      <c r="CU165" s="404">
        <v>0</v>
      </c>
      <c r="CV165" s="404">
        <v>0</v>
      </c>
      <c r="CW165" s="404">
        <v>0</v>
      </c>
      <c r="CX165" s="404">
        <v>0</v>
      </c>
      <c r="CY165" s="404">
        <v>0</v>
      </c>
      <c r="CZ165" s="404">
        <v>0</v>
      </c>
    </row>
    <row r="166" spans="1:104" x14ac:dyDescent="0.25">
      <c r="A166" s="183">
        <v>4608</v>
      </c>
      <c r="B166" s="183">
        <v>675151</v>
      </c>
      <c r="C166" s="27">
        <v>1015207</v>
      </c>
      <c r="D166" s="14">
        <v>1033316203</v>
      </c>
      <c r="F166" s="27" t="s">
        <v>1296</v>
      </c>
      <c r="G166" s="12" t="s">
        <v>744</v>
      </c>
      <c r="H166" s="27" t="s">
        <v>1313</v>
      </c>
      <c r="I166" s="12" t="s">
        <v>745</v>
      </c>
      <c r="J166" s="465">
        <v>0</v>
      </c>
      <c r="K166" s="465">
        <v>0</v>
      </c>
      <c r="L166" s="465">
        <v>0</v>
      </c>
      <c r="M166" s="465">
        <v>0</v>
      </c>
      <c r="N166" s="465">
        <v>0</v>
      </c>
      <c r="O166" s="465">
        <v>0</v>
      </c>
      <c r="P166" s="465">
        <v>0</v>
      </c>
      <c r="Q166" s="465">
        <v>0</v>
      </c>
      <c r="R166" s="465">
        <v>0</v>
      </c>
      <c r="S166" s="465">
        <v>0</v>
      </c>
      <c r="T166" s="465">
        <v>0</v>
      </c>
      <c r="U166" s="465">
        <v>0</v>
      </c>
      <c r="V166" s="465">
        <v>0</v>
      </c>
      <c r="W166" s="465">
        <v>0</v>
      </c>
      <c r="X166" s="465">
        <v>0</v>
      </c>
      <c r="Y166" s="465">
        <v>0</v>
      </c>
      <c r="Z166" s="465">
        <v>0</v>
      </c>
      <c r="AA166" s="465">
        <v>0</v>
      </c>
      <c r="AB166" s="465">
        <v>0</v>
      </c>
      <c r="AC166" s="465">
        <v>9257.11</v>
      </c>
      <c r="AD166" s="465">
        <v>9287.75</v>
      </c>
      <c r="AE166" s="465">
        <v>9877.5700000000015</v>
      </c>
      <c r="AF166" s="465">
        <v>9942.68</v>
      </c>
      <c r="AG166" s="465">
        <v>9758.84</v>
      </c>
      <c r="AH166" s="465">
        <v>0</v>
      </c>
      <c r="AI166" s="465">
        <v>0</v>
      </c>
      <c r="AJ166" s="465">
        <v>0</v>
      </c>
      <c r="AK166" s="465">
        <v>0</v>
      </c>
      <c r="AL166" s="465">
        <v>0</v>
      </c>
      <c r="AM166" s="465">
        <v>0</v>
      </c>
      <c r="AN166" s="465">
        <v>0</v>
      </c>
      <c r="AO166" s="465">
        <v>27012.440000000002</v>
      </c>
      <c r="AP166" s="465">
        <v>0</v>
      </c>
      <c r="AQ166" s="465">
        <v>0</v>
      </c>
      <c r="AR166" s="465">
        <v>0</v>
      </c>
      <c r="AS166" s="465">
        <v>0</v>
      </c>
      <c r="AT166" s="465">
        <v>0</v>
      </c>
      <c r="AU166" s="465">
        <v>0</v>
      </c>
      <c r="AV166" s="404">
        <v>0</v>
      </c>
      <c r="AW166" s="404">
        <v>0</v>
      </c>
      <c r="AX166" s="404">
        <v>0</v>
      </c>
      <c r="AY166" s="404">
        <v>0</v>
      </c>
      <c r="AZ166" s="404">
        <v>0</v>
      </c>
      <c r="BA166" s="404">
        <v>0</v>
      </c>
      <c r="BB166" s="404">
        <v>0</v>
      </c>
      <c r="BC166" s="404">
        <v>0</v>
      </c>
      <c r="BD166" s="404">
        <v>0</v>
      </c>
      <c r="BE166" s="404">
        <v>0</v>
      </c>
      <c r="BF166" s="404">
        <v>0</v>
      </c>
      <c r="BG166" s="404">
        <v>0</v>
      </c>
      <c r="BH166" s="404">
        <v>0</v>
      </c>
      <c r="BI166" s="404">
        <v>0</v>
      </c>
      <c r="BJ166" s="404">
        <v>0</v>
      </c>
      <c r="BK166" s="404">
        <v>0</v>
      </c>
      <c r="BL166" s="404">
        <v>0</v>
      </c>
      <c r="BM166" s="404">
        <v>0</v>
      </c>
      <c r="BN166" s="404">
        <v>0</v>
      </c>
      <c r="BO166" s="404">
        <v>0</v>
      </c>
      <c r="BP166" s="404">
        <v>0</v>
      </c>
      <c r="BQ166" s="404">
        <v>0</v>
      </c>
      <c r="BR166" s="404">
        <v>0</v>
      </c>
      <c r="BS166" s="404">
        <v>0</v>
      </c>
      <c r="BT166" s="404">
        <v>0</v>
      </c>
      <c r="BU166" s="404">
        <v>0</v>
      </c>
      <c r="BV166" s="404">
        <v>0</v>
      </c>
      <c r="BW166" s="404">
        <v>0</v>
      </c>
      <c r="BX166" s="404">
        <v>0</v>
      </c>
      <c r="BY166" s="404">
        <v>0</v>
      </c>
      <c r="BZ166" s="404">
        <v>0</v>
      </c>
      <c r="CA166" s="404">
        <v>0</v>
      </c>
      <c r="CB166" s="404">
        <v>0</v>
      </c>
      <c r="CC166" s="404">
        <v>0</v>
      </c>
      <c r="CD166" s="404">
        <v>0</v>
      </c>
      <c r="CE166" s="404">
        <v>0</v>
      </c>
      <c r="CF166" s="404">
        <v>0</v>
      </c>
      <c r="CG166" s="404">
        <v>0</v>
      </c>
      <c r="CH166" s="404">
        <v>12661.98</v>
      </c>
      <c r="CI166" s="404">
        <v>13129.24</v>
      </c>
      <c r="CJ166" s="404">
        <v>13699.91</v>
      </c>
      <c r="CK166" s="404">
        <v>13964.18</v>
      </c>
      <c r="CL166" s="404">
        <v>13895.24</v>
      </c>
      <c r="CM166" s="404">
        <v>0</v>
      </c>
      <c r="CN166" s="404">
        <v>0</v>
      </c>
      <c r="CO166" s="404">
        <v>0</v>
      </c>
      <c r="CP166" s="404">
        <v>0</v>
      </c>
      <c r="CQ166" s="404">
        <v>0</v>
      </c>
      <c r="CR166" s="404">
        <v>0</v>
      </c>
      <c r="CS166" s="404">
        <v>0</v>
      </c>
      <c r="CT166" s="404">
        <v>37532.04</v>
      </c>
      <c r="CU166" s="404">
        <v>0</v>
      </c>
      <c r="CV166" s="404">
        <v>0</v>
      </c>
      <c r="CW166" s="404">
        <v>0</v>
      </c>
      <c r="CX166" s="404">
        <v>0</v>
      </c>
      <c r="CY166" s="404">
        <v>0</v>
      </c>
      <c r="CZ166" s="404">
        <v>0</v>
      </c>
    </row>
    <row r="167" spans="1:104" x14ac:dyDescent="0.25">
      <c r="A167" s="183">
        <v>5078</v>
      </c>
      <c r="B167" s="183">
        <v>675153</v>
      </c>
      <c r="C167" s="27">
        <v>1026276</v>
      </c>
      <c r="D167" s="14">
        <v>1588063820</v>
      </c>
      <c r="F167" s="27" t="s">
        <v>1293</v>
      </c>
      <c r="G167" s="12" t="s">
        <v>942</v>
      </c>
      <c r="H167" s="27" t="s">
        <v>1394</v>
      </c>
      <c r="I167" s="12" t="s">
        <v>943</v>
      </c>
      <c r="J167" s="465">
        <v>33678.449999999997</v>
      </c>
      <c r="K167" s="465">
        <v>34587.449999999997</v>
      </c>
      <c r="L167" s="465">
        <v>36869.040000000001</v>
      </c>
      <c r="M167" s="465">
        <v>37214.46</v>
      </c>
      <c r="N167" s="465">
        <v>36723.599999999999</v>
      </c>
      <c r="O167" s="465">
        <v>0</v>
      </c>
      <c r="P167" s="465">
        <v>0</v>
      </c>
      <c r="Q167" s="465">
        <v>0</v>
      </c>
      <c r="R167" s="465">
        <v>0</v>
      </c>
      <c r="S167" s="465">
        <v>0</v>
      </c>
      <c r="T167" s="465">
        <v>0</v>
      </c>
      <c r="U167" s="465">
        <v>0</v>
      </c>
      <c r="V167" s="465">
        <v>99236.280000000013</v>
      </c>
      <c r="W167" s="465">
        <v>0</v>
      </c>
      <c r="X167" s="465">
        <v>0</v>
      </c>
      <c r="Y167" s="465">
        <v>0</v>
      </c>
      <c r="Z167" s="465">
        <v>0</v>
      </c>
      <c r="AA167" s="465">
        <v>0</v>
      </c>
      <c r="AB167" s="465">
        <v>0</v>
      </c>
      <c r="AC167" s="465">
        <v>15671.16</v>
      </c>
      <c r="AD167" s="465">
        <v>15762.06</v>
      </c>
      <c r="AE167" s="465">
        <v>16925.579999999998</v>
      </c>
      <c r="AF167" s="465">
        <v>16252.92</v>
      </c>
      <c r="AG167" s="465">
        <v>16162.02</v>
      </c>
      <c r="AH167" s="465">
        <v>0</v>
      </c>
      <c r="AI167" s="465">
        <v>0</v>
      </c>
      <c r="AJ167" s="465">
        <v>0</v>
      </c>
      <c r="AK167" s="465">
        <v>0</v>
      </c>
      <c r="AL167" s="465">
        <v>0</v>
      </c>
      <c r="AM167" s="465">
        <v>0</v>
      </c>
      <c r="AN167" s="465">
        <v>0</v>
      </c>
      <c r="AO167" s="465">
        <v>45645.600000000006</v>
      </c>
      <c r="AP167" s="465">
        <v>0</v>
      </c>
      <c r="AQ167" s="465">
        <v>0</v>
      </c>
      <c r="AR167" s="465">
        <v>0</v>
      </c>
      <c r="AS167" s="465">
        <v>0</v>
      </c>
      <c r="AT167" s="465">
        <v>0</v>
      </c>
      <c r="AU167" s="465">
        <v>0</v>
      </c>
      <c r="AV167" s="404">
        <v>0</v>
      </c>
      <c r="AW167" s="404">
        <v>0</v>
      </c>
      <c r="AX167" s="404">
        <v>0</v>
      </c>
      <c r="AY167" s="404">
        <v>0</v>
      </c>
      <c r="AZ167" s="404">
        <v>0</v>
      </c>
      <c r="BA167" s="404">
        <v>0</v>
      </c>
      <c r="BB167" s="404">
        <v>0</v>
      </c>
      <c r="BC167" s="404">
        <v>0</v>
      </c>
      <c r="BD167" s="404">
        <v>0</v>
      </c>
      <c r="BE167" s="404">
        <v>0</v>
      </c>
      <c r="BF167" s="404">
        <v>0</v>
      </c>
      <c r="BG167" s="404">
        <v>0</v>
      </c>
      <c r="BH167" s="404">
        <v>0</v>
      </c>
      <c r="BI167" s="404">
        <v>0</v>
      </c>
      <c r="BJ167" s="404">
        <v>0</v>
      </c>
      <c r="BK167" s="404">
        <v>0</v>
      </c>
      <c r="BL167" s="404">
        <v>0</v>
      </c>
      <c r="BM167" s="404">
        <v>0</v>
      </c>
      <c r="BN167" s="404">
        <v>0</v>
      </c>
      <c r="BO167" s="404">
        <v>0</v>
      </c>
      <c r="BP167" s="404">
        <v>0</v>
      </c>
      <c r="BQ167" s="404">
        <v>0</v>
      </c>
      <c r="BR167" s="404">
        <v>0</v>
      </c>
      <c r="BS167" s="404">
        <v>0</v>
      </c>
      <c r="BT167" s="404">
        <v>0</v>
      </c>
      <c r="BU167" s="404">
        <v>0</v>
      </c>
      <c r="BV167" s="404">
        <v>0</v>
      </c>
      <c r="BW167" s="404">
        <v>0</v>
      </c>
      <c r="BX167" s="404">
        <v>0</v>
      </c>
      <c r="BY167" s="404">
        <v>0</v>
      </c>
      <c r="BZ167" s="404">
        <v>0</v>
      </c>
      <c r="CA167" s="404">
        <v>0</v>
      </c>
      <c r="CB167" s="404">
        <v>0</v>
      </c>
      <c r="CC167" s="404">
        <v>0</v>
      </c>
      <c r="CD167" s="404">
        <v>0</v>
      </c>
      <c r="CE167" s="404">
        <v>0</v>
      </c>
      <c r="CF167" s="404">
        <v>0</v>
      </c>
      <c r="CG167" s="404">
        <v>0</v>
      </c>
      <c r="CH167" s="404">
        <v>0</v>
      </c>
      <c r="CI167" s="404">
        <v>0</v>
      </c>
      <c r="CJ167" s="404">
        <v>0</v>
      </c>
      <c r="CK167" s="404">
        <v>0</v>
      </c>
      <c r="CL167" s="404">
        <v>0</v>
      </c>
      <c r="CM167" s="404">
        <v>0</v>
      </c>
      <c r="CN167" s="404">
        <v>0</v>
      </c>
      <c r="CO167" s="404">
        <v>0</v>
      </c>
      <c r="CP167" s="404">
        <v>0</v>
      </c>
      <c r="CQ167" s="404">
        <v>0</v>
      </c>
      <c r="CR167" s="404">
        <v>0</v>
      </c>
      <c r="CS167" s="404">
        <v>0</v>
      </c>
      <c r="CT167" s="404">
        <v>0</v>
      </c>
      <c r="CU167" s="404">
        <v>0</v>
      </c>
      <c r="CV167" s="404">
        <v>0</v>
      </c>
      <c r="CW167" s="404">
        <v>0</v>
      </c>
      <c r="CX167" s="404">
        <v>0</v>
      </c>
      <c r="CY167" s="404">
        <v>0</v>
      </c>
      <c r="CZ167" s="404">
        <v>0</v>
      </c>
    </row>
    <row r="168" spans="1:104" x14ac:dyDescent="0.25">
      <c r="A168" s="183">
        <v>5302</v>
      </c>
      <c r="B168" s="183">
        <v>675159</v>
      </c>
      <c r="C168" s="27">
        <v>1025756</v>
      </c>
      <c r="D168" s="14">
        <v>1801217997</v>
      </c>
      <c r="F168" s="27" t="s">
        <v>1274</v>
      </c>
      <c r="G168" s="12" t="s">
        <v>1081</v>
      </c>
      <c r="H168" s="27" t="s">
        <v>1289</v>
      </c>
      <c r="I168" s="12" t="s">
        <v>1082</v>
      </c>
      <c r="J168" s="465">
        <v>0</v>
      </c>
      <c r="K168" s="465">
        <v>0</v>
      </c>
      <c r="L168" s="465">
        <v>0</v>
      </c>
      <c r="M168" s="465">
        <v>0</v>
      </c>
      <c r="N168" s="465">
        <v>0</v>
      </c>
      <c r="O168" s="465">
        <v>0</v>
      </c>
      <c r="P168" s="465">
        <v>0</v>
      </c>
      <c r="Q168" s="465">
        <v>0</v>
      </c>
      <c r="R168" s="465">
        <v>0</v>
      </c>
      <c r="S168" s="465">
        <v>0</v>
      </c>
      <c r="T168" s="465">
        <v>0</v>
      </c>
      <c r="U168" s="465">
        <v>0</v>
      </c>
      <c r="V168" s="465">
        <v>0</v>
      </c>
      <c r="W168" s="465">
        <v>0</v>
      </c>
      <c r="X168" s="465">
        <v>0</v>
      </c>
      <c r="Y168" s="465">
        <v>0</v>
      </c>
      <c r="Z168" s="465">
        <v>0</v>
      </c>
      <c r="AA168" s="465">
        <v>0</v>
      </c>
      <c r="AB168" s="465">
        <v>0</v>
      </c>
      <c r="AC168" s="465">
        <v>0</v>
      </c>
      <c r="AD168" s="465">
        <v>0</v>
      </c>
      <c r="AE168" s="465">
        <v>0</v>
      </c>
      <c r="AF168" s="465">
        <v>0</v>
      </c>
      <c r="AG168" s="465">
        <v>0</v>
      </c>
      <c r="AH168" s="465">
        <v>0</v>
      </c>
      <c r="AI168" s="465">
        <v>0</v>
      </c>
      <c r="AJ168" s="465">
        <v>0</v>
      </c>
      <c r="AK168" s="465">
        <v>0</v>
      </c>
      <c r="AL168" s="465">
        <v>0</v>
      </c>
      <c r="AM168" s="465">
        <v>0</v>
      </c>
      <c r="AN168" s="465">
        <v>0</v>
      </c>
      <c r="AO168" s="465">
        <v>0</v>
      </c>
      <c r="AP168" s="465">
        <v>0</v>
      </c>
      <c r="AQ168" s="465">
        <v>0</v>
      </c>
      <c r="AR168" s="465">
        <v>0</v>
      </c>
      <c r="AS168" s="465">
        <v>0</v>
      </c>
      <c r="AT168" s="465">
        <v>0</v>
      </c>
      <c r="AU168" s="465">
        <v>0</v>
      </c>
      <c r="AV168" s="404">
        <v>0</v>
      </c>
      <c r="AW168" s="404">
        <v>0</v>
      </c>
      <c r="AX168" s="404">
        <v>0</v>
      </c>
      <c r="AY168" s="404">
        <v>0</v>
      </c>
      <c r="AZ168" s="404">
        <v>0</v>
      </c>
      <c r="BA168" s="404">
        <v>0</v>
      </c>
      <c r="BB168" s="404">
        <v>0</v>
      </c>
      <c r="BC168" s="404">
        <v>0</v>
      </c>
      <c r="BD168" s="404">
        <v>0</v>
      </c>
      <c r="BE168" s="404">
        <v>0</v>
      </c>
      <c r="BF168" s="404">
        <v>0</v>
      </c>
      <c r="BG168" s="404">
        <v>0</v>
      </c>
      <c r="BH168" s="404">
        <v>0</v>
      </c>
      <c r="BI168" s="404">
        <v>0</v>
      </c>
      <c r="BJ168" s="404">
        <v>0</v>
      </c>
      <c r="BK168" s="404">
        <v>0</v>
      </c>
      <c r="BL168" s="404">
        <v>0</v>
      </c>
      <c r="BM168" s="404">
        <v>0</v>
      </c>
      <c r="BN168" s="404">
        <v>0</v>
      </c>
      <c r="BO168" s="404">
        <v>22884.829999999998</v>
      </c>
      <c r="BP168" s="404">
        <v>22591.29</v>
      </c>
      <c r="BQ168" s="404">
        <v>25391.21</v>
      </c>
      <c r="BR168" s="404">
        <v>24747.679999999997</v>
      </c>
      <c r="BS168" s="404">
        <v>24454.14</v>
      </c>
      <c r="BT168" s="404">
        <v>0</v>
      </c>
      <c r="BU168" s="404">
        <v>0</v>
      </c>
      <c r="BV168" s="404">
        <v>0</v>
      </c>
      <c r="BW168" s="404">
        <v>0</v>
      </c>
      <c r="BX168" s="404">
        <v>0</v>
      </c>
      <c r="BY168" s="404">
        <v>0</v>
      </c>
      <c r="BZ168" s="404">
        <v>0</v>
      </c>
      <c r="CA168" s="404">
        <v>67038.36</v>
      </c>
      <c r="CB168" s="404">
        <v>0</v>
      </c>
      <c r="CC168" s="404">
        <v>0</v>
      </c>
      <c r="CD168" s="404">
        <v>0</v>
      </c>
      <c r="CE168" s="404">
        <v>0</v>
      </c>
      <c r="CF168" s="404">
        <v>0</v>
      </c>
      <c r="CG168" s="404">
        <v>0</v>
      </c>
      <c r="CH168" s="404">
        <v>27683.079999999998</v>
      </c>
      <c r="CI168" s="404">
        <v>27231.48</v>
      </c>
      <c r="CJ168" s="404">
        <v>29760.439999999995</v>
      </c>
      <c r="CK168" s="404">
        <v>29613.669999999995</v>
      </c>
      <c r="CL168" s="404">
        <v>29049.17</v>
      </c>
      <c r="CM168" s="404">
        <v>0</v>
      </c>
      <c r="CN168" s="404">
        <v>0</v>
      </c>
      <c r="CO168" s="404">
        <v>0</v>
      </c>
      <c r="CP168" s="404">
        <v>0</v>
      </c>
      <c r="CQ168" s="404">
        <v>0</v>
      </c>
      <c r="CR168" s="404">
        <v>0</v>
      </c>
      <c r="CS168" s="404">
        <v>0</v>
      </c>
      <c r="CT168" s="404">
        <v>80100</v>
      </c>
      <c r="CU168" s="404">
        <v>0</v>
      </c>
      <c r="CV168" s="404">
        <v>0</v>
      </c>
      <c r="CW168" s="404">
        <v>0</v>
      </c>
      <c r="CX168" s="404">
        <v>0</v>
      </c>
      <c r="CY168" s="404">
        <v>0</v>
      </c>
      <c r="CZ168" s="404">
        <v>0</v>
      </c>
    </row>
    <row r="169" spans="1:104" x14ac:dyDescent="0.25">
      <c r="A169" s="183">
        <v>5321</v>
      </c>
      <c r="B169" s="183">
        <v>675162</v>
      </c>
      <c r="C169" s="27">
        <v>1026035</v>
      </c>
      <c r="D169" s="14">
        <v>1245285808</v>
      </c>
      <c r="F169" s="27" t="s">
        <v>1408</v>
      </c>
      <c r="G169" s="12" t="s">
        <v>1089</v>
      </c>
      <c r="H169" s="27" t="s">
        <v>1428</v>
      </c>
      <c r="I169" s="12" t="s">
        <v>1090</v>
      </c>
      <c r="J169" s="465">
        <v>0</v>
      </c>
      <c r="K169" s="465">
        <v>0</v>
      </c>
      <c r="L169" s="465">
        <v>0</v>
      </c>
      <c r="M169" s="465">
        <v>0</v>
      </c>
      <c r="N169" s="465">
        <v>0</v>
      </c>
      <c r="O169" s="465">
        <v>0</v>
      </c>
      <c r="P169" s="465">
        <v>0</v>
      </c>
      <c r="Q169" s="465">
        <v>0</v>
      </c>
      <c r="R169" s="465">
        <v>0</v>
      </c>
      <c r="S169" s="465">
        <v>0</v>
      </c>
      <c r="T169" s="465">
        <v>0</v>
      </c>
      <c r="U169" s="465">
        <v>0</v>
      </c>
      <c r="V169" s="465">
        <v>0</v>
      </c>
      <c r="W169" s="465">
        <v>0</v>
      </c>
      <c r="X169" s="465">
        <v>0</v>
      </c>
      <c r="Y169" s="465">
        <v>0</v>
      </c>
      <c r="Z169" s="465">
        <v>0</v>
      </c>
      <c r="AA169" s="465">
        <v>0</v>
      </c>
      <c r="AB169" s="465">
        <v>0</v>
      </c>
      <c r="AC169" s="465">
        <v>20524.150000000001</v>
      </c>
      <c r="AD169" s="465">
        <v>21455.7</v>
      </c>
      <c r="AE169" s="465">
        <v>22146.850000000002</v>
      </c>
      <c r="AF169" s="465">
        <v>23649.35</v>
      </c>
      <c r="AG169" s="465">
        <v>22146.850000000002</v>
      </c>
      <c r="AH169" s="465">
        <v>0</v>
      </c>
      <c r="AI169" s="465">
        <v>0</v>
      </c>
      <c r="AJ169" s="465">
        <v>0</v>
      </c>
      <c r="AK169" s="465">
        <v>0</v>
      </c>
      <c r="AL169" s="465">
        <v>0</v>
      </c>
      <c r="AM169" s="465">
        <v>0</v>
      </c>
      <c r="AN169" s="465">
        <v>0</v>
      </c>
      <c r="AO169" s="465">
        <v>47289.439999999995</v>
      </c>
      <c r="AP169" s="465">
        <v>0</v>
      </c>
      <c r="AQ169" s="465">
        <v>0</v>
      </c>
      <c r="AR169" s="465">
        <v>0</v>
      </c>
      <c r="AS169" s="465">
        <v>0</v>
      </c>
      <c r="AT169" s="465">
        <v>0</v>
      </c>
      <c r="AU169" s="465">
        <v>0</v>
      </c>
      <c r="AV169" s="404">
        <v>26023.3</v>
      </c>
      <c r="AW169" s="404">
        <v>27225.300000000003</v>
      </c>
      <c r="AX169" s="404">
        <v>28607.600000000002</v>
      </c>
      <c r="AY169" s="404">
        <v>27585.9</v>
      </c>
      <c r="AZ169" s="404">
        <v>27976.55</v>
      </c>
      <c r="BA169" s="404">
        <v>0</v>
      </c>
      <c r="BB169" s="404">
        <v>0</v>
      </c>
      <c r="BC169" s="404">
        <v>0</v>
      </c>
      <c r="BD169" s="404">
        <v>0</v>
      </c>
      <c r="BE169" s="404">
        <v>0</v>
      </c>
      <c r="BF169" s="404">
        <v>0</v>
      </c>
      <c r="BG169" s="404">
        <v>0</v>
      </c>
      <c r="BH169" s="404">
        <v>60363.839999999997</v>
      </c>
      <c r="BI169" s="404">
        <v>0</v>
      </c>
      <c r="BJ169" s="404">
        <v>0</v>
      </c>
      <c r="BK169" s="404">
        <v>0</v>
      </c>
      <c r="BL169" s="404">
        <v>0</v>
      </c>
      <c r="BM169" s="404">
        <v>0</v>
      </c>
      <c r="BN169" s="404">
        <v>0</v>
      </c>
      <c r="BO169" s="404">
        <v>30651</v>
      </c>
      <c r="BP169" s="404">
        <v>33866.35</v>
      </c>
      <c r="BQ169" s="404">
        <v>36240.300000000003</v>
      </c>
      <c r="BR169" s="404">
        <v>36300.400000000001</v>
      </c>
      <c r="BS169" s="404">
        <v>35759.5</v>
      </c>
      <c r="BT169" s="404">
        <v>0</v>
      </c>
      <c r="BU169" s="404">
        <v>0</v>
      </c>
      <c r="BV169" s="404">
        <v>0</v>
      </c>
      <c r="BW169" s="404">
        <v>0</v>
      </c>
      <c r="BX169" s="404">
        <v>0</v>
      </c>
      <c r="BY169" s="404">
        <v>0</v>
      </c>
      <c r="BZ169" s="404">
        <v>0</v>
      </c>
      <c r="CA169" s="404">
        <v>74302.48000000001</v>
      </c>
      <c r="CB169" s="404">
        <v>0</v>
      </c>
      <c r="CC169" s="404">
        <v>0</v>
      </c>
      <c r="CD169" s="404">
        <v>0</v>
      </c>
      <c r="CE169" s="404">
        <v>0</v>
      </c>
      <c r="CF169" s="404">
        <v>0</v>
      </c>
      <c r="CG169" s="404">
        <v>0</v>
      </c>
      <c r="CH169" s="404">
        <v>0</v>
      </c>
      <c r="CI169" s="404">
        <v>0</v>
      </c>
      <c r="CJ169" s="404">
        <v>0</v>
      </c>
      <c r="CK169" s="404">
        <v>0</v>
      </c>
      <c r="CL169" s="404">
        <v>0</v>
      </c>
      <c r="CM169" s="404">
        <v>0</v>
      </c>
      <c r="CN169" s="404">
        <v>0</v>
      </c>
      <c r="CO169" s="404">
        <v>0</v>
      </c>
      <c r="CP169" s="404">
        <v>0</v>
      </c>
      <c r="CQ169" s="404">
        <v>0</v>
      </c>
      <c r="CR169" s="404">
        <v>0</v>
      </c>
      <c r="CS169" s="404">
        <v>0</v>
      </c>
      <c r="CT169" s="404">
        <v>0</v>
      </c>
      <c r="CU169" s="404">
        <v>0</v>
      </c>
      <c r="CV169" s="404">
        <v>0</v>
      </c>
      <c r="CW169" s="404">
        <v>0</v>
      </c>
      <c r="CX169" s="404">
        <v>0</v>
      </c>
      <c r="CY169" s="404">
        <v>0</v>
      </c>
      <c r="CZ169" s="404">
        <v>0</v>
      </c>
    </row>
    <row r="170" spans="1:104" x14ac:dyDescent="0.25">
      <c r="A170" s="183">
        <v>5323</v>
      </c>
      <c r="B170" s="183">
        <v>675170</v>
      </c>
      <c r="C170" s="27">
        <v>1026569</v>
      </c>
      <c r="D170" s="14">
        <v>1912028598</v>
      </c>
      <c r="F170" s="27" t="s">
        <v>1408</v>
      </c>
      <c r="G170" s="12" t="s">
        <v>1091</v>
      </c>
      <c r="H170" s="27" t="s">
        <v>1428</v>
      </c>
      <c r="I170" s="12" t="s">
        <v>1092</v>
      </c>
      <c r="J170" s="465">
        <v>0</v>
      </c>
      <c r="K170" s="465">
        <v>0</v>
      </c>
      <c r="L170" s="465">
        <v>0</v>
      </c>
      <c r="M170" s="465">
        <v>0</v>
      </c>
      <c r="N170" s="465">
        <v>0</v>
      </c>
      <c r="O170" s="465">
        <v>0</v>
      </c>
      <c r="P170" s="465">
        <v>0</v>
      </c>
      <c r="Q170" s="465">
        <v>0</v>
      </c>
      <c r="R170" s="465">
        <v>0</v>
      </c>
      <c r="S170" s="465">
        <v>0</v>
      </c>
      <c r="T170" s="465">
        <v>0</v>
      </c>
      <c r="U170" s="465">
        <v>0</v>
      </c>
      <c r="V170" s="465">
        <v>0</v>
      </c>
      <c r="W170" s="465">
        <v>0</v>
      </c>
      <c r="X170" s="465">
        <v>0</v>
      </c>
      <c r="Y170" s="465">
        <v>0</v>
      </c>
      <c r="Z170" s="465">
        <v>0</v>
      </c>
      <c r="AA170" s="465">
        <v>0</v>
      </c>
      <c r="AB170" s="465">
        <v>0</v>
      </c>
      <c r="AC170" s="465">
        <v>8756.06</v>
      </c>
      <c r="AD170" s="465">
        <v>9153.48</v>
      </c>
      <c r="AE170" s="465">
        <v>9448.34</v>
      </c>
      <c r="AF170" s="465">
        <v>10089.34</v>
      </c>
      <c r="AG170" s="465">
        <v>9448.34</v>
      </c>
      <c r="AH170" s="465">
        <v>0</v>
      </c>
      <c r="AI170" s="465">
        <v>0</v>
      </c>
      <c r="AJ170" s="465">
        <v>0</v>
      </c>
      <c r="AK170" s="465">
        <v>0</v>
      </c>
      <c r="AL170" s="465">
        <v>0</v>
      </c>
      <c r="AM170" s="465">
        <v>0</v>
      </c>
      <c r="AN170" s="465">
        <v>0</v>
      </c>
      <c r="AO170" s="465">
        <v>25885.42</v>
      </c>
      <c r="AP170" s="465">
        <v>0</v>
      </c>
      <c r="AQ170" s="465">
        <v>0</v>
      </c>
      <c r="AR170" s="465">
        <v>0</v>
      </c>
      <c r="AS170" s="465">
        <v>0</v>
      </c>
      <c r="AT170" s="465">
        <v>0</v>
      </c>
      <c r="AU170" s="465">
        <v>0</v>
      </c>
      <c r="AV170" s="404">
        <v>11102.12</v>
      </c>
      <c r="AW170" s="404">
        <v>11614.920000000002</v>
      </c>
      <c r="AX170" s="404">
        <v>12204.64</v>
      </c>
      <c r="AY170" s="404">
        <v>11768.76</v>
      </c>
      <c r="AZ170" s="404">
        <v>11935.42</v>
      </c>
      <c r="BA170" s="404">
        <v>0</v>
      </c>
      <c r="BB170" s="404">
        <v>0</v>
      </c>
      <c r="BC170" s="404">
        <v>0</v>
      </c>
      <c r="BD170" s="404">
        <v>0</v>
      </c>
      <c r="BE170" s="404">
        <v>0</v>
      </c>
      <c r="BF170" s="404">
        <v>0</v>
      </c>
      <c r="BG170" s="404">
        <v>0</v>
      </c>
      <c r="BH170" s="404">
        <v>33042.120000000003</v>
      </c>
      <c r="BI170" s="404">
        <v>0</v>
      </c>
      <c r="BJ170" s="404">
        <v>0</v>
      </c>
      <c r="BK170" s="404">
        <v>0</v>
      </c>
      <c r="BL170" s="404">
        <v>0</v>
      </c>
      <c r="BM170" s="404">
        <v>0</v>
      </c>
      <c r="BN170" s="404">
        <v>0</v>
      </c>
      <c r="BO170" s="404">
        <v>13076.4</v>
      </c>
      <c r="BP170" s="404">
        <v>14448.140000000001</v>
      </c>
      <c r="BQ170" s="404">
        <v>15460.92</v>
      </c>
      <c r="BR170" s="404">
        <v>15486.56</v>
      </c>
      <c r="BS170" s="404">
        <v>15255.800000000001</v>
      </c>
      <c r="BT170" s="404">
        <v>0</v>
      </c>
      <c r="BU170" s="404">
        <v>0</v>
      </c>
      <c r="BV170" s="404">
        <v>0</v>
      </c>
      <c r="BW170" s="404">
        <v>0</v>
      </c>
      <c r="BX170" s="404">
        <v>0</v>
      </c>
      <c r="BY170" s="404">
        <v>0</v>
      </c>
      <c r="BZ170" s="404">
        <v>0</v>
      </c>
      <c r="CA170" s="404">
        <v>40671.889999999992</v>
      </c>
      <c r="CB170" s="404">
        <v>0</v>
      </c>
      <c r="CC170" s="404">
        <v>0</v>
      </c>
      <c r="CD170" s="404">
        <v>0</v>
      </c>
      <c r="CE170" s="404">
        <v>0</v>
      </c>
      <c r="CF170" s="404">
        <v>0</v>
      </c>
      <c r="CG170" s="404">
        <v>0</v>
      </c>
      <c r="CH170" s="404">
        <v>0</v>
      </c>
      <c r="CI170" s="404">
        <v>0</v>
      </c>
      <c r="CJ170" s="404">
        <v>0</v>
      </c>
      <c r="CK170" s="404">
        <v>0</v>
      </c>
      <c r="CL170" s="404">
        <v>0</v>
      </c>
      <c r="CM170" s="404">
        <v>0</v>
      </c>
      <c r="CN170" s="404">
        <v>0</v>
      </c>
      <c r="CO170" s="404">
        <v>0</v>
      </c>
      <c r="CP170" s="404">
        <v>0</v>
      </c>
      <c r="CQ170" s="404">
        <v>0</v>
      </c>
      <c r="CR170" s="404">
        <v>0</v>
      </c>
      <c r="CS170" s="404">
        <v>0</v>
      </c>
      <c r="CT170" s="404">
        <v>0</v>
      </c>
      <c r="CU170" s="404">
        <v>0</v>
      </c>
      <c r="CV170" s="404">
        <v>0</v>
      </c>
      <c r="CW170" s="404">
        <v>0</v>
      </c>
      <c r="CX170" s="404">
        <v>0</v>
      </c>
      <c r="CY170" s="404">
        <v>0</v>
      </c>
      <c r="CZ170" s="404">
        <v>0</v>
      </c>
    </row>
    <row r="171" spans="1:104" x14ac:dyDescent="0.25">
      <c r="A171" s="183">
        <v>4283</v>
      </c>
      <c r="B171" s="183">
        <v>675182</v>
      </c>
      <c r="C171" s="27">
        <v>1015200</v>
      </c>
      <c r="D171" s="14">
        <v>1306042973</v>
      </c>
      <c r="F171" s="27" t="s">
        <v>1272</v>
      </c>
      <c r="G171" s="12" t="s">
        <v>186</v>
      </c>
      <c r="H171" s="27" t="s">
        <v>1420</v>
      </c>
      <c r="I171" s="12" t="s">
        <v>187</v>
      </c>
      <c r="J171" s="465">
        <v>7542.84</v>
      </c>
      <c r="K171" s="465">
        <v>7747.98</v>
      </c>
      <c r="L171" s="465">
        <v>7913.67</v>
      </c>
      <c r="M171" s="465">
        <v>7858.44</v>
      </c>
      <c r="N171" s="465">
        <v>7440.2699999999995</v>
      </c>
      <c r="O171" s="465">
        <v>0</v>
      </c>
      <c r="P171" s="465">
        <v>0</v>
      </c>
      <c r="Q171" s="465">
        <v>0</v>
      </c>
      <c r="R171" s="465">
        <v>0</v>
      </c>
      <c r="S171" s="465">
        <v>0</v>
      </c>
      <c r="T171" s="465">
        <v>0</v>
      </c>
      <c r="U171" s="465">
        <v>0</v>
      </c>
      <c r="V171" s="465">
        <v>21998.68</v>
      </c>
      <c r="W171" s="465">
        <v>0</v>
      </c>
      <c r="X171" s="465">
        <v>0</v>
      </c>
      <c r="Y171" s="465">
        <v>0</v>
      </c>
      <c r="Z171" s="465">
        <v>0</v>
      </c>
      <c r="AA171" s="465">
        <v>0</v>
      </c>
      <c r="AB171" s="465">
        <v>0</v>
      </c>
      <c r="AC171" s="465">
        <v>0</v>
      </c>
      <c r="AD171" s="465">
        <v>0</v>
      </c>
      <c r="AE171" s="465">
        <v>0</v>
      </c>
      <c r="AF171" s="465">
        <v>0</v>
      </c>
      <c r="AG171" s="465">
        <v>0</v>
      </c>
      <c r="AH171" s="465">
        <v>0</v>
      </c>
      <c r="AI171" s="465">
        <v>0</v>
      </c>
      <c r="AJ171" s="465">
        <v>0</v>
      </c>
      <c r="AK171" s="465">
        <v>0</v>
      </c>
      <c r="AL171" s="465">
        <v>0</v>
      </c>
      <c r="AM171" s="465">
        <v>0</v>
      </c>
      <c r="AN171" s="465">
        <v>0</v>
      </c>
      <c r="AO171" s="465">
        <v>0</v>
      </c>
      <c r="AP171" s="465">
        <v>0</v>
      </c>
      <c r="AQ171" s="465">
        <v>0</v>
      </c>
      <c r="AR171" s="465">
        <v>0</v>
      </c>
      <c r="AS171" s="465">
        <v>0</v>
      </c>
      <c r="AT171" s="465">
        <v>0</v>
      </c>
      <c r="AU171" s="465">
        <v>0</v>
      </c>
      <c r="AV171" s="404">
        <v>0</v>
      </c>
      <c r="AW171" s="404">
        <v>0</v>
      </c>
      <c r="AX171" s="404">
        <v>0</v>
      </c>
      <c r="AY171" s="404">
        <v>0</v>
      </c>
      <c r="AZ171" s="404">
        <v>0</v>
      </c>
      <c r="BA171" s="404">
        <v>0</v>
      </c>
      <c r="BB171" s="404">
        <v>0</v>
      </c>
      <c r="BC171" s="404">
        <v>0</v>
      </c>
      <c r="BD171" s="404">
        <v>0</v>
      </c>
      <c r="BE171" s="404">
        <v>0</v>
      </c>
      <c r="BF171" s="404">
        <v>0</v>
      </c>
      <c r="BG171" s="404">
        <v>0</v>
      </c>
      <c r="BH171" s="404">
        <v>0</v>
      </c>
      <c r="BI171" s="404">
        <v>0</v>
      </c>
      <c r="BJ171" s="404">
        <v>0</v>
      </c>
      <c r="BK171" s="404">
        <v>0</v>
      </c>
      <c r="BL171" s="404">
        <v>0</v>
      </c>
      <c r="BM171" s="404">
        <v>0</v>
      </c>
      <c r="BN171" s="404">
        <v>0</v>
      </c>
      <c r="BO171" s="404">
        <v>5396.76</v>
      </c>
      <c r="BP171" s="404">
        <v>5665.0199999999995</v>
      </c>
      <c r="BQ171" s="404">
        <v>5878.0499999999993</v>
      </c>
      <c r="BR171" s="404">
        <v>5807.04</v>
      </c>
      <c r="BS171" s="404">
        <v>6051.63</v>
      </c>
      <c r="BT171" s="404">
        <v>0</v>
      </c>
      <c r="BU171" s="404">
        <v>0</v>
      </c>
      <c r="BV171" s="404">
        <v>0</v>
      </c>
      <c r="BW171" s="404">
        <v>0</v>
      </c>
      <c r="BX171" s="404">
        <v>0</v>
      </c>
      <c r="BY171" s="404">
        <v>0</v>
      </c>
      <c r="BZ171" s="404">
        <v>0</v>
      </c>
      <c r="CA171" s="404">
        <v>16059.560000000001</v>
      </c>
      <c r="CB171" s="404">
        <v>0</v>
      </c>
      <c r="CC171" s="404">
        <v>0</v>
      </c>
      <c r="CD171" s="404">
        <v>0</v>
      </c>
      <c r="CE171" s="404">
        <v>0</v>
      </c>
      <c r="CF171" s="404">
        <v>0</v>
      </c>
      <c r="CG171" s="404">
        <v>0</v>
      </c>
      <c r="CH171" s="404">
        <v>0</v>
      </c>
      <c r="CI171" s="404">
        <v>0</v>
      </c>
      <c r="CJ171" s="404">
        <v>0</v>
      </c>
      <c r="CK171" s="404">
        <v>0</v>
      </c>
      <c r="CL171" s="404">
        <v>0</v>
      </c>
      <c r="CM171" s="404">
        <v>0</v>
      </c>
      <c r="CN171" s="404">
        <v>0</v>
      </c>
      <c r="CO171" s="404">
        <v>0</v>
      </c>
      <c r="CP171" s="404">
        <v>0</v>
      </c>
      <c r="CQ171" s="404">
        <v>0</v>
      </c>
      <c r="CR171" s="404">
        <v>0</v>
      </c>
      <c r="CS171" s="404">
        <v>0</v>
      </c>
      <c r="CT171" s="404">
        <v>0</v>
      </c>
      <c r="CU171" s="404">
        <v>0</v>
      </c>
      <c r="CV171" s="404">
        <v>0</v>
      </c>
      <c r="CW171" s="404">
        <v>0</v>
      </c>
      <c r="CX171" s="404">
        <v>0</v>
      </c>
      <c r="CY171" s="404">
        <v>0</v>
      </c>
      <c r="CZ171" s="404">
        <v>0</v>
      </c>
    </row>
    <row r="172" spans="1:104" x14ac:dyDescent="0.25">
      <c r="A172" s="183">
        <v>5269</v>
      </c>
      <c r="B172" s="183">
        <v>675185</v>
      </c>
      <c r="C172" s="27">
        <v>1025666</v>
      </c>
      <c r="D172" s="14">
        <v>1982033585</v>
      </c>
      <c r="F172" s="27" t="s">
        <v>1293</v>
      </c>
      <c r="G172" s="12" t="s">
        <v>1069</v>
      </c>
      <c r="H172" s="27" t="s">
        <v>1356</v>
      </c>
      <c r="I172" s="12" t="s">
        <v>1070</v>
      </c>
      <c r="J172" s="465">
        <v>33752.549999999996</v>
      </c>
      <c r="K172" s="465">
        <v>34663.549999999996</v>
      </c>
      <c r="L172" s="465">
        <v>36950.159999999996</v>
      </c>
      <c r="M172" s="465">
        <v>37296.339999999997</v>
      </c>
      <c r="N172" s="465">
        <v>36804.400000000001</v>
      </c>
      <c r="O172" s="465">
        <v>0</v>
      </c>
      <c r="P172" s="465">
        <v>0</v>
      </c>
      <c r="Q172" s="465">
        <v>0</v>
      </c>
      <c r="R172" s="465">
        <v>0</v>
      </c>
      <c r="S172" s="465">
        <v>0</v>
      </c>
      <c r="T172" s="465">
        <v>0</v>
      </c>
      <c r="U172" s="465">
        <v>0</v>
      </c>
      <c r="V172" s="465">
        <v>77723.51999999999</v>
      </c>
      <c r="W172" s="465">
        <v>0</v>
      </c>
      <c r="X172" s="465">
        <v>0</v>
      </c>
      <c r="Y172" s="465">
        <v>0</v>
      </c>
      <c r="Z172" s="465">
        <v>0</v>
      </c>
      <c r="AA172" s="465">
        <v>0</v>
      </c>
      <c r="AB172" s="465">
        <v>0</v>
      </c>
      <c r="AC172" s="465">
        <v>15705.64</v>
      </c>
      <c r="AD172" s="465">
        <v>15796.739999999998</v>
      </c>
      <c r="AE172" s="465">
        <v>16962.82</v>
      </c>
      <c r="AF172" s="465">
        <v>16288.679999999998</v>
      </c>
      <c r="AG172" s="465">
        <v>16197.58</v>
      </c>
      <c r="AH172" s="465">
        <v>0</v>
      </c>
      <c r="AI172" s="465">
        <v>0</v>
      </c>
      <c r="AJ172" s="465">
        <v>0</v>
      </c>
      <c r="AK172" s="465">
        <v>0</v>
      </c>
      <c r="AL172" s="465">
        <v>0</v>
      </c>
      <c r="AM172" s="465">
        <v>0</v>
      </c>
      <c r="AN172" s="465">
        <v>0</v>
      </c>
      <c r="AO172" s="465">
        <v>35750.400000000001</v>
      </c>
      <c r="AP172" s="465">
        <v>0</v>
      </c>
      <c r="AQ172" s="465">
        <v>0</v>
      </c>
      <c r="AR172" s="465">
        <v>0</v>
      </c>
      <c r="AS172" s="465">
        <v>0</v>
      </c>
      <c r="AT172" s="465">
        <v>0</v>
      </c>
      <c r="AU172" s="465">
        <v>0</v>
      </c>
      <c r="AV172" s="404">
        <v>0</v>
      </c>
      <c r="AW172" s="404">
        <v>0</v>
      </c>
      <c r="AX172" s="404">
        <v>0</v>
      </c>
      <c r="AY172" s="404">
        <v>0</v>
      </c>
      <c r="AZ172" s="404">
        <v>0</v>
      </c>
      <c r="BA172" s="404">
        <v>0</v>
      </c>
      <c r="BB172" s="404">
        <v>0</v>
      </c>
      <c r="BC172" s="404">
        <v>0</v>
      </c>
      <c r="BD172" s="404">
        <v>0</v>
      </c>
      <c r="BE172" s="404">
        <v>0</v>
      </c>
      <c r="BF172" s="404">
        <v>0</v>
      </c>
      <c r="BG172" s="404">
        <v>0</v>
      </c>
      <c r="BH172" s="404">
        <v>0</v>
      </c>
      <c r="BI172" s="404">
        <v>0</v>
      </c>
      <c r="BJ172" s="404">
        <v>0</v>
      </c>
      <c r="BK172" s="404">
        <v>0</v>
      </c>
      <c r="BL172" s="404">
        <v>0</v>
      </c>
      <c r="BM172" s="404">
        <v>0</v>
      </c>
      <c r="BN172" s="404">
        <v>0</v>
      </c>
      <c r="BO172" s="404">
        <v>0</v>
      </c>
      <c r="BP172" s="404">
        <v>0</v>
      </c>
      <c r="BQ172" s="404">
        <v>0</v>
      </c>
      <c r="BR172" s="404">
        <v>0</v>
      </c>
      <c r="BS172" s="404">
        <v>0</v>
      </c>
      <c r="BT172" s="404">
        <v>0</v>
      </c>
      <c r="BU172" s="404">
        <v>0</v>
      </c>
      <c r="BV172" s="404">
        <v>0</v>
      </c>
      <c r="BW172" s="404">
        <v>0</v>
      </c>
      <c r="BX172" s="404">
        <v>0</v>
      </c>
      <c r="BY172" s="404">
        <v>0</v>
      </c>
      <c r="BZ172" s="404">
        <v>0</v>
      </c>
      <c r="CA172" s="404">
        <v>0</v>
      </c>
      <c r="CB172" s="404">
        <v>0</v>
      </c>
      <c r="CC172" s="404">
        <v>0</v>
      </c>
      <c r="CD172" s="404">
        <v>0</v>
      </c>
      <c r="CE172" s="404">
        <v>0</v>
      </c>
      <c r="CF172" s="404">
        <v>0</v>
      </c>
      <c r="CG172" s="404">
        <v>0</v>
      </c>
      <c r="CH172" s="404">
        <v>0</v>
      </c>
      <c r="CI172" s="404">
        <v>0</v>
      </c>
      <c r="CJ172" s="404">
        <v>0</v>
      </c>
      <c r="CK172" s="404">
        <v>0</v>
      </c>
      <c r="CL172" s="404">
        <v>0</v>
      </c>
      <c r="CM172" s="404">
        <v>0</v>
      </c>
      <c r="CN172" s="404">
        <v>0</v>
      </c>
      <c r="CO172" s="404">
        <v>0</v>
      </c>
      <c r="CP172" s="404">
        <v>0</v>
      </c>
      <c r="CQ172" s="404">
        <v>0</v>
      </c>
      <c r="CR172" s="404">
        <v>0</v>
      </c>
      <c r="CS172" s="404">
        <v>0</v>
      </c>
      <c r="CT172" s="404">
        <v>0</v>
      </c>
      <c r="CU172" s="404">
        <v>0</v>
      </c>
      <c r="CV172" s="404">
        <v>0</v>
      </c>
      <c r="CW172" s="404">
        <v>0</v>
      </c>
      <c r="CX172" s="404">
        <v>0</v>
      </c>
      <c r="CY172" s="404">
        <v>0</v>
      </c>
      <c r="CZ172" s="404">
        <v>0</v>
      </c>
    </row>
    <row r="173" spans="1:104" x14ac:dyDescent="0.25">
      <c r="A173" s="183">
        <v>4589</v>
      </c>
      <c r="B173" s="183">
        <v>675196</v>
      </c>
      <c r="C173" s="27">
        <v>1013345</v>
      </c>
      <c r="D173" s="14">
        <v>1932220076</v>
      </c>
      <c r="F173" s="27" t="s">
        <v>1298</v>
      </c>
      <c r="G173" s="12" t="s">
        <v>736</v>
      </c>
      <c r="H173" s="27" t="s">
        <v>1356</v>
      </c>
      <c r="I173" s="12" t="s">
        <v>737</v>
      </c>
      <c r="J173" s="465">
        <v>0</v>
      </c>
      <c r="K173" s="465">
        <v>0</v>
      </c>
      <c r="L173" s="465">
        <v>0</v>
      </c>
      <c r="M173" s="465">
        <v>0</v>
      </c>
      <c r="N173" s="465">
        <v>0</v>
      </c>
      <c r="O173" s="465">
        <v>0</v>
      </c>
      <c r="P173" s="465">
        <v>0</v>
      </c>
      <c r="Q173" s="465">
        <v>0</v>
      </c>
      <c r="R173" s="465">
        <v>0</v>
      </c>
      <c r="S173" s="465">
        <v>0</v>
      </c>
      <c r="T173" s="465">
        <v>0</v>
      </c>
      <c r="U173" s="465">
        <v>0</v>
      </c>
      <c r="V173" s="465">
        <v>0</v>
      </c>
      <c r="W173" s="465">
        <v>0</v>
      </c>
      <c r="X173" s="465">
        <v>0</v>
      </c>
      <c r="Y173" s="465">
        <v>0</v>
      </c>
      <c r="Z173" s="465">
        <v>0</v>
      </c>
      <c r="AA173" s="465">
        <v>0</v>
      </c>
      <c r="AB173" s="465">
        <v>0</v>
      </c>
      <c r="AC173" s="465">
        <v>0</v>
      </c>
      <c r="AD173" s="465">
        <v>0</v>
      </c>
      <c r="AE173" s="465">
        <v>0</v>
      </c>
      <c r="AF173" s="465">
        <v>0</v>
      </c>
      <c r="AG173" s="465">
        <v>0</v>
      </c>
      <c r="AH173" s="465">
        <v>0</v>
      </c>
      <c r="AI173" s="465">
        <v>0</v>
      </c>
      <c r="AJ173" s="465">
        <v>0</v>
      </c>
      <c r="AK173" s="465">
        <v>0</v>
      </c>
      <c r="AL173" s="465">
        <v>0</v>
      </c>
      <c r="AM173" s="465">
        <v>0</v>
      </c>
      <c r="AN173" s="465">
        <v>0</v>
      </c>
      <c r="AO173" s="465">
        <v>0</v>
      </c>
      <c r="AP173" s="465">
        <v>0</v>
      </c>
      <c r="AQ173" s="465">
        <v>0</v>
      </c>
      <c r="AR173" s="465">
        <v>0</v>
      </c>
      <c r="AS173" s="465">
        <v>0</v>
      </c>
      <c r="AT173" s="465">
        <v>0</v>
      </c>
      <c r="AU173" s="465">
        <v>0</v>
      </c>
      <c r="AV173" s="404">
        <v>24004.12</v>
      </c>
      <c r="AW173" s="404">
        <v>24858.100000000002</v>
      </c>
      <c r="AX173" s="404">
        <v>26983.120000000003</v>
      </c>
      <c r="AY173" s="404">
        <v>27082.420000000002</v>
      </c>
      <c r="AZ173" s="404">
        <v>26638.880000000001</v>
      </c>
      <c r="BA173" s="404">
        <v>0</v>
      </c>
      <c r="BB173" s="404">
        <v>0</v>
      </c>
      <c r="BC173" s="404">
        <v>0</v>
      </c>
      <c r="BD173" s="404">
        <v>0</v>
      </c>
      <c r="BE173" s="404">
        <v>0</v>
      </c>
      <c r="BF173" s="404">
        <v>0</v>
      </c>
      <c r="BG173" s="404">
        <v>0</v>
      </c>
      <c r="BH173" s="404">
        <v>40099.5</v>
      </c>
      <c r="BI173" s="404">
        <v>0</v>
      </c>
      <c r="BJ173" s="404">
        <v>0</v>
      </c>
      <c r="BK173" s="404">
        <v>0</v>
      </c>
      <c r="BL173" s="404">
        <v>0</v>
      </c>
      <c r="BM173" s="404">
        <v>0</v>
      </c>
      <c r="BN173" s="404">
        <v>0</v>
      </c>
      <c r="BO173" s="404">
        <v>14901.62</v>
      </c>
      <c r="BP173" s="404">
        <v>15067.12</v>
      </c>
      <c r="BQ173" s="404">
        <v>17079.599999999999</v>
      </c>
      <c r="BR173" s="404">
        <v>16900.86</v>
      </c>
      <c r="BS173" s="404">
        <v>16556.62</v>
      </c>
      <c r="BT173" s="404">
        <v>0</v>
      </c>
      <c r="BU173" s="404">
        <v>0</v>
      </c>
      <c r="BV173" s="404">
        <v>0</v>
      </c>
      <c r="BW173" s="404">
        <v>0</v>
      </c>
      <c r="BX173" s="404">
        <v>0</v>
      </c>
      <c r="BY173" s="404">
        <v>0</v>
      </c>
      <c r="BZ173" s="404">
        <v>0</v>
      </c>
      <c r="CA173" s="404">
        <v>24874.5</v>
      </c>
      <c r="CB173" s="404">
        <v>0</v>
      </c>
      <c r="CC173" s="404">
        <v>0</v>
      </c>
      <c r="CD173" s="404">
        <v>0</v>
      </c>
      <c r="CE173" s="404">
        <v>0</v>
      </c>
      <c r="CF173" s="404">
        <v>0</v>
      </c>
      <c r="CG173" s="404">
        <v>0</v>
      </c>
      <c r="CH173" s="404">
        <v>0</v>
      </c>
      <c r="CI173" s="404">
        <v>0</v>
      </c>
      <c r="CJ173" s="404">
        <v>0</v>
      </c>
      <c r="CK173" s="404">
        <v>0</v>
      </c>
      <c r="CL173" s="404">
        <v>0</v>
      </c>
      <c r="CM173" s="404">
        <v>0</v>
      </c>
      <c r="CN173" s="404">
        <v>0</v>
      </c>
      <c r="CO173" s="404">
        <v>0</v>
      </c>
      <c r="CP173" s="404">
        <v>0</v>
      </c>
      <c r="CQ173" s="404">
        <v>0</v>
      </c>
      <c r="CR173" s="404">
        <v>0</v>
      </c>
      <c r="CS173" s="404">
        <v>0</v>
      </c>
      <c r="CT173" s="404">
        <v>0</v>
      </c>
      <c r="CU173" s="404">
        <v>0</v>
      </c>
      <c r="CV173" s="404">
        <v>0</v>
      </c>
      <c r="CW173" s="404">
        <v>0</v>
      </c>
      <c r="CX173" s="404">
        <v>0</v>
      </c>
      <c r="CY173" s="404">
        <v>0</v>
      </c>
      <c r="CZ173" s="404">
        <v>0</v>
      </c>
    </row>
    <row r="174" spans="1:104" x14ac:dyDescent="0.25">
      <c r="A174" s="183">
        <v>5325</v>
      </c>
      <c r="B174" s="183">
        <v>675214</v>
      </c>
      <c r="C174" s="27">
        <v>1027774</v>
      </c>
      <c r="D174" s="14">
        <v>1912352766</v>
      </c>
      <c r="F174" s="27" t="s">
        <v>1279</v>
      </c>
      <c r="G174" s="12" t="s">
        <v>1093</v>
      </c>
      <c r="H174" s="27" t="s">
        <v>1371</v>
      </c>
      <c r="I174" s="12" t="s">
        <v>1094</v>
      </c>
      <c r="J174" s="465">
        <v>13547</v>
      </c>
      <c r="K174" s="465">
        <v>13265.25</v>
      </c>
      <c r="L174" s="465">
        <v>14961.5</v>
      </c>
      <c r="M174" s="465">
        <v>15404.25</v>
      </c>
      <c r="N174" s="465">
        <v>14576.25</v>
      </c>
      <c r="O174" s="465">
        <v>0</v>
      </c>
      <c r="P174" s="465">
        <v>0</v>
      </c>
      <c r="Q174" s="465">
        <v>0</v>
      </c>
      <c r="R174" s="465">
        <v>0</v>
      </c>
      <c r="S174" s="465">
        <v>0</v>
      </c>
      <c r="T174" s="465">
        <v>0</v>
      </c>
      <c r="U174" s="465">
        <v>0</v>
      </c>
      <c r="V174" s="465">
        <v>39521.600000000006</v>
      </c>
      <c r="W174" s="465">
        <v>0</v>
      </c>
      <c r="X174" s="465">
        <v>0</v>
      </c>
      <c r="Y174" s="465">
        <v>0</v>
      </c>
      <c r="Z174" s="465">
        <v>0</v>
      </c>
      <c r="AA174" s="465">
        <v>0</v>
      </c>
      <c r="AB174" s="465">
        <v>0</v>
      </c>
      <c r="AC174" s="465">
        <v>0</v>
      </c>
      <c r="AD174" s="465">
        <v>0</v>
      </c>
      <c r="AE174" s="465">
        <v>0</v>
      </c>
      <c r="AF174" s="465">
        <v>0</v>
      </c>
      <c r="AG174" s="465">
        <v>0</v>
      </c>
      <c r="AH174" s="465">
        <v>0</v>
      </c>
      <c r="AI174" s="465">
        <v>0</v>
      </c>
      <c r="AJ174" s="465">
        <v>0</v>
      </c>
      <c r="AK174" s="465">
        <v>0</v>
      </c>
      <c r="AL174" s="465">
        <v>0</v>
      </c>
      <c r="AM174" s="465">
        <v>0</v>
      </c>
      <c r="AN174" s="465">
        <v>0</v>
      </c>
      <c r="AO174" s="465">
        <v>0</v>
      </c>
      <c r="AP174" s="465">
        <v>0</v>
      </c>
      <c r="AQ174" s="465">
        <v>0</v>
      </c>
      <c r="AR174" s="465">
        <v>0</v>
      </c>
      <c r="AS174" s="465">
        <v>0</v>
      </c>
      <c r="AT174" s="465">
        <v>0</v>
      </c>
      <c r="AU174" s="465">
        <v>0</v>
      </c>
      <c r="AV174" s="404">
        <v>8676.75</v>
      </c>
      <c r="AW174" s="404">
        <v>8383.5</v>
      </c>
      <c r="AX174" s="404">
        <v>9527.75</v>
      </c>
      <c r="AY174" s="404">
        <v>9602.5</v>
      </c>
      <c r="AZ174" s="404">
        <v>9217.25</v>
      </c>
      <c r="BA174" s="404">
        <v>0</v>
      </c>
      <c r="BB174" s="404">
        <v>0</v>
      </c>
      <c r="BC174" s="404">
        <v>0</v>
      </c>
      <c r="BD174" s="404">
        <v>0</v>
      </c>
      <c r="BE174" s="404">
        <v>0</v>
      </c>
      <c r="BF174" s="404">
        <v>0</v>
      </c>
      <c r="BG174" s="404">
        <v>0</v>
      </c>
      <c r="BH174" s="404">
        <v>25154.560000000001</v>
      </c>
      <c r="BI174" s="404">
        <v>0</v>
      </c>
      <c r="BJ174" s="404">
        <v>0</v>
      </c>
      <c r="BK174" s="404">
        <v>0</v>
      </c>
      <c r="BL174" s="404">
        <v>0</v>
      </c>
      <c r="BM174" s="404">
        <v>0</v>
      </c>
      <c r="BN174" s="404">
        <v>0</v>
      </c>
      <c r="BO174" s="404">
        <v>0</v>
      </c>
      <c r="BP174" s="404">
        <v>0</v>
      </c>
      <c r="BQ174" s="404">
        <v>0</v>
      </c>
      <c r="BR174" s="404">
        <v>0</v>
      </c>
      <c r="BS174" s="404">
        <v>0</v>
      </c>
      <c r="BT174" s="404">
        <v>0</v>
      </c>
      <c r="BU174" s="404">
        <v>0</v>
      </c>
      <c r="BV174" s="404">
        <v>0</v>
      </c>
      <c r="BW174" s="404">
        <v>0</v>
      </c>
      <c r="BX174" s="404">
        <v>0</v>
      </c>
      <c r="BY174" s="404">
        <v>0</v>
      </c>
      <c r="BZ174" s="404">
        <v>0</v>
      </c>
      <c r="CA174" s="404">
        <v>0</v>
      </c>
      <c r="CB174" s="404">
        <v>0</v>
      </c>
      <c r="CC174" s="404">
        <v>0</v>
      </c>
      <c r="CD174" s="404">
        <v>0</v>
      </c>
      <c r="CE174" s="404">
        <v>0</v>
      </c>
      <c r="CF174" s="404">
        <v>0</v>
      </c>
      <c r="CG174" s="404">
        <v>0</v>
      </c>
      <c r="CH174" s="404">
        <v>18952</v>
      </c>
      <c r="CI174" s="404">
        <v>19366</v>
      </c>
      <c r="CJ174" s="404">
        <v>21855.75</v>
      </c>
      <c r="CK174" s="404">
        <v>21976.5</v>
      </c>
      <c r="CL174" s="404">
        <v>21648.75</v>
      </c>
      <c r="CM174" s="404">
        <v>0</v>
      </c>
      <c r="CN174" s="404">
        <v>0</v>
      </c>
      <c r="CO174" s="404">
        <v>0</v>
      </c>
      <c r="CP174" s="404">
        <v>0</v>
      </c>
      <c r="CQ174" s="404">
        <v>0</v>
      </c>
      <c r="CR174" s="404">
        <v>0</v>
      </c>
      <c r="CS174" s="404">
        <v>0</v>
      </c>
      <c r="CT174" s="404">
        <v>56929.599999999999</v>
      </c>
      <c r="CU174" s="404">
        <v>0</v>
      </c>
      <c r="CV174" s="404">
        <v>0</v>
      </c>
      <c r="CW174" s="404">
        <v>0</v>
      </c>
      <c r="CX174" s="404">
        <v>0</v>
      </c>
      <c r="CY174" s="404">
        <v>0</v>
      </c>
      <c r="CZ174" s="404">
        <v>0</v>
      </c>
    </row>
    <row r="175" spans="1:104" x14ac:dyDescent="0.25">
      <c r="A175" s="183">
        <v>5034</v>
      </c>
      <c r="B175" s="183">
        <v>675217</v>
      </c>
      <c r="C175" s="27">
        <v>1013540</v>
      </c>
      <c r="D175" s="14">
        <v>1033191879</v>
      </c>
      <c r="F175" s="27" t="s">
        <v>1296</v>
      </c>
      <c r="G175" s="12" t="s">
        <v>312</v>
      </c>
      <c r="H175" s="27" t="s">
        <v>1462</v>
      </c>
      <c r="I175" s="12" t="s">
        <v>313</v>
      </c>
      <c r="J175" s="465">
        <v>0</v>
      </c>
      <c r="K175" s="465">
        <v>0</v>
      </c>
      <c r="L175" s="465">
        <v>0</v>
      </c>
      <c r="M175" s="465">
        <v>0</v>
      </c>
      <c r="N175" s="465">
        <v>0</v>
      </c>
      <c r="O175" s="465">
        <v>0</v>
      </c>
      <c r="P175" s="465">
        <v>0</v>
      </c>
      <c r="Q175" s="465">
        <v>0</v>
      </c>
      <c r="R175" s="465">
        <v>0</v>
      </c>
      <c r="S175" s="465">
        <v>0</v>
      </c>
      <c r="T175" s="465">
        <v>0</v>
      </c>
      <c r="U175" s="465">
        <v>0</v>
      </c>
      <c r="V175" s="465">
        <v>0</v>
      </c>
      <c r="W175" s="465">
        <v>0</v>
      </c>
      <c r="X175" s="465">
        <v>0</v>
      </c>
      <c r="Y175" s="465">
        <v>0</v>
      </c>
      <c r="Z175" s="465">
        <v>0</v>
      </c>
      <c r="AA175" s="465">
        <v>0</v>
      </c>
      <c r="AB175" s="465">
        <v>0</v>
      </c>
      <c r="AC175" s="465">
        <v>0</v>
      </c>
      <c r="AD175" s="465">
        <v>0</v>
      </c>
      <c r="AE175" s="465">
        <v>0</v>
      </c>
      <c r="AF175" s="465">
        <v>0</v>
      </c>
      <c r="AG175" s="465">
        <v>0</v>
      </c>
      <c r="AH175" s="465">
        <v>0</v>
      </c>
      <c r="AI175" s="465">
        <v>0</v>
      </c>
      <c r="AJ175" s="465">
        <v>0</v>
      </c>
      <c r="AK175" s="465">
        <v>0</v>
      </c>
      <c r="AL175" s="465">
        <v>0</v>
      </c>
      <c r="AM175" s="465">
        <v>0</v>
      </c>
      <c r="AN175" s="465">
        <v>0</v>
      </c>
      <c r="AO175" s="465">
        <v>33839.760000000002</v>
      </c>
      <c r="AP175" s="465">
        <v>0</v>
      </c>
      <c r="AQ175" s="465">
        <v>0</v>
      </c>
      <c r="AR175" s="465">
        <v>0</v>
      </c>
      <c r="AS175" s="465">
        <v>0</v>
      </c>
      <c r="AT175" s="465">
        <v>0</v>
      </c>
      <c r="AU175" s="465">
        <v>0</v>
      </c>
      <c r="AV175" s="404">
        <v>0</v>
      </c>
      <c r="AW175" s="404">
        <v>0</v>
      </c>
      <c r="AX175" s="404">
        <v>0</v>
      </c>
      <c r="AY175" s="404">
        <v>0</v>
      </c>
      <c r="AZ175" s="404">
        <v>0</v>
      </c>
      <c r="BA175" s="404">
        <v>0</v>
      </c>
      <c r="BB175" s="404">
        <v>0</v>
      </c>
      <c r="BC175" s="404">
        <v>0</v>
      </c>
      <c r="BD175" s="404">
        <v>0</v>
      </c>
      <c r="BE175" s="404">
        <v>0</v>
      </c>
      <c r="BF175" s="404">
        <v>0</v>
      </c>
      <c r="BG175" s="404">
        <v>0</v>
      </c>
      <c r="BH175" s="404">
        <v>0</v>
      </c>
      <c r="BI175" s="404">
        <v>0</v>
      </c>
      <c r="BJ175" s="404">
        <v>0</v>
      </c>
      <c r="BK175" s="404">
        <v>0</v>
      </c>
      <c r="BL175" s="404">
        <v>0</v>
      </c>
      <c r="BM175" s="404">
        <v>0</v>
      </c>
      <c r="BN175" s="404">
        <v>0</v>
      </c>
      <c r="BO175" s="404">
        <v>0</v>
      </c>
      <c r="BP175" s="404">
        <v>0</v>
      </c>
      <c r="BQ175" s="404">
        <v>0</v>
      </c>
      <c r="BR175" s="404">
        <v>0</v>
      </c>
      <c r="BS175" s="404">
        <v>0</v>
      </c>
      <c r="BT175" s="404">
        <v>0</v>
      </c>
      <c r="BU175" s="404">
        <v>0</v>
      </c>
      <c r="BV175" s="404">
        <v>0</v>
      </c>
      <c r="BW175" s="404">
        <v>0</v>
      </c>
      <c r="BX175" s="404">
        <v>0</v>
      </c>
      <c r="BY175" s="404">
        <v>0</v>
      </c>
      <c r="BZ175" s="404">
        <v>0</v>
      </c>
      <c r="CA175" s="404">
        <v>0</v>
      </c>
      <c r="CB175" s="404">
        <v>0</v>
      </c>
      <c r="CC175" s="404">
        <v>0</v>
      </c>
      <c r="CD175" s="404">
        <v>0</v>
      </c>
      <c r="CE175" s="404">
        <v>0</v>
      </c>
      <c r="CF175" s="404">
        <v>0</v>
      </c>
      <c r="CG175" s="404">
        <v>0</v>
      </c>
      <c r="CH175" s="404">
        <v>0</v>
      </c>
      <c r="CI175" s="404">
        <v>0</v>
      </c>
      <c r="CJ175" s="404">
        <v>0</v>
      </c>
      <c r="CK175" s="404">
        <v>0</v>
      </c>
      <c r="CL175" s="404">
        <v>0</v>
      </c>
      <c r="CM175" s="404">
        <v>0</v>
      </c>
      <c r="CN175" s="404">
        <v>0</v>
      </c>
      <c r="CO175" s="404">
        <v>0</v>
      </c>
      <c r="CP175" s="404">
        <v>0</v>
      </c>
      <c r="CQ175" s="404">
        <v>0</v>
      </c>
      <c r="CR175" s="404">
        <v>0</v>
      </c>
      <c r="CS175" s="404">
        <v>0</v>
      </c>
      <c r="CT175" s="404">
        <v>47018.159999999996</v>
      </c>
      <c r="CU175" s="404">
        <v>0</v>
      </c>
      <c r="CV175" s="404">
        <v>0</v>
      </c>
      <c r="CW175" s="404">
        <v>0</v>
      </c>
      <c r="CX175" s="404">
        <v>0</v>
      </c>
      <c r="CY175" s="404">
        <v>0</v>
      </c>
      <c r="CZ175" s="404">
        <v>0</v>
      </c>
    </row>
    <row r="176" spans="1:104" x14ac:dyDescent="0.25">
      <c r="A176" s="183">
        <v>5201</v>
      </c>
      <c r="B176" s="183">
        <v>675220</v>
      </c>
      <c r="C176" s="27">
        <v>1014242</v>
      </c>
      <c r="D176" s="14">
        <v>1447200118</v>
      </c>
      <c r="F176" s="27" t="s">
        <v>1277</v>
      </c>
      <c r="G176" s="12" t="s">
        <v>1017</v>
      </c>
      <c r="H176" s="27" t="s">
        <v>1371</v>
      </c>
      <c r="I176" s="12" t="s">
        <v>1018</v>
      </c>
      <c r="J176" s="465">
        <v>9781.2000000000007</v>
      </c>
      <c r="K176" s="465">
        <v>8515.7999999999993</v>
      </c>
      <c r="L176" s="465">
        <v>11063.7</v>
      </c>
      <c r="M176" s="465">
        <v>10362.600000000002</v>
      </c>
      <c r="N176" s="465">
        <v>10431.000000000002</v>
      </c>
      <c r="O176" s="465">
        <v>0</v>
      </c>
      <c r="P176" s="465">
        <v>0</v>
      </c>
      <c r="Q176" s="465">
        <v>0</v>
      </c>
      <c r="R176" s="465">
        <v>0</v>
      </c>
      <c r="S176" s="465">
        <v>0</v>
      </c>
      <c r="T176" s="465">
        <v>0</v>
      </c>
      <c r="U176" s="465">
        <v>0</v>
      </c>
      <c r="V176" s="465">
        <v>27832.569999999996</v>
      </c>
      <c r="W176" s="465">
        <v>0</v>
      </c>
      <c r="X176" s="465">
        <v>0</v>
      </c>
      <c r="Y176" s="465">
        <v>0</v>
      </c>
      <c r="Z176" s="465">
        <v>0</v>
      </c>
      <c r="AA176" s="465">
        <v>0</v>
      </c>
      <c r="AB176" s="465">
        <v>0</v>
      </c>
      <c r="AC176" s="465">
        <v>0</v>
      </c>
      <c r="AD176" s="465">
        <v>0</v>
      </c>
      <c r="AE176" s="465">
        <v>0</v>
      </c>
      <c r="AF176" s="465">
        <v>0</v>
      </c>
      <c r="AG176" s="465">
        <v>0</v>
      </c>
      <c r="AH176" s="465">
        <v>0</v>
      </c>
      <c r="AI176" s="465">
        <v>0</v>
      </c>
      <c r="AJ176" s="465">
        <v>0</v>
      </c>
      <c r="AK176" s="465">
        <v>0</v>
      </c>
      <c r="AL176" s="465">
        <v>0</v>
      </c>
      <c r="AM176" s="465">
        <v>0</v>
      </c>
      <c r="AN176" s="465">
        <v>0</v>
      </c>
      <c r="AO176" s="465">
        <v>0</v>
      </c>
      <c r="AP176" s="465">
        <v>0</v>
      </c>
      <c r="AQ176" s="465">
        <v>0</v>
      </c>
      <c r="AR176" s="465">
        <v>0</v>
      </c>
      <c r="AS176" s="465">
        <v>0</v>
      </c>
      <c r="AT176" s="465">
        <v>0</v>
      </c>
      <c r="AU176" s="465">
        <v>0</v>
      </c>
      <c r="AV176" s="404">
        <v>10807.2</v>
      </c>
      <c r="AW176" s="404">
        <v>9558.9</v>
      </c>
      <c r="AX176" s="404">
        <v>11867.400000000001</v>
      </c>
      <c r="AY176" s="404">
        <v>12089.7</v>
      </c>
      <c r="AZ176" s="404">
        <v>11799.000000000002</v>
      </c>
      <c r="BA176" s="404">
        <v>0</v>
      </c>
      <c r="BB176" s="404">
        <v>0</v>
      </c>
      <c r="BC176" s="404">
        <v>0</v>
      </c>
      <c r="BD176" s="404">
        <v>0</v>
      </c>
      <c r="BE176" s="404">
        <v>0</v>
      </c>
      <c r="BF176" s="404">
        <v>0</v>
      </c>
      <c r="BG176" s="404">
        <v>0</v>
      </c>
      <c r="BH176" s="404">
        <v>30555.85</v>
      </c>
      <c r="BI176" s="404">
        <v>0</v>
      </c>
      <c r="BJ176" s="404">
        <v>0</v>
      </c>
      <c r="BK176" s="404">
        <v>0</v>
      </c>
      <c r="BL176" s="404">
        <v>0</v>
      </c>
      <c r="BM176" s="404">
        <v>0</v>
      </c>
      <c r="BN176" s="404">
        <v>0</v>
      </c>
      <c r="BO176" s="404">
        <v>0</v>
      </c>
      <c r="BP176" s="404">
        <v>0</v>
      </c>
      <c r="BQ176" s="404">
        <v>0</v>
      </c>
      <c r="BR176" s="404">
        <v>0</v>
      </c>
      <c r="BS176" s="404">
        <v>0</v>
      </c>
      <c r="BT176" s="404">
        <v>0</v>
      </c>
      <c r="BU176" s="404">
        <v>0</v>
      </c>
      <c r="BV176" s="404">
        <v>0</v>
      </c>
      <c r="BW176" s="404">
        <v>0</v>
      </c>
      <c r="BX176" s="404">
        <v>0</v>
      </c>
      <c r="BY176" s="404">
        <v>0</v>
      </c>
      <c r="BZ176" s="404">
        <v>0</v>
      </c>
      <c r="CA176" s="404">
        <v>0</v>
      </c>
      <c r="CB176" s="404">
        <v>0</v>
      </c>
      <c r="CC176" s="404">
        <v>0</v>
      </c>
      <c r="CD176" s="404">
        <v>0</v>
      </c>
      <c r="CE176" s="404">
        <v>0</v>
      </c>
      <c r="CF176" s="404">
        <v>0</v>
      </c>
      <c r="CG176" s="404">
        <v>0</v>
      </c>
      <c r="CH176" s="404">
        <v>11764.800000000001</v>
      </c>
      <c r="CI176" s="404">
        <v>10516.5</v>
      </c>
      <c r="CJ176" s="404">
        <v>13440.6</v>
      </c>
      <c r="CK176" s="404">
        <v>12688.2</v>
      </c>
      <c r="CL176" s="404">
        <v>12500.100000000002</v>
      </c>
      <c r="CM176" s="404">
        <v>0</v>
      </c>
      <c r="CN176" s="404">
        <v>0</v>
      </c>
      <c r="CO176" s="404">
        <v>0</v>
      </c>
      <c r="CP176" s="404">
        <v>0</v>
      </c>
      <c r="CQ176" s="404">
        <v>0</v>
      </c>
      <c r="CR176" s="404">
        <v>0</v>
      </c>
      <c r="CS176" s="404">
        <v>0</v>
      </c>
      <c r="CT176" s="404">
        <v>33862.69</v>
      </c>
      <c r="CU176" s="404">
        <v>0</v>
      </c>
      <c r="CV176" s="404">
        <v>0</v>
      </c>
      <c r="CW176" s="404">
        <v>0</v>
      </c>
      <c r="CX176" s="404">
        <v>0</v>
      </c>
      <c r="CY176" s="404">
        <v>0</v>
      </c>
      <c r="CZ176" s="404">
        <v>0</v>
      </c>
    </row>
    <row r="177" spans="1:104" x14ac:dyDescent="0.25">
      <c r="A177" s="183">
        <v>4807</v>
      </c>
      <c r="B177" s="183">
        <v>675222</v>
      </c>
      <c r="C177" s="27">
        <v>1004295</v>
      </c>
      <c r="D177" s="14">
        <v>1942296710</v>
      </c>
      <c r="F177" s="27" t="s">
        <v>1279</v>
      </c>
      <c r="G177" s="12" t="s">
        <v>829</v>
      </c>
      <c r="H177" s="27" t="s">
        <v>829</v>
      </c>
      <c r="I177" s="12" t="s">
        <v>830</v>
      </c>
      <c r="J177" s="465">
        <v>0</v>
      </c>
      <c r="K177" s="465">
        <v>0</v>
      </c>
      <c r="L177" s="465">
        <v>0</v>
      </c>
      <c r="M177" s="465">
        <v>0</v>
      </c>
      <c r="N177" s="465">
        <v>0</v>
      </c>
      <c r="O177" s="465">
        <v>0</v>
      </c>
      <c r="P177" s="465">
        <v>0</v>
      </c>
      <c r="Q177" s="465">
        <v>0</v>
      </c>
      <c r="R177" s="465">
        <v>0</v>
      </c>
      <c r="S177" s="465">
        <v>0</v>
      </c>
      <c r="T177" s="465">
        <v>0</v>
      </c>
      <c r="U177" s="465">
        <v>0</v>
      </c>
      <c r="V177" s="465">
        <v>17145.399999999998</v>
      </c>
      <c r="W177" s="465">
        <v>0</v>
      </c>
      <c r="X177" s="465">
        <v>0</v>
      </c>
      <c r="Y177" s="465">
        <v>0</v>
      </c>
      <c r="Z177" s="465">
        <v>0</v>
      </c>
      <c r="AA177" s="465">
        <v>0</v>
      </c>
      <c r="AB177" s="465">
        <v>0</v>
      </c>
      <c r="AC177" s="465">
        <v>0</v>
      </c>
      <c r="AD177" s="465">
        <v>0</v>
      </c>
      <c r="AE177" s="465">
        <v>0</v>
      </c>
      <c r="AF177" s="465">
        <v>0</v>
      </c>
      <c r="AG177" s="465">
        <v>0</v>
      </c>
      <c r="AH177" s="465">
        <v>0</v>
      </c>
      <c r="AI177" s="465">
        <v>0</v>
      </c>
      <c r="AJ177" s="465">
        <v>0</v>
      </c>
      <c r="AK177" s="465">
        <v>0</v>
      </c>
      <c r="AL177" s="465">
        <v>0</v>
      </c>
      <c r="AM177" s="465">
        <v>0</v>
      </c>
      <c r="AN177" s="465">
        <v>0</v>
      </c>
      <c r="AO177" s="465">
        <v>0</v>
      </c>
      <c r="AP177" s="465">
        <v>0</v>
      </c>
      <c r="AQ177" s="465">
        <v>0</v>
      </c>
      <c r="AR177" s="465">
        <v>0</v>
      </c>
      <c r="AS177" s="465">
        <v>0</v>
      </c>
      <c r="AT177" s="465">
        <v>0</v>
      </c>
      <c r="AU177" s="465">
        <v>0</v>
      </c>
      <c r="AV177" s="404">
        <v>0</v>
      </c>
      <c r="AW177" s="404">
        <v>0</v>
      </c>
      <c r="AX177" s="404">
        <v>0</v>
      </c>
      <c r="AY177" s="404">
        <v>0</v>
      </c>
      <c r="AZ177" s="404">
        <v>0</v>
      </c>
      <c r="BA177" s="404">
        <v>0</v>
      </c>
      <c r="BB177" s="404">
        <v>0</v>
      </c>
      <c r="BC177" s="404">
        <v>0</v>
      </c>
      <c r="BD177" s="404">
        <v>0</v>
      </c>
      <c r="BE177" s="404">
        <v>0</v>
      </c>
      <c r="BF177" s="404">
        <v>0</v>
      </c>
      <c r="BG177" s="404">
        <v>0</v>
      </c>
      <c r="BH177" s="404">
        <v>10912.640000000001</v>
      </c>
      <c r="BI177" s="404">
        <v>0</v>
      </c>
      <c r="BJ177" s="404">
        <v>0</v>
      </c>
      <c r="BK177" s="404">
        <v>0</v>
      </c>
      <c r="BL177" s="404">
        <v>0</v>
      </c>
      <c r="BM177" s="404">
        <v>0</v>
      </c>
      <c r="BN177" s="404">
        <v>0</v>
      </c>
      <c r="BO177" s="404">
        <v>0</v>
      </c>
      <c r="BP177" s="404">
        <v>0</v>
      </c>
      <c r="BQ177" s="404">
        <v>0</v>
      </c>
      <c r="BR177" s="404">
        <v>0</v>
      </c>
      <c r="BS177" s="404">
        <v>0</v>
      </c>
      <c r="BT177" s="404">
        <v>0</v>
      </c>
      <c r="BU177" s="404">
        <v>0</v>
      </c>
      <c r="BV177" s="404">
        <v>0</v>
      </c>
      <c r="BW177" s="404">
        <v>0</v>
      </c>
      <c r="BX177" s="404">
        <v>0</v>
      </c>
      <c r="BY177" s="404">
        <v>0</v>
      </c>
      <c r="BZ177" s="404">
        <v>0</v>
      </c>
      <c r="CA177" s="404">
        <v>0</v>
      </c>
      <c r="CB177" s="404">
        <v>0</v>
      </c>
      <c r="CC177" s="404">
        <v>0</v>
      </c>
      <c r="CD177" s="404">
        <v>0</v>
      </c>
      <c r="CE177" s="404">
        <v>0</v>
      </c>
      <c r="CF177" s="404">
        <v>0</v>
      </c>
      <c r="CG177" s="404">
        <v>0</v>
      </c>
      <c r="CH177" s="404">
        <v>0</v>
      </c>
      <c r="CI177" s="404">
        <v>0</v>
      </c>
      <c r="CJ177" s="404">
        <v>0</v>
      </c>
      <c r="CK177" s="404">
        <v>0</v>
      </c>
      <c r="CL177" s="404">
        <v>0</v>
      </c>
      <c r="CM177" s="404">
        <v>0</v>
      </c>
      <c r="CN177" s="404">
        <v>0</v>
      </c>
      <c r="CO177" s="404">
        <v>0</v>
      </c>
      <c r="CP177" s="404">
        <v>0</v>
      </c>
      <c r="CQ177" s="404">
        <v>0</v>
      </c>
      <c r="CR177" s="404">
        <v>0</v>
      </c>
      <c r="CS177" s="404">
        <v>0</v>
      </c>
      <c r="CT177" s="404">
        <v>24697.4</v>
      </c>
      <c r="CU177" s="404">
        <v>0</v>
      </c>
      <c r="CV177" s="404">
        <v>0</v>
      </c>
      <c r="CW177" s="404">
        <v>0</v>
      </c>
      <c r="CX177" s="404">
        <v>0</v>
      </c>
      <c r="CY177" s="404">
        <v>0</v>
      </c>
      <c r="CZ177" s="404">
        <v>0</v>
      </c>
    </row>
    <row r="178" spans="1:104" x14ac:dyDescent="0.25">
      <c r="A178" s="183">
        <v>4701</v>
      </c>
      <c r="B178" s="183">
        <v>675226</v>
      </c>
      <c r="C178" s="27">
        <v>1025711</v>
      </c>
      <c r="D178" s="14">
        <v>1861813958</v>
      </c>
      <c r="F178" s="27" t="s">
        <v>1274</v>
      </c>
      <c r="G178" s="12" t="s">
        <v>786</v>
      </c>
      <c r="H178" s="27" t="s">
        <v>1290</v>
      </c>
      <c r="I178" s="12" t="s">
        <v>787</v>
      </c>
      <c r="J178" s="465">
        <v>0</v>
      </c>
      <c r="K178" s="465">
        <v>0</v>
      </c>
      <c r="L178" s="465">
        <v>0</v>
      </c>
      <c r="M178" s="465">
        <v>0</v>
      </c>
      <c r="N178" s="465">
        <v>0</v>
      </c>
      <c r="O178" s="465">
        <v>0</v>
      </c>
      <c r="P178" s="465">
        <v>0</v>
      </c>
      <c r="Q178" s="465">
        <v>0</v>
      </c>
      <c r="R178" s="465">
        <v>0</v>
      </c>
      <c r="S178" s="465">
        <v>0</v>
      </c>
      <c r="T178" s="465">
        <v>0</v>
      </c>
      <c r="U178" s="465">
        <v>0</v>
      </c>
      <c r="V178" s="465">
        <v>0</v>
      </c>
      <c r="W178" s="465">
        <v>0</v>
      </c>
      <c r="X178" s="465">
        <v>0</v>
      </c>
      <c r="Y178" s="465">
        <v>0</v>
      </c>
      <c r="Z178" s="465">
        <v>0</v>
      </c>
      <c r="AA178" s="465">
        <v>0</v>
      </c>
      <c r="AB178" s="465">
        <v>0</v>
      </c>
      <c r="AC178" s="465">
        <v>0</v>
      </c>
      <c r="AD178" s="465">
        <v>0</v>
      </c>
      <c r="AE178" s="465">
        <v>0</v>
      </c>
      <c r="AF178" s="465">
        <v>0</v>
      </c>
      <c r="AG178" s="465">
        <v>0</v>
      </c>
      <c r="AH178" s="465">
        <v>0</v>
      </c>
      <c r="AI178" s="465">
        <v>0</v>
      </c>
      <c r="AJ178" s="465">
        <v>0</v>
      </c>
      <c r="AK178" s="465">
        <v>0</v>
      </c>
      <c r="AL178" s="465">
        <v>0</v>
      </c>
      <c r="AM178" s="465">
        <v>0</v>
      </c>
      <c r="AN178" s="465">
        <v>0</v>
      </c>
      <c r="AO178" s="465">
        <v>0</v>
      </c>
      <c r="AP178" s="465">
        <v>0</v>
      </c>
      <c r="AQ178" s="465">
        <v>0</v>
      </c>
      <c r="AR178" s="465">
        <v>0</v>
      </c>
      <c r="AS178" s="465">
        <v>0</v>
      </c>
      <c r="AT178" s="465">
        <v>0</v>
      </c>
      <c r="AU178" s="465">
        <v>0</v>
      </c>
      <c r="AV178" s="404">
        <v>0</v>
      </c>
      <c r="AW178" s="404">
        <v>0</v>
      </c>
      <c r="AX178" s="404">
        <v>0</v>
      </c>
      <c r="AY178" s="404">
        <v>0</v>
      </c>
      <c r="AZ178" s="404">
        <v>0</v>
      </c>
      <c r="BA178" s="404">
        <v>0</v>
      </c>
      <c r="BB178" s="404">
        <v>0</v>
      </c>
      <c r="BC178" s="404">
        <v>0</v>
      </c>
      <c r="BD178" s="404">
        <v>0</v>
      </c>
      <c r="BE178" s="404">
        <v>0</v>
      </c>
      <c r="BF178" s="404">
        <v>0</v>
      </c>
      <c r="BG178" s="404">
        <v>0</v>
      </c>
      <c r="BH178" s="404">
        <v>0</v>
      </c>
      <c r="BI178" s="404">
        <v>0</v>
      </c>
      <c r="BJ178" s="404">
        <v>0</v>
      </c>
      <c r="BK178" s="404">
        <v>0</v>
      </c>
      <c r="BL178" s="404">
        <v>0</v>
      </c>
      <c r="BM178" s="404">
        <v>0</v>
      </c>
      <c r="BN178" s="404">
        <v>0</v>
      </c>
      <c r="BO178" s="404">
        <v>17614.629999999997</v>
      </c>
      <c r="BP178" s="404">
        <v>17388.689999999999</v>
      </c>
      <c r="BQ178" s="404">
        <v>19543.809999999998</v>
      </c>
      <c r="BR178" s="404">
        <v>19048.48</v>
      </c>
      <c r="BS178" s="404">
        <v>18822.54</v>
      </c>
      <c r="BT178" s="404">
        <v>0</v>
      </c>
      <c r="BU178" s="404">
        <v>0</v>
      </c>
      <c r="BV178" s="404">
        <v>0</v>
      </c>
      <c r="BW178" s="404">
        <v>0</v>
      </c>
      <c r="BX178" s="404">
        <v>0</v>
      </c>
      <c r="BY178" s="404">
        <v>0</v>
      </c>
      <c r="BZ178" s="404">
        <v>0</v>
      </c>
      <c r="CA178" s="404">
        <v>51659.710000000006</v>
      </c>
      <c r="CB178" s="404">
        <v>0</v>
      </c>
      <c r="CC178" s="404">
        <v>0</v>
      </c>
      <c r="CD178" s="404">
        <v>0</v>
      </c>
      <c r="CE178" s="404">
        <v>0</v>
      </c>
      <c r="CF178" s="404">
        <v>0</v>
      </c>
      <c r="CG178" s="404">
        <v>0</v>
      </c>
      <c r="CH178" s="404">
        <v>21307.879999999997</v>
      </c>
      <c r="CI178" s="404">
        <v>20960.28</v>
      </c>
      <c r="CJ178" s="404">
        <v>22906.84</v>
      </c>
      <c r="CK178" s="404">
        <v>22793.87</v>
      </c>
      <c r="CL178" s="404">
        <v>22359.369999999995</v>
      </c>
      <c r="CM178" s="404">
        <v>0</v>
      </c>
      <c r="CN178" s="404">
        <v>0</v>
      </c>
      <c r="CO178" s="404">
        <v>0</v>
      </c>
      <c r="CP178" s="404">
        <v>0</v>
      </c>
      <c r="CQ178" s="404">
        <v>0</v>
      </c>
      <c r="CR178" s="404">
        <v>0</v>
      </c>
      <c r="CS178" s="404">
        <v>0</v>
      </c>
      <c r="CT178" s="404">
        <v>61725</v>
      </c>
      <c r="CU178" s="404">
        <v>0</v>
      </c>
      <c r="CV178" s="404">
        <v>0</v>
      </c>
      <c r="CW178" s="404">
        <v>0</v>
      </c>
      <c r="CX178" s="404">
        <v>0</v>
      </c>
      <c r="CY178" s="404">
        <v>0</v>
      </c>
      <c r="CZ178" s="404">
        <v>0</v>
      </c>
    </row>
    <row r="179" spans="1:104" x14ac:dyDescent="0.25">
      <c r="A179" s="183">
        <v>5222</v>
      </c>
      <c r="B179" s="183">
        <v>675230</v>
      </c>
      <c r="C179" s="27">
        <v>1003354</v>
      </c>
      <c r="D179" s="14">
        <v>1326032186</v>
      </c>
      <c r="F179" s="27" t="s">
        <v>1296</v>
      </c>
      <c r="G179" s="12" t="s">
        <v>1037</v>
      </c>
      <c r="H179" s="27" t="s">
        <v>1371</v>
      </c>
      <c r="I179" s="12" t="s">
        <v>1038</v>
      </c>
      <c r="J179" s="465">
        <v>0</v>
      </c>
      <c r="K179" s="465">
        <v>0</v>
      </c>
      <c r="L179" s="465">
        <v>0</v>
      </c>
      <c r="M179" s="465">
        <v>0</v>
      </c>
      <c r="N179" s="465">
        <v>0</v>
      </c>
      <c r="O179" s="465">
        <v>0</v>
      </c>
      <c r="P179" s="465">
        <v>0</v>
      </c>
      <c r="Q179" s="465">
        <v>0</v>
      </c>
      <c r="R179" s="465">
        <v>0</v>
      </c>
      <c r="S179" s="465">
        <v>0</v>
      </c>
      <c r="T179" s="465">
        <v>0</v>
      </c>
      <c r="U179" s="465">
        <v>0</v>
      </c>
      <c r="V179" s="465">
        <v>0</v>
      </c>
      <c r="W179" s="465">
        <v>0</v>
      </c>
      <c r="X179" s="465">
        <v>0</v>
      </c>
      <c r="Y179" s="465">
        <v>0</v>
      </c>
      <c r="Z179" s="465">
        <v>0</v>
      </c>
      <c r="AA179" s="465">
        <v>0</v>
      </c>
      <c r="AB179" s="465">
        <v>0</v>
      </c>
      <c r="AC179" s="465">
        <v>9281.2799999999988</v>
      </c>
      <c r="AD179" s="465">
        <v>9312</v>
      </c>
      <c r="AE179" s="465">
        <v>9903.36</v>
      </c>
      <c r="AF179" s="465">
        <v>9968.64</v>
      </c>
      <c r="AG179" s="465">
        <v>9784.32</v>
      </c>
      <c r="AH179" s="465">
        <v>0</v>
      </c>
      <c r="AI179" s="465">
        <v>0</v>
      </c>
      <c r="AJ179" s="465">
        <v>0</v>
      </c>
      <c r="AK179" s="465">
        <v>0</v>
      </c>
      <c r="AL179" s="465">
        <v>0</v>
      </c>
      <c r="AM179" s="465">
        <v>0</v>
      </c>
      <c r="AN179" s="465">
        <v>0</v>
      </c>
      <c r="AO179" s="465">
        <v>21001.43</v>
      </c>
      <c r="AP179" s="465">
        <v>0</v>
      </c>
      <c r="AQ179" s="465">
        <v>0</v>
      </c>
      <c r="AR179" s="465">
        <v>0</v>
      </c>
      <c r="AS179" s="465">
        <v>0</v>
      </c>
      <c r="AT179" s="465">
        <v>0</v>
      </c>
      <c r="AU179" s="465">
        <v>0</v>
      </c>
      <c r="AV179" s="404">
        <v>0</v>
      </c>
      <c r="AW179" s="404">
        <v>0</v>
      </c>
      <c r="AX179" s="404">
        <v>0</v>
      </c>
      <c r="AY179" s="404">
        <v>0</v>
      </c>
      <c r="AZ179" s="404">
        <v>0</v>
      </c>
      <c r="BA179" s="404">
        <v>0</v>
      </c>
      <c r="BB179" s="404">
        <v>0</v>
      </c>
      <c r="BC179" s="404">
        <v>0</v>
      </c>
      <c r="BD179" s="404">
        <v>0</v>
      </c>
      <c r="BE179" s="404">
        <v>0</v>
      </c>
      <c r="BF179" s="404">
        <v>0</v>
      </c>
      <c r="BG179" s="404">
        <v>0</v>
      </c>
      <c r="BH179" s="404">
        <v>0</v>
      </c>
      <c r="BI179" s="404">
        <v>0</v>
      </c>
      <c r="BJ179" s="404">
        <v>0</v>
      </c>
      <c r="BK179" s="404">
        <v>0</v>
      </c>
      <c r="BL179" s="404">
        <v>0</v>
      </c>
      <c r="BM179" s="404">
        <v>0</v>
      </c>
      <c r="BN179" s="404">
        <v>0</v>
      </c>
      <c r="BO179" s="404">
        <v>0</v>
      </c>
      <c r="BP179" s="404">
        <v>0</v>
      </c>
      <c r="BQ179" s="404">
        <v>0</v>
      </c>
      <c r="BR179" s="404">
        <v>0</v>
      </c>
      <c r="BS179" s="404">
        <v>0</v>
      </c>
      <c r="BT179" s="404">
        <v>0</v>
      </c>
      <c r="BU179" s="404">
        <v>0</v>
      </c>
      <c r="BV179" s="404">
        <v>0</v>
      </c>
      <c r="BW179" s="404">
        <v>0</v>
      </c>
      <c r="BX179" s="404">
        <v>0</v>
      </c>
      <c r="BY179" s="404">
        <v>0</v>
      </c>
      <c r="BZ179" s="404">
        <v>0</v>
      </c>
      <c r="CA179" s="404">
        <v>0</v>
      </c>
      <c r="CB179" s="404">
        <v>0</v>
      </c>
      <c r="CC179" s="404">
        <v>0</v>
      </c>
      <c r="CD179" s="404">
        <v>0</v>
      </c>
      <c r="CE179" s="404">
        <v>0</v>
      </c>
      <c r="CF179" s="404">
        <v>0</v>
      </c>
      <c r="CG179" s="404">
        <v>0</v>
      </c>
      <c r="CH179" s="404">
        <v>12695.039999999999</v>
      </c>
      <c r="CI179" s="404">
        <v>13163.519999999999</v>
      </c>
      <c r="CJ179" s="404">
        <v>13735.679999999998</v>
      </c>
      <c r="CK179" s="404">
        <v>14000.64</v>
      </c>
      <c r="CL179" s="404">
        <v>13931.519999999999</v>
      </c>
      <c r="CM179" s="404">
        <v>0</v>
      </c>
      <c r="CN179" s="404">
        <v>0</v>
      </c>
      <c r="CO179" s="404">
        <v>0</v>
      </c>
      <c r="CP179" s="404">
        <v>0</v>
      </c>
      <c r="CQ179" s="404">
        <v>0</v>
      </c>
      <c r="CR179" s="404">
        <v>0</v>
      </c>
      <c r="CS179" s="404">
        <v>0</v>
      </c>
      <c r="CT179" s="404">
        <v>29180.129999999997</v>
      </c>
      <c r="CU179" s="404">
        <v>0</v>
      </c>
      <c r="CV179" s="404">
        <v>0</v>
      </c>
      <c r="CW179" s="404">
        <v>0</v>
      </c>
      <c r="CX179" s="404">
        <v>0</v>
      </c>
      <c r="CY179" s="404">
        <v>0</v>
      </c>
      <c r="CZ179" s="404">
        <v>0</v>
      </c>
    </row>
    <row r="180" spans="1:104" x14ac:dyDescent="0.25">
      <c r="A180" s="183">
        <v>4823</v>
      </c>
      <c r="B180" s="183">
        <v>675231</v>
      </c>
      <c r="C180" s="27">
        <v>1014494</v>
      </c>
      <c r="D180" s="14">
        <v>1487723839</v>
      </c>
      <c r="F180" s="27" t="s">
        <v>1279</v>
      </c>
      <c r="G180" s="12" t="s">
        <v>278</v>
      </c>
      <c r="H180" s="27" t="s">
        <v>1484</v>
      </c>
      <c r="I180" s="12" t="s">
        <v>279</v>
      </c>
      <c r="J180" s="465">
        <v>0</v>
      </c>
      <c r="K180" s="465">
        <v>0</v>
      </c>
      <c r="L180" s="465">
        <v>0</v>
      </c>
      <c r="M180" s="465">
        <v>0</v>
      </c>
      <c r="N180" s="465">
        <v>0</v>
      </c>
      <c r="O180" s="465">
        <v>0</v>
      </c>
      <c r="P180" s="465">
        <v>0</v>
      </c>
      <c r="Q180" s="465">
        <v>0</v>
      </c>
      <c r="R180" s="465">
        <v>0</v>
      </c>
      <c r="S180" s="465">
        <v>0</v>
      </c>
      <c r="T180" s="465">
        <v>0</v>
      </c>
      <c r="U180" s="465">
        <v>0</v>
      </c>
      <c r="V180" s="465">
        <v>35671.15</v>
      </c>
      <c r="W180" s="465">
        <v>0</v>
      </c>
      <c r="X180" s="465">
        <v>0</v>
      </c>
      <c r="Y180" s="465">
        <v>0</v>
      </c>
      <c r="Z180" s="465">
        <v>0</v>
      </c>
      <c r="AA180" s="465">
        <v>0</v>
      </c>
      <c r="AB180" s="465">
        <v>0</v>
      </c>
      <c r="AC180" s="465">
        <v>0</v>
      </c>
      <c r="AD180" s="465">
        <v>0</v>
      </c>
      <c r="AE180" s="465">
        <v>0</v>
      </c>
      <c r="AF180" s="465">
        <v>0</v>
      </c>
      <c r="AG180" s="465">
        <v>0</v>
      </c>
      <c r="AH180" s="465">
        <v>0</v>
      </c>
      <c r="AI180" s="465">
        <v>0</v>
      </c>
      <c r="AJ180" s="465">
        <v>0</v>
      </c>
      <c r="AK180" s="465">
        <v>0</v>
      </c>
      <c r="AL180" s="465">
        <v>0</v>
      </c>
      <c r="AM180" s="465">
        <v>0</v>
      </c>
      <c r="AN180" s="465">
        <v>0</v>
      </c>
      <c r="AO180" s="465">
        <v>0</v>
      </c>
      <c r="AP180" s="465">
        <v>0</v>
      </c>
      <c r="AQ180" s="465">
        <v>0</v>
      </c>
      <c r="AR180" s="465">
        <v>0</v>
      </c>
      <c r="AS180" s="465">
        <v>0</v>
      </c>
      <c r="AT180" s="465">
        <v>0</v>
      </c>
      <c r="AU180" s="465">
        <v>0</v>
      </c>
      <c r="AV180" s="404">
        <v>0</v>
      </c>
      <c r="AW180" s="404">
        <v>0</v>
      </c>
      <c r="AX180" s="404">
        <v>0</v>
      </c>
      <c r="AY180" s="404">
        <v>0</v>
      </c>
      <c r="AZ180" s="404">
        <v>0</v>
      </c>
      <c r="BA180" s="404">
        <v>0</v>
      </c>
      <c r="BB180" s="404">
        <v>0</v>
      </c>
      <c r="BC180" s="404">
        <v>0</v>
      </c>
      <c r="BD180" s="404">
        <v>0</v>
      </c>
      <c r="BE180" s="404">
        <v>0</v>
      </c>
      <c r="BF180" s="404">
        <v>0</v>
      </c>
      <c r="BG180" s="404">
        <v>0</v>
      </c>
      <c r="BH180" s="404">
        <v>22703.84</v>
      </c>
      <c r="BI180" s="404">
        <v>0</v>
      </c>
      <c r="BJ180" s="404">
        <v>0</v>
      </c>
      <c r="BK180" s="404">
        <v>0</v>
      </c>
      <c r="BL180" s="404">
        <v>0</v>
      </c>
      <c r="BM180" s="404">
        <v>0</v>
      </c>
      <c r="BN180" s="404">
        <v>0</v>
      </c>
      <c r="BO180" s="404">
        <v>0</v>
      </c>
      <c r="BP180" s="404">
        <v>0</v>
      </c>
      <c r="BQ180" s="404">
        <v>0</v>
      </c>
      <c r="BR180" s="404">
        <v>0</v>
      </c>
      <c r="BS180" s="404">
        <v>0</v>
      </c>
      <c r="BT180" s="404">
        <v>0</v>
      </c>
      <c r="BU180" s="404">
        <v>0</v>
      </c>
      <c r="BV180" s="404">
        <v>0</v>
      </c>
      <c r="BW180" s="404">
        <v>0</v>
      </c>
      <c r="BX180" s="404">
        <v>0</v>
      </c>
      <c r="BY180" s="404">
        <v>0</v>
      </c>
      <c r="BZ180" s="404">
        <v>0</v>
      </c>
      <c r="CA180" s="404">
        <v>0</v>
      </c>
      <c r="CB180" s="404">
        <v>0</v>
      </c>
      <c r="CC180" s="404">
        <v>0</v>
      </c>
      <c r="CD180" s="404">
        <v>0</v>
      </c>
      <c r="CE180" s="404">
        <v>0</v>
      </c>
      <c r="CF180" s="404">
        <v>0</v>
      </c>
      <c r="CG180" s="404">
        <v>0</v>
      </c>
      <c r="CH180" s="404">
        <v>0</v>
      </c>
      <c r="CI180" s="404">
        <v>0</v>
      </c>
      <c r="CJ180" s="404">
        <v>0</v>
      </c>
      <c r="CK180" s="404">
        <v>0</v>
      </c>
      <c r="CL180" s="404">
        <v>0</v>
      </c>
      <c r="CM180" s="404">
        <v>0</v>
      </c>
      <c r="CN180" s="404">
        <v>0</v>
      </c>
      <c r="CO180" s="404">
        <v>0</v>
      </c>
      <c r="CP180" s="404">
        <v>0</v>
      </c>
      <c r="CQ180" s="404">
        <v>0</v>
      </c>
      <c r="CR180" s="404">
        <v>0</v>
      </c>
      <c r="CS180" s="404">
        <v>0</v>
      </c>
      <c r="CT180" s="404">
        <v>51383.149999999994</v>
      </c>
      <c r="CU180" s="404">
        <v>0</v>
      </c>
      <c r="CV180" s="404">
        <v>0</v>
      </c>
      <c r="CW180" s="404">
        <v>0</v>
      </c>
      <c r="CX180" s="404">
        <v>0</v>
      </c>
      <c r="CY180" s="404">
        <v>0</v>
      </c>
      <c r="CZ180" s="404">
        <v>0</v>
      </c>
    </row>
    <row r="181" spans="1:104" x14ac:dyDescent="0.25">
      <c r="A181" s="183">
        <v>4977</v>
      </c>
      <c r="B181" s="183">
        <v>675251</v>
      </c>
      <c r="C181" s="27">
        <v>1016199</v>
      </c>
      <c r="D181" s="14">
        <v>1417119116</v>
      </c>
      <c r="F181" s="27" t="s">
        <v>1298</v>
      </c>
      <c r="G181" s="12" t="s">
        <v>883</v>
      </c>
      <c r="H181" s="27" t="s">
        <v>1443</v>
      </c>
      <c r="I181" s="12" t="s">
        <v>884</v>
      </c>
      <c r="J181" s="465">
        <v>0</v>
      </c>
      <c r="K181" s="465">
        <v>0</v>
      </c>
      <c r="L181" s="465">
        <v>0</v>
      </c>
      <c r="M181" s="465">
        <v>0</v>
      </c>
      <c r="N181" s="465">
        <v>0</v>
      </c>
      <c r="O181" s="465">
        <v>0</v>
      </c>
      <c r="P181" s="465">
        <v>0</v>
      </c>
      <c r="Q181" s="465">
        <v>0</v>
      </c>
      <c r="R181" s="465">
        <v>0</v>
      </c>
      <c r="S181" s="465">
        <v>0</v>
      </c>
      <c r="T181" s="465">
        <v>0</v>
      </c>
      <c r="U181" s="465">
        <v>0</v>
      </c>
      <c r="V181" s="465">
        <v>0</v>
      </c>
      <c r="W181" s="465">
        <v>0</v>
      </c>
      <c r="X181" s="465">
        <v>0</v>
      </c>
      <c r="Y181" s="465">
        <v>0</v>
      </c>
      <c r="Z181" s="465">
        <v>0</v>
      </c>
      <c r="AA181" s="465">
        <v>0</v>
      </c>
      <c r="AB181" s="465">
        <v>0</v>
      </c>
      <c r="AC181" s="465">
        <v>0</v>
      </c>
      <c r="AD181" s="465">
        <v>0</v>
      </c>
      <c r="AE181" s="465">
        <v>0</v>
      </c>
      <c r="AF181" s="465">
        <v>0</v>
      </c>
      <c r="AG181" s="465">
        <v>0</v>
      </c>
      <c r="AH181" s="465">
        <v>0</v>
      </c>
      <c r="AI181" s="465">
        <v>0</v>
      </c>
      <c r="AJ181" s="465">
        <v>0</v>
      </c>
      <c r="AK181" s="465">
        <v>0</v>
      </c>
      <c r="AL181" s="465">
        <v>0</v>
      </c>
      <c r="AM181" s="465">
        <v>0</v>
      </c>
      <c r="AN181" s="465">
        <v>0</v>
      </c>
      <c r="AO181" s="465">
        <v>0</v>
      </c>
      <c r="AP181" s="465">
        <v>0</v>
      </c>
      <c r="AQ181" s="465">
        <v>0</v>
      </c>
      <c r="AR181" s="465">
        <v>0</v>
      </c>
      <c r="AS181" s="465">
        <v>0</v>
      </c>
      <c r="AT181" s="465">
        <v>0</v>
      </c>
      <c r="AU181" s="465">
        <v>0</v>
      </c>
      <c r="AV181" s="404">
        <v>0</v>
      </c>
      <c r="AW181" s="404">
        <v>0</v>
      </c>
      <c r="AX181" s="404">
        <v>0</v>
      </c>
      <c r="AY181" s="404">
        <v>0</v>
      </c>
      <c r="AZ181" s="404">
        <v>0</v>
      </c>
      <c r="BA181" s="404">
        <v>0</v>
      </c>
      <c r="BB181" s="404">
        <v>0</v>
      </c>
      <c r="BC181" s="404">
        <v>0</v>
      </c>
      <c r="BD181" s="404">
        <v>0</v>
      </c>
      <c r="BE181" s="404">
        <v>0</v>
      </c>
      <c r="BF181" s="404">
        <v>0</v>
      </c>
      <c r="BG181" s="404">
        <v>0</v>
      </c>
      <c r="BH181" s="404">
        <v>42963.75</v>
      </c>
      <c r="BI181" s="404">
        <v>0</v>
      </c>
      <c r="BJ181" s="404">
        <v>0</v>
      </c>
      <c r="BK181" s="404">
        <v>0</v>
      </c>
      <c r="BL181" s="404">
        <v>0</v>
      </c>
      <c r="BM181" s="404">
        <v>0</v>
      </c>
      <c r="BN181" s="404">
        <v>0</v>
      </c>
      <c r="BO181" s="404">
        <v>0</v>
      </c>
      <c r="BP181" s="404">
        <v>0</v>
      </c>
      <c r="BQ181" s="404">
        <v>0</v>
      </c>
      <c r="BR181" s="404">
        <v>0</v>
      </c>
      <c r="BS181" s="404">
        <v>0</v>
      </c>
      <c r="BT181" s="404">
        <v>0</v>
      </c>
      <c r="BU181" s="404">
        <v>0</v>
      </c>
      <c r="BV181" s="404">
        <v>0</v>
      </c>
      <c r="BW181" s="404">
        <v>0</v>
      </c>
      <c r="BX181" s="404">
        <v>0</v>
      </c>
      <c r="BY181" s="404">
        <v>0</v>
      </c>
      <c r="BZ181" s="404">
        <v>0</v>
      </c>
      <c r="CA181" s="404">
        <v>26651.25</v>
      </c>
      <c r="CB181" s="404">
        <v>0</v>
      </c>
      <c r="CC181" s="404">
        <v>0</v>
      </c>
      <c r="CD181" s="404">
        <v>0</v>
      </c>
      <c r="CE181" s="404">
        <v>0</v>
      </c>
      <c r="CF181" s="404">
        <v>0</v>
      </c>
      <c r="CG181" s="404">
        <v>0</v>
      </c>
      <c r="CH181" s="404">
        <v>0</v>
      </c>
      <c r="CI181" s="404">
        <v>0</v>
      </c>
      <c r="CJ181" s="404">
        <v>0</v>
      </c>
      <c r="CK181" s="404">
        <v>0</v>
      </c>
      <c r="CL181" s="404">
        <v>0</v>
      </c>
      <c r="CM181" s="404">
        <v>0</v>
      </c>
      <c r="CN181" s="404">
        <v>0</v>
      </c>
      <c r="CO181" s="404">
        <v>0</v>
      </c>
      <c r="CP181" s="404">
        <v>0</v>
      </c>
      <c r="CQ181" s="404">
        <v>0</v>
      </c>
      <c r="CR181" s="404">
        <v>0</v>
      </c>
      <c r="CS181" s="404">
        <v>0</v>
      </c>
      <c r="CT181" s="404">
        <v>0</v>
      </c>
      <c r="CU181" s="404">
        <v>0</v>
      </c>
      <c r="CV181" s="404">
        <v>0</v>
      </c>
      <c r="CW181" s="404">
        <v>0</v>
      </c>
      <c r="CX181" s="404">
        <v>0</v>
      </c>
      <c r="CY181" s="404">
        <v>0</v>
      </c>
      <c r="CZ181" s="404">
        <v>0</v>
      </c>
    </row>
    <row r="182" spans="1:104" x14ac:dyDescent="0.25">
      <c r="A182" s="183">
        <v>4559</v>
      </c>
      <c r="B182" s="183">
        <v>675256</v>
      </c>
      <c r="C182" s="27">
        <v>1025489</v>
      </c>
      <c r="D182" s="14">
        <v>1164856803</v>
      </c>
      <c r="F182" s="27" t="s">
        <v>1272</v>
      </c>
      <c r="G182" s="12" t="s">
        <v>238</v>
      </c>
      <c r="H182" s="27" t="s">
        <v>1283</v>
      </c>
      <c r="I182" s="12" t="s">
        <v>239</v>
      </c>
      <c r="J182" s="465">
        <v>8183.3600000000006</v>
      </c>
      <c r="K182" s="465">
        <v>8405.92</v>
      </c>
      <c r="L182" s="465">
        <v>8585.68</v>
      </c>
      <c r="M182" s="465">
        <v>8525.76</v>
      </c>
      <c r="N182" s="465">
        <v>8072.0800000000008</v>
      </c>
      <c r="O182" s="465">
        <v>0</v>
      </c>
      <c r="P182" s="465">
        <v>0</v>
      </c>
      <c r="Q182" s="465">
        <v>0</v>
      </c>
      <c r="R182" s="465">
        <v>0</v>
      </c>
      <c r="S182" s="465">
        <v>0</v>
      </c>
      <c r="T182" s="465">
        <v>0</v>
      </c>
      <c r="U182" s="465">
        <v>0</v>
      </c>
      <c r="V182" s="465">
        <v>18616.53</v>
      </c>
      <c r="W182" s="465">
        <v>0</v>
      </c>
      <c r="X182" s="465">
        <v>0</v>
      </c>
      <c r="Y182" s="465">
        <v>0</v>
      </c>
      <c r="Z182" s="465">
        <v>0</v>
      </c>
      <c r="AA182" s="465">
        <v>0</v>
      </c>
      <c r="AB182" s="465">
        <v>0</v>
      </c>
      <c r="AC182" s="465">
        <v>0</v>
      </c>
      <c r="AD182" s="465">
        <v>0</v>
      </c>
      <c r="AE182" s="465">
        <v>0</v>
      </c>
      <c r="AF182" s="465">
        <v>0</v>
      </c>
      <c r="AG182" s="465">
        <v>0</v>
      </c>
      <c r="AH182" s="465">
        <v>0</v>
      </c>
      <c r="AI182" s="465">
        <v>0</v>
      </c>
      <c r="AJ182" s="465">
        <v>0</v>
      </c>
      <c r="AK182" s="465">
        <v>0</v>
      </c>
      <c r="AL182" s="465">
        <v>0</v>
      </c>
      <c r="AM182" s="465">
        <v>0</v>
      </c>
      <c r="AN182" s="465">
        <v>0</v>
      </c>
      <c r="AO182" s="465">
        <v>0</v>
      </c>
      <c r="AP182" s="465">
        <v>0</v>
      </c>
      <c r="AQ182" s="465">
        <v>0</v>
      </c>
      <c r="AR182" s="465">
        <v>0</v>
      </c>
      <c r="AS182" s="465">
        <v>0</v>
      </c>
      <c r="AT182" s="465">
        <v>0</v>
      </c>
      <c r="AU182" s="465">
        <v>0</v>
      </c>
      <c r="AV182" s="404">
        <v>0</v>
      </c>
      <c r="AW182" s="404">
        <v>0</v>
      </c>
      <c r="AX182" s="404">
        <v>0</v>
      </c>
      <c r="AY182" s="404">
        <v>0</v>
      </c>
      <c r="AZ182" s="404">
        <v>0</v>
      </c>
      <c r="BA182" s="404">
        <v>0</v>
      </c>
      <c r="BB182" s="404">
        <v>0</v>
      </c>
      <c r="BC182" s="404">
        <v>0</v>
      </c>
      <c r="BD182" s="404">
        <v>0</v>
      </c>
      <c r="BE182" s="404">
        <v>0</v>
      </c>
      <c r="BF182" s="404">
        <v>0</v>
      </c>
      <c r="BG182" s="404">
        <v>0</v>
      </c>
      <c r="BH182" s="404">
        <v>0</v>
      </c>
      <c r="BI182" s="404">
        <v>0</v>
      </c>
      <c r="BJ182" s="404">
        <v>0</v>
      </c>
      <c r="BK182" s="404">
        <v>0</v>
      </c>
      <c r="BL182" s="404">
        <v>0</v>
      </c>
      <c r="BM182" s="404">
        <v>0</v>
      </c>
      <c r="BN182" s="404">
        <v>0</v>
      </c>
      <c r="BO182" s="404">
        <v>5855.04</v>
      </c>
      <c r="BP182" s="404">
        <v>6146.0800000000008</v>
      </c>
      <c r="BQ182" s="404">
        <v>6377.2</v>
      </c>
      <c r="BR182" s="404">
        <v>6300.1600000000008</v>
      </c>
      <c r="BS182" s="404">
        <v>6565.52</v>
      </c>
      <c r="BT182" s="404">
        <v>0</v>
      </c>
      <c r="BU182" s="404">
        <v>0</v>
      </c>
      <c r="BV182" s="404">
        <v>0</v>
      </c>
      <c r="BW182" s="404">
        <v>0</v>
      </c>
      <c r="BX182" s="404">
        <v>0</v>
      </c>
      <c r="BY182" s="404">
        <v>0</v>
      </c>
      <c r="BZ182" s="404">
        <v>0</v>
      </c>
      <c r="CA182" s="404">
        <v>13590.509999999998</v>
      </c>
      <c r="CB182" s="404">
        <v>0</v>
      </c>
      <c r="CC182" s="404">
        <v>0</v>
      </c>
      <c r="CD182" s="404">
        <v>0</v>
      </c>
      <c r="CE182" s="404">
        <v>0</v>
      </c>
      <c r="CF182" s="404">
        <v>0</v>
      </c>
      <c r="CG182" s="404">
        <v>0</v>
      </c>
      <c r="CH182" s="404">
        <v>0</v>
      </c>
      <c r="CI182" s="404">
        <v>0</v>
      </c>
      <c r="CJ182" s="404">
        <v>0</v>
      </c>
      <c r="CK182" s="404">
        <v>0</v>
      </c>
      <c r="CL182" s="404">
        <v>0</v>
      </c>
      <c r="CM182" s="404">
        <v>0</v>
      </c>
      <c r="CN182" s="404">
        <v>0</v>
      </c>
      <c r="CO182" s="404">
        <v>0</v>
      </c>
      <c r="CP182" s="404">
        <v>0</v>
      </c>
      <c r="CQ182" s="404">
        <v>0</v>
      </c>
      <c r="CR182" s="404">
        <v>0</v>
      </c>
      <c r="CS182" s="404">
        <v>0</v>
      </c>
      <c r="CT182" s="404">
        <v>0</v>
      </c>
      <c r="CU182" s="404">
        <v>0</v>
      </c>
      <c r="CV182" s="404">
        <v>0</v>
      </c>
      <c r="CW182" s="404">
        <v>0</v>
      </c>
      <c r="CX182" s="404">
        <v>0</v>
      </c>
      <c r="CY182" s="404">
        <v>0</v>
      </c>
      <c r="CZ182" s="404">
        <v>0</v>
      </c>
    </row>
    <row r="183" spans="1:104" x14ac:dyDescent="0.25">
      <c r="A183" s="183">
        <v>4250</v>
      </c>
      <c r="B183" s="183">
        <v>675259</v>
      </c>
      <c r="C183" s="27">
        <v>1026673</v>
      </c>
      <c r="D183" s="14">
        <v>1306249362</v>
      </c>
      <c r="F183" s="27" t="s">
        <v>1258</v>
      </c>
      <c r="G183" s="12" t="s">
        <v>610</v>
      </c>
      <c r="H183" s="27" t="s">
        <v>1355</v>
      </c>
      <c r="I183" s="12" t="s">
        <v>611</v>
      </c>
      <c r="J183" s="465">
        <v>7174.35</v>
      </c>
      <c r="K183" s="465">
        <v>7431.15</v>
      </c>
      <c r="L183" s="465">
        <v>7781.04</v>
      </c>
      <c r="M183" s="465">
        <v>7572.3899999999994</v>
      </c>
      <c r="N183" s="465">
        <v>7511.4</v>
      </c>
      <c r="O183" s="465">
        <v>0</v>
      </c>
      <c r="P183" s="465">
        <v>0</v>
      </c>
      <c r="Q183" s="465">
        <v>0</v>
      </c>
      <c r="R183" s="465">
        <v>0</v>
      </c>
      <c r="S183" s="465">
        <v>0</v>
      </c>
      <c r="T183" s="465">
        <v>0</v>
      </c>
      <c r="U183" s="465">
        <v>0</v>
      </c>
      <c r="V183" s="465">
        <v>13459.82</v>
      </c>
      <c r="W183" s="465">
        <v>0</v>
      </c>
      <c r="X183" s="465">
        <v>0</v>
      </c>
      <c r="Y183" s="465">
        <v>0</v>
      </c>
      <c r="Z183" s="465">
        <v>0</v>
      </c>
      <c r="AA183" s="465">
        <v>0</v>
      </c>
      <c r="AB183" s="465">
        <v>0</v>
      </c>
      <c r="AC183" s="465">
        <v>0</v>
      </c>
      <c r="AD183" s="465">
        <v>0</v>
      </c>
      <c r="AE183" s="465">
        <v>0</v>
      </c>
      <c r="AF183" s="465">
        <v>0</v>
      </c>
      <c r="AG183" s="465">
        <v>0</v>
      </c>
      <c r="AH183" s="465">
        <v>0</v>
      </c>
      <c r="AI183" s="465">
        <v>0</v>
      </c>
      <c r="AJ183" s="465">
        <v>0</v>
      </c>
      <c r="AK183" s="465">
        <v>0</v>
      </c>
      <c r="AL183" s="465">
        <v>0</v>
      </c>
      <c r="AM183" s="465">
        <v>0</v>
      </c>
      <c r="AN183" s="465">
        <v>0</v>
      </c>
      <c r="AO183" s="465">
        <v>0</v>
      </c>
      <c r="AP183" s="465">
        <v>0</v>
      </c>
      <c r="AQ183" s="465">
        <v>0</v>
      </c>
      <c r="AR183" s="465">
        <v>0</v>
      </c>
      <c r="AS183" s="465">
        <v>0</v>
      </c>
      <c r="AT183" s="465">
        <v>0</v>
      </c>
      <c r="AU183" s="465">
        <v>0</v>
      </c>
      <c r="AV183" s="404">
        <v>0</v>
      </c>
      <c r="AW183" s="404">
        <v>0</v>
      </c>
      <c r="AX183" s="404">
        <v>0</v>
      </c>
      <c r="AY183" s="404">
        <v>0</v>
      </c>
      <c r="AZ183" s="404">
        <v>0</v>
      </c>
      <c r="BA183" s="404">
        <v>0</v>
      </c>
      <c r="BB183" s="404">
        <v>0</v>
      </c>
      <c r="BC183" s="404">
        <v>0</v>
      </c>
      <c r="BD183" s="404">
        <v>0</v>
      </c>
      <c r="BE183" s="404">
        <v>0</v>
      </c>
      <c r="BF183" s="404">
        <v>0</v>
      </c>
      <c r="BG183" s="404">
        <v>0</v>
      </c>
      <c r="BH183" s="404">
        <v>0</v>
      </c>
      <c r="BI183" s="404">
        <v>0</v>
      </c>
      <c r="BJ183" s="404">
        <v>0</v>
      </c>
      <c r="BK183" s="404">
        <v>0</v>
      </c>
      <c r="BL183" s="404">
        <v>0</v>
      </c>
      <c r="BM183" s="404">
        <v>0</v>
      </c>
      <c r="BN183" s="404">
        <v>0</v>
      </c>
      <c r="BO183" s="404">
        <v>7992.9</v>
      </c>
      <c r="BP183" s="404">
        <v>8207.9699999999993</v>
      </c>
      <c r="BQ183" s="404">
        <v>8782.56</v>
      </c>
      <c r="BR183" s="404">
        <v>8740.83</v>
      </c>
      <c r="BS183" s="404">
        <v>8721.5700000000015</v>
      </c>
      <c r="BT183" s="404">
        <v>0</v>
      </c>
      <c r="BU183" s="404">
        <v>0</v>
      </c>
      <c r="BV183" s="404">
        <v>0</v>
      </c>
      <c r="BW183" s="404">
        <v>0</v>
      </c>
      <c r="BX183" s="404">
        <v>0</v>
      </c>
      <c r="BY183" s="404">
        <v>0</v>
      </c>
      <c r="BZ183" s="404">
        <v>0</v>
      </c>
      <c r="CA183" s="404">
        <v>15021.189999999999</v>
      </c>
      <c r="CB183" s="404">
        <v>0</v>
      </c>
      <c r="CC183" s="404">
        <v>0</v>
      </c>
      <c r="CD183" s="404">
        <v>0</v>
      </c>
      <c r="CE183" s="404">
        <v>0</v>
      </c>
      <c r="CF183" s="404">
        <v>0</v>
      </c>
      <c r="CG183" s="404">
        <v>0</v>
      </c>
      <c r="CH183" s="404">
        <v>0</v>
      </c>
      <c r="CI183" s="404">
        <v>0</v>
      </c>
      <c r="CJ183" s="404">
        <v>0</v>
      </c>
      <c r="CK183" s="404">
        <v>0</v>
      </c>
      <c r="CL183" s="404">
        <v>0</v>
      </c>
      <c r="CM183" s="404">
        <v>0</v>
      </c>
      <c r="CN183" s="404">
        <v>0</v>
      </c>
      <c r="CO183" s="404">
        <v>0</v>
      </c>
      <c r="CP183" s="404">
        <v>0</v>
      </c>
      <c r="CQ183" s="404">
        <v>0</v>
      </c>
      <c r="CR183" s="404">
        <v>0</v>
      </c>
      <c r="CS183" s="404">
        <v>0</v>
      </c>
      <c r="CT183" s="404">
        <v>0</v>
      </c>
      <c r="CU183" s="404">
        <v>0</v>
      </c>
      <c r="CV183" s="404">
        <v>0</v>
      </c>
      <c r="CW183" s="404">
        <v>0</v>
      </c>
      <c r="CX183" s="404">
        <v>0</v>
      </c>
      <c r="CY183" s="404">
        <v>0</v>
      </c>
      <c r="CZ183" s="404">
        <v>0</v>
      </c>
    </row>
    <row r="184" spans="1:104" x14ac:dyDescent="0.25">
      <c r="A184" s="183">
        <v>4403</v>
      </c>
      <c r="B184" s="183">
        <v>675270</v>
      </c>
      <c r="C184" s="27">
        <v>1028328</v>
      </c>
      <c r="D184" s="14">
        <v>1861943110</v>
      </c>
      <c r="F184" s="27" t="s">
        <v>1293</v>
      </c>
      <c r="G184" s="12" t="s">
        <v>662</v>
      </c>
      <c r="H184" s="27" t="s">
        <v>1494</v>
      </c>
      <c r="I184" s="12" t="s">
        <v>663</v>
      </c>
      <c r="J184" s="465">
        <v>0</v>
      </c>
      <c r="K184" s="465">
        <v>0</v>
      </c>
      <c r="L184" s="465">
        <v>0</v>
      </c>
      <c r="M184" s="465">
        <v>0</v>
      </c>
      <c r="N184" s="465">
        <v>0</v>
      </c>
      <c r="O184" s="465">
        <v>0</v>
      </c>
      <c r="P184" s="465">
        <v>0</v>
      </c>
      <c r="Q184" s="465">
        <v>0</v>
      </c>
      <c r="R184" s="465">
        <v>0</v>
      </c>
      <c r="S184" s="465">
        <v>0</v>
      </c>
      <c r="T184" s="465">
        <v>0</v>
      </c>
      <c r="U184" s="465">
        <v>0</v>
      </c>
      <c r="V184" s="465">
        <v>24057.279999999999</v>
      </c>
      <c r="W184" s="465">
        <v>0</v>
      </c>
      <c r="X184" s="465">
        <v>0</v>
      </c>
      <c r="Y184" s="465">
        <v>0</v>
      </c>
      <c r="Z184" s="465">
        <v>0</v>
      </c>
      <c r="AA184" s="465">
        <v>0</v>
      </c>
      <c r="AB184" s="465">
        <v>0</v>
      </c>
      <c r="AC184" s="465">
        <v>0</v>
      </c>
      <c r="AD184" s="465">
        <v>0</v>
      </c>
      <c r="AE184" s="465">
        <v>0</v>
      </c>
      <c r="AF184" s="465">
        <v>0</v>
      </c>
      <c r="AG184" s="465">
        <v>0</v>
      </c>
      <c r="AH184" s="465">
        <v>0</v>
      </c>
      <c r="AI184" s="465">
        <v>0</v>
      </c>
      <c r="AJ184" s="465">
        <v>0</v>
      </c>
      <c r="AK184" s="465">
        <v>0</v>
      </c>
      <c r="AL184" s="465">
        <v>0</v>
      </c>
      <c r="AM184" s="465">
        <v>0</v>
      </c>
      <c r="AN184" s="465">
        <v>0</v>
      </c>
      <c r="AO184" s="465">
        <v>11065.599999999997</v>
      </c>
      <c r="AP184" s="465">
        <v>0</v>
      </c>
      <c r="AQ184" s="465">
        <v>0</v>
      </c>
      <c r="AR184" s="465">
        <v>0</v>
      </c>
      <c r="AS184" s="465">
        <v>0</v>
      </c>
      <c r="AT184" s="465">
        <v>0</v>
      </c>
      <c r="AU184" s="465">
        <v>0</v>
      </c>
      <c r="AV184" s="404">
        <v>0</v>
      </c>
      <c r="AW184" s="404">
        <v>0</v>
      </c>
      <c r="AX184" s="404">
        <v>0</v>
      </c>
      <c r="AY184" s="404">
        <v>0</v>
      </c>
      <c r="AZ184" s="404">
        <v>0</v>
      </c>
      <c r="BA184" s="404">
        <v>0</v>
      </c>
      <c r="BB184" s="404">
        <v>0</v>
      </c>
      <c r="BC184" s="404">
        <v>0</v>
      </c>
      <c r="BD184" s="404">
        <v>0</v>
      </c>
      <c r="BE184" s="404">
        <v>0</v>
      </c>
      <c r="BF184" s="404">
        <v>0</v>
      </c>
      <c r="BG184" s="404">
        <v>0</v>
      </c>
      <c r="BH184" s="404">
        <v>0</v>
      </c>
      <c r="BI184" s="404">
        <v>0</v>
      </c>
      <c r="BJ184" s="404">
        <v>0</v>
      </c>
      <c r="BK184" s="404">
        <v>0</v>
      </c>
      <c r="BL184" s="404">
        <v>0</v>
      </c>
      <c r="BM184" s="404">
        <v>0</v>
      </c>
      <c r="BN184" s="404">
        <v>0</v>
      </c>
      <c r="BO184" s="404">
        <v>0</v>
      </c>
      <c r="BP184" s="404">
        <v>0</v>
      </c>
      <c r="BQ184" s="404">
        <v>0</v>
      </c>
      <c r="BR184" s="404">
        <v>0</v>
      </c>
      <c r="BS184" s="404">
        <v>0</v>
      </c>
      <c r="BT184" s="404">
        <v>0</v>
      </c>
      <c r="BU184" s="404">
        <v>0</v>
      </c>
      <c r="BV184" s="404">
        <v>0</v>
      </c>
      <c r="BW184" s="404">
        <v>0</v>
      </c>
      <c r="BX184" s="404">
        <v>0</v>
      </c>
      <c r="BY184" s="404">
        <v>0</v>
      </c>
      <c r="BZ184" s="404">
        <v>0</v>
      </c>
      <c r="CA184" s="404">
        <v>0</v>
      </c>
      <c r="CB184" s="404">
        <v>0</v>
      </c>
      <c r="CC184" s="404">
        <v>0</v>
      </c>
      <c r="CD184" s="404">
        <v>0</v>
      </c>
      <c r="CE184" s="404">
        <v>0</v>
      </c>
      <c r="CF184" s="404">
        <v>0</v>
      </c>
      <c r="CG184" s="404">
        <v>0</v>
      </c>
      <c r="CH184" s="404">
        <v>0</v>
      </c>
      <c r="CI184" s="404">
        <v>0</v>
      </c>
      <c r="CJ184" s="404">
        <v>0</v>
      </c>
      <c r="CK184" s="404">
        <v>0</v>
      </c>
      <c r="CL184" s="404">
        <v>0</v>
      </c>
      <c r="CM184" s="404">
        <v>0</v>
      </c>
      <c r="CN184" s="404">
        <v>0</v>
      </c>
      <c r="CO184" s="404">
        <v>0</v>
      </c>
      <c r="CP184" s="404">
        <v>0</v>
      </c>
      <c r="CQ184" s="404">
        <v>0</v>
      </c>
      <c r="CR184" s="404">
        <v>0</v>
      </c>
      <c r="CS184" s="404">
        <v>0</v>
      </c>
      <c r="CT184" s="404">
        <v>0</v>
      </c>
      <c r="CU184" s="404">
        <v>0</v>
      </c>
      <c r="CV184" s="404">
        <v>0</v>
      </c>
      <c r="CW184" s="404">
        <v>0</v>
      </c>
      <c r="CX184" s="404">
        <v>0</v>
      </c>
      <c r="CY184" s="404">
        <v>0</v>
      </c>
      <c r="CZ184" s="404">
        <v>0</v>
      </c>
    </row>
    <row r="185" spans="1:104" x14ac:dyDescent="0.25">
      <c r="A185" s="183">
        <v>4532</v>
      </c>
      <c r="B185" s="183">
        <v>675272</v>
      </c>
      <c r="C185" s="27">
        <v>1026721</v>
      </c>
      <c r="D185" s="14">
        <v>1477695641</v>
      </c>
      <c r="F185" s="27" t="s">
        <v>1298</v>
      </c>
      <c r="G185" s="12" t="s">
        <v>706</v>
      </c>
      <c r="H185" s="27" t="s">
        <v>1355</v>
      </c>
      <c r="I185" s="12" t="s">
        <v>707</v>
      </c>
      <c r="J185" s="465">
        <v>0</v>
      </c>
      <c r="K185" s="465">
        <v>0</v>
      </c>
      <c r="L185" s="465">
        <v>0</v>
      </c>
      <c r="M185" s="465">
        <v>0</v>
      </c>
      <c r="N185" s="465">
        <v>0</v>
      </c>
      <c r="O185" s="465">
        <v>0</v>
      </c>
      <c r="P185" s="465">
        <v>0</v>
      </c>
      <c r="Q185" s="465">
        <v>0</v>
      </c>
      <c r="R185" s="465">
        <v>0</v>
      </c>
      <c r="S185" s="465">
        <v>0</v>
      </c>
      <c r="T185" s="465">
        <v>0</v>
      </c>
      <c r="U185" s="465">
        <v>0</v>
      </c>
      <c r="V185" s="465">
        <v>0</v>
      </c>
      <c r="W185" s="465">
        <v>0</v>
      </c>
      <c r="X185" s="465">
        <v>0</v>
      </c>
      <c r="Y185" s="465">
        <v>0</v>
      </c>
      <c r="Z185" s="465">
        <v>0</v>
      </c>
      <c r="AA185" s="465">
        <v>0</v>
      </c>
      <c r="AB185" s="465">
        <v>0</v>
      </c>
      <c r="AC185" s="465">
        <v>0</v>
      </c>
      <c r="AD185" s="465">
        <v>0</v>
      </c>
      <c r="AE185" s="465">
        <v>0</v>
      </c>
      <c r="AF185" s="465">
        <v>0</v>
      </c>
      <c r="AG185" s="465">
        <v>0</v>
      </c>
      <c r="AH185" s="465">
        <v>0</v>
      </c>
      <c r="AI185" s="465">
        <v>0</v>
      </c>
      <c r="AJ185" s="465">
        <v>0</v>
      </c>
      <c r="AK185" s="465">
        <v>0</v>
      </c>
      <c r="AL185" s="465">
        <v>0</v>
      </c>
      <c r="AM185" s="465">
        <v>0</v>
      </c>
      <c r="AN185" s="465">
        <v>0</v>
      </c>
      <c r="AO185" s="465">
        <v>0</v>
      </c>
      <c r="AP185" s="465">
        <v>0</v>
      </c>
      <c r="AQ185" s="465">
        <v>0</v>
      </c>
      <c r="AR185" s="465">
        <v>0</v>
      </c>
      <c r="AS185" s="465">
        <v>0</v>
      </c>
      <c r="AT185" s="465">
        <v>0</v>
      </c>
      <c r="AU185" s="465">
        <v>0</v>
      </c>
      <c r="AV185" s="404">
        <v>29660.68</v>
      </c>
      <c r="AW185" s="404">
        <v>30715.899999999998</v>
      </c>
      <c r="AX185" s="404">
        <v>33341.68</v>
      </c>
      <c r="AY185" s="404">
        <v>33464.379999999997</v>
      </c>
      <c r="AZ185" s="404">
        <v>32916.32</v>
      </c>
      <c r="BA185" s="404">
        <v>0</v>
      </c>
      <c r="BB185" s="404">
        <v>0</v>
      </c>
      <c r="BC185" s="404">
        <v>0</v>
      </c>
      <c r="BD185" s="404">
        <v>0</v>
      </c>
      <c r="BE185" s="404">
        <v>0</v>
      </c>
      <c r="BF185" s="404">
        <v>0</v>
      </c>
      <c r="BG185" s="404">
        <v>0</v>
      </c>
      <c r="BH185" s="404">
        <v>88562.609999999986</v>
      </c>
      <c r="BI185" s="404">
        <v>0</v>
      </c>
      <c r="BJ185" s="404">
        <v>0</v>
      </c>
      <c r="BK185" s="404">
        <v>0</v>
      </c>
      <c r="BL185" s="404">
        <v>0</v>
      </c>
      <c r="BM185" s="404">
        <v>0</v>
      </c>
      <c r="BN185" s="404">
        <v>0</v>
      </c>
      <c r="BO185" s="404">
        <v>18413.18</v>
      </c>
      <c r="BP185" s="404">
        <v>18617.68</v>
      </c>
      <c r="BQ185" s="404">
        <v>21104.399999999998</v>
      </c>
      <c r="BR185" s="404">
        <v>20883.54</v>
      </c>
      <c r="BS185" s="404">
        <v>20458.18</v>
      </c>
      <c r="BT185" s="404">
        <v>0</v>
      </c>
      <c r="BU185" s="404">
        <v>0</v>
      </c>
      <c r="BV185" s="404">
        <v>0</v>
      </c>
      <c r="BW185" s="404">
        <v>0</v>
      </c>
      <c r="BX185" s="404">
        <v>0</v>
      </c>
      <c r="BY185" s="404">
        <v>0</v>
      </c>
      <c r="BZ185" s="404">
        <v>0</v>
      </c>
      <c r="CA185" s="404">
        <v>54937.11</v>
      </c>
      <c r="CB185" s="404">
        <v>0</v>
      </c>
      <c r="CC185" s="404">
        <v>0</v>
      </c>
      <c r="CD185" s="404">
        <v>0</v>
      </c>
      <c r="CE185" s="404">
        <v>0</v>
      </c>
      <c r="CF185" s="404">
        <v>0</v>
      </c>
      <c r="CG185" s="404">
        <v>0</v>
      </c>
      <c r="CH185" s="404">
        <v>0</v>
      </c>
      <c r="CI185" s="404">
        <v>0</v>
      </c>
      <c r="CJ185" s="404">
        <v>0</v>
      </c>
      <c r="CK185" s="404">
        <v>0</v>
      </c>
      <c r="CL185" s="404">
        <v>0</v>
      </c>
      <c r="CM185" s="404">
        <v>0</v>
      </c>
      <c r="CN185" s="404">
        <v>0</v>
      </c>
      <c r="CO185" s="404">
        <v>0</v>
      </c>
      <c r="CP185" s="404">
        <v>0</v>
      </c>
      <c r="CQ185" s="404">
        <v>0</v>
      </c>
      <c r="CR185" s="404">
        <v>0</v>
      </c>
      <c r="CS185" s="404">
        <v>0</v>
      </c>
      <c r="CT185" s="404">
        <v>0</v>
      </c>
      <c r="CU185" s="404">
        <v>0</v>
      </c>
      <c r="CV185" s="404">
        <v>0</v>
      </c>
      <c r="CW185" s="404">
        <v>0</v>
      </c>
      <c r="CX185" s="404">
        <v>0</v>
      </c>
      <c r="CY185" s="404">
        <v>0</v>
      </c>
      <c r="CZ185" s="404">
        <v>0</v>
      </c>
    </row>
    <row r="186" spans="1:104" x14ac:dyDescent="0.25">
      <c r="A186" s="183">
        <v>5061</v>
      </c>
      <c r="B186" s="183">
        <v>675274</v>
      </c>
      <c r="C186" s="27">
        <v>1004487</v>
      </c>
      <c r="D186" s="14">
        <v>1770579559</v>
      </c>
      <c r="F186" s="27" t="s">
        <v>1279</v>
      </c>
      <c r="G186" s="12" t="s">
        <v>936</v>
      </c>
      <c r="H186" s="27" t="s">
        <v>936</v>
      </c>
      <c r="I186" s="12" t="s">
        <v>937</v>
      </c>
      <c r="J186" s="465">
        <v>0</v>
      </c>
      <c r="K186" s="465">
        <v>0</v>
      </c>
      <c r="L186" s="465">
        <v>0</v>
      </c>
      <c r="M186" s="465">
        <v>0</v>
      </c>
      <c r="N186" s="465">
        <v>0</v>
      </c>
      <c r="O186" s="465">
        <v>0</v>
      </c>
      <c r="P186" s="465">
        <v>0</v>
      </c>
      <c r="Q186" s="465">
        <v>0</v>
      </c>
      <c r="R186" s="465">
        <v>0</v>
      </c>
      <c r="S186" s="465">
        <v>0</v>
      </c>
      <c r="T186" s="465">
        <v>0</v>
      </c>
      <c r="U186" s="465">
        <v>0</v>
      </c>
      <c r="V186" s="465">
        <v>37342.1</v>
      </c>
      <c r="W186" s="465">
        <v>0</v>
      </c>
      <c r="X186" s="465">
        <v>0</v>
      </c>
      <c r="Y186" s="465">
        <v>0</v>
      </c>
      <c r="Z186" s="465">
        <v>0</v>
      </c>
      <c r="AA186" s="465">
        <v>0</v>
      </c>
      <c r="AB186" s="465">
        <v>0</v>
      </c>
      <c r="AC186" s="465">
        <v>0</v>
      </c>
      <c r="AD186" s="465">
        <v>0</v>
      </c>
      <c r="AE186" s="465">
        <v>0</v>
      </c>
      <c r="AF186" s="465">
        <v>0</v>
      </c>
      <c r="AG186" s="465">
        <v>0</v>
      </c>
      <c r="AH186" s="465">
        <v>0</v>
      </c>
      <c r="AI186" s="465">
        <v>0</v>
      </c>
      <c r="AJ186" s="465">
        <v>0</v>
      </c>
      <c r="AK186" s="465">
        <v>0</v>
      </c>
      <c r="AL186" s="465">
        <v>0</v>
      </c>
      <c r="AM186" s="465">
        <v>0</v>
      </c>
      <c r="AN186" s="465">
        <v>0</v>
      </c>
      <c r="AO186" s="465">
        <v>0</v>
      </c>
      <c r="AP186" s="465">
        <v>0</v>
      </c>
      <c r="AQ186" s="465">
        <v>0</v>
      </c>
      <c r="AR186" s="465">
        <v>0</v>
      </c>
      <c r="AS186" s="465">
        <v>0</v>
      </c>
      <c r="AT186" s="465">
        <v>0</v>
      </c>
      <c r="AU186" s="465">
        <v>0</v>
      </c>
      <c r="AV186" s="404">
        <v>0</v>
      </c>
      <c r="AW186" s="404">
        <v>0</v>
      </c>
      <c r="AX186" s="404">
        <v>0</v>
      </c>
      <c r="AY186" s="404">
        <v>0</v>
      </c>
      <c r="AZ186" s="404">
        <v>0</v>
      </c>
      <c r="BA186" s="404">
        <v>0</v>
      </c>
      <c r="BB186" s="404">
        <v>0</v>
      </c>
      <c r="BC186" s="404">
        <v>0</v>
      </c>
      <c r="BD186" s="404">
        <v>0</v>
      </c>
      <c r="BE186" s="404">
        <v>0</v>
      </c>
      <c r="BF186" s="404">
        <v>0</v>
      </c>
      <c r="BG186" s="404">
        <v>0</v>
      </c>
      <c r="BH186" s="404">
        <v>23767.360000000001</v>
      </c>
      <c r="BI186" s="404">
        <v>0</v>
      </c>
      <c r="BJ186" s="404">
        <v>0</v>
      </c>
      <c r="BK186" s="404">
        <v>0</v>
      </c>
      <c r="BL186" s="404">
        <v>0</v>
      </c>
      <c r="BM186" s="404">
        <v>0</v>
      </c>
      <c r="BN186" s="404">
        <v>0</v>
      </c>
      <c r="BO186" s="404">
        <v>0</v>
      </c>
      <c r="BP186" s="404">
        <v>0</v>
      </c>
      <c r="BQ186" s="404">
        <v>0</v>
      </c>
      <c r="BR186" s="404">
        <v>0</v>
      </c>
      <c r="BS186" s="404">
        <v>0</v>
      </c>
      <c r="BT186" s="404">
        <v>0</v>
      </c>
      <c r="BU186" s="404">
        <v>0</v>
      </c>
      <c r="BV186" s="404">
        <v>0</v>
      </c>
      <c r="BW186" s="404">
        <v>0</v>
      </c>
      <c r="BX186" s="404">
        <v>0</v>
      </c>
      <c r="BY186" s="404">
        <v>0</v>
      </c>
      <c r="BZ186" s="404">
        <v>0</v>
      </c>
      <c r="CA186" s="404">
        <v>0</v>
      </c>
      <c r="CB186" s="404">
        <v>0</v>
      </c>
      <c r="CC186" s="404">
        <v>0</v>
      </c>
      <c r="CD186" s="404">
        <v>0</v>
      </c>
      <c r="CE186" s="404">
        <v>0</v>
      </c>
      <c r="CF186" s="404">
        <v>0</v>
      </c>
      <c r="CG186" s="404">
        <v>0</v>
      </c>
      <c r="CH186" s="404">
        <v>0</v>
      </c>
      <c r="CI186" s="404">
        <v>0</v>
      </c>
      <c r="CJ186" s="404">
        <v>0</v>
      </c>
      <c r="CK186" s="404">
        <v>0</v>
      </c>
      <c r="CL186" s="404">
        <v>0</v>
      </c>
      <c r="CM186" s="404">
        <v>0</v>
      </c>
      <c r="CN186" s="404">
        <v>0</v>
      </c>
      <c r="CO186" s="404">
        <v>0</v>
      </c>
      <c r="CP186" s="404">
        <v>0</v>
      </c>
      <c r="CQ186" s="404">
        <v>0</v>
      </c>
      <c r="CR186" s="404">
        <v>0</v>
      </c>
      <c r="CS186" s="404">
        <v>0</v>
      </c>
      <c r="CT186" s="404">
        <v>53790.1</v>
      </c>
      <c r="CU186" s="404">
        <v>0</v>
      </c>
      <c r="CV186" s="404">
        <v>0</v>
      </c>
      <c r="CW186" s="404">
        <v>0</v>
      </c>
      <c r="CX186" s="404">
        <v>0</v>
      </c>
      <c r="CY186" s="404">
        <v>0</v>
      </c>
      <c r="CZ186" s="404">
        <v>0</v>
      </c>
    </row>
    <row r="187" spans="1:104" x14ac:dyDescent="0.25">
      <c r="A187" s="183">
        <v>4832</v>
      </c>
      <c r="B187" s="183">
        <v>675277</v>
      </c>
      <c r="C187" s="27">
        <v>1013454</v>
      </c>
      <c r="D187" s="14">
        <v>1588785992</v>
      </c>
      <c r="F187" s="27" t="s">
        <v>1297</v>
      </c>
      <c r="G187" s="12" t="s">
        <v>839</v>
      </c>
      <c r="H187" s="27" t="s">
        <v>1391</v>
      </c>
      <c r="I187" s="12" t="s">
        <v>840</v>
      </c>
      <c r="J187" s="465">
        <v>9694.92</v>
      </c>
      <c r="K187" s="465">
        <v>9625.7199999999993</v>
      </c>
      <c r="L187" s="465">
        <v>10220.84</v>
      </c>
      <c r="M187" s="465">
        <v>560.52</v>
      </c>
      <c r="N187" s="465">
        <v>449.79999999999995</v>
      </c>
      <c r="O187" s="465">
        <v>0</v>
      </c>
      <c r="P187" s="465">
        <v>0</v>
      </c>
      <c r="Q187" s="465">
        <v>0</v>
      </c>
      <c r="R187" s="465">
        <v>0</v>
      </c>
      <c r="S187" s="465">
        <v>0</v>
      </c>
      <c r="T187" s="465">
        <v>0</v>
      </c>
      <c r="U187" s="465">
        <v>0</v>
      </c>
      <c r="V187" s="465">
        <v>12636.240000000002</v>
      </c>
      <c r="W187" s="465">
        <v>0</v>
      </c>
      <c r="X187" s="465">
        <v>0</v>
      </c>
      <c r="Y187" s="465">
        <v>0</v>
      </c>
      <c r="Z187" s="465">
        <v>0</v>
      </c>
      <c r="AA187" s="465">
        <v>0</v>
      </c>
      <c r="AB187" s="465">
        <v>0</v>
      </c>
      <c r="AC187" s="465">
        <v>0</v>
      </c>
      <c r="AD187" s="465">
        <v>0</v>
      </c>
      <c r="AE187" s="465">
        <v>0</v>
      </c>
      <c r="AF187" s="465">
        <v>0</v>
      </c>
      <c r="AG187" s="465">
        <v>0</v>
      </c>
      <c r="AH187" s="465">
        <v>0</v>
      </c>
      <c r="AI187" s="465">
        <v>0</v>
      </c>
      <c r="AJ187" s="465">
        <v>0</v>
      </c>
      <c r="AK187" s="465">
        <v>0</v>
      </c>
      <c r="AL187" s="465">
        <v>0</v>
      </c>
      <c r="AM187" s="465">
        <v>0</v>
      </c>
      <c r="AN187" s="465">
        <v>0</v>
      </c>
      <c r="AO187" s="465">
        <v>0</v>
      </c>
      <c r="AP187" s="465">
        <v>0</v>
      </c>
      <c r="AQ187" s="465">
        <v>0</v>
      </c>
      <c r="AR187" s="465">
        <v>0</v>
      </c>
      <c r="AS187" s="465">
        <v>0</v>
      </c>
      <c r="AT187" s="465">
        <v>0</v>
      </c>
      <c r="AU187" s="465">
        <v>0</v>
      </c>
      <c r="AV187" s="404">
        <v>0</v>
      </c>
      <c r="AW187" s="404">
        <v>0</v>
      </c>
      <c r="AX187" s="404">
        <v>0</v>
      </c>
      <c r="AY187" s="404">
        <v>0</v>
      </c>
      <c r="AZ187" s="404">
        <v>0</v>
      </c>
      <c r="BA187" s="404">
        <v>0</v>
      </c>
      <c r="BB187" s="404">
        <v>0</v>
      </c>
      <c r="BC187" s="404">
        <v>0</v>
      </c>
      <c r="BD187" s="404">
        <v>0</v>
      </c>
      <c r="BE187" s="404">
        <v>0</v>
      </c>
      <c r="BF187" s="404">
        <v>0</v>
      </c>
      <c r="BG187" s="404">
        <v>0</v>
      </c>
      <c r="BH187" s="404">
        <v>0</v>
      </c>
      <c r="BI187" s="404">
        <v>0</v>
      </c>
      <c r="BJ187" s="404">
        <v>0</v>
      </c>
      <c r="BK187" s="404">
        <v>0</v>
      </c>
      <c r="BL187" s="404">
        <v>0</v>
      </c>
      <c r="BM187" s="404">
        <v>0</v>
      </c>
      <c r="BN187" s="404">
        <v>0</v>
      </c>
      <c r="BO187" s="404">
        <v>0</v>
      </c>
      <c r="BP187" s="404">
        <v>0</v>
      </c>
      <c r="BQ187" s="404">
        <v>0</v>
      </c>
      <c r="BR187" s="404">
        <v>0</v>
      </c>
      <c r="BS187" s="404">
        <v>0</v>
      </c>
      <c r="BT187" s="404">
        <v>0</v>
      </c>
      <c r="BU187" s="404">
        <v>0</v>
      </c>
      <c r="BV187" s="404">
        <v>0</v>
      </c>
      <c r="BW187" s="404">
        <v>0</v>
      </c>
      <c r="BX187" s="404">
        <v>0</v>
      </c>
      <c r="BY187" s="404">
        <v>0</v>
      </c>
      <c r="BZ187" s="404">
        <v>0</v>
      </c>
      <c r="CA187" s="404">
        <v>0</v>
      </c>
      <c r="CB187" s="404">
        <v>0</v>
      </c>
      <c r="CC187" s="404">
        <v>0</v>
      </c>
      <c r="CD187" s="404">
        <v>0</v>
      </c>
      <c r="CE187" s="404">
        <v>0</v>
      </c>
      <c r="CF187" s="404">
        <v>0</v>
      </c>
      <c r="CG187" s="404">
        <v>0</v>
      </c>
      <c r="CH187" s="404">
        <v>11930.08</v>
      </c>
      <c r="CI187" s="404">
        <v>11930.08</v>
      </c>
      <c r="CJ187" s="404">
        <v>12885.039999999999</v>
      </c>
      <c r="CK187" s="404">
        <v>733.52</v>
      </c>
      <c r="CL187" s="404">
        <v>622.79999999999995</v>
      </c>
      <c r="CM187" s="404">
        <v>0</v>
      </c>
      <c r="CN187" s="404">
        <v>0</v>
      </c>
      <c r="CO187" s="404">
        <v>0</v>
      </c>
      <c r="CP187" s="404">
        <v>0</v>
      </c>
      <c r="CQ187" s="404">
        <v>0</v>
      </c>
      <c r="CR187" s="404">
        <v>0</v>
      </c>
      <c r="CS187" s="404">
        <v>0</v>
      </c>
      <c r="CT187" s="404">
        <v>15717.599999999999</v>
      </c>
      <c r="CU187" s="404">
        <v>0</v>
      </c>
      <c r="CV187" s="404">
        <v>0</v>
      </c>
      <c r="CW187" s="404">
        <v>0</v>
      </c>
      <c r="CX187" s="404">
        <v>0</v>
      </c>
      <c r="CY187" s="404">
        <v>0</v>
      </c>
      <c r="CZ187" s="404">
        <v>0</v>
      </c>
    </row>
    <row r="188" spans="1:104" x14ac:dyDescent="0.25">
      <c r="A188" s="183">
        <v>4773</v>
      </c>
      <c r="B188" s="183">
        <v>675279</v>
      </c>
      <c r="C188" s="27">
        <v>1015195</v>
      </c>
      <c r="D188" s="14">
        <v>1770780223</v>
      </c>
      <c r="F188" s="27" t="s">
        <v>1258</v>
      </c>
      <c r="G188" s="12" t="s">
        <v>270</v>
      </c>
      <c r="H188" s="27" t="s">
        <v>1282</v>
      </c>
      <c r="I188" s="12" t="s">
        <v>271</v>
      </c>
      <c r="J188" s="465">
        <v>7263.75</v>
      </c>
      <c r="K188" s="465">
        <v>7523.75</v>
      </c>
      <c r="L188" s="465">
        <v>7878</v>
      </c>
      <c r="M188" s="465">
        <v>7666.75</v>
      </c>
      <c r="N188" s="465">
        <v>7605</v>
      </c>
      <c r="O188" s="465">
        <v>0</v>
      </c>
      <c r="P188" s="465">
        <v>0</v>
      </c>
      <c r="Q188" s="465">
        <v>0</v>
      </c>
      <c r="R188" s="465">
        <v>0</v>
      </c>
      <c r="S188" s="465">
        <v>0</v>
      </c>
      <c r="T188" s="465">
        <v>0</v>
      </c>
      <c r="U188" s="465">
        <v>0</v>
      </c>
      <c r="V188" s="465">
        <v>21549.66</v>
      </c>
      <c r="W188" s="465">
        <v>0</v>
      </c>
      <c r="X188" s="465">
        <v>0</v>
      </c>
      <c r="Y188" s="465">
        <v>0</v>
      </c>
      <c r="Z188" s="465">
        <v>0</v>
      </c>
      <c r="AA188" s="465">
        <v>0</v>
      </c>
      <c r="AB188" s="465">
        <v>0</v>
      </c>
      <c r="AC188" s="465">
        <v>0</v>
      </c>
      <c r="AD188" s="465">
        <v>0</v>
      </c>
      <c r="AE188" s="465">
        <v>0</v>
      </c>
      <c r="AF188" s="465">
        <v>0</v>
      </c>
      <c r="AG188" s="465">
        <v>0</v>
      </c>
      <c r="AH188" s="465">
        <v>0</v>
      </c>
      <c r="AI188" s="465">
        <v>0</v>
      </c>
      <c r="AJ188" s="465">
        <v>0</v>
      </c>
      <c r="AK188" s="465">
        <v>0</v>
      </c>
      <c r="AL188" s="465">
        <v>0</v>
      </c>
      <c r="AM188" s="465">
        <v>0</v>
      </c>
      <c r="AN188" s="465">
        <v>0</v>
      </c>
      <c r="AO188" s="465">
        <v>0</v>
      </c>
      <c r="AP188" s="465">
        <v>0</v>
      </c>
      <c r="AQ188" s="465">
        <v>0</v>
      </c>
      <c r="AR188" s="465">
        <v>0</v>
      </c>
      <c r="AS188" s="465">
        <v>0</v>
      </c>
      <c r="AT188" s="465">
        <v>0</v>
      </c>
      <c r="AU188" s="465">
        <v>0</v>
      </c>
      <c r="AV188" s="404">
        <v>0</v>
      </c>
      <c r="AW188" s="404">
        <v>0</v>
      </c>
      <c r="AX188" s="404">
        <v>0</v>
      </c>
      <c r="AY188" s="404">
        <v>0</v>
      </c>
      <c r="AZ188" s="404">
        <v>0</v>
      </c>
      <c r="BA188" s="404">
        <v>0</v>
      </c>
      <c r="BB188" s="404">
        <v>0</v>
      </c>
      <c r="BC188" s="404">
        <v>0</v>
      </c>
      <c r="BD188" s="404">
        <v>0</v>
      </c>
      <c r="BE188" s="404">
        <v>0</v>
      </c>
      <c r="BF188" s="404">
        <v>0</v>
      </c>
      <c r="BG188" s="404">
        <v>0</v>
      </c>
      <c r="BH188" s="404">
        <v>0</v>
      </c>
      <c r="BI188" s="404">
        <v>0</v>
      </c>
      <c r="BJ188" s="404">
        <v>0</v>
      </c>
      <c r="BK188" s="404">
        <v>0</v>
      </c>
      <c r="BL188" s="404">
        <v>0</v>
      </c>
      <c r="BM188" s="404">
        <v>0</v>
      </c>
      <c r="BN188" s="404">
        <v>0</v>
      </c>
      <c r="BO188" s="404">
        <v>8092.5</v>
      </c>
      <c r="BP188" s="404">
        <v>8310.25</v>
      </c>
      <c r="BQ188" s="404">
        <v>8892</v>
      </c>
      <c r="BR188" s="404">
        <v>8849.75</v>
      </c>
      <c r="BS188" s="404">
        <v>8830.25</v>
      </c>
      <c r="BT188" s="404">
        <v>0</v>
      </c>
      <c r="BU188" s="404">
        <v>0</v>
      </c>
      <c r="BV188" s="404">
        <v>0</v>
      </c>
      <c r="BW188" s="404">
        <v>0</v>
      </c>
      <c r="BX188" s="404">
        <v>0</v>
      </c>
      <c r="BY188" s="404">
        <v>0</v>
      </c>
      <c r="BZ188" s="404">
        <v>0</v>
      </c>
      <c r="CA188" s="404">
        <v>24049.47</v>
      </c>
      <c r="CB188" s="404">
        <v>0</v>
      </c>
      <c r="CC188" s="404">
        <v>0</v>
      </c>
      <c r="CD188" s="404">
        <v>0</v>
      </c>
      <c r="CE188" s="404">
        <v>0</v>
      </c>
      <c r="CF188" s="404">
        <v>0</v>
      </c>
      <c r="CG188" s="404">
        <v>0</v>
      </c>
      <c r="CH188" s="404">
        <v>0</v>
      </c>
      <c r="CI188" s="404">
        <v>0</v>
      </c>
      <c r="CJ188" s="404">
        <v>0</v>
      </c>
      <c r="CK188" s="404">
        <v>0</v>
      </c>
      <c r="CL188" s="404">
        <v>0</v>
      </c>
      <c r="CM188" s="404">
        <v>0</v>
      </c>
      <c r="CN188" s="404">
        <v>0</v>
      </c>
      <c r="CO188" s="404">
        <v>0</v>
      </c>
      <c r="CP188" s="404">
        <v>0</v>
      </c>
      <c r="CQ188" s="404">
        <v>0</v>
      </c>
      <c r="CR188" s="404">
        <v>0</v>
      </c>
      <c r="CS188" s="404">
        <v>0</v>
      </c>
      <c r="CT188" s="404">
        <v>0</v>
      </c>
      <c r="CU188" s="404">
        <v>0</v>
      </c>
      <c r="CV188" s="404">
        <v>0</v>
      </c>
      <c r="CW188" s="404">
        <v>0</v>
      </c>
      <c r="CX188" s="404">
        <v>0</v>
      </c>
      <c r="CY188" s="404">
        <v>0</v>
      </c>
      <c r="CZ188" s="404">
        <v>0</v>
      </c>
    </row>
    <row r="189" spans="1:104" x14ac:dyDescent="0.25">
      <c r="A189" s="183">
        <v>4731</v>
      </c>
      <c r="B189" s="183">
        <v>675282</v>
      </c>
      <c r="C189" s="27">
        <v>1004469</v>
      </c>
      <c r="D189" s="14">
        <v>1831186329</v>
      </c>
      <c r="F189" s="27" t="s">
        <v>1272</v>
      </c>
      <c r="G189" s="12" t="s">
        <v>258</v>
      </c>
      <c r="H189" s="27" t="s">
        <v>258</v>
      </c>
      <c r="I189" s="12" t="s">
        <v>259</v>
      </c>
      <c r="J189" s="465">
        <v>0</v>
      </c>
      <c r="K189" s="465">
        <v>0</v>
      </c>
      <c r="L189" s="465">
        <v>0</v>
      </c>
      <c r="M189" s="465">
        <v>0</v>
      </c>
      <c r="N189" s="465">
        <v>0</v>
      </c>
      <c r="O189" s="465">
        <v>0</v>
      </c>
      <c r="P189" s="465">
        <v>0</v>
      </c>
      <c r="Q189" s="465">
        <v>0</v>
      </c>
      <c r="R189" s="465">
        <v>0</v>
      </c>
      <c r="S189" s="465">
        <v>0</v>
      </c>
      <c r="T189" s="465">
        <v>0</v>
      </c>
      <c r="U189" s="465">
        <v>0</v>
      </c>
      <c r="V189" s="465">
        <v>33203.89</v>
      </c>
      <c r="W189" s="465">
        <v>0</v>
      </c>
      <c r="X189" s="465">
        <v>0</v>
      </c>
      <c r="Y189" s="465">
        <v>0</v>
      </c>
      <c r="Z189" s="465">
        <v>0</v>
      </c>
      <c r="AA189" s="465">
        <v>0</v>
      </c>
      <c r="AB189" s="465">
        <v>0</v>
      </c>
      <c r="AC189" s="465">
        <v>0</v>
      </c>
      <c r="AD189" s="465">
        <v>0</v>
      </c>
      <c r="AE189" s="465">
        <v>0</v>
      </c>
      <c r="AF189" s="465">
        <v>0</v>
      </c>
      <c r="AG189" s="465">
        <v>0</v>
      </c>
      <c r="AH189" s="465">
        <v>0</v>
      </c>
      <c r="AI189" s="465">
        <v>0</v>
      </c>
      <c r="AJ189" s="465">
        <v>0</v>
      </c>
      <c r="AK189" s="465">
        <v>0</v>
      </c>
      <c r="AL189" s="465">
        <v>0</v>
      </c>
      <c r="AM189" s="465">
        <v>0</v>
      </c>
      <c r="AN189" s="465">
        <v>0</v>
      </c>
      <c r="AO189" s="465">
        <v>0</v>
      </c>
      <c r="AP189" s="465">
        <v>0</v>
      </c>
      <c r="AQ189" s="465">
        <v>0</v>
      </c>
      <c r="AR189" s="465">
        <v>0</v>
      </c>
      <c r="AS189" s="465">
        <v>0</v>
      </c>
      <c r="AT189" s="465">
        <v>0</v>
      </c>
      <c r="AU189" s="465">
        <v>0</v>
      </c>
      <c r="AV189" s="404">
        <v>0</v>
      </c>
      <c r="AW189" s="404">
        <v>0</v>
      </c>
      <c r="AX189" s="404">
        <v>0</v>
      </c>
      <c r="AY189" s="404">
        <v>0</v>
      </c>
      <c r="AZ189" s="404">
        <v>0</v>
      </c>
      <c r="BA189" s="404">
        <v>0</v>
      </c>
      <c r="BB189" s="404">
        <v>0</v>
      </c>
      <c r="BC189" s="404">
        <v>0</v>
      </c>
      <c r="BD189" s="404">
        <v>0</v>
      </c>
      <c r="BE189" s="404">
        <v>0</v>
      </c>
      <c r="BF189" s="404">
        <v>0</v>
      </c>
      <c r="BG189" s="404">
        <v>0</v>
      </c>
      <c r="BH189" s="404">
        <v>0</v>
      </c>
      <c r="BI189" s="404">
        <v>0</v>
      </c>
      <c r="BJ189" s="404">
        <v>0</v>
      </c>
      <c r="BK189" s="404">
        <v>0</v>
      </c>
      <c r="BL189" s="404">
        <v>0</v>
      </c>
      <c r="BM189" s="404">
        <v>0</v>
      </c>
      <c r="BN189" s="404">
        <v>0</v>
      </c>
      <c r="BO189" s="404">
        <v>0</v>
      </c>
      <c r="BP189" s="404">
        <v>0</v>
      </c>
      <c r="BQ189" s="404">
        <v>0</v>
      </c>
      <c r="BR189" s="404">
        <v>0</v>
      </c>
      <c r="BS189" s="404">
        <v>0</v>
      </c>
      <c r="BT189" s="404">
        <v>0</v>
      </c>
      <c r="BU189" s="404">
        <v>0</v>
      </c>
      <c r="BV189" s="404">
        <v>0</v>
      </c>
      <c r="BW189" s="404">
        <v>0</v>
      </c>
      <c r="BX189" s="404">
        <v>0</v>
      </c>
      <c r="BY189" s="404">
        <v>0</v>
      </c>
      <c r="BZ189" s="404">
        <v>0</v>
      </c>
      <c r="CA189" s="404">
        <v>24239.629999999997</v>
      </c>
      <c r="CB189" s="404">
        <v>0</v>
      </c>
      <c r="CC189" s="404">
        <v>0</v>
      </c>
      <c r="CD189" s="404">
        <v>0</v>
      </c>
      <c r="CE189" s="404">
        <v>0</v>
      </c>
      <c r="CF189" s="404">
        <v>0</v>
      </c>
      <c r="CG189" s="404">
        <v>0</v>
      </c>
      <c r="CH189" s="404">
        <v>0</v>
      </c>
      <c r="CI189" s="404">
        <v>0</v>
      </c>
      <c r="CJ189" s="404">
        <v>0</v>
      </c>
      <c r="CK189" s="404">
        <v>0</v>
      </c>
      <c r="CL189" s="404">
        <v>0</v>
      </c>
      <c r="CM189" s="404">
        <v>0</v>
      </c>
      <c r="CN189" s="404">
        <v>0</v>
      </c>
      <c r="CO189" s="404">
        <v>0</v>
      </c>
      <c r="CP189" s="404">
        <v>0</v>
      </c>
      <c r="CQ189" s="404">
        <v>0</v>
      </c>
      <c r="CR189" s="404">
        <v>0</v>
      </c>
      <c r="CS189" s="404">
        <v>0</v>
      </c>
      <c r="CT189" s="404">
        <v>0</v>
      </c>
      <c r="CU189" s="404">
        <v>0</v>
      </c>
      <c r="CV189" s="404">
        <v>0</v>
      </c>
      <c r="CW189" s="404">
        <v>0</v>
      </c>
      <c r="CX189" s="404">
        <v>0</v>
      </c>
      <c r="CY189" s="404">
        <v>0</v>
      </c>
      <c r="CZ189" s="404">
        <v>0</v>
      </c>
    </row>
    <row r="190" spans="1:104" x14ac:dyDescent="0.25">
      <c r="A190" s="183">
        <v>4370</v>
      </c>
      <c r="B190" s="183">
        <v>675291</v>
      </c>
      <c r="C190" s="27">
        <v>1015197</v>
      </c>
      <c r="D190" s="14">
        <v>1578769147</v>
      </c>
      <c r="F190" s="27" t="s">
        <v>1272</v>
      </c>
      <c r="G190" s="12" t="s">
        <v>208</v>
      </c>
      <c r="H190" s="27" t="s">
        <v>1273</v>
      </c>
      <c r="I190" s="12" t="s">
        <v>209</v>
      </c>
      <c r="J190" s="465">
        <v>7676.6799999999994</v>
      </c>
      <c r="K190" s="465">
        <v>7885.46</v>
      </c>
      <c r="L190" s="465">
        <v>8054.0899999999992</v>
      </c>
      <c r="M190" s="465">
        <v>7997.8799999999992</v>
      </c>
      <c r="N190" s="465">
        <v>7572.2899999999991</v>
      </c>
      <c r="O190" s="465">
        <v>0</v>
      </c>
      <c r="P190" s="465">
        <v>0</v>
      </c>
      <c r="Q190" s="465">
        <v>0</v>
      </c>
      <c r="R190" s="465">
        <v>0</v>
      </c>
      <c r="S190" s="465">
        <v>0</v>
      </c>
      <c r="T190" s="465">
        <v>0</v>
      </c>
      <c r="U190" s="465">
        <v>0</v>
      </c>
      <c r="V190" s="465">
        <v>22322.190000000002</v>
      </c>
      <c r="W190" s="465">
        <v>0</v>
      </c>
      <c r="X190" s="465">
        <v>0</v>
      </c>
      <c r="Y190" s="465">
        <v>0</v>
      </c>
      <c r="Z190" s="465">
        <v>0</v>
      </c>
      <c r="AA190" s="465">
        <v>0</v>
      </c>
      <c r="AB190" s="465">
        <v>0</v>
      </c>
      <c r="AC190" s="465">
        <v>0</v>
      </c>
      <c r="AD190" s="465">
        <v>0</v>
      </c>
      <c r="AE190" s="465">
        <v>0</v>
      </c>
      <c r="AF190" s="465">
        <v>0</v>
      </c>
      <c r="AG190" s="465">
        <v>0</v>
      </c>
      <c r="AH190" s="465">
        <v>0</v>
      </c>
      <c r="AI190" s="465">
        <v>0</v>
      </c>
      <c r="AJ190" s="465">
        <v>0</v>
      </c>
      <c r="AK190" s="465">
        <v>0</v>
      </c>
      <c r="AL190" s="465">
        <v>0</v>
      </c>
      <c r="AM190" s="465">
        <v>0</v>
      </c>
      <c r="AN190" s="465">
        <v>0</v>
      </c>
      <c r="AO190" s="465">
        <v>0</v>
      </c>
      <c r="AP190" s="465">
        <v>0</v>
      </c>
      <c r="AQ190" s="465">
        <v>0</v>
      </c>
      <c r="AR190" s="465">
        <v>0</v>
      </c>
      <c r="AS190" s="465">
        <v>0</v>
      </c>
      <c r="AT190" s="465">
        <v>0</v>
      </c>
      <c r="AU190" s="465">
        <v>0</v>
      </c>
      <c r="AV190" s="404">
        <v>0</v>
      </c>
      <c r="AW190" s="404">
        <v>0</v>
      </c>
      <c r="AX190" s="404">
        <v>0</v>
      </c>
      <c r="AY190" s="404">
        <v>0</v>
      </c>
      <c r="AZ190" s="404">
        <v>0</v>
      </c>
      <c r="BA190" s="404">
        <v>0</v>
      </c>
      <c r="BB190" s="404">
        <v>0</v>
      </c>
      <c r="BC190" s="404">
        <v>0</v>
      </c>
      <c r="BD190" s="404">
        <v>0</v>
      </c>
      <c r="BE190" s="404">
        <v>0</v>
      </c>
      <c r="BF190" s="404">
        <v>0</v>
      </c>
      <c r="BG190" s="404">
        <v>0</v>
      </c>
      <c r="BH190" s="404">
        <v>0</v>
      </c>
      <c r="BI190" s="404">
        <v>0</v>
      </c>
      <c r="BJ190" s="404">
        <v>0</v>
      </c>
      <c r="BK190" s="404">
        <v>0</v>
      </c>
      <c r="BL190" s="404">
        <v>0</v>
      </c>
      <c r="BM190" s="404">
        <v>0</v>
      </c>
      <c r="BN190" s="404">
        <v>0</v>
      </c>
      <c r="BO190" s="404">
        <v>5492.5199999999995</v>
      </c>
      <c r="BP190" s="404">
        <v>5765.54</v>
      </c>
      <c r="BQ190" s="404">
        <v>5982.3499999999995</v>
      </c>
      <c r="BR190" s="404">
        <v>5910.079999999999</v>
      </c>
      <c r="BS190" s="404">
        <v>6159.0099999999993</v>
      </c>
      <c r="BT190" s="404">
        <v>0</v>
      </c>
      <c r="BU190" s="404">
        <v>0</v>
      </c>
      <c r="BV190" s="404">
        <v>0</v>
      </c>
      <c r="BW190" s="404">
        <v>0</v>
      </c>
      <c r="BX190" s="404">
        <v>0</v>
      </c>
      <c r="BY190" s="404">
        <v>0</v>
      </c>
      <c r="BZ190" s="404">
        <v>0</v>
      </c>
      <c r="CA190" s="404">
        <v>16295.730000000003</v>
      </c>
      <c r="CB190" s="404">
        <v>0</v>
      </c>
      <c r="CC190" s="404">
        <v>0</v>
      </c>
      <c r="CD190" s="404">
        <v>0</v>
      </c>
      <c r="CE190" s="404">
        <v>0</v>
      </c>
      <c r="CF190" s="404">
        <v>0</v>
      </c>
      <c r="CG190" s="404">
        <v>0</v>
      </c>
      <c r="CH190" s="404">
        <v>0</v>
      </c>
      <c r="CI190" s="404">
        <v>0</v>
      </c>
      <c r="CJ190" s="404">
        <v>0</v>
      </c>
      <c r="CK190" s="404">
        <v>0</v>
      </c>
      <c r="CL190" s="404">
        <v>0</v>
      </c>
      <c r="CM190" s="404">
        <v>0</v>
      </c>
      <c r="CN190" s="404">
        <v>0</v>
      </c>
      <c r="CO190" s="404">
        <v>0</v>
      </c>
      <c r="CP190" s="404">
        <v>0</v>
      </c>
      <c r="CQ190" s="404">
        <v>0</v>
      </c>
      <c r="CR190" s="404">
        <v>0</v>
      </c>
      <c r="CS190" s="404">
        <v>0</v>
      </c>
      <c r="CT190" s="404">
        <v>0</v>
      </c>
      <c r="CU190" s="404">
        <v>0</v>
      </c>
      <c r="CV190" s="404">
        <v>0</v>
      </c>
      <c r="CW190" s="404">
        <v>0</v>
      </c>
      <c r="CX190" s="404">
        <v>0</v>
      </c>
      <c r="CY190" s="404">
        <v>0</v>
      </c>
      <c r="CZ190" s="404">
        <v>0</v>
      </c>
    </row>
    <row r="191" spans="1:104" x14ac:dyDescent="0.25">
      <c r="A191" s="183">
        <v>4149</v>
      </c>
      <c r="B191" s="183">
        <v>675295</v>
      </c>
      <c r="C191" s="27">
        <v>1016127</v>
      </c>
      <c r="D191" s="14">
        <v>1699932889</v>
      </c>
      <c r="F191" s="27" t="s">
        <v>1267</v>
      </c>
      <c r="G191" s="12" t="s">
        <v>584</v>
      </c>
      <c r="H191" s="27" t="s">
        <v>1453</v>
      </c>
      <c r="I191" s="12" t="s">
        <v>585</v>
      </c>
      <c r="J191" s="465">
        <v>0</v>
      </c>
      <c r="K191" s="465">
        <v>0</v>
      </c>
      <c r="L191" s="465">
        <v>0</v>
      </c>
      <c r="M191" s="465">
        <v>0</v>
      </c>
      <c r="N191" s="465">
        <v>0</v>
      </c>
      <c r="O191" s="465">
        <v>0</v>
      </c>
      <c r="P191" s="465">
        <v>0</v>
      </c>
      <c r="Q191" s="465">
        <v>0</v>
      </c>
      <c r="R191" s="465">
        <v>0</v>
      </c>
      <c r="S191" s="465">
        <v>0</v>
      </c>
      <c r="T191" s="465">
        <v>0</v>
      </c>
      <c r="U191" s="465">
        <v>0</v>
      </c>
      <c r="V191" s="465">
        <v>9262.8000000000011</v>
      </c>
      <c r="W191" s="465">
        <v>0</v>
      </c>
      <c r="X191" s="465">
        <v>0</v>
      </c>
      <c r="Y191" s="465">
        <v>0</v>
      </c>
      <c r="Z191" s="465">
        <v>0</v>
      </c>
      <c r="AA191" s="465">
        <v>0</v>
      </c>
      <c r="AB191" s="465">
        <v>0</v>
      </c>
      <c r="AC191" s="465">
        <v>0</v>
      </c>
      <c r="AD191" s="465">
        <v>0</v>
      </c>
      <c r="AE191" s="465">
        <v>0</v>
      </c>
      <c r="AF191" s="465">
        <v>0</v>
      </c>
      <c r="AG191" s="465">
        <v>0</v>
      </c>
      <c r="AH191" s="465">
        <v>0</v>
      </c>
      <c r="AI191" s="465">
        <v>0</v>
      </c>
      <c r="AJ191" s="465">
        <v>0</v>
      </c>
      <c r="AK191" s="465">
        <v>0</v>
      </c>
      <c r="AL191" s="465">
        <v>0</v>
      </c>
      <c r="AM191" s="465">
        <v>0</v>
      </c>
      <c r="AN191" s="465">
        <v>0</v>
      </c>
      <c r="AO191" s="465">
        <v>0</v>
      </c>
      <c r="AP191" s="465">
        <v>0</v>
      </c>
      <c r="AQ191" s="465">
        <v>0</v>
      </c>
      <c r="AR191" s="465">
        <v>0</v>
      </c>
      <c r="AS191" s="465">
        <v>0</v>
      </c>
      <c r="AT191" s="465">
        <v>0</v>
      </c>
      <c r="AU191" s="465">
        <v>0</v>
      </c>
      <c r="AV191" s="404">
        <v>0</v>
      </c>
      <c r="AW191" s="404">
        <v>0</v>
      </c>
      <c r="AX191" s="404">
        <v>0</v>
      </c>
      <c r="AY191" s="404">
        <v>0</v>
      </c>
      <c r="AZ191" s="404">
        <v>0</v>
      </c>
      <c r="BA191" s="404">
        <v>0</v>
      </c>
      <c r="BB191" s="404">
        <v>0</v>
      </c>
      <c r="BC191" s="404">
        <v>0</v>
      </c>
      <c r="BD191" s="404">
        <v>0</v>
      </c>
      <c r="BE191" s="404">
        <v>0</v>
      </c>
      <c r="BF191" s="404">
        <v>0</v>
      </c>
      <c r="BG191" s="404">
        <v>0</v>
      </c>
      <c r="BH191" s="404">
        <v>12350.400000000001</v>
      </c>
      <c r="BI191" s="404">
        <v>0</v>
      </c>
      <c r="BJ191" s="404">
        <v>0</v>
      </c>
      <c r="BK191" s="404">
        <v>0</v>
      </c>
      <c r="BL191" s="404">
        <v>0</v>
      </c>
      <c r="BM191" s="404">
        <v>0</v>
      </c>
      <c r="BN191" s="404">
        <v>0</v>
      </c>
      <c r="BO191" s="404">
        <v>0</v>
      </c>
      <c r="BP191" s="404">
        <v>0</v>
      </c>
      <c r="BQ191" s="404">
        <v>0</v>
      </c>
      <c r="BR191" s="404">
        <v>0</v>
      </c>
      <c r="BS191" s="404">
        <v>0</v>
      </c>
      <c r="BT191" s="404">
        <v>0</v>
      </c>
      <c r="BU191" s="404">
        <v>0</v>
      </c>
      <c r="BV191" s="404">
        <v>0</v>
      </c>
      <c r="BW191" s="404">
        <v>0</v>
      </c>
      <c r="BX191" s="404">
        <v>0</v>
      </c>
      <c r="BY191" s="404">
        <v>0</v>
      </c>
      <c r="BZ191" s="404">
        <v>0</v>
      </c>
      <c r="CA191" s="404">
        <v>18364.400000000005</v>
      </c>
      <c r="CB191" s="404">
        <v>0</v>
      </c>
      <c r="CC191" s="404">
        <v>0</v>
      </c>
      <c r="CD191" s="404">
        <v>0</v>
      </c>
      <c r="CE191" s="404">
        <v>0</v>
      </c>
      <c r="CF191" s="404">
        <v>0</v>
      </c>
      <c r="CG191" s="404">
        <v>0</v>
      </c>
      <c r="CH191" s="404">
        <v>0</v>
      </c>
      <c r="CI191" s="404">
        <v>0</v>
      </c>
      <c r="CJ191" s="404">
        <v>0</v>
      </c>
      <c r="CK191" s="404">
        <v>0</v>
      </c>
      <c r="CL191" s="404">
        <v>0</v>
      </c>
      <c r="CM191" s="404">
        <v>0</v>
      </c>
      <c r="CN191" s="404">
        <v>0</v>
      </c>
      <c r="CO191" s="404">
        <v>0</v>
      </c>
      <c r="CP191" s="404">
        <v>0</v>
      </c>
      <c r="CQ191" s="404">
        <v>0</v>
      </c>
      <c r="CR191" s="404">
        <v>0</v>
      </c>
      <c r="CS191" s="404">
        <v>0</v>
      </c>
      <c r="CT191" s="404">
        <v>0</v>
      </c>
      <c r="CU191" s="404">
        <v>0</v>
      </c>
      <c r="CV191" s="404">
        <v>0</v>
      </c>
      <c r="CW191" s="404">
        <v>0</v>
      </c>
      <c r="CX191" s="404">
        <v>0</v>
      </c>
      <c r="CY191" s="404">
        <v>0</v>
      </c>
      <c r="CZ191" s="404">
        <v>0</v>
      </c>
    </row>
    <row r="192" spans="1:104" x14ac:dyDescent="0.25">
      <c r="A192" s="183">
        <v>4292</v>
      </c>
      <c r="B192" s="183">
        <v>675297</v>
      </c>
      <c r="C192" s="27">
        <v>1004521</v>
      </c>
      <c r="D192" s="14">
        <v>1649266446</v>
      </c>
      <c r="F192" s="27" t="s">
        <v>1279</v>
      </c>
      <c r="G192" s="12" t="s">
        <v>624</v>
      </c>
      <c r="H192" s="27" t="s">
        <v>624</v>
      </c>
      <c r="I192" s="12" t="s">
        <v>625</v>
      </c>
      <c r="J192" s="465">
        <v>0</v>
      </c>
      <c r="K192" s="465">
        <v>0</v>
      </c>
      <c r="L192" s="465">
        <v>0</v>
      </c>
      <c r="M192" s="465">
        <v>0</v>
      </c>
      <c r="N192" s="465">
        <v>0</v>
      </c>
      <c r="O192" s="465">
        <v>0</v>
      </c>
      <c r="P192" s="465">
        <v>0</v>
      </c>
      <c r="Q192" s="465">
        <v>0</v>
      </c>
      <c r="R192" s="465">
        <v>0</v>
      </c>
      <c r="S192" s="465">
        <v>0</v>
      </c>
      <c r="T192" s="465">
        <v>0</v>
      </c>
      <c r="U192" s="465">
        <v>0</v>
      </c>
      <c r="V192" s="465">
        <v>11551.349999999997</v>
      </c>
      <c r="W192" s="465">
        <v>0</v>
      </c>
      <c r="X192" s="465">
        <v>0</v>
      </c>
      <c r="Y192" s="465">
        <v>0</v>
      </c>
      <c r="Z192" s="465">
        <v>0</v>
      </c>
      <c r="AA192" s="465">
        <v>0</v>
      </c>
      <c r="AB192" s="465">
        <v>0</v>
      </c>
      <c r="AC192" s="465">
        <v>0</v>
      </c>
      <c r="AD192" s="465">
        <v>0</v>
      </c>
      <c r="AE192" s="465">
        <v>0</v>
      </c>
      <c r="AF192" s="465">
        <v>0</v>
      </c>
      <c r="AG192" s="465">
        <v>0</v>
      </c>
      <c r="AH192" s="465">
        <v>0</v>
      </c>
      <c r="AI192" s="465">
        <v>0</v>
      </c>
      <c r="AJ192" s="465">
        <v>0</v>
      </c>
      <c r="AK192" s="465">
        <v>0</v>
      </c>
      <c r="AL192" s="465">
        <v>0</v>
      </c>
      <c r="AM192" s="465">
        <v>0</v>
      </c>
      <c r="AN192" s="465">
        <v>0</v>
      </c>
      <c r="AO192" s="465">
        <v>0</v>
      </c>
      <c r="AP192" s="465">
        <v>0</v>
      </c>
      <c r="AQ192" s="465">
        <v>0</v>
      </c>
      <c r="AR192" s="465">
        <v>0</v>
      </c>
      <c r="AS192" s="465">
        <v>0</v>
      </c>
      <c r="AT192" s="465">
        <v>0</v>
      </c>
      <c r="AU192" s="465">
        <v>0</v>
      </c>
      <c r="AV192" s="404">
        <v>0</v>
      </c>
      <c r="AW192" s="404">
        <v>0</v>
      </c>
      <c r="AX192" s="404">
        <v>0</v>
      </c>
      <c r="AY192" s="404">
        <v>0</v>
      </c>
      <c r="AZ192" s="404">
        <v>0</v>
      </c>
      <c r="BA192" s="404">
        <v>0</v>
      </c>
      <c r="BB192" s="404">
        <v>0</v>
      </c>
      <c r="BC192" s="404">
        <v>0</v>
      </c>
      <c r="BD192" s="404">
        <v>0</v>
      </c>
      <c r="BE192" s="404">
        <v>0</v>
      </c>
      <c r="BF192" s="404">
        <v>0</v>
      </c>
      <c r="BG192" s="404">
        <v>0</v>
      </c>
      <c r="BH192" s="404">
        <v>7352.16</v>
      </c>
      <c r="BI192" s="404">
        <v>0</v>
      </c>
      <c r="BJ192" s="404">
        <v>0</v>
      </c>
      <c r="BK192" s="404">
        <v>0</v>
      </c>
      <c r="BL192" s="404">
        <v>0</v>
      </c>
      <c r="BM192" s="404">
        <v>0</v>
      </c>
      <c r="BN192" s="404">
        <v>0</v>
      </c>
      <c r="BO192" s="404">
        <v>0</v>
      </c>
      <c r="BP192" s="404">
        <v>0</v>
      </c>
      <c r="BQ192" s="404">
        <v>0</v>
      </c>
      <c r="BR192" s="404">
        <v>0</v>
      </c>
      <c r="BS192" s="404">
        <v>0</v>
      </c>
      <c r="BT192" s="404">
        <v>0</v>
      </c>
      <c r="BU192" s="404">
        <v>0</v>
      </c>
      <c r="BV192" s="404">
        <v>0</v>
      </c>
      <c r="BW192" s="404">
        <v>0</v>
      </c>
      <c r="BX192" s="404">
        <v>0</v>
      </c>
      <c r="BY192" s="404">
        <v>0</v>
      </c>
      <c r="BZ192" s="404">
        <v>0</v>
      </c>
      <c r="CA192" s="404">
        <v>0</v>
      </c>
      <c r="CB192" s="404">
        <v>0</v>
      </c>
      <c r="CC192" s="404">
        <v>0</v>
      </c>
      <c r="CD192" s="404">
        <v>0</v>
      </c>
      <c r="CE192" s="404">
        <v>0</v>
      </c>
      <c r="CF192" s="404">
        <v>0</v>
      </c>
      <c r="CG192" s="404">
        <v>0</v>
      </c>
      <c r="CH192" s="404">
        <v>0</v>
      </c>
      <c r="CI192" s="404">
        <v>0</v>
      </c>
      <c r="CJ192" s="404">
        <v>0</v>
      </c>
      <c r="CK192" s="404">
        <v>0</v>
      </c>
      <c r="CL192" s="404">
        <v>0</v>
      </c>
      <c r="CM192" s="404">
        <v>0</v>
      </c>
      <c r="CN192" s="404">
        <v>0</v>
      </c>
      <c r="CO192" s="404">
        <v>0</v>
      </c>
      <c r="CP192" s="404">
        <v>0</v>
      </c>
      <c r="CQ192" s="404">
        <v>0</v>
      </c>
      <c r="CR192" s="404">
        <v>0</v>
      </c>
      <c r="CS192" s="404">
        <v>0</v>
      </c>
      <c r="CT192" s="404">
        <v>16639.350000000002</v>
      </c>
      <c r="CU192" s="404">
        <v>0</v>
      </c>
      <c r="CV192" s="404">
        <v>0</v>
      </c>
      <c r="CW192" s="404">
        <v>0</v>
      </c>
      <c r="CX192" s="404">
        <v>0</v>
      </c>
      <c r="CY192" s="404">
        <v>0</v>
      </c>
      <c r="CZ192" s="404">
        <v>0</v>
      </c>
    </row>
    <row r="193" spans="1:104" x14ac:dyDescent="0.25">
      <c r="A193" s="183">
        <v>4746</v>
      </c>
      <c r="B193" s="183">
        <v>675307</v>
      </c>
      <c r="C193" s="27">
        <v>1026184</v>
      </c>
      <c r="D193" s="14">
        <v>1083021570</v>
      </c>
      <c r="F193" s="27" t="s">
        <v>1274</v>
      </c>
      <c r="G193" s="12" t="s">
        <v>804</v>
      </c>
      <c r="H193" s="27" t="s">
        <v>1295</v>
      </c>
      <c r="I193" s="12" t="s">
        <v>805</v>
      </c>
      <c r="J193" s="465">
        <v>0</v>
      </c>
      <c r="K193" s="465">
        <v>0</v>
      </c>
      <c r="L193" s="465">
        <v>0</v>
      </c>
      <c r="M193" s="465">
        <v>0</v>
      </c>
      <c r="N193" s="465">
        <v>0</v>
      </c>
      <c r="O193" s="465">
        <v>0</v>
      </c>
      <c r="P193" s="465">
        <v>0</v>
      </c>
      <c r="Q193" s="465">
        <v>0</v>
      </c>
      <c r="R193" s="465">
        <v>0</v>
      </c>
      <c r="S193" s="465">
        <v>0</v>
      </c>
      <c r="T193" s="465">
        <v>0</v>
      </c>
      <c r="U193" s="465">
        <v>0</v>
      </c>
      <c r="V193" s="465">
        <v>0</v>
      </c>
      <c r="W193" s="465">
        <v>0</v>
      </c>
      <c r="X193" s="465">
        <v>0</v>
      </c>
      <c r="Y193" s="465">
        <v>0</v>
      </c>
      <c r="Z193" s="465">
        <v>0</v>
      </c>
      <c r="AA193" s="465">
        <v>0</v>
      </c>
      <c r="AB193" s="465">
        <v>0</v>
      </c>
      <c r="AC193" s="465">
        <v>0</v>
      </c>
      <c r="AD193" s="465">
        <v>0</v>
      </c>
      <c r="AE193" s="465">
        <v>0</v>
      </c>
      <c r="AF193" s="465">
        <v>0</v>
      </c>
      <c r="AG193" s="465">
        <v>0</v>
      </c>
      <c r="AH193" s="465">
        <v>0</v>
      </c>
      <c r="AI193" s="465">
        <v>0</v>
      </c>
      <c r="AJ193" s="465">
        <v>0</v>
      </c>
      <c r="AK193" s="465">
        <v>0</v>
      </c>
      <c r="AL193" s="465">
        <v>0</v>
      </c>
      <c r="AM193" s="465">
        <v>0</v>
      </c>
      <c r="AN193" s="465">
        <v>0</v>
      </c>
      <c r="AO193" s="465">
        <v>0</v>
      </c>
      <c r="AP193" s="465">
        <v>0</v>
      </c>
      <c r="AQ193" s="465">
        <v>0</v>
      </c>
      <c r="AR193" s="465">
        <v>0</v>
      </c>
      <c r="AS193" s="465">
        <v>0</v>
      </c>
      <c r="AT193" s="465">
        <v>0</v>
      </c>
      <c r="AU193" s="465">
        <v>0</v>
      </c>
      <c r="AV193" s="404">
        <v>0</v>
      </c>
      <c r="AW193" s="404">
        <v>0</v>
      </c>
      <c r="AX193" s="404">
        <v>0</v>
      </c>
      <c r="AY193" s="404">
        <v>0</v>
      </c>
      <c r="AZ193" s="404">
        <v>0</v>
      </c>
      <c r="BA193" s="404">
        <v>0</v>
      </c>
      <c r="BB193" s="404">
        <v>0</v>
      </c>
      <c r="BC193" s="404">
        <v>0</v>
      </c>
      <c r="BD193" s="404">
        <v>0</v>
      </c>
      <c r="BE193" s="404">
        <v>0</v>
      </c>
      <c r="BF193" s="404">
        <v>0</v>
      </c>
      <c r="BG193" s="404">
        <v>0</v>
      </c>
      <c r="BH193" s="404">
        <v>0</v>
      </c>
      <c r="BI193" s="404">
        <v>0</v>
      </c>
      <c r="BJ193" s="404">
        <v>0</v>
      </c>
      <c r="BK193" s="404">
        <v>0</v>
      </c>
      <c r="BL193" s="404">
        <v>0</v>
      </c>
      <c r="BM193" s="404">
        <v>0</v>
      </c>
      <c r="BN193" s="404">
        <v>0</v>
      </c>
      <c r="BO193" s="404">
        <v>5939.1100000000006</v>
      </c>
      <c r="BP193" s="404">
        <v>5862.93</v>
      </c>
      <c r="BQ193" s="404">
        <v>6589.5700000000006</v>
      </c>
      <c r="BR193" s="404">
        <v>6422.56</v>
      </c>
      <c r="BS193" s="404">
        <v>6346.38</v>
      </c>
      <c r="BT193" s="404">
        <v>0</v>
      </c>
      <c r="BU193" s="404">
        <v>0</v>
      </c>
      <c r="BV193" s="404">
        <v>0</v>
      </c>
      <c r="BW193" s="404">
        <v>0</v>
      </c>
      <c r="BX193" s="404">
        <v>0</v>
      </c>
      <c r="BY193" s="404">
        <v>0</v>
      </c>
      <c r="BZ193" s="404">
        <v>0</v>
      </c>
      <c r="CA193" s="404">
        <v>13621.09</v>
      </c>
      <c r="CB193" s="404">
        <v>0</v>
      </c>
      <c r="CC193" s="404">
        <v>0</v>
      </c>
      <c r="CD193" s="404">
        <v>0</v>
      </c>
      <c r="CE193" s="404">
        <v>0</v>
      </c>
      <c r="CF193" s="404">
        <v>0</v>
      </c>
      <c r="CG193" s="404">
        <v>0</v>
      </c>
      <c r="CH193" s="404">
        <v>7184.3600000000006</v>
      </c>
      <c r="CI193" s="404">
        <v>7067.1600000000008</v>
      </c>
      <c r="CJ193" s="404">
        <v>7723.4800000000005</v>
      </c>
      <c r="CK193" s="404">
        <v>7685.39</v>
      </c>
      <c r="CL193" s="404">
        <v>7538.89</v>
      </c>
      <c r="CM193" s="404">
        <v>0</v>
      </c>
      <c r="CN193" s="404">
        <v>0</v>
      </c>
      <c r="CO193" s="404">
        <v>0</v>
      </c>
      <c r="CP193" s="404">
        <v>0</v>
      </c>
      <c r="CQ193" s="404">
        <v>0</v>
      </c>
      <c r="CR193" s="404">
        <v>0</v>
      </c>
      <c r="CS193" s="404">
        <v>0</v>
      </c>
      <c r="CT193" s="404">
        <v>16275.000000000002</v>
      </c>
      <c r="CU193" s="404">
        <v>0</v>
      </c>
      <c r="CV193" s="404">
        <v>0</v>
      </c>
      <c r="CW193" s="404">
        <v>0</v>
      </c>
      <c r="CX193" s="404">
        <v>0</v>
      </c>
      <c r="CY193" s="404">
        <v>0</v>
      </c>
      <c r="CZ193" s="404">
        <v>0</v>
      </c>
    </row>
    <row r="194" spans="1:104" x14ac:dyDescent="0.25">
      <c r="A194" s="183">
        <v>4833</v>
      </c>
      <c r="B194" s="183">
        <v>675309</v>
      </c>
      <c r="C194" s="27">
        <v>1026678</v>
      </c>
      <c r="D194" s="14">
        <v>1437270865</v>
      </c>
      <c r="F194" s="27" t="s">
        <v>1286</v>
      </c>
      <c r="G194" s="12" t="s">
        <v>841</v>
      </c>
      <c r="H194" s="27" t="s">
        <v>1428</v>
      </c>
      <c r="I194" s="12" t="s">
        <v>842</v>
      </c>
      <c r="J194" s="465">
        <v>0</v>
      </c>
      <c r="K194" s="465">
        <v>0</v>
      </c>
      <c r="L194" s="465">
        <v>0</v>
      </c>
      <c r="M194" s="465">
        <v>0</v>
      </c>
      <c r="N194" s="465">
        <v>0</v>
      </c>
      <c r="O194" s="465">
        <v>0</v>
      </c>
      <c r="P194" s="465">
        <v>0</v>
      </c>
      <c r="Q194" s="465">
        <v>0</v>
      </c>
      <c r="R194" s="465">
        <v>0</v>
      </c>
      <c r="S194" s="465">
        <v>0</v>
      </c>
      <c r="T194" s="465">
        <v>0</v>
      </c>
      <c r="U194" s="465">
        <v>0</v>
      </c>
      <c r="V194" s="465">
        <v>0</v>
      </c>
      <c r="W194" s="465">
        <v>0</v>
      </c>
      <c r="X194" s="465">
        <v>0</v>
      </c>
      <c r="Y194" s="465">
        <v>0</v>
      </c>
      <c r="Z194" s="465">
        <v>0</v>
      </c>
      <c r="AA194" s="465">
        <v>0</v>
      </c>
      <c r="AB194" s="465">
        <v>0</v>
      </c>
      <c r="AC194" s="465">
        <v>0</v>
      </c>
      <c r="AD194" s="465">
        <v>0</v>
      </c>
      <c r="AE194" s="465">
        <v>0</v>
      </c>
      <c r="AF194" s="465">
        <v>0</v>
      </c>
      <c r="AG194" s="465">
        <v>0</v>
      </c>
      <c r="AH194" s="465">
        <v>0</v>
      </c>
      <c r="AI194" s="465">
        <v>0</v>
      </c>
      <c r="AJ194" s="465">
        <v>0</v>
      </c>
      <c r="AK194" s="465">
        <v>0</v>
      </c>
      <c r="AL194" s="465">
        <v>0</v>
      </c>
      <c r="AM194" s="465">
        <v>0</v>
      </c>
      <c r="AN194" s="465">
        <v>0</v>
      </c>
      <c r="AO194" s="465">
        <v>0</v>
      </c>
      <c r="AP194" s="465">
        <v>0</v>
      </c>
      <c r="AQ194" s="465">
        <v>0</v>
      </c>
      <c r="AR194" s="465">
        <v>0</v>
      </c>
      <c r="AS194" s="465">
        <v>0</v>
      </c>
      <c r="AT194" s="465">
        <v>0</v>
      </c>
      <c r="AU194" s="465">
        <v>0</v>
      </c>
      <c r="AV194" s="404">
        <v>0</v>
      </c>
      <c r="AW194" s="404">
        <v>0</v>
      </c>
      <c r="AX194" s="404">
        <v>0</v>
      </c>
      <c r="AY194" s="404">
        <v>0</v>
      </c>
      <c r="AZ194" s="404">
        <v>0</v>
      </c>
      <c r="BA194" s="404">
        <v>0</v>
      </c>
      <c r="BB194" s="404">
        <v>0</v>
      </c>
      <c r="BC194" s="404">
        <v>0</v>
      </c>
      <c r="BD194" s="404">
        <v>0</v>
      </c>
      <c r="BE194" s="404">
        <v>0</v>
      </c>
      <c r="BF194" s="404">
        <v>0</v>
      </c>
      <c r="BG194" s="404">
        <v>0</v>
      </c>
      <c r="BH194" s="404">
        <v>0</v>
      </c>
      <c r="BI194" s="404">
        <v>0</v>
      </c>
      <c r="BJ194" s="404">
        <v>0</v>
      </c>
      <c r="BK194" s="404">
        <v>0</v>
      </c>
      <c r="BL194" s="404">
        <v>0</v>
      </c>
      <c r="BM194" s="404">
        <v>0</v>
      </c>
      <c r="BN194" s="404">
        <v>0</v>
      </c>
      <c r="BO194" s="404">
        <v>25868.799999999999</v>
      </c>
      <c r="BP194" s="404">
        <v>21548.16</v>
      </c>
      <c r="BQ194" s="404">
        <v>29831.68</v>
      </c>
      <c r="BR194" s="404">
        <v>30519.68</v>
      </c>
      <c r="BS194" s="404">
        <v>25868.799999999999</v>
      </c>
      <c r="BT194" s="404">
        <v>0</v>
      </c>
      <c r="BU194" s="404">
        <v>0</v>
      </c>
      <c r="BV194" s="404">
        <v>0</v>
      </c>
      <c r="BW194" s="404">
        <v>0</v>
      </c>
      <c r="BX194" s="404">
        <v>0</v>
      </c>
      <c r="BY194" s="404">
        <v>0</v>
      </c>
      <c r="BZ194" s="404">
        <v>0</v>
      </c>
      <c r="CA194" s="404">
        <v>56897.889999999992</v>
      </c>
      <c r="CB194" s="404">
        <v>0</v>
      </c>
      <c r="CC194" s="404">
        <v>0</v>
      </c>
      <c r="CD194" s="404">
        <v>0</v>
      </c>
      <c r="CE194" s="404">
        <v>0</v>
      </c>
      <c r="CF194" s="404">
        <v>0</v>
      </c>
      <c r="CG194" s="404">
        <v>0</v>
      </c>
      <c r="CH194" s="404">
        <v>28868.48</v>
      </c>
      <c r="CI194" s="404">
        <v>23832.32</v>
      </c>
      <c r="CJ194" s="404">
        <v>32280.959999999999</v>
      </c>
      <c r="CK194" s="404">
        <v>33271.68</v>
      </c>
      <c r="CL194" s="404">
        <v>31455.360000000001</v>
      </c>
      <c r="CM194" s="404">
        <v>0</v>
      </c>
      <c r="CN194" s="404">
        <v>0</v>
      </c>
      <c r="CO194" s="404">
        <v>0</v>
      </c>
      <c r="CP194" s="404">
        <v>0</v>
      </c>
      <c r="CQ194" s="404">
        <v>0</v>
      </c>
      <c r="CR194" s="404">
        <v>0</v>
      </c>
      <c r="CS194" s="404">
        <v>0</v>
      </c>
      <c r="CT194" s="404">
        <v>62593.760000000002</v>
      </c>
      <c r="CU194" s="404">
        <v>0</v>
      </c>
      <c r="CV194" s="404">
        <v>0</v>
      </c>
      <c r="CW194" s="404">
        <v>0</v>
      </c>
      <c r="CX194" s="404">
        <v>0</v>
      </c>
      <c r="CY194" s="404">
        <v>0</v>
      </c>
      <c r="CZ194" s="404">
        <v>0</v>
      </c>
    </row>
    <row r="195" spans="1:104" x14ac:dyDescent="0.25">
      <c r="A195" s="183">
        <v>4425</v>
      </c>
      <c r="B195" s="183">
        <v>675311</v>
      </c>
      <c r="C195" s="27">
        <v>1026191</v>
      </c>
      <c r="D195" s="14">
        <v>1588071971</v>
      </c>
      <c r="F195" s="27" t="s">
        <v>1274</v>
      </c>
      <c r="G195" s="12" t="s">
        <v>216</v>
      </c>
      <c r="H195" s="27" t="s">
        <v>1295</v>
      </c>
      <c r="I195" s="12" t="s">
        <v>217</v>
      </c>
      <c r="J195" s="465">
        <v>0</v>
      </c>
      <c r="K195" s="465">
        <v>0</v>
      </c>
      <c r="L195" s="465">
        <v>0</v>
      </c>
      <c r="M195" s="465">
        <v>0</v>
      </c>
      <c r="N195" s="465">
        <v>0</v>
      </c>
      <c r="O195" s="465">
        <v>0</v>
      </c>
      <c r="P195" s="465">
        <v>0</v>
      </c>
      <c r="Q195" s="465">
        <v>0</v>
      </c>
      <c r="R195" s="465">
        <v>0</v>
      </c>
      <c r="S195" s="465">
        <v>0</v>
      </c>
      <c r="T195" s="465">
        <v>0</v>
      </c>
      <c r="U195" s="465">
        <v>0</v>
      </c>
      <c r="V195" s="465">
        <v>0</v>
      </c>
      <c r="W195" s="465">
        <v>0</v>
      </c>
      <c r="X195" s="465">
        <v>0</v>
      </c>
      <c r="Y195" s="465">
        <v>0</v>
      </c>
      <c r="Z195" s="465">
        <v>0</v>
      </c>
      <c r="AA195" s="465">
        <v>0</v>
      </c>
      <c r="AB195" s="465">
        <v>0</v>
      </c>
      <c r="AC195" s="465">
        <v>0</v>
      </c>
      <c r="AD195" s="465">
        <v>0</v>
      </c>
      <c r="AE195" s="465">
        <v>0</v>
      </c>
      <c r="AF195" s="465">
        <v>0</v>
      </c>
      <c r="AG195" s="465">
        <v>0</v>
      </c>
      <c r="AH195" s="465">
        <v>0</v>
      </c>
      <c r="AI195" s="465">
        <v>0</v>
      </c>
      <c r="AJ195" s="465">
        <v>0</v>
      </c>
      <c r="AK195" s="465">
        <v>0</v>
      </c>
      <c r="AL195" s="465">
        <v>0</v>
      </c>
      <c r="AM195" s="465">
        <v>0</v>
      </c>
      <c r="AN195" s="465">
        <v>0</v>
      </c>
      <c r="AO195" s="465">
        <v>0</v>
      </c>
      <c r="AP195" s="465">
        <v>0</v>
      </c>
      <c r="AQ195" s="465">
        <v>0</v>
      </c>
      <c r="AR195" s="465">
        <v>0</v>
      </c>
      <c r="AS195" s="465">
        <v>0</v>
      </c>
      <c r="AT195" s="465">
        <v>0</v>
      </c>
      <c r="AU195" s="465">
        <v>0</v>
      </c>
      <c r="AV195" s="404">
        <v>0</v>
      </c>
      <c r="AW195" s="404">
        <v>0</v>
      </c>
      <c r="AX195" s="404">
        <v>0</v>
      </c>
      <c r="AY195" s="404">
        <v>0</v>
      </c>
      <c r="AZ195" s="404">
        <v>0</v>
      </c>
      <c r="BA195" s="404">
        <v>0</v>
      </c>
      <c r="BB195" s="404">
        <v>0</v>
      </c>
      <c r="BC195" s="404">
        <v>0</v>
      </c>
      <c r="BD195" s="404">
        <v>0</v>
      </c>
      <c r="BE195" s="404">
        <v>0</v>
      </c>
      <c r="BF195" s="404">
        <v>0</v>
      </c>
      <c r="BG195" s="404">
        <v>0</v>
      </c>
      <c r="BH195" s="404">
        <v>0</v>
      </c>
      <c r="BI195" s="404">
        <v>0</v>
      </c>
      <c r="BJ195" s="404">
        <v>0</v>
      </c>
      <c r="BK195" s="404">
        <v>0</v>
      </c>
      <c r="BL195" s="404">
        <v>0</v>
      </c>
      <c r="BM195" s="404">
        <v>0</v>
      </c>
      <c r="BN195" s="404">
        <v>0</v>
      </c>
      <c r="BO195" s="404">
        <v>7702.5999999999995</v>
      </c>
      <c r="BP195" s="404">
        <v>7603.8</v>
      </c>
      <c r="BQ195" s="404">
        <v>8546.2000000000007</v>
      </c>
      <c r="BR195" s="404">
        <v>8329.6</v>
      </c>
      <c r="BS195" s="404">
        <v>8230.7999999999993</v>
      </c>
      <c r="BT195" s="404">
        <v>0</v>
      </c>
      <c r="BU195" s="404">
        <v>0</v>
      </c>
      <c r="BV195" s="404">
        <v>0</v>
      </c>
      <c r="BW195" s="404">
        <v>0</v>
      </c>
      <c r="BX195" s="404">
        <v>0</v>
      </c>
      <c r="BY195" s="404">
        <v>0</v>
      </c>
      <c r="BZ195" s="404">
        <v>0</v>
      </c>
      <c r="CA195" s="404">
        <v>22534.429999999997</v>
      </c>
      <c r="CB195" s="404">
        <v>0</v>
      </c>
      <c r="CC195" s="404">
        <v>0</v>
      </c>
      <c r="CD195" s="404">
        <v>0</v>
      </c>
      <c r="CE195" s="404">
        <v>0</v>
      </c>
      <c r="CF195" s="404">
        <v>0</v>
      </c>
      <c r="CG195" s="404">
        <v>0</v>
      </c>
      <c r="CH195" s="404">
        <v>9317.6</v>
      </c>
      <c r="CI195" s="404">
        <v>9165.6</v>
      </c>
      <c r="CJ195" s="404">
        <v>10016.800000000001</v>
      </c>
      <c r="CK195" s="404">
        <v>9967.4</v>
      </c>
      <c r="CL195" s="404">
        <v>9777.4</v>
      </c>
      <c r="CM195" s="404">
        <v>0</v>
      </c>
      <c r="CN195" s="404">
        <v>0</v>
      </c>
      <c r="CO195" s="404">
        <v>0</v>
      </c>
      <c r="CP195" s="404">
        <v>0</v>
      </c>
      <c r="CQ195" s="404">
        <v>0</v>
      </c>
      <c r="CR195" s="404">
        <v>0</v>
      </c>
      <c r="CS195" s="404">
        <v>0</v>
      </c>
      <c r="CT195" s="404">
        <v>26925</v>
      </c>
      <c r="CU195" s="404">
        <v>0</v>
      </c>
      <c r="CV195" s="404">
        <v>0</v>
      </c>
      <c r="CW195" s="404">
        <v>0</v>
      </c>
      <c r="CX195" s="404">
        <v>0</v>
      </c>
      <c r="CY195" s="404">
        <v>0</v>
      </c>
      <c r="CZ195" s="404">
        <v>0</v>
      </c>
    </row>
    <row r="196" spans="1:104" x14ac:dyDescent="0.25">
      <c r="A196" s="183">
        <v>5267</v>
      </c>
      <c r="B196" s="183">
        <v>675312</v>
      </c>
      <c r="C196" s="27">
        <v>1026518</v>
      </c>
      <c r="D196" s="14">
        <v>1083002893</v>
      </c>
      <c r="F196" s="27" t="s">
        <v>1286</v>
      </c>
      <c r="G196" s="12" t="s">
        <v>1067</v>
      </c>
      <c r="H196" s="27" t="s">
        <v>1428</v>
      </c>
      <c r="I196" s="12" t="s">
        <v>1068</v>
      </c>
      <c r="J196" s="465">
        <v>0</v>
      </c>
      <c r="K196" s="465">
        <v>0</v>
      </c>
      <c r="L196" s="465">
        <v>0</v>
      </c>
      <c r="M196" s="465">
        <v>0</v>
      </c>
      <c r="N196" s="465">
        <v>0</v>
      </c>
      <c r="O196" s="465">
        <v>0</v>
      </c>
      <c r="P196" s="465">
        <v>0</v>
      </c>
      <c r="Q196" s="465">
        <v>0</v>
      </c>
      <c r="R196" s="465">
        <v>0</v>
      </c>
      <c r="S196" s="465">
        <v>0</v>
      </c>
      <c r="T196" s="465">
        <v>0</v>
      </c>
      <c r="U196" s="465">
        <v>0</v>
      </c>
      <c r="V196" s="465">
        <v>0</v>
      </c>
      <c r="W196" s="465">
        <v>0</v>
      </c>
      <c r="X196" s="465">
        <v>0</v>
      </c>
      <c r="Y196" s="465">
        <v>0</v>
      </c>
      <c r="Z196" s="465">
        <v>0</v>
      </c>
      <c r="AA196" s="465">
        <v>0</v>
      </c>
      <c r="AB196" s="465">
        <v>0</v>
      </c>
      <c r="AC196" s="465">
        <v>0</v>
      </c>
      <c r="AD196" s="465">
        <v>0</v>
      </c>
      <c r="AE196" s="465">
        <v>0</v>
      </c>
      <c r="AF196" s="465">
        <v>0</v>
      </c>
      <c r="AG196" s="465">
        <v>0</v>
      </c>
      <c r="AH196" s="465">
        <v>0</v>
      </c>
      <c r="AI196" s="465">
        <v>0</v>
      </c>
      <c r="AJ196" s="465">
        <v>0</v>
      </c>
      <c r="AK196" s="465">
        <v>0</v>
      </c>
      <c r="AL196" s="465">
        <v>0</v>
      </c>
      <c r="AM196" s="465">
        <v>0</v>
      </c>
      <c r="AN196" s="465">
        <v>0</v>
      </c>
      <c r="AO196" s="465">
        <v>0</v>
      </c>
      <c r="AP196" s="465">
        <v>0</v>
      </c>
      <c r="AQ196" s="465">
        <v>0</v>
      </c>
      <c r="AR196" s="465">
        <v>0</v>
      </c>
      <c r="AS196" s="465">
        <v>0</v>
      </c>
      <c r="AT196" s="465">
        <v>0</v>
      </c>
      <c r="AU196" s="465">
        <v>0</v>
      </c>
      <c r="AV196" s="404">
        <v>0</v>
      </c>
      <c r="AW196" s="404">
        <v>0</v>
      </c>
      <c r="AX196" s="404">
        <v>0</v>
      </c>
      <c r="AY196" s="404">
        <v>0</v>
      </c>
      <c r="AZ196" s="404">
        <v>0</v>
      </c>
      <c r="BA196" s="404">
        <v>0</v>
      </c>
      <c r="BB196" s="404">
        <v>0</v>
      </c>
      <c r="BC196" s="404">
        <v>0</v>
      </c>
      <c r="BD196" s="404">
        <v>0</v>
      </c>
      <c r="BE196" s="404">
        <v>0</v>
      </c>
      <c r="BF196" s="404">
        <v>0</v>
      </c>
      <c r="BG196" s="404">
        <v>0</v>
      </c>
      <c r="BH196" s="404">
        <v>0</v>
      </c>
      <c r="BI196" s="404">
        <v>0</v>
      </c>
      <c r="BJ196" s="404">
        <v>0</v>
      </c>
      <c r="BK196" s="404">
        <v>0</v>
      </c>
      <c r="BL196" s="404">
        <v>0</v>
      </c>
      <c r="BM196" s="404">
        <v>0</v>
      </c>
      <c r="BN196" s="404">
        <v>0</v>
      </c>
      <c r="BO196" s="404">
        <v>16816.600000000002</v>
      </c>
      <c r="BP196" s="404">
        <v>14007.87</v>
      </c>
      <c r="BQ196" s="404">
        <v>19392.760000000002</v>
      </c>
      <c r="BR196" s="404">
        <v>19840.010000000002</v>
      </c>
      <c r="BS196" s="404">
        <v>16816.599999999999</v>
      </c>
      <c r="BT196" s="404">
        <v>0</v>
      </c>
      <c r="BU196" s="404">
        <v>0</v>
      </c>
      <c r="BV196" s="404">
        <v>0</v>
      </c>
      <c r="BW196" s="404">
        <v>0</v>
      </c>
      <c r="BX196" s="404">
        <v>0</v>
      </c>
      <c r="BY196" s="404">
        <v>0</v>
      </c>
      <c r="BZ196" s="404">
        <v>0</v>
      </c>
      <c r="CA196" s="404">
        <v>47606.719999999994</v>
      </c>
      <c r="CB196" s="404">
        <v>0</v>
      </c>
      <c r="CC196" s="404">
        <v>0</v>
      </c>
      <c r="CD196" s="404">
        <v>0</v>
      </c>
      <c r="CE196" s="404">
        <v>0</v>
      </c>
      <c r="CF196" s="404">
        <v>0</v>
      </c>
      <c r="CG196" s="404">
        <v>0</v>
      </c>
      <c r="CH196" s="404">
        <v>18766.61</v>
      </c>
      <c r="CI196" s="404">
        <v>15492.740000000002</v>
      </c>
      <c r="CJ196" s="404">
        <v>20984.97</v>
      </c>
      <c r="CK196" s="404">
        <v>21629.010000000002</v>
      </c>
      <c r="CL196" s="404">
        <v>20448.270000000004</v>
      </c>
      <c r="CM196" s="404">
        <v>0</v>
      </c>
      <c r="CN196" s="404">
        <v>0</v>
      </c>
      <c r="CO196" s="404">
        <v>0</v>
      </c>
      <c r="CP196" s="404">
        <v>0</v>
      </c>
      <c r="CQ196" s="404">
        <v>0</v>
      </c>
      <c r="CR196" s="404">
        <v>0</v>
      </c>
      <c r="CS196" s="404">
        <v>0</v>
      </c>
      <c r="CT196" s="404">
        <v>52372.480000000003</v>
      </c>
      <c r="CU196" s="404">
        <v>0</v>
      </c>
      <c r="CV196" s="404">
        <v>0</v>
      </c>
      <c r="CW196" s="404">
        <v>0</v>
      </c>
      <c r="CX196" s="404">
        <v>0</v>
      </c>
      <c r="CY196" s="404">
        <v>0</v>
      </c>
      <c r="CZ196" s="404">
        <v>0</v>
      </c>
    </row>
    <row r="197" spans="1:104" x14ac:dyDescent="0.25">
      <c r="A197" s="183">
        <v>4368</v>
      </c>
      <c r="B197" s="183">
        <v>675321</v>
      </c>
      <c r="C197" s="27">
        <v>1012932</v>
      </c>
      <c r="D197" s="14">
        <v>1104947647</v>
      </c>
      <c r="F197" s="27" t="s">
        <v>1279</v>
      </c>
      <c r="G197" s="12" t="s">
        <v>640</v>
      </c>
      <c r="H197" s="27" t="s">
        <v>1487</v>
      </c>
      <c r="I197" s="12" t="s">
        <v>641</v>
      </c>
      <c r="J197" s="465">
        <v>0</v>
      </c>
      <c r="K197" s="465">
        <v>0</v>
      </c>
      <c r="L197" s="465">
        <v>0</v>
      </c>
      <c r="M197" s="465">
        <v>0</v>
      </c>
      <c r="N197" s="465">
        <v>0</v>
      </c>
      <c r="O197" s="465">
        <v>0</v>
      </c>
      <c r="P197" s="465">
        <v>0</v>
      </c>
      <c r="Q197" s="465">
        <v>0</v>
      </c>
      <c r="R197" s="465">
        <v>0</v>
      </c>
      <c r="S197" s="465">
        <v>0</v>
      </c>
      <c r="T197" s="465">
        <v>0</v>
      </c>
      <c r="U197" s="465">
        <v>0</v>
      </c>
      <c r="V197" s="465">
        <v>34508.749999999993</v>
      </c>
      <c r="W197" s="465">
        <v>0</v>
      </c>
      <c r="X197" s="465">
        <v>0</v>
      </c>
      <c r="Y197" s="465">
        <v>0</v>
      </c>
      <c r="Z197" s="465">
        <v>0</v>
      </c>
      <c r="AA197" s="465">
        <v>0</v>
      </c>
      <c r="AB197" s="465">
        <v>0</v>
      </c>
      <c r="AC197" s="465">
        <v>0</v>
      </c>
      <c r="AD197" s="465">
        <v>0</v>
      </c>
      <c r="AE197" s="465">
        <v>0</v>
      </c>
      <c r="AF197" s="465">
        <v>0</v>
      </c>
      <c r="AG197" s="465">
        <v>0</v>
      </c>
      <c r="AH197" s="465">
        <v>0</v>
      </c>
      <c r="AI197" s="465">
        <v>0</v>
      </c>
      <c r="AJ197" s="465">
        <v>0</v>
      </c>
      <c r="AK197" s="465">
        <v>0</v>
      </c>
      <c r="AL197" s="465">
        <v>0</v>
      </c>
      <c r="AM197" s="465">
        <v>0</v>
      </c>
      <c r="AN197" s="465">
        <v>0</v>
      </c>
      <c r="AO197" s="465">
        <v>0</v>
      </c>
      <c r="AP197" s="465">
        <v>0</v>
      </c>
      <c r="AQ197" s="465">
        <v>0</v>
      </c>
      <c r="AR197" s="465">
        <v>0</v>
      </c>
      <c r="AS197" s="465">
        <v>0</v>
      </c>
      <c r="AT197" s="465">
        <v>0</v>
      </c>
      <c r="AU197" s="465">
        <v>0</v>
      </c>
      <c r="AV197" s="404">
        <v>0</v>
      </c>
      <c r="AW197" s="404">
        <v>0</v>
      </c>
      <c r="AX197" s="404">
        <v>0</v>
      </c>
      <c r="AY197" s="404">
        <v>0</v>
      </c>
      <c r="AZ197" s="404">
        <v>0</v>
      </c>
      <c r="BA197" s="404">
        <v>0</v>
      </c>
      <c r="BB197" s="404">
        <v>0</v>
      </c>
      <c r="BC197" s="404">
        <v>0</v>
      </c>
      <c r="BD197" s="404">
        <v>0</v>
      </c>
      <c r="BE197" s="404">
        <v>0</v>
      </c>
      <c r="BF197" s="404">
        <v>0</v>
      </c>
      <c r="BG197" s="404">
        <v>0</v>
      </c>
      <c r="BH197" s="404">
        <v>21964</v>
      </c>
      <c r="BI197" s="404">
        <v>0</v>
      </c>
      <c r="BJ197" s="404">
        <v>0</v>
      </c>
      <c r="BK197" s="404">
        <v>0</v>
      </c>
      <c r="BL197" s="404">
        <v>0</v>
      </c>
      <c r="BM197" s="404">
        <v>0</v>
      </c>
      <c r="BN197" s="404">
        <v>0</v>
      </c>
      <c r="BO197" s="404">
        <v>0</v>
      </c>
      <c r="BP197" s="404">
        <v>0</v>
      </c>
      <c r="BQ197" s="404">
        <v>0</v>
      </c>
      <c r="BR197" s="404">
        <v>0</v>
      </c>
      <c r="BS197" s="404">
        <v>0</v>
      </c>
      <c r="BT197" s="404">
        <v>0</v>
      </c>
      <c r="BU197" s="404">
        <v>0</v>
      </c>
      <c r="BV197" s="404">
        <v>0</v>
      </c>
      <c r="BW197" s="404">
        <v>0</v>
      </c>
      <c r="BX197" s="404">
        <v>0</v>
      </c>
      <c r="BY197" s="404">
        <v>0</v>
      </c>
      <c r="BZ197" s="404">
        <v>0</v>
      </c>
      <c r="CA197" s="404">
        <v>0</v>
      </c>
      <c r="CB197" s="404">
        <v>0</v>
      </c>
      <c r="CC197" s="404">
        <v>0</v>
      </c>
      <c r="CD197" s="404">
        <v>0</v>
      </c>
      <c r="CE197" s="404">
        <v>0</v>
      </c>
      <c r="CF197" s="404">
        <v>0</v>
      </c>
      <c r="CG197" s="404">
        <v>0</v>
      </c>
      <c r="CH197" s="404">
        <v>0</v>
      </c>
      <c r="CI197" s="404">
        <v>0</v>
      </c>
      <c r="CJ197" s="404">
        <v>0</v>
      </c>
      <c r="CK197" s="404">
        <v>0</v>
      </c>
      <c r="CL197" s="404">
        <v>0</v>
      </c>
      <c r="CM197" s="404">
        <v>0</v>
      </c>
      <c r="CN197" s="404">
        <v>0</v>
      </c>
      <c r="CO197" s="404">
        <v>0</v>
      </c>
      <c r="CP197" s="404">
        <v>0</v>
      </c>
      <c r="CQ197" s="404">
        <v>0</v>
      </c>
      <c r="CR197" s="404">
        <v>0</v>
      </c>
      <c r="CS197" s="404">
        <v>0</v>
      </c>
      <c r="CT197" s="404">
        <v>49708.75</v>
      </c>
      <c r="CU197" s="404">
        <v>0</v>
      </c>
      <c r="CV197" s="404">
        <v>0</v>
      </c>
      <c r="CW197" s="404">
        <v>0</v>
      </c>
      <c r="CX197" s="404">
        <v>0</v>
      </c>
      <c r="CY197" s="404">
        <v>0</v>
      </c>
      <c r="CZ197" s="404">
        <v>0</v>
      </c>
    </row>
    <row r="198" spans="1:104" x14ac:dyDescent="0.25">
      <c r="A198" s="183">
        <v>4361</v>
      </c>
      <c r="B198" s="183">
        <v>675327</v>
      </c>
      <c r="C198" s="27">
        <v>1026245</v>
      </c>
      <c r="D198" s="14">
        <v>1740301209</v>
      </c>
      <c r="F198" s="27" t="s">
        <v>1258</v>
      </c>
      <c r="G198" s="12" t="s">
        <v>204</v>
      </c>
      <c r="H198" s="27" t="s">
        <v>1401</v>
      </c>
      <c r="I198" s="12" t="s">
        <v>205</v>
      </c>
      <c r="J198" s="465">
        <v>5766.3</v>
      </c>
      <c r="K198" s="465">
        <v>5972.7</v>
      </c>
      <c r="L198" s="465">
        <v>6253.92</v>
      </c>
      <c r="M198" s="465">
        <v>6086.22</v>
      </c>
      <c r="N198" s="465">
        <v>6037.2</v>
      </c>
      <c r="O198" s="465">
        <v>0</v>
      </c>
      <c r="P198" s="465">
        <v>0</v>
      </c>
      <c r="Q198" s="465">
        <v>0</v>
      </c>
      <c r="R198" s="465">
        <v>0</v>
      </c>
      <c r="S198" s="465">
        <v>0</v>
      </c>
      <c r="T198" s="465">
        <v>0</v>
      </c>
      <c r="U198" s="465">
        <v>0</v>
      </c>
      <c r="V198" s="465">
        <v>17016.560000000001</v>
      </c>
      <c r="W198" s="465">
        <v>0</v>
      </c>
      <c r="X198" s="465">
        <v>0</v>
      </c>
      <c r="Y198" s="465">
        <v>0</v>
      </c>
      <c r="Z198" s="465">
        <v>0</v>
      </c>
      <c r="AA198" s="465">
        <v>0</v>
      </c>
      <c r="AB198" s="465">
        <v>0</v>
      </c>
      <c r="AC198" s="465">
        <v>0</v>
      </c>
      <c r="AD198" s="465">
        <v>0</v>
      </c>
      <c r="AE198" s="465">
        <v>0</v>
      </c>
      <c r="AF198" s="465">
        <v>0</v>
      </c>
      <c r="AG198" s="465">
        <v>0</v>
      </c>
      <c r="AH198" s="465">
        <v>0</v>
      </c>
      <c r="AI198" s="465">
        <v>0</v>
      </c>
      <c r="AJ198" s="465">
        <v>0</v>
      </c>
      <c r="AK198" s="465">
        <v>0</v>
      </c>
      <c r="AL198" s="465">
        <v>0</v>
      </c>
      <c r="AM198" s="465">
        <v>0</v>
      </c>
      <c r="AN198" s="465">
        <v>0</v>
      </c>
      <c r="AO198" s="465">
        <v>0</v>
      </c>
      <c r="AP198" s="465">
        <v>0</v>
      </c>
      <c r="AQ198" s="465">
        <v>0</v>
      </c>
      <c r="AR198" s="465">
        <v>0</v>
      </c>
      <c r="AS198" s="465">
        <v>0</v>
      </c>
      <c r="AT198" s="465">
        <v>0</v>
      </c>
      <c r="AU198" s="465">
        <v>0</v>
      </c>
      <c r="AV198" s="404">
        <v>0</v>
      </c>
      <c r="AW198" s="404">
        <v>0</v>
      </c>
      <c r="AX198" s="404">
        <v>0</v>
      </c>
      <c r="AY198" s="404">
        <v>0</v>
      </c>
      <c r="AZ198" s="404">
        <v>0</v>
      </c>
      <c r="BA198" s="404">
        <v>0</v>
      </c>
      <c r="BB198" s="404">
        <v>0</v>
      </c>
      <c r="BC198" s="404">
        <v>0</v>
      </c>
      <c r="BD198" s="404">
        <v>0</v>
      </c>
      <c r="BE198" s="404">
        <v>0</v>
      </c>
      <c r="BF198" s="404">
        <v>0</v>
      </c>
      <c r="BG198" s="404">
        <v>0</v>
      </c>
      <c r="BH198" s="404">
        <v>0</v>
      </c>
      <c r="BI198" s="404">
        <v>0</v>
      </c>
      <c r="BJ198" s="404">
        <v>0</v>
      </c>
      <c r="BK198" s="404">
        <v>0</v>
      </c>
      <c r="BL198" s="404">
        <v>0</v>
      </c>
      <c r="BM198" s="404">
        <v>0</v>
      </c>
      <c r="BN198" s="404">
        <v>0</v>
      </c>
      <c r="BO198" s="404">
        <v>6424.2</v>
      </c>
      <c r="BP198" s="404">
        <v>6597.06</v>
      </c>
      <c r="BQ198" s="404">
        <v>7058.880000000001</v>
      </c>
      <c r="BR198" s="404">
        <v>7025.34</v>
      </c>
      <c r="BS198" s="404">
        <v>7009.8600000000006</v>
      </c>
      <c r="BT198" s="404">
        <v>0</v>
      </c>
      <c r="BU198" s="404">
        <v>0</v>
      </c>
      <c r="BV198" s="404">
        <v>0</v>
      </c>
      <c r="BW198" s="404">
        <v>0</v>
      </c>
      <c r="BX198" s="404">
        <v>0</v>
      </c>
      <c r="BY198" s="404">
        <v>0</v>
      </c>
      <c r="BZ198" s="404">
        <v>0</v>
      </c>
      <c r="CA198" s="404">
        <v>18990.52</v>
      </c>
      <c r="CB198" s="404">
        <v>0</v>
      </c>
      <c r="CC198" s="404">
        <v>0</v>
      </c>
      <c r="CD198" s="404">
        <v>0</v>
      </c>
      <c r="CE198" s="404">
        <v>0</v>
      </c>
      <c r="CF198" s="404">
        <v>0</v>
      </c>
      <c r="CG198" s="404">
        <v>0</v>
      </c>
      <c r="CH198" s="404">
        <v>0</v>
      </c>
      <c r="CI198" s="404">
        <v>0</v>
      </c>
      <c r="CJ198" s="404">
        <v>0</v>
      </c>
      <c r="CK198" s="404">
        <v>0</v>
      </c>
      <c r="CL198" s="404">
        <v>0</v>
      </c>
      <c r="CM198" s="404">
        <v>0</v>
      </c>
      <c r="CN198" s="404">
        <v>0</v>
      </c>
      <c r="CO198" s="404">
        <v>0</v>
      </c>
      <c r="CP198" s="404">
        <v>0</v>
      </c>
      <c r="CQ198" s="404">
        <v>0</v>
      </c>
      <c r="CR198" s="404">
        <v>0</v>
      </c>
      <c r="CS198" s="404">
        <v>0</v>
      </c>
      <c r="CT198" s="404">
        <v>0</v>
      </c>
      <c r="CU198" s="404">
        <v>0</v>
      </c>
      <c r="CV198" s="404">
        <v>0</v>
      </c>
      <c r="CW198" s="404">
        <v>0</v>
      </c>
      <c r="CX198" s="404">
        <v>0</v>
      </c>
      <c r="CY198" s="404">
        <v>0</v>
      </c>
      <c r="CZ198" s="404">
        <v>0</v>
      </c>
    </row>
    <row r="199" spans="1:104" x14ac:dyDescent="0.25">
      <c r="A199" s="183">
        <v>4594</v>
      </c>
      <c r="B199" s="183">
        <v>675329</v>
      </c>
      <c r="C199" s="27">
        <v>1026247</v>
      </c>
      <c r="D199" s="14">
        <v>1063533511</v>
      </c>
      <c r="F199" s="27" t="s">
        <v>1272</v>
      </c>
      <c r="G199" s="12" t="s">
        <v>740</v>
      </c>
      <c r="H199" s="27" t="s">
        <v>1401</v>
      </c>
      <c r="I199" s="12" t="s">
        <v>741</v>
      </c>
      <c r="J199" s="465">
        <v>11060.92</v>
      </c>
      <c r="K199" s="465">
        <v>11361.74</v>
      </c>
      <c r="L199" s="465">
        <v>11604.710000000001</v>
      </c>
      <c r="M199" s="465">
        <v>11523.72</v>
      </c>
      <c r="N199" s="465">
        <v>10910.51</v>
      </c>
      <c r="O199" s="465">
        <v>0</v>
      </c>
      <c r="P199" s="465">
        <v>0</v>
      </c>
      <c r="Q199" s="465">
        <v>0</v>
      </c>
      <c r="R199" s="465">
        <v>0</v>
      </c>
      <c r="S199" s="465">
        <v>0</v>
      </c>
      <c r="T199" s="465">
        <v>0</v>
      </c>
      <c r="U199" s="465">
        <v>0</v>
      </c>
      <c r="V199" s="465">
        <v>25116.14</v>
      </c>
      <c r="W199" s="465">
        <v>0</v>
      </c>
      <c r="X199" s="465">
        <v>0</v>
      </c>
      <c r="Y199" s="465">
        <v>0</v>
      </c>
      <c r="Z199" s="465">
        <v>0</v>
      </c>
      <c r="AA199" s="465">
        <v>0</v>
      </c>
      <c r="AB199" s="465">
        <v>0</v>
      </c>
      <c r="AC199" s="465">
        <v>0</v>
      </c>
      <c r="AD199" s="465">
        <v>0</v>
      </c>
      <c r="AE199" s="465">
        <v>0</v>
      </c>
      <c r="AF199" s="465">
        <v>0</v>
      </c>
      <c r="AG199" s="465">
        <v>0</v>
      </c>
      <c r="AH199" s="465">
        <v>0</v>
      </c>
      <c r="AI199" s="465">
        <v>0</v>
      </c>
      <c r="AJ199" s="465">
        <v>0</v>
      </c>
      <c r="AK199" s="465">
        <v>0</v>
      </c>
      <c r="AL199" s="465">
        <v>0</v>
      </c>
      <c r="AM199" s="465">
        <v>0</v>
      </c>
      <c r="AN199" s="465">
        <v>0</v>
      </c>
      <c r="AO199" s="465">
        <v>0</v>
      </c>
      <c r="AP199" s="465">
        <v>0</v>
      </c>
      <c r="AQ199" s="465">
        <v>0</v>
      </c>
      <c r="AR199" s="465">
        <v>0</v>
      </c>
      <c r="AS199" s="465">
        <v>0</v>
      </c>
      <c r="AT199" s="465">
        <v>0</v>
      </c>
      <c r="AU199" s="465">
        <v>0</v>
      </c>
      <c r="AV199" s="404">
        <v>0</v>
      </c>
      <c r="AW199" s="404">
        <v>0</v>
      </c>
      <c r="AX199" s="404">
        <v>0</v>
      </c>
      <c r="AY199" s="404">
        <v>0</v>
      </c>
      <c r="AZ199" s="404">
        <v>0</v>
      </c>
      <c r="BA199" s="404">
        <v>0</v>
      </c>
      <c r="BB199" s="404">
        <v>0</v>
      </c>
      <c r="BC199" s="404">
        <v>0</v>
      </c>
      <c r="BD199" s="404">
        <v>0</v>
      </c>
      <c r="BE199" s="404">
        <v>0</v>
      </c>
      <c r="BF199" s="404">
        <v>0</v>
      </c>
      <c r="BG199" s="404">
        <v>0</v>
      </c>
      <c r="BH199" s="404">
        <v>0</v>
      </c>
      <c r="BI199" s="404">
        <v>0</v>
      </c>
      <c r="BJ199" s="404">
        <v>0</v>
      </c>
      <c r="BK199" s="404">
        <v>0</v>
      </c>
      <c r="BL199" s="404">
        <v>0</v>
      </c>
      <c r="BM199" s="404">
        <v>0</v>
      </c>
      <c r="BN199" s="404">
        <v>0</v>
      </c>
      <c r="BO199" s="404">
        <v>7913.88</v>
      </c>
      <c r="BP199" s="404">
        <v>8307.26</v>
      </c>
      <c r="BQ199" s="404">
        <v>8619.65</v>
      </c>
      <c r="BR199" s="404">
        <v>8515.52</v>
      </c>
      <c r="BS199" s="404">
        <v>8874.19</v>
      </c>
      <c r="BT199" s="404">
        <v>0</v>
      </c>
      <c r="BU199" s="404">
        <v>0</v>
      </c>
      <c r="BV199" s="404">
        <v>0</v>
      </c>
      <c r="BW199" s="404">
        <v>0</v>
      </c>
      <c r="BX199" s="404">
        <v>0</v>
      </c>
      <c r="BY199" s="404">
        <v>0</v>
      </c>
      <c r="BZ199" s="404">
        <v>0</v>
      </c>
      <c r="CA199" s="404">
        <v>18335.38</v>
      </c>
      <c r="CB199" s="404">
        <v>0</v>
      </c>
      <c r="CC199" s="404">
        <v>0</v>
      </c>
      <c r="CD199" s="404">
        <v>0</v>
      </c>
      <c r="CE199" s="404">
        <v>0</v>
      </c>
      <c r="CF199" s="404">
        <v>0</v>
      </c>
      <c r="CG199" s="404">
        <v>0</v>
      </c>
      <c r="CH199" s="404">
        <v>0</v>
      </c>
      <c r="CI199" s="404">
        <v>0</v>
      </c>
      <c r="CJ199" s="404">
        <v>0</v>
      </c>
      <c r="CK199" s="404">
        <v>0</v>
      </c>
      <c r="CL199" s="404">
        <v>0</v>
      </c>
      <c r="CM199" s="404">
        <v>0</v>
      </c>
      <c r="CN199" s="404">
        <v>0</v>
      </c>
      <c r="CO199" s="404">
        <v>0</v>
      </c>
      <c r="CP199" s="404">
        <v>0</v>
      </c>
      <c r="CQ199" s="404">
        <v>0</v>
      </c>
      <c r="CR199" s="404">
        <v>0</v>
      </c>
      <c r="CS199" s="404">
        <v>0</v>
      </c>
      <c r="CT199" s="404">
        <v>0</v>
      </c>
      <c r="CU199" s="404">
        <v>0</v>
      </c>
      <c r="CV199" s="404">
        <v>0</v>
      </c>
      <c r="CW199" s="404">
        <v>0</v>
      </c>
      <c r="CX199" s="404">
        <v>0</v>
      </c>
      <c r="CY199" s="404">
        <v>0</v>
      </c>
      <c r="CZ199" s="404">
        <v>0</v>
      </c>
    </row>
    <row r="200" spans="1:104" x14ac:dyDescent="0.25">
      <c r="A200" s="183">
        <v>4846</v>
      </c>
      <c r="B200" s="183">
        <v>675336</v>
      </c>
      <c r="C200" s="27">
        <v>1015196</v>
      </c>
      <c r="D200" s="14">
        <v>1174729750</v>
      </c>
      <c r="F200" s="27" t="s">
        <v>1272</v>
      </c>
      <c r="G200" s="12" t="s">
        <v>284</v>
      </c>
      <c r="H200" s="27" t="s">
        <v>1420</v>
      </c>
      <c r="I200" s="12" t="s">
        <v>285</v>
      </c>
      <c r="J200" s="465">
        <v>13823.76</v>
      </c>
      <c r="K200" s="465">
        <v>14199.720000000001</v>
      </c>
      <c r="L200" s="465">
        <v>14503.380000000001</v>
      </c>
      <c r="M200" s="465">
        <v>14402.16</v>
      </c>
      <c r="N200" s="465">
        <v>13635.78</v>
      </c>
      <c r="O200" s="465">
        <v>0</v>
      </c>
      <c r="P200" s="465">
        <v>0</v>
      </c>
      <c r="Q200" s="465">
        <v>0</v>
      </c>
      <c r="R200" s="465">
        <v>0</v>
      </c>
      <c r="S200" s="465">
        <v>0</v>
      </c>
      <c r="T200" s="465">
        <v>0</v>
      </c>
      <c r="U200" s="465">
        <v>0</v>
      </c>
      <c r="V200" s="465">
        <v>40203.47</v>
      </c>
      <c r="W200" s="465">
        <v>0</v>
      </c>
      <c r="X200" s="465">
        <v>0</v>
      </c>
      <c r="Y200" s="465">
        <v>0</v>
      </c>
      <c r="Z200" s="465">
        <v>0</v>
      </c>
      <c r="AA200" s="465">
        <v>0</v>
      </c>
      <c r="AB200" s="465">
        <v>0</v>
      </c>
      <c r="AC200" s="465">
        <v>0</v>
      </c>
      <c r="AD200" s="465">
        <v>0</v>
      </c>
      <c r="AE200" s="465">
        <v>0</v>
      </c>
      <c r="AF200" s="465">
        <v>0</v>
      </c>
      <c r="AG200" s="465">
        <v>0</v>
      </c>
      <c r="AH200" s="465">
        <v>0</v>
      </c>
      <c r="AI200" s="465">
        <v>0</v>
      </c>
      <c r="AJ200" s="465">
        <v>0</v>
      </c>
      <c r="AK200" s="465">
        <v>0</v>
      </c>
      <c r="AL200" s="465">
        <v>0</v>
      </c>
      <c r="AM200" s="465">
        <v>0</v>
      </c>
      <c r="AN200" s="465">
        <v>0</v>
      </c>
      <c r="AO200" s="465">
        <v>0</v>
      </c>
      <c r="AP200" s="465">
        <v>0</v>
      </c>
      <c r="AQ200" s="465">
        <v>0</v>
      </c>
      <c r="AR200" s="465">
        <v>0</v>
      </c>
      <c r="AS200" s="465">
        <v>0</v>
      </c>
      <c r="AT200" s="465">
        <v>0</v>
      </c>
      <c r="AU200" s="465">
        <v>0</v>
      </c>
      <c r="AV200" s="404">
        <v>0</v>
      </c>
      <c r="AW200" s="404">
        <v>0</v>
      </c>
      <c r="AX200" s="404">
        <v>0</v>
      </c>
      <c r="AY200" s="404">
        <v>0</v>
      </c>
      <c r="AZ200" s="404">
        <v>0</v>
      </c>
      <c r="BA200" s="404">
        <v>0</v>
      </c>
      <c r="BB200" s="404">
        <v>0</v>
      </c>
      <c r="BC200" s="404">
        <v>0</v>
      </c>
      <c r="BD200" s="404">
        <v>0</v>
      </c>
      <c r="BE200" s="404">
        <v>0</v>
      </c>
      <c r="BF200" s="404">
        <v>0</v>
      </c>
      <c r="BG200" s="404">
        <v>0</v>
      </c>
      <c r="BH200" s="404">
        <v>0</v>
      </c>
      <c r="BI200" s="404">
        <v>0</v>
      </c>
      <c r="BJ200" s="404">
        <v>0</v>
      </c>
      <c r="BK200" s="404">
        <v>0</v>
      </c>
      <c r="BL200" s="404">
        <v>0</v>
      </c>
      <c r="BM200" s="404">
        <v>0</v>
      </c>
      <c r="BN200" s="404">
        <v>0</v>
      </c>
      <c r="BO200" s="404">
        <v>9890.6400000000012</v>
      </c>
      <c r="BP200" s="404">
        <v>10382.280000000001</v>
      </c>
      <c r="BQ200" s="404">
        <v>10772.7</v>
      </c>
      <c r="BR200" s="404">
        <v>10642.56</v>
      </c>
      <c r="BS200" s="404">
        <v>11090.820000000002</v>
      </c>
      <c r="BT200" s="404">
        <v>0</v>
      </c>
      <c r="BU200" s="404">
        <v>0</v>
      </c>
      <c r="BV200" s="404">
        <v>0</v>
      </c>
      <c r="BW200" s="404">
        <v>0</v>
      </c>
      <c r="BX200" s="404">
        <v>0</v>
      </c>
      <c r="BY200" s="404">
        <v>0</v>
      </c>
      <c r="BZ200" s="404">
        <v>0</v>
      </c>
      <c r="CA200" s="404">
        <v>29349.49</v>
      </c>
      <c r="CB200" s="404">
        <v>0</v>
      </c>
      <c r="CC200" s="404">
        <v>0</v>
      </c>
      <c r="CD200" s="404">
        <v>0</v>
      </c>
      <c r="CE200" s="404">
        <v>0</v>
      </c>
      <c r="CF200" s="404">
        <v>0</v>
      </c>
      <c r="CG200" s="404">
        <v>0</v>
      </c>
      <c r="CH200" s="404">
        <v>0</v>
      </c>
      <c r="CI200" s="404">
        <v>0</v>
      </c>
      <c r="CJ200" s="404">
        <v>0</v>
      </c>
      <c r="CK200" s="404">
        <v>0</v>
      </c>
      <c r="CL200" s="404">
        <v>0</v>
      </c>
      <c r="CM200" s="404">
        <v>0</v>
      </c>
      <c r="CN200" s="404">
        <v>0</v>
      </c>
      <c r="CO200" s="404">
        <v>0</v>
      </c>
      <c r="CP200" s="404">
        <v>0</v>
      </c>
      <c r="CQ200" s="404">
        <v>0</v>
      </c>
      <c r="CR200" s="404">
        <v>0</v>
      </c>
      <c r="CS200" s="404">
        <v>0</v>
      </c>
      <c r="CT200" s="404">
        <v>0</v>
      </c>
      <c r="CU200" s="404">
        <v>0</v>
      </c>
      <c r="CV200" s="404">
        <v>0</v>
      </c>
      <c r="CW200" s="404">
        <v>0</v>
      </c>
      <c r="CX200" s="404">
        <v>0</v>
      </c>
      <c r="CY200" s="404">
        <v>0</v>
      </c>
      <c r="CZ200" s="404">
        <v>0</v>
      </c>
    </row>
    <row r="201" spans="1:104" x14ac:dyDescent="0.25">
      <c r="A201" s="183">
        <v>4655</v>
      </c>
      <c r="B201" s="183">
        <v>675338</v>
      </c>
      <c r="C201" s="27">
        <v>1026606</v>
      </c>
      <c r="D201" s="14">
        <v>1639567415</v>
      </c>
      <c r="F201" s="27" t="s">
        <v>1277</v>
      </c>
      <c r="G201" s="12" t="s">
        <v>776</v>
      </c>
      <c r="H201" s="27" t="s">
        <v>1426</v>
      </c>
      <c r="I201" s="12" t="s">
        <v>777</v>
      </c>
      <c r="J201" s="465">
        <v>4026.88</v>
      </c>
      <c r="K201" s="465">
        <v>3505.9199999999996</v>
      </c>
      <c r="L201" s="465">
        <v>4554.88</v>
      </c>
      <c r="M201" s="465">
        <v>4266.24</v>
      </c>
      <c r="N201" s="465">
        <v>4294.3999999999996</v>
      </c>
      <c r="O201" s="465">
        <v>0</v>
      </c>
      <c r="P201" s="465">
        <v>0</v>
      </c>
      <c r="Q201" s="465">
        <v>0</v>
      </c>
      <c r="R201" s="465">
        <v>0</v>
      </c>
      <c r="S201" s="465">
        <v>0</v>
      </c>
      <c r="T201" s="465">
        <v>0</v>
      </c>
      <c r="U201" s="465">
        <v>0</v>
      </c>
      <c r="V201" s="465">
        <v>11469.560000000003</v>
      </c>
      <c r="W201" s="465">
        <v>0</v>
      </c>
      <c r="X201" s="465">
        <v>0</v>
      </c>
      <c r="Y201" s="465">
        <v>0</v>
      </c>
      <c r="Z201" s="465">
        <v>0</v>
      </c>
      <c r="AA201" s="465">
        <v>0</v>
      </c>
      <c r="AB201" s="465">
        <v>0</v>
      </c>
      <c r="AC201" s="465">
        <v>0</v>
      </c>
      <c r="AD201" s="465">
        <v>0</v>
      </c>
      <c r="AE201" s="465">
        <v>0</v>
      </c>
      <c r="AF201" s="465">
        <v>0</v>
      </c>
      <c r="AG201" s="465">
        <v>0</v>
      </c>
      <c r="AH201" s="465">
        <v>0</v>
      </c>
      <c r="AI201" s="465">
        <v>0</v>
      </c>
      <c r="AJ201" s="465">
        <v>0</v>
      </c>
      <c r="AK201" s="465">
        <v>0</v>
      </c>
      <c r="AL201" s="465">
        <v>0</v>
      </c>
      <c r="AM201" s="465">
        <v>0</v>
      </c>
      <c r="AN201" s="465">
        <v>0</v>
      </c>
      <c r="AO201" s="465">
        <v>0</v>
      </c>
      <c r="AP201" s="465">
        <v>0</v>
      </c>
      <c r="AQ201" s="465">
        <v>0</v>
      </c>
      <c r="AR201" s="465">
        <v>0</v>
      </c>
      <c r="AS201" s="465">
        <v>0</v>
      </c>
      <c r="AT201" s="465">
        <v>0</v>
      </c>
      <c r="AU201" s="465">
        <v>0</v>
      </c>
      <c r="AV201" s="404">
        <v>4449.28</v>
      </c>
      <c r="AW201" s="404">
        <v>3935.36</v>
      </c>
      <c r="AX201" s="404">
        <v>4885.76</v>
      </c>
      <c r="AY201" s="404">
        <v>4977.28</v>
      </c>
      <c r="AZ201" s="404">
        <v>4857.6000000000004</v>
      </c>
      <c r="BA201" s="404">
        <v>0</v>
      </c>
      <c r="BB201" s="404">
        <v>0</v>
      </c>
      <c r="BC201" s="404">
        <v>0</v>
      </c>
      <c r="BD201" s="404">
        <v>0</v>
      </c>
      <c r="BE201" s="404">
        <v>0</v>
      </c>
      <c r="BF201" s="404">
        <v>0</v>
      </c>
      <c r="BG201" s="404">
        <v>0</v>
      </c>
      <c r="BH201" s="404">
        <v>12591.799999999997</v>
      </c>
      <c r="BI201" s="404">
        <v>0</v>
      </c>
      <c r="BJ201" s="404">
        <v>0</v>
      </c>
      <c r="BK201" s="404">
        <v>0</v>
      </c>
      <c r="BL201" s="404">
        <v>0</v>
      </c>
      <c r="BM201" s="404">
        <v>0</v>
      </c>
      <c r="BN201" s="404">
        <v>0</v>
      </c>
      <c r="BO201" s="404">
        <v>0</v>
      </c>
      <c r="BP201" s="404">
        <v>0</v>
      </c>
      <c r="BQ201" s="404">
        <v>0</v>
      </c>
      <c r="BR201" s="404">
        <v>0</v>
      </c>
      <c r="BS201" s="404">
        <v>0</v>
      </c>
      <c r="BT201" s="404">
        <v>0</v>
      </c>
      <c r="BU201" s="404">
        <v>0</v>
      </c>
      <c r="BV201" s="404">
        <v>0</v>
      </c>
      <c r="BW201" s="404">
        <v>0</v>
      </c>
      <c r="BX201" s="404">
        <v>0</v>
      </c>
      <c r="BY201" s="404">
        <v>0</v>
      </c>
      <c r="BZ201" s="404">
        <v>0</v>
      </c>
      <c r="CA201" s="404">
        <v>0</v>
      </c>
      <c r="CB201" s="404">
        <v>0</v>
      </c>
      <c r="CC201" s="404">
        <v>0</v>
      </c>
      <c r="CD201" s="404">
        <v>0</v>
      </c>
      <c r="CE201" s="404">
        <v>0</v>
      </c>
      <c r="CF201" s="404">
        <v>0</v>
      </c>
      <c r="CG201" s="404">
        <v>0</v>
      </c>
      <c r="CH201" s="404">
        <v>4843.5200000000004</v>
      </c>
      <c r="CI201" s="404">
        <v>4329.5999999999995</v>
      </c>
      <c r="CJ201" s="404">
        <v>5533.44</v>
      </c>
      <c r="CK201" s="404">
        <v>5223.68</v>
      </c>
      <c r="CL201" s="404">
        <v>5146.24</v>
      </c>
      <c r="CM201" s="404">
        <v>0</v>
      </c>
      <c r="CN201" s="404">
        <v>0</v>
      </c>
      <c r="CO201" s="404">
        <v>0</v>
      </c>
      <c r="CP201" s="404">
        <v>0</v>
      </c>
      <c r="CQ201" s="404">
        <v>0</v>
      </c>
      <c r="CR201" s="404">
        <v>0</v>
      </c>
      <c r="CS201" s="404">
        <v>0</v>
      </c>
      <c r="CT201" s="404">
        <v>13954.52</v>
      </c>
      <c r="CU201" s="404">
        <v>0</v>
      </c>
      <c r="CV201" s="404">
        <v>0</v>
      </c>
      <c r="CW201" s="404">
        <v>0</v>
      </c>
      <c r="CX201" s="404">
        <v>0</v>
      </c>
      <c r="CY201" s="404">
        <v>0</v>
      </c>
      <c r="CZ201" s="404">
        <v>0</v>
      </c>
    </row>
    <row r="202" spans="1:104" x14ac:dyDescent="0.25">
      <c r="A202" s="183">
        <v>5017</v>
      </c>
      <c r="B202" s="183">
        <v>675344</v>
      </c>
      <c r="C202" s="27">
        <v>1027008</v>
      </c>
      <c r="D202" s="14">
        <v>1952422412</v>
      </c>
      <c r="F202" s="27" t="s">
        <v>1279</v>
      </c>
      <c r="G202" s="12" t="s">
        <v>911</v>
      </c>
      <c r="H202" s="27" t="s">
        <v>1491</v>
      </c>
      <c r="I202" s="12" t="s">
        <v>912</v>
      </c>
      <c r="J202" s="465">
        <v>0</v>
      </c>
      <c r="K202" s="465">
        <v>0</v>
      </c>
      <c r="L202" s="465">
        <v>0</v>
      </c>
      <c r="M202" s="465">
        <v>0</v>
      </c>
      <c r="N202" s="465">
        <v>0</v>
      </c>
      <c r="O202" s="465">
        <v>0</v>
      </c>
      <c r="P202" s="465">
        <v>0</v>
      </c>
      <c r="Q202" s="465">
        <v>0</v>
      </c>
      <c r="R202" s="465">
        <v>0</v>
      </c>
      <c r="S202" s="465">
        <v>0</v>
      </c>
      <c r="T202" s="465">
        <v>0</v>
      </c>
      <c r="U202" s="465">
        <v>0</v>
      </c>
      <c r="V202" s="465">
        <v>17363.349999999995</v>
      </c>
      <c r="W202" s="465">
        <v>0</v>
      </c>
      <c r="X202" s="465">
        <v>0</v>
      </c>
      <c r="Y202" s="465">
        <v>0</v>
      </c>
      <c r="Z202" s="465">
        <v>0</v>
      </c>
      <c r="AA202" s="465">
        <v>0</v>
      </c>
      <c r="AB202" s="465">
        <v>0</v>
      </c>
      <c r="AC202" s="465">
        <v>0</v>
      </c>
      <c r="AD202" s="465">
        <v>0</v>
      </c>
      <c r="AE202" s="465">
        <v>0</v>
      </c>
      <c r="AF202" s="465">
        <v>0</v>
      </c>
      <c r="AG202" s="465">
        <v>0</v>
      </c>
      <c r="AH202" s="465">
        <v>0</v>
      </c>
      <c r="AI202" s="465">
        <v>0</v>
      </c>
      <c r="AJ202" s="465">
        <v>0</v>
      </c>
      <c r="AK202" s="465">
        <v>0</v>
      </c>
      <c r="AL202" s="465">
        <v>0</v>
      </c>
      <c r="AM202" s="465">
        <v>0</v>
      </c>
      <c r="AN202" s="465">
        <v>0</v>
      </c>
      <c r="AO202" s="465">
        <v>0</v>
      </c>
      <c r="AP202" s="465">
        <v>0</v>
      </c>
      <c r="AQ202" s="465">
        <v>0</v>
      </c>
      <c r="AR202" s="465">
        <v>0</v>
      </c>
      <c r="AS202" s="465">
        <v>0</v>
      </c>
      <c r="AT202" s="465">
        <v>0</v>
      </c>
      <c r="AU202" s="465">
        <v>0</v>
      </c>
      <c r="AV202" s="404">
        <v>0</v>
      </c>
      <c r="AW202" s="404">
        <v>0</v>
      </c>
      <c r="AX202" s="404">
        <v>0</v>
      </c>
      <c r="AY202" s="404">
        <v>0</v>
      </c>
      <c r="AZ202" s="404">
        <v>0</v>
      </c>
      <c r="BA202" s="404">
        <v>0</v>
      </c>
      <c r="BB202" s="404">
        <v>0</v>
      </c>
      <c r="BC202" s="404">
        <v>0</v>
      </c>
      <c r="BD202" s="404">
        <v>0</v>
      </c>
      <c r="BE202" s="404">
        <v>0</v>
      </c>
      <c r="BF202" s="404">
        <v>0</v>
      </c>
      <c r="BG202" s="404">
        <v>0</v>
      </c>
      <c r="BH202" s="404">
        <v>11051.36</v>
      </c>
      <c r="BI202" s="404">
        <v>0</v>
      </c>
      <c r="BJ202" s="404">
        <v>0</v>
      </c>
      <c r="BK202" s="404">
        <v>0</v>
      </c>
      <c r="BL202" s="404">
        <v>0</v>
      </c>
      <c r="BM202" s="404">
        <v>0</v>
      </c>
      <c r="BN202" s="404">
        <v>0</v>
      </c>
      <c r="BO202" s="404">
        <v>0</v>
      </c>
      <c r="BP202" s="404">
        <v>0</v>
      </c>
      <c r="BQ202" s="404">
        <v>0</v>
      </c>
      <c r="BR202" s="404">
        <v>0</v>
      </c>
      <c r="BS202" s="404">
        <v>0</v>
      </c>
      <c r="BT202" s="404">
        <v>0</v>
      </c>
      <c r="BU202" s="404">
        <v>0</v>
      </c>
      <c r="BV202" s="404">
        <v>0</v>
      </c>
      <c r="BW202" s="404">
        <v>0</v>
      </c>
      <c r="BX202" s="404">
        <v>0</v>
      </c>
      <c r="BY202" s="404">
        <v>0</v>
      </c>
      <c r="BZ202" s="404">
        <v>0</v>
      </c>
      <c r="CA202" s="404">
        <v>0</v>
      </c>
      <c r="CB202" s="404">
        <v>0</v>
      </c>
      <c r="CC202" s="404">
        <v>0</v>
      </c>
      <c r="CD202" s="404">
        <v>0</v>
      </c>
      <c r="CE202" s="404">
        <v>0</v>
      </c>
      <c r="CF202" s="404">
        <v>0</v>
      </c>
      <c r="CG202" s="404">
        <v>0</v>
      </c>
      <c r="CH202" s="404">
        <v>0</v>
      </c>
      <c r="CI202" s="404">
        <v>0</v>
      </c>
      <c r="CJ202" s="404">
        <v>0</v>
      </c>
      <c r="CK202" s="404">
        <v>0</v>
      </c>
      <c r="CL202" s="404">
        <v>0</v>
      </c>
      <c r="CM202" s="404">
        <v>0</v>
      </c>
      <c r="CN202" s="404">
        <v>0</v>
      </c>
      <c r="CO202" s="404">
        <v>0</v>
      </c>
      <c r="CP202" s="404">
        <v>0</v>
      </c>
      <c r="CQ202" s="404">
        <v>0</v>
      </c>
      <c r="CR202" s="404">
        <v>0</v>
      </c>
      <c r="CS202" s="404">
        <v>0</v>
      </c>
      <c r="CT202" s="404">
        <v>25011.350000000002</v>
      </c>
      <c r="CU202" s="404">
        <v>0</v>
      </c>
      <c r="CV202" s="404">
        <v>0</v>
      </c>
      <c r="CW202" s="404">
        <v>0</v>
      </c>
      <c r="CX202" s="404">
        <v>0</v>
      </c>
      <c r="CY202" s="404">
        <v>0</v>
      </c>
      <c r="CZ202" s="404">
        <v>0</v>
      </c>
    </row>
    <row r="203" spans="1:104" x14ac:dyDescent="0.25">
      <c r="A203" s="183">
        <v>5338</v>
      </c>
      <c r="B203" s="183">
        <v>675346</v>
      </c>
      <c r="C203" s="27">
        <v>1026081</v>
      </c>
      <c r="D203" s="14">
        <v>1215977582</v>
      </c>
      <c r="F203" s="27" t="s">
        <v>1272</v>
      </c>
      <c r="G203" s="12" t="s">
        <v>1103</v>
      </c>
      <c r="H203" s="27" t="s">
        <v>1420</v>
      </c>
      <c r="I203" s="12" t="s">
        <v>1104</v>
      </c>
      <c r="J203" s="465">
        <v>34626.32</v>
      </c>
      <c r="K203" s="465">
        <v>35568.04</v>
      </c>
      <c r="L203" s="465">
        <v>36328.659999999996</v>
      </c>
      <c r="M203" s="465">
        <v>36075.120000000003</v>
      </c>
      <c r="N203" s="465">
        <v>34155.46</v>
      </c>
      <c r="O203" s="465">
        <v>0</v>
      </c>
      <c r="P203" s="465">
        <v>0</v>
      </c>
      <c r="Q203" s="465">
        <v>0</v>
      </c>
      <c r="R203" s="465">
        <v>0</v>
      </c>
      <c r="S203" s="465">
        <v>0</v>
      </c>
      <c r="T203" s="465">
        <v>0</v>
      </c>
      <c r="U203" s="465">
        <v>0</v>
      </c>
      <c r="V203" s="465">
        <v>100935.12</v>
      </c>
      <c r="W203" s="465">
        <v>0</v>
      </c>
      <c r="X203" s="465">
        <v>0</v>
      </c>
      <c r="Y203" s="465">
        <v>0</v>
      </c>
      <c r="Z203" s="465">
        <v>0</v>
      </c>
      <c r="AA203" s="465">
        <v>0</v>
      </c>
      <c r="AB203" s="465">
        <v>0</v>
      </c>
      <c r="AC203" s="465">
        <v>0</v>
      </c>
      <c r="AD203" s="465">
        <v>0</v>
      </c>
      <c r="AE203" s="465">
        <v>0</v>
      </c>
      <c r="AF203" s="465">
        <v>0</v>
      </c>
      <c r="AG203" s="465">
        <v>0</v>
      </c>
      <c r="AH203" s="465">
        <v>0</v>
      </c>
      <c r="AI203" s="465">
        <v>0</v>
      </c>
      <c r="AJ203" s="465">
        <v>0</v>
      </c>
      <c r="AK203" s="465">
        <v>0</v>
      </c>
      <c r="AL203" s="465">
        <v>0</v>
      </c>
      <c r="AM203" s="465">
        <v>0</v>
      </c>
      <c r="AN203" s="465">
        <v>0</v>
      </c>
      <c r="AO203" s="465">
        <v>0</v>
      </c>
      <c r="AP203" s="465">
        <v>0</v>
      </c>
      <c r="AQ203" s="465">
        <v>0</v>
      </c>
      <c r="AR203" s="465">
        <v>0</v>
      </c>
      <c r="AS203" s="465">
        <v>0</v>
      </c>
      <c r="AT203" s="465">
        <v>0</v>
      </c>
      <c r="AU203" s="465">
        <v>0</v>
      </c>
      <c r="AV203" s="404">
        <v>0</v>
      </c>
      <c r="AW203" s="404">
        <v>0</v>
      </c>
      <c r="AX203" s="404">
        <v>0</v>
      </c>
      <c r="AY203" s="404">
        <v>0</v>
      </c>
      <c r="AZ203" s="404">
        <v>0</v>
      </c>
      <c r="BA203" s="404">
        <v>0</v>
      </c>
      <c r="BB203" s="404">
        <v>0</v>
      </c>
      <c r="BC203" s="404">
        <v>0</v>
      </c>
      <c r="BD203" s="404">
        <v>0</v>
      </c>
      <c r="BE203" s="404">
        <v>0</v>
      </c>
      <c r="BF203" s="404">
        <v>0</v>
      </c>
      <c r="BG203" s="404">
        <v>0</v>
      </c>
      <c r="BH203" s="404">
        <v>0</v>
      </c>
      <c r="BI203" s="404">
        <v>0</v>
      </c>
      <c r="BJ203" s="404">
        <v>0</v>
      </c>
      <c r="BK203" s="404">
        <v>0</v>
      </c>
      <c r="BL203" s="404">
        <v>0</v>
      </c>
      <c r="BM203" s="404">
        <v>0</v>
      </c>
      <c r="BN203" s="404">
        <v>0</v>
      </c>
      <c r="BO203" s="404">
        <v>24774.48</v>
      </c>
      <c r="BP203" s="404">
        <v>26005.96</v>
      </c>
      <c r="BQ203" s="404">
        <v>26983.9</v>
      </c>
      <c r="BR203" s="404">
        <v>26657.919999999998</v>
      </c>
      <c r="BS203" s="404">
        <v>27780.739999999998</v>
      </c>
      <c r="BT203" s="404">
        <v>0</v>
      </c>
      <c r="BU203" s="404">
        <v>0</v>
      </c>
      <c r="BV203" s="404">
        <v>0</v>
      </c>
      <c r="BW203" s="404">
        <v>0</v>
      </c>
      <c r="BX203" s="404">
        <v>0</v>
      </c>
      <c r="BY203" s="404">
        <v>0</v>
      </c>
      <c r="BZ203" s="404">
        <v>0</v>
      </c>
      <c r="CA203" s="404">
        <v>73685.039999999994</v>
      </c>
      <c r="CB203" s="404">
        <v>0</v>
      </c>
      <c r="CC203" s="404">
        <v>0</v>
      </c>
      <c r="CD203" s="404">
        <v>0</v>
      </c>
      <c r="CE203" s="404">
        <v>0</v>
      </c>
      <c r="CF203" s="404">
        <v>0</v>
      </c>
      <c r="CG203" s="404">
        <v>0</v>
      </c>
      <c r="CH203" s="404">
        <v>0</v>
      </c>
      <c r="CI203" s="404">
        <v>0</v>
      </c>
      <c r="CJ203" s="404">
        <v>0</v>
      </c>
      <c r="CK203" s="404">
        <v>0</v>
      </c>
      <c r="CL203" s="404">
        <v>0</v>
      </c>
      <c r="CM203" s="404">
        <v>0</v>
      </c>
      <c r="CN203" s="404">
        <v>0</v>
      </c>
      <c r="CO203" s="404">
        <v>0</v>
      </c>
      <c r="CP203" s="404">
        <v>0</v>
      </c>
      <c r="CQ203" s="404">
        <v>0</v>
      </c>
      <c r="CR203" s="404">
        <v>0</v>
      </c>
      <c r="CS203" s="404">
        <v>0</v>
      </c>
      <c r="CT203" s="404">
        <v>0</v>
      </c>
      <c r="CU203" s="404">
        <v>0</v>
      </c>
      <c r="CV203" s="404">
        <v>0</v>
      </c>
      <c r="CW203" s="404">
        <v>0</v>
      </c>
      <c r="CX203" s="404">
        <v>0</v>
      </c>
      <c r="CY203" s="404">
        <v>0</v>
      </c>
      <c r="CZ203" s="404">
        <v>0</v>
      </c>
    </row>
    <row r="204" spans="1:104" x14ac:dyDescent="0.25">
      <c r="A204" s="183">
        <v>4205</v>
      </c>
      <c r="B204" s="183">
        <v>675350</v>
      </c>
      <c r="C204" s="27">
        <v>1027104</v>
      </c>
      <c r="D204" s="14">
        <v>1699811794</v>
      </c>
      <c r="F204" s="27" t="s">
        <v>1258</v>
      </c>
      <c r="G204" s="12" t="s">
        <v>594</v>
      </c>
      <c r="H204" s="27" t="s">
        <v>1282</v>
      </c>
      <c r="I204" s="12" t="s">
        <v>595</v>
      </c>
      <c r="J204" s="465">
        <v>15488.55</v>
      </c>
      <c r="K204" s="465">
        <v>16042.95</v>
      </c>
      <c r="L204" s="465">
        <v>16798.32</v>
      </c>
      <c r="M204" s="465">
        <v>16347.869999999999</v>
      </c>
      <c r="N204" s="465">
        <v>16216.199999999999</v>
      </c>
      <c r="O204" s="465">
        <v>0</v>
      </c>
      <c r="P204" s="465">
        <v>0</v>
      </c>
      <c r="Q204" s="465">
        <v>0</v>
      </c>
      <c r="R204" s="465">
        <v>0</v>
      </c>
      <c r="S204" s="465">
        <v>0</v>
      </c>
      <c r="T204" s="465">
        <v>0</v>
      </c>
      <c r="U204" s="465">
        <v>0</v>
      </c>
      <c r="V204" s="465">
        <v>25524.839999999997</v>
      </c>
      <c r="W204" s="465">
        <v>0</v>
      </c>
      <c r="X204" s="465">
        <v>0</v>
      </c>
      <c r="Y204" s="465">
        <v>0</v>
      </c>
      <c r="Z204" s="465">
        <v>0</v>
      </c>
      <c r="AA204" s="465">
        <v>0</v>
      </c>
      <c r="AB204" s="465">
        <v>0</v>
      </c>
      <c r="AC204" s="465">
        <v>0</v>
      </c>
      <c r="AD204" s="465">
        <v>0</v>
      </c>
      <c r="AE204" s="465">
        <v>0</v>
      </c>
      <c r="AF204" s="465">
        <v>0</v>
      </c>
      <c r="AG204" s="465">
        <v>0</v>
      </c>
      <c r="AH204" s="465">
        <v>0</v>
      </c>
      <c r="AI204" s="465">
        <v>0</v>
      </c>
      <c r="AJ204" s="465">
        <v>0</v>
      </c>
      <c r="AK204" s="465">
        <v>0</v>
      </c>
      <c r="AL204" s="465">
        <v>0</v>
      </c>
      <c r="AM204" s="465">
        <v>0</v>
      </c>
      <c r="AN204" s="465">
        <v>0</v>
      </c>
      <c r="AO204" s="465">
        <v>0</v>
      </c>
      <c r="AP204" s="465">
        <v>0</v>
      </c>
      <c r="AQ204" s="465">
        <v>0</v>
      </c>
      <c r="AR204" s="465">
        <v>0</v>
      </c>
      <c r="AS204" s="465">
        <v>0</v>
      </c>
      <c r="AT204" s="465">
        <v>0</v>
      </c>
      <c r="AU204" s="465">
        <v>0</v>
      </c>
      <c r="AV204" s="404">
        <v>0</v>
      </c>
      <c r="AW204" s="404">
        <v>0</v>
      </c>
      <c r="AX204" s="404">
        <v>0</v>
      </c>
      <c r="AY204" s="404">
        <v>0</v>
      </c>
      <c r="AZ204" s="404">
        <v>0</v>
      </c>
      <c r="BA204" s="404">
        <v>0</v>
      </c>
      <c r="BB204" s="404">
        <v>0</v>
      </c>
      <c r="BC204" s="404">
        <v>0</v>
      </c>
      <c r="BD204" s="404">
        <v>0</v>
      </c>
      <c r="BE204" s="404">
        <v>0</v>
      </c>
      <c r="BF204" s="404">
        <v>0</v>
      </c>
      <c r="BG204" s="404">
        <v>0</v>
      </c>
      <c r="BH204" s="404">
        <v>0</v>
      </c>
      <c r="BI204" s="404">
        <v>0</v>
      </c>
      <c r="BJ204" s="404">
        <v>0</v>
      </c>
      <c r="BK204" s="404">
        <v>0</v>
      </c>
      <c r="BL204" s="404">
        <v>0</v>
      </c>
      <c r="BM204" s="404">
        <v>0</v>
      </c>
      <c r="BN204" s="404">
        <v>0</v>
      </c>
      <c r="BO204" s="404">
        <v>17255.7</v>
      </c>
      <c r="BP204" s="404">
        <v>17720.009999999998</v>
      </c>
      <c r="BQ204" s="404">
        <v>18960.479999999996</v>
      </c>
      <c r="BR204" s="404">
        <v>18870.39</v>
      </c>
      <c r="BS204" s="404">
        <v>18828.809999999998</v>
      </c>
      <c r="BT204" s="404">
        <v>0</v>
      </c>
      <c r="BU204" s="404">
        <v>0</v>
      </c>
      <c r="BV204" s="404">
        <v>0</v>
      </c>
      <c r="BW204" s="404">
        <v>0</v>
      </c>
      <c r="BX204" s="404">
        <v>0</v>
      </c>
      <c r="BY204" s="404">
        <v>0</v>
      </c>
      <c r="BZ204" s="404">
        <v>0</v>
      </c>
      <c r="CA204" s="404">
        <v>28485.780000000002</v>
      </c>
      <c r="CB204" s="404">
        <v>0</v>
      </c>
      <c r="CC204" s="404">
        <v>0</v>
      </c>
      <c r="CD204" s="404">
        <v>0</v>
      </c>
      <c r="CE204" s="404">
        <v>0</v>
      </c>
      <c r="CF204" s="404">
        <v>0</v>
      </c>
      <c r="CG204" s="404">
        <v>0</v>
      </c>
      <c r="CH204" s="404">
        <v>0</v>
      </c>
      <c r="CI204" s="404">
        <v>0</v>
      </c>
      <c r="CJ204" s="404">
        <v>0</v>
      </c>
      <c r="CK204" s="404">
        <v>0</v>
      </c>
      <c r="CL204" s="404">
        <v>0</v>
      </c>
      <c r="CM204" s="404">
        <v>0</v>
      </c>
      <c r="CN204" s="404">
        <v>0</v>
      </c>
      <c r="CO204" s="404">
        <v>0</v>
      </c>
      <c r="CP204" s="404">
        <v>0</v>
      </c>
      <c r="CQ204" s="404">
        <v>0</v>
      </c>
      <c r="CR204" s="404">
        <v>0</v>
      </c>
      <c r="CS204" s="404">
        <v>0</v>
      </c>
      <c r="CT204" s="404">
        <v>0</v>
      </c>
      <c r="CU204" s="404">
        <v>0</v>
      </c>
      <c r="CV204" s="404">
        <v>0</v>
      </c>
      <c r="CW204" s="404">
        <v>0</v>
      </c>
      <c r="CX204" s="404">
        <v>0</v>
      </c>
      <c r="CY204" s="404">
        <v>0</v>
      </c>
      <c r="CZ204" s="404">
        <v>0</v>
      </c>
    </row>
    <row r="205" spans="1:104" x14ac:dyDescent="0.25">
      <c r="A205" s="183">
        <v>4988</v>
      </c>
      <c r="B205" s="183">
        <v>675352</v>
      </c>
      <c r="C205" s="27">
        <v>1026648</v>
      </c>
      <c r="D205" s="14">
        <v>1053700617</v>
      </c>
      <c r="F205" s="27" t="s">
        <v>1298</v>
      </c>
      <c r="G205" s="12" t="s">
        <v>893</v>
      </c>
      <c r="H205" s="27" t="s">
        <v>1295</v>
      </c>
      <c r="I205" s="12" t="s">
        <v>894</v>
      </c>
      <c r="J205" s="465">
        <v>0</v>
      </c>
      <c r="K205" s="465">
        <v>0</v>
      </c>
      <c r="L205" s="465">
        <v>0</v>
      </c>
      <c r="M205" s="465">
        <v>0</v>
      </c>
      <c r="N205" s="465">
        <v>0</v>
      </c>
      <c r="O205" s="465">
        <v>0</v>
      </c>
      <c r="P205" s="465">
        <v>0</v>
      </c>
      <c r="Q205" s="465">
        <v>0</v>
      </c>
      <c r="R205" s="465">
        <v>0</v>
      </c>
      <c r="S205" s="465">
        <v>0</v>
      </c>
      <c r="T205" s="465">
        <v>0</v>
      </c>
      <c r="U205" s="465">
        <v>0</v>
      </c>
      <c r="V205" s="465">
        <v>0</v>
      </c>
      <c r="W205" s="465">
        <v>0</v>
      </c>
      <c r="X205" s="465">
        <v>0</v>
      </c>
      <c r="Y205" s="465">
        <v>0</v>
      </c>
      <c r="Z205" s="465">
        <v>0</v>
      </c>
      <c r="AA205" s="465">
        <v>0</v>
      </c>
      <c r="AB205" s="465">
        <v>0</v>
      </c>
      <c r="AC205" s="465">
        <v>0</v>
      </c>
      <c r="AD205" s="465">
        <v>0</v>
      </c>
      <c r="AE205" s="465">
        <v>0</v>
      </c>
      <c r="AF205" s="465">
        <v>0</v>
      </c>
      <c r="AG205" s="465">
        <v>0</v>
      </c>
      <c r="AH205" s="465">
        <v>0</v>
      </c>
      <c r="AI205" s="465">
        <v>0</v>
      </c>
      <c r="AJ205" s="465">
        <v>0</v>
      </c>
      <c r="AK205" s="465">
        <v>0</v>
      </c>
      <c r="AL205" s="465">
        <v>0</v>
      </c>
      <c r="AM205" s="465">
        <v>0</v>
      </c>
      <c r="AN205" s="465">
        <v>0</v>
      </c>
      <c r="AO205" s="465">
        <v>0</v>
      </c>
      <c r="AP205" s="465">
        <v>0</v>
      </c>
      <c r="AQ205" s="465">
        <v>0</v>
      </c>
      <c r="AR205" s="465">
        <v>0</v>
      </c>
      <c r="AS205" s="465">
        <v>0</v>
      </c>
      <c r="AT205" s="465">
        <v>0</v>
      </c>
      <c r="AU205" s="465">
        <v>0</v>
      </c>
      <c r="AV205" s="404">
        <v>35643.58</v>
      </c>
      <c r="AW205" s="404">
        <v>36911.65</v>
      </c>
      <c r="AX205" s="404">
        <v>40067.08</v>
      </c>
      <c r="AY205" s="404">
        <v>40214.530000000006</v>
      </c>
      <c r="AZ205" s="404">
        <v>39555.919999999998</v>
      </c>
      <c r="BA205" s="404">
        <v>0</v>
      </c>
      <c r="BB205" s="404">
        <v>0</v>
      </c>
      <c r="BC205" s="404">
        <v>0</v>
      </c>
      <c r="BD205" s="404">
        <v>0</v>
      </c>
      <c r="BE205" s="404">
        <v>0</v>
      </c>
      <c r="BF205" s="404">
        <v>0</v>
      </c>
      <c r="BG205" s="404">
        <v>0</v>
      </c>
      <c r="BH205" s="404">
        <v>106320.95999999998</v>
      </c>
      <c r="BI205" s="404">
        <v>0</v>
      </c>
      <c r="BJ205" s="404">
        <v>0</v>
      </c>
      <c r="BK205" s="404">
        <v>0</v>
      </c>
      <c r="BL205" s="404">
        <v>0</v>
      </c>
      <c r="BM205" s="404">
        <v>0</v>
      </c>
      <c r="BN205" s="404">
        <v>0</v>
      </c>
      <c r="BO205" s="404">
        <v>22127.33</v>
      </c>
      <c r="BP205" s="404">
        <v>22373.08</v>
      </c>
      <c r="BQ205" s="404">
        <v>25361.399999999998</v>
      </c>
      <c r="BR205" s="404">
        <v>25095.99</v>
      </c>
      <c r="BS205" s="404">
        <v>24584.83</v>
      </c>
      <c r="BT205" s="404">
        <v>0</v>
      </c>
      <c r="BU205" s="404">
        <v>0</v>
      </c>
      <c r="BV205" s="404">
        <v>0</v>
      </c>
      <c r="BW205" s="404">
        <v>0</v>
      </c>
      <c r="BX205" s="404">
        <v>0</v>
      </c>
      <c r="BY205" s="404">
        <v>0</v>
      </c>
      <c r="BZ205" s="404">
        <v>0</v>
      </c>
      <c r="CA205" s="404">
        <v>65952.959999999992</v>
      </c>
      <c r="CB205" s="404">
        <v>0</v>
      </c>
      <c r="CC205" s="404">
        <v>0</v>
      </c>
      <c r="CD205" s="404">
        <v>0</v>
      </c>
      <c r="CE205" s="404">
        <v>0</v>
      </c>
      <c r="CF205" s="404">
        <v>0</v>
      </c>
      <c r="CG205" s="404">
        <v>0</v>
      </c>
      <c r="CH205" s="404">
        <v>0</v>
      </c>
      <c r="CI205" s="404">
        <v>0</v>
      </c>
      <c r="CJ205" s="404">
        <v>0</v>
      </c>
      <c r="CK205" s="404">
        <v>0</v>
      </c>
      <c r="CL205" s="404">
        <v>0</v>
      </c>
      <c r="CM205" s="404">
        <v>0</v>
      </c>
      <c r="CN205" s="404">
        <v>0</v>
      </c>
      <c r="CO205" s="404">
        <v>0</v>
      </c>
      <c r="CP205" s="404">
        <v>0</v>
      </c>
      <c r="CQ205" s="404">
        <v>0</v>
      </c>
      <c r="CR205" s="404">
        <v>0</v>
      </c>
      <c r="CS205" s="404">
        <v>0</v>
      </c>
      <c r="CT205" s="404">
        <v>0</v>
      </c>
      <c r="CU205" s="404">
        <v>0</v>
      </c>
      <c r="CV205" s="404">
        <v>0</v>
      </c>
      <c r="CW205" s="404">
        <v>0</v>
      </c>
      <c r="CX205" s="404">
        <v>0</v>
      </c>
      <c r="CY205" s="404">
        <v>0</v>
      </c>
      <c r="CZ205" s="404">
        <v>0</v>
      </c>
    </row>
    <row r="206" spans="1:104" x14ac:dyDescent="0.25">
      <c r="A206" s="183">
        <v>4874</v>
      </c>
      <c r="B206" s="183">
        <v>675356</v>
      </c>
      <c r="C206" s="27">
        <v>1013456</v>
      </c>
      <c r="D206" s="14">
        <v>1154442143</v>
      </c>
      <c r="F206" s="27" t="s">
        <v>1297</v>
      </c>
      <c r="G206" s="12" t="s">
        <v>851</v>
      </c>
      <c r="H206" s="27" t="s">
        <v>1391</v>
      </c>
      <c r="I206" s="12" t="s">
        <v>852</v>
      </c>
      <c r="J206" s="465">
        <v>14514.359999999999</v>
      </c>
      <c r="K206" s="465">
        <v>14410.76</v>
      </c>
      <c r="L206" s="465">
        <v>15301.72</v>
      </c>
      <c r="M206" s="465">
        <v>15249.919999999998</v>
      </c>
      <c r="N206" s="465">
        <v>15011.64</v>
      </c>
      <c r="O206" s="465">
        <v>0</v>
      </c>
      <c r="P206" s="465">
        <v>0</v>
      </c>
      <c r="Q206" s="465">
        <v>0</v>
      </c>
      <c r="R206" s="465">
        <v>0</v>
      </c>
      <c r="S206" s="465">
        <v>0</v>
      </c>
      <c r="T206" s="465">
        <v>0</v>
      </c>
      <c r="U206" s="465">
        <v>0</v>
      </c>
      <c r="V206" s="465">
        <v>32657.85</v>
      </c>
      <c r="W206" s="465">
        <v>0</v>
      </c>
      <c r="X206" s="465">
        <v>0</v>
      </c>
      <c r="Y206" s="465">
        <v>0</v>
      </c>
      <c r="Z206" s="465">
        <v>0</v>
      </c>
      <c r="AA206" s="465">
        <v>0</v>
      </c>
      <c r="AB206" s="465">
        <v>0</v>
      </c>
      <c r="AC206" s="465">
        <v>0</v>
      </c>
      <c r="AD206" s="465">
        <v>0</v>
      </c>
      <c r="AE206" s="465">
        <v>0</v>
      </c>
      <c r="AF206" s="465">
        <v>0</v>
      </c>
      <c r="AG206" s="465">
        <v>0</v>
      </c>
      <c r="AH206" s="465">
        <v>0</v>
      </c>
      <c r="AI206" s="465">
        <v>0</v>
      </c>
      <c r="AJ206" s="465">
        <v>0</v>
      </c>
      <c r="AK206" s="465">
        <v>0</v>
      </c>
      <c r="AL206" s="465">
        <v>0</v>
      </c>
      <c r="AM206" s="465">
        <v>0</v>
      </c>
      <c r="AN206" s="465">
        <v>0</v>
      </c>
      <c r="AO206" s="465">
        <v>0</v>
      </c>
      <c r="AP206" s="465">
        <v>0</v>
      </c>
      <c r="AQ206" s="465">
        <v>0</v>
      </c>
      <c r="AR206" s="465">
        <v>0</v>
      </c>
      <c r="AS206" s="465">
        <v>0</v>
      </c>
      <c r="AT206" s="465">
        <v>0</v>
      </c>
      <c r="AU206" s="465">
        <v>0</v>
      </c>
      <c r="AV206" s="404">
        <v>0</v>
      </c>
      <c r="AW206" s="404">
        <v>0</v>
      </c>
      <c r="AX206" s="404">
        <v>0</v>
      </c>
      <c r="AY206" s="404">
        <v>0</v>
      </c>
      <c r="AZ206" s="404">
        <v>0</v>
      </c>
      <c r="BA206" s="404">
        <v>0</v>
      </c>
      <c r="BB206" s="404">
        <v>0</v>
      </c>
      <c r="BC206" s="404">
        <v>0</v>
      </c>
      <c r="BD206" s="404">
        <v>0</v>
      </c>
      <c r="BE206" s="404">
        <v>0</v>
      </c>
      <c r="BF206" s="404">
        <v>0</v>
      </c>
      <c r="BG206" s="404">
        <v>0</v>
      </c>
      <c r="BH206" s="404">
        <v>0</v>
      </c>
      <c r="BI206" s="404">
        <v>0</v>
      </c>
      <c r="BJ206" s="404">
        <v>0</v>
      </c>
      <c r="BK206" s="404">
        <v>0</v>
      </c>
      <c r="BL206" s="404">
        <v>0</v>
      </c>
      <c r="BM206" s="404">
        <v>0</v>
      </c>
      <c r="BN206" s="404">
        <v>0</v>
      </c>
      <c r="BO206" s="404">
        <v>0</v>
      </c>
      <c r="BP206" s="404">
        <v>0</v>
      </c>
      <c r="BQ206" s="404">
        <v>0</v>
      </c>
      <c r="BR206" s="404">
        <v>0</v>
      </c>
      <c r="BS206" s="404">
        <v>0</v>
      </c>
      <c r="BT206" s="404">
        <v>0</v>
      </c>
      <c r="BU206" s="404">
        <v>0</v>
      </c>
      <c r="BV206" s="404">
        <v>0</v>
      </c>
      <c r="BW206" s="404">
        <v>0</v>
      </c>
      <c r="BX206" s="404">
        <v>0</v>
      </c>
      <c r="BY206" s="404">
        <v>0</v>
      </c>
      <c r="BZ206" s="404">
        <v>0</v>
      </c>
      <c r="CA206" s="404">
        <v>0</v>
      </c>
      <c r="CB206" s="404">
        <v>0</v>
      </c>
      <c r="CC206" s="404">
        <v>0</v>
      </c>
      <c r="CD206" s="404">
        <v>0</v>
      </c>
      <c r="CE206" s="404">
        <v>0</v>
      </c>
      <c r="CF206" s="404">
        <v>0</v>
      </c>
      <c r="CG206" s="404">
        <v>0</v>
      </c>
      <c r="CH206" s="404">
        <v>17860.64</v>
      </c>
      <c r="CI206" s="404">
        <v>17860.64</v>
      </c>
      <c r="CJ206" s="404">
        <v>19290.32</v>
      </c>
      <c r="CK206" s="404">
        <v>19414.64</v>
      </c>
      <c r="CL206" s="404">
        <v>19570.039999999997</v>
      </c>
      <c r="CM206" s="404">
        <v>0</v>
      </c>
      <c r="CN206" s="404">
        <v>0</v>
      </c>
      <c r="CO206" s="404">
        <v>0</v>
      </c>
      <c r="CP206" s="404">
        <v>0</v>
      </c>
      <c r="CQ206" s="404">
        <v>0</v>
      </c>
      <c r="CR206" s="404">
        <v>0</v>
      </c>
      <c r="CS206" s="404">
        <v>0</v>
      </c>
      <c r="CT206" s="404">
        <v>40621.5</v>
      </c>
      <c r="CU206" s="404">
        <v>0</v>
      </c>
      <c r="CV206" s="404">
        <v>0</v>
      </c>
      <c r="CW206" s="404">
        <v>0</v>
      </c>
      <c r="CX206" s="404">
        <v>0</v>
      </c>
      <c r="CY206" s="404">
        <v>0</v>
      </c>
      <c r="CZ206" s="404">
        <v>0</v>
      </c>
    </row>
    <row r="207" spans="1:104" x14ac:dyDescent="0.25">
      <c r="A207" s="183">
        <v>4170</v>
      </c>
      <c r="B207" s="183">
        <v>675358</v>
      </c>
      <c r="C207" s="27">
        <v>1003341</v>
      </c>
      <c r="D207" s="14">
        <v>1962496836</v>
      </c>
      <c r="F207" s="27" t="s">
        <v>1296</v>
      </c>
      <c r="G207" s="12" t="s">
        <v>590</v>
      </c>
      <c r="H207" s="27" t="s">
        <v>1371</v>
      </c>
      <c r="I207" s="12" t="s">
        <v>591</v>
      </c>
      <c r="J207" s="465">
        <v>0</v>
      </c>
      <c r="K207" s="465">
        <v>0</v>
      </c>
      <c r="L207" s="465">
        <v>0</v>
      </c>
      <c r="M207" s="465">
        <v>0</v>
      </c>
      <c r="N207" s="465">
        <v>0</v>
      </c>
      <c r="O207" s="465">
        <v>0</v>
      </c>
      <c r="P207" s="465">
        <v>0</v>
      </c>
      <c r="Q207" s="465">
        <v>0</v>
      </c>
      <c r="R207" s="465">
        <v>0</v>
      </c>
      <c r="S207" s="465">
        <v>0</v>
      </c>
      <c r="T207" s="465">
        <v>0</v>
      </c>
      <c r="U207" s="465">
        <v>0</v>
      </c>
      <c r="V207" s="465">
        <v>0</v>
      </c>
      <c r="W207" s="465">
        <v>0</v>
      </c>
      <c r="X207" s="465">
        <v>0</v>
      </c>
      <c r="Y207" s="465">
        <v>0</v>
      </c>
      <c r="Z207" s="465">
        <v>0</v>
      </c>
      <c r="AA207" s="465">
        <v>0</v>
      </c>
      <c r="AB207" s="465">
        <v>0</v>
      </c>
      <c r="AC207" s="465">
        <v>13607.71</v>
      </c>
      <c r="AD207" s="465">
        <v>13652.75</v>
      </c>
      <c r="AE207" s="465">
        <v>14519.77</v>
      </c>
      <c r="AF207" s="465">
        <v>14615.48</v>
      </c>
      <c r="AG207" s="465">
        <v>14345.239999999998</v>
      </c>
      <c r="AH207" s="465">
        <v>0</v>
      </c>
      <c r="AI207" s="465">
        <v>0</v>
      </c>
      <c r="AJ207" s="465">
        <v>0</v>
      </c>
      <c r="AK207" s="465">
        <v>0</v>
      </c>
      <c r="AL207" s="465">
        <v>0</v>
      </c>
      <c r="AM207" s="465">
        <v>0</v>
      </c>
      <c r="AN207" s="465">
        <v>0</v>
      </c>
      <c r="AO207" s="465">
        <v>39924.979999999996</v>
      </c>
      <c r="AP207" s="465">
        <v>0</v>
      </c>
      <c r="AQ207" s="465">
        <v>0</v>
      </c>
      <c r="AR207" s="465">
        <v>0</v>
      </c>
      <c r="AS207" s="465">
        <v>0</v>
      </c>
      <c r="AT207" s="465">
        <v>0</v>
      </c>
      <c r="AU207" s="465">
        <v>0</v>
      </c>
      <c r="AV207" s="404">
        <v>0</v>
      </c>
      <c r="AW207" s="404">
        <v>0</v>
      </c>
      <c r="AX207" s="404">
        <v>0</v>
      </c>
      <c r="AY207" s="404">
        <v>0</v>
      </c>
      <c r="AZ207" s="404">
        <v>0</v>
      </c>
      <c r="BA207" s="404">
        <v>0</v>
      </c>
      <c r="BB207" s="404">
        <v>0</v>
      </c>
      <c r="BC207" s="404">
        <v>0</v>
      </c>
      <c r="BD207" s="404">
        <v>0</v>
      </c>
      <c r="BE207" s="404">
        <v>0</v>
      </c>
      <c r="BF207" s="404">
        <v>0</v>
      </c>
      <c r="BG207" s="404">
        <v>0</v>
      </c>
      <c r="BH207" s="404">
        <v>0</v>
      </c>
      <c r="BI207" s="404">
        <v>0</v>
      </c>
      <c r="BJ207" s="404">
        <v>0</v>
      </c>
      <c r="BK207" s="404">
        <v>0</v>
      </c>
      <c r="BL207" s="404">
        <v>0</v>
      </c>
      <c r="BM207" s="404">
        <v>0</v>
      </c>
      <c r="BN207" s="404">
        <v>0</v>
      </c>
      <c r="BO207" s="404">
        <v>0</v>
      </c>
      <c r="BP207" s="404">
        <v>0</v>
      </c>
      <c r="BQ207" s="404">
        <v>0</v>
      </c>
      <c r="BR207" s="404">
        <v>0</v>
      </c>
      <c r="BS207" s="404">
        <v>0</v>
      </c>
      <c r="BT207" s="404">
        <v>0</v>
      </c>
      <c r="BU207" s="404">
        <v>0</v>
      </c>
      <c r="BV207" s="404">
        <v>0</v>
      </c>
      <c r="BW207" s="404">
        <v>0</v>
      </c>
      <c r="BX207" s="404">
        <v>0</v>
      </c>
      <c r="BY207" s="404">
        <v>0</v>
      </c>
      <c r="BZ207" s="404">
        <v>0</v>
      </c>
      <c r="CA207" s="404">
        <v>0</v>
      </c>
      <c r="CB207" s="404">
        <v>0</v>
      </c>
      <c r="CC207" s="404">
        <v>0</v>
      </c>
      <c r="CD207" s="404">
        <v>0</v>
      </c>
      <c r="CE207" s="404">
        <v>0</v>
      </c>
      <c r="CF207" s="404">
        <v>0</v>
      </c>
      <c r="CG207" s="404">
        <v>0</v>
      </c>
      <c r="CH207" s="404">
        <v>18612.78</v>
      </c>
      <c r="CI207" s="404">
        <v>19299.64</v>
      </c>
      <c r="CJ207" s="404">
        <v>20138.509999999998</v>
      </c>
      <c r="CK207" s="404">
        <v>20526.98</v>
      </c>
      <c r="CL207" s="404">
        <v>20425.64</v>
      </c>
      <c r="CM207" s="404">
        <v>0</v>
      </c>
      <c r="CN207" s="404">
        <v>0</v>
      </c>
      <c r="CO207" s="404">
        <v>0</v>
      </c>
      <c r="CP207" s="404">
        <v>0</v>
      </c>
      <c r="CQ207" s="404">
        <v>0</v>
      </c>
      <c r="CR207" s="404">
        <v>0</v>
      </c>
      <c r="CS207" s="404">
        <v>0</v>
      </c>
      <c r="CT207" s="404">
        <v>55473.18</v>
      </c>
      <c r="CU207" s="404">
        <v>0</v>
      </c>
      <c r="CV207" s="404">
        <v>0</v>
      </c>
      <c r="CW207" s="404">
        <v>0</v>
      </c>
      <c r="CX207" s="404">
        <v>0</v>
      </c>
      <c r="CY207" s="404">
        <v>0</v>
      </c>
      <c r="CZ207" s="404">
        <v>0</v>
      </c>
    </row>
    <row r="208" spans="1:104" x14ac:dyDescent="0.25">
      <c r="A208" s="183">
        <v>4029</v>
      </c>
      <c r="B208" s="183">
        <v>675360</v>
      </c>
      <c r="C208" s="27">
        <v>1026602</v>
      </c>
      <c r="D208" s="14">
        <v>1871991802</v>
      </c>
      <c r="F208" s="27" t="s">
        <v>1274</v>
      </c>
      <c r="G208" s="12" t="s">
        <v>162</v>
      </c>
      <c r="H208" s="27" t="s">
        <v>1407</v>
      </c>
      <c r="I208" s="12" t="s">
        <v>163</v>
      </c>
      <c r="J208" s="465">
        <v>0</v>
      </c>
      <c r="K208" s="465">
        <v>0</v>
      </c>
      <c r="L208" s="465">
        <v>0</v>
      </c>
      <c r="M208" s="465">
        <v>0</v>
      </c>
      <c r="N208" s="465">
        <v>0</v>
      </c>
      <c r="O208" s="465">
        <v>0</v>
      </c>
      <c r="P208" s="465">
        <v>0</v>
      </c>
      <c r="Q208" s="465">
        <v>0</v>
      </c>
      <c r="R208" s="465">
        <v>0</v>
      </c>
      <c r="S208" s="465">
        <v>0</v>
      </c>
      <c r="T208" s="465">
        <v>0</v>
      </c>
      <c r="U208" s="465">
        <v>0</v>
      </c>
      <c r="V208" s="465">
        <v>0</v>
      </c>
      <c r="W208" s="465">
        <v>0</v>
      </c>
      <c r="X208" s="465">
        <v>0</v>
      </c>
      <c r="Y208" s="465">
        <v>0</v>
      </c>
      <c r="Z208" s="465">
        <v>0</v>
      </c>
      <c r="AA208" s="465">
        <v>0</v>
      </c>
      <c r="AB208" s="465">
        <v>0</v>
      </c>
      <c r="AC208" s="465">
        <v>0</v>
      </c>
      <c r="AD208" s="465">
        <v>0</v>
      </c>
      <c r="AE208" s="465">
        <v>0</v>
      </c>
      <c r="AF208" s="465">
        <v>0</v>
      </c>
      <c r="AG208" s="465">
        <v>0</v>
      </c>
      <c r="AH208" s="465">
        <v>0</v>
      </c>
      <c r="AI208" s="465">
        <v>0</v>
      </c>
      <c r="AJ208" s="465">
        <v>0</v>
      </c>
      <c r="AK208" s="465">
        <v>0</v>
      </c>
      <c r="AL208" s="465">
        <v>0</v>
      </c>
      <c r="AM208" s="465">
        <v>0</v>
      </c>
      <c r="AN208" s="465">
        <v>0</v>
      </c>
      <c r="AO208" s="465">
        <v>0</v>
      </c>
      <c r="AP208" s="465">
        <v>0</v>
      </c>
      <c r="AQ208" s="465">
        <v>0</v>
      </c>
      <c r="AR208" s="465">
        <v>0</v>
      </c>
      <c r="AS208" s="465">
        <v>0</v>
      </c>
      <c r="AT208" s="465">
        <v>0</v>
      </c>
      <c r="AU208" s="465">
        <v>0</v>
      </c>
      <c r="AV208" s="404">
        <v>0</v>
      </c>
      <c r="AW208" s="404">
        <v>0</v>
      </c>
      <c r="AX208" s="404">
        <v>0</v>
      </c>
      <c r="AY208" s="404">
        <v>0</v>
      </c>
      <c r="AZ208" s="404">
        <v>0</v>
      </c>
      <c r="BA208" s="404">
        <v>0</v>
      </c>
      <c r="BB208" s="404">
        <v>0</v>
      </c>
      <c r="BC208" s="404">
        <v>0</v>
      </c>
      <c r="BD208" s="404">
        <v>0</v>
      </c>
      <c r="BE208" s="404">
        <v>0</v>
      </c>
      <c r="BF208" s="404">
        <v>0</v>
      </c>
      <c r="BG208" s="404">
        <v>0</v>
      </c>
      <c r="BH208" s="404">
        <v>0</v>
      </c>
      <c r="BI208" s="404">
        <v>0</v>
      </c>
      <c r="BJ208" s="404">
        <v>0</v>
      </c>
      <c r="BK208" s="404">
        <v>0</v>
      </c>
      <c r="BL208" s="404">
        <v>0</v>
      </c>
      <c r="BM208" s="404">
        <v>0</v>
      </c>
      <c r="BN208" s="404">
        <v>0</v>
      </c>
      <c r="BO208" s="404">
        <v>22337.54</v>
      </c>
      <c r="BP208" s="404">
        <v>22051.019999999997</v>
      </c>
      <c r="BQ208" s="404">
        <v>24783.98</v>
      </c>
      <c r="BR208" s="404">
        <v>24155.839999999997</v>
      </c>
      <c r="BS208" s="404">
        <v>23869.32</v>
      </c>
      <c r="BT208" s="404">
        <v>0</v>
      </c>
      <c r="BU208" s="404">
        <v>0</v>
      </c>
      <c r="BV208" s="404">
        <v>0</v>
      </c>
      <c r="BW208" s="404">
        <v>0</v>
      </c>
      <c r="BX208" s="404">
        <v>0</v>
      </c>
      <c r="BY208" s="404">
        <v>0</v>
      </c>
      <c r="BZ208" s="404">
        <v>0</v>
      </c>
      <c r="CA208" s="404">
        <v>36406.6</v>
      </c>
      <c r="CB208" s="404">
        <v>0</v>
      </c>
      <c r="CC208" s="404">
        <v>0</v>
      </c>
      <c r="CD208" s="404">
        <v>0</v>
      </c>
      <c r="CE208" s="404">
        <v>0</v>
      </c>
      <c r="CF208" s="404">
        <v>0</v>
      </c>
      <c r="CG208" s="404">
        <v>0</v>
      </c>
      <c r="CH208" s="404">
        <v>27021.039999999997</v>
      </c>
      <c r="CI208" s="404">
        <v>26580.239999999998</v>
      </c>
      <c r="CJ208" s="404">
        <v>29048.720000000001</v>
      </c>
      <c r="CK208" s="404">
        <v>28905.46</v>
      </c>
      <c r="CL208" s="404">
        <v>28354.46</v>
      </c>
      <c r="CM208" s="404">
        <v>0</v>
      </c>
      <c r="CN208" s="404">
        <v>0</v>
      </c>
      <c r="CO208" s="404">
        <v>0</v>
      </c>
      <c r="CP208" s="404">
        <v>0</v>
      </c>
      <c r="CQ208" s="404">
        <v>0</v>
      </c>
      <c r="CR208" s="404">
        <v>0</v>
      </c>
      <c r="CS208" s="404">
        <v>0</v>
      </c>
      <c r="CT208" s="404">
        <v>43500.000000000007</v>
      </c>
      <c r="CU208" s="404">
        <v>0</v>
      </c>
      <c r="CV208" s="404">
        <v>0</v>
      </c>
      <c r="CW208" s="404">
        <v>0</v>
      </c>
      <c r="CX208" s="404">
        <v>0</v>
      </c>
      <c r="CY208" s="404">
        <v>0</v>
      </c>
      <c r="CZ208" s="404">
        <v>0</v>
      </c>
    </row>
    <row r="209" spans="1:104" x14ac:dyDescent="0.25">
      <c r="A209" s="183">
        <v>4115</v>
      </c>
      <c r="B209" s="183">
        <v>675361</v>
      </c>
      <c r="C209" s="27">
        <v>1025686</v>
      </c>
      <c r="D209" s="14">
        <v>1932520020</v>
      </c>
      <c r="F209" s="27" t="s">
        <v>1279</v>
      </c>
      <c r="G209" s="12" t="s">
        <v>574</v>
      </c>
      <c r="H209" s="27" t="s">
        <v>1291</v>
      </c>
      <c r="I209" s="12" t="s">
        <v>575</v>
      </c>
      <c r="J209" s="465">
        <v>13947.52</v>
      </c>
      <c r="K209" s="465">
        <v>13657.44</v>
      </c>
      <c r="L209" s="465">
        <v>15403.84</v>
      </c>
      <c r="M209" s="465">
        <v>15859.679999999998</v>
      </c>
      <c r="N209" s="465">
        <v>15007.2</v>
      </c>
      <c r="O209" s="465">
        <v>0</v>
      </c>
      <c r="P209" s="465">
        <v>0</v>
      </c>
      <c r="Q209" s="465">
        <v>0</v>
      </c>
      <c r="R209" s="465">
        <v>0</v>
      </c>
      <c r="S209" s="465">
        <v>0</v>
      </c>
      <c r="T209" s="465">
        <v>0</v>
      </c>
      <c r="U209" s="465">
        <v>0</v>
      </c>
      <c r="V209" s="465">
        <v>31602.749999999996</v>
      </c>
      <c r="W209" s="465">
        <v>0</v>
      </c>
      <c r="X209" s="465">
        <v>0</v>
      </c>
      <c r="Y209" s="465">
        <v>0</v>
      </c>
      <c r="Z209" s="465">
        <v>0</v>
      </c>
      <c r="AA209" s="465">
        <v>0</v>
      </c>
      <c r="AB209" s="465">
        <v>0</v>
      </c>
      <c r="AC209" s="465">
        <v>0</v>
      </c>
      <c r="AD209" s="465">
        <v>0</v>
      </c>
      <c r="AE209" s="465">
        <v>0</v>
      </c>
      <c r="AF209" s="465">
        <v>0</v>
      </c>
      <c r="AG209" s="465">
        <v>0</v>
      </c>
      <c r="AH209" s="465">
        <v>0</v>
      </c>
      <c r="AI209" s="465">
        <v>0</v>
      </c>
      <c r="AJ209" s="465">
        <v>0</v>
      </c>
      <c r="AK209" s="465">
        <v>0</v>
      </c>
      <c r="AL209" s="465">
        <v>0</v>
      </c>
      <c r="AM209" s="465">
        <v>0</v>
      </c>
      <c r="AN209" s="465">
        <v>0</v>
      </c>
      <c r="AO209" s="465">
        <v>0</v>
      </c>
      <c r="AP209" s="465">
        <v>0</v>
      </c>
      <c r="AQ209" s="465">
        <v>0</v>
      </c>
      <c r="AR209" s="465">
        <v>0</v>
      </c>
      <c r="AS209" s="465">
        <v>0</v>
      </c>
      <c r="AT209" s="465">
        <v>0</v>
      </c>
      <c r="AU209" s="465">
        <v>0</v>
      </c>
      <c r="AV209" s="404">
        <v>8933.2800000000007</v>
      </c>
      <c r="AW209" s="404">
        <v>8631.3599999999988</v>
      </c>
      <c r="AX209" s="404">
        <v>9809.44</v>
      </c>
      <c r="AY209" s="404">
        <v>9886.4000000000015</v>
      </c>
      <c r="AZ209" s="404">
        <v>9489.76</v>
      </c>
      <c r="BA209" s="404">
        <v>0</v>
      </c>
      <c r="BB209" s="404">
        <v>0</v>
      </c>
      <c r="BC209" s="404">
        <v>0</v>
      </c>
      <c r="BD209" s="404">
        <v>0</v>
      </c>
      <c r="BE209" s="404">
        <v>0</v>
      </c>
      <c r="BF209" s="404">
        <v>0</v>
      </c>
      <c r="BG209" s="404">
        <v>0</v>
      </c>
      <c r="BH209" s="404">
        <v>20114.400000000001</v>
      </c>
      <c r="BI209" s="404">
        <v>0</v>
      </c>
      <c r="BJ209" s="404">
        <v>0</v>
      </c>
      <c r="BK209" s="404">
        <v>0</v>
      </c>
      <c r="BL209" s="404">
        <v>0</v>
      </c>
      <c r="BM209" s="404">
        <v>0</v>
      </c>
      <c r="BN209" s="404">
        <v>0</v>
      </c>
      <c r="BO209" s="404">
        <v>0</v>
      </c>
      <c r="BP209" s="404">
        <v>0</v>
      </c>
      <c r="BQ209" s="404">
        <v>0</v>
      </c>
      <c r="BR209" s="404">
        <v>0</v>
      </c>
      <c r="BS209" s="404">
        <v>0</v>
      </c>
      <c r="BT209" s="404">
        <v>0</v>
      </c>
      <c r="BU209" s="404">
        <v>0</v>
      </c>
      <c r="BV209" s="404">
        <v>0</v>
      </c>
      <c r="BW209" s="404">
        <v>0</v>
      </c>
      <c r="BX209" s="404">
        <v>0</v>
      </c>
      <c r="BY209" s="404">
        <v>0</v>
      </c>
      <c r="BZ209" s="404">
        <v>0</v>
      </c>
      <c r="CA209" s="404">
        <v>0</v>
      </c>
      <c r="CB209" s="404">
        <v>0</v>
      </c>
      <c r="CC209" s="404">
        <v>0</v>
      </c>
      <c r="CD209" s="404">
        <v>0</v>
      </c>
      <c r="CE209" s="404">
        <v>0</v>
      </c>
      <c r="CF209" s="404">
        <v>0</v>
      </c>
      <c r="CG209" s="404">
        <v>0</v>
      </c>
      <c r="CH209" s="404">
        <v>19512.32</v>
      </c>
      <c r="CI209" s="404">
        <v>19938.559999999998</v>
      </c>
      <c r="CJ209" s="404">
        <v>22501.919999999998</v>
      </c>
      <c r="CK209" s="404">
        <v>22626.239999999998</v>
      </c>
      <c r="CL209" s="404">
        <v>22288.799999999999</v>
      </c>
      <c r="CM209" s="404">
        <v>0</v>
      </c>
      <c r="CN209" s="404">
        <v>0</v>
      </c>
      <c r="CO209" s="404">
        <v>0</v>
      </c>
      <c r="CP209" s="404">
        <v>0</v>
      </c>
      <c r="CQ209" s="404">
        <v>0</v>
      </c>
      <c r="CR209" s="404">
        <v>0</v>
      </c>
      <c r="CS209" s="404">
        <v>0</v>
      </c>
      <c r="CT209" s="404">
        <v>45522.75</v>
      </c>
      <c r="CU209" s="404">
        <v>0</v>
      </c>
      <c r="CV209" s="404">
        <v>0</v>
      </c>
      <c r="CW209" s="404">
        <v>0</v>
      </c>
      <c r="CX209" s="404">
        <v>0</v>
      </c>
      <c r="CY209" s="404">
        <v>0</v>
      </c>
      <c r="CZ209" s="404">
        <v>0</v>
      </c>
    </row>
    <row r="210" spans="1:104" x14ac:dyDescent="0.25">
      <c r="A210" s="183">
        <v>5032</v>
      </c>
      <c r="B210" s="183">
        <v>675363</v>
      </c>
      <c r="C210" s="27">
        <v>1027203</v>
      </c>
      <c r="D210" s="14">
        <v>1134240427</v>
      </c>
      <c r="F210" s="27" t="s">
        <v>1408</v>
      </c>
      <c r="G210" s="12" t="s">
        <v>917</v>
      </c>
      <c r="H210" s="27" t="s">
        <v>1492</v>
      </c>
      <c r="I210" s="12" t="s">
        <v>918</v>
      </c>
      <c r="J210" s="465">
        <v>0</v>
      </c>
      <c r="K210" s="465">
        <v>0</v>
      </c>
      <c r="L210" s="465">
        <v>0</v>
      </c>
      <c r="M210" s="465">
        <v>0</v>
      </c>
      <c r="N210" s="465">
        <v>0</v>
      </c>
      <c r="O210" s="465">
        <v>0</v>
      </c>
      <c r="P210" s="465">
        <v>0</v>
      </c>
      <c r="Q210" s="465">
        <v>0</v>
      </c>
      <c r="R210" s="465">
        <v>0</v>
      </c>
      <c r="S210" s="465">
        <v>0</v>
      </c>
      <c r="T210" s="465">
        <v>0</v>
      </c>
      <c r="U210" s="465">
        <v>0</v>
      </c>
      <c r="V210" s="465">
        <v>0</v>
      </c>
      <c r="W210" s="465">
        <v>0</v>
      </c>
      <c r="X210" s="465">
        <v>0</v>
      </c>
      <c r="Y210" s="465">
        <v>0</v>
      </c>
      <c r="Z210" s="465">
        <v>0</v>
      </c>
      <c r="AA210" s="465">
        <v>0</v>
      </c>
      <c r="AB210" s="465">
        <v>0</v>
      </c>
      <c r="AC210" s="465">
        <v>0</v>
      </c>
      <c r="AD210" s="465">
        <v>0</v>
      </c>
      <c r="AE210" s="465">
        <v>0</v>
      </c>
      <c r="AF210" s="465">
        <v>0</v>
      </c>
      <c r="AG210" s="465">
        <v>0</v>
      </c>
      <c r="AH210" s="465">
        <v>0</v>
      </c>
      <c r="AI210" s="465">
        <v>0</v>
      </c>
      <c r="AJ210" s="465">
        <v>0</v>
      </c>
      <c r="AK210" s="465">
        <v>0</v>
      </c>
      <c r="AL210" s="465">
        <v>0</v>
      </c>
      <c r="AM210" s="465">
        <v>0</v>
      </c>
      <c r="AN210" s="465">
        <v>0</v>
      </c>
      <c r="AO210" s="465">
        <v>13465.54</v>
      </c>
      <c r="AP210" s="465">
        <v>0</v>
      </c>
      <c r="AQ210" s="465">
        <v>0</v>
      </c>
      <c r="AR210" s="465">
        <v>0</v>
      </c>
      <c r="AS210" s="465">
        <v>0</v>
      </c>
      <c r="AT210" s="465">
        <v>0</v>
      </c>
      <c r="AU210" s="465">
        <v>0</v>
      </c>
      <c r="AV210" s="404">
        <v>0</v>
      </c>
      <c r="AW210" s="404">
        <v>0</v>
      </c>
      <c r="AX210" s="404">
        <v>0</v>
      </c>
      <c r="AY210" s="404">
        <v>0</v>
      </c>
      <c r="AZ210" s="404">
        <v>0</v>
      </c>
      <c r="BA210" s="404">
        <v>0</v>
      </c>
      <c r="BB210" s="404">
        <v>0</v>
      </c>
      <c r="BC210" s="404">
        <v>0</v>
      </c>
      <c r="BD210" s="404">
        <v>0</v>
      </c>
      <c r="BE210" s="404">
        <v>0</v>
      </c>
      <c r="BF210" s="404">
        <v>0</v>
      </c>
      <c r="BG210" s="404">
        <v>0</v>
      </c>
      <c r="BH210" s="404">
        <v>17188.440000000002</v>
      </c>
      <c r="BI210" s="404">
        <v>0</v>
      </c>
      <c r="BJ210" s="404">
        <v>0</v>
      </c>
      <c r="BK210" s="404">
        <v>0</v>
      </c>
      <c r="BL210" s="404">
        <v>0</v>
      </c>
      <c r="BM210" s="404">
        <v>0</v>
      </c>
      <c r="BN210" s="404">
        <v>0</v>
      </c>
      <c r="BO210" s="404">
        <v>0</v>
      </c>
      <c r="BP210" s="404">
        <v>0</v>
      </c>
      <c r="BQ210" s="404">
        <v>0</v>
      </c>
      <c r="BR210" s="404">
        <v>0</v>
      </c>
      <c r="BS210" s="404">
        <v>0</v>
      </c>
      <c r="BT210" s="404">
        <v>0</v>
      </c>
      <c r="BU210" s="404">
        <v>0</v>
      </c>
      <c r="BV210" s="404">
        <v>0</v>
      </c>
      <c r="BW210" s="404">
        <v>0</v>
      </c>
      <c r="BX210" s="404">
        <v>0</v>
      </c>
      <c r="BY210" s="404">
        <v>0</v>
      </c>
      <c r="BZ210" s="404">
        <v>0</v>
      </c>
      <c r="CA210" s="404">
        <v>21157.430000000004</v>
      </c>
      <c r="CB210" s="404">
        <v>0</v>
      </c>
      <c r="CC210" s="404">
        <v>0</v>
      </c>
      <c r="CD210" s="404">
        <v>0</v>
      </c>
      <c r="CE210" s="404">
        <v>0</v>
      </c>
      <c r="CF210" s="404">
        <v>0</v>
      </c>
      <c r="CG210" s="404">
        <v>0</v>
      </c>
      <c r="CH210" s="404">
        <v>0</v>
      </c>
      <c r="CI210" s="404">
        <v>0</v>
      </c>
      <c r="CJ210" s="404">
        <v>0</v>
      </c>
      <c r="CK210" s="404">
        <v>0</v>
      </c>
      <c r="CL210" s="404">
        <v>0</v>
      </c>
      <c r="CM210" s="404">
        <v>0</v>
      </c>
      <c r="CN210" s="404">
        <v>0</v>
      </c>
      <c r="CO210" s="404">
        <v>0</v>
      </c>
      <c r="CP210" s="404">
        <v>0</v>
      </c>
      <c r="CQ210" s="404">
        <v>0</v>
      </c>
      <c r="CR210" s="404">
        <v>0</v>
      </c>
      <c r="CS210" s="404">
        <v>0</v>
      </c>
      <c r="CT210" s="404">
        <v>0</v>
      </c>
      <c r="CU210" s="404">
        <v>0</v>
      </c>
      <c r="CV210" s="404">
        <v>0</v>
      </c>
      <c r="CW210" s="404">
        <v>0</v>
      </c>
      <c r="CX210" s="404">
        <v>0</v>
      </c>
      <c r="CY210" s="404">
        <v>0</v>
      </c>
      <c r="CZ210" s="404">
        <v>0</v>
      </c>
    </row>
    <row r="211" spans="1:104" x14ac:dyDescent="0.25">
      <c r="A211" s="183">
        <v>4247</v>
      </c>
      <c r="B211" s="183">
        <v>675364</v>
      </c>
      <c r="C211" s="27">
        <v>1026316</v>
      </c>
      <c r="D211" s="14">
        <v>1831593029</v>
      </c>
      <c r="F211" s="27" t="s">
        <v>1258</v>
      </c>
      <c r="G211" s="12" t="s">
        <v>606</v>
      </c>
      <c r="H211" s="27" t="s">
        <v>1415</v>
      </c>
      <c r="I211" s="12" t="s">
        <v>607</v>
      </c>
      <c r="J211" s="465">
        <v>6012.15</v>
      </c>
      <c r="K211" s="465">
        <v>6227.35</v>
      </c>
      <c r="L211" s="465">
        <v>6520.5599999999995</v>
      </c>
      <c r="M211" s="465">
        <v>6345.71</v>
      </c>
      <c r="N211" s="465">
        <v>6294.6</v>
      </c>
      <c r="O211" s="465">
        <v>0</v>
      </c>
      <c r="P211" s="465">
        <v>0</v>
      </c>
      <c r="Q211" s="465">
        <v>0</v>
      </c>
      <c r="R211" s="465">
        <v>0</v>
      </c>
      <c r="S211" s="465">
        <v>0</v>
      </c>
      <c r="T211" s="465">
        <v>0</v>
      </c>
      <c r="U211" s="465">
        <v>0</v>
      </c>
      <c r="V211" s="465">
        <v>13808.52</v>
      </c>
      <c r="W211" s="465">
        <v>0</v>
      </c>
      <c r="X211" s="465">
        <v>0</v>
      </c>
      <c r="Y211" s="465">
        <v>0</v>
      </c>
      <c r="Z211" s="465">
        <v>0</v>
      </c>
      <c r="AA211" s="465">
        <v>0</v>
      </c>
      <c r="AB211" s="465">
        <v>0</v>
      </c>
      <c r="AC211" s="465">
        <v>0</v>
      </c>
      <c r="AD211" s="465">
        <v>0</v>
      </c>
      <c r="AE211" s="465">
        <v>0</v>
      </c>
      <c r="AF211" s="465">
        <v>0</v>
      </c>
      <c r="AG211" s="465">
        <v>0</v>
      </c>
      <c r="AH211" s="465">
        <v>0</v>
      </c>
      <c r="AI211" s="465">
        <v>0</v>
      </c>
      <c r="AJ211" s="465">
        <v>0</v>
      </c>
      <c r="AK211" s="465">
        <v>0</v>
      </c>
      <c r="AL211" s="465">
        <v>0</v>
      </c>
      <c r="AM211" s="465">
        <v>0</v>
      </c>
      <c r="AN211" s="465">
        <v>0</v>
      </c>
      <c r="AO211" s="465">
        <v>0</v>
      </c>
      <c r="AP211" s="465">
        <v>0</v>
      </c>
      <c r="AQ211" s="465">
        <v>0</v>
      </c>
      <c r="AR211" s="465">
        <v>0</v>
      </c>
      <c r="AS211" s="465">
        <v>0</v>
      </c>
      <c r="AT211" s="465">
        <v>0</v>
      </c>
      <c r="AU211" s="465">
        <v>0</v>
      </c>
      <c r="AV211" s="404">
        <v>0</v>
      </c>
      <c r="AW211" s="404">
        <v>0</v>
      </c>
      <c r="AX211" s="404">
        <v>0</v>
      </c>
      <c r="AY211" s="404">
        <v>0</v>
      </c>
      <c r="AZ211" s="404">
        <v>0</v>
      </c>
      <c r="BA211" s="404">
        <v>0</v>
      </c>
      <c r="BB211" s="404">
        <v>0</v>
      </c>
      <c r="BC211" s="404">
        <v>0</v>
      </c>
      <c r="BD211" s="404">
        <v>0</v>
      </c>
      <c r="BE211" s="404">
        <v>0</v>
      </c>
      <c r="BF211" s="404">
        <v>0</v>
      </c>
      <c r="BG211" s="404">
        <v>0</v>
      </c>
      <c r="BH211" s="404">
        <v>0</v>
      </c>
      <c r="BI211" s="404">
        <v>0</v>
      </c>
      <c r="BJ211" s="404">
        <v>0</v>
      </c>
      <c r="BK211" s="404">
        <v>0</v>
      </c>
      <c r="BL211" s="404">
        <v>0</v>
      </c>
      <c r="BM211" s="404">
        <v>0</v>
      </c>
      <c r="BN211" s="404">
        <v>0</v>
      </c>
      <c r="BO211" s="404">
        <v>6698.0999999999995</v>
      </c>
      <c r="BP211" s="404">
        <v>6878.33</v>
      </c>
      <c r="BQ211" s="404">
        <v>7359.8399999999992</v>
      </c>
      <c r="BR211" s="404">
        <v>7324.869999999999</v>
      </c>
      <c r="BS211" s="404">
        <v>7308.7300000000005</v>
      </c>
      <c r="BT211" s="404">
        <v>0</v>
      </c>
      <c r="BU211" s="404">
        <v>0</v>
      </c>
      <c r="BV211" s="404">
        <v>0</v>
      </c>
      <c r="BW211" s="404">
        <v>0</v>
      </c>
      <c r="BX211" s="404">
        <v>0</v>
      </c>
      <c r="BY211" s="404">
        <v>0</v>
      </c>
      <c r="BZ211" s="404">
        <v>0</v>
      </c>
      <c r="CA211" s="404">
        <v>15410.34</v>
      </c>
      <c r="CB211" s="404">
        <v>0</v>
      </c>
      <c r="CC211" s="404">
        <v>0</v>
      </c>
      <c r="CD211" s="404">
        <v>0</v>
      </c>
      <c r="CE211" s="404">
        <v>0</v>
      </c>
      <c r="CF211" s="404">
        <v>0</v>
      </c>
      <c r="CG211" s="404">
        <v>0</v>
      </c>
      <c r="CH211" s="404">
        <v>0</v>
      </c>
      <c r="CI211" s="404">
        <v>0</v>
      </c>
      <c r="CJ211" s="404">
        <v>0</v>
      </c>
      <c r="CK211" s="404">
        <v>0</v>
      </c>
      <c r="CL211" s="404">
        <v>0</v>
      </c>
      <c r="CM211" s="404">
        <v>0</v>
      </c>
      <c r="CN211" s="404">
        <v>0</v>
      </c>
      <c r="CO211" s="404">
        <v>0</v>
      </c>
      <c r="CP211" s="404">
        <v>0</v>
      </c>
      <c r="CQ211" s="404">
        <v>0</v>
      </c>
      <c r="CR211" s="404">
        <v>0</v>
      </c>
      <c r="CS211" s="404">
        <v>0</v>
      </c>
      <c r="CT211" s="404">
        <v>0</v>
      </c>
      <c r="CU211" s="404">
        <v>0</v>
      </c>
      <c r="CV211" s="404">
        <v>0</v>
      </c>
      <c r="CW211" s="404">
        <v>0</v>
      </c>
      <c r="CX211" s="404">
        <v>0</v>
      </c>
      <c r="CY211" s="404">
        <v>0</v>
      </c>
      <c r="CZ211" s="404">
        <v>0</v>
      </c>
    </row>
    <row r="212" spans="1:104" x14ac:dyDescent="0.25">
      <c r="A212" s="183">
        <v>4381</v>
      </c>
      <c r="B212" s="183">
        <v>675367</v>
      </c>
      <c r="C212" s="27">
        <v>1026653</v>
      </c>
      <c r="D212" s="14">
        <v>1790174357</v>
      </c>
      <c r="F212" s="27" t="s">
        <v>1298</v>
      </c>
      <c r="G212" s="12" t="s">
        <v>648</v>
      </c>
      <c r="H212" s="27" t="s">
        <v>1390</v>
      </c>
      <c r="I212" s="12" t="s">
        <v>649</v>
      </c>
      <c r="J212" s="465">
        <v>0</v>
      </c>
      <c r="K212" s="465">
        <v>0</v>
      </c>
      <c r="L212" s="465">
        <v>0</v>
      </c>
      <c r="M212" s="465">
        <v>0</v>
      </c>
      <c r="N212" s="465">
        <v>0</v>
      </c>
      <c r="O212" s="465">
        <v>0</v>
      </c>
      <c r="P212" s="465">
        <v>0</v>
      </c>
      <c r="Q212" s="465">
        <v>0</v>
      </c>
      <c r="R212" s="465">
        <v>0</v>
      </c>
      <c r="S212" s="465">
        <v>0</v>
      </c>
      <c r="T212" s="465">
        <v>0</v>
      </c>
      <c r="U212" s="465">
        <v>0</v>
      </c>
      <c r="V212" s="465">
        <v>0</v>
      </c>
      <c r="W212" s="465">
        <v>0</v>
      </c>
      <c r="X212" s="465">
        <v>0</v>
      </c>
      <c r="Y212" s="465">
        <v>0</v>
      </c>
      <c r="Z212" s="465">
        <v>0</v>
      </c>
      <c r="AA212" s="465">
        <v>0</v>
      </c>
      <c r="AB212" s="465">
        <v>0</v>
      </c>
      <c r="AC212" s="465">
        <v>0</v>
      </c>
      <c r="AD212" s="465">
        <v>0</v>
      </c>
      <c r="AE212" s="465">
        <v>0</v>
      </c>
      <c r="AF212" s="465">
        <v>0</v>
      </c>
      <c r="AG212" s="465">
        <v>0</v>
      </c>
      <c r="AH212" s="465">
        <v>0</v>
      </c>
      <c r="AI212" s="465">
        <v>0</v>
      </c>
      <c r="AJ212" s="465">
        <v>0</v>
      </c>
      <c r="AK212" s="465">
        <v>0</v>
      </c>
      <c r="AL212" s="465">
        <v>0</v>
      </c>
      <c r="AM212" s="465">
        <v>0</v>
      </c>
      <c r="AN212" s="465">
        <v>0</v>
      </c>
      <c r="AO212" s="465">
        <v>0</v>
      </c>
      <c r="AP212" s="465">
        <v>0</v>
      </c>
      <c r="AQ212" s="465">
        <v>0</v>
      </c>
      <c r="AR212" s="465">
        <v>0</v>
      </c>
      <c r="AS212" s="465">
        <v>0</v>
      </c>
      <c r="AT212" s="465">
        <v>0</v>
      </c>
      <c r="AU212" s="465">
        <v>0</v>
      </c>
      <c r="AV212" s="404">
        <v>15736.84</v>
      </c>
      <c r="AW212" s="404">
        <v>16296.699999999999</v>
      </c>
      <c r="AX212" s="404">
        <v>17689.84</v>
      </c>
      <c r="AY212" s="404">
        <v>17754.939999999999</v>
      </c>
      <c r="AZ212" s="404">
        <v>17464.16</v>
      </c>
      <c r="BA212" s="404">
        <v>0</v>
      </c>
      <c r="BB212" s="404">
        <v>0</v>
      </c>
      <c r="BC212" s="404">
        <v>0</v>
      </c>
      <c r="BD212" s="404">
        <v>0</v>
      </c>
      <c r="BE212" s="404">
        <v>0</v>
      </c>
      <c r="BF212" s="404">
        <v>0</v>
      </c>
      <c r="BG212" s="404">
        <v>0</v>
      </c>
      <c r="BH212" s="404">
        <v>26351.1</v>
      </c>
      <c r="BI212" s="404">
        <v>0</v>
      </c>
      <c r="BJ212" s="404">
        <v>0</v>
      </c>
      <c r="BK212" s="404">
        <v>0</v>
      </c>
      <c r="BL212" s="404">
        <v>0</v>
      </c>
      <c r="BM212" s="404">
        <v>0</v>
      </c>
      <c r="BN212" s="404">
        <v>0</v>
      </c>
      <c r="BO212" s="404">
        <v>9769.34</v>
      </c>
      <c r="BP212" s="404">
        <v>9877.84</v>
      </c>
      <c r="BQ212" s="404">
        <v>11197.199999999999</v>
      </c>
      <c r="BR212" s="404">
        <v>11080.02</v>
      </c>
      <c r="BS212" s="404">
        <v>10854.34</v>
      </c>
      <c r="BT212" s="404">
        <v>0</v>
      </c>
      <c r="BU212" s="404">
        <v>0</v>
      </c>
      <c r="BV212" s="404">
        <v>0</v>
      </c>
      <c r="BW212" s="404">
        <v>0</v>
      </c>
      <c r="BX212" s="404">
        <v>0</v>
      </c>
      <c r="BY212" s="404">
        <v>0</v>
      </c>
      <c r="BZ212" s="404">
        <v>0</v>
      </c>
      <c r="CA212" s="404">
        <v>16346.099999999999</v>
      </c>
      <c r="CB212" s="404">
        <v>0</v>
      </c>
      <c r="CC212" s="404">
        <v>0</v>
      </c>
      <c r="CD212" s="404">
        <v>0</v>
      </c>
      <c r="CE212" s="404">
        <v>0</v>
      </c>
      <c r="CF212" s="404">
        <v>0</v>
      </c>
      <c r="CG212" s="404">
        <v>0</v>
      </c>
      <c r="CH212" s="404">
        <v>0</v>
      </c>
      <c r="CI212" s="404">
        <v>0</v>
      </c>
      <c r="CJ212" s="404">
        <v>0</v>
      </c>
      <c r="CK212" s="404">
        <v>0</v>
      </c>
      <c r="CL212" s="404">
        <v>0</v>
      </c>
      <c r="CM212" s="404">
        <v>0</v>
      </c>
      <c r="CN212" s="404">
        <v>0</v>
      </c>
      <c r="CO212" s="404">
        <v>0</v>
      </c>
      <c r="CP212" s="404">
        <v>0</v>
      </c>
      <c r="CQ212" s="404">
        <v>0</v>
      </c>
      <c r="CR212" s="404">
        <v>0</v>
      </c>
      <c r="CS212" s="404">
        <v>0</v>
      </c>
      <c r="CT212" s="404">
        <v>0</v>
      </c>
      <c r="CU212" s="404">
        <v>0</v>
      </c>
      <c r="CV212" s="404">
        <v>0</v>
      </c>
      <c r="CW212" s="404">
        <v>0</v>
      </c>
      <c r="CX212" s="404">
        <v>0</v>
      </c>
      <c r="CY212" s="404">
        <v>0</v>
      </c>
      <c r="CZ212" s="404">
        <v>0</v>
      </c>
    </row>
    <row r="213" spans="1:104" x14ac:dyDescent="0.25">
      <c r="A213" s="183">
        <v>4768</v>
      </c>
      <c r="B213" s="183">
        <v>675373</v>
      </c>
      <c r="C213" s="27">
        <v>1004350</v>
      </c>
      <c r="D213" s="14">
        <v>1649267147</v>
      </c>
      <c r="F213" s="27" t="s">
        <v>1258</v>
      </c>
      <c r="G213" s="12" t="s">
        <v>816</v>
      </c>
      <c r="H213" s="27" t="s">
        <v>816</v>
      </c>
      <c r="I213" s="12" t="s">
        <v>817</v>
      </c>
      <c r="J213" s="465">
        <v>0</v>
      </c>
      <c r="K213" s="465">
        <v>0</v>
      </c>
      <c r="L213" s="465">
        <v>0</v>
      </c>
      <c r="M213" s="465">
        <v>0</v>
      </c>
      <c r="N213" s="465">
        <v>0</v>
      </c>
      <c r="O213" s="465">
        <v>0</v>
      </c>
      <c r="P213" s="465">
        <v>0</v>
      </c>
      <c r="Q213" s="465">
        <v>0</v>
      </c>
      <c r="R213" s="465">
        <v>0</v>
      </c>
      <c r="S213" s="465">
        <v>0</v>
      </c>
      <c r="T213" s="465">
        <v>0</v>
      </c>
      <c r="U213" s="465">
        <v>0</v>
      </c>
      <c r="V213" s="465">
        <v>28244.7</v>
      </c>
      <c r="W213" s="465">
        <v>0</v>
      </c>
      <c r="X213" s="465">
        <v>0</v>
      </c>
      <c r="Y213" s="465">
        <v>0</v>
      </c>
      <c r="Z213" s="465">
        <v>0</v>
      </c>
      <c r="AA213" s="465">
        <v>0</v>
      </c>
      <c r="AB213" s="465">
        <v>0</v>
      </c>
      <c r="AC213" s="465">
        <v>0</v>
      </c>
      <c r="AD213" s="465">
        <v>0</v>
      </c>
      <c r="AE213" s="465">
        <v>0</v>
      </c>
      <c r="AF213" s="465">
        <v>0</v>
      </c>
      <c r="AG213" s="465">
        <v>0</v>
      </c>
      <c r="AH213" s="465">
        <v>0</v>
      </c>
      <c r="AI213" s="465">
        <v>0</v>
      </c>
      <c r="AJ213" s="465">
        <v>0</v>
      </c>
      <c r="AK213" s="465">
        <v>0</v>
      </c>
      <c r="AL213" s="465">
        <v>0</v>
      </c>
      <c r="AM213" s="465">
        <v>0</v>
      </c>
      <c r="AN213" s="465">
        <v>0</v>
      </c>
      <c r="AO213" s="465">
        <v>0</v>
      </c>
      <c r="AP213" s="465">
        <v>0</v>
      </c>
      <c r="AQ213" s="465">
        <v>0</v>
      </c>
      <c r="AR213" s="465">
        <v>0</v>
      </c>
      <c r="AS213" s="465">
        <v>0</v>
      </c>
      <c r="AT213" s="465">
        <v>0</v>
      </c>
      <c r="AU213" s="465">
        <v>0</v>
      </c>
      <c r="AV213" s="404">
        <v>0</v>
      </c>
      <c r="AW213" s="404">
        <v>0</v>
      </c>
      <c r="AX213" s="404">
        <v>0</v>
      </c>
      <c r="AY213" s="404">
        <v>0</v>
      </c>
      <c r="AZ213" s="404">
        <v>0</v>
      </c>
      <c r="BA213" s="404">
        <v>0</v>
      </c>
      <c r="BB213" s="404">
        <v>0</v>
      </c>
      <c r="BC213" s="404">
        <v>0</v>
      </c>
      <c r="BD213" s="404">
        <v>0</v>
      </c>
      <c r="BE213" s="404">
        <v>0</v>
      </c>
      <c r="BF213" s="404">
        <v>0</v>
      </c>
      <c r="BG213" s="404">
        <v>0</v>
      </c>
      <c r="BH213" s="404">
        <v>0</v>
      </c>
      <c r="BI213" s="404">
        <v>0</v>
      </c>
      <c r="BJ213" s="404">
        <v>0</v>
      </c>
      <c r="BK213" s="404">
        <v>0</v>
      </c>
      <c r="BL213" s="404">
        <v>0</v>
      </c>
      <c r="BM213" s="404">
        <v>0</v>
      </c>
      <c r="BN213" s="404">
        <v>0</v>
      </c>
      <c r="BO213" s="404">
        <v>0</v>
      </c>
      <c r="BP213" s="404">
        <v>0</v>
      </c>
      <c r="BQ213" s="404">
        <v>0</v>
      </c>
      <c r="BR213" s="404">
        <v>0</v>
      </c>
      <c r="BS213" s="404">
        <v>0</v>
      </c>
      <c r="BT213" s="404">
        <v>0</v>
      </c>
      <c r="BU213" s="404">
        <v>0</v>
      </c>
      <c r="BV213" s="404">
        <v>0</v>
      </c>
      <c r="BW213" s="404">
        <v>0</v>
      </c>
      <c r="BX213" s="404">
        <v>0</v>
      </c>
      <c r="BY213" s="404">
        <v>0</v>
      </c>
      <c r="BZ213" s="404">
        <v>0</v>
      </c>
      <c r="CA213" s="404">
        <v>31521.149999999998</v>
      </c>
      <c r="CB213" s="404">
        <v>0</v>
      </c>
      <c r="CC213" s="404">
        <v>0</v>
      </c>
      <c r="CD213" s="404">
        <v>0</v>
      </c>
      <c r="CE213" s="404">
        <v>0</v>
      </c>
      <c r="CF213" s="404">
        <v>0</v>
      </c>
      <c r="CG213" s="404">
        <v>0</v>
      </c>
      <c r="CH213" s="404">
        <v>0</v>
      </c>
      <c r="CI213" s="404">
        <v>0</v>
      </c>
      <c r="CJ213" s="404">
        <v>0</v>
      </c>
      <c r="CK213" s="404">
        <v>0</v>
      </c>
      <c r="CL213" s="404">
        <v>0</v>
      </c>
      <c r="CM213" s="404">
        <v>0</v>
      </c>
      <c r="CN213" s="404">
        <v>0</v>
      </c>
      <c r="CO213" s="404">
        <v>0</v>
      </c>
      <c r="CP213" s="404">
        <v>0</v>
      </c>
      <c r="CQ213" s="404">
        <v>0</v>
      </c>
      <c r="CR213" s="404">
        <v>0</v>
      </c>
      <c r="CS213" s="404">
        <v>0</v>
      </c>
      <c r="CT213" s="404">
        <v>0</v>
      </c>
      <c r="CU213" s="404">
        <v>0</v>
      </c>
      <c r="CV213" s="404">
        <v>0</v>
      </c>
      <c r="CW213" s="404">
        <v>0</v>
      </c>
      <c r="CX213" s="404">
        <v>0</v>
      </c>
      <c r="CY213" s="404">
        <v>0</v>
      </c>
      <c r="CZ213" s="404">
        <v>0</v>
      </c>
    </row>
    <row r="214" spans="1:104" x14ac:dyDescent="0.25">
      <c r="A214" s="183">
        <v>4884</v>
      </c>
      <c r="B214" s="183">
        <v>675374</v>
      </c>
      <c r="C214" s="27">
        <v>1004877</v>
      </c>
      <c r="D214" s="14">
        <v>1063408847</v>
      </c>
      <c r="F214" s="27" t="s">
        <v>1298</v>
      </c>
      <c r="G214" s="12" t="s">
        <v>859</v>
      </c>
      <c r="H214" s="27" t="s">
        <v>859</v>
      </c>
      <c r="I214" s="12" t="s">
        <v>860</v>
      </c>
      <c r="J214" s="465">
        <v>0</v>
      </c>
      <c r="K214" s="465">
        <v>0</v>
      </c>
      <c r="L214" s="465">
        <v>0</v>
      </c>
      <c r="M214" s="465">
        <v>0</v>
      </c>
      <c r="N214" s="465">
        <v>0</v>
      </c>
      <c r="O214" s="465">
        <v>0</v>
      </c>
      <c r="P214" s="465">
        <v>0</v>
      </c>
      <c r="Q214" s="465">
        <v>0</v>
      </c>
      <c r="R214" s="465">
        <v>0</v>
      </c>
      <c r="S214" s="465">
        <v>0</v>
      </c>
      <c r="T214" s="465">
        <v>0</v>
      </c>
      <c r="U214" s="465">
        <v>0</v>
      </c>
      <c r="V214" s="465">
        <v>0</v>
      </c>
      <c r="W214" s="465">
        <v>0</v>
      </c>
      <c r="X214" s="465">
        <v>0</v>
      </c>
      <c r="Y214" s="465">
        <v>0</v>
      </c>
      <c r="Z214" s="465">
        <v>0</v>
      </c>
      <c r="AA214" s="465">
        <v>0</v>
      </c>
      <c r="AB214" s="465">
        <v>0</v>
      </c>
      <c r="AC214" s="465">
        <v>0</v>
      </c>
      <c r="AD214" s="465">
        <v>0</v>
      </c>
      <c r="AE214" s="465">
        <v>0</v>
      </c>
      <c r="AF214" s="465">
        <v>0</v>
      </c>
      <c r="AG214" s="465">
        <v>0</v>
      </c>
      <c r="AH214" s="465">
        <v>0</v>
      </c>
      <c r="AI214" s="465">
        <v>0</v>
      </c>
      <c r="AJ214" s="465">
        <v>0</v>
      </c>
      <c r="AK214" s="465">
        <v>0</v>
      </c>
      <c r="AL214" s="465">
        <v>0</v>
      </c>
      <c r="AM214" s="465">
        <v>0</v>
      </c>
      <c r="AN214" s="465">
        <v>0</v>
      </c>
      <c r="AO214" s="465">
        <v>0</v>
      </c>
      <c r="AP214" s="465">
        <v>0</v>
      </c>
      <c r="AQ214" s="465">
        <v>0</v>
      </c>
      <c r="AR214" s="465">
        <v>0</v>
      </c>
      <c r="AS214" s="465">
        <v>0</v>
      </c>
      <c r="AT214" s="465">
        <v>0</v>
      </c>
      <c r="AU214" s="465">
        <v>0</v>
      </c>
      <c r="AV214" s="404">
        <v>0</v>
      </c>
      <c r="AW214" s="404">
        <v>0</v>
      </c>
      <c r="AX214" s="404">
        <v>0</v>
      </c>
      <c r="AY214" s="404">
        <v>0</v>
      </c>
      <c r="AZ214" s="404">
        <v>0</v>
      </c>
      <c r="BA214" s="404">
        <v>0</v>
      </c>
      <c r="BB214" s="404">
        <v>0</v>
      </c>
      <c r="BC214" s="404">
        <v>0</v>
      </c>
      <c r="BD214" s="404">
        <v>0</v>
      </c>
      <c r="BE214" s="404">
        <v>0</v>
      </c>
      <c r="BF214" s="404">
        <v>0</v>
      </c>
      <c r="BG214" s="404">
        <v>0</v>
      </c>
      <c r="BH214" s="404">
        <v>56826.720000000008</v>
      </c>
      <c r="BI214" s="404">
        <v>0</v>
      </c>
      <c r="BJ214" s="404">
        <v>0</v>
      </c>
      <c r="BK214" s="404">
        <v>0</v>
      </c>
      <c r="BL214" s="404">
        <v>0</v>
      </c>
      <c r="BM214" s="404">
        <v>0</v>
      </c>
      <c r="BN214" s="404">
        <v>0</v>
      </c>
      <c r="BO214" s="404">
        <v>0</v>
      </c>
      <c r="BP214" s="404">
        <v>0</v>
      </c>
      <c r="BQ214" s="404">
        <v>0</v>
      </c>
      <c r="BR214" s="404">
        <v>0</v>
      </c>
      <c r="BS214" s="404">
        <v>0</v>
      </c>
      <c r="BT214" s="404">
        <v>0</v>
      </c>
      <c r="BU214" s="404">
        <v>0</v>
      </c>
      <c r="BV214" s="404">
        <v>0</v>
      </c>
      <c r="BW214" s="404">
        <v>0</v>
      </c>
      <c r="BX214" s="404">
        <v>0</v>
      </c>
      <c r="BY214" s="404">
        <v>0</v>
      </c>
      <c r="BZ214" s="404">
        <v>0</v>
      </c>
      <c r="CA214" s="404">
        <v>35250.720000000008</v>
      </c>
      <c r="CB214" s="404">
        <v>0</v>
      </c>
      <c r="CC214" s="404">
        <v>0</v>
      </c>
      <c r="CD214" s="404">
        <v>0</v>
      </c>
      <c r="CE214" s="404">
        <v>0</v>
      </c>
      <c r="CF214" s="404">
        <v>0</v>
      </c>
      <c r="CG214" s="404">
        <v>0</v>
      </c>
      <c r="CH214" s="404">
        <v>0</v>
      </c>
      <c r="CI214" s="404">
        <v>0</v>
      </c>
      <c r="CJ214" s="404">
        <v>0</v>
      </c>
      <c r="CK214" s="404">
        <v>0</v>
      </c>
      <c r="CL214" s="404">
        <v>0</v>
      </c>
      <c r="CM214" s="404">
        <v>0</v>
      </c>
      <c r="CN214" s="404">
        <v>0</v>
      </c>
      <c r="CO214" s="404">
        <v>0</v>
      </c>
      <c r="CP214" s="404">
        <v>0</v>
      </c>
      <c r="CQ214" s="404">
        <v>0</v>
      </c>
      <c r="CR214" s="404">
        <v>0</v>
      </c>
      <c r="CS214" s="404">
        <v>0</v>
      </c>
      <c r="CT214" s="404">
        <v>0</v>
      </c>
      <c r="CU214" s="404">
        <v>0</v>
      </c>
      <c r="CV214" s="404">
        <v>0</v>
      </c>
      <c r="CW214" s="404">
        <v>0</v>
      </c>
      <c r="CX214" s="404">
        <v>0</v>
      </c>
      <c r="CY214" s="404">
        <v>0</v>
      </c>
      <c r="CZ214" s="404">
        <v>0</v>
      </c>
    </row>
    <row r="215" spans="1:104" x14ac:dyDescent="0.25">
      <c r="A215" s="183">
        <v>4572</v>
      </c>
      <c r="B215" s="183">
        <v>675380</v>
      </c>
      <c r="C215" s="27">
        <v>1026414</v>
      </c>
      <c r="D215" s="14">
        <v>1487891669</v>
      </c>
      <c r="F215" s="27" t="s">
        <v>1267</v>
      </c>
      <c r="G215" s="12" t="s">
        <v>728</v>
      </c>
      <c r="H215" s="27" t="s">
        <v>1430</v>
      </c>
      <c r="I215" s="12" t="s">
        <v>729</v>
      </c>
      <c r="J215" s="465">
        <v>11495.25</v>
      </c>
      <c r="K215" s="465">
        <v>11896.109999999999</v>
      </c>
      <c r="L215" s="465">
        <v>11837.16</v>
      </c>
      <c r="M215" s="465">
        <v>11943.27</v>
      </c>
      <c r="N215" s="465">
        <v>12532.769999999999</v>
      </c>
      <c r="O215" s="465">
        <v>0</v>
      </c>
      <c r="P215" s="465">
        <v>0</v>
      </c>
      <c r="Q215" s="465">
        <v>0</v>
      </c>
      <c r="R215" s="465">
        <v>0</v>
      </c>
      <c r="S215" s="465">
        <v>0</v>
      </c>
      <c r="T215" s="465">
        <v>0</v>
      </c>
      <c r="U215" s="465">
        <v>0</v>
      </c>
      <c r="V215" s="465">
        <v>33256.44</v>
      </c>
      <c r="W215" s="465">
        <v>0</v>
      </c>
      <c r="X215" s="465">
        <v>0</v>
      </c>
      <c r="Y215" s="465">
        <v>0</v>
      </c>
      <c r="Z215" s="465">
        <v>0</v>
      </c>
      <c r="AA215" s="465">
        <v>0</v>
      </c>
      <c r="AB215" s="465">
        <v>0</v>
      </c>
      <c r="AC215" s="465">
        <v>0</v>
      </c>
      <c r="AD215" s="465">
        <v>0</v>
      </c>
      <c r="AE215" s="465">
        <v>0</v>
      </c>
      <c r="AF215" s="465">
        <v>0</v>
      </c>
      <c r="AG215" s="465">
        <v>0</v>
      </c>
      <c r="AH215" s="465">
        <v>0</v>
      </c>
      <c r="AI215" s="465">
        <v>0</v>
      </c>
      <c r="AJ215" s="465">
        <v>0</v>
      </c>
      <c r="AK215" s="465">
        <v>0</v>
      </c>
      <c r="AL215" s="465">
        <v>0</v>
      </c>
      <c r="AM215" s="465">
        <v>0</v>
      </c>
      <c r="AN215" s="465">
        <v>0</v>
      </c>
      <c r="AO215" s="465">
        <v>0</v>
      </c>
      <c r="AP215" s="465">
        <v>0</v>
      </c>
      <c r="AQ215" s="465">
        <v>0</v>
      </c>
      <c r="AR215" s="465">
        <v>0</v>
      </c>
      <c r="AS215" s="465">
        <v>0</v>
      </c>
      <c r="AT215" s="465">
        <v>0</v>
      </c>
      <c r="AU215" s="465">
        <v>0</v>
      </c>
      <c r="AV215" s="404">
        <v>15256.259999999998</v>
      </c>
      <c r="AW215" s="404">
        <v>15515.64</v>
      </c>
      <c r="AX215" s="404">
        <v>16199.46</v>
      </c>
      <c r="AY215" s="404">
        <v>16623.899999999998</v>
      </c>
      <c r="AZ215" s="404">
        <v>16435.259999999998</v>
      </c>
      <c r="BA215" s="404">
        <v>0</v>
      </c>
      <c r="BB215" s="404">
        <v>0</v>
      </c>
      <c r="BC215" s="404">
        <v>0</v>
      </c>
      <c r="BD215" s="404">
        <v>0</v>
      </c>
      <c r="BE215" s="404">
        <v>0</v>
      </c>
      <c r="BF215" s="404">
        <v>0</v>
      </c>
      <c r="BG215" s="404">
        <v>0</v>
      </c>
      <c r="BH215" s="404">
        <v>44341.919999999998</v>
      </c>
      <c r="BI215" s="404">
        <v>0</v>
      </c>
      <c r="BJ215" s="404">
        <v>0</v>
      </c>
      <c r="BK215" s="404">
        <v>0</v>
      </c>
      <c r="BL215" s="404">
        <v>0</v>
      </c>
      <c r="BM215" s="404">
        <v>0</v>
      </c>
      <c r="BN215" s="404">
        <v>0</v>
      </c>
      <c r="BO215" s="404">
        <v>21764.34</v>
      </c>
      <c r="BP215" s="404">
        <v>23037.659999999996</v>
      </c>
      <c r="BQ215" s="404">
        <v>25041.96</v>
      </c>
      <c r="BR215" s="404">
        <v>25867.259999999995</v>
      </c>
      <c r="BS215" s="404">
        <v>24440.67</v>
      </c>
      <c r="BT215" s="404">
        <v>0</v>
      </c>
      <c r="BU215" s="404">
        <v>0</v>
      </c>
      <c r="BV215" s="404">
        <v>0</v>
      </c>
      <c r="BW215" s="404">
        <v>0</v>
      </c>
      <c r="BX215" s="404">
        <v>0</v>
      </c>
      <c r="BY215" s="404">
        <v>0</v>
      </c>
      <c r="BZ215" s="404">
        <v>0</v>
      </c>
      <c r="CA215" s="404">
        <v>65934.119999999981</v>
      </c>
      <c r="CB215" s="404">
        <v>0</v>
      </c>
      <c r="CC215" s="404">
        <v>0</v>
      </c>
      <c r="CD215" s="404">
        <v>0</v>
      </c>
      <c r="CE215" s="404">
        <v>0</v>
      </c>
      <c r="CF215" s="404">
        <v>0</v>
      </c>
      <c r="CG215" s="404">
        <v>0</v>
      </c>
      <c r="CH215" s="404">
        <v>0</v>
      </c>
      <c r="CI215" s="404">
        <v>0</v>
      </c>
      <c r="CJ215" s="404">
        <v>0</v>
      </c>
      <c r="CK215" s="404">
        <v>0</v>
      </c>
      <c r="CL215" s="404">
        <v>0</v>
      </c>
      <c r="CM215" s="404">
        <v>0</v>
      </c>
      <c r="CN215" s="404">
        <v>0</v>
      </c>
      <c r="CO215" s="404">
        <v>0</v>
      </c>
      <c r="CP215" s="404">
        <v>0</v>
      </c>
      <c r="CQ215" s="404">
        <v>0</v>
      </c>
      <c r="CR215" s="404">
        <v>0</v>
      </c>
      <c r="CS215" s="404">
        <v>0</v>
      </c>
      <c r="CT215" s="404">
        <v>0</v>
      </c>
      <c r="CU215" s="404">
        <v>0</v>
      </c>
      <c r="CV215" s="404">
        <v>0</v>
      </c>
      <c r="CW215" s="404">
        <v>0</v>
      </c>
      <c r="CX215" s="404">
        <v>0</v>
      </c>
      <c r="CY215" s="404">
        <v>0</v>
      </c>
      <c r="CZ215" s="404">
        <v>0</v>
      </c>
    </row>
    <row r="216" spans="1:104" x14ac:dyDescent="0.25">
      <c r="A216" s="183">
        <v>5340</v>
      </c>
      <c r="B216" s="183">
        <v>675391</v>
      </c>
      <c r="C216" s="27">
        <v>1013455</v>
      </c>
      <c r="D216" s="14">
        <v>1043331101</v>
      </c>
      <c r="F216" s="27" t="s">
        <v>1277</v>
      </c>
      <c r="G216" s="12" t="s">
        <v>1105</v>
      </c>
      <c r="H216" s="27" t="s">
        <v>1391</v>
      </c>
      <c r="I216" s="12" t="s">
        <v>1106</v>
      </c>
      <c r="J216" s="465">
        <v>6646.6399999999994</v>
      </c>
      <c r="K216" s="465">
        <v>5786.7599999999993</v>
      </c>
      <c r="L216" s="465">
        <v>7518.1399999999994</v>
      </c>
      <c r="M216" s="465">
        <v>7041.7199999999993</v>
      </c>
      <c r="N216" s="465">
        <v>7088.1999999999989</v>
      </c>
      <c r="O216" s="465">
        <v>0</v>
      </c>
      <c r="P216" s="465">
        <v>0</v>
      </c>
      <c r="Q216" s="465">
        <v>0</v>
      </c>
      <c r="R216" s="465">
        <v>0</v>
      </c>
      <c r="S216" s="465">
        <v>0</v>
      </c>
      <c r="T216" s="465">
        <v>0</v>
      </c>
      <c r="U216" s="465">
        <v>0</v>
      </c>
      <c r="V216" s="465">
        <v>10490.869999999999</v>
      </c>
      <c r="W216" s="465">
        <v>0</v>
      </c>
      <c r="X216" s="465">
        <v>0</v>
      </c>
      <c r="Y216" s="465">
        <v>0</v>
      </c>
      <c r="Z216" s="465">
        <v>0</v>
      </c>
      <c r="AA216" s="465">
        <v>0</v>
      </c>
      <c r="AB216" s="465">
        <v>0</v>
      </c>
      <c r="AC216" s="465">
        <v>0</v>
      </c>
      <c r="AD216" s="465">
        <v>0</v>
      </c>
      <c r="AE216" s="465">
        <v>0</v>
      </c>
      <c r="AF216" s="465">
        <v>0</v>
      </c>
      <c r="AG216" s="465">
        <v>0</v>
      </c>
      <c r="AH216" s="465">
        <v>0</v>
      </c>
      <c r="AI216" s="465">
        <v>0</v>
      </c>
      <c r="AJ216" s="465">
        <v>0</v>
      </c>
      <c r="AK216" s="465">
        <v>0</v>
      </c>
      <c r="AL216" s="465">
        <v>0</v>
      </c>
      <c r="AM216" s="465">
        <v>0</v>
      </c>
      <c r="AN216" s="465">
        <v>0</v>
      </c>
      <c r="AO216" s="465">
        <v>0</v>
      </c>
      <c r="AP216" s="465">
        <v>0</v>
      </c>
      <c r="AQ216" s="465">
        <v>0</v>
      </c>
      <c r="AR216" s="465">
        <v>0</v>
      </c>
      <c r="AS216" s="465">
        <v>0</v>
      </c>
      <c r="AT216" s="465">
        <v>0</v>
      </c>
      <c r="AU216" s="465">
        <v>0</v>
      </c>
      <c r="AV216" s="404">
        <v>7343.8399999999992</v>
      </c>
      <c r="AW216" s="404">
        <v>6495.58</v>
      </c>
      <c r="AX216" s="404">
        <v>8064.28</v>
      </c>
      <c r="AY216" s="404">
        <v>8215.34</v>
      </c>
      <c r="AZ216" s="404">
        <v>8017.7999999999993</v>
      </c>
      <c r="BA216" s="404">
        <v>0</v>
      </c>
      <c r="BB216" s="404">
        <v>0</v>
      </c>
      <c r="BC216" s="404">
        <v>0</v>
      </c>
      <c r="BD216" s="404">
        <v>0</v>
      </c>
      <c r="BE216" s="404">
        <v>0</v>
      </c>
      <c r="BF216" s="404">
        <v>0</v>
      </c>
      <c r="BG216" s="404">
        <v>0</v>
      </c>
      <c r="BH216" s="404">
        <v>11517.349999999999</v>
      </c>
      <c r="BI216" s="404">
        <v>0</v>
      </c>
      <c r="BJ216" s="404">
        <v>0</v>
      </c>
      <c r="BK216" s="404">
        <v>0</v>
      </c>
      <c r="BL216" s="404">
        <v>0</v>
      </c>
      <c r="BM216" s="404">
        <v>0</v>
      </c>
      <c r="BN216" s="404">
        <v>0</v>
      </c>
      <c r="BO216" s="404">
        <v>0</v>
      </c>
      <c r="BP216" s="404">
        <v>0</v>
      </c>
      <c r="BQ216" s="404">
        <v>0</v>
      </c>
      <c r="BR216" s="404">
        <v>0</v>
      </c>
      <c r="BS216" s="404">
        <v>0</v>
      </c>
      <c r="BT216" s="404">
        <v>0</v>
      </c>
      <c r="BU216" s="404">
        <v>0</v>
      </c>
      <c r="BV216" s="404">
        <v>0</v>
      </c>
      <c r="BW216" s="404">
        <v>0</v>
      </c>
      <c r="BX216" s="404">
        <v>0</v>
      </c>
      <c r="BY216" s="404">
        <v>0</v>
      </c>
      <c r="BZ216" s="404">
        <v>0</v>
      </c>
      <c r="CA216" s="404">
        <v>0</v>
      </c>
      <c r="CB216" s="404">
        <v>0</v>
      </c>
      <c r="CC216" s="404">
        <v>0</v>
      </c>
      <c r="CD216" s="404">
        <v>0</v>
      </c>
      <c r="CE216" s="404">
        <v>0</v>
      </c>
      <c r="CF216" s="404">
        <v>0</v>
      </c>
      <c r="CG216" s="404">
        <v>0</v>
      </c>
      <c r="CH216" s="404">
        <v>7994.5599999999995</v>
      </c>
      <c r="CI216" s="404">
        <v>7146.2999999999993</v>
      </c>
      <c r="CJ216" s="404">
        <v>9133.32</v>
      </c>
      <c r="CK216" s="404">
        <v>8622.0399999999991</v>
      </c>
      <c r="CL216" s="404">
        <v>8494.2199999999993</v>
      </c>
      <c r="CM216" s="404">
        <v>0</v>
      </c>
      <c r="CN216" s="404">
        <v>0</v>
      </c>
      <c r="CO216" s="404">
        <v>0</v>
      </c>
      <c r="CP216" s="404">
        <v>0</v>
      </c>
      <c r="CQ216" s="404">
        <v>0</v>
      </c>
      <c r="CR216" s="404">
        <v>0</v>
      </c>
      <c r="CS216" s="404">
        <v>0</v>
      </c>
      <c r="CT216" s="404">
        <v>12763.789999999997</v>
      </c>
      <c r="CU216" s="404">
        <v>0</v>
      </c>
      <c r="CV216" s="404">
        <v>0</v>
      </c>
      <c r="CW216" s="404">
        <v>0</v>
      </c>
      <c r="CX216" s="404">
        <v>0</v>
      </c>
      <c r="CY216" s="404">
        <v>0</v>
      </c>
      <c r="CZ216" s="404">
        <v>0</v>
      </c>
    </row>
    <row r="217" spans="1:104" x14ac:dyDescent="0.25">
      <c r="A217" s="183">
        <v>4753</v>
      </c>
      <c r="B217" s="183">
        <v>675394</v>
      </c>
      <c r="C217" s="27">
        <v>475304</v>
      </c>
      <c r="D217" s="14">
        <v>1033105341</v>
      </c>
      <c r="F217" s="27" t="s">
        <v>1277</v>
      </c>
      <c r="G217" s="12" t="s">
        <v>808</v>
      </c>
      <c r="H217" s="27" t="s">
        <v>1425</v>
      </c>
      <c r="I217" s="12" t="s">
        <v>809</v>
      </c>
      <c r="J217" s="465">
        <v>10936.640000000001</v>
      </c>
      <c r="K217" s="465">
        <v>9521.76</v>
      </c>
      <c r="L217" s="465">
        <v>12370.640000000001</v>
      </c>
      <c r="M217" s="465">
        <v>11586.72</v>
      </c>
      <c r="N217" s="465">
        <v>11663.2</v>
      </c>
      <c r="O217" s="465">
        <v>0</v>
      </c>
      <c r="P217" s="465">
        <v>0</v>
      </c>
      <c r="Q217" s="465">
        <v>0</v>
      </c>
      <c r="R217" s="465">
        <v>0</v>
      </c>
      <c r="S217" s="465">
        <v>0</v>
      </c>
      <c r="T217" s="465">
        <v>0</v>
      </c>
      <c r="U217" s="465">
        <v>0</v>
      </c>
      <c r="V217" s="465">
        <v>17307.36</v>
      </c>
      <c r="W217" s="465">
        <v>0</v>
      </c>
      <c r="X217" s="465">
        <v>0</v>
      </c>
      <c r="Y217" s="465">
        <v>0</v>
      </c>
      <c r="Z217" s="465">
        <v>0</v>
      </c>
      <c r="AA217" s="465">
        <v>0</v>
      </c>
      <c r="AB217" s="465">
        <v>0</v>
      </c>
      <c r="AC217" s="465">
        <v>0</v>
      </c>
      <c r="AD217" s="465">
        <v>0</v>
      </c>
      <c r="AE217" s="465">
        <v>0</v>
      </c>
      <c r="AF217" s="465">
        <v>0</v>
      </c>
      <c r="AG217" s="465">
        <v>0</v>
      </c>
      <c r="AH217" s="465">
        <v>0</v>
      </c>
      <c r="AI217" s="465">
        <v>0</v>
      </c>
      <c r="AJ217" s="465">
        <v>0</v>
      </c>
      <c r="AK217" s="465">
        <v>0</v>
      </c>
      <c r="AL217" s="465">
        <v>0</v>
      </c>
      <c r="AM217" s="465">
        <v>0</v>
      </c>
      <c r="AN217" s="465">
        <v>0</v>
      </c>
      <c r="AO217" s="465">
        <v>0</v>
      </c>
      <c r="AP217" s="465">
        <v>0</v>
      </c>
      <c r="AQ217" s="465">
        <v>0</v>
      </c>
      <c r="AR217" s="465">
        <v>0</v>
      </c>
      <c r="AS217" s="465">
        <v>0</v>
      </c>
      <c r="AT217" s="465">
        <v>0</v>
      </c>
      <c r="AU217" s="465">
        <v>0</v>
      </c>
      <c r="AV217" s="404">
        <v>12083.84</v>
      </c>
      <c r="AW217" s="404">
        <v>10688.080000000002</v>
      </c>
      <c r="AX217" s="404">
        <v>13269.28</v>
      </c>
      <c r="AY217" s="404">
        <v>13517.84</v>
      </c>
      <c r="AZ217" s="404">
        <v>13192.800000000001</v>
      </c>
      <c r="BA217" s="404">
        <v>0</v>
      </c>
      <c r="BB217" s="404">
        <v>0</v>
      </c>
      <c r="BC217" s="404">
        <v>0</v>
      </c>
      <c r="BD217" s="404">
        <v>0</v>
      </c>
      <c r="BE217" s="404">
        <v>0</v>
      </c>
      <c r="BF217" s="404">
        <v>0</v>
      </c>
      <c r="BG217" s="404">
        <v>0</v>
      </c>
      <c r="BH217" s="404">
        <v>19000.799999999996</v>
      </c>
      <c r="BI217" s="404">
        <v>0</v>
      </c>
      <c r="BJ217" s="404">
        <v>0</v>
      </c>
      <c r="BK217" s="404">
        <v>0</v>
      </c>
      <c r="BL217" s="404">
        <v>0</v>
      </c>
      <c r="BM217" s="404">
        <v>0</v>
      </c>
      <c r="BN217" s="404">
        <v>0</v>
      </c>
      <c r="BO217" s="404">
        <v>0</v>
      </c>
      <c r="BP217" s="404">
        <v>0</v>
      </c>
      <c r="BQ217" s="404">
        <v>0</v>
      </c>
      <c r="BR217" s="404">
        <v>0</v>
      </c>
      <c r="BS217" s="404">
        <v>0</v>
      </c>
      <c r="BT217" s="404">
        <v>0</v>
      </c>
      <c r="BU217" s="404">
        <v>0</v>
      </c>
      <c r="BV217" s="404">
        <v>0</v>
      </c>
      <c r="BW217" s="404">
        <v>0</v>
      </c>
      <c r="BX217" s="404">
        <v>0</v>
      </c>
      <c r="BY217" s="404">
        <v>0</v>
      </c>
      <c r="BZ217" s="404">
        <v>0</v>
      </c>
      <c r="CA217" s="404">
        <v>0</v>
      </c>
      <c r="CB217" s="404">
        <v>0</v>
      </c>
      <c r="CC217" s="404">
        <v>0</v>
      </c>
      <c r="CD217" s="404">
        <v>0</v>
      </c>
      <c r="CE217" s="404">
        <v>0</v>
      </c>
      <c r="CF217" s="404">
        <v>0</v>
      </c>
      <c r="CG217" s="404">
        <v>0</v>
      </c>
      <c r="CH217" s="404">
        <v>13154.560000000001</v>
      </c>
      <c r="CI217" s="404">
        <v>11758.8</v>
      </c>
      <c r="CJ217" s="404">
        <v>15028.320000000002</v>
      </c>
      <c r="CK217" s="404">
        <v>14187.04</v>
      </c>
      <c r="CL217" s="404">
        <v>13976.72</v>
      </c>
      <c r="CM217" s="404">
        <v>0</v>
      </c>
      <c r="CN217" s="404">
        <v>0</v>
      </c>
      <c r="CO217" s="404">
        <v>0</v>
      </c>
      <c r="CP217" s="404">
        <v>0</v>
      </c>
      <c r="CQ217" s="404">
        <v>0</v>
      </c>
      <c r="CR217" s="404">
        <v>0</v>
      </c>
      <c r="CS217" s="404">
        <v>0</v>
      </c>
      <c r="CT217" s="404">
        <v>21057.119999999995</v>
      </c>
      <c r="CU217" s="404">
        <v>0</v>
      </c>
      <c r="CV217" s="404">
        <v>0</v>
      </c>
      <c r="CW217" s="404">
        <v>0</v>
      </c>
      <c r="CX217" s="404">
        <v>0</v>
      </c>
      <c r="CY217" s="404">
        <v>0</v>
      </c>
      <c r="CZ217" s="404">
        <v>0</v>
      </c>
    </row>
    <row r="218" spans="1:104" x14ac:dyDescent="0.25">
      <c r="A218" s="183">
        <v>4543</v>
      </c>
      <c r="B218" s="183">
        <v>675395</v>
      </c>
      <c r="C218" s="27">
        <v>1026413</v>
      </c>
      <c r="D218" s="14">
        <v>1023255205</v>
      </c>
      <c r="F218" s="27" t="s">
        <v>1258</v>
      </c>
      <c r="G218" s="12" t="s">
        <v>710</v>
      </c>
      <c r="H218" s="27" t="s">
        <v>1430</v>
      </c>
      <c r="I218" s="12" t="s">
        <v>711</v>
      </c>
      <c r="J218" s="465">
        <v>18327</v>
      </c>
      <c r="K218" s="465">
        <v>18983</v>
      </c>
      <c r="L218" s="465">
        <v>19876.799999999996</v>
      </c>
      <c r="M218" s="465">
        <v>19343.8</v>
      </c>
      <c r="N218" s="465">
        <v>19187.999999999996</v>
      </c>
      <c r="O218" s="465">
        <v>0</v>
      </c>
      <c r="P218" s="465">
        <v>0</v>
      </c>
      <c r="Q218" s="465">
        <v>0</v>
      </c>
      <c r="R218" s="465">
        <v>0</v>
      </c>
      <c r="S218" s="465">
        <v>0</v>
      </c>
      <c r="T218" s="465">
        <v>0</v>
      </c>
      <c r="U218" s="465">
        <v>0</v>
      </c>
      <c r="V218" s="465">
        <v>54257.72</v>
      </c>
      <c r="W218" s="465">
        <v>0</v>
      </c>
      <c r="X218" s="465">
        <v>0</v>
      </c>
      <c r="Y218" s="465">
        <v>0</v>
      </c>
      <c r="Z218" s="465">
        <v>0</v>
      </c>
      <c r="AA218" s="465">
        <v>0</v>
      </c>
      <c r="AB218" s="465">
        <v>0</v>
      </c>
      <c r="AC218" s="465">
        <v>0</v>
      </c>
      <c r="AD218" s="465">
        <v>0</v>
      </c>
      <c r="AE218" s="465">
        <v>0</v>
      </c>
      <c r="AF218" s="465">
        <v>0</v>
      </c>
      <c r="AG218" s="465">
        <v>0</v>
      </c>
      <c r="AH218" s="465">
        <v>0</v>
      </c>
      <c r="AI218" s="465">
        <v>0</v>
      </c>
      <c r="AJ218" s="465">
        <v>0</v>
      </c>
      <c r="AK218" s="465">
        <v>0</v>
      </c>
      <c r="AL218" s="465">
        <v>0</v>
      </c>
      <c r="AM218" s="465">
        <v>0</v>
      </c>
      <c r="AN218" s="465">
        <v>0</v>
      </c>
      <c r="AO218" s="465">
        <v>0</v>
      </c>
      <c r="AP218" s="465">
        <v>0</v>
      </c>
      <c r="AQ218" s="465">
        <v>0</v>
      </c>
      <c r="AR218" s="465">
        <v>0</v>
      </c>
      <c r="AS218" s="465">
        <v>0</v>
      </c>
      <c r="AT218" s="465">
        <v>0</v>
      </c>
      <c r="AU218" s="465">
        <v>0</v>
      </c>
      <c r="AV218" s="404">
        <v>0</v>
      </c>
      <c r="AW218" s="404">
        <v>0</v>
      </c>
      <c r="AX218" s="404">
        <v>0</v>
      </c>
      <c r="AY218" s="404">
        <v>0</v>
      </c>
      <c r="AZ218" s="404">
        <v>0</v>
      </c>
      <c r="BA218" s="404">
        <v>0</v>
      </c>
      <c r="BB218" s="404">
        <v>0</v>
      </c>
      <c r="BC218" s="404">
        <v>0</v>
      </c>
      <c r="BD218" s="404">
        <v>0</v>
      </c>
      <c r="BE218" s="404">
        <v>0</v>
      </c>
      <c r="BF218" s="404">
        <v>0</v>
      </c>
      <c r="BG218" s="404">
        <v>0</v>
      </c>
      <c r="BH218" s="404">
        <v>0</v>
      </c>
      <c r="BI218" s="404">
        <v>0</v>
      </c>
      <c r="BJ218" s="404">
        <v>0</v>
      </c>
      <c r="BK218" s="404">
        <v>0</v>
      </c>
      <c r="BL218" s="404">
        <v>0</v>
      </c>
      <c r="BM218" s="404">
        <v>0</v>
      </c>
      <c r="BN218" s="404">
        <v>0</v>
      </c>
      <c r="BO218" s="404">
        <v>20418</v>
      </c>
      <c r="BP218" s="404">
        <v>20967.399999999998</v>
      </c>
      <c r="BQ218" s="404">
        <v>22435.199999999997</v>
      </c>
      <c r="BR218" s="404">
        <v>22328.6</v>
      </c>
      <c r="BS218" s="404">
        <v>22279.399999999998</v>
      </c>
      <c r="BT218" s="404">
        <v>0</v>
      </c>
      <c r="BU218" s="404">
        <v>0</v>
      </c>
      <c r="BV218" s="404">
        <v>0</v>
      </c>
      <c r="BW218" s="404">
        <v>0</v>
      </c>
      <c r="BX218" s="404">
        <v>0</v>
      </c>
      <c r="BY218" s="404">
        <v>0</v>
      </c>
      <c r="BZ218" s="404">
        <v>0</v>
      </c>
      <c r="CA218" s="404">
        <v>60551.740000000005</v>
      </c>
      <c r="CB218" s="404">
        <v>0</v>
      </c>
      <c r="CC218" s="404">
        <v>0</v>
      </c>
      <c r="CD218" s="404">
        <v>0</v>
      </c>
      <c r="CE218" s="404">
        <v>0</v>
      </c>
      <c r="CF218" s="404">
        <v>0</v>
      </c>
      <c r="CG218" s="404">
        <v>0</v>
      </c>
      <c r="CH218" s="404">
        <v>0</v>
      </c>
      <c r="CI218" s="404">
        <v>0</v>
      </c>
      <c r="CJ218" s="404">
        <v>0</v>
      </c>
      <c r="CK218" s="404">
        <v>0</v>
      </c>
      <c r="CL218" s="404">
        <v>0</v>
      </c>
      <c r="CM218" s="404">
        <v>0</v>
      </c>
      <c r="CN218" s="404">
        <v>0</v>
      </c>
      <c r="CO218" s="404">
        <v>0</v>
      </c>
      <c r="CP218" s="404">
        <v>0</v>
      </c>
      <c r="CQ218" s="404">
        <v>0</v>
      </c>
      <c r="CR218" s="404">
        <v>0</v>
      </c>
      <c r="CS218" s="404">
        <v>0</v>
      </c>
      <c r="CT218" s="404">
        <v>0</v>
      </c>
      <c r="CU218" s="404">
        <v>0</v>
      </c>
      <c r="CV218" s="404">
        <v>0</v>
      </c>
      <c r="CW218" s="404">
        <v>0</v>
      </c>
      <c r="CX218" s="404">
        <v>0</v>
      </c>
      <c r="CY218" s="404">
        <v>0</v>
      </c>
      <c r="CZ218" s="404">
        <v>0</v>
      </c>
    </row>
    <row r="219" spans="1:104" x14ac:dyDescent="0.25">
      <c r="A219" s="183">
        <v>5042</v>
      </c>
      <c r="B219" s="183">
        <v>675396</v>
      </c>
      <c r="C219" s="27">
        <v>1026582</v>
      </c>
      <c r="D219" s="14">
        <v>1598886947</v>
      </c>
      <c r="F219" s="27" t="s">
        <v>1408</v>
      </c>
      <c r="G219" s="12" t="s">
        <v>314</v>
      </c>
      <c r="H219" s="27" t="s">
        <v>1428</v>
      </c>
      <c r="I219" s="12" t="s">
        <v>315</v>
      </c>
      <c r="J219" s="465">
        <v>0</v>
      </c>
      <c r="K219" s="465">
        <v>0</v>
      </c>
      <c r="L219" s="465">
        <v>0</v>
      </c>
      <c r="M219" s="465">
        <v>0</v>
      </c>
      <c r="N219" s="465">
        <v>0</v>
      </c>
      <c r="O219" s="465">
        <v>0</v>
      </c>
      <c r="P219" s="465">
        <v>0</v>
      </c>
      <c r="Q219" s="465">
        <v>0</v>
      </c>
      <c r="R219" s="465">
        <v>0</v>
      </c>
      <c r="S219" s="465">
        <v>0</v>
      </c>
      <c r="T219" s="465">
        <v>0</v>
      </c>
      <c r="U219" s="465">
        <v>0</v>
      </c>
      <c r="V219" s="465">
        <v>0</v>
      </c>
      <c r="W219" s="465">
        <v>0</v>
      </c>
      <c r="X219" s="465">
        <v>0</v>
      </c>
      <c r="Y219" s="465">
        <v>0</v>
      </c>
      <c r="Z219" s="465">
        <v>0</v>
      </c>
      <c r="AA219" s="465">
        <v>0</v>
      </c>
      <c r="AB219" s="465">
        <v>0</v>
      </c>
      <c r="AC219" s="465">
        <v>11085.09</v>
      </c>
      <c r="AD219" s="465">
        <v>11588.220000000001</v>
      </c>
      <c r="AE219" s="465">
        <v>11961.51</v>
      </c>
      <c r="AF219" s="465">
        <v>12773.01</v>
      </c>
      <c r="AG219" s="465">
        <v>11961.51</v>
      </c>
      <c r="AH219" s="465">
        <v>0</v>
      </c>
      <c r="AI219" s="465">
        <v>0</v>
      </c>
      <c r="AJ219" s="465">
        <v>0</v>
      </c>
      <c r="AK219" s="465">
        <v>0</v>
      </c>
      <c r="AL219" s="465">
        <v>0</v>
      </c>
      <c r="AM219" s="465">
        <v>0</v>
      </c>
      <c r="AN219" s="465">
        <v>0</v>
      </c>
      <c r="AO219" s="465">
        <v>25522.639999999999</v>
      </c>
      <c r="AP219" s="465">
        <v>0</v>
      </c>
      <c r="AQ219" s="465">
        <v>0</v>
      </c>
      <c r="AR219" s="465">
        <v>0</v>
      </c>
      <c r="AS219" s="465">
        <v>0</v>
      </c>
      <c r="AT219" s="465">
        <v>0</v>
      </c>
      <c r="AU219" s="465">
        <v>0</v>
      </c>
      <c r="AV219" s="404">
        <v>14055.18</v>
      </c>
      <c r="AW219" s="404">
        <v>14704.380000000001</v>
      </c>
      <c r="AX219" s="404">
        <v>15450.960000000001</v>
      </c>
      <c r="AY219" s="404">
        <v>14899.140000000001</v>
      </c>
      <c r="AZ219" s="404">
        <v>15110.130000000001</v>
      </c>
      <c r="BA219" s="404">
        <v>0</v>
      </c>
      <c r="BB219" s="404">
        <v>0</v>
      </c>
      <c r="BC219" s="404">
        <v>0</v>
      </c>
      <c r="BD219" s="404">
        <v>0</v>
      </c>
      <c r="BE219" s="404">
        <v>0</v>
      </c>
      <c r="BF219" s="404">
        <v>0</v>
      </c>
      <c r="BG219" s="404">
        <v>0</v>
      </c>
      <c r="BH219" s="404">
        <v>32579.040000000001</v>
      </c>
      <c r="BI219" s="404">
        <v>0</v>
      </c>
      <c r="BJ219" s="404">
        <v>0</v>
      </c>
      <c r="BK219" s="404">
        <v>0</v>
      </c>
      <c r="BL219" s="404">
        <v>0</v>
      </c>
      <c r="BM219" s="404">
        <v>0</v>
      </c>
      <c r="BN219" s="404">
        <v>0</v>
      </c>
      <c r="BO219" s="404">
        <v>16554.600000000002</v>
      </c>
      <c r="BP219" s="404">
        <v>18291.21</v>
      </c>
      <c r="BQ219" s="404">
        <v>19573.379999999997</v>
      </c>
      <c r="BR219" s="404">
        <v>19605.84</v>
      </c>
      <c r="BS219" s="404">
        <v>19313.7</v>
      </c>
      <c r="BT219" s="404">
        <v>0</v>
      </c>
      <c r="BU219" s="404">
        <v>0</v>
      </c>
      <c r="BV219" s="404">
        <v>0</v>
      </c>
      <c r="BW219" s="404">
        <v>0</v>
      </c>
      <c r="BX219" s="404">
        <v>0</v>
      </c>
      <c r="BY219" s="404">
        <v>0</v>
      </c>
      <c r="BZ219" s="404">
        <v>0</v>
      </c>
      <c r="CA219" s="404">
        <v>40101.880000000005</v>
      </c>
      <c r="CB219" s="404">
        <v>0</v>
      </c>
      <c r="CC219" s="404">
        <v>0</v>
      </c>
      <c r="CD219" s="404">
        <v>0</v>
      </c>
      <c r="CE219" s="404">
        <v>0</v>
      </c>
      <c r="CF219" s="404">
        <v>0</v>
      </c>
      <c r="CG219" s="404">
        <v>0</v>
      </c>
      <c r="CH219" s="404">
        <v>0</v>
      </c>
      <c r="CI219" s="404">
        <v>0</v>
      </c>
      <c r="CJ219" s="404">
        <v>0</v>
      </c>
      <c r="CK219" s="404">
        <v>0</v>
      </c>
      <c r="CL219" s="404">
        <v>0</v>
      </c>
      <c r="CM219" s="404">
        <v>0</v>
      </c>
      <c r="CN219" s="404">
        <v>0</v>
      </c>
      <c r="CO219" s="404">
        <v>0</v>
      </c>
      <c r="CP219" s="404">
        <v>0</v>
      </c>
      <c r="CQ219" s="404">
        <v>0</v>
      </c>
      <c r="CR219" s="404">
        <v>0</v>
      </c>
      <c r="CS219" s="404">
        <v>0</v>
      </c>
      <c r="CT219" s="404">
        <v>0</v>
      </c>
      <c r="CU219" s="404">
        <v>0</v>
      </c>
      <c r="CV219" s="404">
        <v>0</v>
      </c>
      <c r="CW219" s="404">
        <v>0</v>
      </c>
      <c r="CX219" s="404">
        <v>0</v>
      </c>
      <c r="CY219" s="404">
        <v>0</v>
      </c>
      <c r="CZ219" s="404">
        <v>0</v>
      </c>
    </row>
    <row r="220" spans="1:104" x14ac:dyDescent="0.25">
      <c r="A220" s="183">
        <v>4649</v>
      </c>
      <c r="B220" s="183">
        <v>675399</v>
      </c>
      <c r="C220" s="27">
        <v>1004118</v>
      </c>
      <c r="D220" s="14">
        <v>1568458347</v>
      </c>
      <c r="F220" s="27" t="s">
        <v>1274</v>
      </c>
      <c r="G220" s="12" t="s">
        <v>770</v>
      </c>
      <c r="H220" s="27" t="s">
        <v>770</v>
      </c>
      <c r="I220" s="12" t="s">
        <v>771</v>
      </c>
      <c r="J220" s="465">
        <v>0</v>
      </c>
      <c r="K220" s="465">
        <v>0</v>
      </c>
      <c r="L220" s="465">
        <v>0</v>
      </c>
      <c r="M220" s="465">
        <v>0</v>
      </c>
      <c r="N220" s="465">
        <v>0</v>
      </c>
      <c r="O220" s="465">
        <v>0</v>
      </c>
      <c r="P220" s="465">
        <v>0</v>
      </c>
      <c r="Q220" s="465">
        <v>0</v>
      </c>
      <c r="R220" s="465">
        <v>0</v>
      </c>
      <c r="S220" s="465">
        <v>0</v>
      </c>
      <c r="T220" s="465">
        <v>0</v>
      </c>
      <c r="U220" s="465">
        <v>0</v>
      </c>
      <c r="V220" s="465">
        <v>0</v>
      </c>
      <c r="W220" s="465">
        <v>0</v>
      </c>
      <c r="X220" s="465">
        <v>0</v>
      </c>
      <c r="Y220" s="465">
        <v>0</v>
      </c>
      <c r="Z220" s="465">
        <v>0</v>
      </c>
      <c r="AA220" s="465">
        <v>0</v>
      </c>
      <c r="AB220" s="465">
        <v>0</v>
      </c>
      <c r="AC220" s="465">
        <v>0</v>
      </c>
      <c r="AD220" s="465">
        <v>0</v>
      </c>
      <c r="AE220" s="465">
        <v>0</v>
      </c>
      <c r="AF220" s="465">
        <v>0</v>
      </c>
      <c r="AG220" s="465">
        <v>0</v>
      </c>
      <c r="AH220" s="465">
        <v>0</v>
      </c>
      <c r="AI220" s="465">
        <v>0</v>
      </c>
      <c r="AJ220" s="465">
        <v>0</v>
      </c>
      <c r="AK220" s="465">
        <v>0</v>
      </c>
      <c r="AL220" s="465">
        <v>0</v>
      </c>
      <c r="AM220" s="465">
        <v>0</v>
      </c>
      <c r="AN220" s="465">
        <v>0</v>
      </c>
      <c r="AO220" s="465">
        <v>0</v>
      </c>
      <c r="AP220" s="465">
        <v>0</v>
      </c>
      <c r="AQ220" s="465">
        <v>0</v>
      </c>
      <c r="AR220" s="465">
        <v>0</v>
      </c>
      <c r="AS220" s="465">
        <v>0</v>
      </c>
      <c r="AT220" s="465">
        <v>0</v>
      </c>
      <c r="AU220" s="465">
        <v>0</v>
      </c>
      <c r="AV220" s="404">
        <v>0</v>
      </c>
      <c r="AW220" s="404">
        <v>0</v>
      </c>
      <c r="AX220" s="404">
        <v>0</v>
      </c>
      <c r="AY220" s="404">
        <v>0</v>
      </c>
      <c r="AZ220" s="404">
        <v>0</v>
      </c>
      <c r="BA220" s="404">
        <v>0</v>
      </c>
      <c r="BB220" s="404">
        <v>0</v>
      </c>
      <c r="BC220" s="404">
        <v>0</v>
      </c>
      <c r="BD220" s="404">
        <v>0</v>
      </c>
      <c r="BE220" s="404">
        <v>0</v>
      </c>
      <c r="BF220" s="404">
        <v>0</v>
      </c>
      <c r="BG220" s="404">
        <v>0</v>
      </c>
      <c r="BH220" s="404">
        <v>0</v>
      </c>
      <c r="BI220" s="404">
        <v>0</v>
      </c>
      <c r="BJ220" s="404">
        <v>0</v>
      </c>
      <c r="BK220" s="404">
        <v>0</v>
      </c>
      <c r="BL220" s="404">
        <v>0</v>
      </c>
      <c r="BM220" s="404">
        <v>0</v>
      </c>
      <c r="BN220" s="404">
        <v>0</v>
      </c>
      <c r="BO220" s="404">
        <v>0</v>
      </c>
      <c r="BP220" s="404">
        <v>0</v>
      </c>
      <c r="BQ220" s="404">
        <v>0</v>
      </c>
      <c r="BR220" s="404">
        <v>0</v>
      </c>
      <c r="BS220" s="404">
        <v>0</v>
      </c>
      <c r="BT220" s="404">
        <v>0</v>
      </c>
      <c r="BU220" s="404">
        <v>0</v>
      </c>
      <c r="BV220" s="404">
        <v>0</v>
      </c>
      <c r="BW220" s="404">
        <v>0</v>
      </c>
      <c r="BX220" s="404">
        <v>0</v>
      </c>
      <c r="BY220" s="404">
        <v>0</v>
      </c>
      <c r="BZ220" s="404">
        <v>0</v>
      </c>
      <c r="CA220" s="404">
        <v>45194.399999999994</v>
      </c>
      <c r="CB220" s="404">
        <v>0</v>
      </c>
      <c r="CC220" s="404">
        <v>0</v>
      </c>
      <c r="CD220" s="404">
        <v>0</v>
      </c>
      <c r="CE220" s="404">
        <v>0</v>
      </c>
      <c r="CF220" s="404">
        <v>0</v>
      </c>
      <c r="CG220" s="404">
        <v>0</v>
      </c>
      <c r="CH220" s="404">
        <v>0</v>
      </c>
      <c r="CI220" s="404">
        <v>0</v>
      </c>
      <c r="CJ220" s="404">
        <v>0</v>
      </c>
      <c r="CK220" s="404">
        <v>0</v>
      </c>
      <c r="CL220" s="404">
        <v>0</v>
      </c>
      <c r="CM220" s="404">
        <v>0</v>
      </c>
      <c r="CN220" s="404">
        <v>0</v>
      </c>
      <c r="CO220" s="404">
        <v>0</v>
      </c>
      <c r="CP220" s="404">
        <v>0</v>
      </c>
      <c r="CQ220" s="404">
        <v>0</v>
      </c>
      <c r="CR220" s="404">
        <v>0</v>
      </c>
      <c r="CS220" s="404">
        <v>0</v>
      </c>
      <c r="CT220" s="404">
        <v>53999.999999999993</v>
      </c>
      <c r="CU220" s="404">
        <v>0</v>
      </c>
      <c r="CV220" s="404">
        <v>0</v>
      </c>
      <c r="CW220" s="404">
        <v>0</v>
      </c>
      <c r="CX220" s="404">
        <v>0</v>
      </c>
      <c r="CY220" s="404">
        <v>0</v>
      </c>
      <c r="CZ220" s="404">
        <v>0</v>
      </c>
    </row>
    <row r="221" spans="1:104" x14ac:dyDescent="0.25">
      <c r="A221" s="183">
        <v>4076</v>
      </c>
      <c r="B221" s="183">
        <v>675402</v>
      </c>
      <c r="C221" s="27">
        <v>1016945</v>
      </c>
      <c r="D221" s="14">
        <v>1821233586</v>
      </c>
      <c r="F221" s="27" t="s">
        <v>1298</v>
      </c>
      <c r="G221" s="12" t="s">
        <v>568</v>
      </c>
      <c r="H221" s="27" t="s">
        <v>1476</v>
      </c>
      <c r="I221" s="12" t="s">
        <v>569</v>
      </c>
      <c r="J221" s="465">
        <v>0</v>
      </c>
      <c r="K221" s="465">
        <v>0</v>
      </c>
      <c r="L221" s="465">
        <v>0</v>
      </c>
      <c r="M221" s="465">
        <v>0</v>
      </c>
      <c r="N221" s="465">
        <v>0</v>
      </c>
      <c r="O221" s="465">
        <v>0</v>
      </c>
      <c r="P221" s="465">
        <v>0</v>
      </c>
      <c r="Q221" s="465">
        <v>0</v>
      </c>
      <c r="R221" s="465">
        <v>0</v>
      </c>
      <c r="S221" s="465">
        <v>0</v>
      </c>
      <c r="T221" s="465">
        <v>0</v>
      </c>
      <c r="U221" s="465">
        <v>0</v>
      </c>
      <c r="V221" s="465">
        <v>0</v>
      </c>
      <c r="W221" s="465">
        <v>0</v>
      </c>
      <c r="X221" s="465">
        <v>0</v>
      </c>
      <c r="Y221" s="465">
        <v>0</v>
      </c>
      <c r="Z221" s="465">
        <v>0</v>
      </c>
      <c r="AA221" s="465">
        <v>0</v>
      </c>
      <c r="AB221" s="465">
        <v>0</v>
      </c>
      <c r="AC221" s="465">
        <v>0</v>
      </c>
      <c r="AD221" s="465">
        <v>0</v>
      </c>
      <c r="AE221" s="465">
        <v>0</v>
      </c>
      <c r="AF221" s="465">
        <v>0</v>
      </c>
      <c r="AG221" s="465">
        <v>0</v>
      </c>
      <c r="AH221" s="465">
        <v>0</v>
      </c>
      <c r="AI221" s="465">
        <v>0</v>
      </c>
      <c r="AJ221" s="465">
        <v>0</v>
      </c>
      <c r="AK221" s="465">
        <v>0</v>
      </c>
      <c r="AL221" s="465">
        <v>0</v>
      </c>
      <c r="AM221" s="465">
        <v>0</v>
      </c>
      <c r="AN221" s="465">
        <v>0</v>
      </c>
      <c r="AO221" s="465">
        <v>0</v>
      </c>
      <c r="AP221" s="465">
        <v>0</v>
      </c>
      <c r="AQ221" s="465">
        <v>0</v>
      </c>
      <c r="AR221" s="465">
        <v>0</v>
      </c>
      <c r="AS221" s="465">
        <v>0</v>
      </c>
      <c r="AT221" s="465">
        <v>0</v>
      </c>
      <c r="AU221" s="465">
        <v>0</v>
      </c>
      <c r="AV221" s="404">
        <v>0</v>
      </c>
      <c r="AW221" s="404">
        <v>0</v>
      </c>
      <c r="AX221" s="404">
        <v>0</v>
      </c>
      <c r="AY221" s="404">
        <v>0</v>
      </c>
      <c r="AZ221" s="404">
        <v>0</v>
      </c>
      <c r="BA221" s="404">
        <v>0</v>
      </c>
      <c r="BB221" s="404">
        <v>0</v>
      </c>
      <c r="BC221" s="404">
        <v>0</v>
      </c>
      <c r="BD221" s="404">
        <v>0</v>
      </c>
      <c r="BE221" s="404">
        <v>0</v>
      </c>
      <c r="BF221" s="404">
        <v>0</v>
      </c>
      <c r="BG221" s="404">
        <v>0</v>
      </c>
      <c r="BH221" s="404">
        <v>121673.34000000001</v>
      </c>
      <c r="BI221" s="404">
        <v>0</v>
      </c>
      <c r="BJ221" s="404">
        <v>0</v>
      </c>
      <c r="BK221" s="404">
        <v>0</v>
      </c>
      <c r="BL221" s="404">
        <v>0</v>
      </c>
      <c r="BM221" s="404">
        <v>0</v>
      </c>
      <c r="BN221" s="404">
        <v>0</v>
      </c>
      <c r="BO221" s="404">
        <v>0</v>
      </c>
      <c r="BP221" s="404">
        <v>0</v>
      </c>
      <c r="BQ221" s="404">
        <v>0</v>
      </c>
      <c r="BR221" s="404">
        <v>0</v>
      </c>
      <c r="BS221" s="404">
        <v>0</v>
      </c>
      <c r="BT221" s="404">
        <v>0</v>
      </c>
      <c r="BU221" s="404">
        <v>0</v>
      </c>
      <c r="BV221" s="404">
        <v>0</v>
      </c>
      <c r="BW221" s="404">
        <v>0</v>
      </c>
      <c r="BX221" s="404">
        <v>0</v>
      </c>
      <c r="BY221" s="404">
        <v>0</v>
      </c>
      <c r="BZ221" s="404">
        <v>0</v>
      </c>
      <c r="CA221" s="404">
        <v>75476.340000000011</v>
      </c>
      <c r="CB221" s="404">
        <v>0</v>
      </c>
      <c r="CC221" s="404">
        <v>0</v>
      </c>
      <c r="CD221" s="404">
        <v>0</v>
      </c>
      <c r="CE221" s="404">
        <v>0</v>
      </c>
      <c r="CF221" s="404">
        <v>0</v>
      </c>
      <c r="CG221" s="404">
        <v>0</v>
      </c>
      <c r="CH221" s="404">
        <v>0</v>
      </c>
      <c r="CI221" s="404">
        <v>0</v>
      </c>
      <c r="CJ221" s="404">
        <v>0</v>
      </c>
      <c r="CK221" s="404">
        <v>0</v>
      </c>
      <c r="CL221" s="404">
        <v>0</v>
      </c>
      <c r="CM221" s="404">
        <v>0</v>
      </c>
      <c r="CN221" s="404">
        <v>0</v>
      </c>
      <c r="CO221" s="404">
        <v>0</v>
      </c>
      <c r="CP221" s="404">
        <v>0</v>
      </c>
      <c r="CQ221" s="404">
        <v>0</v>
      </c>
      <c r="CR221" s="404">
        <v>0</v>
      </c>
      <c r="CS221" s="404">
        <v>0</v>
      </c>
      <c r="CT221" s="404">
        <v>0</v>
      </c>
      <c r="CU221" s="404">
        <v>0</v>
      </c>
      <c r="CV221" s="404">
        <v>0</v>
      </c>
      <c r="CW221" s="404">
        <v>0</v>
      </c>
      <c r="CX221" s="404">
        <v>0</v>
      </c>
      <c r="CY221" s="404">
        <v>0</v>
      </c>
      <c r="CZ221" s="404">
        <v>0</v>
      </c>
    </row>
    <row r="222" spans="1:104" x14ac:dyDescent="0.25">
      <c r="A222" s="183">
        <v>4094</v>
      </c>
      <c r="B222" s="183">
        <v>675406</v>
      </c>
      <c r="C222" s="27">
        <v>1026246</v>
      </c>
      <c r="D222" s="14">
        <v>1366563793</v>
      </c>
      <c r="F222" s="27" t="s">
        <v>1274</v>
      </c>
      <c r="G222" s="12" t="s">
        <v>170</v>
      </c>
      <c r="H222" s="27" t="s">
        <v>1400</v>
      </c>
      <c r="I222" s="12" t="s">
        <v>171</v>
      </c>
      <c r="J222" s="465">
        <v>0</v>
      </c>
      <c r="K222" s="465">
        <v>0</v>
      </c>
      <c r="L222" s="465">
        <v>0</v>
      </c>
      <c r="M222" s="465">
        <v>0</v>
      </c>
      <c r="N222" s="465">
        <v>0</v>
      </c>
      <c r="O222" s="465">
        <v>0</v>
      </c>
      <c r="P222" s="465">
        <v>0</v>
      </c>
      <c r="Q222" s="465">
        <v>0</v>
      </c>
      <c r="R222" s="465">
        <v>0</v>
      </c>
      <c r="S222" s="465">
        <v>0</v>
      </c>
      <c r="T222" s="465">
        <v>0</v>
      </c>
      <c r="U222" s="465">
        <v>0</v>
      </c>
      <c r="V222" s="465">
        <v>0</v>
      </c>
      <c r="W222" s="465">
        <v>0</v>
      </c>
      <c r="X222" s="465">
        <v>0</v>
      </c>
      <c r="Y222" s="465">
        <v>0</v>
      </c>
      <c r="Z222" s="465">
        <v>0</v>
      </c>
      <c r="AA222" s="465">
        <v>0</v>
      </c>
      <c r="AB222" s="465">
        <v>0</v>
      </c>
      <c r="AC222" s="465">
        <v>0</v>
      </c>
      <c r="AD222" s="465">
        <v>0</v>
      </c>
      <c r="AE222" s="465">
        <v>0</v>
      </c>
      <c r="AF222" s="465">
        <v>0</v>
      </c>
      <c r="AG222" s="465">
        <v>0</v>
      </c>
      <c r="AH222" s="465">
        <v>0</v>
      </c>
      <c r="AI222" s="465">
        <v>0</v>
      </c>
      <c r="AJ222" s="465">
        <v>0</v>
      </c>
      <c r="AK222" s="465">
        <v>0</v>
      </c>
      <c r="AL222" s="465">
        <v>0</v>
      </c>
      <c r="AM222" s="465">
        <v>0</v>
      </c>
      <c r="AN222" s="465">
        <v>0</v>
      </c>
      <c r="AO222" s="465">
        <v>0</v>
      </c>
      <c r="AP222" s="465">
        <v>0</v>
      </c>
      <c r="AQ222" s="465">
        <v>0</v>
      </c>
      <c r="AR222" s="465">
        <v>0</v>
      </c>
      <c r="AS222" s="465">
        <v>0</v>
      </c>
      <c r="AT222" s="465">
        <v>0</v>
      </c>
      <c r="AU222" s="465">
        <v>0</v>
      </c>
      <c r="AV222" s="404">
        <v>0</v>
      </c>
      <c r="AW222" s="404">
        <v>0</v>
      </c>
      <c r="AX222" s="404">
        <v>0</v>
      </c>
      <c r="AY222" s="404">
        <v>0</v>
      </c>
      <c r="AZ222" s="404">
        <v>0</v>
      </c>
      <c r="BA222" s="404">
        <v>0</v>
      </c>
      <c r="BB222" s="404">
        <v>0</v>
      </c>
      <c r="BC222" s="404">
        <v>0</v>
      </c>
      <c r="BD222" s="404">
        <v>0</v>
      </c>
      <c r="BE222" s="404">
        <v>0</v>
      </c>
      <c r="BF222" s="404">
        <v>0</v>
      </c>
      <c r="BG222" s="404">
        <v>0</v>
      </c>
      <c r="BH222" s="404">
        <v>0</v>
      </c>
      <c r="BI222" s="404">
        <v>0</v>
      </c>
      <c r="BJ222" s="404">
        <v>0</v>
      </c>
      <c r="BK222" s="404">
        <v>0</v>
      </c>
      <c r="BL222" s="404">
        <v>0</v>
      </c>
      <c r="BM222" s="404">
        <v>0</v>
      </c>
      <c r="BN222" s="404">
        <v>0</v>
      </c>
      <c r="BO222" s="404">
        <v>9871.49</v>
      </c>
      <c r="BP222" s="404">
        <v>9744.869999999999</v>
      </c>
      <c r="BQ222" s="404">
        <v>10952.630000000001</v>
      </c>
      <c r="BR222" s="404">
        <v>10675.04</v>
      </c>
      <c r="BS222" s="404">
        <v>10548.42</v>
      </c>
      <c r="BT222" s="404">
        <v>0</v>
      </c>
      <c r="BU222" s="404">
        <v>0</v>
      </c>
      <c r="BV222" s="404">
        <v>0</v>
      </c>
      <c r="BW222" s="404">
        <v>0</v>
      </c>
      <c r="BX222" s="404">
        <v>0</v>
      </c>
      <c r="BY222" s="404">
        <v>0</v>
      </c>
      <c r="BZ222" s="404">
        <v>0</v>
      </c>
      <c r="CA222" s="404">
        <v>28811.43</v>
      </c>
      <c r="CB222" s="404">
        <v>0</v>
      </c>
      <c r="CC222" s="404">
        <v>0</v>
      </c>
      <c r="CD222" s="404">
        <v>0</v>
      </c>
      <c r="CE222" s="404">
        <v>0</v>
      </c>
      <c r="CF222" s="404">
        <v>0</v>
      </c>
      <c r="CG222" s="404">
        <v>0</v>
      </c>
      <c r="CH222" s="404">
        <v>11941.24</v>
      </c>
      <c r="CI222" s="404">
        <v>11746.44</v>
      </c>
      <c r="CJ222" s="404">
        <v>12837.320000000002</v>
      </c>
      <c r="CK222" s="404">
        <v>12774.01</v>
      </c>
      <c r="CL222" s="404">
        <v>12530.51</v>
      </c>
      <c r="CM222" s="404">
        <v>0</v>
      </c>
      <c r="CN222" s="404">
        <v>0</v>
      </c>
      <c r="CO222" s="404">
        <v>0</v>
      </c>
      <c r="CP222" s="404">
        <v>0</v>
      </c>
      <c r="CQ222" s="404">
        <v>0</v>
      </c>
      <c r="CR222" s="404">
        <v>0</v>
      </c>
      <c r="CS222" s="404">
        <v>0</v>
      </c>
      <c r="CT222" s="404">
        <v>34425</v>
      </c>
      <c r="CU222" s="404">
        <v>0</v>
      </c>
      <c r="CV222" s="404">
        <v>0</v>
      </c>
      <c r="CW222" s="404">
        <v>0</v>
      </c>
      <c r="CX222" s="404">
        <v>0</v>
      </c>
      <c r="CY222" s="404">
        <v>0</v>
      </c>
      <c r="CZ222" s="404">
        <v>0</v>
      </c>
    </row>
    <row r="223" spans="1:104" x14ac:dyDescent="0.25">
      <c r="A223" s="183">
        <v>4332</v>
      </c>
      <c r="B223" s="183">
        <v>675407</v>
      </c>
      <c r="C223" s="27">
        <v>1026417</v>
      </c>
      <c r="D223" s="14">
        <v>1578968707</v>
      </c>
      <c r="F223" s="27" t="s">
        <v>1272</v>
      </c>
      <c r="G223" s="12" t="s">
        <v>628</v>
      </c>
      <c r="H223" s="27" t="s">
        <v>1283</v>
      </c>
      <c r="I223" s="12" t="s">
        <v>629</v>
      </c>
      <c r="J223" s="465">
        <v>8604</v>
      </c>
      <c r="K223" s="465">
        <v>8838</v>
      </c>
      <c r="L223" s="465">
        <v>9027</v>
      </c>
      <c r="M223" s="465">
        <v>8964</v>
      </c>
      <c r="N223" s="465">
        <v>8487</v>
      </c>
      <c r="O223" s="465">
        <v>0</v>
      </c>
      <c r="P223" s="465">
        <v>0</v>
      </c>
      <c r="Q223" s="465">
        <v>0</v>
      </c>
      <c r="R223" s="465">
        <v>0</v>
      </c>
      <c r="S223" s="465">
        <v>0</v>
      </c>
      <c r="T223" s="465">
        <v>0</v>
      </c>
      <c r="U223" s="465">
        <v>0</v>
      </c>
      <c r="V223" s="465">
        <v>19528.239999999998</v>
      </c>
      <c r="W223" s="465">
        <v>0</v>
      </c>
      <c r="X223" s="465">
        <v>0</v>
      </c>
      <c r="Y223" s="465">
        <v>0</v>
      </c>
      <c r="Z223" s="465">
        <v>0</v>
      </c>
      <c r="AA223" s="465">
        <v>0</v>
      </c>
      <c r="AB223" s="465">
        <v>0</v>
      </c>
      <c r="AC223" s="465">
        <v>0</v>
      </c>
      <c r="AD223" s="465">
        <v>0</v>
      </c>
      <c r="AE223" s="465">
        <v>0</v>
      </c>
      <c r="AF223" s="465">
        <v>0</v>
      </c>
      <c r="AG223" s="465">
        <v>0</v>
      </c>
      <c r="AH223" s="465">
        <v>0</v>
      </c>
      <c r="AI223" s="465">
        <v>0</v>
      </c>
      <c r="AJ223" s="465">
        <v>0</v>
      </c>
      <c r="AK223" s="465">
        <v>0</v>
      </c>
      <c r="AL223" s="465">
        <v>0</v>
      </c>
      <c r="AM223" s="465">
        <v>0</v>
      </c>
      <c r="AN223" s="465">
        <v>0</v>
      </c>
      <c r="AO223" s="465">
        <v>0</v>
      </c>
      <c r="AP223" s="465">
        <v>0</v>
      </c>
      <c r="AQ223" s="465">
        <v>0</v>
      </c>
      <c r="AR223" s="465">
        <v>0</v>
      </c>
      <c r="AS223" s="465">
        <v>0</v>
      </c>
      <c r="AT223" s="465">
        <v>0</v>
      </c>
      <c r="AU223" s="465">
        <v>0</v>
      </c>
      <c r="AV223" s="404">
        <v>0</v>
      </c>
      <c r="AW223" s="404">
        <v>0</v>
      </c>
      <c r="AX223" s="404">
        <v>0</v>
      </c>
      <c r="AY223" s="404">
        <v>0</v>
      </c>
      <c r="AZ223" s="404">
        <v>0</v>
      </c>
      <c r="BA223" s="404">
        <v>0</v>
      </c>
      <c r="BB223" s="404">
        <v>0</v>
      </c>
      <c r="BC223" s="404">
        <v>0</v>
      </c>
      <c r="BD223" s="404">
        <v>0</v>
      </c>
      <c r="BE223" s="404">
        <v>0</v>
      </c>
      <c r="BF223" s="404">
        <v>0</v>
      </c>
      <c r="BG223" s="404">
        <v>0</v>
      </c>
      <c r="BH223" s="404">
        <v>0</v>
      </c>
      <c r="BI223" s="404">
        <v>0</v>
      </c>
      <c r="BJ223" s="404">
        <v>0</v>
      </c>
      <c r="BK223" s="404">
        <v>0</v>
      </c>
      <c r="BL223" s="404">
        <v>0</v>
      </c>
      <c r="BM223" s="404">
        <v>0</v>
      </c>
      <c r="BN223" s="404">
        <v>0</v>
      </c>
      <c r="BO223" s="404">
        <v>6156</v>
      </c>
      <c r="BP223" s="404">
        <v>6462</v>
      </c>
      <c r="BQ223" s="404">
        <v>6705</v>
      </c>
      <c r="BR223" s="404">
        <v>6624</v>
      </c>
      <c r="BS223" s="404">
        <v>6903</v>
      </c>
      <c r="BT223" s="404">
        <v>0</v>
      </c>
      <c r="BU223" s="404">
        <v>0</v>
      </c>
      <c r="BV223" s="404">
        <v>0</v>
      </c>
      <c r="BW223" s="404">
        <v>0</v>
      </c>
      <c r="BX223" s="404">
        <v>0</v>
      </c>
      <c r="BY223" s="404">
        <v>0</v>
      </c>
      <c r="BZ223" s="404">
        <v>0</v>
      </c>
      <c r="CA223" s="404">
        <v>14256.080000000002</v>
      </c>
      <c r="CB223" s="404">
        <v>0</v>
      </c>
      <c r="CC223" s="404">
        <v>0</v>
      </c>
      <c r="CD223" s="404">
        <v>0</v>
      </c>
      <c r="CE223" s="404">
        <v>0</v>
      </c>
      <c r="CF223" s="404">
        <v>0</v>
      </c>
      <c r="CG223" s="404">
        <v>0</v>
      </c>
      <c r="CH223" s="404">
        <v>0</v>
      </c>
      <c r="CI223" s="404">
        <v>0</v>
      </c>
      <c r="CJ223" s="404">
        <v>0</v>
      </c>
      <c r="CK223" s="404">
        <v>0</v>
      </c>
      <c r="CL223" s="404">
        <v>0</v>
      </c>
      <c r="CM223" s="404">
        <v>0</v>
      </c>
      <c r="CN223" s="404">
        <v>0</v>
      </c>
      <c r="CO223" s="404">
        <v>0</v>
      </c>
      <c r="CP223" s="404">
        <v>0</v>
      </c>
      <c r="CQ223" s="404">
        <v>0</v>
      </c>
      <c r="CR223" s="404">
        <v>0</v>
      </c>
      <c r="CS223" s="404">
        <v>0</v>
      </c>
      <c r="CT223" s="404">
        <v>0</v>
      </c>
      <c r="CU223" s="404">
        <v>0</v>
      </c>
      <c r="CV223" s="404">
        <v>0</v>
      </c>
      <c r="CW223" s="404">
        <v>0</v>
      </c>
      <c r="CX223" s="404">
        <v>0</v>
      </c>
      <c r="CY223" s="404">
        <v>0</v>
      </c>
      <c r="CZ223" s="404">
        <v>0</v>
      </c>
    </row>
    <row r="224" spans="1:104" x14ac:dyDescent="0.25">
      <c r="A224" s="183">
        <v>4996</v>
      </c>
      <c r="B224" s="183">
        <v>675408</v>
      </c>
      <c r="C224" s="27">
        <v>1026493</v>
      </c>
      <c r="D224" s="14">
        <v>1669425476</v>
      </c>
      <c r="F224" s="27" t="s">
        <v>1296</v>
      </c>
      <c r="G224" s="12" t="s">
        <v>897</v>
      </c>
      <c r="H224" s="27" t="s">
        <v>1356</v>
      </c>
      <c r="I224" s="12" t="s">
        <v>898</v>
      </c>
      <c r="J224" s="465">
        <v>0</v>
      </c>
      <c r="K224" s="465">
        <v>0</v>
      </c>
      <c r="L224" s="465">
        <v>0</v>
      </c>
      <c r="M224" s="465">
        <v>0</v>
      </c>
      <c r="N224" s="465">
        <v>0</v>
      </c>
      <c r="O224" s="465">
        <v>0</v>
      </c>
      <c r="P224" s="465">
        <v>0</v>
      </c>
      <c r="Q224" s="465">
        <v>0</v>
      </c>
      <c r="R224" s="465">
        <v>0</v>
      </c>
      <c r="S224" s="465">
        <v>0</v>
      </c>
      <c r="T224" s="465">
        <v>0</v>
      </c>
      <c r="U224" s="465">
        <v>0</v>
      </c>
      <c r="V224" s="465">
        <v>0</v>
      </c>
      <c r="W224" s="465">
        <v>0</v>
      </c>
      <c r="X224" s="465">
        <v>0</v>
      </c>
      <c r="Y224" s="465">
        <v>0</v>
      </c>
      <c r="Z224" s="465">
        <v>0</v>
      </c>
      <c r="AA224" s="465">
        <v>0</v>
      </c>
      <c r="AB224" s="465">
        <v>0</v>
      </c>
      <c r="AC224" s="465">
        <v>10103.06</v>
      </c>
      <c r="AD224" s="465">
        <v>10136.499999999998</v>
      </c>
      <c r="AE224" s="465">
        <v>10780.22</v>
      </c>
      <c r="AF224" s="465">
        <v>10851.279999999999</v>
      </c>
      <c r="AG224" s="465">
        <v>10650.64</v>
      </c>
      <c r="AH224" s="465">
        <v>0</v>
      </c>
      <c r="AI224" s="465">
        <v>0</v>
      </c>
      <c r="AJ224" s="465">
        <v>0</v>
      </c>
      <c r="AK224" s="465">
        <v>0</v>
      </c>
      <c r="AL224" s="465">
        <v>0</v>
      </c>
      <c r="AM224" s="465">
        <v>0</v>
      </c>
      <c r="AN224" s="465">
        <v>0</v>
      </c>
      <c r="AO224" s="465">
        <v>29609.79</v>
      </c>
      <c r="AP224" s="465">
        <v>0</v>
      </c>
      <c r="AQ224" s="465">
        <v>0</v>
      </c>
      <c r="AR224" s="465">
        <v>0</v>
      </c>
      <c r="AS224" s="465">
        <v>0</v>
      </c>
      <c r="AT224" s="465">
        <v>0</v>
      </c>
      <c r="AU224" s="465">
        <v>0</v>
      </c>
      <c r="AV224" s="404">
        <v>0</v>
      </c>
      <c r="AW224" s="404">
        <v>0</v>
      </c>
      <c r="AX224" s="404">
        <v>0</v>
      </c>
      <c r="AY224" s="404">
        <v>0</v>
      </c>
      <c r="AZ224" s="404">
        <v>0</v>
      </c>
      <c r="BA224" s="404">
        <v>0</v>
      </c>
      <c r="BB224" s="404">
        <v>0</v>
      </c>
      <c r="BC224" s="404">
        <v>0</v>
      </c>
      <c r="BD224" s="404">
        <v>0</v>
      </c>
      <c r="BE224" s="404">
        <v>0</v>
      </c>
      <c r="BF224" s="404">
        <v>0</v>
      </c>
      <c r="BG224" s="404">
        <v>0</v>
      </c>
      <c r="BH224" s="404">
        <v>0</v>
      </c>
      <c r="BI224" s="404">
        <v>0</v>
      </c>
      <c r="BJ224" s="404">
        <v>0</v>
      </c>
      <c r="BK224" s="404">
        <v>0</v>
      </c>
      <c r="BL224" s="404">
        <v>0</v>
      </c>
      <c r="BM224" s="404">
        <v>0</v>
      </c>
      <c r="BN224" s="404">
        <v>0</v>
      </c>
      <c r="BO224" s="404">
        <v>0</v>
      </c>
      <c r="BP224" s="404">
        <v>0</v>
      </c>
      <c r="BQ224" s="404">
        <v>0</v>
      </c>
      <c r="BR224" s="404">
        <v>0</v>
      </c>
      <c r="BS224" s="404">
        <v>0</v>
      </c>
      <c r="BT224" s="404">
        <v>0</v>
      </c>
      <c r="BU224" s="404">
        <v>0</v>
      </c>
      <c r="BV224" s="404">
        <v>0</v>
      </c>
      <c r="BW224" s="404">
        <v>0</v>
      </c>
      <c r="BX224" s="404">
        <v>0</v>
      </c>
      <c r="BY224" s="404">
        <v>0</v>
      </c>
      <c r="BZ224" s="404">
        <v>0</v>
      </c>
      <c r="CA224" s="404">
        <v>0</v>
      </c>
      <c r="CB224" s="404">
        <v>0</v>
      </c>
      <c r="CC224" s="404">
        <v>0</v>
      </c>
      <c r="CD224" s="404">
        <v>0</v>
      </c>
      <c r="CE224" s="404">
        <v>0</v>
      </c>
      <c r="CF224" s="404">
        <v>0</v>
      </c>
      <c r="CG224" s="404">
        <v>0</v>
      </c>
      <c r="CH224" s="404">
        <v>13819.08</v>
      </c>
      <c r="CI224" s="404">
        <v>14329.039999999999</v>
      </c>
      <c r="CJ224" s="404">
        <v>14951.86</v>
      </c>
      <c r="CK224" s="404">
        <v>15240.279999999999</v>
      </c>
      <c r="CL224" s="404">
        <v>15165.039999999999</v>
      </c>
      <c r="CM224" s="404">
        <v>0</v>
      </c>
      <c r="CN224" s="404">
        <v>0</v>
      </c>
      <c r="CO224" s="404">
        <v>0</v>
      </c>
      <c r="CP224" s="404">
        <v>0</v>
      </c>
      <c r="CQ224" s="404">
        <v>0</v>
      </c>
      <c r="CR224" s="404">
        <v>0</v>
      </c>
      <c r="CS224" s="404">
        <v>0</v>
      </c>
      <c r="CT224" s="404">
        <v>41140.890000000007</v>
      </c>
      <c r="CU224" s="404">
        <v>0</v>
      </c>
      <c r="CV224" s="404">
        <v>0</v>
      </c>
      <c r="CW224" s="404">
        <v>0</v>
      </c>
      <c r="CX224" s="404">
        <v>0</v>
      </c>
      <c r="CY224" s="404">
        <v>0</v>
      </c>
      <c r="CZ224" s="404">
        <v>0</v>
      </c>
    </row>
    <row r="225" spans="1:104" x14ac:dyDescent="0.25">
      <c r="A225" s="183">
        <v>5051</v>
      </c>
      <c r="B225" s="183">
        <v>675409</v>
      </c>
      <c r="C225" s="27">
        <v>1026484</v>
      </c>
      <c r="D225" s="14">
        <v>1801160593</v>
      </c>
      <c r="F225" s="27" t="s">
        <v>1267</v>
      </c>
      <c r="G225" s="12" t="s">
        <v>322</v>
      </c>
      <c r="H225" s="27" t="s">
        <v>1430</v>
      </c>
      <c r="I225" s="12" t="s">
        <v>323</v>
      </c>
      <c r="J225" s="465">
        <v>17423.25</v>
      </c>
      <c r="K225" s="465">
        <v>18030.830000000002</v>
      </c>
      <c r="L225" s="465">
        <v>17941.48</v>
      </c>
      <c r="M225" s="465">
        <v>18102.310000000001</v>
      </c>
      <c r="N225" s="465">
        <v>18995.810000000001</v>
      </c>
      <c r="O225" s="465">
        <v>0</v>
      </c>
      <c r="P225" s="465">
        <v>0</v>
      </c>
      <c r="Q225" s="465">
        <v>0</v>
      </c>
      <c r="R225" s="465">
        <v>0</v>
      </c>
      <c r="S225" s="465">
        <v>0</v>
      </c>
      <c r="T225" s="465">
        <v>0</v>
      </c>
      <c r="U225" s="465">
        <v>0</v>
      </c>
      <c r="V225" s="465">
        <v>50676.480000000003</v>
      </c>
      <c r="W225" s="465">
        <v>0</v>
      </c>
      <c r="X225" s="465">
        <v>0</v>
      </c>
      <c r="Y225" s="465">
        <v>0</v>
      </c>
      <c r="Z225" s="465">
        <v>0</v>
      </c>
      <c r="AA225" s="465">
        <v>0</v>
      </c>
      <c r="AB225" s="465">
        <v>0</v>
      </c>
      <c r="AC225" s="465">
        <v>0</v>
      </c>
      <c r="AD225" s="465">
        <v>0</v>
      </c>
      <c r="AE225" s="465">
        <v>0</v>
      </c>
      <c r="AF225" s="465">
        <v>0</v>
      </c>
      <c r="AG225" s="465">
        <v>0</v>
      </c>
      <c r="AH225" s="465">
        <v>0</v>
      </c>
      <c r="AI225" s="465">
        <v>0</v>
      </c>
      <c r="AJ225" s="465">
        <v>0</v>
      </c>
      <c r="AK225" s="465">
        <v>0</v>
      </c>
      <c r="AL225" s="465">
        <v>0</v>
      </c>
      <c r="AM225" s="465">
        <v>0</v>
      </c>
      <c r="AN225" s="465">
        <v>0</v>
      </c>
      <c r="AO225" s="465">
        <v>0</v>
      </c>
      <c r="AP225" s="465">
        <v>0</v>
      </c>
      <c r="AQ225" s="465">
        <v>0</v>
      </c>
      <c r="AR225" s="465">
        <v>0</v>
      </c>
      <c r="AS225" s="465">
        <v>0</v>
      </c>
      <c r="AT225" s="465">
        <v>0</v>
      </c>
      <c r="AU225" s="465">
        <v>0</v>
      </c>
      <c r="AV225" s="404">
        <v>23123.780000000002</v>
      </c>
      <c r="AW225" s="404">
        <v>23516.920000000002</v>
      </c>
      <c r="AX225" s="404">
        <v>24553.380000000005</v>
      </c>
      <c r="AY225" s="404">
        <v>25196.7</v>
      </c>
      <c r="AZ225" s="404">
        <v>24910.780000000002</v>
      </c>
      <c r="BA225" s="404">
        <v>0</v>
      </c>
      <c r="BB225" s="404">
        <v>0</v>
      </c>
      <c r="BC225" s="404">
        <v>0</v>
      </c>
      <c r="BD225" s="404">
        <v>0</v>
      </c>
      <c r="BE225" s="404">
        <v>0</v>
      </c>
      <c r="BF225" s="404">
        <v>0</v>
      </c>
      <c r="BG225" s="404">
        <v>0</v>
      </c>
      <c r="BH225" s="404">
        <v>67568.639999999985</v>
      </c>
      <c r="BI225" s="404">
        <v>0</v>
      </c>
      <c r="BJ225" s="404">
        <v>0</v>
      </c>
      <c r="BK225" s="404">
        <v>0</v>
      </c>
      <c r="BL225" s="404">
        <v>0</v>
      </c>
      <c r="BM225" s="404">
        <v>0</v>
      </c>
      <c r="BN225" s="404">
        <v>0</v>
      </c>
      <c r="BO225" s="404">
        <v>32988.020000000004</v>
      </c>
      <c r="BP225" s="404">
        <v>34917.980000000003</v>
      </c>
      <c r="BQ225" s="404">
        <v>37955.880000000005</v>
      </c>
      <c r="BR225" s="404">
        <v>39206.780000000006</v>
      </c>
      <c r="BS225" s="404">
        <v>37044.51</v>
      </c>
      <c r="BT225" s="404">
        <v>0</v>
      </c>
      <c r="BU225" s="404">
        <v>0</v>
      </c>
      <c r="BV225" s="404">
        <v>0</v>
      </c>
      <c r="BW225" s="404">
        <v>0</v>
      </c>
      <c r="BX225" s="404">
        <v>0</v>
      </c>
      <c r="BY225" s="404">
        <v>0</v>
      </c>
      <c r="BZ225" s="404">
        <v>0</v>
      </c>
      <c r="CA225" s="404">
        <v>100471.03999999999</v>
      </c>
      <c r="CB225" s="404">
        <v>0</v>
      </c>
      <c r="CC225" s="404">
        <v>0</v>
      </c>
      <c r="CD225" s="404">
        <v>0</v>
      </c>
      <c r="CE225" s="404">
        <v>0</v>
      </c>
      <c r="CF225" s="404">
        <v>0</v>
      </c>
      <c r="CG225" s="404">
        <v>0</v>
      </c>
      <c r="CH225" s="404">
        <v>0</v>
      </c>
      <c r="CI225" s="404">
        <v>0</v>
      </c>
      <c r="CJ225" s="404">
        <v>0</v>
      </c>
      <c r="CK225" s="404">
        <v>0</v>
      </c>
      <c r="CL225" s="404">
        <v>0</v>
      </c>
      <c r="CM225" s="404">
        <v>0</v>
      </c>
      <c r="CN225" s="404">
        <v>0</v>
      </c>
      <c r="CO225" s="404">
        <v>0</v>
      </c>
      <c r="CP225" s="404">
        <v>0</v>
      </c>
      <c r="CQ225" s="404">
        <v>0</v>
      </c>
      <c r="CR225" s="404">
        <v>0</v>
      </c>
      <c r="CS225" s="404">
        <v>0</v>
      </c>
      <c r="CT225" s="404">
        <v>0</v>
      </c>
      <c r="CU225" s="404">
        <v>0</v>
      </c>
      <c r="CV225" s="404">
        <v>0</v>
      </c>
      <c r="CW225" s="404">
        <v>0</v>
      </c>
      <c r="CX225" s="404">
        <v>0</v>
      </c>
      <c r="CY225" s="404">
        <v>0</v>
      </c>
      <c r="CZ225" s="404">
        <v>0</v>
      </c>
    </row>
    <row r="226" spans="1:104" x14ac:dyDescent="0.25">
      <c r="A226" s="183">
        <v>4738</v>
      </c>
      <c r="B226" s="183">
        <v>675414</v>
      </c>
      <c r="C226" s="27">
        <v>1027060</v>
      </c>
      <c r="D226" s="14">
        <v>1740301175</v>
      </c>
      <c r="F226" s="27" t="s">
        <v>1408</v>
      </c>
      <c r="G226" s="12" t="s">
        <v>264</v>
      </c>
      <c r="H226" s="27" t="s">
        <v>1483</v>
      </c>
      <c r="I226" s="12" t="s">
        <v>265</v>
      </c>
      <c r="J226" s="465">
        <v>0</v>
      </c>
      <c r="K226" s="465">
        <v>0</v>
      </c>
      <c r="L226" s="465">
        <v>0</v>
      </c>
      <c r="M226" s="465">
        <v>0</v>
      </c>
      <c r="N226" s="465">
        <v>0</v>
      </c>
      <c r="O226" s="465">
        <v>0</v>
      </c>
      <c r="P226" s="465">
        <v>0</v>
      </c>
      <c r="Q226" s="465">
        <v>0</v>
      </c>
      <c r="R226" s="465">
        <v>0</v>
      </c>
      <c r="S226" s="465">
        <v>0</v>
      </c>
      <c r="T226" s="465">
        <v>0</v>
      </c>
      <c r="U226" s="465">
        <v>0</v>
      </c>
      <c r="V226" s="465">
        <v>0</v>
      </c>
      <c r="W226" s="465">
        <v>0</v>
      </c>
      <c r="X226" s="465">
        <v>0</v>
      </c>
      <c r="Y226" s="465">
        <v>0</v>
      </c>
      <c r="Z226" s="465">
        <v>0</v>
      </c>
      <c r="AA226" s="465">
        <v>0</v>
      </c>
      <c r="AB226" s="465">
        <v>0</v>
      </c>
      <c r="AC226" s="465">
        <v>0</v>
      </c>
      <c r="AD226" s="465">
        <v>0</v>
      </c>
      <c r="AE226" s="465">
        <v>0</v>
      </c>
      <c r="AF226" s="465">
        <v>0</v>
      </c>
      <c r="AG226" s="465">
        <v>0</v>
      </c>
      <c r="AH226" s="465">
        <v>0</v>
      </c>
      <c r="AI226" s="465">
        <v>0</v>
      </c>
      <c r="AJ226" s="465">
        <v>0</v>
      </c>
      <c r="AK226" s="465">
        <v>0</v>
      </c>
      <c r="AL226" s="465">
        <v>0</v>
      </c>
      <c r="AM226" s="465">
        <v>0</v>
      </c>
      <c r="AN226" s="465">
        <v>0</v>
      </c>
      <c r="AO226" s="465">
        <v>20827.839999999997</v>
      </c>
      <c r="AP226" s="465">
        <v>0</v>
      </c>
      <c r="AQ226" s="465">
        <v>0</v>
      </c>
      <c r="AR226" s="465">
        <v>0</v>
      </c>
      <c r="AS226" s="465">
        <v>0</v>
      </c>
      <c r="AT226" s="465">
        <v>0</v>
      </c>
      <c r="AU226" s="465">
        <v>0</v>
      </c>
      <c r="AV226" s="404">
        <v>0</v>
      </c>
      <c r="AW226" s="404">
        <v>0</v>
      </c>
      <c r="AX226" s="404">
        <v>0</v>
      </c>
      <c r="AY226" s="404">
        <v>0</v>
      </c>
      <c r="AZ226" s="404">
        <v>0</v>
      </c>
      <c r="BA226" s="404">
        <v>0</v>
      </c>
      <c r="BB226" s="404">
        <v>0</v>
      </c>
      <c r="BC226" s="404">
        <v>0</v>
      </c>
      <c r="BD226" s="404">
        <v>0</v>
      </c>
      <c r="BE226" s="404">
        <v>0</v>
      </c>
      <c r="BF226" s="404">
        <v>0</v>
      </c>
      <c r="BG226" s="404">
        <v>0</v>
      </c>
      <c r="BH226" s="404">
        <v>26586.240000000002</v>
      </c>
      <c r="BI226" s="404">
        <v>0</v>
      </c>
      <c r="BJ226" s="404">
        <v>0</v>
      </c>
      <c r="BK226" s="404">
        <v>0</v>
      </c>
      <c r="BL226" s="404">
        <v>0</v>
      </c>
      <c r="BM226" s="404">
        <v>0</v>
      </c>
      <c r="BN226" s="404">
        <v>0</v>
      </c>
      <c r="BO226" s="404">
        <v>0</v>
      </c>
      <c r="BP226" s="404">
        <v>0</v>
      </c>
      <c r="BQ226" s="404">
        <v>0</v>
      </c>
      <c r="BR226" s="404">
        <v>0</v>
      </c>
      <c r="BS226" s="404">
        <v>0</v>
      </c>
      <c r="BT226" s="404">
        <v>0</v>
      </c>
      <c r="BU226" s="404">
        <v>0</v>
      </c>
      <c r="BV226" s="404">
        <v>0</v>
      </c>
      <c r="BW226" s="404">
        <v>0</v>
      </c>
      <c r="BX226" s="404">
        <v>0</v>
      </c>
      <c r="BY226" s="404">
        <v>0</v>
      </c>
      <c r="BZ226" s="404">
        <v>0</v>
      </c>
      <c r="CA226" s="404">
        <v>32725.279999999999</v>
      </c>
      <c r="CB226" s="404">
        <v>0</v>
      </c>
      <c r="CC226" s="404">
        <v>0</v>
      </c>
      <c r="CD226" s="404">
        <v>0</v>
      </c>
      <c r="CE226" s="404">
        <v>0</v>
      </c>
      <c r="CF226" s="404">
        <v>0</v>
      </c>
      <c r="CG226" s="404">
        <v>0</v>
      </c>
      <c r="CH226" s="404">
        <v>0</v>
      </c>
      <c r="CI226" s="404">
        <v>0</v>
      </c>
      <c r="CJ226" s="404">
        <v>0</v>
      </c>
      <c r="CK226" s="404">
        <v>0</v>
      </c>
      <c r="CL226" s="404">
        <v>0</v>
      </c>
      <c r="CM226" s="404">
        <v>0</v>
      </c>
      <c r="CN226" s="404">
        <v>0</v>
      </c>
      <c r="CO226" s="404">
        <v>0</v>
      </c>
      <c r="CP226" s="404">
        <v>0</v>
      </c>
      <c r="CQ226" s="404">
        <v>0</v>
      </c>
      <c r="CR226" s="404">
        <v>0</v>
      </c>
      <c r="CS226" s="404">
        <v>0</v>
      </c>
      <c r="CT226" s="404">
        <v>0</v>
      </c>
      <c r="CU226" s="404">
        <v>0</v>
      </c>
      <c r="CV226" s="404">
        <v>0</v>
      </c>
      <c r="CW226" s="404">
        <v>0</v>
      </c>
      <c r="CX226" s="404">
        <v>0</v>
      </c>
      <c r="CY226" s="404">
        <v>0</v>
      </c>
      <c r="CZ226" s="404">
        <v>0</v>
      </c>
    </row>
    <row r="227" spans="1:104" x14ac:dyDescent="0.25">
      <c r="A227" s="183">
        <v>4223</v>
      </c>
      <c r="B227" s="183">
        <v>675418</v>
      </c>
      <c r="C227" s="27">
        <v>1026751</v>
      </c>
      <c r="D227" s="14">
        <v>1629466909</v>
      </c>
      <c r="F227" s="27" t="s">
        <v>1298</v>
      </c>
      <c r="G227" s="12" t="s">
        <v>600</v>
      </c>
      <c r="H227" s="27" t="s">
        <v>1325</v>
      </c>
      <c r="I227" s="12" t="s">
        <v>601</v>
      </c>
      <c r="J227" s="465">
        <v>0</v>
      </c>
      <c r="K227" s="465">
        <v>0</v>
      </c>
      <c r="L227" s="465">
        <v>0</v>
      </c>
      <c r="M227" s="465">
        <v>0</v>
      </c>
      <c r="N227" s="465">
        <v>0</v>
      </c>
      <c r="O227" s="465">
        <v>0</v>
      </c>
      <c r="P227" s="465">
        <v>0</v>
      </c>
      <c r="Q227" s="465">
        <v>0</v>
      </c>
      <c r="R227" s="465">
        <v>0</v>
      </c>
      <c r="S227" s="465">
        <v>0</v>
      </c>
      <c r="T227" s="465">
        <v>0</v>
      </c>
      <c r="U227" s="465">
        <v>0</v>
      </c>
      <c r="V227" s="465">
        <v>0</v>
      </c>
      <c r="W227" s="465">
        <v>0</v>
      </c>
      <c r="X227" s="465">
        <v>0</v>
      </c>
      <c r="Y227" s="465">
        <v>0</v>
      </c>
      <c r="Z227" s="465">
        <v>0</v>
      </c>
      <c r="AA227" s="465">
        <v>0</v>
      </c>
      <c r="AB227" s="465">
        <v>0</v>
      </c>
      <c r="AC227" s="465">
        <v>0</v>
      </c>
      <c r="AD227" s="465">
        <v>0</v>
      </c>
      <c r="AE227" s="465">
        <v>0</v>
      </c>
      <c r="AF227" s="465">
        <v>0</v>
      </c>
      <c r="AG227" s="465">
        <v>0</v>
      </c>
      <c r="AH227" s="465">
        <v>0</v>
      </c>
      <c r="AI227" s="465">
        <v>0</v>
      </c>
      <c r="AJ227" s="465">
        <v>0</v>
      </c>
      <c r="AK227" s="465">
        <v>0</v>
      </c>
      <c r="AL227" s="465">
        <v>0</v>
      </c>
      <c r="AM227" s="465">
        <v>0</v>
      </c>
      <c r="AN227" s="465">
        <v>0</v>
      </c>
      <c r="AO227" s="465">
        <v>0</v>
      </c>
      <c r="AP227" s="465">
        <v>0</v>
      </c>
      <c r="AQ227" s="465">
        <v>0</v>
      </c>
      <c r="AR227" s="465">
        <v>0</v>
      </c>
      <c r="AS227" s="465">
        <v>0</v>
      </c>
      <c r="AT227" s="465">
        <v>0</v>
      </c>
      <c r="AU227" s="465">
        <v>0</v>
      </c>
      <c r="AV227" s="404">
        <v>20305.599999999999</v>
      </c>
      <c r="AW227" s="404">
        <v>21027.999999999996</v>
      </c>
      <c r="AX227" s="404">
        <v>22825.599999999999</v>
      </c>
      <c r="AY227" s="404">
        <v>22909.599999999999</v>
      </c>
      <c r="AZ227" s="404">
        <v>22534.399999999998</v>
      </c>
      <c r="BA227" s="404">
        <v>0</v>
      </c>
      <c r="BB227" s="404">
        <v>0</v>
      </c>
      <c r="BC227" s="404">
        <v>0</v>
      </c>
      <c r="BD227" s="404">
        <v>0</v>
      </c>
      <c r="BE227" s="404">
        <v>0</v>
      </c>
      <c r="BF227" s="404">
        <v>0</v>
      </c>
      <c r="BG227" s="404">
        <v>0</v>
      </c>
      <c r="BH227" s="404">
        <v>60607.53</v>
      </c>
      <c r="BI227" s="404">
        <v>0</v>
      </c>
      <c r="BJ227" s="404">
        <v>0</v>
      </c>
      <c r="BK227" s="404">
        <v>0</v>
      </c>
      <c r="BL227" s="404">
        <v>0</v>
      </c>
      <c r="BM227" s="404">
        <v>0</v>
      </c>
      <c r="BN227" s="404">
        <v>0</v>
      </c>
      <c r="BO227" s="404">
        <v>12605.599999999999</v>
      </c>
      <c r="BP227" s="404">
        <v>12745.6</v>
      </c>
      <c r="BQ227" s="404">
        <v>14447.999999999998</v>
      </c>
      <c r="BR227" s="404">
        <v>14296.8</v>
      </c>
      <c r="BS227" s="404">
        <v>14005.599999999999</v>
      </c>
      <c r="BT227" s="404">
        <v>0</v>
      </c>
      <c r="BU227" s="404">
        <v>0</v>
      </c>
      <c r="BV227" s="404">
        <v>0</v>
      </c>
      <c r="BW227" s="404">
        <v>0</v>
      </c>
      <c r="BX227" s="404">
        <v>0</v>
      </c>
      <c r="BY227" s="404">
        <v>0</v>
      </c>
      <c r="BZ227" s="404">
        <v>0</v>
      </c>
      <c r="CA227" s="404">
        <v>37596.03</v>
      </c>
      <c r="CB227" s="404">
        <v>0</v>
      </c>
      <c r="CC227" s="404">
        <v>0</v>
      </c>
      <c r="CD227" s="404">
        <v>0</v>
      </c>
      <c r="CE227" s="404">
        <v>0</v>
      </c>
      <c r="CF227" s="404">
        <v>0</v>
      </c>
      <c r="CG227" s="404">
        <v>0</v>
      </c>
      <c r="CH227" s="404">
        <v>0</v>
      </c>
      <c r="CI227" s="404">
        <v>0</v>
      </c>
      <c r="CJ227" s="404">
        <v>0</v>
      </c>
      <c r="CK227" s="404">
        <v>0</v>
      </c>
      <c r="CL227" s="404">
        <v>0</v>
      </c>
      <c r="CM227" s="404">
        <v>0</v>
      </c>
      <c r="CN227" s="404">
        <v>0</v>
      </c>
      <c r="CO227" s="404">
        <v>0</v>
      </c>
      <c r="CP227" s="404">
        <v>0</v>
      </c>
      <c r="CQ227" s="404">
        <v>0</v>
      </c>
      <c r="CR227" s="404">
        <v>0</v>
      </c>
      <c r="CS227" s="404">
        <v>0</v>
      </c>
      <c r="CT227" s="404">
        <v>0</v>
      </c>
      <c r="CU227" s="404">
        <v>0</v>
      </c>
      <c r="CV227" s="404">
        <v>0</v>
      </c>
      <c r="CW227" s="404">
        <v>0</v>
      </c>
      <c r="CX227" s="404">
        <v>0</v>
      </c>
      <c r="CY227" s="404">
        <v>0</v>
      </c>
      <c r="CZ227" s="404">
        <v>0</v>
      </c>
    </row>
    <row r="228" spans="1:104" x14ac:dyDescent="0.25">
      <c r="A228" s="183">
        <v>4751</v>
      </c>
      <c r="B228" s="183">
        <v>675420</v>
      </c>
      <c r="C228" s="27">
        <v>1026698</v>
      </c>
      <c r="D228" s="14">
        <v>1528189008</v>
      </c>
      <c r="F228" s="27" t="s">
        <v>1279</v>
      </c>
      <c r="G228" s="12" t="s">
        <v>266</v>
      </c>
      <c r="H228" s="27" t="s">
        <v>1391</v>
      </c>
      <c r="I228" s="12" t="s">
        <v>267</v>
      </c>
      <c r="J228" s="465">
        <v>7939.72</v>
      </c>
      <c r="K228" s="465">
        <v>7774.5900000000011</v>
      </c>
      <c r="L228" s="465">
        <v>8768.74</v>
      </c>
      <c r="M228" s="465">
        <v>9028.23</v>
      </c>
      <c r="N228" s="465">
        <v>8542.9500000000007</v>
      </c>
      <c r="O228" s="465">
        <v>0</v>
      </c>
      <c r="P228" s="465">
        <v>0</v>
      </c>
      <c r="Q228" s="465">
        <v>0</v>
      </c>
      <c r="R228" s="465">
        <v>0</v>
      </c>
      <c r="S228" s="465">
        <v>0</v>
      </c>
      <c r="T228" s="465">
        <v>0</v>
      </c>
      <c r="U228" s="465">
        <v>0</v>
      </c>
      <c r="V228" s="465">
        <v>12931.7</v>
      </c>
      <c r="W228" s="465">
        <v>0</v>
      </c>
      <c r="X228" s="465">
        <v>0</v>
      </c>
      <c r="Y228" s="465">
        <v>0</v>
      </c>
      <c r="Z228" s="465">
        <v>0</v>
      </c>
      <c r="AA228" s="465">
        <v>0</v>
      </c>
      <c r="AB228" s="465">
        <v>0</v>
      </c>
      <c r="AC228" s="465">
        <v>0</v>
      </c>
      <c r="AD228" s="465">
        <v>0</v>
      </c>
      <c r="AE228" s="465">
        <v>0</v>
      </c>
      <c r="AF228" s="465">
        <v>0</v>
      </c>
      <c r="AG228" s="465">
        <v>0</v>
      </c>
      <c r="AH228" s="465">
        <v>0</v>
      </c>
      <c r="AI228" s="465">
        <v>0</v>
      </c>
      <c r="AJ228" s="465">
        <v>0</v>
      </c>
      <c r="AK228" s="465">
        <v>0</v>
      </c>
      <c r="AL228" s="465">
        <v>0</v>
      </c>
      <c r="AM228" s="465">
        <v>0</v>
      </c>
      <c r="AN228" s="465">
        <v>0</v>
      </c>
      <c r="AO228" s="465">
        <v>0</v>
      </c>
      <c r="AP228" s="465">
        <v>0</v>
      </c>
      <c r="AQ228" s="465">
        <v>0</v>
      </c>
      <c r="AR228" s="465">
        <v>0</v>
      </c>
      <c r="AS228" s="465">
        <v>0</v>
      </c>
      <c r="AT228" s="465">
        <v>0</v>
      </c>
      <c r="AU228" s="465">
        <v>0</v>
      </c>
      <c r="AV228" s="404">
        <v>5085.33</v>
      </c>
      <c r="AW228" s="404">
        <v>4913.46</v>
      </c>
      <c r="AX228" s="404">
        <v>5584.09</v>
      </c>
      <c r="AY228" s="404">
        <v>5627.9</v>
      </c>
      <c r="AZ228" s="404">
        <v>5402.11</v>
      </c>
      <c r="BA228" s="404">
        <v>0</v>
      </c>
      <c r="BB228" s="404">
        <v>0</v>
      </c>
      <c r="BC228" s="404">
        <v>0</v>
      </c>
      <c r="BD228" s="404">
        <v>0</v>
      </c>
      <c r="BE228" s="404">
        <v>0</v>
      </c>
      <c r="BF228" s="404">
        <v>0</v>
      </c>
      <c r="BG228" s="404">
        <v>0</v>
      </c>
      <c r="BH228" s="404">
        <v>8230.7200000000012</v>
      </c>
      <c r="BI228" s="404">
        <v>0</v>
      </c>
      <c r="BJ228" s="404">
        <v>0</v>
      </c>
      <c r="BK228" s="404">
        <v>0</v>
      </c>
      <c r="BL228" s="404">
        <v>0</v>
      </c>
      <c r="BM228" s="404">
        <v>0</v>
      </c>
      <c r="BN228" s="404">
        <v>0</v>
      </c>
      <c r="BO228" s="404">
        <v>0</v>
      </c>
      <c r="BP228" s="404">
        <v>0</v>
      </c>
      <c r="BQ228" s="404">
        <v>0</v>
      </c>
      <c r="BR228" s="404">
        <v>0</v>
      </c>
      <c r="BS228" s="404">
        <v>0</v>
      </c>
      <c r="BT228" s="404">
        <v>0</v>
      </c>
      <c r="BU228" s="404">
        <v>0</v>
      </c>
      <c r="BV228" s="404">
        <v>0</v>
      </c>
      <c r="BW228" s="404">
        <v>0</v>
      </c>
      <c r="BX228" s="404">
        <v>0</v>
      </c>
      <c r="BY228" s="404">
        <v>0</v>
      </c>
      <c r="BZ228" s="404">
        <v>0</v>
      </c>
      <c r="CA228" s="404">
        <v>0</v>
      </c>
      <c r="CB228" s="404">
        <v>0</v>
      </c>
      <c r="CC228" s="404">
        <v>0</v>
      </c>
      <c r="CD228" s="404">
        <v>0</v>
      </c>
      <c r="CE228" s="404">
        <v>0</v>
      </c>
      <c r="CF228" s="404">
        <v>0</v>
      </c>
      <c r="CG228" s="404">
        <v>0</v>
      </c>
      <c r="CH228" s="404">
        <v>11107.52</v>
      </c>
      <c r="CI228" s="404">
        <v>11350.160000000002</v>
      </c>
      <c r="CJ228" s="404">
        <v>12809.369999999999</v>
      </c>
      <c r="CK228" s="404">
        <v>12880.14</v>
      </c>
      <c r="CL228" s="404">
        <v>12688.050000000001</v>
      </c>
      <c r="CM228" s="404">
        <v>0</v>
      </c>
      <c r="CN228" s="404">
        <v>0</v>
      </c>
      <c r="CO228" s="404">
        <v>0</v>
      </c>
      <c r="CP228" s="404">
        <v>0</v>
      </c>
      <c r="CQ228" s="404">
        <v>0</v>
      </c>
      <c r="CR228" s="404">
        <v>0</v>
      </c>
      <c r="CS228" s="404">
        <v>0</v>
      </c>
      <c r="CT228" s="404">
        <v>18627.7</v>
      </c>
      <c r="CU228" s="404">
        <v>0</v>
      </c>
      <c r="CV228" s="404">
        <v>0</v>
      </c>
      <c r="CW228" s="404">
        <v>0</v>
      </c>
      <c r="CX228" s="404">
        <v>0</v>
      </c>
      <c r="CY228" s="404">
        <v>0</v>
      </c>
      <c r="CZ228" s="404">
        <v>0</v>
      </c>
    </row>
    <row r="229" spans="1:104" x14ac:dyDescent="0.25">
      <c r="A229" s="183">
        <v>4995</v>
      </c>
      <c r="B229" s="183">
        <v>675421</v>
      </c>
      <c r="C229" s="27">
        <v>1013355</v>
      </c>
      <c r="D229" s="14">
        <v>1730201708</v>
      </c>
      <c r="F229" s="27" t="s">
        <v>1408</v>
      </c>
      <c r="G229" s="12" t="s">
        <v>895</v>
      </c>
      <c r="H229" s="27" t="s">
        <v>1488</v>
      </c>
      <c r="I229" s="12" t="s">
        <v>896</v>
      </c>
      <c r="J229" s="465">
        <v>0</v>
      </c>
      <c r="K229" s="465">
        <v>0</v>
      </c>
      <c r="L229" s="465">
        <v>0</v>
      </c>
      <c r="M229" s="465">
        <v>0</v>
      </c>
      <c r="N229" s="465">
        <v>0</v>
      </c>
      <c r="O229" s="465">
        <v>0</v>
      </c>
      <c r="P229" s="465">
        <v>0</v>
      </c>
      <c r="Q229" s="465">
        <v>0</v>
      </c>
      <c r="R229" s="465">
        <v>0</v>
      </c>
      <c r="S229" s="465">
        <v>0</v>
      </c>
      <c r="T229" s="465">
        <v>0</v>
      </c>
      <c r="U229" s="465">
        <v>0</v>
      </c>
      <c r="V229" s="465">
        <v>0</v>
      </c>
      <c r="W229" s="465">
        <v>0</v>
      </c>
      <c r="X229" s="465">
        <v>0</v>
      </c>
      <c r="Y229" s="465">
        <v>0</v>
      </c>
      <c r="Z229" s="465">
        <v>0</v>
      </c>
      <c r="AA229" s="465">
        <v>0</v>
      </c>
      <c r="AB229" s="465">
        <v>0</v>
      </c>
      <c r="AC229" s="465">
        <v>0</v>
      </c>
      <c r="AD229" s="465">
        <v>0</v>
      </c>
      <c r="AE229" s="465">
        <v>0</v>
      </c>
      <c r="AF229" s="465">
        <v>0</v>
      </c>
      <c r="AG229" s="465">
        <v>0</v>
      </c>
      <c r="AH229" s="465">
        <v>0</v>
      </c>
      <c r="AI229" s="465">
        <v>0</v>
      </c>
      <c r="AJ229" s="465">
        <v>0</v>
      </c>
      <c r="AK229" s="465">
        <v>0</v>
      </c>
      <c r="AL229" s="465">
        <v>0</v>
      </c>
      <c r="AM229" s="465">
        <v>0</v>
      </c>
      <c r="AN229" s="465">
        <v>0</v>
      </c>
      <c r="AO229" s="465">
        <v>11203.5</v>
      </c>
      <c r="AP229" s="465">
        <v>0</v>
      </c>
      <c r="AQ229" s="465">
        <v>0</v>
      </c>
      <c r="AR229" s="465">
        <v>0</v>
      </c>
      <c r="AS229" s="465">
        <v>0</v>
      </c>
      <c r="AT229" s="465">
        <v>0</v>
      </c>
      <c r="AU229" s="465">
        <v>0</v>
      </c>
      <c r="AV229" s="404">
        <v>0</v>
      </c>
      <c r="AW229" s="404">
        <v>0</v>
      </c>
      <c r="AX229" s="404">
        <v>0</v>
      </c>
      <c r="AY229" s="404">
        <v>0</v>
      </c>
      <c r="AZ229" s="404">
        <v>0</v>
      </c>
      <c r="BA229" s="404">
        <v>0</v>
      </c>
      <c r="BB229" s="404">
        <v>0</v>
      </c>
      <c r="BC229" s="404">
        <v>0</v>
      </c>
      <c r="BD229" s="404">
        <v>0</v>
      </c>
      <c r="BE229" s="404">
        <v>0</v>
      </c>
      <c r="BF229" s="404">
        <v>0</v>
      </c>
      <c r="BG229" s="404">
        <v>0</v>
      </c>
      <c r="BH229" s="404">
        <v>14301.000000000002</v>
      </c>
      <c r="BI229" s="404">
        <v>0</v>
      </c>
      <c r="BJ229" s="404">
        <v>0</v>
      </c>
      <c r="BK229" s="404">
        <v>0</v>
      </c>
      <c r="BL229" s="404">
        <v>0</v>
      </c>
      <c r="BM229" s="404">
        <v>0</v>
      </c>
      <c r="BN229" s="404">
        <v>0</v>
      </c>
      <c r="BO229" s="404">
        <v>0</v>
      </c>
      <c r="BP229" s="404">
        <v>0</v>
      </c>
      <c r="BQ229" s="404">
        <v>0</v>
      </c>
      <c r="BR229" s="404">
        <v>0</v>
      </c>
      <c r="BS229" s="404">
        <v>0</v>
      </c>
      <c r="BT229" s="404">
        <v>0</v>
      </c>
      <c r="BU229" s="404">
        <v>0</v>
      </c>
      <c r="BV229" s="404">
        <v>0</v>
      </c>
      <c r="BW229" s="404">
        <v>0</v>
      </c>
      <c r="BX229" s="404">
        <v>0</v>
      </c>
      <c r="BY229" s="404">
        <v>0</v>
      </c>
      <c r="BZ229" s="404">
        <v>0</v>
      </c>
      <c r="CA229" s="404">
        <v>17603.25</v>
      </c>
      <c r="CB229" s="404">
        <v>0</v>
      </c>
      <c r="CC229" s="404">
        <v>0</v>
      </c>
      <c r="CD229" s="404">
        <v>0</v>
      </c>
      <c r="CE229" s="404">
        <v>0</v>
      </c>
      <c r="CF229" s="404">
        <v>0</v>
      </c>
      <c r="CG229" s="404">
        <v>0</v>
      </c>
      <c r="CH229" s="404">
        <v>0</v>
      </c>
      <c r="CI229" s="404">
        <v>0</v>
      </c>
      <c r="CJ229" s="404">
        <v>0</v>
      </c>
      <c r="CK229" s="404">
        <v>0</v>
      </c>
      <c r="CL229" s="404">
        <v>0</v>
      </c>
      <c r="CM229" s="404">
        <v>0</v>
      </c>
      <c r="CN229" s="404">
        <v>0</v>
      </c>
      <c r="CO229" s="404">
        <v>0</v>
      </c>
      <c r="CP229" s="404">
        <v>0</v>
      </c>
      <c r="CQ229" s="404">
        <v>0</v>
      </c>
      <c r="CR229" s="404">
        <v>0</v>
      </c>
      <c r="CS229" s="404">
        <v>0</v>
      </c>
      <c r="CT229" s="404">
        <v>0</v>
      </c>
      <c r="CU229" s="404">
        <v>0</v>
      </c>
      <c r="CV229" s="404">
        <v>0</v>
      </c>
      <c r="CW229" s="404">
        <v>0</v>
      </c>
      <c r="CX229" s="404">
        <v>0</v>
      </c>
      <c r="CY229" s="404">
        <v>0</v>
      </c>
      <c r="CZ229" s="404">
        <v>0</v>
      </c>
    </row>
    <row r="230" spans="1:104" x14ac:dyDescent="0.25">
      <c r="A230" s="183">
        <v>4811</v>
      </c>
      <c r="B230" s="183">
        <v>675423</v>
      </c>
      <c r="C230" s="27">
        <v>1026516</v>
      </c>
      <c r="D230" s="14">
        <v>1326436189</v>
      </c>
      <c r="F230" s="27" t="s">
        <v>1279</v>
      </c>
      <c r="G230" s="12" t="s">
        <v>831</v>
      </c>
      <c r="H230" s="27" t="s">
        <v>1376</v>
      </c>
      <c r="I230" s="12" t="s">
        <v>832</v>
      </c>
      <c r="J230" s="465">
        <v>22429.119999999999</v>
      </c>
      <c r="K230" s="465">
        <v>21962.639999999996</v>
      </c>
      <c r="L230" s="465">
        <v>24771.039999999997</v>
      </c>
      <c r="M230" s="465">
        <v>25504.079999999998</v>
      </c>
      <c r="N230" s="465">
        <v>24133.199999999997</v>
      </c>
      <c r="O230" s="465">
        <v>0</v>
      </c>
      <c r="P230" s="465">
        <v>0</v>
      </c>
      <c r="Q230" s="465">
        <v>0</v>
      </c>
      <c r="R230" s="465">
        <v>0</v>
      </c>
      <c r="S230" s="465">
        <v>0</v>
      </c>
      <c r="T230" s="465">
        <v>0</v>
      </c>
      <c r="U230" s="465">
        <v>0</v>
      </c>
      <c r="V230" s="465">
        <v>65602.949999999983</v>
      </c>
      <c r="W230" s="465">
        <v>0</v>
      </c>
      <c r="X230" s="465">
        <v>0</v>
      </c>
      <c r="Y230" s="465">
        <v>0</v>
      </c>
      <c r="Z230" s="465">
        <v>0</v>
      </c>
      <c r="AA230" s="465">
        <v>0</v>
      </c>
      <c r="AB230" s="465">
        <v>0</v>
      </c>
      <c r="AC230" s="465">
        <v>0</v>
      </c>
      <c r="AD230" s="465">
        <v>0</v>
      </c>
      <c r="AE230" s="465">
        <v>0</v>
      </c>
      <c r="AF230" s="465">
        <v>0</v>
      </c>
      <c r="AG230" s="465">
        <v>0</v>
      </c>
      <c r="AH230" s="465">
        <v>0</v>
      </c>
      <c r="AI230" s="465">
        <v>0</v>
      </c>
      <c r="AJ230" s="465">
        <v>0</v>
      </c>
      <c r="AK230" s="465">
        <v>0</v>
      </c>
      <c r="AL230" s="465">
        <v>0</v>
      </c>
      <c r="AM230" s="465">
        <v>0</v>
      </c>
      <c r="AN230" s="465">
        <v>0</v>
      </c>
      <c r="AO230" s="465">
        <v>0</v>
      </c>
      <c r="AP230" s="465">
        <v>0</v>
      </c>
      <c r="AQ230" s="465">
        <v>0</v>
      </c>
      <c r="AR230" s="465">
        <v>0</v>
      </c>
      <c r="AS230" s="465">
        <v>0</v>
      </c>
      <c r="AT230" s="465">
        <v>0</v>
      </c>
      <c r="AU230" s="465">
        <v>0</v>
      </c>
      <c r="AV230" s="404">
        <v>14365.679999999998</v>
      </c>
      <c r="AW230" s="404">
        <v>13880.16</v>
      </c>
      <c r="AX230" s="404">
        <v>15774.64</v>
      </c>
      <c r="AY230" s="404">
        <v>15898.4</v>
      </c>
      <c r="AZ230" s="404">
        <v>15260.56</v>
      </c>
      <c r="BA230" s="404">
        <v>0</v>
      </c>
      <c r="BB230" s="404">
        <v>0</v>
      </c>
      <c r="BC230" s="404">
        <v>0</v>
      </c>
      <c r="BD230" s="404">
        <v>0</v>
      </c>
      <c r="BE230" s="404">
        <v>0</v>
      </c>
      <c r="BF230" s="404">
        <v>0</v>
      </c>
      <c r="BG230" s="404">
        <v>0</v>
      </c>
      <c r="BH230" s="404">
        <v>41754.719999999994</v>
      </c>
      <c r="BI230" s="404">
        <v>0</v>
      </c>
      <c r="BJ230" s="404">
        <v>0</v>
      </c>
      <c r="BK230" s="404">
        <v>0</v>
      </c>
      <c r="BL230" s="404">
        <v>0</v>
      </c>
      <c r="BM230" s="404">
        <v>0</v>
      </c>
      <c r="BN230" s="404">
        <v>0</v>
      </c>
      <c r="BO230" s="404">
        <v>0</v>
      </c>
      <c r="BP230" s="404">
        <v>0</v>
      </c>
      <c r="BQ230" s="404">
        <v>0</v>
      </c>
      <c r="BR230" s="404">
        <v>0</v>
      </c>
      <c r="BS230" s="404">
        <v>0</v>
      </c>
      <c r="BT230" s="404">
        <v>0</v>
      </c>
      <c r="BU230" s="404">
        <v>0</v>
      </c>
      <c r="BV230" s="404">
        <v>0</v>
      </c>
      <c r="BW230" s="404">
        <v>0</v>
      </c>
      <c r="BX230" s="404">
        <v>0</v>
      </c>
      <c r="BY230" s="404">
        <v>0</v>
      </c>
      <c r="BZ230" s="404">
        <v>0</v>
      </c>
      <c r="CA230" s="404">
        <v>0</v>
      </c>
      <c r="CB230" s="404">
        <v>0</v>
      </c>
      <c r="CC230" s="404">
        <v>0</v>
      </c>
      <c r="CD230" s="404">
        <v>0</v>
      </c>
      <c r="CE230" s="404">
        <v>0</v>
      </c>
      <c r="CF230" s="404">
        <v>0</v>
      </c>
      <c r="CG230" s="404">
        <v>0</v>
      </c>
      <c r="CH230" s="404">
        <v>31377.919999999998</v>
      </c>
      <c r="CI230" s="404">
        <v>32063.360000000001</v>
      </c>
      <c r="CJ230" s="404">
        <v>36185.519999999997</v>
      </c>
      <c r="CK230" s="404">
        <v>36385.440000000002</v>
      </c>
      <c r="CL230" s="404">
        <v>35842.800000000003</v>
      </c>
      <c r="CM230" s="404">
        <v>0</v>
      </c>
      <c r="CN230" s="404">
        <v>0</v>
      </c>
      <c r="CO230" s="404">
        <v>0</v>
      </c>
      <c r="CP230" s="404">
        <v>0</v>
      </c>
      <c r="CQ230" s="404">
        <v>0</v>
      </c>
      <c r="CR230" s="404">
        <v>0</v>
      </c>
      <c r="CS230" s="404">
        <v>0</v>
      </c>
      <c r="CT230" s="404">
        <v>94498.95</v>
      </c>
      <c r="CU230" s="404">
        <v>0</v>
      </c>
      <c r="CV230" s="404">
        <v>0</v>
      </c>
      <c r="CW230" s="404">
        <v>0</v>
      </c>
      <c r="CX230" s="404">
        <v>0</v>
      </c>
      <c r="CY230" s="404">
        <v>0</v>
      </c>
      <c r="CZ230" s="404">
        <v>0</v>
      </c>
    </row>
    <row r="231" spans="1:104" x14ac:dyDescent="0.25">
      <c r="A231" s="183">
        <v>5079</v>
      </c>
      <c r="B231" s="183">
        <v>675424</v>
      </c>
      <c r="C231" s="27">
        <v>1021254</v>
      </c>
      <c r="D231" s="14">
        <v>1891049466</v>
      </c>
      <c r="F231" s="27" t="s">
        <v>1296</v>
      </c>
      <c r="G231" s="12" t="s">
        <v>944</v>
      </c>
      <c r="H231" s="27" t="s">
        <v>1295</v>
      </c>
      <c r="I231" s="12" t="s">
        <v>945</v>
      </c>
      <c r="J231" s="465">
        <v>0</v>
      </c>
      <c r="K231" s="465">
        <v>0</v>
      </c>
      <c r="L231" s="465">
        <v>0</v>
      </c>
      <c r="M231" s="465">
        <v>0</v>
      </c>
      <c r="N231" s="465">
        <v>0</v>
      </c>
      <c r="O231" s="465">
        <v>0</v>
      </c>
      <c r="P231" s="465">
        <v>0</v>
      </c>
      <c r="Q231" s="465">
        <v>0</v>
      </c>
      <c r="R231" s="465">
        <v>0</v>
      </c>
      <c r="S231" s="465">
        <v>0</v>
      </c>
      <c r="T231" s="465">
        <v>0</v>
      </c>
      <c r="U231" s="465">
        <v>0</v>
      </c>
      <c r="V231" s="465">
        <v>0</v>
      </c>
      <c r="W231" s="465">
        <v>0</v>
      </c>
      <c r="X231" s="465">
        <v>0</v>
      </c>
      <c r="Y231" s="465">
        <v>0</v>
      </c>
      <c r="Z231" s="465">
        <v>0</v>
      </c>
      <c r="AA231" s="465">
        <v>0</v>
      </c>
      <c r="AB231" s="465">
        <v>0</v>
      </c>
      <c r="AC231" s="465">
        <v>9716.3399999999983</v>
      </c>
      <c r="AD231" s="465">
        <v>9748.4999999999982</v>
      </c>
      <c r="AE231" s="465">
        <v>10367.58</v>
      </c>
      <c r="AF231" s="465">
        <v>10435.919999999998</v>
      </c>
      <c r="AG231" s="465">
        <v>10242.959999999999</v>
      </c>
      <c r="AH231" s="465">
        <v>0</v>
      </c>
      <c r="AI231" s="465">
        <v>0</v>
      </c>
      <c r="AJ231" s="465">
        <v>0</v>
      </c>
      <c r="AK231" s="465">
        <v>0</v>
      </c>
      <c r="AL231" s="465">
        <v>0</v>
      </c>
      <c r="AM231" s="465">
        <v>0</v>
      </c>
      <c r="AN231" s="465">
        <v>0</v>
      </c>
      <c r="AO231" s="465">
        <v>28496.639999999999</v>
      </c>
      <c r="AP231" s="465">
        <v>0</v>
      </c>
      <c r="AQ231" s="465">
        <v>0</v>
      </c>
      <c r="AR231" s="465">
        <v>0</v>
      </c>
      <c r="AS231" s="465">
        <v>0</v>
      </c>
      <c r="AT231" s="465">
        <v>0</v>
      </c>
      <c r="AU231" s="465">
        <v>0</v>
      </c>
      <c r="AV231" s="404">
        <v>0</v>
      </c>
      <c r="AW231" s="404">
        <v>0</v>
      </c>
      <c r="AX231" s="404">
        <v>0</v>
      </c>
      <c r="AY231" s="404">
        <v>0</v>
      </c>
      <c r="AZ231" s="404">
        <v>0</v>
      </c>
      <c r="BA231" s="404">
        <v>0</v>
      </c>
      <c r="BB231" s="404">
        <v>0</v>
      </c>
      <c r="BC231" s="404">
        <v>0</v>
      </c>
      <c r="BD231" s="404">
        <v>0</v>
      </c>
      <c r="BE231" s="404">
        <v>0</v>
      </c>
      <c r="BF231" s="404">
        <v>0</v>
      </c>
      <c r="BG231" s="404">
        <v>0</v>
      </c>
      <c r="BH231" s="404">
        <v>0</v>
      </c>
      <c r="BI231" s="404">
        <v>0</v>
      </c>
      <c r="BJ231" s="404">
        <v>0</v>
      </c>
      <c r="BK231" s="404">
        <v>0</v>
      </c>
      <c r="BL231" s="404">
        <v>0</v>
      </c>
      <c r="BM231" s="404">
        <v>0</v>
      </c>
      <c r="BN231" s="404">
        <v>0</v>
      </c>
      <c r="BO231" s="404">
        <v>0</v>
      </c>
      <c r="BP231" s="404">
        <v>0</v>
      </c>
      <c r="BQ231" s="404">
        <v>0</v>
      </c>
      <c r="BR231" s="404">
        <v>0</v>
      </c>
      <c r="BS231" s="404">
        <v>0</v>
      </c>
      <c r="BT231" s="404">
        <v>0</v>
      </c>
      <c r="BU231" s="404">
        <v>0</v>
      </c>
      <c r="BV231" s="404">
        <v>0</v>
      </c>
      <c r="BW231" s="404">
        <v>0</v>
      </c>
      <c r="BX231" s="404">
        <v>0</v>
      </c>
      <c r="BY231" s="404">
        <v>0</v>
      </c>
      <c r="BZ231" s="404">
        <v>0</v>
      </c>
      <c r="CA231" s="404">
        <v>0</v>
      </c>
      <c r="CB231" s="404">
        <v>0</v>
      </c>
      <c r="CC231" s="404">
        <v>0</v>
      </c>
      <c r="CD231" s="404">
        <v>0</v>
      </c>
      <c r="CE231" s="404">
        <v>0</v>
      </c>
      <c r="CF231" s="404">
        <v>0</v>
      </c>
      <c r="CG231" s="404">
        <v>0</v>
      </c>
      <c r="CH231" s="404">
        <v>13290.119999999999</v>
      </c>
      <c r="CI231" s="404">
        <v>13780.56</v>
      </c>
      <c r="CJ231" s="404">
        <v>14379.539999999999</v>
      </c>
      <c r="CK231" s="404">
        <v>14656.92</v>
      </c>
      <c r="CL231" s="404">
        <v>14584.559999999998</v>
      </c>
      <c r="CM231" s="404">
        <v>0</v>
      </c>
      <c r="CN231" s="404">
        <v>0</v>
      </c>
      <c r="CO231" s="404">
        <v>0</v>
      </c>
      <c r="CP231" s="404">
        <v>0</v>
      </c>
      <c r="CQ231" s="404">
        <v>0</v>
      </c>
      <c r="CR231" s="404">
        <v>0</v>
      </c>
      <c r="CS231" s="404">
        <v>0</v>
      </c>
      <c r="CT231" s="404">
        <v>39594.239999999998</v>
      </c>
      <c r="CU231" s="404">
        <v>0</v>
      </c>
      <c r="CV231" s="404">
        <v>0</v>
      </c>
      <c r="CW231" s="404">
        <v>0</v>
      </c>
      <c r="CX231" s="404">
        <v>0</v>
      </c>
      <c r="CY231" s="404">
        <v>0</v>
      </c>
      <c r="CZ231" s="404">
        <v>0</v>
      </c>
    </row>
    <row r="232" spans="1:104" x14ac:dyDescent="0.25">
      <c r="A232" s="183">
        <v>4737</v>
      </c>
      <c r="B232" s="183">
        <v>675428</v>
      </c>
      <c r="C232" s="27">
        <v>1026578</v>
      </c>
      <c r="D232" s="14">
        <v>1831210103</v>
      </c>
      <c r="F232" s="27" t="s">
        <v>1267</v>
      </c>
      <c r="G232" s="12" t="s">
        <v>796</v>
      </c>
      <c r="H232" s="27" t="s">
        <v>1351</v>
      </c>
      <c r="I232" s="12" t="s">
        <v>797</v>
      </c>
      <c r="J232" s="465">
        <v>8063.25</v>
      </c>
      <c r="K232" s="465">
        <v>8344.43</v>
      </c>
      <c r="L232" s="465">
        <v>8303.08</v>
      </c>
      <c r="M232" s="465">
        <v>8377.51</v>
      </c>
      <c r="N232" s="465">
        <v>8791.01</v>
      </c>
      <c r="O232" s="465">
        <v>0</v>
      </c>
      <c r="P232" s="465">
        <v>0</v>
      </c>
      <c r="Q232" s="465">
        <v>0</v>
      </c>
      <c r="R232" s="465">
        <v>0</v>
      </c>
      <c r="S232" s="465">
        <v>0</v>
      </c>
      <c r="T232" s="465">
        <v>0</v>
      </c>
      <c r="U232" s="465">
        <v>0</v>
      </c>
      <c r="V232" s="465">
        <v>23396.04</v>
      </c>
      <c r="W232" s="465">
        <v>0</v>
      </c>
      <c r="X232" s="465">
        <v>0</v>
      </c>
      <c r="Y232" s="465">
        <v>0</v>
      </c>
      <c r="Z232" s="465">
        <v>0</v>
      </c>
      <c r="AA232" s="465">
        <v>0</v>
      </c>
      <c r="AB232" s="465">
        <v>0</v>
      </c>
      <c r="AC232" s="465">
        <v>0</v>
      </c>
      <c r="AD232" s="465">
        <v>0</v>
      </c>
      <c r="AE232" s="465">
        <v>0</v>
      </c>
      <c r="AF232" s="465">
        <v>0</v>
      </c>
      <c r="AG232" s="465">
        <v>0</v>
      </c>
      <c r="AH232" s="465">
        <v>0</v>
      </c>
      <c r="AI232" s="465">
        <v>0</v>
      </c>
      <c r="AJ232" s="465">
        <v>0</v>
      </c>
      <c r="AK232" s="465">
        <v>0</v>
      </c>
      <c r="AL232" s="465">
        <v>0</v>
      </c>
      <c r="AM232" s="465">
        <v>0</v>
      </c>
      <c r="AN232" s="465">
        <v>0</v>
      </c>
      <c r="AO232" s="465">
        <v>0</v>
      </c>
      <c r="AP232" s="465">
        <v>0</v>
      </c>
      <c r="AQ232" s="465">
        <v>0</v>
      </c>
      <c r="AR232" s="465">
        <v>0</v>
      </c>
      <c r="AS232" s="465">
        <v>0</v>
      </c>
      <c r="AT232" s="465">
        <v>0</v>
      </c>
      <c r="AU232" s="465">
        <v>0</v>
      </c>
      <c r="AV232" s="404">
        <v>10701.38</v>
      </c>
      <c r="AW232" s="404">
        <v>10883.32</v>
      </c>
      <c r="AX232" s="404">
        <v>11362.98</v>
      </c>
      <c r="AY232" s="404">
        <v>11660.7</v>
      </c>
      <c r="AZ232" s="404">
        <v>11528.38</v>
      </c>
      <c r="BA232" s="404">
        <v>0</v>
      </c>
      <c r="BB232" s="404">
        <v>0</v>
      </c>
      <c r="BC232" s="404">
        <v>0</v>
      </c>
      <c r="BD232" s="404">
        <v>0</v>
      </c>
      <c r="BE232" s="404">
        <v>0</v>
      </c>
      <c r="BF232" s="404">
        <v>0</v>
      </c>
      <c r="BG232" s="404">
        <v>0</v>
      </c>
      <c r="BH232" s="404">
        <v>31194.719999999998</v>
      </c>
      <c r="BI232" s="404">
        <v>0</v>
      </c>
      <c r="BJ232" s="404">
        <v>0</v>
      </c>
      <c r="BK232" s="404">
        <v>0</v>
      </c>
      <c r="BL232" s="404">
        <v>0</v>
      </c>
      <c r="BM232" s="404">
        <v>0</v>
      </c>
      <c r="BN232" s="404">
        <v>0</v>
      </c>
      <c r="BO232" s="404">
        <v>15266.42</v>
      </c>
      <c r="BP232" s="404">
        <v>16159.579999999998</v>
      </c>
      <c r="BQ232" s="404">
        <v>17565.48</v>
      </c>
      <c r="BR232" s="404">
        <v>18144.379999999997</v>
      </c>
      <c r="BS232" s="404">
        <v>17143.71</v>
      </c>
      <c r="BT232" s="404">
        <v>0</v>
      </c>
      <c r="BU232" s="404">
        <v>0</v>
      </c>
      <c r="BV232" s="404">
        <v>0</v>
      </c>
      <c r="BW232" s="404">
        <v>0</v>
      </c>
      <c r="BX232" s="404">
        <v>0</v>
      </c>
      <c r="BY232" s="404">
        <v>0</v>
      </c>
      <c r="BZ232" s="404">
        <v>0</v>
      </c>
      <c r="CA232" s="404">
        <v>46384.92</v>
      </c>
      <c r="CB232" s="404">
        <v>0</v>
      </c>
      <c r="CC232" s="404">
        <v>0</v>
      </c>
      <c r="CD232" s="404">
        <v>0</v>
      </c>
      <c r="CE232" s="404">
        <v>0</v>
      </c>
      <c r="CF232" s="404">
        <v>0</v>
      </c>
      <c r="CG232" s="404">
        <v>0</v>
      </c>
      <c r="CH232" s="404">
        <v>0</v>
      </c>
      <c r="CI232" s="404">
        <v>0</v>
      </c>
      <c r="CJ232" s="404">
        <v>0</v>
      </c>
      <c r="CK232" s="404">
        <v>0</v>
      </c>
      <c r="CL232" s="404">
        <v>0</v>
      </c>
      <c r="CM232" s="404">
        <v>0</v>
      </c>
      <c r="CN232" s="404">
        <v>0</v>
      </c>
      <c r="CO232" s="404">
        <v>0</v>
      </c>
      <c r="CP232" s="404">
        <v>0</v>
      </c>
      <c r="CQ232" s="404">
        <v>0</v>
      </c>
      <c r="CR232" s="404">
        <v>0</v>
      </c>
      <c r="CS232" s="404">
        <v>0</v>
      </c>
      <c r="CT232" s="404">
        <v>0</v>
      </c>
      <c r="CU232" s="404">
        <v>0</v>
      </c>
      <c r="CV232" s="404">
        <v>0</v>
      </c>
      <c r="CW232" s="404">
        <v>0</v>
      </c>
      <c r="CX232" s="404">
        <v>0</v>
      </c>
      <c r="CY232" s="404">
        <v>0</v>
      </c>
      <c r="CZ232" s="404">
        <v>0</v>
      </c>
    </row>
    <row r="233" spans="1:104" x14ac:dyDescent="0.25">
      <c r="A233" s="183">
        <v>4354</v>
      </c>
      <c r="B233" s="183">
        <v>675437</v>
      </c>
      <c r="C233" s="27">
        <v>1017866</v>
      </c>
      <c r="D233" s="14">
        <v>1396071759</v>
      </c>
      <c r="F233" s="27" t="s">
        <v>1267</v>
      </c>
      <c r="G233" s="12" t="s">
        <v>638</v>
      </c>
      <c r="H233" s="27" t="s">
        <v>1493</v>
      </c>
      <c r="I233" s="12" t="s">
        <v>639</v>
      </c>
      <c r="J233" s="465">
        <v>0</v>
      </c>
      <c r="K233" s="465">
        <v>0</v>
      </c>
      <c r="L233" s="465">
        <v>0</v>
      </c>
      <c r="M233" s="465">
        <v>0</v>
      </c>
      <c r="N233" s="465">
        <v>0</v>
      </c>
      <c r="O233" s="465">
        <v>0</v>
      </c>
      <c r="P233" s="465">
        <v>0</v>
      </c>
      <c r="Q233" s="465">
        <v>0</v>
      </c>
      <c r="R233" s="465">
        <v>0</v>
      </c>
      <c r="S233" s="465">
        <v>0</v>
      </c>
      <c r="T233" s="465">
        <v>0</v>
      </c>
      <c r="U233" s="465">
        <v>0</v>
      </c>
      <c r="V233" s="465">
        <v>26055.360000000001</v>
      </c>
      <c r="W233" s="465">
        <v>0</v>
      </c>
      <c r="X233" s="465">
        <v>0</v>
      </c>
      <c r="Y233" s="465">
        <v>0</v>
      </c>
      <c r="Z233" s="465">
        <v>0</v>
      </c>
      <c r="AA233" s="465">
        <v>0</v>
      </c>
      <c r="AB233" s="465">
        <v>0</v>
      </c>
      <c r="AC233" s="465">
        <v>0</v>
      </c>
      <c r="AD233" s="465">
        <v>0</v>
      </c>
      <c r="AE233" s="465">
        <v>0</v>
      </c>
      <c r="AF233" s="465">
        <v>0</v>
      </c>
      <c r="AG233" s="465">
        <v>0</v>
      </c>
      <c r="AH233" s="465">
        <v>0</v>
      </c>
      <c r="AI233" s="465">
        <v>0</v>
      </c>
      <c r="AJ233" s="465">
        <v>0</v>
      </c>
      <c r="AK233" s="465">
        <v>0</v>
      </c>
      <c r="AL233" s="465">
        <v>0</v>
      </c>
      <c r="AM233" s="465">
        <v>0</v>
      </c>
      <c r="AN233" s="465">
        <v>0</v>
      </c>
      <c r="AO233" s="465">
        <v>0</v>
      </c>
      <c r="AP233" s="465">
        <v>0</v>
      </c>
      <c r="AQ233" s="465">
        <v>0</v>
      </c>
      <c r="AR233" s="465">
        <v>0</v>
      </c>
      <c r="AS233" s="465">
        <v>0</v>
      </c>
      <c r="AT233" s="465">
        <v>0</v>
      </c>
      <c r="AU233" s="465">
        <v>0</v>
      </c>
      <c r="AV233" s="404">
        <v>0</v>
      </c>
      <c r="AW233" s="404">
        <v>0</v>
      </c>
      <c r="AX233" s="404">
        <v>0</v>
      </c>
      <c r="AY233" s="404">
        <v>0</v>
      </c>
      <c r="AZ233" s="404">
        <v>0</v>
      </c>
      <c r="BA233" s="404">
        <v>0</v>
      </c>
      <c r="BB233" s="404">
        <v>0</v>
      </c>
      <c r="BC233" s="404">
        <v>0</v>
      </c>
      <c r="BD233" s="404">
        <v>0</v>
      </c>
      <c r="BE233" s="404">
        <v>0</v>
      </c>
      <c r="BF233" s="404">
        <v>0</v>
      </c>
      <c r="BG233" s="404">
        <v>0</v>
      </c>
      <c r="BH233" s="404">
        <v>34740.479999999996</v>
      </c>
      <c r="BI233" s="404">
        <v>0</v>
      </c>
      <c r="BJ233" s="404">
        <v>0</v>
      </c>
      <c r="BK233" s="404">
        <v>0</v>
      </c>
      <c r="BL233" s="404">
        <v>0</v>
      </c>
      <c r="BM233" s="404">
        <v>0</v>
      </c>
      <c r="BN233" s="404">
        <v>0</v>
      </c>
      <c r="BO233" s="404">
        <v>0</v>
      </c>
      <c r="BP233" s="404">
        <v>0</v>
      </c>
      <c r="BQ233" s="404">
        <v>0</v>
      </c>
      <c r="BR233" s="404">
        <v>0</v>
      </c>
      <c r="BS233" s="404">
        <v>0</v>
      </c>
      <c r="BT233" s="404">
        <v>0</v>
      </c>
      <c r="BU233" s="404">
        <v>0</v>
      </c>
      <c r="BV233" s="404">
        <v>0</v>
      </c>
      <c r="BW233" s="404">
        <v>0</v>
      </c>
      <c r="BX233" s="404">
        <v>0</v>
      </c>
      <c r="BY233" s="404">
        <v>0</v>
      </c>
      <c r="BZ233" s="404">
        <v>0</v>
      </c>
      <c r="CA233" s="404">
        <v>51657.280000000013</v>
      </c>
      <c r="CB233" s="404">
        <v>0</v>
      </c>
      <c r="CC233" s="404">
        <v>0</v>
      </c>
      <c r="CD233" s="404">
        <v>0</v>
      </c>
      <c r="CE233" s="404">
        <v>0</v>
      </c>
      <c r="CF233" s="404">
        <v>0</v>
      </c>
      <c r="CG233" s="404">
        <v>0</v>
      </c>
      <c r="CH233" s="404">
        <v>0</v>
      </c>
      <c r="CI233" s="404">
        <v>0</v>
      </c>
      <c r="CJ233" s="404">
        <v>0</v>
      </c>
      <c r="CK233" s="404">
        <v>0</v>
      </c>
      <c r="CL233" s="404">
        <v>0</v>
      </c>
      <c r="CM233" s="404">
        <v>0</v>
      </c>
      <c r="CN233" s="404">
        <v>0</v>
      </c>
      <c r="CO233" s="404">
        <v>0</v>
      </c>
      <c r="CP233" s="404">
        <v>0</v>
      </c>
      <c r="CQ233" s="404">
        <v>0</v>
      </c>
      <c r="CR233" s="404">
        <v>0</v>
      </c>
      <c r="CS233" s="404">
        <v>0</v>
      </c>
      <c r="CT233" s="404">
        <v>0</v>
      </c>
      <c r="CU233" s="404">
        <v>0</v>
      </c>
      <c r="CV233" s="404">
        <v>0</v>
      </c>
      <c r="CW233" s="404">
        <v>0</v>
      </c>
      <c r="CX233" s="404">
        <v>0</v>
      </c>
      <c r="CY233" s="404">
        <v>0</v>
      </c>
      <c r="CZ233" s="404">
        <v>0</v>
      </c>
    </row>
    <row r="234" spans="1:104" x14ac:dyDescent="0.25">
      <c r="A234" s="183">
        <v>4390</v>
      </c>
      <c r="B234" s="183">
        <v>675438</v>
      </c>
      <c r="C234" s="27">
        <v>1026252</v>
      </c>
      <c r="D234" s="14">
        <v>1609997279</v>
      </c>
      <c r="F234" s="27" t="s">
        <v>1274</v>
      </c>
      <c r="G234" s="12" t="s">
        <v>656</v>
      </c>
      <c r="H234" s="27" t="s">
        <v>1401</v>
      </c>
      <c r="I234" s="12" t="s">
        <v>657</v>
      </c>
      <c r="J234" s="465">
        <v>0</v>
      </c>
      <c r="K234" s="465">
        <v>0</v>
      </c>
      <c r="L234" s="465">
        <v>0</v>
      </c>
      <c r="M234" s="465">
        <v>0</v>
      </c>
      <c r="N234" s="465">
        <v>0</v>
      </c>
      <c r="O234" s="465">
        <v>0</v>
      </c>
      <c r="P234" s="465">
        <v>0</v>
      </c>
      <c r="Q234" s="465">
        <v>0</v>
      </c>
      <c r="R234" s="465">
        <v>0</v>
      </c>
      <c r="S234" s="465">
        <v>0</v>
      </c>
      <c r="T234" s="465">
        <v>0</v>
      </c>
      <c r="U234" s="465">
        <v>0</v>
      </c>
      <c r="V234" s="465">
        <v>0</v>
      </c>
      <c r="W234" s="465">
        <v>0</v>
      </c>
      <c r="X234" s="465">
        <v>0</v>
      </c>
      <c r="Y234" s="465">
        <v>0</v>
      </c>
      <c r="Z234" s="465">
        <v>0</v>
      </c>
      <c r="AA234" s="465">
        <v>0</v>
      </c>
      <c r="AB234" s="465">
        <v>0</v>
      </c>
      <c r="AC234" s="465">
        <v>0</v>
      </c>
      <c r="AD234" s="465">
        <v>0</v>
      </c>
      <c r="AE234" s="465">
        <v>0</v>
      </c>
      <c r="AF234" s="465">
        <v>0</v>
      </c>
      <c r="AG234" s="465">
        <v>0</v>
      </c>
      <c r="AH234" s="465">
        <v>0</v>
      </c>
      <c r="AI234" s="465">
        <v>0</v>
      </c>
      <c r="AJ234" s="465">
        <v>0</v>
      </c>
      <c r="AK234" s="465">
        <v>0</v>
      </c>
      <c r="AL234" s="465">
        <v>0</v>
      </c>
      <c r="AM234" s="465">
        <v>0</v>
      </c>
      <c r="AN234" s="465">
        <v>0</v>
      </c>
      <c r="AO234" s="465">
        <v>0</v>
      </c>
      <c r="AP234" s="465">
        <v>0</v>
      </c>
      <c r="AQ234" s="465">
        <v>0</v>
      </c>
      <c r="AR234" s="465">
        <v>0</v>
      </c>
      <c r="AS234" s="465">
        <v>0</v>
      </c>
      <c r="AT234" s="465">
        <v>0</v>
      </c>
      <c r="AU234" s="465">
        <v>0</v>
      </c>
      <c r="AV234" s="404">
        <v>0</v>
      </c>
      <c r="AW234" s="404">
        <v>0</v>
      </c>
      <c r="AX234" s="404">
        <v>0</v>
      </c>
      <c r="AY234" s="404">
        <v>0</v>
      </c>
      <c r="AZ234" s="404">
        <v>0</v>
      </c>
      <c r="BA234" s="404">
        <v>0</v>
      </c>
      <c r="BB234" s="404">
        <v>0</v>
      </c>
      <c r="BC234" s="404">
        <v>0</v>
      </c>
      <c r="BD234" s="404">
        <v>0</v>
      </c>
      <c r="BE234" s="404">
        <v>0</v>
      </c>
      <c r="BF234" s="404">
        <v>0</v>
      </c>
      <c r="BG234" s="404">
        <v>0</v>
      </c>
      <c r="BH234" s="404">
        <v>0</v>
      </c>
      <c r="BI234" s="404">
        <v>0</v>
      </c>
      <c r="BJ234" s="404">
        <v>0</v>
      </c>
      <c r="BK234" s="404">
        <v>0</v>
      </c>
      <c r="BL234" s="404">
        <v>0</v>
      </c>
      <c r="BM234" s="404">
        <v>0</v>
      </c>
      <c r="BN234" s="404">
        <v>0</v>
      </c>
      <c r="BO234" s="404">
        <v>23776.71</v>
      </c>
      <c r="BP234" s="404">
        <v>23471.730000000003</v>
      </c>
      <c r="BQ234" s="404">
        <v>26380.77</v>
      </c>
      <c r="BR234" s="404">
        <v>25712.160000000003</v>
      </c>
      <c r="BS234" s="404">
        <v>25407.18</v>
      </c>
      <c r="BT234" s="404">
        <v>0</v>
      </c>
      <c r="BU234" s="404">
        <v>0</v>
      </c>
      <c r="BV234" s="404">
        <v>0</v>
      </c>
      <c r="BW234" s="404">
        <v>0</v>
      </c>
      <c r="BX234" s="404">
        <v>0</v>
      </c>
      <c r="BY234" s="404">
        <v>0</v>
      </c>
      <c r="BZ234" s="404">
        <v>0</v>
      </c>
      <c r="CA234" s="404">
        <v>69800.239999999991</v>
      </c>
      <c r="CB234" s="404">
        <v>0</v>
      </c>
      <c r="CC234" s="404">
        <v>0</v>
      </c>
      <c r="CD234" s="404">
        <v>0</v>
      </c>
      <c r="CE234" s="404">
        <v>0</v>
      </c>
      <c r="CF234" s="404">
        <v>0</v>
      </c>
      <c r="CG234" s="404">
        <v>0</v>
      </c>
      <c r="CH234" s="404">
        <v>28761.960000000003</v>
      </c>
      <c r="CI234" s="404">
        <v>28292.760000000002</v>
      </c>
      <c r="CJ234" s="404">
        <v>30920.28</v>
      </c>
      <c r="CK234" s="404">
        <v>30767.79</v>
      </c>
      <c r="CL234" s="404">
        <v>30181.29</v>
      </c>
      <c r="CM234" s="404">
        <v>0</v>
      </c>
      <c r="CN234" s="404">
        <v>0</v>
      </c>
      <c r="CO234" s="404">
        <v>0</v>
      </c>
      <c r="CP234" s="404">
        <v>0</v>
      </c>
      <c r="CQ234" s="404">
        <v>0</v>
      </c>
      <c r="CR234" s="404">
        <v>0</v>
      </c>
      <c r="CS234" s="404">
        <v>0</v>
      </c>
      <c r="CT234" s="404">
        <v>83399.999999999985</v>
      </c>
      <c r="CU234" s="404">
        <v>0</v>
      </c>
      <c r="CV234" s="404">
        <v>0</v>
      </c>
      <c r="CW234" s="404">
        <v>0</v>
      </c>
      <c r="CX234" s="404">
        <v>0</v>
      </c>
      <c r="CY234" s="404">
        <v>0</v>
      </c>
      <c r="CZ234" s="404">
        <v>0</v>
      </c>
    </row>
    <row r="235" spans="1:104" x14ac:dyDescent="0.25">
      <c r="A235" s="183">
        <v>4335</v>
      </c>
      <c r="B235" s="183">
        <v>675441</v>
      </c>
      <c r="C235" s="27">
        <v>1026715</v>
      </c>
      <c r="D235" s="14">
        <v>1235529462</v>
      </c>
      <c r="F235" s="27" t="s">
        <v>1296</v>
      </c>
      <c r="G235" s="12" t="s">
        <v>198</v>
      </c>
      <c r="H235" s="27" t="s">
        <v>1344</v>
      </c>
      <c r="I235" s="12" t="s">
        <v>199</v>
      </c>
      <c r="J235" s="465">
        <v>0</v>
      </c>
      <c r="K235" s="465">
        <v>0</v>
      </c>
      <c r="L235" s="465">
        <v>0</v>
      </c>
      <c r="M235" s="465">
        <v>0</v>
      </c>
      <c r="N235" s="465">
        <v>0</v>
      </c>
      <c r="O235" s="465">
        <v>0</v>
      </c>
      <c r="P235" s="465">
        <v>0</v>
      </c>
      <c r="Q235" s="465">
        <v>0</v>
      </c>
      <c r="R235" s="465">
        <v>0</v>
      </c>
      <c r="S235" s="465">
        <v>0</v>
      </c>
      <c r="T235" s="465">
        <v>0</v>
      </c>
      <c r="U235" s="465">
        <v>0</v>
      </c>
      <c r="V235" s="465">
        <v>0</v>
      </c>
      <c r="W235" s="465">
        <v>0</v>
      </c>
      <c r="X235" s="465">
        <v>0</v>
      </c>
      <c r="Y235" s="465">
        <v>0</v>
      </c>
      <c r="Z235" s="465">
        <v>0</v>
      </c>
      <c r="AA235" s="465">
        <v>0</v>
      </c>
      <c r="AB235" s="465">
        <v>0</v>
      </c>
      <c r="AC235" s="465">
        <v>8048.6100000000006</v>
      </c>
      <c r="AD235" s="465">
        <v>8075.25</v>
      </c>
      <c r="AE235" s="465">
        <v>8588.07</v>
      </c>
      <c r="AF235" s="465">
        <v>8644.68</v>
      </c>
      <c r="AG235" s="465">
        <v>8484.84</v>
      </c>
      <c r="AH235" s="465">
        <v>0</v>
      </c>
      <c r="AI235" s="465">
        <v>0</v>
      </c>
      <c r="AJ235" s="465">
        <v>0</v>
      </c>
      <c r="AK235" s="465">
        <v>0</v>
      </c>
      <c r="AL235" s="465">
        <v>0</v>
      </c>
      <c r="AM235" s="465">
        <v>0</v>
      </c>
      <c r="AN235" s="465">
        <v>0</v>
      </c>
      <c r="AO235" s="465">
        <v>23301.94</v>
      </c>
      <c r="AP235" s="465">
        <v>0</v>
      </c>
      <c r="AQ235" s="465">
        <v>0</v>
      </c>
      <c r="AR235" s="465">
        <v>0</v>
      </c>
      <c r="AS235" s="465">
        <v>0</v>
      </c>
      <c r="AT235" s="465">
        <v>0</v>
      </c>
      <c r="AU235" s="465">
        <v>0</v>
      </c>
      <c r="AV235" s="404">
        <v>0</v>
      </c>
      <c r="AW235" s="404">
        <v>0</v>
      </c>
      <c r="AX235" s="404">
        <v>0</v>
      </c>
      <c r="AY235" s="404">
        <v>0</v>
      </c>
      <c r="AZ235" s="404">
        <v>0</v>
      </c>
      <c r="BA235" s="404">
        <v>0</v>
      </c>
      <c r="BB235" s="404">
        <v>0</v>
      </c>
      <c r="BC235" s="404">
        <v>0</v>
      </c>
      <c r="BD235" s="404">
        <v>0</v>
      </c>
      <c r="BE235" s="404">
        <v>0</v>
      </c>
      <c r="BF235" s="404">
        <v>0</v>
      </c>
      <c r="BG235" s="404">
        <v>0</v>
      </c>
      <c r="BH235" s="404">
        <v>0</v>
      </c>
      <c r="BI235" s="404">
        <v>0</v>
      </c>
      <c r="BJ235" s="404">
        <v>0</v>
      </c>
      <c r="BK235" s="404">
        <v>0</v>
      </c>
      <c r="BL235" s="404">
        <v>0</v>
      </c>
      <c r="BM235" s="404">
        <v>0</v>
      </c>
      <c r="BN235" s="404">
        <v>0</v>
      </c>
      <c r="BO235" s="404">
        <v>0</v>
      </c>
      <c r="BP235" s="404">
        <v>0</v>
      </c>
      <c r="BQ235" s="404">
        <v>0</v>
      </c>
      <c r="BR235" s="404">
        <v>0</v>
      </c>
      <c r="BS235" s="404">
        <v>0</v>
      </c>
      <c r="BT235" s="404">
        <v>0</v>
      </c>
      <c r="BU235" s="404">
        <v>0</v>
      </c>
      <c r="BV235" s="404">
        <v>0</v>
      </c>
      <c r="BW235" s="404">
        <v>0</v>
      </c>
      <c r="BX235" s="404">
        <v>0</v>
      </c>
      <c r="BY235" s="404">
        <v>0</v>
      </c>
      <c r="BZ235" s="404">
        <v>0</v>
      </c>
      <c r="CA235" s="404">
        <v>0</v>
      </c>
      <c r="CB235" s="404">
        <v>0</v>
      </c>
      <c r="CC235" s="404">
        <v>0</v>
      </c>
      <c r="CD235" s="404">
        <v>0</v>
      </c>
      <c r="CE235" s="404">
        <v>0</v>
      </c>
      <c r="CF235" s="404">
        <v>0</v>
      </c>
      <c r="CG235" s="404">
        <v>0</v>
      </c>
      <c r="CH235" s="404">
        <v>11008.98</v>
      </c>
      <c r="CI235" s="404">
        <v>11415.24</v>
      </c>
      <c r="CJ235" s="404">
        <v>11911.41</v>
      </c>
      <c r="CK235" s="404">
        <v>12141.18</v>
      </c>
      <c r="CL235" s="404">
        <v>12081.24</v>
      </c>
      <c r="CM235" s="404">
        <v>0</v>
      </c>
      <c r="CN235" s="404">
        <v>0</v>
      </c>
      <c r="CO235" s="404">
        <v>0</v>
      </c>
      <c r="CP235" s="404">
        <v>0</v>
      </c>
      <c r="CQ235" s="404">
        <v>0</v>
      </c>
      <c r="CR235" s="404">
        <v>0</v>
      </c>
      <c r="CS235" s="404">
        <v>0</v>
      </c>
      <c r="CT235" s="404">
        <v>32376.54</v>
      </c>
      <c r="CU235" s="404">
        <v>0</v>
      </c>
      <c r="CV235" s="404">
        <v>0</v>
      </c>
      <c r="CW235" s="404">
        <v>0</v>
      </c>
      <c r="CX235" s="404">
        <v>0</v>
      </c>
      <c r="CY235" s="404">
        <v>0</v>
      </c>
      <c r="CZ235" s="404">
        <v>0</v>
      </c>
    </row>
    <row r="236" spans="1:104" x14ac:dyDescent="0.25">
      <c r="A236" s="183">
        <v>5095</v>
      </c>
      <c r="B236" s="183">
        <v>675443</v>
      </c>
      <c r="C236" s="27">
        <v>1027596</v>
      </c>
      <c r="D236" s="14">
        <v>1235599887</v>
      </c>
      <c r="F236" s="27" t="s">
        <v>1258</v>
      </c>
      <c r="G236" s="12" t="s">
        <v>330</v>
      </c>
      <c r="H236" s="27" t="s">
        <v>1397</v>
      </c>
      <c r="I236" s="12" t="s">
        <v>331</v>
      </c>
      <c r="J236" s="465">
        <v>8448.2999999999993</v>
      </c>
      <c r="K236" s="465">
        <v>8750.7000000000007</v>
      </c>
      <c r="L236" s="465">
        <v>9162.7199999999993</v>
      </c>
      <c r="M236" s="465">
        <v>8917.02</v>
      </c>
      <c r="N236" s="465">
        <v>8845.1999999999989</v>
      </c>
      <c r="O236" s="465">
        <v>0</v>
      </c>
      <c r="P236" s="465">
        <v>0</v>
      </c>
      <c r="Q236" s="465">
        <v>0</v>
      </c>
      <c r="R236" s="465">
        <v>0</v>
      </c>
      <c r="S236" s="465">
        <v>0</v>
      </c>
      <c r="T236" s="465">
        <v>0</v>
      </c>
      <c r="U236" s="465">
        <v>0</v>
      </c>
      <c r="V236" s="465">
        <v>25036.66</v>
      </c>
      <c r="W236" s="465">
        <v>0</v>
      </c>
      <c r="X236" s="465">
        <v>0</v>
      </c>
      <c r="Y236" s="465">
        <v>0</v>
      </c>
      <c r="Z236" s="465">
        <v>0</v>
      </c>
      <c r="AA236" s="465">
        <v>0</v>
      </c>
      <c r="AB236" s="465">
        <v>0</v>
      </c>
      <c r="AC236" s="465">
        <v>0</v>
      </c>
      <c r="AD236" s="465">
        <v>0</v>
      </c>
      <c r="AE236" s="465">
        <v>0</v>
      </c>
      <c r="AF236" s="465">
        <v>0</v>
      </c>
      <c r="AG236" s="465">
        <v>0</v>
      </c>
      <c r="AH236" s="465">
        <v>0</v>
      </c>
      <c r="AI236" s="465">
        <v>0</v>
      </c>
      <c r="AJ236" s="465">
        <v>0</v>
      </c>
      <c r="AK236" s="465">
        <v>0</v>
      </c>
      <c r="AL236" s="465">
        <v>0</v>
      </c>
      <c r="AM236" s="465">
        <v>0</v>
      </c>
      <c r="AN236" s="465">
        <v>0</v>
      </c>
      <c r="AO236" s="465">
        <v>0</v>
      </c>
      <c r="AP236" s="465">
        <v>0</v>
      </c>
      <c r="AQ236" s="465">
        <v>0</v>
      </c>
      <c r="AR236" s="465">
        <v>0</v>
      </c>
      <c r="AS236" s="465">
        <v>0</v>
      </c>
      <c r="AT236" s="465">
        <v>0</v>
      </c>
      <c r="AU236" s="465">
        <v>0</v>
      </c>
      <c r="AV236" s="404">
        <v>0</v>
      </c>
      <c r="AW236" s="404">
        <v>0</v>
      </c>
      <c r="AX236" s="404">
        <v>0</v>
      </c>
      <c r="AY236" s="404">
        <v>0</v>
      </c>
      <c r="AZ236" s="404">
        <v>0</v>
      </c>
      <c r="BA236" s="404">
        <v>0</v>
      </c>
      <c r="BB236" s="404">
        <v>0</v>
      </c>
      <c r="BC236" s="404">
        <v>0</v>
      </c>
      <c r="BD236" s="404">
        <v>0</v>
      </c>
      <c r="BE236" s="404">
        <v>0</v>
      </c>
      <c r="BF236" s="404">
        <v>0</v>
      </c>
      <c r="BG236" s="404">
        <v>0</v>
      </c>
      <c r="BH236" s="404">
        <v>0</v>
      </c>
      <c r="BI236" s="404">
        <v>0</v>
      </c>
      <c r="BJ236" s="404">
        <v>0</v>
      </c>
      <c r="BK236" s="404">
        <v>0</v>
      </c>
      <c r="BL236" s="404">
        <v>0</v>
      </c>
      <c r="BM236" s="404">
        <v>0</v>
      </c>
      <c r="BN236" s="404">
        <v>0</v>
      </c>
      <c r="BO236" s="404">
        <v>9412.1999999999989</v>
      </c>
      <c r="BP236" s="404">
        <v>9665.4599999999991</v>
      </c>
      <c r="BQ236" s="404">
        <v>10342.08</v>
      </c>
      <c r="BR236" s="404">
        <v>10292.939999999999</v>
      </c>
      <c r="BS236" s="404">
        <v>10270.26</v>
      </c>
      <c r="BT236" s="404">
        <v>0</v>
      </c>
      <c r="BU236" s="404">
        <v>0</v>
      </c>
      <c r="BV236" s="404">
        <v>0</v>
      </c>
      <c r="BW236" s="404">
        <v>0</v>
      </c>
      <c r="BX236" s="404">
        <v>0</v>
      </c>
      <c r="BY236" s="404">
        <v>0</v>
      </c>
      <c r="BZ236" s="404">
        <v>0</v>
      </c>
      <c r="CA236" s="404">
        <v>27940.970000000005</v>
      </c>
      <c r="CB236" s="404">
        <v>0</v>
      </c>
      <c r="CC236" s="404">
        <v>0</v>
      </c>
      <c r="CD236" s="404">
        <v>0</v>
      </c>
      <c r="CE236" s="404">
        <v>0</v>
      </c>
      <c r="CF236" s="404">
        <v>0</v>
      </c>
      <c r="CG236" s="404">
        <v>0</v>
      </c>
      <c r="CH236" s="404">
        <v>0</v>
      </c>
      <c r="CI236" s="404">
        <v>0</v>
      </c>
      <c r="CJ236" s="404">
        <v>0</v>
      </c>
      <c r="CK236" s="404">
        <v>0</v>
      </c>
      <c r="CL236" s="404">
        <v>0</v>
      </c>
      <c r="CM236" s="404">
        <v>0</v>
      </c>
      <c r="CN236" s="404">
        <v>0</v>
      </c>
      <c r="CO236" s="404">
        <v>0</v>
      </c>
      <c r="CP236" s="404">
        <v>0</v>
      </c>
      <c r="CQ236" s="404">
        <v>0</v>
      </c>
      <c r="CR236" s="404">
        <v>0</v>
      </c>
      <c r="CS236" s="404">
        <v>0</v>
      </c>
      <c r="CT236" s="404">
        <v>0</v>
      </c>
      <c r="CU236" s="404">
        <v>0</v>
      </c>
      <c r="CV236" s="404">
        <v>0</v>
      </c>
      <c r="CW236" s="404">
        <v>0</v>
      </c>
      <c r="CX236" s="404">
        <v>0</v>
      </c>
      <c r="CY236" s="404">
        <v>0</v>
      </c>
      <c r="CZ236" s="404">
        <v>0</v>
      </c>
    </row>
    <row r="237" spans="1:104" x14ac:dyDescent="0.25">
      <c r="A237" s="183">
        <v>5346</v>
      </c>
      <c r="B237" s="183">
        <v>675444</v>
      </c>
      <c r="C237" s="27">
        <v>1003369</v>
      </c>
      <c r="D237" s="14">
        <v>1790779452</v>
      </c>
      <c r="F237" s="27" t="s">
        <v>1296</v>
      </c>
      <c r="G237" s="12" t="s">
        <v>368</v>
      </c>
      <c r="H237" s="27" t="s">
        <v>1356</v>
      </c>
      <c r="I237" s="12" t="s">
        <v>369</v>
      </c>
      <c r="J237" s="465">
        <v>0</v>
      </c>
      <c r="K237" s="465">
        <v>0</v>
      </c>
      <c r="L237" s="465">
        <v>0</v>
      </c>
      <c r="M237" s="465">
        <v>0</v>
      </c>
      <c r="N237" s="465">
        <v>0</v>
      </c>
      <c r="O237" s="465">
        <v>0</v>
      </c>
      <c r="P237" s="465">
        <v>0</v>
      </c>
      <c r="Q237" s="465">
        <v>0</v>
      </c>
      <c r="R237" s="465">
        <v>0</v>
      </c>
      <c r="S237" s="465">
        <v>0</v>
      </c>
      <c r="T237" s="465">
        <v>0</v>
      </c>
      <c r="U237" s="465">
        <v>0</v>
      </c>
      <c r="V237" s="465">
        <v>0</v>
      </c>
      <c r="W237" s="465">
        <v>0</v>
      </c>
      <c r="X237" s="465">
        <v>0</v>
      </c>
      <c r="Y237" s="465">
        <v>0</v>
      </c>
      <c r="Z237" s="465">
        <v>0</v>
      </c>
      <c r="AA237" s="465">
        <v>0</v>
      </c>
      <c r="AB237" s="465">
        <v>0</v>
      </c>
      <c r="AC237" s="465">
        <v>14598.68</v>
      </c>
      <c r="AD237" s="465">
        <v>14647</v>
      </c>
      <c r="AE237" s="465">
        <v>15577.16</v>
      </c>
      <c r="AF237" s="465">
        <v>15679.84</v>
      </c>
      <c r="AG237" s="465">
        <v>15389.92</v>
      </c>
      <c r="AH237" s="465">
        <v>0</v>
      </c>
      <c r="AI237" s="465">
        <v>0</v>
      </c>
      <c r="AJ237" s="465">
        <v>0</v>
      </c>
      <c r="AK237" s="465">
        <v>0</v>
      </c>
      <c r="AL237" s="465">
        <v>0</v>
      </c>
      <c r="AM237" s="465">
        <v>0</v>
      </c>
      <c r="AN237" s="465">
        <v>0</v>
      </c>
      <c r="AO237" s="465">
        <v>42596.54</v>
      </c>
      <c r="AP237" s="465">
        <v>0</v>
      </c>
      <c r="AQ237" s="465">
        <v>0</v>
      </c>
      <c r="AR237" s="465">
        <v>0</v>
      </c>
      <c r="AS237" s="465">
        <v>0</v>
      </c>
      <c r="AT237" s="465">
        <v>0</v>
      </c>
      <c r="AU237" s="465">
        <v>0</v>
      </c>
      <c r="AV237" s="404">
        <v>0</v>
      </c>
      <c r="AW237" s="404">
        <v>0</v>
      </c>
      <c r="AX237" s="404">
        <v>0</v>
      </c>
      <c r="AY237" s="404">
        <v>0</v>
      </c>
      <c r="AZ237" s="404">
        <v>0</v>
      </c>
      <c r="BA237" s="404">
        <v>0</v>
      </c>
      <c r="BB237" s="404">
        <v>0</v>
      </c>
      <c r="BC237" s="404">
        <v>0</v>
      </c>
      <c r="BD237" s="404">
        <v>0</v>
      </c>
      <c r="BE237" s="404">
        <v>0</v>
      </c>
      <c r="BF237" s="404">
        <v>0</v>
      </c>
      <c r="BG237" s="404">
        <v>0</v>
      </c>
      <c r="BH237" s="404">
        <v>0</v>
      </c>
      <c r="BI237" s="404">
        <v>0</v>
      </c>
      <c r="BJ237" s="404">
        <v>0</v>
      </c>
      <c r="BK237" s="404">
        <v>0</v>
      </c>
      <c r="BL237" s="404">
        <v>0</v>
      </c>
      <c r="BM237" s="404">
        <v>0</v>
      </c>
      <c r="BN237" s="404">
        <v>0</v>
      </c>
      <c r="BO237" s="404">
        <v>0</v>
      </c>
      <c r="BP237" s="404">
        <v>0</v>
      </c>
      <c r="BQ237" s="404">
        <v>0</v>
      </c>
      <c r="BR237" s="404">
        <v>0</v>
      </c>
      <c r="BS237" s="404">
        <v>0</v>
      </c>
      <c r="BT237" s="404">
        <v>0</v>
      </c>
      <c r="BU237" s="404">
        <v>0</v>
      </c>
      <c r="BV237" s="404">
        <v>0</v>
      </c>
      <c r="BW237" s="404">
        <v>0</v>
      </c>
      <c r="BX237" s="404">
        <v>0</v>
      </c>
      <c r="BY237" s="404">
        <v>0</v>
      </c>
      <c r="BZ237" s="404">
        <v>0</v>
      </c>
      <c r="CA237" s="404">
        <v>0</v>
      </c>
      <c r="CB237" s="404">
        <v>0</v>
      </c>
      <c r="CC237" s="404">
        <v>0</v>
      </c>
      <c r="CD237" s="404">
        <v>0</v>
      </c>
      <c r="CE237" s="404">
        <v>0</v>
      </c>
      <c r="CF237" s="404">
        <v>0</v>
      </c>
      <c r="CG237" s="404">
        <v>0</v>
      </c>
      <c r="CH237" s="404">
        <v>19968.240000000002</v>
      </c>
      <c r="CI237" s="404">
        <v>20705.120000000003</v>
      </c>
      <c r="CJ237" s="404">
        <v>21605.08</v>
      </c>
      <c r="CK237" s="404">
        <v>22021.84</v>
      </c>
      <c r="CL237" s="404">
        <v>21913.119999999999</v>
      </c>
      <c r="CM237" s="404">
        <v>0</v>
      </c>
      <c r="CN237" s="404">
        <v>0</v>
      </c>
      <c r="CO237" s="404">
        <v>0</v>
      </c>
      <c r="CP237" s="404">
        <v>0</v>
      </c>
      <c r="CQ237" s="404">
        <v>0</v>
      </c>
      <c r="CR237" s="404">
        <v>0</v>
      </c>
      <c r="CS237" s="404">
        <v>0</v>
      </c>
      <c r="CT237" s="404">
        <v>59185.14</v>
      </c>
      <c r="CU237" s="404">
        <v>0</v>
      </c>
      <c r="CV237" s="404">
        <v>0</v>
      </c>
      <c r="CW237" s="404">
        <v>0</v>
      </c>
      <c r="CX237" s="404">
        <v>0</v>
      </c>
      <c r="CY237" s="404">
        <v>0</v>
      </c>
      <c r="CZ237" s="404">
        <v>0</v>
      </c>
    </row>
    <row r="238" spans="1:104" x14ac:dyDescent="0.25">
      <c r="A238" s="183">
        <v>5166</v>
      </c>
      <c r="B238" s="183">
        <v>675445</v>
      </c>
      <c r="C238" s="27">
        <v>1026152</v>
      </c>
      <c r="D238" s="14">
        <v>1952359499</v>
      </c>
      <c r="F238" s="27" t="s">
        <v>1297</v>
      </c>
      <c r="G238" s="12" t="s">
        <v>340</v>
      </c>
      <c r="H238" s="27" t="s">
        <v>1433</v>
      </c>
      <c r="I238" s="12" t="s">
        <v>341</v>
      </c>
      <c r="J238" s="465">
        <v>8279.91</v>
      </c>
      <c r="K238" s="465">
        <v>8220.8100000000013</v>
      </c>
      <c r="L238" s="465">
        <v>8729.07</v>
      </c>
      <c r="M238" s="465">
        <v>8699.52</v>
      </c>
      <c r="N238" s="465">
        <v>8563.59</v>
      </c>
      <c r="O238" s="465">
        <v>0</v>
      </c>
      <c r="P238" s="465">
        <v>0</v>
      </c>
      <c r="Q238" s="465">
        <v>0</v>
      </c>
      <c r="R238" s="465">
        <v>0</v>
      </c>
      <c r="S238" s="465">
        <v>0</v>
      </c>
      <c r="T238" s="465">
        <v>0</v>
      </c>
      <c r="U238" s="465">
        <v>0</v>
      </c>
      <c r="V238" s="465">
        <v>18570.149999999998</v>
      </c>
      <c r="W238" s="465">
        <v>0</v>
      </c>
      <c r="X238" s="465">
        <v>0</v>
      </c>
      <c r="Y238" s="465">
        <v>0</v>
      </c>
      <c r="Z238" s="465">
        <v>0</v>
      </c>
      <c r="AA238" s="465">
        <v>0</v>
      </c>
      <c r="AB238" s="465">
        <v>0</v>
      </c>
      <c r="AC238" s="465">
        <v>0</v>
      </c>
      <c r="AD238" s="465">
        <v>0</v>
      </c>
      <c r="AE238" s="465">
        <v>0</v>
      </c>
      <c r="AF238" s="465">
        <v>0</v>
      </c>
      <c r="AG238" s="465">
        <v>0</v>
      </c>
      <c r="AH238" s="465">
        <v>0</v>
      </c>
      <c r="AI238" s="465">
        <v>0</v>
      </c>
      <c r="AJ238" s="465">
        <v>0</v>
      </c>
      <c r="AK238" s="465">
        <v>0</v>
      </c>
      <c r="AL238" s="465">
        <v>0</v>
      </c>
      <c r="AM238" s="465">
        <v>0</v>
      </c>
      <c r="AN238" s="465">
        <v>0</v>
      </c>
      <c r="AO238" s="465">
        <v>0</v>
      </c>
      <c r="AP238" s="465">
        <v>0</v>
      </c>
      <c r="AQ238" s="465">
        <v>0</v>
      </c>
      <c r="AR238" s="465">
        <v>0</v>
      </c>
      <c r="AS238" s="465">
        <v>0</v>
      </c>
      <c r="AT238" s="465">
        <v>0</v>
      </c>
      <c r="AU238" s="465">
        <v>0</v>
      </c>
      <c r="AV238" s="404">
        <v>0</v>
      </c>
      <c r="AW238" s="404">
        <v>0</v>
      </c>
      <c r="AX238" s="404">
        <v>0</v>
      </c>
      <c r="AY238" s="404">
        <v>0</v>
      </c>
      <c r="AZ238" s="404">
        <v>0</v>
      </c>
      <c r="BA238" s="404">
        <v>0</v>
      </c>
      <c r="BB238" s="404">
        <v>0</v>
      </c>
      <c r="BC238" s="404">
        <v>0</v>
      </c>
      <c r="BD238" s="404">
        <v>0</v>
      </c>
      <c r="BE238" s="404">
        <v>0</v>
      </c>
      <c r="BF238" s="404">
        <v>0</v>
      </c>
      <c r="BG238" s="404">
        <v>0</v>
      </c>
      <c r="BH238" s="404">
        <v>0</v>
      </c>
      <c r="BI238" s="404">
        <v>0</v>
      </c>
      <c r="BJ238" s="404">
        <v>0</v>
      </c>
      <c r="BK238" s="404">
        <v>0</v>
      </c>
      <c r="BL238" s="404">
        <v>0</v>
      </c>
      <c r="BM238" s="404">
        <v>0</v>
      </c>
      <c r="BN238" s="404">
        <v>0</v>
      </c>
      <c r="BO238" s="404">
        <v>0</v>
      </c>
      <c r="BP238" s="404">
        <v>0</v>
      </c>
      <c r="BQ238" s="404">
        <v>0</v>
      </c>
      <c r="BR238" s="404">
        <v>0</v>
      </c>
      <c r="BS238" s="404">
        <v>0</v>
      </c>
      <c r="BT238" s="404">
        <v>0</v>
      </c>
      <c r="BU238" s="404">
        <v>0</v>
      </c>
      <c r="BV238" s="404">
        <v>0</v>
      </c>
      <c r="BW238" s="404">
        <v>0</v>
      </c>
      <c r="BX238" s="404">
        <v>0</v>
      </c>
      <c r="BY238" s="404">
        <v>0</v>
      </c>
      <c r="BZ238" s="404">
        <v>0</v>
      </c>
      <c r="CA238" s="404">
        <v>0</v>
      </c>
      <c r="CB238" s="404">
        <v>0</v>
      </c>
      <c r="CC238" s="404">
        <v>0</v>
      </c>
      <c r="CD238" s="404">
        <v>0</v>
      </c>
      <c r="CE238" s="404">
        <v>0</v>
      </c>
      <c r="CF238" s="404">
        <v>0</v>
      </c>
      <c r="CG238" s="404">
        <v>0</v>
      </c>
      <c r="CH238" s="404">
        <v>10188.84</v>
      </c>
      <c r="CI238" s="404">
        <v>10188.84</v>
      </c>
      <c r="CJ238" s="404">
        <v>11004.420000000002</v>
      </c>
      <c r="CK238" s="404">
        <v>11075.34</v>
      </c>
      <c r="CL238" s="404">
        <v>11163.99</v>
      </c>
      <c r="CM238" s="404">
        <v>0</v>
      </c>
      <c r="CN238" s="404">
        <v>0</v>
      </c>
      <c r="CO238" s="404">
        <v>0</v>
      </c>
      <c r="CP238" s="404">
        <v>0</v>
      </c>
      <c r="CQ238" s="404">
        <v>0</v>
      </c>
      <c r="CR238" s="404">
        <v>0</v>
      </c>
      <c r="CS238" s="404">
        <v>0</v>
      </c>
      <c r="CT238" s="404">
        <v>23098.499999999996</v>
      </c>
      <c r="CU238" s="404">
        <v>0</v>
      </c>
      <c r="CV238" s="404">
        <v>0</v>
      </c>
      <c r="CW238" s="404">
        <v>0</v>
      </c>
      <c r="CX238" s="404">
        <v>0</v>
      </c>
      <c r="CY238" s="404">
        <v>0</v>
      </c>
      <c r="CZ238" s="404">
        <v>0</v>
      </c>
    </row>
    <row r="239" spans="1:104" x14ac:dyDescent="0.25">
      <c r="A239" s="183">
        <v>5343</v>
      </c>
      <c r="B239" s="183">
        <v>675452</v>
      </c>
      <c r="C239" s="27">
        <v>1026720</v>
      </c>
      <c r="D239" s="14">
        <v>1669862876</v>
      </c>
      <c r="F239" s="27" t="s">
        <v>1267</v>
      </c>
      <c r="G239" s="12" t="s">
        <v>1107</v>
      </c>
      <c r="H239" s="27" t="s">
        <v>1373</v>
      </c>
      <c r="I239" s="12" t="s">
        <v>1108</v>
      </c>
      <c r="J239" s="465">
        <v>9262.5</v>
      </c>
      <c r="K239" s="465">
        <v>9585.5</v>
      </c>
      <c r="L239" s="465">
        <v>9538</v>
      </c>
      <c r="M239" s="465">
        <v>9623.5</v>
      </c>
      <c r="N239" s="465">
        <v>10098.5</v>
      </c>
      <c r="O239" s="465">
        <v>0</v>
      </c>
      <c r="P239" s="465">
        <v>0</v>
      </c>
      <c r="Q239" s="465">
        <v>0</v>
      </c>
      <c r="R239" s="465">
        <v>0</v>
      </c>
      <c r="S239" s="465">
        <v>0</v>
      </c>
      <c r="T239" s="465">
        <v>0</v>
      </c>
      <c r="U239" s="465">
        <v>0</v>
      </c>
      <c r="V239" s="465">
        <v>11055.6</v>
      </c>
      <c r="W239" s="465">
        <v>0</v>
      </c>
      <c r="X239" s="465">
        <v>0</v>
      </c>
      <c r="Y239" s="465">
        <v>0</v>
      </c>
      <c r="Z239" s="465">
        <v>0</v>
      </c>
      <c r="AA239" s="465">
        <v>0</v>
      </c>
      <c r="AB239" s="465">
        <v>0</v>
      </c>
      <c r="AC239" s="465">
        <v>0</v>
      </c>
      <c r="AD239" s="465">
        <v>0</v>
      </c>
      <c r="AE239" s="465">
        <v>0</v>
      </c>
      <c r="AF239" s="465">
        <v>0</v>
      </c>
      <c r="AG239" s="465">
        <v>0</v>
      </c>
      <c r="AH239" s="465">
        <v>0</v>
      </c>
      <c r="AI239" s="465">
        <v>0</v>
      </c>
      <c r="AJ239" s="465">
        <v>0</v>
      </c>
      <c r="AK239" s="465">
        <v>0</v>
      </c>
      <c r="AL239" s="465">
        <v>0</v>
      </c>
      <c r="AM239" s="465">
        <v>0</v>
      </c>
      <c r="AN239" s="465">
        <v>0</v>
      </c>
      <c r="AO239" s="465">
        <v>0</v>
      </c>
      <c r="AP239" s="465">
        <v>0</v>
      </c>
      <c r="AQ239" s="465">
        <v>0</v>
      </c>
      <c r="AR239" s="465">
        <v>0</v>
      </c>
      <c r="AS239" s="465">
        <v>0</v>
      </c>
      <c r="AT239" s="465">
        <v>0</v>
      </c>
      <c r="AU239" s="465">
        <v>0</v>
      </c>
      <c r="AV239" s="404">
        <v>12293</v>
      </c>
      <c r="AW239" s="404">
        <v>12502</v>
      </c>
      <c r="AX239" s="404">
        <v>13053</v>
      </c>
      <c r="AY239" s="404">
        <v>13395</v>
      </c>
      <c r="AZ239" s="404">
        <v>13243</v>
      </c>
      <c r="BA239" s="404">
        <v>0</v>
      </c>
      <c r="BB239" s="404">
        <v>0</v>
      </c>
      <c r="BC239" s="404">
        <v>0</v>
      </c>
      <c r="BD239" s="404">
        <v>0</v>
      </c>
      <c r="BE239" s="404">
        <v>0</v>
      </c>
      <c r="BF239" s="404">
        <v>0</v>
      </c>
      <c r="BG239" s="404">
        <v>0</v>
      </c>
      <c r="BH239" s="404">
        <v>14740.8</v>
      </c>
      <c r="BI239" s="404">
        <v>0</v>
      </c>
      <c r="BJ239" s="404">
        <v>0</v>
      </c>
      <c r="BK239" s="404">
        <v>0</v>
      </c>
      <c r="BL239" s="404">
        <v>0</v>
      </c>
      <c r="BM239" s="404">
        <v>0</v>
      </c>
      <c r="BN239" s="404">
        <v>0</v>
      </c>
      <c r="BO239" s="404">
        <v>17537</v>
      </c>
      <c r="BP239" s="404">
        <v>18563</v>
      </c>
      <c r="BQ239" s="404">
        <v>20178</v>
      </c>
      <c r="BR239" s="404">
        <v>20843</v>
      </c>
      <c r="BS239" s="404">
        <v>19693.5</v>
      </c>
      <c r="BT239" s="404">
        <v>0</v>
      </c>
      <c r="BU239" s="404">
        <v>0</v>
      </c>
      <c r="BV239" s="404">
        <v>0</v>
      </c>
      <c r="BW239" s="404">
        <v>0</v>
      </c>
      <c r="BX239" s="404">
        <v>0</v>
      </c>
      <c r="BY239" s="404">
        <v>0</v>
      </c>
      <c r="BZ239" s="404">
        <v>0</v>
      </c>
      <c r="CA239" s="404">
        <v>21918.799999999999</v>
      </c>
      <c r="CB239" s="404">
        <v>0</v>
      </c>
      <c r="CC239" s="404">
        <v>0</v>
      </c>
      <c r="CD239" s="404">
        <v>0</v>
      </c>
      <c r="CE239" s="404">
        <v>0</v>
      </c>
      <c r="CF239" s="404">
        <v>0</v>
      </c>
      <c r="CG239" s="404">
        <v>0</v>
      </c>
      <c r="CH239" s="404">
        <v>0</v>
      </c>
      <c r="CI239" s="404">
        <v>0</v>
      </c>
      <c r="CJ239" s="404">
        <v>0</v>
      </c>
      <c r="CK239" s="404">
        <v>0</v>
      </c>
      <c r="CL239" s="404">
        <v>0</v>
      </c>
      <c r="CM239" s="404">
        <v>0</v>
      </c>
      <c r="CN239" s="404">
        <v>0</v>
      </c>
      <c r="CO239" s="404">
        <v>0</v>
      </c>
      <c r="CP239" s="404">
        <v>0</v>
      </c>
      <c r="CQ239" s="404">
        <v>0</v>
      </c>
      <c r="CR239" s="404">
        <v>0</v>
      </c>
      <c r="CS239" s="404">
        <v>0</v>
      </c>
      <c r="CT239" s="404">
        <v>0</v>
      </c>
      <c r="CU239" s="404">
        <v>0</v>
      </c>
      <c r="CV239" s="404">
        <v>0</v>
      </c>
      <c r="CW239" s="404">
        <v>0</v>
      </c>
      <c r="CX239" s="404">
        <v>0</v>
      </c>
      <c r="CY239" s="404">
        <v>0</v>
      </c>
      <c r="CZ239" s="404">
        <v>0</v>
      </c>
    </row>
    <row r="240" spans="1:104" x14ac:dyDescent="0.25">
      <c r="A240" s="183">
        <v>4570</v>
      </c>
      <c r="B240" s="183">
        <v>675459</v>
      </c>
      <c r="C240" s="27">
        <v>1026215</v>
      </c>
      <c r="D240" s="14">
        <v>1962810465</v>
      </c>
      <c r="F240" s="27" t="s">
        <v>1297</v>
      </c>
      <c r="G240" s="12" t="s">
        <v>726</v>
      </c>
      <c r="H240" s="27" t="s">
        <v>1295</v>
      </c>
      <c r="I240" s="12" t="s">
        <v>727</v>
      </c>
      <c r="J240" s="465">
        <v>14528.369999999999</v>
      </c>
      <c r="K240" s="465">
        <v>14424.67</v>
      </c>
      <c r="L240" s="465">
        <v>15316.489999999998</v>
      </c>
      <c r="M240" s="465">
        <v>15264.639999999998</v>
      </c>
      <c r="N240" s="465">
        <v>15026.13</v>
      </c>
      <c r="O240" s="465">
        <v>0</v>
      </c>
      <c r="P240" s="465">
        <v>0</v>
      </c>
      <c r="Q240" s="465">
        <v>0</v>
      </c>
      <c r="R240" s="465">
        <v>0</v>
      </c>
      <c r="S240" s="465">
        <v>0</v>
      </c>
      <c r="T240" s="465">
        <v>0</v>
      </c>
      <c r="U240" s="465">
        <v>0</v>
      </c>
      <c r="V240" s="465">
        <v>23351.429999999997</v>
      </c>
      <c r="W240" s="465">
        <v>0</v>
      </c>
      <c r="X240" s="465">
        <v>0</v>
      </c>
      <c r="Y240" s="465">
        <v>0</v>
      </c>
      <c r="Z240" s="465">
        <v>0</v>
      </c>
      <c r="AA240" s="465">
        <v>0</v>
      </c>
      <c r="AB240" s="465">
        <v>0</v>
      </c>
      <c r="AC240" s="465">
        <v>0</v>
      </c>
      <c r="AD240" s="465">
        <v>0</v>
      </c>
      <c r="AE240" s="465">
        <v>0</v>
      </c>
      <c r="AF240" s="465">
        <v>0</v>
      </c>
      <c r="AG240" s="465">
        <v>0</v>
      </c>
      <c r="AH240" s="465">
        <v>0</v>
      </c>
      <c r="AI240" s="465">
        <v>0</v>
      </c>
      <c r="AJ240" s="465">
        <v>0</v>
      </c>
      <c r="AK240" s="465">
        <v>0</v>
      </c>
      <c r="AL240" s="465">
        <v>0</v>
      </c>
      <c r="AM240" s="465">
        <v>0</v>
      </c>
      <c r="AN240" s="465">
        <v>0</v>
      </c>
      <c r="AO240" s="465">
        <v>0</v>
      </c>
      <c r="AP240" s="465">
        <v>0</v>
      </c>
      <c r="AQ240" s="465">
        <v>0</v>
      </c>
      <c r="AR240" s="465">
        <v>0</v>
      </c>
      <c r="AS240" s="465">
        <v>0</v>
      </c>
      <c r="AT240" s="465">
        <v>0</v>
      </c>
      <c r="AU240" s="465">
        <v>0</v>
      </c>
      <c r="AV240" s="404">
        <v>0</v>
      </c>
      <c r="AW240" s="404">
        <v>0</v>
      </c>
      <c r="AX240" s="404">
        <v>0</v>
      </c>
      <c r="AY240" s="404">
        <v>0</v>
      </c>
      <c r="AZ240" s="404">
        <v>0</v>
      </c>
      <c r="BA240" s="404">
        <v>0</v>
      </c>
      <c r="BB240" s="404">
        <v>0</v>
      </c>
      <c r="BC240" s="404">
        <v>0</v>
      </c>
      <c r="BD240" s="404">
        <v>0</v>
      </c>
      <c r="BE240" s="404">
        <v>0</v>
      </c>
      <c r="BF240" s="404">
        <v>0</v>
      </c>
      <c r="BG240" s="404">
        <v>0</v>
      </c>
      <c r="BH240" s="404">
        <v>0</v>
      </c>
      <c r="BI240" s="404">
        <v>0</v>
      </c>
      <c r="BJ240" s="404">
        <v>0</v>
      </c>
      <c r="BK240" s="404">
        <v>0</v>
      </c>
      <c r="BL240" s="404">
        <v>0</v>
      </c>
      <c r="BM240" s="404">
        <v>0</v>
      </c>
      <c r="BN240" s="404">
        <v>0</v>
      </c>
      <c r="BO240" s="404">
        <v>0</v>
      </c>
      <c r="BP240" s="404">
        <v>0</v>
      </c>
      <c r="BQ240" s="404">
        <v>0</v>
      </c>
      <c r="BR240" s="404">
        <v>0</v>
      </c>
      <c r="BS240" s="404">
        <v>0</v>
      </c>
      <c r="BT240" s="404">
        <v>0</v>
      </c>
      <c r="BU240" s="404">
        <v>0</v>
      </c>
      <c r="BV240" s="404">
        <v>0</v>
      </c>
      <c r="BW240" s="404">
        <v>0</v>
      </c>
      <c r="BX240" s="404">
        <v>0</v>
      </c>
      <c r="BY240" s="404">
        <v>0</v>
      </c>
      <c r="BZ240" s="404">
        <v>0</v>
      </c>
      <c r="CA240" s="404">
        <v>0</v>
      </c>
      <c r="CB240" s="404">
        <v>0</v>
      </c>
      <c r="CC240" s="404">
        <v>0</v>
      </c>
      <c r="CD240" s="404">
        <v>0</v>
      </c>
      <c r="CE240" s="404">
        <v>0</v>
      </c>
      <c r="CF240" s="404">
        <v>0</v>
      </c>
      <c r="CG240" s="404">
        <v>0</v>
      </c>
      <c r="CH240" s="404">
        <v>17877.879999999997</v>
      </c>
      <c r="CI240" s="404">
        <v>17877.88</v>
      </c>
      <c r="CJ240" s="404">
        <v>19308.939999999999</v>
      </c>
      <c r="CK240" s="404">
        <v>19433.38</v>
      </c>
      <c r="CL240" s="404">
        <v>19588.929999999997</v>
      </c>
      <c r="CM240" s="404">
        <v>0</v>
      </c>
      <c r="CN240" s="404">
        <v>0</v>
      </c>
      <c r="CO240" s="404">
        <v>0</v>
      </c>
      <c r="CP240" s="404">
        <v>0</v>
      </c>
      <c r="CQ240" s="404">
        <v>0</v>
      </c>
      <c r="CR240" s="404">
        <v>0</v>
      </c>
      <c r="CS240" s="404">
        <v>0</v>
      </c>
      <c r="CT240" s="404">
        <v>29045.700000000004</v>
      </c>
      <c r="CU240" s="404">
        <v>0</v>
      </c>
      <c r="CV240" s="404">
        <v>0</v>
      </c>
      <c r="CW240" s="404">
        <v>0</v>
      </c>
      <c r="CX240" s="404">
        <v>0</v>
      </c>
      <c r="CY240" s="404">
        <v>0</v>
      </c>
      <c r="CZ240" s="404">
        <v>0</v>
      </c>
    </row>
    <row r="241" spans="1:104" x14ac:dyDescent="0.25">
      <c r="A241" s="183">
        <v>4634</v>
      </c>
      <c r="B241" s="183">
        <v>675460</v>
      </c>
      <c r="C241" s="27">
        <v>1012930</v>
      </c>
      <c r="D241" s="14">
        <v>1710008263</v>
      </c>
      <c r="F241" s="27" t="s">
        <v>1296</v>
      </c>
      <c r="G241" s="12" t="s">
        <v>766</v>
      </c>
      <c r="H241" s="27" t="s">
        <v>1356</v>
      </c>
      <c r="I241" s="12" t="s">
        <v>767</v>
      </c>
      <c r="J241" s="465">
        <v>0</v>
      </c>
      <c r="K241" s="465">
        <v>0</v>
      </c>
      <c r="L241" s="465">
        <v>0</v>
      </c>
      <c r="M241" s="465">
        <v>0</v>
      </c>
      <c r="N241" s="465">
        <v>0</v>
      </c>
      <c r="O241" s="465">
        <v>0</v>
      </c>
      <c r="P241" s="465">
        <v>0</v>
      </c>
      <c r="Q241" s="465">
        <v>0</v>
      </c>
      <c r="R241" s="465">
        <v>0</v>
      </c>
      <c r="S241" s="465">
        <v>0</v>
      </c>
      <c r="T241" s="465">
        <v>0</v>
      </c>
      <c r="U241" s="465">
        <v>0</v>
      </c>
      <c r="V241" s="465">
        <v>0</v>
      </c>
      <c r="W241" s="465">
        <v>0</v>
      </c>
      <c r="X241" s="465">
        <v>0</v>
      </c>
      <c r="Y241" s="465">
        <v>0</v>
      </c>
      <c r="Z241" s="465">
        <v>0</v>
      </c>
      <c r="AA241" s="465">
        <v>0</v>
      </c>
      <c r="AB241" s="465">
        <v>0</v>
      </c>
      <c r="AC241" s="465">
        <v>13148.480000000001</v>
      </c>
      <c r="AD241" s="465">
        <v>13192</v>
      </c>
      <c r="AE241" s="465">
        <v>14029.76</v>
      </c>
      <c r="AF241" s="465">
        <v>14122.24</v>
      </c>
      <c r="AG241" s="465">
        <v>13861.12</v>
      </c>
      <c r="AH241" s="465">
        <v>0</v>
      </c>
      <c r="AI241" s="465">
        <v>0</v>
      </c>
      <c r="AJ241" s="465">
        <v>0</v>
      </c>
      <c r="AK241" s="465">
        <v>0</v>
      </c>
      <c r="AL241" s="465">
        <v>0</v>
      </c>
      <c r="AM241" s="465">
        <v>0</v>
      </c>
      <c r="AN241" s="465">
        <v>0</v>
      </c>
      <c r="AO241" s="465">
        <v>21224.06</v>
      </c>
      <c r="AP241" s="465">
        <v>0</v>
      </c>
      <c r="AQ241" s="465">
        <v>0</v>
      </c>
      <c r="AR241" s="465">
        <v>0</v>
      </c>
      <c r="AS241" s="465">
        <v>0</v>
      </c>
      <c r="AT241" s="465">
        <v>0</v>
      </c>
      <c r="AU241" s="465">
        <v>0</v>
      </c>
      <c r="AV241" s="404">
        <v>0</v>
      </c>
      <c r="AW241" s="404">
        <v>0</v>
      </c>
      <c r="AX241" s="404">
        <v>0</v>
      </c>
      <c r="AY241" s="404">
        <v>0</v>
      </c>
      <c r="AZ241" s="404">
        <v>0</v>
      </c>
      <c r="BA241" s="404">
        <v>0</v>
      </c>
      <c r="BB241" s="404">
        <v>0</v>
      </c>
      <c r="BC241" s="404">
        <v>0</v>
      </c>
      <c r="BD241" s="404">
        <v>0</v>
      </c>
      <c r="BE241" s="404">
        <v>0</v>
      </c>
      <c r="BF241" s="404">
        <v>0</v>
      </c>
      <c r="BG241" s="404">
        <v>0</v>
      </c>
      <c r="BH241" s="404">
        <v>0</v>
      </c>
      <c r="BI241" s="404">
        <v>0</v>
      </c>
      <c r="BJ241" s="404">
        <v>0</v>
      </c>
      <c r="BK241" s="404">
        <v>0</v>
      </c>
      <c r="BL241" s="404">
        <v>0</v>
      </c>
      <c r="BM241" s="404">
        <v>0</v>
      </c>
      <c r="BN241" s="404">
        <v>0</v>
      </c>
      <c r="BO241" s="404">
        <v>0</v>
      </c>
      <c r="BP241" s="404">
        <v>0</v>
      </c>
      <c r="BQ241" s="404">
        <v>0</v>
      </c>
      <c r="BR241" s="404">
        <v>0</v>
      </c>
      <c r="BS241" s="404">
        <v>0</v>
      </c>
      <c r="BT241" s="404">
        <v>0</v>
      </c>
      <c r="BU241" s="404">
        <v>0</v>
      </c>
      <c r="BV241" s="404">
        <v>0</v>
      </c>
      <c r="BW241" s="404">
        <v>0</v>
      </c>
      <c r="BX241" s="404">
        <v>0</v>
      </c>
      <c r="BY241" s="404">
        <v>0</v>
      </c>
      <c r="BZ241" s="404">
        <v>0</v>
      </c>
      <c r="CA241" s="404">
        <v>0</v>
      </c>
      <c r="CB241" s="404">
        <v>0</v>
      </c>
      <c r="CC241" s="404">
        <v>0</v>
      </c>
      <c r="CD241" s="404">
        <v>0</v>
      </c>
      <c r="CE241" s="404">
        <v>0</v>
      </c>
      <c r="CF241" s="404">
        <v>0</v>
      </c>
      <c r="CG241" s="404">
        <v>0</v>
      </c>
      <c r="CH241" s="404">
        <v>17984.640000000003</v>
      </c>
      <c r="CI241" s="404">
        <v>18648.320000000003</v>
      </c>
      <c r="CJ241" s="404">
        <v>19458.88</v>
      </c>
      <c r="CK241" s="404">
        <v>19834.240000000002</v>
      </c>
      <c r="CL241" s="404">
        <v>19736.32</v>
      </c>
      <c r="CM241" s="404">
        <v>0</v>
      </c>
      <c r="CN241" s="404">
        <v>0</v>
      </c>
      <c r="CO241" s="404">
        <v>0</v>
      </c>
      <c r="CP241" s="404">
        <v>0</v>
      </c>
      <c r="CQ241" s="404">
        <v>0</v>
      </c>
      <c r="CR241" s="404">
        <v>0</v>
      </c>
      <c r="CS241" s="404">
        <v>0</v>
      </c>
      <c r="CT241" s="404">
        <v>29489.46</v>
      </c>
      <c r="CU241" s="404">
        <v>0</v>
      </c>
      <c r="CV241" s="404">
        <v>0</v>
      </c>
      <c r="CW241" s="404">
        <v>0</v>
      </c>
      <c r="CX241" s="404">
        <v>0</v>
      </c>
      <c r="CY241" s="404">
        <v>0</v>
      </c>
      <c r="CZ241" s="404">
        <v>0</v>
      </c>
    </row>
    <row r="242" spans="1:104" x14ac:dyDescent="0.25">
      <c r="A242" s="183">
        <v>4552</v>
      </c>
      <c r="B242" s="183">
        <v>675469</v>
      </c>
      <c r="C242" s="27">
        <v>1026260</v>
      </c>
      <c r="D242" s="14">
        <v>1003215492</v>
      </c>
      <c r="F242" s="27" t="s">
        <v>1267</v>
      </c>
      <c r="G242" s="12" t="s">
        <v>234</v>
      </c>
      <c r="H242" s="27" t="s">
        <v>1349</v>
      </c>
      <c r="I242" s="12" t="s">
        <v>235</v>
      </c>
      <c r="J242" s="465">
        <v>8511.75</v>
      </c>
      <c r="K242" s="465">
        <v>8808.5700000000015</v>
      </c>
      <c r="L242" s="465">
        <v>8764.92</v>
      </c>
      <c r="M242" s="465">
        <v>8843.4900000000016</v>
      </c>
      <c r="N242" s="465">
        <v>9279.99</v>
      </c>
      <c r="O242" s="465">
        <v>0</v>
      </c>
      <c r="P242" s="465">
        <v>0</v>
      </c>
      <c r="Q242" s="465">
        <v>0</v>
      </c>
      <c r="R242" s="465">
        <v>0</v>
      </c>
      <c r="S242" s="465">
        <v>0</v>
      </c>
      <c r="T242" s="465">
        <v>0</v>
      </c>
      <c r="U242" s="465">
        <v>0</v>
      </c>
      <c r="V242" s="465">
        <v>19242.719999999998</v>
      </c>
      <c r="W242" s="465">
        <v>0</v>
      </c>
      <c r="X242" s="465">
        <v>0</v>
      </c>
      <c r="Y242" s="465">
        <v>0</v>
      </c>
      <c r="Z242" s="465">
        <v>0</v>
      </c>
      <c r="AA242" s="465">
        <v>0</v>
      </c>
      <c r="AB242" s="465">
        <v>0</v>
      </c>
      <c r="AC242" s="465">
        <v>0</v>
      </c>
      <c r="AD242" s="465">
        <v>0</v>
      </c>
      <c r="AE242" s="465">
        <v>0</v>
      </c>
      <c r="AF242" s="465">
        <v>0</v>
      </c>
      <c r="AG242" s="465">
        <v>0</v>
      </c>
      <c r="AH242" s="465">
        <v>0</v>
      </c>
      <c r="AI242" s="465">
        <v>0</v>
      </c>
      <c r="AJ242" s="465">
        <v>0</v>
      </c>
      <c r="AK242" s="465">
        <v>0</v>
      </c>
      <c r="AL242" s="465">
        <v>0</v>
      </c>
      <c r="AM242" s="465">
        <v>0</v>
      </c>
      <c r="AN242" s="465">
        <v>0</v>
      </c>
      <c r="AO242" s="465">
        <v>0</v>
      </c>
      <c r="AP242" s="465">
        <v>0</v>
      </c>
      <c r="AQ242" s="465">
        <v>0</v>
      </c>
      <c r="AR242" s="465">
        <v>0</v>
      </c>
      <c r="AS242" s="465">
        <v>0</v>
      </c>
      <c r="AT242" s="465">
        <v>0</v>
      </c>
      <c r="AU242" s="465">
        <v>0</v>
      </c>
      <c r="AV242" s="404">
        <v>11296.62</v>
      </c>
      <c r="AW242" s="404">
        <v>11488.68</v>
      </c>
      <c r="AX242" s="404">
        <v>11995.02</v>
      </c>
      <c r="AY242" s="404">
        <v>12309.3</v>
      </c>
      <c r="AZ242" s="404">
        <v>12169.62</v>
      </c>
      <c r="BA242" s="404">
        <v>0</v>
      </c>
      <c r="BB242" s="404">
        <v>0</v>
      </c>
      <c r="BC242" s="404">
        <v>0</v>
      </c>
      <c r="BD242" s="404">
        <v>0</v>
      </c>
      <c r="BE242" s="404">
        <v>0</v>
      </c>
      <c r="BF242" s="404">
        <v>0</v>
      </c>
      <c r="BG242" s="404">
        <v>0</v>
      </c>
      <c r="BH242" s="404">
        <v>25656.960000000006</v>
      </c>
      <c r="BI242" s="404">
        <v>0</v>
      </c>
      <c r="BJ242" s="404">
        <v>0</v>
      </c>
      <c r="BK242" s="404">
        <v>0</v>
      </c>
      <c r="BL242" s="404">
        <v>0</v>
      </c>
      <c r="BM242" s="404">
        <v>0</v>
      </c>
      <c r="BN242" s="404">
        <v>0</v>
      </c>
      <c r="BO242" s="404">
        <v>16115.58</v>
      </c>
      <c r="BP242" s="404">
        <v>17058.419999999998</v>
      </c>
      <c r="BQ242" s="404">
        <v>18542.52</v>
      </c>
      <c r="BR242" s="404">
        <v>19153.620000000003</v>
      </c>
      <c r="BS242" s="404">
        <v>18097.29</v>
      </c>
      <c r="BT242" s="404">
        <v>0</v>
      </c>
      <c r="BU242" s="404">
        <v>0</v>
      </c>
      <c r="BV242" s="404">
        <v>0</v>
      </c>
      <c r="BW242" s="404">
        <v>0</v>
      </c>
      <c r="BX242" s="404">
        <v>0</v>
      </c>
      <c r="BY242" s="404">
        <v>0</v>
      </c>
      <c r="BZ242" s="404">
        <v>0</v>
      </c>
      <c r="CA242" s="404">
        <v>38150.560000000005</v>
      </c>
      <c r="CB242" s="404">
        <v>0</v>
      </c>
      <c r="CC242" s="404">
        <v>0</v>
      </c>
      <c r="CD242" s="404">
        <v>0</v>
      </c>
      <c r="CE242" s="404">
        <v>0</v>
      </c>
      <c r="CF242" s="404">
        <v>0</v>
      </c>
      <c r="CG242" s="404">
        <v>0</v>
      </c>
      <c r="CH242" s="404">
        <v>0</v>
      </c>
      <c r="CI242" s="404">
        <v>0</v>
      </c>
      <c r="CJ242" s="404">
        <v>0</v>
      </c>
      <c r="CK242" s="404">
        <v>0</v>
      </c>
      <c r="CL242" s="404">
        <v>0</v>
      </c>
      <c r="CM242" s="404">
        <v>0</v>
      </c>
      <c r="CN242" s="404">
        <v>0</v>
      </c>
      <c r="CO242" s="404">
        <v>0</v>
      </c>
      <c r="CP242" s="404">
        <v>0</v>
      </c>
      <c r="CQ242" s="404">
        <v>0</v>
      </c>
      <c r="CR242" s="404">
        <v>0</v>
      </c>
      <c r="CS242" s="404">
        <v>0</v>
      </c>
      <c r="CT242" s="404">
        <v>0</v>
      </c>
      <c r="CU242" s="404">
        <v>0</v>
      </c>
      <c r="CV242" s="404">
        <v>0</v>
      </c>
      <c r="CW242" s="404">
        <v>0</v>
      </c>
      <c r="CX242" s="404">
        <v>0</v>
      </c>
      <c r="CY242" s="404">
        <v>0</v>
      </c>
      <c r="CZ242" s="404">
        <v>0</v>
      </c>
    </row>
    <row r="243" spans="1:104" x14ac:dyDescent="0.25">
      <c r="A243" s="183">
        <v>5043</v>
      </c>
      <c r="B243" s="183">
        <v>675471</v>
      </c>
      <c r="C243" s="27">
        <v>1004488</v>
      </c>
      <c r="D243" s="14">
        <v>1750378246</v>
      </c>
      <c r="F243" s="27" t="s">
        <v>1296</v>
      </c>
      <c r="G243" s="12" t="s">
        <v>316</v>
      </c>
      <c r="H243" s="27" t="s">
        <v>316</v>
      </c>
      <c r="I243" s="12" t="s">
        <v>317</v>
      </c>
      <c r="J243" s="465">
        <v>0</v>
      </c>
      <c r="K243" s="465">
        <v>0</v>
      </c>
      <c r="L243" s="465">
        <v>0</v>
      </c>
      <c r="M243" s="465">
        <v>0</v>
      </c>
      <c r="N243" s="465">
        <v>0</v>
      </c>
      <c r="O243" s="465">
        <v>0</v>
      </c>
      <c r="P243" s="465">
        <v>0</v>
      </c>
      <c r="Q243" s="465">
        <v>0</v>
      </c>
      <c r="R243" s="465">
        <v>0</v>
      </c>
      <c r="S243" s="465">
        <v>0</v>
      </c>
      <c r="T243" s="465">
        <v>0</v>
      </c>
      <c r="U243" s="465">
        <v>0</v>
      </c>
      <c r="V243" s="465">
        <v>0</v>
      </c>
      <c r="W243" s="465">
        <v>0</v>
      </c>
      <c r="X243" s="465">
        <v>0</v>
      </c>
      <c r="Y243" s="465">
        <v>0</v>
      </c>
      <c r="Z243" s="465">
        <v>0</v>
      </c>
      <c r="AA243" s="465">
        <v>0</v>
      </c>
      <c r="AB243" s="465">
        <v>0</v>
      </c>
      <c r="AC243" s="465">
        <v>0</v>
      </c>
      <c r="AD243" s="465">
        <v>0</v>
      </c>
      <c r="AE243" s="465">
        <v>0</v>
      </c>
      <c r="AF243" s="465">
        <v>0</v>
      </c>
      <c r="AG243" s="465">
        <v>0</v>
      </c>
      <c r="AH243" s="465">
        <v>0</v>
      </c>
      <c r="AI243" s="465">
        <v>0</v>
      </c>
      <c r="AJ243" s="465">
        <v>0</v>
      </c>
      <c r="AK243" s="465">
        <v>0</v>
      </c>
      <c r="AL243" s="465">
        <v>0</v>
      </c>
      <c r="AM243" s="465">
        <v>0</v>
      </c>
      <c r="AN243" s="465">
        <v>0</v>
      </c>
      <c r="AO243" s="465">
        <v>18997.760000000002</v>
      </c>
      <c r="AP243" s="465">
        <v>0</v>
      </c>
      <c r="AQ243" s="465">
        <v>0</v>
      </c>
      <c r="AR243" s="465">
        <v>0</v>
      </c>
      <c r="AS243" s="465">
        <v>0</v>
      </c>
      <c r="AT243" s="465">
        <v>0</v>
      </c>
      <c r="AU243" s="465">
        <v>0</v>
      </c>
      <c r="AV243" s="404">
        <v>0</v>
      </c>
      <c r="AW243" s="404">
        <v>0</v>
      </c>
      <c r="AX243" s="404">
        <v>0</v>
      </c>
      <c r="AY243" s="404">
        <v>0</v>
      </c>
      <c r="AZ243" s="404">
        <v>0</v>
      </c>
      <c r="BA243" s="404">
        <v>0</v>
      </c>
      <c r="BB243" s="404">
        <v>0</v>
      </c>
      <c r="BC243" s="404">
        <v>0</v>
      </c>
      <c r="BD243" s="404">
        <v>0</v>
      </c>
      <c r="BE243" s="404">
        <v>0</v>
      </c>
      <c r="BF243" s="404">
        <v>0</v>
      </c>
      <c r="BG243" s="404">
        <v>0</v>
      </c>
      <c r="BH243" s="404">
        <v>0</v>
      </c>
      <c r="BI243" s="404">
        <v>0</v>
      </c>
      <c r="BJ243" s="404">
        <v>0</v>
      </c>
      <c r="BK243" s="404">
        <v>0</v>
      </c>
      <c r="BL243" s="404">
        <v>0</v>
      </c>
      <c r="BM243" s="404">
        <v>0</v>
      </c>
      <c r="BN243" s="404">
        <v>0</v>
      </c>
      <c r="BO243" s="404">
        <v>0</v>
      </c>
      <c r="BP243" s="404">
        <v>0</v>
      </c>
      <c r="BQ243" s="404">
        <v>0</v>
      </c>
      <c r="BR243" s="404">
        <v>0</v>
      </c>
      <c r="BS243" s="404">
        <v>0</v>
      </c>
      <c r="BT243" s="404">
        <v>0</v>
      </c>
      <c r="BU243" s="404">
        <v>0</v>
      </c>
      <c r="BV243" s="404">
        <v>0</v>
      </c>
      <c r="BW243" s="404">
        <v>0</v>
      </c>
      <c r="BX243" s="404">
        <v>0</v>
      </c>
      <c r="BY243" s="404">
        <v>0</v>
      </c>
      <c r="BZ243" s="404">
        <v>0</v>
      </c>
      <c r="CA243" s="404">
        <v>0</v>
      </c>
      <c r="CB243" s="404">
        <v>0</v>
      </c>
      <c r="CC243" s="404">
        <v>0</v>
      </c>
      <c r="CD243" s="404">
        <v>0</v>
      </c>
      <c r="CE243" s="404">
        <v>0</v>
      </c>
      <c r="CF243" s="404">
        <v>0</v>
      </c>
      <c r="CG243" s="404">
        <v>0</v>
      </c>
      <c r="CH243" s="404">
        <v>0</v>
      </c>
      <c r="CI243" s="404">
        <v>0</v>
      </c>
      <c r="CJ243" s="404">
        <v>0</v>
      </c>
      <c r="CK243" s="404">
        <v>0</v>
      </c>
      <c r="CL243" s="404">
        <v>0</v>
      </c>
      <c r="CM243" s="404">
        <v>0</v>
      </c>
      <c r="CN243" s="404">
        <v>0</v>
      </c>
      <c r="CO243" s="404">
        <v>0</v>
      </c>
      <c r="CP243" s="404">
        <v>0</v>
      </c>
      <c r="CQ243" s="404">
        <v>0</v>
      </c>
      <c r="CR243" s="404">
        <v>0</v>
      </c>
      <c r="CS243" s="404">
        <v>0</v>
      </c>
      <c r="CT243" s="404">
        <v>26396.16</v>
      </c>
      <c r="CU243" s="404">
        <v>0</v>
      </c>
      <c r="CV243" s="404">
        <v>0</v>
      </c>
      <c r="CW243" s="404">
        <v>0</v>
      </c>
      <c r="CX243" s="404">
        <v>0</v>
      </c>
      <c r="CY243" s="404">
        <v>0</v>
      </c>
      <c r="CZ243" s="404">
        <v>0</v>
      </c>
    </row>
    <row r="244" spans="1:104" x14ac:dyDescent="0.25">
      <c r="A244" s="183">
        <v>4277</v>
      </c>
      <c r="B244" s="183">
        <v>675477</v>
      </c>
      <c r="C244" s="27">
        <v>1026281</v>
      </c>
      <c r="D244" s="14">
        <v>1912306309</v>
      </c>
      <c r="F244" s="27" t="s">
        <v>1267</v>
      </c>
      <c r="G244" s="12" t="s">
        <v>184</v>
      </c>
      <c r="H244" s="27" t="s">
        <v>1349</v>
      </c>
      <c r="I244" s="12" t="s">
        <v>185</v>
      </c>
      <c r="J244" s="465">
        <v>4163.25</v>
      </c>
      <c r="K244" s="465">
        <v>4308.4299999999994</v>
      </c>
      <c r="L244" s="465">
        <v>4287.08</v>
      </c>
      <c r="M244" s="465">
        <v>4325.5099999999993</v>
      </c>
      <c r="N244" s="465">
        <v>4539.0099999999993</v>
      </c>
      <c r="O244" s="465">
        <v>0</v>
      </c>
      <c r="P244" s="465">
        <v>0</v>
      </c>
      <c r="Q244" s="465">
        <v>0</v>
      </c>
      <c r="R244" s="465">
        <v>0</v>
      </c>
      <c r="S244" s="465">
        <v>0</v>
      </c>
      <c r="T244" s="465">
        <v>0</v>
      </c>
      <c r="U244" s="465">
        <v>0</v>
      </c>
      <c r="V244" s="465">
        <v>6782.76</v>
      </c>
      <c r="W244" s="465">
        <v>0</v>
      </c>
      <c r="X244" s="465">
        <v>0</v>
      </c>
      <c r="Y244" s="465">
        <v>0</v>
      </c>
      <c r="Z244" s="465">
        <v>0</v>
      </c>
      <c r="AA244" s="465">
        <v>0</v>
      </c>
      <c r="AB244" s="465">
        <v>0</v>
      </c>
      <c r="AC244" s="465">
        <v>0</v>
      </c>
      <c r="AD244" s="465">
        <v>0</v>
      </c>
      <c r="AE244" s="465">
        <v>0</v>
      </c>
      <c r="AF244" s="465">
        <v>0</v>
      </c>
      <c r="AG244" s="465">
        <v>0</v>
      </c>
      <c r="AH244" s="465">
        <v>0</v>
      </c>
      <c r="AI244" s="465">
        <v>0</v>
      </c>
      <c r="AJ244" s="465">
        <v>0</v>
      </c>
      <c r="AK244" s="465">
        <v>0</v>
      </c>
      <c r="AL244" s="465">
        <v>0</v>
      </c>
      <c r="AM244" s="465">
        <v>0</v>
      </c>
      <c r="AN244" s="465">
        <v>0</v>
      </c>
      <c r="AO244" s="465">
        <v>0</v>
      </c>
      <c r="AP244" s="465">
        <v>0</v>
      </c>
      <c r="AQ244" s="465">
        <v>0</v>
      </c>
      <c r="AR244" s="465">
        <v>0</v>
      </c>
      <c r="AS244" s="465">
        <v>0</v>
      </c>
      <c r="AT244" s="465">
        <v>0</v>
      </c>
      <c r="AU244" s="465">
        <v>0</v>
      </c>
      <c r="AV244" s="404">
        <v>5525.3799999999992</v>
      </c>
      <c r="AW244" s="404">
        <v>5619.32</v>
      </c>
      <c r="AX244" s="404">
        <v>5866.98</v>
      </c>
      <c r="AY244" s="404">
        <v>6020.6999999999989</v>
      </c>
      <c r="AZ244" s="404">
        <v>5952.3799999999992</v>
      </c>
      <c r="BA244" s="404">
        <v>0</v>
      </c>
      <c r="BB244" s="404">
        <v>0</v>
      </c>
      <c r="BC244" s="404">
        <v>0</v>
      </c>
      <c r="BD244" s="404">
        <v>0</v>
      </c>
      <c r="BE244" s="404">
        <v>0</v>
      </c>
      <c r="BF244" s="404">
        <v>0</v>
      </c>
      <c r="BG244" s="404">
        <v>0</v>
      </c>
      <c r="BH244" s="404">
        <v>9043.68</v>
      </c>
      <c r="BI244" s="404">
        <v>0</v>
      </c>
      <c r="BJ244" s="404">
        <v>0</v>
      </c>
      <c r="BK244" s="404">
        <v>0</v>
      </c>
      <c r="BL244" s="404">
        <v>0</v>
      </c>
      <c r="BM244" s="404">
        <v>0</v>
      </c>
      <c r="BN244" s="404">
        <v>0</v>
      </c>
      <c r="BO244" s="404">
        <v>7882.4199999999992</v>
      </c>
      <c r="BP244" s="404">
        <v>8343.58</v>
      </c>
      <c r="BQ244" s="404">
        <v>9069.48</v>
      </c>
      <c r="BR244" s="404">
        <v>9368.3799999999974</v>
      </c>
      <c r="BS244" s="404">
        <v>8851.7099999999991</v>
      </c>
      <c r="BT244" s="404">
        <v>0</v>
      </c>
      <c r="BU244" s="404">
        <v>0</v>
      </c>
      <c r="BV244" s="404">
        <v>0</v>
      </c>
      <c r="BW244" s="404">
        <v>0</v>
      </c>
      <c r="BX244" s="404">
        <v>0</v>
      </c>
      <c r="BY244" s="404">
        <v>0</v>
      </c>
      <c r="BZ244" s="404">
        <v>0</v>
      </c>
      <c r="CA244" s="404">
        <v>13447.48</v>
      </c>
      <c r="CB244" s="404">
        <v>0</v>
      </c>
      <c r="CC244" s="404">
        <v>0</v>
      </c>
      <c r="CD244" s="404">
        <v>0</v>
      </c>
      <c r="CE244" s="404">
        <v>0</v>
      </c>
      <c r="CF244" s="404">
        <v>0</v>
      </c>
      <c r="CG244" s="404">
        <v>0</v>
      </c>
      <c r="CH244" s="404">
        <v>0</v>
      </c>
      <c r="CI244" s="404">
        <v>0</v>
      </c>
      <c r="CJ244" s="404">
        <v>0</v>
      </c>
      <c r="CK244" s="404">
        <v>0</v>
      </c>
      <c r="CL244" s="404">
        <v>0</v>
      </c>
      <c r="CM244" s="404">
        <v>0</v>
      </c>
      <c r="CN244" s="404">
        <v>0</v>
      </c>
      <c r="CO244" s="404">
        <v>0</v>
      </c>
      <c r="CP244" s="404">
        <v>0</v>
      </c>
      <c r="CQ244" s="404">
        <v>0</v>
      </c>
      <c r="CR244" s="404">
        <v>0</v>
      </c>
      <c r="CS244" s="404">
        <v>0</v>
      </c>
      <c r="CT244" s="404">
        <v>0</v>
      </c>
      <c r="CU244" s="404">
        <v>0</v>
      </c>
      <c r="CV244" s="404">
        <v>0</v>
      </c>
      <c r="CW244" s="404">
        <v>0</v>
      </c>
      <c r="CX244" s="404">
        <v>0</v>
      </c>
      <c r="CY244" s="404">
        <v>0</v>
      </c>
      <c r="CZ244" s="404">
        <v>0</v>
      </c>
    </row>
    <row r="245" spans="1:104" x14ac:dyDescent="0.25">
      <c r="A245" s="183">
        <v>5328</v>
      </c>
      <c r="B245" s="183">
        <v>675478</v>
      </c>
      <c r="C245" s="27">
        <v>1026235</v>
      </c>
      <c r="D245" s="14">
        <v>1336557529</v>
      </c>
      <c r="F245" s="27" t="s">
        <v>1272</v>
      </c>
      <c r="G245" s="12" t="s">
        <v>364</v>
      </c>
      <c r="H245" s="27" t="s">
        <v>1283</v>
      </c>
      <c r="I245" s="12" t="s">
        <v>365</v>
      </c>
      <c r="J245" s="465">
        <v>27571.040000000001</v>
      </c>
      <c r="K245" s="465">
        <v>28320.880000000001</v>
      </c>
      <c r="L245" s="465">
        <v>28926.52</v>
      </c>
      <c r="M245" s="465">
        <v>28724.639999999999</v>
      </c>
      <c r="N245" s="465">
        <v>27196.12</v>
      </c>
      <c r="O245" s="465">
        <v>0</v>
      </c>
      <c r="P245" s="465">
        <v>0</v>
      </c>
      <c r="Q245" s="465">
        <v>0</v>
      </c>
      <c r="R245" s="465">
        <v>0</v>
      </c>
      <c r="S245" s="465">
        <v>0</v>
      </c>
      <c r="T245" s="465">
        <v>0</v>
      </c>
      <c r="U245" s="465">
        <v>0</v>
      </c>
      <c r="V245" s="465">
        <v>80406.94</v>
      </c>
      <c r="W245" s="465">
        <v>0</v>
      </c>
      <c r="X245" s="465">
        <v>0</v>
      </c>
      <c r="Y245" s="465">
        <v>0</v>
      </c>
      <c r="Z245" s="465">
        <v>0</v>
      </c>
      <c r="AA245" s="465">
        <v>0</v>
      </c>
      <c r="AB245" s="465">
        <v>0</v>
      </c>
      <c r="AC245" s="465">
        <v>0</v>
      </c>
      <c r="AD245" s="465">
        <v>0</v>
      </c>
      <c r="AE245" s="465">
        <v>0</v>
      </c>
      <c r="AF245" s="465">
        <v>0</v>
      </c>
      <c r="AG245" s="465">
        <v>0</v>
      </c>
      <c r="AH245" s="465">
        <v>0</v>
      </c>
      <c r="AI245" s="465">
        <v>0</v>
      </c>
      <c r="AJ245" s="465">
        <v>0</v>
      </c>
      <c r="AK245" s="465">
        <v>0</v>
      </c>
      <c r="AL245" s="465">
        <v>0</v>
      </c>
      <c r="AM245" s="465">
        <v>0</v>
      </c>
      <c r="AN245" s="465">
        <v>0</v>
      </c>
      <c r="AO245" s="465">
        <v>0</v>
      </c>
      <c r="AP245" s="465">
        <v>0</v>
      </c>
      <c r="AQ245" s="465">
        <v>0</v>
      </c>
      <c r="AR245" s="465">
        <v>0</v>
      </c>
      <c r="AS245" s="465">
        <v>0</v>
      </c>
      <c r="AT245" s="465">
        <v>0</v>
      </c>
      <c r="AU245" s="465">
        <v>0</v>
      </c>
      <c r="AV245" s="404">
        <v>0</v>
      </c>
      <c r="AW245" s="404">
        <v>0</v>
      </c>
      <c r="AX245" s="404">
        <v>0</v>
      </c>
      <c r="AY245" s="404">
        <v>0</v>
      </c>
      <c r="AZ245" s="404">
        <v>0</v>
      </c>
      <c r="BA245" s="404">
        <v>0</v>
      </c>
      <c r="BB245" s="404">
        <v>0</v>
      </c>
      <c r="BC245" s="404">
        <v>0</v>
      </c>
      <c r="BD245" s="404">
        <v>0</v>
      </c>
      <c r="BE245" s="404">
        <v>0</v>
      </c>
      <c r="BF245" s="404">
        <v>0</v>
      </c>
      <c r="BG245" s="404">
        <v>0</v>
      </c>
      <c r="BH245" s="404">
        <v>0</v>
      </c>
      <c r="BI245" s="404">
        <v>0</v>
      </c>
      <c r="BJ245" s="404">
        <v>0</v>
      </c>
      <c r="BK245" s="404">
        <v>0</v>
      </c>
      <c r="BL245" s="404">
        <v>0</v>
      </c>
      <c r="BM245" s="404">
        <v>0</v>
      </c>
      <c r="BN245" s="404">
        <v>0</v>
      </c>
      <c r="BO245" s="404">
        <v>19726.560000000001</v>
      </c>
      <c r="BP245" s="404">
        <v>20707.12</v>
      </c>
      <c r="BQ245" s="404">
        <v>21485.800000000003</v>
      </c>
      <c r="BR245" s="404">
        <v>21226.240000000002</v>
      </c>
      <c r="BS245" s="404">
        <v>22120.28</v>
      </c>
      <c r="BT245" s="404">
        <v>0</v>
      </c>
      <c r="BU245" s="404">
        <v>0</v>
      </c>
      <c r="BV245" s="404">
        <v>0</v>
      </c>
      <c r="BW245" s="404">
        <v>0</v>
      </c>
      <c r="BX245" s="404">
        <v>0</v>
      </c>
      <c r="BY245" s="404">
        <v>0</v>
      </c>
      <c r="BZ245" s="404">
        <v>0</v>
      </c>
      <c r="CA245" s="404">
        <v>58698.98</v>
      </c>
      <c r="CB245" s="404">
        <v>0</v>
      </c>
      <c r="CC245" s="404">
        <v>0</v>
      </c>
      <c r="CD245" s="404">
        <v>0</v>
      </c>
      <c r="CE245" s="404">
        <v>0</v>
      </c>
      <c r="CF245" s="404">
        <v>0</v>
      </c>
      <c r="CG245" s="404">
        <v>0</v>
      </c>
      <c r="CH245" s="404">
        <v>0</v>
      </c>
      <c r="CI245" s="404">
        <v>0</v>
      </c>
      <c r="CJ245" s="404">
        <v>0</v>
      </c>
      <c r="CK245" s="404">
        <v>0</v>
      </c>
      <c r="CL245" s="404">
        <v>0</v>
      </c>
      <c r="CM245" s="404">
        <v>0</v>
      </c>
      <c r="CN245" s="404">
        <v>0</v>
      </c>
      <c r="CO245" s="404">
        <v>0</v>
      </c>
      <c r="CP245" s="404">
        <v>0</v>
      </c>
      <c r="CQ245" s="404">
        <v>0</v>
      </c>
      <c r="CR245" s="404">
        <v>0</v>
      </c>
      <c r="CS245" s="404">
        <v>0</v>
      </c>
      <c r="CT245" s="404">
        <v>0</v>
      </c>
      <c r="CU245" s="404">
        <v>0</v>
      </c>
      <c r="CV245" s="404">
        <v>0</v>
      </c>
      <c r="CW245" s="404">
        <v>0</v>
      </c>
      <c r="CX245" s="404">
        <v>0</v>
      </c>
      <c r="CY245" s="404">
        <v>0</v>
      </c>
      <c r="CZ245" s="404">
        <v>0</v>
      </c>
    </row>
    <row r="246" spans="1:104" x14ac:dyDescent="0.25">
      <c r="A246" s="183">
        <v>4985</v>
      </c>
      <c r="B246" s="183">
        <v>675479</v>
      </c>
      <c r="C246" s="27">
        <v>1016942</v>
      </c>
      <c r="D246" s="14">
        <v>1386884047</v>
      </c>
      <c r="F246" s="27" t="s">
        <v>1446</v>
      </c>
      <c r="G246" s="12" t="s">
        <v>889</v>
      </c>
      <c r="H246" s="27" t="s">
        <v>1447</v>
      </c>
      <c r="I246" s="12" t="s">
        <v>890</v>
      </c>
      <c r="J246" s="465">
        <v>0</v>
      </c>
      <c r="K246" s="465">
        <v>0</v>
      </c>
      <c r="L246" s="465">
        <v>0</v>
      </c>
      <c r="M246" s="465">
        <v>0</v>
      </c>
      <c r="N246" s="465">
        <v>0</v>
      </c>
      <c r="O246" s="465">
        <v>0</v>
      </c>
      <c r="P246" s="465">
        <v>0</v>
      </c>
      <c r="Q246" s="465">
        <v>0</v>
      </c>
      <c r="R246" s="465">
        <v>0</v>
      </c>
      <c r="S246" s="465">
        <v>0</v>
      </c>
      <c r="T246" s="465">
        <v>0</v>
      </c>
      <c r="U246" s="465">
        <v>0</v>
      </c>
      <c r="V246" s="465">
        <v>57929.880000000005</v>
      </c>
      <c r="W246" s="465">
        <v>0</v>
      </c>
      <c r="X246" s="465">
        <v>0</v>
      </c>
      <c r="Y246" s="465">
        <v>0</v>
      </c>
      <c r="Z246" s="465">
        <v>0</v>
      </c>
      <c r="AA246" s="465">
        <v>0</v>
      </c>
      <c r="AB246" s="465">
        <v>0</v>
      </c>
      <c r="AC246" s="465">
        <v>0</v>
      </c>
      <c r="AD246" s="465">
        <v>0</v>
      </c>
      <c r="AE246" s="465">
        <v>0</v>
      </c>
      <c r="AF246" s="465">
        <v>0</v>
      </c>
      <c r="AG246" s="465">
        <v>0</v>
      </c>
      <c r="AH246" s="465">
        <v>0</v>
      </c>
      <c r="AI246" s="465">
        <v>0</v>
      </c>
      <c r="AJ246" s="465">
        <v>0</v>
      </c>
      <c r="AK246" s="465">
        <v>0</v>
      </c>
      <c r="AL246" s="465">
        <v>0</v>
      </c>
      <c r="AM246" s="465">
        <v>0</v>
      </c>
      <c r="AN246" s="465">
        <v>0</v>
      </c>
      <c r="AO246" s="465">
        <v>0</v>
      </c>
      <c r="AP246" s="465">
        <v>0</v>
      </c>
      <c r="AQ246" s="465">
        <v>0</v>
      </c>
      <c r="AR246" s="465">
        <v>0</v>
      </c>
      <c r="AS246" s="465">
        <v>0</v>
      </c>
      <c r="AT246" s="465">
        <v>0</v>
      </c>
      <c r="AU246" s="465">
        <v>0</v>
      </c>
      <c r="AV246" s="404">
        <v>0</v>
      </c>
      <c r="AW246" s="404">
        <v>0</v>
      </c>
      <c r="AX246" s="404">
        <v>0</v>
      </c>
      <c r="AY246" s="404">
        <v>0</v>
      </c>
      <c r="AZ246" s="404">
        <v>0</v>
      </c>
      <c r="BA246" s="404">
        <v>0</v>
      </c>
      <c r="BB246" s="404">
        <v>0</v>
      </c>
      <c r="BC246" s="404">
        <v>0</v>
      </c>
      <c r="BD246" s="404">
        <v>0</v>
      </c>
      <c r="BE246" s="404">
        <v>0</v>
      </c>
      <c r="BF246" s="404">
        <v>0</v>
      </c>
      <c r="BG246" s="404">
        <v>0</v>
      </c>
      <c r="BH246" s="404">
        <v>61617.600000000006</v>
      </c>
      <c r="BI246" s="404">
        <v>0</v>
      </c>
      <c r="BJ246" s="404">
        <v>0</v>
      </c>
      <c r="BK246" s="404">
        <v>0</v>
      </c>
      <c r="BL246" s="404">
        <v>0</v>
      </c>
      <c r="BM246" s="404">
        <v>0</v>
      </c>
      <c r="BN246" s="404">
        <v>0</v>
      </c>
      <c r="BO246" s="404">
        <v>0</v>
      </c>
      <c r="BP246" s="404">
        <v>0</v>
      </c>
      <c r="BQ246" s="404">
        <v>0</v>
      </c>
      <c r="BR246" s="404">
        <v>0</v>
      </c>
      <c r="BS246" s="404">
        <v>0</v>
      </c>
      <c r="BT246" s="404">
        <v>0</v>
      </c>
      <c r="BU246" s="404">
        <v>0</v>
      </c>
      <c r="BV246" s="404">
        <v>0</v>
      </c>
      <c r="BW246" s="404">
        <v>0</v>
      </c>
      <c r="BX246" s="404">
        <v>0</v>
      </c>
      <c r="BY246" s="404">
        <v>0</v>
      </c>
      <c r="BZ246" s="404">
        <v>0</v>
      </c>
      <c r="CA246" s="404">
        <v>0</v>
      </c>
      <c r="CB246" s="404">
        <v>0</v>
      </c>
      <c r="CC246" s="404">
        <v>0</v>
      </c>
      <c r="CD246" s="404">
        <v>0</v>
      </c>
      <c r="CE246" s="404">
        <v>0</v>
      </c>
      <c r="CF246" s="404">
        <v>0</v>
      </c>
      <c r="CG246" s="404">
        <v>0</v>
      </c>
      <c r="CH246" s="404">
        <v>0</v>
      </c>
      <c r="CI246" s="404">
        <v>0</v>
      </c>
      <c r="CJ246" s="404">
        <v>0</v>
      </c>
      <c r="CK246" s="404">
        <v>0</v>
      </c>
      <c r="CL246" s="404">
        <v>0</v>
      </c>
      <c r="CM246" s="404">
        <v>0</v>
      </c>
      <c r="CN246" s="404">
        <v>0</v>
      </c>
      <c r="CO246" s="404">
        <v>0</v>
      </c>
      <c r="CP246" s="404">
        <v>0</v>
      </c>
      <c r="CQ246" s="404">
        <v>0</v>
      </c>
      <c r="CR246" s="404">
        <v>0</v>
      </c>
      <c r="CS246" s="404">
        <v>0</v>
      </c>
      <c r="CT246" s="404">
        <v>0</v>
      </c>
      <c r="CU246" s="404">
        <v>0</v>
      </c>
      <c r="CV246" s="404">
        <v>0</v>
      </c>
      <c r="CW246" s="404">
        <v>0</v>
      </c>
      <c r="CX246" s="404">
        <v>0</v>
      </c>
      <c r="CY246" s="404">
        <v>0</v>
      </c>
      <c r="CZ246" s="404">
        <v>0</v>
      </c>
    </row>
    <row r="247" spans="1:104" x14ac:dyDescent="0.25">
      <c r="A247" s="183">
        <v>5209</v>
      </c>
      <c r="B247" s="183">
        <v>675480</v>
      </c>
      <c r="C247" s="27">
        <v>1026136</v>
      </c>
      <c r="D247" s="14">
        <v>1285033670</v>
      </c>
      <c r="F247" s="27" t="s">
        <v>1286</v>
      </c>
      <c r="G247" s="12" t="s">
        <v>1027</v>
      </c>
      <c r="H247" s="27" t="s">
        <v>1349</v>
      </c>
      <c r="I247" s="12" t="s">
        <v>1028</v>
      </c>
      <c r="J247" s="465">
        <v>0</v>
      </c>
      <c r="K247" s="465">
        <v>0</v>
      </c>
      <c r="L247" s="465">
        <v>0</v>
      </c>
      <c r="M247" s="465">
        <v>0</v>
      </c>
      <c r="N247" s="465">
        <v>0</v>
      </c>
      <c r="O247" s="465">
        <v>0</v>
      </c>
      <c r="P247" s="465">
        <v>0</v>
      </c>
      <c r="Q247" s="465">
        <v>0</v>
      </c>
      <c r="R247" s="465">
        <v>0</v>
      </c>
      <c r="S247" s="465">
        <v>0</v>
      </c>
      <c r="T247" s="465">
        <v>0</v>
      </c>
      <c r="U247" s="465">
        <v>0</v>
      </c>
      <c r="V247" s="465">
        <v>0</v>
      </c>
      <c r="W247" s="465">
        <v>0</v>
      </c>
      <c r="X247" s="465">
        <v>0</v>
      </c>
      <c r="Y247" s="465">
        <v>0</v>
      </c>
      <c r="Z247" s="465">
        <v>0</v>
      </c>
      <c r="AA247" s="465">
        <v>0</v>
      </c>
      <c r="AB247" s="465">
        <v>0</v>
      </c>
      <c r="AC247" s="465">
        <v>0</v>
      </c>
      <c r="AD247" s="465">
        <v>0</v>
      </c>
      <c r="AE247" s="465">
        <v>0</v>
      </c>
      <c r="AF247" s="465">
        <v>0</v>
      </c>
      <c r="AG247" s="465">
        <v>0</v>
      </c>
      <c r="AH247" s="465">
        <v>0</v>
      </c>
      <c r="AI247" s="465">
        <v>0</v>
      </c>
      <c r="AJ247" s="465">
        <v>0</v>
      </c>
      <c r="AK247" s="465">
        <v>0</v>
      </c>
      <c r="AL247" s="465">
        <v>0</v>
      </c>
      <c r="AM247" s="465">
        <v>0</v>
      </c>
      <c r="AN247" s="465">
        <v>0</v>
      </c>
      <c r="AO247" s="465">
        <v>0</v>
      </c>
      <c r="AP247" s="465">
        <v>0</v>
      </c>
      <c r="AQ247" s="465">
        <v>0</v>
      </c>
      <c r="AR247" s="465">
        <v>0</v>
      </c>
      <c r="AS247" s="465">
        <v>0</v>
      </c>
      <c r="AT247" s="465">
        <v>0</v>
      </c>
      <c r="AU247" s="465">
        <v>0</v>
      </c>
      <c r="AV247" s="404">
        <v>0</v>
      </c>
      <c r="AW247" s="404">
        <v>0</v>
      </c>
      <c r="AX247" s="404">
        <v>0</v>
      </c>
      <c r="AY247" s="404">
        <v>0</v>
      </c>
      <c r="AZ247" s="404">
        <v>0</v>
      </c>
      <c r="BA247" s="404">
        <v>0</v>
      </c>
      <c r="BB247" s="404">
        <v>0</v>
      </c>
      <c r="BC247" s="404">
        <v>0</v>
      </c>
      <c r="BD247" s="404">
        <v>0</v>
      </c>
      <c r="BE247" s="404">
        <v>0</v>
      </c>
      <c r="BF247" s="404">
        <v>0</v>
      </c>
      <c r="BG247" s="404">
        <v>0</v>
      </c>
      <c r="BH247" s="404">
        <v>0</v>
      </c>
      <c r="BI247" s="404">
        <v>0</v>
      </c>
      <c r="BJ247" s="404">
        <v>0</v>
      </c>
      <c r="BK247" s="404">
        <v>0</v>
      </c>
      <c r="BL247" s="404">
        <v>0</v>
      </c>
      <c r="BM247" s="404">
        <v>0</v>
      </c>
      <c r="BN247" s="404">
        <v>0</v>
      </c>
      <c r="BO247" s="404">
        <v>15585.199999999999</v>
      </c>
      <c r="BP247" s="404">
        <v>12982.14</v>
      </c>
      <c r="BQ247" s="404">
        <v>17972.719999999998</v>
      </c>
      <c r="BR247" s="404">
        <v>2884.92</v>
      </c>
      <c r="BS247" s="404">
        <v>779.25999999999988</v>
      </c>
      <c r="BT247" s="404">
        <v>0</v>
      </c>
      <c r="BU247" s="404">
        <v>0</v>
      </c>
      <c r="BV247" s="404">
        <v>0</v>
      </c>
      <c r="BW247" s="404">
        <v>0</v>
      </c>
      <c r="BX247" s="404">
        <v>0</v>
      </c>
      <c r="BY247" s="404">
        <v>0</v>
      </c>
      <c r="BZ247" s="404">
        <v>0</v>
      </c>
      <c r="CA247" s="404">
        <v>10189.41</v>
      </c>
      <c r="CB247" s="404">
        <v>0</v>
      </c>
      <c r="CC247" s="404">
        <v>0</v>
      </c>
      <c r="CD247" s="404">
        <v>0</v>
      </c>
      <c r="CE247" s="404">
        <v>0</v>
      </c>
      <c r="CF247" s="404">
        <v>0</v>
      </c>
      <c r="CG247" s="404">
        <v>0</v>
      </c>
      <c r="CH247" s="404">
        <v>17392.419999999998</v>
      </c>
      <c r="CI247" s="404">
        <v>14358.279999999997</v>
      </c>
      <c r="CJ247" s="404">
        <v>19448.339999999997</v>
      </c>
      <c r="CK247" s="404">
        <v>3166.7799999999997</v>
      </c>
      <c r="CL247" s="404">
        <v>1359.56</v>
      </c>
      <c r="CM247" s="404">
        <v>0</v>
      </c>
      <c r="CN247" s="404">
        <v>0</v>
      </c>
      <c r="CO247" s="404">
        <v>0</v>
      </c>
      <c r="CP247" s="404">
        <v>0</v>
      </c>
      <c r="CQ247" s="404">
        <v>0</v>
      </c>
      <c r="CR247" s="404">
        <v>0</v>
      </c>
      <c r="CS247" s="404">
        <v>0</v>
      </c>
      <c r="CT247" s="404">
        <v>11209.439999999999</v>
      </c>
      <c r="CU247" s="404">
        <v>0</v>
      </c>
      <c r="CV247" s="404">
        <v>0</v>
      </c>
      <c r="CW247" s="404">
        <v>0</v>
      </c>
      <c r="CX247" s="404">
        <v>0</v>
      </c>
      <c r="CY247" s="404">
        <v>0</v>
      </c>
      <c r="CZ247" s="404">
        <v>0</v>
      </c>
    </row>
    <row r="248" spans="1:104" x14ac:dyDescent="0.25">
      <c r="A248" s="183">
        <v>4386</v>
      </c>
      <c r="B248" s="183">
        <v>675483</v>
      </c>
      <c r="C248" s="27">
        <v>1015052</v>
      </c>
      <c r="D248" s="14">
        <v>1881722890</v>
      </c>
      <c r="F248" s="27" t="s">
        <v>1258</v>
      </c>
      <c r="G248" s="12" t="s">
        <v>654</v>
      </c>
      <c r="H248" s="27" t="s">
        <v>1282</v>
      </c>
      <c r="I248" s="12" t="s">
        <v>655</v>
      </c>
      <c r="J248" s="465">
        <v>6749.7</v>
      </c>
      <c r="K248" s="465">
        <v>6991.3</v>
      </c>
      <c r="L248" s="465">
        <v>7320.4800000000005</v>
      </c>
      <c r="M248" s="465">
        <v>7124.1799999999994</v>
      </c>
      <c r="N248" s="465">
        <v>7066.7999999999993</v>
      </c>
      <c r="O248" s="465">
        <v>0</v>
      </c>
      <c r="P248" s="465">
        <v>0</v>
      </c>
      <c r="Q248" s="465">
        <v>0</v>
      </c>
      <c r="R248" s="465">
        <v>0</v>
      </c>
      <c r="S248" s="465">
        <v>0</v>
      </c>
      <c r="T248" s="465">
        <v>0</v>
      </c>
      <c r="U248" s="465">
        <v>0</v>
      </c>
      <c r="V248" s="465">
        <v>15412.539999999999</v>
      </c>
      <c r="W248" s="465">
        <v>0</v>
      </c>
      <c r="X248" s="465">
        <v>0</v>
      </c>
      <c r="Y248" s="465">
        <v>0</v>
      </c>
      <c r="Z248" s="465">
        <v>0</v>
      </c>
      <c r="AA248" s="465">
        <v>0</v>
      </c>
      <c r="AB248" s="465">
        <v>0</v>
      </c>
      <c r="AC248" s="465">
        <v>0</v>
      </c>
      <c r="AD248" s="465">
        <v>0</v>
      </c>
      <c r="AE248" s="465">
        <v>0</v>
      </c>
      <c r="AF248" s="465">
        <v>0</v>
      </c>
      <c r="AG248" s="465">
        <v>0</v>
      </c>
      <c r="AH248" s="465">
        <v>0</v>
      </c>
      <c r="AI248" s="465">
        <v>0</v>
      </c>
      <c r="AJ248" s="465">
        <v>0</v>
      </c>
      <c r="AK248" s="465">
        <v>0</v>
      </c>
      <c r="AL248" s="465">
        <v>0</v>
      </c>
      <c r="AM248" s="465">
        <v>0</v>
      </c>
      <c r="AN248" s="465">
        <v>0</v>
      </c>
      <c r="AO248" s="465">
        <v>0</v>
      </c>
      <c r="AP248" s="465">
        <v>0</v>
      </c>
      <c r="AQ248" s="465">
        <v>0</v>
      </c>
      <c r="AR248" s="465">
        <v>0</v>
      </c>
      <c r="AS248" s="465">
        <v>0</v>
      </c>
      <c r="AT248" s="465">
        <v>0</v>
      </c>
      <c r="AU248" s="465">
        <v>0</v>
      </c>
      <c r="AV248" s="404">
        <v>0</v>
      </c>
      <c r="AW248" s="404">
        <v>0</v>
      </c>
      <c r="AX248" s="404">
        <v>0</v>
      </c>
      <c r="AY248" s="404">
        <v>0</v>
      </c>
      <c r="AZ248" s="404">
        <v>0</v>
      </c>
      <c r="BA248" s="404">
        <v>0</v>
      </c>
      <c r="BB248" s="404">
        <v>0</v>
      </c>
      <c r="BC248" s="404">
        <v>0</v>
      </c>
      <c r="BD248" s="404">
        <v>0</v>
      </c>
      <c r="BE248" s="404">
        <v>0</v>
      </c>
      <c r="BF248" s="404">
        <v>0</v>
      </c>
      <c r="BG248" s="404">
        <v>0</v>
      </c>
      <c r="BH248" s="404">
        <v>0</v>
      </c>
      <c r="BI248" s="404">
        <v>0</v>
      </c>
      <c r="BJ248" s="404">
        <v>0</v>
      </c>
      <c r="BK248" s="404">
        <v>0</v>
      </c>
      <c r="BL248" s="404">
        <v>0</v>
      </c>
      <c r="BM248" s="404">
        <v>0</v>
      </c>
      <c r="BN248" s="404">
        <v>0</v>
      </c>
      <c r="BO248" s="404">
        <v>7519.8</v>
      </c>
      <c r="BP248" s="404">
        <v>7722.14</v>
      </c>
      <c r="BQ248" s="404">
        <v>8262.7199999999993</v>
      </c>
      <c r="BR248" s="404">
        <v>8223.4600000000009</v>
      </c>
      <c r="BS248" s="404">
        <v>8205.34</v>
      </c>
      <c r="BT248" s="404">
        <v>0</v>
      </c>
      <c r="BU248" s="404">
        <v>0</v>
      </c>
      <c r="BV248" s="404">
        <v>0</v>
      </c>
      <c r="BW248" s="404">
        <v>0</v>
      </c>
      <c r="BX248" s="404">
        <v>0</v>
      </c>
      <c r="BY248" s="404">
        <v>0</v>
      </c>
      <c r="BZ248" s="404">
        <v>0</v>
      </c>
      <c r="CA248" s="404">
        <v>17200.43</v>
      </c>
      <c r="CB248" s="404">
        <v>0</v>
      </c>
      <c r="CC248" s="404">
        <v>0</v>
      </c>
      <c r="CD248" s="404">
        <v>0</v>
      </c>
      <c r="CE248" s="404">
        <v>0</v>
      </c>
      <c r="CF248" s="404">
        <v>0</v>
      </c>
      <c r="CG248" s="404">
        <v>0</v>
      </c>
      <c r="CH248" s="404">
        <v>0</v>
      </c>
      <c r="CI248" s="404">
        <v>0</v>
      </c>
      <c r="CJ248" s="404">
        <v>0</v>
      </c>
      <c r="CK248" s="404">
        <v>0</v>
      </c>
      <c r="CL248" s="404">
        <v>0</v>
      </c>
      <c r="CM248" s="404">
        <v>0</v>
      </c>
      <c r="CN248" s="404">
        <v>0</v>
      </c>
      <c r="CO248" s="404">
        <v>0</v>
      </c>
      <c r="CP248" s="404">
        <v>0</v>
      </c>
      <c r="CQ248" s="404">
        <v>0</v>
      </c>
      <c r="CR248" s="404">
        <v>0</v>
      </c>
      <c r="CS248" s="404">
        <v>0</v>
      </c>
      <c r="CT248" s="404">
        <v>0</v>
      </c>
      <c r="CU248" s="404">
        <v>0</v>
      </c>
      <c r="CV248" s="404">
        <v>0</v>
      </c>
      <c r="CW248" s="404">
        <v>0</v>
      </c>
      <c r="CX248" s="404">
        <v>0</v>
      </c>
      <c r="CY248" s="404">
        <v>0</v>
      </c>
      <c r="CZ248" s="404">
        <v>0</v>
      </c>
    </row>
    <row r="249" spans="1:104" x14ac:dyDescent="0.25">
      <c r="A249" s="183">
        <v>4514</v>
      </c>
      <c r="B249" s="183">
        <v>675485</v>
      </c>
      <c r="C249" s="27">
        <v>1025439</v>
      </c>
      <c r="D249" s="14">
        <v>1174957732</v>
      </c>
      <c r="F249" s="27" t="s">
        <v>1272</v>
      </c>
      <c r="G249" s="12" t="s">
        <v>700</v>
      </c>
      <c r="H249" s="27" t="s">
        <v>1283</v>
      </c>
      <c r="I249" s="12" t="s">
        <v>701</v>
      </c>
      <c r="J249" s="465">
        <v>9751.1999999999989</v>
      </c>
      <c r="K249" s="465">
        <v>10016.4</v>
      </c>
      <c r="L249" s="465">
        <v>10230.599999999999</v>
      </c>
      <c r="M249" s="465">
        <v>10159.200000000001</v>
      </c>
      <c r="N249" s="465">
        <v>9618.5999999999985</v>
      </c>
      <c r="O249" s="465">
        <v>0</v>
      </c>
      <c r="P249" s="465">
        <v>0</v>
      </c>
      <c r="Q249" s="465">
        <v>0</v>
      </c>
      <c r="R249" s="465">
        <v>0</v>
      </c>
      <c r="S249" s="465">
        <v>0</v>
      </c>
      <c r="T249" s="465">
        <v>0</v>
      </c>
      <c r="U249" s="465">
        <v>0</v>
      </c>
      <c r="V249" s="465">
        <v>22145.73</v>
      </c>
      <c r="W249" s="465">
        <v>0</v>
      </c>
      <c r="X249" s="465">
        <v>0</v>
      </c>
      <c r="Y249" s="465">
        <v>0</v>
      </c>
      <c r="Z249" s="465">
        <v>0</v>
      </c>
      <c r="AA249" s="465">
        <v>0</v>
      </c>
      <c r="AB249" s="465">
        <v>0</v>
      </c>
      <c r="AC249" s="465">
        <v>0</v>
      </c>
      <c r="AD249" s="465">
        <v>0</v>
      </c>
      <c r="AE249" s="465">
        <v>0</v>
      </c>
      <c r="AF249" s="465">
        <v>0</v>
      </c>
      <c r="AG249" s="465">
        <v>0</v>
      </c>
      <c r="AH249" s="465">
        <v>0</v>
      </c>
      <c r="AI249" s="465">
        <v>0</v>
      </c>
      <c r="AJ249" s="465">
        <v>0</v>
      </c>
      <c r="AK249" s="465">
        <v>0</v>
      </c>
      <c r="AL249" s="465">
        <v>0</v>
      </c>
      <c r="AM249" s="465">
        <v>0</v>
      </c>
      <c r="AN249" s="465">
        <v>0</v>
      </c>
      <c r="AO249" s="465">
        <v>0</v>
      </c>
      <c r="AP249" s="465">
        <v>0</v>
      </c>
      <c r="AQ249" s="465">
        <v>0</v>
      </c>
      <c r="AR249" s="465">
        <v>0</v>
      </c>
      <c r="AS249" s="465">
        <v>0</v>
      </c>
      <c r="AT249" s="465">
        <v>0</v>
      </c>
      <c r="AU249" s="465">
        <v>0</v>
      </c>
      <c r="AV249" s="404">
        <v>0</v>
      </c>
      <c r="AW249" s="404">
        <v>0</v>
      </c>
      <c r="AX249" s="404">
        <v>0</v>
      </c>
      <c r="AY249" s="404">
        <v>0</v>
      </c>
      <c r="AZ249" s="404">
        <v>0</v>
      </c>
      <c r="BA249" s="404">
        <v>0</v>
      </c>
      <c r="BB249" s="404">
        <v>0</v>
      </c>
      <c r="BC249" s="404">
        <v>0</v>
      </c>
      <c r="BD249" s="404">
        <v>0</v>
      </c>
      <c r="BE249" s="404">
        <v>0</v>
      </c>
      <c r="BF249" s="404">
        <v>0</v>
      </c>
      <c r="BG249" s="404">
        <v>0</v>
      </c>
      <c r="BH249" s="404">
        <v>0</v>
      </c>
      <c r="BI249" s="404">
        <v>0</v>
      </c>
      <c r="BJ249" s="404">
        <v>0</v>
      </c>
      <c r="BK249" s="404">
        <v>0</v>
      </c>
      <c r="BL249" s="404">
        <v>0</v>
      </c>
      <c r="BM249" s="404">
        <v>0</v>
      </c>
      <c r="BN249" s="404">
        <v>0</v>
      </c>
      <c r="BO249" s="404">
        <v>6976.7999999999993</v>
      </c>
      <c r="BP249" s="404">
        <v>7323.5999999999995</v>
      </c>
      <c r="BQ249" s="404">
        <v>7599</v>
      </c>
      <c r="BR249" s="404">
        <v>7507.2</v>
      </c>
      <c r="BS249" s="404">
        <v>7823.4</v>
      </c>
      <c r="BT249" s="404">
        <v>0</v>
      </c>
      <c r="BU249" s="404">
        <v>0</v>
      </c>
      <c r="BV249" s="404">
        <v>0</v>
      </c>
      <c r="BW249" s="404">
        <v>0</v>
      </c>
      <c r="BX249" s="404">
        <v>0</v>
      </c>
      <c r="BY249" s="404">
        <v>0</v>
      </c>
      <c r="BZ249" s="404">
        <v>0</v>
      </c>
      <c r="CA249" s="404">
        <v>16166.910000000002</v>
      </c>
      <c r="CB249" s="404">
        <v>0</v>
      </c>
      <c r="CC249" s="404">
        <v>0</v>
      </c>
      <c r="CD249" s="404">
        <v>0</v>
      </c>
      <c r="CE249" s="404">
        <v>0</v>
      </c>
      <c r="CF249" s="404">
        <v>0</v>
      </c>
      <c r="CG249" s="404">
        <v>0</v>
      </c>
      <c r="CH249" s="404">
        <v>0</v>
      </c>
      <c r="CI249" s="404">
        <v>0</v>
      </c>
      <c r="CJ249" s="404">
        <v>0</v>
      </c>
      <c r="CK249" s="404">
        <v>0</v>
      </c>
      <c r="CL249" s="404">
        <v>0</v>
      </c>
      <c r="CM249" s="404">
        <v>0</v>
      </c>
      <c r="CN249" s="404">
        <v>0</v>
      </c>
      <c r="CO249" s="404">
        <v>0</v>
      </c>
      <c r="CP249" s="404">
        <v>0</v>
      </c>
      <c r="CQ249" s="404">
        <v>0</v>
      </c>
      <c r="CR249" s="404">
        <v>0</v>
      </c>
      <c r="CS249" s="404">
        <v>0</v>
      </c>
      <c r="CT249" s="404">
        <v>0</v>
      </c>
      <c r="CU249" s="404">
        <v>0</v>
      </c>
      <c r="CV249" s="404">
        <v>0</v>
      </c>
      <c r="CW249" s="404">
        <v>0</v>
      </c>
      <c r="CX249" s="404">
        <v>0</v>
      </c>
      <c r="CY249" s="404">
        <v>0</v>
      </c>
      <c r="CZ249" s="404">
        <v>0</v>
      </c>
    </row>
    <row r="250" spans="1:104" x14ac:dyDescent="0.25">
      <c r="A250" s="183">
        <v>4376</v>
      </c>
      <c r="B250" s="183">
        <v>675490</v>
      </c>
      <c r="C250" s="27">
        <v>1026193</v>
      </c>
      <c r="D250" s="14">
        <v>1447668538</v>
      </c>
      <c r="F250" s="27" t="s">
        <v>1296</v>
      </c>
      <c r="G250" s="12" t="s">
        <v>646</v>
      </c>
      <c r="H250" s="27" t="s">
        <v>1433</v>
      </c>
      <c r="I250" s="12" t="s">
        <v>647</v>
      </c>
      <c r="J250" s="465">
        <v>0</v>
      </c>
      <c r="K250" s="465">
        <v>0</v>
      </c>
      <c r="L250" s="465">
        <v>0</v>
      </c>
      <c r="M250" s="465">
        <v>0</v>
      </c>
      <c r="N250" s="465">
        <v>0</v>
      </c>
      <c r="O250" s="465">
        <v>0</v>
      </c>
      <c r="P250" s="465">
        <v>0</v>
      </c>
      <c r="Q250" s="465">
        <v>0</v>
      </c>
      <c r="R250" s="465">
        <v>0</v>
      </c>
      <c r="S250" s="465">
        <v>0</v>
      </c>
      <c r="T250" s="465">
        <v>0</v>
      </c>
      <c r="U250" s="465">
        <v>0</v>
      </c>
      <c r="V250" s="465">
        <v>0</v>
      </c>
      <c r="W250" s="465">
        <v>0</v>
      </c>
      <c r="X250" s="465">
        <v>0</v>
      </c>
      <c r="Y250" s="465">
        <v>0</v>
      </c>
      <c r="Z250" s="465">
        <v>0</v>
      </c>
      <c r="AA250" s="465">
        <v>0</v>
      </c>
      <c r="AB250" s="465">
        <v>0</v>
      </c>
      <c r="AC250" s="465">
        <v>11239.050000000001</v>
      </c>
      <c r="AD250" s="465">
        <v>11276.250000000002</v>
      </c>
      <c r="AE250" s="465">
        <v>11992.35</v>
      </c>
      <c r="AF250" s="465">
        <v>12071.4</v>
      </c>
      <c r="AG250" s="465">
        <v>11848.2</v>
      </c>
      <c r="AH250" s="465">
        <v>0</v>
      </c>
      <c r="AI250" s="465">
        <v>0</v>
      </c>
      <c r="AJ250" s="465">
        <v>0</v>
      </c>
      <c r="AK250" s="465">
        <v>0</v>
      </c>
      <c r="AL250" s="465">
        <v>0</v>
      </c>
      <c r="AM250" s="465">
        <v>0</v>
      </c>
      <c r="AN250" s="465">
        <v>0</v>
      </c>
      <c r="AO250" s="465">
        <v>25602.449999999993</v>
      </c>
      <c r="AP250" s="465">
        <v>0</v>
      </c>
      <c r="AQ250" s="465">
        <v>0</v>
      </c>
      <c r="AR250" s="465">
        <v>0</v>
      </c>
      <c r="AS250" s="465">
        <v>0</v>
      </c>
      <c r="AT250" s="465">
        <v>0</v>
      </c>
      <c r="AU250" s="465">
        <v>0</v>
      </c>
      <c r="AV250" s="404">
        <v>0</v>
      </c>
      <c r="AW250" s="404">
        <v>0</v>
      </c>
      <c r="AX250" s="404">
        <v>0</v>
      </c>
      <c r="AY250" s="404">
        <v>0</v>
      </c>
      <c r="AZ250" s="404">
        <v>0</v>
      </c>
      <c r="BA250" s="404">
        <v>0</v>
      </c>
      <c r="BB250" s="404">
        <v>0</v>
      </c>
      <c r="BC250" s="404">
        <v>0</v>
      </c>
      <c r="BD250" s="404">
        <v>0</v>
      </c>
      <c r="BE250" s="404">
        <v>0</v>
      </c>
      <c r="BF250" s="404">
        <v>0</v>
      </c>
      <c r="BG250" s="404">
        <v>0</v>
      </c>
      <c r="BH250" s="404">
        <v>0</v>
      </c>
      <c r="BI250" s="404">
        <v>0</v>
      </c>
      <c r="BJ250" s="404">
        <v>0</v>
      </c>
      <c r="BK250" s="404">
        <v>0</v>
      </c>
      <c r="BL250" s="404">
        <v>0</v>
      </c>
      <c r="BM250" s="404">
        <v>0</v>
      </c>
      <c r="BN250" s="404">
        <v>0</v>
      </c>
      <c r="BO250" s="404">
        <v>0</v>
      </c>
      <c r="BP250" s="404">
        <v>0</v>
      </c>
      <c r="BQ250" s="404">
        <v>0</v>
      </c>
      <c r="BR250" s="404">
        <v>0</v>
      </c>
      <c r="BS250" s="404">
        <v>0</v>
      </c>
      <c r="BT250" s="404">
        <v>0</v>
      </c>
      <c r="BU250" s="404">
        <v>0</v>
      </c>
      <c r="BV250" s="404">
        <v>0</v>
      </c>
      <c r="BW250" s="404">
        <v>0</v>
      </c>
      <c r="BX250" s="404">
        <v>0</v>
      </c>
      <c r="BY250" s="404">
        <v>0</v>
      </c>
      <c r="BZ250" s="404">
        <v>0</v>
      </c>
      <c r="CA250" s="404">
        <v>0</v>
      </c>
      <c r="CB250" s="404">
        <v>0</v>
      </c>
      <c r="CC250" s="404">
        <v>0</v>
      </c>
      <c r="CD250" s="404">
        <v>0</v>
      </c>
      <c r="CE250" s="404">
        <v>0</v>
      </c>
      <c r="CF250" s="404">
        <v>0</v>
      </c>
      <c r="CG250" s="404">
        <v>0</v>
      </c>
      <c r="CH250" s="404">
        <v>15372.900000000001</v>
      </c>
      <c r="CI250" s="404">
        <v>15940.2</v>
      </c>
      <c r="CJ250" s="404">
        <v>16633.05</v>
      </c>
      <c r="CK250" s="404">
        <v>16953.900000000001</v>
      </c>
      <c r="CL250" s="404">
        <v>16870.2</v>
      </c>
      <c r="CM250" s="404">
        <v>0</v>
      </c>
      <c r="CN250" s="404">
        <v>0</v>
      </c>
      <c r="CO250" s="404">
        <v>0</v>
      </c>
      <c r="CP250" s="404">
        <v>0</v>
      </c>
      <c r="CQ250" s="404">
        <v>0</v>
      </c>
      <c r="CR250" s="404">
        <v>0</v>
      </c>
      <c r="CS250" s="404">
        <v>0</v>
      </c>
      <c r="CT250" s="404">
        <v>35572.949999999997</v>
      </c>
      <c r="CU250" s="404">
        <v>0</v>
      </c>
      <c r="CV250" s="404">
        <v>0</v>
      </c>
      <c r="CW250" s="404">
        <v>0</v>
      </c>
      <c r="CX250" s="404">
        <v>0</v>
      </c>
      <c r="CY250" s="404">
        <v>0</v>
      </c>
      <c r="CZ250" s="404">
        <v>0</v>
      </c>
    </row>
    <row r="251" spans="1:104" x14ac:dyDescent="0.25">
      <c r="A251" s="183">
        <v>4062</v>
      </c>
      <c r="B251" s="183">
        <v>675493</v>
      </c>
      <c r="C251" s="27">
        <v>1026169</v>
      </c>
      <c r="D251" s="14">
        <v>1235538513</v>
      </c>
      <c r="F251" s="27" t="s">
        <v>1279</v>
      </c>
      <c r="G251" s="12" t="s">
        <v>164</v>
      </c>
      <c r="H251" s="27" t="s">
        <v>1433</v>
      </c>
      <c r="I251" s="12" t="s">
        <v>165</v>
      </c>
      <c r="J251" s="465">
        <v>7327.16</v>
      </c>
      <c r="K251" s="465">
        <v>7174.7699999999995</v>
      </c>
      <c r="L251" s="465">
        <v>8092.2199999999993</v>
      </c>
      <c r="M251" s="465">
        <v>8331.6899999999987</v>
      </c>
      <c r="N251" s="465">
        <v>7883.8499999999995</v>
      </c>
      <c r="O251" s="465">
        <v>0</v>
      </c>
      <c r="P251" s="465">
        <v>0</v>
      </c>
      <c r="Q251" s="465">
        <v>0</v>
      </c>
      <c r="R251" s="465">
        <v>0</v>
      </c>
      <c r="S251" s="465">
        <v>0</v>
      </c>
      <c r="T251" s="465">
        <v>0</v>
      </c>
      <c r="U251" s="465">
        <v>0</v>
      </c>
      <c r="V251" s="465">
        <v>21359.100000000002</v>
      </c>
      <c r="W251" s="465">
        <v>0</v>
      </c>
      <c r="X251" s="465">
        <v>0</v>
      </c>
      <c r="Y251" s="465">
        <v>0</v>
      </c>
      <c r="Z251" s="465">
        <v>0</v>
      </c>
      <c r="AA251" s="465">
        <v>0</v>
      </c>
      <c r="AB251" s="465">
        <v>0</v>
      </c>
      <c r="AC251" s="465">
        <v>0</v>
      </c>
      <c r="AD251" s="465">
        <v>0</v>
      </c>
      <c r="AE251" s="465">
        <v>0</v>
      </c>
      <c r="AF251" s="465">
        <v>0</v>
      </c>
      <c r="AG251" s="465">
        <v>0</v>
      </c>
      <c r="AH251" s="465">
        <v>0</v>
      </c>
      <c r="AI251" s="465">
        <v>0</v>
      </c>
      <c r="AJ251" s="465">
        <v>0</v>
      </c>
      <c r="AK251" s="465">
        <v>0</v>
      </c>
      <c r="AL251" s="465">
        <v>0</v>
      </c>
      <c r="AM251" s="465">
        <v>0</v>
      </c>
      <c r="AN251" s="465">
        <v>0</v>
      </c>
      <c r="AO251" s="465">
        <v>0</v>
      </c>
      <c r="AP251" s="465">
        <v>0</v>
      </c>
      <c r="AQ251" s="465">
        <v>0</v>
      </c>
      <c r="AR251" s="465">
        <v>0</v>
      </c>
      <c r="AS251" s="465">
        <v>0</v>
      </c>
      <c r="AT251" s="465">
        <v>0</v>
      </c>
      <c r="AU251" s="465">
        <v>0</v>
      </c>
      <c r="AV251" s="404">
        <v>4692.99</v>
      </c>
      <c r="AW251" s="404">
        <v>4534.38</v>
      </c>
      <c r="AX251" s="404">
        <v>5153.2699999999995</v>
      </c>
      <c r="AY251" s="404">
        <v>5193.7</v>
      </c>
      <c r="AZ251" s="404">
        <v>4985.33</v>
      </c>
      <c r="BA251" s="404">
        <v>0</v>
      </c>
      <c r="BB251" s="404">
        <v>0</v>
      </c>
      <c r="BC251" s="404">
        <v>0</v>
      </c>
      <c r="BD251" s="404">
        <v>0</v>
      </c>
      <c r="BE251" s="404">
        <v>0</v>
      </c>
      <c r="BF251" s="404">
        <v>0</v>
      </c>
      <c r="BG251" s="404">
        <v>0</v>
      </c>
      <c r="BH251" s="404">
        <v>13594.559999999998</v>
      </c>
      <c r="BI251" s="404">
        <v>0</v>
      </c>
      <c r="BJ251" s="404">
        <v>0</v>
      </c>
      <c r="BK251" s="404">
        <v>0</v>
      </c>
      <c r="BL251" s="404">
        <v>0</v>
      </c>
      <c r="BM251" s="404">
        <v>0</v>
      </c>
      <c r="BN251" s="404">
        <v>0</v>
      </c>
      <c r="BO251" s="404">
        <v>0</v>
      </c>
      <c r="BP251" s="404">
        <v>0</v>
      </c>
      <c r="BQ251" s="404">
        <v>0</v>
      </c>
      <c r="BR251" s="404">
        <v>0</v>
      </c>
      <c r="BS251" s="404">
        <v>0</v>
      </c>
      <c r="BT251" s="404">
        <v>0</v>
      </c>
      <c r="BU251" s="404">
        <v>0</v>
      </c>
      <c r="BV251" s="404">
        <v>0</v>
      </c>
      <c r="BW251" s="404">
        <v>0</v>
      </c>
      <c r="BX251" s="404">
        <v>0</v>
      </c>
      <c r="BY251" s="404">
        <v>0</v>
      </c>
      <c r="BZ251" s="404">
        <v>0</v>
      </c>
      <c r="CA251" s="404">
        <v>0</v>
      </c>
      <c r="CB251" s="404">
        <v>0</v>
      </c>
      <c r="CC251" s="404">
        <v>0</v>
      </c>
      <c r="CD251" s="404">
        <v>0</v>
      </c>
      <c r="CE251" s="404">
        <v>0</v>
      </c>
      <c r="CF251" s="404">
        <v>0</v>
      </c>
      <c r="CG251" s="404">
        <v>0</v>
      </c>
      <c r="CH251" s="404">
        <v>10250.56</v>
      </c>
      <c r="CI251" s="404">
        <v>10474.48</v>
      </c>
      <c r="CJ251" s="404">
        <v>11821.11</v>
      </c>
      <c r="CK251" s="404">
        <v>11886.42</v>
      </c>
      <c r="CL251" s="404">
        <v>11709.15</v>
      </c>
      <c r="CM251" s="404">
        <v>0</v>
      </c>
      <c r="CN251" s="404">
        <v>0</v>
      </c>
      <c r="CO251" s="404">
        <v>0</v>
      </c>
      <c r="CP251" s="404">
        <v>0</v>
      </c>
      <c r="CQ251" s="404">
        <v>0</v>
      </c>
      <c r="CR251" s="404">
        <v>0</v>
      </c>
      <c r="CS251" s="404">
        <v>0</v>
      </c>
      <c r="CT251" s="404">
        <v>30767.1</v>
      </c>
      <c r="CU251" s="404">
        <v>0</v>
      </c>
      <c r="CV251" s="404">
        <v>0</v>
      </c>
      <c r="CW251" s="404">
        <v>0</v>
      </c>
      <c r="CX251" s="404">
        <v>0</v>
      </c>
      <c r="CY251" s="404">
        <v>0</v>
      </c>
      <c r="CZ251" s="404">
        <v>0</v>
      </c>
    </row>
    <row r="252" spans="1:104" x14ac:dyDescent="0.25">
      <c r="A252" s="183">
        <v>4705</v>
      </c>
      <c r="B252" s="183">
        <v>675495</v>
      </c>
      <c r="C252" s="27">
        <v>1026681</v>
      </c>
      <c r="D252" s="14">
        <v>1992193767</v>
      </c>
      <c r="F252" s="27" t="s">
        <v>1279</v>
      </c>
      <c r="G252" s="12" t="s">
        <v>788</v>
      </c>
      <c r="H252" s="27" t="s">
        <v>1421</v>
      </c>
      <c r="I252" s="12" t="s">
        <v>789</v>
      </c>
      <c r="J252" s="465">
        <v>14512.960000000001</v>
      </c>
      <c r="K252" s="465">
        <v>14211.119999999999</v>
      </c>
      <c r="L252" s="465">
        <v>16028.320000000002</v>
      </c>
      <c r="M252" s="465">
        <v>16502.64</v>
      </c>
      <c r="N252" s="465">
        <v>15615.600000000002</v>
      </c>
      <c r="O252" s="465">
        <v>0</v>
      </c>
      <c r="P252" s="465">
        <v>0</v>
      </c>
      <c r="Q252" s="465">
        <v>0</v>
      </c>
      <c r="R252" s="465">
        <v>0</v>
      </c>
      <c r="S252" s="465">
        <v>0</v>
      </c>
      <c r="T252" s="465">
        <v>0</v>
      </c>
      <c r="U252" s="465">
        <v>0</v>
      </c>
      <c r="V252" s="465">
        <v>23611.249999999996</v>
      </c>
      <c r="W252" s="465">
        <v>0</v>
      </c>
      <c r="X252" s="465">
        <v>0</v>
      </c>
      <c r="Y252" s="465">
        <v>0</v>
      </c>
      <c r="Z252" s="465">
        <v>0</v>
      </c>
      <c r="AA252" s="465">
        <v>0</v>
      </c>
      <c r="AB252" s="465">
        <v>0</v>
      </c>
      <c r="AC252" s="465">
        <v>0</v>
      </c>
      <c r="AD252" s="465">
        <v>0</v>
      </c>
      <c r="AE252" s="465">
        <v>0</v>
      </c>
      <c r="AF252" s="465">
        <v>0</v>
      </c>
      <c r="AG252" s="465">
        <v>0</v>
      </c>
      <c r="AH252" s="465">
        <v>0</v>
      </c>
      <c r="AI252" s="465">
        <v>0</v>
      </c>
      <c r="AJ252" s="465">
        <v>0</v>
      </c>
      <c r="AK252" s="465">
        <v>0</v>
      </c>
      <c r="AL252" s="465">
        <v>0</v>
      </c>
      <c r="AM252" s="465">
        <v>0</v>
      </c>
      <c r="AN252" s="465">
        <v>0</v>
      </c>
      <c r="AO252" s="465">
        <v>0</v>
      </c>
      <c r="AP252" s="465">
        <v>0</v>
      </c>
      <c r="AQ252" s="465">
        <v>0</v>
      </c>
      <c r="AR252" s="465">
        <v>0</v>
      </c>
      <c r="AS252" s="465">
        <v>0</v>
      </c>
      <c r="AT252" s="465">
        <v>0</v>
      </c>
      <c r="AU252" s="465">
        <v>0</v>
      </c>
      <c r="AV252" s="404">
        <v>9295.44</v>
      </c>
      <c r="AW252" s="404">
        <v>8981.2799999999988</v>
      </c>
      <c r="AX252" s="404">
        <v>10207.120000000001</v>
      </c>
      <c r="AY252" s="404">
        <v>10287.200000000001</v>
      </c>
      <c r="AZ252" s="404">
        <v>9874.4800000000014</v>
      </c>
      <c r="BA252" s="404">
        <v>0</v>
      </c>
      <c r="BB252" s="404">
        <v>0</v>
      </c>
      <c r="BC252" s="404">
        <v>0</v>
      </c>
      <c r="BD252" s="404">
        <v>0</v>
      </c>
      <c r="BE252" s="404">
        <v>0</v>
      </c>
      <c r="BF252" s="404">
        <v>0</v>
      </c>
      <c r="BG252" s="404">
        <v>0</v>
      </c>
      <c r="BH252" s="404">
        <v>15028</v>
      </c>
      <c r="BI252" s="404">
        <v>0</v>
      </c>
      <c r="BJ252" s="404">
        <v>0</v>
      </c>
      <c r="BK252" s="404">
        <v>0</v>
      </c>
      <c r="BL252" s="404">
        <v>0</v>
      </c>
      <c r="BM252" s="404">
        <v>0</v>
      </c>
      <c r="BN252" s="404">
        <v>0</v>
      </c>
      <c r="BO252" s="404">
        <v>0</v>
      </c>
      <c r="BP252" s="404">
        <v>0</v>
      </c>
      <c r="BQ252" s="404">
        <v>0</v>
      </c>
      <c r="BR252" s="404">
        <v>0</v>
      </c>
      <c r="BS252" s="404">
        <v>0</v>
      </c>
      <c r="BT252" s="404">
        <v>0</v>
      </c>
      <c r="BU252" s="404">
        <v>0</v>
      </c>
      <c r="BV252" s="404">
        <v>0</v>
      </c>
      <c r="BW252" s="404">
        <v>0</v>
      </c>
      <c r="BX252" s="404">
        <v>0</v>
      </c>
      <c r="BY252" s="404">
        <v>0</v>
      </c>
      <c r="BZ252" s="404">
        <v>0</v>
      </c>
      <c r="CA252" s="404">
        <v>0</v>
      </c>
      <c r="CB252" s="404">
        <v>0</v>
      </c>
      <c r="CC252" s="404">
        <v>0</v>
      </c>
      <c r="CD252" s="404">
        <v>0</v>
      </c>
      <c r="CE252" s="404">
        <v>0</v>
      </c>
      <c r="CF252" s="404">
        <v>0</v>
      </c>
      <c r="CG252" s="404">
        <v>0</v>
      </c>
      <c r="CH252" s="404">
        <v>20303.36</v>
      </c>
      <c r="CI252" s="404">
        <v>20746.88</v>
      </c>
      <c r="CJ252" s="404">
        <v>23414.16</v>
      </c>
      <c r="CK252" s="404">
        <v>23543.519999999997</v>
      </c>
      <c r="CL252" s="404">
        <v>23192.399999999998</v>
      </c>
      <c r="CM252" s="404">
        <v>0</v>
      </c>
      <c r="CN252" s="404">
        <v>0</v>
      </c>
      <c r="CO252" s="404">
        <v>0</v>
      </c>
      <c r="CP252" s="404">
        <v>0</v>
      </c>
      <c r="CQ252" s="404">
        <v>0</v>
      </c>
      <c r="CR252" s="404">
        <v>0</v>
      </c>
      <c r="CS252" s="404">
        <v>0</v>
      </c>
      <c r="CT252" s="404">
        <v>34011.25</v>
      </c>
      <c r="CU252" s="404">
        <v>0</v>
      </c>
      <c r="CV252" s="404">
        <v>0</v>
      </c>
      <c r="CW252" s="404">
        <v>0</v>
      </c>
      <c r="CX252" s="404">
        <v>0</v>
      </c>
      <c r="CY252" s="404">
        <v>0</v>
      </c>
      <c r="CZ252" s="404">
        <v>0</v>
      </c>
    </row>
    <row r="253" spans="1:104" x14ac:dyDescent="0.25">
      <c r="A253" s="183">
        <v>4200</v>
      </c>
      <c r="B253" s="183">
        <v>675497</v>
      </c>
      <c r="C253" s="27">
        <v>1015118</v>
      </c>
      <c r="D253" s="14">
        <v>1295934354</v>
      </c>
      <c r="F253" s="27" t="s">
        <v>1258</v>
      </c>
      <c r="G253" s="12" t="s">
        <v>176</v>
      </c>
      <c r="H253" s="27" t="s">
        <v>1457</v>
      </c>
      <c r="I253" s="12" t="s">
        <v>177</v>
      </c>
      <c r="J253" s="465">
        <v>0</v>
      </c>
      <c r="K253" s="465">
        <v>0</v>
      </c>
      <c r="L253" s="465">
        <v>0</v>
      </c>
      <c r="M253" s="465">
        <v>0</v>
      </c>
      <c r="N253" s="465">
        <v>0</v>
      </c>
      <c r="O253" s="465">
        <v>0</v>
      </c>
      <c r="P253" s="465">
        <v>0</v>
      </c>
      <c r="Q253" s="465">
        <v>0</v>
      </c>
      <c r="R253" s="465">
        <v>0</v>
      </c>
      <c r="S253" s="465">
        <v>0</v>
      </c>
      <c r="T253" s="465">
        <v>0</v>
      </c>
      <c r="U253" s="465">
        <v>0</v>
      </c>
      <c r="V253" s="465">
        <v>22944.46</v>
      </c>
      <c r="W253" s="465">
        <v>0</v>
      </c>
      <c r="X253" s="465">
        <v>0</v>
      </c>
      <c r="Y253" s="465">
        <v>0</v>
      </c>
      <c r="Z253" s="465">
        <v>0</v>
      </c>
      <c r="AA253" s="465">
        <v>0</v>
      </c>
      <c r="AB253" s="465">
        <v>0</v>
      </c>
      <c r="AC253" s="465">
        <v>0</v>
      </c>
      <c r="AD253" s="465">
        <v>0</v>
      </c>
      <c r="AE253" s="465">
        <v>0</v>
      </c>
      <c r="AF253" s="465">
        <v>0</v>
      </c>
      <c r="AG253" s="465">
        <v>0</v>
      </c>
      <c r="AH253" s="465">
        <v>0</v>
      </c>
      <c r="AI253" s="465">
        <v>0</v>
      </c>
      <c r="AJ253" s="465">
        <v>0</v>
      </c>
      <c r="AK253" s="465">
        <v>0</v>
      </c>
      <c r="AL253" s="465">
        <v>0</v>
      </c>
      <c r="AM253" s="465">
        <v>0</v>
      </c>
      <c r="AN253" s="465">
        <v>0</v>
      </c>
      <c r="AO253" s="465">
        <v>0</v>
      </c>
      <c r="AP253" s="465">
        <v>0</v>
      </c>
      <c r="AQ253" s="465">
        <v>0</v>
      </c>
      <c r="AR253" s="465">
        <v>0</v>
      </c>
      <c r="AS253" s="465">
        <v>0</v>
      </c>
      <c r="AT253" s="465">
        <v>0</v>
      </c>
      <c r="AU253" s="465">
        <v>0</v>
      </c>
      <c r="AV253" s="404">
        <v>0</v>
      </c>
      <c r="AW253" s="404">
        <v>0</v>
      </c>
      <c r="AX253" s="404">
        <v>0</v>
      </c>
      <c r="AY253" s="404">
        <v>0</v>
      </c>
      <c r="AZ253" s="404">
        <v>0</v>
      </c>
      <c r="BA253" s="404">
        <v>0</v>
      </c>
      <c r="BB253" s="404">
        <v>0</v>
      </c>
      <c r="BC253" s="404">
        <v>0</v>
      </c>
      <c r="BD253" s="404">
        <v>0</v>
      </c>
      <c r="BE253" s="404">
        <v>0</v>
      </c>
      <c r="BF253" s="404">
        <v>0</v>
      </c>
      <c r="BG253" s="404">
        <v>0</v>
      </c>
      <c r="BH253" s="404">
        <v>0</v>
      </c>
      <c r="BI253" s="404">
        <v>0</v>
      </c>
      <c r="BJ253" s="404">
        <v>0</v>
      </c>
      <c r="BK253" s="404">
        <v>0</v>
      </c>
      <c r="BL253" s="404">
        <v>0</v>
      </c>
      <c r="BM253" s="404">
        <v>0</v>
      </c>
      <c r="BN253" s="404">
        <v>0</v>
      </c>
      <c r="BO253" s="404">
        <v>0</v>
      </c>
      <c r="BP253" s="404">
        <v>0</v>
      </c>
      <c r="BQ253" s="404">
        <v>0</v>
      </c>
      <c r="BR253" s="404">
        <v>0</v>
      </c>
      <c r="BS253" s="404">
        <v>0</v>
      </c>
      <c r="BT253" s="404">
        <v>0</v>
      </c>
      <c r="BU253" s="404">
        <v>0</v>
      </c>
      <c r="BV253" s="404">
        <v>0</v>
      </c>
      <c r="BW253" s="404">
        <v>0</v>
      </c>
      <c r="BX253" s="404">
        <v>0</v>
      </c>
      <c r="BY253" s="404">
        <v>0</v>
      </c>
      <c r="BZ253" s="404">
        <v>0</v>
      </c>
      <c r="CA253" s="404">
        <v>25606.069999999996</v>
      </c>
      <c r="CB253" s="404">
        <v>0</v>
      </c>
      <c r="CC253" s="404">
        <v>0</v>
      </c>
      <c r="CD253" s="404">
        <v>0</v>
      </c>
      <c r="CE253" s="404">
        <v>0</v>
      </c>
      <c r="CF253" s="404">
        <v>0</v>
      </c>
      <c r="CG253" s="404">
        <v>0</v>
      </c>
      <c r="CH253" s="404">
        <v>0</v>
      </c>
      <c r="CI253" s="404">
        <v>0</v>
      </c>
      <c r="CJ253" s="404">
        <v>0</v>
      </c>
      <c r="CK253" s="404">
        <v>0</v>
      </c>
      <c r="CL253" s="404">
        <v>0</v>
      </c>
      <c r="CM253" s="404">
        <v>0</v>
      </c>
      <c r="CN253" s="404">
        <v>0</v>
      </c>
      <c r="CO253" s="404">
        <v>0</v>
      </c>
      <c r="CP253" s="404">
        <v>0</v>
      </c>
      <c r="CQ253" s="404">
        <v>0</v>
      </c>
      <c r="CR253" s="404">
        <v>0</v>
      </c>
      <c r="CS253" s="404">
        <v>0</v>
      </c>
      <c r="CT253" s="404">
        <v>0</v>
      </c>
      <c r="CU253" s="404">
        <v>0</v>
      </c>
      <c r="CV253" s="404">
        <v>0</v>
      </c>
      <c r="CW253" s="404">
        <v>0</v>
      </c>
      <c r="CX253" s="404">
        <v>0</v>
      </c>
      <c r="CY253" s="404">
        <v>0</v>
      </c>
      <c r="CZ253" s="404">
        <v>0</v>
      </c>
    </row>
    <row r="254" spans="1:104" x14ac:dyDescent="0.25">
      <c r="A254" s="183">
        <v>4383</v>
      </c>
      <c r="B254" s="183">
        <v>675498</v>
      </c>
      <c r="C254" s="27">
        <v>1026314</v>
      </c>
      <c r="D254" s="14">
        <v>1063509248</v>
      </c>
      <c r="F254" s="27" t="s">
        <v>1272</v>
      </c>
      <c r="G254" s="12" t="s">
        <v>650</v>
      </c>
      <c r="H254" s="27" t="s">
        <v>1420</v>
      </c>
      <c r="I254" s="12" t="s">
        <v>651</v>
      </c>
      <c r="J254" s="465">
        <v>19521.52</v>
      </c>
      <c r="K254" s="465">
        <v>20052.440000000002</v>
      </c>
      <c r="L254" s="465">
        <v>20481.260000000002</v>
      </c>
      <c r="M254" s="465">
        <v>20338.32</v>
      </c>
      <c r="N254" s="465">
        <v>19256.060000000001</v>
      </c>
      <c r="O254" s="465">
        <v>0</v>
      </c>
      <c r="P254" s="465">
        <v>0</v>
      </c>
      <c r="Q254" s="465">
        <v>0</v>
      </c>
      <c r="R254" s="465">
        <v>0</v>
      </c>
      <c r="S254" s="465">
        <v>0</v>
      </c>
      <c r="T254" s="465">
        <v>0</v>
      </c>
      <c r="U254" s="465">
        <v>0</v>
      </c>
      <c r="V254" s="465">
        <v>44291.46</v>
      </c>
      <c r="W254" s="465">
        <v>0</v>
      </c>
      <c r="X254" s="465">
        <v>0</v>
      </c>
      <c r="Y254" s="465">
        <v>0</v>
      </c>
      <c r="Z254" s="465">
        <v>0</v>
      </c>
      <c r="AA254" s="465">
        <v>0</v>
      </c>
      <c r="AB254" s="465">
        <v>0</v>
      </c>
      <c r="AC254" s="465">
        <v>0</v>
      </c>
      <c r="AD254" s="465">
        <v>0</v>
      </c>
      <c r="AE254" s="465">
        <v>0</v>
      </c>
      <c r="AF254" s="465">
        <v>0</v>
      </c>
      <c r="AG254" s="465">
        <v>0</v>
      </c>
      <c r="AH254" s="465">
        <v>0</v>
      </c>
      <c r="AI254" s="465">
        <v>0</v>
      </c>
      <c r="AJ254" s="465">
        <v>0</v>
      </c>
      <c r="AK254" s="465">
        <v>0</v>
      </c>
      <c r="AL254" s="465">
        <v>0</v>
      </c>
      <c r="AM254" s="465">
        <v>0</v>
      </c>
      <c r="AN254" s="465">
        <v>0</v>
      </c>
      <c r="AO254" s="465">
        <v>0</v>
      </c>
      <c r="AP254" s="465">
        <v>0</v>
      </c>
      <c r="AQ254" s="465">
        <v>0</v>
      </c>
      <c r="AR254" s="465">
        <v>0</v>
      </c>
      <c r="AS254" s="465">
        <v>0</v>
      </c>
      <c r="AT254" s="465">
        <v>0</v>
      </c>
      <c r="AU254" s="465">
        <v>0</v>
      </c>
      <c r="AV254" s="404">
        <v>0</v>
      </c>
      <c r="AW254" s="404">
        <v>0</v>
      </c>
      <c r="AX254" s="404">
        <v>0</v>
      </c>
      <c r="AY254" s="404">
        <v>0</v>
      </c>
      <c r="AZ254" s="404">
        <v>0</v>
      </c>
      <c r="BA254" s="404">
        <v>0</v>
      </c>
      <c r="BB254" s="404">
        <v>0</v>
      </c>
      <c r="BC254" s="404">
        <v>0</v>
      </c>
      <c r="BD254" s="404">
        <v>0</v>
      </c>
      <c r="BE254" s="404">
        <v>0</v>
      </c>
      <c r="BF254" s="404">
        <v>0</v>
      </c>
      <c r="BG254" s="404">
        <v>0</v>
      </c>
      <c r="BH254" s="404">
        <v>0</v>
      </c>
      <c r="BI254" s="404">
        <v>0</v>
      </c>
      <c r="BJ254" s="404">
        <v>0</v>
      </c>
      <c r="BK254" s="404">
        <v>0</v>
      </c>
      <c r="BL254" s="404">
        <v>0</v>
      </c>
      <c r="BM254" s="404">
        <v>0</v>
      </c>
      <c r="BN254" s="404">
        <v>0</v>
      </c>
      <c r="BO254" s="404">
        <v>13967.28</v>
      </c>
      <c r="BP254" s="404">
        <v>14661.56</v>
      </c>
      <c r="BQ254" s="404">
        <v>15212.900000000001</v>
      </c>
      <c r="BR254" s="404">
        <v>15029.12</v>
      </c>
      <c r="BS254" s="404">
        <v>15662.140000000003</v>
      </c>
      <c r="BT254" s="404">
        <v>0</v>
      </c>
      <c r="BU254" s="404">
        <v>0</v>
      </c>
      <c r="BV254" s="404">
        <v>0</v>
      </c>
      <c r="BW254" s="404">
        <v>0</v>
      </c>
      <c r="BX254" s="404">
        <v>0</v>
      </c>
      <c r="BY254" s="404">
        <v>0</v>
      </c>
      <c r="BZ254" s="404">
        <v>0</v>
      </c>
      <c r="CA254" s="404">
        <v>32333.820000000003</v>
      </c>
      <c r="CB254" s="404">
        <v>0</v>
      </c>
      <c r="CC254" s="404">
        <v>0</v>
      </c>
      <c r="CD254" s="404">
        <v>0</v>
      </c>
      <c r="CE254" s="404">
        <v>0</v>
      </c>
      <c r="CF254" s="404">
        <v>0</v>
      </c>
      <c r="CG254" s="404">
        <v>0</v>
      </c>
      <c r="CH254" s="404">
        <v>0</v>
      </c>
      <c r="CI254" s="404">
        <v>0</v>
      </c>
      <c r="CJ254" s="404">
        <v>0</v>
      </c>
      <c r="CK254" s="404">
        <v>0</v>
      </c>
      <c r="CL254" s="404">
        <v>0</v>
      </c>
      <c r="CM254" s="404">
        <v>0</v>
      </c>
      <c r="CN254" s="404">
        <v>0</v>
      </c>
      <c r="CO254" s="404">
        <v>0</v>
      </c>
      <c r="CP254" s="404">
        <v>0</v>
      </c>
      <c r="CQ254" s="404">
        <v>0</v>
      </c>
      <c r="CR254" s="404">
        <v>0</v>
      </c>
      <c r="CS254" s="404">
        <v>0</v>
      </c>
      <c r="CT254" s="404">
        <v>0</v>
      </c>
      <c r="CU254" s="404">
        <v>0</v>
      </c>
      <c r="CV254" s="404">
        <v>0</v>
      </c>
      <c r="CW254" s="404">
        <v>0</v>
      </c>
      <c r="CX254" s="404">
        <v>0</v>
      </c>
      <c r="CY254" s="404">
        <v>0</v>
      </c>
      <c r="CZ254" s="404">
        <v>0</v>
      </c>
    </row>
    <row r="255" spans="1:104" x14ac:dyDescent="0.25">
      <c r="A255" s="183">
        <v>4502</v>
      </c>
      <c r="B255" s="183">
        <v>675502</v>
      </c>
      <c r="C255" s="27">
        <v>1026686</v>
      </c>
      <c r="D255" s="14">
        <v>1811018286</v>
      </c>
      <c r="F255" s="27" t="s">
        <v>1267</v>
      </c>
      <c r="G255" s="12" t="s">
        <v>698</v>
      </c>
      <c r="H255" s="27" t="s">
        <v>1351</v>
      </c>
      <c r="I255" s="12" t="s">
        <v>699</v>
      </c>
      <c r="J255" s="465">
        <v>4904.25</v>
      </c>
      <c r="K255" s="465">
        <v>5075.2700000000004</v>
      </c>
      <c r="L255" s="465">
        <v>5050.12</v>
      </c>
      <c r="M255" s="465">
        <v>5095.3900000000003</v>
      </c>
      <c r="N255" s="465">
        <v>5346.89</v>
      </c>
      <c r="O255" s="465">
        <v>0</v>
      </c>
      <c r="P255" s="465">
        <v>0</v>
      </c>
      <c r="Q255" s="465">
        <v>0</v>
      </c>
      <c r="R255" s="465">
        <v>0</v>
      </c>
      <c r="S255" s="465">
        <v>0</v>
      </c>
      <c r="T255" s="465">
        <v>0</v>
      </c>
      <c r="U255" s="465">
        <v>0</v>
      </c>
      <c r="V255" s="465">
        <v>11115.36</v>
      </c>
      <c r="W255" s="465">
        <v>0</v>
      </c>
      <c r="X255" s="465">
        <v>0</v>
      </c>
      <c r="Y255" s="465">
        <v>0</v>
      </c>
      <c r="Z255" s="465">
        <v>0</v>
      </c>
      <c r="AA255" s="465">
        <v>0</v>
      </c>
      <c r="AB255" s="465">
        <v>0</v>
      </c>
      <c r="AC255" s="465">
        <v>0</v>
      </c>
      <c r="AD255" s="465">
        <v>0</v>
      </c>
      <c r="AE255" s="465">
        <v>0</v>
      </c>
      <c r="AF255" s="465">
        <v>0</v>
      </c>
      <c r="AG255" s="465">
        <v>0</v>
      </c>
      <c r="AH255" s="465">
        <v>0</v>
      </c>
      <c r="AI255" s="465">
        <v>0</v>
      </c>
      <c r="AJ255" s="465">
        <v>0</v>
      </c>
      <c r="AK255" s="465">
        <v>0</v>
      </c>
      <c r="AL255" s="465">
        <v>0</v>
      </c>
      <c r="AM255" s="465">
        <v>0</v>
      </c>
      <c r="AN255" s="465">
        <v>0</v>
      </c>
      <c r="AO255" s="465">
        <v>0</v>
      </c>
      <c r="AP255" s="465">
        <v>0</v>
      </c>
      <c r="AQ255" s="465">
        <v>0</v>
      </c>
      <c r="AR255" s="465">
        <v>0</v>
      </c>
      <c r="AS255" s="465">
        <v>0</v>
      </c>
      <c r="AT255" s="465">
        <v>0</v>
      </c>
      <c r="AU255" s="465">
        <v>0</v>
      </c>
      <c r="AV255" s="404">
        <v>6508.8200000000006</v>
      </c>
      <c r="AW255" s="404">
        <v>6619.4800000000005</v>
      </c>
      <c r="AX255" s="404">
        <v>6911.2200000000012</v>
      </c>
      <c r="AY255" s="404">
        <v>7092.3</v>
      </c>
      <c r="AZ255" s="404">
        <v>7011.8200000000006</v>
      </c>
      <c r="BA255" s="404">
        <v>0</v>
      </c>
      <c r="BB255" s="404">
        <v>0</v>
      </c>
      <c r="BC255" s="404">
        <v>0</v>
      </c>
      <c r="BD255" s="404">
        <v>0</v>
      </c>
      <c r="BE255" s="404">
        <v>0</v>
      </c>
      <c r="BF255" s="404">
        <v>0</v>
      </c>
      <c r="BG255" s="404">
        <v>0</v>
      </c>
      <c r="BH255" s="404">
        <v>14820.480000000001</v>
      </c>
      <c r="BI255" s="404">
        <v>0</v>
      </c>
      <c r="BJ255" s="404">
        <v>0</v>
      </c>
      <c r="BK255" s="404">
        <v>0</v>
      </c>
      <c r="BL255" s="404">
        <v>0</v>
      </c>
      <c r="BM255" s="404">
        <v>0</v>
      </c>
      <c r="BN255" s="404">
        <v>0</v>
      </c>
      <c r="BO255" s="404">
        <v>9285.380000000001</v>
      </c>
      <c r="BP255" s="404">
        <v>9828.6200000000008</v>
      </c>
      <c r="BQ255" s="404">
        <v>10683.720000000001</v>
      </c>
      <c r="BR255" s="404">
        <v>11035.820000000002</v>
      </c>
      <c r="BS255" s="404">
        <v>10427.19</v>
      </c>
      <c r="BT255" s="404">
        <v>0</v>
      </c>
      <c r="BU255" s="404">
        <v>0</v>
      </c>
      <c r="BV255" s="404">
        <v>0</v>
      </c>
      <c r="BW255" s="404">
        <v>0</v>
      </c>
      <c r="BX255" s="404">
        <v>0</v>
      </c>
      <c r="BY255" s="404">
        <v>0</v>
      </c>
      <c r="BZ255" s="404">
        <v>0</v>
      </c>
      <c r="CA255" s="404">
        <v>22037.279999999999</v>
      </c>
      <c r="CB255" s="404">
        <v>0</v>
      </c>
      <c r="CC255" s="404">
        <v>0</v>
      </c>
      <c r="CD255" s="404">
        <v>0</v>
      </c>
      <c r="CE255" s="404">
        <v>0</v>
      </c>
      <c r="CF255" s="404">
        <v>0</v>
      </c>
      <c r="CG255" s="404">
        <v>0</v>
      </c>
      <c r="CH255" s="404">
        <v>0</v>
      </c>
      <c r="CI255" s="404">
        <v>0</v>
      </c>
      <c r="CJ255" s="404">
        <v>0</v>
      </c>
      <c r="CK255" s="404">
        <v>0</v>
      </c>
      <c r="CL255" s="404">
        <v>0</v>
      </c>
      <c r="CM255" s="404">
        <v>0</v>
      </c>
      <c r="CN255" s="404">
        <v>0</v>
      </c>
      <c r="CO255" s="404">
        <v>0</v>
      </c>
      <c r="CP255" s="404">
        <v>0</v>
      </c>
      <c r="CQ255" s="404">
        <v>0</v>
      </c>
      <c r="CR255" s="404">
        <v>0</v>
      </c>
      <c r="CS255" s="404">
        <v>0</v>
      </c>
      <c r="CT255" s="404">
        <v>0</v>
      </c>
      <c r="CU255" s="404">
        <v>0</v>
      </c>
      <c r="CV255" s="404">
        <v>0</v>
      </c>
      <c r="CW255" s="404">
        <v>0</v>
      </c>
      <c r="CX255" s="404">
        <v>0</v>
      </c>
      <c r="CY255" s="404">
        <v>0</v>
      </c>
      <c r="CZ255" s="404">
        <v>0</v>
      </c>
    </row>
    <row r="256" spans="1:104" x14ac:dyDescent="0.25">
      <c r="A256" s="183">
        <v>4344</v>
      </c>
      <c r="B256" s="183">
        <v>675503</v>
      </c>
      <c r="C256" s="27">
        <v>1026747</v>
      </c>
      <c r="D256" s="14">
        <v>1790175925</v>
      </c>
      <c r="F256" s="27" t="s">
        <v>1296</v>
      </c>
      <c r="G256" s="12" t="s">
        <v>630</v>
      </c>
      <c r="H256" s="27" t="s">
        <v>1332</v>
      </c>
      <c r="I256" s="12" t="s">
        <v>631</v>
      </c>
      <c r="J256" s="465">
        <v>0</v>
      </c>
      <c r="K256" s="465">
        <v>0</v>
      </c>
      <c r="L256" s="465">
        <v>0</v>
      </c>
      <c r="M256" s="465">
        <v>0</v>
      </c>
      <c r="N256" s="465">
        <v>0</v>
      </c>
      <c r="O256" s="465">
        <v>0</v>
      </c>
      <c r="P256" s="465">
        <v>0</v>
      </c>
      <c r="Q256" s="465">
        <v>0</v>
      </c>
      <c r="R256" s="465">
        <v>0</v>
      </c>
      <c r="S256" s="465">
        <v>0</v>
      </c>
      <c r="T256" s="465">
        <v>0</v>
      </c>
      <c r="U256" s="465">
        <v>0</v>
      </c>
      <c r="V256" s="465">
        <v>0</v>
      </c>
      <c r="W256" s="465">
        <v>0</v>
      </c>
      <c r="X256" s="465">
        <v>0</v>
      </c>
      <c r="Y256" s="465">
        <v>0</v>
      </c>
      <c r="Z256" s="465">
        <v>0</v>
      </c>
      <c r="AA256" s="465">
        <v>0</v>
      </c>
      <c r="AB256" s="465">
        <v>0</v>
      </c>
      <c r="AC256" s="465">
        <v>15033.74</v>
      </c>
      <c r="AD256" s="465">
        <v>15083.5</v>
      </c>
      <c r="AE256" s="465">
        <v>16041.38</v>
      </c>
      <c r="AF256" s="465">
        <v>16147.119999999999</v>
      </c>
      <c r="AG256" s="465">
        <v>15848.56</v>
      </c>
      <c r="AH256" s="465">
        <v>0</v>
      </c>
      <c r="AI256" s="465">
        <v>0</v>
      </c>
      <c r="AJ256" s="465">
        <v>0</v>
      </c>
      <c r="AK256" s="465">
        <v>0</v>
      </c>
      <c r="AL256" s="465">
        <v>0</v>
      </c>
      <c r="AM256" s="465">
        <v>0</v>
      </c>
      <c r="AN256" s="465">
        <v>0</v>
      </c>
      <c r="AO256" s="465">
        <v>33988.179999999993</v>
      </c>
      <c r="AP256" s="465">
        <v>0</v>
      </c>
      <c r="AQ256" s="465">
        <v>0</v>
      </c>
      <c r="AR256" s="465">
        <v>0</v>
      </c>
      <c r="AS256" s="465">
        <v>0</v>
      </c>
      <c r="AT256" s="465">
        <v>0</v>
      </c>
      <c r="AU256" s="465">
        <v>0</v>
      </c>
      <c r="AV256" s="404">
        <v>0</v>
      </c>
      <c r="AW256" s="404">
        <v>0</v>
      </c>
      <c r="AX256" s="404">
        <v>0</v>
      </c>
      <c r="AY256" s="404">
        <v>0</v>
      </c>
      <c r="AZ256" s="404">
        <v>0</v>
      </c>
      <c r="BA256" s="404">
        <v>0</v>
      </c>
      <c r="BB256" s="404">
        <v>0</v>
      </c>
      <c r="BC256" s="404">
        <v>0</v>
      </c>
      <c r="BD256" s="404">
        <v>0</v>
      </c>
      <c r="BE256" s="404">
        <v>0</v>
      </c>
      <c r="BF256" s="404">
        <v>0</v>
      </c>
      <c r="BG256" s="404">
        <v>0</v>
      </c>
      <c r="BH256" s="404">
        <v>0</v>
      </c>
      <c r="BI256" s="404">
        <v>0</v>
      </c>
      <c r="BJ256" s="404">
        <v>0</v>
      </c>
      <c r="BK256" s="404">
        <v>0</v>
      </c>
      <c r="BL256" s="404">
        <v>0</v>
      </c>
      <c r="BM256" s="404">
        <v>0</v>
      </c>
      <c r="BN256" s="404">
        <v>0</v>
      </c>
      <c r="BO256" s="404">
        <v>0</v>
      </c>
      <c r="BP256" s="404">
        <v>0</v>
      </c>
      <c r="BQ256" s="404">
        <v>0</v>
      </c>
      <c r="BR256" s="404">
        <v>0</v>
      </c>
      <c r="BS256" s="404">
        <v>0</v>
      </c>
      <c r="BT256" s="404">
        <v>0</v>
      </c>
      <c r="BU256" s="404">
        <v>0</v>
      </c>
      <c r="BV256" s="404">
        <v>0</v>
      </c>
      <c r="BW256" s="404">
        <v>0</v>
      </c>
      <c r="BX256" s="404">
        <v>0</v>
      </c>
      <c r="BY256" s="404">
        <v>0</v>
      </c>
      <c r="BZ256" s="404">
        <v>0</v>
      </c>
      <c r="CA256" s="404">
        <v>0</v>
      </c>
      <c r="CB256" s="404">
        <v>0</v>
      </c>
      <c r="CC256" s="404">
        <v>0</v>
      </c>
      <c r="CD256" s="404">
        <v>0</v>
      </c>
      <c r="CE256" s="404">
        <v>0</v>
      </c>
      <c r="CF256" s="404">
        <v>0</v>
      </c>
      <c r="CG256" s="404">
        <v>0</v>
      </c>
      <c r="CH256" s="404">
        <v>20563.32</v>
      </c>
      <c r="CI256" s="404">
        <v>21322.16</v>
      </c>
      <c r="CJ256" s="404">
        <v>22248.94</v>
      </c>
      <c r="CK256" s="404">
        <v>22678.120000000003</v>
      </c>
      <c r="CL256" s="404">
        <v>22566.16</v>
      </c>
      <c r="CM256" s="404">
        <v>0</v>
      </c>
      <c r="CN256" s="404">
        <v>0</v>
      </c>
      <c r="CO256" s="404">
        <v>0</v>
      </c>
      <c r="CP256" s="404">
        <v>0</v>
      </c>
      <c r="CQ256" s="404">
        <v>0</v>
      </c>
      <c r="CR256" s="404">
        <v>0</v>
      </c>
      <c r="CS256" s="404">
        <v>0</v>
      </c>
      <c r="CT256" s="404">
        <v>47224.380000000005</v>
      </c>
      <c r="CU256" s="404">
        <v>0</v>
      </c>
      <c r="CV256" s="404">
        <v>0</v>
      </c>
      <c r="CW256" s="404">
        <v>0</v>
      </c>
      <c r="CX256" s="404">
        <v>0</v>
      </c>
      <c r="CY256" s="404">
        <v>0</v>
      </c>
      <c r="CZ256" s="404">
        <v>0</v>
      </c>
    </row>
    <row r="257" spans="1:104" x14ac:dyDescent="0.25">
      <c r="A257" s="183">
        <v>127</v>
      </c>
      <c r="B257" s="183">
        <v>675506</v>
      </c>
      <c r="C257" s="27">
        <v>1026665</v>
      </c>
      <c r="D257" s="14">
        <v>1720100050</v>
      </c>
      <c r="F257" s="27" t="s">
        <v>1258</v>
      </c>
      <c r="G257" s="12" t="s">
        <v>158</v>
      </c>
      <c r="H257" s="27" t="s">
        <v>1428</v>
      </c>
      <c r="I257" s="12" t="s">
        <v>159</v>
      </c>
      <c r="J257" s="465">
        <v>6660.3</v>
      </c>
      <c r="K257" s="465">
        <v>6898.7</v>
      </c>
      <c r="L257" s="465">
        <v>7223.5199999999995</v>
      </c>
      <c r="M257" s="465">
        <v>7029.8200000000006</v>
      </c>
      <c r="N257" s="465">
        <v>6973.2000000000007</v>
      </c>
      <c r="O257" s="465">
        <v>0</v>
      </c>
      <c r="P257" s="465">
        <v>0</v>
      </c>
      <c r="Q257" s="465">
        <v>0</v>
      </c>
      <c r="R257" s="465">
        <v>0</v>
      </c>
      <c r="S257" s="465">
        <v>0</v>
      </c>
      <c r="T257" s="465">
        <v>0</v>
      </c>
      <c r="U257" s="465">
        <v>0</v>
      </c>
      <c r="V257" s="465">
        <v>15412.539999999999</v>
      </c>
      <c r="W257" s="465">
        <v>0</v>
      </c>
      <c r="X257" s="465">
        <v>0</v>
      </c>
      <c r="Y257" s="465">
        <v>0</v>
      </c>
      <c r="Z257" s="465">
        <v>0</v>
      </c>
      <c r="AA257" s="465">
        <v>0</v>
      </c>
      <c r="AB257" s="465">
        <v>0</v>
      </c>
      <c r="AC257" s="465">
        <v>0</v>
      </c>
      <c r="AD257" s="465">
        <v>0</v>
      </c>
      <c r="AE257" s="465">
        <v>0</v>
      </c>
      <c r="AF257" s="465">
        <v>0</v>
      </c>
      <c r="AG257" s="465">
        <v>0</v>
      </c>
      <c r="AH257" s="465">
        <v>0</v>
      </c>
      <c r="AI257" s="465">
        <v>0</v>
      </c>
      <c r="AJ257" s="465">
        <v>0</v>
      </c>
      <c r="AK257" s="465">
        <v>0</v>
      </c>
      <c r="AL257" s="465">
        <v>0</v>
      </c>
      <c r="AM257" s="465">
        <v>0</v>
      </c>
      <c r="AN257" s="465">
        <v>0</v>
      </c>
      <c r="AO257" s="465">
        <v>0</v>
      </c>
      <c r="AP257" s="465">
        <v>0</v>
      </c>
      <c r="AQ257" s="465">
        <v>0</v>
      </c>
      <c r="AR257" s="465">
        <v>0</v>
      </c>
      <c r="AS257" s="465">
        <v>0</v>
      </c>
      <c r="AT257" s="465">
        <v>0</v>
      </c>
      <c r="AU257" s="465">
        <v>0</v>
      </c>
      <c r="AV257" s="404">
        <v>0</v>
      </c>
      <c r="AW257" s="404">
        <v>0</v>
      </c>
      <c r="AX257" s="404">
        <v>0</v>
      </c>
      <c r="AY257" s="404">
        <v>0</v>
      </c>
      <c r="AZ257" s="404">
        <v>0</v>
      </c>
      <c r="BA257" s="404">
        <v>0</v>
      </c>
      <c r="BB257" s="404">
        <v>0</v>
      </c>
      <c r="BC257" s="404">
        <v>0</v>
      </c>
      <c r="BD257" s="404">
        <v>0</v>
      </c>
      <c r="BE257" s="404">
        <v>0</v>
      </c>
      <c r="BF257" s="404">
        <v>0</v>
      </c>
      <c r="BG257" s="404">
        <v>0</v>
      </c>
      <c r="BH257" s="404">
        <v>0</v>
      </c>
      <c r="BI257" s="404">
        <v>0</v>
      </c>
      <c r="BJ257" s="404">
        <v>0</v>
      </c>
      <c r="BK257" s="404">
        <v>0</v>
      </c>
      <c r="BL257" s="404">
        <v>0</v>
      </c>
      <c r="BM257" s="404">
        <v>0</v>
      </c>
      <c r="BN257" s="404">
        <v>0</v>
      </c>
      <c r="BO257" s="404">
        <v>7420.2</v>
      </c>
      <c r="BP257" s="404">
        <v>7619.86</v>
      </c>
      <c r="BQ257" s="404">
        <v>8153.28</v>
      </c>
      <c r="BR257" s="404">
        <v>8114.5399999999991</v>
      </c>
      <c r="BS257" s="404">
        <v>8096.66</v>
      </c>
      <c r="BT257" s="404">
        <v>0</v>
      </c>
      <c r="BU257" s="404">
        <v>0</v>
      </c>
      <c r="BV257" s="404">
        <v>0</v>
      </c>
      <c r="BW257" s="404">
        <v>0</v>
      </c>
      <c r="BX257" s="404">
        <v>0</v>
      </c>
      <c r="BY257" s="404">
        <v>0</v>
      </c>
      <c r="BZ257" s="404">
        <v>0</v>
      </c>
      <c r="CA257" s="404">
        <v>17200.43</v>
      </c>
      <c r="CB257" s="404">
        <v>0</v>
      </c>
      <c r="CC257" s="404">
        <v>0</v>
      </c>
      <c r="CD257" s="404">
        <v>0</v>
      </c>
      <c r="CE257" s="404">
        <v>0</v>
      </c>
      <c r="CF257" s="404">
        <v>0</v>
      </c>
      <c r="CG257" s="404">
        <v>0</v>
      </c>
      <c r="CH257" s="404">
        <v>0</v>
      </c>
      <c r="CI257" s="404">
        <v>0</v>
      </c>
      <c r="CJ257" s="404">
        <v>0</v>
      </c>
      <c r="CK257" s="404">
        <v>0</v>
      </c>
      <c r="CL257" s="404">
        <v>0</v>
      </c>
      <c r="CM257" s="404">
        <v>0</v>
      </c>
      <c r="CN257" s="404">
        <v>0</v>
      </c>
      <c r="CO257" s="404">
        <v>0</v>
      </c>
      <c r="CP257" s="404">
        <v>0</v>
      </c>
      <c r="CQ257" s="404">
        <v>0</v>
      </c>
      <c r="CR257" s="404">
        <v>0</v>
      </c>
      <c r="CS257" s="404">
        <v>0</v>
      </c>
      <c r="CT257" s="404">
        <v>0</v>
      </c>
      <c r="CU257" s="404">
        <v>0</v>
      </c>
      <c r="CV257" s="404">
        <v>0</v>
      </c>
      <c r="CW257" s="404">
        <v>0</v>
      </c>
      <c r="CX257" s="404">
        <v>0</v>
      </c>
      <c r="CY257" s="404">
        <v>0</v>
      </c>
      <c r="CZ257" s="404">
        <v>0</v>
      </c>
    </row>
    <row r="258" spans="1:104" x14ac:dyDescent="0.25">
      <c r="A258" s="183">
        <v>4441</v>
      </c>
      <c r="B258" s="183">
        <v>675519</v>
      </c>
      <c r="C258" s="27">
        <v>1013980</v>
      </c>
      <c r="D258" s="14">
        <v>1518953827</v>
      </c>
      <c r="F258" s="27" t="s">
        <v>1296</v>
      </c>
      <c r="G258" s="12" t="s">
        <v>672</v>
      </c>
      <c r="H258" s="27" t="s">
        <v>1391</v>
      </c>
      <c r="I258" s="12" t="s">
        <v>673</v>
      </c>
      <c r="J258" s="465">
        <v>0</v>
      </c>
      <c r="K258" s="465">
        <v>0</v>
      </c>
      <c r="L258" s="465">
        <v>0</v>
      </c>
      <c r="M258" s="465">
        <v>0</v>
      </c>
      <c r="N258" s="465">
        <v>0</v>
      </c>
      <c r="O258" s="465">
        <v>0</v>
      </c>
      <c r="P258" s="465">
        <v>0</v>
      </c>
      <c r="Q258" s="465">
        <v>0</v>
      </c>
      <c r="R258" s="465">
        <v>0</v>
      </c>
      <c r="S258" s="465">
        <v>0</v>
      </c>
      <c r="T258" s="465">
        <v>0</v>
      </c>
      <c r="U258" s="465">
        <v>0</v>
      </c>
      <c r="V258" s="465">
        <v>0</v>
      </c>
      <c r="W258" s="465">
        <v>0</v>
      </c>
      <c r="X258" s="465">
        <v>0</v>
      </c>
      <c r="Y258" s="465">
        <v>0</v>
      </c>
      <c r="Z258" s="465">
        <v>0</v>
      </c>
      <c r="AA258" s="465">
        <v>0</v>
      </c>
      <c r="AB258" s="465">
        <v>0</v>
      </c>
      <c r="AC258" s="465">
        <v>17281.55</v>
      </c>
      <c r="AD258" s="465">
        <v>17338.75</v>
      </c>
      <c r="AE258" s="465">
        <v>18439.849999999999</v>
      </c>
      <c r="AF258" s="465">
        <v>18561.400000000001</v>
      </c>
      <c r="AG258" s="465">
        <v>18218.2</v>
      </c>
      <c r="AH258" s="465">
        <v>0</v>
      </c>
      <c r="AI258" s="465">
        <v>0</v>
      </c>
      <c r="AJ258" s="465">
        <v>0</v>
      </c>
      <c r="AK258" s="465">
        <v>0</v>
      </c>
      <c r="AL258" s="465">
        <v>0</v>
      </c>
      <c r="AM258" s="465">
        <v>0</v>
      </c>
      <c r="AN258" s="465">
        <v>0</v>
      </c>
      <c r="AO258" s="465">
        <v>39182.880000000005</v>
      </c>
      <c r="AP258" s="465">
        <v>0</v>
      </c>
      <c r="AQ258" s="465">
        <v>0</v>
      </c>
      <c r="AR258" s="465">
        <v>0</v>
      </c>
      <c r="AS258" s="465">
        <v>0</v>
      </c>
      <c r="AT258" s="465">
        <v>0</v>
      </c>
      <c r="AU258" s="465">
        <v>0</v>
      </c>
      <c r="AV258" s="404">
        <v>0</v>
      </c>
      <c r="AW258" s="404">
        <v>0</v>
      </c>
      <c r="AX258" s="404">
        <v>0</v>
      </c>
      <c r="AY258" s="404">
        <v>0</v>
      </c>
      <c r="AZ258" s="404">
        <v>0</v>
      </c>
      <c r="BA258" s="404">
        <v>0</v>
      </c>
      <c r="BB258" s="404">
        <v>0</v>
      </c>
      <c r="BC258" s="404">
        <v>0</v>
      </c>
      <c r="BD258" s="404">
        <v>0</v>
      </c>
      <c r="BE258" s="404">
        <v>0</v>
      </c>
      <c r="BF258" s="404">
        <v>0</v>
      </c>
      <c r="BG258" s="404">
        <v>0</v>
      </c>
      <c r="BH258" s="404">
        <v>0</v>
      </c>
      <c r="BI258" s="404">
        <v>0</v>
      </c>
      <c r="BJ258" s="404">
        <v>0</v>
      </c>
      <c r="BK258" s="404">
        <v>0</v>
      </c>
      <c r="BL258" s="404">
        <v>0</v>
      </c>
      <c r="BM258" s="404">
        <v>0</v>
      </c>
      <c r="BN258" s="404">
        <v>0</v>
      </c>
      <c r="BO258" s="404">
        <v>0</v>
      </c>
      <c r="BP258" s="404">
        <v>0</v>
      </c>
      <c r="BQ258" s="404">
        <v>0</v>
      </c>
      <c r="BR258" s="404">
        <v>0</v>
      </c>
      <c r="BS258" s="404">
        <v>0</v>
      </c>
      <c r="BT258" s="404">
        <v>0</v>
      </c>
      <c r="BU258" s="404">
        <v>0</v>
      </c>
      <c r="BV258" s="404">
        <v>0</v>
      </c>
      <c r="BW258" s="404">
        <v>0</v>
      </c>
      <c r="BX258" s="404">
        <v>0</v>
      </c>
      <c r="BY258" s="404">
        <v>0</v>
      </c>
      <c r="BZ258" s="404">
        <v>0</v>
      </c>
      <c r="CA258" s="404">
        <v>0</v>
      </c>
      <c r="CB258" s="404">
        <v>0</v>
      </c>
      <c r="CC258" s="404">
        <v>0</v>
      </c>
      <c r="CD258" s="404">
        <v>0</v>
      </c>
      <c r="CE258" s="404">
        <v>0</v>
      </c>
      <c r="CF258" s="404">
        <v>0</v>
      </c>
      <c r="CG258" s="404">
        <v>0</v>
      </c>
      <c r="CH258" s="404">
        <v>23637.9</v>
      </c>
      <c r="CI258" s="404">
        <v>24510.2</v>
      </c>
      <c r="CJ258" s="404">
        <v>25575.55</v>
      </c>
      <c r="CK258" s="404">
        <v>26068.9</v>
      </c>
      <c r="CL258" s="404">
        <v>25940.2</v>
      </c>
      <c r="CM258" s="404">
        <v>0</v>
      </c>
      <c r="CN258" s="404">
        <v>0</v>
      </c>
      <c r="CO258" s="404">
        <v>0</v>
      </c>
      <c r="CP258" s="404">
        <v>0</v>
      </c>
      <c r="CQ258" s="404">
        <v>0</v>
      </c>
      <c r="CR258" s="404">
        <v>0</v>
      </c>
      <c r="CS258" s="404">
        <v>0</v>
      </c>
      <c r="CT258" s="404">
        <v>54442.079999999994</v>
      </c>
      <c r="CU258" s="404">
        <v>0</v>
      </c>
      <c r="CV258" s="404">
        <v>0</v>
      </c>
      <c r="CW258" s="404">
        <v>0</v>
      </c>
      <c r="CX258" s="404">
        <v>0</v>
      </c>
      <c r="CY258" s="404">
        <v>0</v>
      </c>
      <c r="CZ258" s="404">
        <v>0</v>
      </c>
    </row>
    <row r="259" spans="1:104" x14ac:dyDescent="0.25">
      <c r="A259" s="183">
        <v>5164</v>
      </c>
      <c r="B259" s="183">
        <v>675522</v>
      </c>
      <c r="C259" s="27">
        <v>1025979</v>
      </c>
      <c r="D259" s="14">
        <v>1306251053</v>
      </c>
      <c r="F259" s="27" t="s">
        <v>1258</v>
      </c>
      <c r="G259" s="12" t="s">
        <v>3330</v>
      </c>
      <c r="H259" s="27" t="s">
        <v>3331</v>
      </c>
      <c r="I259" s="12" t="s">
        <v>994</v>
      </c>
      <c r="J259" s="465">
        <v>10660.949999999999</v>
      </c>
      <c r="K259" s="465">
        <v>11042.549999999997</v>
      </c>
      <c r="L259" s="465">
        <v>11562.479999999998</v>
      </c>
      <c r="M259" s="465">
        <v>11252.429999999998</v>
      </c>
      <c r="N259" s="465">
        <v>11161.8</v>
      </c>
      <c r="O259" s="465">
        <v>0</v>
      </c>
      <c r="P259" s="465">
        <v>0</v>
      </c>
      <c r="Q259" s="465">
        <v>0</v>
      </c>
      <c r="R259" s="465">
        <v>0</v>
      </c>
      <c r="S259" s="465">
        <v>0</v>
      </c>
      <c r="T259" s="465">
        <v>0</v>
      </c>
      <c r="U259" s="465">
        <v>0</v>
      </c>
      <c r="V259" s="465">
        <v>31661.96</v>
      </c>
      <c r="W259" s="465">
        <v>0</v>
      </c>
      <c r="X259" s="465">
        <v>0</v>
      </c>
      <c r="Y259" s="465">
        <v>0</v>
      </c>
      <c r="Z259" s="465">
        <v>0</v>
      </c>
      <c r="AA259" s="465">
        <v>0</v>
      </c>
      <c r="AB259" s="465">
        <v>0</v>
      </c>
      <c r="AC259" s="465">
        <v>0</v>
      </c>
      <c r="AD259" s="465">
        <v>0</v>
      </c>
      <c r="AE259" s="465">
        <v>0</v>
      </c>
      <c r="AF259" s="465">
        <v>0</v>
      </c>
      <c r="AG259" s="465">
        <v>0</v>
      </c>
      <c r="AH259" s="465">
        <v>0</v>
      </c>
      <c r="AI259" s="465">
        <v>0</v>
      </c>
      <c r="AJ259" s="465">
        <v>0</v>
      </c>
      <c r="AK259" s="465">
        <v>0</v>
      </c>
      <c r="AL259" s="465">
        <v>0</v>
      </c>
      <c r="AM259" s="465">
        <v>0</v>
      </c>
      <c r="AN259" s="465">
        <v>0</v>
      </c>
      <c r="AO259" s="465">
        <v>0</v>
      </c>
      <c r="AP259" s="465">
        <v>0</v>
      </c>
      <c r="AQ259" s="465">
        <v>0</v>
      </c>
      <c r="AR259" s="465">
        <v>0</v>
      </c>
      <c r="AS259" s="465">
        <v>0</v>
      </c>
      <c r="AT259" s="465">
        <v>0</v>
      </c>
      <c r="AU259" s="465">
        <v>0</v>
      </c>
      <c r="AV259" s="404">
        <v>0</v>
      </c>
      <c r="AW259" s="404">
        <v>0</v>
      </c>
      <c r="AX259" s="404">
        <v>0</v>
      </c>
      <c r="AY259" s="404">
        <v>0</v>
      </c>
      <c r="AZ259" s="404">
        <v>0</v>
      </c>
      <c r="BA259" s="404">
        <v>0</v>
      </c>
      <c r="BB259" s="404">
        <v>0</v>
      </c>
      <c r="BC259" s="404">
        <v>0</v>
      </c>
      <c r="BD259" s="404">
        <v>0</v>
      </c>
      <c r="BE259" s="404">
        <v>0</v>
      </c>
      <c r="BF259" s="404">
        <v>0</v>
      </c>
      <c r="BG259" s="404">
        <v>0</v>
      </c>
      <c r="BH259" s="404">
        <v>0</v>
      </c>
      <c r="BI259" s="404">
        <v>0</v>
      </c>
      <c r="BJ259" s="404">
        <v>0</v>
      </c>
      <c r="BK259" s="404">
        <v>0</v>
      </c>
      <c r="BL259" s="404">
        <v>0</v>
      </c>
      <c r="BM259" s="404">
        <v>0</v>
      </c>
      <c r="BN259" s="404">
        <v>0</v>
      </c>
      <c r="BO259" s="404">
        <v>11877.3</v>
      </c>
      <c r="BP259" s="404">
        <v>12196.889999999998</v>
      </c>
      <c r="BQ259" s="404">
        <v>13050.719999999998</v>
      </c>
      <c r="BR259" s="404">
        <v>12988.71</v>
      </c>
      <c r="BS259" s="404">
        <v>12960.09</v>
      </c>
      <c r="BT259" s="404">
        <v>0</v>
      </c>
      <c r="BU259" s="404">
        <v>0</v>
      </c>
      <c r="BV259" s="404">
        <v>0</v>
      </c>
      <c r="BW259" s="404">
        <v>0</v>
      </c>
      <c r="BX259" s="404">
        <v>0</v>
      </c>
      <c r="BY259" s="404">
        <v>0</v>
      </c>
      <c r="BZ259" s="404">
        <v>0</v>
      </c>
      <c r="CA259" s="404">
        <v>35334.82</v>
      </c>
      <c r="CB259" s="404">
        <v>0</v>
      </c>
      <c r="CC259" s="404">
        <v>0</v>
      </c>
      <c r="CD259" s="404">
        <v>0</v>
      </c>
      <c r="CE259" s="404">
        <v>0</v>
      </c>
      <c r="CF259" s="404">
        <v>0</v>
      </c>
      <c r="CG259" s="404">
        <v>0</v>
      </c>
      <c r="CH259" s="404">
        <v>0</v>
      </c>
      <c r="CI259" s="404">
        <v>0</v>
      </c>
      <c r="CJ259" s="404">
        <v>0</v>
      </c>
      <c r="CK259" s="404">
        <v>0</v>
      </c>
      <c r="CL259" s="404">
        <v>0</v>
      </c>
      <c r="CM259" s="404">
        <v>0</v>
      </c>
      <c r="CN259" s="404">
        <v>0</v>
      </c>
      <c r="CO259" s="404">
        <v>0</v>
      </c>
      <c r="CP259" s="404">
        <v>0</v>
      </c>
      <c r="CQ259" s="404">
        <v>0</v>
      </c>
      <c r="CR259" s="404">
        <v>0</v>
      </c>
      <c r="CS259" s="404">
        <v>0</v>
      </c>
      <c r="CT259" s="404">
        <v>0</v>
      </c>
      <c r="CU259" s="404">
        <v>0</v>
      </c>
      <c r="CV259" s="404">
        <v>0</v>
      </c>
      <c r="CW259" s="404">
        <v>0</v>
      </c>
      <c r="CX259" s="404">
        <v>0</v>
      </c>
      <c r="CY259" s="404">
        <v>0</v>
      </c>
      <c r="CZ259" s="404">
        <v>0</v>
      </c>
    </row>
    <row r="260" spans="1:104" x14ac:dyDescent="0.25">
      <c r="A260" s="183">
        <v>4881</v>
      </c>
      <c r="B260" s="183">
        <v>675537</v>
      </c>
      <c r="C260" s="27">
        <v>1004851</v>
      </c>
      <c r="D260" s="14">
        <v>1891782397</v>
      </c>
      <c r="F260" s="27" t="s">
        <v>1258</v>
      </c>
      <c r="G260" s="12" t="s">
        <v>853</v>
      </c>
      <c r="H260" s="27" t="s">
        <v>853</v>
      </c>
      <c r="I260" s="12" t="s">
        <v>854</v>
      </c>
      <c r="J260" s="465">
        <v>0</v>
      </c>
      <c r="K260" s="465">
        <v>0</v>
      </c>
      <c r="L260" s="465">
        <v>0</v>
      </c>
      <c r="M260" s="465">
        <v>0</v>
      </c>
      <c r="N260" s="465">
        <v>0</v>
      </c>
      <c r="O260" s="465">
        <v>0</v>
      </c>
      <c r="P260" s="465">
        <v>0</v>
      </c>
      <c r="Q260" s="465">
        <v>0</v>
      </c>
      <c r="R260" s="465">
        <v>0</v>
      </c>
      <c r="S260" s="465">
        <v>0</v>
      </c>
      <c r="T260" s="465">
        <v>0</v>
      </c>
      <c r="U260" s="465">
        <v>0</v>
      </c>
      <c r="V260" s="465">
        <v>33544.94</v>
      </c>
      <c r="W260" s="465">
        <v>0</v>
      </c>
      <c r="X260" s="465">
        <v>0</v>
      </c>
      <c r="Y260" s="465">
        <v>0</v>
      </c>
      <c r="Z260" s="465">
        <v>0</v>
      </c>
      <c r="AA260" s="465">
        <v>0</v>
      </c>
      <c r="AB260" s="465">
        <v>0</v>
      </c>
      <c r="AC260" s="465">
        <v>0</v>
      </c>
      <c r="AD260" s="465">
        <v>0</v>
      </c>
      <c r="AE260" s="465">
        <v>0</v>
      </c>
      <c r="AF260" s="465">
        <v>0</v>
      </c>
      <c r="AG260" s="465">
        <v>0</v>
      </c>
      <c r="AH260" s="465">
        <v>0</v>
      </c>
      <c r="AI260" s="465">
        <v>0</v>
      </c>
      <c r="AJ260" s="465">
        <v>0</v>
      </c>
      <c r="AK260" s="465">
        <v>0</v>
      </c>
      <c r="AL260" s="465">
        <v>0</v>
      </c>
      <c r="AM260" s="465">
        <v>0</v>
      </c>
      <c r="AN260" s="465">
        <v>0</v>
      </c>
      <c r="AO260" s="465">
        <v>0</v>
      </c>
      <c r="AP260" s="465">
        <v>0</v>
      </c>
      <c r="AQ260" s="465">
        <v>0</v>
      </c>
      <c r="AR260" s="465">
        <v>0</v>
      </c>
      <c r="AS260" s="465">
        <v>0</v>
      </c>
      <c r="AT260" s="465">
        <v>0</v>
      </c>
      <c r="AU260" s="465">
        <v>0</v>
      </c>
      <c r="AV260" s="404">
        <v>0</v>
      </c>
      <c r="AW260" s="404">
        <v>0</v>
      </c>
      <c r="AX260" s="404">
        <v>0</v>
      </c>
      <c r="AY260" s="404">
        <v>0</v>
      </c>
      <c r="AZ260" s="404">
        <v>0</v>
      </c>
      <c r="BA260" s="404">
        <v>0</v>
      </c>
      <c r="BB260" s="404">
        <v>0</v>
      </c>
      <c r="BC260" s="404">
        <v>0</v>
      </c>
      <c r="BD260" s="404">
        <v>0</v>
      </c>
      <c r="BE260" s="404">
        <v>0</v>
      </c>
      <c r="BF260" s="404">
        <v>0</v>
      </c>
      <c r="BG260" s="404">
        <v>0</v>
      </c>
      <c r="BH260" s="404">
        <v>0</v>
      </c>
      <c r="BI260" s="404">
        <v>0</v>
      </c>
      <c r="BJ260" s="404">
        <v>0</v>
      </c>
      <c r="BK260" s="404">
        <v>0</v>
      </c>
      <c r="BL260" s="404">
        <v>0</v>
      </c>
      <c r="BM260" s="404">
        <v>0</v>
      </c>
      <c r="BN260" s="404">
        <v>0</v>
      </c>
      <c r="BO260" s="404">
        <v>0</v>
      </c>
      <c r="BP260" s="404">
        <v>0</v>
      </c>
      <c r="BQ260" s="404">
        <v>0</v>
      </c>
      <c r="BR260" s="404">
        <v>0</v>
      </c>
      <c r="BS260" s="404">
        <v>0</v>
      </c>
      <c r="BT260" s="404">
        <v>0</v>
      </c>
      <c r="BU260" s="404">
        <v>0</v>
      </c>
      <c r="BV260" s="404">
        <v>0</v>
      </c>
      <c r="BW260" s="404">
        <v>0</v>
      </c>
      <c r="BX260" s="404">
        <v>0</v>
      </c>
      <c r="BY260" s="404">
        <v>0</v>
      </c>
      <c r="BZ260" s="404">
        <v>0</v>
      </c>
      <c r="CA260" s="404">
        <v>37436.229999999996</v>
      </c>
      <c r="CB260" s="404">
        <v>0</v>
      </c>
      <c r="CC260" s="404">
        <v>0</v>
      </c>
      <c r="CD260" s="404">
        <v>0</v>
      </c>
      <c r="CE260" s="404">
        <v>0</v>
      </c>
      <c r="CF260" s="404">
        <v>0</v>
      </c>
      <c r="CG260" s="404">
        <v>0</v>
      </c>
      <c r="CH260" s="404">
        <v>0</v>
      </c>
      <c r="CI260" s="404">
        <v>0</v>
      </c>
      <c r="CJ260" s="404">
        <v>0</v>
      </c>
      <c r="CK260" s="404">
        <v>0</v>
      </c>
      <c r="CL260" s="404">
        <v>0</v>
      </c>
      <c r="CM260" s="404">
        <v>0</v>
      </c>
      <c r="CN260" s="404">
        <v>0</v>
      </c>
      <c r="CO260" s="404">
        <v>0</v>
      </c>
      <c r="CP260" s="404">
        <v>0</v>
      </c>
      <c r="CQ260" s="404">
        <v>0</v>
      </c>
      <c r="CR260" s="404">
        <v>0</v>
      </c>
      <c r="CS260" s="404">
        <v>0</v>
      </c>
      <c r="CT260" s="404">
        <v>0</v>
      </c>
      <c r="CU260" s="404">
        <v>0</v>
      </c>
      <c r="CV260" s="404">
        <v>0</v>
      </c>
      <c r="CW260" s="404">
        <v>0</v>
      </c>
      <c r="CX260" s="404">
        <v>0</v>
      </c>
      <c r="CY260" s="404">
        <v>0</v>
      </c>
      <c r="CZ260" s="404">
        <v>0</v>
      </c>
    </row>
    <row r="261" spans="1:104" x14ac:dyDescent="0.25">
      <c r="A261" s="183">
        <v>4658</v>
      </c>
      <c r="B261" s="183">
        <v>675539</v>
      </c>
      <c r="C261" s="27">
        <v>465804</v>
      </c>
      <c r="D261" s="14">
        <v>1821084138</v>
      </c>
      <c r="F261" s="27" t="s">
        <v>1277</v>
      </c>
      <c r="G261" s="12" t="s">
        <v>778</v>
      </c>
      <c r="H261" s="27" t="s">
        <v>1391</v>
      </c>
      <c r="I261" s="12" t="s">
        <v>779</v>
      </c>
      <c r="J261" s="465">
        <v>14322.88</v>
      </c>
      <c r="K261" s="465">
        <v>12469.919999999998</v>
      </c>
      <c r="L261" s="465">
        <v>16200.88</v>
      </c>
      <c r="M261" s="465">
        <v>15174.239999999998</v>
      </c>
      <c r="N261" s="465">
        <v>15274.4</v>
      </c>
      <c r="O261" s="465">
        <v>0</v>
      </c>
      <c r="P261" s="465">
        <v>0</v>
      </c>
      <c r="Q261" s="465">
        <v>0</v>
      </c>
      <c r="R261" s="465">
        <v>0</v>
      </c>
      <c r="S261" s="465">
        <v>0</v>
      </c>
      <c r="T261" s="465">
        <v>0</v>
      </c>
      <c r="U261" s="465">
        <v>0</v>
      </c>
      <c r="V261" s="465">
        <v>31661.479999999996</v>
      </c>
      <c r="W261" s="465">
        <v>0</v>
      </c>
      <c r="X261" s="465">
        <v>0</v>
      </c>
      <c r="Y261" s="465">
        <v>0</v>
      </c>
      <c r="Z261" s="465">
        <v>0</v>
      </c>
      <c r="AA261" s="465">
        <v>0</v>
      </c>
      <c r="AB261" s="465">
        <v>0</v>
      </c>
      <c r="AC261" s="465">
        <v>0</v>
      </c>
      <c r="AD261" s="465">
        <v>0</v>
      </c>
      <c r="AE261" s="465">
        <v>0</v>
      </c>
      <c r="AF261" s="465">
        <v>0</v>
      </c>
      <c r="AG261" s="465">
        <v>0</v>
      </c>
      <c r="AH261" s="465">
        <v>0</v>
      </c>
      <c r="AI261" s="465">
        <v>0</v>
      </c>
      <c r="AJ261" s="465">
        <v>0</v>
      </c>
      <c r="AK261" s="465">
        <v>0</v>
      </c>
      <c r="AL261" s="465">
        <v>0</v>
      </c>
      <c r="AM261" s="465">
        <v>0</v>
      </c>
      <c r="AN261" s="465">
        <v>0</v>
      </c>
      <c r="AO261" s="465">
        <v>0</v>
      </c>
      <c r="AP261" s="465">
        <v>0</v>
      </c>
      <c r="AQ261" s="465">
        <v>0</v>
      </c>
      <c r="AR261" s="465">
        <v>0</v>
      </c>
      <c r="AS261" s="465">
        <v>0</v>
      </c>
      <c r="AT261" s="465">
        <v>0</v>
      </c>
      <c r="AU261" s="465">
        <v>0</v>
      </c>
      <c r="AV261" s="404">
        <v>15825.279999999999</v>
      </c>
      <c r="AW261" s="404">
        <v>13997.359999999999</v>
      </c>
      <c r="AX261" s="404">
        <v>17377.759999999998</v>
      </c>
      <c r="AY261" s="404">
        <v>17703.28</v>
      </c>
      <c r="AZ261" s="404">
        <v>17277.599999999999</v>
      </c>
      <c r="BA261" s="404">
        <v>0</v>
      </c>
      <c r="BB261" s="404">
        <v>0</v>
      </c>
      <c r="BC261" s="404">
        <v>0</v>
      </c>
      <c r="BD261" s="404">
        <v>0</v>
      </c>
      <c r="BE261" s="404">
        <v>0</v>
      </c>
      <c r="BF261" s="404">
        <v>0</v>
      </c>
      <c r="BG261" s="404">
        <v>0</v>
      </c>
      <c r="BH261" s="404">
        <v>34759.4</v>
      </c>
      <c r="BI261" s="404">
        <v>0</v>
      </c>
      <c r="BJ261" s="404">
        <v>0</v>
      </c>
      <c r="BK261" s="404">
        <v>0</v>
      </c>
      <c r="BL261" s="404">
        <v>0</v>
      </c>
      <c r="BM261" s="404">
        <v>0</v>
      </c>
      <c r="BN261" s="404">
        <v>0</v>
      </c>
      <c r="BO261" s="404">
        <v>0</v>
      </c>
      <c r="BP261" s="404">
        <v>0</v>
      </c>
      <c r="BQ261" s="404">
        <v>0</v>
      </c>
      <c r="BR261" s="404">
        <v>0</v>
      </c>
      <c r="BS261" s="404">
        <v>0</v>
      </c>
      <c r="BT261" s="404">
        <v>0</v>
      </c>
      <c r="BU261" s="404">
        <v>0</v>
      </c>
      <c r="BV261" s="404">
        <v>0</v>
      </c>
      <c r="BW261" s="404">
        <v>0</v>
      </c>
      <c r="BX261" s="404">
        <v>0</v>
      </c>
      <c r="BY261" s="404">
        <v>0</v>
      </c>
      <c r="BZ261" s="404">
        <v>0</v>
      </c>
      <c r="CA261" s="404">
        <v>0</v>
      </c>
      <c r="CB261" s="404">
        <v>0</v>
      </c>
      <c r="CC261" s="404">
        <v>0</v>
      </c>
      <c r="CD261" s="404">
        <v>0</v>
      </c>
      <c r="CE261" s="404">
        <v>0</v>
      </c>
      <c r="CF261" s="404">
        <v>0</v>
      </c>
      <c r="CG261" s="404">
        <v>0</v>
      </c>
      <c r="CH261" s="404">
        <v>17227.52</v>
      </c>
      <c r="CI261" s="404">
        <v>15399.599999999999</v>
      </c>
      <c r="CJ261" s="404">
        <v>19681.439999999999</v>
      </c>
      <c r="CK261" s="404">
        <v>18579.68</v>
      </c>
      <c r="CL261" s="404">
        <v>18304.240000000002</v>
      </c>
      <c r="CM261" s="404">
        <v>0</v>
      </c>
      <c r="CN261" s="404">
        <v>0</v>
      </c>
      <c r="CO261" s="404">
        <v>0</v>
      </c>
      <c r="CP261" s="404">
        <v>0</v>
      </c>
      <c r="CQ261" s="404">
        <v>0</v>
      </c>
      <c r="CR261" s="404">
        <v>0</v>
      </c>
      <c r="CS261" s="404">
        <v>0</v>
      </c>
      <c r="CT261" s="404">
        <v>38521.160000000003</v>
      </c>
      <c r="CU261" s="404">
        <v>0</v>
      </c>
      <c r="CV261" s="404">
        <v>0</v>
      </c>
      <c r="CW261" s="404">
        <v>0</v>
      </c>
      <c r="CX261" s="404">
        <v>0</v>
      </c>
      <c r="CY261" s="404">
        <v>0</v>
      </c>
      <c r="CZ261" s="404">
        <v>0</v>
      </c>
    </row>
    <row r="262" spans="1:104" x14ac:dyDescent="0.25">
      <c r="A262" s="183">
        <v>4630</v>
      </c>
      <c r="B262" s="183">
        <v>675541</v>
      </c>
      <c r="C262" s="27">
        <v>1026487</v>
      </c>
      <c r="D262" s="14">
        <v>1942623459</v>
      </c>
      <c r="F262" s="27" t="s">
        <v>1277</v>
      </c>
      <c r="G262" s="12" t="s">
        <v>762</v>
      </c>
      <c r="H262" s="27" t="s">
        <v>1371</v>
      </c>
      <c r="I262" s="12" t="s">
        <v>763</v>
      </c>
      <c r="J262" s="465">
        <v>15392.52</v>
      </c>
      <c r="K262" s="465">
        <v>13401.179999999998</v>
      </c>
      <c r="L262" s="465">
        <v>17410.77</v>
      </c>
      <c r="M262" s="465">
        <v>16307.460000000001</v>
      </c>
      <c r="N262" s="465">
        <v>16415.099999999999</v>
      </c>
      <c r="O262" s="465">
        <v>0</v>
      </c>
      <c r="P262" s="465">
        <v>0</v>
      </c>
      <c r="Q262" s="465">
        <v>0</v>
      </c>
      <c r="R262" s="465">
        <v>0</v>
      </c>
      <c r="S262" s="465">
        <v>0</v>
      </c>
      <c r="T262" s="465">
        <v>0</v>
      </c>
      <c r="U262" s="465">
        <v>0</v>
      </c>
      <c r="V262" s="465">
        <v>34065.279999999999</v>
      </c>
      <c r="W262" s="465">
        <v>0</v>
      </c>
      <c r="X262" s="465">
        <v>0</v>
      </c>
      <c r="Y262" s="465">
        <v>0</v>
      </c>
      <c r="Z262" s="465">
        <v>0</v>
      </c>
      <c r="AA262" s="465">
        <v>0</v>
      </c>
      <c r="AB262" s="465">
        <v>0</v>
      </c>
      <c r="AC262" s="465">
        <v>0</v>
      </c>
      <c r="AD262" s="465">
        <v>0</v>
      </c>
      <c r="AE262" s="465">
        <v>0</v>
      </c>
      <c r="AF262" s="465">
        <v>0</v>
      </c>
      <c r="AG262" s="465">
        <v>0</v>
      </c>
      <c r="AH262" s="465">
        <v>0</v>
      </c>
      <c r="AI262" s="465">
        <v>0</v>
      </c>
      <c r="AJ262" s="465">
        <v>0</v>
      </c>
      <c r="AK262" s="465">
        <v>0</v>
      </c>
      <c r="AL262" s="465">
        <v>0</v>
      </c>
      <c r="AM262" s="465">
        <v>0</v>
      </c>
      <c r="AN262" s="465">
        <v>0</v>
      </c>
      <c r="AO262" s="465">
        <v>0</v>
      </c>
      <c r="AP262" s="465">
        <v>0</v>
      </c>
      <c r="AQ262" s="465">
        <v>0</v>
      </c>
      <c r="AR262" s="465">
        <v>0</v>
      </c>
      <c r="AS262" s="465">
        <v>0</v>
      </c>
      <c r="AT262" s="465">
        <v>0</v>
      </c>
      <c r="AU262" s="465">
        <v>0</v>
      </c>
      <c r="AV262" s="404">
        <v>17007.12</v>
      </c>
      <c r="AW262" s="404">
        <v>15042.69</v>
      </c>
      <c r="AX262" s="404">
        <v>18675.54</v>
      </c>
      <c r="AY262" s="404">
        <v>19025.37</v>
      </c>
      <c r="AZ262" s="404">
        <v>18567.900000000001</v>
      </c>
      <c r="BA262" s="404">
        <v>0</v>
      </c>
      <c r="BB262" s="404">
        <v>0</v>
      </c>
      <c r="BC262" s="404">
        <v>0</v>
      </c>
      <c r="BD262" s="404">
        <v>0</v>
      </c>
      <c r="BE262" s="404">
        <v>0</v>
      </c>
      <c r="BF262" s="404">
        <v>0</v>
      </c>
      <c r="BG262" s="404">
        <v>0</v>
      </c>
      <c r="BH262" s="404">
        <v>37398.399999999994</v>
      </c>
      <c r="BI262" s="404">
        <v>0</v>
      </c>
      <c r="BJ262" s="404">
        <v>0</v>
      </c>
      <c r="BK262" s="404">
        <v>0</v>
      </c>
      <c r="BL262" s="404">
        <v>0</v>
      </c>
      <c r="BM262" s="404">
        <v>0</v>
      </c>
      <c r="BN262" s="404">
        <v>0</v>
      </c>
      <c r="BO262" s="404">
        <v>0</v>
      </c>
      <c r="BP262" s="404">
        <v>0</v>
      </c>
      <c r="BQ262" s="404">
        <v>0</v>
      </c>
      <c r="BR262" s="404">
        <v>0</v>
      </c>
      <c r="BS262" s="404">
        <v>0</v>
      </c>
      <c r="BT262" s="404">
        <v>0</v>
      </c>
      <c r="BU262" s="404">
        <v>0</v>
      </c>
      <c r="BV262" s="404">
        <v>0</v>
      </c>
      <c r="BW262" s="404">
        <v>0</v>
      </c>
      <c r="BX262" s="404">
        <v>0</v>
      </c>
      <c r="BY262" s="404">
        <v>0</v>
      </c>
      <c r="BZ262" s="404">
        <v>0</v>
      </c>
      <c r="CA262" s="404">
        <v>0</v>
      </c>
      <c r="CB262" s="404">
        <v>0</v>
      </c>
      <c r="CC262" s="404">
        <v>0</v>
      </c>
      <c r="CD262" s="404">
        <v>0</v>
      </c>
      <c r="CE262" s="404">
        <v>0</v>
      </c>
      <c r="CF262" s="404">
        <v>0</v>
      </c>
      <c r="CG262" s="404">
        <v>0</v>
      </c>
      <c r="CH262" s="404">
        <v>18514.080000000002</v>
      </c>
      <c r="CI262" s="404">
        <v>16549.649999999998</v>
      </c>
      <c r="CJ262" s="404">
        <v>21151.26</v>
      </c>
      <c r="CK262" s="404">
        <v>19967.22</v>
      </c>
      <c r="CL262" s="404">
        <v>19671.21</v>
      </c>
      <c r="CM262" s="404">
        <v>0</v>
      </c>
      <c r="CN262" s="404">
        <v>0</v>
      </c>
      <c r="CO262" s="404">
        <v>0</v>
      </c>
      <c r="CP262" s="404">
        <v>0</v>
      </c>
      <c r="CQ262" s="404">
        <v>0</v>
      </c>
      <c r="CR262" s="404">
        <v>0</v>
      </c>
      <c r="CS262" s="404">
        <v>0</v>
      </c>
      <c r="CT262" s="404">
        <v>41445.759999999995</v>
      </c>
      <c r="CU262" s="404">
        <v>0</v>
      </c>
      <c r="CV262" s="404">
        <v>0</v>
      </c>
      <c r="CW262" s="404">
        <v>0</v>
      </c>
      <c r="CX262" s="404">
        <v>0</v>
      </c>
      <c r="CY262" s="404">
        <v>0</v>
      </c>
      <c r="CZ262" s="404">
        <v>0</v>
      </c>
    </row>
    <row r="263" spans="1:104" x14ac:dyDescent="0.25">
      <c r="A263" s="183">
        <v>4817</v>
      </c>
      <c r="B263" s="183">
        <v>675554</v>
      </c>
      <c r="C263" s="27">
        <v>1026241</v>
      </c>
      <c r="D263" s="14">
        <v>1932517190</v>
      </c>
      <c r="F263" s="27" t="s">
        <v>1296</v>
      </c>
      <c r="G263" s="12" t="s">
        <v>835</v>
      </c>
      <c r="H263" s="27" t="s">
        <v>1390</v>
      </c>
      <c r="I263" s="12" t="s">
        <v>836</v>
      </c>
      <c r="J263" s="465">
        <v>0</v>
      </c>
      <c r="K263" s="465">
        <v>0</v>
      </c>
      <c r="L263" s="465">
        <v>0</v>
      </c>
      <c r="M263" s="465">
        <v>0</v>
      </c>
      <c r="N263" s="465">
        <v>0</v>
      </c>
      <c r="O263" s="465">
        <v>0</v>
      </c>
      <c r="P263" s="465">
        <v>0</v>
      </c>
      <c r="Q263" s="465">
        <v>0</v>
      </c>
      <c r="R263" s="465">
        <v>0</v>
      </c>
      <c r="S263" s="465">
        <v>0</v>
      </c>
      <c r="T263" s="465">
        <v>0</v>
      </c>
      <c r="U263" s="465">
        <v>0</v>
      </c>
      <c r="V263" s="465">
        <v>0</v>
      </c>
      <c r="W263" s="465">
        <v>0</v>
      </c>
      <c r="X263" s="465">
        <v>0</v>
      </c>
      <c r="Y263" s="465">
        <v>0</v>
      </c>
      <c r="Z263" s="465">
        <v>0</v>
      </c>
      <c r="AA263" s="465">
        <v>0</v>
      </c>
      <c r="AB263" s="465">
        <v>0</v>
      </c>
      <c r="AC263" s="465">
        <v>6912.62</v>
      </c>
      <c r="AD263" s="465">
        <v>6935.5</v>
      </c>
      <c r="AE263" s="465">
        <v>7375.94</v>
      </c>
      <c r="AF263" s="465">
        <v>7424.5599999999995</v>
      </c>
      <c r="AG263" s="465">
        <v>7287.28</v>
      </c>
      <c r="AH263" s="465">
        <v>0</v>
      </c>
      <c r="AI263" s="465">
        <v>0</v>
      </c>
      <c r="AJ263" s="465">
        <v>0</v>
      </c>
      <c r="AK263" s="465">
        <v>0</v>
      </c>
      <c r="AL263" s="465">
        <v>0</v>
      </c>
      <c r="AM263" s="465">
        <v>0</v>
      </c>
      <c r="AN263" s="465">
        <v>0</v>
      </c>
      <c r="AO263" s="465">
        <v>20036.7</v>
      </c>
      <c r="AP263" s="465">
        <v>0</v>
      </c>
      <c r="AQ263" s="465">
        <v>0</v>
      </c>
      <c r="AR263" s="465">
        <v>0</v>
      </c>
      <c r="AS263" s="465">
        <v>0</v>
      </c>
      <c r="AT263" s="465">
        <v>0</v>
      </c>
      <c r="AU263" s="465">
        <v>0</v>
      </c>
      <c r="AV263" s="404">
        <v>0</v>
      </c>
      <c r="AW263" s="404">
        <v>0</v>
      </c>
      <c r="AX263" s="404">
        <v>0</v>
      </c>
      <c r="AY263" s="404">
        <v>0</v>
      </c>
      <c r="AZ263" s="404">
        <v>0</v>
      </c>
      <c r="BA263" s="404">
        <v>0</v>
      </c>
      <c r="BB263" s="404">
        <v>0</v>
      </c>
      <c r="BC263" s="404">
        <v>0</v>
      </c>
      <c r="BD263" s="404">
        <v>0</v>
      </c>
      <c r="BE263" s="404">
        <v>0</v>
      </c>
      <c r="BF263" s="404">
        <v>0</v>
      </c>
      <c r="BG263" s="404">
        <v>0</v>
      </c>
      <c r="BH263" s="404">
        <v>0</v>
      </c>
      <c r="BI263" s="404">
        <v>0</v>
      </c>
      <c r="BJ263" s="404">
        <v>0</v>
      </c>
      <c r="BK263" s="404">
        <v>0</v>
      </c>
      <c r="BL263" s="404">
        <v>0</v>
      </c>
      <c r="BM263" s="404">
        <v>0</v>
      </c>
      <c r="BN263" s="404">
        <v>0</v>
      </c>
      <c r="BO263" s="404">
        <v>0</v>
      </c>
      <c r="BP263" s="404">
        <v>0</v>
      </c>
      <c r="BQ263" s="404">
        <v>0</v>
      </c>
      <c r="BR263" s="404">
        <v>0</v>
      </c>
      <c r="BS263" s="404">
        <v>0</v>
      </c>
      <c r="BT263" s="404">
        <v>0</v>
      </c>
      <c r="BU263" s="404">
        <v>0</v>
      </c>
      <c r="BV263" s="404">
        <v>0</v>
      </c>
      <c r="BW263" s="404">
        <v>0</v>
      </c>
      <c r="BX263" s="404">
        <v>0</v>
      </c>
      <c r="BY263" s="404">
        <v>0</v>
      </c>
      <c r="BZ263" s="404">
        <v>0</v>
      </c>
      <c r="CA263" s="404">
        <v>0</v>
      </c>
      <c r="CB263" s="404">
        <v>0</v>
      </c>
      <c r="CC263" s="404">
        <v>0</v>
      </c>
      <c r="CD263" s="404">
        <v>0</v>
      </c>
      <c r="CE263" s="404">
        <v>0</v>
      </c>
      <c r="CF263" s="404">
        <v>0</v>
      </c>
      <c r="CG263" s="404">
        <v>0</v>
      </c>
      <c r="CH263" s="404">
        <v>9455.16</v>
      </c>
      <c r="CI263" s="404">
        <v>9804.08</v>
      </c>
      <c r="CJ263" s="404">
        <v>10230.219999999999</v>
      </c>
      <c r="CK263" s="404">
        <v>10427.560000000001</v>
      </c>
      <c r="CL263" s="404">
        <v>10376.08</v>
      </c>
      <c r="CM263" s="404">
        <v>0</v>
      </c>
      <c r="CN263" s="404">
        <v>0</v>
      </c>
      <c r="CO263" s="404">
        <v>0</v>
      </c>
      <c r="CP263" s="404">
        <v>0</v>
      </c>
      <c r="CQ263" s="404">
        <v>0</v>
      </c>
      <c r="CR263" s="404">
        <v>0</v>
      </c>
      <c r="CS263" s="404">
        <v>0</v>
      </c>
      <c r="CT263" s="404">
        <v>27839.699999999997</v>
      </c>
      <c r="CU263" s="404">
        <v>0</v>
      </c>
      <c r="CV263" s="404">
        <v>0</v>
      </c>
      <c r="CW263" s="404">
        <v>0</v>
      </c>
      <c r="CX263" s="404">
        <v>0</v>
      </c>
      <c r="CY263" s="404">
        <v>0</v>
      </c>
      <c r="CZ263" s="404">
        <v>0</v>
      </c>
    </row>
    <row r="264" spans="1:104" x14ac:dyDescent="0.25">
      <c r="A264" s="183">
        <v>5103</v>
      </c>
      <c r="B264" s="183">
        <v>675560</v>
      </c>
      <c r="C264" s="27">
        <v>1014911</v>
      </c>
      <c r="D264" s="14">
        <v>1881736056</v>
      </c>
      <c r="F264" s="27" t="s">
        <v>1293</v>
      </c>
      <c r="G264" s="12" t="s">
        <v>952</v>
      </c>
      <c r="H264" s="27" t="s">
        <v>1355</v>
      </c>
      <c r="I264" s="12" t="s">
        <v>953</v>
      </c>
      <c r="J264" s="465">
        <v>19969.949999999997</v>
      </c>
      <c r="K264" s="465">
        <v>20508.949999999997</v>
      </c>
      <c r="L264" s="465">
        <v>21861.84</v>
      </c>
      <c r="M264" s="465">
        <v>22066.659999999996</v>
      </c>
      <c r="N264" s="465">
        <v>21775.599999999999</v>
      </c>
      <c r="O264" s="465">
        <v>0</v>
      </c>
      <c r="P264" s="465">
        <v>0</v>
      </c>
      <c r="Q264" s="465">
        <v>0</v>
      </c>
      <c r="R264" s="465">
        <v>0</v>
      </c>
      <c r="S264" s="465">
        <v>0</v>
      </c>
      <c r="T264" s="465">
        <v>0</v>
      </c>
      <c r="U264" s="465">
        <v>0</v>
      </c>
      <c r="V264" s="465">
        <v>59333.580000000009</v>
      </c>
      <c r="W264" s="465">
        <v>0</v>
      </c>
      <c r="X264" s="465">
        <v>0</v>
      </c>
      <c r="Y264" s="465">
        <v>0</v>
      </c>
      <c r="Z264" s="465">
        <v>0</v>
      </c>
      <c r="AA264" s="465">
        <v>0</v>
      </c>
      <c r="AB264" s="465">
        <v>0</v>
      </c>
      <c r="AC264" s="465">
        <v>9292.3599999999988</v>
      </c>
      <c r="AD264" s="465">
        <v>9346.26</v>
      </c>
      <c r="AE264" s="465">
        <v>10036.18</v>
      </c>
      <c r="AF264" s="465">
        <v>9637.32</v>
      </c>
      <c r="AG264" s="465">
        <v>9583.42</v>
      </c>
      <c r="AH264" s="465">
        <v>0</v>
      </c>
      <c r="AI264" s="465">
        <v>0</v>
      </c>
      <c r="AJ264" s="465">
        <v>0</v>
      </c>
      <c r="AK264" s="465">
        <v>0</v>
      </c>
      <c r="AL264" s="465">
        <v>0</v>
      </c>
      <c r="AM264" s="465">
        <v>0</v>
      </c>
      <c r="AN264" s="465">
        <v>0</v>
      </c>
      <c r="AO264" s="465">
        <v>27291.599999999999</v>
      </c>
      <c r="AP264" s="465">
        <v>0</v>
      </c>
      <c r="AQ264" s="465">
        <v>0</v>
      </c>
      <c r="AR264" s="465">
        <v>0</v>
      </c>
      <c r="AS264" s="465">
        <v>0</v>
      </c>
      <c r="AT264" s="465">
        <v>0</v>
      </c>
      <c r="AU264" s="465">
        <v>0</v>
      </c>
      <c r="AV264" s="404">
        <v>0</v>
      </c>
      <c r="AW264" s="404">
        <v>0</v>
      </c>
      <c r="AX264" s="404">
        <v>0</v>
      </c>
      <c r="AY264" s="404">
        <v>0</v>
      </c>
      <c r="AZ264" s="404">
        <v>0</v>
      </c>
      <c r="BA264" s="404">
        <v>0</v>
      </c>
      <c r="BB264" s="404">
        <v>0</v>
      </c>
      <c r="BC264" s="404">
        <v>0</v>
      </c>
      <c r="BD264" s="404">
        <v>0</v>
      </c>
      <c r="BE264" s="404">
        <v>0</v>
      </c>
      <c r="BF264" s="404">
        <v>0</v>
      </c>
      <c r="BG264" s="404">
        <v>0</v>
      </c>
      <c r="BH264" s="404">
        <v>0</v>
      </c>
      <c r="BI264" s="404">
        <v>0</v>
      </c>
      <c r="BJ264" s="404">
        <v>0</v>
      </c>
      <c r="BK264" s="404">
        <v>0</v>
      </c>
      <c r="BL264" s="404">
        <v>0</v>
      </c>
      <c r="BM264" s="404">
        <v>0</v>
      </c>
      <c r="BN264" s="404">
        <v>0</v>
      </c>
      <c r="BO264" s="404">
        <v>0</v>
      </c>
      <c r="BP264" s="404">
        <v>0</v>
      </c>
      <c r="BQ264" s="404">
        <v>0</v>
      </c>
      <c r="BR264" s="404">
        <v>0</v>
      </c>
      <c r="BS264" s="404">
        <v>0</v>
      </c>
      <c r="BT264" s="404">
        <v>0</v>
      </c>
      <c r="BU264" s="404">
        <v>0</v>
      </c>
      <c r="BV264" s="404">
        <v>0</v>
      </c>
      <c r="BW264" s="404">
        <v>0</v>
      </c>
      <c r="BX264" s="404">
        <v>0</v>
      </c>
      <c r="BY264" s="404">
        <v>0</v>
      </c>
      <c r="BZ264" s="404">
        <v>0</v>
      </c>
      <c r="CA264" s="404">
        <v>0</v>
      </c>
      <c r="CB264" s="404">
        <v>0</v>
      </c>
      <c r="CC264" s="404">
        <v>0</v>
      </c>
      <c r="CD264" s="404">
        <v>0</v>
      </c>
      <c r="CE264" s="404">
        <v>0</v>
      </c>
      <c r="CF264" s="404">
        <v>0</v>
      </c>
      <c r="CG264" s="404">
        <v>0</v>
      </c>
      <c r="CH264" s="404">
        <v>0</v>
      </c>
      <c r="CI264" s="404">
        <v>0</v>
      </c>
      <c r="CJ264" s="404">
        <v>0</v>
      </c>
      <c r="CK264" s="404">
        <v>0</v>
      </c>
      <c r="CL264" s="404">
        <v>0</v>
      </c>
      <c r="CM264" s="404">
        <v>0</v>
      </c>
      <c r="CN264" s="404">
        <v>0</v>
      </c>
      <c r="CO264" s="404">
        <v>0</v>
      </c>
      <c r="CP264" s="404">
        <v>0</v>
      </c>
      <c r="CQ264" s="404">
        <v>0</v>
      </c>
      <c r="CR264" s="404">
        <v>0</v>
      </c>
      <c r="CS264" s="404">
        <v>0</v>
      </c>
      <c r="CT264" s="404">
        <v>0</v>
      </c>
      <c r="CU264" s="404">
        <v>0</v>
      </c>
      <c r="CV264" s="404">
        <v>0</v>
      </c>
      <c r="CW264" s="404">
        <v>0</v>
      </c>
      <c r="CX264" s="404">
        <v>0</v>
      </c>
      <c r="CY264" s="404">
        <v>0</v>
      </c>
      <c r="CZ264" s="404">
        <v>0</v>
      </c>
    </row>
    <row r="265" spans="1:104" x14ac:dyDescent="0.25">
      <c r="A265" s="183">
        <v>5345</v>
      </c>
      <c r="B265" s="183">
        <v>675561</v>
      </c>
      <c r="C265" s="27">
        <v>1003363</v>
      </c>
      <c r="D265" s="14">
        <v>1134113947</v>
      </c>
      <c r="F265" s="27" t="s">
        <v>1296</v>
      </c>
      <c r="G265" s="12" t="s">
        <v>1109</v>
      </c>
      <c r="H265" s="27" t="s">
        <v>1356</v>
      </c>
      <c r="I265" s="12" t="s">
        <v>1110</v>
      </c>
      <c r="J265" s="465">
        <v>0</v>
      </c>
      <c r="K265" s="465">
        <v>0</v>
      </c>
      <c r="L265" s="465">
        <v>0</v>
      </c>
      <c r="M265" s="465">
        <v>0</v>
      </c>
      <c r="N265" s="465">
        <v>0</v>
      </c>
      <c r="O265" s="465">
        <v>0</v>
      </c>
      <c r="P265" s="465">
        <v>0</v>
      </c>
      <c r="Q265" s="465">
        <v>0</v>
      </c>
      <c r="R265" s="465">
        <v>0</v>
      </c>
      <c r="S265" s="465">
        <v>0</v>
      </c>
      <c r="T265" s="465">
        <v>0</v>
      </c>
      <c r="U265" s="465">
        <v>0</v>
      </c>
      <c r="V265" s="465">
        <v>0</v>
      </c>
      <c r="W265" s="465">
        <v>0</v>
      </c>
      <c r="X265" s="465">
        <v>0</v>
      </c>
      <c r="Y265" s="465">
        <v>0</v>
      </c>
      <c r="Z265" s="465">
        <v>0</v>
      </c>
      <c r="AA265" s="465">
        <v>0</v>
      </c>
      <c r="AB265" s="465">
        <v>0</v>
      </c>
      <c r="AC265" s="465">
        <v>15710.5</v>
      </c>
      <c r="AD265" s="465">
        <v>15762.5</v>
      </c>
      <c r="AE265" s="465">
        <v>16763.5</v>
      </c>
      <c r="AF265" s="465">
        <v>16874</v>
      </c>
      <c r="AG265" s="465">
        <v>16562</v>
      </c>
      <c r="AH265" s="465">
        <v>0</v>
      </c>
      <c r="AI265" s="465">
        <v>0</v>
      </c>
      <c r="AJ265" s="465">
        <v>0</v>
      </c>
      <c r="AK265" s="465">
        <v>0</v>
      </c>
      <c r="AL265" s="465">
        <v>0</v>
      </c>
      <c r="AM265" s="465">
        <v>0</v>
      </c>
      <c r="AN265" s="465">
        <v>0</v>
      </c>
      <c r="AO265" s="465">
        <v>45564.939999999995</v>
      </c>
      <c r="AP265" s="465">
        <v>0</v>
      </c>
      <c r="AQ265" s="465">
        <v>0</v>
      </c>
      <c r="AR265" s="465">
        <v>0</v>
      </c>
      <c r="AS265" s="465">
        <v>0</v>
      </c>
      <c r="AT265" s="465">
        <v>0</v>
      </c>
      <c r="AU265" s="465">
        <v>0</v>
      </c>
      <c r="AV265" s="404">
        <v>0</v>
      </c>
      <c r="AW265" s="404">
        <v>0</v>
      </c>
      <c r="AX265" s="404">
        <v>0</v>
      </c>
      <c r="AY265" s="404">
        <v>0</v>
      </c>
      <c r="AZ265" s="404">
        <v>0</v>
      </c>
      <c r="BA265" s="404">
        <v>0</v>
      </c>
      <c r="BB265" s="404">
        <v>0</v>
      </c>
      <c r="BC265" s="404">
        <v>0</v>
      </c>
      <c r="BD265" s="404">
        <v>0</v>
      </c>
      <c r="BE265" s="404">
        <v>0</v>
      </c>
      <c r="BF265" s="404">
        <v>0</v>
      </c>
      <c r="BG265" s="404">
        <v>0</v>
      </c>
      <c r="BH265" s="404">
        <v>0</v>
      </c>
      <c r="BI265" s="404">
        <v>0</v>
      </c>
      <c r="BJ265" s="404">
        <v>0</v>
      </c>
      <c r="BK265" s="404">
        <v>0</v>
      </c>
      <c r="BL265" s="404">
        <v>0</v>
      </c>
      <c r="BM265" s="404">
        <v>0</v>
      </c>
      <c r="BN265" s="404">
        <v>0</v>
      </c>
      <c r="BO265" s="404">
        <v>0</v>
      </c>
      <c r="BP265" s="404">
        <v>0</v>
      </c>
      <c r="BQ265" s="404">
        <v>0</v>
      </c>
      <c r="BR265" s="404">
        <v>0</v>
      </c>
      <c r="BS265" s="404">
        <v>0</v>
      </c>
      <c r="BT265" s="404">
        <v>0</v>
      </c>
      <c r="BU265" s="404">
        <v>0</v>
      </c>
      <c r="BV265" s="404">
        <v>0</v>
      </c>
      <c r="BW265" s="404">
        <v>0</v>
      </c>
      <c r="BX265" s="404">
        <v>0</v>
      </c>
      <c r="BY265" s="404">
        <v>0</v>
      </c>
      <c r="BZ265" s="404">
        <v>0</v>
      </c>
      <c r="CA265" s="404">
        <v>0</v>
      </c>
      <c r="CB265" s="404">
        <v>0</v>
      </c>
      <c r="CC265" s="404">
        <v>0</v>
      </c>
      <c r="CD265" s="404">
        <v>0</v>
      </c>
      <c r="CE265" s="404">
        <v>0</v>
      </c>
      <c r="CF265" s="404">
        <v>0</v>
      </c>
      <c r="CG265" s="404">
        <v>0</v>
      </c>
      <c r="CH265" s="404">
        <v>21489</v>
      </c>
      <c r="CI265" s="404">
        <v>22282</v>
      </c>
      <c r="CJ265" s="404">
        <v>23250.5</v>
      </c>
      <c r="CK265" s="404">
        <v>23699</v>
      </c>
      <c r="CL265" s="404">
        <v>23582</v>
      </c>
      <c r="CM265" s="404">
        <v>0</v>
      </c>
      <c r="CN265" s="404">
        <v>0</v>
      </c>
      <c r="CO265" s="404">
        <v>0</v>
      </c>
      <c r="CP265" s="404">
        <v>0</v>
      </c>
      <c r="CQ265" s="404">
        <v>0</v>
      </c>
      <c r="CR265" s="404">
        <v>0</v>
      </c>
      <c r="CS265" s="404">
        <v>0</v>
      </c>
      <c r="CT265" s="404">
        <v>63309.540000000008</v>
      </c>
      <c r="CU265" s="404">
        <v>0</v>
      </c>
      <c r="CV265" s="404">
        <v>0</v>
      </c>
      <c r="CW265" s="404">
        <v>0</v>
      </c>
      <c r="CX265" s="404">
        <v>0</v>
      </c>
      <c r="CY265" s="404">
        <v>0</v>
      </c>
      <c r="CZ265" s="404">
        <v>0</v>
      </c>
    </row>
    <row r="266" spans="1:104" x14ac:dyDescent="0.25">
      <c r="A266" s="183">
        <v>5213</v>
      </c>
      <c r="B266" s="183">
        <v>675563</v>
      </c>
      <c r="C266" s="27">
        <v>1026956</v>
      </c>
      <c r="D266" s="14">
        <v>1073900882</v>
      </c>
      <c r="F266" s="27" t="s">
        <v>1296</v>
      </c>
      <c r="G266" s="12" t="s">
        <v>1031</v>
      </c>
      <c r="H266" s="27" t="s">
        <v>1369</v>
      </c>
      <c r="I266" s="12" t="s">
        <v>1032</v>
      </c>
      <c r="J266" s="465">
        <v>0</v>
      </c>
      <c r="K266" s="465">
        <v>0</v>
      </c>
      <c r="L266" s="465">
        <v>0</v>
      </c>
      <c r="M266" s="465">
        <v>0</v>
      </c>
      <c r="N266" s="465">
        <v>0</v>
      </c>
      <c r="O266" s="465">
        <v>0</v>
      </c>
      <c r="P266" s="465">
        <v>0</v>
      </c>
      <c r="Q266" s="465">
        <v>0</v>
      </c>
      <c r="R266" s="465">
        <v>0</v>
      </c>
      <c r="S266" s="465">
        <v>0</v>
      </c>
      <c r="T266" s="465">
        <v>0</v>
      </c>
      <c r="U266" s="465">
        <v>0</v>
      </c>
      <c r="V266" s="465">
        <v>0</v>
      </c>
      <c r="W266" s="465">
        <v>0</v>
      </c>
      <c r="X266" s="465">
        <v>0</v>
      </c>
      <c r="Y266" s="465">
        <v>0</v>
      </c>
      <c r="Z266" s="465">
        <v>0</v>
      </c>
      <c r="AA266" s="465">
        <v>0</v>
      </c>
      <c r="AB266" s="465">
        <v>0</v>
      </c>
      <c r="AC266" s="465">
        <v>9353.7900000000009</v>
      </c>
      <c r="AD266" s="465">
        <v>9384.75</v>
      </c>
      <c r="AE266" s="465">
        <v>9980.73</v>
      </c>
      <c r="AF266" s="465">
        <v>10046.52</v>
      </c>
      <c r="AG266" s="465">
        <v>9860.760000000002</v>
      </c>
      <c r="AH266" s="465">
        <v>0</v>
      </c>
      <c r="AI266" s="465">
        <v>0</v>
      </c>
      <c r="AJ266" s="465">
        <v>0</v>
      </c>
      <c r="AK266" s="465">
        <v>0</v>
      </c>
      <c r="AL266" s="465">
        <v>0</v>
      </c>
      <c r="AM266" s="465">
        <v>0</v>
      </c>
      <c r="AN266" s="465">
        <v>0</v>
      </c>
      <c r="AO266" s="465">
        <v>15213.050000000001</v>
      </c>
      <c r="AP266" s="465">
        <v>0</v>
      </c>
      <c r="AQ266" s="465">
        <v>0</v>
      </c>
      <c r="AR266" s="465">
        <v>0</v>
      </c>
      <c r="AS266" s="465">
        <v>0</v>
      </c>
      <c r="AT266" s="465">
        <v>0</v>
      </c>
      <c r="AU266" s="465">
        <v>0</v>
      </c>
      <c r="AV266" s="404">
        <v>0</v>
      </c>
      <c r="AW266" s="404">
        <v>0</v>
      </c>
      <c r="AX266" s="404">
        <v>0</v>
      </c>
      <c r="AY266" s="404">
        <v>0</v>
      </c>
      <c r="AZ266" s="404">
        <v>0</v>
      </c>
      <c r="BA266" s="404">
        <v>0</v>
      </c>
      <c r="BB266" s="404">
        <v>0</v>
      </c>
      <c r="BC266" s="404">
        <v>0</v>
      </c>
      <c r="BD266" s="404">
        <v>0</v>
      </c>
      <c r="BE266" s="404">
        <v>0</v>
      </c>
      <c r="BF266" s="404">
        <v>0</v>
      </c>
      <c r="BG266" s="404">
        <v>0</v>
      </c>
      <c r="BH266" s="404">
        <v>0</v>
      </c>
      <c r="BI266" s="404">
        <v>0</v>
      </c>
      <c r="BJ266" s="404">
        <v>0</v>
      </c>
      <c r="BK266" s="404">
        <v>0</v>
      </c>
      <c r="BL266" s="404">
        <v>0</v>
      </c>
      <c r="BM266" s="404">
        <v>0</v>
      </c>
      <c r="BN266" s="404">
        <v>0</v>
      </c>
      <c r="BO266" s="404">
        <v>0</v>
      </c>
      <c r="BP266" s="404">
        <v>0</v>
      </c>
      <c r="BQ266" s="404">
        <v>0</v>
      </c>
      <c r="BR266" s="404">
        <v>0</v>
      </c>
      <c r="BS266" s="404">
        <v>0</v>
      </c>
      <c r="BT266" s="404">
        <v>0</v>
      </c>
      <c r="BU266" s="404">
        <v>0</v>
      </c>
      <c r="BV266" s="404">
        <v>0</v>
      </c>
      <c r="BW266" s="404">
        <v>0</v>
      </c>
      <c r="BX266" s="404">
        <v>0</v>
      </c>
      <c r="BY266" s="404">
        <v>0</v>
      </c>
      <c r="BZ266" s="404">
        <v>0</v>
      </c>
      <c r="CA266" s="404">
        <v>0</v>
      </c>
      <c r="CB266" s="404">
        <v>0</v>
      </c>
      <c r="CC266" s="404">
        <v>0</v>
      </c>
      <c r="CD266" s="404">
        <v>0</v>
      </c>
      <c r="CE266" s="404">
        <v>0</v>
      </c>
      <c r="CF266" s="404">
        <v>0</v>
      </c>
      <c r="CG266" s="404">
        <v>0</v>
      </c>
      <c r="CH266" s="404">
        <v>12794.220000000001</v>
      </c>
      <c r="CI266" s="404">
        <v>13266.36</v>
      </c>
      <c r="CJ266" s="404">
        <v>13842.99</v>
      </c>
      <c r="CK266" s="404">
        <v>14110.02</v>
      </c>
      <c r="CL266" s="404">
        <v>14040.36</v>
      </c>
      <c r="CM266" s="404">
        <v>0</v>
      </c>
      <c r="CN266" s="404">
        <v>0</v>
      </c>
      <c r="CO266" s="404">
        <v>0</v>
      </c>
      <c r="CP266" s="404">
        <v>0</v>
      </c>
      <c r="CQ266" s="404">
        <v>0</v>
      </c>
      <c r="CR266" s="404">
        <v>0</v>
      </c>
      <c r="CS266" s="404">
        <v>0</v>
      </c>
      <c r="CT266" s="404">
        <v>21137.549999999996</v>
      </c>
      <c r="CU266" s="404">
        <v>0</v>
      </c>
      <c r="CV266" s="404">
        <v>0</v>
      </c>
      <c r="CW266" s="404">
        <v>0</v>
      </c>
      <c r="CX266" s="404">
        <v>0</v>
      </c>
      <c r="CY266" s="404">
        <v>0</v>
      </c>
      <c r="CZ266" s="404">
        <v>0</v>
      </c>
    </row>
    <row r="267" spans="1:104" x14ac:dyDescent="0.25">
      <c r="A267" s="183">
        <v>4775</v>
      </c>
      <c r="B267" s="183">
        <v>675564</v>
      </c>
      <c r="C267" s="27">
        <v>1025635</v>
      </c>
      <c r="D267" s="14">
        <v>1669893871</v>
      </c>
      <c r="F267" s="27" t="s">
        <v>1297</v>
      </c>
      <c r="G267" s="12" t="s">
        <v>818</v>
      </c>
      <c r="H267" s="27" t="s">
        <v>1295</v>
      </c>
      <c r="I267" s="12" t="s">
        <v>819</v>
      </c>
      <c r="J267" s="465">
        <v>10059.18</v>
      </c>
      <c r="K267" s="465">
        <v>9987.3799999999992</v>
      </c>
      <c r="L267" s="465">
        <v>10604.859999999999</v>
      </c>
      <c r="M267" s="465">
        <v>10568.96</v>
      </c>
      <c r="N267" s="465">
        <v>10403.82</v>
      </c>
      <c r="O267" s="465">
        <v>0</v>
      </c>
      <c r="P267" s="465">
        <v>0</v>
      </c>
      <c r="Q267" s="465">
        <v>0</v>
      </c>
      <c r="R267" s="465">
        <v>0</v>
      </c>
      <c r="S267" s="465">
        <v>0</v>
      </c>
      <c r="T267" s="465">
        <v>0</v>
      </c>
      <c r="U267" s="465">
        <v>0</v>
      </c>
      <c r="V267" s="465">
        <v>22668.39</v>
      </c>
      <c r="W267" s="465">
        <v>0</v>
      </c>
      <c r="X267" s="465">
        <v>0</v>
      </c>
      <c r="Y267" s="465">
        <v>0</v>
      </c>
      <c r="Z267" s="465">
        <v>0</v>
      </c>
      <c r="AA267" s="465">
        <v>0</v>
      </c>
      <c r="AB267" s="465">
        <v>0</v>
      </c>
      <c r="AC267" s="465">
        <v>0</v>
      </c>
      <c r="AD267" s="465">
        <v>0</v>
      </c>
      <c r="AE267" s="465">
        <v>0</v>
      </c>
      <c r="AF267" s="465">
        <v>0</v>
      </c>
      <c r="AG267" s="465">
        <v>0</v>
      </c>
      <c r="AH267" s="465">
        <v>0</v>
      </c>
      <c r="AI267" s="465">
        <v>0</v>
      </c>
      <c r="AJ267" s="465">
        <v>0</v>
      </c>
      <c r="AK267" s="465">
        <v>0</v>
      </c>
      <c r="AL267" s="465">
        <v>0</v>
      </c>
      <c r="AM267" s="465">
        <v>0</v>
      </c>
      <c r="AN267" s="465">
        <v>0</v>
      </c>
      <c r="AO267" s="465">
        <v>0</v>
      </c>
      <c r="AP267" s="465">
        <v>0</v>
      </c>
      <c r="AQ267" s="465">
        <v>0</v>
      </c>
      <c r="AR267" s="465">
        <v>0</v>
      </c>
      <c r="AS267" s="465">
        <v>0</v>
      </c>
      <c r="AT267" s="465">
        <v>0</v>
      </c>
      <c r="AU267" s="465">
        <v>0</v>
      </c>
      <c r="AV267" s="404">
        <v>0</v>
      </c>
      <c r="AW267" s="404">
        <v>0</v>
      </c>
      <c r="AX267" s="404">
        <v>0</v>
      </c>
      <c r="AY267" s="404">
        <v>0</v>
      </c>
      <c r="AZ267" s="404">
        <v>0</v>
      </c>
      <c r="BA267" s="404">
        <v>0</v>
      </c>
      <c r="BB267" s="404">
        <v>0</v>
      </c>
      <c r="BC267" s="404">
        <v>0</v>
      </c>
      <c r="BD267" s="404">
        <v>0</v>
      </c>
      <c r="BE267" s="404">
        <v>0</v>
      </c>
      <c r="BF267" s="404">
        <v>0</v>
      </c>
      <c r="BG267" s="404">
        <v>0</v>
      </c>
      <c r="BH267" s="404">
        <v>0</v>
      </c>
      <c r="BI267" s="404">
        <v>0</v>
      </c>
      <c r="BJ267" s="404">
        <v>0</v>
      </c>
      <c r="BK267" s="404">
        <v>0</v>
      </c>
      <c r="BL267" s="404">
        <v>0</v>
      </c>
      <c r="BM267" s="404">
        <v>0</v>
      </c>
      <c r="BN267" s="404">
        <v>0</v>
      </c>
      <c r="BO267" s="404">
        <v>0</v>
      </c>
      <c r="BP267" s="404">
        <v>0</v>
      </c>
      <c r="BQ267" s="404">
        <v>0</v>
      </c>
      <c r="BR267" s="404">
        <v>0</v>
      </c>
      <c r="BS267" s="404">
        <v>0</v>
      </c>
      <c r="BT267" s="404">
        <v>0</v>
      </c>
      <c r="BU267" s="404">
        <v>0</v>
      </c>
      <c r="BV267" s="404">
        <v>0</v>
      </c>
      <c r="BW267" s="404">
        <v>0</v>
      </c>
      <c r="BX267" s="404">
        <v>0</v>
      </c>
      <c r="BY267" s="404">
        <v>0</v>
      </c>
      <c r="BZ267" s="404">
        <v>0</v>
      </c>
      <c r="CA267" s="404">
        <v>0</v>
      </c>
      <c r="CB267" s="404">
        <v>0</v>
      </c>
      <c r="CC267" s="404">
        <v>0</v>
      </c>
      <c r="CD267" s="404">
        <v>0</v>
      </c>
      <c r="CE267" s="404">
        <v>0</v>
      </c>
      <c r="CF267" s="404">
        <v>0</v>
      </c>
      <c r="CG267" s="404">
        <v>0</v>
      </c>
      <c r="CH267" s="404">
        <v>12378.32</v>
      </c>
      <c r="CI267" s="404">
        <v>12378.32</v>
      </c>
      <c r="CJ267" s="404">
        <v>13369.16</v>
      </c>
      <c r="CK267" s="404">
        <v>13455.32</v>
      </c>
      <c r="CL267" s="404">
        <v>13563.019999999999</v>
      </c>
      <c r="CM267" s="404">
        <v>0</v>
      </c>
      <c r="CN267" s="404">
        <v>0</v>
      </c>
      <c r="CO267" s="404">
        <v>0</v>
      </c>
      <c r="CP267" s="404">
        <v>0</v>
      </c>
      <c r="CQ267" s="404">
        <v>0</v>
      </c>
      <c r="CR267" s="404">
        <v>0</v>
      </c>
      <c r="CS267" s="404">
        <v>0</v>
      </c>
      <c r="CT267" s="404">
        <v>28196.1</v>
      </c>
      <c r="CU267" s="404">
        <v>0</v>
      </c>
      <c r="CV267" s="404">
        <v>0</v>
      </c>
      <c r="CW267" s="404">
        <v>0</v>
      </c>
      <c r="CX267" s="404">
        <v>0</v>
      </c>
      <c r="CY267" s="404">
        <v>0</v>
      </c>
      <c r="CZ267" s="404">
        <v>0</v>
      </c>
    </row>
    <row r="268" spans="1:104" x14ac:dyDescent="0.25">
      <c r="A268" s="183">
        <v>4748</v>
      </c>
      <c r="B268" s="183">
        <v>675587</v>
      </c>
      <c r="C268" s="27">
        <v>1026198</v>
      </c>
      <c r="D268" s="14">
        <v>1346292638</v>
      </c>
      <c r="F268" s="27" t="s">
        <v>1274</v>
      </c>
      <c r="G268" s="12" t="s">
        <v>806</v>
      </c>
      <c r="H268" s="27" t="s">
        <v>1362</v>
      </c>
      <c r="I268" s="12" t="s">
        <v>807</v>
      </c>
      <c r="J268" s="465">
        <v>0</v>
      </c>
      <c r="K268" s="465">
        <v>0</v>
      </c>
      <c r="L268" s="465">
        <v>0</v>
      </c>
      <c r="M268" s="465">
        <v>0</v>
      </c>
      <c r="N268" s="465">
        <v>0</v>
      </c>
      <c r="O268" s="465">
        <v>0</v>
      </c>
      <c r="P268" s="465">
        <v>0</v>
      </c>
      <c r="Q268" s="465">
        <v>0</v>
      </c>
      <c r="R268" s="465">
        <v>0</v>
      </c>
      <c r="S268" s="465">
        <v>0</v>
      </c>
      <c r="T268" s="465">
        <v>0</v>
      </c>
      <c r="U268" s="465">
        <v>0</v>
      </c>
      <c r="V268" s="465">
        <v>0</v>
      </c>
      <c r="W268" s="465">
        <v>0</v>
      </c>
      <c r="X268" s="465">
        <v>0</v>
      </c>
      <c r="Y268" s="465">
        <v>0</v>
      </c>
      <c r="Z268" s="465">
        <v>0</v>
      </c>
      <c r="AA268" s="465">
        <v>0</v>
      </c>
      <c r="AB268" s="465">
        <v>0</v>
      </c>
      <c r="AC268" s="465">
        <v>0</v>
      </c>
      <c r="AD268" s="465">
        <v>0</v>
      </c>
      <c r="AE268" s="465">
        <v>0</v>
      </c>
      <c r="AF268" s="465">
        <v>0</v>
      </c>
      <c r="AG268" s="465">
        <v>0</v>
      </c>
      <c r="AH268" s="465">
        <v>0</v>
      </c>
      <c r="AI268" s="465">
        <v>0</v>
      </c>
      <c r="AJ268" s="465">
        <v>0</v>
      </c>
      <c r="AK268" s="465">
        <v>0</v>
      </c>
      <c r="AL268" s="465">
        <v>0</v>
      </c>
      <c r="AM268" s="465">
        <v>0</v>
      </c>
      <c r="AN268" s="465">
        <v>0</v>
      </c>
      <c r="AO268" s="465">
        <v>0</v>
      </c>
      <c r="AP268" s="465">
        <v>0</v>
      </c>
      <c r="AQ268" s="465">
        <v>0</v>
      </c>
      <c r="AR268" s="465">
        <v>0</v>
      </c>
      <c r="AS268" s="465">
        <v>0</v>
      </c>
      <c r="AT268" s="465">
        <v>0</v>
      </c>
      <c r="AU268" s="465">
        <v>0</v>
      </c>
      <c r="AV268" s="404">
        <v>0</v>
      </c>
      <c r="AW268" s="404">
        <v>0</v>
      </c>
      <c r="AX268" s="404">
        <v>0</v>
      </c>
      <c r="AY268" s="404">
        <v>0</v>
      </c>
      <c r="AZ268" s="404">
        <v>0</v>
      </c>
      <c r="BA268" s="404">
        <v>0</v>
      </c>
      <c r="BB268" s="404">
        <v>0</v>
      </c>
      <c r="BC268" s="404">
        <v>0</v>
      </c>
      <c r="BD268" s="404">
        <v>0</v>
      </c>
      <c r="BE268" s="404">
        <v>0</v>
      </c>
      <c r="BF268" s="404">
        <v>0</v>
      </c>
      <c r="BG268" s="404">
        <v>0</v>
      </c>
      <c r="BH268" s="404">
        <v>0</v>
      </c>
      <c r="BI268" s="404">
        <v>0</v>
      </c>
      <c r="BJ268" s="404">
        <v>0</v>
      </c>
      <c r="BK268" s="404">
        <v>0</v>
      </c>
      <c r="BL268" s="404">
        <v>0</v>
      </c>
      <c r="BM268" s="404">
        <v>0</v>
      </c>
      <c r="BN268" s="404">
        <v>0</v>
      </c>
      <c r="BO268" s="404">
        <v>18486.239999999998</v>
      </c>
      <c r="BP268" s="404">
        <v>18249.12</v>
      </c>
      <c r="BQ268" s="404">
        <v>20510.879999999997</v>
      </c>
      <c r="BR268" s="404">
        <v>19991.039999999997</v>
      </c>
      <c r="BS268" s="404">
        <v>19753.919999999998</v>
      </c>
      <c r="BT268" s="404">
        <v>0</v>
      </c>
      <c r="BU268" s="404">
        <v>0</v>
      </c>
      <c r="BV268" s="404">
        <v>0</v>
      </c>
      <c r="BW268" s="404">
        <v>0</v>
      </c>
      <c r="BX268" s="404">
        <v>0</v>
      </c>
      <c r="BY268" s="404">
        <v>0</v>
      </c>
      <c r="BZ268" s="404">
        <v>0</v>
      </c>
      <c r="CA268" s="404">
        <v>42369.75</v>
      </c>
      <c r="CB268" s="404">
        <v>0</v>
      </c>
      <c r="CC268" s="404">
        <v>0</v>
      </c>
      <c r="CD268" s="404">
        <v>0</v>
      </c>
      <c r="CE268" s="404">
        <v>0</v>
      </c>
      <c r="CF268" s="404">
        <v>0</v>
      </c>
      <c r="CG268" s="404">
        <v>0</v>
      </c>
      <c r="CH268" s="404">
        <v>22362.239999999998</v>
      </c>
      <c r="CI268" s="404">
        <v>21997.439999999999</v>
      </c>
      <c r="CJ268" s="404">
        <v>24040.319999999996</v>
      </c>
      <c r="CK268" s="404">
        <v>23921.759999999998</v>
      </c>
      <c r="CL268" s="404">
        <v>23465.759999999998</v>
      </c>
      <c r="CM268" s="404">
        <v>0</v>
      </c>
      <c r="CN268" s="404">
        <v>0</v>
      </c>
      <c r="CO268" s="404">
        <v>0</v>
      </c>
      <c r="CP268" s="404">
        <v>0</v>
      </c>
      <c r="CQ268" s="404">
        <v>0</v>
      </c>
      <c r="CR268" s="404">
        <v>0</v>
      </c>
      <c r="CS268" s="404">
        <v>0</v>
      </c>
      <c r="CT268" s="404">
        <v>50625</v>
      </c>
      <c r="CU268" s="404">
        <v>0</v>
      </c>
      <c r="CV268" s="404">
        <v>0</v>
      </c>
      <c r="CW268" s="404">
        <v>0</v>
      </c>
      <c r="CX268" s="404">
        <v>0</v>
      </c>
      <c r="CY268" s="404">
        <v>0</v>
      </c>
      <c r="CZ268" s="404">
        <v>0</v>
      </c>
    </row>
    <row r="269" spans="1:104" x14ac:dyDescent="0.25">
      <c r="A269" s="183">
        <v>5167</v>
      </c>
      <c r="B269" s="183">
        <v>675593</v>
      </c>
      <c r="C269" s="27">
        <v>1026605</v>
      </c>
      <c r="D269" s="14">
        <v>1417259490</v>
      </c>
      <c r="F269" s="27" t="s">
        <v>1258</v>
      </c>
      <c r="G269" s="12" t="s">
        <v>995</v>
      </c>
      <c r="H269" s="27" t="s">
        <v>1355</v>
      </c>
      <c r="I269" s="12" t="s">
        <v>996</v>
      </c>
      <c r="J269" s="465">
        <v>6526.2</v>
      </c>
      <c r="K269" s="465">
        <v>6759.8</v>
      </c>
      <c r="L269" s="465">
        <v>7078.08</v>
      </c>
      <c r="M269" s="465">
        <v>6888.28</v>
      </c>
      <c r="N269" s="465">
        <v>6832.8</v>
      </c>
      <c r="O269" s="465">
        <v>0</v>
      </c>
      <c r="P269" s="465">
        <v>0</v>
      </c>
      <c r="Q269" s="465">
        <v>0</v>
      </c>
      <c r="R269" s="465">
        <v>0</v>
      </c>
      <c r="S269" s="465">
        <v>0</v>
      </c>
      <c r="T269" s="465">
        <v>0</v>
      </c>
      <c r="U269" s="465">
        <v>0</v>
      </c>
      <c r="V269" s="465">
        <v>14924.36</v>
      </c>
      <c r="W269" s="465">
        <v>0</v>
      </c>
      <c r="X269" s="465">
        <v>0</v>
      </c>
      <c r="Y269" s="465">
        <v>0</v>
      </c>
      <c r="Z269" s="465">
        <v>0</v>
      </c>
      <c r="AA269" s="465">
        <v>0</v>
      </c>
      <c r="AB269" s="465">
        <v>0</v>
      </c>
      <c r="AC269" s="465">
        <v>0</v>
      </c>
      <c r="AD269" s="465">
        <v>0</v>
      </c>
      <c r="AE269" s="465">
        <v>0</v>
      </c>
      <c r="AF269" s="465">
        <v>0</v>
      </c>
      <c r="AG269" s="465">
        <v>0</v>
      </c>
      <c r="AH269" s="465">
        <v>0</v>
      </c>
      <c r="AI269" s="465">
        <v>0</v>
      </c>
      <c r="AJ269" s="465">
        <v>0</v>
      </c>
      <c r="AK269" s="465">
        <v>0</v>
      </c>
      <c r="AL269" s="465">
        <v>0</v>
      </c>
      <c r="AM269" s="465">
        <v>0</v>
      </c>
      <c r="AN269" s="465">
        <v>0</v>
      </c>
      <c r="AO269" s="465">
        <v>0</v>
      </c>
      <c r="AP269" s="465">
        <v>0</v>
      </c>
      <c r="AQ269" s="465">
        <v>0</v>
      </c>
      <c r="AR269" s="465">
        <v>0</v>
      </c>
      <c r="AS269" s="465">
        <v>0</v>
      </c>
      <c r="AT269" s="465">
        <v>0</v>
      </c>
      <c r="AU269" s="465">
        <v>0</v>
      </c>
      <c r="AV269" s="404">
        <v>0</v>
      </c>
      <c r="AW269" s="404">
        <v>0</v>
      </c>
      <c r="AX269" s="404">
        <v>0</v>
      </c>
      <c r="AY269" s="404">
        <v>0</v>
      </c>
      <c r="AZ269" s="404">
        <v>0</v>
      </c>
      <c r="BA269" s="404">
        <v>0</v>
      </c>
      <c r="BB269" s="404">
        <v>0</v>
      </c>
      <c r="BC269" s="404">
        <v>0</v>
      </c>
      <c r="BD269" s="404">
        <v>0</v>
      </c>
      <c r="BE269" s="404">
        <v>0</v>
      </c>
      <c r="BF269" s="404">
        <v>0</v>
      </c>
      <c r="BG269" s="404">
        <v>0</v>
      </c>
      <c r="BH269" s="404">
        <v>0</v>
      </c>
      <c r="BI269" s="404">
        <v>0</v>
      </c>
      <c r="BJ269" s="404">
        <v>0</v>
      </c>
      <c r="BK269" s="404">
        <v>0</v>
      </c>
      <c r="BL269" s="404">
        <v>0</v>
      </c>
      <c r="BM269" s="404">
        <v>0</v>
      </c>
      <c r="BN269" s="404">
        <v>0</v>
      </c>
      <c r="BO269" s="404">
        <v>7270.8</v>
      </c>
      <c r="BP269" s="404">
        <v>7466.44</v>
      </c>
      <c r="BQ269" s="404">
        <v>7989.119999999999</v>
      </c>
      <c r="BR269" s="404">
        <v>7951.16</v>
      </c>
      <c r="BS269" s="404">
        <v>7933.6399999999994</v>
      </c>
      <c r="BT269" s="404">
        <v>0</v>
      </c>
      <c r="BU269" s="404">
        <v>0</v>
      </c>
      <c r="BV269" s="404">
        <v>0</v>
      </c>
      <c r="BW269" s="404">
        <v>0</v>
      </c>
      <c r="BX269" s="404">
        <v>0</v>
      </c>
      <c r="BY269" s="404">
        <v>0</v>
      </c>
      <c r="BZ269" s="404">
        <v>0</v>
      </c>
      <c r="CA269" s="404">
        <v>16655.620000000003</v>
      </c>
      <c r="CB269" s="404">
        <v>0</v>
      </c>
      <c r="CC269" s="404">
        <v>0</v>
      </c>
      <c r="CD269" s="404">
        <v>0</v>
      </c>
      <c r="CE269" s="404">
        <v>0</v>
      </c>
      <c r="CF269" s="404">
        <v>0</v>
      </c>
      <c r="CG269" s="404">
        <v>0</v>
      </c>
      <c r="CH269" s="404">
        <v>0</v>
      </c>
      <c r="CI269" s="404">
        <v>0</v>
      </c>
      <c r="CJ269" s="404">
        <v>0</v>
      </c>
      <c r="CK269" s="404">
        <v>0</v>
      </c>
      <c r="CL269" s="404">
        <v>0</v>
      </c>
      <c r="CM269" s="404">
        <v>0</v>
      </c>
      <c r="CN269" s="404">
        <v>0</v>
      </c>
      <c r="CO269" s="404">
        <v>0</v>
      </c>
      <c r="CP269" s="404">
        <v>0</v>
      </c>
      <c r="CQ269" s="404">
        <v>0</v>
      </c>
      <c r="CR269" s="404">
        <v>0</v>
      </c>
      <c r="CS269" s="404">
        <v>0</v>
      </c>
      <c r="CT269" s="404">
        <v>0</v>
      </c>
      <c r="CU269" s="404">
        <v>0</v>
      </c>
      <c r="CV269" s="404">
        <v>0</v>
      </c>
      <c r="CW269" s="404">
        <v>0</v>
      </c>
      <c r="CX269" s="404">
        <v>0</v>
      </c>
      <c r="CY269" s="404">
        <v>0</v>
      </c>
      <c r="CZ269" s="404">
        <v>0</v>
      </c>
    </row>
    <row r="270" spans="1:104" x14ac:dyDescent="0.25">
      <c r="A270" s="183">
        <v>4472</v>
      </c>
      <c r="B270" s="183">
        <v>675595</v>
      </c>
      <c r="C270" s="27">
        <v>1004117</v>
      </c>
      <c r="D270" s="14">
        <v>1164418935</v>
      </c>
      <c r="F270" s="27" t="s">
        <v>1277</v>
      </c>
      <c r="G270" s="12" t="s">
        <v>688</v>
      </c>
      <c r="H270" s="27" t="s">
        <v>688</v>
      </c>
      <c r="I270" s="12" t="s">
        <v>689</v>
      </c>
      <c r="J270" s="465">
        <v>0</v>
      </c>
      <c r="K270" s="465">
        <v>0</v>
      </c>
      <c r="L270" s="465">
        <v>0</v>
      </c>
      <c r="M270" s="465">
        <v>0</v>
      </c>
      <c r="N270" s="465">
        <v>0</v>
      </c>
      <c r="O270" s="465">
        <v>0</v>
      </c>
      <c r="P270" s="465">
        <v>0</v>
      </c>
      <c r="Q270" s="465">
        <v>0</v>
      </c>
      <c r="R270" s="465">
        <v>0</v>
      </c>
      <c r="S270" s="465">
        <v>0</v>
      </c>
      <c r="T270" s="465">
        <v>0</v>
      </c>
      <c r="U270" s="465">
        <v>0</v>
      </c>
      <c r="V270" s="465">
        <v>12431.079999999998</v>
      </c>
      <c r="W270" s="465">
        <v>0</v>
      </c>
      <c r="X270" s="465">
        <v>0</v>
      </c>
      <c r="Y270" s="465">
        <v>0</v>
      </c>
      <c r="Z270" s="465">
        <v>0</v>
      </c>
      <c r="AA270" s="465">
        <v>0</v>
      </c>
      <c r="AB270" s="465">
        <v>0</v>
      </c>
      <c r="AC270" s="465">
        <v>0</v>
      </c>
      <c r="AD270" s="465">
        <v>0</v>
      </c>
      <c r="AE270" s="465">
        <v>0</v>
      </c>
      <c r="AF270" s="465">
        <v>0</v>
      </c>
      <c r="AG270" s="465">
        <v>0</v>
      </c>
      <c r="AH270" s="465">
        <v>0</v>
      </c>
      <c r="AI270" s="465">
        <v>0</v>
      </c>
      <c r="AJ270" s="465">
        <v>0</v>
      </c>
      <c r="AK270" s="465">
        <v>0</v>
      </c>
      <c r="AL270" s="465">
        <v>0</v>
      </c>
      <c r="AM270" s="465">
        <v>0</v>
      </c>
      <c r="AN270" s="465">
        <v>0</v>
      </c>
      <c r="AO270" s="465">
        <v>0</v>
      </c>
      <c r="AP270" s="465">
        <v>0</v>
      </c>
      <c r="AQ270" s="465">
        <v>0</v>
      </c>
      <c r="AR270" s="465">
        <v>0</v>
      </c>
      <c r="AS270" s="465">
        <v>0</v>
      </c>
      <c r="AT270" s="465">
        <v>0</v>
      </c>
      <c r="AU270" s="465">
        <v>0</v>
      </c>
      <c r="AV270" s="404">
        <v>0</v>
      </c>
      <c r="AW270" s="404">
        <v>0</v>
      </c>
      <c r="AX270" s="404">
        <v>0</v>
      </c>
      <c r="AY270" s="404">
        <v>0</v>
      </c>
      <c r="AZ270" s="404">
        <v>0</v>
      </c>
      <c r="BA270" s="404">
        <v>0</v>
      </c>
      <c r="BB270" s="404">
        <v>0</v>
      </c>
      <c r="BC270" s="404">
        <v>0</v>
      </c>
      <c r="BD270" s="404">
        <v>0</v>
      </c>
      <c r="BE270" s="404">
        <v>0</v>
      </c>
      <c r="BF270" s="404">
        <v>0</v>
      </c>
      <c r="BG270" s="404">
        <v>0</v>
      </c>
      <c r="BH270" s="404">
        <v>13647.4</v>
      </c>
      <c r="BI270" s="404">
        <v>0</v>
      </c>
      <c r="BJ270" s="404">
        <v>0</v>
      </c>
      <c r="BK270" s="404">
        <v>0</v>
      </c>
      <c r="BL270" s="404">
        <v>0</v>
      </c>
      <c r="BM270" s="404">
        <v>0</v>
      </c>
      <c r="BN270" s="404">
        <v>0</v>
      </c>
      <c r="BO270" s="404">
        <v>0</v>
      </c>
      <c r="BP270" s="404">
        <v>0</v>
      </c>
      <c r="BQ270" s="404">
        <v>0</v>
      </c>
      <c r="BR270" s="404">
        <v>0</v>
      </c>
      <c r="BS270" s="404">
        <v>0</v>
      </c>
      <c r="BT270" s="404">
        <v>0</v>
      </c>
      <c r="BU270" s="404">
        <v>0</v>
      </c>
      <c r="BV270" s="404">
        <v>0</v>
      </c>
      <c r="BW270" s="404">
        <v>0</v>
      </c>
      <c r="BX270" s="404">
        <v>0</v>
      </c>
      <c r="BY270" s="404">
        <v>0</v>
      </c>
      <c r="BZ270" s="404">
        <v>0</v>
      </c>
      <c r="CA270" s="404">
        <v>0</v>
      </c>
      <c r="CB270" s="404">
        <v>0</v>
      </c>
      <c r="CC270" s="404">
        <v>0</v>
      </c>
      <c r="CD270" s="404">
        <v>0</v>
      </c>
      <c r="CE270" s="404">
        <v>0</v>
      </c>
      <c r="CF270" s="404">
        <v>0</v>
      </c>
      <c r="CG270" s="404">
        <v>0</v>
      </c>
      <c r="CH270" s="404">
        <v>0</v>
      </c>
      <c r="CI270" s="404">
        <v>0</v>
      </c>
      <c r="CJ270" s="404">
        <v>0</v>
      </c>
      <c r="CK270" s="404">
        <v>0</v>
      </c>
      <c r="CL270" s="404">
        <v>0</v>
      </c>
      <c r="CM270" s="404">
        <v>0</v>
      </c>
      <c r="CN270" s="404">
        <v>0</v>
      </c>
      <c r="CO270" s="404">
        <v>0</v>
      </c>
      <c r="CP270" s="404">
        <v>0</v>
      </c>
      <c r="CQ270" s="404">
        <v>0</v>
      </c>
      <c r="CR270" s="404">
        <v>0</v>
      </c>
      <c r="CS270" s="404">
        <v>0</v>
      </c>
      <c r="CT270" s="404">
        <v>15124.359999999999</v>
      </c>
      <c r="CU270" s="404">
        <v>0</v>
      </c>
      <c r="CV270" s="404">
        <v>0</v>
      </c>
      <c r="CW270" s="404">
        <v>0</v>
      </c>
      <c r="CX270" s="404">
        <v>0</v>
      </c>
      <c r="CY270" s="404">
        <v>0</v>
      </c>
      <c r="CZ270" s="404">
        <v>0</v>
      </c>
    </row>
    <row r="271" spans="1:104" x14ac:dyDescent="0.25">
      <c r="A271" s="183">
        <v>4095</v>
      </c>
      <c r="B271" s="183">
        <v>675599</v>
      </c>
      <c r="C271" s="27">
        <v>409501</v>
      </c>
      <c r="D271" s="14">
        <v>1194720839</v>
      </c>
      <c r="F271" s="27" t="s">
        <v>1258</v>
      </c>
      <c r="G271" s="12" t="s">
        <v>172</v>
      </c>
      <c r="H271" s="27" t="s">
        <v>1431</v>
      </c>
      <c r="I271" s="12" t="s">
        <v>173</v>
      </c>
      <c r="J271" s="465">
        <v>0</v>
      </c>
      <c r="K271" s="465">
        <v>0</v>
      </c>
      <c r="L271" s="465">
        <v>0</v>
      </c>
      <c r="M271" s="465">
        <v>0</v>
      </c>
      <c r="N271" s="465">
        <v>0</v>
      </c>
      <c r="O271" s="465">
        <v>0</v>
      </c>
      <c r="P271" s="465">
        <v>0</v>
      </c>
      <c r="Q271" s="465">
        <v>0</v>
      </c>
      <c r="R271" s="465">
        <v>0</v>
      </c>
      <c r="S271" s="465">
        <v>0</v>
      </c>
      <c r="T271" s="465">
        <v>0</v>
      </c>
      <c r="U271" s="465">
        <v>0</v>
      </c>
      <c r="V271" s="465">
        <v>7880.62</v>
      </c>
      <c r="W271" s="465">
        <v>0</v>
      </c>
      <c r="X271" s="465">
        <v>0</v>
      </c>
      <c r="Y271" s="465">
        <v>0</v>
      </c>
      <c r="Z271" s="465">
        <v>0</v>
      </c>
      <c r="AA271" s="465">
        <v>0</v>
      </c>
      <c r="AB271" s="465">
        <v>0</v>
      </c>
      <c r="AC271" s="465">
        <v>0</v>
      </c>
      <c r="AD271" s="465">
        <v>0</v>
      </c>
      <c r="AE271" s="465">
        <v>0</v>
      </c>
      <c r="AF271" s="465">
        <v>0</v>
      </c>
      <c r="AG271" s="465">
        <v>0</v>
      </c>
      <c r="AH271" s="465">
        <v>0</v>
      </c>
      <c r="AI271" s="465">
        <v>0</v>
      </c>
      <c r="AJ271" s="465">
        <v>0</v>
      </c>
      <c r="AK271" s="465">
        <v>0</v>
      </c>
      <c r="AL271" s="465">
        <v>0</v>
      </c>
      <c r="AM271" s="465">
        <v>0</v>
      </c>
      <c r="AN271" s="465">
        <v>0</v>
      </c>
      <c r="AO271" s="465">
        <v>0</v>
      </c>
      <c r="AP271" s="465">
        <v>0</v>
      </c>
      <c r="AQ271" s="465">
        <v>0</v>
      </c>
      <c r="AR271" s="465">
        <v>0</v>
      </c>
      <c r="AS271" s="465">
        <v>0</v>
      </c>
      <c r="AT271" s="465">
        <v>0</v>
      </c>
      <c r="AU271" s="465">
        <v>0</v>
      </c>
      <c r="AV271" s="404">
        <v>0</v>
      </c>
      <c r="AW271" s="404">
        <v>0</v>
      </c>
      <c r="AX271" s="404">
        <v>0</v>
      </c>
      <c r="AY271" s="404">
        <v>0</v>
      </c>
      <c r="AZ271" s="404">
        <v>0</v>
      </c>
      <c r="BA271" s="404">
        <v>0</v>
      </c>
      <c r="BB271" s="404">
        <v>0</v>
      </c>
      <c r="BC271" s="404">
        <v>0</v>
      </c>
      <c r="BD271" s="404">
        <v>0</v>
      </c>
      <c r="BE271" s="404">
        <v>0</v>
      </c>
      <c r="BF271" s="404">
        <v>0</v>
      </c>
      <c r="BG271" s="404">
        <v>0</v>
      </c>
      <c r="BH271" s="404">
        <v>0</v>
      </c>
      <c r="BI271" s="404">
        <v>0</v>
      </c>
      <c r="BJ271" s="404">
        <v>0</v>
      </c>
      <c r="BK271" s="404">
        <v>0</v>
      </c>
      <c r="BL271" s="404">
        <v>0</v>
      </c>
      <c r="BM271" s="404">
        <v>0</v>
      </c>
      <c r="BN271" s="404">
        <v>0</v>
      </c>
      <c r="BO271" s="404">
        <v>0</v>
      </c>
      <c r="BP271" s="404">
        <v>0</v>
      </c>
      <c r="BQ271" s="404">
        <v>0</v>
      </c>
      <c r="BR271" s="404">
        <v>0</v>
      </c>
      <c r="BS271" s="404">
        <v>0</v>
      </c>
      <c r="BT271" s="404">
        <v>0</v>
      </c>
      <c r="BU271" s="404">
        <v>0</v>
      </c>
      <c r="BV271" s="404">
        <v>0</v>
      </c>
      <c r="BW271" s="404">
        <v>0</v>
      </c>
      <c r="BX271" s="404">
        <v>0</v>
      </c>
      <c r="BY271" s="404">
        <v>0</v>
      </c>
      <c r="BZ271" s="404">
        <v>0</v>
      </c>
      <c r="CA271" s="404">
        <v>8794.7900000000009</v>
      </c>
      <c r="CB271" s="404">
        <v>0</v>
      </c>
      <c r="CC271" s="404">
        <v>0</v>
      </c>
      <c r="CD271" s="404">
        <v>0</v>
      </c>
      <c r="CE271" s="404">
        <v>0</v>
      </c>
      <c r="CF271" s="404">
        <v>0</v>
      </c>
      <c r="CG271" s="404">
        <v>0</v>
      </c>
      <c r="CH271" s="404">
        <v>0</v>
      </c>
      <c r="CI271" s="404">
        <v>0</v>
      </c>
      <c r="CJ271" s="404">
        <v>0</v>
      </c>
      <c r="CK271" s="404">
        <v>0</v>
      </c>
      <c r="CL271" s="404">
        <v>0</v>
      </c>
      <c r="CM271" s="404">
        <v>0</v>
      </c>
      <c r="CN271" s="404">
        <v>0</v>
      </c>
      <c r="CO271" s="404">
        <v>0</v>
      </c>
      <c r="CP271" s="404">
        <v>0</v>
      </c>
      <c r="CQ271" s="404">
        <v>0</v>
      </c>
      <c r="CR271" s="404">
        <v>0</v>
      </c>
      <c r="CS271" s="404">
        <v>0</v>
      </c>
      <c r="CT271" s="404">
        <v>0</v>
      </c>
      <c r="CU271" s="404">
        <v>0</v>
      </c>
      <c r="CV271" s="404">
        <v>0</v>
      </c>
      <c r="CW271" s="404">
        <v>0</v>
      </c>
      <c r="CX271" s="404">
        <v>0</v>
      </c>
      <c r="CY271" s="404">
        <v>0</v>
      </c>
      <c r="CZ271" s="404">
        <v>0</v>
      </c>
    </row>
    <row r="272" spans="1:104" x14ac:dyDescent="0.25">
      <c r="A272" s="183">
        <v>4798</v>
      </c>
      <c r="B272" s="183">
        <v>675603</v>
      </c>
      <c r="C272" s="27">
        <v>1026050</v>
      </c>
      <c r="D272" s="14">
        <v>1073927018</v>
      </c>
      <c r="F272" s="27" t="s">
        <v>1296</v>
      </c>
      <c r="G272" s="12" t="s">
        <v>274</v>
      </c>
      <c r="H272" s="27" t="s">
        <v>1433</v>
      </c>
      <c r="I272" s="12" t="s">
        <v>275</v>
      </c>
      <c r="J272" s="465">
        <v>0</v>
      </c>
      <c r="K272" s="465">
        <v>0</v>
      </c>
      <c r="L272" s="465">
        <v>0</v>
      </c>
      <c r="M272" s="465">
        <v>0</v>
      </c>
      <c r="N272" s="465">
        <v>0</v>
      </c>
      <c r="O272" s="465">
        <v>0</v>
      </c>
      <c r="P272" s="465">
        <v>0</v>
      </c>
      <c r="Q272" s="465">
        <v>0</v>
      </c>
      <c r="R272" s="465">
        <v>0</v>
      </c>
      <c r="S272" s="465">
        <v>0</v>
      </c>
      <c r="T272" s="465">
        <v>0</v>
      </c>
      <c r="U272" s="465">
        <v>0</v>
      </c>
      <c r="V272" s="465">
        <v>0</v>
      </c>
      <c r="W272" s="465">
        <v>0</v>
      </c>
      <c r="X272" s="465">
        <v>0</v>
      </c>
      <c r="Y272" s="465">
        <v>0</v>
      </c>
      <c r="Z272" s="465">
        <v>0</v>
      </c>
      <c r="AA272" s="465">
        <v>0</v>
      </c>
      <c r="AB272" s="465">
        <v>0</v>
      </c>
      <c r="AC272" s="465">
        <v>8773.7099999999991</v>
      </c>
      <c r="AD272" s="465">
        <v>8802.75</v>
      </c>
      <c r="AE272" s="465">
        <v>9361.77</v>
      </c>
      <c r="AF272" s="465">
        <v>9423.48</v>
      </c>
      <c r="AG272" s="465">
        <v>9249.239999999998</v>
      </c>
      <c r="AH272" s="465">
        <v>0</v>
      </c>
      <c r="AI272" s="465">
        <v>0</v>
      </c>
      <c r="AJ272" s="465">
        <v>0</v>
      </c>
      <c r="AK272" s="465">
        <v>0</v>
      </c>
      <c r="AL272" s="465">
        <v>0</v>
      </c>
      <c r="AM272" s="465">
        <v>0</v>
      </c>
      <c r="AN272" s="465">
        <v>0</v>
      </c>
      <c r="AO272" s="465">
        <v>19888.28</v>
      </c>
      <c r="AP272" s="465">
        <v>0</v>
      </c>
      <c r="AQ272" s="465">
        <v>0</v>
      </c>
      <c r="AR272" s="465">
        <v>0</v>
      </c>
      <c r="AS272" s="465">
        <v>0</v>
      </c>
      <c r="AT272" s="465">
        <v>0</v>
      </c>
      <c r="AU272" s="465">
        <v>0</v>
      </c>
      <c r="AV272" s="404">
        <v>0</v>
      </c>
      <c r="AW272" s="404">
        <v>0</v>
      </c>
      <c r="AX272" s="404">
        <v>0</v>
      </c>
      <c r="AY272" s="404">
        <v>0</v>
      </c>
      <c r="AZ272" s="404">
        <v>0</v>
      </c>
      <c r="BA272" s="404">
        <v>0</v>
      </c>
      <c r="BB272" s="404">
        <v>0</v>
      </c>
      <c r="BC272" s="404">
        <v>0</v>
      </c>
      <c r="BD272" s="404">
        <v>0</v>
      </c>
      <c r="BE272" s="404">
        <v>0</v>
      </c>
      <c r="BF272" s="404">
        <v>0</v>
      </c>
      <c r="BG272" s="404">
        <v>0</v>
      </c>
      <c r="BH272" s="404">
        <v>0</v>
      </c>
      <c r="BI272" s="404">
        <v>0</v>
      </c>
      <c r="BJ272" s="404">
        <v>0</v>
      </c>
      <c r="BK272" s="404">
        <v>0</v>
      </c>
      <c r="BL272" s="404">
        <v>0</v>
      </c>
      <c r="BM272" s="404">
        <v>0</v>
      </c>
      <c r="BN272" s="404">
        <v>0</v>
      </c>
      <c r="BO272" s="404">
        <v>0</v>
      </c>
      <c r="BP272" s="404">
        <v>0</v>
      </c>
      <c r="BQ272" s="404">
        <v>0</v>
      </c>
      <c r="BR272" s="404">
        <v>0</v>
      </c>
      <c r="BS272" s="404">
        <v>0</v>
      </c>
      <c r="BT272" s="404">
        <v>0</v>
      </c>
      <c r="BU272" s="404">
        <v>0</v>
      </c>
      <c r="BV272" s="404">
        <v>0</v>
      </c>
      <c r="BW272" s="404">
        <v>0</v>
      </c>
      <c r="BX272" s="404">
        <v>0</v>
      </c>
      <c r="BY272" s="404">
        <v>0</v>
      </c>
      <c r="BZ272" s="404">
        <v>0</v>
      </c>
      <c r="CA272" s="404">
        <v>0</v>
      </c>
      <c r="CB272" s="404">
        <v>0</v>
      </c>
      <c r="CC272" s="404">
        <v>0</v>
      </c>
      <c r="CD272" s="404">
        <v>0</v>
      </c>
      <c r="CE272" s="404">
        <v>0</v>
      </c>
      <c r="CF272" s="404">
        <v>0</v>
      </c>
      <c r="CG272" s="404">
        <v>0</v>
      </c>
      <c r="CH272" s="404">
        <v>12000.779999999999</v>
      </c>
      <c r="CI272" s="404">
        <v>12443.64</v>
      </c>
      <c r="CJ272" s="404">
        <v>12984.51</v>
      </c>
      <c r="CK272" s="404">
        <v>13234.98</v>
      </c>
      <c r="CL272" s="404">
        <v>13169.64</v>
      </c>
      <c r="CM272" s="404">
        <v>0</v>
      </c>
      <c r="CN272" s="404">
        <v>0</v>
      </c>
      <c r="CO272" s="404">
        <v>0</v>
      </c>
      <c r="CP272" s="404">
        <v>0</v>
      </c>
      <c r="CQ272" s="404">
        <v>0</v>
      </c>
      <c r="CR272" s="404">
        <v>0</v>
      </c>
      <c r="CS272" s="404">
        <v>0</v>
      </c>
      <c r="CT272" s="404">
        <v>27633.480000000003</v>
      </c>
      <c r="CU272" s="404">
        <v>0</v>
      </c>
      <c r="CV272" s="404">
        <v>0</v>
      </c>
      <c r="CW272" s="404">
        <v>0</v>
      </c>
      <c r="CX272" s="404">
        <v>0</v>
      </c>
      <c r="CY272" s="404">
        <v>0</v>
      </c>
      <c r="CZ272" s="404">
        <v>0</v>
      </c>
    </row>
    <row r="273" spans="1:104" x14ac:dyDescent="0.25">
      <c r="A273" s="183">
        <v>5358</v>
      </c>
      <c r="B273" s="183">
        <v>675606</v>
      </c>
      <c r="C273" s="27">
        <v>1027448</v>
      </c>
      <c r="D273" s="14">
        <v>1295799765</v>
      </c>
      <c r="F273" s="27" t="s">
        <v>1408</v>
      </c>
      <c r="G273" s="12" t="s">
        <v>1115</v>
      </c>
      <c r="H273" s="27" t="s">
        <v>1469</v>
      </c>
      <c r="I273" s="12" t="s">
        <v>1116</v>
      </c>
      <c r="J273" s="465">
        <v>0</v>
      </c>
      <c r="K273" s="465">
        <v>0</v>
      </c>
      <c r="L273" s="465">
        <v>0</v>
      </c>
      <c r="M273" s="465">
        <v>0</v>
      </c>
      <c r="N273" s="465">
        <v>0</v>
      </c>
      <c r="O273" s="465">
        <v>0</v>
      </c>
      <c r="P273" s="465">
        <v>0</v>
      </c>
      <c r="Q273" s="465">
        <v>0</v>
      </c>
      <c r="R273" s="465">
        <v>0</v>
      </c>
      <c r="S273" s="465">
        <v>0</v>
      </c>
      <c r="T273" s="465">
        <v>0</v>
      </c>
      <c r="U273" s="465">
        <v>0</v>
      </c>
      <c r="V273" s="465">
        <v>0</v>
      </c>
      <c r="W273" s="465">
        <v>0</v>
      </c>
      <c r="X273" s="465">
        <v>0</v>
      </c>
      <c r="Y273" s="465">
        <v>0</v>
      </c>
      <c r="Z273" s="465">
        <v>0</v>
      </c>
      <c r="AA273" s="465">
        <v>0</v>
      </c>
      <c r="AB273" s="465">
        <v>0</v>
      </c>
      <c r="AC273" s="465">
        <v>0</v>
      </c>
      <c r="AD273" s="465">
        <v>0</v>
      </c>
      <c r="AE273" s="465">
        <v>0</v>
      </c>
      <c r="AF273" s="465">
        <v>0</v>
      </c>
      <c r="AG273" s="465">
        <v>0</v>
      </c>
      <c r="AH273" s="465">
        <v>0</v>
      </c>
      <c r="AI273" s="465">
        <v>0</v>
      </c>
      <c r="AJ273" s="465">
        <v>0</v>
      </c>
      <c r="AK273" s="465">
        <v>0</v>
      </c>
      <c r="AL273" s="465">
        <v>0</v>
      </c>
      <c r="AM273" s="465">
        <v>0</v>
      </c>
      <c r="AN273" s="465">
        <v>0</v>
      </c>
      <c r="AO273" s="465">
        <v>20593.099999999999</v>
      </c>
      <c r="AP273" s="465">
        <v>0</v>
      </c>
      <c r="AQ273" s="465">
        <v>0</v>
      </c>
      <c r="AR273" s="465">
        <v>0</v>
      </c>
      <c r="AS273" s="465">
        <v>0</v>
      </c>
      <c r="AT273" s="465">
        <v>0</v>
      </c>
      <c r="AU273" s="465">
        <v>0</v>
      </c>
      <c r="AV273" s="404">
        <v>0</v>
      </c>
      <c r="AW273" s="404">
        <v>0</v>
      </c>
      <c r="AX273" s="404">
        <v>0</v>
      </c>
      <c r="AY273" s="404">
        <v>0</v>
      </c>
      <c r="AZ273" s="404">
        <v>0</v>
      </c>
      <c r="BA273" s="404">
        <v>0</v>
      </c>
      <c r="BB273" s="404">
        <v>0</v>
      </c>
      <c r="BC273" s="404">
        <v>0</v>
      </c>
      <c r="BD273" s="404">
        <v>0</v>
      </c>
      <c r="BE273" s="404">
        <v>0</v>
      </c>
      <c r="BF273" s="404">
        <v>0</v>
      </c>
      <c r="BG273" s="404">
        <v>0</v>
      </c>
      <c r="BH273" s="404">
        <v>26286.600000000002</v>
      </c>
      <c r="BI273" s="404">
        <v>0</v>
      </c>
      <c r="BJ273" s="404">
        <v>0</v>
      </c>
      <c r="BK273" s="404">
        <v>0</v>
      </c>
      <c r="BL273" s="404">
        <v>0</v>
      </c>
      <c r="BM273" s="404">
        <v>0</v>
      </c>
      <c r="BN273" s="404">
        <v>0</v>
      </c>
      <c r="BO273" s="404">
        <v>0</v>
      </c>
      <c r="BP273" s="404">
        <v>0</v>
      </c>
      <c r="BQ273" s="404">
        <v>0</v>
      </c>
      <c r="BR273" s="404">
        <v>0</v>
      </c>
      <c r="BS273" s="404">
        <v>0</v>
      </c>
      <c r="BT273" s="404">
        <v>0</v>
      </c>
      <c r="BU273" s="404">
        <v>0</v>
      </c>
      <c r="BV273" s="404">
        <v>0</v>
      </c>
      <c r="BW273" s="404">
        <v>0</v>
      </c>
      <c r="BX273" s="404">
        <v>0</v>
      </c>
      <c r="BY273" s="404">
        <v>0</v>
      </c>
      <c r="BZ273" s="404">
        <v>0</v>
      </c>
      <c r="CA273" s="404">
        <v>32356.449999999997</v>
      </c>
      <c r="CB273" s="404">
        <v>0</v>
      </c>
      <c r="CC273" s="404">
        <v>0</v>
      </c>
      <c r="CD273" s="404">
        <v>0</v>
      </c>
      <c r="CE273" s="404">
        <v>0</v>
      </c>
      <c r="CF273" s="404">
        <v>0</v>
      </c>
      <c r="CG273" s="404">
        <v>0</v>
      </c>
      <c r="CH273" s="404">
        <v>0</v>
      </c>
      <c r="CI273" s="404">
        <v>0</v>
      </c>
      <c r="CJ273" s="404">
        <v>0</v>
      </c>
      <c r="CK273" s="404">
        <v>0</v>
      </c>
      <c r="CL273" s="404">
        <v>0</v>
      </c>
      <c r="CM273" s="404">
        <v>0</v>
      </c>
      <c r="CN273" s="404">
        <v>0</v>
      </c>
      <c r="CO273" s="404">
        <v>0</v>
      </c>
      <c r="CP273" s="404">
        <v>0</v>
      </c>
      <c r="CQ273" s="404">
        <v>0</v>
      </c>
      <c r="CR273" s="404">
        <v>0</v>
      </c>
      <c r="CS273" s="404">
        <v>0</v>
      </c>
      <c r="CT273" s="404">
        <v>0</v>
      </c>
      <c r="CU273" s="404">
        <v>0</v>
      </c>
      <c r="CV273" s="404">
        <v>0</v>
      </c>
      <c r="CW273" s="404">
        <v>0</v>
      </c>
      <c r="CX273" s="404">
        <v>0</v>
      </c>
      <c r="CY273" s="404">
        <v>0</v>
      </c>
      <c r="CZ273" s="404">
        <v>0</v>
      </c>
    </row>
    <row r="274" spans="1:104" x14ac:dyDescent="0.25">
      <c r="A274" s="183">
        <v>5367</v>
      </c>
      <c r="B274" s="183">
        <v>675612</v>
      </c>
      <c r="C274" s="27">
        <v>1026700</v>
      </c>
      <c r="D274" s="14">
        <v>1871614354</v>
      </c>
      <c r="F274" s="27" t="s">
        <v>1279</v>
      </c>
      <c r="G274" s="12" t="s">
        <v>1123</v>
      </c>
      <c r="H274" s="27" t="s">
        <v>1391</v>
      </c>
      <c r="I274" s="12" t="s">
        <v>1124</v>
      </c>
      <c r="J274" s="465">
        <v>18541.72</v>
      </c>
      <c r="K274" s="465">
        <v>18156.09</v>
      </c>
      <c r="L274" s="465">
        <v>20477.739999999998</v>
      </c>
      <c r="M274" s="465">
        <v>21083.73</v>
      </c>
      <c r="N274" s="465">
        <v>19950.45</v>
      </c>
      <c r="O274" s="465">
        <v>0</v>
      </c>
      <c r="P274" s="465">
        <v>0</v>
      </c>
      <c r="Q274" s="465">
        <v>0</v>
      </c>
      <c r="R274" s="465">
        <v>0</v>
      </c>
      <c r="S274" s="465">
        <v>0</v>
      </c>
      <c r="T274" s="465">
        <v>0</v>
      </c>
      <c r="U274" s="465">
        <v>0</v>
      </c>
      <c r="V274" s="465">
        <v>42064.35</v>
      </c>
      <c r="W274" s="465">
        <v>0</v>
      </c>
      <c r="X274" s="465">
        <v>0</v>
      </c>
      <c r="Y274" s="465">
        <v>0</v>
      </c>
      <c r="Z274" s="465">
        <v>0</v>
      </c>
      <c r="AA274" s="465">
        <v>0</v>
      </c>
      <c r="AB274" s="465">
        <v>0</v>
      </c>
      <c r="AC274" s="465">
        <v>0</v>
      </c>
      <c r="AD274" s="465">
        <v>0</v>
      </c>
      <c r="AE274" s="465">
        <v>0</v>
      </c>
      <c r="AF274" s="465">
        <v>0</v>
      </c>
      <c r="AG274" s="465">
        <v>0</v>
      </c>
      <c r="AH274" s="465">
        <v>0</v>
      </c>
      <c r="AI274" s="465">
        <v>0</v>
      </c>
      <c r="AJ274" s="465">
        <v>0</v>
      </c>
      <c r="AK274" s="465">
        <v>0</v>
      </c>
      <c r="AL274" s="465">
        <v>0</v>
      </c>
      <c r="AM274" s="465">
        <v>0</v>
      </c>
      <c r="AN274" s="465">
        <v>0</v>
      </c>
      <c r="AO274" s="465">
        <v>0</v>
      </c>
      <c r="AP274" s="465">
        <v>0</v>
      </c>
      <c r="AQ274" s="465">
        <v>0</v>
      </c>
      <c r="AR274" s="465">
        <v>0</v>
      </c>
      <c r="AS274" s="465">
        <v>0</v>
      </c>
      <c r="AT274" s="465">
        <v>0</v>
      </c>
      <c r="AU274" s="465">
        <v>0</v>
      </c>
      <c r="AV274" s="404">
        <v>11875.83</v>
      </c>
      <c r="AW274" s="404">
        <v>11474.460000000001</v>
      </c>
      <c r="AX274" s="404">
        <v>13040.59</v>
      </c>
      <c r="AY274" s="404">
        <v>13142.900000000001</v>
      </c>
      <c r="AZ274" s="404">
        <v>12615.61</v>
      </c>
      <c r="BA274" s="404">
        <v>0</v>
      </c>
      <c r="BB274" s="404">
        <v>0</v>
      </c>
      <c r="BC274" s="404">
        <v>0</v>
      </c>
      <c r="BD274" s="404">
        <v>0</v>
      </c>
      <c r="BE274" s="404">
        <v>0</v>
      </c>
      <c r="BF274" s="404">
        <v>0</v>
      </c>
      <c r="BG274" s="404">
        <v>0</v>
      </c>
      <c r="BH274" s="404">
        <v>26772.960000000006</v>
      </c>
      <c r="BI274" s="404">
        <v>0</v>
      </c>
      <c r="BJ274" s="404">
        <v>0</v>
      </c>
      <c r="BK274" s="404">
        <v>0</v>
      </c>
      <c r="BL274" s="404">
        <v>0</v>
      </c>
      <c r="BM274" s="404">
        <v>0</v>
      </c>
      <c r="BN274" s="404">
        <v>0</v>
      </c>
      <c r="BO274" s="404">
        <v>0</v>
      </c>
      <c r="BP274" s="404">
        <v>0</v>
      </c>
      <c r="BQ274" s="404">
        <v>0</v>
      </c>
      <c r="BR274" s="404">
        <v>0</v>
      </c>
      <c r="BS274" s="404">
        <v>0</v>
      </c>
      <c r="BT274" s="404">
        <v>0</v>
      </c>
      <c r="BU274" s="404">
        <v>0</v>
      </c>
      <c r="BV274" s="404">
        <v>0</v>
      </c>
      <c r="BW274" s="404">
        <v>0</v>
      </c>
      <c r="BX274" s="404">
        <v>0</v>
      </c>
      <c r="BY274" s="404">
        <v>0</v>
      </c>
      <c r="BZ274" s="404">
        <v>0</v>
      </c>
      <c r="CA274" s="404">
        <v>0</v>
      </c>
      <c r="CB274" s="404">
        <v>0</v>
      </c>
      <c r="CC274" s="404">
        <v>0</v>
      </c>
      <c r="CD274" s="404">
        <v>0</v>
      </c>
      <c r="CE274" s="404">
        <v>0</v>
      </c>
      <c r="CF274" s="404">
        <v>0</v>
      </c>
      <c r="CG274" s="404">
        <v>0</v>
      </c>
      <c r="CH274" s="404">
        <v>25939.52</v>
      </c>
      <c r="CI274" s="404">
        <v>26506.16</v>
      </c>
      <c r="CJ274" s="404">
        <v>29913.87</v>
      </c>
      <c r="CK274" s="404">
        <v>30079.140000000003</v>
      </c>
      <c r="CL274" s="404">
        <v>29630.55</v>
      </c>
      <c r="CM274" s="404">
        <v>0</v>
      </c>
      <c r="CN274" s="404">
        <v>0</v>
      </c>
      <c r="CO274" s="404">
        <v>0</v>
      </c>
      <c r="CP274" s="404">
        <v>0</v>
      </c>
      <c r="CQ274" s="404">
        <v>0</v>
      </c>
      <c r="CR274" s="404">
        <v>0</v>
      </c>
      <c r="CS274" s="404">
        <v>0</v>
      </c>
      <c r="CT274" s="404">
        <v>60592.350000000006</v>
      </c>
      <c r="CU274" s="404">
        <v>0</v>
      </c>
      <c r="CV274" s="404">
        <v>0</v>
      </c>
      <c r="CW274" s="404">
        <v>0</v>
      </c>
      <c r="CX274" s="404">
        <v>0</v>
      </c>
      <c r="CY274" s="404">
        <v>0</v>
      </c>
      <c r="CZ274" s="404">
        <v>0</v>
      </c>
    </row>
    <row r="275" spans="1:104" x14ac:dyDescent="0.25">
      <c r="A275" s="183">
        <v>5058</v>
      </c>
      <c r="B275" s="183">
        <v>675615</v>
      </c>
      <c r="C275" s="27">
        <v>1019722</v>
      </c>
      <c r="D275" s="14">
        <v>1760775522</v>
      </c>
      <c r="F275" s="27" t="s">
        <v>1267</v>
      </c>
      <c r="G275" s="12" t="s">
        <v>932</v>
      </c>
      <c r="H275" s="27" t="s">
        <v>1472</v>
      </c>
      <c r="I275" s="12" t="s">
        <v>933</v>
      </c>
      <c r="J275" s="465">
        <v>0</v>
      </c>
      <c r="K275" s="465">
        <v>0</v>
      </c>
      <c r="L275" s="465">
        <v>0</v>
      </c>
      <c r="M275" s="465">
        <v>0</v>
      </c>
      <c r="N275" s="465">
        <v>0</v>
      </c>
      <c r="O275" s="465">
        <v>0</v>
      </c>
      <c r="P275" s="465">
        <v>0</v>
      </c>
      <c r="Q275" s="465">
        <v>0</v>
      </c>
      <c r="R275" s="465">
        <v>0</v>
      </c>
      <c r="S275" s="465">
        <v>0</v>
      </c>
      <c r="T275" s="465">
        <v>0</v>
      </c>
      <c r="U275" s="465">
        <v>0</v>
      </c>
      <c r="V275" s="465">
        <v>0</v>
      </c>
      <c r="W275" s="465">
        <v>0</v>
      </c>
      <c r="X275" s="465">
        <v>0</v>
      </c>
      <c r="Y275" s="465">
        <v>0</v>
      </c>
      <c r="Z275" s="465">
        <v>0</v>
      </c>
      <c r="AA275" s="465">
        <v>0</v>
      </c>
      <c r="AB275" s="465">
        <v>0</v>
      </c>
      <c r="AC275" s="465">
        <v>0</v>
      </c>
      <c r="AD275" s="465">
        <v>0</v>
      </c>
      <c r="AE275" s="465">
        <v>0</v>
      </c>
      <c r="AF275" s="465">
        <v>0</v>
      </c>
      <c r="AG275" s="465">
        <v>0</v>
      </c>
      <c r="AH275" s="465">
        <v>0</v>
      </c>
      <c r="AI275" s="465">
        <v>0</v>
      </c>
      <c r="AJ275" s="465">
        <v>0</v>
      </c>
      <c r="AK275" s="465">
        <v>0</v>
      </c>
      <c r="AL275" s="465">
        <v>0</v>
      </c>
      <c r="AM275" s="465">
        <v>0</v>
      </c>
      <c r="AN275" s="465">
        <v>0</v>
      </c>
      <c r="AO275" s="465">
        <v>0</v>
      </c>
      <c r="AP275" s="465">
        <v>0</v>
      </c>
      <c r="AQ275" s="465">
        <v>0</v>
      </c>
      <c r="AR275" s="465">
        <v>0</v>
      </c>
      <c r="AS275" s="465">
        <v>0</v>
      </c>
      <c r="AT275" s="465">
        <v>0</v>
      </c>
      <c r="AU275" s="465">
        <v>0</v>
      </c>
      <c r="AV275" s="404">
        <v>0</v>
      </c>
      <c r="AW275" s="404">
        <v>0</v>
      </c>
      <c r="AX275" s="404">
        <v>0</v>
      </c>
      <c r="AY275" s="404">
        <v>0</v>
      </c>
      <c r="AZ275" s="404">
        <v>0</v>
      </c>
      <c r="BA275" s="404">
        <v>0</v>
      </c>
      <c r="BB275" s="404">
        <v>0</v>
      </c>
      <c r="BC275" s="404">
        <v>0</v>
      </c>
      <c r="BD275" s="404">
        <v>0</v>
      </c>
      <c r="BE275" s="404">
        <v>0</v>
      </c>
      <c r="BF275" s="404">
        <v>0</v>
      </c>
      <c r="BG275" s="404">
        <v>0</v>
      </c>
      <c r="BH275" s="404">
        <v>0</v>
      </c>
      <c r="BI275" s="404">
        <v>0</v>
      </c>
      <c r="BJ275" s="404">
        <v>0</v>
      </c>
      <c r="BK275" s="404">
        <v>0</v>
      </c>
      <c r="BL275" s="404">
        <v>0</v>
      </c>
      <c r="BM275" s="404">
        <v>0</v>
      </c>
      <c r="BN275" s="404">
        <v>0</v>
      </c>
      <c r="BO275" s="404">
        <v>0</v>
      </c>
      <c r="BP275" s="404">
        <v>0</v>
      </c>
      <c r="BQ275" s="404">
        <v>0</v>
      </c>
      <c r="BR275" s="404">
        <v>0</v>
      </c>
      <c r="BS275" s="404">
        <v>0</v>
      </c>
      <c r="BT275" s="404">
        <v>0</v>
      </c>
      <c r="BU275" s="404">
        <v>0</v>
      </c>
      <c r="BV275" s="404">
        <v>0</v>
      </c>
      <c r="BW275" s="404">
        <v>0</v>
      </c>
      <c r="BX275" s="404">
        <v>0</v>
      </c>
      <c r="BY275" s="404">
        <v>0</v>
      </c>
      <c r="BZ275" s="404">
        <v>0</v>
      </c>
      <c r="CA275" s="404">
        <v>0</v>
      </c>
      <c r="CB275" s="404">
        <v>0</v>
      </c>
      <c r="CC275" s="404">
        <v>0</v>
      </c>
      <c r="CD275" s="404">
        <v>0</v>
      </c>
      <c r="CE275" s="404">
        <v>0</v>
      </c>
      <c r="CF275" s="404">
        <v>0</v>
      </c>
      <c r="CG275" s="404">
        <v>0</v>
      </c>
      <c r="CH275" s="404">
        <v>0</v>
      </c>
      <c r="CI275" s="404">
        <v>0</v>
      </c>
      <c r="CJ275" s="404">
        <v>0</v>
      </c>
      <c r="CK275" s="404">
        <v>0</v>
      </c>
      <c r="CL275" s="404">
        <v>0</v>
      </c>
      <c r="CM275" s="404">
        <v>0</v>
      </c>
      <c r="CN275" s="404">
        <v>0</v>
      </c>
      <c r="CO275" s="404">
        <v>0</v>
      </c>
      <c r="CP275" s="404">
        <v>0</v>
      </c>
      <c r="CQ275" s="404">
        <v>0</v>
      </c>
      <c r="CR275" s="404">
        <v>0</v>
      </c>
      <c r="CS275" s="404">
        <v>0</v>
      </c>
      <c r="CT275" s="404">
        <v>0</v>
      </c>
      <c r="CU275" s="404">
        <v>0</v>
      </c>
      <c r="CV275" s="404">
        <v>0</v>
      </c>
      <c r="CW275" s="404">
        <v>0</v>
      </c>
      <c r="CX275" s="404">
        <v>0</v>
      </c>
      <c r="CY275" s="404">
        <v>0</v>
      </c>
      <c r="CZ275" s="404">
        <v>0</v>
      </c>
    </row>
    <row r="276" spans="1:104" x14ac:dyDescent="0.25">
      <c r="A276" s="183">
        <v>4538</v>
      </c>
      <c r="B276" s="183">
        <v>675619</v>
      </c>
      <c r="C276" s="27">
        <v>1026716</v>
      </c>
      <c r="D276" s="14">
        <v>1104216316</v>
      </c>
      <c r="F276" s="27" t="s">
        <v>1297</v>
      </c>
      <c r="G276" s="12" t="s">
        <v>230</v>
      </c>
      <c r="H276" s="27" t="s">
        <v>1373</v>
      </c>
      <c r="I276" s="12" t="s">
        <v>231</v>
      </c>
      <c r="J276" s="465">
        <v>15803.279999999999</v>
      </c>
      <c r="K276" s="465">
        <v>15690.48</v>
      </c>
      <c r="L276" s="465">
        <v>16660.559999999998</v>
      </c>
      <c r="M276" s="465">
        <v>16604.16</v>
      </c>
      <c r="N276" s="465">
        <v>16344.72</v>
      </c>
      <c r="O276" s="465">
        <v>0</v>
      </c>
      <c r="P276" s="465">
        <v>0</v>
      </c>
      <c r="Q276" s="465">
        <v>0</v>
      </c>
      <c r="R276" s="465">
        <v>0</v>
      </c>
      <c r="S276" s="465">
        <v>0</v>
      </c>
      <c r="T276" s="465">
        <v>0</v>
      </c>
      <c r="U276" s="465">
        <v>0</v>
      </c>
      <c r="V276" s="465">
        <v>35475.39</v>
      </c>
      <c r="W276" s="465">
        <v>0</v>
      </c>
      <c r="X276" s="465">
        <v>0</v>
      </c>
      <c r="Y276" s="465">
        <v>0</v>
      </c>
      <c r="Z276" s="465">
        <v>0</v>
      </c>
      <c r="AA276" s="465">
        <v>0</v>
      </c>
      <c r="AB276" s="465">
        <v>0</v>
      </c>
      <c r="AC276" s="465">
        <v>0</v>
      </c>
      <c r="AD276" s="465">
        <v>0</v>
      </c>
      <c r="AE276" s="465">
        <v>0</v>
      </c>
      <c r="AF276" s="465">
        <v>0</v>
      </c>
      <c r="AG276" s="465">
        <v>0</v>
      </c>
      <c r="AH276" s="465">
        <v>0</v>
      </c>
      <c r="AI276" s="465">
        <v>0</v>
      </c>
      <c r="AJ276" s="465">
        <v>0</v>
      </c>
      <c r="AK276" s="465">
        <v>0</v>
      </c>
      <c r="AL276" s="465">
        <v>0</v>
      </c>
      <c r="AM276" s="465">
        <v>0</v>
      </c>
      <c r="AN276" s="465">
        <v>0</v>
      </c>
      <c r="AO276" s="465">
        <v>0</v>
      </c>
      <c r="AP276" s="465">
        <v>0</v>
      </c>
      <c r="AQ276" s="465">
        <v>0</v>
      </c>
      <c r="AR276" s="465">
        <v>0</v>
      </c>
      <c r="AS276" s="465">
        <v>0</v>
      </c>
      <c r="AT276" s="465">
        <v>0</v>
      </c>
      <c r="AU276" s="465">
        <v>0</v>
      </c>
      <c r="AV276" s="404">
        <v>0</v>
      </c>
      <c r="AW276" s="404">
        <v>0</v>
      </c>
      <c r="AX276" s="404">
        <v>0</v>
      </c>
      <c r="AY276" s="404">
        <v>0</v>
      </c>
      <c r="AZ276" s="404">
        <v>0</v>
      </c>
      <c r="BA276" s="404">
        <v>0</v>
      </c>
      <c r="BB276" s="404">
        <v>0</v>
      </c>
      <c r="BC276" s="404">
        <v>0</v>
      </c>
      <c r="BD276" s="404">
        <v>0</v>
      </c>
      <c r="BE276" s="404">
        <v>0</v>
      </c>
      <c r="BF276" s="404">
        <v>0</v>
      </c>
      <c r="BG276" s="404">
        <v>0</v>
      </c>
      <c r="BH276" s="404">
        <v>0</v>
      </c>
      <c r="BI276" s="404">
        <v>0</v>
      </c>
      <c r="BJ276" s="404">
        <v>0</v>
      </c>
      <c r="BK276" s="404">
        <v>0</v>
      </c>
      <c r="BL276" s="404">
        <v>0</v>
      </c>
      <c r="BM276" s="404">
        <v>0</v>
      </c>
      <c r="BN276" s="404">
        <v>0</v>
      </c>
      <c r="BO276" s="404">
        <v>0</v>
      </c>
      <c r="BP276" s="404">
        <v>0</v>
      </c>
      <c r="BQ276" s="404">
        <v>0</v>
      </c>
      <c r="BR276" s="404">
        <v>0</v>
      </c>
      <c r="BS276" s="404">
        <v>0</v>
      </c>
      <c r="BT276" s="404">
        <v>0</v>
      </c>
      <c r="BU276" s="404">
        <v>0</v>
      </c>
      <c r="BV276" s="404">
        <v>0</v>
      </c>
      <c r="BW276" s="404">
        <v>0</v>
      </c>
      <c r="BX276" s="404">
        <v>0</v>
      </c>
      <c r="BY276" s="404">
        <v>0</v>
      </c>
      <c r="BZ276" s="404">
        <v>0</v>
      </c>
      <c r="CA276" s="404">
        <v>0</v>
      </c>
      <c r="CB276" s="404">
        <v>0</v>
      </c>
      <c r="CC276" s="404">
        <v>0</v>
      </c>
      <c r="CD276" s="404">
        <v>0</v>
      </c>
      <c r="CE276" s="404">
        <v>0</v>
      </c>
      <c r="CF276" s="404">
        <v>0</v>
      </c>
      <c r="CG276" s="404">
        <v>0</v>
      </c>
      <c r="CH276" s="404">
        <v>19446.719999999998</v>
      </c>
      <c r="CI276" s="404">
        <v>19446.719999999998</v>
      </c>
      <c r="CJ276" s="404">
        <v>21003.359999999997</v>
      </c>
      <c r="CK276" s="404">
        <v>21138.719999999998</v>
      </c>
      <c r="CL276" s="404">
        <v>21307.919999999998</v>
      </c>
      <c r="CM276" s="404">
        <v>0</v>
      </c>
      <c r="CN276" s="404">
        <v>0</v>
      </c>
      <c r="CO276" s="404">
        <v>0</v>
      </c>
      <c r="CP276" s="404">
        <v>0</v>
      </c>
      <c r="CQ276" s="404">
        <v>0</v>
      </c>
      <c r="CR276" s="404">
        <v>0</v>
      </c>
      <c r="CS276" s="404">
        <v>0</v>
      </c>
      <c r="CT276" s="404">
        <v>44126.100000000006</v>
      </c>
      <c r="CU276" s="404">
        <v>0</v>
      </c>
      <c r="CV276" s="404">
        <v>0</v>
      </c>
      <c r="CW276" s="404">
        <v>0</v>
      </c>
      <c r="CX276" s="404">
        <v>0</v>
      </c>
      <c r="CY276" s="404">
        <v>0</v>
      </c>
      <c r="CZ276" s="404">
        <v>0</v>
      </c>
    </row>
    <row r="277" spans="1:104" x14ac:dyDescent="0.25">
      <c r="A277" s="183">
        <v>274</v>
      </c>
      <c r="B277" s="183">
        <v>675622</v>
      </c>
      <c r="C277" s="27">
        <v>1026056</v>
      </c>
      <c r="D277" s="14">
        <v>1033153762</v>
      </c>
      <c r="F277" s="27" t="s">
        <v>1293</v>
      </c>
      <c r="G277" s="12" t="s">
        <v>548</v>
      </c>
      <c r="H277" s="27" t="s">
        <v>1334</v>
      </c>
      <c r="I277" s="12" t="s">
        <v>549</v>
      </c>
      <c r="J277" s="465">
        <v>42385.2</v>
      </c>
      <c r="K277" s="465">
        <v>43529.2</v>
      </c>
      <c r="L277" s="465">
        <v>46400.639999999999</v>
      </c>
      <c r="M277" s="465">
        <v>46835.359999999993</v>
      </c>
      <c r="N277" s="465">
        <v>46217.599999999999</v>
      </c>
      <c r="O277" s="465">
        <v>0</v>
      </c>
      <c r="P277" s="465">
        <v>0</v>
      </c>
      <c r="Q277" s="465">
        <v>0</v>
      </c>
      <c r="R277" s="465">
        <v>0</v>
      </c>
      <c r="S277" s="465">
        <v>0</v>
      </c>
      <c r="T277" s="465">
        <v>0</v>
      </c>
      <c r="U277" s="465">
        <v>0</v>
      </c>
      <c r="V277" s="465">
        <v>125259.77999999998</v>
      </c>
      <c r="W277" s="465">
        <v>0</v>
      </c>
      <c r="X277" s="465">
        <v>0</v>
      </c>
      <c r="Y277" s="465">
        <v>0</v>
      </c>
      <c r="Z277" s="465">
        <v>0</v>
      </c>
      <c r="AA277" s="465">
        <v>0</v>
      </c>
      <c r="AB277" s="465">
        <v>0</v>
      </c>
      <c r="AC277" s="465">
        <v>19722.559999999998</v>
      </c>
      <c r="AD277" s="465">
        <v>19836.96</v>
      </c>
      <c r="AE277" s="465">
        <v>21301.279999999999</v>
      </c>
      <c r="AF277" s="465">
        <v>20454.719999999998</v>
      </c>
      <c r="AG277" s="465">
        <v>20340.32</v>
      </c>
      <c r="AH277" s="465">
        <v>0</v>
      </c>
      <c r="AI277" s="465">
        <v>0</v>
      </c>
      <c r="AJ277" s="465">
        <v>0</v>
      </c>
      <c r="AK277" s="465">
        <v>0</v>
      </c>
      <c r="AL277" s="465">
        <v>0</v>
      </c>
      <c r="AM277" s="465">
        <v>0</v>
      </c>
      <c r="AN277" s="465">
        <v>0</v>
      </c>
      <c r="AO277" s="465">
        <v>57615.6</v>
      </c>
      <c r="AP277" s="465">
        <v>0</v>
      </c>
      <c r="AQ277" s="465">
        <v>0</v>
      </c>
      <c r="AR277" s="465">
        <v>0</v>
      </c>
      <c r="AS277" s="465">
        <v>0</v>
      </c>
      <c r="AT277" s="465">
        <v>0</v>
      </c>
      <c r="AU277" s="465">
        <v>0</v>
      </c>
      <c r="AV277" s="404">
        <v>0</v>
      </c>
      <c r="AW277" s="404">
        <v>0</v>
      </c>
      <c r="AX277" s="404">
        <v>0</v>
      </c>
      <c r="AY277" s="404">
        <v>0</v>
      </c>
      <c r="AZ277" s="404">
        <v>0</v>
      </c>
      <c r="BA277" s="404">
        <v>0</v>
      </c>
      <c r="BB277" s="404">
        <v>0</v>
      </c>
      <c r="BC277" s="404">
        <v>0</v>
      </c>
      <c r="BD277" s="404">
        <v>0</v>
      </c>
      <c r="BE277" s="404">
        <v>0</v>
      </c>
      <c r="BF277" s="404">
        <v>0</v>
      </c>
      <c r="BG277" s="404">
        <v>0</v>
      </c>
      <c r="BH277" s="404">
        <v>0</v>
      </c>
      <c r="BI277" s="404">
        <v>0</v>
      </c>
      <c r="BJ277" s="404">
        <v>0</v>
      </c>
      <c r="BK277" s="404">
        <v>0</v>
      </c>
      <c r="BL277" s="404">
        <v>0</v>
      </c>
      <c r="BM277" s="404">
        <v>0</v>
      </c>
      <c r="BN277" s="404">
        <v>0</v>
      </c>
      <c r="BO277" s="404">
        <v>0</v>
      </c>
      <c r="BP277" s="404">
        <v>0</v>
      </c>
      <c r="BQ277" s="404">
        <v>0</v>
      </c>
      <c r="BR277" s="404">
        <v>0</v>
      </c>
      <c r="BS277" s="404">
        <v>0</v>
      </c>
      <c r="BT277" s="404">
        <v>0</v>
      </c>
      <c r="BU277" s="404">
        <v>0</v>
      </c>
      <c r="BV277" s="404">
        <v>0</v>
      </c>
      <c r="BW277" s="404">
        <v>0</v>
      </c>
      <c r="BX277" s="404">
        <v>0</v>
      </c>
      <c r="BY277" s="404">
        <v>0</v>
      </c>
      <c r="BZ277" s="404">
        <v>0</v>
      </c>
      <c r="CA277" s="404">
        <v>0</v>
      </c>
      <c r="CB277" s="404">
        <v>0</v>
      </c>
      <c r="CC277" s="404">
        <v>0</v>
      </c>
      <c r="CD277" s="404">
        <v>0</v>
      </c>
      <c r="CE277" s="404">
        <v>0</v>
      </c>
      <c r="CF277" s="404">
        <v>0</v>
      </c>
      <c r="CG277" s="404">
        <v>0</v>
      </c>
      <c r="CH277" s="404">
        <v>0</v>
      </c>
      <c r="CI277" s="404">
        <v>0</v>
      </c>
      <c r="CJ277" s="404">
        <v>0</v>
      </c>
      <c r="CK277" s="404">
        <v>0</v>
      </c>
      <c r="CL277" s="404">
        <v>0</v>
      </c>
      <c r="CM277" s="404">
        <v>0</v>
      </c>
      <c r="CN277" s="404">
        <v>0</v>
      </c>
      <c r="CO277" s="404">
        <v>0</v>
      </c>
      <c r="CP277" s="404">
        <v>0</v>
      </c>
      <c r="CQ277" s="404">
        <v>0</v>
      </c>
      <c r="CR277" s="404">
        <v>0</v>
      </c>
      <c r="CS277" s="404">
        <v>0</v>
      </c>
      <c r="CT277" s="404">
        <v>0</v>
      </c>
      <c r="CU277" s="404">
        <v>0</v>
      </c>
      <c r="CV277" s="404">
        <v>0</v>
      </c>
      <c r="CW277" s="404">
        <v>0</v>
      </c>
      <c r="CX277" s="404">
        <v>0</v>
      </c>
      <c r="CY277" s="404">
        <v>0</v>
      </c>
      <c r="CZ277" s="404">
        <v>0</v>
      </c>
    </row>
    <row r="278" spans="1:104" x14ac:dyDescent="0.25">
      <c r="A278" s="183">
        <v>4428</v>
      </c>
      <c r="B278" s="183">
        <v>675624</v>
      </c>
      <c r="C278" s="27">
        <v>1021255</v>
      </c>
      <c r="D278" s="14">
        <v>1851645410</v>
      </c>
      <c r="F278" s="27" t="s">
        <v>1296</v>
      </c>
      <c r="G278" s="12" t="s">
        <v>670</v>
      </c>
      <c r="H278" s="27" t="s">
        <v>1295</v>
      </c>
      <c r="I278" s="12" t="s">
        <v>671</v>
      </c>
      <c r="J278" s="465">
        <v>0</v>
      </c>
      <c r="K278" s="465">
        <v>0</v>
      </c>
      <c r="L278" s="465">
        <v>0</v>
      </c>
      <c r="M278" s="465">
        <v>0</v>
      </c>
      <c r="N278" s="465">
        <v>0</v>
      </c>
      <c r="O278" s="465">
        <v>0</v>
      </c>
      <c r="P278" s="465">
        <v>0</v>
      </c>
      <c r="Q278" s="465">
        <v>0</v>
      </c>
      <c r="R278" s="465">
        <v>0</v>
      </c>
      <c r="S278" s="465">
        <v>0</v>
      </c>
      <c r="T278" s="465">
        <v>0</v>
      </c>
      <c r="U278" s="465">
        <v>0</v>
      </c>
      <c r="V278" s="465">
        <v>0</v>
      </c>
      <c r="W278" s="465">
        <v>0</v>
      </c>
      <c r="X278" s="465">
        <v>0</v>
      </c>
      <c r="Y278" s="465">
        <v>0</v>
      </c>
      <c r="Z278" s="465">
        <v>0</v>
      </c>
      <c r="AA278" s="465">
        <v>0</v>
      </c>
      <c r="AB278" s="465">
        <v>0</v>
      </c>
      <c r="AC278" s="465">
        <v>12471.720000000001</v>
      </c>
      <c r="AD278" s="465">
        <v>12513</v>
      </c>
      <c r="AE278" s="465">
        <v>13307.64</v>
      </c>
      <c r="AF278" s="465">
        <v>13395.36</v>
      </c>
      <c r="AG278" s="465">
        <v>13147.68</v>
      </c>
      <c r="AH278" s="465">
        <v>0</v>
      </c>
      <c r="AI278" s="465">
        <v>0</v>
      </c>
      <c r="AJ278" s="465">
        <v>0</v>
      </c>
      <c r="AK278" s="465">
        <v>0</v>
      </c>
      <c r="AL278" s="465">
        <v>0</v>
      </c>
      <c r="AM278" s="465">
        <v>0</v>
      </c>
      <c r="AN278" s="465">
        <v>0</v>
      </c>
      <c r="AO278" s="465">
        <v>36288.689999999995</v>
      </c>
      <c r="AP278" s="465">
        <v>0</v>
      </c>
      <c r="AQ278" s="465">
        <v>0</v>
      </c>
      <c r="AR278" s="465">
        <v>0</v>
      </c>
      <c r="AS278" s="465">
        <v>0</v>
      </c>
      <c r="AT278" s="465">
        <v>0</v>
      </c>
      <c r="AU278" s="465">
        <v>0</v>
      </c>
      <c r="AV278" s="404">
        <v>0</v>
      </c>
      <c r="AW278" s="404">
        <v>0</v>
      </c>
      <c r="AX278" s="404">
        <v>0</v>
      </c>
      <c r="AY278" s="404">
        <v>0</v>
      </c>
      <c r="AZ278" s="404">
        <v>0</v>
      </c>
      <c r="BA278" s="404">
        <v>0</v>
      </c>
      <c r="BB278" s="404">
        <v>0</v>
      </c>
      <c r="BC278" s="404">
        <v>0</v>
      </c>
      <c r="BD278" s="404">
        <v>0</v>
      </c>
      <c r="BE278" s="404">
        <v>0</v>
      </c>
      <c r="BF278" s="404">
        <v>0</v>
      </c>
      <c r="BG278" s="404">
        <v>0</v>
      </c>
      <c r="BH278" s="404">
        <v>0</v>
      </c>
      <c r="BI278" s="404">
        <v>0</v>
      </c>
      <c r="BJ278" s="404">
        <v>0</v>
      </c>
      <c r="BK278" s="404">
        <v>0</v>
      </c>
      <c r="BL278" s="404">
        <v>0</v>
      </c>
      <c r="BM278" s="404">
        <v>0</v>
      </c>
      <c r="BN278" s="404">
        <v>0</v>
      </c>
      <c r="BO278" s="404">
        <v>0</v>
      </c>
      <c r="BP278" s="404">
        <v>0</v>
      </c>
      <c r="BQ278" s="404">
        <v>0</v>
      </c>
      <c r="BR278" s="404">
        <v>0</v>
      </c>
      <c r="BS278" s="404">
        <v>0</v>
      </c>
      <c r="BT278" s="404">
        <v>0</v>
      </c>
      <c r="BU278" s="404">
        <v>0</v>
      </c>
      <c r="BV278" s="404">
        <v>0</v>
      </c>
      <c r="BW278" s="404">
        <v>0</v>
      </c>
      <c r="BX278" s="404">
        <v>0</v>
      </c>
      <c r="BY278" s="404">
        <v>0</v>
      </c>
      <c r="BZ278" s="404">
        <v>0</v>
      </c>
      <c r="CA278" s="404">
        <v>0</v>
      </c>
      <c r="CB278" s="404">
        <v>0</v>
      </c>
      <c r="CC278" s="404">
        <v>0</v>
      </c>
      <c r="CD278" s="404">
        <v>0</v>
      </c>
      <c r="CE278" s="404">
        <v>0</v>
      </c>
      <c r="CF278" s="404">
        <v>0</v>
      </c>
      <c r="CG278" s="404">
        <v>0</v>
      </c>
      <c r="CH278" s="404">
        <v>17058.96</v>
      </c>
      <c r="CI278" s="404">
        <v>17688.48</v>
      </c>
      <c r="CJ278" s="404">
        <v>18457.32</v>
      </c>
      <c r="CK278" s="404">
        <v>18813.36</v>
      </c>
      <c r="CL278" s="404">
        <v>18720.48</v>
      </c>
      <c r="CM278" s="404">
        <v>0</v>
      </c>
      <c r="CN278" s="404">
        <v>0</v>
      </c>
      <c r="CO278" s="404">
        <v>0</v>
      </c>
      <c r="CP278" s="404">
        <v>0</v>
      </c>
      <c r="CQ278" s="404">
        <v>0</v>
      </c>
      <c r="CR278" s="404">
        <v>0</v>
      </c>
      <c r="CS278" s="404">
        <v>0</v>
      </c>
      <c r="CT278" s="404">
        <v>50420.790000000008</v>
      </c>
      <c r="CU278" s="404">
        <v>0</v>
      </c>
      <c r="CV278" s="404">
        <v>0</v>
      </c>
      <c r="CW278" s="404">
        <v>0</v>
      </c>
      <c r="CX278" s="404">
        <v>0</v>
      </c>
      <c r="CY278" s="404">
        <v>0</v>
      </c>
      <c r="CZ278" s="404">
        <v>0</v>
      </c>
    </row>
    <row r="279" spans="1:104" x14ac:dyDescent="0.25">
      <c r="A279" s="183">
        <v>5259</v>
      </c>
      <c r="B279" s="183">
        <v>675635</v>
      </c>
      <c r="C279" s="27">
        <v>1027423</v>
      </c>
      <c r="D279" s="14">
        <v>1497026363</v>
      </c>
      <c r="F279" s="27" t="s">
        <v>1408</v>
      </c>
      <c r="G279" s="12" t="s">
        <v>1063</v>
      </c>
      <c r="H279" s="27" t="s">
        <v>1467</v>
      </c>
      <c r="I279" s="12" t="s">
        <v>1064</v>
      </c>
      <c r="J279" s="465">
        <v>0</v>
      </c>
      <c r="K279" s="465">
        <v>0</v>
      </c>
      <c r="L279" s="465">
        <v>0</v>
      </c>
      <c r="M279" s="465">
        <v>0</v>
      </c>
      <c r="N279" s="465">
        <v>0</v>
      </c>
      <c r="O279" s="465">
        <v>0</v>
      </c>
      <c r="P279" s="465">
        <v>0</v>
      </c>
      <c r="Q279" s="465">
        <v>0</v>
      </c>
      <c r="R279" s="465">
        <v>0</v>
      </c>
      <c r="S279" s="465">
        <v>0</v>
      </c>
      <c r="T279" s="465">
        <v>0</v>
      </c>
      <c r="U279" s="465">
        <v>0</v>
      </c>
      <c r="V279" s="465">
        <v>0</v>
      </c>
      <c r="W279" s="465">
        <v>0</v>
      </c>
      <c r="X279" s="465">
        <v>0</v>
      </c>
      <c r="Y279" s="465">
        <v>0</v>
      </c>
      <c r="Z279" s="465">
        <v>0</v>
      </c>
      <c r="AA279" s="465">
        <v>0</v>
      </c>
      <c r="AB279" s="465">
        <v>0</v>
      </c>
      <c r="AC279" s="465">
        <v>0</v>
      </c>
      <c r="AD279" s="465">
        <v>0</v>
      </c>
      <c r="AE279" s="465">
        <v>0</v>
      </c>
      <c r="AF279" s="465">
        <v>0</v>
      </c>
      <c r="AG279" s="465">
        <v>0</v>
      </c>
      <c r="AH279" s="465">
        <v>0</v>
      </c>
      <c r="AI279" s="465">
        <v>0</v>
      </c>
      <c r="AJ279" s="465">
        <v>0</v>
      </c>
      <c r="AK279" s="465">
        <v>0</v>
      </c>
      <c r="AL279" s="465">
        <v>0</v>
      </c>
      <c r="AM279" s="465">
        <v>0</v>
      </c>
      <c r="AN279" s="465">
        <v>0</v>
      </c>
      <c r="AO279" s="465">
        <v>20016.919999999998</v>
      </c>
      <c r="AP279" s="465">
        <v>0</v>
      </c>
      <c r="AQ279" s="465">
        <v>0</v>
      </c>
      <c r="AR279" s="465">
        <v>0</v>
      </c>
      <c r="AS279" s="465">
        <v>0</v>
      </c>
      <c r="AT279" s="465">
        <v>0</v>
      </c>
      <c r="AU279" s="465">
        <v>0</v>
      </c>
      <c r="AV279" s="404">
        <v>0</v>
      </c>
      <c r="AW279" s="404">
        <v>0</v>
      </c>
      <c r="AX279" s="404">
        <v>0</v>
      </c>
      <c r="AY279" s="404">
        <v>0</v>
      </c>
      <c r="AZ279" s="404">
        <v>0</v>
      </c>
      <c r="BA279" s="404">
        <v>0</v>
      </c>
      <c r="BB279" s="404">
        <v>0</v>
      </c>
      <c r="BC279" s="404">
        <v>0</v>
      </c>
      <c r="BD279" s="404">
        <v>0</v>
      </c>
      <c r="BE279" s="404">
        <v>0</v>
      </c>
      <c r="BF279" s="404">
        <v>0</v>
      </c>
      <c r="BG279" s="404">
        <v>0</v>
      </c>
      <c r="BH279" s="404">
        <v>25551.120000000003</v>
      </c>
      <c r="BI279" s="404">
        <v>0</v>
      </c>
      <c r="BJ279" s="404">
        <v>0</v>
      </c>
      <c r="BK279" s="404">
        <v>0</v>
      </c>
      <c r="BL279" s="404">
        <v>0</v>
      </c>
      <c r="BM279" s="404">
        <v>0</v>
      </c>
      <c r="BN279" s="404">
        <v>0</v>
      </c>
      <c r="BO279" s="404">
        <v>0</v>
      </c>
      <c r="BP279" s="404">
        <v>0</v>
      </c>
      <c r="BQ279" s="404">
        <v>0</v>
      </c>
      <c r="BR279" s="404">
        <v>0</v>
      </c>
      <c r="BS279" s="404">
        <v>0</v>
      </c>
      <c r="BT279" s="404">
        <v>0</v>
      </c>
      <c r="BU279" s="404">
        <v>0</v>
      </c>
      <c r="BV279" s="404">
        <v>0</v>
      </c>
      <c r="BW279" s="404">
        <v>0</v>
      </c>
      <c r="BX279" s="404">
        <v>0</v>
      </c>
      <c r="BY279" s="404">
        <v>0</v>
      </c>
      <c r="BZ279" s="404">
        <v>0</v>
      </c>
      <c r="CA279" s="404">
        <v>31451.14</v>
      </c>
      <c r="CB279" s="404">
        <v>0</v>
      </c>
      <c r="CC279" s="404">
        <v>0</v>
      </c>
      <c r="CD279" s="404">
        <v>0</v>
      </c>
      <c r="CE279" s="404">
        <v>0</v>
      </c>
      <c r="CF279" s="404">
        <v>0</v>
      </c>
      <c r="CG279" s="404">
        <v>0</v>
      </c>
      <c r="CH279" s="404">
        <v>0</v>
      </c>
      <c r="CI279" s="404">
        <v>0</v>
      </c>
      <c r="CJ279" s="404">
        <v>0</v>
      </c>
      <c r="CK279" s="404">
        <v>0</v>
      </c>
      <c r="CL279" s="404">
        <v>0</v>
      </c>
      <c r="CM279" s="404">
        <v>0</v>
      </c>
      <c r="CN279" s="404">
        <v>0</v>
      </c>
      <c r="CO279" s="404">
        <v>0</v>
      </c>
      <c r="CP279" s="404">
        <v>0</v>
      </c>
      <c r="CQ279" s="404">
        <v>0</v>
      </c>
      <c r="CR279" s="404">
        <v>0</v>
      </c>
      <c r="CS279" s="404">
        <v>0</v>
      </c>
      <c r="CT279" s="404">
        <v>0</v>
      </c>
      <c r="CU279" s="404">
        <v>0</v>
      </c>
      <c r="CV279" s="404">
        <v>0</v>
      </c>
      <c r="CW279" s="404">
        <v>0</v>
      </c>
      <c r="CX279" s="404">
        <v>0</v>
      </c>
      <c r="CY279" s="404">
        <v>0</v>
      </c>
      <c r="CZ279" s="404">
        <v>0</v>
      </c>
    </row>
    <row r="280" spans="1:104" x14ac:dyDescent="0.25">
      <c r="A280" s="183">
        <v>4975</v>
      </c>
      <c r="B280" s="183">
        <v>675638</v>
      </c>
      <c r="C280" s="27">
        <v>1025772</v>
      </c>
      <c r="D280" s="14">
        <v>1073934949</v>
      </c>
      <c r="F280" s="27" t="s">
        <v>1286</v>
      </c>
      <c r="G280" s="12" t="s">
        <v>881</v>
      </c>
      <c r="H280" s="27" t="s">
        <v>1284</v>
      </c>
      <c r="I280" s="12" t="s">
        <v>882</v>
      </c>
      <c r="J280" s="465">
        <v>0</v>
      </c>
      <c r="K280" s="465">
        <v>0</v>
      </c>
      <c r="L280" s="465">
        <v>0</v>
      </c>
      <c r="M280" s="465">
        <v>0</v>
      </c>
      <c r="N280" s="465">
        <v>0</v>
      </c>
      <c r="O280" s="465">
        <v>0</v>
      </c>
      <c r="P280" s="465">
        <v>0</v>
      </c>
      <c r="Q280" s="465">
        <v>0</v>
      </c>
      <c r="R280" s="465">
        <v>0</v>
      </c>
      <c r="S280" s="465">
        <v>0</v>
      </c>
      <c r="T280" s="465">
        <v>0</v>
      </c>
      <c r="U280" s="465">
        <v>0</v>
      </c>
      <c r="V280" s="465">
        <v>0</v>
      </c>
      <c r="W280" s="465">
        <v>0</v>
      </c>
      <c r="X280" s="465">
        <v>0</v>
      </c>
      <c r="Y280" s="465">
        <v>0</v>
      </c>
      <c r="Z280" s="465">
        <v>0</v>
      </c>
      <c r="AA280" s="465">
        <v>0</v>
      </c>
      <c r="AB280" s="465">
        <v>0</v>
      </c>
      <c r="AC280" s="465">
        <v>0</v>
      </c>
      <c r="AD280" s="465">
        <v>0</v>
      </c>
      <c r="AE280" s="465">
        <v>0</v>
      </c>
      <c r="AF280" s="465">
        <v>0</v>
      </c>
      <c r="AG280" s="465">
        <v>0</v>
      </c>
      <c r="AH280" s="465">
        <v>0</v>
      </c>
      <c r="AI280" s="465">
        <v>0</v>
      </c>
      <c r="AJ280" s="465">
        <v>0</v>
      </c>
      <c r="AK280" s="465">
        <v>0</v>
      </c>
      <c r="AL280" s="465">
        <v>0</v>
      </c>
      <c r="AM280" s="465">
        <v>0</v>
      </c>
      <c r="AN280" s="465">
        <v>0</v>
      </c>
      <c r="AO280" s="465">
        <v>0</v>
      </c>
      <c r="AP280" s="465">
        <v>0</v>
      </c>
      <c r="AQ280" s="465">
        <v>0</v>
      </c>
      <c r="AR280" s="465">
        <v>0</v>
      </c>
      <c r="AS280" s="465">
        <v>0</v>
      </c>
      <c r="AT280" s="465">
        <v>0</v>
      </c>
      <c r="AU280" s="465">
        <v>0</v>
      </c>
      <c r="AV280" s="404">
        <v>0</v>
      </c>
      <c r="AW280" s="404">
        <v>0</v>
      </c>
      <c r="AX280" s="404">
        <v>0</v>
      </c>
      <c r="AY280" s="404">
        <v>0</v>
      </c>
      <c r="AZ280" s="404">
        <v>0</v>
      </c>
      <c r="BA280" s="404">
        <v>0</v>
      </c>
      <c r="BB280" s="404">
        <v>0</v>
      </c>
      <c r="BC280" s="404">
        <v>0</v>
      </c>
      <c r="BD280" s="404">
        <v>0</v>
      </c>
      <c r="BE280" s="404">
        <v>0</v>
      </c>
      <c r="BF280" s="404">
        <v>0</v>
      </c>
      <c r="BG280" s="404">
        <v>0</v>
      </c>
      <c r="BH280" s="404">
        <v>0</v>
      </c>
      <c r="BI280" s="404">
        <v>0</v>
      </c>
      <c r="BJ280" s="404">
        <v>0</v>
      </c>
      <c r="BK280" s="404">
        <v>0</v>
      </c>
      <c r="BL280" s="404">
        <v>0</v>
      </c>
      <c r="BM280" s="404">
        <v>0</v>
      </c>
      <c r="BN280" s="404">
        <v>0</v>
      </c>
      <c r="BO280" s="404">
        <v>36481.4</v>
      </c>
      <c r="BP280" s="404">
        <v>30388.230000000003</v>
      </c>
      <c r="BQ280" s="404">
        <v>42070.040000000008</v>
      </c>
      <c r="BR280" s="404">
        <v>43040.29</v>
      </c>
      <c r="BS280" s="404">
        <v>36481.4</v>
      </c>
      <c r="BT280" s="404">
        <v>0</v>
      </c>
      <c r="BU280" s="404">
        <v>0</v>
      </c>
      <c r="BV280" s="404">
        <v>0</v>
      </c>
      <c r="BW280" s="404">
        <v>0</v>
      </c>
      <c r="BX280" s="404">
        <v>0</v>
      </c>
      <c r="BY280" s="404">
        <v>0</v>
      </c>
      <c r="BZ280" s="404">
        <v>0</v>
      </c>
      <c r="CA280" s="404">
        <v>103213.39000000001</v>
      </c>
      <c r="CB280" s="404">
        <v>0</v>
      </c>
      <c r="CC280" s="404">
        <v>0</v>
      </c>
      <c r="CD280" s="404">
        <v>0</v>
      </c>
      <c r="CE280" s="404">
        <v>0</v>
      </c>
      <c r="CF280" s="404">
        <v>0</v>
      </c>
      <c r="CG280" s="404">
        <v>0</v>
      </c>
      <c r="CH280" s="404">
        <v>40711.69</v>
      </c>
      <c r="CI280" s="404">
        <v>33609.46</v>
      </c>
      <c r="CJ280" s="404">
        <v>45524.13</v>
      </c>
      <c r="CK280" s="404">
        <v>46921.29</v>
      </c>
      <c r="CL280" s="404">
        <v>44359.83</v>
      </c>
      <c r="CM280" s="404">
        <v>0</v>
      </c>
      <c r="CN280" s="404">
        <v>0</v>
      </c>
      <c r="CO280" s="404">
        <v>0</v>
      </c>
      <c r="CP280" s="404">
        <v>0</v>
      </c>
      <c r="CQ280" s="404">
        <v>0</v>
      </c>
      <c r="CR280" s="404">
        <v>0</v>
      </c>
      <c r="CS280" s="404">
        <v>0</v>
      </c>
      <c r="CT280" s="404">
        <v>113545.76</v>
      </c>
      <c r="CU280" s="404">
        <v>0</v>
      </c>
      <c r="CV280" s="404">
        <v>0</v>
      </c>
      <c r="CW280" s="404">
        <v>0</v>
      </c>
      <c r="CX280" s="404">
        <v>0</v>
      </c>
      <c r="CY280" s="404">
        <v>0</v>
      </c>
      <c r="CZ280" s="404">
        <v>0</v>
      </c>
    </row>
    <row r="281" spans="1:104" x14ac:dyDescent="0.25">
      <c r="A281" s="183">
        <v>4481</v>
      </c>
      <c r="B281" s="183">
        <v>675641</v>
      </c>
      <c r="C281" s="27">
        <v>1026614</v>
      </c>
      <c r="D281" s="14">
        <v>1316290588</v>
      </c>
      <c r="F281" s="27" t="s">
        <v>1267</v>
      </c>
      <c r="G281" s="12" t="s">
        <v>690</v>
      </c>
      <c r="H281" s="27" t="s">
        <v>1364</v>
      </c>
      <c r="I281" s="12" t="s">
        <v>691</v>
      </c>
      <c r="J281" s="465">
        <v>9155.25</v>
      </c>
      <c r="K281" s="465">
        <v>9474.510000000002</v>
      </c>
      <c r="L281" s="465">
        <v>9427.5600000000013</v>
      </c>
      <c r="M281" s="465">
        <v>9512.07</v>
      </c>
      <c r="N281" s="465">
        <v>9981.57</v>
      </c>
      <c r="O281" s="465">
        <v>0</v>
      </c>
      <c r="P281" s="465">
        <v>0</v>
      </c>
      <c r="Q281" s="465">
        <v>0</v>
      </c>
      <c r="R281" s="465">
        <v>0</v>
      </c>
      <c r="S281" s="465">
        <v>0</v>
      </c>
      <c r="T281" s="465">
        <v>0</v>
      </c>
      <c r="U281" s="465">
        <v>0</v>
      </c>
      <c r="V281" s="465">
        <v>20647.079999999998</v>
      </c>
      <c r="W281" s="465">
        <v>0</v>
      </c>
      <c r="X281" s="465">
        <v>0</v>
      </c>
      <c r="Y281" s="465">
        <v>0</v>
      </c>
      <c r="Z281" s="465">
        <v>0</v>
      </c>
      <c r="AA281" s="465">
        <v>0</v>
      </c>
      <c r="AB281" s="465">
        <v>0</v>
      </c>
      <c r="AC281" s="465">
        <v>0</v>
      </c>
      <c r="AD281" s="465">
        <v>0</v>
      </c>
      <c r="AE281" s="465">
        <v>0</v>
      </c>
      <c r="AF281" s="465">
        <v>0</v>
      </c>
      <c r="AG281" s="465">
        <v>0</v>
      </c>
      <c r="AH281" s="465">
        <v>0</v>
      </c>
      <c r="AI281" s="465">
        <v>0</v>
      </c>
      <c r="AJ281" s="465">
        <v>0</v>
      </c>
      <c r="AK281" s="465">
        <v>0</v>
      </c>
      <c r="AL281" s="465">
        <v>0</v>
      </c>
      <c r="AM281" s="465">
        <v>0</v>
      </c>
      <c r="AN281" s="465">
        <v>0</v>
      </c>
      <c r="AO281" s="465">
        <v>0</v>
      </c>
      <c r="AP281" s="465">
        <v>0</v>
      </c>
      <c r="AQ281" s="465">
        <v>0</v>
      </c>
      <c r="AR281" s="465">
        <v>0</v>
      </c>
      <c r="AS281" s="465">
        <v>0</v>
      </c>
      <c r="AT281" s="465">
        <v>0</v>
      </c>
      <c r="AU281" s="465">
        <v>0</v>
      </c>
      <c r="AV281" s="404">
        <v>12150.66</v>
      </c>
      <c r="AW281" s="404">
        <v>12357.240000000002</v>
      </c>
      <c r="AX281" s="404">
        <v>12901.86</v>
      </c>
      <c r="AY281" s="404">
        <v>13239.9</v>
      </c>
      <c r="AZ281" s="404">
        <v>13089.660000000002</v>
      </c>
      <c r="BA281" s="404">
        <v>0</v>
      </c>
      <c r="BB281" s="404">
        <v>0</v>
      </c>
      <c r="BC281" s="404">
        <v>0</v>
      </c>
      <c r="BD281" s="404">
        <v>0</v>
      </c>
      <c r="BE281" s="404">
        <v>0</v>
      </c>
      <c r="BF281" s="404">
        <v>0</v>
      </c>
      <c r="BG281" s="404">
        <v>0</v>
      </c>
      <c r="BH281" s="404">
        <v>27529.439999999999</v>
      </c>
      <c r="BI281" s="404">
        <v>0</v>
      </c>
      <c r="BJ281" s="404">
        <v>0</v>
      </c>
      <c r="BK281" s="404">
        <v>0</v>
      </c>
      <c r="BL281" s="404">
        <v>0</v>
      </c>
      <c r="BM281" s="404">
        <v>0</v>
      </c>
      <c r="BN281" s="404">
        <v>0</v>
      </c>
      <c r="BO281" s="404">
        <v>17333.940000000002</v>
      </c>
      <c r="BP281" s="404">
        <v>18348.059999999998</v>
      </c>
      <c r="BQ281" s="404">
        <v>19944.36</v>
      </c>
      <c r="BR281" s="404">
        <v>20601.660000000003</v>
      </c>
      <c r="BS281" s="404">
        <v>19465.47</v>
      </c>
      <c r="BT281" s="404">
        <v>0</v>
      </c>
      <c r="BU281" s="404">
        <v>0</v>
      </c>
      <c r="BV281" s="404">
        <v>0</v>
      </c>
      <c r="BW281" s="404">
        <v>0</v>
      </c>
      <c r="BX281" s="404">
        <v>0</v>
      </c>
      <c r="BY281" s="404">
        <v>0</v>
      </c>
      <c r="BZ281" s="404">
        <v>0</v>
      </c>
      <c r="CA281" s="404">
        <v>40934.839999999997</v>
      </c>
      <c r="CB281" s="404">
        <v>0</v>
      </c>
      <c r="CC281" s="404">
        <v>0</v>
      </c>
      <c r="CD281" s="404">
        <v>0</v>
      </c>
      <c r="CE281" s="404">
        <v>0</v>
      </c>
      <c r="CF281" s="404">
        <v>0</v>
      </c>
      <c r="CG281" s="404">
        <v>0</v>
      </c>
      <c r="CH281" s="404">
        <v>0</v>
      </c>
      <c r="CI281" s="404">
        <v>0</v>
      </c>
      <c r="CJ281" s="404">
        <v>0</v>
      </c>
      <c r="CK281" s="404">
        <v>0</v>
      </c>
      <c r="CL281" s="404">
        <v>0</v>
      </c>
      <c r="CM281" s="404">
        <v>0</v>
      </c>
      <c r="CN281" s="404">
        <v>0</v>
      </c>
      <c r="CO281" s="404">
        <v>0</v>
      </c>
      <c r="CP281" s="404">
        <v>0</v>
      </c>
      <c r="CQ281" s="404">
        <v>0</v>
      </c>
      <c r="CR281" s="404">
        <v>0</v>
      </c>
      <c r="CS281" s="404">
        <v>0</v>
      </c>
      <c r="CT281" s="404">
        <v>0</v>
      </c>
      <c r="CU281" s="404">
        <v>0</v>
      </c>
      <c r="CV281" s="404">
        <v>0</v>
      </c>
      <c r="CW281" s="404">
        <v>0</v>
      </c>
      <c r="CX281" s="404">
        <v>0</v>
      </c>
      <c r="CY281" s="404">
        <v>0</v>
      </c>
      <c r="CZ281" s="404">
        <v>0</v>
      </c>
    </row>
    <row r="282" spans="1:104" x14ac:dyDescent="0.25">
      <c r="A282" s="183">
        <v>5378</v>
      </c>
      <c r="B282" s="183">
        <v>675645</v>
      </c>
      <c r="C282" s="27">
        <v>1026533</v>
      </c>
      <c r="D282" s="14">
        <v>1134517311</v>
      </c>
      <c r="F282" s="27" t="s">
        <v>1258</v>
      </c>
      <c r="G282" s="12" t="s">
        <v>374</v>
      </c>
      <c r="H282" s="27" t="s">
        <v>1355</v>
      </c>
      <c r="I282" s="12" t="s">
        <v>375</v>
      </c>
      <c r="J282" s="465">
        <v>7844.8499999999995</v>
      </c>
      <c r="K282" s="465">
        <v>8125.6499999999987</v>
      </c>
      <c r="L282" s="465">
        <v>8508.24</v>
      </c>
      <c r="M282" s="465">
        <v>8280.09</v>
      </c>
      <c r="N282" s="465">
        <v>8213.4</v>
      </c>
      <c r="O282" s="465">
        <v>0</v>
      </c>
      <c r="P282" s="465">
        <v>0</v>
      </c>
      <c r="Q282" s="465">
        <v>0</v>
      </c>
      <c r="R282" s="465">
        <v>0</v>
      </c>
      <c r="S282" s="465">
        <v>0</v>
      </c>
      <c r="T282" s="465">
        <v>0</v>
      </c>
      <c r="U282" s="465">
        <v>0</v>
      </c>
      <c r="V282" s="465">
        <v>17923.18</v>
      </c>
      <c r="W282" s="465">
        <v>0</v>
      </c>
      <c r="X282" s="465">
        <v>0</v>
      </c>
      <c r="Y282" s="465">
        <v>0</v>
      </c>
      <c r="Z282" s="465">
        <v>0</v>
      </c>
      <c r="AA282" s="465">
        <v>0</v>
      </c>
      <c r="AB282" s="465">
        <v>0</v>
      </c>
      <c r="AC282" s="465">
        <v>0</v>
      </c>
      <c r="AD282" s="465">
        <v>0</v>
      </c>
      <c r="AE282" s="465">
        <v>0</v>
      </c>
      <c r="AF282" s="465">
        <v>0</v>
      </c>
      <c r="AG282" s="465">
        <v>0</v>
      </c>
      <c r="AH282" s="465">
        <v>0</v>
      </c>
      <c r="AI282" s="465">
        <v>0</v>
      </c>
      <c r="AJ282" s="465">
        <v>0</v>
      </c>
      <c r="AK282" s="465">
        <v>0</v>
      </c>
      <c r="AL282" s="465">
        <v>0</v>
      </c>
      <c r="AM282" s="465">
        <v>0</v>
      </c>
      <c r="AN282" s="465">
        <v>0</v>
      </c>
      <c r="AO282" s="465">
        <v>0</v>
      </c>
      <c r="AP282" s="465">
        <v>0</v>
      </c>
      <c r="AQ282" s="465">
        <v>0</v>
      </c>
      <c r="AR282" s="465">
        <v>0</v>
      </c>
      <c r="AS282" s="465">
        <v>0</v>
      </c>
      <c r="AT282" s="465">
        <v>0</v>
      </c>
      <c r="AU282" s="465">
        <v>0</v>
      </c>
      <c r="AV282" s="404">
        <v>0</v>
      </c>
      <c r="AW282" s="404">
        <v>0</v>
      </c>
      <c r="AX282" s="404">
        <v>0</v>
      </c>
      <c r="AY282" s="404">
        <v>0</v>
      </c>
      <c r="AZ282" s="404">
        <v>0</v>
      </c>
      <c r="BA282" s="404">
        <v>0</v>
      </c>
      <c r="BB282" s="404">
        <v>0</v>
      </c>
      <c r="BC282" s="404">
        <v>0</v>
      </c>
      <c r="BD282" s="404">
        <v>0</v>
      </c>
      <c r="BE282" s="404">
        <v>0</v>
      </c>
      <c r="BF282" s="404">
        <v>0</v>
      </c>
      <c r="BG282" s="404">
        <v>0</v>
      </c>
      <c r="BH282" s="404">
        <v>0</v>
      </c>
      <c r="BI282" s="404">
        <v>0</v>
      </c>
      <c r="BJ282" s="404">
        <v>0</v>
      </c>
      <c r="BK282" s="404">
        <v>0</v>
      </c>
      <c r="BL282" s="404">
        <v>0</v>
      </c>
      <c r="BM282" s="404">
        <v>0</v>
      </c>
      <c r="BN282" s="404">
        <v>0</v>
      </c>
      <c r="BO282" s="404">
        <v>8739.9</v>
      </c>
      <c r="BP282" s="404">
        <v>8975.07</v>
      </c>
      <c r="BQ282" s="404">
        <v>9603.36</v>
      </c>
      <c r="BR282" s="404">
        <v>9557.73</v>
      </c>
      <c r="BS282" s="404">
        <v>9536.6699999999983</v>
      </c>
      <c r="BT282" s="404">
        <v>0</v>
      </c>
      <c r="BU282" s="404">
        <v>0</v>
      </c>
      <c r="BV282" s="404">
        <v>0</v>
      </c>
      <c r="BW282" s="404">
        <v>0</v>
      </c>
      <c r="BX282" s="404">
        <v>0</v>
      </c>
      <c r="BY282" s="404">
        <v>0</v>
      </c>
      <c r="BZ282" s="404">
        <v>0</v>
      </c>
      <c r="CA282" s="404">
        <v>20002.310000000005</v>
      </c>
      <c r="CB282" s="404">
        <v>0</v>
      </c>
      <c r="CC282" s="404">
        <v>0</v>
      </c>
      <c r="CD282" s="404">
        <v>0</v>
      </c>
      <c r="CE282" s="404">
        <v>0</v>
      </c>
      <c r="CF282" s="404">
        <v>0</v>
      </c>
      <c r="CG282" s="404">
        <v>0</v>
      </c>
      <c r="CH282" s="404">
        <v>0</v>
      </c>
      <c r="CI282" s="404">
        <v>0</v>
      </c>
      <c r="CJ282" s="404">
        <v>0</v>
      </c>
      <c r="CK282" s="404">
        <v>0</v>
      </c>
      <c r="CL282" s="404">
        <v>0</v>
      </c>
      <c r="CM282" s="404">
        <v>0</v>
      </c>
      <c r="CN282" s="404">
        <v>0</v>
      </c>
      <c r="CO282" s="404">
        <v>0</v>
      </c>
      <c r="CP282" s="404">
        <v>0</v>
      </c>
      <c r="CQ282" s="404">
        <v>0</v>
      </c>
      <c r="CR282" s="404">
        <v>0</v>
      </c>
      <c r="CS282" s="404">
        <v>0</v>
      </c>
      <c r="CT282" s="404">
        <v>0</v>
      </c>
      <c r="CU282" s="404">
        <v>0</v>
      </c>
      <c r="CV282" s="404">
        <v>0</v>
      </c>
      <c r="CW282" s="404">
        <v>0</v>
      </c>
      <c r="CX282" s="404">
        <v>0</v>
      </c>
      <c r="CY282" s="404">
        <v>0</v>
      </c>
      <c r="CZ282" s="404">
        <v>0</v>
      </c>
    </row>
    <row r="283" spans="1:104" x14ac:dyDescent="0.25">
      <c r="A283" s="183">
        <v>5133</v>
      </c>
      <c r="B283" s="183">
        <v>675646</v>
      </c>
      <c r="C283" s="27">
        <v>1026133</v>
      </c>
      <c r="D283" s="14">
        <v>1356758304</v>
      </c>
      <c r="F283" s="27" t="s">
        <v>1258</v>
      </c>
      <c r="G283" s="12" t="s">
        <v>973</v>
      </c>
      <c r="H283" s="27" t="s">
        <v>1428</v>
      </c>
      <c r="I283" s="12" t="s">
        <v>974</v>
      </c>
      <c r="J283" s="465">
        <v>14058.15</v>
      </c>
      <c r="K283" s="465">
        <v>14561.35</v>
      </c>
      <c r="L283" s="465">
        <v>15246.960000000001</v>
      </c>
      <c r="M283" s="465">
        <v>14838.109999999999</v>
      </c>
      <c r="N283" s="465">
        <v>14718.599999999999</v>
      </c>
      <c r="O283" s="465">
        <v>0</v>
      </c>
      <c r="P283" s="465">
        <v>0</v>
      </c>
      <c r="Q283" s="465">
        <v>0</v>
      </c>
      <c r="R283" s="465">
        <v>0</v>
      </c>
      <c r="S283" s="465">
        <v>0</v>
      </c>
      <c r="T283" s="465">
        <v>0</v>
      </c>
      <c r="U283" s="465">
        <v>0</v>
      </c>
      <c r="V283" s="465">
        <v>32498.839999999997</v>
      </c>
      <c r="W283" s="465">
        <v>0</v>
      </c>
      <c r="X283" s="465">
        <v>0</v>
      </c>
      <c r="Y283" s="465">
        <v>0</v>
      </c>
      <c r="Z283" s="465">
        <v>0</v>
      </c>
      <c r="AA283" s="465">
        <v>0</v>
      </c>
      <c r="AB283" s="465">
        <v>0</v>
      </c>
      <c r="AC283" s="465">
        <v>0</v>
      </c>
      <c r="AD283" s="465">
        <v>0</v>
      </c>
      <c r="AE283" s="465">
        <v>0</v>
      </c>
      <c r="AF283" s="465">
        <v>0</v>
      </c>
      <c r="AG283" s="465">
        <v>0</v>
      </c>
      <c r="AH283" s="465">
        <v>0</v>
      </c>
      <c r="AI283" s="465">
        <v>0</v>
      </c>
      <c r="AJ283" s="465">
        <v>0</v>
      </c>
      <c r="AK283" s="465">
        <v>0</v>
      </c>
      <c r="AL283" s="465">
        <v>0</v>
      </c>
      <c r="AM283" s="465">
        <v>0</v>
      </c>
      <c r="AN283" s="465">
        <v>0</v>
      </c>
      <c r="AO283" s="465">
        <v>0</v>
      </c>
      <c r="AP283" s="465">
        <v>0</v>
      </c>
      <c r="AQ283" s="465">
        <v>0</v>
      </c>
      <c r="AR283" s="465">
        <v>0</v>
      </c>
      <c r="AS283" s="465">
        <v>0</v>
      </c>
      <c r="AT283" s="465">
        <v>0</v>
      </c>
      <c r="AU283" s="465">
        <v>0</v>
      </c>
      <c r="AV283" s="404">
        <v>0</v>
      </c>
      <c r="AW283" s="404">
        <v>0</v>
      </c>
      <c r="AX283" s="404">
        <v>0</v>
      </c>
      <c r="AY283" s="404">
        <v>0</v>
      </c>
      <c r="AZ283" s="404">
        <v>0</v>
      </c>
      <c r="BA283" s="404">
        <v>0</v>
      </c>
      <c r="BB283" s="404">
        <v>0</v>
      </c>
      <c r="BC283" s="404">
        <v>0</v>
      </c>
      <c r="BD283" s="404">
        <v>0</v>
      </c>
      <c r="BE283" s="404">
        <v>0</v>
      </c>
      <c r="BF283" s="404">
        <v>0</v>
      </c>
      <c r="BG283" s="404">
        <v>0</v>
      </c>
      <c r="BH283" s="404">
        <v>0</v>
      </c>
      <c r="BI283" s="404">
        <v>0</v>
      </c>
      <c r="BJ283" s="404">
        <v>0</v>
      </c>
      <c r="BK283" s="404">
        <v>0</v>
      </c>
      <c r="BL283" s="404">
        <v>0</v>
      </c>
      <c r="BM283" s="404">
        <v>0</v>
      </c>
      <c r="BN283" s="404">
        <v>0</v>
      </c>
      <c r="BO283" s="404">
        <v>15662.1</v>
      </c>
      <c r="BP283" s="404">
        <v>16083.53</v>
      </c>
      <c r="BQ283" s="404">
        <v>17209.439999999999</v>
      </c>
      <c r="BR283" s="404">
        <v>17127.670000000002</v>
      </c>
      <c r="BS283" s="404">
        <v>17089.93</v>
      </c>
      <c r="BT283" s="404">
        <v>0</v>
      </c>
      <c r="BU283" s="404">
        <v>0</v>
      </c>
      <c r="BV283" s="404">
        <v>0</v>
      </c>
      <c r="BW283" s="404">
        <v>0</v>
      </c>
      <c r="BX283" s="404">
        <v>0</v>
      </c>
      <c r="BY283" s="404">
        <v>0</v>
      </c>
      <c r="BZ283" s="404">
        <v>0</v>
      </c>
      <c r="CA283" s="404">
        <v>36268.78</v>
      </c>
      <c r="CB283" s="404">
        <v>0</v>
      </c>
      <c r="CC283" s="404">
        <v>0</v>
      </c>
      <c r="CD283" s="404">
        <v>0</v>
      </c>
      <c r="CE283" s="404">
        <v>0</v>
      </c>
      <c r="CF283" s="404">
        <v>0</v>
      </c>
      <c r="CG283" s="404">
        <v>0</v>
      </c>
      <c r="CH283" s="404">
        <v>0</v>
      </c>
      <c r="CI283" s="404">
        <v>0</v>
      </c>
      <c r="CJ283" s="404">
        <v>0</v>
      </c>
      <c r="CK283" s="404">
        <v>0</v>
      </c>
      <c r="CL283" s="404">
        <v>0</v>
      </c>
      <c r="CM283" s="404">
        <v>0</v>
      </c>
      <c r="CN283" s="404">
        <v>0</v>
      </c>
      <c r="CO283" s="404">
        <v>0</v>
      </c>
      <c r="CP283" s="404">
        <v>0</v>
      </c>
      <c r="CQ283" s="404">
        <v>0</v>
      </c>
      <c r="CR283" s="404">
        <v>0</v>
      </c>
      <c r="CS283" s="404">
        <v>0</v>
      </c>
      <c r="CT283" s="404">
        <v>0</v>
      </c>
      <c r="CU283" s="404">
        <v>0</v>
      </c>
      <c r="CV283" s="404">
        <v>0</v>
      </c>
      <c r="CW283" s="404">
        <v>0</v>
      </c>
      <c r="CX283" s="404">
        <v>0</v>
      </c>
      <c r="CY283" s="404">
        <v>0</v>
      </c>
      <c r="CZ283" s="404">
        <v>0</v>
      </c>
    </row>
    <row r="284" spans="1:104" x14ac:dyDescent="0.25">
      <c r="A284" s="183">
        <v>4914</v>
      </c>
      <c r="B284" s="183">
        <v>675651</v>
      </c>
      <c r="C284" s="27">
        <v>1021106</v>
      </c>
      <c r="D284" s="14">
        <v>1528308640</v>
      </c>
      <c r="F284" s="27" t="s">
        <v>1297</v>
      </c>
      <c r="G284" s="12" t="s">
        <v>871</v>
      </c>
      <c r="H284" s="27" t="s">
        <v>1364</v>
      </c>
      <c r="I284" s="12" t="s">
        <v>872</v>
      </c>
      <c r="J284" s="465">
        <v>15200.85</v>
      </c>
      <c r="K284" s="465">
        <v>15092.349999999999</v>
      </c>
      <c r="L284" s="465">
        <v>16025.449999999999</v>
      </c>
      <c r="M284" s="465">
        <v>15971.2</v>
      </c>
      <c r="N284" s="465">
        <v>15721.65</v>
      </c>
      <c r="O284" s="465">
        <v>0</v>
      </c>
      <c r="P284" s="465">
        <v>0</v>
      </c>
      <c r="Q284" s="465">
        <v>0</v>
      </c>
      <c r="R284" s="465">
        <v>0</v>
      </c>
      <c r="S284" s="465">
        <v>0</v>
      </c>
      <c r="T284" s="465">
        <v>0</v>
      </c>
      <c r="U284" s="465">
        <v>0</v>
      </c>
      <c r="V284" s="465">
        <v>24418.680000000004</v>
      </c>
      <c r="W284" s="465">
        <v>0</v>
      </c>
      <c r="X284" s="465">
        <v>0</v>
      </c>
      <c r="Y284" s="465">
        <v>0</v>
      </c>
      <c r="Z284" s="465">
        <v>0</v>
      </c>
      <c r="AA284" s="465">
        <v>0</v>
      </c>
      <c r="AB284" s="465">
        <v>0</v>
      </c>
      <c r="AC284" s="465">
        <v>0</v>
      </c>
      <c r="AD284" s="465">
        <v>0</v>
      </c>
      <c r="AE284" s="465">
        <v>0</v>
      </c>
      <c r="AF284" s="465">
        <v>0</v>
      </c>
      <c r="AG284" s="465">
        <v>0</v>
      </c>
      <c r="AH284" s="465">
        <v>0</v>
      </c>
      <c r="AI284" s="465">
        <v>0</v>
      </c>
      <c r="AJ284" s="465">
        <v>0</v>
      </c>
      <c r="AK284" s="465">
        <v>0</v>
      </c>
      <c r="AL284" s="465">
        <v>0</v>
      </c>
      <c r="AM284" s="465">
        <v>0</v>
      </c>
      <c r="AN284" s="465">
        <v>0</v>
      </c>
      <c r="AO284" s="465">
        <v>0</v>
      </c>
      <c r="AP284" s="465">
        <v>0</v>
      </c>
      <c r="AQ284" s="465">
        <v>0</v>
      </c>
      <c r="AR284" s="465">
        <v>0</v>
      </c>
      <c r="AS284" s="465">
        <v>0</v>
      </c>
      <c r="AT284" s="465">
        <v>0</v>
      </c>
      <c r="AU284" s="465">
        <v>0</v>
      </c>
      <c r="AV284" s="404">
        <v>0</v>
      </c>
      <c r="AW284" s="404">
        <v>0</v>
      </c>
      <c r="AX284" s="404">
        <v>0</v>
      </c>
      <c r="AY284" s="404">
        <v>0</v>
      </c>
      <c r="AZ284" s="404">
        <v>0</v>
      </c>
      <c r="BA284" s="404">
        <v>0</v>
      </c>
      <c r="BB284" s="404">
        <v>0</v>
      </c>
      <c r="BC284" s="404">
        <v>0</v>
      </c>
      <c r="BD284" s="404">
        <v>0</v>
      </c>
      <c r="BE284" s="404">
        <v>0</v>
      </c>
      <c r="BF284" s="404">
        <v>0</v>
      </c>
      <c r="BG284" s="404">
        <v>0</v>
      </c>
      <c r="BH284" s="404">
        <v>0</v>
      </c>
      <c r="BI284" s="404">
        <v>0</v>
      </c>
      <c r="BJ284" s="404">
        <v>0</v>
      </c>
      <c r="BK284" s="404">
        <v>0</v>
      </c>
      <c r="BL284" s="404">
        <v>0</v>
      </c>
      <c r="BM284" s="404">
        <v>0</v>
      </c>
      <c r="BN284" s="404">
        <v>0</v>
      </c>
      <c r="BO284" s="404">
        <v>0</v>
      </c>
      <c r="BP284" s="404">
        <v>0</v>
      </c>
      <c r="BQ284" s="404">
        <v>0</v>
      </c>
      <c r="BR284" s="404">
        <v>0</v>
      </c>
      <c r="BS284" s="404">
        <v>0</v>
      </c>
      <c r="BT284" s="404">
        <v>0</v>
      </c>
      <c r="BU284" s="404">
        <v>0</v>
      </c>
      <c r="BV284" s="404">
        <v>0</v>
      </c>
      <c r="BW284" s="404">
        <v>0</v>
      </c>
      <c r="BX284" s="404">
        <v>0</v>
      </c>
      <c r="BY284" s="404">
        <v>0</v>
      </c>
      <c r="BZ284" s="404">
        <v>0</v>
      </c>
      <c r="CA284" s="404">
        <v>0</v>
      </c>
      <c r="CB284" s="404">
        <v>0</v>
      </c>
      <c r="CC284" s="404">
        <v>0</v>
      </c>
      <c r="CD284" s="404">
        <v>0</v>
      </c>
      <c r="CE284" s="404">
        <v>0</v>
      </c>
      <c r="CF284" s="404">
        <v>0</v>
      </c>
      <c r="CG284" s="404">
        <v>0</v>
      </c>
      <c r="CH284" s="404">
        <v>18705.399999999998</v>
      </c>
      <c r="CI284" s="404">
        <v>18705.399999999998</v>
      </c>
      <c r="CJ284" s="404">
        <v>20202.7</v>
      </c>
      <c r="CK284" s="404">
        <v>20332.899999999998</v>
      </c>
      <c r="CL284" s="404">
        <v>20495.649999999998</v>
      </c>
      <c r="CM284" s="404">
        <v>0</v>
      </c>
      <c r="CN284" s="404">
        <v>0</v>
      </c>
      <c r="CO284" s="404">
        <v>0</v>
      </c>
      <c r="CP284" s="404">
        <v>0</v>
      </c>
      <c r="CQ284" s="404">
        <v>0</v>
      </c>
      <c r="CR284" s="404">
        <v>0</v>
      </c>
      <c r="CS284" s="404">
        <v>0</v>
      </c>
      <c r="CT284" s="404">
        <v>30373.200000000004</v>
      </c>
      <c r="CU284" s="404">
        <v>0</v>
      </c>
      <c r="CV284" s="404">
        <v>0</v>
      </c>
      <c r="CW284" s="404">
        <v>0</v>
      </c>
      <c r="CX284" s="404">
        <v>0</v>
      </c>
      <c r="CY284" s="404">
        <v>0</v>
      </c>
      <c r="CZ284" s="404">
        <v>0</v>
      </c>
    </row>
    <row r="285" spans="1:104" x14ac:dyDescent="0.25">
      <c r="A285" s="183">
        <v>4628</v>
      </c>
      <c r="B285" s="183">
        <v>675663</v>
      </c>
      <c r="C285" s="27">
        <v>1026586</v>
      </c>
      <c r="D285" s="14">
        <v>1730577503</v>
      </c>
      <c r="F285" s="27" t="s">
        <v>1279</v>
      </c>
      <c r="G285" s="12" t="s">
        <v>758</v>
      </c>
      <c r="H285" s="27" t="s">
        <v>1377</v>
      </c>
      <c r="I285" s="12" t="s">
        <v>759</v>
      </c>
      <c r="J285" s="465">
        <v>6455.4400000000005</v>
      </c>
      <c r="K285" s="465">
        <v>6321.18</v>
      </c>
      <c r="L285" s="465">
        <v>7129.4800000000014</v>
      </c>
      <c r="M285" s="465">
        <v>7340.46</v>
      </c>
      <c r="N285" s="465">
        <v>6945.9000000000015</v>
      </c>
      <c r="O285" s="465">
        <v>0</v>
      </c>
      <c r="P285" s="465">
        <v>0</v>
      </c>
      <c r="Q285" s="465">
        <v>0</v>
      </c>
      <c r="R285" s="465">
        <v>0</v>
      </c>
      <c r="S285" s="465">
        <v>0</v>
      </c>
      <c r="T285" s="465">
        <v>0</v>
      </c>
      <c r="U285" s="465">
        <v>0</v>
      </c>
      <c r="V285" s="465">
        <v>14675.300000000001</v>
      </c>
      <c r="W285" s="465">
        <v>0</v>
      </c>
      <c r="X285" s="465">
        <v>0</v>
      </c>
      <c r="Y285" s="465">
        <v>0</v>
      </c>
      <c r="Z285" s="465">
        <v>0</v>
      </c>
      <c r="AA285" s="465">
        <v>0</v>
      </c>
      <c r="AB285" s="465">
        <v>0</v>
      </c>
      <c r="AC285" s="465">
        <v>0</v>
      </c>
      <c r="AD285" s="465">
        <v>0</v>
      </c>
      <c r="AE285" s="465">
        <v>0</v>
      </c>
      <c r="AF285" s="465">
        <v>0</v>
      </c>
      <c r="AG285" s="465">
        <v>0</v>
      </c>
      <c r="AH285" s="465">
        <v>0</v>
      </c>
      <c r="AI285" s="465">
        <v>0</v>
      </c>
      <c r="AJ285" s="465">
        <v>0</v>
      </c>
      <c r="AK285" s="465">
        <v>0</v>
      </c>
      <c r="AL285" s="465">
        <v>0</v>
      </c>
      <c r="AM285" s="465">
        <v>0</v>
      </c>
      <c r="AN285" s="465">
        <v>0</v>
      </c>
      <c r="AO285" s="465">
        <v>0</v>
      </c>
      <c r="AP285" s="465">
        <v>0</v>
      </c>
      <c r="AQ285" s="465">
        <v>0</v>
      </c>
      <c r="AR285" s="465">
        <v>0</v>
      </c>
      <c r="AS285" s="465">
        <v>0</v>
      </c>
      <c r="AT285" s="465">
        <v>0</v>
      </c>
      <c r="AU285" s="465">
        <v>0</v>
      </c>
      <c r="AV285" s="404">
        <v>4134.6600000000008</v>
      </c>
      <c r="AW285" s="404">
        <v>3994.92</v>
      </c>
      <c r="AX285" s="404">
        <v>4540.18</v>
      </c>
      <c r="AY285" s="404">
        <v>4575.8</v>
      </c>
      <c r="AZ285" s="404">
        <v>4392.22</v>
      </c>
      <c r="BA285" s="404">
        <v>0</v>
      </c>
      <c r="BB285" s="404">
        <v>0</v>
      </c>
      <c r="BC285" s="404">
        <v>0</v>
      </c>
      <c r="BD285" s="404">
        <v>0</v>
      </c>
      <c r="BE285" s="404">
        <v>0</v>
      </c>
      <c r="BF285" s="404">
        <v>0</v>
      </c>
      <c r="BG285" s="404">
        <v>0</v>
      </c>
      <c r="BH285" s="404">
        <v>9340.48</v>
      </c>
      <c r="BI285" s="404">
        <v>0</v>
      </c>
      <c r="BJ285" s="404">
        <v>0</v>
      </c>
      <c r="BK285" s="404">
        <v>0</v>
      </c>
      <c r="BL285" s="404">
        <v>0</v>
      </c>
      <c r="BM285" s="404">
        <v>0</v>
      </c>
      <c r="BN285" s="404">
        <v>0</v>
      </c>
      <c r="BO285" s="404">
        <v>0</v>
      </c>
      <c r="BP285" s="404">
        <v>0</v>
      </c>
      <c r="BQ285" s="404">
        <v>0</v>
      </c>
      <c r="BR285" s="404">
        <v>0</v>
      </c>
      <c r="BS285" s="404">
        <v>0</v>
      </c>
      <c r="BT285" s="404">
        <v>0</v>
      </c>
      <c r="BU285" s="404">
        <v>0</v>
      </c>
      <c r="BV285" s="404">
        <v>0</v>
      </c>
      <c r="BW285" s="404">
        <v>0</v>
      </c>
      <c r="BX285" s="404">
        <v>0</v>
      </c>
      <c r="BY285" s="404">
        <v>0</v>
      </c>
      <c r="BZ285" s="404">
        <v>0</v>
      </c>
      <c r="CA285" s="404">
        <v>0</v>
      </c>
      <c r="CB285" s="404">
        <v>0</v>
      </c>
      <c r="CC285" s="404">
        <v>0</v>
      </c>
      <c r="CD285" s="404">
        <v>0</v>
      </c>
      <c r="CE285" s="404">
        <v>0</v>
      </c>
      <c r="CF285" s="404">
        <v>0</v>
      </c>
      <c r="CG285" s="404">
        <v>0</v>
      </c>
      <c r="CH285" s="404">
        <v>9031.0400000000009</v>
      </c>
      <c r="CI285" s="404">
        <v>9228.32</v>
      </c>
      <c r="CJ285" s="404">
        <v>10414.74</v>
      </c>
      <c r="CK285" s="404">
        <v>10472.280000000001</v>
      </c>
      <c r="CL285" s="404">
        <v>10316.1</v>
      </c>
      <c r="CM285" s="404">
        <v>0</v>
      </c>
      <c r="CN285" s="404">
        <v>0</v>
      </c>
      <c r="CO285" s="404">
        <v>0</v>
      </c>
      <c r="CP285" s="404">
        <v>0</v>
      </c>
      <c r="CQ285" s="404">
        <v>0</v>
      </c>
      <c r="CR285" s="404">
        <v>0</v>
      </c>
      <c r="CS285" s="404">
        <v>0</v>
      </c>
      <c r="CT285" s="404">
        <v>21139.3</v>
      </c>
      <c r="CU285" s="404">
        <v>0</v>
      </c>
      <c r="CV285" s="404">
        <v>0</v>
      </c>
      <c r="CW285" s="404">
        <v>0</v>
      </c>
      <c r="CX285" s="404">
        <v>0</v>
      </c>
      <c r="CY285" s="404">
        <v>0</v>
      </c>
      <c r="CZ285" s="404">
        <v>0</v>
      </c>
    </row>
    <row r="286" spans="1:104" x14ac:dyDescent="0.25">
      <c r="A286" s="183">
        <v>5060</v>
      </c>
      <c r="B286" s="183">
        <v>675664</v>
      </c>
      <c r="C286" s="27">
        <v>1026707</v>
      </c>
      <c r="D286" s="14">
        <v>1982093548</v>
      </c>
      <c r="F286" s="27" t="s">
        <v>1296</v>
      </c>
      <c r="G286" s="12" t="s">
        <v>934</v>
      </c>
      <c r="H286" s="27" t="s">
        <v>1390</v>
      </c>
      <c r="I286" s="12" t="s">
        <v>935</v>
      </c>
      <c r="J286" s="465">
        <v>0</v>
      </c>
      <c r="K286" s="465">
        <v>0</v>
      </c>
      <c r="L286" s="465">
        <v>0</v>
      </c>
      <c r="M286" s="465">
        <v>0</v>
      </c>
      <c r="N286" s="465">
        <v>0</v>
      </c>
      <c r="O286" s="465">
        <v>0</v>
      </c>
      <c r="P286" s="465">
        <v>0</v>
      </c>
      <c r="Q286" s="465">
        <v>0</v>
      </c>
      <c r="R286" s="465">
        <v>0</v>
      </c>
      <c r="S286" s="465">
        <v>0</v>
      </c>
      <c r="T286" s="465">
        <v>0</v>
      </c>
      <c r="U286" s="465">
        <v>0</v>
      </c>
      <c r="V286" s="465">
        <v>0</v>
      </c>
      <c r="W286" s="465">
        <v>0</v>
      </c>
      <c r="X286" s="465">
        <v>0</v>
      </c>
      <c r="Y286" s="465">
        <v>0</v>
      </c>
      <c r="Z286" s="465">
        <v>0</v>
      </c>
      <c r="AA286" s="465">
        <v>0</v>
      </c>
      <c r="AB286" s="465">
        <v>0</v>
      </c>
      <c r="AC286" s="465">
        <v>9740.51</v>
      </c>
      <c r="AD286" s="465">
        <v>9772.75</v>
      </c>
      <c r="AE286" s="465">
        <v>10393.370000000001</v>
      </c>
      <c r="AF286" s="465">
        <v>10461.880000000001</v>
      </c>
      <c r="AG286" s="465">
        <v>10268.44</v>
      </c>
      <c r="AH286" s="465">
        <v>0</v>
      </c>
      <c r="AI286" s="465">
        <v>0</v>
      </c>
      <c r="AJ286" s="465">
        <v>0</v>
      </c>
      <c r="AK286" s="465">
        <v>0</v>
      </c>
      <c r="AL286" s="465">
        <v>0</v>
      </c>
      <c r="AM286" s="465">
        <v>0</v>
      </c>
      <c r="AN286" s="465">
        <v>0</v>
      </c>
      <c r="AO286" s="465">
        <v>28496.639999999999</v>
      </c>
      <c r="AP286" s="465">
        <v>0</v>
      </c>
      <c r="AQ286" s="465">
        <v>0</v>
      </c>
      <c r="AR286" s="465">
        <v>0</v>
      </c>
      <c r="AS286" s="465">
        <v>0</v>
      </c>
      <c r="AT286" s="465">
        <v>0</v>
      </c>
      <c r="AU286" s="465">
        <v>0</v>
      </c>
      <c r="AV286" s="404">
        <v>0</v>
      </c>
      <c r="AW286" s="404">
        <v>0</v>
      </c>
      <c r="AX286" s="404">
        <v>0</v>
      </c>
      <c r="AY286" s="404">
        <v>0</v>
      </c>
      <c r="AZ286" s="404">
        <v>0</v>
      </c>
      <c r="BA286" s="404">
        <v>0</v>
      </c>
      <c r="BB286" s="404">
        <v>0</v>
      </c>
      <c r="BC286" s="404">
        <v>0</v>
      </c>
      <c r="BD286" s="404">
        <v>0</v>
      </c>
      <c r="BE286" s="404">
        <v>0</v>
      </c>
      <c r="BF286" s="404">
        <v>0</v>
      </c>
      <c r="BG286" s="404">
        <v>0</v>
      </c>
      <c r="BH286" s="404">
        <v>0</v>
      </c>
      <c r="BI286" s="404">
        <v>0</v>
      </c>
      <c r="BJ286" s="404">
        <v>0</v>
      </c>
      <c r="BK286" s="404">
        <v>0</v>
      </c>
      <c r="BL286" s="404">
        <v>0</v>
      </c>
      <c r="BM286" s="404">
        <v>0</v>
      </c>
      <c r="BN286" s="404">
        <v>0</v>
      </c>
      <c r="BO286" s="404">
        <v>0</v>
      </c>
      <c r="BP286" s="404">
        <v>0</v>
      </c>
      <c r="BQ286" s="404">
        <v>0</v>
      </c>
      <c r="BR286" s="404">
        <v>0</v>
      </c>
      <c r="BS286" s="404">
        <v>0</v>
      </c>
      <c r="BT286" s="404">
        <v>0</v>
      </c>
      <c r="BU286" s="404">
        <v>0</v>
      </c>
      <c r="BV286" s="404">
        <v>0</v>
      </c>
      <c r="BW286" s="404">
        <v>0</v>
      </c>
      <c r="BX286" s="404">
        <v>0</v>
      </c>
      <c r="BY286" s="404">
        <v>0</v>
      </c>
      <c r="BZ286" s="404">
        <v>0</v>
      </c>
      <c r="CA286" s="404">
        <v>0</v>
      </c>
      <c r="CB286" s="404">
        <v>0</v>
      </c>
      <c r="CC286" s="404">
        <v>0</v>
      </c>
      <c r="CD286" s="404">
        <v>0</v>
      </c>
      <c r="CE286" s="404">
        <v>0</v>
      </c>
      <c r="CF286" s="404">
        <v>0</v>
      </c>
      <c r="CG286" s="404">
        <v>0</v>
      </c>
      <c r="CH286" s="404">
        <v>13323.18</v>
      </c>
      <c r="CI286" s="404">
        <v>13814.84</v>
      </c>
      <c r="CJ286" s="404">
        <v>14415.310000000001</v>
      </c>
      <c r="CK286" s="404">
        <v>14693.380000000001</v>
      </c>
      <c r="CL286" s="404">
        <v>14620.84</v>
      </c>
      <c r="CM286" s="404">
        <v>0</v>
      </c>
      <c r="CN286" s="404">
        <v>0</v>
      </c>
      <c r="CO286" s="404">
        <v>0</v>
      </c>
      <c r="CP286" s="404">
        <v>0</v>
      </c>
      <c r="CQ286" s="404">
        <v>0</v>
      </c>
      <c r="CR286" s="404">
        <v>0</v>
      </c>
      <c r="CS286" s="404">
        <v>0</v>
      </c>
      <c r="CT286" s="404">
        <v>39594.239999999998</v>
      </c>
      <c r="CU286" s="404">
        <v>0</v>
      </c>
      <c r="CV286" s="404">
        <v>0</v>
      </c>
      <c r="CW286" s="404">
        <v>0</v>
      </c>
      <c r="CX286" s="404">
        <v>0</v>
      </c>
      <c r="CY286" s="404">
        <v>0</v>
      </c>
      <c r="CZ286" s="404">
        <v>0</v>
      </c>
    </row>
    <row r="287" spans="1:104" x14ac:dyDescent="0.25">
      <c r="A287" s="183">
        <v>4743</v>
      </c>
      <c r="B287" s="183">
        <v>675677</v>
      </c>
      <c r="C287" s="27">
        <v>1026669</v>
      </c>
      <c r="D287" s="14">
        <v>1770972051</v>
      </c>
      <c r="F287" s="27" t="s">
        <v>1258</v>
      </c>
      <c r="G287" s="12" t="s">
        <v>800</v>
      </c>
      <c r="H287" s="27" t="s">
        <v>1430</v>
      </c>
      <c r="I287" s="12" t="s">
        <v>801</v>
      </c>
      <c r="J287" s="465">
        <v>10437.450000000001</v>
      </c>
      <c r="K287" s="465">
        <v>10811.05</v>
      </c>
      <c r="L287" s="465">
        <v>11320.08</v>
      </c>
      <c r="M287" s="465">
        <v>11016.529999999999</v>
      </c>
      <c r="N287" s="465">
        <v>10927.8</v>
      </c>
      <c r="O287" s="465">
        <v>0</v>
      </c>
      <c r="P287" s="465">
        <v>0</v>
      </c>
      <c r="Q287" s="465">
        <v>0</v>
      </c>
      <c r="R287" s="465">
        <v>0</v>
      </c>
      <c r="S287" s="465">
        <v>0</v>
      </c>
      <c r="T287" s="465">
        <v>0</v>
      </c>
      <c r="U287" s="465">
        <v>0</v>
      </c>
      <c r="V287" s="465">
        <v>24060.3</v>
      </c>
      <c r="W287" s="465">
        <v>0</v>
      </c>
      <c r="X287" s="465">
        <v>0</v>
      </c>
      <c r="Y287" s="465">
        <v>0</v>
      </c>
      <c r="Z287" s="465">
        <v>0</v>
      </c>
      <c r="AA287" s="465">
        <v>0</v>
      </c>
      <c r="AB287" s="465">
        <v>0</v>
      </c>
      <c r="AC287" s="465">
        <v>0</v>
      </c>
      <c r="AD287" s="465">
        <v>0</v>
      </c>
      <c r="AE287" s="465">
        <v>0</v>
      </c>
      <c r="AF287" s="465">
        <v>0</v>
      </c>
      <c r="AG287" s="465">
        <v>0</v>
      </c>
      <c r="AH287" s="465">
        <v>0</v>
      </c>
      <c r="AI287" s="465">
        <v>0</v>
      </c>
      <c r="AJ287" s="465">
        <v>0</v>
      </c>
      <c r="AK287" s="465">
        <v>0</v>
      </c>
      <c r="AL287" s="465">
        <v>0</v>
      </c>
      <c r="AM287" s="465">
        <v>0</v>
      </c>
      <c r="AN287" s="465">
        <v>0</v>
      </c>
      <c r="AO287" s="465">
        <v>0</v>
      </c>
      <c r="AP287" s="465">
        <v>0</v>
      </c>
      <c r="AQ287" s="465">
        <v>0</v>
      </c>
      <c r="AR287" s="465">
        <v>0</v>
      </c>
      <c r="AS287" s="465">
        <v>0</v>
      </c>
      <c r="AT287" s="465">
        <v>0</v>
      </c>
      <c r="AU287" s="465">
        <v>0</v>
      </c>
      <c r="AV287" s="404">
        <v>0</v>
      </c>
      <c r="AW287" s="404">
        <v>0</v>
      </c>
      <c r="AX287" s="404">
        <v>0</v>
      </c>
      <c r="AY287" s="404">
        <v>0</v>
      </c>
      <c r="AZ287" s="404">
        <v>0</v>
      </c>
      <c r="BA287" s="404">
        <v>0</v>
      </c>
      <c r="BB287" s="404">
        <v>0</v>
      </c>
      <c r="BC287" s="404">
        <v>0</v>
      </c>
      <c r="BD287" s="404">
        <v>0</v>
      </c>
      <c r="BE287" s="404">
        <v>0</v>
      </c>
      <c r="BF287" s="404">
        <v>0</v>
      </c>
      <c r="BG287" s="404">
        <v>0</v>
      </c>
      <c r="BH287" s="404">
        <v>0</v>
      </c>
      <c r="BI287" s="404">
        <v>0</v>
      </c>
      <c r="BJ287" s="404">
        <v>0</v>
      </c>
      <c r="BK287" s="404">
        <v>0</v>
      </c>
      <c r="BL287" s="404">
        <v>0</v>
      </c>
      <c r="BM287" s="404">
        <v>0</v>
      </c>
      <c r="BN287" s="404">
        <v>0</v>
      </c>
      <c r="BO287" s="404">
        <v>11628.3</v>
      </c>
      <c r="BP287" s="404">
        <v>11941.189999999999</v>
      </c>
      <c r="BQ287" s="404">
        <v>12777.119999999999</v>
      </c>
      <c r="BR287" s="404">
        <v>12716.41</v>
      </c>
      <c r="BS287" s="404">
        <v>12688.39</v>
      </c>
      <c r="BT287" s="404">
        <v>0</v>
      </c>
      <c r="BU287" s="404">
        <v>0</v>
      </c>
      <c r="BV287" s="404">
        <v>0</v>
      </c>
      <c r="BW287" s="404">
        <v>0</v>
      </c>
      <c r="BX287" s="404">
        <v>0</v>
      </c>
      <c r="BY287" s="404">
        <v>0</v>
      </c>
      <c r="BZ287" s="404">
        <v>0</v>
      </c>
      <c r="CA287" s="404">
        <v>26851.35</v>
      </c>
      <c r="CB287" s="404">
        <v>0</v>
      </c>
      <c r="CC287" s="404">
        <v>0</v>
      </c>
      <c r="CD287" s="404">
        <v>0</v>
      </c>
      <c r="CE287" s="404">
        <v>0</v>
      </c>
      <c r="CF287" s="404">
        <v>0</v>
      </c>
      <c r="CG287" s="404">
        <v>0</v>
      </c>
      <c r="CH287" s="404">
        <v>0</v>
      </c>
      <c r="CI287" s="404">
        <v>0</v>
      </c>
      <c r="CJ287" s="404">
        <v>0</v>
      </c>
      <c r="CK287" s="404">
        <v>0</v>
      </c>
      <c r="CL287" s="404">
        <v>0</v>
      </c>
      <c r="CM287" s="404">
        <v>0</v>
      </c>
      <c r="CN287" s="404">
        <v>0</v>
      </c>
      <c r="CO287" s="404">
        <v>0</v>
      </c>
      <c r="CP287" s="404">
        <v>0</v>
      </c>
      <c r="CQ287" s="404">
        <v>0</v>
      </c>
      <c r="CR287" s="404">
        <v>0</v>
      </c>
      <c r="CS287" s="404">
        <v>0</v>
      </c>
      <c r="CT287" s="404">
        <v>0</v>
      </c>
      <c r="CU287" s="404">
        <v>0</v>
      </c>
      <c r="CV287" s="404">
        <v>0</v>
      </c>
      <c r="CW287" s="404">
        <v>0</v>
      </c>
      <c r="CX287" s="404">
        <v>0</v>
      </c>
      <c r="CY287" s="404">
        <v>0</v>
      </c>
      <c r="CZ287" s="404">
        <v>0</v>
      </c>
    </row>
    <row r="288" spans="1:104" x14ac:dyDescent="0.25">
      <c r="A288" s="183">
        <v>4008</v>
      </c>
      <c r="B288" s="183">
        <v>675678</v>
      </c>
      <c r="C288" s="27">
        <v>1026618</v>
      </c>
      <c r="D288" s="14">
        <v>1417346339</v>
      </c>
      <c r="F288" s="27" t="s">
        <v>1267</v>
      </c>
      <c r="G288" s="12" t="s">
        <v>552</v>
      </c>
      <c r="H288" s="27" t="s">
        <v>1428</v>
      </c>
      <c r="I288" s="12" t="s">
        <v>553</v>
      </c>
      <c r="J288" s="465">
        <v>3880.5</v>
      </c>
      <c r="K288" s="465">
        <v>4015.82</v>
      </c>
      <c r="L288" s="465">
        <v>3995.92</v>
      </c>
      <c r="M288" s="465">
        <v>4031.7400000000002</v>
      </c>
      <c r="N288" s="465">
        <v>4230.74</v>
      </c>
      <c r="O288" s="465">
        <v>0</v>
      </c>
      <c r="P288" s="465">
        <v>0</v>
      </c>
      <c r="Q288" s="465">
        <v>0</v>
      </c>
      <c r="R288" s="465">
        <v>0</v>
      </c>
      <c r="S288" s="465">
        <v>0</v>
      </c>
      <c r="T288" s="465">
        <v>0</v>
      </c>
      <c r="U288" s="465">
        <v>0</v>
      </c>
      <c r="V288" s="465">
        <v>8814.6</v>
      </c>
      <c r="W288" s="465">
        <v>0</v>
      </c>
      <c r="X288" s="465">
        <v>0</v>
      </c>
      <c r="Y288" s="465">
        <v>0</v>
      </c>
      <c r="Z288" s="465">
        <v>0</v>
      </c>
      <c r="AA288" s="465">
        <v>0</v>
      </c>
      <c r="AB288" s="465">
        <v>0</v>
      </c>
      <c r="AC288" s="465">
        <v>0</v>
      </c>
      <c r="AD288" s="465">
        <v>0</v>
      </c>
      <c r="AE288" s="465">
        <v>0</v>
      </c>
      <c r="AF288" s="465">
        <v>0</v>
      </c>
      <c r="AG288" s="465">
        <v>0</v>
      </c>
      <c r="AH288" s="465">
        <v>0</v>
      </c>
      <c r="AI288" s="465">
        <v>0</v>
      </c>
      <c r="AJ288" s="465">
        <v>0</v>
      </c>
      <c r="AK288" s="465">
        <v>0</v>
      </c>
      <c r="AL288" s="465">
        <v>0</v>
      </c>
      <c r="AM288" s="465">
        <v>0</v>
      </c>
      <c r="AN288" s="465">
        <v>0</v>
      </c>
      <c r="AO288" s="465">
        <v>0</v>
      </c>
      <c r="AP288" s="465">
        <v>0</v>
      </c>
      <c r="AQ288" s="465">
        <v>0</v>
      </c>
      <c r="AR288" s="465">
        <v>0</v>
      </c>
      <c r="AS288" s="465">
        <v>0</v>
      </c>
      <c r="AT288" s="465">
        <v>0</v>
      </c>
      <c r="AU288" s="465">
        <v>0</v>
      </c>
      <c r="AV288" s="404">
        <v>5150.12</v>
      </c>
      <c r="AW288" s="404">
        <v>5237.68</v>
      </c>
      <c r="AX288" s="404">
        <v>5468.5199999999995</v>
      </c>
      <c r="AY288" s="404">
        <v>5611.7999999999993</v>
      </c>
      <c r="AZ288" s="404">
        <v>5548.1200000000008</v>
      </c>
      <c r="BA288" s="404">
        <v>0</v>
      </c>
      <c r="BB288" s="404">
        <v>0</v>
      </c>
      <c r="BC288" s="404">
        <v>0</v>
      </c>
      <c r="BD288" s="404">
        <v>0</v>
      </c>
      <c r="BE288" s="404">
        <v>0</v>
      </c>
      <c r="BF288" s="404">
        <v>0</v>
      </c>
      <c r="BG288" s="404">
        <v>0</v>
      </c>
      <c r="BH288" s="404">
        <v>11752.8</v>
      </c>
      <c r="BI288" s="404">
        <v>0</v>
      </c>
      <c r="BJ288" s="404">
        <v>0</v>
      </c>
      <c r="BK288" s="404">
        <v>0</v>
      </c>
      <c r="BL288" s="404">
        <v>0</v>
      </c>
      <c r="BM288" s="404">
        <v>0</v>
      </c>
      <c r="BN288" s="404">
        <v>0</v>
      </c>
      <c r="BO288" s="404">
        <v>7347.08</v>
      </c>
      <c r="BP288" s="404">
        <v>7776.9199999999992</v>
      </c>
      <c r="BQ288" s="404">
        <v>8453.52</v>
      </c>
      <c r="BR288" s="404">
        <v>8732.1200000000008</v>
      </c>
      <c r="BS288" s="404">
        <v>8250.5400000000009</v>
      </c>
      <c r="BT288" s="404">
        <v>0</v>
      </c>
      <c r="BU288" s="404">
        <v>0</v>
      </c>
      <c r="BV288" s="404">
        <v>0</v>
      </c>
      <c r="BW288" s="404">
        <v>0</v>
      </c>
      <c r="BX288" s="404">
        <v>0</v>
      </c>
      <c r="BY288" s="404">
        <v>0</v>
      </c>
      <c r="BZ288" s="404">
        <v>0</v>
      </c>
      <c r="CA288" s="404">
        <v>17475.800000000003</v>
      </c>
      <c r="CB288" s="404">
        <v>0</v>
      </c>
      <c r="CC288" s="404">
        <v>0</v>
      </c>
      <c r="CD288" s="404">
        <v>0</v>
      </c>
      <c r="CE288" s="404">
        <v>0</v>
      </c>
      <c r="CF288" s="404">
        <v>0</v>
      </c>
      <c r="CG288" s="404">
        <v>0</v>
      </c>
      <c r="CH288" s="404">
        <v>0</v>
      </c>
      <c r="CI288" s="404">
        <v>0</v>
      </c>
      <c r="CJ288" s="404">
        <v>0</v>
      </c>
      <c r="CK288" s="404">
        <v>0</v>
      </c>
      <c r="CL288" s="404">
        <v>0</v>
      </c>
      <c r="CM288" s="404">
        <v>0</v>
      </c>
      <c r="CN288" s="404">
        <v>0</v>
      </c>
      <c r="CO288" s="404">
        <v>0</v>
      </c>
      <c r="CP288" s="404">
        <v>0</v>
      </c>
      <c r="CQ288" s="404">
        <v>0</v>
      </c>
      <c r="CR288" s="404">
        <v>0</v>
      </c>
      <c r="CS288" s="404">
        <v>0</v>
      </c>
      <c r="CT288" s="404">
        <v>0</v>
      </c>
      <c r="CU288" s="404">
        <v>0</v>
      </c>
      <c r="CV288" s="404">
        <v>0</v>
      </c>
      <c r="CW288" s="404">
        <v>0</v>
      </c>
      <c r="CX288" s="404">
        <v>0</v>
      </c>
      <c r="CY288" s="404">
        <v>0</v>
      </c>
      <c r="CZ288" s="404">
        <v>0</v>
      </c>
    </row>
    <row r="289" spans="1:104" x14ac:dyDescent="0.25">
      <c r="A289" s="183">
        <v>5126</v>
      </c>
      <c r="B289" s="183">
        <v>675680</v>
      </c>
      <c r="C289" s="27">
        <v>1026709</v>
      </c>
      <c r="D289" s="14">
        <v>1750770749</v>
      </c>
      <c r="F289" s="27" t="s">
        <v>1298</v>
      </c>
      <c r="G289" s="12" t="s">
        <v>967</v>
      </c>
      <c r="H289" s="27" t="s">
        <v>1295</v>
      </c>
      <c r="I289" s="12" t="s">
        <v>968</v>
      </c>
      <c r="J289" s="465">
        <v>0</v>
      </c>
      <c r="K289" s="465">
        <v>0</v>
      </c>
      <c r="L289" s="465">
        <v>0</v>
      </c>
      <c r="M289" s="465">
        <v>0</v>
      </c>
      <c r="N289" s="465">
        <v>0</v>
      </c>
      <c r="O289" s="465">
        <v>0</v>
      </c>
      <c r="P289" s="465">
        <v>0</v>
      </c>
      <c r="Q289" s="465">
        <v>0</v>
      </c>
      <c r="R289" s="465">
        <v>0</v>
      </c>
      <c r="S289" s="465">
        <v>0</v>
      </c>
      <c r="T289" s="465">
        <v>0</v>
      </c>
      <c r="U289" s="465">
        <v>0</v>
      </c>
      <c r="V289" s="465">
        <v>0</v>
      </c>
      <c r="W289" s="465">
        <v>0</v>
      </c>
      <c r="X289" s="465">
        <v>0</v>
      </c>
      <c r="Y289" s="465">
        <v>0</v>
      </c>
      <c r="Z289" s="465">
        <v>0</v>
      </c>
      <c r="AA289" s="465">
        <v>0</v>
      </c>
      <c r="AB289" s="465">
        <v>0</v>
      </c>
      <c r="AC289" s="465">
        <v>0</v>
      </c>
      <c r="AD289" s="465">
        <v>0</v>
      </c>
      <c r="AE289" s="465">
        <v>0</v>
      </c>
      <c r="AF289" s="465">
        <v>0</v>
      </c>
      <c r="AG289" s="465">
        <v>0</v>
      </c>
      <c r="AH289" s="465">
        <v>0</v>
      </c>
      <c r="AI289" s="465">
        <v>0</v>
      </c>
      <c r="AJ289" s="465">
        <v>0</v>
      </c>
      <c r="AK289" s="465">
        <v>0</v>
      </c>
      <c r="AL289" s="465">
        <v>0</v>
      </c>
      <c r="AM289" s="465">
        <v>0</v>
      </c>
      <c r="AN289" s="465">
        <v>0</v>
      </c>
      <c r="AO289" s="465">
        <v>0</v>
      </c>
      <c r="AP289" s="465">
        <v>0</v>
      </c>
      <c r="AQ289" s="465">
        <v>0</v>
      </c>
      <c r="AR289" s="465">
        <v>0</v>
      </c>
      <c r="AS289" s="465">
        <v>0</v>
      </c>
      <c r="AT289" s="465">
        <v>0</v>
      </c>
      <c r="AU289" s="465">
        <v>0</v>
      </c>
      <c r="AV289" s="404">
        <v>34700.82</v>
      </c>
      <c r="AW289" s="404">
        <v>35935.350000000006</v>
      </c>
      <c r="AX289" s="404">
        <v>39007.32</v>
      </c>
      <c r="AY289" s="404">
        <v>39150.870000000003</v>
      </c>
      <c r="AZ289" s="404">
        <v>38509.68</v>
      </c>
      <c r="BA289" s="404">
        <v>0</v>
      </c>
      <c r="BB289" s="404">
        <v>0</v>
      </c>
      <c r="BC289" s="404">
        <v>0</v>
      </c>
      <c r="BD289" s="404">
        <v>0</v>
      </c>
      <c r="BE289" s="404">
        <v>0</v>
      </c>
      <c r="BF289" s="404">
        <v>0</v>
      </c>
      <c r="BG289" s="404">
        <v>0</v>
      </c>
      <c r="BH289" s="404">
        <v>104029.56</v>
      </c>
      <c r="BI289" s="404">
        <v>0</v>
      </c>
      <c r="BJ289" s="404">
        <v>0</v>
      </c>
      <c r="BK289" s="404">
        <v>0</v>
      </c>
      <c r="BL289" s="404">
        <v>0</v>
      </c>
      <c r="BM289" s="404">
        <v>0</v>
      </c>
      <c r="BN289" s="404">
        <v>0</v>
      </c>
      <c r="BO289" s="404">
        <v>21542.07</v>
      </c>
      <c r="BP289" s="404">
        <v>21781.32</v>
      </c>
      <c r="BQ289" s="404">
        <v>24690.600000000002</v>
      </c>
      <c r="BR289" s="404">
        <v>24432.21</v>
      </c>
      <c r="BS289" s="404">
        <v>23934.57</v>
      </c>
      <c r="BT289" s="404">
        <v>0</v>
      </c>
      <c r="BU289" s="404">
        <v>0</v>
      </c>
      <c r="BV289" s="404">
        <v>0</v>
      </c>
      <c r="BW289" s="404">
        <v>0</v>
      </c>
      <c r="BX289" s="404">
        <v>0</v>
      </c>
      <c r="BY289" s="404">
        <v>0</v>
      </c>
      <c r="BZ289" s="404">
        <v>0</v>
      </c>
      <c r="CA289" s="404">
        <v>64531.560000000005</v>
      </c>
      <c r="CB289" s="404">
        <v>0</v>
      </c>
      <c r="CC289" s="404">
        <v>0</v>
      </c>
      <c r="CD289" s="404">
        <v>0</v>
      </c>
      <c r="CE289" s="404">
        <v>0</v>
      </c>
      <c r="CF289" s="404">
        <v>0</v>
      </c>
      <c r="CG289" s="404">
        <v>0</v>
      </c>
      <c r="CH289" s="404">
        <v>0</v>
      </c>
      <c r="CI289" s="404">
        <v>0</v>
      </c>
      <c r="CJ289" s="404">
        <v>0</v>
      </c>
      <c r="CK289" s="404">
        <v>0</v>
      </c>
      <c r="CL289" s="404">
        <v>0</v>
      </c>
      <c r="CM289" s="404">
        <v>0</v>
      </c>
      <c r="CN289" s="404">
        <v>0</v>
      </c>
      <c r="CO289" s="404">
        <v>0</v>
      </c>
      <c r="CP289" s="404">
        <v>0</v>
      </c>
      <c r="CQ289" s="404">
        <v>0</v>
      </c>
      <c r="CR289" s="404">
        <v>0</v>
      </c>
      <c r="CS289" s="404">
        <v>0</v>
      </c>
      <c r="CT289" s="404">
        <v>0</v>
      </c>
      <c r="CU289" s="404">
        <v>0</v>
      </c>
      <c r="CV289" s="404">
        <v>0</v>
      </c>
      <c r="CW289" s="404">
        <v>0</v>
      </c>
      <c r="CX289" s="404">
        <v>0</v>
      </c>
      <c r="CY289" s="404">
        <v>0</v>
      </c>
      <c r="CZ289" s="404">
        <v>0</v>
      </c>
    </row>
    <row r="290" spans="1:104" x14ac:dyDescent="0.25">
      <c r="A290" s="183">
        <v>4900</v>
      </c>
      <c r="B290" s="183">
        <v>675681</v>
      </c>
      <c r="C290" s="27">
        <v>490001</v>
      </c>
      <c r="D290" s="14">
        <v>1609945708</v>
      </c>
      <c r="F290" s="27" t="s">
        <v>1258</v>
      </c>
      <c r="G290" s="12" t="s">
        <v>294</v>
      </c>
      <c r="H290" s="27" t="s">
        <v>1354</v>
      </c>
      <c r="I290" s="12" t="s">
        <v>295</v>
      </c>
      <c r="J290" s="465">
        <v>4760.55</v>
      </c>
      <c r="K290" s="465">
        <v>4930.95</v>
      </c>
      <c r="L290" s="465">
        <v>5163.12</v>
      </c>
      <c r="M290" s="465">
        <v>5024.67</v>
      </c>
      <c r="N290" s="465">
        <v>4984.2</v>
      </c>
      <c r="O290" s="465">
        <v>0</v>
      </c>
      <c r="P290" s="465">
        <v>0</v>
      </c>
      <c r="Q290" s="465">
        <v>0</v>
      </c>
      <c r="R290" s="465">
        <v>0</v>
      </c>
      <c r="S290" s="465">
        <v>0</v>
      </c>
      <c r="T290" s="465">
        <v>0</v>
      </c>
      <c r="U290" s="465">
        <v>0</v>
      </c>
      <c r="V290" s="465">
        <v>10879.439999999999</v>
      </c>
      <c r="W290" s="465">
        <v>0</v>
      </c>
      <c r="X290" s="465">
        <v>0</v>
      </c>
      <c r="Y290" s="465">
        <v>0</v>
      </c>
      <c r="Z290" s="465">
        <v>0</v>
      </c>
      <c r="AA290" s="465">
        <v>0</v>
      </c>
      <c r="AB290" s="465">
        <v>0</v>
      </c>
      <c r="AC290" s="465">
        <v>0</v>
      </c>
      <c r="AD290" s="465">
        <v>0</v>
      </c>
      <c r="AE290" s="465">
        <v>0</v>
      </c>
      <c r="AF290" s="465">
        <v>0</v>
      </c>
      <c r="AG290" s="465">
        <v>0</v>
      </c>
      <c r="AH290" s="465">
        <v>0</v>
      </c>
      <c r="AI290" s="465">
        <v>0</v>
      </c>
      <c r="AJ290" s="465">
        <v>0</v>
      </c>
      <c r="AK290" s="465">
        <v>0</v>
      </c>
      <c r="AL290" s="465">
        <v>0</v>
      </c>
      <c r="AM290" s="465">
        <v>0</v>
      </c>
      <c r="AN290" s="465">
        <v>0</v>
      </c>
      <c r="AO290" s="465">
        <v>0</v>
      </c>
      <c r="AP290" s="465">
        <v>0</v>
      </c>
      <c r="AQ290" s="465">
        <v>0</v>
      </c>
      <c r="AR290" s="465">
        <v>0</v>
      </c>
      <c r="AS290" s="465">
        <v>0</v>
      </c>
      <c r="AT290" s="465">
        <v>0</v>
      </c>
      <c r="AU290" s="465">
        <v>0</v>
      </c>
      <c r="AV290" s="404">
        <v>0</v>
      </c>
      <c r="AW290" s="404">
        <v>0</v>
      </c>
      <c r="AX290" s="404">
        <v>0</v>
      </c>
      <c r="AY290" s="404">
        <v>0</v>
      </c>
      <c r="AZ290" s="404">
        <v>0</v>
      </c>
      <c r="BA290" s="404">
        <v>0</v>
      </c>
      <c r="BB290" s="404">
        <v>0</v>
      </c>
      <c r="BC290" s="404">
        <v>0</v>
      </c>
      <c r="BD290" s="404">
        <v>0</v>
      </c>
      <c r="BE290" s="404">
        <v>0</v>
      </c>
      <c r="BF290" s="404">
        <v>0</v>
      </c>
      <c r="BG290" s="404">
        <v>0</v>
      </c>
      <c r="BH290" s="404">
        <v>0</v>
      </c>
      <c r="BI290" s="404">
        <v>0</v>
      </c>
      <c r="BJ290" s="404">
        <v>0</v>
      </c>
      <c r="BK290" s="404">
        <v>0</v>
      </c>
      <c r="BL290" s="404">
        <v>0</v>
      </c>
      <c r="BM290" s="404">
        <v>0</v>
      </c>
      <c r="BN290" s="404">
        <v>0</v>
      </c>
      <c r="BO290" s="404">
        <v>5303.7</v>
      </c>
      <c r="BP290" s="404">
        <v>5446.41</v>
      </c>
      <c r="BQ290" s="404">
        <v>5827.68</v>
      </c>
      <c r="BR290" s="404">
        <v>5799.99</v>
      </c>
      <c r="BS290" s="404">
        <v>5787.2099999999991</v>
      </c>
      <c r="BT290" s="404">
        <v>0</v>
      </c>
      <c r="BU290" s="404">
        <v>0</v>
      </c>
      <c r="BV290" s="404">
        <v>0</v>
      </c>
      <c r="BW290" s="404">
        <v>0</v>
      </c>
      <c r="BX290" s="404">
        <v>0</v>
      </c>
      <c r="BY290" s="404">
        <v>0</v>
      </c>
      <c r="BZ290" s="404">
        <v>0</v>
      </c>
      <c r="CA290" s="404">
        <v>12141.48</v>
      </c>
      <c r="CB290" s="404">
        <v>0</v>
      </c>
      <c r="CC290" s="404">
        <v>0</v>
      </c>
      <c r="CD290" s="404">
        <v>0</v>
      </c>
      <c r="CE290" s="404">
        <v>0</v>
      </c>
      <c r="CF290" s="404">
        <v>0</v>
      </c>
      <c r="CG290" s="404">
        <v>0</v>
      </c>
      <c r="CH290" s="404">
        <v>0</v>
      </c>
      <c r="CI290" s="404">
        <v>0</v>
      </c>
      <c r="CJ290" s="404">
        <v>0</v>
      </c>
      <c r="CK290" s="404">
        <v>0</v>
      </c>
      <c r="CL290" s="404">
        <v>0</v>
      </c>
      <c r="CM290" s="404">
        <v>0</v>
      </c>
      <c r="CN290" s="404">
        <v>0</v>
      </c>
      <c r="CO290" s="404">
        <v>0</v>
      </c>
      <c r="CP290" s="404">
        <v>0</v>
      </c>
      <c r="CQ290" s="404">
        <v>0</v>
      </c>
      <c r="CR290" s="404">
        <v>0</v>
      </c>
      <c r="CS290" s="404">
        <v>0</v>
      </c>
      <c r="CT290" s="404">
        <v>0</v>
      </c>
      <c r="CU290" s="404">
        <v>0</v>
      </c>
      <c r="CV290" s="404">
        <v>0</v>
      </c>
      <c r="CW290" s="404">
        <v>0</v>
      </c>
      <c r="CX290" s="404">
        <v>0</v>
      </c>
      <c r="CY290" s="404">
        <v>0</v>
      </c>
      <c r="CZ290" s="404">
        <v>0</v>
      </c>
    </row>
    <row r="291" spans="1:104" x14ac:dyDescent="0.25">
      <c r="A291" s="183">
        <v>4593</v>
      </c>
      <c r="B291" s="183">
        <v>675695</v>
      </c>
      <c r="C291" s="27">
        <v>1026457</v>
      </c>
      <c r="D291" s="14">
        <v>1326141557</v>
      </c>
      <c r="F291" s="27" t="s">
        <v>1277</v>
      </c>
      <c r="G291" s="12" t="s">
        <v>738</v>
      </c>
      <c r="H291" s="27" t="s">
        <v>1371</v>
      </c>
      <c r="I291" s="12" t="s">
        <v>739</v>
      </c>
      <c r="J291" s="465">
        <v>5148</v>
      </c>
      <c r="K291" s="465">
        <v>4482</v>
      </c>
      <c r="L291" s="465">
        <v>5823</v>
      </c>
      <c r="M291" s="465">
        <v>5454</v>
      </c>
      <c r="N291" s="465">
        <v>5490</v>
      </c>
      <c r="O291" s="465">
        <v>0</v>
      </c>
      <c r="P291" s="465">
        <v>0</v>
      </c>
      <c r="Q291" s="465">
        <v>0</v>
      </c>
      <c r="R291" s="465">
        <v>0</v>
      </c>
      <c r="S291" s="465">
        <v>0</v>
      </c>
      <c r="T291" s="465">
        <v>0</v>
      </c>
      <c r="U291" s="465">
        <v>0</v>
      </c>
      <c r="V291" s="465">
        <v>14646.010000000002</v>
      </c>
      <c r="W291" s="465">
        <v>0</v>
      </c>
      <c r="X291" s="465">
        <v>0</v>
      </c>
      <c r="Y291" s="465">
        <v>0</v>
      </c>
      <c r="Z291" s="465">
        <v>0</v>
      </c>
      <c r="AA291" s="465">
        <v>0</v>
      </c>
      <c r="AB291" s="465">
        <v>0</v>
      </c>
      <c r="AC291" s="465">
        <v>0</v>
      </c>
      <c r="AD291" s="465">
        <v>0</v>
      </c>
      <c r="AE291" s="465">
        <v>0</v>
      </c>
      <c r="AF291" s="465">
        <v>0</v>
      </c>
      <c r="AG291" s="465">
        <v>0</v>
      </c>
      <c r="AH291" s="465">
        <v>0</v>
      </c>
      <c r="AI291" s="465">
        <v>0</v>
      </c>
      <c r="AJ291" s="465">
        <v>0</v>
      </c>
      <c r="AK291" s="465">
        <v>0</v>
      </c>
      <c r="AL291" s="465">
        <v>0</v>
      </c>
      <c r="AM291" s="465">
        <v>0</v>
      </c>
      <c r="AN291" s="465">
        <v>0</v>
      </c>
      <c r="AO291" s="465">
        <v>0</v>
      </c>
      <c r="AP291" s="465">
        <v>0</v>
      </c>
      <c r="AQ291" s="465">
        <v>0</v>
      </c>
      <c r="AR291" s="465">
        <v>0</v>
      </c>
      <c r="AS291" s="465">
        <v>0</v>
      </c>
      <c r="AT291" s="465">
        <v>0</v>
      </c>
      <c r="AU291" s="465">
        <v>0</v>
      </c>
      <c r="AV291" s="404">
        <v>5688</v>
      </c>
      <c r="AW291" s="404">
        <v>5031</v>
      </c>
      <c r="AX291" s="404">
        <v>6246</v>
      </c>
      <c r="AY291" s="404">
        <v>6363</v>
      </c>
      <c r="AZ291" s="404">
        <v>6210</v>
      </c>
      <c r="BA291" s="404">
        <v>0</v>
      </c>
      <c r="BB291" s="404">
        <v>0</v>
      </c>
      <c r="BC291" s="404">
        <v>0</v>
      </c>
      <c r="BD291" s="404">
        <v>0</v>
      </c>
      <c r="BE291" s="404">
        <v>0</v>
      </c>
      <c r="BF291" s="404">
        <v>0</v>
      </c>
      <c r="BG291" s="404">
        <v>0</v>
      </c>
      <c r="BH291" s="404">
        <v>16079.050000000001</v>
      </c>
      <c r="BI291" s="404">
        <v>0</v>
      </c>
      <c r="BJ291" s="404">
        <v>0</v>
      </c>
      <c r="BK291" s="404">
        <v>0</v>
      </c>
      <c r="BL291" s="404">
        <v>0</v>
      </c>
      <c r="BM291" s="404">
        <v>0</v>
      </c>
      <c r="BN291" s="404">
        <v>0</v>
      </c>
      <c r="BO291" s="404">
        <v>0</v>
      </c>
      <c r="BP291" s="404">
        <v>0</v>
      </c>
      <c r="BQ291" s="404">
        <v>0</v>
      </c>
      <c r="BR291" s="404">
        <v>0</v>
      </c>
      <c r="BS291" s="404">
        <v>0</v>
      </c>
      <c r="BT291" s="404">
        <v>0</v>
      </c>
      <c r="BU291" s="404">
        <v>0</v>
      </c>
      <c r="BV291" s="404">
        <v>0</v>
      </c>
      <c r="BW291" s="404">
        <v>0</v>
      </c>
      <c r="BX291" s="404">
        <v>0</v>
      </c>
      <c r="BY291" s="404">
        <v>0</v>
      </c>
      <c r="BZ291" s="404">
        <v>0</v>
      </c>
      <c r="CA291" s="404">
        <v>0</v>
      </c>
      <c r="CB291" s="404">
        <v>0</v>
      </c>
      <c r="CC291" s="404">
        <v>0</v>
      </c>
      <c r="CD291" s="404">
        <v>0</v>
      </c>
      <c r="CE291" s="404">
        <v>0</v>
      </c>
      <c r="CF291" s="404">
        <v>0</v>
      </c>
      <c r="CG291" s="404">
        <v>0</v>
      </c>
      <c r="CH291" s="404">
        <v>6192</v>
      </c>
      <c r="CI291" s="404">
        <v>5535</v>
      </c>
      <c r="CJ291" s="404">
        <v>7074</v>
      </c>
      <c r="CK291" s="404">
        <v>6678</v>
      </c>
      <c r="CL291" s="404">
        <v>6579</v>
      </c>
      <c r="CM291" s="404">
        <v>0</v>
      </c>
      <c r="CN291" s="404">
        <v>0</v>
      </c>
      <c r="CO291" s="404">
        <v>0</v>
      </c>
      <c r="CP291" s="404">
        <v>0</v>
      </c>
      <c r="CQ291" s="404">
        <v>0</v>
      </c>
      <c r="CR291" s="404">
        <v>0</v>
      </c>
      <c r="CS291" s="404">
        <v>0</v>
      </c>
      <c r="CT291" s="404">
        <v>17819.169999999998</v>
      </c>
      <c r="CU291" s="404">
        <v>0</v>
      </c>
      <c r="CV291" s="404">
        <v>0</v>
      </c>
      <c r="CW291" s="404">
        <v>0</v>
      </c>
      <c r="CX291" s="404">
        <v>0</v>
      </c>
      <c r="CY291" s="404">
        <v>0</v>
      </c>
      <c r="CZ291" s="404">
        <v>0</v>
      </c>
    </row>
    <row r="292" spans="1:104" x14ac:dyDescent="0.25">
      <c r="A292" s="183">
        <v>4501</v>
      </c>
      <c r="B292" s="183">
        <v>675700</v>
      </c>
      <c r="C292" s="27">
        <v>1026275</v>
      </c>
      <c r="D292" s="14">
        <v>1396144770</v>
      </c>
      <c r="F292" s="27" t="s">
        <v>1279</v>
      </c>
      <c r="G292" s="12" t="s">
        <v>696</v>
      </c>
      <c r="H292" s="27" t="s">
        <v>1349</v>
      </c>
      <c r="I292" s="12" t="s">
        <v>697</v>
      </c>
      <c r="J292" s="465">
        <v>13523.44</v>
      </c>
      <c r="K292" s="465">
        <v>13242.180000000002</v>
      </c>
      <c r="L292" s="465">
        <v>14935.480000000001</v>
      </c>
      <c r="M292" s="465">
        <v>15377.460000000001</v>
      </c>
      <c r="N292" s="465">
        <v>14550.900000000001</v>
      </c>
      <c r="O292" s="465">
        <v>0</v>
      </c>
      <c r="P292" s="465">
        <v>0</v>
      </c>
      <c r="Q292" s="465">
        <v>0</v>
      </c>
      <c r="R292" s="465">
        <v>0</v>
      </c>
      <c r="S292" s="465">
        <v>0</v>
      </c>
      <c r="T292" s="465">
        <v>0</v>
      </c>
      <c r="U292" s="465">
        <v>0</v>
      </c>
      <c r="V292" s="465">
        <v>22012.95</v>
      </c>
      <c r="W292" s="465">
        <v>0</v>
      </c>
      <c r="X292" s="465">
        <v>0</v>
      </c>
      <c r="Y292" s="465">
        <v>0</v>
      </c>
      <c r="Z292" s="465">
        <v>0</v>
      </c>
      <c r="AA292" s="465">
        <v>0</v>
      </c>
      <c r="AB292" s="465">
        <v>0</v>
      </c>
      <c r="AC292" s="465">
        <v>0</v>
      </c>
      <c r="AD292" s="465">
        <v>0</v>
      </c>
      <c r="AE292" s="465">
        <v>0</v>
      </c>
      <c r="AF292" s="465">
        <v>0</v>
      </c>
      <c r="AG292" s="465">
        <v>0</v>
      </c>
      <c r="AH292" s="465">
        <v>0</v>
      </c>
      <c r="AI292" s="465">
        <v>0</v>
      </c>
      <c r="AJ292" s="465">
        <v>0</v>
      </c>
      <c r="AK292" s="465">
        <v>0</v>
      </c>
      <c r="AL292" s="465">
        <v>0</v>
      </c>
      <c r="AM292" s="465">
        <v>0</v>
      </c>
      <c r="AN292" s="465">
        <v>0</v>
      </c>
      <c r="AO292" s="465">
        <v>0</v>
      </c>
      <c r="AP292" s="465">
        <v>0</v>
      </c>
      <c r="AQ292" s="465">
        <v>0</v>
      </c>
      <c r="AR292" s="465">
        <v>0</v>
      </c>
      <c r="AS292" s="465">
        <v>0</v>
      </c>
      <c r="AT292" s="465">
        <v>0</v>
      </c>
      <c r="AU292" s="465">
        <v>0</v>
      </c>
      <c r="AV292" s="404">
        <v>8661.66</v>
      </c>
      <c r="AW292" s="404">
        <v>8368.92</v>
      </c>
      <c r="AX292" s="404">
        <v>9511.18</v>
      </c>
      <c r="AY292" s="404">
        <v>9585.7999999999993</v>
      </c>
      <c r="AZ292" s="404">
        <v>9201.2199999999993</v>
      </c>
      <c r="BA292" s="404">
        <v>0</v>
      </c>
      <c r="BB292" s="404">
        <v>0</v>
      </c>
      <c r="BC292" s="404">
        <v>0</v>
      </c>
      <c r="BD292" s="404">
        <v>0</v>
      </c>
      <c r="BE292" s="404">
        <v>0</v>
      </c>
      <c r="BF292" s="404">
        <v>0</v>
      </c>
      <c r="BG292" s="404">
        <v>0</v>
      </c>
      <c r="BH292" s="404">
        <v>14010.719999999998</v>
      </c>
      <c r="BI292" s="404">
        <v>0</v>
      </c>
      <c r="BJ292" s="404">
        <v>0</v>
      </c>
      <c r="BK292" s="404">
        <v>0</v>
      </c>
      <c r="BL292" s="404">
        <v>0</v>
      </c>
      <c r="BM292" s="404">
        <v>0</v>
      </c>
      <c r="BN292" s="404">
        <v>0</v>
      </c>
      <c r="BO292" s="404">
        <v>0</v>
      </c>
      <c r="BP292" s="404">
        <v>0</v>
      </c>
      <c r="BQ292" s="404">
        <v>0</v>
      </c>
      <c r="BR292" s="404">
        <v>0</v>
      </c>
      <c r="BS292" s="404">
        <v>0</v>
      </c>
      <c r="BT292" s="404">
        <v>0</v>
      </c>
      <c r="BU292" s="404">
        <v>0</v>
      </c>
      <c r="BV292" s="404">
        <v>0</v>
      </c>
      <c r="BW292" s="404">
        <v>0</v>
      </c>
      <c r="BX292" s="404">
        <v>0</v>
      </c>
      <c r="BY292" s="404">
        <v>0</v>
      </c>
      <c r="BZ292" s="404">
        <v>0</v>
      </c>
      <c r="CA292" s="404">
        <v>0</v>
      </c>
      <c r="CB292" s="404">
        <v>0</v>
      </c>
      <c r="CC292" s="404">
        <v>0</v>
      </c>
      <c r="CD292" s="404">
        <v>0</v>
      </c>
      <c r="CE292" s="404">
        <v>0</v>
      </c>
      <c r="CF292" s="404">
        <v>0</v>
      </c>
      <c r="CG292" s="404">
        <v>0</v>
      </c>
      <c r="CH292" s="404">
        <v>18919.04</v>
      </c>
      <c r="CI292" s="404">
        <v>19332.320000000003</v>
      </c>
      <c r="CJ292" s="404">
        <v>21817.74</v>
      </c>
      <c r="CK292" s="404">
        <v>21938.28</v>
      </c>
      <c r="CL292" s="404">
        <v>21611.100000000002</v>
      </c>
      <c r="CM292" s="404">
        <v>0</v>
      </c>
      <c r="CN292" s="404">
        <v>0</v>
      </c>
      <c r="CO292" s="404">
        <v>0</v>
      </c>
      <c r="CP292" s="404">
        <v>0</v>
      </c>
      <c r="CQ292" s="404">
        <v>0</v>
      </c>
      <c r="CR292" s="404">
        <v>0</v>
      </c>
      <c r="CS292" s="404">
        <v>0</v>
      </c>
      <c r="CT292" s="404">
        <v>31708.949999999993</v>
      </c>
      <c r="CU292" s="404">
        <v>0</v>
      </c>
      <c r="CV292" s="404">
        <v>0</v>
      </c>
      <c r="CW292" s="404">
        <v>0</v>
      </c>
      <c r="CX292" s="404">
        <v>0</v>
      </c>
      <c r="CY292" s="404">
        <v>0</v>
      </c>
      <c r="CZ292" s="404">
        <v>0</v>
      </c>
    </row>
    <row r="293" spans="1:104" x14ac:dyDescent="0.25">
      <c r="A293" s="183">
        <v>5148</v>
      </c>
      <c r="B293" s="183">
        <v>675702</v>
      </c>
      <c r="C293" s="27">
        <v>1026710</v>
      </c>
      <c r="D293" s="14">
        <v>1144619701</v>
      </c>
      <c r="F293" s="27" t="s">
        <v>1298</v>
      </c>
      <c r="G293" s="12" t="s">
        <v>981</v>
      </c>
      <c r="H293" s="27" t="s">
        <v>1295</v>
      </c>
      <c r="I293" s="12" t="s">
        <v>982</v>
      </c>
      <c r="J293" s="465">
        <v>0</v>
      </c>
      <c r="K293" s="465">
        <v>0</v>
      </c>
      <c r="L293" s="465">
        <v>0</v>
      </c>
      <c r="M293" s="465">
        <v>0</v>
      </c>
      <c r="N293" s="465">
        <v>0</v>
      </c>
      <c r="O293" s="465">
        <v>0</v>
      </c>
      <c r="P293" s="465">
        <v>0</v>
      </c>
      <c r="Q293" s="465">
        <v>0</v>
      </c>
      <c r="R293" s="465">
        <v>0</v>
      </c>
      <c r="S293" s="465">
        <v>0</v>
      </c>
      <c r="T293" s="465">
        <v>0</v>
      </c>
      <c r="U293" s="465">
        <v>0</v>
      </c>
      <c r="V293" s="465">
        <v>0</v>
      </c>
      <c r="W293" s="465">
        <v>0</v>
      </c>
      <c r="X293" s="465">
        <v>0</v>
      </c>
      <c r="Y293" s="465">
        <v>0</v>
      </c>
      <c r="Z293" s="465">
        <v>0</v>
      </c>
      <c r="AA293" s="465">
        <v>0</v>
      </c>
      <c r="AB293" s="465">
        <v>0</v>
      </c>
      <c r="AC293" s="465">
        <v>0</v>
      </c>
      <c r="AD293" s="465">
        <v>0</v>
      </c>
      <c r="AE293" s="465">
        <v>0</v>
      </c>
      <c r="AF293" s="465">
        <v>0</v>
      </c>
      <c r="AG293" s="465">
        <v>0</v>
      </c>
      <c r="AH293" s="465">
        <v>0</v>
      </c>
      <c r="AI293" s="465">
        <v>0</v>
      </c>
      <c r="AJ293" s="465">
        <v>0</v>
      </c>
      <c r="AK293" s="465">
        <v>0</v>
      </c>
      <c r="AL293" s="465">
        <v>0</v>
      </c>
      <c r="AM293" s="465">
        <v>0</v>
      </c>
      <c r="AN293" s="465">
        <v>0</v>
      </c>
      <c r="AO293" s="465">
        <v>0</v>
      </c>
      <c r="AP293" s="465">
        <v>0</v>
      </c>
      <c r="AQ293" s="465">
        <v>0</v>
      </c>
      <c r="AR293" s="465">
        <v>0</v>
      </c>
      <c r="AS293" s="465">
        <v>0</v>
      </c>
      <c r="AT293" s="465">
        <v>0</v>
      </c>
      <c r="AU293" s="465">
        <v>0</v>
      </c>
      <c r="AV293" s="404">
        <v>35135.939999999995</v>
      </c>
      <c r="AW293" s="404">
        <v>36385.949999999997</v>
      </c>
      <c r="AX293" s="404">
        <v>39496.439999999995</v>
      </c>
      <c r="AY293" s="404">
        <v>39641.79</v>
      </c>
      <c r="AZ293" s="404">
        <v>38992.559999999998</v>
      </c>
      <c r="BA293" s="404">
        <v>0</v>
      </c>
      <c r="BB293" s="404">
        <v>0</v>
      </c>
      <c r="BC293" s="404">
        <v>0</v>
      </c>
      <c r="BD293" s="404">
        <v>0</v>
      </c>
      <c r="BE293" s="404">
        <v>0</v>
      </c>
      <c r="BF293" s="404">
        <v>0</v>
      </c>
      <c r="BG293" s="404">
        <v>0</v>
      </c>
      <c r="BH293" s="404">
        <v>105175.26000000002</v>
      </c>
      <c r="BI293" s="404">
        <v>0</v>
      </c>
      <c r="BJ293" s="404">
        <v>0</v>
      </c>
      <c r="BK293" s="404">
        <v>0</v>
      </c>
      <c r="BL293" s="404">
        <v>0</v>
      </c>
      <c r="BM293" s="404">
        <v>0</v>
      </c>
      <c r="BN293" s="404">
        <v>0</v>
      </c>
      <c r="BO293" s="404">
        <v>21812.19</v>
      </c>
      <c r="BP293" s="404">
        <v>22054.44</v>
      </c>
      <c r="BQ293" s="404">
        <v>25000.2</v>
      </c>
      <c r="BR293" s="404">
        <v>24738.57</v>
      </c>
      <c r="BS293" s="404">
        <v>24234.69</v>
      </c>
      <c r="BT293" s="404">
        <v>0</v>
      </c>
      <c r="BU293" s="404">
        <v>0</v>
      </c>
      <c r="BV293" s="404">
        <v>0</v>
      </c>
      <c r="BW293" s="404">
        <v>0</v>
      </c>
      <c r="BX293" s="404">
        <v>0</v>
      </c>
      <c r="BY293" s="404">
        <v>0</v>
      </c>
      <c r="BZ293" s="404">
        <v>0</v>
      </c>
      <c r="CA293" s="404">
        <v>65242.259999999995</v>
      </c>
      <c r="CB293" s="404">
        <v>0</v>
      </c>
      <c r="CC293" s="404">
        <v>0</v>
      </c>
      <c r="CD293" s="404">
        <v>0</v>
      </c>
      <c r="CE293" s="404">
        <v>0</v>
      </c>
      <c r="CF293" s="404">
        <v>0</v>
      </c>
      <c r="CG293" s="404">
        <v>0</v>
      </c>
      <c r="CH293" s="404">
        <v>0</v>
      </c>
      <c r="CI293" s="404">
        <v>0</v>
      </c>
      <c r="CJ293" s="404">
        <v>0</v>
      </c>
      <c r="CK293" s="404">
        <v>0</v>
      </c>
      <c r="CL293" s="404">
        <v>0</v>
      </c>
      <c r="CM293" s="404">
        <v>0</v>
      </c>
      <c r="CN293" s="404">
        <v>0</v>
      </c>
      <c r="CO293" s="404">
        <v>0</v>
      </c>
      <c r="CP293" s="404">
        <v>0</v>
      </c>
      <c r="CQ293" s="404">
        <v>0</v>
      </c>
      <c r="CR293" s="404">
        <v>0</v>
      </c>
      <c r="CS293" s="404">
        <v>0</v>
      </c>
      <c r="CT293" s="404">
        <v>0</v>
      </c>
      <c r="CU293" s="404">
        <v>0</v>
      </c>
      <c r="CV293" s="404">
        <v>0</v>
      </c>
      <c r="CW293" s="404">
        <v>0</v>
      </c>
      <c r="CX293" s="404">
        <v>0</v>
      </c>
      <c r="CY293" s="404">
        <v>0</v>
      </c>
      <c r="CZ293" s="404">
        <v>0</v>
      </c>
    </row>
    <row r="294" spans="1:104" x14ac:dyDescent="0.25">
      <c r="A294" s="183">
        <v>5349</v>
      </c>
      <c r="B294" s="183">
        <v>675703</v>
      </c>
      <c r="C294" s="27">
        <v>1001911</v>
      </c>
      <c r="D294" s="14">
        <v>1407817273</v>
      </c>
      <c r="F294" s="27" t="s">
        <v>1293</v>
      </c>
      <c r="G294" s="12" t="s">
        <v>1111</v>
      </c>
      <c r="H294" s="27" t="s">
        <v>1355</v>
      </c>
      <c r="I294" s="12" t="s">
        <v>1112</v>
      </c>
      <c r="J294" s="465">
        <v>25638.6</v>
      </c>
      <c r="K294" s="465">
        <v>26330.6</v>
      </c>
      <c r="L294" s="465">
        <v>28067.52</v>
      </c>
      <c r="M294" s="465">
        <v>28330.48</v>
      </c>
      <c r="N294" s="465">
        <v>27956.799999999999</v>
      </c>
      <c r="O294" s="465">
        <v>0</v>
      </c>
      <c r="P294" s="465">
        <v>0</v>
      </c>
      <c r="Q294" s="465">
        <v>0</v>
      </c>
      <c r="R294" s="465">
        <v>0</v>
      </c>
      <c r="S294" s="465">
        <v>0</v>
      </c>
      <c r="T294" s="465">
        <v>0</v>
      </c>
      <c r="U294" s="465">
        <v>0</v>
      </c>
      <c r="V294" s="465">
        <v>58870.94000000001</v>
      </c>
      <c r="W294" s="465">
        <v>0</v>
      </c>
      <c r="X294" s="465">
        <v>0</v>
      </c>
      <c r="Y294" s="465">
        <v>0</v>
      </c>
      <c r="Z294" s="465">
        <v>0</v>
      </c>
      <c r="AA294" s="465">
        <v>0</v>
      </c>
      <c r="AB294" s="465">
        <v>0</v>
      </c>
      <c r="AC294" s="465">
        <v>11930.08</v>
      </c>
      <c r="AD294" s="465">
        <v>11999.279999999999</v>
      </c>
      <c r="AE294" s="465">
        <v>12885.039999999999</v>
      </c>
      <c r="AF294" s="465">
        <v>12372.960000000001</v>
      </c>
      <c r="AG294" s="465">
        <v>12303.759999999998</v>
      </c>
      <c r="AH294" s="465">
        <v>0</v>
      </c>
      <c r="AI294" s="465">
        <v>0</v>
      </c>
      <c r="AJ294" s="465">
        <v>0</v>
      </c>
      <c r="AK294" s="465">
        <v>0</v>
      </c>
      <c r="AL294" s="465">
        <v>0</v>
      </c>
      <c r="AM294" s="465">
        <v>0</v>
      </c>
      <c r="AN294" s="465">
        <v>0</v>
      </c>
      <c r="AO294" s="465">
        <v>27078.799999999996</v>
      </c>
      <c r="AP294" s="465">
        <v>0</v>
      </c>
      <c r="AQ294" s="465">
        <v>0</v>
      </c>
      <c r="AR294" s="465">
        <v>0</v>
      </c>
      <c r="AS294" s="465">
        <v>0</v>
      </c>
      <c r="AT294" s="465">
        <v>0</v>
      </c>
      <c r="AU294" s="465">
        <v>0</v>
      </c>
      <c r="AV294" s="404">
        <v>0</v>
      </c>
      <c r="AW294" s="404">
        <v>0</v>
      </c>
      <c r="AX294" s="404">
        <v>0</v>
      </c>
      <c r="AY294" s="404">
        <v>0</v>
      </c>
      <c r="AZ294" s="404">
        <v>0</v>
      </c>
      <c r="BA294" s="404">
        <v>0</v>
      </c>
      <c r="BB294" s="404">
        <v>0</v>
      </c>
      <c r="BC294" s="404">
        <v>0</v>
      </c>
      <c r="BD294" s="404">
        <v>0</v>
      </c>
      <c r="BE294" s="404">
        <v>0</v>
      </c>
      <c r="BF294" s="404">
        <v>0</v>
      </c>
      <c r="BG294" s="404">
        <v>0</v>
      </c>
      <c r="BH294" s="404">
        <v>0</v>
      </c>
      <c r="BI294" s="404">
        <v>0</v>
      </c>
      <c r="BJ294" s="404">
        <v>0</v>
      </c>
      <c r="BK294" s="404">
        <v>0</v>
      </c>
      <c r="BL294" s="404">
        <v>0</v>
      </c>
      <c r="BM294" s="404">
        <v>0</v>
      </c>
      <c r="BN294" s="404">
        <v>0</v>
      </c>
      <c r="BO294" s="404">
        <v>0</v>
      </c>
      <c r="BP294" s="404">
        <v>0</v>
      </c>
      <c r="BQ294" s="404">
        <v>0</v>
      </c>
      <c r="BR294" s="404">
        <v>0</v>
      </c>
      <c r="BS294" s="404">
        <v>0</v>
      </c>
      <c r="BT294" s="404">
        <v>0</v>
      </c>
      <c r="BU294" s="404">
        <v>0</v>
      </c>
      <c r="BV294" s="404">
        <v>0</v>
      </c>
      <c r="BW294" s="404">
        <v>0</v>
      </c>
      <c r="BX294" s="404">
        <v>0</v>
      </c>
      <c r="BY294" s="404">
        <v>0</v>
      </c>
      <c r="BZ294" s="404">
        <v>0</v>
      </c>
      <c r="CA294" s="404">
        <v>0</v>
      </c>
      <c r="CB294" s="404">
        <v>0</v>
      </c>
      <c r="CC294" s="404">
        <v>0</v>
      </c>
      <c r="CD294" s="404">
        <v>0</v>
      </c>
      <c r="CE294" s="404">
        <v>0</v>
      </c>
      <c r="CF294" s="404">
        <v>0</v>
      </c>
      <c r="CG294" s="404">
        <v>0</v>
      </c>
      <c r="CH294" s="404">
        <v>0</v>
      </c>
      <c r="CI294" s="404">
        <v>0</v>
      </c>
      <c r="CJ294" s="404">
        <v>0</v>
      </c>
      <c r="CK294" s="404">
        <v>0</v>
      </c>
      <c r="CL294" s="404">
        <v>0</v>
      </c>
      <c r="CM294" s="404">
        <v>0</v>
      </c>
      <c r="CN294" s="404">
        <v>0</v>
      </c>
      <c r="CO294" s="404">
        <v>0</v>
      </c>
      <c r="CP294" s="404">
        <v>0</v>
      </c>
      <c r="CQ294" s="404">
        <v>0</v>
      </c>
      <c r="CR294" s="404">
        <v>0</v>
      </c>
      <c r="CS294" s="404">
        <v>0</v>
      </c>
      <c r="CT294" s="404">
        <v>0</v>
      </c>
      <c r="CU294" s="404">
        <v>0</v>
      </c>
      <c r="CV294" s="404">
        <v>0</v>
      </c>
      <c r="CW294" s="404">
        <v>0</v>
      </c>
      <c r="CX294" s="404">
        <v>0</v>
      </c>
      <c r="CY294" s="404">
        <v>0</v>
      </c>
      <c r="CZ294" s="404">
        <v>0</v>
      </c>
    </row>
    <row r="295" spans="1:104" x14ac:dyDescent="0.25">
      <c r="A295" s="183">
        <v>4294</v>
      </c>
      <c r="B295" s="183">
        <v>675712</v>
      </c>
      <c r="C295" s="27">
        <v>1026320</v>
      </c>
      <c r="D295" s="14">
        <v>1013310861</v>
      </c>
      <c r="F295" s="27" t="s">
        <v>1274</v>
      </c>
      <c r="G295" s="12" t="s">
        <v>190</v>
      </c>
      <c r="H295" s="27" t="s">
        <v>1355</v>
      </c>
      <c r="I295" s="12" t="s">
        <v>191</v>
      </c>
      <c r="J295" s="465">
        <v>0</v>
      </c>
      <c r="K295" s="465">
        <v>0</v>
      </c>
      <c r="L295" s="465">
        <v>0</v>
      </c>
      <c r="M295" s="465">
        <v>0</v>
      </c>
      <c r="N295" s="465">
        <v>0</v>
      </c>
      <c r="O295" s="465">
        <v>0</v>
      </c>
      <c r="P295" s="465">
        <v>0</v>
      </c>
      <c r="Q295" s="465">
        <v>0</v>
      </c>
      <c r="R295" s="465">
        <v>0</v>
      </c>
      <c r="S295" s="465">
        <v>0</v>
      </c>
      <c r="T295" s="465">
        <v>0</v>
      </c>
      <c r="U295" s="465">
        <v>0</v>
      </c>
      <c r="V295" s="465">
        <v>0</v>
      </c>
      <c r="W295" s="465">
        <v>0</v>
      </c>
      <c r="X295" s="465">
        <v>0</v>
      </c>
      <c r="Y295" s="465">
        <v>0</v>
      </c>
      <c r="Z295" s="465">
        <v>0</v>
      </c>
      <c r="AA295" s="465">
        <v>0</v>
      </c>
      <c r="AB295" s="465">
        <v>0</v>
      </c>
      <c r="AC295" s="465">
        <v>0</v>
      </c>
      <c r="AD295" s="465">
        <v>0</v>
      </c>
      <c r="AE295" s="465">
        <v>0</v>
      </c>
      <c r="AF295" s="465">
        <v>0</v>
      </c>
      <c r="AG295" s="465">
        <v>0</v>
      </c>
      <c r="AH295" s="465">
        <v>0</v>
      </c>
      <c r="AI295" s="465">
        <v>0</v>
      </c>
      <c r="AJ295" s="465">
        <v>0</v>
      </c>
      <c r="AK295" s="465">
        <v>0</v>
      </c>
      <c r="AL295" s="465">
        <v>0</v>
      </c>
      <c r="AM295" s="465">
        <v>0</v>
      </c>
      <c r="AN295" s="465">
        <v>0</v>
      </c>
      <c r="AO295" s="465">
        <v>0</v>
      </c>
      <c r="AP295" s="465">
        <v>0</v>
      </c>
      <c r="AQ295" s="465">
        <v>0</v>
      </c>
      <c r="AR295" s="465">
        <v>0</v>
      </c>
      <c r="AS295" s="465">
        <v>0</v>
      </c>
      <c r="AT295" s="465">
        <v>0</v>
      </c>
      <c r="AU295" s="465">
        <v>0</v>
      </c>
      <c r="AV295" s="404">
        <v>0</v>
      </c>
      <c r="AW295" s="404">
        <v>0</v>
      </c>
      <c r="AX295" s="404">
        <v>0</v>
      </c>
      <c r="AY295" s="404">
        <v>0</v>
      </c>
      <c r="AZ295" s="404">
        <v>0</v>
      </c>
      <c r="BA295" s="404">
        <v>0</v>
      </c>
      <c r="BB295" s="404">
        <v>0</v>
      </c>
      <c r="BC295" s="404">
        <v>0</v>
      </c>
      <c r="BD295" s="404">
        <v>0</v>
      </c>
      <c r="BE295" s="404">
        <v>0</v>
      </c>
      <c r="BF295" s="404">
        <v>0</v>
      </c>
      <c r="BG295" s="404">
        <v>0</v>
      </c>
      <c r="BH295" s="404">
        <v>0</v>
      </c>
      <c r="BI295" s="404">
        <v>0</v>
      </c>
      <c r="BJ295" s="404">
        <v>0</v>
      </c>
      <c r="BK295" s="404">
        <v>0</v>
      </c>
      <c r="BL295" s="404">
        <v>0</v>
      </c>
      <c r="BM295" s="404">
        <v>0</v>
      </c>
      <c r="BN295" s="404">
        <v>0</v>
      </c>
      <c r="BO295" s="404">
        <v>5655.33</v>
      </c>
      <c r="BP295" s="404">
        <v>5582.79</v>
      </c>
      <c r="BQ295" s="404">
        <v>6274.71</v>
      </c>
      <c r="BR295" s="404">
        <v>6115.68</v>
      </c>
      <c r="BS295" s="404">
        <v>6043.1399999999994</v>
      </c>
      <c r="BT295" s="404">
        <v>0</v>
      </c>
      <c r="BU295" s="404">
        <v>0</v>
      </c>
      <c r="BV295" s="404">
        <v>0</v>
      </c>
      <c r="BW295" s="404">
        <v>0</v>
      </c>
      <c r="BX295" s="404">
        <v>0</v>
      </c>
      <c r="BY295" s="404">
        <v>0</v>
      </c>
      <c r="BZ295" s="404">
        <v>0</v>
      </c>
      <c r="CA295" s="404">
        <v>13118.929999999998</v>
      </c>
      <c r="CB295" s="404">
        <v>0</v>
      </c>
      <c r="CC295" s="404">
        <v>0</v>
      </c>
      <c r="CD295" s="404">
        <v>0</v>
      </c>
      <c r="CE295" s="404">
        <v>0</v>
      </c>
      <c r="CF295" s="404">
        <v>0</v>
      </c>
      <c r="CG295" s="404">
        <v>0</v>
      </c>
      <c r="CH295" s="404">
        <v>6841.08</v>
      </c>
      <c r="CI295" s="404">
        <v>6729.4800000000005</v>
      </c>
      <c r="CJ295" s="404">
        <v>7354.4400000000005</v>
      </c>
      <c r="CK295" s="404">
        <v>7318.17</v>
      </c>
      <c r="CL295" s="404">
        <v>7178.67</v>
      </c>
      <c r="CM295" s="404">
        <v>0</v>
      </c>
      <c r="CN295" s="404">
        <v>0</v>
      </c>
      <c r="CO295" s="404">
        <v>0</v>
      </c>
      <c r="CP295" s="404">
        <v>0</v>
      </c>
      <c r="CQ295" s="404">
        <v>0</v>
      </c>
      <c r="CR295" s="404">
        <v>0</v>
      </c>
      <c r="CS295" s="404">
        <v>0</v>
      </c>
      <c r="CT295" s="404">
        <v>15674.999999999998</v>
      </c>
      <c r="CU295" s="404">
        <v>0</v>
      </c>
      <c r="CV295" s="404">
        <v>0</v>
      </c>
      <c r="CW295" s="404">
        <v>0</v>
      </c>
      <c r="CX295" s="404">
        <v>0</v>
      </c>
      <c r="CY295" s="404">
        <v>0</v>
      </c>
      <c r="CZ295" s="404">
        <v>0</v>
      </c>
    </row>
    <row r="296" spans="1:104" x14ac:dyDescent="0.25">
      <c r="A296" s="183">
        <v>4476</v>
      </c>
      <c r="B296" s="183">
        <v>675715</v>
      </c>
      <c r="C296" s="27">
        <v>1026589</v>
      </c>
      <c r="D296" s="14">
        <v>1407252448</v>
      </c>
      <c r="F296" s="27" t="s">
        <v>1274</v>
      </c>
      <c r="G296" s="12" t="s">
        <v>222</v>
      </c>
      <c r="H296" s="27" t="s">
        <v>1373</v>
      </c>
      <c r="I296" s="12" t="s">
        <v>223</v>
      </c>
      <c r="J296" s="465">
        <v>0</v>
      </c>
      <c r="K296" s="465">
        <v>0</v>
      </c>
      <c r="L296" s="465">
        <v>0</v>
      </c>
      <c r="M296" s="465">
        <v>0</v>
      </c>
      <c r="N296" s="465">
        <v>0</v>
      </c>
      <c r="O296" s="465">
        <v>0</v>
      </c>
      <c r="P296" s="465">
        <v>0</v>
      </c>
      <c r="Q296" s="465">
        <v>0</v>
      </c>
      <c r="R296" s="465">
        <v>0</v>
      </c>
      <c r="S296" s="465">
        <v>0</v>
      </c>
      <c r="T296" s="465">
        <v>0</v>
      </c>
      <c r="U296" s="465">
        <v>0</v>
      </c>
      <c r="V296" s="465">
        <v>0</v>
      </c>
      <c r="W296" s="465">
        <v>0</v>
      </c>
      <c r="X296" s="465">
        <v>0</v>
      </c>
      <c r="Y296" s="465">
        <v>0</v>
      </c>
      <c r="Z296" s="465">
        <v>0</v>
      </c>
      <c r="AA296" s="465">
        <v>0</v>
      </c>
      <c r="AB296" s="465">
        <v>0</v>
      </c>
      <c r="AC296" s="465">
        <v>0</v>
      </c>
      <c r="AD296" s="465">
        <v>0</v>
      </c>
      <c r="AE296" s="465">
        <v>0</v>
      </c>
      <c r="AF296" s="465">
        <v>0</v>
      </c>
      <c r="AG296" s="465">
        <v>0</v>
      </c>
      <c r="AH296" s="465">
        <v>0</v>
      </c>
      <c r="AI296" s="465">
        <v>0</v>
      </c>
      <c r="AJ296" s="465">
        <v>0</v>
      </c>
      <c r="AK296" s="465">
        <v>0</v>
      </c>
      <c r="AL296" s="465">
        <v>0</v>
      </c>
      <c r="AM296" s="465">
        <v>0</v>
      </c>
      <c r="AN296" s="465">
        <v>0</v>
      </c>
      <c r="AO296" s="465">
        <v>0</v>
      </c>
      <c r="AP296" s="465">
        <v>0</v>
      </c>
      <c r="AQ296" s="465">
        <v>0</v>
      </c>
      <c r="AR296" s="465">
        <v>0</v>
      </c>
      <c r="AS296" s="465">
        <v>0</v>
      </c>
      <c r="AT296" s="465">
        <v>0</v>
      </c>
      <c r="AU296" s="465">
        <v>0</v>
      </c>
      <c r="AV296" s="404">
        <v>0</v>
      </c>
      <c r="AW296" s="404">
        <v>0</v>
      </c>
      <c r="AX296" s="404">
        <v>0</v>
      </c>
      <c r="AY296" s="404">
        <v>0</v>
      </c>
      <c r="AZ296" s="404">
        <v>0</v>
      </c>
      <c r="BA296" s="404">
        <v>0</v>
      </c>
      <c r="BB296" s="404">
        <v>0</v>
      </c>
      <c r="BC296" s="404">
        <v>0</v>
      </c>
      <c r="BD296" s="404">
        <v>0</v>
      </c>
      <c r="BE296" s="404">
        <v>0</v>
      </c>
      <c r="BF296" s="404">
        <v>0</v>
      </c>
      <c r="BG296" s="404">
        <v>0</v>
      </c>
      <c r="BH296" s="404">
        <v>0</v>
      </c>
      <c r="BI296" s="404">
        <v>0</v>
      </c>
      <c r="BJ296" s="404">
        <v>0</v>
      </c>
      <c r="BK296" s="404">
        <v>0</v>
      </c>
      <c r="BL296" s="404">
        <v>0</v>
      </c>
      <c r="BM296" s="404">
        <v>0</v>
      </c>
      <c r="BN296" s="404">
        <v>0</v>
      </c>
      <c r="BO296" s="404">
        <v>6972.88</v>
      </c>
      <c r="BP296" s="404">
        <v>6883.4400000000005</v>
      </c>
      <c r="BQ296" s="404">
        <v>7736.5599999999995</v>
      </c>
      <c r="BR296" s="404">
        <v>7540.48</v>
      </c>
      <c r="BS296" s="404">
        <v>7451.04</v>
      </c>
      <c r="BT296" s="404">
        <v>0</v>
      </c>
      <c r="BU296" s="404">
        <v>0</v>
      </c>
      <c r="BV296" s="404">
        <v>0</v>
      </c>
      <c r="BW296" s="404">
        <v>0</v>
      </c>
      <c r="BX296" s="404">
        <v>0</v>
      </c>
      <c r="BY296" s="404">
        <v>0</v>
      </c>
      <c r="BZ296" s="404">
        <v>0</v>
      </c>
      <c r="CA296" s="404">
        <v>16069.119999999999</v>
      </c>
      <c r="CB296" s="404">
        <v>0</v>
      </c>
      <c r="CC296" s="404">
        <v>0</v>
      </c>
      <c r="CD296" s="404">
        <v>0</v>
      </c>
      <c r="CE296" s="404">
        <v>0</v>
      </c>
      <c r="CF296" s="404">
        <v>0</v>
      </c>
      <c r="CG296" s="404">
        <v>0</v>
      </c>
      <c r="CH296" s="404">
        <v>8434.8799999999992</v>
      </c>
      <c r="CI296" s="404">
        <v>8297.2800000000007</v>
      </c>
      <c r="CJ296" s="404">
        <v>9067.84</v>
      </c>
      <c r="CK296" s="404">
        <v>9023.1200000000008</v>
      </c>
      <c r="CL296" s="404">
        <v>8851.119999999999</v>
      </c>
      <c r="CM296" s="404">
        <v>0</v>
      </c>
      <c r="CN296" s="404">
        <v>0</v>
      </c>
      <c r="CO296" s="404">
        <v>0</v>
      </c>
      <c r="CP296" s="404">
        <v>0</v>
      </c>
      <c r="CQ296" s="404">
        <v>0</v>
      </c>
      <c r="CR296" s="404">
        <v>0</v>
      </c>
      <c r="CS296" s="404">
        <v>0</v>
      </c>
      <c r="CT296" s="404">
        <v>19200</v>
      </c>
      <c r="CU296" s="404">
        <v>0</v>
      </c>
      <c r="CV296" s="404">
        <v>0</v>
      </c>
      <c r="CW296" s="404">
        <v>0</v>
      </c>
      <c r="CX296" s="404">
        <v>0</v>
      </c>
      <c r="CY296" s="404">
        <v>0</v>
      </c>
      <c r="CZ296" s="404">
        <v>0</v>
      </c>
    </row>
    <row r="297" spans="1:104" x14ac:dyDescent="0.25">
      <c r="A297" s="183">
        <v>5165</v>
      </c>
      <c r="B297" s="183">
        <v>675716</v>
      </c>
      <c r="C297" s="27">
        <v>1026820</v>
      </c>
      <c r="D297" s="14">
        <v>1780077479</v>
      </c>
      <c r="F297" s="27" t="s">
        <v>1272</v>
      </c>
      <c r="G297" s="12" t="s">
        <v>338</v>
      </c>
      <c r="H297" s="27" t="s">
        <v>1420</v>
      </c>
      <c r="I297" s="12" t="s">
        <v>339</v>
      </c>
      <c r="J297" s="465">
        <v>7638.4400000000005</v>
      </c>
      <c r="K297" s="465">
        <v>7846.18</v>
      </c>
      <c r="L297" s="465">
        <v>8013.97</v>
      </c>
      <c r="M297" s="465">
        <v>7958.04</v>
      </c>
      <c r="N297" s="465">
        <v>7534.5700000000006</v>
      </c>
      <c r="O297" s="465">
        <v>0</v>
      </c>
      <c r="P297" s="465">
        <v>0</v>
      </c>
      <c r="Q297" s="465">
        <v>0</v>
      </c>
      <c r="R297" s="465">
        <v>0</v>
      </c>
      <c r="S297" s="465">
        <v>0</v>
      </c>
      <c r="T297" s="465">
        <v>0</v>
      </c>
      <c r="U297" s="465">
        <v>0</v>
      </c>
      <c r="V297" s="465">
        <v>17351.900000000001</v>
      </c>
      <c r="W297" s="465">
        <v>0</v>
      </c>
      <c r="X297" s="465">
        <v>0</v>
      </c>
      <c r="Y297" s="465">
        <v>0</v>
      </c>
      <c r="Z297" s="465">
        <v>0</v>
      </c>
      <c r="AA297" s="465">
        <v>0</v>
      </c>
      <c r="AB297" s="465">
        <v>0</v>
      </c>
      <c r="AC297" s="465">
        <v>0</v>
      </c>
      <c r="AD297" s="465">
        <v>0</v>
      </c>
      <c r="AE297" s="465">
        <v>0</v>
      </c>
      <c r="AF297" s="465">
        <v>0</v>
      </c>
      <c r="AG297" s="465">
        <v>0</v>
      </c>
      <c r="AH297" s="465">
        <v>0</v>
      </c>
      <c r="AI297" s="465">
        <v>0</v>
      </c>
      <c r="AJ297" s="465">
        <v>0</v>
      </c>
      <c r="AK297" s="465">
        <v>0</v>
      </c>
      <c r="AL297" s="465">
        <v>0</v>
      </c>
      <c r="AM297" s="465">
        <v>0</v>
      </c>
      <c r="AN297" s="465">
        <v>0</v>
      </c>
      <c r="AO297" s="465">
        <v>0</v>
      </c>
      <c r="AP297" s="465">
        <v>0</v>
      </c>
      <c r="AQ297" s="465">
        <v>0</v>
      </c>
      <c r="AR297" s="465">
        <v>0</v>
      </c>
      <c r="AS297" s="465">
        <v>0</v>
      </c>
      <c r="AT297" s="465">
        <v>0</v>
      </c>
      <c r="AU297" s="465">
        <v>0</v>
      </c>
      <c r="AV297" s="404">
        <v>0</v>
      </c>
      <c r="AW297" s="404">
        <v>0</v>
      </c>
      <c r="AX297" s="404">
        <v>0</v>
      </c>
      <c r="AY297" s="404">
        <v>0</v>
      </c>
      <c r="AZ297" s="404">
        <v>0</v>
      </c>
      <c r="BA297" s="404">
        <v>0</v>
      </c>
      <c r="BB297" s="404">
        <v>0</v>
      </c>
      <c r="BC297" s="404">
        <v>0</v>
      </c>
      <c r="BD297" s="404">
        <v>0</v>
      </c>
      <c r="BE297" s="404">
        <v>0</v>
      </c>
      <c r="BF297" s="404">
        <v>0</v>
      </c>
      <c r="BG297" s="404">
        <v>0</v>
      </c>
      <c r="BH297" s="404">
        <v>0</v>
      </c>
      <c r="BI297" s="404">
        <v>0</v>
      </c>
      <c r="BJ297" s="404">
        <v>0</v>
      </c>
      <c r="BK297" s="404">
        <v>0</v>
      </c>
      <c r="BL297" s="404">
        <v>0</v>
      </c>
      <c r="BM297" s="404">
        <v>0</v>
      </c>
      <c r="BN297" s="404">
        <v>0</v>
      </c>
      <c r="BO297" s="404">
        <v>5465.16</v>
      </c>
      <c r="BP297" s="404">
        <v>5736.82</v>
      </c>
      <c r="BQ297" s="404">
        <v>5952.55</v>
      </c>
      <c r="BR297" s="404">
        <v>5880.64</v>
      </c>
      <c r="BS297" s="404">
        <v>6128.33</v>
      </c>
      <c r="BT297" s="404">
        <v>0</v>
      </c>
      <c r="BU297" s="404">
        <v>0</v>
      </c>
      <c r="BV297" s="404">
        <v>0</v>
      </c>
      <c r="BW297" s="404">
        <v>0</v>
      </c>
      <c r="BX297" s="404">
        <v>0</v>
      </c>
      <c r="BY297" s="404">
        <v>0</v>
      </c>
      <c r="BZ297" s="404">
        <v>0</v>
      </c>
      <c r="CA297" s="404">
        <v>12667.3</v>
      </c>
      <c r="CB297" s="404">
        <v>0</v>
      </c>
      <c r="CC297" s="404">
        <v>0</v>
      </c>
      <c r="CD297" s="404">
        <v>0</v>
      </c>
      <c r="CE297" s="404">
        <v>0</v>
      </c>
      <c r="CF297" s="404">
        <v>0</v>
      </c>
      <c r="CG297" s="404">
        <v>0</v>
      </c>
      <c r="CH297" s="404">
        <v>0</v>
      </c>
      <c r="CI297" s="404">
        <v>0</v>
      </c>
      <c r="CJ297" s="404">
        <v>0</v>
      </c>
      <c r="CK297" s="404">
        <v>0</v>
      </c>
      <c r="CL297" s="404">
        <v>0</v>
      </c>
      <c r="CM297" s="404">
        <v>0</v>
      </c>
      <c r="CN297" s="404">
        <v>0</v>
      </c>
      <c r="CO297" s="404">
        <v>0</v>
      </c>
      <c r="CP297" s="404">
        <v>0</v>
      </c>
      <c r="CQ297" s="404">
        <v>0</v>
      </c>
      <c r="CR297" s="404">
        <v>0</v>
      </c>
      <c r="CS297" s="404">
        <v>0</v>
      </c>
      <c r="CT297" s="404">
        <v>0</v>
      </c>
      <c r="CU297" s="404">
        <v>0</v>
      </c>
      <c r="CV297" s="404">
        <v>0</v>
      </c>
      <c r="CW297" s="404">
        <v>0</v>
      </c>
      <c r="CX297" s="404">
        <v>0</v>
      </c>
      <c r="CY297" s="404">
        <v>0</v>
      </c>
      <c r="CZ297" s="404">
        <v>0</v>
      </c>
    </row>
    <row r="298" spans="1:104" x14ac:dyDescent="0.25">
      <c r="A298" s="183">
        <v>4245</v>
      </c>
      <c r="B298" s="183">
        <v>675717</v>
      </c>
      <c r="C298" s="27">
        <v>1021200</v>
      </c>
      <c r="D298" s="14">
        <v>1659715647</v>
      </c>
      <c r="F298" s="27" t="s">
        <v>1286</v>
      </c>
      <c r="G298" s="12" t="s">
        <v>182</v>
      </c>
      <c r="H298" s="27" t="s">
        <v>1442</v>
      </c>
      <c r="I298" s="12" t="s">
        <v>183</v>
      </c>
      <c r="J298" s="465">
        <v>0</v>
      </c>
      <c r="K298" s="465">
        <v>0</v>
      </c>
      <c r="L298" s="465">
        <v>0</v>
      </c>
      <c r="M298" s="465">
        <v>0</v>
      </c>
      <c r="N298" s="465">
        <v>0</v>
      </c>
      <c r="O298" s="465">
        <v>0</v>
      </c>
      <c r="P298" s="465">
        <v>0</v>
      </c>
      <c r="Q298" s="465">
        <v>0</v>
      </c>
      <c r="R298" s="465">
        <v>0</v>
      </c>
      <c r="S298" s="465">
        <v>0</v>
      </c>
      <c r="T298" s="465">
        <v>0</v>
      </c>
      <c r="U298" s="465">
        <v>0</v>
      </c>
      <c r="V298" s="465">
        <v>0</v>
      </c>
      <c r="W298" s="465">
        <v>0</v>
      </c>
      <c r="X298" s="465">
        <v>0</v>
      </c>
      <c r="Y298" s="465">
        <v>0</v>
      </c>
      <c r="Z298" s="465">
        <v>0</v>
      </c>
      <c r="AA298" s="465">
        <v>0</v>
      </c>
      <c r="AB298" s="465">
        <v>0</v>
      </c>
      <c r="AC298" s="465">
        <v>0</v>
      </c>
      <c r="AD298" s="465">
        <v>0</v>
      </c>
      <c r="AE298" s="465">
        <v>0</v>
      </c>
      <c r="AF298" s="465">
        <v>0</v>
      </c>
      <c r="AG298" s="465">
        <v>0</v>
      </c>
      <c r="AH298" s="465">
        <v>0</v>
      </c>
      <c r="AI298" s="465">
        <v>0</v>
      </c>
      <c r="AJ298" s="465">
        <v>0</v>
      </c>
      <c r="AK298" s="465">
        <v>0</v>
      </c>
      <c r="AL298" s="465">
        <v>0</v>
      </c>
      <c r="AM298" s="465">
        <v>0</v>
      </c>
      <c r="AN298" s="465">
        <v>0</v>
      </c>
      <c r="AO298" s="465">
        <v>0</v>
      </c>
      <c r="AP298" s="465">
        <v>0</v>
      </c>
      <c r="AQ298" s="465">
        <v>0</v>
      </c>
      <c r="AR298" s="465">
        <v>0</v>
      </c>
      <c r="AS298" s="465">
        <v>0</v>
      </c>
      <c r="AT298" s="465">
        <v>0</v>
      </c>
      <c r="AU298" s="465">
        <v>0</v>
      </c>
      <c r="AV298" s="404">
        <v>0</v>
      </c>
      <c r="AW298" s="404">
        <v>0</v>
      </c>
      <c r="AX298" s="404">
        <v>0</v>
      </c>
      <c r="AY298" s="404">
        <v>0</v>
      </c>
      <c r="AZ298" s="404">
        <v>0</v>
      </c>
      <c r="BA298" s="404">
        <v>0</v>
      </c>
      <c r="BB298" s="404">
        <v>0</v>
      </c>
      <c r="BC298" s="404">
        <v>0</v>
      </c>
      <c r="BD298" s="404">
        <v>0</v>
      </c>
      <c r="BE298" s="404">
        <v>0</v>
      </c>
      <c r="BF298" s="404">
        <v>0</v>
      </c>
      <c r="BG298" s="404">
        <v>0</v>
      </c>
      <c r="BH298" s="404">
        <v>0</v>
      </c>
      <c r="BI298" s="404">
        <v>0</v>
      </c>
      <c r="BJ298" s="404">
        <v>0</v>
      </c>
      <c r="BK298" s="404">
        <v>0</v>
      </c>
      <c r="BL298" s="404">
        <v>0</v>
      </c>
      <c r="BM298" s="404">
        <v>0</v>
      </c>
      <c r="BN298" s="404">
        <v>0</v>
      </c>
      <c r="BO298" s="404">
        <v>0</v>
      </c>
      <c r="BP298" s="404">
        <v>0</v>
      </c>
      <c r="BQ298" s="404">
        <v>0</v>
      </c>
      <c r="BR298" s="404">
        <v>0</v>
      </c>
      <c r="BS298" s="404">
        <v>0</v>
      </c>
      <c r="BT298" s="404">
        <v>0</v>
      </c>
      <c r="BU298" s="404">
        <v>0</v>
      </c>
      <c r="BV298" s="404">
        <v>0</v>
      </c>
      <c r="BW298" s="404">
        <v>0</v>
      </c>
      <c r="BX298" s="404">
        <v>0</v>
      </c>
      <c r="BY298" s="404">
        <v>0</v>
      </c>
      <c r="BZ298" s="404">
        <v>0</v>
      </c>
      <c r="CA298" s="404">
        <v>37473.449999999997</v>
      </c>
      <c r="CB298" s="404">
        <v>0</v>
      </c>
      <c r="CC298" s="404">
        <v>0</v>
      </c>
      <c r="CD298" s="404">
        <v>0</v>
      </c>
      <c r="CE298" s="404">
        <v>0</v>
      </c>
      <c r="CF298" s="404">
        <v>0</v>
      </c>
      <c r="CG298" s="404">
        <v>0</v>
      </c>
      <c r="CH298" s="404">
        <v>0</v>
      </c>
      <c r="CI298" s="404">
        <v>0</v>
      </c>
      <c r="CJ298" s="404">
        <v>0</v>
      </c>
      <c r="CK298" s="404">
        <v>0</v>
      </c>
      <c r="CL298" s="404">
        <v>0</v>
      </c>
      <c r="CM298" s="404">
        <v>0</v>
      </c>
      <c r="CN298" s="404">
        <v>0</v>
      </c>
      <c r="CO298" s="404">
        <v>0</v>
      </c>
      <c r="CP298" s="404">
        <v>0</v>
      </c>
      <c r="CQ298" s="404">
        <v>0</v>
      </c>
      <c r="CR298" s="404">
        <v>0</v>
      </c>
      <c r="CS298" s="404">
        <v>0</v>
      </c>
      <c r="CT298" s="404">
        <v>41224.799999999996</v>
      </c>
      <c r="CU298" s="404">
        <v>0</v>
      </c>
      <c r="CV298" s="404">
        <v>0</v>
      </c>
      <c r="CW298" s="404">
        <v>0</v>
      </c>
      <c r="CX298" s="404">
        <v>0</v>
      </c>
      <c r="CY298" s="404">
        <v>0</v>
      </c>
      <c r="CZ298" s="404">
        <v>0</v>
      </c>
    </row>
    <row r="299" spans="1:104" x14ac:dyDescent="0.25">
      <c r="A299" s="183">
        <v>5310</v>
      </c>
      <c r="B299" s="183">
        <v>675722</v>
      </c>
      <c r="C299" s="27">
        <v>1025617</v>
      </c>
      <c r="D299" s="14">
        <v>1487085478</v>
      </c>
      <c r="F299" s="27" t="s">
        <v>1258</v>
      </c>
      <c r="G299" s="12" t="s">
        <v>3332</v>
      </c>
      <c r="H299" s="27" t="s">
        <v>3333</v>
      </c>
      <c r="I299" s="12" t="s">
        <v>1084</v>
      </c>
      <c r="J299" s="465">
        <v>16650.75</v>
      </c>
      <c r="K299" s="465">
        <v>17246.75</v>
      </c>
      <c r="L299" s="465">
        <v>18058.8</v>
      </c>
      <c r="M299" s="465">
        <v>17574.55</v>
      </c>
      <c r="N299" s="465">
        <v>17433</v>
      </c>
      <c r="O299" s="465">
        <v>0</v>
      </c>
      <c r="P299" s="465">
        <v>0</v>
      </c>
      <c r="Q299" s="465">
        <v>0</v>
      </c>
      <c r="R299" s="465">
        <v>0</v>
      </c>
      <c r="S299" s="465">
        <v>0</v>
      </c>
      <c r="T299" s="465">
        <v>0</v>
      </c>
      <c r="U299" s="465">
        <v>0</v>
      </c>
      <c r="V299" s="465">
        <v>27477.560000000005</v>
      </c>
      <c r="W299" s="465">
        <v>0</v>
      </c>
      <c r="X299" s="465">
        <v>0</v>
      </c>
      <c r="Y299" s="465">
        <v>0</v>
      </c>
      <c r="Z299" s="465">
        <v>0</v>
      </c>
      <c r="AA299" s="465">
        <v>0</v>
      </c>
      <c r="AB299" s="465">
        <v>0</v>
      </c>
      <c r="AC299" s="465">
        <v>0</v>
      </c>
      <c r="AD299" s="465">
        <v>0</v>
      </c>
      <c r="AE299" s="465">
        <v>0</v>
      </c>
      <c r="AF299" s="465">
        <v>0</v>
      </c>
      <c r="AG299" s="465">
        <v>0</v>
      </c>
      <c r="AH299" s="465">
        <v>0</v>
      </c>
      <c r="AI299" s="465">
        <v>0</v>
      </c>
      <c r="AJ299" s="465">
        <v>0</v>
      </c>
      <c r="AK299" s="465">
        <v>0</v>
      </c>
      <c r="AL299" s="465">
        <v>0</v>
      </c>
      <c r="AM299" s="465">
        <v>0</v>
      </c>
      <c r="AN299" s="465">
        <v>0</v>
      </c>
      <c r="AO299" s="465">
        <v>0</v>
      </c>
      <c r="AP299" s="465">
        <v>0</v>
      </c>
      <c r="AQ299" s="465">
        <v>0</v>
      </c>
      <c r="AR299" s="465">
        <v>0</v>
      </c>
      <c r="AS299" s="465">
        <v>0</v>
      </c>
      <c r="AT299" s="465">
        <v>0</v>
      </c>
      <c r="AU299" s="465">
        <v>0</v>
      </c>
      <c r="AV299" s="404">
        <v>0</v>
      </c>
      <c r="AW299" s="404">
        <v>0</v>
      </c>
      <c r="AX299" s="404">
        <v>0</v>
      </c>
      <c r="AY299" s="404">
        <v>0</v>
      </c>
      <c r="AZ299" s="404">
        <v>0</v>
      </c>
      <c r="BA299" s="404">
        <v>0</v>
      </c>
      <c r="BB299" s="404">
        <v>0</v>
      </c>
      <c r="BC299" s="404">
        <v>0</v>
      </c>
      <c r="BD299" s="404">
        <v>0</v>
      </c>
      <c r="BE299" s="404">
        <v>0</v>
      </c>
      <c r="BF299" s="404">
        <v>0</v>
      </c>
      <c r="BG299" s="404">
        <v>0</v>
      </c>
      <c r="BH299" s="404">
        <v>0</v>
      </c>
      <c r="BI299" s="404">
        <v>0</v>
      </c>
      <c r="BJ299" s="404">
        <v>0</v>
      </c>
      <c r="BK299" s="404">
        <v>0</v>
      </c>
      <c r="BL299" s="404">
        <v>0</v>
      </c>
      <c r="BM299" s="404">
        <v>0</v>
      </c>
      <c r="BN299" s="404">
        <v>0</v>
      </c>
      <c r="BO299" s="404">
        <v>18550.5</v>
      </c>
      <c r="BP299" s="404">
        <v>19049.650000000001</v>
      </c>
      <c r="BQ299" s="404">
        <v>20383.2</v>
      </c>
      <c r="BR299" s="404">
        <v>20286.349999999999</v>
      </c>
      <c r="BS299" s="404">
        <v>20241.650000000001</v>
      </c>
      <c r="BT299" s="404">
        <v>0</v>
      </c>
      <c r="BU299" s="404">
        <v>0</v>
      </c>
      <c r="BV299" s="404">
        <v>0</v>
      </c>
      <c r="BW299" s="404">
        <v>0</v>
      </c>
      <c r="BX299" s="404">
        <v>0</v>
      </c>
      <c r="BY299" s="404">
        <v>0</v>
      </c>
      <c r="BZ299" s="404">
        <v>0</v>
      </c>
      <c r="CA299" s="404">
        <v>30665.020000000004</v>
      </c>
      <c r="CB299" s="404">
        <v>0</v>
      </c>
      <c r="CC299" s="404">
        <v>0</v>
      </c>
      <c r="CD299" s="404">
        <v>0</v>
      </c>
      <c r="CE299" s="404">
        <v>0</v>
      </c>
      <c r="CF299" s="404">
        <v>0</v>
      </c>
      <c r="CG299" s="404">
        <v>0</v>
      </c>
      <c r="CH299" s="404">
        <v>0</v>
      </c>
      <c r="CI299" s="404">
        <v>0</v>
      </c>
      <c r="CJ299" s="404">
        <v>0</v>
      </c>
      <c r="CK299" s="404">
        <v>0</v>
      </c>
      <c r="CL299" s="404">
        <v>0</v>
      </c>
      <c r="CM299" s="404">
        <v>0</v>
      </c>
      <c r="CN299" s="404">
        <v>0</v>
      </c>
      <c r="CO299" s="404">
        <v>0</v>
      </c>
      <c r="CP299" s="404">
        <v>0</v>
      </c>
      <c r="CQ299" s="404">
        <v>0</v>
      </c>
      <c r="CR299" s="404">
        <v>0</v>
      </c>
      <c r="CS299" s="404">
        <v>0</v>
      </c>
      <c r="CT299" s="404">
        <v>0</v>
      </c>
      <c r="CU299" s="404">
        <v>0</v>
      </c>
      <c r="CV299" s="404">
        <v>0</v>
      </c>
      <c r="CW299" s="404">
        <v>0</v>
      </c>
      <c r="CX299" s="404">
        <v>0</v>
      </c>
      <c r="CY299" s="404">
        <v>0</v>
      </c>
      <c r="CZ299" s="404">
        <v>0</v>
      </c>
    </row>
    <row r="300" spans="1:104" x14ac:dyDescent="0.25">
      <c r="A300" s="183">
        <v>4236</v>
      </c>
      <c r="B300" s="183">
        <v>675727</v>
      </c>
      <c r="C300" s="27">
        <v>423601</v>
      </c>
      <c r="D300" s="14">
        <v>1811983885</v>
      </c>
      <c r="F300" s="27" t="s">
        <v>1297</v>
      </c>
      <c r="G300" s="12" t="s">
        <v>180</v>
      </c>
      <c r="H300" s="27" t="s">
        <v>1364</v>
      </c>
      <c r="I300" s="12" t="s">
        <v>181</v>
      </c>
      <c r="J300" s="465">
        <v>27081.329999999998</v>
      </c>
      <c r="K300" s="465">
        <v>26888.029999999995</v>
      </c>
      <c r="L300" s="465">
        <v>28550.409999999996</v>
      </c>
      <c r="M300" s="465">
        <v>28453.759999999998</v>
      </c>
      <c r="N300" s="465">
        <v>28009.17</v>
      </c>
      <c r="O300" s="465">
        <v>0</v>
      </c>
      <c r="P300" s="465">
        <v>0</v>
      </c>
      <c r="Q300" s="465">
        <v>0</v>
      </c>
      <c r="R300" s="465">
        <v>0</v>
      </c>
      <c r="S300" s="465">
        <v>0</v>
      </c>
      <c r="T300" s="465">
        <v>0</v>
      </c>
      <c r="U300" s="465">
        <v>0</v>
      </c>
      <c r="V300" s="465">
        <v>60662.489999999991</v>
      </c>
      <c r="W300" s="465">
        <v>0</v>
      </c>
      <c r="X300" s="465">
        <v>0</v>
      </c>
      <c r="Y300" s="465">
        <v>0</v>
      </c>
      <c r="Z300" s="465">
        <v>0</v>
      </c>
      <c r="AA300" s="465">
        <v>0</v>
      </c>
      <c r="AB300" s="465">
        <v>0</v>
      </c>
      <c r="AC300" s="465">
        <v>0</v>
      </c>
      <c r="AD300" s="465">
        <v>0</v>
      </c>
      <c r="AE300" s="465">
        <v>0</v>
      </c>
      <c r="AF300" s="465">
        <v>0</v>
      </c>
      <c r="AG300" s="465">
        <v>0</v>
      </c>
      <c r="AH300" s="465">
        <v>0</v>
      </c>
      <c r="AI300" s="465">
        <v>0</v>
      </c>
      <c r="AJ300" s="465">
        <v>0</v>
      </c>
      <c r="AK300" s="465">
        <v>0</v>
      </c>
      <c r="AL300" s="465">
        <v>0</v>
      </c>
      <c r="AM300" s="465">
        <v>0</v>
      </c>
      <c r="AN300" s="465">
        <v>0</v>
      </c>
      <c r="AO300" s="465">
        <v>0</v>
      </c>
      <c r="AP300" s="465">
        <v>0</v>
      </c>
      <c r="AQ300" s="465">
        <v>0</v>
      </c>
      <c r="AR300" s="465">
        <v>0</v>
      </c>
      <c r="AS300" s="465">
        <v>0</v>
      </c>
      <c r="AT300" s="465">
        <v>0</v>
      </c>
      <c r="AU300" s="465">
        <v>0</v>
      </c>
      <c r="AV300" s="404">
        <v>0</v>
      </c>
      <c r="AW300" s="404">
        <v>0</v>
      </c>
      <c r="AX300" s="404">
        <v>0</v>
      </c>
      <c r="AY300" s="404">
        <v>0</v>
      </c>
      <c r="AZ300" s="404">
        <v>0</v>
      </c>
      <c r="BA300" s="404">
        <v>0</v>
      </c>
      <c r="BB300" s="404">
        <v>0</v>
      </c>
      <c r="BC300" s="404">
        <v>0</v>
      </c>
      <c r="BD300" s="404">
        <v>0</v>
      </c>
      <c r="BE300" s="404">
        <v>0</v>
      </c>
      <c r="BF300" s="404">
        <v>0</v>
      </c>
      <c r="BG300" s="404">
        <v>0</v>
      </c>
      <c r="BH300" s="404">
        <v>0</v>
      </c>
      <c r="BI300" s="404">
        <v>0</v>
      </c>
      <c r="BJ300" s="404">
        <v>0</v>
      </c>
      <c r="BK300" s="404">
        <v>0</v>
      </c>
      <c r="BL300" s="404">
        <v>0</v>
      </c>
      <c r="BM300" s="404">
        <v>0</v>
      </c>
      <c r="BN300" s="404">
        <v>0</v>
      </c>
      <c r="BO300" s="404">
        <v>0</v>
      </c>
      <c r="BP300" s="404">
        <v>0</v>
      </c>
      <c r="BQ300" s="404">
        <v>0</v>
      </c>
      <c r="BR300" s="404">
        <v>0</v>
      </c>
      <c r="BS300" s="404">
        <v>0</v>
      </c>
      <c r="BT300" s="404">
        <v>0</v>
      </c>
      <c r="BU300" s="404">
        <v>0</v>
      </c>
      <c r="BV300" s="404">
        <v>0</v>
      </c>
      <c r="BW300" s="404">
        <v>0</v>
      </c>
      <c r="BX300" s="404">
        <v>0</v>
      </c>
      <c r="BY300" s="404">
        <v>0</v>
      </c>
      <c r="BZ300" s="404">
        <v>0</v>
      </c>
      <c r="CA300" s="404">
        <v>0</v>
      </c>
      <c r="CB300" s="404">
        <v>0</v>
      </c>
      <c r="CC300" s="404">
        <v>0</v>
      </c>
      <c r="CD300" s="404">
        <v>0</v>
      </c>
      <c r="CE300" s="404">
        <v>0</v>
      </c>
      <c r="CF300" s="404">
        <v>0</v>
      </c>
      <c r="CG300" s="404">
        <v>0</v>
      </c>
      <c r="CH300" s="404">
        <v>33324.92</v>
      </c>
      <c r="CI300" s="404">
        <v>33324.92</v>
      </c>
      <c r="CJ300" s="404">
        <v>35992.459999999992</v>
      </c>
      <c r="CK300" s="404">
        <v>36224.42</v>
      </c>
      <c r="CL300" s="404">
        <v>36514.369999999995</v>
      </c>
      <c r="CM300" s="404">
        <v>0</v>
      </c>
      <c r="CN300" s="404">
        <v>0</v>
      </c>
      <c r="CO300" s="404">
        <v>0</v>
      </c>
      <c r="CP300" s="404">
        <v>0</v>
      </c>
      <c r="CQ300" s="404">
        <v>0</v>
      </c>
      <c r="CR300" s="404">
        <v>0</v>
      </c>
      <c r="CS300" s="404">
        <v>0</v>
      </c>
      <c r="CT300" s="404">
        <v>75455.099999999991</v>
      </c>
      <c r="CU300" s="404">
        <v>0</v>
      </c>
      <c r="CV300" s="404">
        <v>0</v>
      </c>
      <c r="CW300" s="404">
        <v>0</v>
      </c>
      <c r="CX300" s="404">
        <v>0</v>
      </c>
      <c r="CY300" s="404">
        <v>0</v>
      </c>
      <c r="CZ300" s="404">
        <v>0</v>
      </c>
    </row>
    <row r="301" spans="1:104" x14ac:dyDescent="0.25">
      <c r="A301" s="183">
        <v>5195</v>
      </c>
      <c r="B301" s="183">
        <v>675729</v>
      </c>
      <c r="C301" s="27">
        <v>519501</v>
      </c>
      <c r="D301" s="14">
        <v>1831192368</v>
      </c>
      <c r="F301" s="27" t="s">
        <v>1296</v>
      </c>
      <c r="G301" s="12" t="s">
        <v>344</v>
      </c>
      <c r="H301" s="27" t="s">
        <v>1387</v>
      </c>
      <c r="I301" s="12" t="s">
        <v>345</v>
      </c>
      <c r="J301" s="465">
        <v>0</v>
      </c>
      <c r="K301" s="465">
        <v>0</v>
      </c>
      <c r="L301" s="465">
        <v>0</v>
      </c>
      <c r="M301" s="465">
        <v>0</v>
      </c>
      <c r="N301" s="465">
        <v>0</v>
      </c>
      <c r="O301" s="465">
        <v>0</v>
      </c>
      <c r="P301" s="465">
        <v>0</v>
      </c>
      <c r="Q301" s="465">
        <v>0</v>
      </c>
      <c r="R301" s="465">
        <v>0</v>
      </c>
      <c r="S301" s="465">
        <v>0</v>
      </c>
      <c r="T301" s="465">
        <v>0</v>
      </c>
      <c r="U301" s="465">
        <v>0</v>
      </c>
      <c r="V301" s="465">
        <v>0</v>
      </c>
      <c r="W301" s="465">
        <v>0</v>
      </c>
      <c r="X301" s="465">
        <v>0</v>
      </c>
      <c r="Y301" s="465">
        <v>0</v>
      </c>
      <c r="Z301" s="465">
        <v>0</v>
      </c>
      <c r="AA301" s="465">
        <v>0</v>
      </c>
      <c r="AB301" s="465">
        <v>0</v>
      </c>
      <c r="AC301" s="465">
        <v>11214.88</v>
      </c>
      <c r="AD301" s="465">
        <v>11252</v>
      </c>
      <c r="AE301" s="465">
        <v>11966.559999999998</v>
      </c>
      <c r="AF301" s="465">
        <v>12045.439999999999</v>
      </c>
      <c r="AG301" s="465">
        <v>11822.719999999998</v>
      </c>
      <c r="AH301" s="465">
        <v>0</v>
      </c>
      <c r="AI301" s="465">
        <v>0</v>
      </c>
      <c r="AJ301" s="465">
        <v>0</v>
      </c>
      <c r="AK301" s="465">
        <v>0</v>
      </c>
      <c r="AL301" s="465">
        <v>0</v>
      </c>
      <c r="AM301" s="465">
        <v>0</v>
      </c>
      <c r="AN301" s="465">
        <v>0</v>
      </c>
      <c r="AO301" s="465">
        <v>32578.19</v>
      </c>
      <c r="AP301" s="465">
        <v>0</v>
      </c>
      <c r="AQ301" s="465">
        <v>0</v>
      </c>
      <c r="AR301" s="465">
        <v>0</v>
      </c>
      <c r="AS301" s="465">
        <v>0</v>
      </c>
      <c r="AT301" s="465">
        <v>0</v>
      </c>
      <c r="AU301" s="465">
        <v>0</v>
      </c>
      <c r="AV301" s="404">
        <v>0</v>
      </c>
      <c r="AW301" s="404">
        <v>0</v>
      </c>
      <c r="AX301" s="404">
        <v>0</v>
      </c>
      <c r="AY301" s="404">
        <v>0</v>
      </c>
      <c r="AZ301" s="404">
        <v>0</v>
      </c>
      <c r="BA301" s="404">
        <v>0</v>
      </c>
      <c r="BB301" s="404">
        <v>0</v>
      </c>
      <c r="BC301" s="404">
        <v>0</v>
      </c>
      <c r="BD301" s="404">
        <v>0</v>
      </c>
      <c r="BE301" s="404">
        <v>0</v>
      </c>
      <c r="BF301" s="404">
        <v>0</v>
      </c>
      <c r="BG301" s="404">
        <v>0</v>
      </c>
      <c r="BH301" s="404">
        <v>0</v>
      </c>
      <c r="BI301" s="404">
        <v>0</v>
      </c>
      <c r="BJ301" s="404">
        <v>0</v>
      </c>
      <c r="BK301" s="404">
        <v>0</v>
      </c>
      <c r="BL301" s="404">
        <v>0</v>
      </c>
      <c r="BM301" s="404">
        <v>0</v>
      </c>
      <c r="BN301" s="404">
        <v>0</v>
      </c>
      <c r="BO301" s="404">
        <v>0</v>
      </c>
      <c r="BP301" s="404">
        <v>0</v>
      </c>
      <c r="BQ301" s="404">
        <v>0</v>
      </c>
      <c r="BR301" s="404">
        <v>0</v>
      </c>
      <c r="BS301" s="404">
        <v>0</v>
      </c>
      <c r="BT301" s="404">
        <v>0</v>
      </c>
      <c r="BU301" s="404">
        <v>0</v>
      </c>
      <c r="BV301" s="404">
        <v>0</v>
      </c>
      <c r="BW301" s="404">
        <v>0</v>
      </c>
      <c r="BX301" s="404">
        <v>0</v>
      </c>
      <c r="BY301" s="404">
        <v>0</v>
      </c>
      <c r="BZ301" s="404">
        <v>0</v>
      </c>
      <c r="CA301" s="404">
        <v>0</v>
      </c>
      <c r="CB301" s="404">
        <v>0</v>
      </c>
      <c r="CC301" s="404">
        <v>0</v>
      </c>
      <c r="CD301" s="404">
        <v>0</v>
      </c>
      <c r="CE301" s="404">
        <v>0</v>
      </c>
      <c r="CF301" s="404">
        <v>0</v>
      </c>
      <c r="CG301" s="404">
        <v>0</v>
      </c>
      <c r="CH301" s="404">
        <v>15339.839999999998</v>
      </c>
      <c r="CI301" s="404">
        <v>15905.919999999998</v>
      </c>
      <c r="CJ301" s="404">
        <v>16597.28</v>
      </c>
      <c r="CK301" s="404">
        <v>16917.439999999999</v>
      </c>
      <c r="CL301" s="404">
        <v>16833.919999999998</v>
      </c>
      <c r="CM301" s="404">
        <v>0</v>
      </c>
      <c r="CN301" s="404">
        <v>0</v>
      </c>
      <c r="CO301" s="404">
        <v>0</v>
      </c>
      <c r="CP301" s="404">
        <v>0</v>
      </c>
      <c r="CQ301" s="404">
        <v>0</v>
      </c>
      <c r="CR301" s="404">
        <v>0</v>
      </c>
      <c r="CS301" s="404">
        <v>0</v>
      </c>
      <c r="CT301" s="404">
        <v>45265.29</v>
      </c>
      <c r="CU301" s="404">
        <v>0</v>
      </c>
      <c r="CV301" s="404">
        <v>0</v>
      </c>
      <c r="CW301" s="404">
        <v>0</v>
      </c>
      <c r="CX301" s="404">
        <v>0</v>
      </c>
      <c r="CY301" s="404">
        <v>0</v>
      </c>
      <c r="CZ301" s="404">
        <v>0</v>
      </c>
    </row>
    <row r="302" spans="1:104" x14ac:dyDescent="0.25">
      <c r="A302" s="183">
        <v>5365</v>
      </c>
      <c r="B302" s="183">
        <v>675736</v>
      </c>
      <c r="C302" s="27">
        <v>1025765</v>
      </c>
      <c r="D302" s="14">
        <v>1245651330</v>
      </c>
      <c r="F302" s="27" t="s">
        <v>1274</v>
      </c>
      <c r="G302" s="12" t="s">
        <v>1121</v>
      </c>
      <c r="H302" s="27" t="s">
        <v>1292</v>
      </c>
      <c r="I302" s="12" t="s">
        <v>1122</v>
      </c>
      <c r="J302" s="465">
        <v>0</v>
      </c>
      <c r="K302" s="465">
        <v>0</v>
      </c>
      <c r="L302" s="465">
        <v>0</v>
      </c>
      <c r="M302" s="465">
        <v>0</v>
      </c>
      <c r="N302" s="465">
        <v>0</v>
      </c>
      <c r="O302" s="465">
        <v>0</v>
      </c>
      <c r="P302" s="465">
        <v>0</v>
      </c>
      <c r="Q302" s="465">
        <v>0</v>
      </c>
      <c r="R302" s="465">
        <v>0</v>
      </c>
      <c r="S302" s="465">
        <v>0</v>
      </c>
      <c r="T302" s="465">
        <v>0</v>
      </c>
      <c r="U302" s="465">
        <v>0</v>
      </c>
      <c r="V302" s="465">
        <v>0</v>
      </c>
      <c r="W302" s="465">
        <v>0</v>
      </c>
      <c r="X302" s="465">
        <v>0</v>
      </c>
      <c r="Y302" s="465">
        <v>0</v>
      </c>
      <c r="Z302" s="465">
        <v>0</v>
      </c>
      <c r="AA302" s="465">
        <v>0</v>
      </c>
      <c r="AB302" s="465">
        <v>0</v>
      </c>
      <c r="AC302" s="465">
        <v>0</v>
      </c>
      <c r="AD302" s="465">
        <v>0</v>
      </c>
      <c r="AE302" s="465">
        <v>0</v>
      </c>
      <c r="AF302" s="465">
        <v>0</v>
      </c>
      <c r="AG302" s="465">
        <v>0</v>
      </c>
      <c r="AH302" s="465">
        <v>0</v>
      </c>
      <c r="AI302" s="465">
        <v>0</v>
      </c>
      <c r="AJ302" s="465">
        <v>0</v>
      </c>
      <c r="AK302" s="465">
        <v>0</v>
      </c>
      <c r="AL302" s="465">
        <v>0</v>
      </c>
      <c r="AM302" s="465">
        <v>0</v>
      </c>
      <c r="AN302" s="465">
        <v>0</v>
      </c>
      <c r="AO302" s="465">
        <v>0</v>
      </c>
      <c r="AP302" s="465">
        <v>0</v>
      </c>
      <c r="AQ302" s="465">
        <v>0</v>
      </c>
      <c r="AR302" s="465">
        <v>0</v>
      </c>
      <c r="AS302" s="465">
        <v>0</v>
      </c>
      <c r="AT302" s="465">
        <v>0</v>
      </c>
      <c r="AU302" s="465">
        <v>0</v>
      </c>
      <c r="AV302" s="404">
        <v>0</v>
      </c>
      <c r="AW302" s="404">
        <v>0</v>
      </c>
      <c r="AX302" s="404">
        <v>0</v>
      </c>
      <c r="AY302" s="404">
        <v>0</v>
      </c>
      <c r="AZ302" s="404">
        <v>0</v>
      </c>
      <c r="BA302" s="404">
        <v>0</v>
      </c>
      <c r="BB302" s="404">
        <v>0</v>
      </c>
      <c r="BC302" s="404">
        <v>0</v>
      </c>
      <c r="BD302" s="404">
        <v>0</v>
      </c>
      <c r="BE302" s="404">
        <v>0</v>
      </c>
      <c r="BF302" s="404">
        <v>0</v>
      </c>
      <c r="BG302" s="404">
        <v>0</v>
      </c>
      <c r="BH302" s="404">
        <v>0</v>
      </c>
      <c r="BI302" s="404">
        <v>0</v>
      </c>
      <c r="BJ302" s="404">
        <v>0</v>
      </c>
      <c r="BK302" s="404">
        <v>0</v>
      </c>
      <c r="BL302" s="404">
        <v>0</v>
      </c>
      <c r="BM302" s="404">
        <v>0</v>
      </c>
      <c r="BN302" s="404">
        <v>0</v>
      </c>
      <c r="BO302" s="404">
        <v>21283.5</v>
      </c>
      <c r="BP302" s="404">
        <v>21010.5</v>
      </c>
      <c r="BQ302" s="404">
        <v>23614.5</v>
      </c>
      <c r="BR302" s="404">
        <v>23016</v>
      </c>
      <c r="BS302" s="404">
        <v>22743</v>
      </c>
      <c r="BT302" s="404">
        <v>0</v>
      </c>
      <c r="BU302" s="404">
        <v>0</v>
      </c>
      <c r="BV302" s="404">
        <v>0</v>
      </c>
      <c r="BW302" s="404">
        <v>0</v>
      </c>
      <c r="BX302" s="404">
        <v>0</v>
      </c>
      <c r="BY302" s="404">
        <v>0</v>
      </c>
      <c r="BZ302" s="404">
        <v>0</v>
      </c>
      <c r="CA302" s="404">
        <v>48709.52</v>
      </c>
      <c r="CB302" s="404">
        <v>0</v>
      </c>
      <c r="CC302" s="404">
        <v>0</v>
      </c>
      <c r="CD302" s="404">
        <v>0</v>
      </c>
      <c r="CE302" s="404">
        <v>0</v>
      </c>
      <c r="CF302" s="404">
        <v>0</v>
      </c>
      <c r="CG302" s="404">
        <v>0</v>
      </c>
      <c r="CH302" s="404">
        <v>25746</v>
      </c>
      <c r="CI302" s="404">
        <v>25326</v>
      </c>
      <c r="CJ302" s="404">
        <v>27678</v>
      </c>
      <c r="CK302" s="404">
        <v>27541.5</v>
      </c>
      <c r="CL302" s="404">
        <v>27016.5</v>
      </c>
      <c r="CM302" s="404">
        <v>0</v>
      </c>
      <c r="CN302" s="404">
        <v>0</v>
      </c>
      <c r="CO302" s="404">
        <v>0</v>
      </c>
      <c r="CP302" s="404">
        <v>0</v>
      </c>
      <c r="CQ302" s="404">
        <v>0</v>
      </c>
      <c r="CR302" s="404">
        <v>0</v>
      </c>
      <c r="CS302" s="404">
        <v>0</v>
      </c>
      <c r="CT302" s="404">
        <v>58200.000000000007</v>
      </c>
      <c r="CU302" s="404">
        <v>0</v>
      </c>
      <c r="CV302" s="404">
        <v>0</v>
      </c>
      <c r="CW302" s="404">
        <v>0</v>
      </c>
      <c r="CX302" s="404">
        <v>0</v>
      </c>
      <c r="CY302" s="404">
        <v>0</v>
      </c>
      <c r="CZ302" s="404">
        <v>0</v>
      </c>
    </row>
    <row r="303" spans="1:104" x14ac:dyDescent="0.25">
      <c r="A303" s="183">
        <v>5368</v>
      </c>
      <c r="B303" s="183">
        <v>675743</v>
      </c>
      <c r="C303" s="27">
        <v>1026705</v>
      </c>
      <c r="D303" s="14">
        <v>1255627238</v>
      </c>
      <c r="F303" s="27" t="s">
        <v>1279</v>
      </c>
      <c r="G303" s="12" t="s">
        <v>1125</v>
      </c>
      <c r="H303" s="27" t="s">
        <v>1371</v>
      </c>
      <c r="I303" s="12" t="s">
        <v>1126</v>
      </c>
      <c r="J303" s="465">
        <v>15573.16</v>
      </c>
      <c r="K303" s="465">
        <v>15249.27</v>
      </c>
      <c r="L303" s="465">
        <v>17199.22</v>
      </c>
      <c r="M303" s="465">
        <v>17708.190000000002</v>
      </c>
      <c r="N303" s="465">
        <v>16756.350000000002</v>
      </c>
      <c r="O303" s="465">
        <v>0</v>
      </c>
      <c r="P303" s="465">
        <v>0</v>
      </c>
      <c r="Q303" s="465">
        <v>0</v>
      </c>
      <c r="R303" s="465">
        <v>0</v>
      </c>
      <c r="S303" s="465">
        <v>0</v>
      </c>
      <c r="T303" s="465">
        <v>0</v>
      </c>
      <c r="U303" s="465">
        <v>0</v>
      </c>
      <c r="V303" s="465">
        <v>45624.200000000004</v>
      </c>
      <c r="W303" s="465">
        <v>0</v>
      </c>
      <c r="X303" s="465">
        <v>0</v>
      </c>
      <c r="Y303" s="465">
        <v>0</v>
      </c>
      <c r="Z303" s="465">
        <v>0</v>
      </c>
      <c r="AA303" s="465">
        <v>0</v>
      </c>
      <c r="AB303" s="465">
        <v>0</v>
      </c>
      <c r="AC303" s="465">
        <v>0</v>
      </c>
      <c r="AD303" s="465">
        <v>0</v>
      </c>
      <c r="AE303" s="465">
        <v>0</v>
      </c>
      <c r="AF303" s="465">
        <v>0</v>
      </c>
      <c r="AG303" s="465">
        <v>0</v>
      </c>
      <c r="AH303" s="465">
        <v>0</v>
      </c>
      <c r="AI303" s="465">
        <v>0</v>
      </c>
      <c r="AJ303" s="465">
        <v>0</v>
      </c>
      <c r="AK303" s="465">
        <v>0</v>
      </c>
      <c r="AL303" s="465">
        <v>0</v>
      </c>
      <c r="AM303" s="465">
        <v>0</v>
      </c>
      <c r="AN303" s="465">
        <v>0</v>
      </c>
      <c r="AO303" s="465">
        <v>0</v>
      </c>
      <c r="AP303" s="465">
        <v>0</v>
      </c>
      <c r="AQ303" s="465">
        <v>0</v>
      </c>
      <c r="AR303" s="465">
        <v>0</v>
      </c>
      <c r="AS303" s="465">
        <v>0</v>
      </c>
      <c r="AT303" s="465">
        <v>0</v>
      </c>
      <c r="AU303" s="465">
        <v>0</v>
      </c>
      <c r="AV303" s="404">
        <v>9974.49</v>
      </c>
      <c r="AW303" s="404">
        <v>9637.380000000001</v>
      </c>
      <c r="AX303" s="404">
        <v>10952.77</v>
      </c>
      <c r="AY303" s="404">
        <v>11038.7</v>
      </c>
      <c r="AZ303" s="404">
        <v>10595.83</v>
      </c>
      <c r="BA303" s="404">
        <v>0</v>
      </c>
      <c r="BB303" s="404">
        <v>0</v>
      </c>
      <c r="BC303" s="404">
        <v>0</v>
      </c>
      <c r="BD303" s="404">
        <v>0</v>
      </c>
      <c r="BE303" s="404">
        <v>0</v>
      </c>
      <c r="BF303" s="404">
        <v>0</v>
      </c>
      <c r="BG303" s="404">
        <v>0</v>
      </c>
      <c r="BH303" s="404">
        <v>29038.719999999998</v>
      </c>
      <c r="BI303" s="404">
        <v>0</v>
      </c>
      <c r="BJ303" s="404">
        <v>0</v>
      </c>
      <c r="BK303" s="404">
        <v>0</v>
      </c>
      <c r="BL303" s="404">
        <v>0</v>
      </c>
      <c r="BM303" s="404">
        <v>0</v>
      </c>
      <c r="BN303" s="404">
        <v>0</v>
      </c>
      <c r="BO303" s="404">
        <v>0</v>
      </c>
      <c r="BP303" s="404">
        <v>0</v>
      </c>
      <c r="BQ303" s="404">
        <v>0</v>
      </c>
      <c r="BR303" s="404">
        <v>0</v>
      </c>
      <c r="BS303" s="404">
        <v>0</v>
      </c>
      <c r="BT303" s="404">
        <v>0</v>
      </c>
      <c r="BU303" s="404">
        <v>0</v>
      </c>
      <c r="BV303" s="404">
        <v>0</v>
      </c>
      <c r="BW303" s="404">
        <v>0</v>
      </c>
      <c r="BX303" s="404">
        <v>0</v>
      </c>
      <c r="BY303" s="404">
        <v>0</v>
      </c>
      <c r="BZ303" s="404">
        <v>0</v>
      </c>
      <c r="CA303" s="404">
        <v>0</v>
      </c>
      <c r="CB303" s="404">
        <v>0</v>
      </c>
      <c r="CC303" s="404">
        <v>0</v>
      </c>
      <c r="CD303" s="404">
        <v>0</v>
      </c>
      <c r="CE303" s="404">
        <v>0</v>
      </c>
      <c r="CF303" s="404">
        <v>0</v>
      </c>
      <c r="CG303" s="404">
        <v>0</v>
      </c>
      <c r="CH303" s="404">
        <v>21786.560000000001</v>
      </c>
      <c r="CI303" s="404">
        <v>22262.48</v>
      </c>
      <c r="CJ303" s="404">
        <v>25124.61</v>
      </c>
      <c r="CK303" s="404">
        <v>25263.420000000002</v>
      </c>
      <c r="CL303" s="404">
        <v>24886.65</v>
      </c>
      <c r="CM303" s="404">
        <v>0</v>
      </c>
      <c r="CN303" s="404">
        <v>0</v>
      </c>
      <c r="CO303" s="404">
        <v>0</v>
      </c>
      <c r="CP303" s="404">
        <v>0</v>
      </c>
      <c r="CQ303" s="404">
        <v>0</v>
      </c>
      <c r="CR303" s="404">
        <v>0</v>
      </c>
      <c r="CS303" s="404">
        <v>0</v>
      </c>
      <c r="CT303" s="404">
        <v>65720.2</v>
      </c>
      <c r="CU303" s="404">
        <v>0</v>
      </c>
      <c r="CV303" s="404">
        <v>0</v>
      </c>
      <c r="CW303" s="404">
        <v>0</v>
      </c>
      <c r="CX303" s="404">
        <v>0</v>
      </c>
      <c r="CY303" s="404">
        <v>0</v>
      </c>
      <c r="CZ303" s="404">
        <v>0</v>
      </c>
    </row>
    <row r="304" spans="1:104" x14ac:dyDescent="0.25">
      <c r="A304" s="183">
        <v>4028</v>
      </c>
      <c r="B304" s="183">
        <v>675746</v>
      </c>
      <c r="C304" s="27">
        <v>1026068</v>
      </c>
      <c r="D304" s="14">
        <v>1649251026</v>
      </c>
      <c r="F304" s="27" t="s">
        <v>1258</v>
      </c>
      <c r="G304" s="12" t="s">
        <v>556</v>
      </c>
      <c r="H304" s="27" t="s">
        <v>1355</v>
      </c>
      <c r="I304" s="12" t="s">
        <v>557</v>
      </c>
      <c r="J304" s="465">
        <v>32541.600000000002</v>
      </c>
      <c r="K304" s="465">
        <v>33706.400000000001</v>
      </c>
      <c r="L304" s="465">
        <v>35293.440000000002</v>
      </c>
      <c r="M304" s="465">
        <v>34347.040000000001</v>
      </c>
      <c r="N304" s="465">
        <v>34070.400000000001</v>
      </c>
      <c r="O304" s="465">
        <v>0</v>
      </c>
      <c r="P304" s="465">
        <v>0</v>
      </c>
      <c r="Q304" s="465">
        <v>0</v>
      </c>
      <c r="R304" s="465">
        <v>0</v>
      </c>
      <c r="S304" s="465">
        <v>0</v>
      </c>
      <c r="T304" s="465">
        <v>0</v>
      </c>
      <c r="U304" s="465">
        <v>0</v>
      </c>
      <c r="V304" s="465">
        <v>53560.32</v>
      </c>
      <c r="W304" s="465">
        <v>0</v>
      </c>
      <c r="X304" s="465">
        <v>0</v>
      </c>
      <c r="Y304" s="465">
        <v>0</v>
      </c>
      <c r="Z304" s="465">
        <v>0</v>
      </c>
      <c r="AA304" s="465">
        <v>0</v>
      </c>
      <c r="AB304" s="465">
        <v>0</v>
      </c>
      <c r="AC304" s="465">
        <v>0</v>
      </c>
      <c r="AD304" s="465">
        <v>0</v>
      </c>
      <c r="AE304" s="465">
        <v>0</v>
      </c>
      <c r="AF304" s="465">
        <v>0</v>
      </c>
      <c r="AG304" s="465">
        <v>0</v>
      </c>
      <c r="AH304" s="465">
        <v>0</v>
      </c>
      <c r="AI304" s="465">
        <v>0</v>
      </c>
      <c r="AJ304" s="465">
        <v>0</v>
      </c>
      <c r="AK304" s="465">
        <v>0</v>
      </c>
      <c r="AL304" s="465">
        <v>0</v>
      </c>
      <c r="AM304" s="465">
        <v>0</v>
      </c>
      <c r="AN304" s="465">
        <v>0</v>
      </c>
      <c r="AO304" s="465">
        <v>0</v>
      </c>
      <c r="AP304" s="465">
        <v>0</v>
      </c>
      <c r="AQ304" s="465">
        <v>0</v>
      </c>
      <c r="AR304" s="465">
        <v>0</v>
      </c>
      <c r="AS304" s="465">
        <v>0</v>
      </c>
      <c r="AT304" s="465">
        <v>0</v>
      </c>
      <c r="AU304" s="465">
        <v>0</v>
      </c>
      <c r="AV304" s="404">
        <v>0</v>
      </c>
      <c r="AW304" s="404">
        <v>0</v>
      </c>
      <c r="AX304" s="404">
        <v>0</v>
      </c>
      <c r="AY304" s="404">
        <v>0</v>
      </c>
      <c r="AZ304" s="404">
        <v>0</v>
      </c>
      <c r="BA304" s="404">
        <v>0</v>
      </c>
      <c r="BB304" s="404">
        <v>0</v>
      </c>
      <c r="BC304" s="404">
        <v>0</v>
      </c>
      <c r="BD304" s="404">
        <v>0</v>
      </c>
      <c r="BE304" s="404">
        <v>0</v>
      </c>
      <c r="BF304" s="404">
        <v>0</v>
      </c>
      <c r="BG304" s="404">
        <v>0</v>
      </c>
      <c r="BH304" s="404">
        <v>0</v>
      </c>
      <c r="BI304" s="404">
        <v>0</v>
      </c>
      <c r="BJ304" s="404">
        <v>0</v>
      </c>
      <c r="BK304" s="404">
        <v>0</v>
      </c>
      <c r="BL304" s="404">
        <v>0</v>
      </c>
      <c r="BM304" s="404">
        <v>0</v>
      </c>
      <c r="BN304" s="404">
        <v>0</v>
      </c>
      <c r="BO304" s="404">
        <v>36254.400000000001</v>
      </c>
      <c r="BP304" s="404">
        <v>37229.919999999998</v>
      </c>
      <c r="BQ304" s="404">
        <v>39836.160000000003</v>
      </c>
      <c r="BR304" s="404">
        <v>39646.880000000005</v>
      </c>
      <c r="BS304" s="404">
        <v>39559.520000000004</v>
      </c>
      <c r="BT304" s="404">
        <v>0</v>
      </c>
      <c r="BU304" s="404">
        <v>0</v>
      </c>
      <c r="BV304" s="404">
        <v>0</v>
      </c>
      <c r="BW304" s="404">
        <v>0</v>
      </c>
      <c r="BX304" s="404">
        <v>0</v>
      </c>
      <c r="BY304" s="404">
        <v>0</v>
      </c>
      <c r="BZ304" s="404">
        <v>0</v>
      </c>
      <c r="CA304" s="404">
        <v>59773.440000000002</v>
      </c>
      <c r="CB304" s="404">
        <v>0</v>
      </c>
      <c r="CC304" s="404">
        <v>0</v>
      </c>
      <c r="CD304" s="404">
        <v>0</v>
      </c>
      <c r="CE304" s="404">
        <v>0</v>
      </c>
      <c r="CF304" s="404">
        <v>0</v>
      </c>
      <c r="CG304" s="404">
        <v>0</v>
      </c>
      <c r="CH304" s="404">
        <v>0</v>
      </c>
      <c r="CI304" s="404">
        <v>0</v>
      </c>
      <c r="CJ304" s="404">
        <v>0</v>
      </c>
      <c r="CK304" s="404">
        <v>0</v>
      </c>
      <c r="CL304" s="404">
        <v>0</v>
      </c>
      <c r="CM304" s="404">
        <v>0</v>
      </c>
      <c r="CN304" s="404">
        <v>0</v>
      </c>
      <c r="CO304" s="404">
        <v>0</v>
      </c>
      <c r="CP304" s="404">
        <v>0</v>
      </c>
      <c r="CQ304" s="404">
        <v>0</v>
      </c>
      <c r="CR304" s="404">
        <v>0</v>
      </c>
      <c r="CS304" s="404">
        <v>0</v>
      </c>
      <c r="CT304" s="404">
        <v>0</v>
      </c>
      <c r="CU304" s="404">
        <v>0</v>
      </c>
      <c r="CV304" s="404">
        <v>0</v>
      </c>
      <c r="CW304" s="404">
        <v>0</v>
      </c>
      <c r="CX304" s="404">
        <v>0</v>
      </c>
      <c r="CY304" s="404">
        <v>0</v>
      </c>
      <c r="CZ304" s="404">
        <v>0</v>
      </c>
    </row>
    <row r="305" spans="1:104" x14ac:dyDescent="0.25">
      <c r="A305" s="183">
        <v>5012</v>
      </c>
      <c r="B305" s="183">
        <v>675751</v>
      </c>
      <c r="C305" s="27">
        <v>1028196</v>
      </c>
      <c r="D305" s="14">
        <v>1710432877</v>
      </c>
      <c r="F305" s="27" t="s">
        <v>1258</v>
      </c>
      <c r="G305" s="12" t="s">
        <v>3334</v>
      </c>
      <c r="H305" s="27" t="s">
        <v>3335</v>
      </c>
      <c r="I305" s="12" t="s">
        <v>908</v>
      </c>
      <c r="J305" s="465">
        <v>7241.4000000000005</v>
      </c>
      <c r="K305" s="465">
        <v>7500.6000000000013</v>
      </c>
      <c r="L305" s="465">
        <v>7853.7600000000011</v>
      </c>
      <c r="M305" s="465">
        <v>7643.1600000000008</v>
      </c>
      <c r="N305" s="465">
        <v>7581.6</v>
      </c>
      <c r="O305" s="465">
        <v>0</v>
      </c>
      <c r="P305" s="465">
        <v>0</v>
      </c>
      <c r="Q305" s="465">
        <v>0</v>
      </c>
      <c r="R305" s="465">
        <v>0</v>
      </c>
      <c r="S305" s="465">
        <v>0</v>
      </c>
      <c r="T305" s="465">
        <v>0</v>
      </c>
      <c r="U305" s="465">
        <v>0</v>
      </c>
      <c r="V305" s="465">
        <v>21549.66</v>
      </c>
      <c r="W305" s="465">
        <v>0</v>
      </c>
      <c r="X305" s="465">
        <v>0</v>
      </c>
      <c r="Y305" s="465">
        <v>0</v>
      </c>
      <c r="Z305" s="465">
        <v>0</v>
      </c>
      <c r="AA305" s="465">
        <v>0</v>
      </c>
      <c r="AB305" s="465">
        <v>0</v>
      </c>
      <c r="AC305" s="465">
        <v>0</v>
      </c>
      <c r="AD305" s="465">
        <v>0</v>
      </c>
      <c r="AE305" s="465">
        <v>0</v>
      </c>
      <c r="AF305" s="465">
        <v>0</v>
      </c>
      <c r="AG305" s="465">
        <v>0</v>
      </c>
      <c r="AH305" s="465">
        <v>0</v>
      </c>
      <c r="AI305" s="465">
        <v>0</v>
      </c>
      <c r="AJ305" s="465">
        <v>0</v>
      </c>
      <c r="AK305" s="465">
        <v>0</v>
      </c>
      <c r="AL305" s="465">
        <v>0</v>
      </c>
      <c r="AM305" s="465">
        <v>0</v>
      </c>
      <c r="AN305" s="465">
        <v>0</v>
      </c>
      <c r="AO305" s="465">
        <v>0</v>
      </c>
      <c r="AP305" s="465">
        <v>0</v>
      </c>
      <c r="AQ305" s="465">
        <v>0</v>
      </c>
      <c r="AR305" s="465">
        <v>0</v>
      </c>
      <c r="AS305" s="465">
        <v>0</v>
      </c>
      <c r="AT305" s="465">
        <v>0</v>
      </c>
      <c r="AU305" s="465">
        <v>0</v>
      </c>
      <c r="AV305" s="404">
        <v>0</v>
      </c>
      <c r="AW305" s="404">
        <v>0</v>
      </c>
      <c r="AX305" s="404">
        <v>0</v>
      </c>
      <c r="AY305" s="404">
        <v>0</v>
      </c>
      <c r="AZ305" s="404">
        <v>0</v>
      </c>
      <c r="BA305" s="404">
        <v>0</v>
      </c>
      <c r="BB305" s="404">
        <v>0</v>
      </c>
      <c r="BC305" s="404">
        <v>0</v>
      </c>
      <c r="BD305" s="404">
        <v>0</v>
      </c>
      <c r="BE305" s="404">
        <v>0</v>
      </c>
      <c r="BF305" s="404">
        <v>0</v>
      </c>
      <c r="BG305" s="404">
        <v>0</v>
      </c>
      <c r="BH305" s="404">
        <v>0</v>
      </c>
      <c r="BI305" s="404">
        <v>0</v>
      </c>
      <c r="BJ305" s="404">
        <v>0</v>
      </c>
      <c r="BK305" s="404">
        <v>0</v>
      </c>
      <c r="BL305" s="404">
        <v>0</v>
      </c>
      <c r="BM305" s="404">
        <v>0</v>
      </c>
      <c r="BN305" s="404">
        <v>0</v>
      </c>
      <c r="BO305" s="404">
        <v>8067.6</v>
      </c>
      <c r="BP305" s="404">
        <v>8284.68</v>
      </c>
      <c r="BQ305" s="404">
        <v>8864.64</v>
      </c>
      <c r="BR305" s="404">
        <v>8822.52</v>
      </c>
      <c r="BS305" s="404">
        <v>8803.0800000000017</v>
      </c>
      <c r="BT305" s="404">
        <v>0</v>
      </c>
      <c r="BU305" s="404">
        <v>0</v>
      </c>
      <c r="BV305" s="404">
        <v>0</v>
      </c>
      <c r="BW305" s="404">
        <v>0</v>
      </c>
      <c r="BX305" s="404">
        <v>0</v>
      </c>
      <c r="BY305" s="404">
        <v>0</v>
      </c>
      <c r="BZ305" s="404">
        <v>0</v>
      </c>
      <c r="CA305" s="404">
        <v>24049.47</v>
      </c>
      <c r="CB305" s="404">
        <v>0</v>
      </c>
      <c r="CC305" s="404">
        <v>0</v>
      </c>
      <c r="CD305" s="404">
        <v>0</v>
      </c>
      <c r="CE305" s="404">
        <v>0</v>
      </c>
      <c r="CF305" s="404">
        <v>0</v>
      </c>
      <c r="CG305" s="404">
        <v>0</v>
      </c>
      <c r="CH305" s="404">
        <v>0</v>
      </c>
      <c r="CI305" s="404">
        <v>0</v>
      </c>
      <c r="CJ305" s="404">
        <v>0</v>
      </c>
      <c r="CK305" s="404">
        <v>0</v>
      </c>
      <c r="CL305" s="404">
        <v>0</v>
      </c>
      <c r="CM305" s="404">
        <v>0</v>
      </c>
      <c r="CN305" s="404">
        <v>0</v>
      </c>
      <c r="CO305" s="404">
        <v>0</v>
      </c>
      <c r="CP305" s="404">
        <v>0</v>
      </c>
      <c r="CQ305" s="404">
        <v>0</v>
      </c>
      <c r="CR305" s="404">
        <v>0</v>
      </c>
      <c r="CS305" s="404">
        <v>0</v>
      </c>
      <c r="CT305" s="404">
        <v>0</v>
      </c>
      <c r="CU305" s="404">
        <v>0</v>
      </c>
      <c r="CV305" s="404">
        <v>0</v>
      </c>
      <c r="CW305" s="404">
        <v>0</v>
      </c>
      <c r="CX305" s="404">
        <v>0</v>
      </c>
      <c r="CY305" s="404">
        <v>0</v>
      </c>
      <c r="CZ305" s="404">
        <v>0</v>
      </c>
    </row>
    <row r="306" spans="1:104" x14ac:dyDescent="0.25">
      <c r="A306" s="183">
        <v>113</v>
      </c>
      <c r="B306" s="183">
        <v>675754</v>
      </c>
      <c r="C306" s="27">
        <v>1025934</v>
      </c>
      <c r="D306" s="14">
        <v>1922418631</v>
      </c>
      <c r="F306" s="27" t="s">
        <v>1298</v>
      </c>
      <c r="G306" s="12" t="s">
        <v>546</v>
      </c>
      <c r="H306" s="27" t="s">
        <v>1390</v>
      </c>
      <c r="I306" s="12" t="s">
        <v>547</v>
      </c>
      <c r="J306" s="465">
        <v>0</v>
      </c>
      <c r="K306" s="465">
        <v>0</v>
      </c>
      <c r="L306" s="465">
        <v>0</v>
      </c>
      <c r="M306" s="465">
        <v>0</v>
      </c>
      <c r="N306" s="465">
        <v>0</v>
      </c>
      <c r="O306" s="465">
        <v>0</v>
      </c>
      <c r="P306" s="465">
        <v>0</v>
      </c>
      <c r="Q306" s="465">
        <v>0</v>
      </c>
      <c r="R306" s="465">
        <v>0</v>
      </c>
      <c r="S306" s="465">
        <v>0</v>
      </c>
      <c r="T306" s="465">
        <v>0</v>
      </c>
      <c r="U306" s="465">
        <v>0</v>
      </c>
      <c r="V306" s="465">
        <v>0</v>
      </c>
      <c r="W306" s="465">
        <v>0</v>
      </c>
      <c r="X306" s="465">
        <v>0</v>
      </c>
      <c r="Y306" s="465">
        <v>0</v>
      </c>
      <c r="Z306" s="465">
        <v>0</v>
      </c>
      <c r="AA306" s="465">
        <v>0</v>
      </c>
      <c r="AB306" s="465">
        <v>0</v>
      </c>
      <c r="AC306" s="465">
        <v>0</v>
      </c>
      <c r="AD306" s="465">
        <v>0</v>
      </c>
      <c r="AE306" s="465">
        <v>0</v>
      </c>
      <c r="AF306" s="465">
        <v>0</v>
      </c>
      <c r="AG306" s="465">
        <v>0</v>
      </c>
      <c r="AH306" s="465">
        <v>0</v>
      </c>
      <c r="AI306" s="465">
        <v>0</v>
      </c>
      <c r="AJ306" s="465">
        <v>0</v>
      </c>
      <c r="AK306" s="465">
        <v>0</v>
      </c>
      <c r="AL306" s="465">
        <v>0</v>
      </c>
      <c r="AM306" s="465">
        <v>0</v>
      </c>
      <c r="AN306" s="465">
        <v>0</v>
      </c>
      <c r="AO306" s="465">
        <v>0</v>
      </c>
      <c r="AP306" s="465">
        <v>0</v>
      </c>
      <c r="AQ306" s="465">
        <v>0</v>
      </c>
      <c r="AR306" s="465">
        <v>0</v>
      </c>
      <c r="AS306" s="465">
        <v>0</v>
      </c>
      <c r="AT306" s="465">
        <v>0</v>
      </c>
      <c r="AU306" s="465">
        <v>0</v>
      </c>
      <c r="AV306" s="404">
        <v>4786.3200000000006</v>
      </c>
      <c r="AW306" s="404">
        <v>4956.6000000000004</v>
      </c>
      <c r="AX306" s="404">
        <v>5380.3200000000006</v>
      </c>
      <c r="AY306" s="404">
        <v>5400.12</v>
      </c>
      <c r="AZ306" s="404">
        <v>5311.68</v>
      </c>
      <c r="BA306" s="404">
        <v>0</v>
      </c>
      <c r="BB306" s="404">
        <v>0</v>
      </c>
      <c r="BC306" s="404">
        <v>0</v>
      </c>
      <c r="BD306" s="404">
        <v>0</v>
      </c>
      <c r="BE306" s="404">
        <v>0</v>
      </c>
      <c r="BF306" s="404">
        <v>0</v>
      </c>
      <c r="BG306" s="404">
        <v>0</v>
      </c>
      <c r="BH306" s="404">
        <v>11113.289999999999</v>
      </c>
      <c r="BI306" s="404">
        <v>0</v>
      </c>
      <c r="BJ306" s="404">
        <v>0</v>
      </c>
      <c r="BK306" s="404">
        <v>0</v>
      </c>
      <c r="BL306" s="404">
        <v>0</v>
      </c>
      <c r="BM306" s="404">
        <v>0</v>
      </c>
      <c r="BN306" s="404">
        <v>0</v>
      </c>
      <c r="BO306" s="404">
        <v>2971.32</v>
      </c>
      <c r="BP306" s="404">
        <v>3004.32</v>
      </c>
      <c r="BQ306" s="404">
        <v>3405.6</v>
      </c>
      <c r="BR306" s="404">
        <v>3369.96</v>
      </c>
      <c r="BS306" s="404">
        <v>3301.32</v>
      </c>
      <c r="BT306" s="404">
        <v>0</v>
      </c>
      <c r="BU306" s="404">
        <v>0</v>
      </c>
      <c r="BV306" s="404">
        <v>0</v>
      </c>
      <c r="BW306" s="404">
        <v>0</v>
      </c>
      <c r="BX306" s="404">
        <v>0</v>
      </c>
      <c r="BY306" s="404">
        <v>0</v>
      </c>
      <c r="BZ306" s="404">
        <v>0</v>
      </c>
      <c r="CA306" s="404">
        <v>6893.7900000000009</v>
      </c>
      <c r="CB306" s="404">
        <v>0</v>
      </c>
      <c r="CC306" s="404">
        <v>0</v>
      </c>
      <c r="CD306" s="404">
        <v>0</v>
      </c>
      <c r="CE306" s="404">
        <v>0</v>
      </c>
      <c r="CF306" s="404">
        <v>0</v>
      </c>
      <c r="CG306" s="404">
        <v>0</v>
      </c>
      <c r="CH306" s="404">
        <v>0</v>
      </c>
      <c r="CI306" s="404">
        <v>0</v>
      </c>
      <c r="CJ306" s="404">
        <v>0</v>
      </c>
      <c r="CK306" s="404">
        <v>0</v>
      </c>
      <c r="CL306" s="404">
        <v>0</v>
      </c>
      <c r="CM306" s="404">
        <v>0</v>
      </c>
      <c r="CN306" s="404">
        <v>0</v>
      </c>
      <c r="CO306" s="404">
        <v>0</v>
      </c>
      <c r="CP306" s="404">
        <v>0</v>
      </c>
      <c r="CQ306" s="404">
        <v>0</v>
      </c>
      <c r="CR306" s="404">
        <v>0</v>
      </c>
      <c r="CS306" s="404">
        <v>0</v>
      </c>
      <c r="CT306" s="404">
        <v>0</v>
      </c>
      <c r="CU306" s="404">
        <v>0</v>
      </c>
      <c r="CV306" s="404">
        <v>0</v>
      </c>
      <c r="CW306" s="404">
        <v>0</v>
      </c>
      <c r="CX306" s="404">
        <v>0</v>
      </c>
      <c r="CY306" s="404">
        <v>0</v>
      </c>
      <c r="CZ306" s="404">
        <v>0</v>
      </c>
    </row>
    <row r="307" spans="1:104" x14ac:dyDescent="0.25">
      <c r="A307" s="183">
        <v>5373</v>
      </c>
      <c r="B307" s="183">
        <v>675756</v>
      </c>
      <c r="C307" s="27">
        <v>1026661</v>
      </c>
      <c r="D307" s="14">
        <v>1629062369</v>
      </c>
      <c r="F307" s="27" t="s">
        <v>1298</v>
      </c>
      <c r="G307" s="12" t="s">
        <v>1127</v>
      </c>
      <c r="H307" s="27" t="s">
        <v>1330</v>
      </c>
      <c r="I307" s="12" t="s">
        <v>1128</v>
      </c>
      <c r="J307" s="465">
        <v>0</v>
      </c>
      <c r="K307" s="465">
        <v>0</v>
      </c>
      <c r="L307" s="465">
        <v>0</v>
      </c>
      <c r="M307" s="465">
        <v>0</v>
      </c>
      <c r="N307" s="465">
        <v>0</v>
      </c>
      <c r="O307" s="465">
        <v>0</v>
      </c>
      <c r="P307" s="465">
        <v>0</v>
      </c>
      <c r="Q307" s="465">
        <v>0</v>
      </c>
      <c r="R307" s="465">
        <v>0</v>
      </c>
      <c r="S307" s="465">
        <v>0</v>
      </c>
      <c r="T307" s="465">
        <v>0</v>
      </c>
      <c r="U307" s="465">
        <v>0</v>
      </c>
      <c r="V307" s="465">
        <v>0</v>
      </c>
      <c r="W307" s="465">
        <v>0</v>
      </c>
      <c r="X307" s="465">
        <v>0</v>
      </c>
      <c r="Y307" s="465">
        <v>0</v>
      </c>
      <c r="Z307" s="465">
        <v>0</v>
      </c>
      <c r="AA307" s="465">
        <v>0</v>
      </c>
      <c r="AB307" s="465">
        <v>0</v>
      </c>
      <c r="AC307" s="465">
        <v>0</v>
      </c>
      <c r="AD307" s="465">
        <v>0</v>
      </c>
      <c r="AE307" s="465">
        <v>0</v>
      </c>
      <c r="AF307" s="465">
        <v>0</v>
      </c>
      <c r="AG307" s="465">
        <v>0</v>
      </c>
      <c r="AH307" s="465">
        <v>0</v>
      </c>
      <c r="AI307" s="465">
        <v>0</v>
      </c>
      <c r="AJ307" s="465">
        <v>0</v>
      </c>
      <c r="AK307" s="465">
        <v>0</v>
      </c>
      <c r="AL307" s="465">
        <v>0</v>
      </c>
      <c r="AM307" s="465">
        <v>0</v>
      </c>
      <c r="AN307" s="465">
        <v>0</v>
      </c>
      <c r="AO307" s="465">
        <v>0</v>
      </c>
      <c r="AP307" s="465">
        <v>0</v>
      </c>
      <c r="AQ307" s="465">
        <v>0</v>
      </c>
      <c r="AR307" s="465">
        <v>0</v>
      </c>
      <c r="AS307" s="465">
        <v>0</v>
      </c>
      <c r="AT307" s="465">
        <v>0</v>
      </c>
      <c r="AU307" s="465">
        <v>0</v>
      </c>
      <c r="AV307" s="404">
        <v>59575.18</v>
      </c>
      <c r="AW307" s="404">
        <v>61694.649999999994</v>
      </c>
      <c r="AX307" s="404">
        <v>66968.680000000008</v>
      </c>
      <c r="AY307" s="404">
        <v>67215.12999999999</v>
      </c>
      <c r="AZ307" s="404">
        <v>66114.319999999992</v>
      </c>
      <c r="BA307" s="404">
        <v>0</v>
      </c>
      <c r="BB307" s="404">
        <v>0</v>
      </c>
      <c r="BC307" s="404">
        <v>0</v>
      </c>
      <c r="BD307" s="404">
        <v>0</v>
      </c>
      <c r="BE307" s="404">
        <v>0</v>
      </c>
      <c r="BF307" s="404">
        <v>0</v>
      </c>
      <c r="BG307" s="404">
        <v>0</v>
      </c>
      <c r="BH307" s="404">
        <v>178385.49</v>
      </c>
      <c r="BI307" s="404">
        <v>0</v>
      </c>
      <c r="BJ307" s="404">
        <v>0</v>
      </c>
      <c r="BK307" s="404">
        <v>0</v>
      </c>
      <c r="BL307" s="404">
        <v>0</v>
      </c>
      <c r="BM307" s="404">
        <v>0</v>
      </c>
      <c r="BN307" s="404">
        <v>0</v>
      </c>
      <c r="BO307" s="404">
        <v>36983.93</v>
      </c>
      <c r="BP307" s="404">
        <v>37394.68</v>
      </c>
      <c r="BQ307" s="404">
        <v>42389.4</v>
      </c>
      <c r="BR307" s="404">
        <v>41945.79</v>
      </c>
      <c r="BS307" s="404">
        <v>41091.429999999993</v>
      </c>
      <c r="BT307" s="404">
        <v>0</v>
      </c>
      <c r="BU307" s="404">
        <v>0</v>
      </c>
      <c r="BV307" s="404">
        <v>0</v>
      </c>
      <c r="BW307" s="404">
        <v>0</v>
      </c>
      <c r="BX307" s="404">
        <v>0</v>
      </c>
      <c r="BY307" s="404">
        <v>0</v>
      </c>
      <c r="BZ307" s="404">
        <v>0</v>
      </c>
      <c r="CA307" s="404">
        <v>110655.98999999998</v>
      </c>
      <c r="CB307" s="404">
        <v>0</v>
      </c>
      <c r="CC307" s="404">
        <v>0</v>
      </c>
      <c r="CD307" s="404">
        <v>0</v>
      </c>
      <c r="CE307" s="404">
        <v>0</v>
      </c>
      <c r="CF307" s="404">
        <v>0</v>
      </c>
      <c r="CG307" s="404">
        <v>0</v>
      </c>
      <c r="CH307" s="404">
        <v>0</v>
      </c>
      <c r="CI307" s="404">
        <v>0</v>
      </c>
      <c r="CJ307" s="404">
        <v>0</v>
      </c>
      <c r="CK307" s="404">
        <v>0</v>
      </c>
      <c r="CL307" s="404">
        <v>0</v>
      </c>
      <c r="CM307" s="404">
        <v>0</v>
      </c>
      <c r="CN307" s="404">
        <v>0</v>
      </c>
      <c r="CO307" s="404">
        <v>0</v>
      </c>
      <c r="CP307" s="404">
        <v>0</v>
      </c>
      <c r="CQ307" s="404">
        <v>0</v>
      </c>
      <c r="CR307" s="404">
        <v>0</v>
      </c>
      <c r="CS307" s="404">
        <v>0</v>
      </c>
      <c r="CT307" s="404">
        <v>0</v>
      </c>
      <c r="CU307" s="404">
        <v>0</v>
      </c>
      <c r="CV307" s="404">
        <v>0</v>
      </c>
      <c r="CW307" s="404">
        <v>0</v>
      </c>
      <c r="CX307" s="404">
        <v>0</v>
      </c>
      <c r="CY307" s="404">
        <v>0</v>
      </c>
      <c r="CZ307" s="404">
        <v>0</v>
      </c>
    </row>
    <row r="308" spans="1:104" x14ac:dyDescent="0.25">
      <c r="A308" s="183">
        <v>5383</v>
      </c>
      <c r="B308" s="183">
        <v>675764</v>
      </c>
      <c r="C308" s="27">
        <v>1026028</v>
      </c>
      <c r="D308" s="14">
        <v>1679981765</v>
      </c>
      <c r="F308" s="27" t="s">
        <v>1279</v>
      </c>
      <c r="G308" s="12" t="s">
        <v>1129</v>
      </c>
      <c r="H308" s="27" t="s">
        <v>1433</v>
      </c>
      <c r="I308" s="12" t="s">
        <v>1130</v>
      </c>
      <c r="J308" s="465">
        <v>33290.28</v>
      </c>
      <c r="K308" s="465">
        <v>32597.910000000003</v>
      </c>
      <c r="L308" s="465">
        <v>36766.26</v>
      </c>
      <c r="M308" s="465">
        <v>37854.270000000004</v>
      </c>
      <c r="N308" s="465">
        <v>35819.550000000003</v>
      </c>
      <c r="O308" s="465">
        <v>0</v>
      </c>
      <c r="P308" s="465">
        <v>0</v>
      </c>
      <c r="Q308" s="465">
        <v>0</v>
      </c>
      <c r="R308" s="465">
        <v>0</v>
      </c>
      <c r="S308" s="465">
        <v>0</v>
      </c>
      <c r="T308" s="465">
        <v>0</v>
      </c>
      <c r="U308" s="465">
        <v>0</v>
      </c>
      <c r="V308" s="465">
        <v>97133.049999999988</v>
      </c>
      <c r="W308" s="465">
        <v>0</v>
      </c>
      <c r="X308" s="465">
        <v>0</v>
      </c>
      <c r="Y308" s="465">
        <v>0</v>
      </c>
      <c r="Z308" s="465">
        <v>0</v>
      </c>
      <c r="AA308" s="465">
        <v>0</v>
      </c>
      <c r="AB308" s="465">
        <v>0</v>
      </c>
      <c r="AC308" s="465">
        <v>0</v>
      </c>
      <c r="AD308" s="465">
        <v>0</v>
      </c>
      <c r="AE308" s="465">
        <v>0</v>
      </c>
      <c r="AF308" s="465">
        <v>0</v>
      </c>
      <c r="AG308" s="465">
        <v>0</v>
      </c>
      <c r="AH308" s="465">
        <v>0</v>
      </c>
      <c r="AI308" s="465">
        <v>0</v>
      </c>
      <c r="AJ308" s="465">
        <v>0</v>
      </c>
      <c r="AK308" s="465">
        <v>0</v>
      </c>
      <c r="AL308" s="465">
        <v>0</v>
      </c>
      <c r="AM308" s="465">
        <v>0</v>
      </c>
      <c r="AN308" s="465">
        <v>0</v>
      </c>
      <c r="AO308" s="465">
        <v>0</v>
      </c>
      <c r="AP308" s="465">
        <v>0</v>
      </c>
      <c r="AQ308" s="465">
        <v>0</v>
      </c>
      <c r="AR308" s="465">
        <v>0</v>
      </c>
      <c r="AS308" s="465">
        <v>0</v>
      </c>
      <c r="AT308" s="465">
        <v>0</v>
      </c>
      <c r="AU308" s="465">
        <v>0</v>
      </c>
      <c r="AV308" s="404">
        <v>21322.170000000002</v>
      </c>
      <c r="AW308" s="404">
        <v>20601.54</v>
      </c>
      <c r="AX308" s="404">
        <v>23413.410000000003</v>
      </c>
      <c r="AY308" s="404">
        <v>23597.100000000002</v>
      </c>
      <c r="AZ308" s="404">
        <v>22650.39</v>
      </c>
      <c r="BA308" s="404">
        <v>0</v>
      </c>
      <c r="BB308" s="404">
        <v>0</v>
      </c>
      <c r="BC308" s="404">
        <v>0</v>
      </c>
      <c r="BD308" s="404">
        <v>0</v>
      </c>
      <c r="BE308" s="404">
        <v>0</v>
      </c>
      <c r="BF308" s="404">
        <v>0</v>
      </c>
      <c r="BG308" s="404">
        <v>0</v>
      </c>
      <c r="BH308" s="404">
        <v>61822.879999999997</v>
      </c>
      <c r="BI308" s="404">
        <v>0</v>
      </c>
      <c r="BJ308" s="404">
        <v>0</v>
      </c>
      <c r="BK308" s="404">
        <v>0</v>
      </c>
      <c r="BL308" s="404">
        <v>0</v>
      </c>
      <c r="BM308" s="404">
        <v>0</v>
      </c>
      <c r="BN308" s="404">
        <v>0</v>
      </c>
      <c r="BO308" s="404">
        <v>0</v>
      </c>
      <c r="BP308" s="404">
        <v>0</v>
      </c>
      <c r="BQ308" s="404">
        <v>0</v>
      </c>
      <c r="BR308" s="404">
        <v>0</v>
      </c>
      <c r="BS308" s="404">
        <v>0</v>
      </c>
      <c r="BT308" s="404">
        <v>0</v>
      </c>
      <c r="BU308" s="404">
        <v>0</v>
      </c>
      <c r="BV308" s="404">
        <v>0</v>
      </c>
      <c r="BW308" s="404">
        <v>0</v>
      </c>
      <c r="BX308" s="404">
        <v>0</v>
      </c>
      <c r="BY308" s="404">
        <v>0</v>
      </c>
      <c r="BZ308" s="404">
        <v>0</v>
      </c>
      <c r="CA308" s="404">
        <v>0</v>
      </c>
      <c r="CB308" s="404">
        <v>0</v>
      </c>
      <c r="CC308" s="404">
        <v>0</v>
      </c>
      <c r="CD308" s="404">
        <v>0</v>
      </c>
      <c r="CE308" s="404">
        <v>0</v>
      </c>
      <c r="CF308" s="404">
        <v>0</v>
      </c>
      <c r="CG308" s="404">
        <v>0</v>
      </c>
      <c r="CH308" s="404">
        <v>46572.480000000003</v>
      </c>
      <c r="CI308" s="404">
        <v>47589.840000000004</v>
      </c>
      <c r="CJ308" s="404">
        <v>53708.13</v>
      </c>
      <c r="CK308" s="404">
        <v>54004.860000000008</v>
      </c>
      <c r="CL308" s="404">
        <v>53199.450000000004</v>
      </c>
      <c r="CM308" s="404">
        <v>0</v>
      </c>
      <c r="CN308" s="404">
        <v>0</v>
      </c>
      <c r="CO308" s="404">
        <v>0</v>
      </c>
      <c r="CP308" s="404">
        <v>0</v>
      </c>
      <c r="CQ308" s="404">
        <v>0</v>
      </c>
      <c r="CR308" s="404">
        <v>0</v>
      </c>
      <c r="CS308" s="404">
        <v>0</v>
      </c>
      <c r="CT308" s="404">
        <v>139917.04999999999</v>
      </c>
      <c r="CU308" s="404">
        <v>0</v>
      </c>
      <c r="CV308" s="404">
        <v>0</v>
      </c>
      <c r="CW308" s="404">
        <v>0</v>
      </c>
      <c r="CX308" s="404">
        <v>0</v>
      </c>
      <c r="CY308" s="404">
        <v>0</v>
      </c>
      <c r="CZ308" s="404">
        <v>0</v>
      </c>
    </row>
    <row r="309" spans="1:104" x14ac:dyDescent="0.25">
      <c r="A309" s="183">
        <v>4733</v>
      </c>
      <c r="B309" s="183">
        <v>675766</v>
      </c>
      <c r="C309" s="27">
        <v>1021109</v>
      </c>
      <c r="D309" s="14">
        <v>1639419781</v>
      </c>
      <c r="F309" s="27" t="s">
        <v>1286</v>
      </c>
      <c r="G309" s="12" t="s">
        <v>794</v>
      </c>
      <c r="H309" s="27" t="s">
        <v>1364</v>
      </c>
      <c r="I309" s="12" t="s">
        <v>795</v>
      </c>
      <c r="J309" s="465">
        <v>0</v>
      </c>
      <c r="K309" s="465">
        <v>0</v>
      </c>
      <c r="L309" s="465">
        <v>0</v>
      </c>
      <c r="M309" s="465">
        <v>0</v>
      </c>
      <c r="N309" s="465">
        <v>0</v>
      </c>
      <c r="O309" s="465">
        <v>0</v>
      </c>
      <c r="P309" s="465">
        <v>0</v>
      </c>
      <c r="Q309" s="465">
        <v>0</v>
      </c>
      <c r="R309" s="465">
        <v>0</v>
      </c>
      <c r="S309" s="465">
        <v>0</v>
      </c>
      <c r="T309" s="465">
        <v>0</v>
      </c>
      <c r="U309" s="465">
        <v>0</v>
      </c>
      <c r="V309" s="465">
        <v>0</v>
      </c>
      <c r="W309" s="465">
        <v>0</v>
      </c>
      <c r="X309" s="465">
        <v>0</v>
      </c>
      <c r="Y309" s="465">
        <v>0</v>
      </c>
      <c r="Z309" s="465">
        <v>0</v>
      </c>
      <c r="AA309" s="465">
        <v>0</v>
      </c>
      <c r="AB309" s="465">
        <v>0</v>
      </c>
      <c r="AC309" s="465">
        <v>0</v>
      </c>
      <c r="AD309" s="465">
        <v>0</v>
      </c>
      <c r="AE309" s="465">
        <v>0</v>
      </c>
      <c r="AF309" s="465">
        <v>0</v>
      </c>
      <c r="AG309" s="465">
        <v>0</v>
      </c>
      <c r="AH309" s="465">
        <v>0</v>
      </c>
      <c r="AI309" s="465">
        <v>0</v>
      </c>
      <c r="AJ309" s="465">
        <v>0</v>
      </c>
      <c r="AK309" s="465">
        <v>0</v>
      </c>
      <c r="AL309" s="465">
        <v>0</v>
      </c>
      <c r="AM309" s="465">
        <v>0</v>
      </c>
      <c r="AN309" s="465">
        <v>0</v>
      </c>
      <c r="AO309" s="465">
        <v>0</v>
      </c>
      <c r="AP309" s="465">
        <v>0</v>
      </c>
      <c r="AQ309" s="465">
        <v>0</v>
      </c>
      <c r="AR309" s="465">
        <v>0</v>
      </c>
      <c r="AS309" s="465">
        <v>0</v>
      </c>
      <c r="AT309" s="465">
        <v>0</v>
      </c>
      <c r="AU309" s="465">
        <v>0</v>
      </c>
      <c r="AV309" s="404">
        <v>0</v>
      </c>
      <c r="AW309" s="404">
        <v>0</v>
      </c>
      <c r="AX309" s="404">
        <v>0</v>
      </c>
      <c r="AY309" s="404">
        <v>0</v>
      </c>
      <c r="AZ309" s="404">
        <v>0</v>
      </c>
      <c r="BA309" s="404">
        <v>0</v>
      </c>
      <c r="BB309" s="404">
        <v>0</v>
      </c>
      <c r="BC309" s="404">
        <v>0</v>
      </c>
      <c r="BD309" s="404">
        <v>0</v>
      </c>
      <c r="BE309" s="404">
        <v>0</v>
      </c>
      <c r="BF309" s="404">
        <v>0</v>
      </c>
      <c r="BG309" s="404">
        <v>0</v>
      </c>
      <c r="BH309" s="404">
        <v>0</v>
      </c>
      <c r="BI309" s="404">
        <v>0</v>
      </c>
      <c r="BJ309" s="404">
        <v>0</v>
      </c>
      <c r="BK309" s="404">
        <v>0</v>
      </c>
      <c r="BL309" s="404">
        <v>0</v>
      </c>
      <c r="BM309" s="404">
        <v>0</v>
      </c>
      <c r="BN309" s="404">
        <v>0</v>
      </c>
      <c r="BO309" s="404">
        <v>9776</v>
      </c>
      <c r="BP309" s="404">
        <v>8143.2</v>
      </c>
      <c r="BQ309" s="404">
        <v>11273.6</v>
      </c>
      <c r="BR309" s="404">
        <v>11533.6</v>
      </c>
      <c r="BS309" s="404">
        <v>9776</v>
      </c>
      <c r="BT309" s="404">
        <v>0</v>
      </c>
      <c r="BU309" s="404">
        <v>0</v>
      </c>
      <c r="BV309" s="404">
        <v>0</v>
      </c>
      <c r="BW309" s="404">
        <v>0</v>
      </c>
      <c r="BX309" s="404">
        <v>0</v>
      </c>
      <c r="BY309" s="404">
        <v>0</v>
      </c>
      <c r="BZ309" s="404">
        <v>0</v>
      </c>
      <c r="CA309" s="404">
        <v>3115.7700000000004</v>
      </c>
      <c r="CB309" s="404">
        <v>0</v>
      </c>
      <c r="CC309" s="404">
        <v>0</v>
      </c>
      <c r="CD309" s="404">
        <v>0</v>
      </c>
      <c r="CE309" s="404">
        <v>0</v>
      </c>
      <c r="CF309" s="404">
        <v>0</v>
      </c>
      <c r="CG309" s="404">
        <v>0</v>
      </c>
      <c r="CH309" s="404">
        <v>10909.6</v>
      </c>
      <c r="CI309" s="404">
        <v>9006.4</v>
      </c>
      <c r="CJ309" s="404">
        <v>12199.2</v>
      </c>
      <c r="CK309" s="404">
        <v>12573.6</v>
      </c>
      <c r="CL309" s="404">
        <v>11887.2</v>
      </c>
      <c r="CM309" s="404">
        <v>0</v>
      </c>
      <c r="CN309" s="404">
        <v>0</v>
      </c>
      <c r="CO309" s="404">
        <v>0</v>
      </c>
      <c r="CP309" s="404">
        <v>0</v>
      </c>
      <c r="CQ309" s="404">
        <v>0</v>
      </c>
      <c r="CR309" s="404">
        <v>0</v>
      </c>
      <c r="CS309" s="404">
        <v>0</v>
      </c>
      <c r="CT309" s="404">
        <v>3427.6800000000003</v>
      </c>
      <c r="CU309" s="404">
        <v>0</v>
      </c>
      <c r="CV309" s="404">
        <v>0</v>
      </c>
      <c r="CW309" s="404">
        <v>0</v>
      </c>
      <c r="CX309" s="404">
        <v>0</v>
      </c>
      <c r="CY309" s="404">
        <v>0</v>
      </c>
      <c r="CZ309" s="404">
        <v>0</v>
      </c>
    </row>
    <row r="310" spans="1:104" x14ac:dyDescent="0.25">
      <c r="A310" s="183">
        <v>4887</v>
      </c>
      <c r="B310" s="183">
        <v>675774</v>
      </c>
      <c r="C310" s="27">
        <v>1027707</v>
      </c>
      <c r="D310" s="14">
        <v>1114388089</v>
      </c>
      <c r="F310" s="27" t="s">
        <v>1298</v>
      </c>
      <c r="G310" s="12" t="s">
        <v>861</v>
      </c>
      <c r="H310" s="27" t="s">
        <v>1356</v>
      </c>
      <c r="I310" s="12" t="s">
        <v>862</v>
      </c>
      <c r="J310" s="465">
        <v>0</v>
      </c>
      <c r="K310" s="465">
        <v>0</v>
      </c>
      <c r="L310" s="465">
        <v>0</v>
      </c>
      <c r="M310" s="465">
        <v>0</v>
      </c>
      <c r="N310" s="465">
        <v>0</v>
      </c>
      <c r="O310" s="465">
        <v>0</v>
      </c>
      <c r="P310" s="465">
        <v>0</v>
      </c>
      <c r="Q310" s="465">
        <v>0</v>
      </c>
      <c r="R310" s="465">
        <v>0</v>
      </c>
      <c r="S310" s="465">
        <v>0</v>
      </c>
      <c r="T310" s="465">
        <v>0</v>
      </c>
      <c r="U310" s="465">
        <v>0</v>
      </c>
      <c r="V310" s="465">
        <v>0</v>
      </c>
      <c r="W310" s="465">
        <v>0</v>
      </c>
      <c r="X310" s="465">
        <v>0</v>
      </c>
      <c r="Y310" s="465">
        <v>0</v>
      </c>
      <c r="Z310" s="465">
        <v>0</v>
      </c>
      <c r="AA310" s="465">
        <v>0</v>
      </c>
      <c r="AB310" s="465">
        <v>0</v>
      </c>
      <c r="AC310" s="465">
        <v>0</v>
      </c>
      <c r="AD310" s="465">
        <v>0</v>
      </c>
      <c r="AE310" s="465">
        <v>0</v>
      </c>
      <c r="AF310" s="465">
        <v>0</v>
      </c>
      <c r="AG310" s="465">
        <v>0</v>
      </c>
      <c r="AH310" s="465">
        <v>0</v>
      </c>
      <c r="AI310" s="465">
        <v>0</v>
      </c>
      <c r="AJ310" s="465">
        <v>0</v>
      </c>
      <c r="AK310" s="465">
        <v>0</v>
      </c>
      <c r="AL310" s="465">
        <v>0</v>
      </c>
      <c r="AM310" s="465">
        <v>0</v>
      </c>
      <c r="AN310" s="465">
        <v>0</v>
      </c>
      <c r="AO310" s="465">
        <v>0</v>
      </c>
      <c r="AP310" s="465">
        <v>0</v>
      </c>
      <c r="AQ310" s="465">
        <v>0</v>
      </c>
      <c r="AR310" s="465">
        <v>0</v>
      </c>
      <c r="AS310" s="465">
        <v>0</v>
      </c>
      <c r="AT310" s="465">
        <v>0</v>
      </c>
      <c r="AU310" s="465">
        <v>0</v>
      </c>
      <c r="AV310" s="404">
        <v>22444.940000000002</v>
      </c>
      <c r="AW310" s="404">
        <v>23243.450000000004</v>
      </c>
      <c r="AX310" s="404">
        <v>25230.440000000002</v>
      </c>
      <c r="AY310" s="404">
        <v>25323.29</v>
      </c>
      <c r="AZ310" s="404">
        <v>24908.560000000005</v>
      </c>
      <c r="BA310" s="404">
        <v>0</v>
      </c>
      <c r="BB310" s="404">
        <v>0</v>
      </c>
      <c r="BC310" s="404">
        <v>0</v>
      </c>
      <c r="BD310" s="404">
        <v>0</v>
      </c>
      <c r="BE310" s="404">
        <v>0</v>
      </c>
      <c r="BF310" s="404">
        <v>0</v>
      </c>
      <c r="BG310" s="404">
        <v>0</v>
      </c>
      <c r="BH310" s="404">
        <v>57285.000000000007</v>
      </c>
      <c r="BI310" s="404">
        <v>0</v>
      </c>
      <c r="BJ310" s="404">
        <v>0</v>
      </c>
      <c r="BK310" s="404">
        <v>0</v>
      </c>
      <c r="BL310" s="404">
        <v>0</v>
      </c>
      <c r="BM310" s="404">
        <v>0</v>
      </c>
      <c r="BN310" s="404">
        <v>0</v>
      </c>
      <c r="BO310" s="404">
        <v>13933.69</v>
      </c>
      <c r="BP310" s="404">
        <v>14088.44</v>
      </c>
      <c r="BQ310" s="404">
        <v>15970.2</v>
      </c>
      <c r="BR310" s="404">
        <v>15803.070000000002</v>
      </c>
      <c r="BS310" s="404">
        <v>15481.19</v>
      </c>
      <c r="BT310" s="404">
        <v>0</v>
      </c>
      <c r="BU310" s="404">
        <v>0</v>
      </c>
      <c r="BV310" s="404">
        <v>0</v>
      </c>
      <c r="BW310" s="404">
        <v>0</v>
      </c>
      <c r="BX310" s="404">
        <v>0</v>
      </c>
      <c r="BY310" s="404">
        <v>0</v>
      </c>
      <c r="BZ310" s="404">
        <v>0</v>
      </c>
      <c r="CA310" s="404">
        <v>35535.000000000007</v>
      </c>
      <c r="CB310" s="404">
        <v>0</v>
      </c>
      <c r="CC310" s="404">
        <v>0</v>
      </c>
      <c r="CD310" s="404">
        <v>0</v>
      </c>
      <c r="CE310" s="404">
        <v>0</v>
      </c>
      <c r="CF310" s="404">
        <v>0</v>
      </c>
      <c r="CG310" s="404">
        <v>0</v>
      </c>
      <c r="CH310" s="404">
        <v>0</v>
      </c>
      <c r="CI310" s="404">
        <v>0</v>
      </c>
      <c r="CJ310" s="404">
        <v>0</v>
      </c>
      <c r="CK310" s="404">
        <v>0</v>
      </c>
      <c r="CL310" s="404">
        <v>0</v>
      </c>
      <c r="CM310" s="404">
        <v>0</v>
      </c>
      <c r="CN310" s="404">
        <v>0</v>
      </c>
      <c r="CO310" s="404">
        <v>0</v>
      </c>
      <c r="CP310" s="404">
        <v>0</v>
      </c>
      <c r="CQ310" s="404">
        <v>0</v>
      </c>
      <c r="CR310" s="404">
        <v>0</v>
      </c>
      <c r="CS310" s="404">
        <v>0</v>
      </c>
      <c r="CT310" s="404">
        <v>0</v>
      </c>
      <c r="CU310" s="404">
        <v>0</v>
      </c>
      <c r="CV310" s="404">
        <v>0</v>
      </c>
      <c r="CW310" s="404">
        <v>0</v>
      </c>
      <c r="CX310" s="404">
        <v>0</v>
      </c>
      <c r="CY310" s="404">
        <v>0</v>
      </c>
      <c r="CZ310" s="404">
        <v>0</v>
      </c>
    </row>
    <row r="311" spans="1:104" x14ac:dyDescent="0.25">
      <c r="A311" s="183">
        <v>5388</v>
      </c>
      <c r="B311" s="183">
        <v>675779</v>
      </c>
      <c r="C311" s="27">
        <v>1004880</v>
      </c>
      <c r="D311" s="14">
        <v>1871589648</v>
      </c>
      <c r="F311" s="27" t="s">
        <v>1293</v>
      </c>
      <c r="G311" s="12" t="s">
        <v>1133</v>
      </c>
      <c r="H311" s="27" t="s">
        <v>1133</v>
      </c>
      <c r="I311" s="12" t="s">
        <v>1134</v>
      </c>
      <c r="J311" s="465">
        <v>0</v>
      </c>
      <c r="K311" s="465">
        <v>0</v>
      </c>
      <c r="L311" s="465">
        <v>0</v>
      </c>
      <c r="M311" s="465">
        <v>0</v>
      </c>
      <c r="N311" s="465">
        <v>0</v>
      </c>
      <c r="O311" s="465">
        <v>0</v>
      </c>
      <c r="P311" s="465">
        <v>0</v>
      </c>
      <c r="Q311" s="465">
        <v>0</v>
      </c>
      <c r="R311" s="465">
        <v>0</v>
      </c>
      <c r="S311" s="465">
        <v>0</v>
      </c>
      <c r="T311" s="465">
        <v>0</v>
      </c>
      <c r="U311" s="465">
        <v>0</v>
      </c>
      <c r="V311" s="465">
        <v>89058.200000000012</v>
      </c>
      <c r="W311" s="465">
        <v>0</v>
      </c>
      <c r="X311" s="465">
        <v>0</v>
      </c>
      <c r="Y311" s="465">
        <v>0</v>
      </c>
      <c r="Z311" s="465">
        <v>0</v>
      </c>
      <c r="AA311" s="465">
        <v>0</v>
      </c>
      <c r="AB311" s="465">
        <v>0</v>
      </c>
      <c r="AC311" s="465">
        <v>0</v>
      </c>
      <c r="AD311" s="465">
        <v>0</v>
      </c>
      <c r="AE311" s="465">
        <v>0</v>
      </c>
      <c r="AF311" s="465">
        <v>0</v>
      </c>
      <c r="AG311" s="465">
        <v>0</v>
      </c>
      <c r="AH311" s="465">
        <v>0</v>
      </c>
      <c r="AI311" s="465">
        <v>0</v>
      </c>
      <c r="AJ311" s="465">
        <v>0</v>
      </c>
      <c r="AK311" s="465">
        <v>0</v>
      </c>
      <c r="AL311" s="465">
        <v>0</v>
      </c>
      <c r="AM311" s="465">
        <v>0</v>
      </c>
      <c r="AN311" s="465">
        <v>0</v>
      </c>
      <c r="AO311" s="465">
        <v>40963.999999999993</v>
      </c>
      <c r="AP311" s="465">
        <v>0</v>
      </c>
      <c r="AQ311" s="465">
        <v>0</v>
      </c>
      <c r="AR311" s="465">
        <v>0</v>
      </c>
      <c r="AS311" s="465">
        <v>0</v>
      </c>
      <c r="AT311" s="465">
        <v>0</v>
      </c>
      <c r="AU311" s="465">
        <v>0</v>
      </c>
      <c r="AV311" s="404">
        <v>0</v>
      </c>
      <c r="AW311" s="404">
        <v>0</v>
      </c>
      <c r="AX311" s="404">
        <v>0</v>
      </c>
      <c r="AY311" s="404">
        <v>0</v>
      </c>
      <c r="AZ311" s="404">
        <v>0</v>
      </c>
      <c r="BA311" s="404">
        <v>0</v>
      </c>
      <c r="BB311" s="404">
        <v>0</v>
      </c>
      <c r="BC311" s="404">
        <v>0</v>
      </c>
      <c r="BD311" s="404">
        <v>0</v>
      </c>
      <c r="BE311" s="404">
        <v>0</v>
      </c>
      <c r="BF311" s="404">
        <v>0</v>
      </c>
      <c r="BG311" s="404">
        <v>0</v>
      </c>
      <c r="BH311" s="404">
        <v>0</v>
      </c>
      <c r="BI311" s="404">
        <v>0</v>
      </c>
      <c r="BJ311" s="404">
        <v>0</v>
      </c>
      <c r="BK311" s="404">
        <v>0</v>
      </c>
      <c r="BL311" s="404">
        <v>0</v>
      </c>
      <c r="BM311" s="404">
        <v>0</v>
      </c>
      <c r="BN311" s="404">
        <v>0</v>
      </c>
      <c r="BO311" s="404">
        <v>0</v>
      </c>
      <c r="BP311" s="404">
        <v>0</v>
      </c>
      <c r="BQ311" s="404">
        <v>0</v>
      </c>
      <c r="BR311" s="404">
        <v>0</v>
      </c>
      <c r="BS311" s="404">
        <v>0</v>
      </c>
      <c r="BT311" s="404">
        <v>0</v>
      </c>
      <c r="BU311" s="404">
        <v>0</v>
      </c>
      <c r="BV311" s="404">
        <v>0</v>
      </c>
      <c r="BW311" s="404">
        <v>0</v>
      </c>
      <c r="BX311" s="404">
        <v>0</v>
      </c>
      <c r="BY311" s="404">
        <v>0</v>
      </c>
      <c r="BZ311" s="404">
        <v>0</v>
      </c>
      <c r="CA311" s="404">
        <v>0</v>
      </c>
      <c r="CB311" s="404">
        <v>0</v>
      </c>
      <c r="CC311" s="404">
        <v>0</v>
      </c>
      <c r="CD311" s="404">
        <v>0</v>
      </c>
      <c r="CE311" s="404">
        <v>0</v>
      </c>
      <c r="CF311" s="404">
        <v>0</v>
      </c>
      <c r="CG311" s="404">
        <v>0</v>
      </c>
      <c r="CH311" s="404">
        <v>0</v>
      </c>
      <c r="CI311" s="404">
        <v>0</v>
      </c>
      <c r="CJ311" s="404">
        <v>0</v>
      </c>
      <c r="CK311" s="404">
        <v>0</v>
      </c>
      <c r="CL311" s="404">
        <v>0</v>
      </c>
      <c r="CM311" s="404">
        <v>0</v>
      </c>
      <c r="CN311" s="404">
        <v>0</v>
      </c>
      <c r="CO311" s="404">
        <v>0</v>
      </c>
      <c r="CP311" s="404">
        <v>0</v>
      </c>
      <c r="CQ311" s="404">
        <v>0</v>
      </c>
      <c r="CR311" s="404">
        <v>0</v>
      </c>
      <c r="CS311" s="404">
        <v>0</v>
      </c>
      <c r="CT311" s="404">
        <v>0</v>
      </c>
      <c r="CU311" s="404">
        <v>0</v>
      </c>
      <c r="CV311" s="404">
        <v>0</v>
      </c>
      <c r="CW311" s="404">
        <v>0</v>
      </c>
      <c r="CX311" s="404">
        <v>0</v>
      </c>
      <c r="CY311" s="404">
        <v>0</v>
      </c>
      <c r="CZ311" s="404">
        <v>0</v>
      </c>
    </row>
    <row r="312" spans="1:104" x14ac:dyDescent="0.25">
      <c r="A312" s="183">
        <v>4035</v>
      </c>
      <c r="B312" s="183">
        <v>675783</v>
      </c>
      <c r="C312" s="27">
        <v>1026565</v>
      </c>
      <c r="D312" s="14">
        <v>1699163980</v>
      </c>
      <c r="F312" s="27" t="s">
        <v>1298</v>
      </c>
      <c r="G312" s="12" t="s">
        <v>558</v>
      </c>
      <c r="H312" s="27" t="s">
        <v>1328</v>
      </c>
      <c r="I312" s="12" t="s">
        <v>559</v>
      </c>
      <c r="J312" s="465">
        <v>0</v>
      </c>
      <c r="K312" s="465">
        <v>0</v>
      </c>
      <c r="L312" s="465">
        <v>0</v>
      </c>
      <c r="M312" s="465">
        <v>0</v>
      </c>
      <c r="N312" s="465">
        <v>0</v>
      </c>
      <c r="O312" s="465">
        <v>0</v>
      </c>
      <c r="P312" s="465">
        <v>0</v>
      </c>
      <c r="Q312" s="465">
        <v>0</v>
      </c>
      <c r="R312" s="465">
        <v>0</v>
      </c>
      <c r="S312" s="465">
        <v>0</v>
      </c>
      <c r="T312" s="465">
        <v>0</v>
      </c>
      <c r="U312" s="465">
        <v>0</v>
      </c>
      <c r="V312" s="465">
        <v>0</v>
      </c>
      <c r="W312" s="465">
        <v>0</v>
      </c>
      <c r="X312" s="465">
        <v>0</v>
      </c>
      <c r="Y312" s="465">
        <v>0</v>
      </c>
      <c r="Z312" s="465">
        <v>0</v>
      </c>
      <c r="AA312" s="465">
        <v>0</v>
      </c>
      <c r="AB312" s="465">
        <v>0</v>
      </c>
      <c r="AC312" s="465">
        <v>0</v>
      </c>
      <c r="AD312" s="465">
        <v>0</v>
      </c>
      <c r="AE312" s="465">
        <v>0</v>
      </c>
      <c r="AF312" s="465">
        <v>0</v>
      </c>
      <c r="AG312" s="465">
        <v>0</v>
      </c>
      <c r="AH312" s="465">
        <v>0</v>
      </c>
      <c r="AI312" s="465">
        <v>0</v>
      </c>
      <c r="AJ312" s="465">
        <v>0</v>
      </c>
      <c r="AK312" s="465">
        <v>0</v>
      </c>
      <c r="AL312" s="465">
        <v>0</v>
      </c>
      <c r="AM312" s="465">
        <v>0</v>
      </c>
      <c r="AN312" s="465">
        <v>0</v>
      </c>
      <c r="AO312" s="465">
        <v>0</v>
      </c>
      <c r="AP312" s="465">
        <v>0</v>
      </c>
      <c r="AQ312" s="465">
        <v>0</v>
      </c>
      <c r="AR312" s="465">
        <v>0</v>
      </c>
      <c r="AS312" s="465">
        <v>0</v>
      </c>
      <c r="AT312" s="465">
        <v>0</v>
      </c>
      <c r="AU312" s="465">
        <v>0</v>
      </c>
      <c r="AV312" s="404">
        <v>24076.639999999999</v>
      </c>
      <c r="AW312" s="404">
        <v>24933.199999999997</v>
      </c>
      <c r="AX312" s="404">
        <v>27064.639999999996</v>
      </c>
      <c r="AY312" s="404">
        <v>27164.239999999998</v>
      </c>
      <c r="AZ312" s="404">
        <v>26719.359999999997</v>
      </c>
      <c r="BA312" s="404">
        <v>0</v>
      </c>
      <c r="BB312" s="404">
        <v>0</v>
      </c>
      <c r="BC312" s="404">
        <v>0</v>
      </c>
      <c r="BD312" s="404">
        <v>0</v>
      </c>
      <c r="BE312" s="404">
        <v>0</v>
      </c>
      <c r="BF312" s="404">
        <v>0</v>
      </c>
      <c r="BG312" s="404">
        <v>0</v>
      </c>
      <c r="BH312" s="404">
        <v>72064.53</v>
      </c>
      <c r="BI312" s="404">
        <v>0</v>
      </c>
      <c r="BJ312" s="404">
        <v>0</v>
      </c>
      <c r="BK312" s="404">
        <v>0</v>
      </c>
      <c r="BL312" s="404">
        <v>0</v>
      </c>
      <c r="BM312" s="404">
        <v>0</v>
      </c>
      <c r="BN312" s="404">
        <v>0</v>
      </c>
      <c r="BO312" s="404">
        <v>14946.64</v>
      </c>
      <c r="BP312" s="404">
        <v>15112.639999999998</v>
      </c>
      <c r="BQ312" s="404">
        <v>17131.2</v>
      </c>
      <c r="BR312" s="404">
        <v>16951.919999999998</v>
      </c>
      <c r="BS312" s="404">
        <v>16606.64</v>
      </c>
      <c r="BT312" s="404">
        <v>0</v>
      </c>
      <c r="BU312" s="404">
        <v>0</v>
      </c>
      <c r="BV312" s="404">
        <v>0</v>
      </c>
      <c r="BW312" s="404">
        <v>0</v>
      </c>
      <c r="BX312" s="404">
        <v>0</v>
      </c>
      <c r="BY312" s="404">
        <v>0</v>
      </c>
      <c r="BZ312" s="404">
        <v>0</v>
      </c>
      <c r="CA312" s="404">
        <v>44703.03</v>
      </c>
      <c r="CB312" s="404">
        <v>0</v>
      </c>
      <c r="CC312" s="404">
        <v>0</v>
      </c>
      <c r="CD312" s="404">
        <v>0</v>
      </c>
      <c r="CE312" s="404">
        <v>0</v>
      </c>
      <c r="CF312" s="404">
        <v>0</v>
      </c>
      <c r="CG312" s="404">
        <v>0</v>
      </c>
      <c r="CH312" s="404">
        <v>0</v>
      </c>
      <c r="CI312" s="404">
        <v>0</v>
      </c>
      <c r="CJ312" s="404">
        <v>0</v>
      </c>
      <c r="CK312" s="404">
        <v>0</v>
      </c>
      <c r="CL312" s="404">
        <v>0</v>
      </c>
      <c r="CM312" s="404">
        <v>0</v>
      </c>
      <c r="CN312" s="404">
        <v>0</v>
      </c>
      <c r="CO312" s="404">
        <v>0</v>
      </c>
      <c r="CP312" s="404">
        <v>0</v>
      </c>
      <c r="CQ312" s="404">
        <v>0</v>
      </c>
      <c r="CR312" s="404">
        <v>0</v>
      </c>
      <c r="CS312" s="404">
        <v>0</v>
      </c>
      <c r="CT312" s="404">
        <v>0</v>
      </c>
      <c r="CU312" s="404">
        <v>0</v>
      </c>
      <c r="CV312" s="404">
        <v>0</v>
      </c>
      <c r="CW312" s="404">
        <v>0</v>
      </c>
      <c r="CX312" s="404">
        <v>0</v>
      </c>
      <c r="CY312" s="404">
        <v>0</v>
      </c>
      <c r="CZ312" s="404">
        <v>0</v>
      </c>
    </row>
    <row r="313" spans="1:104" x14ac:dyDescent="0.25">
      <c r="A313" s="183">
        <v>5392</v>
      </c>
      <c r="B313" s="183">
        <v>675785</v>
      </c>
      <c r="C313" s="27">
        <v>1027695</v>
      </c>
      <c r="D313" s="14">
        <v>1477517720</v>
      </c>
      <c r="F313" s="27" t="s">
        <v>1408</v>
      </c>
      <c r="G313" s="12" t="s">
        <v>1139</v>
      </c>
      <c r="H313" s="27" t="s">
        <v>1468</v>
      </c>
      <c r="I313" s="12" t="s">
        <v>1140</v>
      </c>
      <c r="J313" s="465">
        <v>0</v>
      </c>
      <c r="K313" s="465">
        <v>0</v>
      </c>
      <c r="L313" s="465">
        <v>0</v>
      </c>
      <c r="M313" s="465">
        <v>0</v>
      </c>
      <c r="N313" s="465">
        <v>0</v>
      </c>
      <c r="O313" s="465">
        <v>0</v>
      </c>
      <c r="P313" s="465">
        <v>0</v>
      </c>
      <c r="Q313" s="465">
        <v>0</v>
      </c>
      <c r="R313" s="465">
        <v>0</v>
      </c>
      <c r="S313" s="465">
        <v>0</v>
      </c>
      <c r="T313" s="465">
        <v>0</v>
      </c>
      <c r="U313" s="465">
        <v>0</v>
      </c>
      <c r="V313" s="465">
        <v>0</v>
      </c>
      <c r="W313" s="465">
        <v>0</v>
      </c>
      <c r="X313" s="465">
        <v>0</v>
      </c>
      <c r="Y313" s="465">
        <v>0</v>
      </c>
      <c r="Z313" s="465">
        <v>0</v>
      </c>
      <c r="AA313" s="465">
        <v>0</v>
      </c>
      <c r="AB313" s="465">
        <v>0</v>
      </c>
      <c r="AC313" s="465">
        <v>0</v>
      </c>
      <c r="AD313" s="465">
        <v>0</v>
      </c>
      <c r="AE313" s="465">
        <v>0</v>
      </c>
      <c r="AF313" s="465">
        <v>0</v>
      </c>
      <c r="AG313" s="465">
        <v>0</v>
      </c>
      <c r="AH313" s="465">
        <v>0</v>
      </c>
      <c r="AI313" s="465">
        <v>0</v>
      </c>
      <c r="AJ313" s="465">
        <v>0</v>
      </c>
      <c r="AK313" s="465">
        <v>0</v>
      </c>
      <c r="AL313" s="465">
        <v>0</v>
      </c>
      <c r="AM313" s="465">
        <v>0</v>
      </c>
      <c r="AN313" s="465">
        <v>0</v>
      </c>
      <c r="AO313" s="465">
        <v>37323.659999999989</v>
      </c>
      <c r="AP313" s="465">
        <v>0</v>
      </c>
      <c r="AQ313" s="465">
        <v>0</v>
      </c>
      <c r="AR313" s="465">
        <v>0</v>
      </c>
      <c r="AS313" s="465">
        <v>0</v>
      </c>
      <c r="AT313" s="465">
        <v>0</v>
      </c>
      <c r="AU313" s="465">
        <v>0</v>
      </c>
      <c r="AV313" s="404">
        <v>0</v>
      </c>
      <c r="AW313" s="404">
        <v>0</v>
      </c>
      <c r="AX313" s="404">
        <v>0</v>
      </c>
      <c r="AY313" s="404">
        <v>0</v>
      </c>
      <c r="AZ313" s="404">
        <v>0</v>
      </c>
      <c r="BA313" s="404">
        <v>0</v>
      </c>
      <c r="BB313" s="404">
        <v>0</v>
      </c>
      <c r="BC313" s="404">
        <v>0</v>
      </c>
      <c r="BD313" s="404">
        <v>0</v>
      </c>
      <c r="BE313" s="404">
        <v>0</v>
      </c>
      <c r="BF313" s="404">
        <v>0</v>
      </c>
      <c r="BG313" s="404">
        <v>0</v>
      </c>
      <c r="BH313" s="404">
        <v>47642.759999999995</v>
      </c>
      <c r="BI313" s="404">
        <v>0</v>
      </c>
      <c r="BJ313" s="404">
        <v>0</v>
      </c>
      <c r="BK313" s="404">
        <v>0</v>
      </c>
      <c r="BL313" s="404">
        <v>0</v>
      </c>
      <c r="BM313" s="404">
        <v>0</v>
      </c>
      <c r="BN313" s="404">
        <v>0</v>
      </c>
      <c r="BO313" s="404">
        <v>0</v>
      </c>
      <c r="BP313" s="404">
        <v>0</v>
      </c>
      <c r="BQ313" s="404">
        <v>0</v>
      </c>
      <c r="BR313" s="404">
        <v>0</v>
      </c>
      <c r="BS313" s="404">
        <v>0</v>
      </c>
      <c r="BT313" s="404">
        <v>0</v>
      </c>
      <c r="BU313" s="404">
        <v>0</v>
      </c>
      <c r="BV313" s="404">
        <v>0</v>
      </c>
      <c r="BW313" s="404">
        <v>0</v>
      </c>
      <c r="BX313" s="404">
        <v>0</v>
      </c>
      <c r="BY313" s="404">
        <v>0</v>
      </c>
      <c r="BZ313" s="404">
        <v>0</v>
      </c>
      <c r="CA313" s="404">
        <v>58643.969999999994</v>
      </c>
      <c r="CB313" s="404">
        <v>0</v>
      </c>
      <c r="CC313" s="404">
        <v>0</v>
      </c>
      <c r="CD313" s="404">
        <v>0</v>
      </c>
      <c r="CE313" s="404">
        <v>0</v>
      </c>
      <c r="CF313" s="404">
        <v>0</v>
      </c>
      <c r="CG313" s="404">
        <v>0</v>
      </c>
      <c r="CH313" s="404">
        <v>0</v>
      </c>
      <c r="CI313" s="404">
        <v>0</v>
      </c>
      <c r="CJ313" s="404">
        <v>0</v>
      </c>
      <c r="CK313" s="404">
        <v>0</v>
      </c>
      <c r="CL313" s="404">
        <v>0</v>
      </c>
      <c r="CM313" s="404">
        <v>0</v>
      </c>
      <c r="CN313" s="404">
        <v>0</v>
      </c>
      <c r="CO313" s="404">
        <v>0</v>
      </c>
      <c r="CP313" s="404">
        <v>0</v>
      </c>
      <c r="CQ313" s="404">
        <v>0</v>
      </c>
      <c r="CR313" s="404">
        <v>0</v>
      </c>
      <c r="CS313" s="404">
        <v>0</v>
      </c>
      <c r="CT313" s="404">
        <v>0</v>
      </c>
      <c r="CU313" s="404">
        <v>0</v>
      </c>
      <c r="CV313" s="404">
        <v>0</v>
      </c>
      <c r="CW313" s="404">
        <v>0</v>
      </c>
      <c r="CX313" s="404">
        <v>0</v>
      </c>
      <c r="CY313" s="404">
        <v>0</v>
      </c>
      <c r="CZ313" s="404">
        <v>0</v>
      </c>
    </row>
    <row r="314" spans="1:104" x14ac:dyDescent="0.25">
      <c r="A314" s="183">
        <v>4371</v>
      </c>
      <c r="B314" s="183">
        <v>675789</v>
      </c>
      <c r="C314" s="27">
        <v>1014598</v>
      </c>
      <c r="D314" s="14">
        <v>1104913276</v>
      </c>
      <c r="F314" s="27" t="s">
        <v>1279</v>
      </c>
      <c r="G314" s="12" t="s">
        <v>642</v>
      </c>
      <c r="H314" s="27" t="s">
        <v>1464</v>
      </c>
      <c r="I314" s="12" t="s">
        <v>643</v>
      </c>
      <c r="J314" s="465">
        <v>0</v>
      </c>
      <c r="K314" s="465">
        <v>0</v>
      </c>
      <c r="L314" s="465">
        <v>0</v>
      </c>
      <c r="M314" s="465">
        <v>0</v>
      </c>
      <c r="N314" s="465">
        <v>0</v>
      </c>
      <c r="O314" s="465">
        <v>0</v>
      </c>
      <c r="P314" s="465">
        <v>0</v>
      </c>
      <c r="Q314" s="465">
        <v>0</v>
      </c>
      <c r="R314" s="465">
        <v>0</v>
      </c>
      <c r="S314" s="465">
        <v>0</v>
      </c>
      <c r="T314" s="465">
        <v>0</v>
      </c>
      <c r="U314" s="465">
        <v>0</v>
      </c>
      <c r="V314" s="465">
        <v>37124.150000000009</v>
      </c>
      <c r="W314" s="465">
        <v>0</v>
      </c>
      <c r="X314" s="465">
        <v>0</v>
      </c>
      <c r="Y314" s="465">
        <v>0</v>
      </c>
      <c r="Z314" s="465">
        <v>0</v>
      </c>
      <c r="AA314" s="465">
        <v>0</v>
      </c>
      <c r="AB314" s="465">
        <v>0</v>
      </c>
      <c r="AC314" s="465">
        <v>0</v>
      </c>
      <c r="AD314" s="465">
        <v>0</v>
      </c>
      <c r="AE314" s="465">
        <v>0</v>
      </c>
      <c r="AF314" s="465">
        <v>0</v>
      </c>
      <c r="AG314" s="465">
        <v>0</v>
      </c>
      <c r="AH314" s="465">
        <v>0</v>
      </c>
      <c r="AI314" s="465">
        <v>0</v>
      </c>
      <c r="AJ314" s="465">
        <v>0</v>
      </c>
      <c r="AK314" s="465">
        <v>0</v>
      </c>
      <c r="AL314" s="465">
        <v>0</v>
      </c>
      <c r="AM314" s="465">
        <v>0</v>
      </c>
      <c r="AN314" s="465">
        <v>0</v>
      </c>
      <c r="AO314" s="465">
        <v>0</v>
      </c>
      <c r="AP314" s="465">
        <v>0</v>
      </c>
      <c r="AQ314" s="465">
        <v>0</v>
      </c>
      <c r="AR314" s="465">
        <v>0</v>
      </c>
      <c r="AS314" s="465">
        <v>0</v>
      </c>
      <c r="AT314" s="465">
        <v>0</v>
      </c>
      <c r="AU314" s="465">
        <v>0</v>
      </c>
      <c r="AV314" s="404">
        <v>0</v>
      </c>
      <c r="AW314" s="404">
        <v>0</v>
      </c>
      <c r="AX314" s="404">
        <v>0</v>
      </c>
      <c r="AY314" s="404">
        <v>0</v>
      </c>
      <c r="AZ314" s="404">
        <v>0</v>
      </c>
      <c r="BA314" s="404">
        <v>0</v>
      </c>
      <c r="BB314" s="404">
        <v>0</v>
      </c>
      <c r="BC314" s="404">
        <v>0</v>
      </c>
      <c r="BD314" s="404">
        <v>0</v>
      </c>
      <c r="BE314" s="404">
        <v>0</v>
      </c>
      <c r="BF314" s="404">
        <v>0</v>
      </c>
      <c r="BG314" s="404">
        <v>0</v>
      </c>
      <c r="BH314" s="404">
        <v>23628.639999999999</v>
      </c>
      <c r="BI314" s="404">
        <v>0</v>
      </c>
      <c r="BJ314" s="404">
        <v>0</v>
      </c>
      <c r="BK314" s="404">
        <v>0</v>
      </c>
      <c r="BL314" s="404">
        <v>0</v>
      </c>
      <c r="BM314" s="404">
        <v>0</v>
      </c>
      <c r="BN314" s="404">
        <v>0</v>
      </c>
      <c r="BO314" s="404">
        <v>0</v>
      </c>
      <c r="BP314" s="404">
        <v>0</v>
      </c>
      <c r="BQ314" s="404">
        <v>0</v>
      </c>
      <c r="BR314" s="404">
        <v>0</v>
      </c>
      <c r="BS314" s="404">
        <v>0</v>
      </c>
      <c r="BT314" s="404">
        <v>0</v>
      </c>
      <c r="BU314" s="404">
        <v>0</v>
      </c>
      <c r="BV314" s="404">
        <v>0</v>
      </c>
      <c r="BW314" s="404">
        <v>0</v>
      </c>
      <c r="BX314" s="404">
        <v>0</v>
      </c>
      <c r="BY314" s="404">
        <v>0</v>
      </c>
      <c r="BZ314" s="404">
        <v>0</v>
      </c>
      <c r="CA314" s="404">
        <v>0</v>
      </c>
      <c r="CB314" s="404">
        <v>0</v>
      </c>
      <c r="CC314" s="404">
        <v>0</v>
      </c>
      <c r="CD314" s="404">
        <v>0</v>
      </c>
      <c r="CE314" s="404">
        <v>0</v>
      </c>
      <c r="CF314" s="404">
        <v>0</v>
      </c>
      <c r="CG314" s="404">
        <v>0</v>
      </c>
      <c r="CH314" s="404">
        <v>0</v>
      </c>
      <c r="CI314" s="404">
        <v>0</v>
      </c>
      <c r="CJ314" s="404">
        <v>0</v>
      </c>
      <c r="CK314" s="404">
        <v>0</v>
      </c>
      <c r="CL314" s="404">
        <v>0</v>
      </c>
      <c r="CM314" s="404">
        <v>0</v>
      </c>
      <c r="CN314" s="404">
        <v>0</v>
      </c>
      <c r="CO314" s="404">
        <v>0</v>
      </c>
      <c r="CP314" s="404">
        <v>0</v>
      </c>
      <c r="CQ314" s="404">
        <v>0</v>
      </c>
      <c r="CR314" s="404">
        <v>0</v>
      </c>
      <c r="CS314" s="404">
        <v>0</v>
      </c>
      <c r="CT314" s="404">
        <v>53476.15</v>
      </c>
      <c r="CU314" s="404">
        <v>0</v>
      </c>
      <c r="CV314" s="404">
        <v>0</v>
      </c>
      <c r="CW314" s="404">
        <v>0</v>
      </c>
      <c r="CX314" s="404">
        <v>0</v>
      </c>
      <c r="CY314" s="404">
        <v>0</v>
      </c>
      <c r="CZ314" s="404">
        <v>0</v>
      </c>
    </row>
    <row r="315" spans="1:104" x14ac:dyDescent="0.25">
      <c r="A315" s="183">
        <v>4611</v>
      </c>
      <c r="B315" s="183">
        <v>675791</v>
      </c>
      <c r="C315" s="27">
        <v>1014616</v>
      </c>
      <c r="D315" s="14">
        <v>1750478822</v>
      </c>
      <c r="F315" s="27" t="s">
        <v>1279</v>
      </c>
      <c r="G315" s="12" t="s">
        <v>746</v>
      </c>
      <c r="H315" s="27" t="s">
        <v>1464</v>
      </c>
      <c r="I315" s="12" t="s">
        <v>747</v>
      </c>
      <c r="J315" s="465">
        <v>0</v>
      </c>
      <c r="K315" s="465">
        <v>0</v>
      </c>
      <c r="L315" s="465">
        <v>0</v>
      </c>
      <c r="M315" s="465">
        <v>0</v>
      </c>
      <c r="N315" s="465">
        <v>0</v>
      </c>
      <c r="O315" s="465">
        <v>0</v>
      </c>
      <c r="P315" s="465">
        <v>0</v>
      </c>
      <c r="Q315" s="465">
        <v>0</v>
      </c>
      <c r="R315" s="465">
        <v>0</v>
      </c>
      <c r="S315" s="465">
        <v>0</v>
      </c>
      <c r="T315" s="465">
        <v>0</v>
      </c>
      <c r="U315" s="465">
        <v>0</v>
      </c>
      <c r="V315" s="465">
        <v>57902.05</v>
      </c>
      <c r="W315" s="465">
        <v>0</v>
      </c>
      <c r="X315" s="465">
        <v>0</v>
      </c>
      <c r="Y315" s="465">
        <v>0</v>
      </c>
      <c r="Z315" s="465">
        <v>0</v>
      </c>
      <c r="AA315" s="465">
        <v>0</v>
      </c>
      <c r="AB315" s="465">
        <v>0</v>
      </c>
      <c r="AC315" s="465">
        <v>0</v>
      </c>
      <c r="AD315" s="465">
        <v>0</v>
      </c>
      <c r="AE315" s="465">
        <v>0</v>
      </c>
      <c r="AF315" s="465">
        <v>0</v>
      </c>
      <c r="AG315" s="465">
        <v>0</v>
      </c>
      <c r="AH315" s="465">
        <v>0</v>
      </c>
      <c r="AI315" s="465">
        <v>0</v>
      </c>
      <c r="AJ315" s="465">
        <v>0</v>
      </c>
      <c r="AK315" s="465">
        <v>0</v>
      </c>
      <c r="AL315" s="465">
        <v>0</v>
      </c>
      <c r="AM315" s="465">
        <v>0</v>
      </c>
      <c r="AN315" s="465">
        <v>0</v>
      </c>
      <c r="AO315" s="465">
        <v>0</v>
      </c>
      <c r="AP315" s="465">
        <v>0</v>
      </c>
      <c r="AQ315" s="465">
        <v>0</v>
      </c>
      <c r="AR315" s="465">
        <v>0</v>
      </c>
      <c r="AS315" s="465">
        <v>0</v>
      </c>
      <c r="AT315" s="465">
        <v>0</v>
      </c>
      <c r="AU315" s="465">
        <v>0</v>
      </c>
      <c r="AV315" s="404">
        <v>0</v>
      </c>
      <c r="AW315" s="404">
        <v>0</v>
      </c>
      <c r="AX315" s="404">
        <v>0</v>
      </c>
      <c r="AY315" s="404">
        <v>0</v>
      </c>
      <c r="AZ315" s="404">
        <v>0</v>
      </c>
      <c r="BA315" s="404">
        <v>0</v>
      </c>
      <c r="BB315" s="404">
        <v>0</v>
      </c>
      <c r="BC315" s="404">
        <v>0</v>
      </c>
      <c r="BD315" s="404">
        <v>0</v>
      </c>
      <c r="BE315" s="404">
        <v>0</v>
      </c>
      <c r="BF315" s="404">
        <v>0</v>
      </c>
      <c r="BG315" s="404">
        <v>0</v>
      </c>
      <c r="BH315" s="404">
        <v>36853.279999999999</v>
      </c>
      <c r="BI315" s="404">
        <v>0</v>
      </c>
      <c r="BJ315" s="404">
        <v>0</v>
      </c>
      <c r="BK315" s="404">
        <v>0</v>
      </c>
      <c r="BL315" s="404">
        <v>0</v>
      </c>
      <c r="BM315" s="404">
        <v>0</v>
      </c>
      <c r="BN315" s="404">
        <v>0</v>
      </c>
      <c r="BO315" s="404">
        <v>0</v>
      </c>
      <c r="BP315" s="404">
        <v>0</v>
      </c>
      <c r="BQ315" s="404">
        <v>0</v>
      </c>
      <c r="BR315" s="404">
        <v>0</v>
      </c>
      <c r="BS315" s="404">
        <v>0</v>
      </c>
      <c r="BT315" s="404">
        <v>0</v>
      </c>
      <c r="BU315" s="404">
        <v>0</v>
      </c>
      <c r="BV315" s="404">
        <v>0</v>
      </c>
      <c r="BW315" s="404">
        <v>0</v>
      </c>
      <c r="BX315" s="404">
        <v>0</v>
      </c>
      <c r="BY315" s="404">
        <v>0</v>
      </c>
      <c r="BZ315" s="404">
        <v>0</v>
      </c>
      <c r="CA315" s="404">
        <v>0</v>
      </c>
      <c r="CB315" s="404">
        <v>0</v>
      </c>
      <c r="CC315" s="404">
        <v>0</v>
      </c>
      <c r="CD315" s="404">
        <v>0</v>
      </c>
      <c r="CE315" s="404">
        <v>0</v>
      </c>
      <c r="CF315" s="404">
        <v>0</v>
      </c>
      <c r="CG315" s="404">
        <v>0</v>
      </c>
      <c r="CH315" s="404">
        <v>0</v>
      </c>
      <c r="CI315" s="404">
        <v>0</v>
      </c>
      <c r="CJ315" s="404">
        <v>0</v>
      </c>
      <c r="CK315" s="404">
        <v>0</v>
      </c>
      <c r="CL315" s="404">
        <v>0</v>
      </c>
      <c r="CM315" s="404">
        <v>0</v>
      </c>
      <c r="CN315" s="404">
        <v>0</v>
      </c>
      <c r="CO315" s="404">
        <v>0</v>
      </c>
      <c r="CP315" s="404">
        <v>0</v>
      </c>
      <c r="CQ315" s="404">
        <v>0</v>
      </c>
      <c r="CR315" s="404">
        <v>0</v>
      </c>
      <c r="CS315" s="404">
        <v>0</v>
      </c>
      <c r="CT315" s="404">
        <v>83406.05</v>
      </c>
      <c r="CU315" s="404">
        <v>0</v>
      </c>
      <c r="CV315" s="404">
        <v>0</v>
      </c>
      <c r="CW315" s="404">
        <v>0</v>
      </c>
      <c r="CX315" s="404">
        <v>0</v>
      </c>
      <c r="CY315" s="404">
        <v>0</v>
      </c>
      <c r="CZ315" s="404">
        <v>0</v>
      </c>
    </row>
    <row r="316" spans="1:104" x14ac:dyDescent="0.25">
      <c r="A316" s="183">
        <v>5124</v>
      </c>
      <c r="B316" s="183">
        <v>675795</v>
      </c>
      <c r="C316" s="27">
        <v>512401</v>
      </c>
      <c r="D316" s="14">
        <v>1619958691</v>
      </c>
      <c r="F316" s="27" t="s">
        <v>1267</v>
      </c>
      <c r="G316" s="12" t="s">
        <v>965</v>
      </c>
      <c r="H316" s="27" t="s">
        <v>1364</v>
      </c>
      <c r="I316" s="12" t="s">
        <v>966</v>
      </c>
      <c r="J316" s="465">
        <v>8199.75</v>
      </c>
      <c r="K316" s="465">
        <v>8485.69</v>
      </c>
      <c r="L316" s="465">
        <v>8443.64</v>
      </c>
      <c r="M316" s="465">
        <v>8519.33</v>
      </c>
      <c r="N316" s="465">
        <v>8939.83</v>
      </c>
      <c r="O316" s="465">
        <v>0</v>
      </c>
      <c r="P316" s="465">
        <v>0</v>
      </c>
      <c r="Q316" s="465">
        <v>0</v>
      </c>
      <c r="R316" s="465">
        <v>0</v>
      </c>
      <c r="S316" s="465">
        <v>0</v>
      </c>
      <c r="T316" s="465">
        <v>0</v>
      </c>
      <c r="U316" s="465">
        <v>0</v>
      </c>
      <c r="V316" s="465">
        <v>18555.48</v>
      </c>
      <c r="W316" s="465">
        <v>0</v>
      </c>
      <c r="X316" s="465">
        <v>0</v>
      </c>
      <c r="Y316" s="465">
        <v>0</v>
      </c>
      <c r="Z316" s="465">
        <v>0</v>
      </c>
      <c r="AA316" s="465">
        <v>0</v>
      </c>
      <c r="AB316" s="465">
        <v>0</v>
      </c>
      <c r="AC316" s="465">
        <v>0</v>
      </c>
      <c r="AD316" s="465">
        <v>0</v>
      </c>
      <c r="AE316" s="465">
        <v>0</v>
      </c>
      <c r="AF316" s="465">
        <v>0</v>
      </c>
      <c r="AG316" s="465">
        <v>0</v>
      </c>
      <c r="AH316" s="465">
        <v>0</v>
      </c>
      <c r="AI316" s="465">
        <v>0</v>
      </c>
      <c r="AJ316" s="465">
        <v>0</v>
      </c>
      <c r="AK316" s="465">
        <v>0</v>
      </c>
      <c r="AL316" s="465">
        <v>0</v>
      </c>
      <c r="AM316" s="465">
        <v>0</v>
      </c>
      <c r="AN316" s="465">
        <v>0</v>
      </c>
      <c r="AO316" s="465">
        <v>0</v>
      </c>
      <c r="AP316" s="465">
        <v>0</v>
      </c>
      <c r="AQ316" s="465">
        <v>0</v>
      </c>
      <c r="AR316" s="465">
        <v>0</v>
      </c>
      <c r="AS316" s="465">
        <v>0</v>
      </c>
      <c r="AT316" s="465">
        <v>0</v>
      </c>
      <c r="AU316" s="465">
        <v>0</v>
      </c>
      <c r="AV316" s="404">
        <v>10882.54</v>
      </c>
      <c r="AW316" s="404">
        <v>11067.560000000001</v>
      </c>
      <c r="AX316" s="404">
        <v>11555.34</v>
      </c>
      <c r="AY316" s="404">
        <v>11858.1</v>
      </c>
      <c r="AZ316" s="404">
        <v>11723.54</v>
      </c>
      <c r="BA316" s="404">
        <v>0</v>
      </c>
      <c r="BB316" s="404">
        <v>0</v>
      </c>
      <c r="BC316" s="404">
        <v>0</v>
      </c>
      <c r="BD316" s="404">
        <v>0</v>
      </c>
      <c r="BE316" s="404">
        <v>0</v>
      </c>
      <c r="BF316" s="404">
        <v>0</v>
      </c>
      <c r="BG316" s="404">
        <v>0</v>
      </c>
      <c r="BH316" s="404">
        <v>24740.640000000003</v>
      </c>
      <c r="BI316" s="404">
        <v>0</v>
      </c>
      <c r="BJ316" s="404">
        <v>0</v>
      </c>
      <c r="BK316" s="404">
        <v>0</v>
      </c>
      <c r="BL316" s="404">
        <v>0</v>
      </c>
      <c r="BM316" s="404">
        <v>0</v>
      </c>
      <c r="BN316" s="404">
        <v>0</v>
      </c>
      <c r="BO316" s="404">
        <v>15524.86</v>
      </c>
      <c r="BP316" s="404">
        <v>16433.14</v>
      </c>
      <c r="BQ316" s="404">
        <v>17862.84</v>
      </c>
      <c r="BR316" s="404">
        <v>18451.54</v>
      </c>
      <c r="BS316" s="404">
        <v>17433.93</v>
      </c>
      <c r="BT316" s="404">
        <v>0</v>
      </c>
      <c r="BU316" s="404">
        <v>0</v>
      </c>
      <c r="BV316" s="404">
        <v>0</v>
      </c>
      <c r="BW316" s="404">
        <v>0</v>
      </c>
      <c r="BX316" s="404">
        <v>0</v>
      </c>
      <c r="BY316" s="404">
        <v>0</v>
      </c>
      <c r="BZ316" s="404">
        <v>0</v>
      </c>
      <c r="CA316" s="404">
        <v>36788.040000000008</v>
      </c>
      <c r="CB316" s="404">
        <v>0</v>
      </c>
      <c r="CC316" s="404">
        <v>0</v>
      </c>
      <c r="CD316" s="404">
        <v>0</v>
      </c>
      <c r="CE316" s="404">
        <v>0</v>
      </c>
      <c r="CF316" s="404">
        <v>0</v>
      </c>
      <c r="CG316" s="404">
        <v>0</v>
      </c>
      <c r="CH316" s="404">
        <v>0</v>
      </c>
      <c r="CI316" s="404">
        <v>0</v>
      </c>
      <c r="CJ316" s="404">
        <v>0</v>
      </c>
      <c r="CK316" s="404">
        <v>0</v>
      </c>
      <c r="CL316" s="404">
        <v>0</v>
      </c>
      <c r="CM316" s="404">
        <v>0</v>
      </c>
      <c r="CN316" s="404">
        <v>0</v>
      </c>
      <c r="CO316" s="404">
        <v>0</v>
      </c>
      <c r="CP316" s="404">
        <v>0</v>
      </c>
      <c r="CQ316" s="404">
        <v>0</v>
      </c>
      <c r="CR316" s="404">
        <v>0</v>
      </c>
      <c r="CS316" s="404">
        <v>0</v>
      </c>
      <c r="CT316" s="404">
        <v>0</v>
      </c>
      <c r="CU316" s="404">
        <v>0</v>
      </c>
      <c r="CV316" s="404">
        <v>0</v>
      </c>
      <c r="CW316" s="404">
        <v>0</v>
      </c>
      <c r="CX316" s="404">
        <v>0</v>
      </c>
      <c r="CY316" s="404">
        <v>0</v>
      </c>
      <c r="CZ316" s="404">
        <v>0</v>
      </c>
    </row>
    <row r="317" spans="1:104" x14ac:dyDescent="0.25">
      <c r="A317" s="183">
        <v>5389</v>
      </c>
      <c r="B317" s="183">
        <v>675796</v>
      </c>
      <c r="C317" s="27">
        <v>1016157</v>
      </c>
      <c r="D317" s="14">
        <v>1104085422</v>
      </c>
      <c r="F317" s="27" t="s">
        <v>1408</v>
      </c>
      <c r="G317" s="12" t="s">
        <v>1135</v>
      </c>
      <c r="H317" s="27" t="s">
        <v>1473</v>
      </c>
      <c r="I317" s="12" t="s">
        <v>1136</v>
      </c>
      <c r="J317" s="465">
        <v>0</v>
      </c>
      <c r="K317" s="465">
        <v>0</v>
      </c>
      <c r="L317" s="465">
        <v>0</v>
      </c>
      <c r="M317" s="465">
        <v>0</v>
      </c>
      <c r="N317" s="465">
        <v>0</v>
      </c>
      <c r="O317" s="465">
        <v>0</v>
      </c>
      <c r="P317" s="465">
        <v>0</v>
      </c>
      <c r="Q317" s="465">
        <v>0</v>
      </c>
      <c r="R317" s="465">
        <v>0</v>
      </c>
      <c r="S317" s="465">
        <v>0</v>
      </c>
      <c r="T317" s="465">
        <v>0</v>
      </c>
      <c r="U317" s="465">
        <v>0</v>
      </c>
      <c r="V317" s="465">
        <v>0</v>
      </c>
      <c r="W317" s="465">
        <v>0</v>
      </c>
      <c r="X317" s="465">
        <v>0</v>
      </c>
      <c r="Y317" s="465">
        <v>0</v>
      </c>
      <c r="Z317" s="465">
        <v>0</v>
      </c>
      <c r="AA317" s="465">
        <v>0</v>
      </c>
      <c r="AB317" s="465">
        <v>0</v>
      </c>
      <c r="AC317" s="465">
        <v>0</v>
      </c>
      <c r="AD317" s="465">
        <v>0</v>
      </c>
      <c r="AE317" s="465">
        <v>0</v>
      </c>
      <c r="AF317" s="465">
        <v>0</v>
      </c>
      <c r="AG317" s="465">
        <v>0</v>
      </c>
      <c r="AH317" s="465">
        <v>0</v>
      </c>
      <c r="AI317" s="465">
        <v>0</v>
      </c>
      <c r="AJ317" s="465">
        <v>0</v>
      </c>
      <c r="AK317" s="465">
        <v>0</v>
      </c>
      <c r="AL317" s="465">
        <v>0</v>
      </c>
      <c r="AM317" s="465">
        <v>0</v>
      </c>
      <c r="AN317" s="465">
        <v>0</v>
      </c>
      <c r="AO317" s="465">
        <v>13593.579999999998</v>
      </c>
      <c r="AP317" s="465">
        <v>0</v>
      </c>
      <c r="AQ317" s="465">
        <v>0</v>
      </c>
      <c r="AR317" s="465">
        <v>0</v>
      </c>
      <c r="AS317" s="465">
        <v>0</v>
      </c>
      <c r="AT317" s="465">
        <v>0</v>
      </c>
      <c r="AU317" s="465">
        <v>0</v>
      </c>
      <c r="AV317" s="404">
        <v>0</v>
      </c>
      <c r="AW317" s="404">
        <v>0</v>
      </c>
      <c r="AX317" s="404">
        <v>0</v>
      </c>
      <c r="AY317" s="404">
        <v>0</v>
      </c>
      <c r="AZ317" s="404">
        <v>0</v>
      </c>
      <c r="BA317" s="404">
        <v>0</v>
      </c>
      <c r="BB317" s="404">
        <v>0</v>
      </c>
      <c r="BC317" s="404">
        <v>0</v>
      </c>
      <c r="BD317" s="404">
        <v>0</v>
      </c>
      <c r="BE317" s="404">
        <v>0</v>
      </c>
      <c r="BF317" s="404">
        <v>0</v>
      </c>
      <c r="BG317" s="404">
        <v>0</v>
      </c>
      <c r="BH317" s="404">
        <v>17351.880000000005</v>
      </c>
      <c r="BI317" s="404">
        <v>0</v>
      </c>
      <c r="BJ317" s="404">
        <v>0</v>
      </c>
      <c r="BK317" s="404">
        <v>0</v>
      </c>
      <c r="BL317" s="404">
        <v>0</v>
      </c>
      <c r="BM317" s="404">
        <v>0</v>
      </c>
      <c r="BN317" s="404">
        <v>0</v>
      </c>
      <c r="BO317" s="404">
        <v>0</v>
      </c>
      <c r="BP317" s="404">
        <v>0</v>
      </c>
      <c r="BQ317" s="404">
        <v>0</v>
      </c>
      <c r="BR317" s="404">
        <v>0</v>
      </c>
      <c r="BS317" s="404">
        <v>0</v>
      </c>
      <c r="BT317" s="404">
        <v>0</v>
      </c>
      <c r="BU317" s="404">
        <v>0</v>
      </c>
      <c r="BV317" s="404">
        <v>0</v>
      </c>
      <c r="BW317" s="404">
        <v>0</v>
      </c>
      <c r="BX317" s="404">
        <v>0</v>
      </c>
      <c r="BY317" s="404">
        <v>0</v>
      </c>
      <c r="BZ317" s="404">
        <v>0</v>
      </c>
      <c r="CA317" s="404">
        <v>21358.61</v>
      </c>
      <c r="CB317" s="404">
        <v>0</v>
      </c>
      <c r="CC317" s="404">
        <v>0</v>
      </c>
      <c r="CD317" s="404">
        <v>0</v>
      </c>
      <c r="CE317" s="404">
        <v>0</v>
      </c>
      <c r="CF317" s="404">
        <v>0</v>
      </c>
      <c r="CG317" s="404">
        <v>0</v>
      </c>
      <c r="CH317" s="404">
        <v>0</v>
      </c>
      <c r="CI317" s="404">
        <v>0</v>
      </c>
      <c r="CJ317" s="404">
        <v>0</v>
      </c>
      <c r="CK317" s="404">
        <v>0</v>
      </c>
      <c r="CL317" s="404">
        <v>0</v>
      </c>
      <c r="CM317" s="404">
        <v>0</v>
      </c>
      <c r="CN317" s="404">
        <v>0</v>
      </c>
      <c r="CO317" s="404">
        <v>0</v>
      </c>
      <c r="CP317" s="404">
        <v>0</v>
      </c>
      <c r="CQ317" s="404">
        <v>0</v>
      </c>
      <c r="CR317" s="404">
        <v>0</v>
      </c>
      <c r="CS317" s="404">
        <v>0</v>
      </c>
      <c r="CT317" s="404">
        <v>0</v>
      </c>
      <c r="CU317" s="404">
        <v>0</v>
      </c>
      <c r="CV317" s="404">
        <v>0</v>
      </c>
      <c r="CW317" s="404">
        <v>0</v>
      </c>
      <c r="CX317" s="404">
        <v>0</v>
      </c>
      <c r="CY317" s="404">
        <v>0</v>
      </c>
      <c r="CZ317" s="404">
        <v>0</v>
      </c>
    </row>
    <row r="318" spans="1:104" x14ac:dyDescent="0.25">
      <c r="A318" s="183">
        <v>5394</v>
      </c>
      <c r="B318" s="183">
        <v>675798</v>
      </c>
      <c r="C318" s="27">
        <v>1026727</v>
      </c>
      <c r="D318" s="14">
        <v>1598156341</v>
      </c>
      <c r="F318" s="27" t="s">
        <v>1277</v>
      </c>
      <c r="G318" s="12" t="s">
        <v>1143</v>
      </c>
      <c r="H318" s="27" t="s">
        <v>1278</v>
      </c>
      <c r="I318" s="12" t="s">
        <v>1144</v>
      </c>
      <c r="J318" s="465">
        <v>11337.04</v>
      </c>
      <c r="K318" s="465">
        <v>9870.36</v>
      </c>
      <c r="L318" s="465">
        <v>12823.54</v>
      </c>
      <c r="M318" s="465">
        <v>12010.920000000002</v>
      </c>
      <c r="N318" s="465">
        <v>12090.2</v>
      </c>
      <c r="O318" s="465">
        <v>0</v>
      </c>
      <c r="P318" s="465">
        <v>0</v>
      </c>
      <c r="Q318" s="465">
        <v>0</v>
      </c>
      <c r="R318" s="465">
        <v>0</v>
      </c>
      <c r="S318" s="465">
        <v>0</v>
      </c>
      <c r="T318" s="465">
        <v>0</v>
      </c>
      <c r="U318" s="465">
        <v>0</v>
      </c>
      <c r="V318" s="465">
        <v>32279.600000000002</v>
      </c>
      <c r="W318" s="465">
        <v>0</v>
      </c>
      <c r="X318" s="465">
        <v>0</v>
      </c>
      <c r="Y318" s="465">
        <v>0</v>
      </c>
      <c r="Z318" s="465">
        <v>0</v>
      </c>
      <c r="AA318" s="465">
        <v>0</v>
      </c>
      <c r="AB318" s="465">
        <v>0</v>
      </c>
      <c r="AC318" s="465">
        <v>0</v>
      </c>
      <c r="AD318" s="465">
        <v>0</v>
      </c>
      <c r="AE318" s="465">
        <v>0</v>
      </c>
      <c r="AF318" s="465">
        <v>0</v>
      </c>
      <c r="AG318" s="465">
        <v>0</v>
      </c>
      <c r="AH318" s="465">
        <v>0</v>
      </c>
      <c r="AI318" s="465">
        <v>0</v>
      </c>
      <c r="AJ318" s="465">
        <v>0</v>
      </c>
      <c r="AK318" s="465">
        <v>0</v>
      </c>
      <c r="AL318" s="465">
        <v>0</v>
      </c>
      <c r="AM318" s="465">
        <v>0</v>
      </c>
      <c r="AN318" s="465">
        <v>0</v>
      </c>
      <c r="AO318" s="465">
        <v>0</v>
      </c>
      <c r="AP318" s="465">
        <v>0</v>
      </c>
      <c r="AQ318" s="465">
        <v>0</v>
      </c>
      <c r="AR318" s="465">
        <v>0</v>
      </c>
      <c r="AS318" s="465">
        <v>0</v>
      </c>
      <c r="AT318" s="465">
        <v>0</v>
      </c>
      <c r="AU318" s="465">
        <v>0</v>
      </c>
      <c r="AV318" s="404">
        <v>12526.24</v>
      </c>
      <c r="AW318" s="404">
        <v>11079.38</v>
      </c>
      <c r="AX318" s="404">
        <v>13755.080000000002</v>
      </c>
      <c r="AY318" s="404">
        <v>14012.740000000002</v>
      </c>
      <c r="AZ318" s="404">
        <v>13675.800000000001</v>
      </c>
      <c r="BA318" s="404">
        <v>0</v>
      </c>
      <c r="BB318" s="404">
        <v>0</v>
      </c>
      <c r="BC318" s="404">
        <v>0</v>
      </c>
      <c r="BD318" s="404">
        <v>0</v>
      </c>
      <c r="BE318" s="404">
        <v>0</v>
      </c>
      <c r="BF318" s="404">
        <v>0</v>
      </c>
      <c r="BG318" s="404">
        <v>0</v>
      </c>
      <c r="BH318" s="404">
        <v>35438.000000000007</v>
      </c>
      <c r="BI318" s="404">
        <v>0</v>
      </c>
      <c r="BJ318" s="404">
        <v>0</v>
      </c>
      <c r="BK318" s="404">
        <v>0</v>
      </c>
      <c r="BL318" s="404">
        <v>0</v>
      </c>
      <c r="BM318" s="404">
        <v>0</v>
      </c>
      <c r="BN318" s="404">
        <v>0</v>
      </c>
      <c r="BO318" s="404">
        <v>0</v>
      </c>
      <c r="BP318" s="404">
        <v>0</v>
      </c>
      <c r="BQ318" s="404">
        <v>0</v>
      </c>
      <c r="BR318" s="404">
        <v>0</v>
      </c>
      <c r="BS318" s="404">
        <v>0</v>
      </c>
      <c r="BT318" s="404">
        <v>0</v>
      </c>
      <c r="BU318" s="404">
        <v>0</v>
      </c>
      <c r="BV318" s="404">
        <v>0</v>
      </c>
      <c r="BW318" s="404">
        <v>0</v>
      </c>
      <c r="BX318" s="404">
        <v>0</v>
      </c>
      <c r="BY318" s="404">
        <v>0</v>
      </c>
      <c r="BZ318" s="404">
        <v>0</v>
      </c>
      <c r="CA318" s="404">
        <v>0</v>
      </c>
      <c r="CB318" s="404">
        <v>0</v>
      </c>
      <c r="CC318" s="404">
        <v>0</v>
      </c>
      <c r="CD318" s="404">
        <v>0</v>
      </c>
      <c r="CE318" s="404">
        <v>0</v>
      </c>
      <c r="CF318" s="404">
        <v>0</v>
      </c>
      <c r="CG318" s="404">
        <v>0</v>
      </c>
      <c r="CH318" s="404">
        <v>13636.16</v>
      </c>
      <c r="CI318" s="404">
        <v>12189.3</v>
      </c>
      <c r="CJ318" s="404">
        <v>15578.52</v>
      </c>
      <c r="CK318" s="404">
        <v>14706.44</v>
      </c>
      <c r="CL318" s="404">
        <v>14488.42</v>
      </c>
      <c r="CM318" s="404">
        <v>0</v>
      </c>
      <c r="CN318" s="404">
        <v>0</v>
      </c>
      <c r="CO318" s="404">
        <v>0</v>
      </c>
      <c r="CP318" s="404">
        <v>0</v>
      </c>
      <c r="CQ318" s="404">
        <v>0</v>
      </c>
      <c r="CR318" s="404">
        <v>0</v>
      </c>
      <c r="CS318" s="404">
        <v>0</v>
      </c>
      <c r="CT318" s="404">
        <v>39273.199999999997</v>
      </c>
      <c r="CU318" s="404">
        <v>0</v>
      </c>
      <c r="CV318" s="404">
        <v>0</v>
      </c>
      <c r="CW318" s="404">
        <v>0</v>
      </c>
      <c r="CX318" s="404">
        <v>0</v>
      </c>
      <c r="CY318" s="404">
        <v>0</v>
      </c>
      <c r="CZ318" s="404">
        <v>0</v>
      </c>
    </row>
    <row r="319" spans="1:104" x14ac:dyDescent="0.25">
      <c r="A319" s="183">
        <v>5397</v>
      </c>
      <c r="B319" s="183">
        <v>675799</v>
      </c>
      <c r="C319" s="27">
        <v>1026702</v>
      </c>
      <c r="D319" s="14">
        <v>1154608461</v>
      </c>
      <c r="F319" s="27" t="s">
        <v>1274</v>
      </c>
      <c r="G319" s="12" t="s">
        <v>1147</v>
      </c>
      <c r="H319" s="27" t="s">
        <v>1391</v>
      </c>
      <c r="I319" s="12" t="s">
        <v>1148</v>
      </c>
      <c r="J319" s="465">
        <v>0</v>
      </c>
      <c r="K319" s="465">
        <v>0</v>
      </c>
      <c r="L319" s="465">
        <v>0</v>
      </c>
      <c r="M319" s="465">
        <v>0</v>
      </c>
      <c r="N319" s="465">
        <v>0</v>
      </c>
      <c r="O319" s="465">
        <v>0</v>
      </c>
      <c r="P319" s="465">
        <v>0</v>
      </c>
      <c r="Q319" s="465">
        <v>0</v>
      </c>
      <c r="R319" s="465">
        <v>0</v>
      </c>
      <c r="S319" s="465">
        <v>0</v>
      </c>
      <c r="T319" s="465">
        <v>0</v>
      </c>
      <c r="U319" s="465">
        <v>0</v>
      </c>
      <c r="V319" s="465">
        <v>0</v>
      </c>
      <c r="W319" s="465">
        <v>0</v>
      </c>
      <c r="X319" s="465">
        <v>0</v>
      </c>
      <c r="Y319" s="465">
        <v>0</v>
      </c>
      <c r="Z319" s="465">
        <v>0</v>
      </c>
      <c r="AA319" s="465">
        <v>0</v>
      </c>
      <c r="AB319" s="465">
        <v>0</v>
      </c>
      <c r="AC319" s="465">
        <v>0</v>
      </c>
      <c r="AD319" s="465">
        <v>0</v>
      </c>
      <c r="AE319" s="465">
        <v>0</v>
      </c>
      <c r="AF319" s="465">
        <v>0</v>
      </c>
      <c r="AG319" s="465">
        <v>0</v>
      </c>
      <c r="AH319" s="465">
        <v>0</v>
      </c>
      <c r="AI319" s="465">
        <v>0</v>
      </c>
      <c r="AJ319" s="465">
        <v>0</v>
      </c>
      <c r="AK319" s="465">
        <v>0</v>
      </c>
      <c r="AL319" s="465">
        <v>0</v>
      </c>
      <c r="AM319" s="465">
        <v>0</v>
      </c>
      <c r="AN319" s="465">
        <v>0</v>
      </c>
      <c r="AO319" s="465">
        <v>0</v>
      </c>
      <c r="AP319" s="465">
        <v>0</v>
      </c>
      <c r="AQ319" s="465">
        <v>0</v>
      </c>
      <c r="AR319" s="465">
        <v>0</v>
      </c>
      <c r="AS319" s="465">
        <v>0</v>
      </c>
      <c r="AT319" s="465">
        <v>0</v>
      </c>
      <c r="AU319" s="465">
        <v>0</v>
      </c>
      <c r="AV319" s="404">
        <v>0</v>
      </c>
      <c r="AW319" s="404">
        <v>0</v>
      </c>
      <c r="AX319" s="404">
        <v>0</v>
      </c>
      <c r="AY319" s="404">
        <v>0</v>
      </c>
      <c r="AZ319" s="404">
        <v>0</v>
      </c>
      <c r="BA319" s="404">
        <v>0</v>
      </c>
      <c r="BB319" s="404">
        <v>0</v>
      </c>
      <c r="BC319" s="404">
        <v>0</v>
      </c>
      <c r="BD319" s="404">
        <v>0</v>
      </c>
      <c r="BE319" s="404">
        <v>0</v>
      </c>
      <c r="BF319" s="404">
        <v>0</v>
      </c>
      <c r="BG319" s="404">
        <v>0</v>
      </c>
      <c r="BH319" s="404">
        <v>0</v>
      </c>
      <c r="BI319" s="404">
        <v>0</v>
      </c>
      <c r="BJ319" s="404">
        <v>0</v>
      </c>
      <c r="BK319" s="404">
        <v>0</v>
      </c>
      <c r="BL319" s="404">
        <v>0</v>
      </c>
      <c r="BM319" s="404">
        <v>0</v>
      </c>
      <c r="BN319" s="404">
        <v>0</v>
      </c>
      <c r="BO319" s="404">
        <v>17574.09</v>
      </c>
      <c r="BP319" s="404">
        <v>17348.670000000002</v>
      </c>
      <c r="BQ319" s="404">
        <v>19498.829999999998</v>
      </c>
      <c r="BR319" s="404">
        <v>19004.64</v>
      </c>
      <c r="BS319" s="404">
        <v>18779.22</v>
      </c>
      <c r="BT319" s="404">
        <v>0</v>
      </c>
      <c r="BU319" s="404">
        <v>0</v>
      </c>
      <c r="BV319" s="404">
        <v>0</v>
      </c>
      <c r="BW319" s="404">
        <v>0</v>
      </c>
      <c r="BX319" s="404">
        <v>0</v>
      </c>
      <c r="BY319" s="404">
        <v>0</v>
      </c>
      <c r="BZ319" s="404">
        <v>0</v>
      </c>
      <c r="CA319" s="404">
        <v>40172.800000000003</v>
      </c>
      <c r="CB319" s="404">
        <v>0</v>
      </c>
      <c r="CC319" s="404">
        <v>0</v>
      </c>
      <c r="CD319" s="404">
        <v>0</v>
      </c>
      <c r="CE319" s="404">
        <v>0</v>
      </c>
      <c r="CF319" s="404">
        <v>0</v>
      </c>
      <c r="CG319" s="404">
        <v>0</v>
      </c>
      <c r="CH319" s="404">
        <v>21258.84</v>
      </c>
      <c r="CI319" s="404">
        <v>20912.04</v>
      </c>
      <c r="CJ319" s="404">
        <v>22854.12</v>
      </c>
      <c r="CK319" s="404">
        <v>22741.41</v>
      </c>
      <c r="CL319" s="404">
        <v>22307.91</v>
      </c>
      <c r="CM319" s="404">
        <v>0</v>
      </c>
      <c r="CN319" s="404">
        <v>0</v>
      </c>
      <c r="CO319" s="404">
        <v>0</v>
      </c>
      <c r="CP319" s="404">
        <v>0</v>
      </c>
      <c r="CQ319" s="404">
        <v>0</v>
      </c>
      <c r="CR319" s="404">
        <v>0</v>
      </c>
      <c r="CS319" s="404">
        <v>0</v>
      </c>
      <c r="CT319" s="404">
        <v>48000</v>
      </c>
      <c r="CU319" s="404">
        <v>0</v>
      </c>
      <c r="CV319" s="404">
        <v>0</v>
      </c>
      <c r="CW319" s="404">
        <v>0</v>
      </c>
      <c r="CX319" s="404">
        <v>0</v>
      </c>
      <c r="CY319" s="404">
        <v>0</v>
      </c>
      <c r="CZ319" s="404">
        <v>0</v>
      </c>
    </row>
    <row r="320" spans="1:104" x14ac:dyDescent="0.25">
      <c r="A320" s="183">
        <v>4470</v>
      </c>
      <c r="B320" s="183">
        <v>675801</v>
      </c>
      <c r="C320" s="27">
        <v>1021085</v>
      </c>
      <c r="D320" s="14">
        <v>1750621140</v>
      </c>
      <c r="F320" s="27" t="s">
        <v>1296</v>
      </c>
      <c r="G320" s="12" t="s">
        <v>686</v>
      </c>
      <c r="H320" s="27" t="s">
        <v>686</v>
      </c>
      <c r="I320" s="12" t="s">
        <v>687</v>
      </c>
      <c r="J320" s="465">
        <v>0</v>
      </c>
      <c r="K320" s="465">
        <v>0</v>
      </c>
      <c r="L320" s="465">
        <v>0</v>
      </c>
      <c r="M320" s="465">
        <v>0</v>
      </c>
      <c r="N320" s="465">
        <v>0</v>
      </c>
      <c r="O320" s="465">
        <v>0</v>
      </c>
      <c r="P320" s="465">
        <v>0</v>
      </c>
      <c r="Q320" s="465">
        <v>0</v>
      </c>
      <c r="R320" s="465">
        <v>0</v>
      </c>
      <c r="S320" s="465">
        <v>0</v>
      </c>
      <c r="T320" s="465">
        <v>0</v>
      </c>
      <c r="U320" s="465">
        <v>0</v>
      </c>
      <c r="V320" s="465">
        <v>0</v>
      </c>
      <c r="W320" s="465">
        <v>0</v>
      </c>
      <c r="X320" s="465">
        <v>0</v>
      </c>
      <c r="Y320" s="465">
        <v>0</v>
      </c>
      <c r="Z320" s="465">
        <v>0</v>
      </c>
      <c r="AA320" s="465">
        <v>0</v>
      </c>
      <c r="AB320" s="465">
        <v>0</v>
      </c>
      <c r="AC320" s="465">
        <v>0</v>
      </c>
      <c r="AD320" s="465">
        <v>0</v>
      </c>
      <c r="AE320" s="465">
        <v>0</v>
      </c>
      <c r="AF320" s="465">
        <v>0</v>
      </c>
      <c r="AG320" s="465">
        <v>0</v>
      </c>
      <c r="AH320" s="465">
        <v>0</v>
      </c>
      <c r="AI320" s="465">
        <v>0</v>
      </c>
      <c r="AJ320" s="465">
        <v>0</v>
      </c>
      <c r="AK320" s="465">
        <v>0</v>
      </c>
      <c r="AL320" s="465">
        <v>0</v>
      </c>
      <c r="AM320" s="465">
        <v>0</v>
      </c>
      <c r="AN320" s="465">
        <v>0</v>
      </c>
      <c r="AO320" s="465">
        <v>28274.010000000002</v>
      </c>
      <c r="AP320" s="465">
        <v>0</v>
      </c>
      <c r="AQ320" s="465">
        <v>0</v>
      </c>
      <c r="AR320" s="465">
        <v>0</v>
      </c>
      <c r="AS320" s="465">
        <v>0</v>
      </c>
      <c r="AT320" s="465">
        <v>0</v>
      </c>
      <c r="AU320" s="465">
        <v>0</v>
      </c>
      <c r="AV320" s="404">
        <v>0</v>
      </c>
      <c r="AW320" s="404">
        <v>0</v>
      </c>
      <c r="AX320" s="404">
        <v>0</v>
      </c>
      <c r="AY320" s="404">
        <v>0</v>
      </c>
      <c r="AZ320" s="404">
        <v>0</v>
      </c>
      <c r="BA320" s="404">
        <v>0</v>
      </c>
      <c r="BB320" s="404">
        <v>0</v>
      </c>
      <c r="BC320" s="404">
        <v>0</v>
      </c>
      <c r="BD320" s="404">
        <v>0</v>
      </c>
      <c r="BE320" s="404">
        <v>0</v>
      </c>
      <c r="BF320" s="404">
        <v>0</v>
      </c>
      <c r="BG320" s="404">
        <v>0</v>
      </c>
      <c r="BH320" s="404">
        <v>0</v>
      </c>
      <c r="BI320" s="404">
        <v>0</v>
      </c>
      <c r="BJ320" s="404">
        <v>0</v>
      </c>
      <c r="BK320" s="404">
        <v>0</v>
      </c>
      <c r="BL320" s="404">
        <v>0</v>
      </c>
      <c r="BM320" s="404">
        <v>0</v>
      </c>
      <c r="BN320" s="404">
        <v>0</v>
      </c>
      <c r="BO320" s="404">
        <v>0</v>
      </c>
      <c r="BP320" s="404">
        <v>0</v>
      </c>
      <c r="BQ320" s="404">
        <v>0</v>
      </c>
      <c r="BR320" s="404">
        <v>0</v>
      </c>
      <c r="BS320" s="404">
        <v>0</v>
      </c>
      <c r="BT320" s="404">
        <v>0</v>
      </c>
      <c r="BU320" s="404">
        <v>0</v>
      </c>
      <c r="BV320" s="404">
        <v>0</v>
      </c>
      <c r="BW320" s="404">
        <v>0</v>
      </c>
      <c r="BX320" s="404">
        <v>0</v>
      </c>
      <c r="BY320" s="404">
        <v>0</v>
      </c>
      <c r="BZ320" s="404">
        <v>0</v>
      </c>
      <c r="CA320" s="404">
        <v>0</v>
      </c>
      <c r="CB320" s="404">
        <v>0</v>
      </c>
      <c r="CC320" s="404">
        <v>0</v>
      </c>
      <c r="CD320" s="404">
        <v>0</v>
      </c>
      <c r="CE320" s="404">
        <v>0</v>
      </c>
      <c r="CF320" s="404">
        <v>0</v>
      </c>
      <c r="CG320" s="404">
        <v>0</v>
      </c>
      <c r="CH320" s="404">
        <v>0</v>
      </c>
      <c r="CI320" s="404">
        <v>0</v>
      </c>
      <c r="CJ320" s="404">
        <v>0</v>
      </c>
      <c r="CK320" s="404">
        <v>0</v>
      </c>
      <c r="CL320" s="404">
        <v>0</v>
      </c>
      <c r="CM320" s="404">
        <v>0</v>
      </c>
      <c r="CN320" s="404">
        <v>0</v>
      </c>
      <c r="CO320" s="404">
        <v>0</v>
      </c>
      <c r="CP320" s="404">
        <v>0</v>
      </c>
      <c r="CQ320" s="404">
        <v>0</v>
      </c>
      <c r="CR320" s="404">
        <v>0</v>
      </c>
      <c r="CS320" s="404">
        <v>0</v>
      </c>
      <c r="CT320" s="404">
        <v>39284.910000000003</v>
      </c>
      <c r="CU320" s="404">
        <v>0</v>
      </c>
      <c r="CV320" s="404">
        <v>0</v>
      </c>
      <c r="CW320" s="404">
        <v>0</v>
      </c>
      <c r="CX320" s="404">
        <v>0</v>
      </c>
      <c r="CY320" s="404">
        <v>0</v>
      </c>
      <c r="CZ320" s="404">
        <v>0</v>
      </c>
    </row>
    <row r="321" spans="1:104" x14ac:dyDescent="0.25">
      <c r="A321" s="183">
        <v>4998</v>
      </c>
      <c r="B321" s="183">
        <v>675809</v>
      </c>
      <c r="C321" s="27">
        <v>1004865</v>
      </c>
      <c r="D321" s="14">
        <v>1407842289</v>
      </c>
      <c r="F321" s="27" t="s">
        <v>1298</v>
      </c>
      <c r="G321" s="12" t="s">
        <v>899</v>
      </c>
      <c r="H321" s="27" t="s">
        <v>899</v>
      </c>
      <c r="I321" s="12" t="s">
        <v>900</v>
      </c>
      <c r="J321" s="465">
        <v>0</v>
      </c>
      <c r="K321" s="465">
        <v>0</v>
      </c>
      <c r="L321" s="465">
        <v>0</v>
      </c>
      <c r="M321" s="465">
        <v>0</v>
      </c>
      <c r="N321" s="465">
        <v>0</v>
      </c>
      <c r="O321" s="465">
        <v>0</v>
      </c>
      <c r="P321" s="465">
        <v>0</v>
      </c>
      <c r="Q321" s="465">
        <v>0</v>
      </c>
      <c r="R321" s="465">
        <v>0</v>
      </c>
      <c r="S321" s="465">
        <v>0</v>
      </c>
      <c r="T321" s="465">
        <v>0</v>
      </c>
      <c r="U321" s="465">
        <v>0</v>
      </c>
      <c r="V321" s="465">
        <v>0</v>
      </c>
      <c r="W321" s="465">
        <v>0</v>
      </c>
      <c r="X321" s="465">
        <v>0</v>
      </c>
      <c r="Y321" s="465">
        <v>0</v>
      </c>
      <c r="Z321" s="465">
        <v>0</v>
      </c>
      <c r="AA321" s="465">
        <v>0</v>
      </c>
      <c r="AB321" s="465">
        <v>0</v>
      </c>
      <c r="AC321" s="465">
        <v>0</v>
      </c>
      <c r="AD321" s="465">
        <v>0</v>
      </c>
      <c r="AE321" s="465">
        <v>0</v>
      </c>
      <c r="AF321" s="465">
        <v>0</v>
      </c>
      <c r="AG321" s="465">
        <v>0</v>
      </c>
      <c r="AH321" s="465">
        <v>0</v>
      </c>
      <c r="AI321" s="465">
        <v>0</v>
      </c>
      <c r="AJ321" s="465">
        <v>0</v>
      </c>
      <c r="AK321" s="465">
        <v>0</v>
      </c>
      <c r="AL321" s="465">
        <v>0</v>
      </c>
      <c r="AM321" s="465">
        <v>0</v>
      </c>
      <c r="AN321" s="465">
        <v>0</v>
      </c>
      <c r="AO321" s="465">
        <v>0</v>
      </c>
      <c r="AP321" s="465">
        <v>0</v>
      </c>
      <c r="AQ321" s="465">
        <v>0</v>
      </c>
      <c r="AR321" s="465">
        <v>0</v>
      </c>
      <c r="AS321" s="465">
        <v>0</v>
      </c>
      <c r="AT321" s="465">
        <v>0</v>
      </c>
      <c r="AU321" s="465">
        <v>0</v>
      </c>
      <c r="AV321" s="404">
        <v>0</v>
      </c>
      <c r="AW321" s="404">
        <v>0</v>
      </c>
      <c r="AX321" s="404">
        <v>0</v>
      </c>
      <c r="AY321" s="404">
        <v>0</v>
      </c>
      <c r="AZ321" s="404">
        <v>0</v>
      </c>
      <c r="BA321" s="404">
        <v>0</v>
      </c>
      <c r="BB321" s="404">
        <v>0</v>
      </c>
      <c r="BC321" s="404">
        <v>0</v>
      </c>
      <c r="BD321" s="404">
        <v>0</v>
      </c>
      <c r="BE321" s="404">
        <v>0</v>
      </c>
      <c r="BF321" s="404">
        <v>0</v>
      </c>
      <c r="BG321" s="404">
        <v>0</v>
      </c>
      <c r="BH321" s="404">
        <v>55108.17</v>
      </c>
      <c r="BI321" s="404">
        <v>0</v>
      </c>
      <c r="BJ321" s="404">
        <v>0</v>
      </c>
      <c r="BK321" s="404">
        <v>0</v>
      </c>
      <c r="BL321" s="404">
        <v>0</v>
      </c>
      <c r="BM321" s="404">
        <v>0</v>
      </c>
      <c r="BN321" s="404">
        <v>0</v>
      </c>
      <c r="BO321" s="404">
        <v>0</v>
      </c>
      <c r="BP321" s="404">
        <v>0</v>
      </c>
      <c r="BQ321" s="404">
        <v>0</v>
      </c>
      <c r="BR321" s="404">
        <v>0</v>
      </c>
      <c r="BS321" s="404">
        <v>0</v>
      </c>
      <c r="BT321" s="404">
        <v>0</v>
      </c>
      <c r="BU321" s="404">
        <v>0</v>
      </c>
      <c r="BV321" s="404">
        <v>0</v>
      </c>
      <c r="BW321" s="404">
        <v>0</v>
      </c>
      <c r="BX321" s="404">
        <v>0</v>
      </c>
      <c r="BY321" s="404">
        <v>0</v>
      </c>
      <c r="BZ321" s="404">
        <v>0</v>
      </c>
      <c r="CA321" s="404">
        <v>34184.67</v>
      </c>
      <c r="CB321" s="404">
        <v>0</v>
      </c>
      <c r="CC321" s="404">
        <v>0</v>
      </c>
      <c r="CD321" s="404">
        <v>0</v>
      </c>
      <c r="CE321" s="404">
        <v>0</v>
      </c>
      <c r="CF321" s="404">
        <v>0</v>
      </c>
      <c r="CG321" s="404">
        <v>0</v>
      </c>
      <c r="CH321" s="404">
        <v>0</v>
      </c>
      <c r="CI321" s="404">
        <v>0</v>
      </c>
      <c r="CJ321" s="404">
        <v>0</v>
      </c>
      <c r="CK321" s="404">
        <v>0</v>
      </c>
      <c r="CL321" s="404">
        <v>0</v>
      </c>
      <c r="CM321" s="404">
        <v>0</v>
      </c>
      <c r="CN321" s="404">
        <v>0</v>
      </c>
      <c r="CO321" s="404">
        <v>0</v>
      </c>
      <c r="CP321" s="404">
        <v>0</v>
      </c>
      <c r="CQ321" s="404">
        <v>0</v>
      </c>
      <c r="CR321" s="404">
        <v>0</v>
      </c>
      <c r="CS321" s="404">
        <v>0</v>
      </c>
      <c r="CT321" s="404">
        <v>0</v>
      </c>
      <c r="CU321" s="404">
        <v>0</v>
      </c>
      <c r="CV321" s="404">
        <v>0</v>
      </c>
      <c r="CW321" s="404">
        <v>0</v>
      </c>
      <c r="CX321" s="404">
        <v>0</v>
      </c>
      <c r="CY321" s="404">
        <v>0</v>
      </c>
      <c r="CZ321" s="404">
        <v>0</v>
      </c>
    </row>
    <row r="322" spans="1:104" x14ac:dyDescent="0.25">
      <c r="A322" s="183">
        <v>5398</v>
      </c>
      <c r="B322" s="183">
        <v>675815</v>
      </c>
      <c r="C322" s="27">
        <v>1026483</v>
      </c>
      <c r="D322" s="14">
        <v>1841254174</v>
      </c>
      <c r="F322" s="27" t="s">
        <v>1286</v>
      </c>
      <c r="G322" s="12" t="s">
        <v>1149</v>
      </c>
      <c r="H322" s="27" t="s">
        <v>1349</v>
      </c>
      <c r="I322" s="12" t="s">
        <v>1150</v>
      </c>
      <c r="J322" s="465">
        <v>0</v>
      </c>
      <c r="K322" s="465">
        <v>0</v>
      </c>
      <c r="L322" s="465">
        <v>0</v>
      </c>
      <c r="M322" s="465">
        <v>0</v>
      </c>
      <c r="N322" s="465">
        <v>0</v>
      </c>
      <c r="O322" s="465">
        <v>0</v>
      </c>
      <c r="P322" s="465">
        <v>0</v>
      </c>
      <c r="Q322" s="465">
        <v>0</v>
      </c>
      <c r="R322" s="465">
        <v>0</v>
      </c>
      <c r="S322" s="465">
        <v>0</v>
      </c>
      <c r="T322" s="465">
        <v>0</v>
      </c>
      <c r="U322" s="465">
        <v>0</v>
      </c>
      <c r="V322" s="465">
        <v>0</v>
      </c>
      <c r="W322" s="465">
        <v>0</v>
      </c>
      <c r="X322" s="465">
        <v>0</v>
      </c>
      <c r="Y322" s="465">
        <v>0</v>
      </c>
      <c r="Z322" s="465">
        <v>0</v>
      </c>
      <c r="AA322" s="465">
        <v>0</v>
      </c>
      <c r="AB322" s="465">
        <v>0</v>
      </c>
      <c r="AC322" s="465">
        <v>0</v>
      </c>
      <c r="AD322" s="465">
        <v>0</v>
      </c>
      <c r="AE322" s="465">
        <v>0</v>
      </c>
      <c r="AF322" s="465">
        <v>0</v>
      </c>
      <c r="AG322" s="465">
        <v>0</v>
      </c>
      <c r="AH322" s="465">
        <v>0</v>
      </c>
      <c r="AI322" s="465">
        <v>0</v>
      </c>
      <c r="AJ322" s="465">
        <v>0</v>
      </c>
      <c r="AK322" s="465">
        <v>0</v>
      </c>
      <c r="AL322" s="465">
        <v>0</v>
      </c>
      <c r="AM322" s="465">
        <v>0</v>
      </c>
      <c r="AN322" s="465">
        <v>0</v>
      </c>
      <c r="AO322" s="465">
        <v>0</v>
      </c>
      <c r="AP322" s="465">
        <v>0</v>
      </c>
      <c r="AQ322" s="465">
        <v>0</v>
      </c>
      <c r="AR322" s="465">
        <v>0</v>
      </c>
      <c r="AS322" s="465">
        <v>0</v>
      </c>
      <c r="AT322" s="465">
        <v>0</v>
      </c>
      <c r="AU322" s="465">
        <v>0</v>
      </c>
      <c r="AV322" s="404">
        <v>0</v>
      </c>
      <c r="AW322" s="404">
        <v>0</v>
      </c>
      <c r="AX322" s="404">
        <v>0</v>
      </c>
      <c r="AY322" s="404">
        <v>0</v>
      </c>
      <c r="AZ322" s="404">
        <v>0</v>
      </c>
      <c r="BA322" s="404">
        <v>0</v>
      </c>
      <c r="BB322" s="404">
        <v>0</v>
      </c>
      <c r="BC322" s="404">
        <v>0</v>
      </c>
      <c r="BD322" s="404">
        <v>0</v>
      </c>
      <c r="BE322" s="404">
        <v>0</v>
      </c>
      <c r="BF322" s="404">
        <v>0</v>
      </c>
      <c r="BG322" s="404">
        <v>0</v>
      </c>
      <c r="BH322" s="404">
        <v>0</v>
      </c>
      <c r="BI322" s="404">
        <v>0</v>
      </c>
      <c r="BJ322" s="404">
        <v>0</v>
      </c>
      <c r="BK322" s="404">
        <v>0</v>
      </c>
      <c r="BL322" s="404">
        <v>0</v>
      </c>
      <c r="BM322" s="404">
        <v>0</v>
      </c>
      <c r="BN322" s="404">
        <v>0</v>
      </c>
      <c r="BO322" s="404">
        <v>26320</v>
      </c>
      <c r="BP322" s="404">
        <v>21924</v>
      </c>
      <c r="BQ322" s="404">
        <v>30352</v>
      </c>
      <c r="BR322" s="404">
        <v>31052</v>
      </c>
      <c r="BS322" s="404">
        <v>26320</v>
      </c>
      <c r="BT322" s="404">
        <v>0</v>
      </c>
      <c r="BU322" s="404">
        <v>0</v>
      </c>
      <c r="BV322" s="404">
        <v>0</v>
      </c>
      <c r="BW322" s="404">
        <v>0</v>
      </c>
      <c r="BX322" s="404">
        <v>0</v>
      </c>
      <c r="BY322" s="404">
        <v>0</v>
      </c>
      <c r="BZ322" s="404">
        <v>0</v>
      </c>
      <c r="CA322" s="404">
        <v>57880.340000000004</v>
      </c>
      <c r="CB322" s="404">
        <v>0</v>
      </c>
      <c r="CC322" s="404">
        <v>0</v>
      </c>
      <c r="CD322" s="404">
        <v>0</v>
      </c>
      <c r="CE322" s="404">
        <v>0</v>
      </c>
      <c r="CF322" s="404">
        <v>0</v>
      </c>
      <c r="CG322" s="404">
        <v>0</v>
      </c>
      <c r="CH322" s="404">
        <v>29372</v>
      </c>
      <c r="CI322" s="404">
        <v>24248</v>
      </c>
      <c r="CJ322" s="404">
        <v>32844</v>
      </c>
      <c r="CK322" s="404">
        <v>33852</v>
      </c>
      <c r="CL322" s="404">
        <v>32004</v>
      </c>
      <c r="CM322" s="404">
        <v>0</v>
      </c>
      <c r="CN322" s="404">
        <v>0</v>
      </c>
      <c r="CO322" s="404">
        <v>0</v>
      </c>
      <c r="CP322" s="404">
        <v>0</v>
      </c>
      <c r="CQ322" s="404">
        <v>0</v>
      </c>
      <c r="CR322" s="404">
        <v>0</v>
      </c>
      <c r="CS322" s="404">
        <v>0</v>
      </c>
      <c r="CT322" s="404">
        <v>63674.560000000012</v>
      </c>
      <c r="CU322" s="404">
        <v>0</v>
      </c>
      <c r="CV322" s="404">
        <v>0</v>
      </c>
      <c r="CW322" s="404">
        <v>0</v>
      </c>
      <c r="CX322" s="404">
        <v>0</v>
      </c>
      <c r="CY322" s="404">
        <v>0</v>
      </c>
      <c r="CZ322" s="404">
        <v>0</v>
      </c>
    </row>
    <row r="323" spans="1:104" x14ac:dyDescent="0.25">
      <c r="A323" s="183">
        <v>5197</v>
      </c>
      <c r="B323" s="183">
        <v>675817</v>
      </c>
      <c r="C323" s="27">
        <v>1026719</v>
      </c>
      <c r="D323" s="14">
        <v>1023407012</v>
      </c>
      <c r="F323" s="27" t="s">
        <v>1293</v>
      </c>
      <c r="G323" s="12" t="s">
        <v>1013</v>
      </c>
      <c r="H323" s="27" t="s">
        <v>1295</v>
      </c>
      <c r="I323" s="12" t="s">
        <v>1014</v>
      </c>
      <c r="J323" s="465">
        <v>50276.85</v>
      </c>
      <c r="K323" s="465">
        <v>51633.85</v>
      </c>
      <c r="L323" s="465">
        <v>55039.92</v>
      </c>
      <c r="M323" s="465">
        <v>55555.58</v>
      </c>
      <c r="N323" s="465">
        <v>54822.8</v>
      </c>
      <c r="O323" s="465">
        <v>0</v>
      </c>
      <c r="P323" s="465">
        <v>0</v>
      </c>
      <c r="Q323" s="465">
        <v>0</v>
      </c>
      <c r="R323" s="465">
        <v>0</v>
      </c>
      <c r="S323" s="465">
        <v>0</v>
      </c>
      <c r="T323" s="465">
        <v>0</v>
      </c>
      <c r="U323" s="465">
        <v>0</v>
      </c>
      <c r="V323" s="465">
        <v>49618.14</v>
      </c>
      <c r="W323" s="465">
        <v>0</v>
      </c>
      <c r="X323" s="465">
        <v>0</v>
      </c>
      <c r="Y323" s="465">
        <v>0</v>
      </c>
      <c r="Z323" s="465">
        <v>0</v>
      </c>
      <c r="AA323" s="465">
        <v>0</v>
      </c>
      <c r="AB323" s="465">
        <v>0</v>
      </c>
      <c r="AC323" s="465">
        <v>23394.68</v>
      </c>
      <c r="AD323" s="465">
        <v>23530.38</v>
      </c>
      <c r="AE323" s="465">
        <v>25267.34</v>
      </c>
      <c r="AF323" s="465">
        <v>24263.16</v>
      </c>
      <c r="AG323" s="465">
        <v>24127.46</v>
      </c>
      <c r="AH323" s="465">
        <v>0</v>
      </c>
      <c r="AI323" s="465">
        <v>0</v>
      </c>
      <c r="AJ323" s="465">
        <v>0</v>
      </c>
      <c r="AK323" s="465">
        <v>0</v>
      </c>
      <c r="AL323" s="465">
        <v>0</v>
      </c>
      <c r="AM323" s="465">
        <v>0</v>
      </c>
      <c r="AN323" s="465">
        <v>0</v>
      </c>
      <c r="AO323" s="465">
        <v>22822.799999999999</v>
      </c>
      <c r="AP323" s="465">
        <v>0</v>
      </c>
      <c r="AQ323" s="465">
        <v>0</v>
      </c>
      <c r="AR323" s="465">
        <v>0</v>
      </c>
      <c r="AS323" s="465">
        <v>0</v>
      </c>
      <c r="AT323" s="465">
        <v>0</v>
      </c>
      <c r="AU323" s="465">
        <v>0</v>
      </c>
      <c r="AV323" s="404">
        <v>0</v>
      </c>
      <c r="AW323" s="404">
        <v>0</v>
      </c>
      <c r="AX323" s="404">
        <v>0</v>
      </c>
      <c r="AY323" s="404">
        <v>0</v>
      </c>
      <c r="AZ323" s="404">
        <v>0</v>
      </c>
      <c r="BA323" s="404">
        <v>0</v>
      </c>
      <c r="BB323" s="404">
        <v>0</v>
      </c>
      <c r="BC323" s="404">
        <v>0</v>
      </c>
      <c r="BD323" s="404">
        <v>0</v>
      </c>
      <c r="BE323" s="404">
        <v>0</v>
      </c>
      <c r="BF323" s="404">
        <v>0</v>
      </c>
      <c r="BG323" s="404">
        <v>0</v>
      </c>
      <c r="BH323" s="404">
        <v>0</v>
      </c>
      <c r="BI323" s="404">
        <v>0</v>
      </c>
      <c r="BJ323" s="404">
        <v>0</v>
      </c>
      <c r="BK323" s="404">
        <v>0</v>
      </c>
      <c r="BL323" s="404">
        <v>0</v>
      </c>
      <c r="BM323" s="404">
        <v>0</v>
      </c>
      <c r="BN323" s="404">
        <v>0</v>
      </c>
      <c r="BO323" s="404">
        <v>0</v>
      </c>
      <c r="BP323" s="404">
        <v>0</v>
      </c>
      <c r="BQ323" s="404">
        <v>0</v>
      </c>
      <c r="BR323" s="404">
        <v>0</v>
      </c>
      <c r="BS323" s="404">
        <v>0</v>
      </c>
      <c r="BT323" s="404">
        <v>0</v>
      </c>
      <c r="BU323" s="404">
        <v>0</v>
      </c>
      <c r="BV323" s="404">
        <v>0</v>
      </c>
      <c r="BW323" s="404">
        <v>0</v>
      </c>
      <c r="BX323" s="404">
        <v>0</v>
      </c>
      <c r="BY323" s="404">
        <v>0</v>
      </c>
      <c r="BZ323" s="404">
        <v>0</v>
      </c>
      <c r="CA323" s="404">
        <v>0</v>
      </c>
      <c r="CB323" s="404">
        <v>0</v>
      </c>
      <c r="CC323" s="404">
        <v>0</v>
      </c>
      <c r="CD323" s="404">
        <v>0</v>
      </c>
      <c r="CE323" s="404">
        <v>0</v>
      </c>
      <c r="CF323" s="404">
        <v>0</v>
      </c>
      <c r="CG323" s="404">
        <v>0</v>
      </c>
      <c r="CH323" s="404">
        <v>0</v>
      </c>
      <c r="CI323" s="404">
        <v>0</v>
      </c>
      <c r="CJ323" s="404">
        <v>0</v>
      </c>
      <c r="CK323" s="404">
        <v>0</v>
      </c>
      <c r="CL323" s="404">
        <v>0</v>
      </c>
      <c r="CM323" s="404">
        <v>0</v>
      </c>
      <c r="CN323" s="404">
        <v>0</v>
      </c>
      <c r="CO323" s="404">
        <v>0</v>
      </c>
      <c r="CP323" s="404">
        <v>0</v>
      </c>
      <c r="CQ323" s="404">
        <v>0</v>
      </c>
      <c r="CR323" s="404">
        <v>0</v>
      </c>
      <c r="CS323" s="404">
        <v>0</v>
      </c>
      <c r="CT323" s="404">
        <v>0</v>
      </c>
      <c r="CU323" s="404">
        <v>0</v>
      </c>
      <c r="CV323" s="404">
        <v>0</v>
      </c>
      <c r="CW323" s="404">
        <v>0</v>
      </c>
      <c r="CX323" s="404">
        <v>0</v>
      </c>
      <c r="CY323" s="404">
        <v>0</v>
      </c>
      <c r="CZ323" s="404">
        <v>0</v>
      </c>
    </row>
    <row r="324" spans="1:104" x14ac:dyDescent="0.25">
      <c r="A324" s="183">
        <v>4456</v>
      </c>
      <c r="B324" s="183">
        <v>675818</v>
      </c>
      <c r="C324" s="27">
        <v>1020249</v>
      </c>
      <c r="D324" s="14">
        <v>1811979115</v>
      </c>
      <c r="F324" s="27" t="s">
        <v>1279</v>
      </c>
      <c r="G324" s="12" t="s">
        <v>680</v>
      </c>
      <c r="H324" s="27" t="s">
        <v>1433</v>
      </c>
      <c r="I324" s="12" t="s">
        <v>681</v>
      </c>
      <c r="J324" s="465">
        <v>14230.24</v>
      </c>
      <c r="K324" s="465">
        <v>13934.28</v>
      </c>
      <c r="L324" s="465">
        <v>15716.08</v>
      </c>
      <c r="M324" s="465">
        <v>16181.16</v>
      </c>
      <c r="N324" s="465">
        <v>15311.4</v>
      </c>
      <c r="O324" s="465">
        <v>0</v>
      </c>
      <c r="P324" s="465">
        <v>0</v>
      </c>
      <c r="Q324" s="465">
        <v>0</v>
      </c>
      <c r="R324" s="465">
        <v>0</v>
      </c>
      <c r="S324" s="465">
        <v>0</v>
      </c>
      <c r="T324" s="465">
        <v>0</v>
      </c>
      <c r="U324" s="465">
        <v>0</v>
      </c>
      <c r="V324" s="465">
        <v>41701.099999999991</v>
      </c>
      <c r="W324" s="465">
        <v>0</v>
      </c>
      <c r="X324" s="465">
        <v>0</v>
      </c>
      <c r="Y324" s="465">
        <v>0</v>
      </c>
      <c r="Z324" s="465">
        <v>0</v>
      </c>
      <c r="AA324" s="465">
        <v>0</v>
      </c>
      <c r="AB324" s="465">
        <v>0</v>
      </c>
      <c r="AC324" s="465">
        <v>0</v>
      </c>
      <c r="AD324" s="465">
        <v>0</v>
      </c>
      <c r="AE324" s="465">
        <v>0</v>
      </c>
      <c r="AF324" s="465">
        <v>0</v>
      </c>
      <c r="AG324" s="465">
        <v>0</v>
      </c>
      <c r="AH324" s="465">
        <v>0</v>
      </c>
      <c r="AI324" s="465">
        <v>0</v>
      </c>
      <c r="AJ324" s="465">
        <v>0</v>
      </c>
      <c r="AK324" s="465">
        <v>0</v>
      </c>
      <c r="AL324" s="465">
        <v>0</v>
      </c>
      <c r="AM324" s="465">
        <v>0</v>
      </c>
      <c r="AN324" s="465">
        <v>0</v>
      </c>
      <c r="AO324" s="465">
        <v>0</v>
      </c>
      <c r="AP324" s="465">
        <v>0</v>
      </c>
      <c r="AQ324" s="465">
        <v>0</v>
      </c>
      <c r="AR324" s="465">
        <v>0</v>
      </c>
      <c r="AS324" s="465">
        <v>0</v>
      </c>
      <c r="AT324" s="465">
        <v>0</v>
      </c>
      <c r="AU324" s="465">
        <v>0</v>
      </c>
      <c r="AV324" s="404">
        <v>9114.36</v>
      </c>
      <c r="AW324" s="404">
        <v>8806.32</v>
      </c>
      <c r="AX324" s="404">
        <v>10008.280000000001</v>
      </c>
      <c r="AY324" s="404">
        <v>10086.799999999999</v>
      </c>
      <c r="AZ324" s="404">
        <v>9682.1200000000008</v>
      </c>
      <c r="BA324" s="404">
        <v>0</v>
      </c>
      <c r="BB324" s="404">
        <v>0</v>
      </c>
      <c r="BC324" s="404">
        <v>0</v>
      </c>
      <c r="BD324" s="404">
        <v>0</v>
      </c>
      <c r="BE324" s="404">
        <v>0</v>
      </c>
      <c r="BF324" s="404">
        <v>0</v>
      </c>
      <c r="BG324" s="404">
        <v>0</v>
      </c>
      <c r="BH324" s="404">
        <v>26541.759999999998</v>
      </c>
      <c r="BI324" s="404">
        <v>0</v>
      </c>
      <c r="BJ324" s="404">
        <v>0</v>
      </c>
      <c r="BK324" s="404">
        <v>0</v>
      </c>
      <c r="BL324" s="404">
        <v>0</v>
      </c>
      <c r="BM324" s="404">
        <v>0</v>
      </c>
      <c r="BN324" s="404">
        <v>0</v>
      </c>
      <c r="BO324" s="404">
        <v>0</v>
      </c>
      <c r="BP324" s="404">
        <v>0</v>
      </c>
      <c r="BQ324" s="404">
        <v>0</v>
      </c>
      <c r="BR324" s="404">
        <v>0</v>
      </c>
      <c r="BS324" s="404">
        <v>0</v>
      </c>
      <c r="BT324" s="404">
        <v>0</v>
      </c>
      <c r="BU324" s="404">
        <v>0</v>
      </c>
      <c r="BV324" s="404">
        <v>0</v>
      </c>
      <c r="BW324" s="404">
        <v>0</v>
      </c>
      <c r="BX324" s="404">
        <v>0</v>
      </c>
      <c r="BY324" s="404">
        <v>0</v>
      </c>
      <c r="BZ324" s="404">
        <v>0</v>
      </c>
      <c r="CA324" s="404">
        <v>0</v>
      </c>
      <c r="CB324" s="404">
        <v>0</v>
      </c>
      <c r="CC324" s="404">
        <v>0</v>
      </c>
      <c r="CD324" s="404">
        <v>0</v>
      </c>
      <c r="CE324" s="404">
        <v>0</v>
      </c>
      <c r="CF324" s="404">
        <v>0</v>
      </c>
      <c r="CG324" s="404">
        <v>0</v>
      </c>
      <c r="CH324" s="404">
        <v>19907.84</v>
      </c>
      <c r="CI324" s="404">
        <v>20342.719999999998</v>
      </c>
      <c r="CJ324" s="404">
        <v>22958.04</v>
      </c>
      <c r="CK324" s="404">
        <v>23084.880000000001</v>
      </c>
      <c r="CL324" s="404">
        <v>22740.6</v>
      </c>
      <c r="CM324" s="404">
        <v>0</v>
      </c>
      <c r="CN324" s="404">
        <v>0</v>
      </c>
      <c r="CO324" s="404">
        <v>0</v>
      </c>
      <c r="CP324" s="404">
        <v>0</v>
      </c>
      <c r="CQ324" s="404">
        <v>0</v>
      </c>
      <c r="CR324" s="404">
        <v>0</v>
      </c>
      <c r="CS324" s="404">
        <v>0</v>
      </c>
      <c r="CT324" s="404">
        <v>60069.1</v>
      </c>
      <c r="CU324" s="404">
        <v>0</v>
      </c>
      <c r="CV324" s="404">
        <v>0</v>
      </c>
      <c r="CW324" s="404">
        <v>0</v>
      </c>
      <c r="CX324" s="404">
        <v>0</v>
      </c>
      <c r="CY324" s="404">
        <v>0</v>
      </c>
      <c r="CZ324" s="404">
        <v>0</v>
      </c>
    </row>
    <row r="325" spans="1:104" x14ac:dyDescent="0.25">
      <c r="A325" s="183">
        <v>5113</v>
      </c>
      <c r="B325" s="183">
        <v>675822</v>
      </c>
      <c r="C325" s="27">
        <v>1016957</v>
      </c>
      <c r="D325" s="14">
        <v>1417192170</v>
      </c>
      <c r="F325" s="27" t="s">
        <v>1298</v>
      </c>
      <c r="G325" s="12" t="s">
        <v>958</v>
      </c>
      <c r="H325" s="27" t="s">
        <v>1439</v>
      </c>
      <c r="I325" s="12" t="s">
        <v>959</v>
      </c>
      <c r="J325" s="465">
        <v>0</v>
      </c>
      <c r="K325" s="465">
        <v>0</v>
      </c>
      <c r="L325" s="465">
        <v>0</v>
      </c>
      <c r="M325" s="465">
        <v>0</v>
      </c>
      <c r="N325" s="465">
        <v>0</v>
      </c>
      <c r="O325" s="465">
        <v>0</v>
      </c>
      <c r="P325" s="465">
        <v>0</v>
      </c>
      <c r="Q325" s="465">
        <v>0</v>
      </c>
      <c r="R325" s="465">
        <v>0</v>
      </c>
      <c r="S325" s="465">
        <v>0</v>
      </c>
      <c r="T325" s="465">
        <v>0</v>
      </c>
      <c r="U325" s="465">
        <v>0</v>
      </c>
      <c r="V325" s="465">
        <v>0</v>
      </c>
      <c r="W325" s="465">
        <v>0</v>
      </c>
      <c r="X325" s="465">
        <v>0</v>
      </c>
      <c r="Y325" s="465">
        <v>0</v>
      </c>
      <c r="Z325" s="465">
        <v>0</v>
      </c>
      <c r="AA325" s="465">
        <v>0</v>
      </c>
      <c r="AB325" s="465">
        <v>0</v>
      </c>
      <c r="AC325" s="465">
        <v>0</v>
      </c>
      <c r="AD325" s="465">
        <v>0</v>
      </c>
      <c r="AE325" s="465">
        <v>0</v>
      </c>
      <c r="AF325" s="465">
        <v>0</v>
      </c>
      <c r="AG325" s="465">
        <v>0</v>
      </c>
      <c r="AH325" s="465">
        <v>0</v>
      </c>
      <c r="AI325" s="465">
        <v>0</v>
      </c>
      <c r="AJ325" s="465">
        <v>0</v>
      </c>
      <c r="AK325" s="465">
        <v>0</v>
      </c>
      <c r="AL325" s="465">
        <v>0</v>
      </c>
      <c r="AM325" s="465">
        <v>0</v>
      </c>
      <c r="AN325" s="465">
        <v>0</v>
      </c>
      <c r="AO325" s="465">
        <v>0</v>
      </c>
      <c r="AP325" s="465">
        <v>0</v>
      </c>
      <c r="AQ325" s="465">
        <v>0</v>
      </c>
      <c r="AR325" s="465">
        <v>0</v>
      </c>
      <c r="AS325" s="465">
        <v>0</v>
      </c>
      <c r="AT325" s="465">
        <v>0</v>
      </c>
      <c r="AU325" s="465">
        <v>0</v>
      </c>
      <c r="AV325" s="404">
        <v>0</v>
      </c>
      <c r="AW325" s="404">
        <v>0</v>
      </c>
      <c r="AX325" s="404">
        <v>0</v>
      </c>
      <c r="AY325" s="404">
        <v>0</v>
      </c>
      <c r="AZ325" s="404">
        <v>0</v>
      </c>
      <c r="BA325" s="404">
        <v>0</v>
      </c>
      <c r="BB325" s="404">
        <v>0</v>
      </c>
      <c r="BC325" s="404">
        <v>0</v>
      </c>
      <c r="BD325" s="404">
        <v>0</v>
      </c>
      <c r="BE325" s="404">
        <v>0</v>
      </c>
      <c r="BF325" s="404">
        <v>0</v>
      </c>
      <c r="BG325" s="404">
        <v>0</v>
      </c>
      <c r="BH325" s="404">
        <v>92343.419999999984</v>
      </c>
      <c r="BI325" s="404">
        <v>0</v>
      </c>
      <c r="BJ325" s="404">
        <v>0</v>
      </c>
      <c r="BK325" s="404">
        <v>0</v>
      </c>
      <c r="BL325" s="404">
        <v>0</v>
      </c>
      <c r="BM325" s="404">
        <v>0</v>
      </c>
      <c r="BN325" s="404">
        <v>0</v>
      </c>
      <c r="BO325" s="404">
        <v>0</v>
      </c>
      <c r="BP325" s="404">
        <v>0</v>
      </c>
      <c r="BQ325" s="404">
        <v>0</v>
      </c>
      <c r="BR325" s="404">
        <v>0</v>
      </c>
      <c r="BS325" s="404">
        <v>0</v>
      </c>
      <c r="BT325" s="404">
        <v>0</v>
      </c>
      <c r="BU325" s="404">
        <v>0</v>
      </c>
      <c r="BV325" s="404">
        <v>0</v>
      </c>
      <c r="BW325" s="404">
        <v>0</v>
      </c>
      <c r="BX325" s="404">
        <v>0</v>
      </c>
      <c r="BY325" s="404">
        <v>0</v>
      </c>
      <c r="BZ325" s="404">
        <v>0</v>
      </c>
      <c r="CA325" s="404">
        <v>57282.42</v>
      </c>
      <c r="CB325" s="404">
        <v>0</v>
      </c>
      <c r="CC325" s="404">
        <v>0</v>
      </c>
      <c r="CD325" s="404">
        <v>0</v>
      </c>
      <c r="CE325" s="404">
        <v>0</v>
      </c>
      <c r="CF325" s="404">
        <v>0</v>
      </c>
      <c r="CG325" s="404">
        <v>0</v>
      </c>
      <c r="CH325" s="404">
        <v>0</v>
      </c>
      <c r="CI325" s="404">
        <v>0</v>
      </c>
      <c r="CJ325" s="404">
        <v>0</v>
      </c>
      <c r="CK325" s="404">
        <v>0</v>
      </c>
      <c r="CL325" s="404">
        <v>0</v>
      </c>
      <c r="CM325" s="404">
        <v>0</v>
      </c>
      <c r="CN325" s="404">
        <v>0</v>
      </c>
      <c r="CO325" s="404">
        <v>0</v>
      </c>
      <c r="CP325" s="404">
        <v>0</v>
      </c>
      <c r="CQ325" s="404">
        <v>0</v>
      </c>
      <c r="CR325" s="404">
        <v>0</v>
      </c>
      <c r="CS325" s="404">
        <v>0</v>
      </c>
      <c r="CT325" s="404">
        <v>0</v>
      </c>
      <c r="CU325" s="404">
        <v>0</v>
      </c>
      <c r="CV325" s="404">
        <v>0</v>
      </c>
      <c r="CW325" s="404">
        <v>0</v>
      </c>
      <c r="CX325" s="404">
        <v>0</v>
      </c>
      <c r="CY325" s="404">
        <v>0</v>
      </c>
      <c r="CZ325" s="404">
        <v>0</v>
      </c>
    </row>
    <row r="326" spans="1:104" x14ac:dyDescent="0.25">
      <c r="A326" s="183">
        <v>4059</v>
      </c>
      <c r="B326" s="183">
        <v>675826</v>
      </c>
      <c r="C326" s="27">
        <v>1025615</v>
      </c>
      <c r="D326" s="14">
        <v>1740611805</v>
      </c>
      <c r="F326" s="27" t="s">
        <v>1274</v>
      </c>
      <c r="G326" s="12" t="s">
        <v>560</v>
      </c>
      <c r="H326" s="27" t="s">
        <v>1363</v>
      </c>
      <c r="I326" s="12" t="s">
        <v>561</v>
      </c>
      <c r="J326" s="465">
        <v>0</v>
      </c>
      <c r="K326" s="465">
        <v>0</v>
      </c>
      <c r="L326" s="465">
        <v>0</v>
      </c>
      <c r="M326" s="465">
        <v>0</v>
      </c>
      <c r="N326" s="465">
        <v>0</v>
      </c>
      <c r="O326" s="465">
        <v>0</v>
      </c>
      <c r="P326" s="465">
        <v>0</v>
      </c>
      <c r="Q326" s="465">
        <v>0</v>
      </c>
      <c r="R326" s="465">
        <v>0</v>
      </c>
      <c r="S326" s="465">
        <v>0</v>
      </c>
      <c r="T326" s="465">
        <v>0</v>
      </c>
      <c r="U326" s="465">
        <v>0</v>
      </c>
      <c r="V326" s="465">
        <v>0</v>
      </c>
      <c r="W326" s="465">
        <v>0</v>
      </c>
      <c r="X326" s="465">
        <v>0</v>
      </c>
      <c r="Y326" s="465">
        <v>0</v>
      </c>
      <c r="Z326" s="465">
        <v>0</v>
      </c>
      <c r="AA326" s="465">
        <v>0</v>
      </c>
      <c r="AB326" s="465">
        <v>0</v>
      </c>
      <c r="AC326" s="465">
        <v>0</v>
      </c>
      <c r="AD326" s="465">
        <v>0</v>
      </c>
      <c r="AE326" s="465">
        <v>0</v>
      </c>
      <c r="AF326" s="465">
        <v>0</v>
      </c>
      <c r="AG326" s="465">
        <v>0</v>
      </c>
      <c r="AH326" s="465">
        <v>0</v>
      </c>
      <c r="AI326" s="465">
        <v>0</v>
      </c>
      <c r="AJ326" s="465">
        <v>0</v>
      </c>
      <c r="AK326" s="465">
        <v>0</v>
      </c>
      <c r="AL326" s="465">
        <v>0</v>
      </c>
      <c r="AM326" s="465">
        <v>0</v>
      </c>
      <c r="AN326" s="465">
        <v>0</v>
      </c>
      <c r="AO326" s="465">
        <v>0</v>
      </c>
      <c r="AP326" s="465">
        <v>0</v>
      </c>
      <c r="AQ326" s="465">
        <v>0</v>
      </c>
      <c r="AR326" s="465">
        <v>0</v>
      </c>
      <c r="AS326" s="465">
        <v>0</v>
      </c>
      <c r="AT326" s="465">
        <v>0</v>
      </c>
      <c r="AU326" s="465">
        <v>0</v>
      </c>
      <c r="AV326" s="404">
        <v>0</v>
      </c>
      <c r="AW326" s="404">
        <v>0</v>
      </c>
      <c r="AX326" s="404">
        <v>0</v>
      </c>
      <c r="AY326" s="404">
        <v>0</v>
      </c>
      <c r="AZ326" s="404">
        <v>0</v>
      </c>
      <c r="BA326" s="404">
        <v>0</v>
      </c>
      <c r="BB326" s="404">
        <v>0</v>
      </c>
      <c r="BC326" s="404">
        <v>0</v>
      </c>
      <c r="BD326" s="404">
        <v>0</v>
      </c>
      <c r="BE326" s="404">
        <v>0</v>
      </c>
      <c r="BF326" s="404">
        <v>0</v>
      </c>
      <c r="BG326" s="404">
        <v>0</v>
      </c>
      <c r="BH326" s="404">
        <v>0</v>
      </c>
      <c r="BI326" s="404">
        <v>0</v>
      </c>
      <c r="BJ326" s="404">
        <v>0</v>
      </c>
      <c r="BK326" s="404">
        <v>0</v>
      </c>
      <c r="BL326" s="404">
        <v>0</v>
      </c>
      <c r="BM326" s="404">
        <v>0</v>
      </c>
      <c r="BN326" s="404">
        <v>0</v>
      </c>
      <c r="BO326" s="404">
        <v>16398.43</v>
      </c>
      <c r="BP326" s="404">
        <v>16188.09</v>
      </c>
      <c r="BQ326" s="404">
        <v>18194.41</v>
      </c>
      <c r="BR326" s="404">
        <v>17733.28</v>
      </c>
      <c r="BS326" s="404">
        <v>17522.940000000002</v>
      </c>
      <c r="BT326" s="404">
        <v>0</v>
      </c>
      <c r="BU326" s="404">
        <v>0</v>
      </c>
      <c r="BV326" s="404">
        <v>0</v>
      </c>
      <c r="BW326" s="404">
        <v>0</v>
      </c>
      <c r="BX326" s="404">
        <v>0</v>
      </c>
      <c r="BY326" s="404">
        <v>0</v>
      </c>
      <c r="BZ326" s="404">
        <v>0</v>
      </c>
      <c r="CA326" s="404">
        <v>48207.360000000001</v>
      </c>
      <c r="CB326" s="404">
        <v>0</v>
      </c>
      <c r="CC326" s="404">
        <v>0</v>
      </c>
      <c r="CD326" s="404">
        <v>0</v>
      </c>
      <c r="CE326" s="404">
        <v>0</v>
      </c>
      <c r="CF326" s="404">
        <v>0</v>
      </c>
      <c r="CG326" s="404">
        <v>0</v>
      </c>
      <c r="CH326" s="404">
        <v>19836.68</v>
      </c>
      <c r="CI326" s="404">
        <v>19513.079999999998</v>
      </c>
      <c r="CJ326" s="404">
        <v>21325.239999999998</v>
      </c>
      <c r="CK326" s="404">
        <v>21220.07</v>
      </c>
      <c r="CL326" s="404">
        <v>20815.57</v>
      </c>
      <c r="CM326" s="404">
        <v>0</v>
      </c>
      <c r="CN326" s="404">
        <v>0</v>
      </c>
      <c r="CO326" s="404">
        <v>0</v>
      </c>
      <c r="CP326" s="404">
        <v>0</v>
      </c>
      <c r="CQ326" s="404">
        <v>0</v>
      </c>
      <c r="CR326" s="404">
        <v>0</v>
      </c>
      <c r="CS326" s="404">
        <v>0</v>
      </c>
      <c r="CT326" s="404">
        <v>57600</v>
      </c>
      <c r="CU326" s="404">
        <v>0</v>
      </c>
      <c r="CV326" s="404">
        <v>0</v>
      </c>
      <c r="CW326" s="404">
        <v>0</v>
      </c>
      <c r="CX326" s="404">
        <v>0</v>
      </c>
      <c r="CY326" s="404">
        <v>0</v>
      </c>
      <c r="CZ326" s="404">
        <v>0</v>
      </c>
    </row>
    <row r="327" spans="1:104" x14ac:dyDescent="0.25">
      <c r="A327" s="183">
        <v>4327</v>
      </c>
      <c r="B327" s="183">
        <v>675832</v>
      </c>
      <c r="C327" s="27">
        <v>1020735</v>
      </c>
      <c r="D327" s="14">
        <v>1386992337</v>
      </c>
      <c r="F327" s="27" t="s">
        <v>1258</v>
      </c>
      <c r="G327" s="12" t="s">
        <v>194</v>
      </c>
      <c r="H327" s="27" t="s">
        <v>1373</v>
      </c>
      <c r="I327" s="12" t="s">
        <v>195</v>
      </c>
      <c r="J327" s="465">
        <v>8828.25</v>
      </c>
      <c r="K327" s="465">
        <v>9144.25</v>
      </c>
      <c r="L327" s="465">
        <v>9574.8000000000011</v>
      </c>
      <c r="M327" s="465">
        <v>9318.0500000000011</v>
      </c>
      <c r="N327" s="465">
        <v>9243</v>
      </c>
      <c r="O327" s="465">
        <v>0</v>
      </c>
      <c r="P327" s="465">
        <v>0</v>
      </c>
      <c r="Q327" s="465">
        <v>0</v>
      </c>
      <c r="R327" s="465">
        <v>0</v>
      </c>
      <c r="S327" s="465">
        <v>0</v>
      </c>
      <c r="T327" s="465">
        <v>0</v>
      </c>
      <c r="U327" s="465">
        <v>0</v>
      </c>
      <c r="V327" s="465">
        <v>26082.76</v>
      </c>
      <c r="W327" s="465">
        <v>0</v>
      </c>
      <c r="X327" s="465">
        <v>0</v>
      </c>
      <c r="Y327" s="465">
        <v>0</v>
      </c>
      <c r="Z327" s="465">
        <v>0</v>
      </c>
      <c r="AA327" s="465">
        <v>0</v>
      </c>
      <c r="AB327" s="465">
        <v>0</v>
      </c>
      <c r="AC327" s="465">
        <v>0</v>
      </c>
      <c r="AD327" s="465">
        <v>0</v>
      </c>
      <c r="AE327" s="465">
        <v>0</v>
      </c>
      <c r="AF327" s="465">
        <v>0</v>
      </c>
      <c r="AG327" s="465">
        <v>0</v>
      </c>
      <c r="AH327" s="465">
        <v>0</v>
      </c>
      <c r="AI327" s="465">
        <v>0</v>
      </c>
      <c r="AJ327" s="465">
        <v>0</v>
      </c>
      <c r="AK327" s="465">
        <v>0</v>
      </c>
      <c r="AL327" s="465">
        <v>0</v>
      </c>
      <c r="AM327" s="465">
        <v>0</v>
      </c>
      <c r="AN327" s="465">
        <v>0</v>
      </c>
      <c r="AO327" s="465">
        <v>0</v>
      </c>
      <c r="AP327" s="465">
        <v>0</v>
      </c>
      <c r="AQ327" s="465">
        <v>0</v>
      </c>
      <c r="AR327" s="465">
        <v>0</v>
      </c>
      <c r="AS327" s="465">
        <v>0</v>
      </c>
      <c r="AT327" s="465">
        <v>0</v>
      </c>
      <c r="AU327" s="465">
        <v>0</v>
      </c>
      <c r="AV327" s="404">
        <v>0</v>
      </c>
      <c r="AW327" s="404">
        <v>0</v>
      </c>
      <c r="AX327" s="404">
        <v>0</v>
      </c>
      <c r="AY327" s="404">
        <v>0</v>
      </c>
      <c r="AZ327" s="404">
        <v>0</v>
      </c>
      <c r="BA327" s="404">
        <v>0</v>
      </c>
      <c r="BB327" s="404">
        <v>0</v>
      </c>
      <c r="BC327" s="404">
        <v>0</v>
      </c>
      <c r="BD327" s="404">
        <v>0</v>
      </c>
      <c r="BE327" s="404">
        <v>0</v>
      </c>
      <c r="BF327" s="404">
        <v>0</v>
      </c>
      <c r="BG327" s="404">
        <v>0</v>
      </c>
      <c r="BH327" s="404">
        <v>0</v>
      </c>
      <c r="BI327" s="404">
        <v>0</v>
      </c>
      <c r="BJ327" s="404">
        <v>0</v>
      </c>
      <c r="BK327" s="404">
        <v>0</v>
      </c>
      <c r="BL327" s="404">
        <v>0</v>
      </c>
      <c r="BM327" s="404">
        <v>0</v>
      </c>
      <c r="BN327" s="404">
        <v>0</v>
      </c>
      <c r="BO327" s="404">
        <v>9835.5</v>
      </c>
      <c r="BP327" s="404">
        <v>10100.15</v>
      </c>
      <c r="BQ327" s="404">
        <v>10807.199999999999</v>
      </c>
      <c r="BR327" s="404">
        <v>10755.85</v>
      </c>
      <c r="BS327" s="404">
        <v>10732.15</v>
      </c>
      <c r="BT327" s="404">
        <v>0</v>
      </c>
      <c r="BU327" s="404">
        <v>0</v>
      </c>
      <c r="BV327" s="404">
        <v>0</v>
      </c>
      <c r="BW327" s="404">
        <v>0</v>
      </c>
      <c r="BX327" s="404">
        <v>0</v>
      </c>
      <c r="BY327" s="404">
        <v>0</v>
      </c>
      <c r="BZ327" s="404">
        <v>0</v>
      </c>
      <c r="CA327" s="404">
        <v>29108.42</v>
      </c>
      <c r="CB327" s="404">
        <v>0</v>
      </c>
      <c r="CC327" s="404">
        <v>0</v>
      </c>
      <c r="CD327" s="404">
        <v>0</v>
      </c>
      <c r="CE327" s="404">
        <v>0</v>
      </c>
      <c r="CF327" s="404">
        <v>0</v>
      </c>
      <c r="CG327" s="404">
        <v>0</v>
      </c>
      <c r="CH327" s="404">
        <v>0</v>
      </c>
      <c r="CI327" s="404">
        <v>0</v>
      </c>
      <c r="CJ327" s="404">
        <v>0</v>
      </c>
      <c r="CK327" s="404">
        <v>0</v>
      </c>
      <c r="CL327" s="404">
        <v>0</v>
      </c>
      <c r="CM327" s="404">
        <v>0</v>
      </c>
      <c r="CN327" s="404">
        <v>0</v>
      </c>
      <c r="CO327" s="404">
        <v>0</v>
      </c>
      <c r="CP327" s="404">
        <v>0</v>
      </c>
      <c r="CQ327" s="404">
        <v>0</v>
      </c>
      <c r="CR327" s="404">
        <v>0</v>
      </c>
      <c r="CS327" s="404">
        <v>0</v>
      </c>
      <c r="CT327" s="404">
        <v>0</v>
      </c>
      <c r="CU327" s="404">
        <v>0</v>
      </c>
      <c r="CV327" s="404">
        <v>0</v>
      </c>
      <c r="CW327" s="404">
        <v>0</v>
      </c>
      <c r="CX327" s="404">
        <v>0</v>
      </c>
      <c r="CY327" s="404">
        <v>0</v>
      </c>
      <c r="CZ327" s="404">
        <v>0</v>
      </c>
    </row>
    <row r="328" spans="1:104" x14ac:dyDescent="0.25">
      <c r="A328" s="183">
        <v>4873</v>
      </c>
      <c r="B328" s="183">
        <v>675838</v>
      </c>
      <c r="C328" s="27">
        <v>1004854</v>
      </c>
      <c r="D328" s="14">
        <v>1598752099</v>
      </c>
      <c r="F328" s="27" t="s">
        <v>1296</v>
      </c>
      <c r="G328" s="12" t="s">
        <v>849</v>
      </c>
      <c r="H328" s="27" t="s">
        <v>849</v>
      </c>
      <c r="I328" s="12" t="s">
        <v>850</v>
      </c>
      <c r="J328" s="465">
        <v>0</v>
      </c>
      <c r="K328" s="465">
        <v>0</v>
      </c>
      <c r="L328" s="465">
        <v>0</v>
      </c>
      <c r="M328" s="465">
        <v>0</v>
      </c>
      <c r="N328" s="465">
        <v>0</v>
      </c>
      <c r="O328" s="465">
        <v>0</v>
      </c>
      <c r="P328" s="465">
        <v>0</v>
      </c>
      <c r="Q328" s="465">
        <v>0</v>
      </c>
      <c r="R328" s="465">
        <v>0</v>
      </c>
      <c r="S328" s="465">
        <v>0</v>
      </c>
      <c r="T328" s="465">
        <v>0</v>
      </c>
      <c r="U328" s="465">
        <v>0</v>
      </c>
      <c r="V328" s="465">
        <v>0</v>
      </c>
      <c r="W328" s="465">
        <v>0</v>
      </c>
      <c r="X328" s="465">
        <v>0</v>
      </c>
      <c r="Y328" s="465">
        <v>0</v>
      </c>
      <c r="Z328" s="465">
        <v>0</v>
      </c>
      <c r="AA328" s="465">
        <v>0</v>
      </c>
      <c r="AB328" s="465">
        <v>0</v>
      </c>
      <c r="AC328" s="465">
        <v>0</v>
      </c>
      <c r="AD328" s="465">
        <v>0</v>
      </c>
      <c r="AE328" s="465">
        <v>0</v>
      </c>
      <c r="AF328" s="465">
        <v>0</v>
      </c>
      <c r="AG328" s="465">
        <v>0</v>
      </c>
      <c r="AH328" s="465">
        <v>0</v>
      </c>
      <c r="AI328" s="465">
        <v>0</v>
      </c>
      <c r="AJ328" s="465">
        <v>0</v>
      </c>
      <c r="AK328" s="465">
        <v>0</v>
      </c>
      <c r="AL328" s="465">
        <v>0</v>
      </c>
      <c r="AM328" s="465">
        <v>0</v>
      </c>
      <c r="AN328" s="465">
        <v>0</v>
      </c>
      <c r="AO328" s="465">
        <v>25899.289999999997</v>
      </c>
      <c r="AP328" s="465">
        <v>0</v>
      </c>
      <c r="AQ328" s="465">
        <v>0</v>
      </c>
      <c r="AR328" s="465">
        <v>0</v>
      </c>
      <c r="AS328" s="465">
        <v>0</v>
      </c>
      <c r="AT328" s="465">
        <v>0</v>
      </c>
      <c r="AU328" s="465">
        <v>0</v>
      </c>
      <c r="AV328" s="404">
        <v>0</v>
      </c>
      <c r="AW328" s="404">
        <v>0</v>
      </c>
      <c r="AX328" s="404">
        <v>0</v>
      </c>
      <c r="AY328" s="404">
        <v>0</v>
      </c>
      <c r="AZ328" s="404">
        <v>0</v>
      </c>
      <c r="BA328" s="404">
        <v>0</v>
      </c>
      <c r="BB328" s="404">
        <v>0</v>
      </c>
      <c r="BC328" s="404">
        <v>0</v>
      </c>
      <c r="BD328" s="404">
        <v>0</v>
      </c>
      <c r="BE328" s="404">
        <v>0</v>
      </c>
      <c r="BF328" s="404">
        <v>0</v>
      </c>
      <c r="BG328" s="404">
        <v>0</v>
      </c>
      <c r="BH328" s="404">
        <v>0</v>
      </c>
      <c r="BI328" s="404">
        <v>0</v>
      </c>
      <c r="BJ328" s="404">
        <v>0</v>
      </c>
      <c r="BK328" s="404">
        <v>0</v>
      </c>
      <c r="BL328" s="404">
        <v>0</v>
      </c>
      <c r="BM328" s="404">
        <v>0</v>
      </c>
      <c r="BN328" s="404">
        <v>0</v>
      </c>
      <c r="BO328" s="404">
        <v>0</v>
      </c>
      <c r="BP328" s="404">
        <v>0</v>
      </c>
      <c r="BQ328" s="404">
        <v>0</v>
      </c>
      <c r="BR328" s="404">
        <v>0</v>
      </c>
      <c r="BS328" s="404">
        <v>0</v>
      </c>
      <c r="BT328" s="404">
        <v>0</v>
      </c>
      <c r="BU328" s="404">
        <v>0</v>
      </c>
      <c r="BV328" s="404">
        <v>0</v>
      </c>
      <c r="BW328" s="404">
        <v>0</v>
      </c>
      <c r="BX328" s="404">
        <v>0</v>
      </c>
      <c r="BY328" s="404">
        <v>0</v>
      </c>
      <c r="BZ328" s="404">
        <v>0</v>
      </c>
      <c r="CA328" s="404">
        <v>0</v>
      </c>
      <c r="CB328" s="404">
        <v>0</v>
      </c>
      <c r="CC328" s="404">
        <v>0</v>
      </c>
      <c r="CD328" s="404">
        <v>0</v>
      </c>
      <c r="CE328" s="404">
        <v>0</v>
      </c>
      <c r="CF328" s="404">
        <v>0</v>
      </c>
      <c r="CG328" s="404">
        <v>0</v>
      </c>
      <c r="CH328" s="404">
        <v>0</v>
      </c>
      <c r="CI328" s="404">
        <v>0</v>
      </c>
      <c r="CJ328" s="404">
        <v>0</v>
      </c>
      <c r="CK328" s="404">
        <v>0</v>
      </c>
      <c r="CL328" s="404">
        <v>0</v>
      </c>
      <c r="CM328" s="404">
        <v>0</v>
      </c>
      <c r="CN328" s="404">
        <v>0</v>
      </c>
      <c r="CO328" s="404">
        <v>0</v>
      </c>
      <c r="CP328" s="404">
        <v>0</v>
      </c>
      <c r="CQ328" s="404">
        <v>0</v>
      </c>
      <c r="CR328" s="404">
        <v>0</v>
      </c>
      <c r="CS328" s="404">
        <v>0</v>
      </c>
      <c r="CT328" s="404">
        <v>35985.389999999992</v>
      </c>
      <c r="CU328" s="404">
        <v>0</v>
      </c>
      <c r="CV328" s="404">
        <v>0</v>
      </c>
      <c r="CW328" s="404">
        <v>0</v>
      </c>
      <c r="CX328" s="404">
        <v>0</v>
      </c>
      <c r="CY328" s="404">
        <v>0</v>
      </c>
      <c r="CZ328" s="404">
        <v>0</v>
      </c>
    </row>
    <row r="329" spans="1:104" x14ac:dyDescent="0.25">
      <c r="A329" s="183">
        <v>100023</v>
      </c>
      <c r="B329" s="183">
        <v>675846</v>
      </c>
      <c r="C329" s="27">
        <v>1028351</v>
      </c>
      <c r="D329" s="14">
        <v>1730630831</v>
      </c>
      <c r="F329" s="27" t="s">
        <v>1296</v>
      </c>
      <c r="G329" s="12" t="s">
        <v>376</v>
      </c>
      <c r="H329" s="27" t="s">
        <v>1495</v>
      </c>
      <c r="I329" s="12" t="s">
        <v>377</v>
      </c>
      <c r="J329" s="465">
        <v>0</v>
      </c>
      <c r="K329" s="465">
        <v>0</v>
      </c>
      <c r="L329" s="465">
        <v>0</v>
      </c>
      <c r="M329" s="465">
        <v>0</v>
      </c>
      <c r="N329" s="465">
        <v>0</v>
      </c>
      <c r="O329" s="465">
        <v>0</v>
      </c>
      <c r="P329" s="465">
        <v>0</v>
      </c>
      <c r="Q329" s="465">
        <v>0</v>
      </c>
      <c r="R329" s="465">
        <v>0</v>
      </c>
      <c r="S329" s="465">
        <v>0</v>
      </c>
      <c r="T329" s="465">
        <v>0</v>
      </c>
      <c r="U329" s="465">
        <v>0</v>
      </c>
      <c r="V329" s="465">
        <v>0</v>
      </c>
      <c r="W329" s="465">
        <v>0</v>
      </c>
      <c r="X329" s="465">
        <v>0</v>
      </c>
      <c r="Y329" s="465">
        <v>0</v>
      </c>
      <c r="Z329" s="465">
        <v>0</v>
      </c>
      <c r="AA329" s="465">
        <v>0</v>
      </c>
      <c r="AB329" s="465">
        <v>0</v>
      </c>
      <c r="AC329" s="465">
        <v>0</v>
      </c>
      <c r="AD329" s="465">
        <v>0</v>
      </c>
      <c r="AE329" s="465">
        <v>0</v>
      </c>
      <c r="AF329" s="465">
        <v>0</v>
      </c>
      <c r="AG329" s="465">
        <v>0</v>
      </c>
      <c r="AH329" s="465">
        <v>0</v>
      </c>
      <c r="AI329" s="465">
        <v>0</v>
      </c>
      <c r="AJ329" s="465">
        <v>0</v>
      </c>
      <c r="AK329" s="465">
        <v>0</v>
      </c>
      <c r="AL329" s="465">
        <v>0</v>
      </c>
      <c r="AM329" s="465">
        <v>0</v>
      </c>
      <c r="AN329" s="465">
        <v>0</v>
      </c>
      <c r="AO329" s="465">
        <v>27235.07</v>
      </c>
      <c r="AP329" s="465">
        <v>0</v>
      </c>
      <c r="AQ329" s="465">
        <v>0</v>
      </c>
      <c r="AR329" s="465">
        <v>0</v>
      </c>
      <c r="AS329" s="465">
        <v>0</v>
      </c>
      <c r="AT329" s="465">
        <v>0</v>
      </c>
      <c r="AU329" s="465">
        <v>0</v>
      </c>
      <c r="AV329" s="404">
        <v>0</v>
      </c>
      <c r="AW329" s="404">
        <v>0</v>
      </c>
      <c r="AX329" s="404">
        <v>0</v>
      </c>
      <c r="AY329" s="404">
        <v>0</v>
      </c>
      <c r="AZ329" s="404">
        <v>0</v>
      </c>
      <c r="BA329" s="404">
        <v>0</v>
      </c>
      <c r="BB329" s="404">
        <v>0</v>
      </c>
      <c r="BC329" s="404">
        <v>0</v>
      </c>
      <c r="BD329" s="404">
        <v>0</v>
      </c>
      <c r="BE329" s="404">
        <v>0</v>
      </c>
      <c r="BF329" s="404">
        <v>0</v>
      </c>
      <c r="BG329" s="404">
        <v>0</v>
      </c>
      <c r="BH329" s="404">
        <v>0</v>
      </c>
      <c r="BI329" s="404">
        <v>0</v>
      </c>
      <c r="BJ329" s="404">
        <v>0</v>
      </c>
      <c r="BK329" s="404">
        <v>0</v>
      </c>
      <c r="BL329" s="404">
        <v>0</v>
      </c>
      <c r="BM329" s="404">
        <v>0</v>
      </c>
      <c r="BN329" s="404">
        <v>0</v>
      </c>
      <c r="BO329" s="404">
        <v>0</v>
      </c>
      <c r="BP329" s="404">
        <v>0</v>
      </c>
      <c r="BQ329" s="404">
        <v>0</v>
      </c>
      <c r="BR329" s="404">
        <v>0</v>
      </c>
      <c r="BS329" s="404">
        <v>0</v>
      </c>
      <c r="BT329" s="404">
        <v>0</v>
      </c>
      <c r="BU329" s="404">
        <v>0</v>
      </c>
      <c r="BV329" s="404">
        <v>0</v>
      </c>
      <c r="BW329" s="404">
        <v>0</v>
      </c>
      <c r="BX329" s="404">
        <v>0</v>
      </c>
      <c r="BY329" s="404">
        <v>0</v>
      </c>
      <c r="BZ329" s="404">
        <v>0</v>
      </c>
      <c r="CA329" s="404">
        <v>0</v>
      </c>
      <c r="CB329" s="404">
        <v>0</v>
      </c>
      <c r="CC329" s="404">
        <v>0</v>
      </c>
      <c r="CD329" s="404">
        <v>0</v>
      </c>
      <c r="CE329" s="404">
        <v>0</v>
      </c>
      <c r="CF329" s="404">
        <v>0</v>
      </c>
      <c r="CG329" s="404">
        <v>0</v>
      </c>
      <c r="CH329" s="404">
        <v>0</v>
      </c>
      <c r="CI329" s="404">
        <v>0</v>
      </c>
      <c r="CJ329" s="404">
        <v>0</v>
      </c>
      <c r="CK329" s="404">
        <v>0</v>
      </c>
      <c r="CL329" s="404">
        <v>0</v>
      </c>
      <c r="CM329" s="404">
        <v>0</v>
      </c>
      <c r="CN329" s="404">
        <v>0</v>
      </c>
      <c r="CO329" s="404">
        <v>0</v>
      </c>
      <c r="CP329" s="404">
        <v>0</v>
      </c>
      <c r="CQ329" s="404">
        <v>0</v>
      </c>
      <c r="CR329" s="404">
        <v>0</v>
      </c>
      <c r="CS329" s="404">
        <v>0</v>
      </c>
      <c r="CT329" s="404">
        <v>37841.369999999995</v>
      </c>
      <c r="CU329" s="404">
        <v>0</v>
      </c>
      <c r="CV329" s="404">
        <v>0</v>
      </c>
      <c r="CW329" s="404">
        <v>0</v>
      </c>
      <c r="CX329" s="404">
        <v>0</v>
      </c>
      <c r="CY329" s="404">
        <v>0</v>
      </c>
      <c r="CZ329" s="404">
        <v>0</v>
      </c>
    </row>
    <row r="330" spans="1:104" x14ac:dyDescent="0.25">
      <c r="A330" s="183">
        <v>4742</v>
      </c>
      <c r="B330" s="183">
        <v>675852</v>
      </c>
      <c r="C330" s="27">
        <v>1026284</v>
      </c>
      <c r="D330" s="14">
        <v>1053710376</v>
      </c>
      <c r="F330" s="27" t="s">
        <v>1258</v>
      </c>
      <c r="G330" s="12" t="s">
        <v>798</v>
      </c>
      <c r="H330" s="27" t="s">
        <v>1266</v>
      </c>
      <c r="I330" s="12" t="s">
        <v>799</v>
      </c>
      <c r="J330" s="465">
        <v>22014.75</v>
      </c>
      <c r="K330" s="465">
        <v>22802.75</v>
      </c>
      <c r="L330" s="465">
        <v>23876.399999999998</v>
      </c>
      <c r="M330" s="465">
        <v>23236.149999999998</v>
      </c>
      <c r="N330" s="465">
        <v>23049</v>
      </c>
      <c r="O330" s="465">
        <v>0</v>
      </c>
      <c r="P330" s="465">
        <v>0</v>
      </c>
      <c r="Q330" s="465">
        <v>0</v>
      </c>
      <c r="R330" s="465">
        <v>0</v>
      </c>
      <c r="S330" s="465">
        <v>0</v>
      </c>
      <c r="T330" s="465">
        <v>0</v>
      </c>
      <c r="U330" s="465">
        <v>0</v>
      </c>
      <c r="V330" s="465">
        <v>36334.54</v>
      </c>
      <c r="W330" s="465">
        <v>0</v>
      </c>
      <c r="X330" s="465">
        <v>0</v>
      </c>
      <c r="Y330" s="465">
        <v>0</v>
      </c>
      <c r="Z330" s="465">
        <v>0</v>
      </c>
      <c r="AA330" s="465">
        <v>0</v>
      </c>
      <c r="AB330" s="465">
        <v>0</v>
      </c>
      <c r="AC330" s="465">
        <v>0</v>
      </c>
      <c r="AD330" s="465">
        <v>0</v>
      </c>
      <c r="AE330" s="465">
        <v>0</v>
      </c>
      <c r="AF330" s="465">
        <v>0</v>
      </c>
      <c r="AG330" s="465">
        <v>0</v>
      </c>
      <c r="AH330" s="465">
        <v>0</v>
      </c>
      <c r="AI330" s="465">
        <v>0</v>
      </c>
      <c r="AJ330" s="465">
        <v>0</v>
      </c>
      <c r="AK330" s="465">
        <v>0</v>
      </c>
      <c r="AL330" s="465">
        <v>0</v>
      </c>
      <c r="AM330" s="465">
        <v>0</v>
      </c>
      <c r="AN330" s="465">
        <v>0</v>
      </c>
      <c r="AO330" s="465">
        <v>0</v>
      </c>
      <c r="AP330" s="465">
        <v>0</v>
      </c>
      <c r="AQ330" s="465">
        <v>0</v>
      </c>
      <c r="AR330" s="465">
        <v>0</v>
      </c>
      <c r="AS330" s="465">
        <v>0</v>
      </c>
      <c r="AT330" s="465">
        <v>0</v>
      </c>
      <c r="AU330" s="465">
        <v>0</v>
      </c>
      <c r="AV330" s="404">
        <v>0</v>
      </c>
      <c r="AW330" s="404">
        <v>0</v>
      </c>
      <c r="AX330" s="404">
        <v>0</v>
      </c>
      <c r="AY330" s="404">
        <v>0</v>
      </c>
      <c r="AZ330" s="404">
        <v>0</v>
      </c>
      <c r="BA330" s="404">
        <v>0</v>
      </c>
      <c r="BB330" s="404">
        <v>0</v>
      </c>
      <c r="BC330" s="404">
        <v>0</v>
      </c>
      <c r="BD330" s="404">
        <v>0</v>
      </c>
      <c r="BE330" s="404">
        <v>0</v>
      </c>
      <c r="BF330" s="404">
        <v>0</v>
      </c>
      <c r="BG330" s="404">
        <v>0</v>
      </c>
      <c r="BH330" s="404">
        <v>0</v>
      </c>
      <c r="BI330" s="404">
        <v>0</v>
      </c>
      <c r="BJ330" s="404">
        <v>0</v>
      </c>
      <c r="BK330" s="404">
        <v>0</v>
      </c>
      <c r="BL330" s="404">
        <v>0</v>
      </c>
      <c r="BM330" s="404">
        <v>0</v>
      </c>
      <c r="BN330" s="404">
        <v>0</v>
      </c>
      <c r="BO330" s="404">
        <v>24526.5</v>
      </c>
      <c r="BP330" s="404">
        <v>25186.45</v>
      </c>
      <c r="BQ330" s="404">
        <v>26949.600000000002</v>
      </c>
      <c r="BR330" s="404">
        <v>26821.55</v>
      </c>
      <c r="BS330" s="404">
        <v>26762.45</v>
      </c>
      <c r="BT330" s="404">
        <v>0</v>
      </c>
      <c r="BU330" s="404">
        <v>0</v>
      </c>
      <c r="BV330" s="404">
        <v>0</v>
      </c>
      <c r="BW330" s="404">
        <v>0</v>
      </c>
      <c r="BX330" s="404">
        <v>0</v>
      </c>
      <c r="BY330" s="404">
        <v>0</v>
      </c>
      <c r="BZ330" s="404">
        <v>0</v>
      </c>
      <c r="CA330" s="404">
        <v>40549.43</v>
      </c>
      <c r="CB330" s="404">
        <v>0</v>
      </c>
      <c r="CC330" s="404">
        <v>0</v>
      </c>
      <c r="CD330" s="404">
        <v>0</v>
      </c>
      <c r="CE330" s="404">
        <v>0</v>
      </c>
      <c r="CF330" s="404">
        <v>0</v>
      </c>
      <c r="CG330" s="404">
        <v>0</v>
      </c>
      <c r="CH330" s="404">
        <v>0</v>
      </c>
      <c r="CI330" s="404">
        <v>0</v>
      </c>
      <c r="CJ330" s="404">
        <v>0</v>
      </c>
      <c r="CK330" s="404">
        <v>0</v>
      </c>
      <c r="CL330" s="404">
        <v>0</v>
      </c>
      <c r="CM330" s="404">
        <v>0</v>
      </c>
      <c r="CN330" s="404">
        <v>0</v>
      </c>
      <c r="CO330" s="404">
        <v>0</v>
      </c>
      <c r="CP330" s="404">
        <v>0</v>
      </c>
      <c r="CQ330" s="404">
        <v>0</v>
      </c>
      <c r="CR330" s="404">
        <v>0</v>
      </c>
      <c r="CS330" s="404">
        <v>0</v>
      </c>
      <c r="CT330" s="404">
        <v>0</v>
      </c>
      <c r="CU330" s="404">
        <v>0</v>
      </c>
      <c r="CV330" s="404">
        <v>0</v>
      </c>
      <c r="CW330" s="404">
        <v>0</v>
      </c>
      <c r="CX330" s="404">
        <v>0</v>
      </c>
      <c r="CY330" s="404">
        <v>0</v>
      </c>
      <c r="CZ330" s="404">
        <v>0</v>
      </c>
    </row>
    <row r="331" spans="1:104" x14ac:dyDescent="0.25">
      <c r="A331" s="183">
        <v>4621</v>
      </c>
      <c r="B331" s="183">
        <v>675867</v>
      </c>
      <c r="C331" s="27">
        <v>1027111</v>
      </c>
      <c r="D331" s="14">
        <v>1831574227</v>
      </c>
      <c r="F331" s="27" t="s">
        <v>1298</v>
      </c>
      <c r="G331" s="12" t="s">
        <v>244</v>
      </c>
      <c r="H331" s="27" t="s">
        <v>1449</v>
      </c>
      <c r="I331" s="12" t="s">
        <v>245</v>
      </c>
      <c r="J331" s="465">
        <v>0</v>
      </c>
      <c r="K331" s="465">
        <v>0</v>
      </c>
      <c r="L331" s="465">
        <v>0</v>
      </c>
      <c r="M331" s="465">
        <v>0</v>
      </c>
      <c r="N331" s="465">
        <v>0</v>
      </c>
      <c r="O331" s="465">
        <v>0</v>
      </c>
      <c r="P331" s="465">
        <v>0</v>
      </c>
      <c r="Q331" s="465">
        <v>0</v>
      </c>
      <c r="R331" s="465">
        <v>0</v>
      </c>
      <c r="S331" s="465">
        <v>0</v>
      </c>
      <c r="T331" s="465">
        <v>0</v>
      </c>
      <c r="U331" s="465">
        <v>0</v>
      </c>
      <c r="V331" s="465">
        <v>0</v>
      </c>
      <c r="W331" s="465">
        <v>0</v>
      </c>
      <c r="X331" s="465">
        <v>0</v>
      </c>
      <c r="Y331" s="465">
        <v>0</v>
      </c>
      <c r="Z331" s="465">
        <v>0</v>
      </c>
      <c r="AA331" s="465">
        <v>0</v>
      </c>
      <c r="AB331" s="465">
        <v>0</v>
      </c>
      <c r="AC331" s="465">
        <v>0</v>
      </c>
      <c r="AD331" s="465">
        <v>0</v>
      </c>
      <c r="AE331" s="465">
        <v>0</v>
      </c>
      <c r="AF331" s="465">
        <v>0</v>
      </c>
      <c r="AG331" s="465">
        <v>0</v>
      </c>
      <c r="AH331" s="465">
        <v>0</v>
      </c>
      <c r="AI331" s="465">
        <v>0</v>
      </c>
      <c r="AJ331" s="465">
        <v>0</v>
      </c>
      <c r="AK331" s="465">
        <v>0</v>
      </c>
      <c r="AL331" s="465">
        <v>0</v>
      </c>
      <c r="AM331" s="465">
        <v>0</v>
      </c>
      <c r="AN331" s="465">
        <v>0</v>
      </c>
      <c r="AO331" s="465">
        <v>0</v>
      </c>
      <c r="AP331" s="465">
        <v>0</v>
      </c>
      <c r="AQ331" s="465">
        <v>0</v>
      </c>
      <c r="AR331" s="465">
        <v>0</v>
      </c>
      <c r="AS331" s="465">
        <v>0</v>
      </c>
      <c r="AT331" s="465">
        <v>0</v>
      </c>
      <c r="AU331" s="465">
        <v>0</v>
      </c>
      <c r="AV331" s="404">
        <v>0</v>
      </c>
      <c r="AW331" s="404">
        <v>0</v>
      </c>
      <c r="AX331" s="404">
        <v>0</v>
      </c>
      <c r="AY331" s="404">
        <v>0</v>
      </c>
      <c r="AZ331" s="404">
        <v>0</v>
      </c>
      <c r="BA331" s="404">
        <v>0</v>
      </c>
      <c r="BB331" s="404">
        <v>0</v>
      </c>
      <c r="BC331" s="404">
        <v>0</v>
      </c>
      <c r="BD331" s="404">
        <v>0</v>
      </c>
      <c r="BE331" s="404">
        <v>0</v>
      </c>
      <c r="BF331" s="404">
        <v>0</v>
      </c>
      <c r="BG331" s="404">
        <v>0</v>
      </c>
      <c r="BH331" s="404">
        <v>50754.509999999995</v>
      </c>
      <c r="BI331" s="404">
        <v>0</v>
      </c>
      <c r="BJ331" s="404">
        <v>0</v>
      </c>
      <c r="BK331" s="404">
        <v>0</v>
      </c>
      <c r="BL331" s="404">
        <v>0</v>
      </c>
      <c r="BM331" s="404">
        <v>0</v>
      </c>
      <c r="BN331" s="404">
        <v>0</v>
      </c>
      <c r="BO331" s="404">
        <v>0</v>
      </c>
      <c r="BP331" s="404">
        <v>0</v>
      </c>
      <c r="BQ331" s="404">
        <v>0</v>
      </c>
      <c r="BR331" s="404">
        <v>0</v>
      </c>
      <c r="BS331" s="404">
        <v>0</v>
      </c>
      <c r="BT331" s="404">
        <v>0</v>
      </c>
      <c r="BU331" s="404">
        <v>0</v>
      </c>
      <c r="BV331" s="404">
        <v>0</v>
      </c>
      <c r="BW331" s="404">
        <v>0</v>
      </c>
      <c r="BX331" s="404">
        <v>0</v>
      </c>
      <c r="BY331" s="404">
        <v>0</v>
      </c>
      <c r="BZ331" s="404">
        <v>0</v>
      </c>
      <c r="CA331" s="404">
        <v>31484.010000000002</v>
      </c>
      <c r="CB331" s="404">
        <v>0</v>
      </c>
      <c r="CC331" s="404">
        <v>0</v>
      </c>
      <c r="CD331" s="404">
        <v>0</v>
      </c>
      <c r="CE331" s="404">
        <v>0</v>
      </c>
      <c r="CF331" s="404">
        <v>0</v>
      </c>
      <c r="CG331" s="404">
        <v>0</v>
      </c>
      <c r="CH331" s="404">
        <v>0</v>
      </c>
      <c r="CI331" s="404">
        <v>0</v>
      </c>
      <c r="CJ331" s="404">
        <v>0</v>
      </c>
      <c r="CK331" s="404">
        <v>0</v>
      </c>
      <c r="CL331" s="404">
        <v>0</v>
      </c>
      <c r="CM331" s="404">
        <v>0</v>
      </c>
      <c r="CN331" s="404">
        <v>0</v>
      </c>
      <c r="CO331" s="404">
        <v>0</v>
      </c>
      <c r="CP331" s="404">
        <v>0</v>
      </c>
      <c r="CQ331" s="404">
        <v>0</v>
      </c>
      <c r="CR331" s="404">
        <v>0</v>
      </c>
      <c r="CS331" s="404">
        <v>0</v>
      </c>
      <c r="CT331" s="404">
        <v>0</v>
      </c>
      <c r="CU331" s="404">
        <v>0</v>
      </c>
      <c r="CV331" s="404">
        <v>0</v>
      </c>
      <c r="CW331" s="404">
        <v>0</v>
      </c>
      <c r="CX331" s="404">
        <v>0</v>
      </c>
      <c r="CY331" s="404">
        <v>0</v>
      </c>
      <c r="CZ331" s="404">
        <v>0</v>
      </c>
    </row>
    <row r="332" spans="1:104" x14ac:dyDescent="0.25">
      <c r="A332" s="183">
        <v>4276</v>
      </c>
      <c r="B332" s="183">
        <v>675877</v>
      </c>
      <c r="C332" s="27">
        <v>1004871</v>
      </c>
      <c r="D332" s="14">
        <v>1326034190</v>
      </c>
      <c r="F332" s="27" t="s">
        <v>1293</v>
      </c>
      <c r="G332" s="12" t="s">
        <v>620</v>
      </c>
      <c r="H332" s="27" t="s">
        <v>620</v>
      </c>
      <c r="I332" s="12" t="s">
        <v>621</v>
      </c>
      <c r="J332" s="465">
        <v>0</v>
      </c>
      <c r="K332" s="465">
        <v>0</v>
      </c>
      <c r="L332" s="465">
        <v>0</v>
      </c>
      <c r="M332" s="465">
        <v>0</v>
      </c>
      <c r="N332" s="465">
        <v>0</v>
      </c>
      <c r="O332" s="465">
        <v>0</v>
      </c>
      <c r="P332" s="465">
        <v>0</v>
      </c>
      <c r="Q332" s="465">
        <v>0</v>
      </c>
      <c r="R332" s="465">
        <v>0</v>
      </c>
      <c r="S332" s="465">
        <v>0</v>
      </c>
      <c r="T332" s="465">
        <v>0</v>
      </c>
      <c r="U332" s="465">
        <v>0</v>
      </c>
      <c r="V332" s="465">
        <v>73212.780000000013</v>
      </c>
      <c r="W332" s="465">
        <v>0</v>
      </c>
      <c r="X332" s="465">
        <v>0</v>
      </c>
      <c r="Y332" s="465">
        <v>0</v>
      </c>
      <c r="Z332" s="465">
        <v>0</v>
      </c>
      <c r="AA332" s="465">
        <v>0</v>
      </c>
      <c r="AB332" s="465">
        <v>0</v>
      </c>
      <c r="AC332" s="465">
        <v>0</v>
      </c>
      <c r="AD332" s="465">
        <v>0</v>
      </c>
      <c r="AE332" s="465">
        <v>0</v>
      </c>
      <c r="AF332" s="465">
        <v>0</v>
      </c>
      <c r="AG332" s="465">
        <v>0</v>
      </c>
      <c r="AH332" s="465">
        <v>0</v>
      </c>
      <c r="AI332" s="465">
        <v>0</v>
      </c>
      <c r="AJ332" s="465">
        <v>0</v>
      </c>
      <c r="AK332" s="465">
        <v>0</v>
      </c>
      <c r="AL332" s="465">
        <v>0</v>
      </c>
      <c r="AM332" s="465">
        <v>0</v>
      </c>
      <c r="AN332" s="465">
        <v>0</v>
      </c>
      <c r="AO332" s="465">
        <v>33675.599999999999</v>
      </c>
      <c r="AP332" s="465">
        <v>0</v>
      </c>
      <c r="AQ332" s="465">
        <v>0</v>
      </c>
      <c r="AR332" s="465">
        <v>0</v>
      </c>
      <c r="AS332" s="465">
        <v>0</v>
      </c>
      <c r="AT332" s="465">
        <v>0</v>
      </c>
      <c r="AU332" s="465">
        <v>0</v>
      </c>
      <c r="AV332" s="404">
        <v>0</v>
      </c>
      <c r="AW332" s="404">
        <v>0</v>
      </c>
      <c r="AX332" s="404">
        <v>0</v>
      </c>
      <c r="AY332" s="404">
        <v>0</v>
      </c>
      <c r="AZ332" s="404">
        <v>0</v>
      </c>
      <c r="BA332" s="404">
        <v>0</v>
      </c>
      <c r="BB332" s="404">
        <v>0</v>
      </c>
      <c r="BC332" s="404">
        <v>0</v>
      </c>
      <c r="BD332" s="404">
        <v>0</v>
      </c>
      <c r="BE332" s="404">
        <v>0</v>
      </c>
      <c r="BF332" s="404">
        <v>0</v>
      </c>
      <c r="BG332" s="404">
        <v>0</v>
      </c>
      <c r="BH332" s="404">
        <v>0</v>
      </c>
      <c r="BI332" s="404">
        <v>0</v>
      </c>
      <c r="BJ332" s="404">
        <v>0</v>
      </c>
      <c r="BK332" s="404">
        <v>0</v>
      </c>
      <c r="BL332" s="404">
        <v>0</v>
      </c>
      <c r="BM332" s="404">
        <v>0</v>
      </c>
      <c r="BN332" s="404">
        <v>0</v>
      </c>
      <c r="BO332" s="404">
        <v>0</v>
      </c>
      <c r="BP332" s="404">
        <v>0</v>
      </c>
      <c r="BQ332" s="404">
        <v>0</v>
      </c>
      <c r="BR332" s="404">
        <v>0</v>
      </c>
      <c r="BS332" s="404">
        <v>0</v>
      </c>
      <c r="BT332" s="404">
        <v>0</v>
      </c>
      <c r="BU332" s="404">
        <v>0</v>
      </c>
      <c r="BV332" s="404">
        <v>0</v>
      </c>
      <c r="BW332" s="404">
        <v>0</v>
      </c>
      <c r="BX332" s="404">
        <v>0</v>
      </c>
      <c r="BY332" s="404">
        <v>0</v>
      </c>
      <c r="BZ332" s="404">
        <v>0</v>
      </c>
      <c r="CA332" s="404">
        <v>0</v>
      </c>
      <c r="CB332" s="404">
        <v>0</v>
      </c>
      <c r="CC332" s="404">
        <v>0</v>
      </c>
      <c r="CD332" s="404">
        <v>0</v>
      </c>
      <c r="CE332" s="404">
        <v>0</v>
      </c>
      <c r="CF332" s="404">
        <v>0</v>
      </c>
      <c r="CG332" s="404">
        <v>0</v>
      </c>
      <c r="CH332" s="404">
        <v>0</v>
      </c>
      <c r="CI332" s="404">
        <v>0</v>
      </c>
      <c r="CJ332" s="404">
        <v>0</v>
      </c>
      <c r="CK332" s="404">
        <v>0</v>
      </c>
      <c r="CL332" s="404">
        <v>0</v>
      </c>
      <c r="CM332" s="404">
        <v>0</v>
      </c>
      <c r="CN332" s="404">
        <v>0</v>
      </c>
      <c r="CO332" s="404">
        <v>0</v>
      </c>
      <c r="CP332" s="404">
        <v>0</v>
      </c>
      <c r="CQ332" s="404">
        <v>0</v>
      </c>
      <c r="CR332" s="404">
        <v>0</v>
      </c>
      <c r="CS332" s="404">
        <v>0</v>
      </c>
      <c r="CT332" s="404">
        <v>0</v>
      </c>
      <c r="CU332" s="404">
        <v>0</v>
      </c>
      <c r="CV332" s="404">
        <v>0</v>
      </c>
      <c r="CW332" s="404">
        <v>0</v>
      </c>
      <c r="CX332" s="404">
        <v>0</v>
      </c>
      <c r="CY332" s="404">
        <v>0</v>
      </c>
      <c r="CZ332" s="404">
        <v>0</v>
      </c>
    </row>
    <row r="333" spans="1:104" x14ac:dyDescent="0.25">
      <c r="A333" s="183">
        <v>5158</v>
      </c>
      <c r="B333" s="183">
        <v>675879</v>
      </c>
      <c r="C333" s="27">
        <v>1014736</v>
      </c>
      <c r="D333" s="14">
        <v>1497712111</v>
      </c>
      <c r="F333" s="27" t="s">
        <v>1298</v>
      </c>
      <c r="G333" s="12" t="s">
        <v>989</v>
      </c>
      <c r="H333" s="27" t="s">
        <v>1460</v>
      </c>
      <c r="I333" s="12" t="s">
        <v>990</v>
      </c>
      <c r="J333" s="465">
        <v>0</v>
      </c>
      <c r="K333" s="465">
        <v>0</v>
      </c>
      <c r="L333" s="465">
        <v>0</v>
      </c>
      <c r="M333" s="465">
        <v>0</v>
      </c>
      <c r="N333" s="465">
        <v>0</v>
      </c>
      <c r="O333" s="465">
        <v>0</v>
      </c>
      <c r="P333" s="465">
        <v>0</v>
      </c>
      <c r="Q333" s="465">
        <v>0</v>
      </c>
      <c r="R333" s="465">
        <v>0</v>
      </c>
      <c r="S333" s="465">
        <v>0</v>
      </c>
      <c r="T333" s="465">
        <v>0</v>
      </c>
      <c r="U333" s="465">
        <v>0</v>
      </c>
      <c r="V333" s="465">
        <v>0</v>
      </c>
      <c r="W333" s="465">
        <v>0</v>
      </c>
      <c r="X333" s="465">
        <v>0</v>
      </c>
      <c r="Y333" s="465">
        <v>0</v>
      </c>
      <c r="Z333" s="465">
        <v>0</v>
      </c>
      <c r="AA333" s="465">
        <v>0</v>
      </c>
      <c r="AB333" s="465">
        <v>0</v>
      </c>
      <c r="AC333" s="465">
        <v>0</v>
      </c>
      <c r="AD333" s="465">
        <v>0</v>
      </c>
      <c r="AE333" s="465">
        <v>0</v>
      </c>
      <c r="AF333" s="465">
        <v>0</v>
      </c>
      <c r="AG333" s="465">
        <v>0</v>
      </c>
      <c r="AH333" s="465">
        <v>0</v>
      </c>
      <c r="AI333" s="465">
        <v>0</v>
      </c>
      <c r="AJ333" s="465">
        <v>0</v>
      </c>
      <c r="AK333" s="465">
        <v>0</v>
      </c>
      <c r="AL333" s="465">
        <v>0</v>
      </c>
      <c r="AM333" s="465">
        <v>0</v>
      </c>
      <c r="AN333" s="465">
        <v>0</v>
      </c>
      <c r="AO333" s="465">
        <v>0</v>
      </c>
      <c r="AP333" s="465">
        <v>0</v>
      </c>
      <c r="AQ333" s="465">
        <v>0</v>
      </c>
      <c r="AR333" s="465">
        <v>0</v>
      </c>
      <c r="AS333" s="465">
        <v>0</v>
      </c>
      <c r="AT333" s="465">
        <v>0</v>
      </c>
      <c r="AU333" s="465">
        <v>0</v>
      </c>
      <c r="AV333" s="404">
        <v>0</v>
      </c>
      <c r="AW333" s="404">
        <v>0</v>
      </c>
      <c r="AX333" s="404">
        <v>0</v>
      </c>
      <c r="AY333" s="404">
        <v>0</v>
      </c>
      <c r="AZ333" s="404">
        <v>0</v>
      </c>
      <c r="BA333" s="404">
        <v>0</v>
      </c>
      <c r="BB333" s="404">
        <v>0</v>
      </c>
      <c r="BC333" s="404">
        <v>0</v>
      </c>
      <c r="BD333" s="404">
        <v>0</v>
      </c>
      <c r="BE333" s="404">
        <v>0</v>
      </c>
      <c r="BF333" s="404">
        <v>0</v>
      </c>
      <c r="BG333" s="404">
        <v>0</v>
      </c>
      <c r="BH333" s="404">
        <v>56253.87</v>
      </c>
      <c r="BI333" s="404">
        <v>0</v>
      </c>
      <c r="BJ333" s="404">
        <v>0</v>
      </c>
      <c r="BK333" s="404">
        <v>0</v>
      </c>
      <c r="BL333" s="404">
        <v>0</v>
      </c>
      <c r="BM333" s="404">
        <v>0</v>
      </c>
      <c r="BN333" s="404">
        <v>0</v>
      </c>
      <c r="BO333" s="404">
        <v>0</v>
      </c>
      <c r="BP333" s="404">
        <v>0</v>
      </c>
      <c r="BQ333" s="404">
        <v>0</v>
      </c>
      <c r="BR333" s="404">
        <v>0</v>
      </c>
      <c r="BS333" s="404">
        <v>0</v>
      </c>
      <c r="BT333" s="404">
        <v>0</v>
      </c>
      <c r="BU333" s="404">
        <v>0</v>
      </c>
      <c r="BV333" s="404">
        <v>0</v>
      </c>
      <c r="BW333" s="404">
        <v>0</v>
      </c>
      <c r="BX333" s="404">
        <v>0</v>
      </c>
      <c r="BY333" s="404">
        <v>0</v>
      </c>
      <c r="BZ333" s="404">
        <v>0</v>
      </c>
      <c r="CA333" s="404">
        <v>34895.370000000003</v>
      </c>
      <c r="CB333" s="404">
        <v>0</v>
      </c>
      <c r="CC333" s="404">
        <v>0</v>
      </c>
      <c r="CD333" s="404">
        <v>0</v>
      </c>
      <c r="CE333" s="404">
        <v>0</v>
      </c>
      <c r="CF333" s="404">
        <v>0</v>
      </c>
      <c r="CG333" s="404">
        <v>0</v>
      </c>
      <c r="CH333" s="404">
        <v>0</v>
      </c>
      <c r="CI333" s="404">
        <v>0</v>
      </c>
      <c r="CJ333" s="404">
        <v>0</v>
      </c>
      <c r="CK333" s="404">
        <v>0</v>
      </c>
      <c r="CL333" s="404">
        <v>0</v>
      </c>
      <c r="CM333" s="404">
        <v>0</v>
      </c>
      <c r="CN333" s="404">
        <v>0</v>
      </c>
      <c r="CO333" s="404">
        <v>0</v>
      </c>
      <c r="CP333" s="404">
        <v>0</v>
      </c>
      <c r="CQ333" s="404">
        <v>0</v>
      </c>
      <c r="CR333" s="404">
        <v>0</v>
      </c>
      <c r="CS333" s="404">
        <v>0</v>
      </c>
      <c r="CT333" s="404">
        <v>0</v>
      </c>
      <c r="CU333" s="404">
        <v>0</v>
      </c>
      <c r="CV333" s="404">
        <v>0</v>
      </c>
      <c r="CW333" s="404">
        <v>0</v>
      </c>
      <c r="CX333" s="404">
        <v>0</v>
      </c>
      <c r="CY333" s="404">
        <v>0</v>
      </c>
      <c r="CZ333" s="404">
        <v>0</v>
      </c>
    </row>
    <row r="334" spans="1:104" x14ac:dyDescent="0.25">
      <c r="A334" s="183">
        <v>4889</v>
      </c>
      <c r="B334" s="183">
        <v>675880</v>
      </c>
      <c r="C334" s="27">
        <v>488901</v>
      </c>
      <c r="D334" s="14">
        <v>1598768681</v>
      </c>
      <c r="F334" s="27" t="s">
        <v>1258</v>
      </c>
      <c r="G334" s="12" t="s">
        <v>865</v>
      </c>
      <c r="H334" s="27" t="s">
        <v>865</v>
      </c>
      <c r="I334" s="12" t="s">
        <v>866</v>
      </c>
      <c r="J334" s="465">
        <v>0</v>
      </c>
      <c r="K334" s="465">
        <v>0</v>
      </c>
      <c r="L334" s="465">
        <v>0</v>
      </c>
      <c r="M334" s="465">
        <v>0</v>
      </c>
      <c r="N334" s="465">
        <v>0</v>
      </c>
      <c r="O334" s="465">
        <v>0</v>
      </c>
      <c r="P334" s="465">
        <v>0</v>
      </c>
      <c r="Q334" s="465">
        <v>0</v>
      </c>
      <c r="R334" s="465">
        <v>0</v>
      </c>
      <c r="S334" s="465">
        <v>0</v>
      </c>
      <c r="T334" s="465">
        <v>0</v>
      </c>
      <c r="U334" s="465">
        <v>0</v>
      </c>
      <c r="V334" s="465">
        <v>14784.88</v>
      </c>
      <c r="W334" s="465">
        <v>0</v>
      </c>
      <c r="X334" s="465">
        <v>0</v>
      </c>
      <c r="Y334" s="465">
        <v>0</v>
      </c>
      <c r="Z334" s="465">
        <v>0</v>
      </c>
      <c r="AA334" s="465">
        <v>0</v>
      </c>
      <c r="AB334" s="465">
        <v>0</v>
      </c>
      <c r="AC334" s="465">
        <v>0</v>
      </c>
      <c r="AD334" s="465">
        <v>0</v>
      </c>
      <c r="AE334" s="465">
        <v>0</v>
      </c>
      <c r="AF334" s="465">
        <v>0</v>
      </c>
      <c r="AG334" s="465">
        <v>0</v>
      </c>
      <c r="AH334" s="465">
        <v>0</v>
      </c>
      <c r="AI334" s="465">
        <v>0</v>
      </c>
      <c r="AJ334" s="465">
        <v>0</v>
      </c>
      <c r="AK334" s="465">
        <v>0</v>
      </c>
      <c r="AL334" s="465">
        <v>0</v>
      </c>
      <c r="AM334" s="465">
        <v>0</v>
      </c>
      <c r="AN334" s="465">
        <v>0</v>
      </c>
      <c r="AO334" s="465">
        <v>0</v>
      </c>
      <c r="AP334" s="465">
        <v>0</v>
      </c>
      <c r="AQ334" s="465">
        <v>0</v>
      </c>
      <c r="AR334" s="465">
        <v>0</v>
      </c>
      <c r="AS334" s="465">
        <v>0</v>
      </c>
      <c r="AT334" s="465">
        <v>0</v>
      </c>
      <c r="AU334" s="465">
        <v>0</v>
      </c>
      <c r="AV334" s="404">
        <v>0</v>
      </c>
      <c r="AW334" s="404">
        <v>0</v>
      </c>
      <c r="AX334" s="404">
        <v>0</v>
      </c>
      <c r="AY334" s="404">
        <v>0</v>
      </c>
      <c r="AZ334" s="404">
        <v>0</v>
      </c>
      <c r="BA334" s="404">
        <v>0</v>
      </c>
      <c r="BB334" s="404">
        <v>0</v>
      </c>
      <c r="BC334" s="404">
        <v>0</v>
      </c>
      <c r="BD334" s="404">
        <v>0</v>
      </c>
      <c r="BE334" s="404">
        <v>0</v>
      </c>
      <c r="BF334" s="404">
        <v>0</v>
      </c>
      <c r="BG334" s="404">
        <v>0</v>
      </c>
      <c r="BH334" s="404">
        <v>0</v>
      </c>
      <c r="BI334" s="404">
        <v>0</v>
      </c>
      <c r="BJ334" s="404">
        <v>0</v>
      </c>
      <c r="BK334" s="404">
        <v>0</v>
      </c>
      <c r="BL334" s="404">
        <v>0</v>
      </c>
      <c r="BM334" s="404">
        <v>0</v>
      </c>
      <c r="BN334" s="404">
        <v>0</v>
      </c>
      <c r="BO334" s="404">
        <v>0</v>
      </c>
      <c r="BP334" s="404">
        <v>0</v>
      </c>
      <c r="BQ334" s="404">
        <v>0</v>
      </c>
      <c r="BR334" s="404">
        <v>0</v>
      </c>
      <c r="BS334" s="404">
        <v>0</v>
      </c>
      <c r="BT334" s="404">
        <v>0</v>
      </c>
      <c r="BU334" s="404">
        <v>0</v>
      </c>
      <c r="BV334" s="404">
        <v>0</v>
      </c>
      <c r="BW334" s="404">
        <v>0</v>
      </c>
      <c r="BX334" s="404">
        <v>0</v>
      </c>
      <c r="BY334" s="404">
        <v>0</v>
      </c>
      <c r="BZ334" s="404">
        <v>0</v>
      </c>
      <c r="CA334" s="404">
        <v>16499.96</v>
      </c>
      <c r="CB334" s="404">
        <v>0</v>
      </c>
      <c r="CC334" s="404">
        <v>0</v>
      </c>
      <c r="CD334" s="404">
        <v>0</v>
      </c>
      <c r="CE334" s="404">
        <v>0</v>
      </c>
      <c r="CF334" s="404">
        <v>0</v>
      </c>
      <c r="CG334" s="404">
        <v>0</v>
      </c>
      <c r="CH334" s="404">
        <v>0</v>
      </c>
      <c r="CI334" s="404">
        <v>0</v>
      </c>
      <c r="CJ334" s="404">
        <v>0</v>
      </c>
      <c r="CK334" s="404">
        <v>0</v>
      </c>
      <c r="CL334" s="404">
        <v>0</v>
      </c>
      <c r="CM334" s="404">
        <v>0</v>
      </c>
      <c r="CN334" s="404">
        <v>0</v>
      </c>
      <c r="CO334" s="404">
        <v>0</v>
      </c>
      <c r="CP334" s="404">
        <v>0</v>
      </c>
      <c r="CQ334" s="404">
        <v>0</v>
      </c>
      <c r="CR334" s="404">
        <v>0</v>
      </c>
      <c r="CS334" s="404">
        <v>0</v>
      </c>
      <c r="CT334" s="404">
        <v>0</v>
      </c>
      <c r="CU334" s="404">
        <v>0</v>
      </c>
      <c r="CV334" s="404">
        <v>0</v>
      </c>
      <c r="CW334" s="404">
        <v>0</v>
      </c>
      <c r="CX334" s="404">
        <v>0</v>
      </c>
      <c r="CY334" s="404">
        <v>0</v>
      </c>
      <c r="CZ334" s="404">
        <v>0</v>
      </c>
    </row>
    <row r="335" spans="1:104" x14ac:dyDescent="0.25">
      <c r="A335" s="183">
        <v>5076</v>
      </c>
      <c r="B335" s="183">
        <v>675883</v>
      </c>
      <c r="C335" s="27">
        <v>1017865</v>
      </c>
      <c r="D335" s="14">
        <v>1952637316</v>
      </c>
      <c r="F335" s="27" t="s">
        <v>1267</v>
      </c>
      <c r="G335" s="12" t="s">
        <v>940</v>
      </c>
      <c r="H335" s="27" t="s">
        <v>1482</v>
      </c>
      <c r="I335" s="12" t="s">
        <v>941</v>
      </c>
      <c r="J335" s="465">
        <v>0</v>
      </c>
      <c r="K335" s="465">
        <v>0</v>
      </c>
      <c r="L335" s="465">
        <v>0</v>
      </c>
      <c r="M335" s="465">
        <v>0</v>
      </c>
      <c r="N335" s="465">
        <v>0</v>
      </c>
      <c r="O335" s="465">
        <v>0</v>
      </c>
      <c r="P335" s="465">
        <v>0</v>
      </c>
      <c r="Q335" s="465">
        <v>0</v>
      </c>
      <c r="R335" s="465">
        <v>0</v>
      </c>
      <c r="S335" s="465">
        <v>0</v>
      </c>
      <c r="T335" s="465">
        <v>0</v>
      </c>
      <c r="U335" s="465">
        <v>0</v>
      </c>
      <c r="V335" s="465">
        <v>25607.16</v>
      </c>
      <c r="W335" s="465">
        <v>0</v>
      </c>
      <c r="X335" s="465">
        <v>0</v>
      </c>
      <c r="Y335" s="465">
        <v>0</v>
      </c>
      <c r="Z335" s="465">
        <v>0</v>
      </c>
      <c r="AA335" s="465">
        <v>0</v>
      </c>
      <c r="AB335" s="465">
        <v>0</v>
      </c>
      <c r="AC335" s="465">
        <v>0</v>
      </c>
      <c r="AD335" s="465">
        <v>0</v>
      </c>
      <c r="AE335" s="465">
        <v>0</v>
      </c>
      <c r="AF335" s="465">
        <v>0</v>
      </c>
      <c r="AG335" s="465">
        <v>0</v>
      </c>
      <c r="AH335" s="465">
        <v>0</v>
      </c>
      <c r="AI335" s="465">
        <v>0</v>
      </c>
      <c r="AJ335" s="465">
        <v>0</v>
      </c>
      <c r="AK335" s="465">
        <v>0</v>
      </c>
      <c r="AL335" s="465">
        <v>0</v>
      </c>
      <c r="AM335" s="465">
        <v>0</v>
      </c>
      <c r="AN335" s="465">
        <v>0</v>
      </c>
      <c r="AO335" s="465">
        <v>0</v>
      </c>
      <c r="AP335" s="465">
        <v>0</v>
      </c>
      <c r="AQ335" s="465">
        <v>0</v>
      </c>
      <c r="AR335" s="465">
        <v>0</v>
      </c>
      <c r="AS335" s="465">
        <v>0</v>
      </c>
      <c r="AT335" s="465">
        <v>0</v>
      </c>
      <c r="AU335" s="465">
        <v>0</v>
      </c>
      <c r="AV335" s="404">
        <v>0</v>
      </c>
      <c r="AW335" s="404">
        <v>0</v>
      </c>
      <c r="AX335" s="404">
        <v>0</v>
      </c>
      <c r="AY335" s="404">
        <v>0</v>
      </c>
      <c r="AZ335" s="404">
        <v>0</v>
      </c>
      <c r="BA335" s="404">
        <v>0</v>
      </c>
      <c r="BB335" s="404">
        <v>0</v>
      </c>
      <c r="BC335" s="404">
        <v>0</v>
      </c>
      <c r="BD335" s="404">
        <v>0</v>
      </c>
      <c r="BE335" s="404">
        <v>0</v>
      </c>
      <c r="BF335" s="404">
        <v>0</v>
      </c>
      <c r="BG335" s="404">
        <v>0</v>
      </c>
      <c r="BH335" s="404">
        <v>34142.879999999997</v>
      </c>
      <c r="BI335" s="404">
        <v>0</v>
      </c>
      <c r="BJ335" s="404">
        <v>0</v>
      </c>
      <c r="BK335" s="404">
        <v>0</v>
      </c>
      <c r="BL335" s="404">
        <v>0</v>
      </c>
      <c r="BM335" s="404">
        <v>0</v>
      </c>
      <c r="BN335" s="404">
        <v>0</v>
      </c>
      <c r="BO335" s="404">
        <v>0</v>
      </c>
      <c r="BP335" s="404">
        <v>0</v>
      </c>
      <c r="BQ335" s="404">
        <v>0</v>
      </c>
      <c r="BR335" s="404">
        <v>0</v>
      </c>
      <c r="BS335" s="404">
        <v>0</v>
      </c>
      <c r="BT335" s="404">
        <v>0</v>
      </c>
      <c r="BU335" s="404">
        <v>0</v>
      </c>
      <c r="BV335" s="404">
        <v>0</v>
      </c>
      <c r="BW335" s="404">
        <v>0</v>
      </c>
      <c r="BX335" s="404">
        <v>0</v>
      </c>
      <c r="BY335" s="404">
        <v>0</v>
      </c>
      <c r="BZ335" s="404">
        <v>0</v>
      </c>
      <c r="CA335" s="404">
        <v>50768.68</v>
      </c>
      <c r="CB335" s="404">
        <v>0</v>
      </c>
      <c r="CC335" s="404">
        <v>0</v>
      </c>
      <c r="CD335" s="404">
        <v>0</v>
      </c>
      <c r="CE335" s="404">
        <v>0</v>
      </c>
      <c r="CF335" s="404">
        <v>0</v>
      </c>
      <c r="CG335" s="404">
        <v>0</v>
      </c>
      <c r="CH335" s="404">
        <v>0</v>
      </c>
      <c r="CI335" s="404">
        <v>0</v>
      </c>
      <c r="CJ335" s="404">
        <v>0</v>
      </c>
      <c r="CK335" s="404">
        <v>0</v>
      </c>
      <c r="CL335" s="404">
        <v>0</v>
      </c>
      <c r="CM335" s="404">
        <v>0</v>
      </c>
      <c r="CN335" s="404">
        <v>0</v>
      </c>
      <c r="CO335" s="404">
        <v>0</v>
      </c>
      <c r="CP335" s="404">
        <v>0</v>
      </c>
      <c r="CQ335" s="404">
        <v>0</v>
      </c>
      <c r="CR335" s="404">
        <v>0</v>
      </c>
      <c r="CS335" s="404">
        <v>0</v>
      </c>
      <c r="CT335" s="404">
        <v>0</v>
      </c>
      <c r="CU335" s="404">
        <v>0</v>
      </c>
      <c r="CV335" s="404">
        <v>0</v>
      </c>
      <c r="CW335" s="404">
        <v>0</v>
      </c>
      <c r="CX335" s="404">
        <v>0</v>
      </c>
      <c r="CY335" s="404">
        <v>0</v>
      </c>
      <c r="CZ335" s="404">
        <v>0</v>
      </c>
    </row>
    <row r="336" spans="1:104" x14ac:dyDescent="0.25">
      <c r="A336" s="183">
        <v>5396</v>
      </c>
      <c r="B336" s="183">
        <v>675885</v>
      </c>
      <c r="C336" s="27">
        <v>1025829</v>
      </c>
      <c r="D336" s="14">
        <v>1548687171</v>
      </c>
      <c r="F336" s="27" t="s">
        <v>1274</v>
      </c>
      <c r="G336" s="12" t="s">
        <v>1145</v>
      </c>
      <c r="H336" s="27" t="s">
        <v>1275</v>
      </c>
      <c r="I336" s="12" t="s">
        <v>1146</v>
      </c>
      <c r="J336" s="465">
        <v>0</v>
      </c>
      <c r="K336" s="465">
        <v>0</v>
      </c>
      <c r="L336" s="465">
        <v>0</v>
      </c>
      <c r="M336" s="465">
        <v>0</v>
      </c>
      <c r="N336" s="465">
        <v>0</v>
      </c>
      <c r="O336" s="465">
        <v>0</v>
      </c>
      <c r="P336" s="465">
        <v>0</v>
      </c>
      <c r="Q336" s="465">
        <v>0</v>
      </c>
      <c r="R336" s="465">
        <v>0</v>
      </c>
      <c r="S336" s="465">
        <v>0</v>
      </c>
      <c r="T336" s="465">
        <v>0</v>
      </c>
      <c r="U336" s="465">
        <v>0</v>
      </c>
      <c r="V336" s="465">
        <v>0</v>
      </c>
      <c r="W336" s="465">
        <v>0</v>
      </c>
      <c r="X336" s="465">
        <v>0</v>
      </c>
      <c r="Y336" s="465">
        <v>0</v>
      </c>
      <c r="Z336" s="465">
        <v>0</v>
      </c>
      <c r="AA336" s="465">
        <v>0</v>
      </c>
      <c r="AB336" s="465">
        <v>0</v>
      </c>
      <c r="AC336" s="465">
        <v>0</v>
      </c>
      <c r="AD336" s="465">
        <v>0</v>
      </c>
      <c r="AE336" s="465">
        <v>0</v>
      </c>
      <c r="AF336" s="465">
        <v>0</v>
      </c>
      <c r="AG336" s="465">
        <v>0</v>
      </c>
      <c r="AH336" s="465">
        <v>0</v>
      </c>
      <c r="AI336" s="465">
        <v>0</v>
      </c>
      <c r="AJ336" s="465">
        <v>0</v>
      </c>
      <c r="AK336" s="465">
        <v>0</v>
      </c>
      <c r="AL336" s="465">
        <v>0</v>
      </c>
      <c r="AM336" s="465">
        <v>0</v>
      </c>
      <c r="AN336" s="465">
        <v>0</v>
      </c>
      <c r="AO336" s="465">
        <v>0</v>
      </c>
      <c r="AP336" s="465">
        <v>0</v>
      </c>
      <c r="AQ336" s="465">
        <v>0</v>
      </c>
      <c r="AR336" s="465">
        <v>0</v>
      </c>
      <c r="AS336" s="465">
        <v>0</v>
      </c>
      <c r="AT336" s="465">
        <v>0</v>
      </c>
      <c r="AU336" s="465">
        <v>0</v>
      </c>
      <c r="AV336" s="404">
        <v>0</v>
      </c>
      <c r="AW336" s="404">
        <v>0</v>
      </c>
      <c r="AX336" s="404">
        <v>0</v>
      </c>
      <c r="AY336" s="404">
        <v>0</v>
      </c>
      <c r="AZ336" s="404">
        <v>0</v>
      </c>
      <c r="BA336" s="404">
        <v>0</v>
      </c>
      <c r="BB336" s="404">
        <v>0</v>
      </c>
      <c r="BC336" s="404">
        <v>0</v>
      </c>
      <c r="BD336" s="404">
        <v>0</v>
      </c>
      <c r="BE336" s="404">
        <v>0</v>
      </c>
      <c r="BF336" s="404">
        <v>0</v>
      </c>
      <c r="BG336" s="404">
        <v>0</v>
      </c>
      <c r="BH336" s="404">
        <v>0</v>
      </c>
      <c r="BI336" s="404">
        <v>0</v>
      </c>
      <c r="BJ336" s="404">
        <v>0</v>
      </c>
      <c r="BK336" s="404">
        <v>0</v>
      </c>
      <c r="BL336" s="404">
        <v>0</v>
      </c>
      <c r="BM336" s="404">
        <v>0</v>
      </c>
      <c r="BN336" s="404">
        <v>0</v>
      </c>
      <c r="BO336" s="404">
        <v>14959.26</v>
      </c>
      <c r="BP336" s="404">
        <v>14767.380000000001</v>
      </c>
      <c r="BQ336" s="404">
        <v>16597.62</v>
      </c>
      <c r="BR336" s="404">
        <v>16176.96</v>
      </c>
      <c r="BS336" s="404">
        <v>15985.08</v>
      </c>
      <c r="BT336" s="404">
        <v>0</v>
      </c>
      <c r="BU336" s="404">
        <v>0</v>
      </c>
      <c r="BV336" s="404">
        <v>0</v>
      </c>
      <c r="BW336" s="404">
        <v>0</v>
      </c>
      <c r="BX336" s="404">
        <v>0</v>
      </c>
      <c r="BY336" s="404">
        <v>0</v>
      </c>
      <c r="BZ336" s="404">
        <v>0</v>
      </c>
      <c r="CA336" s="404">
        <v>34146.879999999997</v>
      </c>
      <c r="CB336" s="404">
        <v>0</v>
      </c>
      <c r="CC336" s="404">
        <v>0</v>
      </c>
      <c r="CD336" s="404">
        <v>0</v>
      </c>
      <c r="CE336" s="404">
        <v>0</v>
      </c>
      <c r="CF336" s="404">
        <v>0</v>
      </c>
      <c r="CG336" s="404">
        <v>0</v>
      </c>
      <c r="CH336" s="404">
        <v>18095.759999999998</v>
      </c>
      <c r="CI336" s="404">
        <v>17800.560000000001</v>
      </c>
      <c r="CJ336" s="404">
        <v>19453.68</v>
      </c>
      <c r="CK336" s="404">
        <v>19357.740000000002</v>
      </c>
      <c r="CL336" s="404">
        <v>18988.739999999998</v>
      </c>
      <c r="CM336" s="404">
        <v>0</v>
      </c>
      <c r="CN336" s="404">
        <v>0</v>
      </c>
      <c r="CO336" s="404">
        <v>0</v>
      </c>
      <c r="CP336" s="404">
        <v>0</v>
      </c>
      <c r="CQ336" s="404">
        <v>0</v>
      </c>
      <c r="CR336" s="404">
        <v>0</v>
      </c>
      <c r="CS336" s="404">
        <v>0</v>
      </c>
      <c r="CT336" s="404">
        <v>40800</v>
      </c>
      <c r="CU336" s="404">
        <v>0</v>
      </c>
      <c r="CV336" s="404">
        <v>0</v>
      </c>
      <c r="CW336" s="404">
        <v>0</v>
      </c>
      <c r="CX336" s="404">
        <v>0</v>
      </c>
      <c r="CY336" s="404">
        <v>0</v>
      </c>
      <c r="CZ336" s="404">
        <v>0</v>
      </c>
    </row>
    <row r="337" spans="1:104" x14ac:dyDescent="0.25">
      <c r="A337" s="183">
        <v>100657</v>
      </c>
      <c r="B337" s="183">
        <v>675886</v>
      </c>
      <c r="C337" s="27">
        <v>1002990</v>
      </c>
      <c r="D337" s="14">
        <v>1447296264</v>
      </c>
      <c r="F337" s="27" t="s">
        <v>1274</v>
      </c>
      <c r="G337" s="12" t="s">
        <v>126</v>
      </c>
      <c r="H337" s="27" t="s">
        <v>1295</v>
      </c>
      <c r="I337" s="12" t="s">
        <v>127</v>
      </c>
      <c r="J337" s="465">
        <v>0</v>
      </c>
      <c r="K337" s="465">
        <v>0</v>
      </c>
      <c r="L337" s="465">
        <v>0</v>
      </c>
      <c r="M337" s="465">
        <v>0</v>
      </c>
      <c r="N337" s="465">
        <v>0</v>
      </c>
      <c r="O337" s="465">
        <v>0</v>
      </c>
      <c r="P337" s="465">
        <v>0</v>
      </c>
      <c r="Q337" s="465">
        <v>0</v>
      </c>
      <c r="R337" s="465">
        <v>0</v>
      </c>
      <c r="S337" s="465">
        <v>0</v>
      </c>
      <c r="T337" s="465">
        <v>0</v>
      </c>
      <c r="U337" s="465">
        <v>0</v>
      </c>
      <c r="V337" s="465">
        <v>0</v>
      </c>
      <c r="W337" s="465">
        <v>0</v>
      </c>
      <c r="X337" s="465">
        <v>0</v>
      </c>
      <c r="Y337" s="465">
        <v>0</v>
      </c>
      <c r="Z337" s="465">
        <v>0</v>
      </c>
      <c r="AA337" s="465">
        <v>0</v>
      </c>
      <c r="AB337" s="465">
        <v>0</v>
      </c>
      <c r="AC337" s="465">
        <v>0</v>
      </c>
      <c r="AD337" s="465">
        <v>0</v>
      </c>
      <c r="AE337" s="465">
        <v>0</v>
      </c>
      <c r="AF337" s="465">
        <v>0</v>
      </c>
      <c r="AG337" s="465">
        <v>0</v>
      </c>
      <c r="AH337" s="465">
        <v>0</v>
      </c>
      <c r="AI337" s="465">
        <v>0</v>
      </c>
      <c r="AJ337" s="465">
        <v>0</v>
      </c>
      <c r="AK337" s="465">
        <v>0</v>
      </c>
      <c r="AL337" s="465">
        <v>0</v>
      </c>
      <c r="AM337" s="465">
        <v>0</v>
      </c>
      <c r="AN337" s="465">
        <v>0</v>
      </c>
      <c r="AO337" s="465">
        <v>0</v>
      </c>
      <c r="AP337" s="465">
        <v>0</v>
      </c>
      <c r="AQ337" s="465">
        <v>0</v>
      </c>
      <c r="AR337" s="465">
        <v>0</v>
      </c>
      <c r="AS337" s="465">
        <v>0</v>
      </c>
      <c r="AT337" s="465">
        <v>0</v>
      </c>
      <c r="AU337" s="465">
        <v>0</v>
      </c>
      <c r="AV337" s="404">
        <v>0</v>
      </c>
      <c r="AW337" s="404">
        <v>0</v>
      </c>
      <c r="AX337" s="404">
        <v>0</v>
      </c>
      <c r="AY337" s="404">
        <v>0</v>
      </c>
      <c r="AZ337" s="404">
        <v>0</v>
      </c>
      <c r="BA337" s="404">
        <v>0</v>
      </c>
      <c r="BB337" s="404">
        <v>0</v>
      </c>
      <c r="BC337" s="404">
        <v>0</v>
      </c>
      <c r="BD337" s="404">
        <v>0</v>
      </c>
      <c r="BE337" s="404">
        <v>0</v>
      </c>
      <c r="BF337" s="404">
        <v>0</v>
      </c>
      <c r="BG337" s="404">
        <v>0</v>
      </c>
      <c r="BH337" s="404">
        <v>0</v>
      </c>
      <c r="BI337" s="404">
        <v>0</v>
      </c>
      <c r="BJ337" s="404">
        <v>0</v>
      </c>
      <c r="BK337" s="404">
        <v>0</v>
      </c>
      <c r="BL337" s="404">
        <v>0</v>
      </c>
      <c r="BM337" s="404">
        <v>0</v>
      </c>
      <c r="BN337" s="404">
        <v>0</v>
      </c>
      <c r="BO337" s="404">
        <v>9993.1099999999988</v>
      </c>
      <c r="BP337" s="404">
        <v>9864.9299999999985</v>
      </c>
      <c r="BQ337" s="404">
        <v>11087.57</v>
      </c>
      <c r="BR337" s="404">
        <v>10806.56</v>
      </c>
      <c r="BS337" s="404">
        <v>10678.38</v>
      </c>
      <c r="BT337" s="404">
        <v>0</v>
      </c>
      <c r="BU337" s="404">
        <v>0</v>
      </c>
      <c r="BV337" s="404">
        <v>0</v>
      </c>
      <c r="BW337" s="404">
        <v>0</v>
      </c>
      <c r="BX337" s="404">
        <v>0</v>
      </c>
      <c r="BY337" s="404">
        <v>0</v>
      </c>
      <c r="BZ337" s="404">
        <v>0</v>
      </c>
      <c r="CA337" s="404">
        <v>22911.049999999996</v>
      </c>
      <c r="CB337" s="404">
        <v>0</v>
      </c>
      <c r="CC337" s="404">
        <v>0</v>
      </c>
      <c r="CD337" s="404">
        <v>0</v>
      </c>
      <c r="CE337" s="404">
        <v>0</v>
      </c>
      <c r="CF337" s="404">
        <v>0</v>
      </c>
      <c r="CG337" s="404">
        <v>0</v>
      </c>
      <c r="CH337" s="404">
        <v>12088.359999999999</v>
      </c>
      <c r="CI337" s="404">
        <v>11891.16</v>
      </c>
      <c r="CJ337" s="404">
        <v>12995.48</v>
      </c>
      <c r="CK337" s="404">
        <v>12931.39</v>
      </c>
      <c r="CL337" s="404">
        <v>12684.89</v>
      </c>
      <c r="CM337" s="404">
        <v>0</v>
      </c>
      <c r="CN337" s="404">
        <v>0</v>
      </c>
      <c r="CO337" s="404">
        <v>0</v>
      </c>
      <c r="CP337" s="404">
        <v>0</v>
      </c>
      <c r="CQ337" s="404">
        <v>0</v>
      </c>
      <c r="CR337" s="404">
        <v>0</v>
      </c>
      <c r="CS337" s="404">
        <v>0</v>
      </c>
      <c r="CT337" s="404">
        <v>27375</v>
      </c>
      <c r="CU337" s="404">
        <v>0</v>
      </c>
      <c r="CV337" s="404">
        <v>0</v>
      </c>
      <c r="CW337" s="404">
        <v>0</v>
      </c>
      <c r="CX337" s="404">
        <v>0</v>
      </c>
      <c r="CY337" s="404">
        <v>0</v>
      </c>
      <c r="CZ337" s="404">
        <v>0</v>
      </c>
    </row>
    <row r="338" spans="1:104" x14ac:dyDescent="0.25">
      <c r="A338" s="183">
        <v>5393</v>
      </c>
      <c r="B338" s="183">
        <v>675887</v>
      </c>
      <c r="C338" s="27">
        <v>1025841</v>
      </c>
      <c r="D338" s="14">
        <v>1710306253</v>
      </c>
      <c r="F338" s="27" t="s">
        <v>1274</v>
      </c>
      <c r="G338" s="12" t="s">
        <v>1141</v>
      </c>
      <c r="H338" s="27" t="s">
        <v>1276</v>
      </c>
      <c r="I338" s="12" t="s">
        <v>1142</v>
      </c>
      <c r="J338" s="465">
        <v>0</v>
      </c>
      <c r="K338" s="465">
        <v>0</v>
      </c>
      <c r="L338" s="465">
        <v>0</v>
      </c>
      <c r="M338" s="465">
        <v>0</v>
      </c>
      <c r="N338" s="465">
        <v>0</v>
      </c>
      <c r="O338" s="465">
        <v>0</v>
      </c>
      <c r="P338" s="465">
        <v>0</v>
      </c>
      <c r="Q338" s="465">
        <v>0</v>
      </c>
      <c r="R338" s="465">
        <v>0</v>
      </c>
      <c r="S338" s="465">
        <v>0</v>
      </c>
      <c r="T338" s="465">
        <v>0</v>
      </c>
      <c r="U338" s="465">
        <v>0</v>
      </c>
      <c r="V338" s="465">
        <v>0</v>
      </c>
      <c r="W338" s="465">
        <v>0</v>
      </c>
      <c r="X338" s="465">
        <v>0</v>
      </c>
      <c r="Y338" s="465">
        <v>0</v>
      </c>
      <c r="Z338" s="465">
        <v>0</v>
      </c>
      <c r="AA338" s="465">
        <v>0</v>
      </c>
      <c r="AB338" s="465">
        <v>0</v>
      </c>
      <c r="AC338" s="465">
        <v>0</v>
      </c>
      <c r="AD338" s="465">
        <v>0</v>
      </c>
      <c r="AE338" s="465">
        <v>0</v>
      </c>
      <c r="AF338" s="465">
        <v>0</v>
      </c>
      <c r="AG338" s="465">
        <v>0</v>
      </c>
      <c r="AH338" s="465">
        <v>0</v>
      </c>
      <c r="AI338" s="465">
        <v>0</v>
      </c>
      <c r="AJ338" s="465">
        <v>0</v>
      </c>
      <c r="AK338" s="465">
        <v>0</v>
      </c>
      <c r="AL338" s="465">
        <v>0</v>
      </c>
      <c r="AM338" s="465">
        <v>0</v>
      </c>
      <c r="AN338" s="465">
        <v>0</v>
      </c>
      <c r="AO338" s="465">
        <v>0</v>
      </c>
      <c r="AP338" s="465">
        <v>0</v>
      </c>
      <c r="AQ338" s="465">
        <v>0</v>
      </c>
      <c r="AR338" s="465">
        <v>0</v>
      </c>
      <c r="AS338" s="465">
        <v>0</v>
      </c>
      <c r="AT338" s="465">
        <v>0</v>
      </c>
      <c r="AU338" s="465">
        <v>0</v>
      </c>
      <c r="AV338" s="404">
        <v>0</v>
      </c>
      <c r="AW338" s="404">
        <v>0</v>
      </c>
      <c r="AX338" s="404">
        <v>0</v>
      </c>
      <c r="AY338" s="404">
        <v>0</v>
      </c>
      <c r="AZ338" s="404">
        <v>0</v>
      </c>
      <c r="BA338" s="404">
        <v>0</v>
      </c>
      <c r="BB338" s="404">
        <v>0</v>
      </c>
      <c r="BC338" s="404">
        <v>0</v>
      </c>
      <c r="BD338" s="404">
        <v>0</v>
      </c>
      <c r="BE338" s="404">
        <v>0</v>
      </c>
      <c r="BF338" s="404">
        <v>0</v>
      </c>
      <c r="BG338" s="404">
        <v>0</v>
      </c>
      <c r="BH338" s="404">
        <v>0</v>
      </c>
      <c r="BI338" s="404">
        <v>0</v>
      </c>
      <c r="BJ338" s="404">
        <v>0</v>
      </c>
      <c r="BK338" s="404">
        <v>0</v>
      </c>
      <c r="BL338" s="404">
        <v>0</v>
      </c>
      <c r="BM338" s="404">
        <v>0</v>
      </c>
      <c r="BN338" s="404">
        <v>0</v>
      </c>
      <c r="BO338" s="404">
        <v>4216.16</v>
      </c>
      <c r="BP338" s="404">
        <v>4162.08</v>
      </c>
      <c r="BQ338" s="404">
        <v>4677.92</v>
      </c>
      <c r="BR338" s="404">
        <v>4559.3600000000006</v>
      </c>
      <c r="BS338" s="404">
        <v>4505.2800000000007</v>
      </c>
      <c r="BT338" s="404">
        <v>0</v>
      </c>
      <c r="BU338" s="404">
        <v>0</v>
      </c>
      <c r="BV338" s="404">
        <v>0</v>
      </c>
      <c r="BW338" s="404">
        <v>0</v>
      </c>
      <c r="BX338" s="404">
        <v>0</v>
      </c>
      <c r="BY338" s="404">
        <v>0</v>
      </c>
      <c r="BZ338" s="404">
        <v>0</v>
      </c>
      <c r="CA338" s="404">
        <v>12491.230000000001</v>
      </c>
      <c r="CB338" s="404">
        <v>0</v>
      </c>
      <c r="CC338" s="404">
        <v>0</v>
      </c>
      <c r="CD338" s="404">
        <v>0</v>
      </c>
      <c r="CE338" s="404">
        <v>0</v>
      </c>
      <c r="CF338" s="404">
        <v>0</v>
      </c>
      <c r="CG338" s="404">
        <v>0</v>
      </c>
      <c r="CH338" s="404">
        <v>5100.16</v>
      </c>
      <c r="CI338" s="404">
        <v>5016.96</v>
      </c>
      <c r="CJ338" s="404">
        <v>5482.880000000001</v>
      </c>
      <c r="CK338" s="404">
        <v>5455.84</v>
      </c>
      <c r="CL338" s="404">
        <v>5351.84</v>
      </c>
      <c r="CM338" s="404">
        <v>0</v>
      </c>
      <c r="CN338" s="404">
        <v>0</v>
      </c>
      <c r="CO338" s="404">
        <v>0</v>
      </c>
      <c r="CP338" s="404">
        <v>0</v>
      </c>
      <c r="CQ338" s="404">
        <v>0</v>
      </c>
      <c r="CR338" s="404">
        <v>0</v>
      </c>
      <c r="CS338" s="404">
        <v>0</v>
      </c>
      <c r="CT338" s="404">
        <v>14925</v>
      </c>
      <c r="CU338" s="404">
        <v>0</v>
      </c>
      <c r="CV338" s="404">
        <v>0</v>
      </c>
      <c r="CW338" s="404">
        <v>0</v>
      </c>
      <c r="CX338" s="404">
        <v>0</v>
      </c>
      <c r="CY338" s="404">
        <v>0</v>
      </c>
      <c r="CZ338" s="404">
        <v>0</v>
      </c>
    </row>
    <row r="339" spans="1:104" x14ac:dyDescent="0.25">
      <c r="A339" s="183">
        <v>100790</v>
      </c>
      <c r="B339" s="183">
        <v>675894</v>
      </c>
      <c r="C339" s="27">
        <v>1020248</v>
      </c>
      <c r="D339" s="14">
        <v>1669454963</v>
      </c>
      <c r="F339" s="27" t="s">
        <v>1279</v>
      </c>
      <c r="G339" s="12" t="s">
        <v>380</v>
      </c>
      <c r="H339" s="27" t="s">
        <v>1433</v>
      </c>
      <c r="I339" s="12" t="s">
        <v>381</v>
      </c>
      <c r="J339" s="465">
        <v>11238.119999999999</v>
      </c>
      <c r="K339" s="465">
        <v>11004.39</v>
      </c>
      <c r="L339" s="465">
        <v>12411.539999999997</v>
      </c>
      <c r="M339" s="465">
        <v>12778.83</v>
      </c>
      <c r="N339" s="465">
        <v>12091.949999999997</v>
      </c>
      <c r="O339" s="465">
        <v>0</v>
      </c>
      <c r="P339" s="465">
        <v>0</v>
      </c>
      <c r="Q339" s="465">
        <v>0</v>
      </c>
      <c r="R339" s="465">
        <v>0</v>
      </c>
      <c r="S339" s="465">
        <v>0</v>
      </c>
      <c r="T339" s="465">
        <v>0</v>
      </c>
      <c r="U339" s="465">
        <v>0</v>
      </c>
      <c r="V339" s="465">
        <v>32983.1</v>
      </c>
      <c r="W339" s="465">
        <v>0</v>
      </c>
      <c r="X339" s="465">
        <v>0</v>
      </c>
      <c r="Y339" s="465">
        <v>0</v>
      </c>
      <c r="Z339" s="465">
        <v>0</v>
      </c>
      <c r="AA339" s="465">
        <v>0</v>
      </c>
      <c r="AB339" s="465">
        <v>0</v>
      </c>
      <c r="AC339" s="465">
        <v>0</v>
      </c>
      <c r="AD339" s="465">
        <v>0</v>
      </c>
      <c r="AE339" s="465">
        <v>0</v>
      </c>
      <c r="AF339" s="465">
        <v>0</v>
      </c>
      <c r="AG339" s="465">
        <v>0</v>
      </c>
      <c r="AH339" s="465">
        <v>0</v>
      </c>
      <c r="AI339" s="465">
        <v>0</v>
      </c>
      <c r="AJ339" s="465">
        <v>0</v>
      </c>
      <c r="AK339" s="465">
        <v>0</v>
      </c>
      <c r="AL339" s="465">
        <v>0</v>
      </c>
      <c r="AM339" s="465">
        <v>0</v>
      </c>
      <c r="AN339" s="465">
        <v>0</v>
      </c>
      <c r="AO339" s="465">
        <v>0</v>
      </c>
      <c r="AP339" s="465">
        <v>0</v>
      </c>
      <c r="AQ339" s="465">
        <v>0</v>
      </c>
      <c r="AR339" s="465">
        <v>0</v>
      </c>
      <c r="AS339" s="465">
        <v>0</v>
      </c>
      <c r="AT339" s="465">
        <v>0</v>
      </c>
      <c r="AU339" s="465">
        <v>0</v>
      </c>
      <c r="AV339" s="404">
        <v>7197.9299999999994</v>
      </c>
      <c r="AW339" s="404">
        <v>6954.66</v>
      </c>
      <c r="AX339" s="404">
        <v>7903.8899999999994</v>
      </c>
      <c r="AY339" s="404">
        <v>7965.8999999999987</v>
      </c>
      <c r="AZ339" s="404">
        <v>7646.3099999999995</v>
      </c>
      <c r="BA339" s="404">
        <v>0</v>
      </c>
      <c r="BB339" s="404">
        <v>0</v>
      </c>
      <c r="BC339" s="404">
        <v>0</v>
      </c>
      <c r="BD339" s="404">
        <v>0</v>
      </c>
      <c r="BE339" s="404">
        <v>0</v>
      </c>
      <c r="BF339" s="404">
        <v>0</v>
      </c>
      <c r="BG339" s="404">
        <v>0</v>
      </c>
      <c r="BH339" s="404">
        <v>20992.959999999995</v>
      </c>
      <c r="BI339" s="404">
        <v>0</v>
      </c>
      <c r="BJ339" s="404">
        <v>0</v>
      </c>
      <c r="BK339" s="404">
        <v>0</v>
      </c>
      <c r="BL339" s="404">
        <v>0</v>
      </c>
      <c r="BM339" s="404">
        <v>0</v>
      </c>
      <c r="BN339" s="404">
        <v>0</v>
      </c>
      <c r="BO339" s="404">
        <v>0</v>
      </c>
      <c r="BP339" s="404">
        <v>0</v>
      </c>
      <c r="BQ339" s="404">
        <v>0</v>
      </c>
      <c r="BR339" s="404">
        <v>0</v>
      </c>
      <c r="BS339" s="404">
        <v>0</v>
      </c>
      <c r="BT339" s="404">
        <v>0</v>
      </c>
      <c r="BU339" s="404">
        <v>0</v>
      </c>
      <c r="BV339" s="404">
        <v>0</v>
      </c>
      <c r="BW339" s="404">
        <v>0</v>
      </c>
      <c r="BX339" s="404">
        <v>0</v>
      </c>
      <c r="BY339" s="404">
        <v>0</v>
      </c>
      <c r="BZ339" s="404">
        <v>0</v>
      </c>
      <c r="CA339" s="404">
        <v>0</v>
      </c>
      <c r="CB339" s="404">
        <v>0</v>
      </c>
      <c r="CC339" s="404">
        <v>0</v>
      </c>
      <c r="CD339" s="404">
        <v>0</v>
      </c>
      <c r="CE339" s="404">
        <v>0</v>
      </c>
      <c r="CF339" s="404">
        <v>0</v>
      </c>
      <c r="CG339" s="404">
        <v>0</v>
      </c>
      <c r="CH339" s="404">
        <v>15721.919999999998</v>
      </c>
      <c r="CI339" s="404">
        <v>16065.359999999997</v>
      </c>
      <c r="CJ339" s="404">
        <v>18130.769999999997</v>
      </c>
      <c r="CK339" s="404">
        <v>18230.939999999999</v>
      </c>
      <c r="CL339" s="404">
        <v>17959.05</v>
      </c>
      <c r="CM339" s="404">
        <v>0</v>
      </c>
      <c r="CN339" s="404">
        <v>0</v>
      </c>
      <c r="CO339" s="404">
        <v>0</v>
      </c>
      <c r="CP339" s="404">
        <v>0</v>
      </c>
      <c r="CQ339" s="404">
        <v>0</v>
      </c>
      <c r="CR339" s="404">
        <v>0</v>
      </c>
      <c r="CS339" s="404">
        <v>0</v>
      </c>
      <c r="CT339" s="404">
        <v>47511.100000000006</v>
      </c>
      <c r="CU339" s="404">
        <v>0</v>
      </c>
      <c r="CV339" s="404">
        <v>0</v>
      </c>
      <c r="CW339" s="404">
        <v>0</v>
      </c>
      <c r="CX339" s="404">
        <v>0</v>
      </c>
      <c r="CY339" s="404">
        <v>0</v>
      </c>
      <c r="CZ339" s="404">
        <v>0</v>
      </c>
    </row>
    <row r="340" spans="1:104" x14ac:dyDescent="0.25">
      <c r="A340" s="183">
        <v>4417</v>
      </c>
      <c r="B340" s="183">
        <v>675896</v>
      </c>
      <c r="C340" s="27">
        <v>1027113</v>
      </c>
      <c r="D340" s="14">
        <v>1841676665</v>
      </c>
      <c r="F340" s="27" t="s">
        <v>1267</v>
      </c>
      <c r="G340" s="12" t="s">
        <v>214</v>
      </c>
      <c r="H340" s="27" t="s">
        <v>1450</v>
      </c>
      <c r="I340" s="12" t="s">
        <v>215</v>
      </c>
      <c r="J340" s="465">
        <v>0</v>
      </c>
      <c r="K340" s="465">
        <v>0</v>
      </c>
      <c r="L340" s="465">
        <v>0</v>
      </c>
      <c r="M340" s="465">
        <v>0</v>
      </c>
      <c r="N340" s="465">
        <v>0</v>
      </c>
      <c r="O340" s="465">
        <v>0</v>
      </c>
      <c r="P340" s="465">
        <v>0</v>
      </c>
      <c r="Q340" s="465">
        <v>0</v>
      </c>
      <c r="R340" s="465">
        <v>0</v>
      </c>
      <c r="S340" s="465">
        <v>0</v>
      </c>
      <c r="T340" s="465">
        <v>0</v>
      </c>
      <c r="U340" s="465">
        <v>0</v>
      </c>
      <c r="V340" s="465">
        <v>22708.799999999999</v>
      </c>
      <c r="W340" s="465">
        <v>0</v>
      </c>
      <c r="X340" s="465">
        <v>0</v>
      </c>
      <c r="Y340" s="465">
        <v>0</v>
      </c>
      <c r="Z340" s="465">
        <v>0</v>
      </c>
      <c r="AA340" s="465">
        <v>0</v>
      </c>
      <c r="AB340" s="465">
        <v>0</v>
      </c>
      <c r="AC340" s="465">
        <v>0</v>
      </c>
      <c r="AD340" s="465">
        <v>0</v>
      </c>
      <c r="AE340" s="465">
        <v>0</v>
      </c>
      <c r="AF340" s="465">
        <v>0</v>
      </c>
      <c r="AG340" s="465">
        <v>0</v>
      </c>
      <c r="AH340" s="465">
        <v>0</v>
      </c>
      <c r="AI340" s="465">
        <v>0</v>
      </c>
      <c r="AJ340" s="465">
        <v>0</v>
      </c>
      <c r="AK340" s="465">
        <v>0</v>
      </c>
      <c r="AL340" s="465">
        <v>0</v>
      </c>
      <c r="AM340" s="465">
        <v>0</v>
      </c>
      <c r="AN340" s="465">
        <v>0</v>
      </c>
      <c r="AO340" s="465">
        <v>0</v>
      </c>
      <c r="AP340" s="465">
        <v>0</v>
      </c>
      <c r="AQ340" s="465">
        <v>0</v>
      </c>
      <c r="AR340" s="465">
        <v>0</v>
      </c>
      <c r="AS340" s="465">
        <v>0</v>
      </c>
      <c r="AT340" s="465">
        <v>0</v>
      </c>
      <c r="AU340" s="465">
        <v>0</v>
      </c>
      <c r="AV340" s="404">
        <v>0</v>
      </c>
      <c r="AW340" s="404">
        <v>0</v>
      </c>
      <c r="AX340" s="404">
        <v>0</v>
      </c>
      <c r="AY340" s="404">
        <v>0</v>
      </c>
      <c r="AZ340" s="404">
        <v>0</v>
      </c>
      <c r="BA340" s="404">
        <v>0</v>
      </c>
      <c r="BB340" s="404">
        <v>0</v>
      </c>
      <c r="BC340" s="404">
        <v>0</v>
      </c>
      <c r="BD340" s="404">
        <v>0</v>
      </c>
      <c r="BE340" s="404">
        <v>0</v>
      </c>
      <c r="BF340" s="404">
        <v>0</v>
      </c>
      <c r="BG340" s="404">
        <v>0</v>
      </c>
      <c r="BH340" s="404">
        <v>30278.400000000001</v>
      </c>
      <c r="BI340" s="404">
        <v>0</v>
      </c>
      <c r="BJ340" s="404">
        <v>0</v>
      </c>
      <c r="BK340" s="404">
        <v>0</v>
      </c>
      <c r="BL340" s="404">
        <v>0</v>
      </c>
      <c r="BM340" s="404">
        <v>0</v>
      </c>
      <c r="BN340" s="404">
        <v>0</v>
      </c>
      <c r="BO340" s="404">
        <v>0</v>
      </c>
      <c r="BP340" s="404">
        <v>0</v>
      </c>
      <c r="BQ340" s="404">
        <v>0</v>
      </c>
      <c r="BR340" s="404">
        <v>0</v>
      </c>
      <c r="BS340" s="404">
        <v>0</v>
      </c>
      <c r="BT340" s="404">
        <v>0</v>
      </c>
      <c r="BU340" s="404">
        <v>0</v>
      </c>
      <c r="BV340" s="404">
        <v>0</v>
      </c>
      <c r="BW340" s="404">
        <v>0</v>
      </c>
      <c r="BX340" s="404">
        <v>0</v>
      </c>
      <c r="BY340" s="404">
        <v>0</v>
      </c>
      <c r="BZ340" s="404">
        <v>0</v>
      </c>
      <c r="CA340" s="404">
        <v>45022.399999999994</v>
      </c>
      <c r="CB340" s="404">
        <v>0</v>
      </c>
      <c r="CC340" s="404">
        <v>0</v>
      </c>
      <c r="CD340" s="404">
        <v>0</v>
      </c>
      <c r="CE340" s="404">
        <v>0</v>
      </c>
      <c r="CF340" s="404">
        <v>0</v>
      </c>
      <c r="CG340" s="404">
        <v>0</v>
      </c>
      <c r="CH340" s="404">
        <v>0</v>
      </c>
      <c r="CI340" s="404">
        <v>0</v>
      </c>
      <c r="CJ340" s="404">
        <v>0</v>
      </c>
      <c r="CK340" s="404">
        <v>0</v>
      </c>
      <c r="CL340" s="404">
        <v>0</v>
      </c>
      <c r="CM340" s="404">
        <v>0</v>
      </c>
      <c r="CN340" s="404">
        <v>0</v>
      </c>
      <c r="CO340" s="404">
        <v>0</v>
      </c>
      <c r="CP340" s="404">
        <v>0</v>
      </c>
      <c r="CQ340" s="404">
        <v>0</v>
      </c>
      <c r="CR340" s="404">
        <v>0</v>
      </c>
      <c r="CS340" s="404">
        <v>0</v>
      </c>
      <c r="CT340" s="404">
        <v>0</v>
      </c>
      <c r="CU340" s="404">
        <v>0</v>
      </c>
      <c r="CV340" s="404">
        <v>0</v>
      </c>
      <c r="CW340" s="404">
        <v>0</v>
      </c>
      <c r="CX340" s="404">
        <v>0</v>
      </c>
      <c r="CY340" s="404">
        <v>0</v>
      </c>
      <c r="CZ340" s="404">
        <v>0</v>
      </c>
    </row>
    <row r="341" spans="1:104" x14ac:dyDescent="0.25">
      <c r="A341" s="183">
        <v>5336</v>
      </c>
      <c r="B341" s="183">
        <v>675899</v>
      </c>
      <c r="C341" s="27">
        <v>1025779</v>
      </c>
      <c r="D341" s="14">
        <v>1629499595</v>
      </c>
      <c r="F341" s="27" t="s">
        <v>1279</v>
      </c>
      <c r="G341" s="12" t="s">
        <v>1101</v>
      </c>
      <c r="H341" s="27" t="s">
        <v>1284</v>
      </c>
      <c r="I341" s="12" t="s">
        <v>1102</v>
      </c>
      <c r="J341" s="465">
        <v>9447.56</v>
      </c>
      <c r="K341" s="465">
        <v>9251.0699999999979</v>
      </c>
      <c r="L341" s="465">
        <v>10434.019999999999</v>
      </c>
      <c r="M341" s="465">
        <v>10742.789999999999</v>
      </c>
      <c r="N341" s="465">
        <v>10165.349999999999</v>
      </c>
      <c r="O341" s="465">
        <v>0</v>
      </c>
      <c r="P341" s="465">
        <v>0</v>
      </c>
      <c r="Q341" s="465">
        <v>0</v>
      </c>
      <c r="R341" s="465">
        <v>0</v>
      </c>
      <c r="S341" s="465">
        <v>0</v>
      </c>
      <c r="T341" s="465">
        <v>0</v>
      </c>
      <c r="U341" s="465">
        <v>0</v>
      </c>
      <c r="V341" s="465">
        <v>27897.600000000002</v>
      </c>
      <c r="W341" s="465">
        <v>0</v>
      </c>
      <c r="X341" s="465">
        <v>0</v>
      </c>
      <c r="Y341" s="465">
        <v>0</v>
      </c>
      <c r="Z341" s="465">
        <v>0</v>
      </c>
      <c r="AA341" s="465">
        <v>0</v>
      </c>
      <c r="AB341" s="465">
        <v>0</v>
      </c>
      <c r="AC341" s="465">
        <v>0</v>
      </c>
      <c r="AD341" s="465">
        <v>0</v>
      </c>
      <c r="AE341" s="465">
        <v>0</v>
      </c>
      <c r="AF341" s="465">
        <v>0</v>
      </c>
      <c r="AG341" s="465">
        <v>0</v>
      </c>
      <c r="AH341" s="465">
        <v>0</v>
      </c>
      <c r="AI341" s="465">
        <v>0</v>
      </c>
      <c r="AJ341" s="465">
        <v>0</v>
      </c>
      <c r="AK341" s="465">
        <v>0</v>
      </c>
      <c r="AL341" s="465">
        <v>0</v>
      </c>
      <c r="AM341" s="465">
        <v>0</v>
      </c>
      <c r="AN341" s="465">
        <v>0</v>
      </c>
      <c r="AO341" s="465">
        <v>0</v>
      </c>
      <c r="AP341" s="465">
        <v>0</v>
      </c>
      <c r="AQ341" s="465">
        <v>0</v>
      </c>
      <c r="AR341" s="465">
        <v>0</v>
      </c>
      <c r="AS341" s="465">
        <v>0</v>
      </c>
      <c r="AT341" s="465">
        <v>0</v>
      </c>
      <c r="AU341" s="465">
        <v>0</v>
      </c>
      <c r="AV341" s="404">
        <v>6051.0899999999992</v>
      </c>
      <c r="AW341" s="404">
        <v>5846.58</v>
      </c>
      <c r="AX341" s="404">
        <v>6644.57</v>
      </c>
      <c r="AY341" s="404">
        <v>6696.6999999999989</v>
      </c>
      <c r="AZ341" s="404">
        <v>6428.03</v>
      </c>
      <c r="BA341" s="404">
        <v>0</v>
      </c>
      <c r="BB341" s="404">
        <v>0</v>
      </c>
      <c r="BC341" s="404">
        <v>0</v>
      </c>
      <c r="BD341" s="404">
        <v>0</v>
      </c>
      <c r="BE341" s="404">
        <v>0</v>
      </c>
      <c r="BF341" s="404">
        <v>0</v>
      </c>
      <c r="BG341" s="404">
        <v>0</v>
      </c>
      <c r="BH341" s="404">
        <v>17756.16</v>
      </c>
      <c r="BI341" s="404">
        <v>0</v>
      </c>
      <c r="BJ341" s="404">
        <v>0</v>
      </c>
      <c r="BK341" s="404">
        <v>0</v>
      </c>
      <c r="BL341" s="404">
        <v>0</v>
      </c>
      <c r="BM341" s="404">
        <v>0</v>
      </c>
      <c r="BN341" s="404">
        <v>0</v>
      </c>
      <c r="BO341" s="404">
        <v>0</v>
      </c>
      <c r="BP341" s="404">
        <v>0</v>
      </c>
      <c r="BQ341" s="404">
        <v>0</v>
      </c>
      <c r="BR341" s="404">
        <v>0</v>
      </c>
      <c r="BS341" s="404">
        <v>0</v>
      </c>
      <c r="BT341" s="404">
        <v>0</v>
      </c>
      <c r="BU341" s="404">
        <v>0</v>
      </c>
      <c r="BV341" s="404">
        <v>0</v>
      </c>
      <c r="BW341" s="404">
        <v>0</v>
      </c>
      <c r="BX341" s="404">
        <v>0</v>
      </c>
      <c r="BY341" s="404">
        <v>0</v>
      </c>
      <c r="BZ341" s="404">
        <v>0</v>
      </c>
      <c r="CA341" s="404">
        <v>0</v>
      </c>
      <c r="CB341" s="404">
        <v>0</v>
      </c>
      <c r="CC341" s="404">
        <v>0</v>
      </c>
      <c r="CD341" s="404">
        <v>0</v>
      </c>
      <c r="CE341" s="404">
        <v>0</v>
      </c>
      <c r="CF341" s="404">
        <v>0</v>
      </c>
      <c r="CG341" s="404">
        <v>0</v>
      </c>
      <c r="CH341" s="404">
        <v>13216.96</v>
      </c>
      <c r="CI341" s="404">
        <v>13505.68</v>
      </c>
      <c r="CJ341" s="404">
        <v>15242.01</v>
      </c>
      <c r="CK341" s="404">
        <v>15326.22</v>
      </c>
      <c r="CL341" s="404">
        <v>15097.65</v>
      </c>
      <c r="CM341" s="404">
        <v>0</v>
      </c>
      <c r="CN341" s="404">
        <v>0</v>
      </c>
      <c r="CO341" s="404">
        <v>0</v>
      </c>
      <c r="CP341" s="404">
        <v>0</v>
      </c>
      <c r="CQ341" s="404">
        <v>0</v>
      </c>
      <c r="CR341" s="404">
        <v>0</v>
      </c>
      <c r="CS341" s="404">
        <v>0</v>
      </c>
      <c r="CT341" s="404">
        <v>40185.600000000006</v>
      </c>
      <c r="CU341" s="404">
        <v>0</v>
      </c>
      <c r="CV341" s="404">
        <v>0</v>
      </c>
      <c r="CW341" s="404">
        <v>0</v>
      </c>
      <c r="CX341" s="404">
        <v>0</v>
      </c>
      <c r="CY341" s="404">
        <v>0</v>
      </c>
      <c r="CZ341" s="404">
        <v>0</v>
      </c>
    </row>
    <row r="342" spans="1:104" x14ac:dyDescent="0.25">
      <c r="A342" s="183">
        <v>5199</v>
      </c>
      <c r="B342" s="183">
        <v>675900</v>
      </c>
      <c r="C342" s="27">
        <v>1014243</v>
      </c>
      <c r="D342" s="14">
        <v>1336190347</v>
      </c>
      <c r="F342" s="27" t="s">
        <v>1296</v>
      </c>
      <c r="G342" s="12" t="s">
        <v>1015</v>
      </c>
      <c r="H342" s="27" t="s">
        <v>1371</v>
      </c>
      <c r="I342" s="12" t="s">
        <v>1016</v>
      </c>
      <c r="J342" s="465">
        <v>0</v>
      </c>
      <c r="K342" s="465">
        <v>0</v>
      </c>
      <c r="L342" s="465">
        <v>0</v>
      </c>
      <c r="M342" s="465">
        <v>0</v>
      </c>
      <c r="N342" s="465">
        <v>0</v>
      </c>
      <c r="O342" s="465">
        <v>0</v>
      </c>
      <c r="P342" s="465">
        <v>0</v>
      </c>
      <c r="Q342" s="465">
        <v>0</v>
      </c>
      <c r="R342" s="465">
        <v>0</v>
      </c>
      <c r="S342" s="465">
        <v>0</v>
      </c>
      <c r="T342" s="465">
        <v>0</v>
      </c>
      <c r="U342" s="465">
        <v>0</v>
      </c>
      <c r="V342" s="465">
        <v>0</v>
      </c>
      <c r="W342" s="465">
        <v>0</v>
      </c>
      <c r="X342" s="465">
        <v>0</v>
      </c>
      <c r="Y342" s="465">
        <v>0</v>
      </c>
      <c r="Z342" s="465">
        <v>0</v>
      </c>
      <c r="AA342" s="465">
        <v>0</v>
      </c>
      <c r="AB342" s="465">
        <v>0</v>
      </c>
      <c r="AC342" s="465">
        <v>13728.56</v>
      </c>
      <c r="AD342" s="465">
        <v>13773.999999999998</v>
      </c>
      <c r="AE342" s="465">
        <v>14648.72</v>
      </c>
      <c r="AF342" s="465">
        <v>14745.279999999999</v>
      </c>
      <c r="AG342" s="465">
        <v>14472.64</v>
      </c>
      <c r="AH342" s="465">
        <v>0</v>
      </c>
      <c r="AI342" s="465">
        <v>0</v>
      </c>
      <c r="AJ342" s="465">
        <v>0</v>
      </c>
      <c r="AK342" s="465">
        <v>0</v>
      </c>
      <c r="AL342" s="465">
        <v>0</v>
      </c>
      <c r="AM342" s="465">
        <v>0</v>
      </c>
      <c r="AN342" s="465">
        <v>0</v>
      </c>
      <c r="AO342" s="465">
        <v>39999.19</v>
      </c>
      <c r="AP342" s="465">
        <v>0</v>
      </c>
      <c r="AQ342" s="465">
        <v>0</v>
      </c>
      <c r="AR342" s="465">
        <v>0</v>
      </c>
      <c r="AS342" s="465">
        <v>0</v>
      </c>
      <c r="AT342" s="465">
        <v>0</v>
      </c>
      <c r="AU342" s="465">
        <v>0</v>
      </c>
      <c r="AV342" s="404">
        <v>0</v>
      </c>
      <c r="AW342" s="404">
        <v>0</v>
      </c>
      <c r="AX342" s="404">
        <v>0</v>
      </c>
      <c r="AY342" s="404">
        <v>0</v>
      </c>
      <c r="AZ342" s="404">
        <v>0</v>
      </c>
      <c r="BA342" s="404">
        <v>0</v>
      </c>
      <c r="BB342" s="404">
        <v>0</v>
      </c>
      <c r="BC342" s="404">
        <v>0</v>
      </c>
      <c r="BD342" s="404">
        <v>0</v>
      </c>
      <c r="BE342" s="404">
        <v>0</v>
      </c>
      <c r="BF342" s="404">
        <v>0</v>
      </c>
      <c r="BG342" s="404">
        <v>0</v>
      </c>
      <c r="BH342" s="404">
        <v>0</v>
      </c>
      <c r="BI342" s="404">
        <v>0</v>
      </c>
      <c r="BJ342" s="404">
        <v>0</v>
      </c>
      <c r="BK342" s="404">
        <v>0</v>
      </c>
      <c r="BL342" s="404">
        <v>0</v>
      </c>
      <c r="BM342" s="404">
        <v>0</v>
      </c>
      <c r="BN342" s="404">
        <v>0</v>
      </c>
      <c r="BO342" s="404">
        <v>0</v>
      </c>
      <c r="BP342" s="404">
        <v>0</v>
      </c>
      <c r="BQ342" s="404">
        <v>0</v>
      </c>
      <c r="BR342" s="404">
        <v>0</v>
      </c>
      <c r="BS342" s="404">
        <v>0</v>
      </c>
      <c r="BT342" s="404">
        <v>0</v>
      </c>
      <c r="BU342" s="404">
        <v>0</v>
      </c>
      <c r="BV342" s="404">
        <v>0</v>
      </c>
      <c r="BW342" s="404">
        <v>0</v>
      </c>
      <c r="BX342" s="404">
        <v>0</v>
      </c>
      <c r="BY342" s="404">
        <v>0</v>
      </c>
      <c r="BZ342" s="404">
        <v>0</v>
      </c>
      <c r="CA342" s="404">
        <v>0</v>
      </c>
      <c r="CB342" s="404">
        <v>0</v>
      </c>
      <c r="CC342" s="404">
        <v>0</v>
      </c>
      <c r="CD342" s="404">
        <v>0</v>
      </c>
      <c r="CE342" s="404">
        <v>0</v>
      </c>
      <c r="CF342" s="404">
        <v>0</v>
      </c>
      <c r="CG342" s="404">
        <v>0</v>
      </c>
      <c r="CH342" s="404">
        <v>18778.079999999998</v>
      </c>
      <c r="CI342" s="404">
        <v>19471.039999999997</v>
      </c>
      <c r="CJ342" s="404">
        <v>20317.359999999997</v>
      </c>
      <c r="CK342" s="404">
        <v>20709.28</v>
      </c>
      <c r="CL342" s="404">
        <v>20607.039999999997</v>
      </c>
      <c r="CM342" s="404">
        <v>0</v>
      </c>
      <c r="CN342" s="404">
        <v>0</v>
      </c>
      <c r="CO342" s="404">
        <v>0</v>
      </c>
      <c r="CP342" s="404">
        <v>0</v>
      </c>
      <c r="CQ342" s="404">
        <v>0</v>
      </c>
      <c r="CR342" s="404">
        <v>0</v>
      </c>
      <c r="CS342" s="404">
        <v>0</v>
      </c>
      <c r="CT342" s="404">
        <v>55576.289999999994</v>
      </c>
      <c r="CU342" s="404">
        <v>0</v>
      </c>
      <c r="CV342" s="404">
        <v>0</v>
      </c>
      <c r="CW342" s="404">
        <v>0</v>
      </c>
      <c r="CX342" s="404">
        <v>0</v>
      </c>
      <c r="CY342" s="404">
        <v>0</v>
      </c>
      <c r="CZ342" s="404">
        <v>0</v>
      </c>
    </row>
    <row r="343" spans="1:104" x14ac:dyDescent="0.25">
      <c r="A343" s="183">
        <v>5333</v>
      </c>
      <c r="B343" s="183">
        <v>675901</v>
      </c>
      <c r="C343" s="27">
        <v>1026646</v>
      </c>
      <c r="D343" s="14">
        <v>1457467623</v>
      </c>
      <c r="F343" s="27" t="s">
        <v>1279</v>
      </c>
      <c r="G343" s="12" t="s">
        <v>1099</v>
      </c>
      <c r="H343" s="27" t="s">
        <v>1391</v>
      </c>
      <c r="I343" s="12" t="s">
        <v>1100</v>
      </c>
      <c r="J343" s="465">
        <v>12581.039999999999</v>
      </c>
      <c r="K343" s="465">
        <v>12319.380000000001</v>
      </c>
      <c r="L343" s="465">
        <v>13894.679999999998</v>
      </c>
      <c r="M343" s="465">
        <v>14305.86</v>
      </c>
      <c r="N343" s="465">
        <v>13536.899999999998</v>
      </c>
      <c r="O343" s="465">
        <v>0</v>
      </c>
      <c r="P343" s="465">
        <v>0</v>
      </c>
      <c r="Q343" s="465">
        <v>0</v>
      </c>
      <c r="R343" s="465">
        <v>0</v>
      </c>
      <c r="S343" s="465">
        <v>0</v>
      </c>
      <c r="T343" s="465">
        <v>0</v>
      </c>
      <c r="U343" s="465">
        <v>0</v>
      </c>
      <c r="V343" s="465">
        <v>36978.85</v>
      </c>
      <c r="W343" s="465">
        <v>0</v>
      </c>
      <c r="X343" s="465">
        <v>0</v>
      </c>
      <c r="Y343" s="465">
        <v>0</v>
      </c>
      <c r="Z343" s="465">
        <v>0</v>
      </c>
      <c r="AA343" s="465">
        <v>0</v>
      </c>
      <c r="AB343" s="465">
        <v>0</v>
      </c>
      <c r="AC343" s="465">
        <v>0</v>
      </c>
      <c r="AD343" s="465">
        <v>0</v>
      </c>
      <c r="AE343" s="465">
        <v>0</v>
      </c>
      <c r="AF343" s="465">
        <v>0</v>
      </c>
      <c r="AG343" s="465">
        <v>0</v>
      </c>
      <c r="AH343" s="465">
        <v>0</v>
      </c>
      <c r="AI343" s="465">
        <v>0</v>
      </c>
      <c r="AJ343" s="465">
        <v>0</v>
      </c>
      <c r="AK343" s="465">
        <v>0</v>
      </c>
      <c r="AL343" s="465">
        <v>0</v>
      </c>
      <c r="AM343" s="465">
        <v>0</v>
      </c>
      <c r="AN343" s="465">
        <v>0</v>
      </c>
      <c r="AO343" s="465">
        <v>0</v>
      </c>
      <c r="AP343" s="465">
        <v>0</v>
      </c>
      <c r="AQ343" s="465">
        <v>0</v>
      </c>
      <c r="AR343" s="465">
        <v>0</v>
      </c>
      <c r="AS343" s="465">
        <v>0</v>
      </c>
      <c r="AT343" s="465">
        <v>0</v>
      </c>
      <c r="AU343" s="465">
        <v>0</v>
      </c>
      <c r="AV343" s="404">
        <v>8058.0599999999995</v>
      </c>
      <c r="AW343" s="404">
        <v>7785.7199999999993</v>
      </c>
      <c r="AX343" s="404">
        <v>8848.3799999999992</v>
      </c>
      <c r="AY343" s="404">
        <v>8917.7999999999993</v>
      </c>
      <c r="AZ343" s="404">
        <v>8560.02</v>
      </c>
      <c r="BA343" s="404">
        <v>0</v>
      </c>
      <c r="BB343" s="404">
        <v>0</v>
      </c>
      <c r="BC343" s="404">
        <v>0</v>
      </c>
      <c r="BD343" s="404">
        <v>0</v>
      </c>
      <c r="BE343" s="404">
        <v>0</v>
      </c>
      <c r="BF343" s="404">
        <v>0</v>
      </c>
      <c r="BG343" s="404">
        <v>0</v>
      </c>
      <c r="BH343" s="404">
        <v>23536.160000000003</v>
      </c>
      <c r="BI343" s="404">
        <v>0</v>
      </c>
      <c r="BJ343" s="404">
        <v>0</v>
      </c>
      <c r="BK343" s="404">
        <v>0</v>
      </c>
      <c r="BL343" s="404">
        <v>0</v>
      </c>
      <c r="BM343" s="404">
        <v>0</v>
      </c>
      <c r="BN343" s="404">
        <v>0</v>
      </c>
      <c r="BO343" s="404">
        <v>0</v>
      </c>
      <c r="BP343" s="404">
        <v>0</v>
      </c>
      <c r="BQ343" s="404">
        <v>0</v>
      </c>
      <c r="BR343" s="404">
        <v>0</v>
      </c>
      <c r="BS343" s="404">
        <v>0</v>
      </c>
      <c r="BT343" s="404">
        <v>0</v>
      </c>
      <c r="BU343" s="404">
        <v>0</v>
      </c>
      <c r="BV343" s="404">
        <v>0</v>
      </c>
      <c r="BW343" s="404">
        <v>0</v>
      </c>
      <c r="BX343" s="404">
        <v>0</v>
      </c>
      <c r="BY343" s="404">
        <v>0</v>
      </c>
      <c r="BZ343" s="404">
        <v>0</v>
      </c>
      <c r="CA343" s="404">
        <v>0</v>
      </c>
      <c r="CB343" s="404">
        <v>0</v>
      </c>
      <c r="CC343" s="404">
        <v>0</v>
      </c>
      <c r="CD343" s="404">
        <v>0</v>
      </c>
      <c r="CE343" s="404">
        <v>0</v>
      </c>
      <c r="CF343" s="404">
        <v>0</v>
      </c>
      <c r="CG343" s="404">
        <v>0</v>
      </c>
      <c r="CH343" s="404">
        <v>17600.64</v>
      </c>
      <c r="CI343" s="404">
        <v>17985.12</v>
      </c>
      <c r="CJ343" s="404">
        <v>20297.34</v>
      </c>
      <c r="CK343" s="404">
        <v>20409.48</v>
      </c>
      <c r="CL343" s="404">
        <v>20105.100000000002</v>
      </c>
      <c r="CM343" s="404">
        <v>0</v>
      </c>
      <c r="CN343" s="404">
        <v>0</v>
      </c>
      <c r="CO343" s="404">
        <v>0</v>
      </c>
      <c r="CP343" s="404">
        <v>0</v>
      </c>
      <c r="CQ343" s="404">
        <v>0</v>
      </c>
      <c r="CR343" s="404">
        <v>0</v>
      </c>
      <c r="CS343" s="404">
        <v>0</v>
      </c>
      <c r="CT343" s="404">
        <v>53266.85</v>
      </c>
      <c r="CU343" s="404">
        <v>0</v>
      </c>
      <c r="CV343" s="404">
        <v>0</v>
      </c>
      <c r="CW343" s="404">
        <v>0</v>
      </c>
      <c r="CX343" s="404">
        <v>0</v>
      </c>
      <c r="CY343" s="404">
        <v>0</v>
      </c>
      <c r="CZ343" s="404">
        <v>0</v>
      </c>
    </row>
    <row r="344" spans="1:104" x14ac:dyDescent="0.25">
      <c r="A344" s="183">
        <v>5183</v>
      </c>
      <c r="B344" s="183">
        <v>675904</v>
      </c>
      <c r="C344" s="27">
        <v>1026679</v>
      </c>
      <c r="D344" s="14">
        <v>1518357680</v>
      </c>
      <c r="F344" s="27" t="s">
        <v>1272</v>
      </c>
      <c r="G344" s="12" t="s">
        <v>1005</v>
      </c>
      <c r="H344" s="27" t="s">
        <v>1368</v>
      </c>
      <c r="I344" s="12" t="s">
        <v>1006</v>
      </c>
      <c r="J344" s="465">
        <v>13508.28</v>
      </c>
      <c r="K344" s="465">
        <v>13875.660000000002</v>
      </c>
      <c r="L344" s="465">
        <v>14172.390000000001</v>
      </c>
      <c r="M344" s="465">
        <v>14073.48</v>
      </c>
      <c r="N344" s="465">
        <v>13324.59</v>
      </c>
      <c r="O344" s="465">
        <v>0</v>
      </c>
      <c r="P344" s="465">
        <v>0</v>
      </c>
      <c r="Q344" s="465">
        <v>0</v>
      </c>
      <c r="R344" s="465">
        <v>0</v>
      </c>
      <c r="S344" s="465">
        <v>0</v>
      </c>
      <c r="T344" s="465">
        <v>0</v>
      </c>
      <c r="U344" s="465">
        <v>0</v>
      </c>
      <c r="V344" s="465">
        <v>39321.17</v>
      </c>
      <c r="W344" s="465">
        <v>0</v>
      </c>
      <c r="X344" s="465">
        <v>0</v>
      </c>
      <c r="Y344" s="465">
        <v>0</v>
      </c>
      <c r="Z344" s="465">
        <v>0</v>
      </c>
      <c r="AA344" s="465">
        <v>0</v>
      </c>
      <c r="AB344" s="465">
        <v>0</v>
      </c>
      <c r="AC344" s="465">
        <v>0</v>
      </c>
      <c r="AD344" s="465">
        <v>0</v>
      </c>
      <c r="AE344" s="465">
        <v>0</v>
      </c>
      <c r="AF344" s="465">
        <v>0</v>
      </c>
      <c r="AG344" s="465">
        <v>0</v>
      </c>
      <c r="AH344" s="465">
        <v>0</v>
      </c>
      <c r="AI344" s="465">
        <v>0</v>
      </c>
      <c r="AJ344" s="465">
        <v>0</v>
      </c>
      <c r="AK344" s="465">
        <v>0</v>
      </c>
      <c r="AL344" s="465">
        <v>0</v>
      </c>
      <c r="AM344" s="465">
        <v>0</v>
      </c>
      <c r="AN344" s="465">
        <v>0</v>
      </c>
      <c r="AO344" s="465">
        <v>0</v>
      </c>
      <c r="AP344" s="465">
        <v>0</v>
      </c>
      <c r="AQ344" s="465">
        <v>0</v>
      </c>
      <c r="AR344" s="465">
        <v>0</v>
      </c>
      <c r="AS344" s="465">
        <v>0</v>
      </c>
      <c r="AT344" s="465">
        <v>0</v>
      </c>
      <c r="AU344" s="465">
        <v>0</v>
      </c>
      <c r="AV344" s="404">
        <v>0</v>
      </c>
      <c r="AW344" s="404">
        <v>0</v>
      </c>
      <c r="AX344" s="404">
        <v>0</v>
      </c>
      <c r="AY344" s="404">
        <v>0</v>
      </c>
      <c r="AZ344" s="404">
        <v>0</v>
      </c>
      <c r="BA344" s="404">
        <v>0</v>
      </c>
      <c r="BB344" s="404">
        <v>0</v>
      </c>
      <c r="BC344" s="404">
        <v>0</v>
      </c>
      <c r="BD344" s="404">
        <v>0</v>
      </c>
      <c r="BE344" s="404">
        <v>0</v>
      </c>
      <c r="BF344" s="404">
        <v>0</v>
      </c>
      <c r="BG344" s="404">
        <v>0</v>
      </c>
      <c r="BH344" s="404">
        <v>0</v>
      </c>
      <c r="BI344" s="404">
        <v>0</v>
      </c>
      <c r="BJ344" s="404">
        <v>0</v>
      </c>
      <c r="BK344" s="404">
        <v>0</v>
      </c>
      <c r="BL344" s="404">
        <v>0</v>
      </c>
      <c r="BM344" s="404">
        <v>0</v>
      </c>
      <c r="BN344" s="404">
        <v>0</v>
      </c>
      <c r="BO344" s="404">
        <v>9664.92</v>
      </c>
      <c r="BP344" s="404">
        <v>10145.34</v>
      </c>
      <c r="BQ344" s="404">
        <v>10526.85</v>
      </c>
      <c r="BR344" s="404">
        <v>10399.68</v>
      </c>
      <c r="BS344" s="404">
        <v>10837.710000000001</v>
      </c>
      <c r="BT344" s="404">
        <v>0</v>
      </c>
      <c r="BU344" s="404">
        <v>0</v>
      </c>
      <c r="BV344" s="404">
        <v>0</v>
      </c>
      <c r="BW344" s="404">
        <v>0</v>
      </c>
      <c r="BX344" s="404">
        <v>0</v>
      </c>
      <c r="BY344" s="404">
        <v>0</v>
      </c>
      <c r="BZ344" s="404">
        <v>0</v>
      </c>
      <c r="CA344" s="404">
        <v>28705.39</v>
      </c>
      <c r="CB344" s="404">
        <v>0</v>
      </c>
      <c r="CC344" s="404">
        <v>0</v>
      </c>
      <c r="CD344" s="404">
        <v>0</v>
      </c>
      <c r="CE344" s="404">
        <v>0</v>
      </c>
      <c r="CF344" s="404">
        <v>0</v>
      </c>
      <c r="CG344" s="404">
        <v>0</v>
      </c>
      <c r="CH344" s="404">
        <v>0</v>
      </c>
      <c r="CI344" s="404">
        <v>0</v>
      </c>
      <c r="CJ344" s="404">
        <v>0</v>
      </c>
      <c r="CK344" s="404">
        <v>0</v>
      </c>
      <c r="CL344" s="404">
        <v>0</v>
      </c>
      <c r="CM344" s="404">
        <v>0</v>
      </c>
      <c r="CN344" s="404">
        <v>0</v>
      </c>
      <c r="CO344" s="404">
        <v>0</v>
      </c>
      <c r="CP344" s="404">
        <v>0</v>
      </c>
      <c r="CQ344" s="404">
        <v>0</v>
      </c>
      <c r="CR344" s="404">
        <v>0</v>
      </c>
      <c r="CS344" s="404">
        <v>0</v>
      </c>
      <c r="CT344" s="404">
        <v>0</v>
      </c>
      <c r="CU344" s="404">
        <v>0</v>
      </c>
      <c r="CV344" s="404">
        <v>0</v>
      </c>
      <c r="CW344" s="404">
        <v>0</v>
      </c>
      <c r="CX344" s="404">
        <v>0</v>
      </c>
      <c r="CY344" s="404">
        <v>0</v>
      </c>
      <c r="CZ344" s="404">
        <v>0</v>
      </c>
    </row>
    <row r="345" spans="1:104" x14ac:dyDescent="0.25">
      <c r="A345" s="183">
        <v>4606</v>
      </c>
      <c r="B345" s="183">
        <v>675906</v>
      </c>
      <c r="C345" s="27">
        <v>1026283</v>
      </c>
      <c r="D345" s="14">
        <v>1386043610</v>
      </c>
      <c r="F345" s="27" t="s">
        <v>1293</v>
      </c>
      <c r="G345" s="12" t="s">
        <v>742</v>
      </c>
      <c r="H345" s="27" t="s">
        <v>1394</v>
      </c>
      <c r="I345" s="12" t="s">
        <v>743</v>
      </c>
      <c r="J345" s="465">
        <v>30566.25</v>
      </c>
      <c r="K345" s="465">
        <v>31391.25</v>
      </c>
      <c r="L345" s="465">
        <v>33462</v>
      </c>
      <c r="M345" s="465">
        <v>33775.5</v>
      </c>
      <c r="N345" s="465">
        <v>33330</v>
      </c>
      <c r="O345" s="465">
        <v>0</v>
      </c>
      <c r="P345" s="465">
        <v>0</v>
      </c>
      <c r="Q345" s="465">
        <v>0</v>
      </c>
      <c r="R345" s="465">
        <v>0</v>
      </c>
      <c r="S345" s="465">
        <v>0</v>
      </c>
      <c r="T345" s="465">
        <v>0</v>
      </c>
      <c r="U345" s="465">
        <v>0</v>
      </c>
      <c r="V345" s="465">
        <v>50427.76</v>
      </c>
      <c r="W345" s="465">
        <v>0</v>
      </c>
      <c r="X345" s="465">
        <v>0</v>
      </c>
      <c r="Y345" s="465">
        <v>0</v>
      </c>
      <c r="Z345" s="465">
        <v>0</v>
      </c>
      <c r="AA345" s="465">
        <v>0</v>
      </c>
      <c r="AB345" s="465">
        <v>0</v>
      </c>
      <c r="AC345" s="465">
        <v>14223</v>
      </c>
      <c r="AD345" s="465">
        <v>14305.5</v>
      </c>
      <c r="AE345" s="465">
        <v>15361.5</v>
      </c>
      <c r="AF345" s="465">
        <v>14751</v>
      </c>
      <c r="AG345" s="465">
        <v>14668.5</v>
      </c>
      <c r="AH345" s="465">
        <v>0</v>
      </c>
      <c r="AI345" s="465">
        <v>0</v>
      </c>
      <c r="AJ345" s="465">
        <v>0</v>
      </c>
      <c r="AK345" s="465">
        <v>0</v>
      </c>
      <c r="AL345" s="465">
        <v>0</v>
      </c>
      <c r="AM345" s="465">
        <v>0</v>
      </c>
      <c r="AN345" s="465">
        <v>0</v>
      </c>
      <c r="AO345" s="465">
        <v>23195.199999999997</v>
      </c>
      <c r="AP345" s="465">
        <v>0</v>
      </c>
      <c r="AQ345" s="465">
        <v>0</v>
      </c>
      <c r="AR345" s="465">
        <v>0</v>
      </c>
      <c r="AS345" s="465">
        <v>0</v>
      </c>
      <c r="AT345" s="465">
        <v>0</v>
      </c>
      <c r="AU345" s="465">
        <v>0</v>
      </c>
      <c r="AV345" s="404">
        <v>0</v>
      </c>
      <c r="AW345" s="404">
        <v>0</v>
      </c>
      <c r="AX345" s="404">
        <v>0</v>
      </c>
      <c r="AY345" s="404">
        <v>0</v>
      </c>
      <c r="AZ345" s="404">
        <v>0</v>
      </c>
      <c r="BA345" s="404">
        <v>0</v>
      </c>
      <c r="BB345" s="404">
        <v>0</v>
      </c>
      <c r="BC345" s="404">
        <v>0</v>
      </c>
      <c r="BD345" s="404">
        <v>0</v>
      </c>
      <c r="BE345" s="404">
        <v>0</v>
      </c>
      <c r="BF345" s="404">
        <v>0</v>
      </c>
      <c r="BG345" s="404">
        <v>0</v>
      </c>
      <c r="BH345" s="404">
        <v>0</v>
      </c>
      <c r="BI345" s="404">
        <v>0</v>
      </c>
      <c r="BJ345" s="404">
        <v>0</v>
      </c>
      <c r="BK345" s="404">
        <v>0</v>
      </c>
      <c r="BL345" s="404">
        <v>0</v>
      </c>
      <c r="BM345" s="404">
        <v>0</v>
      </c>
      <c r="BN345" s="404">
        <v>0</v>
      </c>
      <c r="BO345" s="404">
        <v>0</v>
      </c>
      <c r="BP345" s="404">
        <v>0</v>
      </c>
      <c r="BQ345" s="404">
        <v>0</v>
      </c>
      <c r="BR345" s="404">
        <v>0</v>
      </c>
      <c r="BS345" s="404">
        <v>0</v>
      </c>
      <c r="BT345" s="404">
        <v>0</v>
      </c>
      <c r="BU345" s="404">
        <v>0</v>
      </c>
      <c r="BV345" s="404">
        <v>0</v>
      </c>
      <c r="BW345" s="404">
        <v>0</v>
      </c>
      <c r="BX345" s="404">
        <v>0</v>
      </c>
      <c r="BY345" s="404">
        <v>0</v>
      </c>
      <c r="BZ345" s="404">
        <v>0</v>
      </c>
      <c r="CA345" s="404">
        <v>0</v>
      </c>
      <c r="CB345" s="404">
        <v>0</v>
      </c>
      <c r="CC345" s="404">
        <v>0</v>
      </c>
      <c r="CD345" s="404">
        <v>0</v>
      </c>
      <c r="CE345" s="404">
        <v>0</v>
      </c>
      <c r="CF345" s="404">
        <v>0</v>
      </c>
      <c r="CG345" s="404">
        <v>0</v>
      </c>
      <c r="CH345" s="404">
        <v>0</v>
      </c>
      <c r="CI345" s="404">
        <v>0</v>
      </c>
      <c r="CJ345" s="404">
        <v>0</v>
      </c>
      <c r="CK345" s="404">
        <v>0</v>
      </c>
      <c r="CL345" s="404">
        <v>0</v>
      </c>
      <c r="CM345" s="404">
        <v>0</v>
      </c>
      <c r="CN345" s="404">
        <v>0</v>
      </c>
      <c r="CO345" s="404">
        <v>0</v>
      </c>
      <c r="CP345" s="404">
        <v>0</v>
      </c>
      <c r="CQ345" s="404">
        <v>0</v>
      </c>
      <c r="CR345" s="404">
        <v>0</v>
      </c>
      <c r="CS345" s="404">
        <v>0</v>
      </c>
      <c r="CT345" s="404">
        <v>0</v>
      </c>
      <c r="CU345" s="404">
        <v>0</v>
      </c>
      <c r="CV345" s="404">
        <v>0</v>
      </c>
      <c r="CW345" s="404">
        <v>0</v>
      </c>
      <c r="CX345" s="404">
        <v>0</v>
      </c>
      <c r="CY345" s="404">
        <v>0</v>
      </c>
      <c r="CZ345" s="404">
        <v>0</v>
      </c>
    </row>
    <row r="346" spans="1:104" x14ac:dyDescent="0.25">
      <c r="A346" s="183">
        <v>4614</v>
      </c>
      <c r="B346" s="183">
        <v>675907</v>
      </c>
      <c r="C346" s="27">
        <v>1025953</v>
      </c>
      <c r="D346" s="14">
        <v>1568882843</v>
      </c>
      <c r="F346" s="27" t="s">
        <v>1296</v>
      </c>
      <c r="G346" s="12" t="s">
        <v>748</v>
      </c>
      <c r="H346" s="27" t="s">
        <v>748</v>
      </c>
      <c r="I346" s="12" t="s">
        <v>749</v>
      </c>
      <c r="J346" s="465">
        <v>0</v>
      </c>
      <c r="K346" s="465">
        <v>0</v>
      </c>
      <c r="L346" s="465">
        <v>0</v>
      </c>
      <c r="M346" s="465">
        <v>0</v>
      </c>
      <c r="N346" s="465">
        <v>0</v>
      </c>
      <c r="O346" s="465">
        <v>0</v>
      </c>
      <c r="P346" s="465">
        <v>0</v>
      </c>
      <c r="Q346" s="465">
        <v>0</v>
      </c>
      <c r="R346" s="465">
        <v>0</v>
      </c>
      <c r="S346" s="465">
        <v>0</v>
      </c>
      <c r="T346" s="465">
        <v>0</v>
      </c>
      <c r="U346" s="465">
        <v>0</v>
      </c>
      <c r="V346" s="465">
        <v>0</v>
      </c>
      <c r="W346" s="465">
        <v>0</v>
      </c>
      <c r="X346" s="465">
        <v>0</v>
      </c>
      <c r="Y346" s="465">
        <v>0</v>
      </c>
      <c r="Z346" s="465">
        <v>0</v>
      </c>
      <c r="AA346" s="465">
        <v>0</v>
      </c>
      <c r="AB346" s="465">
        <v>0</v>
      </c>
      <c r="AC346" s="465">
        <v>0</v>
      </c>
      <c r="AD346" s="465">
        <v>0</v>
      </c>
      <c r="AE346" s="465">
        <v>0</v>
      </c>
      <c r="AF346" s="465">
        <v>0</v>
      </c>
      <c r="AG346" s="465">
        <v>0</v>
      </c>
      <c r="AH346" s="465">
        <v>0</v>
      </c>
      <c r="AI346" s="465">
        <v>0</v>
      </c>
      <c r="AJ346" s="465">
        <v>0</v>
      </c>
      <c r="AK346" s="465">
        <v>0</v>
      </c>
      <c r="AL346" s="465">
        <v>0</v>
      </c>
      <c r="AM346" s="465">
        <v>0</v>
      </c>
      <c r="AN346" s="465">
        <v>0</v>
      </c>
      <c r="AO346" s="465">
        <v>24637.719999999994</v>
      </c>
      <c r="AP346" s="465">
        <v>0</v>
      </c>
      <c r="AQ346" s="465">
        <v>0</v>
      </c>
      <c r="AR346" s="465">
        <v>0</v>
      </c>
      <c r="AS346" s="465">
        <v>0</v>
      </c>
      <c r="AT346" s="465">
        <v>0</v>
      </c>
      <c r="AU346" s="465">
        <v>0</v>
      </c>
      <c r="AV346" s="404">
        <v>0</v>
      </c>
      <c r="AW346" s="404">
        <v>0</v>
      </c>
      <c r="AX346" s="404">
        <v>0</v>
      </c>
      <c r="AY346" s="404">
        <v>0</v>
      </c>
      <c r="AZ346" s="404">
        <v>0</v>
      </c>
      <c r="BA346" s="404">
        <v>0</v>
      </c>
      <c r="BB346" s="404">
        <v>0</v>
      </c>
      <c r="BC346" s="404">
        <v>0</v>
      </c>
      <c r="BD346" s="404">
        <v>0</v>
      </c>
      <c r="BE346" s="404">
        <v>0</v>
      </c>
      <c r="BF346" s="404">
        <v>0</v>
      </c>
      <c r="BG346" s="404">
        <v>0</v>
      </c>
      <c r="BH346" s="404">
        <v>0</v>
      </c>
      <c r="BI346" s="404">
        <v>0</v>
      </c>
      <c r="BJ346" s="404">
        <v>0</v>
      </c>
      <c r="BK346" s="404">
        <v>0</v>
      </c>
      <c r="BL346" s="404">
        <v>0</v>
      </c>
      <c r="BM346" s="404">
        <v>0</v>
      </c>
      <c r="BN346" s="404">
        <v>0</v>
      </c>
      <c r="BO346" s="404">
        <v>0</v>
      </c>
      <c r="BP346" s="404">
        <v>0</v>
      </c>
      <c r="BQ346" s="404">
        <v>0</v>
      </c>
      <c r="BR346" s="404">
        <v>0</v>
      </c>
      <c r="BS346" s="404">
        <v>0</v>
      </c>
      <c r="BT346" s="404">
        <v>0</v>
      </c>
      <c r="BU346" s="404">
        <v>0</v>
      </c>
      <c r="BV346" s="404">
        <v>0</v>
      </c>
      <c r="BW346" s="404">
        <v>0</v>
      </c>
      <c r="BX346" s="404">
        <v>0</v>
      </c>
      <c r="BY346" s="404">
        <v>0</v>
      </c>
      <c r="BZ346" s="404">
        <v>0</v>
      </c>
      <c r="CA346" s="404">
        <v>0</v>
      </c>
      <c r="CB346" s="404">
        <v>0</v>
      </c>
      <c r="CC346" s="404">
        <v>0</v>
      </c>
      <c r="CD346" s="404">
        <v>0</v>
      </c>
      <c r="CE346" s="404">
        <v>0</v>
      </c>
      <c r="CF346" s="404">
        <v>0</v>
      </c>
      <c r="CG346" s="404">
        <v>0</v>
      </c>
      <c r="CH346" s="404">
        <v>0</v>
      </c>
      <c r="CI346" s="404">
        <v>0</v>
      </c>
      <c r="CJ346" s="404">
        <v>0</v>
      </c>
      <c r="CK346" s="404">
        <v>0</v>
      </c>
      <c r="CL346" s="404">
        <v>0</v>
      </c>
      <c r="CM346" s="404">
        <v>0</v>
      </c>
      <c r="CN346" s="404">
        <v>0</v>
      </c>
      <c r="CO346" s="404">
        <v>0</v>
      </c>
      <c r="CP346" s="404">
        <v>0</v>
      </c>
      <c r="CQ346" s="404">
        <v>0</v>
      </c>
      <c r="CR346" s="404">
        <v>0</v>
      </c>
      <c r="CS346" s="404">
        <v>0</v>
      </c>
      <c r="CT346" s="404">
        <v>34232.519999999997</v>
      </c>
      <c r="CU346" s="404">
        <v>0</v>
      </c>
      <c r="CV346" s="404">
        <v>0</v>
      </c>
      <c r="CW346" s="404">
        <v>0</v>
      </c>
      <c r="CX346" s="404">
        <v>0</v>
      </c>
      <c r="CY346" s="404">
        <v>0</v>
      </c>
      <c r="CZ346" s="404">
        <v>0</v>
      </c>
    </row>
    <row r="347" spans="1:104" x14ac:dyDescent="0.25">
      <c r="A347" s="183">
        <v>4280</v>
      </c>
      <c r="B347" s="183">
        <v>675910</v>
      </c>
      <c r="C347" s="27">
        <v>1027971</v>
      </c>
      <c r="D347" s="14">
        <v>1932652070</v>
      </c>
      <c r="F347" s="27" t="s">
        <v>1258</v>
      </c>
      <c r="G347" s="12" t="s">
        <v>3336</v>
      </c>
      <c r="H347" s="27" t="s">
        <v>3337</v>
      </c>
      <c r="I347" s="12" t="s">
        <v>623</v>
      </c>
      <c r="J347" s="465">
        <v>18774</v>
      </c>
      <c r="K347" s="465">
        <v>19446</v>
      </c>
      <c r="L347" s="465">
        <v>20361.600000000002</v>
      </c>
      <c r="M347" s="465">
        <v>19815.600000000002</v>
      </c>
      <c r="N347" s="465">
        <v>19656</v>
      </c>
      <c r="O347" s="465">
        <v>0</v>
      </c>
      <c r="P347" s="465">
        <v>0</v>
      </c>
      <c r="Q347" s="465">
        <v>0</v>
      </c>
      <c r="R347" s="465">
        <v>0</v>
      </c>
      <c r="S347" s="465">
        <v>0</v>
      </c>
      <c r="T347" s="465">
        <v>0</v>
      </c>
      <c r="U347" s="465">
        <v>0</v>
      </c>
      <c r="V347" s="465">
        <v>43308.539999999994</v>
      </c>
      <c r="W347" s="465">
        <v>0</v>
      </c>
      <c r="X347" s="465">
        <v>0</v>
      </c>
      <c r="Y347" s="465">
        <v>0</v>
      </c>
      <c r="Z347" s="465">
        <v>0</v>
      </c>
      <c r="AA347" s="465">
        <v>0</v>
      </c>
      <c r="AB347" s="465">
        <v>0</v>
      </c>
      <c r="AC347" s="465">
        <v>0</v>
      </c>
      <c r="AD347" s="465">
        <v>0</v>
      </c>
      <c r="AE347" s="465">
        <v>0</v>
      </c>
      <c r="AF347" s="465">
        <v>0</v>
      </c>
      <c r="AG347" s="465">
        <v>0</v>
      </c>
      <c r="AH347" s="465">
        <v>0</v>
      </c>
      <c r="AI347" s="465">
        <v>0</v>
      </c>
      <c r="AJ347" s="465">
        <v>0</v>
      </c>
      <c r="AK347" s="465">
        <v>0</v>
      </c>
      <c r="AL347" s="465">
        <v>0</v>
      </c>
      <c r="AM347" s="465">
        <v>0</v>
      </c>
      <c r="AN347" s="465">
        <v>0</v>
      </c>
      <c r="AO347" s="465">
        <v>0</v>
      </c>
      <c r="AP347" s="465">
        <v>0</v>
      </c>
      <c r="AQ347" s="465">
        <v>0</v>
      </c>
      <c r="AR347" s="465">
        <v>0</v>
      </c>
      <c r="AS347" s="465">
        <v>0</v>
      </c>
      <c r="AT347" s="465">
        <v>0</v>
      </c>
      <c r="AU347" s="465">
        <v>0</v>
      </c>
      <c r="AV347" s="404">
        <v>0</v>
      </c>
      <c r="AW347" s="404">
        <v>0</v>
      </c>
      <c r="AX347" s="404">
        <v>0</v>
      </c>
      <c r="AY347" s="404">
        <v>0</v>
      </c>
      <c r="AZ347" s="404">
        <v>0</v>
      </c>
      <c r="BA347" s="404">
        <v>0</v>
      </c>
      <c r="BB347" s="404">
        <v>0</v>
      </c>
      <c r="BC347" s="404">
        <v>0</v>
      </c>
      <c r="BD347" s="404">
        <v>0</v>
      </c>
      <c r="BE347" s="404">
        <v>0</v>
      </c>
      <c r="BF347" s="404">
        <v>0</v>
      </c>
      <c r="BG347" s="404">
        <v>0</v>
      </c>
      <c r="BH347" s="404">
        <v>0</v>
      </c>
      <c r="BI347" s="404">
        <v>0</v>
      </c>
      <c r="BJ347" s="404">
        <v>0</v>
      </c>
      <c r="BK347" s="404">
        <v>0</v>
      </c>
      <c r="BL347" s="404">
        <v>0</v>
      </c>
      <c r="BM347" s="404">
        <v>0</v>
      </c>
      <c r="BN347" s="404">
        <v>0</v>
      </c>
      <c r="BO347" s="404">
        <v>20916</v>
      </c>
      <c r="BP347" s="404">
        <v>21478.799999999999</v>
      </c>
      <c r="BQ347" s="404">
        <v>22982.399999999998</v>
      </c>
      <c r="BR347" s="404">
        <v>22873.200000000001</v>
      </c>
      <c r="BS347" s="404">
        <v>22822.799999999999</v>
      </c>
      <c r="BT347" s="404">
        <v>0</v>
      </c>
      <c r="BU347" s="404">
        <v>0</v>
      </c>
      <c r="BV347" s="404">
        <v>0</v>
      </c>
      <c r="BW347" s="404">
        <v>0</v>
      </c>
      <c r="BX347" s="404">
        <v>0</v>
      </c>
      <c r="BY347" s="404">
        <v>0</v>
      </c>
      <c r="BZ347" s="404">
        <v>0</v>
      </c>
      <c r="CA347" s="404">
        <v>48332.430000000008</v>
      </c>
      <c r="CB347" s="404">
        <v>0</v>
      </c>
      <c r="CC347" s="404">
        <v>0</v>
      </c>
      <c r="CD347" s="404">
        <v>0</v>
      </c>
      <c r="CE347" s="404">
        <v>0</v>
      </c>
      <c r="CF347" s="404">
        <v>0</v>
      </c>
      <c r="CG347" s="404">
        <v>0</v>
      </c>
      <c r="CH347" s="404">
        <v>0</v>
      </c>
      <c r="CI347" s="404">
        <v>0</v>
      </c>
      <c r="CJ347" s="404">
        <v>0</v>
      </c>
      <c r="CK347" s="404">
        <v>0</v>
      </c>
      <c r="CL347" s="404">
        <v>0</v>
      </c>
      <c r="CM347" s="404">
        <v>0</v>
      </c>
      <c r="CN347" s="404">
        <v>0</v>
      </c>
      <c r="CO347" s="404">
        <v>0</v>
      </c>
      <c r="CP347" s="404">
        <v>0</v>
      </c>
      <c r="CQ347" s="404">
        <v>0</v>
      </c>
      <c r="CR347" s="404">
        <v>0</v>
      </c>
      <c r="CS347" s="404">
        <v>0</v>
      </c>
      <c r="CT347" s="404">
        <v>0</v>
      </c>
      <c r="CU347" s="404">
        <v>0</v>
      </c>
      <c r="CV347" s="404">
        <v>0</v>
      </c>
      <c r="CW347" s="404">
        <v>0</v>
      </c>
      <c r="CX347" s="404">
        <v>0</v>
      </c>
      <c r="CY347" s="404">
        <v>0</v>
      </c>
      <c r="CZ347" s="404">
        <v>0</v>
      </c>
    </row>
    <row r="348" spans="1:104" x14ac:dyDescent="0.25">
      <c r="A348" s="183">
        <v>5300</v>
      </c>
      <c r="B348" s="183">
        <v>675913</v>
      </c>
      <c r="C348" s="27">
        <v>1026871</v>
      </c>
      <c r="D348" s="14">
        <v>1952795783</v>
      </c>
      <c r="F348" s="27" t="s">
        <v>1297</v>
      </c>
      <c r="G348" s="12" t="s">
        <v>1079</v>
      </c>
      <c r="H348" s="27" t="s">
        <v>1364</v>
      </c>
      <c r="I348" s="12" t="s">
        <v>1080</v>
      </c>
      <c r="J348" s="465">
        <v>19810.14</v>
      </c>
      <c r="K348" s="465">
        <v>19668.740000000002</v>
      </c>
      <c r="L348" s="465">
        <v>20884.780000000002</v>
      </c>
      <c r="M348" s="465">
        <v>20814.080000000002</v>
      </c>
      <c r="N348" s="465">
        <v>20488.86</v>
      </c>
      <c r="O348" s="465">
        <v>0</v>
      </c>
      <c r="P348" s="465">
        <v>0</v>
      </c>
      <c r="Q348" s="465">
        <v>0</v>
      </c>
      <c r="R348" s="465">
        <v>0</v>
      </c>
      <c r="S348" s="465">
        <v>0</v>
      </c>
      <c r="T348" s="465">
        <v>0</v>
      </c>
      <c r="U348" s="465">
        <v>0</v>
      </c>
      <c r="V348" s="465">
        <v>57289.98</v>
      </c>
      <c r="W348" s="465">
        <v>0</v>
      </c>
      <c r="X348" s="465">
        <v>0</v>
      </c>
      <c r="Y348" s="465">
        <v>0</v>
      </c>
      <c r="Z348" s="465">
        <v>0</v>
      </c>
      <c r="AA348" s="465">
        <v>0</v>
      </c>
      <c r="AB348" s="465">
        <v>0</v>
      </c>
      <c r="AC348" s="465">
        <v>0</v>
      </c>
      <c r="AD348" s="465">
        <v>0</v>
      </c>
      <c r="AE348" s="465">
        <v>0</v>
      </c>
      <c r="AF348" s="465">
        <v>0</v>
      </c>
      <c r="AG348" s="465">
        <v>0</v>
      </c>
      <c r="AH348" s="465">
        <v>0</v>
      </c>
      <c r="AI348" s="465">
        <v>0</v>
      </c>
      <c r="AJ348" s="465">
        <v>0</v>
      </c>
      <c r="AK348" s="465">
        <v>0</v>
      </c>
      <c r="AL348" s="465">
        <v>0</v>
      </c>
      <c r="AM348" s="465">
        <v>0</v>
      </c>
      <c r="AN348" s="465">
        <v>0</v>
      </c>
      <c r="AO348" s="465">
        <v>0</v>
      </c>
      <c r="AP348" s="465">
        <v>0</v>
      </c>
      <c r="AQ348" s="465">
        <v>0</v>
      </c>
      <c r="AR348" s="465">
        <v>0</v>
      </c>
      <c r="AS348" s="465">
        <v>0</v>
      </c>
      <c r="AT348" s="465">
        <v>0</v>
      </c>
      <c r="AU348" s="465">
        <v>0</v>
      </c>
      <c r="AV348" s="404">
        <v>0</v>
      </c>
      <c r="AW348" s="404">
        <v>0</v>
      </c>
      <c r="AX348" s="404">
        <v>0</v>
      </c>
      <c r="AY348" s="404">
        <v>0</v>
      </c>
      <c r="AZ348" s="404">
        <v>0</v>
      </c>
      <c r="BA348" s="404">
        <v>0</v>
      </c>
      <c r="BB348" s="404">
        <v>0</v>
      </c>
      <c r="BC348" s="404">
        <v>0</v>
      </c>
      <c r="BD348" s="404">
        <v>0</v>
      </c>
      <c r="BE348" s="404">
        <v>0</v>
      </c>
      <c r="BF348" s="404">
        <v>0</v>
      </c>
      <c r="BG348" s="404">
        <v>0</v>
      </c>
      <c r="BH348" s="404">
        <v>0</v>
      </c>
      <c r="BI348" s="404">
        <v>0</v>
      </c>
      <c r="BJ348" s="404">
        <v>0</v>
      </c>
      <c r="BK348" s="404">
        <v>0</v>
      </c>
      <c r="BL348" s="404">
        <v>0</v>
      </c>
      <c r="BM348" s="404">
        <v>0</v>
      </c>
      <c r="BN348" s="404">
        <v>0</v>
      </c>
      <c r="BO348" s="404">
        <v>0</v>
      </c>
      <c r="BP348" s="404">
        <v>0</v>
      </c>
      <c r="BQ348" s="404">
        <v>0</v>
      </c>
      <c r="BR348" s="404">
        <v>0</v>
      </c>
      <c r="BS348" s="404">
        <v>0</v>
      </c>
      <c r="BT348" s="404">
        <v>0</v>
      </c>
      <c r="BU348" s="404">
        <v>0</v>
      </c>
      <c r="BV348" s="404">
        <v>0</v>
      </c>
      <c r="BW348" s="404">
        <v>0</v>
      </c>
      <c r="BX348" s="404">
        <v>0</v>
      </c>
      <c r="BY348" s="404">
        <v>0</v>
      </c>
      <c r="BZ348" s="404">
        <v>0</v>
      </c>
      <c r="CA348" s="404">
        <v>0</v>
      </c>
      <c r="CB348" s="404">
        <v>0</v>
      </c>
      <c r="CC348" s="404">
        <v>0</v>
      </c>
      <c r="CD348" s="404">
        <v>0</v>
      </c>
      <c r="CE348" s="404">
        <v>0</v>
      </c>
      <c r="CF348" s="404">
        <v>0</v>
      </c>
      <c r="CG348" s="404">
        <v>0</v>
      </c>
      <c r="CH348" s="404">
        <v>24377.360000000001</v>
      </c>
      <c r="CI348" s="404">
        <v>24377.360000000001</v>
      </c>
      <c r="CJ348" s="404">
        <v>26328.68</v>
      </c>
      <c r="CK348" s="404">
        <v>26498.36</v>
      </c>
      <c r="CL348" s="404">
        <v>26710.460000000003</v>
      </c>
      <c r="CM348" s="404">
        <v>0</v>
      </c>
      <c r="CN348" s="404">
        <v>0</v>
      </c>
      <c r="CO348" s="404">
        <v>0</v>
      </c>
      <c r="CP348" s="404">
        <v>0</v>
      </c>
      <c r="CQ348" s="404">
        <v>0</v>
      </c>
      <c r="CR348" s="404">
        <v>0</v>
      </c>
      <c r="CS348" s="404">
        <v>0</v>
      </c>
      <c r="CT348" s="404">
        <v>71260.2</v>
      </c>
      <c r="CU348" s="404">
        <v>0</v>
      </c>
      <c r="CV348" s="404">
        <v>0</v>
      </c>
      <c r="CW348" s="404">
        <v>0</v>
      </c>
      <c r="CX348" s="404">
        <v>0</v>
      </c>
      <c r="CY348" s="404">
        <v>0</v>
      </c>
      <c r="CZ348" s="404">
        <v>0</v>
      </c>
    </row>
    <row r="349" spans="1:104" x14ac:dyDescent="0.25">
      <c r="A349" s="183">
        <v>5356</v>
      </c>
      <c r="B349" s="183">
        <v>675914</v>
      </c>
      <c r="C349" s="27">
        <v>1026024</v>
      </c>
      <c r="D349" s="14">
        <v>1013321579</v>
      </c>
      <c r="F349" s="27" t="s">
        <v>1297</v>
      </c>
      <c r="G349" s="12" t="s">
        <v>1113</v>
      </c>
      <c r="H349" s="27" t="s">
        <v>1295</v>
      </c>
      <c r="I349" s="12" t="s">
        <v>1114</v>
      </c>
      <c r="J349" s="465">
        <v>14178.119999999999</v>
      </c>
      <c r="K349" s="465">
        <v>14076.92</v>
      </c>
      <c r="L349" s="465">
        <v>14947.239999999998</v>
      </c>
      <c r="M349" s="465">
        <v>14896.639999999998</v>
      </c>
      <c r="N349" s="465">
        <v>14663.88</v>
      </c>
      <c r="O349" s="465">
        <v>0</v>
      </c>
      <c r="P349" s="465">
        <v>0</v>
      </c>
      <c r="Q349" s="465">
        <v>0</v>
      </c>
      <c r="R349" s="465">
        <v>0</v>
      </c>
      <c r="S349" s="465">
        <v>0</v>
      </c>
      <c r="T349" s="465">
        <v>0</v>
      </c>
      <c r="U349" s="465">
        <v>0</v>
      </c>
      <c r="V349" s="465">
        <v>40897.020000000004</v>
      </c>
      <c r="W349" s="465">
        <v>0</v>
      </c>
      <c r="X349" s="465">
        <v>0</v>
      </c>
      <c r="Y349" s="465">
        <v>0</v>
      </c>
      <c r="Z349" s="465">
        <v>0</v>
      </c>
      <c r="AA349" s="465">
        <v>0</v>
      </c>
      <c r="AB349" s="465">
        <v>0</v>
      </c>
      <c r="AC349" s="465">
        <v>0</v>
      </c>
      <c r="AD349" s="465">
        <v>0</v>
      </c>
      <c r="AE349" s="465">
        <v>0</v>
      </c>
      <c r="AF349" s="465">
        <v>0</v>
      </c>
      <c r="AG349" s="465">
        <v>0</v>
      </c>
      <c r="AH349" s="465">
        <v>0</v>
      </c>
      <c r="AI349" s="465">
        <v>0</v>
      </c>
      <c r="AJ349" s="465">
        <v>0</v>
      </c>
      <c r="AK349" s="465">
        <v>0</v>
      </c>
      <c r="AL349" s="465">
        <v>0</v>
      </c>
      <c r="AM349" s="465">
        <v>0</v>
      </c>
      <c r="AN349" s="465">
        <v>0</v>
      </c>
      <c r="AO349" s="465">
        <v>0</v>
      </c>
      <c r="AP349" s="465">
        <v>0</v>
      </c>
      <c r="AQ349" s="465">
        <v>0</v>
      </c>
      <c r="AR349" s="465">
        <v>0</v>
      </c>
      <c r="AS349" s="465">
        <v>0</v>
      </c>
      <c r="AT349" s="465">
        <v>0</v>
      </c>
      <c r="AU349" s="465">
        <v>0</v>
      </c>
      <c r="AV349" s="404">
        <v>0</v>
      </c>
      <c r="AW349" s="404">
        <v>0</v>
      </c>
      <c r="AX349" s="404">
        <v>0</v>
      </c>
      <c r="AY349" s="404">
        <v>0</v>
      </c>
      <c r="AZ349" s="404">
        <v>0</v>
      </c>
      <c r="BA349" s="404">
        <v>0</v>
      </c>
      <c r="BB349" s="404">
        <v>0</v>
      </c>
      <c r="BC349" s="404">
        <v>0</v>
      </c>
      <c r="BD349" s="404">
        <v>0</v>
      </c>
      <c r="BE349" s="404">
        <v>0</v>
      </c>
      <c r="BF349" s="404">
        <v>0</v>
      </c>
      <c r="BG349" s="404">
        <v>0</v>
      </c>
      <c r="BH349" s="404">
        <v>0</v>
      </c>
      <c r="BI349" s="404">
        <v>0</v>
      </c>
      <c r="BJ349" s="404">
        <v>0</v>
      </c>
      <c r="BK349" s="404">
        <v>0</v>
      </c>
      <c r="BL349" s="404">
        <v>0</v>
      </c>
      <c r="BM349" s="404">
        <v>0</v>
      </c>
      <c r="BN349" s="404">
        <v>0</v>
      </c>
      <c r="BO349" s="404">
        <v>0</v>
      </c>
      <c r="BP349" s="404">
        <v>0</v>
      </c>
      <c r="BQ349" s="404">
        <v>0</v>
      </c>
      <c r="BR349" s="404">
        <v>0</v>
      </c>
      <c r="BS349" s="404">
        <v>0</v>
      </c>
      <c r="BT349" s="404">
        <v>0</v>
      </c>
      <c r="BU349" s="404">
        <v>0</v>
      </c>
      <c r="BV349" s="404">
        <v>0</v>
      </c>
      <c r="BW349" s="404">
        <v>0</v>
      </c>
      <c r="BX349" s="404">
        <v>0</v>
      </c>
      <c r="BY349" s="404">
        <v>0</v>
      </c>
      <c r="BZ349" s="404">
        <v>0</v>
      </c>
      <c r="CA349" s="404">
        <v>0</v>
      </c>
      <c r="CB349" s="404">
        <v>0</v>
      </c>
      <c r="CC349" s="404">
        <v>0</v>
      </c>
      <c r="CD349" s="404">
        <v>0</v>
      </c>
      <c r="CE349" s="404">
        <v>0</v>
      </c>
      <c r="CF349" s="404">
        <v>0</v>
      </c>
      <c r="CG349" s="404">
        <v>0</v>
      </c>
      <c r="CH349" s="404">
        <v>17446.879999999997</v>
      </c>
      <c r="CI349" s="404">
        <v>17446.88</v>
      </c>
      <c r="CJ349" s="404">
        <v>18843.439999999999</v>
      </c>
      <c r="CK349" s="404">
        <v>18964.88</v>
      </c>
      <c r="CL349" s="404">
        <v>19116.679999999997</v>
      </c>
      <c r="CM349" s="404">
        <v>0</v>
      </c>
      <c r="CN349" s="404">
        <v>0</v>
      </c>
      <c r="CO349" s="404">
        <v>0</v>
      </c>
      <c r="CP349" s="404">
        <v>0</v>
      </c>
      <c r="CQ349" s="404">
        <v>0</v>
      </c>
      <c r="CR349" s="404">
        <v>0</v>
      </c>
      <c r="CS349" s="404">
        <v>0</v>
      </c>
      <c r="CT349" s="404">
        <v>50869.8</v>
      </c>
      <c r="CU349" s="404">
        <v>0</v>
      </c>
      <c r="CV349" s="404">
        <v>0</v>
      </c>
      <c r="CW349" s="404">
        <v>0</v>
      </c>
      <c r="CX349" s="404">
        <v>0</v>
      </c>
      <c r="CY349" s="404">
        <v>0</v>
      </c>
      <c r="CZ349" s="404">
        <v>0</v>
      </c>
    </row>
    <row r="350" spans="1:104" x14ac:dyDescent="0.25">
      <c r="A350" s="183">
        <v>5364</v>
      </c>
      <c r="B350" s="183">
        <v>675915</v>
      </c>
      <c r="C350" s="27">
        <v>1026911</v>
      </c>
      <c r="D350" s="14">
        <v>1578956355</v>
      </c>
      <c r="F350" s="27" t="s">
        <v>1297</v>
      </c>
      <c r="G350" s="12" t="s">
        <v>1119</v>
      </c>
      <c r="H350" s="27" t="s">
        <v>1364</v>
      </c>
      <c r="I350" s="12" t="s">
        <v>1120</v>
      </c>
      <c r="J350" s="465">
        <v>17078.189999999999</v>
      </c>
      <c r="K350" s="465">
        <v>16956.29</v>
      </c>
      <c r="L350" s="465">
        <v>18004.629999999997</v>
      </c>
      <c r="M350" s="465">
        <v>17943.68</v>
      </c>
      <c r="N350" s="465">
        <v>17663.309999999998</v>
      </c>
      <c r="O350" s="465">
        <v>0</v>
      </c>
      <c r="P350" s="465">
        <v>0</v>
      </c>
      <c r="Q350" s="465">
        <v>0</v>
      </c>
      <c r="R350" s="465">
        <v>0</v>
      </c>
      <c r="S350" s="465">
        <v>0</v>
      </c>
      <c r="T350" s="465">
        <v>0</v>
      </c>
      <c r="U350" s="465">
        <v>0</v>
      </c>
      <c r="V350" s="465">
        <v>49221.57</v>
      </c>
      <c r="W350" s="465">
        <v>0</v>
      </c>
      <c r="X350" s="465">
        <v>0</v>
      </c>
      <c r="Y350" s="465">
        <v>0</v>
      </c>
      <c r="Z350" s="465">
        <v>0</v>
      </c>
      <c r="AA350" s="465">
        <v>0</v>
      </c>
      <c r="AB350" s="465">
        <v>0</v>
      </c>
      <c r="AC350" s="465">
        <v>0</v>
      </c>
      <c r="AD350" s="465">
        <v>0</v>
      </c>
      <c r="AE350" s="465">
        <v>0</v>
      </c>
      <c r="AF350" s="465">
        <v>0</v>
      </c>
      <c r="AG350" s="465">
        <v>0</v>
      </c>
      <c r="AH350" s="465">
        <v>0</v>
      </c>
      <c r="AI350" s="465">
        <v>0</v>
      </c>
      <c r="AJ350" s="465">
        <v>0</v>
      </c>
      <c r="AK350" s="465">
        <v>0</v>
      </c>
      <c r="AL350" s="465">
        <v>0</v>
      </c>
      <c r="AM350" s="465">
        <v>0</v>
      </c>
      <c r="AN350" s="465">
        <v>0</v>
      </c>
      <c r="AO350" s="465">
        <v>0</v>
      </c>
      <c r="AP350" s="465">
        <v>0</v>
      </c>
      <c r="AQ350" s="465">
        <v>0</v>
      </c>
      <c r="AR350" s="465">
        <v>0</v>
      </c>
      <c r="AS350" s="465">
        <v>0</v>
      </c>
      <c r="AT350" s="465">
        <v>0</v>
      </c>
      <c r="AU350" s="465">
        <v>0</v>
      </c>
      <c r="AV350" s="404">
        <v>0</v>
      </c>
      <c r="AW350" s="404">
        <v>0</v>
      </c>
      <c r="AX350" s="404">
        <v>0</v>
      </c>
      <c r="AY350" s="404">
        <v>0</v>
      </c>
      <c r="AZ350" s="404">
        <v>0</v>
      </c>
      <c r="BA350" s="404">
        <v>0</v>
      </c>
      <c r="BB350" s="404">
        <v>0</v>
      </c>
      <c r="BC350" s="404">
        <v>0</v>
      </c>
      <c r="BD350" s="404">
        <v>0</v>
      </c>
      <c r="BE350" s="404">
        <v>0</v>
      </c>
      <c r="BF350" s="404">
        <v>0</v>
      </c>
      <c r="BG350" s="404">
        <v>0</v>
      </c>
      <c r="BH350" s="404">
        <v>0</v>
      </c>
      <c r="BI350" s="404">
        <v>0</v>
      </c>
      <c r="BJ350" s="404">
        <v>0</v>
      </c>
      <c r="BK350" s="404">
        <v>0</v>
      </c>
      <c r="BL350" s="404">
        <v>0</v>
      </c>
      <c r="BM350" s="404">
        <v>0</v>
      </c>
      <c r="BN350" s="404">
        <v>0</v>
      </c>
      <c r="BO350" s="404">
        <v>0</v>
      </c>
      <c r="BP350" s="404">
        <v>0</v>
      </c>
      <c r="BQ350" s="404">
        <v>0</v>
      </c>
      <c r="BR350" s="404">
        <v>0</v>
      </c>
      <c r="BS350" s="404">
        <v>0</v>
      </c>
      <c r="BT350" s="404">
        <v>0</v>
      </c>
      <c r="BU350" s="404">
        <v>0</v>
      </c>
      <c r="BV350" s="404">
        <v>0</v>
      </c>
      <c r="BW350" s="404">
        <v>0</v>
      </c>
      <c r="BX350" s="404">
        <v>0</v>
      </c>
      <c r="BY350" s="404">
        <v>0</v>
      </c>
      <c r="BZ350" s="404">
        <v>0</v>
      </c>
      <c r="CA350" s="404">
        <v>0</v>
      </c>
      <c r="CB350" s="404">
        <v>0</v>
      </c>
      <c r="CC350" s="404">
        <v>0</v>
      </c>
      <c r="CD350" s="404">
        <v>0</v>
      </c>
      <c r="CE350" s="404">
        <v>0</v>
      </c>
      <c r="CF350" s="404">
        <v>0</v>
      </c>
      <c r="CG350" s="404">
        <v>0</v>
      </c>
      <c r="CH350" s="404">
        <v>21015.559999999998</v>
      </c>
      <c r="CI350" s="404">
        <v>21015.559999999998</v>
      </c>
      <c r="CJ350" s="404">
        <v>22697.78</v>
      </c>
      <c r="CK350" s="404">
        <v>22844.059999999998</v>
      </c>
      <c r="CL350" s="404">
        <v>23026.91</v>
      </c>
      <c r="CM350" s="404">
        <v>0</v>
      </c>
      <c r="CN350" s="404">
        <v>0</v>
      </c>
      <c r="CO350" s="404">
        <v>0</v>
      </c>
      <c r="CP350" s="404">
        <v>0</v>
      </c>
      <c r="CQ350" s="404">
        <v>0</v>
      </c>
      <c r="CR350" s="404">
        <v>0</v>
      </c>
      <c r="CS350" s="404">
        <v>0</v>
      </c>
      <c r="CT350" s="404">
        <v>61224.3</v>
      </c>
      <c r="CU350" s="404">
        <v>0</v>
      </c>
      <c r="CV350" s="404">
        <v>0</v>
      </c>
      <c r="CW350" s="404">
        <v>0</v>
      </c>
      <c r="CX350" s="404">
        <v>0</v>
      </c>
      <c r="CY350" s="404">
        <v>0</v>
      </c>
      <c r="CZ350" s="404">
        <v>0</v>
      </c>
    </row>
    <row r="351" spans="1:104" x14ac:dyDescent="0.25">
      <c r="A351" s="183">
        <v>4598</v>
      </c>
      <c r="B351" s="183">
        <v>675920</v>
      </c>
      <c r="C351" s="27">
        <v>1026317</v>
      </c>
      <c r="D351" s="14">
        <v>1700830163</v>
      </c>
      <c r="F351" s="27" t="s">
        <v>1258</v>
      </c>
      <c r="G351" s="12" t="s">
        <v>242</v>
      </c>
      <c r="H351" s="27" t="s">
        <v>1420</v>
      </c>
      <c r="I351" s="12" t="s">
        <v>243</v>
      </c>
      <c r="J351" s="465">
        <v>8358.9</v>
      </c>
      <c r="K351" s="465">
        <v>8658.1</v>
      </c>
      <c r="L351" s="465">
        <v>9065.76</v>
      </c>
      <c r="M351" s="465">
        <v>8822.66</v>
      </c>
      <c r="N351" s="465">
        <v>8751.6</v>
      </c>
      <c r="O351" s="465">
        <v>0</v>
      </c>
      <c r="P351" s="465">
        <v>0</v>
      </c>
      <c r="Q351" s="465">
        <v>0</v>
      </c>
      <c r="R351" s="465">
        <v>0</v>
      </c>
      <c r="S351" s="465">
        <v>0</v>
      </c>
      <c r="T351" s="465">
        <v>0</v>
      </c>
      <c r="U351" s="465">
        <v>0</v>
      </c>
      <c r="V351" s="465">
        <v>24687.960000000003</v>
      </c>
      <c r="W351" s="465">
        <v>0</v>
      </c>
      <c r="X351" s="465">
        <v>0</v>
      </c>
      <c r="Y351" s="465">
        <v>0</v>
      </c>
      <c r="Z351" s="465">
        <v>0</v>
      </c>
      <c r="AA351" s="465">
        <v>0</v>
      </c>
      <c r="AB351" s="465">
        <v>0</v>
      </c>
      <c r="AC351" s="465">
        <v>0</v>
      </c>
      <c r="AD351" s="465">
        <v>0</v>
      </c>
      <c r="AE351" s="465">
        <v>0</v>
      </c>
      <c r="AF351" s="465">
        <v>0</v>
      </c>
      <c r="AG351" s="465">
        <v>0</v>
      </c>
      <c r="AH351" s="465">
        <v>0</v>
      </c>
      <c r="AI351" s="465">
        <v>0</v>
      </c>
      <c r="AJ351" s="465">
        <v>0</v>
      </c>
      <c r="AK351" s="465">
        <v>0</v>
      </c>
      <c r="AL351" s="465">
        <v>0</v>
      </c>
      <c r="AM351" s="465">
        <v>0</v>
      </c>
      <c r="AN351" s="465">
        <v>0</v>
      </c>
      <c r="AO351" s="465">
        <v>0</v>
      </c>
      <c r="AP351" s="465">
        <v>0</v>
      </c>
      <c r="AQ351" s="465">
        <v>0</v>
      </c>
      <c r="AR351" s="465">
        <v>0</v>
      </c>
      <c r="AS351" s="465">
        <v>0</v>
      </c>
      <c r="AT351" s="465">
        <v>0</v>
      </c>
      <c r="AU351" s="465">
        <v>0</v>
      </c>
      <c r="AV351" s="404">
        <v>0</v>
      </c>
      <c r="AW351" s="404">
        <v>0</v>
      </c>
      <c r="AX351" s="404">
        <v>0</v>
      </c>
      <c r="AY351" s="404">
        <v>0</v>
      </c>
      <c r="AZ351" s="404">
        <v>0</v>
      </c>
      <c r="BA351" s="404">
        <v>0</v>
      </c>
      <c r="BB351" s="404">
        <v>0</v>
      </c>
      <c r="BC351" s="404">
        <v>0</v>
      </c>
      <c r="BD351" s="404">
        <v>0</v>
      </c>
      <c r="BE351" s="404">
        <v>0</v>
      </c>
      <c r="BF351" s="404">
        <v>0</v>
      </c>
      <c r="BG351" s="404">
        <v>0</v>
      </c>
      <c r="BH351" s="404">
        <v>0</v>
      </c>
      <c r="BI351" s="404">
        <v>0</v>
      </c>
      <c r="BJ351" s="404">
        <v>0</v>
      </c>
      <c r="BK351" s="404">
        <v>0</v>
      </c>
      <c r="BL351" s="404">
        <v>0</v>
      </c>
      <c r="BM351" s="404">
        <v>0</v>
      </c>
      <c r="BN351" s="404">
        <v>0</v>
      </c>
      <c r="BO351" s="404">
        <v>9312.6</v>
      </c>
      <c r="BP351" s="404">
        <v>9563.18</v>
      </c>
      <c r="BQ351" s="404">
        <v>10232.64</v>
      </c>
      <c r="BR351" s="404">
        <v>10184.02</v>
      </c>
      <c r="BS351" s="404">
        <v>10161.580000000002</v>
      </c>
      <c r="BT351" s="404">
        <v>0</v>
      </c>
      <c r="BU351" s="404">
        <v>0</v>
      </c>
      <c r="BV351" s="404">
        <v>0</v>
      </c>
      <c r="BW351" s="404">
        <v>0</v>
      </c>
      <c r="BX351" s="404">
        <v>0</v>
      </c>
      <c r="BY351" s="404">
        <v>0</v>
      </c>
      <c r="BZ351" s="404">
        <v>0</v>
      </c>
      <c r="CA351" s="404">
        <v>27551.820000000003</v>
      </c>
      <c r="CB351" s="404">
        <v>0</v>
      </c>
      <c r="CC351" s="404">
        <v>0</v>
      </c>
      <c r="CD351" s="404">
        <v>0</v>
      </c>
      <c r="CE351" s="404">
        <v>0</v>
      </c>
      <c r="CF351" s="404">
        <v>0</v>
      </c>
      <c r="CG351" s="404">
        <v>0</v>
      </c>
      <c r="CH351" s="404">
        <v>0</v>
      </c>
      <c r="CI351" s="404">
        <v>0</v>
      </c>
      <c r="CJ351" s="404">
        <v>0</v>
      </c>
      <c r="CK351" s="404">
        <v>0</v>
      </c>
      <c r="CL351" s="404">
        <v>0</v>
      </c>
      <c r="CM351" s="404">
        <v>0</v>
      </c>
      <c r="CN351" s="404">
        <v>0</v>
      </c>
      <c r="CO351" s="404">
        <v>0</v>
      </c>
      <c r="CP351" s="404">
        <v>0</v>
      </c>
      <c r="CQ351" s="404">
        <v>0</v>
      </c>
      <c r="CR351" s="404">
        <v>0</v>
      </c>
      <c r="CS351" s="404">
        <v>0</v>
      </c>
      <c r="CT351" s="404">
        <v>0</v>
      </c>
      <c r="CU351" s="404">
        <v>0</v>
      </c>
      <c r="CV351" s="404">
        <v>0</v>
      </c>
      <c r="CW351" s="404">
        <v>0</v>
      </c>
      <c r="CX351" s="404">
        <v>0</v>
      </c>
      <c r="CY351" s="404">
        <v>0</v>
      </c>
      <c r="CZ351" s="404">
        <v>0</v>
      </c>
    </row>
    <row r="352" spans="1:104" x14ac:dyDescent="0.25">
      <c r="A352" s="183">
        <v>100947</v>
      </c>
      <c r="B352" s="183">
        <v>675925</v>
      </c>
      <c r="C352" s="27">
        <v>1026489</v>
      </c>
      <c r="D352" s="14">
        <v>1255736526</v>
      </c>
      <c r="F352" s="27" t="s">
        <v>1272</v>
      </c>
      <c r="G352" s="12" t="s">
        <v>128</v>
      </c>
      <c r="H352" s="27" t="s">
        <v>1273</v>
      </c>
      <c r="I352" s="12" t="s">
        <v>129</v>
      </c>
      <c r="J352" s="465">
        <v>14751.08</v>
      </c>
      <c r="K352" s="465">
        <v>15152.26</v>
      </c>
      <c r="L352" s="465">
        <v>15476.289999999999</v>
      </c>
      <c r="M352" s="465">
        <v>15368.28</v>
      </c>
      <c r="N352" s="465">
        <v>14550.49</v>
      </c>
      <c r="O352" s="465">
        <v>0</v>
      </c>
      <c r="P352" s="465">
        <v>0</v>
      </c>
      <c r="Q352" s="465">
        <v>0</v>
      </c>
      <c r="R352" s="465">
        <v>0</v>
      </c>
      <c r="S352" s="465">
        <v>0</v>
      </c>
      <c r="T352" s="465">
        <v>0</v>
      </c>
      <c r="U352" s="465">
        <v>0</v>
      </c>
      <c r="V352" s="465">
        <v>42997.420000000006</v>
      </c>
      <c r="W352" s="465">
        <v>0</v>
      </c>
      <c r="X352" s="465">
        <v>0</v>
      </c>
      <c r="Y352" s="465">
        <v>0</v>
      </c>
      <c r="Z352" s="465">
        <v>0</v>
      </c>
      <c r="AA352" s="465">
        <v>0</v>
      </c>
      <c r="AB352" s="465">
        <v>0</v>
      </c>
      <c r="AC352" s="465">
        <v>0</v>
      </c>
      <c r="AD352" s="465">
        <v>0</v>
      </c>
      <c r="AE352" s="465">
        <v>0</v>
      </c>
      <c r="AF352" s="465">
        <v>0</v>
      </c>
      <c r="AG352" s="465">
        <v>0</v>
      </c>
      <c r="AH352" s="465">
        <v>0</v>
      </c>
      <c r="AI352" s="465">
        <v>0</v>
      </c>
      <c r="AJ352" s="465">
        <v>0</v>
      </c>
      <c r="AK352" s="465">
        <v>0</v>
      </c>
      <c r="AL352" s="465">
        <v>0</v>
      </c>
      <c r="AM352" s="465">
        <v>0</v>
      </c>
      <c r="AN352" s="465">
        <v>0</v>
      </c>
      <c r="AO352" s="465">
        <v>0</v>
      </c>
      <c r="AP352" s="465">
        <v>0</v>
      </c>
      <c r="AQ352" s="465">
        <v>0</v>
      </c>
      <c r="AR352" s="465">
        <v>0</v>
      </c>
      <c r="AS352" s="465">
        <v>0</v>
      </c>
      <c r="AT352" s="465">
        <v>0</v>
      </c>
      <c r="AU352" s="465">
        <v>0</v>
      </c>
      <c r="AV352" s="404">
        <v>0</v>
      </c>
      <c r="AW352" s="404">
        <v>0</v>
      </c>
      <c r="AX352" s="404">
        <v>0</v>
      </c>
      <c r="AY352" s="404">
        <v>0</v>
      </c>
      <c r="AZ352" s="404">
        <v>0</v>
      </c>
      <c r="BA352" s="404">
        <v>0</v>
      </c>
      <c r="BB352" s="404">
        <v>0</v>
      </c>
      <c r="BC352" s="404">
        <v>0</v>
      </c>
      <c r="BD352" s="404">
        <v>0</v>
      </c>
      <c r="BE352" s="404">
        <v>0</v>
      </c>
      <c r="BF352" s="404">
        <v>0</v>
      </c>
      <c r="BG352" s="404">
        <v>0</v>
      </c>
      <c r="BH352" s="404">
        <v>0</v>
      </c>
      <c r="BI352" s="404">
        <v>0</v>
      </c>
      <c r="BJ352" s="404">
        <v>0</v>
      </c>
      <c r="BK352" s="404">
        <v>0</v>
      </c>
      <c r="BL352" s="404">
        <v>0</v>
      </c>
      <c r="BM352" s="404">
        <v>0</v>
      </c>
      <c r="BN352" s="404">
        <v>0</v>
      </c>
      <c r="BO352" s="404">
        <v>10554.119999999999</v>
      </c>
      <c r="BP352" s="404">
        <v>11078.74</v>
      </c>
      <c r="BQ352" s="404">
        <v>11495.35</v>
      </c>
      <c r="BR352" s="404">
        <v>11356.48</v>
      </c>
      <c r="BS352" s="404">
        <v>11834.81</v>
      </c>
      <c r="BT352" s="404">
        <v>0</v>
      </c>
      <c r="BU352" s="404">
        <v>0</v>
      </c>
      <c r="BV352" s="404">
        <v>0</v>
      </c>
      <c r="BW352" s="404">
        <v>0</v>
      </c>
      <c r="BX352" s="404">
        <v>0</v>
      </c>
      <c r="BY352" s="404">
        <v>0</v>
      </c>
      <c r="BZ352" s="404">
        <v>0</v>
      </c>
      <c r="CA352" s="404">
        <v>31389.139999999996</v>
      </c>
      <c r="CB352" s="404">
        <v>0</v>
      </c>
      <c r="CC352" s="404">
        <v>0</v>
      </c>
      <c r="CD352" s="404">
        <v>0</v>
      </c>
      <c r="CE352" s="404">
        <v>0</v>
      </c>
      <c r="CF352" s="404">
        <v>0</v>
      </c>
      <c r="CG352" s="404">
        <v>0</v>
      </c>
      <c r="CH352" s="404">
        <v>0</v>
      </c>
      <c r="CI352" s="404">
        <v>0</v>
      </c>
      <c r="CJ352" s="404">
        <v>0</v>
      </c>
      <c r="CK352" s="404">
        <v>0</v>
      </c>
      <c r="CL352" s="404">
        <v>0</v>
      </c>
      <c r="CM352" s="404">
        <v>0</v>
      </c>
      <c r="CN352" s="404">
        <v>0</v>
      </c>
      <c r="CO352" s="404">
        <v>0</v>
      </c>
      <c r="CP352" s="404">
        <v>0</v>
      </c>
      <c r="CQ352" s="404">
        <v>0</v>
      </c>
      <c r="CR352" s="404">
        <v>0</v>
      </c>
      <c r="CS352" s="404">
        <v>0</v>
      </c>
      <c r="CT352" s="404">
        <v>0</v>
      </c>
      <c r="CU352" s="404">
        <v>0</v>
      </c>
      <c r="CV352" s="404">
        <v>0</v>
      </c>
      <c r="CW352" s="404">
        <v>0</v>
      </c>
      <c r="CX352" s="404">
        <v>0</v>
      </c>
      <c r="CY352" s="404">
        <v>0</v>
      </c>
      <c r="CZ352" s="404">
        <v>0</v>
      </c>
    </row>
    <row r="353" spans="1:104" x14ac:dyDescent="0.25">
      <c r="A353" s="183">
        <v>4272</v>
      </c>
      <c r="B353" s="183">
        <v>675927</v>
      </c>
      <c r="C353" s="27">
        <v>1025911</v>
      </c>
      <c r="D353" s="14">
        <v>1689084840</v>
      </c>
      <c r="F353" s="27" t="s">
        <v>1258</v>
      </c>
      <c r="G353" s="12" t="s">
        <v>3338</v>
      </c>
      <c r="H353" s="27" t="s">
        <v>3339</v>
      </c>
      <c r="I353" s="12" t="s">
        <v>619</v>
      </c>
      <c r="J353" s="465">
        <v>15466.2</v>
      </c>
      <c r="K353" s="465">
        <v>16019.8</v>
      </c>
      <c r="L353" s="465">
        <v>16774.079999999998</v>
      </c>
      <c r="M353" s="465">
        <v>16324.279999999999</v>
      </c>
      <c r="N353" s="465">
        <v>16192.8</v>
      </c>
      <c r="O353" s="465">
        <v>0</v>
      </c>
      <c r="P353" s="465">
        <v>0</v>
      </c>
      <c r="Q353" s="465">
        <v>0</v>
      </c>
      <c r="R353" s="465">
        <v>0</v>
      </c>
      <c r="S353" s="465">
        <v>0</v>
      </c>
      <c r="T353" s="465">
        <v>0</v>
      </c>
      <c r="U353" s="465">
        <v>0</v>
      </c>
      <c r="V353" s="465">
        <v>35706.879999999997</v>
      </c>
      <c r="W353" s="465">
        <v>0</v>
      </c>
      <c r="X353" s="465">
        <v>0</v>
      </c>
      <c r="Y353" s="465">
        <v>0</v>
      </c>
      <c r="Z353" s="465">
        <v>0</v>
      </c>
      <c r="AA353" s="465">
        <v>0</v>
      </c>
      <c r="AB353" s="465">
        <v>0</v>
      </c>
      <c r="AC353" s="465">
        <v>0</v>
      </c>
      <c r="AD353" s="465">
        <v>0</v>
      </c>
      <c r="AE353" s="465">
        <v>0</v>
      </c>
      <c r="AF353" s="465">
        <v>0</v>
      </c>
      <c r="AG353" s="465">
        <v>0</v>
      </c>
      <c r="AH353" s="465">
        <v>0</v>
      </c>
      <c r="AI353" s="465">
        <v>0</v>
      </c>
      <c r="AJ353" s="465">
        <v>0</v>
      </c>
      <c r="AK353" s="465">
        <v>0</v>
      </c>
      <c r="AL353" s="465">
        <v>0</v>
      </c>
      <c r="AM353" s="465">
        <v>0</v>
      </c>
      <c r="AN353" s="465">
        <v>0</v>
      </c>
      <c r="AO353" s="465">
        <v>0</v>
      </c>
      <c r="AP353" s="465">
        <v>0</v>
      </c>
      <c r="AQ353" s="465">
        <v>0</v>
      </c>
      <c r="AR353" s="465">
        <v>0</v>
      </c>
      <c r="AS353" s="465">
        <v>0</v>
      </c>
      <c r="AT353" s="465">
        <v>0</v>
      </c>
      <c r="AU353" s="465">
        <v>0</v>
      </c>
      <c r="AV353" s="404">
        <v>0</v>
      </c>
      <c r="AW353" s="404">
        <v>0</v>
      </c>
      <c r="AX353" s="404">
        <v>0</v>
      </c>
      <c r="AY353" s="404">
        <v>0</v>
      </c>
      <c r="AZ353" s="404">
        <v>0</v>
      </c>
      <c r="BA353" s="404">
        <v>0</v>
      </c>
      <c r="BB353" s="404">
        <v>0</v>
      </c>
      <c r="BC353" s="404">
        <v>0</v>
      </c>
      <c r="BD353" s="404">
        <v>0</v>
      </c>
      <c r="BE353" s="404">
        <v>0</v>
      </c>
      <c r="BF353" s="404">
        <v>0</v>
      </c>
      <c r="BG353" s="404">
        <v>0</v>
      </c>
      <c r="BH353" s="404">
        <v>0</v>
      </c>
      <c r="BI353" s="404">
        <v>0</v>
      </c>
      <c r="BJ353" s="404">
        <v>0</v>
      </c>
      <c r="BK353" s="404">
        <v>0</v>
      </c>
      <c r="BL353" s="404">
        <v>0</v>
      </c>
      <c r="BM353" s="404">
        <v>0</v>
      </c>
      <c r="BN353" s="404">
        <v>0</v>
      </c>
      <c r="BO353" s="404">
        <v>17230.8</v>
      </c>
      <c r="BP353" s="404">
        <v>17694.439999999999</v>
      </c>
      <c r="BQ353" s="404">
        <v>18933.12</v>
      </c>
      <c r="BR353" s="404">
        <v>18843.159999999996</v>
      </c>
      <c r="BS353" s="404">
        <v>18801.640000000003</v>
      </c>
      <c r="BT353" s="404">
        <v>0</v>
      </c>
      <c r="BU353" s="404">
        <v>0</v>
      </c>
      <c r="BV353" s="404">
        <v>0</v>
      </c>
      <c r="BW353" s="404">
        <v>0</v>
      </c>
      <c r="BX353" s="404">
        <v>0</v>
      </c>
      <c r="BY353" s="404">
        <v>0</v>
      </c>
      <c r="BZ353" s="404">
        <v>0</v>
      </c>
      <c r="CA353" s="404">
        <v>39848.960000000006</v>
      </c>
      <c r="CB353" s="404">
        <v>0</v>
      </c>
      <c r="CC353" s="404">
        <v>0</v>
      </c>
      <c r="CD353" s="404">
        <v>0</v>
      </c>
      <c r="CE353" s="404">
        <v>0</v>
      </c>
      <c r="CF353" s="404">
        <v>0</v>
      </c>
      <c r="CG353" s="404">
        <v>0</v>
      </c>
      <c r="CH353" s="404">
        <v>0</v>
      </c>
      <c r="CI353" s="404">
        <v>0</v>
      </c>
      <c r="CJ353" s="404">
        <v>0</v>
      </c>
      <c r="CK353" s="404">
        <v>0</v>
      </c>
      <c r="CL353" s="404">
        <v>0</v>
      </c>
      <c r="CM353" s="404">
        <v>0</v>
      </c>
      <c r="CN353" s="404">
        <v>0</v>
      </c>
      <c r="CO353" s="404">
        <v>0</v>
      </c>
      <c r="CP353" s="404">
        <v>0</v>
      </c>
      <c r="CQ353" s="404">
        <v>0</v>
      </c>
      <c r="CR353" s="404">
        <v>0</v>
      </c>
      <c r="CS353" s="404">
        <v>0</v>
      </c>
      <c r="CT353" s="404">
        <v>0</v>
      </c>
      <c r="CU353" s="404">
        <v>0</v>
      </c>
      <c r="CV353" s="404">
        <v>0</v>
      </c>
      <c r="CW353" s="404">
        <v>0</v>
      </c>
      <c r="CX353" s="404">
        <v>0</v>
      </c>
      <c r="CY353" s="404">
        <v>0</v>
      </c>
      <c r="CZ353" s="404">
        <v>0</v>
      </c>
    </row>
    <row r="354" spans="1:104" x14ac:dyDescent="0.25">
      <c r="A354" s="12">
        <v>5123</v>
      </c>
      <c r="B354" s="183">
        <v>675928</v>
      </c>
      <c r="C354" s="27">
        <v>1003461</v>
      </c>
      <c r="D354" s="14">
        <v>1013903889</v>
      </c>
      <c r="F354" s="14" t="s">
        <v>1258</v>
      </c>
      <c r="G354" s="12" t="s">
        <v>964</v>
      </c>
      <c r="H354" s="27" t="s">
        <v>964</v>
      </c>
      <c r="I354" s="14" t="s">
        <v>1755</v>
      </c>
      <c r="J354" s="465">
        <v>0</v>
      </c>
      <c r="K354" s="465">
        <v>0</v>
      </c>
      <c r="L354" s="465">
        <v>0</v>
      </c>
      <c r="M354" s="465">
        <v>0</v>
      </c>
      <c r="N354" s="465">
        <v>0</v>
      </c>
      <c r="O354" s="465">
        <v>0</v>
      </c>
      <c r="P354" s="465">
        <v>0</v>
      </c>
      <c r="Q354" s="465">
        <v>0</v>
      </c>
      <c r="R354" s="465">
        <v>0</v>
      </c>
      <c r="S354" s="465">
        <v>0</v>
      </c>
      <c r="T354" s="465">
        <v>0</v>
      </c>
      <c r="U354" s="465">
        <v>0</v>
      </c>
      <c r="V354" s="465">
        <v>58372.380000000005</v>
      </c>
      <c r="W354" s="465">
        <v>0</v>
      </c>
      <c r="X354" s="465">
        <v>0</v>
      </c>
      <c r="Y354" s="465">
        <v>0</v>
      </c>
      <c r="Z354" s="465">
        <v>0</v>
      </c>
      <c r="AA354" s="465">
        <v>0</v>
      </c>
      <c r="AB354" s="465">
        <v>0</v>
      </c>
      <c r="AC354" s="465">
        <v>0</v>
      </c>
      <c r="AD354" s="465">
        <v>0</v>
      </c>
      <c r="AE354" s="465">
        <v>0</v>
      </c>
      <c r="AF354" s="465">
        <v>0</v>
      </c>
      <c r="AG354" s="465">
        <v>0</v>
      </c>
      <c r="AH354" s="465">
        <v>0</v>
      </c>
      <c r="AI354" s="465">
        <v>0</v>
      </c>
      <c r="AJ354" s="465">
        <v>0</v>
      </c>
      <c r="AK354" s="465">
        <v>0</v>
      </c>
      <c r="AL354" s="465">
        <v>0</v>
      </c>
      <c r="AM354" s="465">
        <v>0</v>
      </c>
      <c r="AN354" s="465">
        <v>0</v>
      </c>
      <c r="AO354" s="465">
        <v>0</v>
      </c>
      <c r="AP354" s="465">
        <v>0</v>
      </c>
      <c r="AQ354" s="465">
        <v>0</v>
      </c>
      <c r="AR354" s="465">
        <v>0</v>
      </c>
      <c r="AS354" s="465">
        <v>0</v>
      </c>
      <c r="AT354" s="465">
        <v>0</v>
      </c>
      <c r="AU354" s="465">
        <v>0</v>
      </c>
      <c r="AV354" s="404">
        <v>0</v>
      </c>
      <c r="AW354" s="404">
        <v>0</v>
      </c>
      <c r="AX354" s="404">
        <v>0</v>
      </c>
      <c r="AY354" s="404">
        <v>0</v>
      </c>
      <c r="AZ354" s="404">
        <v>0</v>
      </c>
      <c r="BA354" s="404">
        <v>0</v>
      </c>
      <c r="BB354" s="404">
        <v>0</v>
      </c>
      <c r="BC354" s="404">
        <v>0</v>
      </c>
      <c r="BD354" s="404">
        <v>0</v>
      </c>
      <c r="BE354" s="404">
        <v>0</v>
      </c>
      <c r="BF354" s="404">
        <v>0</v>
      </c>
      <c r="BG354" s="404">
        <v>0</v>
      </c>
      <c r="BH354" s="404">
        <v>0</v>
      </c>
      <c r="BI354" s="404">
        <v>0</v>
      </c>
      <c r="BJ354" s="404">
        <v>0</v>
      </c>
      <c r="BK354" s="404">
        <v>0</v>
      </c>
      <c r="BL354" s="404">
        <v>0</v>
      </c>
      <c r="BM354" s="404">
        <v>0</v>
      </c>
      <c r="BN354" s="404">
        <v>0</v>
      </c>
      <c r="BO354" s="404">
        <v>0</v>
      </c>
      <c r="BP354" s="404">
        <v>0</v>
      </c>
      <c r="BQ354" s="404">
        <v>0</v>
      </c>
      <c r="BR354" s="404">
        <v>0</v>
      </c>
      <c r="BS354" s="404">
        <v>0</v>
      </c>
      <c r="BT354" s="404">
        <v>0</v>
      </c>
      <c r="BU354" s="404">
        <v>0</v>
      </c>
      <c r="BV354" s="404">
        <v>0</v>
      </c>
      <c r="BW354" s="404">
        <v>0</v>
      </c>
      <c r="BX354" s="404">
        <v>0</v>
      </c>
      <c r="BY354" s="404">
        <v>0</v>
      </c>
      <c r="BZ354" s="404">
        <v>0</v>
      </c>
      <c r="CA354" s="404">
        <v>65143.709999999992</v>
      </c>
      <c r="CB354" s="404">
        <v>0</v>
      </c>
      <c r="CC354" s="404">
        <v>0</v>
      </c>
      <c r="CD354" s="404">
        <v>0</v>
      </c>
      <c r="CE354" s="404">
        <v>0</v>
      </c>
      <c r="CF354" s="404">
        <v>0</v>
      </c>
      <c r="CG354" s="404">
        <v>0</v>
      </c>
      <c r="CH354" s="404">
        <v>0</v>
      </c>
      <c r="CI354" s="404">
        <v>0</v>
      </c>
      <c r="CJ354" s="404">
        <v>0</v>
      </c>
      <c r="CK354" s="404">
        <v>0</v>
      </c>
      <c r="CL354" s="404">
        <v>0</v>
      </c>
      <c r="CM354" s="404">
        <v>0</v>
      </c>
      <c r="CN354" s="404">
        <v>0</v>
      </c>
      <c r="CO354" s="404">
        <v>0</v>
      </c>
      <c r="CP354" s="404">
        <v>0</v>
      </c>
      <c r="CQ354" s="404">
        <v>0</v>
      </c>
      <c r="CR354" s="404">
        <v>0</v>
      </c>
      <c r="CS354" s="404">
        <v>0</v>
      </c>
      <c r="CT354" s="404">
        <v>0</v>
      </c>
      <c r="CU354" s="404">
        <v>0</v>
      </c>
      <c r="CV354" s="404">
        <v>0</v>
      </c>
      <c r="CW354" s="404">
        <v>0</v>
      </c>
      <c r="CX354" s="404">
        <v>0</v>
      </c>
      <c r="CY354" s="404">
        <v>0</v>
      </c>
      <c r="CZ354" s="404">
        <v>0</v>
      </c>
    </row>
    <row r="355" spans="1:104" x14ac:dyDescent="0.25">
      <c r="A355" s="183">
        <v>5273</v>
      </c>
      <c r="B355" s="183">
        <v>675931</v>
      </c>
      <c r="C355" s="27">
        <v>1025918</v>
      </c>
      <c r="D355" s="14">
        <v>1679986897</v>
      </c>
      <c r="F355" s="27" t="s">
        <v>1258</v>
      </c>
      <c r="G355" s="12" t="s">
        <v>352</v>
      </c>
      <c r="H355" s="27" t="s">
        <v>1428</v>
      </c>
      <c r="I355" s="12" t="s">
        <v>353</v>
      </c>
      <c r="J355" s="465">
        <v>22908.75</v>
      </c>
      <c r="K355" s="465">
        <v>23728.75</v>
      </c>
      <c r="L355" s="465">
        <v>24846</v>
      </c>
      <c r="M355" s="465">
        <v>24179.75</v>
      </c>
      <c r="N355" s="465">
        <v>23985</v>
      </c>
      <c r="O355" s="465">
        <v>0</v>
      </c>
      <c r="P355" s="465">
        <v>0</v>
      </c>
      <c r="Q355" s="465">
        <v>0</v>
      </c>
      <c r="R355" s="465">
        <v>0</v>
      </c>
      <c r="S355" s="465">
        <v>0</v>
      </c>
      <c r="T355" s="465">
        <v>0</v>
      </c>
      <c r="U355" s="465">
        <v>0</v>
      </c>
      <c r="V355" s="465">
        <v>67857.01999999999</v>
      </c>
      <c r="W355" s="465">
        <v>0</v>
      </c>
      <c r="X355" s="465">
        <v>0</v>
      </c>
      <c r="Y355" s="465">
        <v>0</v>
      </c>
      <c r="Z355" s="465">
        <v>0</v>
      </c>
      <c r="AA355" s="465">
        <v>0</v>
      </c>
      <c r="AB355" s="465">
        <v>0</v>
      </c>
      <c r="AC355" s="465">
        <v>0</v>
      </c>
      <c r="AD355" s="465">
        <v>0</v>
      </c>
      <c r="AE355" s="465">
        <v>0</v>
      </c>
      <c r="AF355" s="465">
        <v>0</v>
      </c>
      <c r="AG355" s="465">
        <v>0</v>
      </c>
      <c r="AH355" s="465">
        <v>0</v>
      </c>
      <c r="AI355" s="465">
        <v>0</v>
      </c>
      <c r="AJ355" s="465">
        <v>0</v>
      </c>
      <c r="AK355" s="465">
        <v>0</v>
      </c>
      <c r="AL355" s="465">
        <v>0</v>
      </c>
      <c r="AM355" s="465">
        <v>0</v>
      </c>
      <c r="AN355" s="465">
        <v>0</v>
      </c>
      <c r="AO355" s="465">
        <v>0</v>
      </c>
      <c r="AP355" s="465">
        <v>0</v>
      </c>
      <c r="AQ355" s="465">
        <v>0</v>
      </c>
      <c r="AR355" s="465">
        <v>0</v>
      </c>
      <c r="AS355" s="465">
        <v>0</v>
      </c>
      <c r="AT355" s="465">
        <v>0</v>
      </c>
      <c r="AU355" s="465">
        <v>0</v>
      </c>
      <c r="AV355" s="404">
        <v>0</v>
      </c>
      <c r="AW355" s="404">
        <v>0</v>
      </c>
      <c r="AX355" s="404">
        <v>0</v>
      </c>
      <c r="AY355" s="404">
        <v>0</v>
      </c>
      <c r="AZ355" s="404">
        <v>0</v>
      </c>
      <c r="BA355" s="404">
        <v>0</v>
      </c>
      <c r="BB355" s="404">
        <v>0</v>
      </c>
      <c r="BC355" s="404">
        <v>0</v>
      </c>
      <c r="BD355" s="404">
        <v>0</v>
      </c>
      <c r="BE355" s="404">
        <v>0</v>
      </c>
      <c r="BF355" s="404">
        <v>0</v>
      </c>
      <c r="BG355" s="404">
        <v>0</v>
      </c>
      <c r="BH355" s="404">
        <v>0</v>
      </c>
      <c r="BI355" s="404">
        <v>0</v>
      </c>
      <c r="BJ355" s="404">
        <v>0</v>
      </c>
      <c r="BK355" s="404">
        <v>0</v>
      </c>
      <c r="BL355" s="404">
        <v>0</v>
      </c>
      <c r="BM355" s="404">
        <v>0</v>
      </c>
      <c r="BN355" s="404">
        <v>0</v>
      </c>
      <c r="BO355" s="404">
        <v>25522.5</v>
      </c>
      <c r="BP355" s="404">
        <v>26209.25</v>
      </c>
      <c r="BQ355" s="404">
        <v>28044</v>
      </c>
      <c r="BR355" s="404">
        <v>27910.75</v>
      </c>
      <c r="BS355" s="404">
        <v>27849.25</v>
      </c>
      <c r="BT355" s="404">
        <v>0</v>
      </c>
      <c r="BU355" s="404">
        <v>0</v>
      </c>
      <c r="BV355" s="404">
        <v>0</v>
      </c>
      <c r="BW355" s="404">
        <v>0</v>
      </c>
      <c r="BX355" s="404">
        <v>0</v>
      </c>
      <c r="BY355" s="404">
        <v>0</v>
      </c>
      <c r="BZ355" s="404">
        <v>0</v>
      </c>
      <c r="CA355" s="404">
        <v>75728.59</v>
      </c>
      <c r="CB355" s="404">
        <v>0</v>
      </c>
      <c r="CC355" s="404">
        <v>0</v>
      </c>
      <c r="CD355" s="404">
        <v>0</v>
      </c>
      <c r="CE355" s="404">
        <v>0</v>
      </c>
      <c r="CF355" s="404">
        <v>0</v>
      </c>
      <c r="CG355" s="404">
        <v>0</v>
      </c>
      <c r="CH355" s="404">
        <v>0</v>
      </c>
      <c r="CI355" s="404">
        <v>0</v>
      </c>
      <c r="CJ355" s="404">
        <v>0</v>
      </c>
      <c r="CK355" s="404">
        <v>0</v>
      </c>
      <c r="CL355" s="404">
        <v>0</v>
      </c>
      <c r="CM355" s="404">
        <v>0</v>
      </c>
      <c r="CN355" s="404">
        <v>0</v>
      </c>
      <c r="CO355" s="404">
        <v>0</v>
      </c>
      <c r="CP355" s="404">
        <v>0</v>
      </c>
      <c r="CQ355" s="404">
        <v>0</v>
      </c>
      <c r="CR355" s="404">
        <v>0</v>
      </c>
      <c r="CS355" s="404">
        <v>0</v>
      </c>
      <c r="CT355" s="404">
        <v>0</v>
      </c>
      <c r="CU355" s="404">
        <v>0</v>
      </c>
      <c r="CV355" s="404">
        <v>0</v>
      </c>
      <c r="CW355" s="404">
        <v>0</v>
      </c>
      <c r="CX355" s="404">
        <v>0</v>
      </c>
      <c r="CY355" s="404">
        <v>0</v>
      </c>
      <c r="CZ355" s="404">
        <v>0</v>
      </c>
    </row>
    <row r="356" spans="1:104" x14ac:dyDescent="0.25">
      <c r="A356" s="183">
        <v>4815</v>
      </c>
      <c r="B356" s="183">
        <v>675932</v>
      </c>
      <c r="C356" s="27">
        <v>1026044</v>
      </c>
      <c r="D356" s="14">
        <v>1215925920</v>
      </c>
      <c r="F356" s="27" t="s">
        <v>1258</v>
      </c>
      <c r="G356" s="12" t="s">
        <v>833</v>
      </c>
      <c r="H356" s="27" t="s">
        <v>1420</v>
      </c>
      <c r="I356" s="12" t="s">
        <v>834</v>
      </c>
      <c r="J356" s="465">
        <v>17790.599999999999</v>
      </c>
      <c r="K356" s="465">
        <v>18427.400000000001</v>
      </c>
      <c r="L356" s="465">
        <v>19295.04</v>
      </c>
      <c r="M356" s="465">
        <v>18777.64</v>
      </c>
      <c r="N356" s="465">
        <v>18626.400000000001</v>
      </c>
      <c r="O356" s="465">
        <v>0</v>
      </c>
      <c r="P356" s="465">
        <v>0</v>
      </c>
      <c r="Q356" s="465">
        <v>0</v>
      </c>
      <c r="R356" s="465">
        <v>0</v>
      </c>
      <c r="S356" s="465">
        <v>0</v>
      </c>
      <c r="T356" s="465">
        <v>0</v>
      </c>
      <c r="U356" s="465">
        <v>0</v>
      </c>
      <c r="V356" s="465">
        <v>29221.059999999998</v>
      </c>
      <c r="W356" s="465">
        <v>0</v>
      </c>
      <c r="X356" s="465">
        <v>0</v>
      </c>
      <c r="Y356" s="465">
        <v>0</v>
      </c>
      <c r="Z356" s="465">
        <v>0</v>
      </c>
      <c r="AA356" s="465">
        <v>0</v>
      </c>
      <c r="AB356" s="465">
        <v>0</v>
      </c>
      <c r="AC356" s="465">
        <v>0</v>
      </c>
      <c r="AD356" s="465">
        <v>0</v>
      </c>
      <c r="AE356" s="465">
        <v>0</v>
      </c>
      <c r="AF356" s="465">
        <v>0</v>
      </c>
      <c r="AG356" s="465">
        <v>0</v>
      </c>
      <c r="AH356" s="465">
        <v>0</v>
      </c>
      <c r="AI356" s="465">
        <v>0</v>
      </c>
      <c r="AJ356" s="465">
        <v>0</v>
      </c>
      <c r="AK356" s="465">
        <v>0</v>
      </c>
      <c r="AL356" s="465">
        <v>0</v>
      </c>
      <c r="AM356" s="465">
        <v>0</v>
      </c>
      <c r="AN356" s="465">
        <v>0</v>
      </c>
      <c r="AO356" s="465">
        <v>0</v>
      </c>
      <c r="AP356" s="465">
        <v>0</v>
      </c>
      <c r="AQ356" s="465">
        <v>0</v>
      </c>
      <c r="AR356" s="465">
        <v>0</v>
      </c>
      <c r="AS356" s="465">
        <v>0</v>
      </c>
      <c r="AT356" s="465">
        <v>0</v>
      </c>
      <c r="AU356" s="465">
        <v>0</v>
      </c>
      <c r="AV356" s="404">
        <v>0</v>
      </c>
      <c r="AW356" s="404">
        <v>0</v>
      </c>
      <c r="AX356" s="404">
        <v>0</v>
      </c>
      <c r="AY356" s="404">
        <v>0</v>
      </c>
      <c r="AZ356" s="404">
        <v>0</v>
      </c>
      <c r="BA356" s="404">
        <v>0</v>
      </c>
      <c r="BB356" s="404">
        <v>0</v>
      </c>
      <c r="BC356" s="404">
        <v>0</v>
      </c>
      <c r="BD356" s="404">
        <v>0</v>
      </c>
      <c r="BE356" s="404">
        <v>0</v>
      </c>
      <c r="BF356" s="404">
        <v>0</v>
      </c>
      <c r="BG356" s="404">
        <v>0</v>
      </c>
      <c r="BH356" s="404">
        <v>0</v>
      </c>
      <c r="BI356" s="404">
        <v>0</v>
      </c>
      <c r="BJ356" s="404">
        <v>0</v>
      </c>
      <c r="BK356" s="404">
        <v>0</v>
      </c>
      <c r="BL356" s="404">
        <v>0</v>
      </c>
      <c r="BM356" s="404">
        <v>0</v>
      </c>
      <c r="BN356" s="404">
        <v>0</v>
      </c>
      <c r="BO356" s="404">
        <v>19820.400000000001</v>
      </c>
      <c r="BP356" s="404">
        <v>20353.72</v>
      </c>
      <c r="BQ356" s="404">
        <v>21778.560000000001</v>
      </c>
      <c r="BR356" s="404">
        <v>21675.08</v>
      </c>
      <c r="BS356" s="404">
        <v>21627.32</v>
      </c>
      <c r="BT356" s="404">
        <v>0</v>
      </c>
      <c r="BU356" s="404">
        <v>0</v>
      </c>
      <c r="BV356" s="404">
        <v>0</v>
      </c>
      <c r="BW356" s="404">
        <v>0</v>
      </c>
      <c r="BX356" s="404">
        <v>0</v>
      </c>
      <c r="BY356" s="404">
        <v>0</v>
      </c>
      <c r="BZ356" s="404">
        <v>0</v>
      </c>
      <c r="CA356" s="404">
        <v>32610.769999999993</v>
      </c>
      <c r="CB356" s="404">
        <v>0</v>
      </c>
      <c r="CC356" s="404">
        <v>0</v>
      </c>
      <c r="CD356" s="404">
        <v>0</v>
      </c>
      <c r="CE356" s="404">
        <v>0</v>
      </c>
      <c r="CF356" s="404">
        <v>0</v>
      </c>
      <c r="CG356" s="404">
        <v>0</v>
      </c>
      <c r="CH356" s="404">
        <v>0</v>
      </c>
      <c r="CI356" s="404">
        <v>0</v>
      </c>
      <c r="CJ356" s="404">
        <v>0</v>
      </c>
      <c r="CK356" s="404">
        <v>0</v>
      </c>
      <c r="CL356" s="404">
        <v>0</v>
      </c>
      <c r="CM356" s="404">
        <v>0</v>
      </c>
      <c r="CN356" s="404">
        <v>0</v>
      </c>
      <c r="CO356" s="404">
        <v>0</v>
      </c>
      <c r="CP356" s="404">
        <v>0</v>
      </c>
      <c r="CQ356" s="404">
        <v>0</v>
      </c>
      <c r="CR356" s="404">
        <v>0</v>
      </c>
      <c r="CS356" s="404">
        <v>0</v>
      </c>
      <c r="CT356" s="404">
        <v>0</v>
      </c>
      <c r="CU356" s="404">
        <v>0</v>
      </c>
      <c r="CV356" s="404">
        <v>0</v>
      </c>
      <c r="CW356" s="404">
        <v>0</v>
      </c>
      <c r="CX356" s="404">
        <v>0</v>
      </c>
      <c r="CY356" s="404">
        <v>0</v>
      </c>
      <c r="CZ356" s="404">
        <v>0</v>
      </c>
    </row>
    <row r="357" spans="1:104" x14ac:dyDescent="0.25">
      <c r="A357" s="183">
        <v>4341</v>
      </c>
      <c r="B357" s="183">
        <v>675934</v>
      </c>
      <c r="C357" s="27">
        <v>1021370</v>
      </c>
      <c r="D357" s="14">
        <v>1194166132</v>
      </c>
      <c r="F357" s="27" t="s">
        <v>1293</v>
      </c>
      <c r="G357" s="12" t="s">
        <v>200</v>
      </c>
      <c r="H357" s="27" t="s">
        <v>1356</v>
      </c>
      <c r="I357" s="12" t="s">
        <v>201</v>
      </c>
      <c r="J357" s="465">
        <v>16561.349999999999</v>
      </c>
      <c r="K357" s="465">
        <v>17008.349999999999</v>
      </c>
      <c r="L357" s="465">
        <v>18130.32</v>
      </c>
      <c r="M357" s="465">
        <v>18300.179999999997</v>
      </c>
      <c r="N357" s="465">
        <v>18058.8</v>
      </c>
      <c r="O357" s="465">
        <v>0</v>
      </c>
      <c r="P357" s="465">
        <v>0</v>
      </c>
      <c r="Q357" s="465">
        <v>0</v>
      </c>
      <c r="R357" s="465">
        <v>0</v>
      </c>
      <c r="S357" s="465">
        <v>0</v>
      </c>
      <c r="T357" s="465">
        <v>0</v>
      </c>
      <c r="U357" s="465">
        <v>0</v>
      </c>
      <c r="V357" s="465">
        <v>38167.800000000003</v>
      </c>
      <c r="W357" s="465">
        <v>0</v>
      </c>
      <c r="X357" s="465">
        <v>0</v>
      </c>
      <c r="Y357" s="465">
        <v>0</v>
      </c>
      <c r="Z357" s="465">
        <v>0</v>
      </c>
      <c r="AA357" s="465">
        <v>0</v>
      </c>
      <c r="AB357" s="465">
        <v>0</v>
      </c>
      <c r="AC357" s="465">
        <v>7706.28</v>
      </c>
      <c r="AD357" s="465">
        <v>7750.98</v>
      </c>
      <c r="AE357" s="465">
        <v>8323.14</v>
      </c>
      <c r="AF357" s="465">
        <v>7992.36</v>
      </c>
      <c r="AG357" s="465">
        <v>7947.66</v>
      </c>
      <c r="AH357" s="465">
        <v>0</v>
      </c>
      <c r="AI357" s="465">
        <v>0</v>
      </c>
      <c r="AJ357" s="465">
        <v>0</v>
      </c>
      <c r="AK357" s="465">
        <v>0</v>
      </c>
      <c r="AL357" s="465">
        <v>0</v>
      </c>
      <c r="AM357" s="465">
        <v>0</v>
      </c>
      <c r="AN357" s="465">
        <v>0</v>
      </c>
      <c r="AO357" s="465">
        <v>17556</v>
      </c>
      <c r="AP357" s="465">
        <v>0</v>
      </c>
      <c r="AQ357" s="465">
        <v>0</v>
      </c>
      <c r="AR357" s="465">
        <v>0</v>
      </c>
      <c r="AS357" s="465">
        <v>0</v>
      </c>
      <c r="AT357" s="465">
        <v>0</v>
      </c>
      <c r="AU357" s="465">
        <v>0</v>
      </c>
      <c r="AV357" s="404">
        <v>0</v>
      </c>
      <c r="AW357" s="404">
        <v>0</v>
      </c>
      <c r="AX357" s="404">
        <v>0</v>
      </c>
      <c r="AY357" s="404">
        <v>0</v>
      </c>
      <c r="AZ357" s="404">
        <v>0</v>
      </c>
      <c r="BA357" s="404">
        <v>0</v>
      </c>
      <c r="BB357" s="404">
        <v>0</v>
      </c>
      <c r="BC357" s="404">
        <v>0</v>
      </c>
      <c r="BD357" s="404">
        <v>0</v>
      </c>
      <c r="BE357" s="404">
        <v>0</v>
      </c>
      <c r="BF357" s="404">
        <v>0</v>
      </c>
      <c r="BG357" s="404">
        <v>0</v>
      </c>
      <c r="BH357" s="404">
        <v>0</v>
      </c>
      <c r="BI357" s="404">
        <v>0</v>
      </c>
      <c r="BJ357" s="404">
        <v>0</v>
      </c>
      <c r="BK357" s="404">
        <v>0</v>
      </c>
      <c r="BL357" s="404">
        <v>0</v>
      </c>
      <c r="BM357" s="404">
        <v>0</v>
      </c>
      <c r="BN357" s="404">
        <v>0</v>
      </c>
      <c r="BO357" s="404">
        <v>0</v>
      </c>
      <c r="BP357" s="404">
        <v>0</v>
      </c>
      <c r="BQ357" s="404">
        <v>0</v>
      </c>
      <c r="BR357" s="404">
        <v>0</v>
      </c>
      <c r="BS357" s="404">
        <v>0</v>
      </c>
      <c r="BT357" s="404">
        <v>0</v>
      </c>
      <c r="BU357" s="404">
        <v>0</v>
      </c>
      <c r="BV357" s="404">
        <v>0</v>
      </c>
      <c r="BW357" s="404">
        <v>0</v>
      </c>
      <c r="BX357" s="404">
        <v>0</v>
      </c>
      <c r="BY357" s="404">
        <v>0</v>
      </c>
      <c r="BZ357" s="404">
        <v>0</v>
      </c>
      <c r="CA357" s="404">
        <v>0</v>
      </c>
      <c r="CB357" s="404">
        <v>0</v>
      </c>
      <c r="CC357" s="404">
        <v>0</v>
      </c>
      <c r="CD357" s="404">
        <v>0</v>
      </c>
      <c r="CE357" s="404">
        <v>0</v>
      </c>
      <c r="CF357" s="404">
        <v>0</v>
      </c>
      <c r="CG357" s="404">
        <v>0</v>
      </c>
      <c r="CH357" s="404">
        <v>0</v>
      </c>
      <c r="CI357" s="404">
        <v>0</v>
      </c>
      <c r="CJ357" s="404">
        <v>0</v>
      </c>
      <c r="CK357" s="404">
        <v>0</v>
      </c>
      <c r="CL357" s="404">
        <v>0</v>
      </c>
      <c r="CM357" s="404">
        <v>0</v>
      </c>
      <c r="CN357" s="404">
        <v>0</v>
      </c>
      <c r="CO357" s="404">
        <v>0</v>
      </c>
      <c r="CP357" s="404">
        <v>0</v>
      </c>
      <c r="CQ357" s="404">
        <v>0</v>
      </c>
      <c r="CR357" s="404">
        <v>0</v>
      </c>
      <c r="CS357" s="404">
        <v>0</v>
      </c>
      <c r="CT357" s="404">
        <v>0</v>
      </c>
      <c r="CU357" s="404">
        <v>0</v>
      </c>
      <c r="CV357" s="404">
        <v>0</v>
      </c>
      <c r="CW357" s="404">
        <v>0</v>
      </c>
      <c r="CX357" s="404">
        <v>0</v>
      </c>
      <c r="CY357" s="404">
        <v>0</v>
      </c>
      <c r="CZ357" s="404">
        <v>0</v>
      </c>
    </row>
    <row r="358" spans="1:104" x14ac:dyDescent="0.25">
      <c r="A358" s="183">
        <v>4553</v>
      </c>
      <c r="B358" s="183">
        <v>675936</v>
      </c>
      <c r="C358" s="27">
        <v>1021048</v>
      </c>
      <c r="D358" s="14">
        <v>1487992889</v>
      </c>
      <c r="F358" s="27" t="s">
        <v>1296</v>
      </c>
      <c r="G358" s="12" t="s">
        <v>720</v>
      </c>
      <c r="H358" s="27" t="s">
        <v>1387</v>
      </c>
      <c r="I358" s="12" t="s">
        <v>721</v>
      </c>
      <c r="J358" s="465">
        <v>0</v>
      </c>
      <c r="K358" s="465">
        <v>0</v>
      </c>
      <c r="L358" s="465">
        <v>0</v>
      </c>
      <c r="M358" s="465">
        <v>0</v>
      </c>
      <c r="N358" s="465">
        <v>0</v>
      </c>
      <c r="O358" s="465">
        <v>0</v>
      </c>
      <c r="P358" s="465">
        <v>0</v>
      </c>
      <c r="Q358" s="465">
        <v>0</v>
      </c>
      <c r="R358" s="465">
        <v>0</v>
      </c>
      <c r="S358" s="465">
        <v>0</v>
      </c>
      <c r="T358" s="465">
        <v>0</v>
      </c>
      <c r="U358" s="465">
        <v>0</v>
      </c>
      <c r="V358" s="465">
        <v>0</v>
      </c>
      <c r="W358" s="465">
        <v>0</v>
      </c>
      <c r="X358" s="465">
        <v>0</v>
      </c>
      <c r="Y358" s="465">
        <v>0</v>
      </c>
      <c r="Z358" s="465">
        <v>0</v>
      </c>
      <c r="AA358" s="465">
        <v>0</v>
      </c>
      <c r="AB358" s="465">
        <v>0</v>
      </c>
      <c r="AC358" s="465">
        <v>11529.089999999998</v>
      </c>
      <c r="AD358" s="465">
        <v>11567.249999999998</v>
      </c>
      <c r="AE358" s="465">
        <v>12301.83</v>
      </c>
      <c r="AF358" s="465">
        <v>12382.919999999998</v>
      </c>
      <c r="AG358" s="465">
        <v>12153.96</v>
      </c>
      <c r="AH358" s="465">
        <v>0</v>
      </c>
      <c r="AI358" s="465">
        <v>0</v>
      </c>
      <c r="AJ358" s="465">
        <v>0</v>
      </c>
      <c r="AK358" s="465">
        <v>0</v>
      </c>
      <c r="AL358" s="465">
        <v>0</v>
      </c>
      <c r="AM358" s="465">
        <v>0</v>
      </c>
      <c r="AN358" s="465">
        <v>0</v>
      </c>
      <c r="AO358" s="465">
        <v>26196.13</v>
      </c>
      <c r="AP358" s="465">
        <v>0</v>
      </c>
      <c r="AQ358" s="465">
        <v>0</v>
      </c>
      <c r="AR358" s="465">
        <v>0</v>
      </c>
      <c r="AS358" s="465">
        <v>0</v>
      </c>
      <c r="AT358" s="465">
        <v>0</v>
      </c>
      <c r="AU358" s="465">
        <v>0</v>
      </c>
      <c r="AV358" s="404">
        <v>0</v>
      </c>
      <c r="AW358" s="404">
        <v>0</v>
      </c>
      <c r="AX358" s="404">
        <v>0</v>
      </c>
      <c r="AY358" s="404">
        <v>0</v>
      </c>
      <c r="AZ358" s="404">
        <v>0</v>
      </c>
      <c r="BA358" s="404">
        <v>0</v>
      </c>
      <c r="BB358" s="404">
        <v>0</v>
      </c>
      <c r="BC358" s="404">
        <v>0</v>
      </c>
      <c r="BD358" s="404">
        <v>0</v>
      </c>
      <c r="BE358" s="404">
        <v>0</v>
      </c>
      <c r="BF358" s="404">
        <v>0</v>
      </c>
      <c r="BG358" s="404">
        <v>0</v>
      </c>
      <c r="BH358" s="404">
        <v>0</v>
      </c>
      <c r="BI358" s="404">
        <v>0</v>
      </c>
      <c r="BJ358" s="404">
        <v>0</v>
      </c>
      <c r="BK358" s="404">
        <v>0</v>
      </c>
      <c r="BL358" s="404">
        <v>0</v>
      </c>
      <c r="BM358" s="404">
        <v>0</v>
      </c>
      <c r="BN358" s="404">
        <v>0</v>
      </c>
      <c r="BO358" s="404">
        <v>0</v>
      </c>
      <c r="BP358" s="404">
        <v>0</v>
      </c>
      <c r="BQ358" s="404">
        <v>0</v>
      </c>
      <c r="BR358" s="404">
        <v>0</v>
      </c>
      <c r="BS358" s="404">
        <v>0</v>
      </c>
      <c r="BT358" s="404">
        <v>0</v>
      </c>
      <c r="BU358" s="404">
        <v>0</v>
      </c>
      <c r="BV358" s="404">
        <v>0</v>
      </c>
      <c r="BW358" s="404">
        <v>0</v>
      </c>
      <c r="BX358" s="404">
        <v>0</v>
      </c>
      <c r="BY358" s="404">
        <v>0</v>
      </c>
      <c r="BZ358" s="404">
        <v>0</v>
      </c>
      <c r="CA358" s="404">
        <v>0</v>
      </c>
      <c r="CB358" s="404">
        <v>0</v>
      </c>
      <c r="CC358" s="404">
        <v>0</v>
      </c>
      <c r="CD358" s="404">
        <v>0</v>
      </c>
      <c r="CE358" s="404">
        <v>0</v>
      </c>
      <c r="CF358" s="404">
        <v>0</v>
      </c>
      <c r="CG358" s="404">
        <v>0</v>
      </c>
      <c r="CH358" s="404">
        <v>15769.619999999999</v>
      </c>
      <c r="CI358" s="404">
        <v>16351.56</v>
      </c>
      <c r="CJ358" s="404">
        <v>17062.289999999997</v>
      </c>
      <c r="CK358" s="404">
        <v>17391.419999999998</v>
      </c>
      <c r="CL358" s="404">
        <v>17305.559999999998</v>
      </c>
      <c r="CM358" s="404">
        <v>0</v>
      </c>
      <c r="CN358" s="404">
        <v>0</v>
      </c>
      <c r="CO358" s="404">
        <v>0</v>
      </c>
      <c r="CP358" s="404">
        <v>0</v>
      </c>
      <c r="CQ358" s="404">
        <v>0</v>
      </c>
      <c r="CR358" s="404">
        <v>0</v>
      </c>
      <c r="CS358" s="404">
        <v>0</v>
      </c>
      <c r="CT358" s="404">
        <v>36397.829999999994</v>
      </c>
      <c r="CU358" s="404">
        <v>0</v>
      </c>
      <c r="CV358" s="404">
        <v>0</v>
      </c>
      <c r="CW358" s="404">
        <v>0</v>
      </c>
      <c r="CX358" s="404">
        <v>0</v>
      </c>
      <c r="CY358" s="404">
        <v>0</v>
      </c>
      <c r="CZ358" s="404">
        <v>0</v>
      </c>
    </row>
    <row r="359" spans="1:104" x14ac:dyDescent="0.25">
      <c r="A359" s="183">
        <v>4468</v>
      </c>
      <c r="B359" s="183">
        <v>675942</v>
      </c>
      <c r="C359" s="27">
        <v>1027527</v>
      </c>
      <c r="D359" s="14">
        <v>1063871382</v>
      </c>
      <c r="F359" s="27" t="s">
        <v>1297</v>
      </c>
      <c r="G359" s="12" t="s">
        <v>684</v>
      </c>
      <c r="H359" s="27" t="s">
        <v>1406</v>
      </c>
      <c r="I359" s="12" t="s">
        <v>685</v>
      </c>
      <c r="J359" s="465">
        <v>14752.529999999999</v>
      </c>
      <c r="K359" s="465">
        <v>14647.23</v>
      </c>
      <c r="L359" s="465">
        <v>15552.809999999998</v>
      </c>
      <c r="M359" s="465">
        <v>15500.16</v>
      </c>
      <c r="N359" s="465">
        <v>15257.97</v>
      </c>
      <c r="O359" s="465">
        <v>0</v>
      </c>
      <c r="P359" s="465">
        <v>0</v>
      </c>
      <c r="Q359" s="465">
        <v>0</v>
      </c>
      <c r="R359" s="465">
        <v>0</v>
      </c>
      <c r="S359" s="465">
        <v>0</v>
      </c>
      <c r="T359" s="465">
        <v>0</v>
      </c>
      <c r="U359" s="465">
        <v>0</v>
      </c>
      <c r="V359" s="465">
        <v>33127.440000000002</v>
      </c>
      <c r="W359" s="465">
        <v>0</v>
      </c>
      <c r="X359" s="465">
        <v>0</v>
      </c>
      <c r="Y359" s="465">
        <v>0</v>
      </c>
      <c r="Z359" s="465">
        <v>0</v>
      </c>
      <c r="AA359" s="465">
        <v>0</v>
      </c>
      <c r="AB359" s="465">
        <v>0</v>
      </c>
      <c r="AC359" s="465">
        <v>0</v>
      </c>
      <c r="AD359" s="465">
        <v>0</v>
      </c>
      <c r="AE359" s="465">
        <v>0</v>
      </c>
      <c r="AF359" s="465">
        <v>0</v>
      </c>
      <c r="AG359" s="465">
        <v>0</v>
      </c>
      <c r="AH359" s="465">
        <v>0</v>
      </c>
      <c r="AI359" s="465">
        <v>0</v>
      </c>
      <c r="AJ359" s="465">
        <v>0</v>
      </c>
      <c r="AK359" s="465">
        <v>0</v>
      </c>
      <c r="AL359" s="465">
        <v>0</v>
      </c>
      <c r="AM359" s="465">
        <v>0</v>
      </c>
      <c r="AN359" s="465">
        <v>0</v>
      </c>
      <c r="AO359" s="465">
        <v>0</v>
      </c>
      <c r="AP359" s="465">
        <v>0</v>
      </c>
      <c r="AQ359" s="465">
        <v>0</v>
      </c>
      <c r="AR359" s="465">
        <v>0</v>
      </c>
      <c r="AS359" s="465">
        <v>0</v>
      </c>
      <c r="AT359" s="465">
        <v>0</v>
      </c>
      <c r="AU359" s="465">
        <v>0</v>
      </c>
      <c r="AV359" s="404">
        <v>0</v>
      </c>
      <c r="AW359" s="404">
        <v>0</v>
      </c>
      <c r="AX359" s="404">
        <v>0</v>
      </c>
      <c r="AY359" s="404">
        <v>0</v>
      </c>
      <c r="AZ359" s="404">
        <v>0</v>
      </c>
      <c r="BA359" s="404">
        <v>0</v>
      </c>
      <c r="BB359" s="404">
        <v>0</v>
      </c>
      <c r="BC359" s="404">
        <v>0</v>
      </c>
      <c r="BD359" s="404">
        <v>0</v>
      </c>
      <c r="BE359" s="404">
        <v>0</v>
      </c>
      <c r="BF359" s="404">
        <v>0</v>
      </c>
      <c r="BG359" s="404">
        <v>0</v>
      </c>
      <c r="BH359" s="404">
        <v>0</v>
      </c>
      <c r="BI359" s="404">
        <v>0</v>
      </c>
      <c r="BJ359" s="404">
        <v>0</v>
      </c>
      <c r="BK359" s="404">
        <v>0</v>
      </c>
      <c r="BL359" s="404">
        <v>0</v>
      </c>
      <c r="BM359" s="404">
        <v>0</v>
      </c>
      <c r="BN359" s="404">
        <v>0</v>
      </c>
      <c r="BO359" s="404">
        <v>0</v>
      </c>
      <c r="BP359" s="404">
        <v>0</v>
      </c>
      <c r="BQ359" s="404">
        <v>0</v>
      </c>
      <c r="BR359" s="404">
        <v>0</v>
      </c>
      <c r="BS359" s="404">
        <v>0</v>
      </c>
      <c r="BT359" s="404">
        <v>0</v>
      </c>
      <c r="BU359" s="404">
        <v>0</v>
      </c>
      <c r="BV359" s="404">
        <v>0</v>
      </c>
      <c r="BW359" s="404">
        <v>0</v>
      </c>
      <c r="BX359" s="404">
        <v>0</v>
      </c>
      <c r="BY359" s="404">
        <v>0</v>
      </c>
      <c r="BZ359" s="404">
        <v>0</v>
      </c>
      <c r="CA359" s="404">
        <v>0</v>
      </c>
      <c r="CB359" s="404">
        <v>0</v>
      </c>
      <c r="CC359" s="404">
        <v>0</v>
      </c>
      <c r="CD359" s="404">
        <v>0</v>
      </c>
      <c r="CE359" s="404">
        <v>0</v>
      </c>
      <c r="CF359" s="404">
        <v>0</v>
      </c>
      <c r="CG359" s="404">
        <v>0</v>
      </c>
      <c r="CH359" s="404">
        <v>18153.719999999998</v>
      </c>
      <c r="CI359" s="404">
        <v>18153.719999999998</v>
      </c>
      <c r="CJ359" s="404">
        <v>19606.859999999997</v>
      </c>
      <c r="CK359" s="404">
        <v>19733.219999999998</v>
      </c>
      <c r="CL359" s="404">
        <v>19891.169999999998</v>
      </c>
      <c r="CM359" s="404">
        <v>0</v>
      </c>
      <c r="CN359" s="404">
        <v>0</v>
      </c>
      <c r="CO359" s="404">
        <v>0</v>
      </c>
      <c r="CP359" s="404">
        <v>0</v>
      </c>
      <c r="CQ359" s="404">
        <v>0</v>
      </c>
      <c r="CR359" s="404">
        <v>0</v>
      </c>
      <c r="CS359" s="404">
        <v>0</v>
      </c>
      <c r="CT359" s="404">
        <v>41205.599999999999</v>
      </c>
      <c r="CU359" s="404">
        <v>0</v>
      </c>
      <c r="CV359" s="404">
        <v>0</v>
      </c>
      <c r="CW359" s="404">
        <v>0</v>
      </c>
      <c r="CX359" s="404">
        <v>0</v>
      </c>
      <c r="CY359" s="404">
        <v>0</v>
      </c>
      <c r="CZ359" s="404">
        <v>0</v>
      </c>
    </row>
    <row r="360" spans="1:104" x14ac:dyDescent="0.25">
      <c r="A360" s="183">
        <v>5242</v>
      </c>
      <c r="B360" s="183">
        <v>675943</v>
      </c>
      <c r="C360" s="27">
        <v>1020778</v>
      </c>
      <c r="D360" s="14">
        <v>1447507082</v>
      </c>
      <c r="F360" s="27" t="s">
        <v>1297</v>
      </c>
      <c r="G360" s="12" t="s">
        <v>1051</v>
      </c>
      <c r="H360" s="27" t="s">
        <v>1295</v>
      </c>
      <c r="I360" s="12" t="s">
        <v>1052</v>
      </c>
      <c r="J360" s="465">
        <v>20132.37</v>
      </c>
      <c r="K360" s="465">
        <v>19988.669999999998</v>
      </c>
      <c r="L360" s="465">
        <v>21224.489999999998</v>
      </c>
      <c r="M360" s="465">
        <v>21152.639999999999</v>
      </c>
      <c r="N360" s="465">
        <v>20822.129999999997</v>
      </c>
      <c r="O360" s="465">
        <v>0</v>
      </c>
      <c r="P360" s="465">
        <v>0</v>
      </c>
      <c r="Q360" s="465">
        <v>0</v>
      </c>
      <c r="R360" s="465">
        <v>0</v>
      </c>
      <c r="S360" s="465">
        <v>0</v>
      </c>
      <c r="T360" s="465">
        <v>0</v>
      </c>
      <c r="U360" s="465">
        <v>0</v>
      </c>
      <c r="V360" s="465">
        <v>58143.779999999992</v>
      </c>
      <c r="W360" s="465">
        <v>0</v>
      </c>
      <c r="X360" s="465">
        <v>0</v>
      </c>
      <c r="Y360" s="465">
        <v>0</v>
      </c>
      <c r="Z360" s="465">
        <v>0</v>
      </c>
      <c r="AA360" s="465">
        <v>0</v>
      </c>
      <c r="AB360" s="465">
        <v>0</v>
      </c>
      <c r="AC360" s="465">
        <v>0</v>
      </c>
      <c r="AD360" s="465">
        <v>0</v>
      </c>
      <c r="AE360" s="465">
        <v>0</v>
      </c>
      <c r="AF360" s="465">
        <v>0</v>
      </c>
      <c r="AG360" s="465">
        <v>0</v>
      </c>
      <c r="AH360" s="465">
        <v>0</v>
      </c>
      <c r="AI360" s="465">
        <v>0</v>
      </c>
      <c r="AJ360" s="465">
        <v>0</v>
      </c>
      <c r="AK360" s="465">
        <v>0</v>
      </c>
      <c r="AL360" s="465">
        <v>0</v>
      </c>
      <c r="AM360" s="465">
        <v>0</v>
      </c>
      <c r="AN360" s="465">
        <v>0</v>
      </c>
      <c r="AO360" s="465">
        <v>0</v>
      </c>
      <c r="AP360" s="465">
        <v>0</v>
      </c>
      <c r="AQ360" s="465">
        <v>0</v>
      </c>
      <c r="AR360" s="465">
        <v>0</v>
      </c>
      <c r="AS360" s="465">
        <v>0</v>
      </c>
      <c r="AT360" s="465">
        <v>0</v>
      </c>
      <c r="AU360" s="465">
        <v>0</v>
      </c>
      <c r="AV360" s="404">
        <v>0</v>
      </c>
      <c r="AW360" s="404">
        <v>0</v>
      </c>
      <c r="AX360" s="404">
        <v>0</v>
      </c>
      <c r="AY360" s="404">
        <v>0</v>
      </c>
      <c r="AZ360" s="404">
        <v>0</v>
      </c>
      <c r="BA360" s="404">
        <v>0</v>
      </c>
      <c r="BB360" s="404">
        <v>0</v>
      </c>
      <c r="BC360" s="404">
        <v>0</v>
      </c>
      <c r="BD360" s="404">
        <v>0</v>
      </c>
      <c r="BE360" s="404">
        <v>0</v>
      </c>
      <c r="BF360" s="404">
        <v>0</v>
      </c>
      <c r="BG360" s="404">
        <v>0</v>
      </c>
      <c r="BH360" s="404">
        <v>0</v>
      </c>
      <c r="BI360" s="404">
        <v>0</v>
      </c>
      <c r="BJ360" s="404">
        <v>0</v>
      </c>
      <c r="BK360" s="404">
        <v>0</v>
      </c>
      <c r="BL360" s="404">
        <v>0</v>
      </c>
      <c r="BM360" s="404">
        <v>0</v>
      </c>
      <c r="BN360" s="404">
        <v>0</v>
      </c>
      <c r="BO360" s="404">
        <v>0</v>
      </c>
      <c r="BP360" s="404">
        <v>0</v>
      </c>
      <c r="BQ360" s="404">
        <v>0</v>
      </c>
      <c r="BR360" s="404">
        <v>0</v>
      </c>
      <c r="BS360" s="404">
        <v>0</v>
      </c>
      <c r="BT360" s="404">
        <v>0</v>
      </c>
      <c r="BU360" s="404">
        <v>0</v>
      </c>
      <c r="BV360" s="404">
        <v>0</v>
      </c>
      <c r="BW360" s="404">
        <v>0</v>
      </c>
      <c r="BX360" s="404">
        <v>0</v>
      </c>
      <c r="BY360" s="404">
        <v>0</v>
      </c>
      <c r="BZ360" s="404">
        <v>0</v>
      </c>
      <c r="CA360" s="404">
        <v>0</v>
      </c>
      <c r="CB360" s="404">
        <v>0</v>
      </c>
      <c r="CC360" s="404">
        <v>0</v>
      </c>
      <c r="CD360" s="404">
        <v>0</v>
      </c>
      <c r="CE360" s="404">
        <v>0</v>
      </c>
      <c r="CF360" s="404">
        <v>0</v>
      </c>
      <c r="CG360" s="404">
        <v>0</v>
      </c>
      <c r="CH360" s="404">
        <v>24773.879999999997</v>
      </c>
      <c r="CI360" s="404">
        <v>24773.88</v>
      </c>
      <c r="CJ360" s="404">
        <v>26756.94</v>
      </c>
      <c r="CK360" s="404">
        <v>26929.38</v>
      </c>
      <c r="CL360" s="404">
        <v>27144.929999999997</v>
      </c>
      <c r="CM360" s="404">
        <v>0</v>
      </c>
      <c r="CN360" s="404">
        <v>0</v>
      </c>
      <c r="CO360" s="404">
        <v>0</v>
      </c>
      <c r="CP360" s="404">
        <v>0</v>
      </c>
      <c r="CQ360" s="404">
        <v>0</v>
      </c>
      <c r="CR360" s="404">
        <v>0</v>
      </c>
      <c r="CS360" s="404">
        <v>0</v>
      </c>
      <c r="CT360" s="404">
        <v>72322.2</v>
      </c>
      <c r="CU360" s="404">
        <v>0</v>
      </c>
      <c r="CV360" s="404">
        <v>0</v>
      </c>
      <c r="CW360" s="404">
        <v>0</v>
      </c>
      <c r="CX360" s="404">
        <v>0</v>
      </c>
      <c r="CY360" s="404">
        <v>0</v>
      </c>
      <c r="CZ360" s="404">
        <v>0</v>
      </c>
    </row>
    <row r="361" spans="1:104" x14ac:dyDescent="0.25">
      <c r="A361" s="183">
        <v>5299</v>
      </c>
      <c r="B361" s="183">
        <v>675947</v>
      </c>
      <c r="C361" s="27">
        <v>1026693</v>
      </c>
      <c r="D361" s="14">
        <v>1780073056</v>
      </c>
      <c r="F361" s="27" t="s">
        <v>1267</v>
      </c>
      <c r="G361" s="12" t="s">
        <v>1077</v>
      </c>
      <c r="H361" s="27" t="s">
        <v>1268</v>
      </c>
      <c r="I361" s="12" t="s">
        <v>1078</v>
      </c>
      <c r="J361" s="465">
        <v>8307</v>
      </c>
      <c r="K361" s="465">
        <v>8596.6799999999985</v>
      </c>
      <c r="L361" s="465">
        <v>8554.08</v>
      </c>
      <c r="M361" s="465">
        <v>8630.76</v>
      </c>
      <c r="N361" s="465">
        <v>9056.76</v>
      </c>
      <c r="O361" s="465">
        <v>0</v>
      </c>
      <c r="P361" s="465">
        <v>0</v>
      </c>
      <c r="Q361" s="465">
        <v>0</v>
      </c>
      <c r="R361" s="465">
        <v>0</v>
      </c>
      <c r="S361" s="465">
        <v>0</v>
      </c>
      <c r="T361" s="465">
        <v>0</v>
      </c>
      <c r="U361" s="465">
        <v>0</v>
      </c>
      <c r="V361" s="465">
        <v>18794.52</v>
      </c>
      <c r="W361" s="465">
        <v>0</v>
      </c>
      <c r="X361" s="465">
        <v>0</v>
      </c>
      <c r="Y361" s="465">
        <v>0</v>
      </c>
      <c r="Z361" s="465">
        <v>0</v>
      </c>
      <c r="AA361" s="465">
        <v>0</v>
      </c>
      <c r="AB361" s="465">
        <v>0</v>
      </c>
      <c r="AC361" s="465">
        <v>0</v>
      </c>
      <c r="AD361" s="465">
        <v>0</v>
      </c>
      <c r="AE361" s="465">
        <v>0</v>
      </c>
      <c r="AF361" s="465">
        <v>0</v>
      </c>
      <c r="AG361" s="465">
        <v>0</v>
      </c>
      <c r="AH361" s="465">
        <v>0</v>
      </c>
      <c r="AI361" s="465">
        <v>0</v>
      </c>
      <c r="AJ361" s="465">
        <v>0</v>
      </c>
      <c r="AK361" s="465">
        <v>0</v>
      </c>
      <c r="AL361" s="465">
        <v>0</v>
      </c>
      <c r="AM361" s="465">
        <v>0</v>
      </c>
      <c r="AN361" s="465">
        <v>0</v>
      </c>
      <c r="AO361" s="465">
        <v>0</v>
      </c>
      <c r="AP361" s="465">
        <v>0</v>
      </c>
      <c r="AQ361" s="465">
        <v>0</v>
      </c>
      <c r="AR361" s="465">
        <v>0</v>
      </c>
      <c r="AS361" s="465">
        <v>0</v>
      </c>
      <c r="AT361" s="465">
        <v>0</v>
      </c>
      <c r="AU361" s="465">
        <v>0</v>
      </c>
      <c r="AV361" s="404">
        <v>11024.88</v>
      </c>
      <c r="AW361" s="404">
        <v>11212.32</v>
      </c>
      <c r="AX361" s="404">
        <v>11706.48</v>
      </c>
      <c r="AY361" s="404">
        <v>12013.2</v>
      </c>
      <c r="AZ361" s="404">
        <v>11876.88</v>
      </c>
      <c r="BA361" s="404">
        <v>0</v>
      </c>
      <c r="BB361" s="404">
        <v>0</v>
      </c>
      <c r="BC361" s="404">
        <v>0</v>
      </c>
      <c r="BD361" s="404">
        <v>0</v>
      </c>
      <c r="BE361" s="404">
        <v>0</v>
      </c>
      <c r="BF361" s="404">
        <v>0</v>
      </c>
      <c r="BG361" s="404">
        <v>0</v>
      </c>
      <c r="BH361" s="404">
        <v>25059.359999999997</v>
      </c>
      <c r="BI361" s="404">
        <v>0</v>
      </c>
      <c r="BJ361" s="404">
        <v>0</v>
      </c>
      <c r="BK361" s="404">
        <v>0</v>
      </c>
      <c r="BL361" s="404">
        <v>0</v>
      </c>
      <c r="BM361" s="404">
        <v>0</v>
      </c>
      <c r="BN361" s="404">
        <v>0</v>
      </c>
      <c r="BO361" s="404">
        <v>15727.92</v>
      </c>
      <c r="BP361" s="404">
        <v>16648.079999999998</v>
      </c>
      <c r="BQ361" s="404">
        <v>18096.48</v>
      </c>
      <c r="BR361" s="404">
        <v>18692.879999999997</v>
      </c>
      <c r="BS361" s="404">
        <v>17661.96</v>
      </c>
      <c r="BT361" s="404">
        <v>0</v>
      </c>
      <c r="BU361" s="404">
        <v>0</v>
      </c>
      <c r="BV361" s="404">
        <v>0</v>
      </c>
      <c r="BW361" s="404">
        <v>0</v>
      </c>
      <c r="BX361" s="404">
        <v>0</v>
      </c>
      <c r="BY361" s="404">
        <v>0</v>
      </c>
      <c r="BZ361" s="404">
        <v>0</v>
      </c>
      <c r="CA361" s="404">
        <v>37261.96</v>
      </c>
      <c r="CB361" s="404">
        <v>0</v>
      </c>
      <c r="CC361" s="404">
        <v>0</v>
      </c>
      <c r="CD361" s="404">
        <v>0</v>
      </c>
      <c r="CE361" s="404">
        <v>0</v>
      </c>
      <c r="CF361" s="404">
        <v>0</v>
      </c>
      <c r="CG361" s="404">
        <v>0</v>
      </c>
      <c r="CH361" s="404">
        <v>0</v>
      </c>
      <c r="CI361" s="404">
        <v>0</v>
      </c>
      <c r="CJ361" s="404">
        <v>0</v>
      </c>
      <c r="CK361" s="404">
        <v>0</v>
      </c>
      <c r="CL361" s="404">
        <v>0</v>
      </c>
      <c r="CM361" s="404">
        <v>0</v>
      </c>
      <c r="CN361" s="404">
        <v>0</v>
      </c>
      <c r="CO361" s="404">
        <v>0</v>
      </c>
      <c r="CP361" s="404">
        <v>0</v>
      </c>
      <c r="CQ361" s="404">
        <v>0</v>
      </c>
      <c r="CR361" s="404">
        <v>0</v>
      </c>
      <c r="CS361" s="404">
        <v>0</v>
      </c>
      <c r="CT361" s="404">
        <v>0</v>
      </c>
      <c r="CU361" s="404">
        <v>0</v>
      </c>
      <c r="CV361" s="404">
        <v>0</v>
      </c>
      <c r="CW361" s="404">
        <v>0</v>
      </c>
      <c r="CX361" s="404">
        <v>0</v>
      </c>
      <c r="CY361" s="404">
        <v>0</v>
      </c>
      <c r="CZ361" s="404">
        <v>0</v>
      </c>
    </row>
    <row r="362" spans="1:104" x14ac:dyDescent="0.25">
      <c r="A362" s="183">
        <v>4970</v>
      </c>
      <c r="B362" s="183">
        <v>675956</v>
      </c>
      <c r="C362" s="27">
        <v>1026704</v>
      </c>
      <c r="D362" s="14">
        <v>1851629430</v>
      </c>
      <c r="F362" s="27" t="s">
        <v>1297</v>
      </c>
      <c r="G362" s="12" t="s">
        <v>306</v>
      </c>
      <c r="H362" s="27" t="s">
        <v>1349</v>
      </c>
      <c r="I362" s="12" t="s">
        <v>307</v>
      </c>
      <c r="J362" s="465">
        <v>34142.370000000003</v>
      </c>
      <c r="K362" s="465">
        <v>33898.67</v>
      </c>
      <c r="L362" s="465">
        <v>35994.490000000005</v>
      </c>
      <c r="M362" s="465">
        <v>35872.639999999999</v>
      </c>
      <c r="N362" s="465">
        <v>35312.130000000005</v>
      </c>
      <c r="O362" s="465">
        <v>0</v>
      </c>
      <c r="P362" s="465">
        <v>0</v>
      </c>
      <c r="Q362" s="465">
        <v>0</v>
      </c>
      <c r="R362" s="465">
        <v>0</v>
      </c>
      <c r="S362" s="465">
        <v>0</v>
      </c>
      <c r="T362" s="465">
        <v>0</v>
      </c>
      <c r="U362" s="465">
        <v>0</v>
      </c>
      <c r="V362" s="465">
        <v>98613.900000000009</v>
      </c>
      <c r="W362" s="465">
        <v>0</v>
      </c>
      <c r="X362" s="465">
        <v>0</v>
      </c>
      <c r="Y362" s="465">
        <v>0</v>
      </c>
      <c r="Z362" s="465">
        <v>0</v>
      </c>
      <c r="AA362" s="465">
        <v>0</v>
      </c>
      <c r="AB362" s="465">
        <v>0</v>
      </c>
      <c r="AC362" s="465">
        <v>0</v>
      </c>
      <c r="AD362" s="465">
        <v>0</v>
      </c>
      <c r="AE362" s="465">
        <v>0</v>
      </c>
      <c r="AF362" s="465">
        <v>0</v>
      </c>
      <c r="AG362" s="465">
        <v>0</v>
      </c>
      <c r="AH362" s="465">
        <v>0</v>
      </c>
      <c r="AI362" s="465">
        <v>0</v>
      </c>
      <c r="AJ362" s="465">
        <v>0</v>
      </c>
      <c r="AK362" s="465">
        <v>0</v>
      </c>
      <c r="AL362" s="465">
        <v>0</v>
      </c>
      <c r="AM362" s="465">
        <v>0</v>
      </c>
      <c r="AN362" s="465">
        <v>0</v>
      </c>
      <c r="AO362" s="465">
        <v>0</v>
      </c>
      <c r="AP362" s="465">
        <v>0</v>
      </c>
      <c r="AQ362" s="465">
        <v>0</v>
      </c>
      <c r="AR362" s="465">
        <v>0</v>
      </c>
      <c r="AS362" s="465">
        <v>0</v>
      </c>
      <c r="AT362" s="465">
        <v>0</v>
      </c>
      <c r="AU362" s="465">
        <v>0</v>
      </c>
      <c r="AV362" s="404">
        <v>0</v>
      </c>
      <c r="AW362" s="404">
        <v>0</v>
      </c>
      <c r="AX362" s="404">
        <v>0</v>
      </c>
      <c r="AY362" s="404">
        <v>0</v>
      </c>
      <c r="AZ362" s="404">
        <v>0</v>
      </c>
      <c r="BA362" s="404">
        <v>0</v>
      </c>
      <c r="BB362" s="404">
        <v>0</v>
      </c>
      <c r="BC362" s="404">
        <v>0</v>
      </c>
      <c r="BD362" s="404">
        <v>0</v>
      </c>
      <c r="BE362" s="404">
        <v>0</v>
      </c>
      <c r="BF362" s="404">
        <v>0</v>
      </c>
      <c r="BG362" s="404">
        <v>0</v>
      </c>
      <c r="BH362" s="404">
        <v>0</v>
      </c>
      <c r="BI362" s="404">
        <v>0</v>
      </c>
      <c r="BJ362" s="404">
        <v>0</v>
      </c>
      <c r="BK362" s="404">
        <v>0</v>
      </c>
      <c r="BL362" s="404">
        <v>0</v>
      </c>
      <c r="BM362" s="404">
        <v>0</v>
      </c>
      <c r="BN362" s="404">
        <v>0</v>
      </c>
      <c r="BO362" s="404">
        <v>0</v>
      </c>
      <c r="BP362" s="404">
        <v>0</v>
      </c>
      <c r="BQ362" s="404">
        <v>0</v>
      </c>
      <c r="BR362" s="404">
        <v>0</v>
      </c>
      <c r="BS362" s="404">
        <v>0</v>
      </c>
      <c r="BT362" s="404">
        <v>0</v>
      </c>
      <c r="BU362" s="404">
        <v>0</v>
      </c>
      <c r="BV362" s="404">
        <v>0</v>
      </c>
      <c r="BW362" s="404">
        <v>0</v>
      </c>
      <c r="BX362" s="404">
        <v>0</v>
      </c>
      <c r="BY362" s="404">
        <v>0</v>
      </c>
      <c r="BZ362" s="404">
        <v>0</v>
      </c>
      <c r="CA362" s="404">
        <v>0</v>
      </c>
      <c r="CB362" s="404">
        <v>0</v>
      </c>
      <c r="CC362" s="404">
        <v>0</v>
      </c>
      <c r="CD362" s="404">
        <v>0</v>
      </c>
      <c r="CE362" s="404">
        <v>0</v>
      </c>
      <c r="CF362" s="404">
        <v>0</v>
      </c>
      <c r="CG362" s="404">
        <v>0</v>
      </c>
      <c r="CH362" s="404">
        <v>42013.880000000005</v>
      </c>
      <c r="CI362" s="404">
        <v>42013.880000000005</v>
      </c>
      <c r="CJ362" s="404">
        <v>45376.94</v>
      </c>
      <c r="CK362" s="404">
        <v>45669.380000000005</v>
      </c>
      <c r="CL362" s="404">
        <v>46034.93</v>
      </c>
      <c r="CM362" s="404">
        <v>0</v>
      </c>
      <c r="CN362" s="404">
        <v>0</v>
      </c>
      <c r="CO362" s="404">
        <v>0</v>
      </c>
      <c r="CP362" s="404">
        <v>0</v>
      </c>
      <c r="CQ362" s="404">
        <v>0</v>
      </c>
      <c r="CR362" s="404">
        <v>0</v>
      </c>
      <c r="CS362" s="404">
        <v>0</v>
      </c>
      <c r="CT362" s="404">
        <v>122661</v>
      </c>
      <c r="CU362" s="404">
        <v>0</v>
      </c>
      <c r="CV362" s="404">
        <v>0</v>
      </c>
      <c r="CW362" s="404">
        <v>0</v>
      </c>
      <c r="CX362" s="404">
        <v>0</v>
      </c>
      <c r="CY362" s="404">
        <v>0</v>
      </c>
      <c r="CZ362" s="404">
        <v>0</v>
      </c>
    </row>
    <row r="363" spans="1:104" x14ac:dyDescent="0.25">
      <c r="A363" s="183">
        <v>5253</v>
      </c>
      <c r="B363" s="183">
        <v>675962</v>
      </c>
      <c r="C363" s="27">
        <v>1026683</v>
      </c>
      <c r="D363" s="14">
        <v>1639314560</v>
      </c>
      <c r="F363" s="27" t="s">
        <v>1296</v>
      </c>
      <c r="G363" s="12" t="s">
        <v>1061</v>
      </c>
      <c r="H363" s="27" t="s">
        <v>1371</v>
      </c>
      <c r="I363" s="12" t="s">
        <v>1062</v>
      </c>
      <c r="J363" s="465">
        <v>0</v>
      </c>
      <c r="K363" s="465">
        <v>0</v>
      </c>
      <c r="L363" s="465">
        <v>0</v>
      </c>
      <c r="M363" s="465">
        <v>0</v>
      </c>
      <c r="N363" s="465">
        <v>0</v>
      </c>
      <c r="O363" s="465">
        <v>0</v>
      </c>
      <c r="P363" s="465">
        <v>0</v>
      </c>
      <c r="Q363" s="465">
        <v>0</v>
      </c>
      <c r="R363" s="465">
        <v>0</v>
      </c>
      <c r="S363" s="465">
        <v>0</v>
      </c>
      <c r="T363" s="465">
        <v>0</v>
      </c>
      <c r="U363" s="465">
        <v>0</v>
      </c>
      <c r="V363" s="465">
        <v>0</v>
      </c>
      <c r="W363" s="465">
        <v>0</v>
      </c>
      <c r="X363" s="465">
        <v>0</v>
      </c>
      <c r="Y363" s="465">
        <v>0</v>
      </c>
      <c r="Z363" s="465">
        <v>0</v>
      </c>
      <c r="AA363" s="465">
        <v>0</v>
      </c>
      <c r="AB363" s="465">
        <v>0</v>
      </c>
      <c r="AC363" s="465">
        <v>20834.539999999997</v>
      </c>
      <c r="AD363" s="465">
        <v>20903.5</v>
      </c>
      <c r="AE363" s="465">
        <v>22230.98</v>
      </c>
      <c r="AF363" s="465">
        <v>22377.52</v>
      </c>
      <c r="AG363" s="465">
        <v>21963.759999999998</v>
      </c>
      <c r="AH363" s="465">
        <v>0</v>
      </c>
      <c r="AI363" s="465">
        <v>0</v>
      </c>
      <c r="AJ363" s="465">
        <v>0</v>
      </c>
      <c r="AK363" s="465">
        <v>0</v>
      </c>
      <c r="AL363" s="465">
        <v>0</v>
      </c>
      <c r="AM363" s="465">
        <v>0</v>
      </c>
      <c r="AN363" s="465">
        <v>0</v>
      </c>
      <c r="AO363" s="465">
        <v>33617.129999999997</v>
      </c>
      <c r="AP363" s="465">
        <v>0</v>
      </c>
      <c r="AQ363" s="465">
        <v>0</v>
      </c>
      <c r="AR363" s="465">
        <v>0</v>
      </c>
      <c r="AS363" s="465">
        <v>0</v>
      </c>
      <c r="AT363" s="465">
        <v>0</v>
      </c>
      <c r="AU363" s="465">
        <v>0</v>
      </c>
      <c r="AV363" s="404">
        <v>0</v>
      </c>
      <c r="AW363" s="404">
        <v>0</v>
      </c>
      <c r="AX363" s="404">
        <v>0</v>
      </c>
      <c r="AY363" s="404">
        <v>0</v>
      </c>
      <c r="AZ363" s="404">
        <v>0</v>
      </c>
      <c r="BA363" s="404">
        <v>0</v>
      </c>
      <c r="BB363" s="404">
        <v>0</v>
      </c>
      <c r="BC363" s="404">
        <v>0</v>
      </c>
      <c r="BD363" s="404">
        <v>0</v>
      </c>
      <c r="BE363" s="404">
        <v>0</v>
      </c>
      <c r="BF363" s="404">
        <v>0</v>
      </c>
      <c r="BG363" s="404">
        <v>0</v>
      </c>
      <c r="BH363" s="404">
        <v>0</v>
      </c>
      <c r="BI363" s="404">
        <v>0</v>
      </c>
      <c r="BJ363" s="404">
        <v>0</v>
      </c>
      <c r="BK363" s="404">
        <v>0</v>
      </c>
      <c r="BL363" s="404">
        <v>0</v>
      </c>
      <c r="BM363" s="404">
        <v>0</v>
      </c>
      <c r="BN363" s="404">
        <v>0</v>
      </c>
      <c r="BO363" s="404">
        <v>0</v>
      </c>
      <c r="BP363" s="404">
        <v>0</v>
      </c>
      <c r="BQ363" s="404">
        <v>0</v>
      </c>
      <c r="BR363" s="404">
        <v>0</v>
      </c>
      <c r="BS363" s="404">
        <v>0</v>
      </c>
      <c r="BT363" s="404">
        <v>0</v>
      </c>
      <c r="BU363" s="404">
        <v>0</v>
      </c>
      <c r="BV363" s="404">
        <v>0</v>
      </c>
      <c r="BW363" s="404">
        <v>0</v>
      </c>
      <c r="BX363" s="404">
        <v>0</v>
      </c>
      <c r="BY363" s="404">
        <v>0</v>
      </c>
      <c r="BZ363" s="404">
        <v>0</v>
      </c>
      <c r="CA363" s="404">
        <v>0</v>
      </c>
      <c r="CB363" s="404">
        <v>0</v>
      </c>
      <c r="CC363" s="404">
        <v>0</v>
      </c>
      <c r="CD363" s="404">
        <v>0</v>
      </c>
      <c r="CE363" s="404">
        <v>0</v>
      </c>
      <c r="CF363" s="404">
        <v>0</v>
      </c>
      <c r="CG363" s="404">
        <v>0</v>
      </c>
      <c r="CH363" s="404">
        <v>28497.719999999998</v>
      </c>
      <c r="CI363" s="404">
        <v>29549.359999999997</v>
      </c>
      <c r="CJ363" s="404">
        <v>30833.739999999998</v>
      </c>
      <c r="CK363" s="404">
        <v>31428.519999999997</v>
      </c>
      <c r="CL363" s="404">
        <v>31273.359999999997</v>
      </c>
      <c r="CM363" s="404">
        <v>0</v>
      </c>
      <c r="CN363" s="404">
        <v>0</v>
      </c>
      <c r="CO363" s="404">
        <v>0</v>
      </c>
      <c r="CP363" s="404">
        <v>0</v>
      </c>
      <c r="CQ363" s="404">
        <v>0</v>
      </c>
      <c r="CR363" s="404">
        <v>0</v>
      </c>
      <c r="CS363" s="404">
        <v>0</v>
      </c>
      <c r="CT363" s="404">
        <v>46708.83</v>
      </c>
      <c r="CU363" s="404">
        <v>0</v>
      </c>
      <c r="CV363" s="404">
        <v>0</v>
      </c>
      <c r="CW363" s="404">
        <v>0</v>
      </c>
      <c r="CX363" s="404">
        <v>0</v>
      </c>
      <c r="CY363" s="404">
        <v>0</v>
      </c>
      <c r="CZ363" s="404">
        <v>0</v>
      </c>
    </row>
    <row r="364" spans="1:104" x14ac:dyDescent="0.25">
      <c r="A364" s="183">
        <v>5182</v>
      </c>
      <c r="B364" s="183">
        <v>675966</v>
      </c>
      <c r="C364" s="27">
        <v>1026860</v>
      </c>
      <c r="D364" s="14">
        <v>1639569734</v>
      </c>
      <c r="F364" s="27" t="s">
        <v>1296</v>
      </c>
      <c r="G364" s="12" t="s">
        <v>1003</v>
      </c>
      <c r="H364" s="27" t="s">
        <v>1496</v>
      </c>
      <c r="I364" s="12" t="s">
        <v>1004</v>
      </c>
      <c r="J364" s="465">
        <v>0</v>
      </c>
      <c r="K364" s="465">
        <v>0</v>
      </c>
      <c r="L364" s="465">
        <v>0</v>
      </c>
      <c r="M364" s="465">
        <v>0</v>
      </c>
      <c r="N364" s="465">
        <v>0</v>
      </c>
      <c r="O364" s="465">
        <v>0</v>
      </c>
      <c r="P364" s="465">
        <v>0</v>
      </c>
      <c r="Q364" s="465">
        <v>0</v>
      </c>
      <c r="R364" s="465">
        <v>0</v>
      </c>
      <c r="S364" s="465">
        <v>0</v>
      </c>
      <c r="T364" s="465">
        <v>0</v>
      </c>
      <c r="U364" s="465">
        <v>0</v>
      </c>
      <c r="V364" s="465">
        <v>0</v>
      </c>
      <c r="W364" s="465">
        <v>0</v>
      </c>
      <c r="X364" s="465">
        <v>0</v>
      </c>
      <c r="Y364" s="465">
        <v>0</v>
      </c>
      <c r="Z364" s="465">
        <v>0</v>
      </c>
      <c r="AA364" s="465">
        <v>0</v>
      </c>
      <c r="AB364" s="465">
        <v>0</v>
      </c>
      <c r="AC364" s="465">
        <v>0</v>
      </c>
      <c r="AD364" s="465">
        <v>0</v>
      </c>
      <c r="AE364" s="465">
        <v>0</v>
      </c>
      <c r="AF364" s="465">
        <v>0</v>
      </c>
      <c r="AG364" s="465">
        <v>0</v>
      </c>
      <c r="AH364" s="465">
        <v>0</v>
      </c>
      <c r="AI364" s="465">
        <v>0</v>
      </c>
      <c r="AJ364" s="465">
        <v>0</v>
      </c>
      <c r="AK364" s="465">
        <v>0</v>
      </c>
      <c r="AL364" s="465">
        <v>0</v>
      </c>
      <c r="AM364" s="465">
        <v>0</v>
      </c>
      <c r="AN364" s="465">
        <v>0</v>
      </c>
      <c r="AO364" s="465">
        <v>55212.24</v>
      </c>
      <c r="AP364" s="465">
        <v>0</v>
      </c>
      <c r="AQ364" s="465">
        <v>0</v>
      </c>
      <c r="AR364" s="465">
        <v>0</v>
      </c>
      <c r="AS364" s="465">
        <v>0</v>
      </c>
      <c r="AT364" s="465">
        <v>0</v>
      </c>
      <c r="AU364" s="465">
        <v>0</v>
      </c>
      <c r="AV364" s="404">
        <v>0</v>
      </c>
      <c r="AW364" s="404">
        <v>0</v>
      </c>
      <c r="AX364" s="404">
        <v>0</v>
      </c>
      <c r="AY364" s="404">
        <v>0</v>
      </c>
      <c r="AZ364" s="404">
        <v>0</v>
      </c>
      <c r="BA364" s="404">
        <v>0</v>
      </c>
      <c r="BB364" s="404">
        <v>0</v>
      </c>
      <c r="BC364" s="404">
        <v>0</v>
      </c>
      <c r="BD364" s="404">
        <v>0</v>
      </c>
      <c r="BE364" s="404">
        <v>0</v>
      </c>
      <c r="BF364" s="404">
        <v>0</v>
      </c>
      <c r="BG364" s="404">
        <v>0</v>
      </c>
      <c r="BH364" s="404">
        <v>0</v>
      </c>
      <c r="BI364" s="404">
        <v>0</v>
      </c>
      <c r="BJ364" s="404">
        <v>0</v>
      </c>
      <c r="BK364" s="404">
        <v>0</v>
      </c>
      <c r="BL364" s="404">
        <v>0</v>
      </c>
      <c r="BM364" s="404">
        <v>0</v>
      </c>
      <c r="BN364" s="404">
        <v>0</v>
      </c>
      <c r="BO364" s="404">
        <v>0</v>
      </c>
      <c r="BP364" s="404">
        <v>0</v>
      </c>
      <c r="BQ364" s="404">
        <v>0</v>
      </c>
      <c r="BR364" s="404">
        <v>0</v>
      </c>
      <c r="BS364" s="404">
        <v>0</v>
      </c>
      <c r="BT364" s="404">
        <v>0</v>
      </c>
      <c r="BU364" s="404">
        <v>0</v>
      </c>
      <c r="BV364" s="404">
        <v>0</v>
      </c>
      <c r="BW364" s="404">
        <v>0</v>
      </c>
      <c r="BX364" s="404">
        <v>0</v>
      </c>
      <c r="BY364" s="404">
        <v>0</v>
      </c>
      <c r="BZ364" s="404">
        <v>0</v>
      </c>
      <c r="CA364" s="404">
        <v>0</v>
      </c>
      <c r="CB364" s="404">
        <v>0</v>
      </c>
      <c r="CC364" s="404">
        <v>0</v>
      </c>
      <c r="CD364" s="404">
        <v>0</v>
      </c>
      <c r="CE364" s="404">
        <v>0</v>
      </c>
      <c r="CF364" s="404">
        <v>0</v>
      </c>
      <c r="CG364" s="404">
        <v>0</v>
      </c>
      <c r="CH364" s="404">
        <v>0</v>
      </c>
      <c r="CI364" s="404">
        <v>0</v>
      </c>
      <c r="CJ364" s="404">
        <v>0</v>
      </c>
      <c r="CK364" s="404">
        <v>0</v>
      </c>
      <c r="CL364" s="404">
        <v>0</v>
      </c>
      <c r="CM364" s="404">
        <v>0</v>
      </c>
      <c r="CN364" s="404">
        <v>0</v>
      </c>
      <c r="CO364" s="404">
        <v>0</v>
      </c>
      <c r="CP364" s="404">
        <v>0</v>
      </c>
      <c r="CQ364" s="404">
        <v>0</v>
      </c>
      <c r="CR364" s="404">
        <v>0</v>
      </c>
      <c r="CS364" s="404">
        <v>0</v>
      </c>
      <c r="CT364" s="404">
        <v>76713.840000000026</v>
      </c>
      <c r="CU364" s="404">
        <v>0</v>
      </c>
      <c r="CV364" s="404">
        <v>0</v>
      </c>
      <c r="CW364" s="404">
        <v>0</v>
      </c>
      <c r="CX364" s="404">
        <v>0</v>
      </c>
      <c r="CY364" s="404">
        <v>0</v>
      </c>
      <c r="CZ364" s="404">
        <v>0</v>
      </c>
    </row>
    <row r="365" spans="1:104" x14ac:dyDescent="0.25">
      <c r="A365" s="183">
        <v>101364</v>
      </c>
      <c r="B365" s="183">
        <v>675968</v>
      </c>
      <c r="C365" s="27">
        <v>1027493</v>
      </c>
      <c r="D365" s="14">
        <v>1477910636</v>
      </c>
      <c r="F365" s="27" t="s">
        <v>1267</v>
      </c>
      <c r="G365" s="12" t="s">
        <v>384</v>
      </c>
      <c r="H365" s="27" t="s">
        <v>1268</v>
      </c>
      <c r="I365" s="12" t="s">
        <v>385</v>
      </c>
      <c r="J365" s="465">
        <v>11193</v>
      </c>
      <c r="K365" s="465">
        <v>11583.320000000002</v>
      </c>
      <c r="L365" s="465">
        <v>11525.92</v>
      </c>
      <c r="M365" s="465">
        <v>11629.240000000002</v>
      </c>
      <c r="N365" s="465">
        <v>12203.24</v>
      </c>
      <c r="O365" s="465">
        <v>0</v>
      </c>
      <c r="P365" s="465">
        <v>0</v>
      </c>
      <c r="Q365" s="465">
        <v>0</v>
      </c>
      <c r="R365" s="465">
        <v>0</v>
      </c>
      <c r="S365" s="465">
        <v>0</v>
      </c>
      <c r="T365" s="465">
        <v>0</v>
      </c>
      <c r="U365" s="465">
        <v>0</v>
      </c>
      <c r="V365" s="465">
        <v>18077.399999999998</v>
      </c>
      <c r="W365" s="465">
        <v>0</v>
      </c>
      <c r="X365" s="465">
        <v>0</v>
      </c>
      <c r="Y365" s="465">
        <v>0</v>
      </c>
      <c r="Z365" s="465">
        <v>0</v>
      </c>
      <c r="AA365" s="465">
        <v>0</v>
      </c>
      <c r="AB365" s="465">
        <v>0</v>
      </c>
      <c r="AC365" s="465">
        <v>0</v>
      </c>
      <c r="AD365" s="465">
        <v>0</v>
      </c>
      <c r="AE365" s="465">
        <v>0</v>
      </c>
      <c r="AF365" s="465">
        <v>0</v>
      </c>
      <c r="AG365" s="465">
        <v>0</v>
      </c>
      <c r="AH365" s="465">
        <v>0</v>
      </c>
      <c r="AI365" s="465">
        <v>0</v>
      </c>
      <c r="AJ365" s="465">
        <v>0</v>
      </c>
      <c r="AK365" s="465">
        <v>0</v>
      </c>
      <c r="AL365" s="465">
        <v>0</v>
      </c>
      <c r="AM365" s="465">
        <v>0</v>
      </c>
      <c r="AN365" s="465">
        <v>0</v>
      </c>
      <c r="AO365" s="465">
        <v>0</v>
      </c>
      <c r="AP365" s="465">
        <v>0</v>
      </c>
      <c r="AQ365" s="465">
        <v>0</v>
      </c>
      <c r="AR365" s="465">
        <v>0</v>
      </c>
      <c r="AS365" s="465">
        <v>0</v>
      </c>
      <c r="AT365" s="465">
        <v>0</v>
      </c>
      <c r="AU365" s="465">
        <v>0</v>
      </c>
      <c r="AV365" s="404">
        <v>14855.12</v>
      </c>
      <c r="AW365" s="404">
        <v>15107.68</v>
      </c>
      <c r="AX365" s="404">
        <v>15773.52</v>
      </c>
      <c r="AY365" s="404">
        <v>16186.8</v>
      </c>
      <c r="AZ365" s="404">
        <v>16003.12</v>
      </c>
      <c r="BA365" s="404">
        <v>0</v>
      </c>
      <c r="BB365" s="404">
        <v>0</v>
      </c>
      <c r="BC365" s="404">
        <v>0</v>
      </c>
      <c r="BD365" s="404">
        <v>0</v>
      </c>
      <c r="BE365" s="404">
        <v>0</v>
      </c>
      <c r="BF365" s="404">
        <v>0</v>
      </c>
      <c r="BG365" s="404">
        <v>0</v>
      </c>
      <c r="BH365" s="404">
        <v>24103.200000000001</v>
      </c>
      <c r="BI365" s="404">
        <v>0</v>
      </c>
      <c r="BJ365" s="404">
        <v>0</v>
      </c>
      <c r="BK365" s="404">
        <v>0</v>
      </c>
      <c r="BL365" s="404">
        <v>0</v>
      </c>
      <c r="BM365" s="404">
        <v>0</v>
      </c>
      <c r="BN365" s="404">
        <v>0</v>
      </c>
      <c r="BO365" s="404">
        <v>21192.080000000002</v>
      </c>
      <c r="BP365" s="404">
        <v>22431.919999999998</v>
      </c>
      <c r="BQ365" s="404">
        <v>24383.52</v>
      </c>
      <c r="BR365" s="404">
        <v>25187.120000000003</v>
      </c>
      <c r="BS365" s="404">
        <v>23798.04</v>
      </c>
      <c r="BT365" s="404">
        <v>0</v>
      </c>
      <c r="BU365" s="404">
        <v>0</v>
      </c>
      <c r="BV365" s="404">
        <v>0</v>
      </c>
      <c r="BW365" s="404">
        <v>0</v>
      </c>
      <c r="BX365" s="404">
        <v>0</v>
      </c>
      <c r="BY365" s="404">
        <v>0</v>
      </c>
      <c r="BZ365" s="404">
        <v>0</v>
      </c>
      <c r="CA365" s="404">
        <v>35840.199999999997</v>
      </c>
      <c r="CB365" s="404">
        <v>0</v>
      </c>
      <c r="CC365" s="404">
        <v>0</v>
      </c>
      <c r="CD365" s="404">
        <v>0</v>
      </c>
      <c r="CE365" s="404">
        <v>0</v>
      </c>
      <c r="CF365" s="404">
        <v>0</v>
      </c>
      <c r="CG365" s="404">
        <v>0</v>
      </c>
      <c r="CH365" s="404">
        <v>0</v>
      </c>
      <c r="CI365" s="404">
        <v>0</v>
      </c>
      <c r="CJ365" s="404">
        <v>0</v>
      </c>
      <c r="CK365" s="404">
        <v>0</v>
      </c>
      <c r="CL365" s="404">
        <v>0</v>
      </c>
      <c r="CM365" s="404">
        <v>0</v>
      </c>
      <c r="CN365" s="404">
        <v>0</v>
      </c>
      <c r="CO365" s="404">
        <v>0</v>
      </c>
      <c r="CP365" s="404">
        <v>0</v>
      </c>
      <c r="CQ365" s="404">
        <v>0</v>
      </c>
      <c r="CR365" s="404">
        <v>0</v>
      </c>
      <c r="CS365" s="404">
        <v>0</v>
      </c>
      <c r="CT365" s="404">
        <v>0</v>
      </c>
      <c r="CU365" s="404">
        <v>0</v>
      </c>
      <c r="CV365" s="404">
        <v>0</v>
      </c>
      <c r="CW365" s="404">
        <v>0</v>
      </c>
      <c r="CX365" s="404">
        <v>0</v>
      </c>
      <c r="CY365" s="404">
        <v>0</v>
      </c>
      <c r="CZ365" s="404">
        <v>0</v>
      </c>
    </row>
    <row r="366" spans="1:104" x14ac:dyDescent="0.25">
      <c r="A366" s="183">
        <v>101456</v>
      </c>
      <c r="B366" s="183">
        <v>675969</v>
      </c>
      <c r="C366" s="27">
        <v>1026689</v>
      </c>
      <c r="D366" s="14">
        <v>1295768927</v>
      </c>
      <c r="F366" s="27" t="s">
        <v>1298</v>
      </c>
      <c r="G366" s="12" t="s">
        <v>386</v>
      </c>
      <c r="H366" s="27" t="s">
        <v>1407</v>
      </c>
      <c r="I366" s="12" t="s">
        <v>387</v>
      </c>
      <c r="J366" s="465">
        <v>0</v>
      </c>
      <c r="K366" s="465">
        <v>0</v>
      </c>
      <c r="L366" s="465">
        <v>0</v>
      </c>
      <c r="M366" s="465">
        <v>0</v>
      </c>
      <c r="N366" s="465">
        <v>0</v>
      </c>
      <c r="O366" s="465">
        <v>0</v>
      </c>
      <c r="P366" s="465">
        <v>0</v>
      </c>
      <c r="Q366" s="465">
        <v>0</v>
      </c>
      <c r="R366" s="465">
        <v>0</v>
      </c>
      <c r="S366" s="465">
        <v>0</v>
      </c>
      <c r="T366" s="465">
        <v>0</v>
      </c>
      <c r="U366" s="465">
        <v>0</v>
      </c>
      <c r="V366" s="465">
        <v>0</v>
      </c>
      <c r="W366" s="465">
        <v>0</v>
      </c>
      <c r="X366" s="465">
        <v>0</v>
      </c>
      <c r="Y366" s="465">
        <v>0</v>
      </c>
      <c r="Z366" s="465">
        <v>0</v>
      </c>
      <c r="AA366" s="465">
        <v>0</v>
      </c>
      <c r="AB366" s="465">
        <v>0</v>
      </c>
      <c r="AC366" s="465">
        <v>0</v>
      </c>
      <c r="AD366" s="465">
        <v>0</v>
      </c>
      <c r="AE366" s="465">
        <v>0</v>
      </c>
      <c r="AF366" s="465">
        <v>0</v>
      </c>
      <c r="AG366" s="465">
        <v>0</v>
      </c>
      <c r="AH366" s="465">
        <v>0</v>
      </c>
      <c r="AI366" s="465">
        <v>0</v>
      </c>
      <c r="AJ366" s="465">
        <v>0</v>
      </c>
      <c r="AK366" s="465">
        <v>0</v>
      </c>
      <c r="AL366" s="465">
        <v>0</v>
      </c>
      <c r="AM366" s="465">
        <v>0</v>
      </c>
      <c r="AN366" s="465">
        <v>0</v>
      </c>
      <c r="AO366" s="465">
        <v>0</v>
      </c>
      <c r="AP366" s="465">
        <v>0</v>
      </c>
      <c r="AQ366" s="465">
        <v>0</v>
      </c>
      <c r="AR366" s="465">
        <v>0</v>
      </c>
      <c r="AS366" s="465">
        <v>0</v>
      </c>
      <c r="AT366" s="465">
        <v>0</v>
      </c>
      <c r="AU366" s="465">
        <v>0</v>
      </c>
      <c r="AV366" s="404">
        <v>24221.68</v>
      </c>
      <c r="AW366" s="404">
        <v>25083.399999999998</v>
      </c>
      <c r="AX366" s="404">
        <v>27227.679999999997</v>
      </c>
      <c r="AY366" s="404">
        <v>27327.879999999997</v>
      </c>
      <c r="AZ366" s="404">
        <v>26880.319999999996</v>
      </c>
      <c r="BA366" s="404">
        <v>0</v>
      </c>
      <c r="BB366" s="404">
        <v>0</v>
      </c>
      <c r="BC366" s="404">
        <v>0</v>
      </c>
      <c r="BD366" s="404">
        <v>0</v>
      </c>
      <c r="BE366" s="404">
        <v>0</v>
      </c>
      <c r="BF366" s="404">
        <v>0</v>
      </c>
      <c r="BG366" s="404">
        <v>0</v>
      </c>
      <c r="BH366" s="404">
        <v>56483.010000000009</v>
      </c>
      <c r="BI366" s="404">
        <v>0</v>
      </c>
      <c r="BJ366" s="404">
        <v>0</v>
      </c>
      <c r="BK366" s="404">
        <v>0</v>
      </c>
      <c r="BL366" s="404">
        <v>0</v>
      </c>
      <c r="BM366" s="404">
        <v>0</v>
      </c>
      <c r="BN366" s="404">
        <v>0</v>
      </c>
      <c r="BO366" s="404">
        <v>15036.679999999998</v>
      </c>
      <c r="BP366" s="404">
        <v>15203.679999999998</v>
      </c>
      <c r="BQ366" s="404">
        <v>17234.399999999998</v>
      </c>
      <c r="BR366" s="404">
        <v>17054.04</v>
      </c>
      <c r="BS366" s="404">
        <v>16706.68</v>
      </c>
      <c r="BT366" s="404">
        <v>0</v>
      </c>
      <c r="BU366" s="404">
        <v>0</v>
      </c>
      <c r="BV366" s="404">
        <v>0</v>
      </c>
      <c r="BW366" s="404">
        <v>0</v>
      </c>
      <c r="BX366" s="404">
        <v>0</v>
      </c>
      <c r="BY366" s="404">
        <v>0</v>
      </c>
      <c r="BZ366" s="404">
        <v>0</v>
      </c>
      <c r="CA366" s="404">
        <v>35037.51</v>
      </c>
      <c r="CB366" s="404">
        <v>0</v>
      </c>
      <c r="CC366" s="404">
        <v>0</v>
      </c>
      <c r="CD366" s="404">
        <v>0</v>
      </c>
      <c r="CE366" s="404">
        <v>0</v>
      </c>
      <c r="CF366" s="404">
        <v>0</v>
      </c>
      <c r="CG366" s="404">
        <v>0</v>
      </c>
      <c r="CH366" s="404">
        <v>0</v>
      </c>
      <c r="CI366" s="404">
        <v>0</v>
      </c>
      <c r="CJ366" s="404">
        <v>0</v>
      </c>
      <c r="CK366" s="404">
        <v>0</v>
      </c>
      <c r="CL366" s="404">
        <v>0</v>
      </c>
      <c r="CM366" s="404">
        <v>0</v>
      </c>
      <c r="CN366" s="404">
        <v>0</v>
      </c>
      <c r="CO366" s="404">
        <v>0</v>
      </c>
      <c r="CP366" s="404">
        <v>0</v>
      </c>
      <c r="CQ366" s="404">
        <v>0</v>
      </c>
      <c r="CR366" s="404">
        <v>0</v>
      </c>
      <c r="CS366" s="404">
        <v>0</v>
      </c>
      <c r="CT366" s="404">
        <v>0</v>
      </c>
      <c r="CU366" s="404">
        <v>0</v>
      </c>
      <c r="CV366" s="404">
        <v>0</v>
      </c>
      <c r="CW366" s="404">
        <v>0</v>
      </c>
      <c r="CX366" s="404">
        <v>0</v>
      </c>
      <c r="CY366" s="404">
        <v>0</v>
      </c>
      <c r="CZ366" s="404">
        <v>0</v>
      </c>
    </row>
    <row r="367" spans="1:104" x14ac:dyDescent="0.25">
      <c r="A367" s="183">
        <v>4070</v>
      </c>
      <c r="B367" s="183">
        <v>675971</v>
      </c>
      <c r="C367" s="27">
        <v>1004548</v>
      </c>
      <c r="D367" s="14">
        <v>1447358668</v>
      </c>
      <c r="F367" s="27" t="s">
        <v>1297</v>
      </c>
      <c r="G367" s="12" t="s">
        <v>566</v>
      </c>
      <c r="H367" s="27" t="s">
        <v>1440</v>
      </c>
      <c r="I367" s="12" t="s">
        <v>567</v>
      </c>
      <c r="J367" s="465">
        <v>0</v>
      </c>
      <c r="K367" s="465">
        <v>0</v>
      </c>
      <c r="L367" s="465">
        <v>0</v>
      </c>
      <c r="M367" s="465">
        <v>0</v>
      </c>
      <c r="N367" s="465">
        <v>0</v>
      </c>
      <c r="O367" s="465">
        <v>0</v>
      </c>
      <c r="P367" s="465">
        <v>0</v>
      </c>
      <c r="Q367" s="465">
        <v>0</v>
      </c>
      <c r="R367" s="465">
        <v>0</v>
      </c>
      <c r="S367" s="465">
        <v>0</v>
      </c>
      <c r="T367" s="465">
        <v>0</v>
      </c>
      <c r="U367" s="465">
        <v>0</v>
      </c>
      <c r="V367" s="465">
        <v>34578.9</v>
      </c>
      <c r="W367" s="465">
        <v>0</v>
      </c>
      <c r="X367" s="465">
        <v>0</v>
      </c>
      <c r="Y367" s="465">
        <v>0</v>
      </c>
      <c r="Z367" s="465">
        <v>0</v>
      </c>
      <c r="AA367" s="465">
        <v>0</v>
      </c>
      <c r="AB367" s="465">
        <v>0</v>
      </c>
      <c r="AC367" s="465">
        <v>0</v>
      </c>
      <c r="AD367" s="465">
        <v>0</v>
      </c>
      <c r="AE367" s="465">
        <v>0</v>
      </c>
      <c r="AF367" s="465">
        <v>0</v>
      </c>
      <c r="AG367" s="465">
        <v>0</v>
      </c>
      <c r="AH367" s="465">
        <v>0</v>
      </c>
      <c r="AI367" s="465">
        <v>0</v>
      </c>
      <c r="AJ367" s="465">
        <v>0</v>
      </c>
      <c r="AK367" s="465">
        <v>0</v>
      </c>
      <c r="AL367" s="465">
        <v>0</v>
      </c>
      <c r="AM367" s="465">
        <v>0</v>
      </c>
      <c r="AN367" s="465">
        <v>0</v>
      </c>
      <c r="AO367" s="465">
        <v>0</v>
      </c>
      <c r="AP367" s="465">
        <v>0</v>
      </c>
      <c r="AQ367" s="465">
        <v>0</v>
      </c>
      <c r="AR367" s="465">
        <v>0</v>
      </c>
      <c r="AS367" s="465">
        <v>0</v>
      </c>
      <c r="AT367" s="465">
        <v>0</v>
      </c>
      <c r="AU367" s="465">
        <v>0</v>
      </c>
      <c r="AV367" s="404">
        <v>0</v>
      </c>
      <c r="AW367" s="404">
        <v>0</v>
      </c>
      <c r="AX367" s="404">
        <v>0</v>
      </c>
      <c r="AY367" s="404">
        <v>0</v>
      </c>
      <c r="AZ367" s="404">
        <v>0</v>
      </c>
      <c r="BA367" s="404">
        <v>0</v>
      </c>
      <c r="BB367" s="404">
        <v>0</v>
      </c>
      <c r="BC367" s="404">
        <v>0</v>
      </c>
      <c r="BD367" s="404">
        <v>0</v>
      </c>
      <c r="BE367" s="404">
        <v>0</v>
      </c>
      <c r="BF367" s="404">
        <v>0</v>
      </c>
      <c r="BG367" s="404">
        <v>0</v>
      </c>
      <c r="BH367" s="404">
        <v>0</v>
      </c>
      <c r="BI367" s="404">
        <v>0</v>
      </c>
      <c r="BJ367" s="404">
        <v>0</v>
      </c>
      <c r="BK367" s="404">
        <v>0</v>
      </c>
      <c r="BL367" s="404">
        <v>0</v>
      </c>
      <c r="BM367" s="404">
        <v>0</v>
      </c>
      <c r="BN367" s="404">
        <v>0</v>
      </c>
      <c r="BO367" s="404">
        <v>0</v>
      </c>
      <c r="BP367" s="404">
        <v>0</v>
      </c>
      <c r="BQ367" s="404">
        <v>0</v>
      </c>
      <c r="BR367" s="404">
        <v>0</v>
      </c>
      <c r="BS367" s="404">
        <v>0</v>
      </c>
      <c r="BT367" s="404">
        <v>0</v>
      </c>
      <c r="BU367" s="404">
        <v>0</v>
      </c>
      <c r="BV367" s="404">
        <v>0</v>
      </c>
      <c r="BW367" s="404">
        <v>0</v>
      </c>
      <c r="BX367" s="404">
        <v>0</v>
      </c>
      <c r="BY367" s="404">
        <v>0</v>
      </c>
      <c r="BZ367" s="404">
        <v>0</v>
      </c>
      <c r="CA367" s="404">
        <v>0</v>
      </c>
      <c r="CB367" s="404">
        <v>0</v>
      </c>
      <c r="CC367" s="404">
        <v>0</v>
      </c>
      <c r="CD367" s="404">
        <v>0</v>
      </c>
      <c r="CE367" s="404">
        <v>0</v>
      </c>
      <c r="CF367" s="404">
        <v>0</v>
      </c>
      <c r="CG367" s="404">
        <v>0</v>
      </c>
      <c r="CH367" s="404">
        <v>0</v>
      </c>
      <c r="CI367" s="404">
        <v>0</v>
      </c>
      <c r="CJ367" s="404">
        <v>0</v>
      </c>
      <c r="CK367" s="404">
        <v>0</v>
      </c>
      <c r="CL367" s="404">
        <v>0</v>
      </c>
      <c r="CM367" s="404">
        <v>0</v>
      </c>
      <c r="CN367" s="404">
        <v>0</v>
      </c>
      <c r="CO367" s="404">
        <v>0</v>
      </c>
      <c r="CP367" s="404">
        <v>0</v>
      </c>
      <c r="CQ367" s="404">
        <v>0</v>
      </c>
      <c r="CR367" s="404">
        <v>0</v>
      </c>
      <c r="CS367" s="404">
        <v>0</v>
      </c>
      <c r="CT367" s="404">
        <v>43011</v>
      </c>
      <c r="CU367" s="404">
        <v>0</v>
      </c>
      <c r="CV367" s="404">
        <v>0</v>
      </c>
      <c r="CW367" s="404">
        <v>0</v>
      </c>
      <c r="CX367" s="404">
        <v>0</v>
      </c>
      <c r="CY367" s="404">
        <v>0</v>
      </c>
      <c r="CZ367" s="404">
        <v>0</v>
      </c>
    </row>
    <row r="368" spans="1:104" x14ac:dyDescent="0.25">
      <c r="A368" s="183">
        <v>5062</v>
      </c>
      <c r="B368" s="183">
        <v>675972</v>
      </c>
      <c r="C368" s="27">
        <v>1014741</v>
      </c>
      <c r="D368" s="14">
        <v>1578642252</v>
      </c>
      <c r="F368" s="27" t="s">
        <v>1298</v>
      </c>
      <c r="G368" s="12" t="s">
        <v>324</v>
      </c>
      <c r="H368" s="27" t="s">
        <v>1355</v>
      </c>
      <c r="I368" s="12" t="s">
        <v>325</v>
      </c>
      <c r="J368" s="465">
        <v>0</v>
      </c>
      <c r="K368" s="465">
        <v>0</v>
      </c>
      <c r="L368" s="465">
        <v>0</v>
      </c>
      <c r="M368" s="465">
        <v>0</v>
      </c>
      <c r="N368" s="465">
        <v>0</v>
      </c>
      <c r="O368" s="465">
        <v>0</v>
      </c>
      <c r="P368" s="465">
        <v>0</v>
      </c>
      <c r="Q368" s="465">
        <v>0</v>
      </c>
      <c r="R368" s="465">
        <v>0</v>
      </c>
      <c r="S368" s="465">
        <v>0</v>
      </c>
      <c r="T368" s="465">
        <v>0</v>
      </c>
      <c r="U368" s="465">
        <v>0</v>
      </c>
      <c r="V368" s="465">
        <v>0</v>
      </c>
      <c r="W368" s="465">
        <v>0</v>
      </c>
      <c r="X368" s="465">
        <v>0</v>
      </c>
      <c r="Y368" s="465">
        <v>0</v>
      </c>
      <c r="Z368" s="465">
        <v>0</v>
      </c>
      <c r="AA368" s="465">
        <v>0</v>
      </c>
      <c r="AB368" s="465">
        <v>0</v>
      </c>
      <c r="AC368" s="465">
        <v>0</v>
      </c>
      <c r="AD368" s="465">
        <v>0</v>
      </c>
      <c r="AE368" s="465">
        <v>0</v>
      </c>
      <c r="AF368" s="465">
        <v>0</v>
      </c>
      <c r="AG368" s="465">
        <v>0</v>
      </c>
      <c r="AH368" s="465">
        <v>0</v>
      </c>
      <c r="AI368" s="465">
        <v>0</v>
      </c>
      <c r="AJ368" s="465">
        <v>0</v>
      </c>
      <c r="AK368" s="465">
        <v>0</v>
      </c>
      <c r="AL368" s="465">
        <v>0</v>
      </c>
      <c r="AM368" s="465">
        <v>0</v>
      </c>
      <c r="AN368" s="465">
        <v>0</v>
      </c>
      <c r="AO368" s="465">
        <v>0</v>
      </c>
      <c r="AP368" s="465">
        <v>0</v>
      </c>
      <c r="AQ368" s="465">
        <v>0</v>
      </c>
      <c r="AR368" s="465">
        <v>0</v>
      </c>
      <c r="AS368" s="465">
        <v>0</v>
      </c>
      <c r="AT368" s="465">
        <v>0</v>
      </c>
      <c r="AU368" s="465">
        <v>0</v>
      </c>
      <c r="AV368" s="404">
        <v>22807.54</v>
      </c>
      <c r="AW368" s="404">
        <v>23618.95</v>
      </c>
      <c r="AX368" s="404">
        <v>25638.04</v>
      </c>
      <c r="AY368" s="404">
        <v>25732.390000000003</v>
      </c>
      <c r="AZ368" s="404">
        <v>25310.959999999999</v>
      </c>
      <c r="BA368" s="404">
        <v>0</v>
      </c>
      <c r="BB368" s="404">
        <v>0</v>
      </c>
      <c r="BC368" s="404">
        <v>0</v>
      </c>
      <c r="BD368" s="404">
        <v>0</v>
      </c>
      <c r="BE368" s="404">
        <v>0</v>
      </c>
      <c r="BF368" s="404">
        <v>0</v>
      </c>
      <c r="BG368" s="404">
        <v>0</v>
      </c>
      <c r="BH368" s="404">
        <v>68512.86</v>
      </c>
      <c r="BI368" s="404">
        <v>0</v>
      </c>
      <c r="BJ368" s="404">
        <v>0</v>
      </c>
      <c r="BK368" s="404">
        <v>0</v>
      </c>
      <c r="BL368" s="404">
        <v>0</v>
      </c>
      <c r="BM368" s="404">
        <v>0</v>
      </c>
      <c r="BN368" s="404">
        <v>0</v>
      </c>
      <c r="BO368" s="404">
        <v>14158.79</v>
      </c>
      <c r="BP368" s="404">
        <v>14316.04</v>
      </c>
      <c r="BQ368" s="404">
        <v>16228.199999999999</v>
      </c>
      <c r="BR368" s="404">
        <v>16058.37</v>
      </c>
      <c r="BS368" s="404">
        <v>15731.29</v>
      </c>
      <c r="BT368" s="404">
        <v>0</v>
      </c>
      <c r="BU368" s="404">
        <v>0</v>
      </c>
      <c r="BV368" s="404">
        <v>0</v>
      </c>
      <c r="BW368" s="404">
        <v>0</v>
      </c>
      <c r="BX368" s="404">
        <v>0</v>
      </c>
      <c r="BY368" s="404">
        <v>0</v>
      </c>
      <c r="BZ368" s="404">
        <v>0</v>
      </c>
      <c r="CA368" s="404">
        <v>42499.86</v>
      </c>
      <c r="CB368" s="404">
        <v>0</v>
      </c>
      <c r="CC368" s="404">
        <v>0</v>
      </c>
      <c r="CD368" s="404">
        <v>0</v>
      </c>
      <c r="CE368" s="404">
        <v>0</v>
      </c>
      <c r="CF368" s="404">
        <v>0</v>
      </c>
      <c r="CG368" s="404">
        <v>0</v>
      </c>
      <c r="CH368" s="404">
        <v>0</v>
      </c>
      <c r="CI368" s="404">
        <v>0</v>
      </c>
      <c r="CJ368" s="404">
        <v>0</v>
      </c>
      <c r="CK368" s="404">
        <v>0</v>
      </c>
      <c r="CL368" s="404">
        <v>0</v>
      </c>
      <c r="CM368" s="404">
        <v>0</v>
      </c>
      <c r="CN368" s="404">
        <v>0</v>
      </c>
      <c r="CO368" s="404">
        <v>0</v>
      </c>
      <c r="CP368" s="404">
        <v>0</v>
      </c>
      <c r="CQ368" s="404">
        <v>0</v>
      </c>
      <c r="CR368" s="404">
        <v>0</v>
      </c>
      <c r="CS368" s="404">
        <v>0</v>
      </c>
      <c r="CT368" s="404">
        <v>0</v>
      </c>
      <c r="CU368" s="404">
        <v>0</v>
      </c>
      <c r="CV368" s="404">
        <v>0</v>
      </c>
      <c r="CW368" s="404">
        <v>0</v>
      </c>
      <c r="CX368" s="404">
        <v>0</v>
      </c>
      <c r="CY368" s="404">
        <v>0</v>
      </c>
      <c r="CZ368" s="404">
        <v>0</v>
      </c>
    </row>
    <row r="369" spans="1:104" x14ac:dyDescent="0.25">
      <c r="A369" s="183">
        <v>5311</v>
      </c>
      <c r="B369" s="183">
        <v>675974</v>
      </c>
      <c r="C369" s="27">
        <v>1026006</v>
      </c>
      <c r="D369" s="14">
        <v>1851705685</v>
      </c>
      <c r="F369" s="27" t="s">
        <v>1267</v>
      </c>
      <c r="G369" s="12" t="s">
        <v>1085</v>
      </c>
      <c r="H369" s="27" t="s">
        <v>1085</v>
      </c>
      <c r="I369" s="12" t="s">
        <v>1086</v>
      </c>
      <c r="J369" s="465">
        <v>7244.25</v>
      </c>
      <c r="K369" s="465">
        <v>7496.869999999999</v>
      </c>
      <c r="L369" s="465">
        <v>7459.7199999999993</v>
      </c>
      <c r="M369" s="465">
        <v>7526.59</v>
      </c>
      <c r="N369" s="465">
        <v>7898.09</v>
      </c>
      <c r="O369" s="465">
        <v>0</v>
      </c>
      <c r="P369" s="465">
        <v>0</v>
      </c>
      <c r="Q369" s="465">
        <v>0</v>
      </c>
      <c r="R369" s="465">
        <v>0</v>
      </c>
      <c r="S369" s="465">
        <v>0</v>
      </c>
      <c r="T369" s="465">
        <v>0</v>
      </c>
      <c r="U369" s="465">
        <v>0</v>
      </c>
      <c r="V369" s="465">
        <v>21005.64</v>
      </c>
      <c r="W369" s="465">
        <v>0</v>
      </c>
      <c r="X369" s="465">
        <v>0</v>
      </c>
      <c r="Y369" s="465">
        <v>0</v>
      </c>
      <c r="Z369" s="465">
        <v>0</v>
      </c>
      <c r="AA369" s="465">
        <v>0</v>
      </c>
      <c r="AB369" s="465">
        <v>0</v>
      </c>
      <c r="AC369" s="465">
        <v>0</v>
      </c>
      <c r="AD369" s="465">
        <v>0</v>
      </c>
      <c r="AE369" s="465">
        <v>0</v>
      </c>
      <c r="AF369" s="465">
        <v>0</v>
      </c>
      <c r="AG369" s="465">
        <v>0</v>
      </c>
      <c r="AH369" s="465">
        <v>0</v>
      </c>
      <c r="AI369" s="465">
        <v>0</v>
      </c>
      <c r="AJ369" s="465">
        <v>0</v>
      </c>
      <c r="AK369" s="465">
        <v>0</v>
      </c>
      <c r="AL369" s="465">
        <v>0</v>
      </c>
      <c r="AM369" s="465">
        <v>0</v>
      </c>
      <c r="AN369" s="465">
        <v>0</v>
      </c>
      <c r="AO369" s="465">
        <v>0</v>
      </c>
      <c r="AP369" s="465">
        <v>0</v>
      </c>
      <c r="AQ369" s="465">
        <v>0</v>
      </c>
      <c r="AR369" s="465">
        <v>0</v>
      </c>
      <c r="AS369" s="465">
        <v>0</v>
      </c>
      <c r="AT369" s="465">
        <v>0</v>
      </c>
      <c r="AU369" s="465">
        <v>0</v>
      </c>
      <c r="AV369" s="404">
        <v>9614.42</v>
      </c>
      <c r="AW369" s="404">
        <v>9777.880000000001</v>
      </c>
      <c r="AX369" s="404">
        <v>10208.82</v>
      </c>
      <c r="AY369" s="404">
        <v>10476.299999999999</v>
      </c>
      <c r="AZ369" s="404">
        <v>10357.42</v>
      </c>
      <c r="BA369" s="404">
        <v>0</v>
      </c>
      <c r="BB369" s="404">
        <v>0</v>
      </c>
      <c r="BC369" s="404">
        <v>0</v>
      </c>
      <c r="BD369" s="404">
        <v>0</v>
      </c>
      <c r="BE369" s="404">
        <v>0</v>
      </c>
      <c r="BF369" s="404">
        <v>0</v>
      </c>
      <c r="BG369" s="404">
        <v>0</v>
      </c>
      <c r="BH369" s="404">
        <v>28007.52</v>
      </c>
      <c r="BI369" s="404">
        <v>0</v>
      </c>
      <c r="BJ369" s="404">
        <v>0</v>
      </c>
      <c r="BK369" s="404">
        <v>0</v>
      </c>
      <c r="BL369" s="404">
        <v>0</v>
      </c>
      <c r="BM369" s="404">
        <v>0</v>
      </c>
      <c r="BN369" s="404">
        <v>0</v>
      </c>
      <c r="BO369" s="404">
        <v>13715.779999999999</v>
      </c>
      <c r="BP369" s="404">
        <v>14518.220000000001</v>
      </c>
      <c r="BQ369" s="404">
        <v>15781.32</v>
      </c>
      <c r="BR369" s="404">
        <v>16301.419999999998</v>
      </c>
      <c r="BS369" s="404">
        <v>15402.39</v>
      </c>
      <c r="BT369" s="404">
        <v>0</v>
      </c>
      <c r="BU369" s="404">
        <v>0</v>
      </c>
      <c r="BV369" s="404">
        <v>0</v>
      </c>
      <c r="BW369" s="404">
        <v>0</v>
      </c>
      <c r="BX369" s="404">
        <v>0</v>
      </c>
      <c r="BY369" s="404">
        <v>0</v>
      </c>
      <c r="BZ369" s="404">
        <v>0</v>
      </c>
      <c r="CA369" s="404">
        <v>41645.72</v>
      </c>
      <c r="CB369" s="404">
        <v>0</v>
      </c>
      <c r="CC369" s="404">
        <v>0</v>
      </c>
      <c r="CD369" s="404">
        <v>0</v>
      </c>
      <c r="CE369" s="404">
        <v>0</v>
      </c>
      <c r="CF369" s="404">
        <v>0</v>
      </c>
      <c r="CG369" s="404">
        <v>0</v>
      </c>
      <c r="CH369" s="404">
        <v>0</v>
      </c>
      <c r="CI369" s="404">
        <v>0</v>
      </c>
      <c r="CJ369" s="404">
        <v>0</v>
      </c>
      <c r="CK369" s="404">
        <v>0</v>
      </c>
      <c r="CL369" s="404">
        <v>0</v>
      </c>
      <c r="CM369" s="404">
        <v>0</v>
      </c>
      <c r="CN369" s="404">
        <v>0</v>
      </c>
      <c r="CO369" s="404">
        <v>0</v>
      </c>
      <c r="CP369" s="404">
        <v>0</v>
      </c>
      <c r="CQ369" s="404">
        <v>0</v>
      </c>
      <c r="CR369" s="404">
        <v>0</v>
      </c>
      <c r="CS369" s="404">
        <v>0</v>
      </c>
      <c r="CT369" s="404">
        <v>0</v>
      </c>
      <c r="CU369" s="404">
        <v>0</v>
      </c>
      <c r="CV369" s="404">
        <v>0</v>
      </c>
      <c r="CW369" s="404">
        <v>0</v>
      </c>
      <c r="CX369" s="404">
        <v>0</v>
      </c>
      <c r="CY369" s="404">
        <v>0</v>
      </c>
      <c r="CZ369" s="404">
        <v>0</v>
      </c>
    </row>
    <row r="370" spans="1:104" x14ac:dyDescent="0.25">
      <c r="A370" s="183">
        <v>5291</v>
      </c>
      <c r="B370" s="183">
        <v>675975</v>
      </c>
      <c r="C370" s="27">
        <v>1013853</v>
      </c>
      <c r="D370" s="14">
        <v>1821055542</v>
      </c>
      <c r="F370" s="27" t="s">
        <v>1277</v>
      </c>
      <c r="G370" s="12" t="s">
        <v>1071</v>
      </c>
      <c r="H370" s="27" t="s">
        <v>1388</v>
      </c>
      <c r="I370" s="12" t="s">
        <v>1072</v>
      </c>
      <c r="J370" s="465">
        <v>7916.48</v>
      </c>
      <c r="K370" s="465">
        <v>6892.32</v>
      </c>
      <c r="L370" s="465">
        <v>8954.48</v>
      </c>
      <c r="M370" s="465">
        <v>8387.0399999999991</v>
      </c>
      <c r="N370" s="465">
        <v>8442.4</v>
      </c>
      <c r="O370" s="465">
        <v>0</v>
      </c>
      <c r="P370" s="465">
        <v>0</v>
      </c>
      <c r="Q370" s="465">
        <v>0</v>
      </c>
      <c r="R370" s="465">
        <v>0</v>
      </c>
      <c r="S370" s="465">
        <v>0</v>
      </c>
      <c r="T370" s="465">
        <v>0</v>
      </c>
      <c r="U370" s="465">
        <v>0</v>
      </c>
      <c r="V370" s="465">
        <v>22527.040000000001</v>
      </c>
      <c r="W370" s="465">
        <v>0</v>
      </c>
      <c r="X370" s="465">
        <v>0</v>
      </c>
      <c r="Y370" s="465">
        <v>0</v>
      </c>
      <c r="Z370" s="465">
        <v>0</v>
      </c>
      <c r="AA370" s="465">
        <v>0</v>
      </c>
      <c r="AB370" s="465">
        <v>0</v>
      </c>
      <c r="AC370" s="465">
        <v>0</v>
      </c>
      <c r="AD370" s="465">
        <v>0</v>
      </c>
      <c r="AE370" s="465">
        <v>0</v>
      </c>
      <c r="AF370" s="465">
        <v>0</v>
      </c>
      <c r="AG370" s="465">
        <v>0</v>
      </c>
      <c r="AH370" s="465">
        <v>0</v>
      </c>
      <c r="AI370" s="465">
        <v>0</v>
      </c>
      <c r="AJ370" s="465">
        <v>0</v>
      </c>
      <c r="AK370" s="465">
        <v>0</v>
      </c>
      <c r="AL370" s="465">
        <v>0</v>
      </c>
      <c r="AM370" s="465">
        <v>0</v>
      </c>
      <c r="AN370" s="465">
        <v>0</v>
      </c>
      <c r="AO370" s="465">
        <v>0</v>
      </c>
      <c r="AP370" s="465">
        <v>0</v>
      </c>
      <c r="AQ370" s="465">
        <v>0</v>
      </c>
      <c r="AR370" s="465">
        <v>0</v>
      </c>
      <c r="AS370" s="465">
        <v>0</v>
      </c>
      <c r="AT370" s="465">
        <v>0</v>
      </c>
      <c r="AU370" s="465">
        <v>0</v>
      </c>
      <c r="AV370" s="404">
        <v>8746.8799999999992</v>
      </c>
      <c r="AW370" s="404">
        <v>7736.56</v>
      </c>
      <c r="AX370" s="404">
        <v>9604.9600000000009</v>
      </c>
      <c r="AY370" s="404">
        <v>9784.8799999999992</v>
      </c>
      <c r="AZ370" s="404">
        <v>9549.6</v>
      </c>
      <c r="BA370" s="404">
        <v>0</v>
      </c>
      <c r="BB370" s="404">
        <v>0</v>
      </c>
      <c r="BC370" s="404">
        <v>0</v>
      </c>
      <c r="BD370" s="404">
        <v>0</v>
      </c>
      <c r="BE370" s="404">
        <v>0</v>
      </c>
      <c r="BF370" s="404">
        <v>0</v>
      </c>
      <c r="BG370" s="404">
        <v>0</v>
      </c>
      <c r="BH370" s="404">
        <v>24731.200000000001</v>
      </c>
      <c r="BI370" s="404">
        <v>0</v>
      </c>
      <c r="BJ370" s="404">
        <v>0</v>
      </c>
      <c r="BK370" s="404">
        <v>0</v>
      </c>
      <c r="BL370" s="404">
        <v>0</v>
      </c>
      <c r="BM370" s="404">
        <v>0</v>
      </c>
      <c r="BN370" s="404">
        <v>0</v>
      </c>
      <c r="BO370" s="404">
        <v>0</v>
      </c>
      <c r="BP370" s="404">
        <v>0</v>
      </c>
      <c r="BQ370" s="404">
        <v>0</v>
      </c>
      <c r="BR370" s="404">
        <v>0</v>
      </c>
      <c r="BS370" s="404">
        <v>0</v>
      </c>
      <c r="BT370" s="404">
        <v>0</v>
      </c>
      <c r="BU370" s="404">
        <v>0</v>
      </c>
      <c r="BV370" s="404">
        <v>0</v>
      </c>
      <c r="BW370" s="404">
        <v>0</v>
      </c>
      <c r="BX370" s="404">
        <v>0</v>
      </c>
      <c r="BY370" s="404">
        <v>0</v>
      </c>
      <c r="BZ370" s="404">
        <v>0</v>
      </c>
      <c r="CA370" s="404">
        <v>0</v>
      </c>
      <c r="CB370" s="404">
        <v>0</v>
      </c>
      <c r="CC370" s="404">
        <v>0</v>
      </c>
      <c r="CD370" s="404">
        <v>0</v>
      </c>
      <c r="CE370" s="404">
        <v>0</v>
      </c>
      <c r="CF370" s="404">
        <v>0</v>
      </c>
      <c r="CG370" s="404">
        <v>0</v>
      </c>
      <c r="CH370" s="404">
        <v>9521.92</v>
      </c>
      <c r="CI370" s="404">
        <v>8511.5999999999985</v>
      </c>
      <c r="CJ370" s="404">
        <v>10878.239999999998</v>
      </c>
      <c r="CK370" s="404">
        <v>10269.280000000001</v>
      </c>
      <c r="CL370" s="404">
        <v>10117.040000000001</v>
      </c>
      <c r="CM370" s="404">
        <v>0</v>
      </c>
      <c r="CN370" s="404">
        <v>0</v>
      </c>
      <c r="CO370" s="404">
        <v>0</v>
      </c>
      <c r="CP370" s="404">
        <v>0</v>
      </c>
      <c r="CQ370" s="404">
        <v>0</v>
      </c>
      <c r="CR370" s="404">
        <v>0</v>
      </c>
      <c r="CS370" s="404">
        <v>0</v>
      </c>
      <c r="CT370" s="404">
        <v>27407.679999999997</v>
      </c>
      <c r="CU370" s="404">
        <v>0</v>
      </c>
      <c r="CV370" s="404">
        <v>0</v>
      </c>
      <c r="CW370" s="404">
        <v>0</v>
      </c>
      <c r="CX370" s="404">
        <v>0</v>
      </c>
      <c r="CY370" s="404">
        <v>0</v>
      </c>
      <c r="CZ370" s="404">
        <v>0</v>
      </c>
    </row>
    <row r="371" spans="1:104" x14ac:dyDescent="0.25">
      <c r="A371" s="183">
        <v>5125</v>
      </c>
      <c r="B371" s="183">
        <v>675976</v>
      </c>
      <c r="C371" s="27">
        <v>1021247</v>
      </c>
      <c r="D371" s="14">
        <v>1093069668</v>
      </c>
      <c r="F371" s="27" t="s">
        <v>1296</v>
      </c>
      <c r="G371" s="12" t="s">
        <v>336</v>
      </c>
      <c r="H371" s="27" t="s">
        <v>1295</v>
      </c>
      <c r="I371" s="12" t="s">
        <v>337</v>
      </c>
      <c r="J371" s="465">
        <v>0</v>
      </c>
      <c r="K371" s="465">
        <v>0</v>
      </c>
      <c r="L371" s="465">
        <v>0</v>
      </c>
      <c r="M371" s="465">
        <v>0</v>
      </c>
      <c r="N371" s="465">
        <v>0</v>
      </c>
      <c r="O371" s="465">
        <v>0</v>
      </c>
      <c r="P371" s="465">
        <v>0</v>
      </c>
      <c r="Q371" s="465">
        <v>0</v>
      </c>
      <c r="R371" s="465">
        <v>0</v>
      </c>
      <c r="S371" s="465">
        <v>0</v>
      </c>
      <c r="T371" s="465">
        <v>0</v>
      </c>
      <c r="U371" s="465">
        <v>0</v>
      </c>
      <c r="V371" s="465">
        <v>0</v>
      </c>
      <c r="W371" s="465">
        <v>0</v>
      </c>
      <c r="X371" s="465">
        <v>0</v>
      </c>
      <c r="Y371" s="465">
        <v>0</v>
      </c>
      <c r="Z371" s="465">
        <v>0</v>
      </c>
      <c r="AA371" s="465">
        <v>0</v>
      </c>
      <c r="AB371" s="465">
        <v>0</v>
      </c>
      <c r="AC371" s="465">
        <v>10344.76</v>
      </c>
      <c r="AD371" s="465">
        <v>10379</v>
      </c>
      <c r="AE371" s="465">
        <v>11038.12</v>
      </c>
      <c r="AF371" s="465">
        <v>11110.880000000001</v>
      </c>
      <c r="AG371" s="465">
        <v>10905.44</v>
      </c>
      <c r="AH371" s="465">
        <v>0</v>
      </c>
      <c r="AI371" s="465">
        <v>0</v>
      </c>
      <c r="AJ371" s="465">
        <v>0</v>
      </c>
      <c r="AK371" s="465">
        <v>0</v>
      </c>
      <c r="AL371" s="465">
        <v>0</v>
      </c>
      <c r="AM371" s="465">
        <v>0</v>
      </c>
      <c r="AN371" s="465">
        <v>0</v>
      </c>
      <c r="AO371" s="465">
        <v>16845.669999999998</v>
      </c>
      <c r="AP371" s="465">
        <v>0</v>
      </c>
      <c r="AQ371" s="465">
        <v>0</v>
      </c>
      <c r="AR371" s="465">
        <v>0</v>
      </c>
      <c r="AS371" s="465">
        <v>0</v>
      </c>
      <c r="AT371" s="465">
        <v>0</v>
      </c>
      <c r="AU371" s="465">
        <v>0</v>
      </c>
      <c r="AV371" s="404">
        <v>0</v>
      </c>
      <c r="AW371" s="404">
        <v>0</v>
      </c>
      <c r="AX371" s="404">
        <v>0</v>
      </c>
      <c r="AY371" s="404">
        <v>0</v>
      </c>
      <c r="AZ371" s="404">
        <v>0</v>
      </c>
      <c r="BA371" s="404">
        <v>0</v>
      </c>
      <c r="BB371" s="404">
        <v>0</v>
      </c>
      <c r="BC371" s="404">
        <v>0</v>
      </c>
      <c r="BD371" s="404">
        <v>0</v>
      </c>
      <c r="BE371" s="404">
        <v>0</v>
      </c>
      <c r="BF371" s="404">
        <v>0</v>
      </c>
      <c r="BG371" s="404">
        <v>0</v>
      </c>
      <c r="BH371" s="404">
        <v>0</v>
      </c>
      <c r="BI371" s="404">
        <v>0</v>
      </c>
      <c r="BJ371" s="404">
        <v>0</v>
      </c>
      <c r="BK371" s="404">
        <v>0</v>
      </c>
      <c r="BL371" s="404">
        <v>0</v>
      </c>
      <c r="BM371" s="404">
        <v>0</v>
      </c>
      <c r="BN371" s="404">
        <v>0</v>
      </c>
      <c r="BO371" s="404">
        <v>0</v>
      </c>
      <c r="BP371" s="404">
        <v>0</v>
      </c>
      <c r="BQ371" s="404">
        <v>0</v>
      </c>
      <c r="BR371" s="404">
        <v>0</v>
      </c>
      <c r="BS371" s="404">
        <v>0</v>
      </c>
      <c r="BT371" s="404">
        <v>0</v>
      </c>
      <c r="BU371" s="404">
        <v>0</v>
      </c>
      <c r="BV371" s="404">
        <v>0</v>
      </c>
      <c r="BW371" s="404">
        <v>0</v>
      </c>
      <c r="BX371" s="404">
        <v>0</v>
      </c>
      <c r="BY371" s="404">
        <v>0</v>
      </c>
      <c r="BZ371" s="404">
        <v>0</v>
      </c>
      <c r="CA371" s="404">
        <v>0</v>
      </c>
      <c r="CB371" s="404">
        <v>0</v>
      </c>
      <c r="CC371" s="404">
        <v>0</v>
      </c>
      <c r="CD371" s="404">
        <v>0</v>
      </c>
      <c r="CE371" s="404">
        <v>0</v>
      </c>
      <c r="CF371" s="404">
        <v>0</v>
      </c>
      <c r="CG371" s="404">
        <v>0</v>
      </c>
      <c r="CH371" s="404">
        <v>14149.68</v>
      </c>
      <c r="CI371" s="404">
        <v>14671.84</v>
      </c>
      <c r="CJ371" s="404">
        <v>15309.560000000001</v>
      </c>
      <c r="CK371" s="404">
        <v>15604.880000000001</v>
      </c>
      <c r="CL371" s="404">
        <v>15527.84</v>
      </c>
      <c r="CM371" s="404">
        <v>0</v>
      </c>
      <c r="CN371" s="404">
        <v>0</v>
      </c>
      <c r="CO371" s="404">
        <v>0</v>
      </c>
      <c r="CP371" s="404">
        <v>0</v>
      </c>
      <c r="CQ371" s="404">
        <v>0</v>
      </c>
      <c r="CR371" s="404">
        <v>0</v>
      </c>
      <c r="CS371" s="404">
        <v>0</v>
      </c>
      <c r="CT371" s="404">
        <v>23405.97</v>
      </c>
      <c r="CU371" s="404">
        <v>0</v>
      </c>
      <c r="CV371" s="404">
        <v>0</v>
      </c>
      <c r="CW371" s="404">
        <v>0</v>
      </c>
      <c r="CX371" s="404">
        <v>0</v>
      </c>
      <c r="CY371" s="404">
        <v>0</v>
      </c>
      <c r="CZ371" s="404">
        <v>0</v>
      </c>
    </row>
    <row r="372" spans="1:104" x14ac:dyDescent="0.25">
      <c r="A372" s="183">
        <v>4982</v>
      </c>
      <c r="B372" s="183">
        <v>675985</v>
      </c>
      <c r="C372" s="27">
        <v>1027327</v>
      </c>
      <c r="D372" s="14">
        <v>1841664349</v>
      </c>
      <c r="F372" s="27" t="s">
        <v>1258</v>
      </c>
      <c r="G372" s="12" t="s">
        <v>3340</v>
      </c>
      <c r="H372" s="27" t="s">
        <v>3341</v>
      </c>
      <c r="I372" s="12" t="s">
        <v>888</v>
      </c>
      <c r="J372" s="465">
        <v>28161</v>
      </c>
      <c r="K372" s="465">
        <v>29169</v>
      </c>
      <c r="L372" s="465">
        <v>30542.399999999998</v>
      </c>
      <c r="M372" s="465">
        <v>29723.399999999998</v>
      </c>
      <c r="N372" s="465">
        <v>29484</v>
      </c>
      <c r="O372" s="465">
        <v>0</v>
      </c>
      <c r="P372" s="465">
        <v>0</v>
      </c>
      <c r="Q372" s="465">
        <v>0</v>
      </c>
      <c r="R372" s="465">
        <v>0</v>
      </c>
      <c r="S372" s="465">
        <v>0</v>
      </c>
      <c r="T372" s="465">
        <v>0</v>
      </c>
      <c r="U372" s="465">
        <v>0</v>
      </c>
      <c r="V372" s="465">
        <v>83478.78</v>
      </c>
      <c r="W372" s="465">
        <v>0</v>
      </c>
      <c r="X372" s="465">
        <v>0</v>
      </c>
      <c r="Y372" s="465">
        <v>0</v>
      </c>
      <c r="Z372" s="465">
        <v>0</v>
      </c>
      <c r="AA372" s="465">
        <v>0</v>
      </c>
      <c r="AB372" s="465">
        <v>0</v>
      </c>
      <c r="AC372" s="465">
        <v>0</v>
      </c>
      <c r="AD372" s="465">
        <v>0</v>
      </c>
      <c r="AE372" s="465">
        <v>0</v>
      </c>
      <c r="AF372" s="465">
        <v>0</v>
      </c>
      <c r="AG372" s="465">
        <v>0</v>
      </c>
      <c r="AH372" s="465">
        <v>0</v>
      </c>
      <c r="AI372" s="465">
        <v>0</v>
      </c>
      <c r="AJ372" s="465">
        <v>0</v>
      </c>
      <c r="AK372" s="465">
        <v>0</v>
      </c>
      <c r="AL372" s="465">
        <v>0</v>
      </c>
      <c r="AM372" s="465">
        <v>0</v>
      </c>
      <c r="AN372" s="465">
        <v>0</v>
      </c>
      <c r="AO372" s="465">
        <v>0</v>
      </c>
      <c r="AP372" s="465">
        <v>0</v>
      </c>
      <c r="AQ372" s="465">
        <v>0</v>
      </c>
      <c r="AR372" s="465">
        <v>0</v>
      </c>
      <c r="AS372" s="465">
        <v>0</v>
      </c>
      <c r="AT372" s="465">
        <v>0</v>
      </c>
      <c r="AU372" s="465">
        <v>0</v>
      </c>
      <c r="AV372" s="404">
        <v>0</v>
      </c>
      <c r="AW372" s="404">
        <v>0</v>
      </c>
      <c r="AX372" s="404">
        <v>0</v>
      </c>
      <c r="AY372" s="404">
        <v>0</v>
      </c>
      <c r="AZ372" s="404">
        <v>0</v>
      </c>
      <c r="BA372" s="404">
        <v>0</v>
      </c>
      <c r="BB372" s="404">
        <v>0</v>
      </c>
      <c r="BC372" s="404">
        <v>0</v>
      </c>
      <c r="BD372" s="404">
        <v>0</v>
      </c>
      <c r="BE372" s="404">
        <v>0</v>
      </c>
      <c r="BF372" s="404">
        <v>0</v>
      </c>
      <c r="BG372" s="404">
        <v>0</v>
      </c>
      <c r="BH372" s="404">
        <v>0</v>
      </c>
      <c r="BI372" s="404">
        <v>0</v>
      </c>
      <c r="BJ372" s="404">
        <v>0</v>
      </c>
      <c r="BK372" s="404">
        <v>0</v>
      </c>
      <c r="BL372" s="404">
        <v>0</v>
      </c>
      <c r="BM372" s="404">
        <v>0</v>
      </c>
      <c r="BN372" s="404">
        <v>0</v>
      </c>
      <c r="BO372" s="404">
        <v>31374</v>
      </c>
      <c r="BP372" s="404">
        <v>32218.2</v>
      </c>
      <c r="BQ372" s="404">
        <v>34473.599999999999</v>
      </c>
      <c r="BR372" s="404">
        <v>34309.799999999996</v>
      </c>
      <c r="BS372" s="404">
        <v>34234.199999999997</v>
      </c>
      <c r="BT372" s="404">
        <v>0</v>
      </c>
      <c r="BU372" s="404">
        <v>0</v>
      </c>
      <c r="BV372" s="404">
        <v>0</v>
      </c>
      <c r="BW372" s="404">
        <v>0</v>
      </c>
      <c r="BX372" s="404">
        <v>0</v>
      </c>
      <c r="BY372" s="404">
        <v>0</v>
      </c>
      <c r="BZ372" s="404">
        <v>0</v>
      </c>
      <c r="CA372" s="404">
        <v>93162.50999999998</v>
      </c>
      <c r="CB372" s="404">
        <v>0</v>
      </c>
      <c r="CC372" s="404">
        <v>0</v>
      </c>
      <c r="CD372" s="404">
        <v>0</v>
      </c>
      <c r="CE372" s="404">
        <v>0</v>
      </c>
      <c r="CF372" s="404">
        <v>0</v>
      </c>
      <c r="CG372" s="404">
        <v>0</v>
      </c>
      <c r="CH372" s="404">
        <v>0</v>
      </c>
      <c r="CI372" s="404">
        <v>0</v>
      </c>
      <c r="CJ372" s="404">
        <v>0</v>
      </c>
      <c r="CK372" s="404">
        <v>0</v>
      </c>
      <c r="CL372" s="404">
        <v>0</v>
      </c>
      <c r="CM372" s="404">
        <v>0</v>
      </c>
      <c r="CN372" s="404">
        <v>0</v>
      </c>
      <c r="CO372" s="404">
        <v>0</v>
      </c>
      <c r="CP372" s="404">
        <v>0</v>
      </c>
      <c r="CQ372" s="404">
        <v>0</v>
      </c>
      <c r="CR372" s="404">
        <v>0</v>
      </c>
      <c r="CS372" s="404">
        <v>0</v>
      </c>
      <c r="CT372" s="404">
        <v>0</v>
      </c>
      <c r="CU372" s="404">
        <v>0</v>
      </c>
      <c r="CV372" s="404">
        <v>0</v>
      </c>
      <c r="CW372" s="404">
        <v>0</v>
      </c>
      <c r="CX372" s="404">
        <v>0</v>
      </c>
      <c r="CY372" s="404">
        <v>0</v>
      </c>
      <c r="CZ372" s="404">
        <v>0</v>
      </c>
    </row>
    <row r="373" spans="1:104" x14ac:dyDescent="0.25">
      <c r="A373" s="183">
        <v>101489</v>
      </c>
      <c r="B373" s="183">
        <v>675986</v>
      </c>
      <c r="C373" s="27">
        <v>1020137</v>
      </c>
      <c r="D373" s="14">
        <v>1790767002</v>
      </c>
      <c r="F373" s="27" t="s">
        <v>1279</v>
      </c>
      <c r="G373" s="12" t="s">
        <v>388</v>
      </c>
      <c r="H373" s="27" t="s">
        <v>1433</v>
      </c>
      <c r="I373" s="12" t="s">
        <v>389</v>
      </c>
      <c r="J373" s="465">
        <v>11780</v>
      </c>
      <c r="K373" s="465">
        <v>11535</v>
      </c>
      <c r="L373" s="465">
        <v>13010</v>
      </c>
      <c r="M373" s="465">
        <v>13395</v>
      </c>
      <c r="N373" s="465">
        <v>12675</v>
      </c>
      <c r="O373" s="465">
        <v>0</v>
      </c>
      <c r="P373" s="465">
        <v>0</v>
      </c>
      <c r="Q373" s="465">
        <v>0</v>
      </c>
      <c r="R373" s="465">
        <v>0</v>
      </c>
      <c r="S373" s="465">
        <v>0</v>
      </c>
      <c r="T373" s="465">
        <v>0</v>
      </c>
      <c r="U373" s="465">
        <v>0</v>
      </c>
      <c r="V373" s="465">
        <v>34436.1</v>
      </c>
      <c r="W373" s="465">
        <v>0</v>
      </c>
      <c r="X373" s="465">
        <v>0</v>
      </c>
      <c r="Y373" s="465">
        <v>0</v>
      </c>
      <c r="Z373" s="465">
        <v>0</v>
      </c>
      <c r="AA373" s="465">
        <v>0</v>
      </c>
      <c r="AB373" s="465">
        <v>0</v>
      </c>
      <c r="AC373" s="465">
        <v>0</v>
      </c>
      <c r="AD373" s="465">
        <v>0</v>
      </c>
      <c r="AE373" s="465">
        <v>0</v>
      </c>
      <c r="AF373" s="465">
        <v>0</v>
      </c>
      <c r="AG373" s="465">
        <v>0</v>
      </c>
      <c r="AH373" s="465">
        <v>0</v>
      </c>
      <c r="AI373" s="465">
        <v>0</v>
      </c>
      <c r="AJ373" s="465">
        <v>0</v>
      </c>
      <c r="AK373" s="465">
        <v>0</v>
      </c>
      <c r="AL373" s="465">
        <v>0</v>
      </c>
      <c r="AM373" s="465">
        <v>0</v>
      </c>
      <c r="AN373" s="465">
        <v>0</v>
      </c>
      <c r="AO373" s="465">
        <v>0</v>
      </c>
      <c r="AP373" s="465">
        <v>0</v>
      </c>
      <c r="AQ373" s="465">
        <v>0</v>
      </c>
      <c r="AR373" s="465">
        <v>0</v>
      </c>
      <c r="AS373" s="465">
        <v>0</v>
      </c>
      <c r="AT373" s="465">
        <v>0</v>
      </c>
      <c r="AU373" s="465">
        <v>0</v>
      </c>
      <c r="AV373" s="404">
        <v>7545</v>
      </c>
      <c r="AW373" s="404">
        <v>7290</v>
      </c>
      <c r="AX373" s="404">
        <v>8285</v>
      </c>
      <c r="AY373" s="404">
        <v>8350</v>
      </c>
      <c r="AZ373" s="404">
        <v>8015</v>
      </c>
      <c r="BA373" s="404">
        <v>0</v>
      </c>
      <c r="BB373" s="404">
        <v>0</v>
      </c>
      <c r="BC373" s="404">
        <v>0</v>
      </c>
      <c r="BD373" s="404">
        <v>0</v>
      </c>
      <c r="BE373" s="404">
        <v>0</v>
      </c>
      <c r="BF373" s="404">
        <v>0</v>
      </c>
      <c r="BG373" s="404">
        <v>0</v>
      </c>
      <c r="BH373" s="404">
        <v>21917.760000000002</v>
      </c>
      <c r="BI373" s="404">
        <v>0</v>
      </c>
      <c r="BJ373" s="404">
        <v>0</v>
      </c>
      <c r="BK373" s="404">
        <v>0</v>
      </c>
      <c r="BL373" s="404">
        <v>0</v>
      </c>
      <c r="BM373" s="404">
        <v>0</v>
      </c>
      <c r="BN373" s="404">
        <v>0</v>
      </c>
      <c r="BO373" s="404">
        <v>0</v>
      </c>
      <c r="BP373" s="404">
        <v>0</v>
      </c>
      <c r="BQ373" s="404">
        <v>0</v>
      </c>
      <c r="BR373" s="404">
        <v>0</v>
      </c>
      <c r="BS373" s="404">
        <v>0</v>
      </c>
      <c r="BT373" s="404">
        <v>0</v>
      </c>
      <c r="BU373" s="404">
        <v>0</v>
      </c>
      <c r="BV373" s="404">
        <v>0</v>
      </c>
      <c r="BW373" s="404">
        <v>0</v>
      </c>
      <c r="BX373" s="404">
        <v>0</v>
      </c>
      <c r="BY373" s="404">
        <v>0</v>
      </c>
      <c r="BZ373" s="404">
        <v>0</v>
      </c>
      <c r="CA373" s="404">
        <v>0</v>
      </c>
      <c r="CB373" s="404">
        <v>0</v>
      </c>
      <c r="CC373" s="404">
        <v>0</v>
      </c>
      <c r="CD373" s="404">
        <v>0</v>
      </c>
      <c r="CE373" s="404">
        <v>0</v>
      </c>
      <c r="CF373" s="404">
        <v>0</v>
      </c>
      <c r="CG373" s="404">
        <v>0</v>
      </c>
      <c r="CH373" s="404">
        <v>16480</v>
      </c>
      <c r="CI373" s="404">
        <v>16840</v>
      </c>
      <c r="CJ373" s="404">
        <v>19005</v>
      </c>
      <c r="CK373" s="404">
        <v>19110</v>
      </c>
      <c r="CL373" s="404">
        <v>18825</v>
      </c>
      <c r="CM373" s="404">
        <v>0</v>
      </c>
      <c r="CN373" s="404">
        <v>0</v>
      </c>
      <c r="CO373" s="404">
        <v>0</v>
      </c>
      <c r="CP373" s="404">
        <v>0</v>
      </c>
      <c r="CQ373" s="404">
        <v>0</v>
      </c>
      <c r="CR373" s="404">
        <v>0</v>
      </c>
      <c r="CS373" s="404">
        <v>0</v>
      </c>
      <c r="CT373" s="404">
        <v>49604.1</v>
      </c>
      <c r="CU373" s="404">
        <v>0</v>
      </c>
      <c r="CV373" s="404">
        <v>0</v>
      </c>
      <c r="CW373" s="404">
        <v>0</v>
      </c>
      <c r="CX373" s="404">
        <v>0</v>
      </c>
      <c r="CY373" s="404">
        <v>0</v>
      </c>
      <c r="CZ373" s="404">
        <v>0</v>
      </c>
    </row>
    <row r="374" spans="1:104" x14ac:dyDescent="0.25">
      <c r="A374" s="208">
        <v>100950</v>
      </c>
      <c r="B374" s="183">
        <v>675988</v>
      </c>
      <c r="C374" s="27">
        <v>1026627</v>
      </c>
      <c r="D374" s="14">
        <v>1780021915</v>
      </c>
      <c r="F374" s="214" t="s">
        <v>1293</v>
      </c>
      <c r="G374" s="12" t="s">
        <v>130</v>
      </c>
      <c r="H374" s="27" t="s">
        <v>1396</v>
      </c>
      <c r="I374" s="209" t="s">
        <v>131</v>
      </c>
      <c r="J374" s="465">
        <v>22748.699999999997</v>
      </c>
      <c r="K374" s="465">
        <v>23362.699999999997</v>
      </c>
      <c r="L374" s="465">
        <v>24903.84</v>
      </c>
      <c r="M374" s="465">
        <v>25137.159999999996</v>
      </c>
      <c r="N374" s="465">
        <v>24805.599999999999</v>
      </c>
      <c r="O374" s="465">
        <v>0</v>
      </c>
      <c r="P374" s="465">
        <v>0</v>
      </c>
      <c r="Q374" s="465">
        <v>0</v>
      </c>
      <c r="R374" s="465">
        <v>0</v>
      </c>
      <c r="S374" s="465">
        <v>0</v>
      </c>
      <c r="T374" s="465">
        <v>0</v>
      </c>
      <c r="U374" s="465">
        <v>0</v>
      </c>
      <c r="V374" s="465">
        <v>37473.840000000004</v>
      </c>
      <c r="W374" s="465">
        <v>0</v>
      </c>
      <c r="X374" s="465">
        <v>0</v>
      </c>
      <c r="Y374" s="465">
        <v>0</v>
      </c>
      <c r="Z374" s="465">
        <v>0</v>
      </c>
      <c r="AA374" s="465">
        <v>0</v>
      </c>
      <c r="AB374" s="465">
        <v>0</v>
      </c>
      <c r="AC374" s="465">
        <v>10585.359999999999</v>
      </c>
      <c r="AD374" s="465">
        <v>10646.76</v>
      </c>
      <c r="AE374" s="465">
        <v>11432.68</v>
      </c>
      <c r="AF374" s="465">
        <v>10978.32</v>
      </c>
      <c r="AG374" s="465">
        <v>10916.92</v>
      </c>
      <c r="AH374" s="465">
        <v>0</v>
      </c>
      <c r="AI374" s="465">
        <v>0</v>
      </c>
      <c r="AJ374" s="465">
        <v>0</v>
      </c>
      <c r="AK374" s="465">
        <v>0</v>
      </c>
      <c r="AL374" s="465">
        <v>0</v>
      </c>
      <c r="AM374" s="465">
        <v>0</v>
      </c>
      <c r="AN374" s="465">
        <v>0</v>
      </c>
      <c r="AO374" s="465">
        <v>17236.8</v>
      </c>
      <c r="AP374" s="465">
        <v>0</v>
      </c>
      <c r="AQ374" s="465">
        <v>0</v>
      </c>
      <c r="AR374" s="465">
        <v>0</v>
      </c>
      <c r="AS374" s="465">
        <v>0</v>
      </c>
      <c r="AT374" s="465">
        <v>0</v>
      </c>
      <c r="AU374" s="465">
        <v>0</v>
      </c>
      <c r="AV374" s="404">
        <v>0</v>
      </c>
      <c r="AW374" s="404">
        <v>0</v>
      </c>
      <c r="AX374" s="404">
        <v>0</v>
      </c>
      <c r="AY374" s="404">
        <v>0</v>
      </c>
      <c r="AZ374" s="404">
        <v>0</v>
      </c>
      <c r="BA374" s="404">
        <v>0</v>
      </c>
      <c r="BB374" s="404">
        <v>0</v>
      </c>
      <c r="BC374" s="404">
        <v>0</v>
      </c>
      <c r="BD374" s="404">
        <v>0</v>
      </c>
      <c r="BE374" s="404">
        <v>0</v>
      </c>
      <c r="BF374" s="404">
        <v>0</v>
      </c>
      <c r="BG374" s="404">
        <v>0</v>
      </c>
      <c r="BH374" s="404">
        <v>0</v>
      </c>
      <c r="BI374" s="404">
        <v>0</v>
      </c>
      <c r="BJ374" s="404">
        <v>0</v>
      </c>
      <c r="BK374" s="404">
        <v>0</v>
      </c>
      <c r="BL374" s="404">
        <v>0</v>
      </c>
      <c r="BM374" s="404">
        <v>0</v>
      </c>
      <c r="BN374" s="404">
        <v>0</v>
      </c>
      <c r="BO374" s="404">
        <v>0</v>
      </c>
      <c r="BP374" s="404">
        <v>0</v>
      </c>
      <c r="BQ374" s="404">
        <v>0</v>
      </c>
      <c r="BR374" s="404">
        <v>0</v>
      </c>
      <c r="BS374" s="404">
        <v>0</v>
      </c>
      <c r="BT374" s="404">
        <v>0</v>
      </c>
      <c r="BU374" s="404">
        <v>0</v>
      </c>
      <c r="BV374" s="404">
        <v>0</v>
      </c>
      <c r="BW374" s="404">
        <v>0</v>
      </c>
      <c r="BX374" s="404">
        <v>0</v>
      </c>
      <c r="BY374" s="404">
        <v>0</v>
      </c>
      <c r="BZ374" s="404">
        <v>0</v>
      </c>
      <c r="CA374" s="404">
        <v>0</v>
      </c>
      <c r="CB374" s="404">
        <v>0</v>
      </c>
      <c r="CC374" s="404">
        <v>0</v>
      </c>
      <c r="CD374" s="404">
        <v>0</v>
      </c>
      <c r="CE374" s="404">
        <v>0</v>
      </c>
      <c r="CF374" s="404">
        <v>0</v>
      </c>
      <c r="CG374" s="404">
        <v>0</v>
      </c>
      <c r="CH374" s="404">
        <v>0</v>
      </c>
      <c r="CI374" s="404">
        <v>0</v>
      </c>
      <c r="CJ374" s="404">
        <v>0</v>
      </c>
      <c r="CK374" s="404">
        <v>0</v>
      </c>
      <c r="CL374" s="404">
        <v>0</v>
      </c>
      <c r="CM374" s="404">
        <v>0</v>
      </c>
      <c r="CN374" s="404">
        <v>0</v>
      </c>
      <c r="CO374" s="404">
        <v>0</v>
      </c>
      <c r="CP374" s="404">
        <v>0</v>
      </c>
      <c r="CQ374" s="404">
        <v>0</v>
      </c>
      <c r="CR374" s="404">
        <v>0</v>
      </c>
      <c r="CS374" s="404">
        <v>0</v>
      </c>
      <c r="CT374" s="404">
        <v>0</v>
      </c>
      <c r="CU374" s="404">
        <v>0</v>
      </c>
      <c r="CV374" s="404">
        <v>0</v>
      </c>
      <c r="CW374" s="404">
        <v>0</v>
      </c>
      <c r="CX374" s="404">
        <v>0</v>
      </c>
      <c r="CY374" s="404">
        <v>0</v>
      </c>
      <c r="CZ374" s="404">
        <v>0</v>
      </c>
    </row>
    <row r="375" spans="1:104" x14ac:dyDescent="0.25">
      <c r="A375" s="183">
        <v>4248</v>
      </c>
      <c r="B375" s="183">
        <v>675989</v>
      </c>
      <c r="C375" s="27">
        <v>424804</v>
      </c>
      <c r="D375" s="14">
        <v>1760579536</v>
      </c>
      <c r="F375" s="27" t="s">
        <v>1258</v>
      </c>
      <c r="G375" s="12" t="s">
        <v>608</v>
      </c>
      <c r="H375" s="27" t="s">
        <v>1445</v>
      </c>
      <c r="I375" s="12" t="s">
        <v>609</v>
      </c>
      <c r="J375" s="465">
        <v>0</v>
      </c>
      <c r="K375" s="465">
        <v>0</v>
      </c>
      <c r="L375" s="465">
        <v>0</v>
      </c>
      <c r="M375" s="465">
        <v>0</v>
      </c>
      <c r="N375" s="465">
        <v>0</v>
      </c>
      <c r="O375" s="465">
        <v>0</v>
      </c>
      <c r="P375" s="465">
        <v>0</v>
      </c>
      <c r="Q375" s="465">
        <v>0</v>
      </c>
      <c r="R375" s="465">
        <v>0</v>
      </c>
      <c r="S375" s="465">
        <v>0</v>
      </c>
      <c r="T375" s="465">
        <v>0</v>
      </c>
      <c r="U375" s="465">
        <v>0</v>
      </c>
      <c r="V375" s="465">
        <v>32429.1</v>
      </c>
      <c r="W375" s="465">
        <v>0</v>
      </c>
      <c r="X375" s="465">
        <v>0</v>
      </c>
      <c r="Y375" s="465">
        <v>0</v>
      </c>
      <c r="Z375" s="465">
        <v>0</v>
      </c>
      <c r="AA375" s="465">
        <v>0</v>
      </c>
      <c r="AB375" s="465">
        <v>0</v>
      </c>
      <c r="AC375" s="465">
        <v>0</v>
      </c>
      <c r="AD375" s="465">
        <v>0</v>
      </c>
      <c r="AE375" s="465">
        <v>0</v>
      </c>
      <c r="AF375" s="465">
        <v>0</v>
      </c>
      <c r="AG375" s="465">
        <v>0</v>
      </c>
      <c r="AH375" s="465">
        <v>0</v>
      </c>
      <c r="AI375" s="465">
        <v>0</v>
      </c>
      <c r="AJ375" s="465">
        <v>0</v>
      </c>
      <c r="AK375" s="465">
        <v>0</v>
      </c>
      <c r="AL375" s="465">
        <v>0</v>
      </c>
      <c r="AM375" s="465">
        <v>0</v>
      </c>
      <c r="AN375" s="465">
        <v>0</v>
      </c>
      <c r="AO375" s="465">
        <v>0</v>
      </c>
      <c r="AP375" s="465">
        <v>0</v>
      </c>
      <c r="AQ375" s="465">
        <v>0</v>
      </c>
      <c r="AR375" s="465">
        <v>0</v>
      </c>
      <c r="AS375" s="465">
        <v>0</v>
      </c>
      <c r="AT375" s="465">
        <v>0</v>
      </c>
      <c r="AU375" s="465">
        <v>0</v>
      </c>
      <c r="AV375" s="404">
        <v>0</v>
      </c>
      <c r="AW375" s="404">
        <v>0</v>
      </c>
      <c r="AX375" s="404">
        <v>0</v>
      </c>
      <c r="AY375" s="404">
        <v>0</v>
      </c>
      <c r="AZ375" s="404">
        <v>0</v>
      </c>
      <c r="BA375" s="404">
        <v>0</v>
      </c>
      <c r="BB375" s="404">
        <v>0</v>
      </c>
      <c r="BC375" s="404">
        <v>0</v>
      </c>
      <c r="BD375" s="404">
        <v>0</v>
      </c>
      <c r="BE375" s="404">
        <v>0</v>
      </c>
      <c r="BF375" s="404">
        <v>0</v>
      </c>
      <c r="BG375" s="404">
        <v>0</v>
      </c>
      <c r="BH375" s="404">
        <v>0</v>
      </c>
      <c r="BI375" s="404">
        <v>0</v>
      </c>
      <c r="BJ375" s="404">
        <v>0</v>
      </c>
      <c r="BK375" s="404">
        <v>0</v>
      </c>
      <c r="BL375" s="404">
        <v>0</v>
      </c>
      <c r="BM375" s="404">
        <v>0</v>
      </c>
      <c r="BN375" s="404">
        <v>0</v>
      </c>
      <c r="BO375" s="404">
        <v>0</v>
      </c>
      <c r="BP375" s="404">
        <v>0</v>
      </c>
      <c r="BQ375" s="404">
        <v>0</v>
      </c>
      <c r="BR375" s="404">
        <v>0</v>
      </c>
      <c r="BS375" s="404">
        <v>0</v>
      </c>
      <c r="BT375" s="404">
        <v>0</v>
      </c>
      <c r="BU375" s="404">
        <v>0</v>
      </c>
      <c r="BV375" s="404">
        <v>0</v>
      </c>
      <c r="BW375" s="404">
        <v>0</v>
      </c>
      <c r="BX375" s="404">
        <v>0</v>
      </c>
      <c r="BY375" s="404">
        <v>0</v>
      </c>
      <c r="BZ375" s="404">
        <v>0</v>
      </c>
      <c r="CA375" s="404">
        <v>36190.949999999997</v>
      </c>
      <c r="CB375" s="404">
        <v>0</v>
      </c>
      <c r="CC375" s="404">
        <v>0</v>
      </c>
      <c r="CD375" s="404">
        <v>0</v>
      </c>
      <c r="CE375" s="404">
        <v>0</v>
      </c>
      <c r="CF375" s="404">
        <v>0</v>
      </c>
      <c r="CG375" s="404">
        <v>0</v>
      </c>
      <c r="CH375" s="404">
        <v>0</v>
      </c>
      <c r="CI375" s="404">
        <v>0</v>
      </c>
      <c r="CJ375" s="404">
        <v>0</v>
      </c>
      <c r="CK375" s="404">
        <v>0</v>
      </c>
      <c r="CL375" s="404">
        <v>0</v>
      </c>
      <c r="CM375" s="404">
        <v>0</v>
      </c>
      <c r="CN375" s="404">
        <v>0</v>
      </c>
      <c r="CO375" s="404">
        <v>0</v>
      </c>
      <c r="CP375" s="404">
        <v>0</v>
      </c>
      <c r="CQ375" s="404">
        <v>0</v>
      </c>
      <c r="CR375" s="404">
        <v>0</v>
      </c>
      <c r="CS375" s="404">
        <v>0</v>
      </c>
      <c r="CT375" s="404">
        <v>0</v>
      </c>
      <c r="CU375" s="404">
        <v>0</v>
      </c>
      <c r="CV375" s="404">
        <v>0</v>
      </c>
      <c r="CW375" s="404">
        <v>0</v>
      </c>
      <c r="CX375" s="404">
        <v>0</v>
      </c>
      <c r="CY375" s="404">
        <v>0</v>
      </c>
      <c r="CZ375" s="404">
        <v>0</v>
      </c>
    </row>
    <row r="376" spans="1:104" x14ac:dyDescent="0.25">
      <c r="A376" s="183">
        <v>101633</v>
      </c>
      <c r="B376" s="183">
        <v>675991</v>
      </c>
      <c r="C376" s="27">
        <v>1020139</v>
      </c>
      <c r="D376" s="14">
        <v>1528040839</v>
      </c>
      <c r="F376" s="27" t="s">
        <v>1279</v>
      </c>
      <c r="G376" s="12" t="s">
        <v>390</v>
      </c>
      <c r="H376" s="27" t="s">
        <v>1433</v>
      </c>
      <c r="I376" s="12" t="s">
        <v>391</v>
      </c>
      <c r="J376" s="465">
        <v>13900.400000000001</v>
      </c>
      <c r="K376" s="465">
        <v>13611.300000000001</v>
      </c>
      <c r="L376" s="465">
        <v>15351.800000000001</v>
      </c>
      <c r="M376" s="465">
        <v>15806.1</v>
      </c>
      <c r="N376" s="465">
        <v>14956.5</v>
      </c>
      <c r="O376" s="465">
        <v>0</v>
      </c>
      <c r="P376" s="465">
        <v>0</v>
      </c>
      <c r="Q376" s="465">
        <v>0</v>
      </c>
      <c r="R376" s="465">
        <v>0</v>
      </c>
      <c r="S376" s="465">
        <v>0</v>
      </c>
      <c r="T376" s="465">
        <v>0</v>
      </c>
      <c r="U376" s="465">
        <v>0</v>
      </c>
      <c r="V376" s="465">
        <v>40611.350000000006</v>
      </c>
      <c r="W376" s="465">
        <v>0</v>
      </c>
      <c r="X376" s="465">
        <v>0</v>
      </c>
      <c r="Y376" s="465">
        <v>0</v>
      </c>
      <c r="Z376" s="465">
        <v>0</v>
      </c>
      <c r="AA376" s="465">
        <v>0</v>
      </c>
      <c r="AB376" s="465">
        <v>0</v>
      </c>
      <c r="AC376" s="465">
        <v>0</v>
      </c>
      <c r="AD376" s="465">
        <v>0</v>
      </c>
      <c r="AE376" s="465">
        <v>0</v>
      </c>
      <c r="AF376" s="465">
        <v>0</v>
      </c>
      <c r="AG376" s="465">
        <v>0</v>
      </c>
      <c r="AH376" s="465">
        <v>0</v>
      </c>
      <c r="AI376" s="465">
        <v>0</v>
      </c>
      <c r="AJ376" s="465">
        <v>0</v>
      </c>
      <c r="AK376" s="465">
        <v>0</v>
      </c>
      <c r="AL376" s="465">
        <v>0</v>
      </c>
      <c r="AM376" s="465">
        <v>0</v>
      </c>
      <c r="AN376" s="465">
        <v>0</v>
      </c>
      <c r="AO376" s="465">
        <v>0</v>
      </c>
      <c r="AP376" s="465">
        <v>0</v>
      </c>
      <c r="AQ376" s="465">
        <v>0</v>
      </c>
      <c r="AR376" s="465">
        <v>0</v>
      </c>
      <c r="AS376" s="465">
        <v>0</v>
      </c>
      <c r="AT376" s="465">
        <v>0</v>
      </c>
      <c r="AU376" s="465">
        <v>0</v>
      </c>
      <c r="AV376" s="404">
        <v>8903.1</v>
      </c>
      <c r="AW376" s="404">
        <v>8602.1999999999989</v>
      </c>
      <c r="AX376" s="404">
        <v>9776.3000000000011</v>
      </c>
      <c r="AY376" s="404">
        <v>9853</v>
      </c>
      <c r="AZ376" s="404">
        <v>9457.7000000000007</v>
      </c>
      <c r="BA376" s="404">
        <v>0</v>
      </c>
      <c r="BB376" s="404">
        <v>0</v>
      </c>
      <c r="BC376" s="404">
        <v>0</v>
      </c>
      <c r="BD376" s="404">
        <v>0</v>
      </c>
      <c r="BE376" s="404">
        <v>0</v>
      </c>
      <c r="BF376" s="404">
        <v>0</v>
      </c>
      <c r="BG376" s="404">
        <v>0</v>
      </c>
      <c r="BH376" s="404">
        <v>25848.160000000003</v>
      </c>
      <c r="BI376" s="404">
        <v>0</v>
      </c>
      <c r="BJ376" s="404">
        <v>0</v>
      </c>
      <c r="BK376" s="404">
        <v>0</v>
      </c>
      <c r="BL376" s="404">
        <v>0</v>
      </c>
      <c r="BM376" s="404">
        <v>0</v>
      </c>
      <c r="BN376" s="404">
        <v>0</v>
      </c>
      <c r="BO376" s="404">
        <v>0</v>
      </c>
      <c r="BP376" s="404">
        <v>0</v>
      </c>
      <c r="BQ376" s="404">
        <v>0</v>
      </c>
      <c r="BR376" s="404">
        <v>0</v>
      </c>
      <c r="BS376" s="404">
        <v>0</v>
      </c>
      <c r="BT376" s="404">
        <v>0</v>
      </c>
      <c r="BU376" s="404">
        <v>0</v>
      </c>
      <c r="BV376" s="404">
        <v>0</v>
      </c>
      <c r="BW376" s="404">
        <v>0</v>
      </c>
      <c r="BX376" s="404">
        <v>0</v>
      </c>
      <c r="BY376" s="404">
        <v>0</v>
      </c>
      <c r="BZ376" s="404">
        <v>0</v>
      </c>
      <c r="CA376" s="404">
        <v>0</v>
      </c>
      <c r="CB376" s="404">
        <v>0</v>
      </c>
      <c r="CC376" s="404">
        <v>0</v>
      </c>
      <c r="CD376" s="404">
        <v>0</v>
      </c>
      <c r="CE376" s="404">
        <v>0</v>
      </c>
      <c r="CF376" s="404">
        <v>0</v>
      </c>
      <c r="CG376" s="404">
        <v>0</v>
      </c>
      <c r="CH376" s="404">
        <v>19446.400000000001</v>
      </c>
      <c r="CI376" s="404">
        <v>19871.2</v>
      </c>
      <c r="CJ376" s="404">
        <v>22425.9</v>
      </c>
      <c r="CK376" s="404">
        <v>22549.800000000003</v>
      </c>
      <c r="CL376" s="404">
        <v>22213.5</v>
      </c>
      <c r="CM376" s="404">
        <v>0</v>
      </c>
      <c r="CN376" s="404">
        <v>0</v>
      </c>
      <c r="CO376" s="404">
        <v>0</v>
      </c>
      <c r="CP376" s="404">
        <v>0</v>
      </c>
      <c r="CQ376" s="404">
        <v>0</v>
      </c>
      <c r="CR376" s="404">
        <v>0</v>
      </c>
      <c r="CS376" s="404">
        <v>0</v>
      </c>
      <c r="CT376" s="404">
        <v>58499.35</v>
      </c>
      <c r="CU376" s="404">
        <v>0</v>
      </c>
      <c r="CV376" s="404">
        <v>0</v>
      </c>
      <c r="CW376" s="404">
        <v>0</v>
      </c>
      <c r="CX376" s="404">
        <v>0</v>
      </c>
      <c r="CY376" s="404">
        <v>0</v>
      </c>
      <c r="CZ376" s="404">
        <v>0</v>
      </c>
    </row>
    <row r="377" spans="1:104" x14ac:dyDescent="0.25">
      <c r="A377" s="183">
        <v>5390</v>
      </c>
      <c r="B377" s="183">
        <v>676005</v>
      </c>
      <c r="C377" s="27">
        <v>1026952</v>
      </c>
      <c r="D377" s="14">
        <v>1770970543</v>
      </c>
      <c r="F377" s="27" t="s">
        <v>1296</v>
      </c>
      <c r="G377" s="12" t="s">
        <v>1137</v>
      </c>
      <c r="H377" s="27" t="s">
        <v>1369</v>
      </c>
      <c r="I377" s="12" t="s">
        <v>1138</v>
      </c>
      <c r="J377" s="465">
        <v>0</v>
      </c>
      <c r="K377" s="465">
        <v>0</v>
      </c>
      <c r="L377" s="465">
        <v>0</v>
      </c>
      <c r="M377" s="465">
        <v>0</v>
      </c>
      <c r="N377" s="465">
        <v>0</v>
      </c>
      <c r="O377" s="465">
        <v>0</v>
      </c>
      <c r="P377" s="465">
        <v>0</v>
      </c>
      <c r="Q377" s="465">
        <v>0</v>
      </c>
      <c r="R377" s="465">
        <v>0</v>
      </c>
      <c r="S377" s="465">
        <v>0</v>
      </c>
      <c r="T377" s="465">
        <v>0</v>
      </c>
      <c r="U377" s="465">
        <v>0</v>
      </c>
      <c r="V377" s="465">
        <v>0</v>
      </c>
      <c r="W377" s="465">
        <v>0</v>
      </c>
      <c r="X377" s="465">
        <v>0</v>
      </c>
      <c r="Y377" s="465">
        <v>0</v>
      </c>
      <c r="Z377" s="465">
        <v>0</v>
      </c>
      <c r="AA377" s="465">
        <v>0</v>
      </c>
      <c r="AB377" s="465">
        <v>0</v>
      </c>
      <c r="AC377" s="465">
        <v>8677.0299999999988</v>
      </c>
      <c r="AD377" s="465">
        <v>8705.75</v>
      </c>
      <c r="AE377" s="465">
        <v>9258.61</v>
      </c>
      <c r="AF377" s="465">
        <v>9319.64</v>
      </c>
      <c r="AG377" s="465">
        <v>9147.32</v>
      </c>
      <c r="AH377" s="465">
        <v>0</v>
      </c>
      <c r="AI377" s="465">
        <v>0</v>
      </c>
      <c r="AJ377" s="465">
        <v>0</v>
      </c>
      <c r="AK377" s="465">
        <v>0</v>
      </c>
      <c r="AL377" s="465">
        <v>0</v>
      </c>
      <c r="AM377" s="465">
        <v>0</v>
      </c>
      <c r="AN377" s="465">
        <v>0</v>
      </c>
      <c r="AO377" s="465">
        <v>19591.440000000002</v>
      </c>
      <c r="AP377" s="465">
        <v>0</v>
      </c>
      <c r="AQ377" s="465">
        <v>0</v>
      </c>
      <c r="AR377" s="465">
        <v>0</v>
      </c>
      <c r="AS377" s="465">
        <v>0</v>
      </c>
      <c r="AT377" s="465">
        <v>0</v>
      </c>
      <c r="AU377" s="465">
        <v>0</v>
      </c>
      <c r="AV377" s="404">
        <v>0</v>
      </c>
      <c r="AW377" s="404">
        <v>0</v>
      </c>
      <c r="AX377" s="404">
        <v>0</v>
      </c>
      <c r="AY377" s="404">
        <v>0</v>
      </c>
      <c r="AZ377" s="404">
        <v>0</v>
      </c>
      <c r="BA377" s="404">
        <v>0</v>
      </c>
      <c r="BB377" s="404">
        <v>0</v>
      </c>
      <c r="BC377" s="404">
        <v>0</v>
      </c>
      <c r="BD377" s="404">
        <v>0</v>
      </c>
      <c r="BE377" s="404">
        <v>0</v>
      </c>
      <c r="BF377" s="404">
        <v>0</v>
      </c>
      <c r="BG377" s="404">
        <v>0</v>
      </c>
      <c r="BH377" s="404">
        <v>0</v>
      </c>
      <c r="BI377" s="404">
        <v>0</v>
      </c>
      <c r="BJ377" s="404">
        <v>0</v>
      </c>
      <c r="BK377" s="404">
        <v>0</v>
      </c>
      <c r="BL377" s="404">
        <v>0</v>
      </c>
      <c r="BM377" s="404">
        <v>0</v>
      </c>
      <c r="BN377" s="404">
        <v>0</v>
      </c>
      <c r="BO377" s="404">
        <v>0</v>
      </c>
      <c r="BP377" s="404">
        <v>0</v>
      </c>
      <c r="BQ377" s="404">
        <v>0</v>
      </c>
      <c r="BR377" s="404">
        <v>0</v>
      </c>
      <c r="BS377" s="404">
        <v>0</v>
      </c>
      <c r="BT377" s="404">
        <v>0</v>
      </c>
      <c r="BU377" s="404">
        <v>0</v>
      </c>
      <c r="BV377" s="404">
        <v>0</v>
      </c>
      <c r="BW377" s="404">
        <v>0</v>
      </c>
      <c r="BX377" s="404">
        <v>0</v>
      </c>
      <c r="BY377" s="404">
        <v>0</v>
      </c>
      <c r="BZ377" s="404">
        <v>0</v>
      </c>
      <c r="CA377" s="404">
        <v>0</v>
      </c>
      <c r="CB377" s="404">
        <v>0</v>
      </c>
      <c r="CC377" s="404">
        <v>0</v>
      </c>
      <c r="CD377" s="404">
        <v>0</v>
      </c>
      <c r="CE377" s="404">
        <v>0</v>
      </c>
      <c r="CF377" s="404">
        <v>0</v>
      </c>
      <c r="CG377" s="404">
        <v>0</v>
      </c>
      <c r="CH377" s="404">
        <v>11868.539999999999</v>
      </c>
      <c r="CI377" s="404">
        <v>12306.519999999999</v>
      </c>
      <c r="CJ377" s="404">
        <v>12841.429999999998</v>
      </c>
      <c r="CK377" s="404">
        <v>13089.14</v>
      </c>
      <c r="CL377" s="404">
        <v>13024.519999999999</v>
      </c>
      <c r="CM377" s="404">
        <v>0</v>
      </c>
      <c r="CN377" s="404">
        <v>0</v>
      </c>
      <c r="CO377" s="404">
        <v>0</v>
      </c>
      <c r="CP377" s="404">
        <v>0</v>
      </c>
      <c r="CQ377" s="404">
        <v>0</v>
      </c>
      <c r="CR377" s="404">
        <v>0</v>
      </c>
      <c r="CS377" s="404">
        <v>0</v>
      </c>
      <c r="CT377" s="404">
        <v>27221.039999999997</v>
      </c>
      <c r="CU377" s="404">
        <v>0</v>
      </c>
      <c r="CV377" s="404">
        <v>0</v>
      </c>
      <c r="CW377" s="404">
        <v>0</v>
      </c>
      <c r="CX377" s="404">
        <v>0</v>
      </c>
      <c r="CY377" s="404">
        <v>0</v>
      </c>
      <c r="CZ377" s="404">
        <v>0</v>
      </c>
    </row>
    <row r="378" spans="1:104" x14ac:dyDescent="0.25">
      <c r="A378" s="183">
        <v>4348</v>
      </c>
      <c r="B378" s="183">
        <v>676010</v>
      </c>
      <c r="C378" s="27">
        <v>1026561</v>
      </c>
      <c r="D378" s="14">
        <v>1760720684</v>
      </c>
      <c r="F378" s="27" t="s">
        <v>1272</v>
      </c>
      <c r="G378" s="12" t="s">
        <v>202</v>
      </c>
      <c r="H378" s="27" t="s">
        <v>1420</v>
      </c>
      <c r="I378" s="12" t="s">
        <v>203</v>
      </c>
      <c r="J378" s="465">
        <v>22360.84</v>
      </c>
      <c r="K378" s="465">
        <v>22968.98</v>
      </c>
      <c r="L378" s="465">
        <v>23460.170000000002</v>
      </c>
      <c r="M378" s="465">
        <v>23296.44</v>
      </c>
      <c r="N378" s="465">
        <v>22056.77</v>
      </c>
      <c r="O378" s="465">
        <v>0</v>
      </c>
      <c r="P378" s="465">
        <v>0</v>
      </c>
      <c r="Q378" s="465">
        <v>0</v>
      </c>
      <c r="R378" s="465">
        <v>0</v>
      </c>
      <c r="S378" s="465">
        <v>0</v>
      </c>
      <c r="T378" s="465">
        <v>0</v>
      </c>
      <c r="U378" s="465">
        <v>0</v>
      </c>
      <c r="V378" s="465">
        <v>65143.149999999994</v>
      </c>
      <c r="W378" s="465">
        <v>0</v>
      </c>
      <c r="X378" s="465">
        <v>0</v>
      </c>
      <c r="Y378" s="465">
        <v>0</v>
      </c>
      <c r="Z378" s="465">
        <v>0</v>
      </c>
      <c r="AA378" s="465">
        <v>0</v>
      </c>
      <c r="AB378" s="465">
        <v>0</v>
      </c>
      <c r="AC378" s="465">
        <v>0</v>
      </c>
      <c r="AD378" s="465">
        <v>0</v>
      </c>
      <c r="AE378" s="465">
        <v>0</v>
      </c>
      <c r="AF378" s="465">
        <v>0</v>
      </c>
      <c r="AG378" s="465">
        <v>0</v>
      </c>
      <c r="AH378" s="465">
        <v>0</v>
      </c>
      <c r="AI378" s="465">
        <v>0</v>
      </c>
      <c r="AJ378" s="465">
        <v>0</v>
      </c>
      <c r="AK378" s="465">
        <v>0</v>
      </c>
      <c r="AL378" s="465">
        <v>0</v>
      </c>
      <c r="AM378" s="465">
        <v>0</v>
      </c>
      <c r="AN378" s="465">
        <v>0</v>
      </c>
      <c r="AO378" s="465">
        <v>0</v>
      </c>
      <c r="AP378" s="465">
        <v>0</v>
      </c>
      <c r="AQ378" s="465">
        <v>0</v>
      </c>
      <c r="AR378" s="465">
        <v>0</v>
      </c>
      <c r="AS378" s="465">
        <v>0</v>
      </c>
      <c r="AT378" s="465">
        <v>0</v>
      </c>
      <c r="AU378" s="465">
        <v>0</v>
      </c>
      <c r="AV378" s="404">
        <v>0</v>
      </c>
      <c r="AW378" s="404">
        <v>0</v>
      </c>
      <c r="AX378" s="404">
        <v>0</v>
      </c>
      <c r="AY378" s="404">
        <v>0</v>
      </c>
      <c r="AZ378" s="404">
        <v>0</v>
      </c>
      <c r="BA378" s="404">
        <v>0</v>
      </c>
      <c r="BB378" s="404">
        <v>0</v>
      </c>
      <c r="BC378" s="404">
        <v>0</v>
      </c>
      <c r="BD378" s="404">
        <v>0</v>
      </c>
      <c r="BE378" s="404">
        <v>0</v>
      </c>
      <c r="BF378" s="404">
        <v>0</v>
      </c>
      <c r="BG378" s="404">
        <v>0</v>
      </c>
      <c r="BH378" s="404">
        <v>0</v>
      </c>
      <c r="BI378" s="404">
        <v>0</v>
      </c>
      <c r="BJ378" s="404">
        <v>0</v>
      </c>
      <c r="BK378" s="404">
        <v>0</v>
      </c>
      <c r="BL378" s="404">
        <v>0</v>
      </c>
      <c r="BM378" s="404">
        <v>0</v>
      </c>
      <c r="BN378" s="404">
        <v>0</v>
      </c>
      <c r="BO378" s="404">
        <v>15998.76</v>
      </c>
      <c r="BP378" s="404">
        <v>16794.02</v>
      </c>
      <c r="BQ378" s="404">
        <v>17425.55</v>
      </c>
      <c r="BR378" s="404">
        <v>17215.04</v>
      </c>
      <c r="BS378" s="404">
        <v>17940.13</v>
      </c>
      <c r="BT378" s="404">
        <v>0</v>
      </c>
      <c r="BU378" s="404">
        <v>0</v>
      </c>
      <c r="BV378" s="404">
        <v>0</v>
      </c>
      <c r="BW378" s="404">
        <v>0</v>
      </c>
      <c r="BX378" s="404">
        <v>0</v>
      </c>
      <c r="BY378" s="404">
        <v>0</v>
      </c>
      <c r="BZ378" s="404">
        <v>0</v>
      </c>
      <c r="CA378" s="404">
        <v>47556.05</v>
      </c>
      <c r="CB378" s="404">
        <v>0</v>
      </c>
      <c r="CC378" s="404">
        <v>0</v>
      </c>
      <c r="CD378" s="404">
        <v>0</v>
      </c>
      <c r="CE378" s="404">
        <v>0</v>
      </c>
      <c r="CF378" s="404">
        <v>0</v>
      </c>
      <c r="CG378" s="404">
        <v>0</v>
      </c>
      <c r="CH378" s="404">
        <v>0</v>
      </c>
      <c r="CI378" s="404">
        <v>0</v>
      </c>
      <c r="CJ378" s="404">
        <v>0</v>
      </c>
      <c r="CK378" s="404">
        <v>0</v>
      </c>
      <c r="CL378" s="404">
        <v>0</v>
      </c>
      <c r="CM378" s="404">
        <v>0</v>
      </c>
      <c r="CN378" s="404">
        <v>0</v>
      </c>
      <c r="CO378" s="404">
        <v>0</v>
      </c>
      <c r="CP378" s="404">
        <v>0</v>
      </c>
      <c r="CQ378" s="404">
        <v>0</v>
      </c>
      <c r="CR378" s="404">
        <v>0</v>
      </c>
      <c r="CS378" s="404">
        <v>0</v>
      </c>
      <c r="CT378" s="404">
        <v>0</v>
      </c>
      <c r="CU378" s="404">
        <v>0</v>
      </c>
      <c r="CV378" s="404">
        <v>0</v>
      </c>
      <c r="CW378" s="404">
        <v>0</v>
      </c>
      <c r="CX378" s="404">
        <v>0</v>
      </c>
      <c r="CY378" s="404">
        <v>0</v>
      </c>
      <c r="CZ378" s="404">
        <v>0</v>
      </c>
    </row>
    <row r="379" spans="1:104" x14ac:dyDescent="0.25">
      <c r="A379" s="183">
        <v>4882</v>
      </c>
      <c r="B379" s="183">
        <v>676024</v>
      </c>
      <c r="C379" s="27">
        <v>1025959</v>
      </c>
      <c r="D379" s="14">
        <v>1215347323</v>
      </c>
      <c r="F379" s="27" t="s">
        <v>1272</v>
      </c>
      <c r="G379" s="12" t="s">
        <v>855</v>
      </c>
      <c r="H379" s="27" t="s">
        <v>1283</v>
      </c>
      <c r="I379" s="12" t="s">
        <v>856</v>
      </c>
      <c r="J379" s="465">
        <v>3537.2000000000003</v>
      </c>
      <c r="K379" s="465">
        <v>3633.4</v>
      </c>
      <c r="L379" s="465">
        <v>3711.1000000000004</v>
      </c>
      <c r="M379" s="465">
        <v>3685.2</v>
      </c>
      <c r="N379" s="465">
        <v>3489.1000000000004</v>
      </c>
      <c r="O379" s="465">
        <v>0</v>
      </c>
      <c r="P379" s="465">
        <v>0</v>
      </c>
      <c r="Q379" s="465">
        <v>0</v>
      </c>
      <c r="R379" s="465">
        <v>0</v>
      </c>
      <c r="S379" s="465">
        <v>0</v>
      </c>
      <c r="T379" s="465">
        <v>0</v>
      </c>
      <c r="U379" s="465">
        <v>0</v>
      </c>
      <c r="V379" s="465">
        <v>6587.84</v>
      </c>
      <c r="W379" s="465">
        <v>0</v>
      </c>
      <c r="X379" s="465">
        <v>0</v>
      </c>
      <c r="Y379" s="465">
        <v>0</v>
      </c>
      <c r="Z379" s="465">
        <v>0</v>
      </c>
      <c r="AA379" s="465">
        <v>0</v>
      </c>
      <c r="AB379" s="465">
        <v>0</v>
      </c>
      <c r="AC379" s="465">
        <v>0</v>
      </c>
      <c r="AD379" s="465">
        <v>0</v>
      </c>
      <c r="AE379" s="465">
        <v>0</v>
      </c>
      <c r="AF379" s="465">
        <v>0</v>
      </c>
      <c r="AG379" s="465">
        <v>0</v>
      </c>
      <c r="AH379" s="465">
        <v>0</v>
      </c>
      <c r="AI379" s="465">
        <v>0</v>
      </c>
      <c r="AJ379" s="465">
        <v>0</v>
      </c>
      <c r="AK379" s="465">
        <v>0</v>
      </c>
      <c r="AL379" s="465">
        <v>0</v>
      </c>
      <c r="AM379" s="465">
        <v>0</v>
      </c>
      <c r="AN379" s="465">
        <v>0</v>
      </c>
      <c r="AO379" s="465">
        <v>0</v>
      </c>
      <c r="AP379" s="465">
        <v>0</v>
      </c>
      <c r="AQ379" s="465">
        <v>0</v>
      </c>
      <c r="AR379" s="465">
        <v>0</v>
      </c>
      <c r="AS379" s="465">
        <v>0</v>
      </c>
      <c r="AT379" s="465">
        <v>0</v>
      </c>
      <c r="AU379" s="465">
        <v>0</v>
      </c>
      <c r="AV379" s="404">
        <v>0</v>
      </c>
      <c r="AW379" s="404">
        <v>0</v>
      </c>
      <c r="AX379" s="404">
        <v>0</v>
      </c>
      <c r="AY379" s="404">
        <v>0</v>
      </c>
      <c r="AZ379" s="404">
        <v>0</v>
      </c>
      <c r="BA379" s="404">
        <v>0</v>
      </c>
      <c r="BB379" s="404">
        <v>0</v>
      </c>
      <c r="BC379" s="404">
        <v>0</v>
      </c>
      <c r="BD379" s="404">
        <v>0</v>
      </c>
      <c r="BE379" s="404">
        <v>0</v>
      </c>
      <c r="BF379" s="404">
        <v>0</v>
      </c>
      <c r="BG379" s="404">
        <v>0</v>
      </c>
      <c r="BH379" s="404">
        <v>0</v>
      </c>
      <c r="BI379" s="404">
        <v>0</v>
      </c>
      <c r="BJ379" s="404">
        <v>0</v>
      </c>
      <c r="BK379" s="404">
        <v>0</v>
      </c>
      <c r="BL379" s="404">
        <v>0</v>
      </c>
      <c r="BM379" s="404">
        <v>0</v>
      </c>
      <c r="BN379" s="404">
        <v>0</v>
      </c>
      <c r="BO379" s="404">
        <v>2530.8000000000002</v>
      </c>
      <c r="BP379" s="404">
        <v>2656.6000000000004</v>
      </c>
      <c r="BQ379" s="404">
        <v>2756.5</v>
      </c>
      <c r="BR379" s="404">
        <v>2723.2000000000003</v>
      </c>
      <c r="BS379" s="404">
        <v>2837.9</v>
      </c>
      <c r="BT379" s="404">
        <v>0</v>
      </c>
      <c r="BU379" s="404">
        <v>0</v>
      </c>
      <c r="BV379" s="404">
        <v>0</v>
      </c>
      <c r="BW379" s="404">
        <v>0</v>
      </c>
      <c r="BX379" s="404">
        <v>0</v>
      </c>
      <c r="BY379" s="404">
        <v>0</v>
      </c>
      <c r="BZ379" s="404">
        <v>0</v>
      </c>
      <c r="CA379" s="404">
        <v>4809.28</v>
      </c>
      <c r="CB379" s="404">
        <v>0</v>
      </c>
      <c r="CC379" s="404">
        <v>0</v>
      </c>
      <c r="CD379" s="404">
        <v>0</v>
      </c>
      <c r="CE379" s="404">
        <v>0</v>
      </c>
      <c r="CF379" s="404">
        <v>0</v>
      </c>
      <c r="CG379" s="404">
        <v>0</v>
      </c>
      <c r="CH379" s="404">
        <v>0</v>
      </c>
      <c r="CI379" s="404">
        <v>0</v>
      </c>
      <c r="CJ379" s="404">
        <v>0</v>
      </c>
      <c r="CK379" s="404">
        <v>0</v>
      </c>
      <c r="CL379" s="404">
        <v>0</v>
      </c>
      <c r="CM379" s="404">
        <v>0</v>
      </c>
      <c r="CN379" s="404">
        <v>0</v>
      </c>
      <c r="CO379" s="404">
        <v>0</v>
      </c>
      <c r="CP379" s="404">
        <v>0</v>
      </c>
      <c r="CQ379" s="404">
        <v>0</v>
      </c>
      <c r="CR379" s="404">
        <v>0</v>
      </c>
      <c r="CS379" s="404">
        <v>0</v>
      </c>
      <c r="CT379" s="404">
        <v>0</v>
      </c>
      <c r="CU379" s="404">
        <v>0</v>
      </c>
      <c r="CV379" s="404">
        <v>0</v>
      </c>
      <c r="CW379" s="404">
        <v>0</v>
      </c>
      <c r="CX379" s="404">
        <v>0</v>
      </c>
      <c r="CY379" s="404">
        <v>0</v>
      </c>
      <c r="CZ379" s="404">
        <v>0</v>
      </c>
    </row>
    <row r="380" spans="1:104" x14ac:dyDescent="0.25">
      <c r="A380" s="183">
        <v>4235</v>
      </c>
      <c r="B380" s="183">
        <v>676028</v>
      </c>
      <c r="C380" s="27">
        <v>1020268</v>
      </c>
      <c r="D380" s="14">
        <v>1841563038</v>
      </c>
      <c r="F380" s="27" t="s">
        <v>1272</v>
      </c>
      <c r="G380" s="12" t="s">
        <v>604</v>
      </c>
      <c r="H380" s="27" t="s">
        <v>1454</v>
      </c>
      <c r="I380" s="12" t="s">
        <v>605</v>
      </c>
      <c r="J380" s="465">
        <v>0</v>
      </c>
      <c r="K380" s="465">
        <v>0</v>
      </c>
      <c r="L380" s="465">
        <v>0</v>
      </c>
      <c r="M380" s="465">
        <v>0</v>
      </c>
      <c r="N380" s="465">
        <v>0</v>
      </c>
      <c r="O380" s="465">
        <v>0</v>
      </c>
      <c r="P380" s="465">
        <v>0</v>
      </c>
      <c r="Q380" s="465">
        <v>0</v>
      </c>
      <c r="R380" s="465">
        <v>0</v>
      </c>
      <c r="S380" s="465">
        <v>0</v>
      </c>
      <c r="T380" s="465">
        <v>0</v>
      </c>
      <c r="U380" s="465">
        <v>0</v>
      </c>
      <c r="V380" s="465">
        <v>45703.14</v>
      </c>
      <c r="W380" s="465">
        <v>0</v>
      </c>
      <c r="X380" s="465">
        <v>0</v>
      </c>
      <c r="Y380" s="465">
        <v>0</v>
      </c>
      <c r="Z380" s="465">
        <v>0</v>
      </c>
      <c r="AA380" s="465">
        <v>0</v>
      </c>
      <c r="AB380" s="465">
        <v>0</v>
      </c>
      <c r="AC380" s="465">
        <v>0</v>
      </c>
      <c r="AD380" s="465">
        <v>0</v>
      </c>
      <c r="AE380" s="465">
        <v>0</v>
      </c>
      <c r="AF380" s="465">
        <v>0</v>
      </c>
      <c r="AG380" s="465">
        <v>0</v>
      </c>
      <c r="AH380" s="465">
        <v>0</v>
      </c>
      <c r="AI380" s="465">
        <v>0</v>
      </c>
      <c r="AJ380" s="465">
        <v>0</v>
      </c>
      <c r="AK380" s="465">
        <v>0</v>
      </c>
      <c r="AL380" s="465">
        <v>0</v>
      </c>
      <c r="AM380" s="465">
        <v>0</v>
      </c>
      <c r="AN380" s="465">
        <v>0</v>
      </c>
      <c r="AO380" s="465">
        <v>0</v>
      </c>
      <c r="AP380" s="465">
        <v>0</v>
      </c>
      <c r="AQ380" s="465">
        <v>0</v>
      </c>
      <c r="AR380" s="465">
        <v>0</v>
      </c>
      <c r="AS380" s="465">
        <v>0</v>
      </c>
      <c r="AT380" s="465">
        <v>0</v>
      </c>
      <c r="AU380" s="465">
        <v>0</v>
      </c>
      <c r="AV380" s="404">
        <v>0</v>
      </c>
      <c r="AW380" s="404">
        <v>0</v>
      </c>
      <c r="AX380" s="404">
        <v>0</v>
      </c>
      <c r="AY380" s="404">
        <v>0</v>
      </c>
      <c r="AZ380" s="404">
        <v>0</v>
      </c>
      <c r="BA380" s="404">
        <v>0</v>
      </c>
      <c r="BB380" s="404">
        <v>0</v>
      </c>
      <c r="BC380" s="404">
        <v>0</v>
      </c>
      <c r="BD380" s="404">
        <v>0</v>
      </c>
      <c r="BE380" s="404">
        <v>0</v>
      </c>
      <c r="BF380" s="404">
        <v>0</v>
      </c>
      <c r="BG380" s="404">
        <v>0</v>
      </c>
      <c r="BH380" s="404">
        <v>0</v>
      </c>
      <c r="BI380" s="404">
        <v>0</v>
      </c>
      <c r="BJ380" s="404">
        <v>0</v>
      </c>
      <c r="BK380" s="404">
        <v>0</v>
      </c>
      <c r="BL380" s="404">
        <v>0</v>
      </c>
      <c r="BM380" s="404">
        <v>0</v>
      </c>
      <c r="BN380" s="404">
        <v>0</v>
      </c>
      <c r="BO380" s="404">
        <v>0</v>
      </c>
      <c r="BP380" s="404">
        <v>0</v>
      </c>
      <c r="BQ380" s="404">
        <v>0</v>
      </c>
      <c r="BR380" s="404">
        <v>0</v>
      </c>
      <c r="BS380" s="404">
        <v>0</v>
      </c>
      <c r="BT380" s="404">
        <v>0</v>
      </c>
      <c r="BU380" s="404">
        <v>0</v>
      </c>
      <c r="BV380" s="404">
        <v>0</v>
      </c>
      <c r="BW380" s="404">
        <v>0</v>
      </c>
      <c r="BX380" s="404">
        <v>0</v>
      </c>
      <c r="BY380" s="404">
        <v>0</v>
      </c>
      <c r="BZ380" s="404">
        <v>0</v>
      </c>
      <c r="CA380" s="404">
        <v>33364.379999999997</v>
      </c>
      <c r="CB380" s="404">
        <v>0</v>
      </c>
      <c r="CC380" s="404">
        <v>0</v>
      </c>
      <c r="CD380" s="404">
        <v>0</v>
      </c>
      <c r="CE380" s="404">
        <v>0</v>
      </c>
      <c r="CF380" s="404">
        <v>0</v>
      </c>
      <c r="CG380" s="404">
        <v>0</v>
      </c>
      <c r="CH380" s="404">
        <v>0</v>
      </c>
      <c r="CI380" s="404">
        <v>0</v>
      </c>
      <c r="CJ380" s="404">
        <v>0</v>
      </c>
      <c r="CK380" s="404">
        <v>0</v>
      </c>
      <c r="CL380" s="404">
        <v>0</v>
      </c>
      <c r="CM380" s="404">
        <v>0</v>
      </c>
      <c r="CN380" s="404">
        <v>0</v>
      </c>
      <c r="CO380" s="404">
        <v>0</v>
      </c>
      <c r="CP380" s="404">
        <v>0</v>
      </c>
      <c r="CQ380" s="404">
        <v>0</v>
      </c>
      <c r="CR380" s="404">
        <v>0</v>
      </c>
      <c r="CS380" s="404">
        <v>0</v>
      </c>
      <c r="CT380" s="404">
        <v>0</v>
      </c>
      <c r="CU380" s="404">
        <v>0</v>
      </c>
      <c r="CV380" s="404">
        <v>0</v>
      </c>
      <c r="CW380" s="404">
        <v>0</v>
      </c>
      <c r="CX380" s="404">
        <v>0</v>
      </c>
      <c r="CY380" s="404">
        <v>0</v>
      </c>
      <c r="CZ380" s="404">
        <v>0</v>
      </c>
    </row>
    <row r="381" spans="1:104" x14ac:dyDescent="0.25">
      <c r="A381" s="183">
        <v>5041</v>
      </c>
      <c r="B381" s="183">
        <v>676029</v>
      </c>
      <c r="C381" s="27">
        <v>1027671</v>
      </c>
      <c r="D381" s="14">
        <v>1851752729</v>
      </c>
      <c r="F381" s="27" t="s">
        <v>1293</v>
      </c>
      <c r="G381" s="12" t="s">
        <v>924</v>
      </c>
      <c r="H381" s="27" t="s">
        <v>1355</v>
      </c>
      <c r="I381" s="12" t="s">
        <v>925</v>
      </c>
      <c r="J381" s="465">
        <v>36086.700000000004</v>
      </c>
      <c r="K381" s="465">
        <v>37060.700000000004</v>
      </c>
      <c r="L381" s="465">
        <v>39505.440000000002</v>
      </c>
      <c r="M381" s="465">
        <v>39875.56</v>
      </c>
      <c r="N381" s="465">
        <v>39349.600000000006</v>
      </c>
      <c r="O381" s="465">
        <v>0</v>
      </c>
      <c r="P381" s="465">
        <v>0</v>
      </c>
      <c r="Q381" s="465">
        <v>0</v>
      </c>
      <c r="R381" s="465">
        <v>0</v>
      </c>
      <c r="S381" s="465">
        <v>0</v>
      </c>
      <c r="T381" s="465">
        <v>0</v>
      </c>
      <c r="U381" s="465">
        <v>0</v>
      </c>
      <c r="V381" s="465">
        <v>106754.18</v>
      </c>
      <c r="W381" s="465">
        <v>0</v>
      </c>
      <c r="X381" s="465">
        <v>0</v>
      </c>
      <c r="Y381" s="465">
        <v>0</v>
      </c>
      <c r="Z381" s="465">
        <v>0</v>
      </c>
      <c r="AA381" s="465">
        <v>0</v>
      </c>
      <c r="AB381" s="465">
        <v>0</v>
      </c>
      <c r="AC381" s="465">
        <v>16791.760000000002</v>
      </c>
      <c r="AD381" s="465">
        <v>16889.16</v>
      </c>
      <c r="AE381" s="465">
        <v>18135.879999999997</v>
      </c>
      <c r="AF381" s="465">
        <v>17415.120000000003</v>
      </c>
      <c r="AG381" s="465">
        <v>17317.72</v>
      </c>
      <c r="AH381" s="465">
        <v>0</v>
      </c>
      <c r="AI381" s="465">
        <v>0</v>
      </c>
      <c r="AJ381" s="465">
        <v>0</v>
      </c>
      <c r="AK381" s="465">
        <v>0</v>
      </c>
      <c r="AL381" s="465">
        <v>0</v>
      </c>
      <c r="AM381" s="465">
        <v>0</v>
      </c>
      <c r="AN381" s="465">
        <v>0</v>
      </c>
      <c r="AO381" s="465">
        <v>49103.599999999991</v>
      </c>
      <c r="AP381" s="465">
        <v>0</v>
      </c>
      <c r="AQ381" s="465">
        <v>0</v>
      </c>
      <c r="AR381" s="465">
        <v>0</v>
      </c>
      <c r="AS381" s="465">
        <v>0</v>
      </c>
      <c r="AT381" s="465">
        <v>0</v>
      </c>
      <c r="AU381" s="465">
        <v>0</v>
      </c>
      <c r="AV381" s="404">
        <v>0</v>
      </c>
      <c r="AW381" s="404">
        <v>0</v>
      </c>
      <c r="AX381" s="404">
        <v>0</v>
      </c>
      <c r="AY381" s="404">
        <v>0</v>
      </c>
      <c r="AZ381" s="404">
        <v>0</v>
      </c>
      <c r="BA381" s="404">
        <v>0</v>
      </c>
      <c r="BB381" s="404">
        <v>0</v>
      </c>
      <c r="BC381" s="404">
        <v>0</v>
      </c>
      <c r="BD381" s="404">
        <v>0</v>
      </c>
      <c r="BE381" s="404">
        <v>0</v>
      </c>
      <c r="BF381" s="404">
        <v>0</v>
      </c>
      <c r="BG381" s="404">
        <v>0</v>
      </c>
      <c r="BH381" s="404">
        <v>0</v>
      </c>
      <c r="BI381" s="404">
        <v>0</v>
      </c>
      <c r="BJ381" s="404">
        <v>0</v>
      </c>
      <c r="BK381" s="404">
        <v>0</v>
      </c>
      <c r="BL381" s="404">
        <v>0</v>
      </c>
      <c r="BM381" s="404">
        <v>0</v>
      </c>
      <c r="BN381" s="404">
        <v>0</v>
      </c>
      <c r="BO381" s="404">
        <v>0</v>
      </c>
      <c r="BP381" s="404">
        <v>0</v>
      </c>
      <c r="BQ381" s="404">
        <v>0</v>
      </c>
      <c r="BR381" s="404">
        <v>0</v>
      </c>
      <c r="BS381" s="404">
        <v>0</v>
      </c>
      <c r="BT381" s="404">
        <v>0</v>
      </c>
      <c r="BU381" s="404">
        <v>0</v>
      </c>
      <c r="BV381" s="404">
        <v>0</v>
      </c>
      <c r="BW381" s="404">
        <v>0</v>
      </c>
      <c r="BX381" s="404">
        <v>0</v>
      </c>
      <c r="BY381" s="404">
        <v>0</v>
      </c>
      <c r="BZ381" s="404">
        <v>0</v>
      </c>
      <c r="CA381" s="404">
        <v>0</v>
      </c>
      <c r="CB381" s="404">
        <v>0</v>
      </c>
      <c r="CC381" s="404">
        <v>0</v>
      </c>
      <c r="CD381" s="404">
        <v>0</v>
      </c>
      <c r="CE381" s="404">
        <v>0</v>
      </c>
      <c r="CF381" s="404">
        <v>0</v>
      </c>
      <c r="CG381" s="404">
        <v>0</v>
      </c>
      <c r="CH381" s="404">
        <v>0</v>
      </c>
      <c r="CI381" s="404">
        <v>0</v>
      </c>
      <c r="CJ381" s="404">
        <v>0</v>
      </c>
      <c r="CK381" s="404">
        <v>0</v>
      </c>
      <c r="CL381" s="404">
        <v>0</v>
      </c>
      <c r="CM381" s="404">
        <v>0</v>
      </c>
      <c r="CN381" s="404">
        <v>0</v>
      </c>
      <c r="CO381" s="404">
        <v>0</v>
      </c>
      <c r="CP381" s="404">
        <v>0</v>
      </c>
      <c r="CQ381" s="404">
        <v>0</v>
      </c>
      <c r="CR381" s="404">
        <v>0</v>
      </c>
      <c r="CS381" s="404">
        <v>0</v>
      </c>
      <c r="CT381" s="404">
        <v>0</v>
      </c>
      <c r="CU381" s="404">
        <v>0</v>
      </c>
      <c r="CV381" s="404">
        <v>0</v>
      </c>
      <c r="CW381" s="404">
        <v>0</v>
      </c>
      <c r="CX381" s="404">
        <v>0</v>
      </c>
      <c r="CY381" s="404">
        <v>0</v>
      </c>
      <c r="CZ381" s="404">
        <v>0</v>
      </c>
    </row>
    <row r="382" spans="1:104" x14ac:dyDescent="0.25">
      <c r="A382" s="183">
        <v>4627</v>
      </c>
      <c r="B382" s="183">
        <v>676030</v>
      </c>
      <c r="C382" s="27">
        <v>1025771</v>
      </c>
      <c r="D382" s="14">
        <v>1902227747</v>
      </c>
      <c r="F382" s="27" t="s">
        <v>1274</v>
      </c>
      <c r="G382" s="12" t="s">
        <v>756</v>
      </c>
      <c r="H382" s="27" t="s">
        <v>1284</v>
      </c>
      <c r="I382" s="12" t="s">
        <v>757</v>
      </c>
      <c r="J382" s="465">
        <v>0</v>
      </c>
      <c r="K382" s="465">
        <v>0</v>
      </c>
      <c r="L382" s="465">
        <v>0</v>
      </c>
      <c r="M382" s="465">
        <v>0</v>
      </c>
      <c r="N382" s="465">
        <v>0</v>
      </c>
      <c r="O382" s="465">
        <v>0</v>
      </c>
      <c r="P382" s="465">
        <v>0</v>
      </c>
      <c r="Q382" s="465">
        <v>0</v>
      </c>
      <c r="R382" s="465">
        <v>0</v>
      </c>
      <c r="S382" s="465">
        <v>0</v>
      </c>
      <c r="T382" s="465">
        <v>0</v>
      </c>
      <c r="U382" s="465">
        <v>0</v>
      </c>
      <c r="V382" s="465">
        <v>0</v>
      </c>
      <c r="W382" s="465">
        <v>0</v>
      </c>
      <c r="X382" s="465">
        <v>0</v>
      </c>
      <c r="Y382" s="465">
        <v>0</v>
      </c>
      <c r="Z382" s="465">
        <v>0</v>
      </c>
      <c r="AA382" s="465">
        <v>0</v>
      </c>
      <c r="AB382" s="465">
        <v>0</v>
      </c>
      <c r="AC382" s="465">
        <v>0</v>
      </c>
      <c r="AD382" s="465">
        <v>0</v>
      </c>
      <c r="AE382" s="465">
        <v>0</v>
      </c>
      <c r="AF382" s="465">
        <v>0</v>
      </c>
      <c r="AG382" s="465">
        <v>0</v>
      </c>
      <c r="AH382" s="465">
        <v>0</v>
      </c>
      <c r="AI382" s="465">
        <v>0</v>
      </c>
      <c r="AJ382" s="465">
        <v>0</v>
      </c>
      <c r="AK382" s="465">
        <v>0</v>
      </c>
      <c r="AL382" s="465">
        <v>0</v>
      </c>
      <c r="AM382" s="465">
        <v>0</v>
      </c>
      <c r="AN382" s="465">
        <v>0</v>
      </c>
      <c r="AO382" s="465">
        <v>0</v>
      </c>
      <c r="AP382" s="465">
        <v>0</v>
      </c>
      <c r="AQ382" s="465">
        <v>0</v>
      </c>
      <c r="AR382" s="465">
        <v>0</v>
      </c>
      <c r="AS382" s="465">
        <v>0</v>
      </c>
      <c r="AT382" s="465">
        <v>0</v>
      </c>
      <c r="AU382" s="465">
        <v>0</v>
      </c>
      <c r="AV382" s="404">
        <v>0</v>
      </c>
      <c r="AW382" s="404">
        <v>0</v>
      </c>
      <c r="AX382" s="404">
        <v>0</v>
      </c>
      <c r="AY382" s="404">
        <v>0</v>
      </c>
      <c r="AZ382" s="404">
        <v>0</v>
      </c>
      <c r="BA382" s="404">
        <v>0</v>
      </c>
      <c r="BB382" s="404">
        <v>0</v>
      </c>
      <c r="BC382" s="404">
        <v>0</v>
      </c>
      <c r="BD382" s="404">
        <v>0</v>
      </c>
      <c r="BE382" s="404">
        <v>0</v>
      </c>
      <c r="BF382" s="404">
        <v>0</v>
      </c>
      <c r="BG382" s="404">
        <v>0</v>
      </c>
      <c r="BH382" s="404">
        <v>0</v>
      </c>
      <c r="BI382" s="404">
        <v>0</v>
      </c>
      <c r="BJ382" s="404">
        <v>0</v>
      </c>
      <c r="BK382" s="404">
        <v>0</v>
      </c>
      <c r="BL382" s="404">
        <v>0</v>
      </c>
      <c r="BM382" s="404">
        <v>0</v>
      </c>
      <c r="BN382" s="404">
        <v>0</v>
      </c>
      <c r="BO382" s="404">
        <v>8898.5299999999988</v>
      </c>
      <c r="BP382" s="404">
        <v>8784.39</v>
      </c>
      <c r="BQ382" s="404">
        <v>9873.1099999999988</v>
      </c>
      <c r="BR382" s="404">
        <v>9622.8799999999992</v>
      </c>
      <c r="BS382" s="404">
        <v>9508.74</v>
      </c>
      <c r="BT382" s="404">
        <v>0</v>
      </c>
      <c r="BU382" s="404">
        <v>0</v>
      </c>
      <c r="BV382" s="404">
        <v>0</v>
      </c>
      <c r="BW382" s="404">
        <v>0</v>
      </c>
      <c r="BX382" s="404">
        <v>0</v>
      </c>
      <c r="BY382" s="404">
        <v>0</v>
      </c>
      <c r="BZ382" s="404">
        <v>0</v>
      </c>
      <c r="CA382" s="404">
        <v>20211.939999999999</v>
      </c>
      <c r="CB382" s="404">
        <v>0</v>
      </c>
      <c r="CC382" s="404">
        <v>0</v>
      </c>
      <c r="CD382" s="404">
        <v>0</v>
      </c>
      <c r="CE382" s="404">
        <v>0</v>
      </c>
      <c r="CF382" s="404">
        <v>0</v>
      </c>
      <c r="CG382" s="404">
        <v>0</v>
      </c>
      <c r="CH382" s="404">
        <v>10764.279999999999</v>
      </c>
      <c r="CI382" s="404">
        <v>10588.679999999998</v>
      </c>
      <c r="CJ382" s="404">
        <v>11572.039999999999</v>
      </c>
      <c r="CK382" s="404">
        <v>11514.97</v>
      </c>
      <c r="CL382" s="404">
        <v>11295.47</v>
      </c>
      <c r="CM382" s="404">
        <v>0</v>
      </c>
      <c r="CN382" s="404">
        <v>0</v>
      </c>
      <c r="CO382" s="404">
        <v>0</v>
      </c>
      <c r="CP382" s="404">
        <v>0</v>
      </c>
      <c r="CQ382" s="404">
        <v>0</v>
      </c>
      <c r="CR382" s="404">
        <v>0</v>
      </c>
      <c r="CS382" s="404">
        <v>0</v>
      </c>
      <c r="CT382" s="404">
        <v>24149.999999999996</v>
      </c>
      <c r="CU382" s="404">
        <v>0</v>
      </c>
      <c r="CV382" s="404">
        <v>0</v>
      </c>
      <c r="CW382" s="404">
        <v>0</v>
      </c>
      <c r="CX382" s="404">
        <v>0</v>
      </c>
      <c r="CY382" s="404">
        <v>0</v>
      </c>
      <c r="CZ382" s="404">
        <v>0</v>
      </c>
    </row>
    <row r="383" spans="1:104" x14ac:dyDescent="0.25">
      <c r="A383" s="183">
        <v>4744</v>
      </c>
      <c r="B383" s="183">
        <v>676034</v>
      </c>
      <c r="C383" s="27">
        <v>1026090</v>
      </c>
      <c r="D383" s="14">
        <v>1710395892</v>
      </c>
      <c r="F383" s="27" t="s">
        <v>1258</v>
      </c>
      <c r="G383" s="12" t="s">
        <v>802</v>
      </c>
      <c r="H383" s="27" t="s">
        <v>1373</v>
      </c>
      <c r="I383" s="12" t="s">
        <v>803</v>
      </c>
      <c r="J383" s="465">
        <v>11644.35</v>
      </c>
      <c r="K383" s="465">
        <v>12061.15</v>
      </c>
      <c r="L383" s="465">
        <v>12629.039999999999</v>
      </c>
      <c r="M383" s="465">
        <v>12290.390000000001</v>
      </c>
      <c r="N383" s="465">
        <v>12191.400000000001</v>
      </c>
      <c r="O383" s="465">
        <v>0</v>
      </c>
      <c r="P383" s="465">
        <v>0</v>
      </c>
      <c r="Q383" s="465">
        <v>0</v>
      </c>
      <c r="R383" s="465">
        <v>0</v>
      </c>
      <c r="S383" s="465">
        <v>0</v>
      </c>
      <c r="T383" s="465">
        <v>0</v>
      </c>
      <c r="U383" s="465">
        <v>0</v>
      </c>
      <c r="V383" s="465">
        <v>26780.16</v>
      </c>
      <c r="W383" s="465">
        <v>0</v>
      </c>
      <c r="X383" s="465">
        <v>0</v>
      </c>
      <c r="Y383" s="465">
        <v>0</v>
      </c>
      <c r="Z383" s="465">
        <v>0</v>
      </c>
      <c r="AA383" s="465">
        <v>0</v>
      </c>
      <c r="AB383" s="465">
        <v>0</v>
      </c>
      <c r="AC383" s="465">
        <v>0</v>
      </c>
      <c r="AD383" s="465">
        <v>0</v>
      </c>
      <c r="AE383" s="465">
        <v>0</v>
      </c>
      <c r="AF383" s="465">
        <v>0</v>
      </c>
      <c r="AG383" s="465">
        <v>0</v>
      </c>
      <c r="AH383" s="465">
        <v>0</v>
      </c>
      <c r="AI383" s="465">
        <v>0</v>
      </c>
      <c r="AJ383" s="465">
        <v>0</v>
      </c>
      <c r="AK383" s="465">
        <v>0</v>
      </c>
      <c r="AL383" s="465">
        <v>0</v>
      </c>
      <c r="AM383" s="465">
        <v>0</v>
      </c>
      <c r="AN383" s="465">
        <v>0</v>
      </c>
      <c r="AO383" s="465">
        <v>0</v>
      </c>
      <c r="AP383" s="465">
        <v>0</v>
      </c>
      <c r="AQ383" s="465">
        <v>0</v>
      </c>
      <c r="AR383" s="465">
        <v>0</v>
      </c>
      <c r="AS383" s="465">
        <v>0</v>
      </c>
      <c r="AT383" s="465">
        <v>0</v>
      </c>
      <c r="AU383" s="465">
        <v>0</v>
      </c>
      <c r="AV383" s="404">
        <v>0</v>
      </c>
      <c r="AW383" s="404">
        <v>0</v>
      </c>
      <c r="AX383" s="404">
        <v>0</v>
      </c>
      <c r="AY383" s="404">
        <v>0</v>
      </c>
      <c r="AZ383" s="404">
        <v>0</v>
      </c>
      <c r="BA383" s="404">
        <v>0</v>
      </c>
      <c r="BB383" s="404">
        <v>0</v>
      </c>
      <c r="BC383" s="404">
        <v>0</v>
      </c>
      <c r="BD383" s="404">
        <v>0</v>
      </c>
      <c r="BE383" s="404">
        <v>0</v>
      </c>
      <c r="BF383" s="404">
        <v>0</v>
      </c>
      <c r="BG383" s="404">
        <v>0</v>
      </c>
      <c r="BH383" s="404">
        <v>0</v>
      </c>
      <c r="BI383" s="404">
        <v>0</v>
      </c>
      <c r="BJ383" s="404">
        <v>0</v>
      </c>
      <c r="BK383" s="404">
        <v>0</v>
      </c>
      <c r="BL383" s="404">
        <v>0</v>
      </c>
      <c r="BM383" s="404">
        <v>0</v>
      </c>
      <c r="BN383" s="404">
        <v>0</v>
      </c>
      <c r="BO383" s="404">
        <v>12972.9</v>
      </c>
      <c r="BP383" s="404">
        <v>13321.97</v>
      </c>
      <c r="BQ383" s="404">
        <v>14254.56</v>
      </c>
      <c r="BR383" s="404">
        <v>14186.829999999998</v>
      </c>
      <c r="BS383" s="404">
        <v>14155.57</v>
      </c>
      <c r="BT383" s="404">
        <v>0</v>
      </c>
      <c r="BU383" s="404">
        <v>0</v>
      </c>
      <c r="BV383" s="404">
        <v>0</v>
      </c>
      <c r="BW383" s="404">
        <v>0</v>
      </c>
      <c r="BX383" s="404">
        <v>0</v>
      </c>
      <c r="BY383" s="404">
        <v>0</v>
      </c>
      <c r="BZ383" s="404">
        <v>0</v>
      </c>
      <c r="CA383" s="404">
        <v>29886.719999999994</v>
      </c>
      <c r="CB383" s="404">
        <v>0</v>
      </c>
      <c r="CC383" s="404">
        <v>0</v>
      </c>
      <c r="CD383" s="404">
        <v>0</v>
      </c>
      <c r="CE383" s="404">
        <v>0</v>
      </c>
      <c r="CF383" s="404">
        <v>0</v>
      </c>
      <c r="CG383" s="404">
        <v>0</v>
      </c>
      <c r="CH383" s="404">
        <v>0</v>
      </c>
      <c r="CI383" s="404">
        <v>0</v>
      </c>
      <c r="CJ383" s="404">
        <v>0</v>
      </c>
      <c r="CK383" s="404">
        <v>0</v>
      </c>
      <c r="CL383" s="404">
        <v>0</v>
      </c>
      <c r="CM383" s="404">
        <v>0</v>
      </c>
      <c r="CN383" s="404">
        <v>0</v>
      </c>
      <c r="CO383" s="404">
        <v>0</v>
      </c>
      <c r="CP383" s="404">
        <v>0</v>
      </c>
      <c r="CQ383" s="404">
        <v>0</v>
      </c>
      <c r="CR383" s="404">
        <v>0</v>
      </c>
      <c r="CS383" s="404">
        <v>0</v>
      </c>
      <c r="CT383" s="404">
        <v>0</v>
      </c>
      <c r="CU383" s="404">
        <v>0</v>
      </c>
      <c r="CV383" s="404">
        <v>0</v>
      </c>
      <c r="CW383" s="404">
        <v>0</v>
      </c>
      <c r="CX383" s="404">
        <v>0</v>
      </c>
      <c r="CY383" s="404">
        <v>0</v>
      </c>
      <c r="CZ383" s="404">
        <v>0</v>
      </c>
    </row>
    <row r="384" spans="1:104" x14ac:dyDescent="0.25">
      <c r="A384" s="183">
        <v>102010</v>
      </c>
      <c r="B384" s="183">
        <v>676037</v>
      </c>
      <c r="C384" s="27">
        <v>1027638</v>
      </c>
      <c r="D384" s="14">
        <v>1790749067</v>
      </c>
      <c r="F384" s="27" t="s">
        <v>1408</v>
      </c>
      <c r="G384" s="12" t="s">
        <v>394</v>
      </c>
      <c r="H384" s="27" t="s">
        <v>1412</v>
      </c>
      <c r="I384" s="12" t="s">
        <v>395</v>
      </c>
      <c r="J384" s="465">
        <v>0</v>
      </c>
      <c r="K384" s="465">
        <v>0</v>
      </c>
      <c r="L384" s="465">
        <v>0</v>
      </c>
      <c r="M384" s="465">
        <v>0</v>
      </c>
      <c r="N384" s="465">
        <v>0</v>
      </c>
      <c r="O384" s="465">
        <v>0</v>
      </c>
      <c r="P384" s="465">
        <v>0</v>
      </c>
      <c r="Q384" s="465">
        <v>0</v>
      </c>
      <c r="R384" s="465">
        <v>0</v>
      </c>
      <c r="S384" s="465">
        <v>0</v>
      </c>
      <c r="T384" s="465">
        <v>0</v>
      </c>
      <c r="U384" s="465">
        <v>0</v>
      </c>
      <c r="V384" s="465">
        <v>0</v>
      </c>
      <c r="W384" s="465">
        <v>0</v>
      </c>
      <c r="X384" s="465">
        <v>0</v>
      </c>
      <c r="Y384" s="465">
        <v>0</v>
      </c>
      <c r="Z384" s="465">
        <v>0</v>
      </c>
      <c r="AA384" s="465">
        <v>0</v>
      </c>
      <c r="AB384" s="465">
        <v>0</v>
      </c>
      <c r="AC384" s="465">
        <v>15271.88</v>
      </c>
      <c r="AD384" s="465">
        <v>15965.039999999999</v>
      </c>
      <c r="AE384" s="465">
        <v>16479.32</v>
      </c>
      <c r="AF384" s="465">
        <v>17597.32</v>
      </c>
      <c r="AG384" s="465">
        <v>16479.32</v>
      </c>
      <c r="AH384" s="465">
        <v>0</v>
      </c>
      <c r="AI384" s="465">
        <v>0</v>
      </c>
      <c r="AJ384" s="465">
        <v>0</v>
      </c>
      <c r="AK384" s="465">
        <v>0</v>
      </c>
      <c r="AL384" s="465">
        <v>0</v>
      </c>
      <c r="AM384" s="465">
        <v>0</v>
      </c>
      <c r="AN384" s="465">
        <v>0</v>
      </c>
      <c r="AO384" s="465">
        <v>35211</v>
      </c>
      <c r="AP384" s="465">
        <v>0</v>
      </c>
      <c r="AQ384" s="465">
        <v>0</v>
      </c>
      <c r="AR384" s="465">
        <v>0</v>
      </c>
      <c r="AS384" s="465">
        <v>0</v>
      </c>
      <c r="AT384" s="465">
        <v>0</v>
      </c>
      <c r="AU384" s="465">
        <v>0</v>
      </c>
      <c r="AV384" s="404">
        <v>19363.759999999998</v>
      </c>
      <c r="AW384" s="404">
        <v>20258.159999999996</v>
      </c>
      <c r="AX384" s="404">
        <v>21286.720000000001</v>
      </c>
      <c r="AY384" s="404">
        <v>20526.48</v>
      </c>
      <c r="AZ384" s="404">
        <v>20817.16</v>
      </c>
      <c r="BA384" s="404">
        <v>0</v>
      </c>
      <c r="BB384" s="404">
        <v>0</v>
      </c>
      <c r="BC384" s="404">
        <v>0</v>
      </c>
      <c r="BD384" s="404">
        <v>0</v>
      </c>
      <c r="BE384" s="404">
        <v>0</v>
      </c>
      <c r="BF384" s="404">
        <v>0</v>
      </c>
      <c r="BG384" s="404">
        <v>0</v>
      </c>
      <c r="BH384" s="404">
        <v>44946</v>
      </c>
      <c r="BI384" s="404">
        <v>0</v>
      </c>
      <c r="BJ384" s="404">
        <v>0</v>
      </c>
      <c r="BK384" s="404">
        <v>0</v>
      </c>
      <c r="BL384" s="404">
        <v>0</v>
      </c>
      <c r="BM384" s="404">
        <v>0</v>
      </c>
      <c r="BN384" s="404">
        <v>0</v>
      </c>
      <c r="BO384" s="404">
        <v>22807.200000000001</v>
      </c>
      <c r="BP384" s="404">
        <v>25199.719999999998</v>
      </c>
      <c r="BQ384" s="404">
        <v>26966.16</v>
      </c>
      <c r="BR384" s="404">
        <v>27010.880000000001</v>
      </c>
      <c r="BS384" s="404">
        <v>26608.399999999998</v>
      </c>
      <c r="BT384" s="404">
        <v>0</v>
      </c>
      <c r="BU384" s="404">
        <v>0</v>
      </c>
      <c r="BV384" s="404">
        <v>0</v>
      </c>
      <c r="BW384" s="404">
        <v>0</v>
      </c>
      <c r="BX384" s="404">
        <v>0</v>
      </c>
      <c r="BY384" s="404">
        <v>0</v>
      </c>
      <c r="BZ384" s="404">
        <v>0</v>
      </c>
      <c r="CA384" s="404">
        <v>55324.5</v>
      </c>
      <c r="CB384" s="404">
        <v>0</v>
      </c>
      <c r="CC384" s="404">
        <v>0</v>
      </c>
      <c r="CD384" s="404">
        <v>0</v>
      </c>
      <c r="CE384" s="404">
        <v>0</v>
      </c>
      <c r="CF384" s="404">
        <v>0</v>
      </c>
      <c r="CG384" s="404">
        <v>0</v>
      </c>
      <c r="CH384" s="404">
        <v>0</v>
      </c>
      <c r="CI384" s="404">
        <v>0</v>
      </c>
      <c r="CJ384" s="404">
        <v>0</v>
      </c>
      <c r="CK384" s="404">
        <v>0</v>
      </c>
      <c r="CL384" s="404">
        <v>0</v>
      </c>
      <c r="CM384" s="404">
        <v>0</v>
      </c>
      <c r="CN384" s="404">
        <v>0</v>
      </c>
      <c r="CO384" s="404">
        <v>0</v>
      </c>
      <c r="CP384" s="404">
        <v>0</v>
      </c>
      <c r="CQ384" s="404">
        <v>0</v>
      </c>
      <c r="CR384" s="404">
        <v>0</v>
      </c>
      <c r="CS384" s="404">
        <v>0</v>
      </c>
      <c r="CT384" s="404">
        <v>0</v>
      </c>
      <c r="CU384" s="404">
        <v>0</v>
      </c>
      <c r="CV384" s="404">
        <v>0</v>
      </c>
      <c r="CW384" s="404">
        <v>0</v>
      </c>
      <c r="CX384" s="404">
        <v>0</v>
      </c>
      <c r="CY384" s="404">
        <v>0</v>
      </c>
      <c r="CZ384" s="404">
        <v>0</v>
      </c>
    </row>
    <row r="385" spans="1:104" x14ac:dyDescent="0.25">
      <c r="A385" s="183">
        <v>5045</v>
      </c>
      <c r="B385" s="183">
        <v>676044</v>
      </c>
      <c r="C385" s="27">
        <v>1026523</v>
      </c>
      <c r="D385" s="14">
        <v>1144662990</v>
      </c>
      <c r="F385" s="27" t="s">
        <v>1297</v>
      </c>
      <c r="G385" s="12" t="s">
        <v>926</v>
      </c>
      <c r="H385" s="27" t="s">
        <v>1360</v>
      </c>
      <c r="I385" s="12" t="s">
        <v>927</v>
      </c>
      <c r="J385" s="465">
        <v>14612.43</v>
      </c>
      <c r="K385" s="465">
        <v>14508.13</v>
      </c>
      <c r="L385" s="465">
        <v>15405.109999999999</v>
      </c>
      <c r="M385" s="465">
        <v>15352.96</v>
      </c>
      <c r="N385" s="465">
        <v>15113.07</v>
      </c>
      <c r="O385" s="465">
        <v>0</v>
      </c>
      <c r="P385" s="465">
        <v>0</v>
      </c>
      <c r="Q385" s="465">
        <v>0</v>
      </c>
      <c r="R385" s="465">
        <v>0</v>
      </c>
      <c r="S385" s="465">
        <v>0</v>
      </c>
      <c r="T385" s="465">
        <v>0</v>
      </c>
      <c r="U385" s="465">
        <v>0</v>
      </c>
      <c r="V385" s="465">
        <v>42177.72</v>
      </c>
      <c r="W385" s="465">
        <v>0</v>
      </c>
      <c r="X385" s="465">
        <v>0</v>
      </c>
      <c r="Y385" s="465">
        <v>0</v>
      </c>
      <c r="Z385" s="465">
        <v>0</v>
      </c>
      <c r="AA385" s="465">
        <v>0</v>
      </c>
      <c r="AB385" s="465">
        <v>0</v>
      </c>
      <c r="AC385" s="465">
        <v>0</v>
      </c>
      <c r="AD385" s="465">
        <v>0</v>
      </c>
      <c r="AE385" s="465">
        <v>0</v>
      </c>
      <c r="AF385" s="465">
        <v>0</v>
      </c>
      <c r="AG385" s="465">
        <v>0</v>
      </c>
      <c r="AH385" s="465">
        <v>0</v>
      </c>
      <c r="AI385" s="465">
        <v>0</v>
      </c>
      <c r="AJ385" s="465">
        <v>0</v>
      </c>
      <c r="AK385" s="465">
        <v>0</v>
      </c>
      <c r="AL385" s="465">
        <v>0</v>
      </c>
      <c r="AM385" s="465">
        <v>0</v>
      </c>
      <c r="AN385" s="465">
        <v>0</v>
      </c>
      <c r="AO385" s="465">
        <v>0</v>
      </c>
      <c r="AP385" s="465">
        <v>0</v>
      </c>
      <c r="AQ385" s="465">
        <v>0</v>
      </c>
      <c r="AR385" s="465">
        <v>0</v>
      </c>
      <c r="AS385" s="465">
        <v>0</v>
      </c>
      <c r="AT385" s="465">
        <v>0</v>
      </c>
      <c r="AU385" s="465">
        <v>0</v>
      </c>
      <c r="AV385" s="404">
        <v>0</v>
      </c>
      <c r="AW385" s="404">
        <v>0</v>
      </c>
      <c r="AX385" s="404">
        <v>0</v>
      </c>
      <c r="AY385" s="404">
        <v>0</v>
      </c>
      <c r="AZ385" s="404">
        <v>0</v>
      </c>
      <c r="BA385" s="404">
        <v>0</v>
      </c>
      <c r="BB385" s="404">
        <v>0</v>
      </c>
      <c r="BC385" s="404">
        <v>0</v>
      </c>
      <c r="BD385" s="404">
        <v>0</v>
      </c>
      <c r="BE385" s="404">
        <v>0</v>
      </c>
      <c r="BF385" s="404">
        <v>0</v>
      </c>
      <c r="BG385" s="404">
        <v>0</v>
      </c>
      <c r="BH385" s="404">
        <v>0</v>
      </c>
      <c r="BI385" s="404">
        <v>0</v>
      </c>
      <c r="BJ385" s="404">
        <v>0</v>
      </c>
      <c r="BK385" s="404">
        <v>0</v>
      </c>
      <c r="BL385" s="404">
        <v>0</v>
      </c>
      <c r="BM385" s="404">
        <v>0</v>
      </c>
      <c r="BN385" s="404">
        <v>0</v>
      </c>
      <c r="BO385" s="404">
        <v>0</v>
      </c>
      <c r="BP385" s="404">
        <v>0</v>
      </c>
      <c r="BQ385" s="404">
        <v>0</v>
      </c>
      <c r="BR385" s="404">
        <v>0</v>
      </c>
      <c r="BS385" s="404">
        <v>0</v>
      </c>
      <c r="BT385" s="404">
        <v>0</v>
      </c>
      <c r="BU385" s="404">
        <v>0</v>
      </c>
      <c r="BV385" s="404">
        <v>0</v>
      </c>
      <c r="BW385" s="404">
        <v>0</v>
      </c>
      <c r="BX385" s="404">
        <v>0</v>
      </c>
      <c r="BY385" s="404">
        <v>0</v>
      </c>
      <c r="BZ385" s="404">
        <v>0</v>
      </c>
      <c r="CA385" s="404">
        <v>0</v>
      </c>
      <c r="CB385" s="404">
        <v>0</v>
      </c>
      <c r="CC385" s="404">
        <v>0</v>
      </c>
      <c r="CD385" s="404">
        <v>0</v>
      </c>
      <c r="CE385" s="404">
        <v>0</v>
      </c>
      <c r="CF385" s="404">
        <v>0</v>
      </c>
      <c r="CG385" s="404">
        <v>0</v>
      </c>
      <c r="CH385" s="404">
        <v>17981.32</v>
      </c>
      <c r="CI385" s="404">
        <v>17981.32</v>
      </c>
      <c r="CJ385" s="404">
        <v>19420.659999999996</v>
      </c>
      <c r="CK385" s="404">
        <v>19545.82</v>
      </c>
      <c r="CL385" s="404">
        <v>19702.27</v>
      </c>
      <c r="CM385" s="404">
        <v>0</v>
      </c>
      <c r="CN385" s="404">
        <v>0</v>
      </c>
      <c r="CO385" s="404">
        <v>0</v>
      </c>
      <c r="CP385" s="404">
        <v>0</v>
      </c>
      <c r="CQ385" s="404">
        <v>0</v>
      </c>
      <c r="CR385" s="404">
        <v>0</v>
      </c>
      <c r="CS385" s="404">
        <v>0</v>
      </c>
      <c r="CT385" s="404">
        <v>52462.799999999996</v>
      </c>
      <c r="CU385" s="404">
        <v>0</v>
      </c>
      <c r="CV385" s="404">
        <v>0</v>
      </c>
      <c r="CW385" s="404">
        <v>0</v>
      </c>
      <c r="CX385" s="404">
        <v>0</v>
      </c>
      <c r="CY385" s="404">
        <v>0</v>
      </c>
      <c r="CZ385" s="404">
        <v>0</v>
      </c>
    </row>
    <row r="386" spans="1:104" x14ac:dyDescent="0.25">
      <c r="A386" s="183">
        <v>5326</v>
      </c>
      <c r="B386" s="183">
        <v>676048</v>
      </c>
      <c r="C386" s="27">
        <v>1027676</v>
      </c>
      <c r="D386" s="14">
        <v>1144680471</v>
      </c>
      <c r="F386" s="27" t="s">
        <v>1296</v>
      </c>
      <c r="G386" s="12" t="s">
        <v>1095</v>
      </c>
      <c r="H386" s="27" t="s">
        <v>1356</v>
      </c>
      <c r="I386" s="12" t="s">
        <v>1096</v>
      </c>
      <c r="J386" s="465">
        <v>0</v>
      </c>
      <c r="K386" s="465">
        <v>0</v>
      </c>
      <c r="L386" s="465">
        <v>0</v>
      </c>
      <c r="M386" s="465">
        <v>0</v>
      </c>
      <c r="N386" s="465">
        <v>0</v>
      </c>
      <c r="O386" s="465">
        <v>0</v>
      </c>
      <c r="P386" s="465">
        <v>0</v>
      </c>
      <c r="Q386" s="465">
        <v>0</v>
      </c>
      <c r="R386" s="465">
        <v>0</v>
      </c>
      <c r="S386" s="465">
        <v>0</v>
      </c>
      <c r="T386" s="465">
        <v>0</v>
      </c>
      <c r="U386" s="465">
        <v>0</v>
      </c>
      <c r="V386" s="465">
        <v>0</v>
      </c>
      <c r="W386" s="465">
        <v>0</v>
      </c>
      <c r="X386" s="465">
        <v>0</v>
      </c>
      <c r="Y386" s="465">
        <v>0</v>
      </c>
      <c r="Z386" s="465">
        <v>0</v>
      </c>
      <c r="AA386" s="465">
        <v>0</v>
      </c>
      <c r="AB386" s="465">
        <v>0</v>
      </c>
      <c r="AC386" s="465">
        <v>13752.730000000001</v>
      </c>
      <c r="AD386" s="465">
        <v>13798.25</v>
      </c>
      <c r="AE386" s="465">
        <v>14674.51</v>
      </c>
      <c r="AF386" s="465">
        <v>14771.24</v>
      </c>
      <c r="AG386" s="465">
        <v>14498.12</v>
      </c>
      <c r="AH386" s="465">
        <v>0</v>
      </c>
      <c r="AI386" s="465">
        <v>0</v>
      </c>
      <c r="AJ386" s="465">
        <v>0</v>
      </c>
      <c r="AK386" s="465">
        <v>0</v>
      </c>
      <c r="AL386" s="465">
        <v>0</v>
      </c>
      <c r="AM386" s="465">
        <v>0</v>
      </c>
      <c r="AN386" s="465">
        <v>0</v>
      </c>
      <c r="AO386" s="465">
        <v>39999.19</v>
      </c>
      <c r="AP386" s="465">
        <v>0</v>
      </c>
      <c r="AQ386" s="465">
        <v>0</v>
      </c>
      <c r="AR386" s="465">
        <v>0</v>
      </c>
      <c r="AS386" s="465">
        <v>0</v>
      </c>
      <c r="AT386" s="465">
        <v>0</v>
      </c>
      <c r="AU386" s="465">
        <v>0</v>
      </c>
      <c r="AV386" s="404">
        <v>0</v>
      </c>
      <c r="AW386" s="404">
        <v>0</v>
      </c>
      <c r="AX386" s="404">
        <v>0</v>
      </c>
      <c r="AY386" s="404">
        <v>0</v>
      </c>
      <c r="AZ386" s="404">
        <v>0</v>
      </c>
      <c r="BA386" s="404">
        <v>0</v>
      </c>
      <c r="BB386" s="404">
        <v>0</v>
      </c>
      <c r="BC386" s="404">
        <v>0</v>
      </c>
      <c r="BD386" s="404">
        <v>0</v>
      </c>
      <c r="BE386" s="404">
        <v>0</v>
      </c>
      <c r="BF386" s="404">
        <v>0</v>
      </c>
      <c r="BG386" s="404">
        <v>0</v>
      </c>
      <c r="BH386" s="404">
        <v>0</v>
      </c>
      <c r="BI386" s="404">
        <v>0</v>
      </c>
      <c r="BJ386" s="404">
        <v>0</v>
      </c>
      <c r="BK386" s="404">
        <v>0</v>
      </c>
      <c r="BL386" s="404">
        <v>0</v>
      </c>
      <c r="BM386" s="404">
        <v>0</v>
      </c>
      <c r="BN386" s="404">
        <v>0</v>
      </c>
      <c r="BO386" s="404">
        <v>0</v>
      </c>
      <c r="BP386" s="404">
        <v>0</v>
      </c>
      <c r="BQ386" s="404">
        <v>0</v>
      </c>
      <c r="BR386" s="404">
        <v>0</v>
      </c>
      <c r="BS386" s="404">
        <v>0</v>
      </c>
      <c r="BT386" s="404">
        <v>0</v>
      </c>
      <c r="BU386" s="404">
        <v>0</v>
      </c>
      <c r="BV386" s="404">
        <v>0</v>
      </c>
      <c r="BW386" s="404">
        <v>0</v>
      </c>
      <c r="BX386" s="404">
        <v>0</v>
      </c>
      <c r="BY386" s="404">
        <v>0</v>
      </c>
      <c r="BZ386" s="404">
        <v>0</v>
      </c>
      <c r="CA386" s="404">
        <v>0</v>
      </c>
      <c r="CB386" s="404">
        <v>0</v>
      </c>
      <c r="CC386" s="404">
        <v>0</v>
      </c>
      <c r="CD386" s="404">
        <v>0</v>
      </c>
      <c r="CE386" s="404">
        <v>0</v>
      </c>
      <c r="CF386" s="404">
        <v>0</v>
      </c>
      <c r="CG386" s="404">
        <v>0</v>
      </c>
      <c r="CH386" s="404">
        <v>18811.140000000003</v>
      </c>
      <c r="CI386" s="404">
        <v>19505.320000000003</v>
      </c>
      <c r="CJ386" s="404">
        <v>20353.13</v>
      </c>
      <c r="CK386" s="404">
        <v>20745.740000000002</v>
      </c>
      <c r="CL386" s="404">
        <v>20643.32</v>
      </c>
      <c r="CM386" s="404">
        <v>0</v>
      </c>
      <c r="CN386" s="404">
        <v>0</v>
      </c>
      <c r="CO386" s="404">
        <v>0</v>
      </c>
      <c r="CP386" s="404">
        <v>0</v>
      </c>
      <c r="CQ386" s="404">
        <v>0</v>
      </c>
      <c r="CR386" s="404">
        <v>0</v>
      </c>
      <c r="CS386" s="404">
        <v>0</v>
      </c>
      <c r="CT386" s="404">
        <v>55576.289999999994</v>
      </c>
      <c r="CU386" s="404">
        <v>0</v>
      </c>
      <c r="CV386" s="404">
        <v>0</v>
      </c>
      <c r="CW386" s="404">
        <v>0</v>
      </c>
      <c r="CX386" s="404">
        <v>0</v>
      </c>
      <c r="CY386" s="404">
        <v>0</v>
      </c>
      <c r="CZ386" s="404">
        <v>0</v>
      </c>
    </row>
    <row r="387" spans="1:104" x14ac:dyDescent="0.25">
      <c r="A387" s="183">
        <v>5386</v>
      </c>
      <c r="B387" s="183">
        <v>676049</v>
      </c>
      <c r="C387" s="27">
        <v>1027692</v>
      </c>
      <c r="D387" s="14">
        <v>1093176968</v>
      </c>
      <c r="F387" s="27" t="s">
        <v>1296</v>
      </c>
      <c r="G387" s="12" t="s">
        <v>1131</v>
      </c>
      <c r="H387" s="27" t="s">
        <v>1356</v>
      </c>
      <c r="I387" s="12" t="s">
        <v>1132</v>
      </c>
      <c r="J387" s="465">
        <v>0</v>
      </c>
      <c r="K387" s="465">
        <v>0</v>
      </c>
      <c r="L387" s="465">
        <v>0</v>
      </c>
      <c r="M387" s="465">
        <v>0</v>
      </c>
      <c r="N387" s="465">
        <v>0</v>
      </c>
      <c r="O387" s="465">
        <v>0</v>
      </c>
      <c r="P387" s="465">
        <v>0</v>
      </c>
      <c r="Q387" s="465">
        <v>0</v>
      </c>
      <c r="R387" s="465">
        <v>0</v>
      </c>
      <c r="S387" s="465">
        <v>0</v>
      </c>
      <c r="T387" s="465">
        <v>0</v>
      </c>
      <c r="U387" s="465">
        <v>0</v>
      </c>
      <c r="V387" s="465">
        <v>0</v>
      </c>
      <c r="W387" s="465">
        <v>0</v>
      </c>
      <c r="X387" s="465">
        <v>0</v>
      </c>
      <c r="Y387" s="465">
        <v>0</v>
      </c>
      <c r="Z387" s="465">
        <v>0</v>
      </c>
      <c r="AA387" s="465">
        <v>0</v>
      </c>
      <c r="AB387" s="465">
        <v>0</v>
      </c>
      <c r="AC387" s="465">
        <v>15299.61</v>
      </c>
      <c r="AD387" s="465">
        <v>15350.25</v>
      </c>
      <c r="AE387" s="465">
        <v>16325.070000000002</v>
      </c>
      <c r="AF387" s="465">
        <v>16432.68</v>
      </c>
      <c r="AG387" s="465">
        <v>16128.84</v>
      </c>
      <c r="AH387" s="465">
        <v>0</v>
      </c>
      <c r="AI387" s="465">
        <v>0</v>
      </c>
      <c r="AJ387" s="465">
        <v>0</v>
      </c>
      <c r="AK387" s="465">
        <v>0</v>
      </c>
      <c r="AL387" s="465">
        <v>0</v>
      </c>
      <c r="AM387" s="465">
        <v>0</v>
      </c>
      <c r="AN387" s="465">
        <v>0</v>
      </c>
      <c r="AO387" s="465">
        <v>37995.520000000004</v>
      </c>
      <c r="AP387" s="465">
        <v>0</v>
      </c>
      <c r="AQ387" s="465">
        <v>0</v>
      </c>
      <c r="AR387" s="465">
        <v>0</v>
      </c>
      <c r="AS387" s="465">
        <v>0</v>
      </c>
      <c r="AT387" s="465">
        <v>0</v>
      </c>
      <c r="AU387" s="465">
        <v>0</v>
      </c>
      <c r="AV387" s="404">
        <v>0</v>
      </c>
      <c r="AW387" s="404">
        <v>0</v>
      </c>
      <c r="AX387" s="404">
        <v>0</v>
      </c>
      <c r="AY387" s="404">
        <v>0</v>
      </c>
      <c r="AZ387" s="404">
        <v>0</v>
      </c>
      <c r="BA387" s="404">
        <v>0</v>
      </c>
      <c r="BB387" s="404">
        <v>0</v>
      </c>
      <c r="BC387" s="404">
        <v>0</v>
      </c>
      <c r="BD387" s="404">
        <v>0</v>
      </c>
      <c r="BE387" s="404">
        <v>0</v>
      </c>
      <c r="BF387" s="404">
        <v>0</v>
      </c>
      <c r="BG387" s="404">
        <v>0</v>
      </c>
      <c r="BH387" s="404">
        <v>0</v>
      </c>
      <c r="BI387" s="404">
        <v>0</v>
      </c>
      <c r="BJ387" s="404">
        <v>0</v>
      </c>
      <c r="BK387" s="404">
        <v>0</v>
      </c>
      <c r="BL387" s="404">
        <v>0</v>
      </c>
      <c r="BM387" s="404">
        <v>0</v>
      </c>
      <c r="BN387" s="404">
        <v>0</v>
      </c>
      <c r="BO387" s="404">
        <v>0</v>
      </c>
      <c r="BP387" s="404">
        <v>0</v>
      </c>
      <c r="BQ387" s="404">
        <v>0</v>
      </c>
      <c r="BR387" s="404">
        <v>0</v>
      </c>
      <c r="BS387" s="404">
        <v>0</v>
      </c>
      <c r="BT387" s="404">
        <v>0</v>
      </c>
      <c r="BU387" s="404">
        <v>0</v>
      </c>
      <c r="BV387" s="404">
        <v>0</v>
      </c>
      <c r="BW387" s="404">
        <v>0</v>
      </c>
      <c r="BX387" s="404">
        <v>0</v>
      </c>
      <c r="BY387" s="404">
        <v>0</v>
      </c>
      <c r="BZ387" s="404">
        <v>0</v>
      </c>
      <c r="CA387" s="404">
        <v>0</v>
      </c>
      <c r="CB387" s="404">
        <v>0</v>
      </c>
      <c r="CC387" s="404">
        <v>0</v>
      </c>
      <c r="CD387" s="404">
        <v>0</v>
      </c>
      <c r="CE387" s="404">
        <v>0</v>
      </c>
      <c r="CF387" s="404">
        <v>0</v>
      </c>
      <c r="CG387" s="404">
        <v>0</v>
      </c>
      <c r="CH387" s="404">
        <v>20926.98</v>
      </c>
      <c r="CI387" s="404">
        <v>21699.239999999998</v>
      </c>
      <c r="CJ387" s="404">
        <v>22642.41</v>
      </c>
      <c r="CK387" s="404">
        <v>23079.18</v>
      </c>
      <c r="CL387" s="404">
        <v>22965.24</v>
      </c>
      <c r="CM387" s="404">
        <v>0</v>
      </c>
      <c r="CN387" s="404">
        <v>0</v>
      </c>
      <c r="CO387" s="404">
        <v>0</v>
      </c>
      <c r="CP387" s="404">
        <v>0</v>
      </c>
      <c r="CQ387" s="404">
        <v>0</v>
      </c>
      <c r="CR387" s="404">
        <v>0</v>
      </c>
      <c r="CS387" s="404">
        <v>0</v>
      </c>
      <c r="CT387" s="404">
        <v>52792.32</v>
      </c>
      <c r="CU387" s="404">
        <v>0</v>
      </c>
      <c r="CV387" s="404">
        <v>0</v>
      </c>
      <c r="CW387" s="404">
        <v>0</v>
      </c>
      <c r="CX387" s="404">
        <v>0</v>
      </c>
      <c r="CY387" s="404">
        <v>0</v>
      </c>
      <c r="CZ387" s="404">
        <v>0</v>
      </c>
    </row>
    <row r="388" spans="1:104" x14ac:dyDescent="0.25">
      <c r="A388" s="183">
        <v>5329</v>
      </c>
      <c r="B388" s="183">
        <v>676051</v>
      </c>
      <c r="C388" s="27">
        <v>1021324</v>
      </c>
      <c r="D388" s="14">
        <v>1639163595</v>
      </c>
      <c r="F388" s="27" t="s">
        <v>1296</v>
      </c>
      <c r="G388" s="12" t="s">
        <v>1097</v>
      </c>
      <c r="H388" s="27" t="s">
        <v>1371</v>
      </c>
      <c r="I388" s="12" t="s">
        <v>1098</v>
      </c>
      <c r="J388" s="465">
        <v>0</v>
      </c>
      <c r="K388" s="465">
        <v>0</v>
      </c>
      <c r="L388" s="465">
        <v>0</v>
      </c>
      <c r="M388" s="465">
        <v>0</v>
      </c>
      <c r="N388" s="465">
        <v>0</v>
      </c>
      <c r="O388" s="465">
        <v>0</v>
      </c>
      <c r="P388" s="465">
        <v>0</v>
      </c>
      <c r="Q388" s="465">
        <v>0</v>
      </c>
      <c r="R388" s="465">
        <v>0</v>
      </c>
      <c r="S388" s="465">
        <v>0</v>
      </c>
      <c r="T388" s="465">
        <v>0</v>
      </c>
      <c r="U388" s="465">
        <v>0</v>
      </c>
      <c r="V388" s="465">
        <v>0</v>
      </c>
      <c r="W388" s="465">
        <v>0</v>
      </c>
      <c r="X388" s="465">
        <v>0</v>
      </c>
      <c r="Y388" s="465">
        <v>0</v>
      </c>
      <c r="Z388" s="465">
        <v>0</v>
      </c>
      <c r="AA388" s="465">
        <v>0</v>
      </c>
      <c r="AB388" s="465">
        <v>0</v>
      </c>
      <c r="AC388" s="465">
        <v>9522.98</v>
      </c>
      <c r="AD388" s="465">
        <v>9554.5</v>
      </c>
      <c r="AE388" s="465">
        <v>10161.26</v>
      </c>
      <c r="AF388" s="465">
        <v>10228.24</v>
      </c>
      <c r="AG388" s="465">
        <v>10039.120000000001</v>
      </c>
      <c r="AH388" s="465">
        <v>0</v>
      </c>
      <c r="AI388" s="465">
        <v>0</v>
      </c>
      <c r="AJ388" s="465">
        <v>0</v>
      </c>
      <c r="AK388" s="465">
        <v>0</v>
      </c>
      <c r="AL388" s="465">
        <v>0</v>
      </c>
      <c r="AM388" s="465">
        <v>0</v>
      </c>
      <c r="AN388" s="465">
        <v>0</v>
      </c>
      <c r="AO388" s="465">
        <v>21595.11</v>
      </c>
      <c r="AP388" s="465">
        <v>0</v>
      </c>
      <c r="AQ388" s="465">
        <v>0</v>
      </c>
      <c r="AR388" s="465">
        <v>0</v>
      </c>
      <c r="AS388" s="465">
        <v>0</v>
      </c>
      <c r="AT388" s="465">
        <v>0</v>
      </c>
      <c r="AU388" s="465">
        <v>0</v>
      </c>
      <c r="AV388" s="404">
        <v>0</v>
      </c>
      <c r="AW388" s="404">
        <v>0</v>
      </c>
      <c r="AX388" s="404">
        <v>0</v>
      </c>
      <c r="AY388" s="404">
        <v>0</v>
      </c>
      <c r="AZ388" s="404">
        <v>0</v>
      </c>
      <c r="BA388" s="404">
        <v>0</v>
      </c>
      <c r="BB388" s="404">
        <v>0</v>
      </c>
      <c r="BC388" s="404">
        <v>0</v>
      </c>
      <c r="BD388" s="404">
        <v>0</v>
      </c>
      <c r="BE388" s="404">
        <v>0</v>
      </c>
      <c r="BF388" s="404">
        <v>0</v>
      </c>
      <c r="BG388" s="404">
        <v>0</v>
      </c>
      <c r="BH388" s="404">
        <v>0</v>
      </c>
      <c r="BI388" s="404">
        <v>0</v>
      </c>
      <c r="BJ388" s="404">
        <v>0</v>
      </c>
      <c r="BK388" s="404">
        <v>0</v>
      </c>
      <c r="BL388" s="404">
        <v>0</v>
      </c>
      <c r="BM388" s="404">
        <v>0</v>
      </c>
      <c r="BN388" s="404">
        <v>0</v>
      </c>
      <c r="BO388" s="404">
        <v>0</v>
      </c>
      <c r="BP388" s="404">
        <v>0</v>
      </c>
      <c r="BQ388" s="404">
        <v>0</v>
      </c>
      <c r="BR388" s="404">
        <v>0</v>
      </c>
      <c r="BS388" s="404">
        <v>0</v>
      </c>
      <c r="BT388" s="404">
        <v>0</v>
      </c>
      <c r="BU388" s="404">
        <v>0</v>
      </c>
      <c r="BV388" s="404">
        <v>0</v>
      </c>
      <c r="BW388" s="404">
        <v>0</v>
      </c>
      <c r="BX388" s="404">
        <v>0</v>
      </c>
      <c r="BY388" s="404">
        <v>0</v>
      </c>
      <c r="BZ388" s="404">
        <v>0</v>
      </c>
      <c r="CA388" s="404">
        <v>0</v>
      </c>
      <c r="CB388" s="404">
        <v>0</v>
      </c>
      <c r="CC388" s="404">
        <v>0</v>
      </c>
      <c r="CD388" s="404">
        <v>0</v>
      </c>
      <c r="CE388" s="404">
        <v>0</v>
      </c>
      <c r="CF388" s="404">
        <v>0</v>
      </c>
      <c r="CG388" s="404">
        <v>0</v>
      </c>
      <c r="CH388" s="404">
        <v>13025.64</v>
      </c>
      <c r="CI388" s="404">
        <v>13506.32</v>
      </c>
      <c r="CJ388" s="404">
        <v>14093.380000000001</v>
      </c>
      <c r="CK388" s="404">
        <v>14365.24</v>
      </c>
      <c r="CL388" s="404">
        <v>14294.32</v>
      </c>
      <c r="CM388" s="404">
        <v>0</v>
      </c>
      <c r="CN388" s="404">
        <v>0</v>
      </c>
      <c r="CO388" s="404">
        <v>0</v>
      </c>
      <c r="CP388" s="404">
        <v>0</v>
      </c>
      <c r="CQ388" s="404">
        <v>0</v>
      </c>
      <c r="CR388" s="404">
        <v>0</v>
      </c>
      <c r="CS388" s="404">
        <v>0</v>
      </c>
      <c r="CT388" s="404">
        <v>30005.009999999995</v>
      </c>
      <c r="CU388" s="404">
        <v>0</v>
      </c>
      <c r="CV388" s="404">
        <v>0</v>
      </c>
      <c r="CW388" s="404">
        <v>0</v>
      </c>
      <c r="CX388" s="404">
        <v>0</v>
      </c>
      <c r="CY388" s="404">
        <v>0</v>
      </c>
      <c r="CZ388" s="404">
        <v>0</v>
      </c>
    </row>
    <row r="389" spans="1:104" x14ac:dyDescent="0.25">
      <c r="A389" s="183">
        <v>102294</v>
      </c>
      <c r="B389" s="183">
        <v>676059</v>
      </c>
      <c r="C389" s="27">
        <v>1020250</v>
      </c>
      <c r="D389" s="14">
        <v>1972585289</v>
      </c>
      <c r="F389" s="27" t="s">
        <v>1279</v>
      </c>
      <c r="G389" s="12" t="s">
        <v>396</v>
      </c>
      <c r="H389" s="27" t="s">
        <v>1433</v>
      </c>
      <c r="I389" s="12" t="s">
        <v>397</v>
      </c>
      <c r="J389" s="465">
        <v>12392.56</v>
      </c>
      <c r="K389" s="465">
        <v>12134.819999999998</v>
      </c>
      <c r="L389" s="465">
        <v>13686.519999999999</v>
      </c>
      <c r="M389" s="465">
        <v>14091.539999999999</v>
      </c>
      <c r="N389" s="465">
        <v>13334.099999999999</v>
      </c>
      <c r="O389" s="465">
        <v>0</v>
      </c>
      <c r="P389" s="465">
        <v>0</v>
      </c>
      <c r="Q389" s="465">
        <v>0</v>
      </c>
      <c r="R389" s="465">
        <v>0</v>
      </c>
      <c r="S389" s="465">
        <v>0</v>
      </c>
      <c r="T389" s="465">
        <v>0</v>
      </c>
      <c r="U389" s="465">
        <v>0</v>
      </c>
      <c r="V389" s="465">
        <v>36252.35</v>
      </c>
      <c r="W389" s="465">
        <v>0</v>
      </c>
      <c r="X389" s="465">
        <v>0</v>
      </c>
      <c r="Y389" s="465">
        <v>0</v>
      </c>
      <c r="Z389" s="465">
        <v>0</v>
      </c>
      <c r="AA389" s="465">
        <v>0</v>
      </c>
      <c r="AB389" s="465">
        <v>0</v>
      </c>
      <c r="AC389" s="465">
        <v>0</v>
      </c>
      <c r="AD389" s="465">
        <v>0</v>
      </c>
      <c r="AE389" s="465">
        <v>0</v>
      </c>
      <c r="AF389" s="465">
        <v>0</v>
      </c>
      <c r="AG389" s="465">
        <v>0</v>
      </c>
      <c r="AH389" s="465">
        <v>0</v>
      </c>
      <c r="AI389" s="465">
        <v>0</v>
      </c>
      <c r="AJ389" s="465">
        <v>0</v>
      </c>
      <c r="AK389" s="465">
        <v>0</v>
      </c>
      <c r="AL389" s="465">
        <v>0</v>
      </c>
      <c r="AM389" s="465">
        <v>0</v>
      </c>
      <c r="AN389" s="465">
        <v>0</v>
      </c>
      <c r="AO389" s="465">
        <v>0</v>
      </c>
      <c r="AP389" s="465">
        <v>0</v>
      </c>
      <c r="AQ389" s="465">
        <v>0</v>
      </c>
      <c r="AR389" s="465">
        <v>0</v>
      </c>
      <c r="AS389" s="465">
        <v>0</v>
      </c>
      <c r="AT389" s="465">
        <v>0</v>
      </c>
      <c r="AU389" s="465">
        <v>0</v>
      </c>
      <c r="AV389" s="404">
        <v>7937.3399999999992</v>
      </c>
      <c r="AW389" s="404">
        <v>7669.08</v>
      </c>
      <c r="AX389" s="404">
        <v>8715.82</v>
      </c>
      <c r="AY389" s="404">
        <v>8784.1999999999989</v>
      </c>
      <c r="AZ389" s="404">
        <v>8431.7799999999988</v>
      </c>
      <c r="BA389" s="404">
        <v>0</v>
      </c>
      <c r="BB389" s="404">
        <v>0</v>
      </c>
      <c r="BC389" s="404">
        <v>0</v>
      </c>
      <c r="BD389" s="404">
        <v>0</v>
      </c>
      <c r="BE389" s="404">
        <v>0</v>
      </c>
      <c r="BF389" s="404">
        <v>0</v>
      </c>
      <c r="BG389" s="404">
        <v>0</v>
      </c>
      <c r="BH389" s="404">
        <v>23073.759999999998</v>
      </c>
      <c r="BI389" s="404">
        <v>0</v>
      </c>
      <c r="BJ389" s="404">
        <v>0</v>
      </c>
      <c r="BK389" s="404">
        <v>0</v>
      </c>
      <c r="BL389" s="404">
        <v>0</v>
      </c>
      <c r="BM389" s="404">
        <v>0</v>
      </c>
      <c r="BN389" s="404">
        <v>0</v>
      </c>
      <c r="BO389" s="404">
        <v>0</v>
      </c>
      <c r="BP389" s="404">
        <v>0</v>
      </c>
      <c r="BQ389" s="404">
        <v>0</v>
      </c>
      <c r="BR389" s="404">
        <v>0</v>
      </c>
      <c r="BS389" s="404">
        <v>0</v>
      </c>
      <c r="BT389" s="404">
        <v>0</v>
      </c>
      <c r="BU389" s="404">
        <v>0</v>
      </c>
      <c r="BV389" s="404">
        <v>0</v>
      </c>
      <c r="BW389" s="404">
        <v>0</v>
      </c>
      <c r="BX389" s="404">
        <v>0</v>
      </c>
      <c r="BY389" s="404">
        <v>0</v>
      </c>
      <c r="BZ389" s="404">
        <v>0</v>
      </c>
      <c r="CA389" s="404">
        <v>0</v>
      </c>
      <c r="CB389" s="404">
        <v>0</v>
      </c>
      <c r="CC389" s="404">
        <v>0</v>
      </c>
      <c r="CD389" s="404">
        <v>0</v>
      </c>
      <c r="CE389" s="404">
        <v>0</v>
      </c>
      <c r="CF389" s="404">
        <v>0</v>
      </c>
      <c r="CG389" s="404">
        <v>0</v>
      </c>
      <c r="CH389" s="404">
        <v>17336.96</v>
      </c>
      <c r="CI389" s="404">
        <v>17715.679999999997</v>
      </c>
      <c r="CJ389" s="404">
        <v>19993.259999999998</v>
      </c>
      <c r="CK389" s="404">
        <v>20103.72</v>
      </c>
      <c r="CL389" s="404">
        <v>19803.899999999998</v>
      </c>
      <c r="CM389" s="404">
        <v>0</v>
      </c>
      <c r="CN389" s="404">
        <v>0</v>
      </c>
      <c r="CO389" s="404">
        <v>0</v>
      </c>
      <c r="CP389" s="404">
        <v>0</v>
      </c>
      <c r="CQ389" s="404">
        <v>0</v>
      </c>
      <c r="CR389" s="404">
        <v>0</v>
      </c>
      <c r="CS389" s="404">
        <v>0</v>
      </c>
      <c r="CT389" s="404">
        <v>52220.35</v>
      </c>
      <c r="CU389" s="404">
        <v>0</v>
      </c>
      <c r="CV389" s="404">
        <v>0</v>
      </c>
      <c r="CW389" s="404">
        <v>0</v>
      </c>
      <c r="CX389" s="404">
        <v>0</v>
      </c>
      <c r="CY389" s="404">
        <v>0</v>
      </c>
      <c r="CZ389" s="404">
        <v>0</v>
      </c>
    </row>
    <row r="390" spans="1:104" x14ac:dyDescent="0.25">
      <c r="A390" s="183">
        <v>4069</v>
      </c>
      <c r="B390" s="183">
        <v>676067</v>
      </c>
      <c r="C390" s="27">
        <v>1026572</v>
      </c>
      <c r="D390" s="14">
        <v>1770972572</v>
      </c>
      <c r="F390" s="27" t="s">
        <v>1293</v>
      </c>
      <c r="G390" s="12" t="s">
        <v>564</v>
      </c>
      <c r="H390" s="27" t="s">
        <v>1314</v>
      </c>
      <c r="I390" s="12" t="s">
        <v>565</v>
      </c>
      <c r="J390" s="465">
        <v>16376.1</v>
      </c>
      <c r="K390" s="465">
        <v>16818.099999999999</v>
      </c>
      <c r="L390" s="465">
        <v>17927.52</v>
      </c>
      <c r="M390" s="465">
        <v>18095.48</v>
      </c>
      <c r="N390" s="465">
        <v>17856.8</v>
      </c>
      <c r="O390" s="465">
        <v>0</v>
      </c>
      <c r="P390" s="465">
        <v>0</v>
      </c>
      <c r="Q390" s="465">
        <v>0</v>
      </c>
      <c r="R390" s="465">
        <v>0</v>
      </c>
      <c r="S390" s="465">
        <v>0</v>
      </c>
      <c r="T390" s="465">
        <v>0</v>
      </c>
      <c r="U390" s="465">
        <v>0</v>
      </c>
      <c r="V390" s="465">
        <v>48461.54</v>
      </c>
      <c r="W390" s="465">
        <v>0</v>
      </c>
      <c r="X390" s="465">
        <v>0</v>
      </c>
      <c r="Y390" s="465">
        <v>0</v>
      </c>
      <c r="Z390" s="465">
        <v>0</v>
      </c>
      <c r="AA390" s="465">
        <v>0</v>
      </c>
      <c r="AB390" s="465">
        <v>0</v>
      </c>
      <c r="AC390" s="465">
        <v>7620.08</v>
      </c>
      <c r="AD390" s="465">
        <v>7664.28</v>
      </c>
      <c r="AE390" s="465">
        <v>8230.0399999999991</v>
      </c>
      <c r="AF390" s="465">
        <v>7902.96</v>
      </c>
      <c r="AG390" s="465">
        <v>7858.76</v>
      </c>
      <c r="AH390" s="465">
        <v>0</v>
      </c>
      <c r="AI390" s="465">
        <v>0</v>
      </c>
      <c r="AJ390" s="465">
        <v>0</v>
      </c>
      <c r="AK390" s="465">
        <v>0</v>
      </c>
      <c r="AL390" s="465">
        <v>0</v>
      </c>
      <c r="AM390" s="465">
        <v>0</v>
      </c>
      <c r="AN390" s="465">
        <v>0</v>
      </c>
      <c r="AO390" s="465">
        <v>22290.799999999996</v>
      </c>
      <c r="AP390" s="465">
        <v>0</v>
      </c>
      <c r="AQ390" s="465">
        <v>0</v>
      </c>
      <c r="AR390" s="465">
        <v>0</v>
      </c>
      <c r="AS390" s="465">
        <v>0</v>
      </c>
      <c r="AT390" s="465">
        <v>0</v>
      </c>
      <c r="AU390" s="465">
        <v>0</v>
      </c>
      <c r="AV390" s="404">
        <v>0</v>
      </c>
      <c r="AW390" s="404">
        <v>0</v>
      </c>
      <c r="AX390" s="404">
        <v>0</v>
      </c>
      <c r="AY390" s="404">
        <v>0</v>
      </c>
      <c r="AZ390" s="404">
        <v>0</v>
      </c>
      <c r="BA390" s="404">
        <v>0</v>
      </c>
      <c r="BB390" s="404">
        <v>0</v>
      </c>
      <c r="BC390" s="404">
        <v>0</v>
      </c>
      <c r="BD390" s="404">
        <v>0</v>
      </c>
      <c r="BE390" s="404">
        <v>0</v>
      </c>
      <c r="BF390" s="404">
        <v>0</v>
      </c>
      <c r="BG390" s="404">
        <v>0</v>
      </c>
      <c r="BH390" s="404">
        <v>0</v>
      </c>
      <c r="BI390" s="404">
        <v>0</v>
      </c>
      <c r="BJ390" s="404">
        <v>0</v>
      </c>
      <c r="BK390" s="404">
        <v>0</v>
      </c>
      <c r="BL390" s="404">
        <v>0</v>
      </c>
      <c r="BM390" s="404">
        <v>0</v>
      </c>
      <c r="BN390" s="404">
        <v>0</v>
      </c>
      <c r="BO390" s="404">
        <v>0</v>
      </c>
      <c r="BP390" s="404">
        <v>0</v>
      </c>
      <c r="BQ390" s="404">
        <v>0</v>
      </c>
      <c r="BR390" s="404">
        <v>0</v>
      </c>
      <c r="BS390" s="404">
        <v>0</v>
      </c>
      <c r="BT390" s="404">
        <v>0</v>
      </c>
      <c r="BU390" s="404">
        <v>0</v>
      </c>
      <c r="BV390" s="404">
        <v>0</v>
      </c>
      <c r="BW390" s="404">
        <v>0</v>
      </c>
      <c r="BX390" s="404">
        <v>0</v>
      </c>
      <c r="BY390" s="404">
        <v>0</v>
      </c>
      <c r="BZ390" s="404">
        <v>0</v>
      </c>
      <c r="CA390" s="404">
        <v>0</v>
      </c>
      <c r="CB390" s="404">
        <v>0</v>
      </c>
      <c r="CC390" s="404">
        <v>0</v>
      </c>
      <c r="CD390" s="404">
        <v>0</v>
      </c>
      <c r="CE390" s="404">
        <v>0</v>
      </c>
      <c r="CF390" s="404">
        <v>0</v>
      </c>
      <c r="CG390" s="404">
        <v>0</v>
      </c>
      <c r="CH390" s="404">
        <v>0</v>
      </c>
      <c r="CI390" s="404">
        <v>0</v>
      </c>
      <c r="CJ390" s="404">
        <v>0</v>
      </c>
      <c r="CK390" s="404">
        <v>0</v>
      </c>
      <c r="CL390" s="404">
        <v>0</v>
      </c>
      <c r="CM390" s="404">
        <v>0</v>
      </c>
      <c r="CN390" s="404">
        <v>0</v>
      </c>
      <c r="CO390" s="404">
        <v>0</v>
      </c>
      <c r="CP390" s="404">
        <v>0</v>
      </c>
      <c r="CQ390" s="404">
        <v>0</v>
      </c>
      <c r="CR390" s="404">
        <v>0</v>
      </c>
      <c r="CS390" s="404">
        <v>0</v>
      </c>
      <c r="CT390" s="404">
        <v>0</v>
      </c>
      <c r="CU390" s="404">
        <v>0</v>
      </c>
      <c r="CV390" s="404">
        <v>0</v>
      </c>
      <c r="CW390" s="404">
        <v>0</v>
      </c>
      <c r="CX390" s="404">
        <v>0</v>
      </c>
      <c r="CY390" s="404">
        <v>0</v>
      </c>
      <c r="CZ390" s="404">
        <v>0</v>
      </c>
    </row>
    <row r="391" spans="1:104" x14ac:dyDescent="0.25">
      <c r="A391" s="183">
        <v>102417</v>
      </c>
      <c r="B391" s="183">
        <v>676073</v>
      </c>
      <c r="C391" s="27">
        <v>1020140</v>
      </c>
      <c r="D391" s="14">
        <v>1801878319</v>
      </c>
      <c r="F391" s="27" t="s">
        <v>1279</v>
      </c>
      <c r="G391" s="12" t="s">
        <v>400</v>
      </c>
      <c r="H391" s="27" t="s">
        <v>1433</v>
      </c>
      <c r="I391" s="12" t="s">
        <v>401</v>
      </c>
      <c r="J391" s="465">
        <v>14112.44</v>
      </c>
      <c r="K391" s="465">
        <v>13818.930000000002</v>
      </c>
      <c r="L391" s="465">
        <v>15585.980000000001</v>
      </c>
      <c r="M391" s="465">
        <v>16047.210000000001</v>
      </c>
      <c r="N391" s="465">
        <v>15184.650000000001</v>
      </c>
      <c r="O391" s="465">
        <v>0</v>
      </c>
      <c r="P391" s="465">
        <v>0</v>
      </c>
      <c r="Q391" s="465">
        <v>0</v>
      </c>
      <c r="R391" s="465">
        <v>0</v>
      </c>
      <c r="S391" s="465">
        <v>0</v>
      </c>
      <c r="T391" s="465">
        <v>0</v>
      </c>
      <c r="U391" s="465">
        <v>0</v>
      </c>
      <c r="V391" s="465">
        <v>41337.85</v>
      </c>
      <c r="W391" s="465">
        <v>0</v>
      </c>
      <c r="X391" s="465">
        <v>0</v>
      </c>
      <c r="Y391" s="465">
        <v>0</v>
      </c>
      <c r="Z391" s="465">
        <v>0</v>
      </c>
      <c r="AA391" s="465">
        <v>0</v>
      </c>
      <c r="AB391" s="465">
        <v>0</v>
      </c>
      <c r="AC391" s="465">
        <v>0</v>
      </c>
      <c r="AD391" s="465">
        <v>0</v>
      </c>
      <c r="AE391" s="465">
        <v>0</v>
      </c>
      <c r="AF391" s="465">
        <v>0</v>
      </c>
      <c r="AG391" s="465">
        <v>0</v>
      </c>
      <c r="AH391" s="465">
        <v>0</v>
      </c>
      <c r="AI391" s="465">
        <v>0</v>
      </c>
      <c r="AJ391" s="465">
        <v>0</v>
      </c>
      <c r="AK391" s="465">
        <v>0</v>
      </c>
      <c r="AL391" s="465">
        <v>0</v>
      </c>
      <c r="AM391" s="465">
        <v>0</v>
      </c>
      <c r="AN391" s="465">
        <v>0</v>
      </c>
      <c r="AO391" s="465">
        <v>0</v>
      </c>
      <c r="AP391" s="465">
        <v>0</v>
      </c>
      <c r="AQ391" s="465">
        <v>0</v>
      </c>
      <c r="AR391" s="465">
        <v>0</v>
      </c>
      <c r="AS391" s="465">
        <v>0</v>
      </c>
      <c r="AT391" s="465">
        <v>0</v>
      </c>
      <c r="AU391" s="465">
        <v>0</v>
      </c>
      <c r="AV391" s="404">
        <v>9038.91</v>
      </c>
      <c r="AW391" s="404">
        <v>8733.42</v>
      </c>
      <c r="AX391" s="404">
        <v>9925.43</v>
      </c>
      <c r="AY391" s="404">
        <v>10003.299999999999</v>
      </c>
      <c r="AZ391" s="404">
        <v>9601.9699999999993</v>
      </c>
      <c r="BA391" s="404">
        <v>0</v>
      </c>
      <c r="BB391" s="404">
        <v>0</v>
      </c>
      <c r="BC391" s="404">
        <v>0</v>
      </c>
      <c r="BD391" s="404">
        <v>0</v>
      </c>
      <c r="BE391" s="404">
        <v>0</v>
      </c>
      <c r="BF391" s="404">
        <v>0</v>
      </c>
      <c r="BG391" s="404">
        <v>0</v>
      </c>
      <c r="BH391" s="404">
        <v>26310.560000000001</v>
      </c>
      <c r="BI391" s="404">
        <v>0</v>
      </c>
      <c r="BJ391" s="404">
        <v>0</v>
      </c>
      <c r="BK391" s="404">
        <v>0</v>
      </c>
      <c r="BL391" s="404">
        <v>0</v>
      </c>
      <c r="BM391" s="404">
        <v>0</v>
      </c>
      <c r="BN391" s="404">
        <v>0</v>
      </c>
      <c r="BO391" s="404">
        <v>0</v>
      </c>
      <c r="BP391" s="404">
        <v>0</v>
      </c>
      <c r="BQ391" s="404">
        <v>0</v>
      </c>
      <c r="BR391" s="404">
        <v>0</v>
      </c>
      <c r="BS391" s="404">
        <v>0</v>
      </c>
      <c r="BT391" s="404">
        <v>0</v>
      </c>
      <c r="BU391" s="404">
        <v>0</v>
      </c>
      <c r="BV391" s="404">
        <v>0</v>
      </c>
      <c r="BW391" s="404">
        <v>0</v>
      </c>
      <c r="BX391" s="404">
        <v>0</v>
      </c>
      <c r="BY391" s="404">
        <v>0</v>
      </c>
      <c r="BZ391" s="404">
        <v>0</v>
      </c>
      <c r="CA391" s="404">
        <v>0</v>
      </c>
      <c r="CB391" s="404">
        <v>0</v>
      </c>
      <c r="CC391" s="404">
        <v>0</v>
      </c>
      <c r="CD391" s="404">
        <v>0</v>
      </c>
      <c r="CE391" s="404">
        <v>0</v>
      </c>
      <c r="CF391" s="404">
        <v>0</v>
      </c>
      <c r="CG391" s="404">
        <v>0</v>
      </c>
      <c r="CH391" s="404">
        <v>19743.04</v>
      </c>
      <c r="CI391" s="404">
        <v>20174.320000000003</v>
      </c>
      <c r="CJ391" s="404">
        <v>22767.989999999998</v>
      </c>
      <c r="CK391" s="404">
        <v>22893.78</v>
      </c>
      <c r="CL391" s="404">
        <v>22552.350000000002</v>
      </c>
      <c r="CM391" s="404">
        <v>0</v>
      </c>
      <c r="CN391" s="404">
        <v>0</v>
      </c>
      <c r="CO391" s="404">
        <v>0</v>
      </c>
      <c r="CP391" s="404">
        <v>0</v>
      </c>
      <c r="CQ391" s="404">
        <v>0</v>
      </c>
      <c r="CR391" s="404">
        <v>0</v>
      </c>
      <c r="CS391" s="404">
        <v>0</v>
      </c>
      <c r="CT391" s="404">
        <v>59545.85</v>
      </c>
      <c r="CU391" s="404">
        <v>0</v>
      </c>
      <c r="CV391" s="404">
        <v>0</v>
      </c>
      <c r="CW391" s="404">
        <v>0</v>
      </c>
      <c r="CX391" s="404">
        <v>0</v>
      </c>
      <c r="CY391" s="404">
        <v>0</v>
      </c>
      <c r="CZ391" s="404">
        <v>0</v>
      </c>
    </row>
    <row r="392" spans="1:104" x14ac:dyDescent="0.25">
      <c r="A392" s="183">
        <v>5066</v>
      </c>
      <c r="B392" s="183">
        <v>676077</v>
      </c>
      <c r="C392" s="27">
        <v>1013568</v>
      </c>
      <c r="D392" s="14">
        <v>1578534772</v>
      </c>
      <c r="F392" s="27" t="s">
        <v>1258</v>
      </c>
      <c r="G392" s="12" t="s">
        <v>938</v>
      </c>
      <c r="H392" s="27" t="s">
        <v>1418</v>
      </c>
      <c r="I392" s="12" t="s">
        <v>939</v>
      </c>
      <c r="J392" s="465">
        <v>6146.25</v>
      </c>
      <c r="K392" s="465">
        <v>6366.25</v>
      </c>
      <c r="L392" s="465">
        <v>6666</v>
      </c>
      <c r="M392" s="465">
        <v>6487.25</v>
      </c>
      <c r="N392" s="465">
        <v>6435</v>
      </c>
      <c r="O392" s="465">
        <v>0</v>
      </c>
      <c r="P392" s="465">
        <v>0</v>
      </c>
      <c r="Q392" s="465">
        <v>0</v>
      </c>
      <c r="R392" s="465">
        <v>0</v>
      </c>
      <c r="S392" s="465">
        <v>0</v>
      </c>
      <c r="T392" s="465">
        <v>0</v>
      </c>
      <c r="U392" s="465">
        <v>0</v>
      </c>
      <c r="V392" s="465">
        <v>14087.48</v>
      </c>
      <c r="W392" s="465">
        <v>0</v>
      </c>
      <c r="X392" s="465">
        <v>0</v>
      </c>
      <c r="Y392" s="465">
        <v>0</v>
      </c>
      <c r="Z392" s="465">
        <v>0</v>
      </c>
      <c r="AA392" s="465">
        <v>0</v>
      </c>
      <c r="AB392" s="465">
        <v>0</v>
      </c>
      <c r="AC392" s="465">
        <v>0</v>
      </c>
      <c r="AD392" s="465">
        <v>0</v>
      </c>
      <c r="AE392" s="465">
        <v>0</v>
      </c>
      <c r="AF392" s="465">
        <v>0</v>
      </c>
      <c r="AG392" s="465">
        <v>0</v>
      </c>
      <c r="AH392" s="465">
        <v>0</v>
      </c>
      <c r="AI392" s="465">
        <v>0</v>
      </c>
      <c r="AJ392" s="465">
        <v>0</v>
      </c>
      <c r="AK392" s="465">
        <v>0</v>
      </c>
      <c r="AL392" s="465">
        <v>0</v>
      </c>
      <c r="AM392" s="465">
        <v>0</v>
      </c>
      <c r="AN392" s="465">
        <v>0</v>
      </c>
      <c r="AO392" s="465">
        <v>0</v>
      </c>
      <c r="AP392" s="465">
        <v>0</v>
      </c>
      <c r="AQ392" s="465">
        <v>0</v>
      </c>
      <c r="AR392" s="465">
        <v>0</v>
      </c>
      <c r="AS392" s="465">
        <v>0</v>
      </c>
      <c r="AT392" s="465">
        <v>0</v>
      </c>
      <c r="AU392" s="465">
        <v>0</v>
      </c>
      <c r="AV392" s="404">
        <v>0</v>
      </c>
      <c r="AW392" s="404">
        <v>0</v>
      </c>
      <c r="AX392" s="404">
        <v>0</v>
      </c>
      <c r="AY392" s="404">
        <v>0</v>
      </c>
      <c r="AZ392" s="404">
        <v>0</v>
      </c>
      <c r="BA392" s="404">
        <v>0</v>
      </c>
      <c r="BB392" s="404">
        <v>0</v>
      </c>
      <c r="BC392" s="404">
        <v>0</v>
      </c>
      <c r="BD392" s="404">
        <v>0</v>
      </c>
      <c r="BE392" s="404">
        <v>0</v>
      </c>
      <c r="BF392" s="404">
        <v>0</v>
      </c>
      <c r="BG392" s="404">
        <v>0</v>
      </c>
      <c r="BH392" s="404">
        <v>0</v>
      </c>
      <c r="BI392" s="404">
        <v>0</v>
      </c>
      <c r="BJ392" s="404">
        <v>0</v>
      </c>
      <c r="BK392" s="404">
        <v>0</v>
      </c>
      <c r="BL392" s="404">
        <v>0</v>
      </c>
      <c r="BM392" s="404">
        <v>0</v>
      </c>
      <c r="BN392" s="404">
        <v>0</v>
      </c>
      <c r="BO392" s="404">
        <v>6847.5</v>
      </c>
      <c r="BP392" s="404">
        <v>7031.75</v>
      </c>
      <c r="BQ392" s="404">
        <v>7524</v>
      </c>
      <c r="BR392" s="404">
        <v>7488.25</v>
      </c>
      <c r="BS392" s="404">
        <v>7471.75</v>
      </c>
      <c r="BT392" s="404">
        <v>0</v>
      </c>
      <c r="BU392" s="404">
        <v>0</v>
      </c>
      <c r="BV392" s="404">
        <v>0</v>
      </c>
      <c r="BW392" s="404">
        <v>0</v>
      </c>
      <c r="BX392" s="404">
        <v>0</v>
      </c>
      <c r="BY392" s="404">
        <v>0</v>
      </c>
      <c r="BZ392" s="404">
        <v>0</v>
      </c>
      <c r="CA392" s="404">
        <v>15721.659999999998</v>
      </c>
      <c r="CB392" s="404">
        <v>0</v>
      </c>
      <c r="CC392" s="404">
        <v>0</v>
      </c>
      <c r="CD392" s="404">
        <v>0</v>
      </c>
      <c r="CE392" s="404">
        <v>0</v>
      </c>
      <c r="CF392" s="404">
        <v>0</v>
      </c>
      <c r="CG392" s="404">
        <v>0</v>
      </c>
      <c r="CH392" s="404">
        <v>0</v>
      </c>
      <c r="CI392" s="404">
        <v>0</v>
      </c>
      <c r="CJ392" s="404">
        <v>0</v>
      </c>
      <c r="CK392" s="404">
        <v>0</v>
      </c>
      <c r="CL392" s="404">
        <v>0</v>
      </c>
      <c r="CM392" s="404">
        <v>0</v>
      </c>
      <c r="CN392" s="404">
        <v>0</v>
      </c>
      <c r="CO392" s="404">
        <v>0</v>
      </c>
      <c r="CP392" s="404">
        <v>0</v>
      </c>
      <c r="CQ392" s="404">
        <v>0</v>
      </c>
      <c r="CR392" s="404">
        <v>0</v>
      </c>
      <c r="CS392" s="404">
        <v>0</v>
      </c>
      <c r="CT392" s="404">
        <v>0</v>
      </c>
      <c r="CU392" s="404">
        <v>0</v>
      </c>
      <c r="CV392" s="404">
        <v>0</v>
      </c>
      <c r="CW392" s="404">
        <v>0</v>
      </c>
      <c r="CX392" s="404">
        <v>0</v>
      </c>
      <c r="CY392" s="404">
        <v>0</v>
      </c>
      <c r="CZ392" s="404">
        <v>0</v>
      </c>
    </row>
    <row r="393" spans="1:104" x14ac:dyDescent="0.25">
      <c r="A393" s="183">
        <v>4210</v>
      </c>
      <c r="B393" s="183">
        <v>676079</v>
      </c>
      <c r="C393" s="27">
        <v>421004</v>
      </c>
      <c r="D393" s="14">
        <v>1871572073</v>
      </c>
      <c r="F393" s="27" t="s">
        <v>1258</v>
      </c>
      <c r="G393" s="12" t="s">
        <v>596</v>
      </c>
      <c r="H393" s="27" t="s">
        <v>1385</v>
      </c>
      <c r="I393" s="12" t="s">
        <v>597</v>
      </c>
      <c r="J393" s="465">
        <v>8649.4500000000007</v>
      </c>
      <c r="K393" s="465">
        <v>8959.0499999999993</v>
      </c>
      <c r="L393" s="465">
        <v>9380.880000000001</v>
      </c>
      <c r="M393" s="465">
        <v>9129.33</v>
      </c>
      <c r="N393" s="465">
        <v>9055.7999999999993</v>
      </c>
      <c r="O393" s="465">
        <v>0</v>
      </c>
      <c r="P393" s="465">
        <v>0</v>
      </c>
      <c r="Q393" s="465">
        <v>0</v>
      </c>
      <c r="R393" s="465">
        <v>0</v>
      </c>
      <c r="S393" s="465">
        <v>0</v>
      </c>
      <c r="T393" s="465">
        <v>0</v>
      </c>
      <c r="U393" s="465">
        <v>0</v>
      </c>
      <c r="V393" s="465">
        <v>14296.7</v>
      </c>
      <c r="W393" s="465">
        <v>0</v>
      </c>
      <c r="X393" s="465">
        <v>0</v>
      </c>
      <c r="Y393" s="465">
        <v>0</v>
      </c>
      <c r="Z393" s="465">
        <v>0</v>
      </c>
      <c r="AA393" s="465">
        <v>0</v>
      </c>
      <c r="AB393" s="465">
        <v>0</v>
      </c>
      <c r="AC393" s="465">
        <v>0</v>
      </c>
      <c r="AD393" s="465">
        <v>0</v>
      </c>
      <c r="AE393" s="465">
        <v>0</v>
      </c>
      <c r="AF393" s="465">
        <v>0</v>
      </c>
      <c r="AG393" s="465">
        <v>0</v>
      </c>
      <c r="AH393" s="465">
        <v>0</v>
      </c>
      <c r="AI393" s="465">
        <v>0</v>
      </c>
      <c r="AJ393" s="465">
        <v>0</v>
      </c>
      <c r="AK393" s="465">
        <v>0</v>
      </c>
      <c r="AL393" s="465">
        <v>0</v>
      </c>
      <c r="AM393" s="465">
        <v>0</v>
      </c>
      <c r="AN393" s="465">
        <v>0</v>
      </c>
      <c r="AO393" s="465">
        <v>0</v>
      </c>
      <c r="AP393" s="465">
        <v>0</v>
      </c>
      <c r="AQ393" s="465">
        <v>0</v>
      </c>
      <c r="AR393" s="465">
        <v>0</v>
      </c>
      <c r="AS393" s="465">
        <v>0</v>
      </c>
      <c r="AT393" s="465">
        <v>0</v>
      </c>
      <c r="AU393" s="465">
        <v>0</v>
      </c>
      <c r="AV393" s="404">
        <v>0</v>
      </c>
      <c r="AW393" s="404">
        <v>0</v>
      </c>
      <c r="AX393" s="404">
        <v>0</v>
      </c>
      <c r="AY393" s="404">
        <v>0</v>
      </c>
      <c r="AZ393" s="404">
        <v>0</v>
      </c>
      <c r="BA393" s="404">
        <v>0</v>
      </c>
      <c r="BB393" s="404">
        <v>0</v>
      </c>
      <c r="BC393" s="404">
        <v>0</v>
      </c>
      <c r="BD393" s="404">
        <v>0</v>
      </c>
      <c r="BE393" s="404">
        <v>0</v>
      </c>
      <c r="BF393" s="404">
        <v>0</v>
      </c>
      <c r="BG393" s="404">
        <v>0</v>
      </c>
      <c r="BH393" s="404">
        <v>0</v>
      </c>
      <c r="BI393" s="404">
        <v>0</v>
      </c>
      <c r="BJ393" s="404">
        <v>0</v>
      </c>
      <c r="BK393" s="404">
        <v>0</v>
      </c>
      <c r="BL393" s="404">
        <v>0</v>
      </c>
      <c r="BM393" s="404">
        <v>0</v>
      </c>
      <c r="BN393" s="404">
        <v>0</v>
      </c>
      <c r="BO393" s="404">
        <v>9636.3000000000011</v>
      </c>
      <c r="BP393" s="404">
        <v>9895.59</v>
      </c>
      <c r="BQ393" s="404">
        <v>10588.320000000002</v>
      </c>
      <c r="BR393" s="404">
        <v>10538.010000000002</v>
      </c>
      <c r="BS393" s="404">
        <v>10514.789999999999</v>
      </c>
      <c r="BT393" s="404">
        <v>0</v>
      </c>
      <c r="BU393" s="404">
        <v>0</v>
      </c>
      <c r="BV393" s="404">
        <v>0</v>
      </c>
      <c r="BW393" s="404">
        <v>0</v>
      </c>
      <c r="BX393" s="404">
        <v>0</v>
      </c>
      <c r="BY393" s="404">
        <v>0</v>
      </c>
      <c r="BZ393" s="404">
        <v>0</v>
      </c>
      <c r="CA393" s="404">
        <v>15955.15</v>
      </c>
      <c r="CB393" s="404">
        <v>0</v>
      </c>
      <c r="CC393" s="404">
        <v>0</v>
      </c>
      <c r="CD393" s="404">
        <v>0</v>
      </c>
      <c r="CE393" s="404">
        <v>0</v>
      </c>
      <c r="CF393" s="404">
        <v>0</v>
      </c>
      <c r="CG393" s="404">
        <v>0</v>
      </c>
      <c r="CH393" s="404">
        <v>0</v>
      </c>
      <c r="CI393" s="404">
        <v>0</v>
      </c>
      <c r="CJ393" s="404">
        <v>0</v>
      </c>
      <c r="CK393" s="404">
        <v>0</v>
      </c>
      <c r="CL393" s="404">
        <v>0</v>
      </c>
      <c r="CM393" s="404">
        <v>0</v>
      </c>
      <c r="CN393" s="404">
        <v>0</v>
      </c>
      <c r="CO393" s="404">
        <v>0</v>
      </c>
      <c r="CP393" s="404">
        <v>0</v>
      </c>
      <c r="CQ393" s="404">
        <v>0</v>
      </c>
      <c r="CR393" s="404">
        <v>0</v>
      </c>
      <c r="CS393" s="404">
        <v>0</v>
      </c>
      <c r="CT393" s="404">
        <v>0</v>
      </c>
      <c r="CU393" s="404">
        <v>0</v>
      </c>
      <c r="CV393" s="404">
        <v>0</v>
      </c>
      <c r="CW393" s="404">
        <v>0</v>
      </c>
      <c r="CX393" s="404">
        <v>0</v>
      </c>
      <c r="CY393" s="404">
        <v>0</v>
      </c>
      <c r="CZ393" s="404">
        <v>0</v>
      </c>
    </row>
    <row r="394" spans="1:104" x14ac:dyDescent="0.25">
      <c r="A394" s="183">
        <v>102369</v>
      </c>
      <c r="B394" s="183">
        <v>676081</v>
      </c>
      <c r="C394" s="27">
        <v>1027862</v>
      </c>
      <c r="D394" s="14">
        <v>1891156733</v>
      </c>
      <c r="F394" s="27" t="s">
        <v>1279</v>
      </c>
      <c r="G394" s="12" t="s">
        <v>398</v>
      </c>
      <c r="H394" s="27" t="s">
        <v>1371</v>
      </c>
      <c r="I394" s="12" t="s">
        <v>399</v>
      </c>
      <c r="J394" s="465">
        <v>11167.44</v>
      </c>
      <c r="K394" s="465">
        <v>10935.180000000002</v>
      </c>
      <c r="L394" s="465">
        <v>12333.480000000001</v>
      </c>
      <c r="M394" s="465">
        <v>12698.460000000001</v>
      </c>
      <c r="N394" s="465">
        <v>12015.900000000001</v>
      </c>
      <c r="O394" s="465">
        <v>0</v>
      </c>
      <c r="P394" s="465">
        <v>0</v>
      </c>
      <c r="Q394" s="465">
        <v>0</v>
      </c>
      <c r="R394" s="465">
        <v>0</v>
      </c>
      <c r="S394" s="465">
        <v>0</v>
      </c>
      <c r="T394" s="465">
        <v>0</v>
      </c>
      <c r="U394" s="465">
        <v>0</v>
      </c>
      <c r="V394" s="465">
        <v>25645.449999999997</v>
      </c>
      <c r="W394" s="465">
        <v>0</v>
      </c>
      <c r="X394" s="465">
        <v>0</v>
      </c>
      <c r="Y394" s="465">
        <v>0</v>
      </c>
      <c r="Z394" s="465">
        <v>0</v>
      </c>
      <c r="AA394" s="465">
        <v>0</v>
      </c>
      <c r="AB394" s="465">
        <v>0</v>
      </c>
      <c r="AC394" s="465">
        <v>0</v>
      </c>
      <c r="AD394" s="465">
        <v>0</v>
      </c>
      <c r="AE394" s="465">
        <v>0</v>
      </c>
      <c r="AF394" s="465">
        <v>0</v>
      </c>
      <c r="AG394" s="465">
        <v>0</v>
      </c>
      <c r="AH394" s="465">
        <v>0</v>
      </c>
      <c r="AI394" s="465">
        <v>0</v>
      </c>
      <c r="AJ394" s="465">
        <v>0</v>
      </c>
      <c r="AK394" s="465">
        <v>0</v>
      </c>
      <c r="AL394" s="465">
        <v>0</v>
      </c>
      <c r="AM394" s="465">
        <v>0</v>
      </c>
      <c r="AN394" s="465">
        <v>0</v>
      </c>
      <c r="AO394" s="465">
        <v>0</v>
      </c>
      <c r="AP394" s="465">
        <v>0</v>
      </c>
      <c r="AQ394" s="465">
        <v>0</v>
      </c>
      <c r="AR394" s="465">
        <v>0</v>
      </c>
      <c r="AS394" s="465">
        <v>0</v>
      </c>
      <c r="AT394" s="465">
        <v>0</v>
      </c>
      <c r="AU394" s="465">
        <v>0</v>
      </c>
      <c r="AV394" s="404">
        <v>7152.6600000000008</v>
      </c>
      <c r="AW394" s="404">
        <v>6910.92</v>
      </c>
      <c r="AX394" s="404">
        <v>7854.18</v>
      </c>
      <c r="AY394" s="404">
        <v>7915.8</v>
      </c>
      <c r="AZ394" s="404">
        <v>7598.22</v>
      </c>
      <c r="BA394" s="404">
        <v>0</v>
      </c>
      <c r="BB394" s="404">
        <v>0</v>
      </c>
      <c r="BC394" s="404">
        <v>0</v>
      </c>
      <c r="BD394" s="404">
        <v>0</v>
      </c>
      <c r="BE394" s="404">
        <v>0</v>
      </c>
      <c r="BF394" s="404">
        <v>0</v>
      </c>
      <c r="BG394" s="404">
        <v>0</v>
      </c>
      <c r="BH394" s="404">
        <v>16322.72</v>
      </c>
      <c r="BI394" s="404">
        <v>0</v>
      </c>
      <c r="BJ394" s="404">
        <v>0</v>
      </c>
      <c r="BK394" s="404">
        <v>0</v>
      </c>
      <c r="BL394" s="404">
        <v>0</v>
      </c>
      <c r="BM394" s="404">
        <v>0</v>
      </c>
      <c r="BN394" s="404">
        <v>0</v>
      </c>
      <c r="BO394" s="404">
        <v>0</v>
      </c>
      <c r="BP394" s="404">
        <v>0</v>
      </c>
      <c r="BQ394" s="404">
        <v>0</v>
      </c>
      <c r="BR394" s="404">
        <v>0</v>
      </c>
      <c r="BS394" s="404">
        <v>0</v>
      </c>
      <c r="BT394" s="404">
        <v>0</v>
      </c>
      <c r="BU394" s="404">
        <v>0</v>
      </c>
      <c r="BV394" s="404">
        <v>0</v>
      </c>
      <c r="BW394" s="404">
        <v>0</v>
      </c>
      <c r="BX394" s="404">
        <v>0</v>
      </c>
      <c r="BY394" s="404">
        <v>0</v>
      </c>
      <c r="BZ394" s="404">
        <v>0</v>
      </c>
      <c r="CA394" s="404">
        <v>0</v>
      </c>
      <c r="CB394" s="404">
        <v>0</v>
      </c>
      <c r="CC394" s="404">
        <v>0</v>
      </c>
      <c r="CD394" s="404">
        <v>0</v>
      </c>
      <c r="CE394" s="404">
        <v>0</v>
      </c>
      <c r="CF394" s="404">
        <v>0</v>
      </c>
      <c r="CG394" s="404">
        <v>0</v>
      </c>
      <c r="CH394" s="404">
        <v>15623.04</v>
      </c>
      <c r="CI394" s="404">
        <v>15964.32</v>
      </c>
      <c r="CJ394" s="404">
        <v>18016.740000000002</v>
      </c>
      <c r="CK394" s="404">
        <v>18116.28</v>
      </c>
      <c r="CL394" s="404">
        <v>17846.099999999999</v>
      </c>
      <c r="CM394" s="404">
        <v>0</v>
      </c>
      <c r="CN394" s="404">
        <v>0</v>
      </c>
      <c r="CO394" s="404">
        <v>0</v>
      </c>
      <c r="CP394" s="404">
        <v>0</v>
      </c>
      <c r="CQ394" s="404">
        <v>0</v>
      </c>
      <c r="CR394" s="404">
        <v>0</v>
      </c>
      <c r="CS394" s="404">
        <v>0</v>
      </c>
      <c r="CT394" s="404">
        <v>36941.450000000004</v>
      </c>
      <c r="CU394" s="404">
        <v>0</v>
      </c>
      <c r="CV394" s="404">
        <v>0</v>
      </c>
      <c r="CW394" s="404">
        <v>0</v>
      </c>
      <c r="CX394" s="404">
        <v>0</v>
      </c>
      <c r="CY394" s="404">
        <v>0</v>
      </c>
      <c r="CZ394" s="404">
        <v>0</v>
      </c>
    </row>
    <row r="395" spans="1:104" x14ac:dyDescent="0.25">
      <c r="A395" s="183">
        <v>102455</v>
      </c>
      <c r="B395" s="183">
        <v>676083</v>
      </c>
      <c r="C395" s="27">
        <v>1027453</v>
      </c>
      <c r="D395" s="14">
        <v>1154385425</v>
      </c>
      <c r="F395" s="27" t="s">
        <v>1408</v>
      </c>
      <c r="G395" s="12" t="s">
        <v>402</v>
      </c>
      <c r="H395" s="27" t="s">
        <v>1466</v>
      </c>
      <c r="I395" s="12" t="s">
        <v>403</v>
      </c>
      <c r="J395" s="465">
        <v>0</v>
      </c>
      <c r="K395" s="465">
        <v>0</v>
      </c>
      <c r="L395" s="465">
        <v>0</v>
      </c>
      <c r="M395" s="465">
        <v>0</v>
      </c>
      <c r="N395" s="465">
        <v>0</v>
      </c>
      <c r="O395" s="465">
        <v>0</v>
      </c>
      <c r="P395" s="465">
        <v>0</v>
      </c>
      <c r="Q395" s="465">
        <v>0</v>
      </c>
      <c r="R395" s="465">
        <v>0</v>
      </c>
      <c r="S395" s="465">
        <v>0</v>
      </c>
      <c r="T395" s="465">
        <v>0</v>
      </c>
      <c r="U395" s="465">
        <v>0</v>
      </c>
      <c r="V395" s="465">
        <v>0</v>
      </c>
      <c r="W395" s="465">
        <v>0</v>
      </c>
      <c r="X395" s="465">
        <v>0</v>
      </c>
      <c r="Y395" s="465">
        <v>0</v>
      </c>
      <c r="Z395" s="465">
        <v>0</v>
      </c>
      <c r="AA395" s="465">
        <v>0</v>
      </c>
      <c r="AB395" s="465">
        <v>0</v>
      </c>
      <c r="AC395" s="465">
        <v>0</v>
      </c>
      <c r="AD395" s="465">
        <v>0</v>
      </c>
      <c r="AE395" s="465">
        <v>0</v>
      </c>
      <c r="AF395" s="465">
        <v>0</v>
      </c>
      <c r="AG395" s="465">
        <v>0</v>
      </c>
      <c r="AH395" s="465">
        <v>0</v>
      </c>
      <c r="AI395" s="465">
        <v>0</v>
      </c>
      <c r="AJ395" s="465">
        <v>0</v>
      </c>
      <c r="AK395" s="465">
        <v>0</v>
      </c>
      <c r="AL395" s="465">
        <v>0</v>
      </c>
      <c r="AM395" s="465">
        <v>0</v>
      </c>
      <c r="AN395" s="465">
        <v>0</v>
      </c>
      <c r="AO395" s="465">
        <v>42317.219999999994</v>
      </c>
      <c r="AP395" s="465">
        <v>0</v>
      </c>
      <c r="AQ395" s="465">
        <v>0</v>
      </c>
      <c r="AR395" s="465">
        <v>0</v>
      </c>
      <c r="AS395" s="465">
        <v>0</v>
      </c>
      <c r="AT395" s="465">
        <v>0</v>
      </c>
      <c r="AU395" s="465">
        <v>0</v>
      </c>
      <c r="AV395" s="404">
        <v>0</v>
      </c>
      <c r="AW395" s="404">
        <v>0</v>
      </c>
      <c r="AX395" s="404">
        <v>0</v>
      </c>
      <c r="AY395" s="404">
        <v>0</v>
      </c>
      <c r="AZ395" s="404">
        <v>0</v>
      </c>
      <c r="BA395" s="404">
        <v>0</v>
      </c>
      <c r="BB395" s="404">
        <v>0</v>
      </c>
      <c r="BC395" s="404">
        <v>0</v>
      </c>
      <c r="BD395" s="404">
        <v>0</v>
      </c>
      <c r="BE395" s="404">
        <v>0</v>
      </c>
      <c r="BF395" s="404">
        <v>0</v>
      </c>
      <c r="BG395" s="404">
        <v>0</v>
      </c>
      <c r="BH395" s="404">
        <v>54016.92</v>
      </c>
      <c r="BI395" s="404">
        <v>0</v>
      </c>
      <c r="BJ395" s="404">
        <v>0</v>
      </c>
      <c r="BK395" s="404">
        <v>0</v>
      </c>
      <c r="BL395" s="404">
        <v>0</v>
      </c>
      <c r="BM395" s="404">
        <v>0</v>
      </c>
      <c r="BN395" s="404">
        <v>0</v>
      </c>
      <c r="BO395" s="404">
        <v>0</v>
      </c>
      <c r="BP395" s="404">
        <v>0</v>
      </c>
      <c r="BQ395" s="404">
        <v>0</v>
      </c>
      <c r="BR395" s="404">
        <v>0</v>
      </c>
      <c r="BS395" s="404">
        <v>0</v>
      </c>
      <c r="BT395" s="404">
        <v>0</v>
      </c>
      <c r="BU395" s="404">
        <v>0</v>
      </c>
      <c r="BV395" s="404">
        <v>0</v>
      </c>
      <c r="BW395" s="404">
        <v>0</v>
      </c>
      <c r="BX395" s="404">
        <v>0</v>
      </c>
      <c r="BY395" s="404">
        <v>0</v>
      </c>
      <c r="BZ395" s="404">
        <v>0</v>
      </c>
      <c r="CA395" s="404">
        <v>66489.989999999991</v>
      </c>
      <c r="CB395" s="404">
        <v>0</v>
      </c>
      <c r="CC395" s="404">
        <v>0</v>
      </c>
      <c r="CD395" s="404">
        <v>0</v>
      </c>
      <c r="CE395" s="404">
        <v>0</v>
      </c>
      <c r="CF395" s="404">
        <v>0</v>
      </c>
      <c r="CG395" s="404">
        <v>0</v>
      </c>
      <c r="CH395" s="404">
        <v>0</v>
      </c>
      <c r="CI395" s="404">
        <v>0</v>
      </c>
      <c r="CJ395" s="404">
        <v>0</v>
      </c>
      <c r="CK395" s="404">
        <v>0</v>
      </c>
      <c r="CL395" s="404">
        <v>0</v>
      </c>
      <c r="CM395" s="404">
        <v>0</v>
      </c>
      <c r="CN395" s="404">
        <v>0</v>
      </c>
      <c r="CO395" s="404">
        <v>0</v>
      </c>
      <c r="CP395" s="404">
        <v>0</v>
      </c>
      <c r="CQ395" s="404">
        <v>0</v>
      </c>
      <c r="CR395" s="404">
        <v>0</v>
      </c>
      <c r="CS395" s="404">
        <v>0</v>
      </c>
      <c r="CT395" s="404">
        <v>0</v>
      </c>
      <c r="CU395" s="404">
        <v>0</v>
      </c>
      <c r="CV395" s="404">
        <v>0</v>
      </c>
      <c r="CW395" s="404">
        <v>0</v>
      </c>
      <c r="CX395" s="404">
        <v>0</v>
      </c>
      <c r="CY395" s="404">
        <v>0</v>
      </c>
      <c r="CZ395" s="404">
        <v>0</v>
      </c>
    </row>
    <row r="396" spans="1:104" x14ac:dyDescent="0.25">
      <c r="A396" s="183">
        <v>100313</v>
      </c>
      <c r="B396" s="183">
        <v>676091</v>
      </c>
      <c r="C396" s="27">
        <v>1026080</v>
      </c>
      <c r="D396" s="14">
        <v>1295766798</v>
      </c>
      <c r="F396" s="27" t="s">
        <v>1258</v>
      </c>
      <c r="G396" s="12" t="s">
        <v>378</v>
      </c>
      <c r="H396" s="27" t="s">
        <v>1401</v>
      </c>
      <c r="I396" s="12" t="s">
        <v>379</v>
      </c>
      <c r="J396" s="465">
        <v>6727.3499999999995</v>
      </c>
      <c r="K396" s="465">
        <v>6968.1499999999987</v>
      </c>
      <c r="L396" s="465">
        <v>7296.2399999999989</v>
      </c>
      <c r="M396" s="465">
        <v>7100.5899999999992</v>
      </c>
      <c r="N396" s="465">
        <v>7043.4</v>
      </c>
      <c r="O396" s="465">
        <v>0</v>
      </c>
      <c r="P396" s="465">
        <v>0</v>
      </c>
      <c r="Q396" s="465">
        <v>0</v>
      </c>
      <c r="R396" s="465">
        <v>0</v>
      </c>
      <c r="S396" s="465">
        <v>0</v>
      </c>
      <c r="T396" s="465">
        <v>0</v>
      </c>
      <c r="U396" s="465">
        <v>0</v>
      </c>
      <c r="V396" s="465">
        <v>11018.92</v>
      </c>
      <c r="W396" s="465">
        <v>0</v>
      </c>
      <c r="X396" s="465">
        <v>0</v>
      </c>
      <c r="Y396" s="465">
        <v>0</v>
      </c>
      <c r="Z396" s="465">
        <v>0</v>
      </c>
      <c r="AA396" s="465">
        <v>0</v>
      </c>
      <c r="AB396" s="465">
        <v>0</v>
      </c>
      <c r="AC396" s="465">
        <v>0</v>
      </c>
      <c r="AD396" s="465">
        <v>0</v>
      </c>
      <c r="AE396" s="465">
        <v>0</v>
      </c>
      <c r="AF396" s="465">
        <v>0</v>
      </c>
      <c r="AG396" s="465">
        <v>0</v>
      </c>
      <c r="AH396" s="465">
        <v>0</v>
      </c>
      <c r="AI396" s="465">
        <v>0</v>
      </c>
      <c r="AJ396" s="465">
        <v>0</v>
      </c>
      <c r="AK396" s="465">
        <v>0</v>
      </c>
      <c r="AL396" s="465">
        <v>0</v>
      </c>
      <c r="AM396" s="465">
        <v>0</v>
      </c>
      <c r="AN396" s="465">
        <v>0</v>
      </c>
      <c r="AO396" s="465">
        <v>0</v>
      </c>
      <c r="AP396" s="465">
        <v>0</v>
      </c>
      <c r="AQ396" s="465">
        <v>0</v>
      </c>
      <c r="AR396" s="465">
        <v>0</v>
      </c>
      <c r="AS396" s="465">
        <v>0</v>
      </c>
      <c r="AT396" s="465">
        <v>0</v>
      </c>
      <c r="AU396" s="465">
        <v>0</v>
      </c>
      <c r="AV396" s="404">
        <v>0</v>
      </c>
      <c r="AW396" s="404">
        <v>0</v>
      </c>
      <c r="AX396" s="404">
        <v>0</v>
      </c>
      <c r="AY396" s="404">
        <v>0</v>
      </c>
      <c r="AZ396" s="404">
        <v>0</v>
      </c>
      <c r="BA396" s="404">
        <v>0</v>
      </c>
      <c r="BB396" s="404">
        <v>0</v>
      </c>
      <c r="BC396" s="404">
        <v>0</v>
      </c>
      <c r="BD396" s="404">
        <v>0</v>
      </c>
      <c r="BE396" s="404">
        <v>0</v>
      </c>
      <c r="BF396" s="404">
        <v>0</v>
      </c>
      <c r="BG396" s="404">
        <v>0</v>
      </c>
      <c r="BH396" s="404">
        <v>0</v>
      </c>
      <c r="BI396" s="404">
        <v>0</v>
      </c>
      <c r="BJ396" s="404">
        <v>0</v>
      </c>
      <c r="BK396" s="404">
        <v>0</v>
      </c>
      <c r="BL396" s="404">
        <v>0</v>
      </c>
      <c r="BM396" s="404">
        <v>0</v>
      </c>
      <c r="BN396" s="404">
        <v>0</v>
      </c>
      <c r="BO396" s="404">
        <v>7494.9</v>
      </c>
      <c r="BP396" s="404">
        <v>7696.5699999999988</v>
      </c>
      <c r="BQ396" s="404">
        <v>8235.3599999999988</v>
      </c>
      <c r="BR396" s="404">
        <v>8196.23</v>
      </c>
      <c r="BS396" s="404">
        <v>8178.17</v>
      </c>
      <c r="BT396" s="404">
        <v>0</v>
      </c>
      <c r="BU396" s="404">
        <v>0</v>
      </c>
      <c r="BV396" s="404">
        <v>0</v>
      </c>
      <c r="BW396" s="404">
        <v>0</v>
      </c>
      <c r="BX396" s="404">
        <v>0</v>
      </c>
      <c r="BY396" s="404">
        <v>0</v>
      </c>
      <c r="BZ396" s="404">
        <v>0</v>
      </c>
      <c r="CA396" s="404">
        <v>12297.14</v>
      </c>
      <c r="CB396" s="404">
        <v>0</v>
      </c>
      <c r="CC396" s="404">
        <v>0</v>
      </c>
      <c r="CD396" s="404">
        <v>0</v>
      </c>
      <c r="CE396" s="404">
        <v>0</v>
      </c>
      <c r="CF396" s="404">
        <v>0</v>
      </c>
      <c r="CG396" s="404">
        <v>0</v>
      </c>
      <c r="CH396" s="404">
        <v>0</v>
      </c>
      <c r="CI396" s="404">
        <v>0</v>
      </c>
      <c r="CJ396" s="404">
        <v>0</v>
      </c>
      <c r="CK396" s="404">
        <v>0</v>
      </c>
      <c r="CL396" s="404">
        <v>0</v>
      </c>
      <c r="CM396" s="404">
        <v>0</v>
      </c>
      <c r="CN396" s="404">
        <v>0</v>
      </c>
      <c r="CO396" s="404">
        <v>0</v>
      </c>
      <c r="CP396" s="404">
        <v>0</v>
      </c>
      <c r="CQ396" s="404">
        <v>0</v>
      </c>
      <c r="CR396" s="404">
        <v>0</v>
      </c>
      <c r="CS396" s="404">
        <v>0</v>
      </c>
      <c r="CT396" s="404">
        <v>0</v>
      </c>
      <c r="CU396" s="404">
        <v>0</v>
      </c>
      <c r="CV396" s="404">
        <v>0</v>
      </c>
      <c r="CW396" s="404">
        <v>0</v>
      </c>
      <c r="CX396" s="404">
        <v>0</v>
      </c>
      <c r="CY396" s="404">
        <v>0</v>
      </c>
      <c r="CZ396" s="404">
        <v>0</v>
      </c>
    </row>
    <row r="397" spans="1:104" x14ac:dyDescent="0.25">
      <c r="A397" s="183">
        <v>5275</v>
      </c>
      <c r="B397" s="183">
        <v>676092</v>
      </c>
      <c r="C397" s="27">
        <v>1025811</v>
      </c>
      <c r="D397" s="14">
        <v>1093131476</v>
      </c>
      <c r="F397" s="27" t="s">
        <v>1296</v>
      </c>
      <c r="G397" s="12" t="s">
        <v>354</v>
      </c>
      <c r="H397" s="27" t="s">
        <v>1387</v>
      </c>
      <c r="I397" s="12" t="s">
        <v>355</v>
      </c>
      <c r="J397" s="465">
        <v>0</v>
      </c>
      <c r="K397" s="465">
        <v>0</v>
      </c>
      <c r="L397" s="465">
        <v>0</v>
      </c>
      <c r="M397" s="465">
        <v>0</v>
      </c>
      <c r="N397" s="465">
        <v>0</v>
      </c>
      <c r="O397" s="465">
        <v>0</v>
      </c>
      <c r="P397" s="465">
        <v>0</v>
      </c>
      <c r="Q397" s="465">
        <v>0</v>
      </c>
      <c r="R397" s="465">
        <v>0</v>
      </c>
      <c r="S397" s="465">
        <v>0</v>
      </c>
      <c r="T397" s="465">
        <v>0</v>
      </c>
      <c r="U397" s="465">
        <v>0</v>
      </c>
      <c r="V397" s="465">
        <v>0</v>
      </c>
      <c r="W397" s="465">
        <v>0</v>
      </c>
      <c r="X397" s="465">
        <v>0</v>
      </c>
      <c r="Y397" s="465">
        <v>0</v>
      </c>
      <c r="Z397" s="465">
        <v>0</v>
      </c>
      <c r="AA397" s="465">
        <v>0</v>
      </c>
      <c r="AB397" s="465">
        <v>0</v>
      </c>
      <c r="AC397" s="465">
        <v>8072.78</v>
      </c>
      <c r="AD397" s="465">
        <v>8099.4999999999991</v>
      </c>
      <c r="AE397" s="465">
        <v>8613.86</v>
      </c>
      <c r="AF397" s="465">
        <v>8670.64</v>
      </c>
      <c r="AG397" s="465">
        <v>8510.32</v>
      </c>
      <c r="AH397" s="465">
        <v>0</v>
      </c>
      <c r="AI397" s="465">
        <v>0</v>
      </c>
      <c r="AJ397" s="465">
        <v>0</v>
      </c>
      <c r="AK397" s="465">
        <v>0</v>
      </c>
      <c r="AL397" s="465">
        <v>0</v>
      </c>
      <c r="AM397" s="465">
        <v>0</v>
      </c>
      <c r="AN397" s="465">
        <v>0</v>
      </c>
      <c r="AO397" s="465">
        <v>23376.149999999998</v>
      </c>
      <c r="AP397" s="465">
        <v>0</v>
      </c>
      <c r="AQ397" s="465">
        <v>0</v>
      </c>
      <c r="AR397" s="465">
        <v>0</v>
      </c>
      <c r="AS397" s="465">
        <v>0</v>
      </c>
      <c r="AT397" s="465">
        <v>0</v>
      </c>
      <c r="AU397" s="465">
        <v>0</v>
      </c>
      <c r="AV397" s="404">
        <v>0</v>
      </c>
      <c r="AW397" s="404">
        <v>0</v>
      </c>
      <c r="AX397" s="404">
        <v>0</v>
      </c>
      <c r="AY397" s="404">
        <v>0</v>
      </c>
      <c r="AZ397" s="404">
        <v>0</v>
      </c>
      <c r="BA397" s="404">
        <v>0</v>
      </c>
      <c r="BB397" s="404">
        <v>0</v>
      </c>
      <c r="BC397" s="404">
        <v>0</v>
      </c>
      <c r="BD397" s="404">
        <v>0</v>
      </c>
      <c r="BE397" s="404">
        <v>0</v>
      </c>
      <c r="BF397" s="404">
        <v>0</v>
      </c>
      <c r="BG397" s="404">
        <v>0</v>
      </c>
      <c r="BH397" s="404">
        <v>0</v>
      </c>
      <c r="BI397" s="404">
        <v>0</v>
      </c>
      <c r="BJ397" s="404">
        <v>0</v>
      </c>
      <c r="BK397" s="404">
        <v>0</v>
      </c>
      <c r="BL397" s="404">
        <v>0</v>
      </c>
      <c r="BM397" s="404">
        <v>0</v>
      </c>
      <c r="BN397" s="404">
        <v>0</v>
      </c>
      <c r="BO397" s="404">
        <v>0</v>
      </c>
      <c r="BP397" s="404">
        <v>0</v>
      </c>
      <c r="BQ397" s="404">
        <v>0</v>
      </c>
      <c r="BR397" s="404">
        <v>0</v>
      </c>
      <c r="BS397" s="404">
        <v>0</v>
      </c>
      <c r="BT397" s="404">
        <v>0</v>
      </c>
      <c r="BU397" s="404">
        <v>0</v>
      </c>
      <c r="BV397" s="404">
        <v>0</v>
      </c>
      <c r="BW397" s="404">
        <v>0</v>
      </c>
      <c r="BX397" s="404">
        <v>0</v>
      </c>
      <c r="BY397" s="404">
        <v>0</v>
      </c>
      <c r="BZ397" s="404">
        <v>0</v>
      </c>
      <c r="CA397" s="404">
        <v>0</v>
      </c>
      <c r="CB397" s="404">
        <v>0</v>
      </c>
      <c r="CC397" s="404">
        <v>0</v>
      </c>
      <c r="CD397" s="404">
        <v>0</v>
      </c>
      <c r="CE397" s="404">
        <v>0</v>
      </c>
      <c r="CF397" s="404">
        <v>0</v>
      </c>
      <c r="CG397" s="404">
        <v>0</v>
      </c>
      <c r="CH397" s="404">
        <v>11042.039999999999</v>
      </c>
      <c r="CI397" s="404">
        <v>11449.519999999999</v>
      </c>
      <c r="CJ397" s="404">
        <v>11947.179999999998</v>
      </c>
      <c r="CK397" s="404">
        <v>12177.64</v>
      </c>
      <c r="CL397" s="404">
        <v>12117.519999999999</v>
      </c>
      <c r="CM397" s="404">
        <v>0</v>
      </c>
      <c r="CN397" s="404">
        <v>0</v>
      </c>
      <c r="CO397" s="404">
        <v>0</v>
      </c>
      <c r="CP397" s="404">
        <v>0</v>
      </c>
      <c r="CQ397" s="404">
        <v>0</v>
      </c>
      <c r="CR397" s="404">
        <v>0</v>
      </c>
      <c r="CS397" s="404">
        <v>0</v>
      </c>
      <c r="CT397" s="404">
        <v>32479.649999999994</v>
      </c>
      <c r="CU397" s="404">
        <v>0</v>
      </c>
      <c r="CV397" s="404">
        <v>0</v>
      </c>
      <c r="CW397" s="404">
        <v>0</v>
      </c>
      <c r="CX397" s="404">
        <v>0</v>
      </c>
      <c r="CY397" s="404">
        <v>0</v>
      </c>
      <c r="CZ397" s="404">
        <v>0</v>
      </c>
    </row>
    <row r="398" spans="1:104" x14ac:dyDescent="0.25">
      <c r="A398" s="183">
        <v>4184</v>
      </c>
      <c r="B398" s="183">
        <v>676093</v>
      </c>
      <c r="C398" s="27">
        <v>1027576</v>
      </c>
      <c r="D398" s="14">
        <v>1912372459</v>
      </c>
      <c r="F398" s="27" t="s">
        <v>1274</v>
      </c>
      <c r="G398" s="12" t="s">
        <v>174</v>
      </c>
      <c r="H398" s="27" t="s">
        <v>1474</v>
      </c>
      <c r="I398" s="12" t="s">
        <v>175</v>
      </c>
      <c r="J398" s="465">
        <v>0</v>
      </c>
      <c r="K398" s="465">
        <v>0</v>
      </c>
      <c r="L398" s="465">
        <v>0</v>
      </c>
      <c r="M398" s="465">
        <v>0</v>
      </c>
      <c r="N398" s="465">
        <v>0</v>
      </c>
      <c r="O398" s="465">
        <v>0</v>
      </c>
      <c r="P398" s="465">
        <v>0</v>
      </c>
      <c r="Q398" s="465">
        <v>0</v>
      </c>
      <c r="R398" s="465">
        <v>0</v>
      </c>
      <c r="S398" s="465">
        <v>0</v>
      </c>
      <c r="T398" s="465">
        <v>0</v>
      </c>
      <c r="U398" s="465">
        <v>0</v>
      </c>
      <c r="V398" s="465">
        <v>0</v>
      </c>
      <c r="W398" s="465">
        <v>0</v>
      </c>
      <c r="X398" s="465">
        <v>0</v>
      </c>
      <c r="Y398" s="465">
        <v>0</v>
      </c>
      <c r="Z398" s="465">
        <v>0</v>
      </c>
      <c r="AA398" s="465">
        <v>0</v>
      </c>
      <c r="AB398" s="465">
        <v>0</v>
      </c>
      <c r="AC398" s="465">
        <v>0</v>
      </c>
      <c r="AD398" s="465">
        <v>0</v>
      </c>
      <c r="AE398" s="465">
        <v>0</v>
      </c>
      <c r="AF398" s="465">
        <v>0</v>
      </c>
      <c r="AG398" s="465">
        <v>0</v>
      </c>
      <c r="AH398" s="465">
        <v>0</v>
      </c>
      <c r="AI398" s="465">
        <v>0</v>
      </c>
      <c r="AJ398" s="465">
        <v>0</v>
      </c>
      <c r="AK398" s="465">
        <v>0</v>
      </c>
      <c r="AL398" s="465">
        <v>0</v>
      </c>
      <c r="AM398" s="465">
        <v>0</v>
      </c>
      <c r="AN398" s="465">
        <v>0</v>
      </c>
      <c r="AO398" s="465">
        <v>0</v>
      </c>
      <c r="AP398" s="465">
        <v>0</v>
      </c>
      <c r="AQ398" s="465">
        <v>0</v>
      </c>
      <c r="AR398" s="465">
        <v>0</v>
      </c>
      <c r="AS398" s="465">
        <v>0</v>
      </c>
      <c r="AT398" s="465">
        <v>0</v>
      </c>
      <c r="AU398" s="465">
        <v>0</v>
      </c>
      <c r="AV398" s="404">
        <v>0</v>
      </c>
      <c r="AW398" s="404">
        <v>0</v>
      </c>
      <c r="AX398" s="404">
        <v>0</v>
      </c>
      <c r="AY398" s="404">
        <v>0</v>
      </c>
      <c r="AZ398" s="404">
        <v>0</v>
      </c>
      <c r="BA398" s="404">
        <v>0</v>
      </c>
      <c r="BB398" s="404">
        <v>0</v>
      </c>
      <c r="BC398" s="404">
        <v>0</v>
      </c>
      <c r="BD398" s="404">
        <v>0</v>
      </c>
      <c r="BE398" s="404">
        <v>0</v>
      </c>
      <c r="BF398" s="404">
        <v>0</v>
      </c>
      <c r="BG398" s="404">
        <v>0</v>
      </c>
      <c r="BH398" s="404">
        <v>0</v>
      </c>
      <c r="BI398" s="404">
        <v>0</v>
      </c>
      <c r="BJ398" s="404">
        <v>0</v>
      </c>
      <c r="BK398" s="404">
        <v>0</v>
      </c>
      <c r="BL398" s="404">
        <v>0</v>
      </c>
      <c r="BM398" s="404">
        <v>0</v>
      </c>
      <c r="BN398" s="404">
        <v>0</v>
      </c>
      <c r="BO398" s="404">
        <v>0</v>
      </c>
      <c r="BP398" s="404">
        <v>0</v>
      </c>
      <c r="BQ398" s="404">
        <v>0</v>
      </c>
      <c r="BR398" s="404">
        <v>0</v>
      </c>
      <c r="BS398" s="404">
        <v>0</v>
      </c>
      <c r="BT398" s="404">
        <v>0</v>
      </c>
      <c r="BU398" s="404">
        <v>0</v>
      </c>
      <c r="BV398" s="404">
        <v>0</v>
      </c>
      <c r="BW398" s="404">
        <v>0</v>
      </c>
      <c r="BX398" s="404">
        <v>0</v>
      </c>
      <c r="BY398" s="404">
        <v>0</v>
      </c>
      <c r="BZ398" s="404">
        <v>0</v>
      </c>
      <c r="CA398" s="404">
        <v>20211.939999999999</v>
      </c>
      <c r="CB398" s="404">
        <v>0</v>
      </c>
      <c r="CC398" s="404">
        <v>0</v>
      </c>
      <c r="CD398" s="404">
        <v>0</v>
      </c>
      <c r="CE398" s="404">
        <v>0</v>
      </c>
      <c r="CF398" s="404">
        <v>0</v>
      </c>
      <c r="CG398" s="404">
        <v>0</v>
      </c>
      <c r="CH398" s="404">
        <v>0</v>
      </c>
      <c r="CI398" s="404">
        <v>0</v>
      </c>
      <c r="CJ398" s="404">
        <v>0</v>
      </c>
      <c r="CK398" s="404">
        <v>0</v>
      </c>
      <c r="CL398" s="404">
        <v>0</v>
      </c>
      <c r="CM398" s="404">
        <v>0</v>
      </c>
      <c r="CN398" s="404">
        <v>0</v>
      </c>
      <c r="CO398" s="404">
        <v>0</v>
      </c>
      <c r="CP398" s="404">
        <v>0</v>
      </c>
      <c r="CQ398" s="404">
        <v>0</v>
      </c>
      <c r="CR398" s="404">
        <v>0</v>
      </c>
      <c r="CS398" s="404">
        <v>0</v>
      </c>
      <c r="CT398" s="404">
        <v>24150.000000000004</v>
      </c>
      <c r="CU398" s="404">
        <v>0</v>
      </c>
      <c r="CV398" s="404">
        <v>0</v>
      </c>
      <c r="CW398" s="404">
        <v>0</v>
      </c>
      <c r="CX398" s="404">
        <v>0</v>
      </c>
      <c r="CY398" s="404">
        <v>0</v>
      </c>
      <c r="CZ398" s="404">
        <v>0</v>
      </c>
    </row>
    <row r="399" spans="1:104" x14ac:dyDescent="0.25">
      <c r="A399" s="183">
        <v>102533</v>
      </c>
      <c r="B399" s="183">
        <v>676096</v>
      </c>
      <c r="C399" s="27">
        <v>1026711</v>
      </c>
      <c r="D399" s="14">
        <v>1669490496</v>
      </c>
      <c r="F399" s="27" t="s">
        <v>1293</v>
      </c>
      <c r="G399" s="12" t="s">
        <v>410</v>
      </c>
      <c r="H399" s="27" t="s">
        <v>1407</v>
      </c>
      <c r="I399" s="12" t="s">
        <v>411</v>
      </c>
      <c r="J399" s="465">
        <v>11411.4</v>
      </c>
      <c r="K399" s="465">
        <v>11719.4</v>
      </c>
      <c r="L399" s="465">
        <v>12492.48</v>
      </c>
      <c r="M399" s="465">
        <v>12609.52</v>
      </c>
      <c r="N399" s="465">
        <v>12443.2</v>
      </c>
      <c r="O399" s="465">
        <v>0</v>
      </c>
      <c r="P399" s="465">
        <v>0</v>
      </c>
      <c r="Q399" s="465">
        <v>0</v>
      </c>
      <c r="R399" s="465">
        <v>0</v>
      </c>
      <c r="S399" s="465">
        <v>0</v>
      </c>
      <c r="T399" s="465">
        <v>0</v>
      </c>
      <c r="U399" s="465">
        <v>0</v>
      </c>
      <c r="V399" s="465">
        <v>34004.04</v>
      </c>
      <c r="W399" s="465">
        <v>0</v>
      </c>
      <c r="X399" s="465">
        <v>0</v>
      </c>
      <c r="Y399" s="465">
        <v>0</v>
      </c>
      <c r="Z399" s="465">
        <v>0</v>
      </c>
      <c r="AA399" s="465">
        <v>0</v>
      </c>
      <c r="AB399" s="465">
        <v>0</v>
      </c>
      <c r="AC399" s="465">
        <v>5309.92</v>
      </c>
      <c r="AD399" s="465">
        <v>5340.72</v>
      </c>
      <c r="AE399" s="465">
        <v>5734.96</v>
      </c>
      <c r="AF399" s="465">
        <v>5507.04</v>
      </c>
      <c r="AG399" s="465">
        <v>5476.24</v>
      </c>
      <c r="AH399" s="465">
        <v>0</v>
      </c>
      <c r="AI399" s="465">
        <v>0</v>
      </c>
      <c r="AJ399" s="465">
        <v>0</v>
      </c>
      <c r="AK399" s="465">
        <v>0</v>
      </c>
      <c r="AL399" s="465">
        <v>0</v>
      </c>
      <c r="AM399" s="465">
        <v>0</v>
      </c>
      <c r="AN399" s="465">
        <v>0</v>
      </c>
      <c r="AO399" s="465">
        <v>15640.799999999997</v>
      </c>
      <c r="AP399" s="465">
        <v>0</v>
      </c>
      <c r="AQ399" s="465">
        <v>0</v>
      </c>
      <c r="AR399" s="465">
        <v>0</v>
      </c>
      <c r="AS399" s="465">
        <v>0</v>
      </c>
      <c r="AT399" s="465">
        <v>0</v>
      </c>
      <c r="AU399" s="465">
        <v>0</v>
      </c>
      <c r="AV399" s="404">
        <v>0</v>
      </c>
      <c r="AW399" s="404">
        <v>0</v>
      </c>
      <c r="AX399" s="404">
        <v>0</v>
      </c>
      <c r="AY399" s="404">
        <v>0</v>
      </c>
      <c r="AZ399" s="404">
        <v>0</v>
      </c>
      <c r="BA399" s="404">
        <v>0</v>
      </c>
      <c r="BB399" s="404">
        <v>0</v>
      </c>
      <c r="BC399" s="404">
        <v>0</v>
      </c>
      <c r="BD399" s="404">
        <v>0</v>
      </c>
      <c r="BE399" s="404">
        <v>0</v>
      </c>
      <c r="BF399" s="404">
        <v>0</v>
      </c>
      <c r="BG399" s="404">
        <v>0</v>
      </c>
      <c r="BH399" s="404">
        <v>0</v>
      </c>
      <c r="BI399" s="404">
        <v>0</v>
      </c>
      <c r="BJ399" s="404">
        <v>0</v>
      </c>
      <c r="BK399" s="404">
        <v>0</v>
      </c>
      <c r="BL399" s="404">
        <v>0</v>
      </c>
      <c r="BM399" s="404">
        <v>0</v>
      </c>
      <c r="BN399" s="404">
        <v>0</v>
      </c>
      <c r="BO399" s="404">
        <v>0</v>
      </c>
      <c r="BP399" s="404">
        <v>0</v>
      </c>
      <c r="BQ399" s="404">
        <v>0</v>
      </c>
      <c r="BR399" s="404">
        <v>0</v>
      </c>
      <c r="BS399" s="404">
        <v>0</v>
      </c>
      <c r="BT399" s="404">
        <v>0</v>
      </c>
      <c r="BU399" s="404">
        <v>0</v>
      </c>
      <c r="BV399" s="404">
        <v>0</v>
      </c>
      <c r="BW399" s="404">
        <v>0</v>
      </c>
      <c r="BX399" s="404">
        <v>0</v>
      </c>
      <c r="BY399" s="404">
        <v>0</v>
      </c>
      <c r="BZ399" s="404">
        <v>0</v>
      </c>
      <c r="CA399" s="404">
        <v>0</v>
      </c>
      <c r="CB399" s="404">
        <v>0</v>
      </c>
      <c r="CC399" s="404">
        <v>0</v>
      </c>
      <c r="CD399" s="404">
        <v>0</v>
      </c>
      <c r="CE399" s="404">
        <v>0</v>
      </c>
      <c r="CF399" s="404">
        <v>0</v>
      </c>
      <c r="CG399" s="404">
        <v>0</v>
      </c>
      <c r="CH399" s="404">
        <v>0</v>
      </c>
      <c r="CI399" s="404">
        <v>0</v>
      </c>
      <c r="CJ399" s="404">
        <v>0</v>
      </c>
      <c r="CK399" s="404">
        <v>0</v>
      </c>
      <c r="CL399" s="404">
        <v>0</v>
      </c>
      <c r="CM399" s="404">
        <v>0</v>
      </c>
      <c r="CN399" s="404">
        <v>0</v>
      </c>
      <c r="CO399" s="404">
        <v>0</v>
      </c>
      <c r="CP399" s="404">
        <v>0</v>
      </c>
      <c r="CQ399" s="404">
        <v>0</v>
      </c>
      <c r="CR399" s="404">
        <v>0</v>
      </c>
      <c r="CS399" s="404">
        <v>0</v>
      </c>
      <c r="CT399" s="404">
        <v>0</v>
      </c>
      <c r="CU399" s="404">
        <v>0</v>
      </c>
      <c r="CV399" s="404">
        <v>0</v>
      </c>
      <c r="CW399" s="404">
        <v>0</v>
      </c>
      <c r="CX399" s="404">
        <v>0</v>
      </c>
      <c r="CY399" s="404">
        <v>0</v>
      </c>
      <c r="CZ399" s="404">
        <v>0</v>
      </c>
    </row>
    <row r="400" spans="1:104" x14ac:dyDescent="0.25">
      <c r="A400" s="183">
        <v>102540</v>
      </c>
      <c r="B400" s="183">
        <v>676097</v>
      </c>
      <c r="C400" s="27">
        <v>1025970</v>
      </c>
      <c r="D400" s="14">
        <v>1588075964</v>
      </c>
      <c r="F400" s="27" t="s">
        <v>1274</v>
      </c>
      <c r="G400" s="12" t="s">
        <v>132</v>
      </c>
      <c r="H400" s="27" t="s">
        <v>1375</v>
      </c>
      <c r="I400" s="12" t="s">
        <v>133</v>
      </c>
      <c r="J400" s="465">
        <v>0</v>
      </c>
      <c r="K400" s="465">
        <v>0</v>
      </c>
      <c r="L400" s="465">
        <v>0</v>
      </c>
      <c r="M400" s="465">
        <v>0</v>
      </c>
      <c r="N400" s="465">
        <v>0</v>
      </c>
      <c r="O400" s="465">
        <v>0</v>
      </c>
      <c r="P400" s="465">
        <v>0</v>
      </c>
      <c r="Q400" s="465">
        <v>0</v>
      </c>
      <c r="R400" s="465">
        <v>0</v>
      </c>
      <c r="S400" s="465">
        <v>0</v>
      </c>
      <c r="T400" s="465">
        <v>0</v>
      </c>
      <c r="U400" s="465">
        <v>0</v>
      </c>
      <c r="V400" s="465">
        <v>0</v>
      </c>
      <c r="W400" s="465">
        <v>0</v>
      </c>
      <c r="X400" s="465">
        <v>0</v>
      </c>
      <c r="Y400" s="465">
        <v>0</v>
      </c>
      <c r="Z400" s="465">
        <v>0</v>
      </c>
      <c r="AA400" s="465">
        <v>0</v>
      </c>
      <c r="AB400" s="465">
        <v>0</v>
      </c>
      <c r="AC400" s="465">
        <v>0</v>
      </c>
      <c r="AD400" s="465">
        <v>0</v>
      </c>
      <c r="AE400" s="465">
        <v>0</v>
      </c>
      <c r="AF400" s="465">
        <v>0</v>
      </c>
      <c r="AG400" s="465">
        <v>0</v>
      </c>
      <c r="AH400" s="465">
        <v>0</v>
      </c>
      <c r="AI400" s="465">
        <v>0</v>
      </c>
      <c r="AJ400" s="465">
        <v>0</v>
      </c>
      <c r="AK400" s="465">
        <v>0</v>
      </c>
      <c r="AL400" s="465">
        <v>0</v>
      </c>
      <c r="AM400" s="465">
        <v>0</v>
      </c>
      <c r="AN400" s="465">
        <v>0</v>
      </c>
      <c r="AO400" s="465">
        <v>0</v>
      </c>
      <c r="AP400" s="465">
        <v>0</v>
      </c>
      <c r="AQ400" s="465">
        <v>0</v>
      </c>
      <c r="AR400" s="465">
        <v>0</v>
      </c>
      <c r="AS400" s="465">
        <v>0</v>
      </c>
      <c r="AT400" s="465">
        <v>0</v>
      </c>
      <c r="AU400" s="465">
        <v>0</v>
      </c>
      <c r="AV400" s="404">
        <v>0</v>
      </c>
      <c r="AW400" s="404">
        <v>0</v>
      </c>
      <c r="AX400" s="404">
        <v>0</v>
      </c>
      <c r="AY400" s="404">
        <v>0</v>
      </c>
      <c r="AZ400" s="404">
        <v>0</v>
      </c>
      <c r="BA400" s="404">
        <v>0</v>
      </c>
      <c r="BB400" s="404">
        <v>0</v>
      </c>
      <c r="BC400" s="404">
        <v>0</v>
      </c>
      <c r="BD400" s="404">
        <v>0</v>
      </c>
      <c r="BE400" s="404">
        <v>0</v>
      </c>
      <c r="BF400" s="404">
        <v>0</v>
      </c>
      <c r="BG400" s="404">
        <v>0</v>
      </c>
      <c r="BH400" s="404">
        <v>0</v>
      </c>
      <c r="BI400" s="404">
        <v>0</v>
      </c>
      <c r="BJ400" s="404">
        <v>0</v>
      </c>
      <c r="BK400" s="404">
        <v>0</v>
      </c>
      <c r="BL400" s="404">
        <v>0</v>
      </c>
      <c r="BM400" s="404">
        <v>0</v>
      </c>
      <c r="BN400" s="404">
        <v>0</v>
      </c>
      <c r="BO400" s="404">
        <v>19317.309999999998</v>
      </c>
      <c r="BP400" s="404">
        <v>19069.53</v>
      </c>
      <c r="BQ400" s="404">
        <v>21432.969999999998</v>
      </c>
      <c r="BR400" s="404">
        <v>20889.759999999998</v>
      </c>
      <c r="BS400" s="404">
        <v>20641.98</v>
      </c>
      <c r="BT400" s="404">
        <v>0</v>
      </c>
      <c r="BU400" s="404">
        <v>0</v>
      </c>
      <c r="BV400" s="404">
        <v>0</v>
      </c>
      <c r="BW400" s="404">
        <v>0</v>
      </c>
      <c r="BX400" s="404">
        <v>0</v>
      </c>
      <c r="BY400" s="404">
        <v>0</v>
      </c>
      <c r="BZ400" s="404">
        <v>0</v>
      </c>
      <c r="CA400" s="404">
        <v>56681.31</v>
      </c>
      <c r="CB400" s="404">
        <v>0</v>
      </c>
      <c r="CC400" s="404">
        <v>0</v>
      </c>
      <c r="CD400" s="404">
        <v>0</v>
      </c>
      <c r="CE400" s="404">
        <v>0</v>
      </c>
      <c r="CF400" s="404">
        <v>0</v>
      </c>
      <c r="CG400" s="404">
        <v>0</v>
      </c>
      <c r="CH400" s="404">
        <v>23367.559999999998</v>
      </c>
      <c r="CI400" s="404">
        <v>22986.359999999997</v>
      </c>
      <c r="CJ400" s="404">
        <v>25121.079999999998</v>
      </c>
      <c r="CK400" s="404">
        <v>24997.19</v>
      </c>
      <c r="CL400" s="404">
        <v>24520.69</v>
      </c>
      <c r="CM400" s="404">
        <v>0</v>
      </c>
      <c r="CN400" s="404">
        <v>0</v>
      </c>
      <c r="CO400" s="404">
        <v>0</v>
      </c>
      <c r="CP400" s="404">
        <v>0</v>
      </c>
      <c r="CQ400" s="404">
        <v>0</v>
      </c>
      <c r="CR400" s="404">
        <v>0</v>
      </c>
      <c r="CS400" s="404">
        <v>0</v>
      </c>
      <c r="CT400" s="404">
        <v>67725</v>
      </c>
      <c r="CU400" s="404">
        <v>0</v>
      </c>
      <c r="CV400" s="404">
        <v>0</v>
      </c>
      <c r="CW400" s="404">
        <v>0</v>
      </c>
      <c r="CX400" s="404">
        <v>0</v>
      </c>
      <c r="CY400" s="404">
        <v>0</v>
      </c>
      <c r="CZ400" s="404">
        <v>0</v>
      </c>
    </row>
    <row r="401" spans="1:104" x14ac:dyDescent="0.25">
      <c r="A401" s="183">
        <v>102493</v>
      </c>
      <c r="B401" s="183">
        <v>676098</v>
      </c>
      <c r="C401" s="27">
        <v>1026660</v>
      </c>
      <c r="D401" s="14">
        <v>1972566867</v>
      </c>
      <c r="F401" s="27" t="s">
        <v>1298</v>
      </c>
      <c r="G401" s="12" t="s">
        <v>404</v>
      </c>
      <c r="H401" s="27" t="s">
        <v>1326</v>
      </c>
      <c r="I401" s="12" t="s">
        <v>405</v>
      </c>
      <c r="J401" s="465">
        <v>0</v>
      </c>
      <c r="K401" s="465">
        <v>0</v>
      </c>
      <c r="L401" s="465">
        <v>0</v>
      </c>
      <c r="M401" s="465">
        <v>0</v>
      </c>
      <c r="N401" s="465">
        <v>0</v>
      </c>
      <c r="O401" s="465">
        <v>0</v>
      </c>
      <c r="P401" s="465">
        <v>0</v>
      </c>
      <c r="Q401" s="465">
        <v>0</v>
      </c>
      <c r="R401" s="465">
        <v>0</v>
      </c>
      <c r="S401" s="465">
        <v>0</v>
      </c>
      <c r="T401" s="465">
        <v>0</v>
      </c>
      <c r="U401" s="465">
        <v>0</v>
      </c>
      <c r="V401" s="465">
        <v>0</v>
      </c>
      <c r="W401" s="465">
        <v>0</v>
      </c>
      <c r="X401" s="465">
        <v>0</v>
      </c>
      <c r="Y401" s="465">
        <v>0</v>
      </c>
      <c r="Z401" s="465">
        <v>0</v>
      </c>
      <c r="AA401" s="465">
        <v>0</v>
      </c>
      <c r="AB401" s="465">
        <v>0</v>
      </c>
      <c r="AC401" s="465">
        <v>0</v>
      </c>
      <c r="AD401" s="465">
        <v>0</v>
      </c>
      <c r="AE401" s="465">
        <v>0</v>
      </c>
      <c r="AF401" s="465">
        <v>0</v>
      </c>
      <c r="AG401" s="465">
        <v>0</v>
      </c>
      <c r="AH401" s="465">
        <v>0</v>
      </c>
      <c r="AI401" s="465">
        <v>0</v>
      </c>
      <c r="AJ401" s="465">
        <v>0</v>
      </c>
      <c r="AK401" s="465">
        <v>0</v>
      </c>
      <c r="AL401" s="465">
        <v>0</v>
      </c>
      <c r="AM401" s="465">
        <v>0</v>
      </c>
      <c r="AN401" s="465">
        <v>0</v>
      </c>
      <c r="AO401" s="465">
        <v>0</v>
      </c>
      <c r="AP401" s="465">
        <v>0</v>
      </c>
      <c r="AQ401" s="465">
        <v>0</v>
      </c>
      <c r="AR401" s="465">
        <v>0</v>
      </c>
      <c r="AS401" s="465">
        <v>0</v>
      </c>
      <c r="AT401" s="465">
        <v>0</v>
      </c>
      <c r="AU401" s="465">
        <v>0</v>
      </c>
      <c r="AV401" s="404">
        <v>21465.919999999998</v>
      </c>
      <c r="AW401" s="404">
        <v>22229.599999999999</v>
      </c>
      <c r="AX401" s="404">
        <v>24129.919999999998</v>
      </c>
      <c r="AY401" s="404">
        <v>24218.720000000001</v>
      </c>
      <c r="AZ401" s="404">
        <v>23822.079999999998</v>
      </c>
      <c r="BA401" s="404">
        <v>0</v>
      </c>
      <c r="BB401" s="404">
        <v>0</v>
      </c>
      <c r="BC401" s="404">
        <v>0</v>
      </c>
      <c r="BD401" s="404">
        <v>0</v>
      </c>
      <c r="BE401" s="404">
        <v>0</v>
      </c>
      <c r="BF401" s="404">
        <v>0</v>
      </c>
      <c r="BG401" s="404">
        <v>0</v>
      </c>
      <c r="BH401" s="404">
        <v>49837.949999999983</v>
      </c>
      <c r="BI401" s="404">
        <v>0</v>
      </c>
      <c r="BJ401" s="404">
        <v>0</v>
      </c>
      <c r="BK401" s="404">
        <v>0</v>
      </c>
      <c r="BL401" s="404">
        <v>0</v>
      </c>
      <c r="BM401" s="404">
        <v>0</v>
      </c>
      <c r="BN401" s="404">
        <v>0</v>
      </c>
      <c r="BO401" s="404">
        <v>13325.92</v>
      </c>
      <c r="BP401" s="404">
        <v>13473.92</v>
      </c>
      <c r="BQ401" s="404">
        <v>15273.6</v>
      </c>
      <c r="BR401" s="404">
        <v>15113.76</v>
      </c>
      <c r="BS401" s="404">
        <v>14805.919999999998</v>
      </c>
      <c r="BT401" s="404">
        <v>0</v>
      </c>
      <c r="BU401" s="404">
        <v>0</v>
      </c>
      <c r="BV401" s="404">
        <v>0</v>
      </c>
      <c r="BW401" s="404">
        <v>0</v>
      </c>
      <c r="BX401" s="404">
        <v>0</v>
      </c>
      <c r="BY401" s="404">
        <v>0</v>
      </c>
      <c r="BZ401" s="404">
        <v>0</v>
      </c>
      <c r="CA401" s="404">
        <v>30915.449999999993</v>
      </c>
      <c r="CB401" s="404">
        <v>0</v>
      </c>
      <c r="CC401" s="404">
        <v>0</v>
      </c>
      <c r="CD401" s="404">
        <v>0</v>
      </c>
      <c r="CE401" s="404">
        <v>0</v>
      </c>
      <c r="CF401" s="404">
        <v>0</v>
      </c>
      <c r="CG401" s="404">
        <v>0</v>
      </c>
      <c r="CH401" s="404">
        <v>0</v>
      </c>
      <c r="CI401" s="404">
        <v>0</v>
      </c>
      <c r="CJ401" s="404">
        <v>0</v>
      </c>
      <c r="CK401" s="404">
        <v>0</v>
      </c>
      <c r="CL401" s="404">
        <v>0</v>
      </c>
      <c r="CM401" s="404">
        <v>0</v>
      </c>
      <c r="CN401" s="404">
        <v>0</v>
      </c>
      <c r="CO401" s="404">
        <v>0</v>
      </c>
      <c r="CP401" s="404">
        <v>0</v>
      </c>
      <c r="CQ401" s="404">
        <v>0</v>
      </c>
      <c r="CR401" s="404">
        <v>0</v>
      </c>
      <c r="CS401" s="404">
        <v>0</v>
      </c>
      <c r="CT401" s="404">
        <v>0</v>
      </c>
      <c r="CU401" s="404">
        <v>0</v>
      </c>
      <c r="CV401" s="404">
        <v>0</v>
      </c>
      <c r="CW401" s="404">
        <v>0</v>
      </c>
      <c r="CX401" s="404">
        <v>0</v>
      </c>
      <c r="CY401" s="404">
        <v>0</v>
      </c>
      <c r="CZ401" s="404">
        <v>0</v>
      </c>
    </row>
    <row r="402" spans="1:104" x14ac:dyDescent="0.25">
      <c r="A402" s="183">
        <v>102497</v>
      </c>
      <c r="B402" s="183">
        <v>676101</v>
      </c>
      <c r="C402" s="27">
        <v>1026318</v>
      </c>
      <c r="D402" s="14">
        <v>1043613748</v>
      </c>
      <c r="F402" s="27" t="s">
        <v>1293</v>
      </c>
      <c r="G402" s="12" t="s">
        <v>3342</v>
      </c>
      <c r="H402" s="27" t="s">
        <v>1342</v>
      </c>
      <c r="I402" s="12" t="s">
        <v>407</v>
      </c>
      <c r="J402" s="465">
        <v>32418.75</v>
      </c>
      <c r="K402" s="465">
        <v>33293.75</v>
      </c>
      <c r="L402" s="465">
        <v>35490</v>
      </c>
      <c r="M402" s="465">
        <v>35822.5</v>
      </c>
      <c r="N402" s="465">
        <v>35350</v>
      </c>
      <c r="O402" s="465">
        <v>0</v>
      </c>
      <c r="P402" s="465">
        <v>0</v>
      </c>
      <c r="Q402" s="465">
        <v>0</v>
      </c>
      <c r="R402" s="465">
        <v>0</v>
      </c>
      <c r="S402" s="465">
        <v>0</v>
      </c>
      <c r="T402" s="465">
        <v>0</v>
      </c>
      <c r="U402" s="465">
        <v>0</v>
      </c>
      <c r="V402" s="465">
        <v>74600.700000000012</v>
      </c>
      <c r="W402" s="465">
        <v>0</v>
      </c>
      <c r="X402" s="465">
        <v>0</v>
      </c>
      <c r="Y402" s="465">
        <v>0</v>
      </c>
      <c r="Z402" s="465">
        <v>0</v>
      </c>
      <c r="AA402" s="465">
        <v>0</v>
      </c>
      <c r="AB402" s="465">
        <v>0</v>
      </c>
      <c r="AC402" s="465">
        <v>15085</v>
      </c>
      <c r="AD402" s="465">
        <v>15172.5</v>
      </c>
      <c r="AE402" s="465">
        <v>16292.5</v>
      </c>
      <c r="AF402" s="465">
        <v>15645</v>
      </c>
      <c r="AG402" s="465">
        <v>15557.5</v>
      </c>
      <c r="AH402" s="465">
        <v>0</v>
      </c>
      <c r="AI402" s="465">
        <v>0</v>
      </c>
      <c r="AJ402" s="465">
        <v>0</v>
      </c>
      <c r="AK402" s="465">
        <v>0</v>
      </c>
      <c r="AL402" s="465">
        <v>0</v>
      </c>
      <c r="AM402" s="465">
        <v>0</v>
      </c>
      <c r="AN402" s="465">
        <v>0</v>
      </c>
      <c r="AO402" s="465">
        <v>34314</v>
      </c>
      <c r="AP402" s="465">
        <v>0</v>
      </c>
      <c r="AQ402" s="465">
        <v>0</v>
      </c>
      <c r="AR402" s="465">
        <v>0</v>
      </c>
      <c r="AS402" s="465">
        <v>0</v>
      </c>
      <c r="AT402" s="465">
        <v>0</v>
      </c>
      <c r="AU402" s="465">
        <v>0</v>
      </c>
      <c r="AV402" s="404">
        <v>0</v>
      </c>
      <c r="AW402" s="404">
        <v>0</v>
      </c>
      <c r="AX402" s="404">
        <v>0</v>
      </c>
      <c r="AY402" s="404">
        <v>0</v>
      </c>
      <c r="AZ402" s="404">
        <v>0</v>
      </c>
      <c r="BA402" s="404">
        <v>0</v>
      </c>
      <c r="BB402" s="404">
        <v>0</v>
      </c>
      <c r="BC402" s="404">
        <v>0</v>
      </c>
      <c r="BD402" s="404">
        <v>0</v>
      </c>
      <c r="BE402" s="404">
        <v>0</v>
      </c>
      <c r="BF402" s="404">
        <v>0</v>
      </c>
      <c r="BG402" s="404">
        <v>0</v>
      </c>
      <c r="BH402" s="404">
        <v>0</v>
      </c>
      <c r="BI402" s="404">
        <v>0</v>
      </c>
      <c r="BJ402" s="404">
        <v>0</v>
      </c>
      <c r="BK402" s="404">
        <v>0</v>
      </c>
      <c r="BL402" s="404">
        <v>0</v>
      </c>
      <c r="BM402" s="404">
        <v>0</v>
      </c>
      <c r="BN402" s="404">
        <v>0</v>
      </c>
      <c r="BO402" s="404">
        <v>0</v>
      </c>
      <c r="BP402" s="404">
        <v>0</v>
      </c>
      <c r="BQ402" s="404">
        <v>0</v>
      </c>
      <c r="BR402" s="404">
        <v>0</v>
      </c>
      <c r="BS402" s="404">
        <v>0</v>
      </c>
      <c r="BT402" s="404">
        <v>0</v>
      </c>
      <c r="BU402" s="404">
        <v>0</v>
      </c>
      <c r="BV402" s="404">
        <v>0</v>
      </c>
      <c r="BW402" s="404">
        <v>0</v>
      </c>
      <c r="BX402" s="404">
        <v>0</v>
      </c>
      <c r="BY402" s="404">
        <v>0</v>
      </c>
      <c r="BZ402" s="404">
        <v>0</v>
      </c>
      <c r="CA402" s="404">
        <v>0</v>
      </c>
      <c r="CB402" s="404">
        <v>0</v>
      </c>
      <c r="CC402" s="404">
        <v>0</v>
      </c>
      <c r="CD402" s="404">
        <v>0</v>
      </c>
      <c r="CE402" s="404">
        <v>0</v>
      </c>
      <c r="CF402" s="404">
        <v>0</v>
      </c>
      <c r="CG402" s="404">
        <v>0</v>
      </c>
      <c r="CH402" s="404">
        <v>0</v>
      </c>
      <c r="CI402" s="404">
        <v>0</v>
      </c>
      <c r="CJ402" s="404">
        <v>0</v>
      </c>
      <c r="CK402" s="404">
        <v>0</v>
      </c>
      <c r="CL402" s="404">
        <v>0</v>
      </c>
      <c r="CM402" s="404">
        <v>0</v>
      </c>
      <c r="CN402" s="404">
        <v>0</v>
      </c>
      <c r="CO402" s="404">
        <v>0</v>
      </c>
      <c r="CP402" s="404">
        <v>0</v>
      </c>
      <c r="CQ402" s="404">
        <v>0</v>
      </c>
      <c r="CR402" s="404">
        <v>0</v>
      </c>
      <c r="CS402" s="404">
        <v>0</v>
      </c>
      <c r="CT402" s="404">
        <v>0</v>
      </c>
      <c r="CU402" s="404">
        <v>0</v>
      </c>
      <c r="CV402" s="404">
        <v>0</v>
      </c>
      <c r="CW402" s="404">
        <v>0</v>
      </c>
      <c r="CX402" s="404">
        <v>0</v>
      </c>
      <c r="CY402" s="404">
        <v>0</v>
      </c>
      <c r="CZ402" s="404">
        <v>0</v>
      </c>
    </row>
    <row r="403" spans="1:104" x14ac:dyDescent="0.25">
      <c r="A403" s="183">
        <v>5169</v>
      </c>
      <c r="B403" s="183">
        <v>676103</v>
      </c>
      <c r="C403" s="27">
        <v>1025632</v>
      </c>
      <c r="D403" s="14">
        <v>1467882860</v>
      </c>
      <c r="F403" s="27" t="s">
        <v>1296</v>
      </c>
      <c r="G403" s="12" t="s">
        <v>997</v>
      </c>
      <c r="H403" s="27" t="s">
        <v>997</v>
      </c>
      <c r="I403" s="12" t="s">
        <v>998</v>
      </c>
      <c r="J403" s="465">
        <v>0</v>
      </c>
      <c r="K403" s="465">
        <v>0</v>
      </c>
      <c r="L403" s="465">
        <v>0</v>
      </c>
      <c r="M403" s="465">
        <v>0</v>
      </c>
      <c r="N403" s="465">
        <v>0</v>
      </c>
      <c r="O403" s="465">
        <v>0</v>
      </c>
      <c r="P403" s="465">
        <v>0</v>
      </c>
      <c r="Q403" s="465">
        <v>0</v>
      </c>
      <c r="R403" s="465">
        <v>0</v>
      </c>
      <c r="S403" s="465">
        <v>0</v>
      </c>
      <c r="T403" s="465">
        <v>0</v>
      </c>
      <c r="U403" s="465">
        <v>0</v>
      </c>
      <c r="V403" s="465">
        <v>0</v>
      </c>
      <c r="W403" s="465">
        <v>0</v>
      </c>
      <c r="X403" s="465">
        <v>0</v>
      </c>
      <c r="Y403" s="465">
        <v>0</v>
      </c>
      <c r="Z403" s="465">
        <v>0</v>
      </c>
      <c r="AA403" s="465">
        <v>0</v>
      </c>
      <c r="AB403" s="465">
        <v>0</v>
      </c>
      <c r="AC403" s="465">
        <v>0</v>
      </c>
      <c r="AD403" s="465">
        <v>0</v>
      </c>
      <c r="AE403" s="465">
        <v>0</v>
      </c>
      <c r="AF403" s="465">
        <v>0</v>
      </c>
      <c r="AG403" s="465">
        <v>0</v>
      </c>
      <c r="AH403" s="465">
        <v>0</v>
      </c>
      <c r="AI403" s="465">
        <v>0</v>
      </c>
      <c r="AJ403" s="465">
        <v>0</v>
      </c>
      <c r="AK403" s="465">
        <v>0</v>
      </c>
      <c r="AL403" s="465">
        <v>0</v>
      </c>
      <c r="AM403" s="465">
        <v>0</v>
      </c>
      <c r="AN403" s="465">
        <v>0</v>
      </c>
      <c r="AO403" s="465">
        <v>13951.48</v>
      </c>
      <c r="AP403" s="465">
        <v>0</v>
      </c>
      <c r="AQ403" s="465">
        <v>0</v>
      </c>
      <c r="AR403" s="465">
        <v>0</v>
      </c>
      <c r="AS403" s="465">
        <v>0</v>
      </c>
      <c r="AT403" s="465">
        <v>0</v>
      </c>
      <c r="AU403" s="465">
        <v>0</v>
      </c>
      <c r="AV403" s="404">
        <v>0</v>
      </c>
      <c r="AW403" s="404">
        <v>0</v>
      </c>
      <c r="AX403" s="404">
        <v>0</v>
      </c>
      <c r="AY403" s="404">
        <v>0</v>
      </c>
      <c r="AZ403" s="404">
        <v>0</v>
      </c>
      <c r="BA403" s="404">
        <v>0</v>
      </c>
      <c r="BB403" s="404">
        <v>0</v>
      </c>
      <c r="BC403" s="404">
        <v>0</v>
      </c>
      <c r="BD403" s="404">
        <v>0</v>
      </c>
      <c r="BE403" s="404">
        <v>0</v>
      </c>
      <c r="BF403" s="404">
        <v>0</v>
      </c>
      <c r="BG403" s="404">
        <v>0</v>
      </c>
      <c r="BH403" s="404">
        <v>0</v>
      </c>
      <c r="BI403" s="404">
        <v>0</v>
      </c>
      <c r="BJ403" s="404">
        <v>0</v>
      </c>
      <c r="BK403" s="404">
        <v>0</v>
      </c>
      <c r="BL403" s="404">
        <v>0</v>
      </c>
      <c r="BM403" s="404">
        <v>0</v>
      </c>
      <c r="BN403" s="404">
        <v>0</v>
      </c>
      <c r="BO403" s="404">
        <v>0</v>
      </c>
      <c r="BP403" s="404">
        <v>0</v>
      </c>
      <c r="BQ403" s="404">
        <v>0</v>
      </c>
      <c r="BR403" s="404">
        <v>0</v>
      </c>
      <c r="BS403" s="404">
        <v>0</v>
      </c>
      <c r="BT403" s="404">
        <v>0</v>
      </c>
      <c r="BU403" s="404">
        <v>0</v>
      </c>
      <c r="BV403" s="404">
        <v>0</v>
      </c>
      <c r="BW403" s="404">
        <v>0</v>
      </c>
      <c r="BX403" s="404">
        <v>0</v>
      </c>
      <c r="BY403" s="404">
        <v>0</v>
      </c>
      <c r="BZ403" s="404">
        <v>0</v>
      </c>
      <c r="CA403" s="404">
        <v>0</v>
      </c>
      <c r="CB403" s="404">
        <v>0</v>
      </c>
      <c r="CC403" s="404">
        <v>0</v>
      </c>
      <c r="CD403" s="404">
        <v>0</v>
      </c>
      <c r="CE403" s="404">
        <v>0</v>
      </c>
      <c r="CF403" s="404">
        <v>0</v>
      </c>
      <c r="CG403" s="404">
        <v>0</v>
      </c>
      <c r="CH403" s="404">
        <v>0</v>
      </c>
      <c r="CI403" s="404">
        <v>0</v>
      </c>
      <c r="CJ403" s="404">
        <v>0</v>
      </c>
      <c r="CK403" s="404">
        <v>0</v>
      </c>
      <c r="CL403" s="404">
        <v>0</v>
      </c>
      <c r="CM403" s="404">
        <v>0</v>
      </c>
      <c r="CN403" s="404">
        <v>0</v>
      </c>
      <c r="CO403" s="404">
        <v>0</v>
      </c>
      <c r="CP403" s="404">
        <v>0</v>
      </c>
      <c r="CQ403" s="404">
        <v>0</v>
      </c>
      <c r="CR403" s="404">
        <v>0</v>
      </c>
      <c r="CS403" s="404">
        <v>0</v>
      </c>
      <c r="CT403" s="404">
        <v>19384.68</v>
      </c>
      <c r="CU403" s="404">
        <v>0</v>
      </c>
      <c r="CV403" s="404">
        <v>0</v>
      </c>
      <c r="CW403" s="404">
        <v>0</v>
      </c>
      <c r="CX403" s="404">
        <v>0</v>
      </c>
      <c r="CY403" s="404">
        <v>0</v>
      </c>
      <c r="CZ403" s="404">
        <v>0</v>
      </c>
    </row>
    <row r="404" spans="1:104" x14ac:dyDescent="0.25">
      <c r="A404" s="183">
        <v>102525</v>
      </c>
      <c r="B404" s="183">
        <v>676104</v>
      </c>
      <c r="C404" s="27">
        <v>1026313</v>
      </c>
      <c r="D404" s="14">
        <v>1336543081</v>
      </c>
      <c r="F404" s="27" t="s">
        <v>1293</v>
      </c>
      <c r="G404" s="12" t="s">
        <v>3343</v>
      </c>
      <c r="H404" s="27" t="s">
        <v>1340</v>
      </c>
      <c r="I404" s="12" t="s">
        <v>409</v>
      </c>
      <c r="J404" s="465">
        <v>25935</v>
      </c>
      <c r="K404" s="465">
        <v>26635</v>
      </c>
      <c r="L404" s="465">
        <v>28392</v>
      </c>
      <c r="M404" s="465">
        <v>28658</v>
      </c>
      <c r="N404" s="465">
        <v>28280</v>
      </c>
      <c r="O404" s="465">
        <v>0</v>
      </c>
      <c r="P404" s="465">
        <v>0</v>
      </c>
      <c r="Q404" s="465">
        <v>0</v>
      </c>
      <c r="R404" s="465">
        <v>0</v>
      </c>
      <c r="S404" s="465">
        <v>0</v>
      </c>
      <c r="T404" s="465">
        <v>0</v>
      </c>
      <c r="U404" s="465">
        <v>0</v>
      </c>
      <c r="V404" s="465">
        <v>42678.54</v>
      </c>
      <c r="W404" s="465">
        <v>0</v>
      </c>
      <c r="X404" s="465">
        <v>0</v>
      </c>
      <c r="Y404" s="465">
        <v>0</v>
      </c>
      <c r="Z404" s="465">
        <v>0</v>
      </c>
      <c r="AA404" s="465">
        <v>0</v>
      </c>
      <c r="AB404" s="465">
        <v>0</v>
      </c>
      <c r="AC404" s="465">
        <v>12068</v>
      </c>
      <c r="AD404" s="465">
        <v>12138</v>
      </c>
      <c r="AE404" s="465">
        <v>13034</v>
      </c>
      <c r="AF404" s="465">
        <v>12516</v>
      </c>
      <c r="AG404" s="465">
        <v>12446</v>
      </c>
      <c r="AH404" s="465">
        <v>0</v>
      </c>
      <c r="AI404" s="465">
        <v>0</v>
      </c>
      <c r="AJ404" s="465">
        <v>0</v>
      </c>
      <c r="AK404" s="465">
        <v>0</v>
      </c>
      <c r="AL404" s="465">
        <v>0</v>
      </c>
      <c r="AM404" s="465">
        <v>0</v>
      </c>
      <c r="AN404" s="465">
        <v>0</v>
      </c>
      <c r="AO404" s="465">
        <v>19630.8</v>
      </c>
      <c r="AP404" s="465">
        <v>0</v>
      </c>
      <c r="AQ404" s="465">
        <v>0</v>
      </c>
      <c r="AR404" s="465">
        <v>0</v>
      </c>
      <c r="AS404" s="465">
        <v>0</v>
      </c>
      <c r="AT404" s="465">
        <v>0</v>
      </c>
      <c r="AU404" s="465">
        <v>0</v>
      </c>
      <c r="AV404" s="404">
        <v>0</v>
      </c>
      <c r="AW404" s="404">
        <v>0</v>
      </c>
      <c r="AX404" s="404">
        <v>0</v>
      </c>
      <c r="AY404" s="404">
        <v>0</v>
      </c>
      <c r="AZ404" s="404">
        <v>0</v>
      </c>
      <c r="BA404" s="404">
        <v>0</v>
      </c>
      <c r="BB404" s="404">
        <v>0</v>
      </c>
      <c r="BC404" s="404">
        <v>0</v>
      </c>
      <c r="BD404" s="404">
        <v>0</v>
      </c>
      <c r="BE404" s="404">
        <v>0</v>
      </c>
      <c r="BF404" s="404">
        <v>0</v>
      </c>
      <c r="BG404" s="404">
        <v>0</v>
      </c>
      <c r="BH404" s="404">
        <v>0</v>
      </c>
      <c r="BI404" s="404">
        <v>0</v>
      </c>
      <c r="BJ404" s="404">
        <v>0</v>
      </c>
      <c r="BK404" s="404">
        <v>0</v>
      </c>
      <c r="BL404" s="404">
        <v>0</v>
      </c>
      <c r="BM404" s="404">
        <v>0</v>
      </c>
      <c r="BN404" s="404">
        <v>0</v>
      </c>
      <c r="BO404" s="404">
        <v>0</v>
      </c>
      <c r="BP404" s="404">
        <v>0</v>
      </c>
      <c r="BQ404" s="404">
        <v>0</v>
      </c>
      <c r="BR404" s="404">
        <v>0</v>
      </c>
      <c r="BS404" s="404">
        <v>0</v>
      </c>
      <c r="BT404" s="404">
        <v>0</v>
      </c>
      <c r="BU404" s="404">
        <v>0</v>
      </c>
      <c r="BV404" s="404">
        <v>0</v>
      </c>
      <c r="BW404" s="404">
        <v>0</v>
      </c>
      <c r="BX404" s="404">
        <v>0</v>
      </c>
      <c r="BY404" s="404">
        <v>0</v>
      </c>
      <c r="BZ404" s="404">
        <v>0</v>
      </c>
      <c r="CA404" s="404">
        <v>0</v>
      </c>
      <c r="CB404" s="404">
        <v>0</v>
      </c>
      <c r="CC404" s="404">
        <v>0</v>
      </c>
      <c r="CD404" s="404">
        <v>0</v>
      </c>
      <c r="CE404" s="404">
        <v>0</v>
      </c>
      <c r="CF404" s="404">
        <v>0</v>
      </c>
      <c r="CG404" s="404">
        <v>0</v>
      </c>
      <c r="CH404" s="404">
        <v>0</v>
      </c>
      <c r="CI404" s="404">
        <v>0</v>
      </c>
      <c r="CJ404" s="404">
        <v>0</v>
      </c>
      <c r="CK404" s="404">
        <v>0</v>
      </c>
      <c r="CL404" s="404">
        <v>0</v>
      </c>
      <c r="CM404" s="404">
        <v>0</v>
      </c>
      <c r="CN404" s="404">
        <v>0</v>
      </c>
      <c r="CO404" s="404">
        <v>0</v>
      </c>
      <c r="CP404" s="404">
        <v>0</v>
      </c>
      <c r="CQ404" s="404">
        <v>0</v>
      </c>
      <c r="CR404" s="404">
        <v>0</v>
      </c>
      <c r="CS404" s="404">
        <v>0</v>
      </c>
      <c r="CT404" s="404">
        <v>0</v>
      </c>
      <c r="CU404" s="404">
        <v>0</v>
      </c>
      <c r="CV404" s="404">
        <v>0</v>
      </c>
      <c r="CW404" s="404">
        <v>0</v>
      </c>
      <c r="CX404" s="404">
        <v>0</v>
      </c>
      <c r="CY404" s="404">
        <v>0</v>
      </c>
      <c r="CZ404" s="404">
        <v>0</v>
      </c>
    </row>
    <row r="405" spans="1:104" x14ac:dyDescent="0.25">
      <c r="A405" s="183">
        <v>102587</v>
      </c>
      <c r="B405" s="183">
        <v>676105</v>
      </c>
      <c r="C405" s="27">
        <v>1026723</v>
      </c>
      <c r="D405" s="14">
        <v>1063461994</v>
      </c>
      <c r="F405" s="27" t="s">
        <v>1272</v>
      </c>
      <c r="G405" s="12" t="s">
        <v>412</v>
      </c>
      <c r="H405" s="27" t="s">
        <v>1367</v>
      </c>
      <c r="I405" s="12" t="s">
        <v>413</v>
      </c>
      <c r="J405" s="465">
        <v>21184.959999999999</v>
      </c>
      <c r="K405" s="465">
        <v>21761.119999999999</v>
      </c>
      <c r="L405" s="465">
        <v>22226.48</v>
      </c>
      <c r="M405" s="465">
        <v>22071.360000000001</v>
      </c>
      <c r="N405" s="465">
        <v>20896.88</v>
      </c>
      <c r="O405" s="465">
        <v>0</v>
      </c>
      <c r="P405" s="465">
        <v>0</v>
      </c>
      <c r="Q405" s="465">
        <v>0</v>
      </c>
      <c r="R405" s="465">
        <v>0</v>
      </c>
      <c r="S405" s="465">
        <v>0</v>
      </c>
      <c r="T405" s="465">
        <v>0</v>
      </c>
      <c r="U405" s="465">
        <v>0</v>
      </c>
      <c r="V405" s="465">
        <v>47967.71</v>
      </c>
      <c r="W405" s="465">
        <v>0</v>
      </c>
      <c r="X405" s="465">
        <v>0</v>
      </c>
      <c r="Y405" s="465">
        <v>0</v>
      </c>
      <c r="Z405" s="465">
        <v>0</v>
      </c>
      <c r="AA405" s="465">
        <v>0</v>
      </c>
      <c r="AB405" s="465">
        <v>0</v>
      </c>
      <c r="AC405" s="465">
        <v>0</v>
      </c>
      <c r="AD405" s="465">
        <v>0</v>
      </c>
      <c r="AE405" s="465">
        <v>0</v>
      </c>
      <c r="AF405" s="465">
        <v>0</v>
      </c>
      <c r="AG405" s="465">
        <v>0</v>
      </c>
      <c r="AH405" s="465">
        <v>0</v>
      </c>
      <c r="AI405" s="465">
        <v>0</v>
      </c>
      <c r="AJ405" s="465">
        <v>0</v>
      </c>
      <c r="AK405" s="465">
        <v>0</v>
      </c>
      <c r="AL405" s="465">
        <v>0</v>
      </c>
      <c r="AM405" s="465">
        <v>0</v>
      </c>
      <c r="AN405" s="465">
        <v>0</v>
      </c>
      <c r="AO405" s="465">
        <v>0</v>
      </c>
      <c r="AP405" s="465">
        <v>0</v>
      </c>
      <c r="AQ405" s="465">
        <v>0</v>
      </c>
      <c r="AR405" s="465">
        <v>0</v>
      </c>
      <c r="AS405" s="465">
        <v>0</v>
      </c>
      <c r="AT405" s="465">
        <v>0</v>
      </c>
      <c r="AU405" s="465">
        <v>0</v>
      </c>
      <c r="AV405" s="404">
        <v>0</v>
      </c>
      <c r="AW405" s="404">
        <v>0</v>
      </c>
      <c r="AX405" s="404">
        <v>0</v>
      </c>
      <c r="AY405" s="404">
        <v>0</v>
      </c>
      <c r="AZ405" s="404">
        <v>0</v>
      </c>
      <c r="BA405" s="404">
        <v>0</v>
      </c>
      <c r="BB405" s="404">
        <v>0</v>
      </c>
      <c r="BC405" s="404">
        <v>0</v>
      </c>
      <c r="BD405" s="404">
        <v>0</v>
      </c>
      <c r="BE405" s="404">
        <v>0</v>
      </c>
      <c r="BF405" s="404">
        <v>0</v>
      </c>
      <c r="BG405" s="404">
        <v>0</v>
      </c>
      <c r="BH405" s="404">
        <v>0</v>
      </c>
      <c r="BI405" s="404">
        <v>0</v>
      </c>
      <c r="BJ405" s="404">
        <v>0</v>
      </c>
      <c r="BK405" s="404">
        <v>0</v>
      </c>
      <c r="BL405" s="404">
        <v>0</v>
      </c>
      <c r="BM405" s="404">
        <v>0</v>
      </c>
      <c r="BN405" s="404">
        <v>0</v>
      </c>
      <c r="BO405" s="404">
        <v>15157.44</v>
      </c>
      <c r="BP405" s="404">
        <v>15910.88</v>
      </c>
      <c r="BQ405" s="404">
        <v>16509.2</v>
      </c>
      <c r="BR405" s="404">
        <v>16309.76</v>
      </c>
      <c r="BS405" s="404">
        <v>16996.72</v>
      </c>
      <c r="BT405" s="404">
        <v>0</v>
      </c>
      <c r="BU405" s="404">
        <v>0</v>
      </c>
      <c r="BV405" s="404">
        <v>0</v>
      </c>
      <c r="BW405" s="404">
        <v>0</v>
      </c>
      <c r="BX405" s="404">
        <v>0</v>
      </c>
      <c r="BY405" s="404">
        <v>0</v>
      </c>
      <c r="BZ405" s="404">
        <v>0</v>
      </c>
      <c r="CA405" s="404">
        <v>35017.569999999992</v>
      </c>
      <c r="CB405" s="404">
        <v>0</v>
      </c>
      <c r="CC405" s="404">
        <v>0</v>
      </c>
      <c r="CD405" s="404">
        <v>0</v>
      </c>
      <c r="CE405" s="404">
        <v>0</v>
      </c>
      <c r="CF405" s="404">
        <v>0</v>
      </c>
      <c r="CG405" s="404">
        <v>0</v>
      </c>
      <c r="CH405" s="404">
        <v>0</v>
      </c>
      <c r="CI405" s="404">
        <v>0</v>
      </c>
      <c r="CJ405" s="404">
        <v>0</v>
      </c>
      <c r="CK405" s="404">
        <v>0</v>
      </c>
      <c r="CL405" s="404">
        <v>0</v>
      </c>
      <c r="CM405" s="404">
        <v>0</v>
      </c>
      <c r="CN405" s="404">
        <v>0</v>
      </c>
      <c r="CO405" s="404">
        <v>0</v>
      </c>
      <c r="CP405" s="404">
        <v>0</v>
      </c>
      <c r="CQ405" s="404">
        <v>0</v>
      </c>
      <c r="CR405" s="404">
        <v>0</v>
      </c>
      <c r="CS405" s="404">
        <v>0</v>
      </c>
      <c r="CT405" s="404">
        <v>0</v>
      </c>
      <c r="CU405" s="404">
        <v>0</v>
      </c>
      <c r="CV405" s="404">
        <v>0</v>
      </c>
      <c r="CW405" s="404">
        <v>0</v>
      </c>
      <c r="CX405" s="404">
        <v>0</v>
      </c>
      <c r="CY405" s="404">
        <v>0</v>
      </c>
      <c r="CZ405" s="404">
        <v>0</v>
      </c>
    </row>
    <row r="406" spans="1:104" x14ac:dyDescent="0.25">
      <c r="A406" s="183">
        <v>102639</v>
      </c>
      <c r="B406" s="183">
        <v>676107</v>
      </c>
      <c r="C406" s="27">
        <v>1026419</v>
      </c>
      <c r="D406" s="14">
        <v>1861442469</v>
      </c>
      <c r="F406" s="27" t="s">
        <v>1286</v>
      </c>
      <c r="G406" s="12" t="s">
        <v>414</v>
      </c>
      <c r="H406" s="27" t="s">
        <v>1349</v>
      </c>
      <c r="I406" s="12" t="s">
        <v>415</v>
      </c>
      <c r="J406" s="465">
        <v>0</v>
      </c>
      <c r="K406" s="465">
        <v>0</v>
      </c>
      <c r="L406" s="465">
        <v>0</v>
      </c>
      <c r="M406" s="465">
        <v>0</v>
      </c>
      <c r="N406" s="465">
        <v>0</v>
      </c>
      <c r="O406" s="465">
        <v>0</v>
      </c>
      <c r="P406" s="465">
        <v>0</v>
      </c>
      <c r="Q406" s="465">
        <v>0</v>
      </c>
      <c r="R406" s="465">
        <v>0</v>
      </c>
      <c r="S406" s="465">
        <v>0</v>
      </c>
      <c r="T406" s="465">
        <v>0</v>
      </c>
      <c r="U406" s="465">
        <v>0</v>
      </c>
      <c r="V406" s="465">
        <v>0</v>
      </c>
      <c r="W406" s="465">
        <v>0</v>
      </c>
      <c r="X406" s="465">
        <v>0</v>
      </c>
      <c r="Y406" s="465">
        <v>0</v>
      </c>
      <c r="Z406" s="465">
        <v>0</v>
      </c>
      <c r="AA406" s="465">
        <v>0</v>
      </c>
      <c r="AB406" s="465">
        <v>0</v>
      </c>
      <c r="AC406" s="465">
        <v>0</v>
      </c>
      <c r="AD406" s="465">
        <v>0</v>
      </c>
      <c r="AE406" s="465">
        <v>0</v>
      </c>
      <c r="AF406" s="465">
        <v>0</v>
      </c>
      <c r="AG406" s="465">
        <v>0</v>
      </c>
      <c r="AH406" s="465">
        <v>0</v>
      </c>
      <c r="AI406" s="465">
        <v>0</v>
      </c>
      <c r="AJ406" s="465">
        <v>0</v>
      </c>
      <c r="AK406" s="465">
        <v>0</v>
      </c>
      <c r="AL406" s="465">
        <v>0</v>
      </c>
      <c r="AM406" s="465">
        <v>0</v>
      </c>
      <c r="AN406" s="465">
        <v>0</v>
      </c>
      <c r="AO406" s="465">
        <v>0</v>
      </c>
      <c r="AP406" s="465">
        <v>0</v>
      </c>
      <c r="AQ406" s="465">
        <v>0</v>
      </c>
      <c r="AR406" s="465">
        <v>0</v>
      </c>
      <c r="AS406" s="465">
        <v>0</v>
      </c>
      <c r="AT406" s="465">
        <v>0</v>
      </c>
      <c r="AU406" s="465">
        <v>0</v>
      </c>
      <c r="AV406" s="404">
        <v>0</v>
      </c>
      <c r="AW406" s="404">
        <v>0</v>
      </c>
      <c r="AX406" s="404">
        <v>0</v>
      </c>
      <c r="AY406" s="404">
        <v>0</v>
      </c>
      <c r="AZ406" s="404">
        <v>0</v>
      </c>
      <c r="BA406" s="404">
        <v>0</v>
      </c>
      <c r="BB406" s="404">
        <v>0</v>
      </c>
      <c r="BC406" s="404">
        <v>0</v>
      </c>
      <c r="BD406" s="404">
        <v>0</v>
      </c>
      <c r="BE406" s="404">
        <v>0</v>
      </c>
      <c r="BF406" s="404">
        <v>0</v>
      </c>
      <c r="BG406" s="404">
        <v>0</v>
      </c>
      <c r="BH406" s="404">
        <v>0</v>
      </c>
      <c r="BI406" s="404">
        <v>0</v>
      </c>
      <c r="BJ406" s="404">
        <v>0</v>
      </c>
      <c r="BK406" s="404">
        <v>0</v>
      </c>
      <c r="BL406" s="404">
        <v>0</v>
      </c>
      <c r="BM406" s="404">
        <v>0</v>
      </c>
      <c r="BN406" s="404">
        <v>0</v>
      </c>
      <c r="BO406" s="404">
        <v>23114.6</v>
      </c>
      <c r="BP406" s="404">
        <v>19253.969999999998</v>
      </c>
      <c r="BQ406" s="404">
        <v>26655.559999999998</v>
      </c>
      <c r="BR406" s="404">
        <v>27270.31</v>
      </c>
      <c r="BS406" s="404">
        <v>23114.600000000002</v>
      </c>
      <c r="BT406" s="404">
        <v>0</v>
      </c>
      <c r="BU406" s="404">
        <v>0</v>
      </c>
      <c r="BV406" s="404">
        <v>0</v>
      </c>
      <c r="BW406" s="404">
        <v>0</v>
      </c>
      <c r="BX406" s="404">
        <v>0</v>
      </c>
      <c r="BY406" s="404">
        <v>0</v>
      </c>
      <c r="BZ406" s="404">
        <v>0</v>
      </c>
      <c r="CA406" s="404">
        <v>36322.579999999994</v>
      </c>
      <c r="CB406" s="404">
        <v>0</v>
      </c>
      <c r="CC406" s="404">
        <v>0</v>
      </c>
      <c r="CD406" s="404">
        <v>0</v>
      </c>
      <c r="CE406" s="404">
        <v>0</v>
      </c>
      <c r="CF406" s="404">
        <v>0</v>
      </c>
      <c r="CG406" s="404">
        <v>0</v>
      </c>
      <c r="CH406" s="404">
        <v>25794.91</v>
      </c>
      <c r="CI406" s="404">
        <v>21294.940000000002</v>
      </c>
      <c r="CJ406" s="404">
        <v>28844.07</v>
      </c>
      <c r="CK406" s="404">
        <v>29729.309999999998</v>
      </c>
      <c r="CL406" s="404">
        <v>28106.37</v>
      </c>
      <c r="CM406" s="404">
        <v>0</v>
      </c>
      <c r="CN406" s="404">
        <v>0</v>
      </c>
      <c r="CO406" s="404">
        <v>0</v>
      </c>
      <c r="CP406" s="404">
        <v>0</v>
      </c>
      <c r="CQ406" s="404">
        <v>0</v>
      </c>
      <c r="CR406" s="404">
        <v>0</v>
      </c>
      <c r="CS406" s="404">
        <v>0</v>
      </c>
      <c r="CT406" s="404">
        <v>39958.720000000001</v>
      </c>
      <c r="CU406" s="404">
        <v>0</v>
      </c>
      <c r="CV406" s="404">
        <v>0</v>
      </c>
      <c r="CW406" s="404">
        <v>0</v>
      </c>
      <c r="CX406" s="404">
        <v>0</v>
      </c>
      <c r="CY406" s="404">
        <v>0</v>
      </c>
      <c r="CZ406" s="404">
        <v>0</v>
      </c>
    </row>
    <row r="407" spans="1:104" x14ac:dyDescent="0.25">
      <c r="A407" s="183">
        <v>102675</v>
      </c>
      <c r="B407" s="183">
        <v>676112</v>
      </c>
      <c r="C407" s="27">
        <v>1026546</v>
      </c>
      <c r="D407" s="14">
        <v>1700274198</v>
      </c>
      <c r="F407" s="27" t="s">
        <v>1298</v>
      </c>
      <c r="G407" s="12" t="s">
        <v>418</v>
      </c>
      <c r="H407" s="27" t="s">
        <v>1308</v>
      </c>
      <c r="I407" s="12" t="s">
        <v>419</v>
      </c>
      <c r="J407" s="465">
        <v>0</v>
      </c>
      <c r="K407" s="465">
        <v>0</v>
      </c>
      <c r="L407" s="465">
        <v>0</v>
      </c>
      <c r="M407" s="465">
        <v>0</v>
      </c>
      <c r="N407" s="465">
        <v>0</v>
      </c>
      <c r="O407" s="465">
        <v>0</v>
      </c>
      <c r="P407" s="465">
        <v>0</v>
      </c>
      <c r="Q407" s="465">
        <v>0</v>
      </c>
      <c r="R407" s="465">
        <v>0</v>
      </c>
      <c r="S407" s="465">
        <v>0</v>
      </c>
      <c r="T407" s="465">
        <v>0</v>
      </c>
      <c r="U407" s="465">
        <v>0</v>
      </c>
      <c r="V407" s="465">
        <v>0</v>
      </c>
      <c r="W407" s="465">
        <v>0</v>
      </c>
      <c r="X407" s="465">
        <v>0</v>
      </c>
      <c r="Y407" s="465">
        <v>0</v>
      </c>
      <c r="Z407" s="465">
        <v>0</v>
      </c>
      <c r="AA407" s="465">
        <v>0</v>
      </c>
      <c r="AB407" s="465">
        <v>0</v>
      </c>
      <c r="AC407" s="465">
        <v>0</v>
      </c>
      <c r="AD407" s="465">
        <v>0</v>
      </c>
      <c r="AE407" s="465">
        <v>0</v>
      </c>
      <c r="AF407" s="465">
        <v>0</v>
      </c>
      <c r="AG407" s="465">
        <v>0</v>
      </c>
      <c r="AH407" s="465">
        <v>0</v>
      </c>
      <c r="AI407" s="465">
        <v>0</v>
      </c>
      <c r="AJ407" s="465">
        <v>0</v>
      </c>
      <c r="AK407" s="465">
        <v>0</v>
      </c>
      <c r="AL407" s="465">
        <v>0</v>
      </c>
      <c r="AM407" s="465">
        <v>0</v>
      </c>
      <c r="AN407" s="465">
        <v>0</v>
      </c>
      <c r="AO407" s="465">
        <v>0</v>
      </c>
      <c r="AP407" s="465">
        <v>0</v>
      </c>
      <c r="AQ407" s="465">
        <v>0</v>
      </c>
      <c r="AR407" s="465">
        <v>0</v>
      </c>
      <c r="AS407" s="465">
        <v>0</v>
      </c>
      <c r="AT407" s="465">
        <v>0</v>
      </c>
      <c r="AU407" s="465">
        <v>0</v>
      </c>
      <c r="AV407" s="404">
        <v>25128.18</v>
      </c>
      <c r="AW407" s="404">
        <v>26022.149999999998</v>
      </c>
      <c r="AX407" s="404">
        <v>28246.679999999997</v>
      </c>
      <c r="AY407" s="404">
        <v>28350.629999999997</v>
      </c>
      <c r="AZ407" s="404">
        <v>27886.319999999996</v>
      </c>
      <c r="BA407" s="404">
        <v>0</v>
      </c>
      <c r="BB407" s="404">
        <v>0</v>
      </c>
      <c r="BC407" s="404">
        <v>0</v>
      </c>
      <c r="BD407" s="404">
        <v>0</v>
      </c>
      <c r="BE407" s="404">
        <v>0</v>
      </c>
      <c r="BF407" s="404">
        <v>0</v>
      </c>
      <c r="BG407" s="404">
        <v>0</v>
      </c>
      <c r="BH407" s="404">
        <v>58659.840000000004</v>
      </c>
      <c r="BI407" s="404">
        <v>0</v>
      </c>
      <c r="BJ407" s="404">
        <v>0</v>
      </c>
      <c r="BK407" s="404">
        <v>0</v>
      </c>
      <c r="BL407" s="404">
        <v>0</v>
      </c>
      <c r="BM407" s="404">
        <v>0</v>
      </c>
      <c r="BN407" s="404">
        <v>0</v>
      </c>
      <c r="BO407" s="404">
        <v>15599.429999999998</v>
      </c>
      <c r="BP407" s="404">
        <v>15772.679999999998</v>
      </c>
      <c r="BQ407" s="404">
        <v>17879.399999999998</v>
      </c>
      <c r="BR407" s="404">
        <v>17692.29</v>
      </c>
      <c r="BS407" s="404">
        <v>17331.93</v>
      </c>
      <c r="BT407" s="404">
        <v>0</v>
      </c>
      <c r="BU407" s="404">
        <v>0</v>
      </c>
      <c r="BV407" s="404">
        <v>0</v>
      </c>
      <c r="BW407" s="404">
        <v>0</v>
      </c>
      <c r="BX407" s="404">
        <v>0</v>
      </c>
      <c r="BY407" s="404">
        <v>0</v>
      </c>
      <c r="BZ407" s="404">
        <v>0</v>
      </c>
      <c r="CA407" s="404">
        <v>36387.840000000004</v>
      </c>
      <c r="CB407" s="404">
        <v>0</v>
      </c>
      <c r="CC407" s="404">
        <v>0</v>
      </c>
      <c r="CD407" s="404">
        <v>0</v>
      </c>
      <c r="CE407" s="404">
        <v>0</v>
      </c>
      <c r="CF407" s="404">
        <v>0</v>
      </c>
      <c r="CG407" s="404">
        <v>0</v>
      </c>
      <c r="CH407" s="404">
        <v>0</v>
      </c>
      <c r="CI407" s="404">
        <v>0</v>
      </c>
      <c r="CJ407" s="404">
        <v>0</v>
      </c>
      <c r="CK407" s="404">
        <v>0</v>
      </c>
      <c r="CL407" s="404">
        <v>0</v>
      </c>
      <c r="CM407" s="404">
        <v>0</v>
      </c>
      <c r="CN407" s="404">
        <v>0</v>
      </c>
      <c r="CO407" s="404">
        <v>0</v>
      </c>
      <c r="CP407" s="404">
        <v>0</v>
      </c>
      <c r="CQ407" s="404">
        <v>0</v>
      </c>
      <c r="CR407" s="404">
        <v>0</v>
      </c>
      <c r="CS407" s="404">
        <v>0</v>
      </c>
      <c r="CT407" s="404">
        <v>0</v>
      </c>
      <c r="CU407" s="404">
        <v>0</v>
      </c>
      <c r="CV407" s="404">
        <v>0</v>
      </c>
      <c r="CW407" s="404">
        <v>0</v>
      </c>
      <c r="CX407" s="404">
        <v>0</v>
      </c>
      <c r="CY407" s="404">
        <v>0</v>
      </c>
      <c r="CZ407" s="404">
        <v>0</v>
      </c>
    </row>
    <row r="408" spans="1:104" x14ac:dyDescent="0.25">
      <c r="A408" s="183">
        <v>102734</v>
      </c>
      <c r="B408" s="183">
        <v>676113</v>
      </c>
      <c r="C408" s="27">
        <v>1027689</v>
      </c>
      <c r="D408" s="14">
        <v>1710348685</v>
      </c>
      <c r="F408" s="27" t="s">
        <v>1267</v>
      </c>
      <c r="G408" s="12" t="s">
        <v>420</v>
      </c>
      <c r="H408" s="27" t="s">
        <v>1349</v>
      </c>
      <c r="I408" s="12" t="s">
        <v>421</v>
      </c>
      <c r="J408" s="465">
        <v>9740.25</v>
      </c>
      <c r="K408" s="465">
        <v>10079.91</v>
      </c>
      <c r="L408" s="465">
        <v>10029.960000000001</v>
      </c>
      <c r="M408" s="465">
        <v>10119.869999999999</v>
      </c>
      <c r="N408" s="465">
        <v>10619.37</v>
      </c>
      <c r="O408" s="465">
        <v>0</v>
      </c>
      <c r="P408" s="465">
        <v>0</v>
      </c>
      <c r="Q408" s="465">
        <v>0</v>
      </c>
      <c r="R408" s="465">
        <v>0</v>
      </c>
      <c r="S408" s="465">
        <v>0</v>
      </c>
      <c r="T408" s="465">
        <v>0</v>
      </c>
      <c r="U408" s="465">
        <v>0</v>
      </c>
      <c r="V408" s="465">
        <v>21931.919999999998</v>
      </c>
      <c r="W408" s="465">
        <v>0</v>
      </c>
      <c r="X408" s="465">
        <v>0</v>
      </c>
      <c r="Y408" s="465">
        <v>0</v>
      </c>
      <c r="Z408" s="465">
        <v>0</v>
      </c>
      <c r="AA408" s="465">
        <v>0</v>
      </c>
      <c r="AB408" s="465">
        <v>0</v>
      </c>
      <c r="AC408" s="465">
        <v>0</v>
      </c>
      <c r="AD408" s="465">
        <v>0</v>
      </c>
      <c r="AE408" s="465">
        <v>0</v>
      </c>
      <c r="AF408" s="465">
        <v>0</v>
      </c>
      <c r="AG408" s="465">
        <v>0</v>
      </c>
      <c r="AH408" s="465">
        <v>0</v>
      </c>
      <c r="AI408" s="465">
        <v>0</v>
      </c>
      <c r="AJ408" s="465">
        <v>0</v>
      </c>
      <c r="AK408" s="465">
        <v>0</v>
      </c>
      <c r="AL408" s="465">
        <v>0</v>
      </c>
      <c r="AM408" s="465">
        <v>0</v>
      </c>
      <c r="AN408" s="465">
        <v>0</v>
      </c>
      <c r="AO408" s="465">
        <v>0</v>
      </c>
      <c r="AP408" s="465">
        <v>0</v>
      </c>
      <c r="AQ408" s="465">
        <v>0</v>
      </c>
      <c r="AR408" s="465">
        <v>0</v>
      </c>
      <c r="AS408" s="465">
        <v>0</v>
      </c>
      <c r="AT408" s="465">
        <v>0</v>
      </c>
      <c r="AU408" s="465">
        <v>0</v>
      </c>
      <c r="AV408" s="404">
        <v>12927.06</v>
      </c>
      <c r="AW408" s="404">
        <v>13146.840000000002</v>
      </c>
      <c r="AX408" s="404">
        <v>13726.26</v>
      </c>
      <c r="AY408" s="404">
        <v>14085.9</v>
      </c>
      <c r="AZ408" s="404">
        <v>13926.060000000001</v>
      </c>
      <c r="BA408" s="404">
        <v>0</v>
      </c>
      <c r="BB408" s="404">
        <v>0</v>
      </c>
      <c r="BC408" s="404">
        <v>0</v>
      </c>
      <c r="BD408" s="404">
        <v>0</v>
      </c>
      <c r="BE408" s="404">
        <v>0</v>
      </c>
      <c r="BF408" s="404">
        <v>0</v>
      </c>
      <c r="BG408" s="404">
        <v>0</v>
      </c>
      <c r="BH408" s="404">
        <v>29242.559999999998</v>
      </c>
      <c r="BI408" s="404">
        <v>0</v>
      </c>
      <c r="BJ408" s="404">
        <v>0</v>
      </c>
      <c r="BK408" s="404">
        <v>0</v>
      </c>
      <c r="BL408" s="404">
        <v>0</v>
      </c>
      <c r="BM408" s="404">
        <v>0</v>
      </c>
      <c r="BN408" s="404">
        <v>0</v>
      </c>
      <c r="BO408" s="404">
        <v>18441.54</v>
      </c>
      <c r="BP408" s="404">
        <v>19520.460000000003</v>
      </c>
      <c r="BQ408" s="404">
        <v>21218.760000000002</v>
      </c>
      <c r="BR408" s="404">
        <v>21918.06</v>
      </c>
      <c r="BS408" s="404">
        <v>20709.27</v>
      </c>
      <c r="BT408" s="404">
        <v>0</v>
      </c>
      <c r="BU408" s="404">
        <v>0</v>
      </c>
      <c r="BV408" s="404">
        <v>0</v>
      </c>
      <c r="BW408" s="404">
        <v>0</v>
      </c>
      <c r="BX408" s="404">
        <v>0</v>
      </c>
      <c r="BY408" s="404">
        <v>0</v>
      </c>
      <c r="BZ408" s="404">
        <v>0</v>
      </c>
      <c r="CA408" s="404">
        <v>43482.16</v>
      </c>
      <c r="CB408" s="404">
        <v>0</v>
      </c>
      <c r="CC408" s="404">
        <v>0</v>
      </c>
      <c r="CD408" s="404">
        <v>0</v>
      </c>
      <c r="CE408" s="404">
        <v>0</v>
      </c>
      <c r="CF408" s="404">
        <v>0</v>
      </c>
      <c r="CG408" s="404">
        <v>0</v>
      </c>
      <c r="CH408" s="404">
        <v>0</v>
      </c>
      <c r="CI408" s="404">
        <v>0</v>
      </c>
      <c r="CJ408" s="404">
        <v>0</v>
      </c>
      <c r="CK408" s="404">
        <v>0</v>
      </c>
      <c r="CL408" s="404">
        <v>0</v>
      </c>
      <c r="CM408" s="404">
        <v>0</v>
      </c>
      <c r="CN408" s="404">
        <v>0</v>
      </c>
      <c r="CO408" s="404">
        <v>0</v>
      </c>
      <c r="CP408" s="404">
        <v>0</v>
      </c>
      <c r="CQ408" s="404">
        <v>0</v>
      </c>
      <c r="CR408" s="404">
        <v>0</v>
      </c>
      <c r="CS408" s="404">
        <v>0</v>
      </c>
      <c r="CT408" s="404">
        <v>0</v>
      </c>
      <c r="CU408" s="404">
        <v>0</v>
      </c>
      <c r="CV408" s="404">
        <v>0</v>
      </c>
      <c r="CW408" s="404">
        <v>0</v>
      </c>
      <c r="CX408" s="404">
        <v>0</v>
      </c>
      <c r="CY408" s="404">
        <v>0</v>
      </c>
      <c r="CZ408" s="404">
        <v>0</v>
      </c>
    </row>
    <row r="409" spans="1:104" x14ac:dyDescent="0.25">
      <c r="A409" s="183">
        <v>102667</v>
      </c>
      <c r="B409" s="183">
        <v>676114</v>
      </c>
      <c r="C409" s="27">
        <v>1014952</v>
      </c>
      <c r="D409" s="14">
        <v>1487770111</v>
      </c>
      <c r="F409" s="27" t="s">
        <v>1258</v>
      </c>
      <c r="G409" s="12" t="s">
        <v>416</v>
      </c>
      <c r="H409" s="27" t="s">
        <v>1428</v>
      </c>
      <c r="I409" s="12" t="s">
        <v>417</v>
      </c>
      <c r="J409" s="465">
        <v>12650.1</v>
      </c>
      <c r="K409" s="465">
        <v>13102.9</v>
      </c>
      <c r="L409" s="465">
        <v>13719.84</v>
      </c>
      <c r="M409" s="465">
        <v>13351.94</v>
      </c>
      <c r="N409" s="465">
        <v>13244.4</v>
      </c>
      <c r="O409" s="465">
        <v>0</v>
      </c>
      <c r="P409" s="465">
        <v>0</v>
      </c>
      <c r="Q409" s="465">
        <v>0</v>
      </c>
      <c r="R409" s="465">
        <v>0</v>
      </c>
      <c r="S409" s="465">
        <v>0</v>
      </c>
      <c r="T409" s="465">
        <v>0</v>
      </c>
      <c r="U409" s="465">
        <v>0</v>
      </c>
      <c r="V409" s="465">
        <v>29221.06</v>
      </c>
      <c r="W409" s="465">
        <v>0</v>
      </c>
      <c r="X409" s="465">
        <v>0</v>
      </c>
      <c r="Y409" s="465">
        <v>0</v>
      </c>
      <c r="Z409" s="465">
        <v>0</v>
      </c>
      <c r="AA409" s="465">
        <v>0</v>
      </c>
      <c r="AB409" s="465">
        <v>0</v>
      </c>
      <c r="AC409" s="465">
        <v>0</v>
      </c>
      <c r="AD409" s="465">
        <v>0</v>
      </c>
      <c r="AE409" s="465">
        <v>0</v>
      </c>
      <c r="AF409" s="465">
        <v>0</v>
      </c>
      <c r="AG409" s="465">
        <v>0</v>
      </c>
      <c r="AH409" s="465">
        <v>0</v>
      </c>
      <c r="AI409" s="465">
        <v>0</v>
      </c>
      <c r="AJ409" s="465">
        <v>0</v>
      </c>
      <c r="AK409" s="465">
        <v>0</v>
      </c>
      <c r="AL409" s="465">
        <v>0</v>
      </c>
      <c r="AM409" s="465">
        <v>0</v>
      </c>
      <c r="AN409" s="465">
        <v>0</v>
      </c>
      <c r="AO409" s="465">
        <v>0</v>
      </c>
      <c r="AP409" s="465">
        <v>0</v>
      </c>
      <c r="AQ409" s="465">
        <v>0</v>
      </c>
      <c r="AR409" s="465">
        <v>0</v>
      </c>
      <c r="AS409" s="465">
        <v>0</v>
      </c>
      <c r="AT409" s="465">
        <v>0</v>
      </c>
      <c r="AU409" s="465">
        <v>0</v>
      </c>
      <c r="AV409" s="404">
        <v>0</v>
      </c>
      <c r="AW409" s="404">
        <v>0</v>
      </c>
      <c r="AX409" s="404">
        <v>0</v>
      </c>
      <c r="AY409" s="404">
        <v>0</v>
      </c>
      <c r="AZ409" s="404">
        <v>0</v>
      </c>
      <c r="BA409" s="404">
        <v>0</v>
      </c>
      <c r="BB409" s="404">
        <v>0</v>
      </c>
      <c r="BC409" s="404">
        <v>0</v>
      </c>
      <c r="BD409" s="404">
        <v>0</v>
      </c>
      <c r="BE409" s="404">
        <v>0</v>
      </c>
      <c r="BF409" s="404">
        <v>0</v>
      </c>
      <c r="BG409" s="404">
        <v>0</v>
      </c>
      <c r="BH409" s="404">
        <v>0</v>
      </c>
      <c r="BI409" s="404">
        <v>0</v>
      </c>
      <c r="BJ409" s="404">
        <v>0</v>
      </c>
      <c r="BK409" s="404">
        <v>0</v>
      </c>
      <c r="BL409" s="404">
        <v>0</v>
      </c>
      <c r="BM409" s="404">
        <v>0</v>
      </c>
      <c r="BN409" s="404">
        <v>0</v>
      </c>
      <c r="BO409" s="404">
        <v>14093.4</v>
      </c>
      <c r="BP409" s="404">
        <v>14472.62</v>
      </c>
      <c r="BQ409" s="404">
        <v>15485.760000000002</v>
      </c>
      <c r="BR409" s="404">
        <v>15412.18</v>
      </c>
      <c r="BS409" s="404">
        <v>15378.220000000001</v>
      </c>
      <c r="BT409" s="404">
        <v>0</v>
      </c>
      <c r="BU409" s="404">
        <v>0</v>
      </c>
      <c r="BV409" s="404">
        <v>0</v>
      </c>
      <c r="BW409" s="404">
        <v>0</v>
      </c>
      <c r="BX409" s="404">
        <v>0</v>
      </c>
      <c r="BY409" s="404">
        <v>0</v>
      </c>
      <c r="BZ409" s="404">
        <v>0</v>
      </c>
      <c r="CA409" s="404">
        <v>32610.77</v>
      </c>
      <c r="CB409" s="404">
        <v>0</v>
      </c>
      <c r="CC409" s="404">
        <v>0</v>
      </c>
      <c r="CD409" s="404">
        <v>0</v>
      </c>
      <c r="CE409" s="404">
        <v>0</v>
      </c>
      <c r="CF409" s="404">
        <v>0</v>
      </c>
      <c r="CG409" s="404">
        <v>0</v>
      </c>
      <c r="CH409" s="404">
        <v>0</v>
      </c>
      <c r="CI409" s="404">
        <v>0</v>
      </c>
      <c r="CJ409" s="404">
        <v>0</v>
      </c>
      <c r="CK409" s="404">
        <v>0</v>
      </c>
      <c r="CL409" s="404">
        <v>0</v>
      </c>
      <c r="CM409" s="404">
        <v>0</v>
      </c>
      <c r="CN409" s="404">
        <v>0</v>
      </c>
      <c r="CO409" s="404">
        <v>0</v>
      </c>
      <c r="CP409" s="404">
        <v>0</v>
      </c>
      <c r="CQ409" s="404">
        <v>0</v>
      </c>
      <c r="CR409" s="404">
        <v>0</v>
      </c>
      <c r="CS409" s="404">
        <v>0</v>
      </c>
      <c r="CT409" s="404">
        <v>0</v>
      </c>
      <c r="CU409" s="404">
        <v>0</v>
      </c>
      <c r="CV409" s="404">
        <v>0</v>
      </c>
      <c r="CW409" s="404">
        <v>0</v>
      </c>
      <c r="CX409" s="404">
        <v>0</v>
      </c>
      <c r="CY409" s="404">
        <v>0</v>
      </c>
      <c r="CZ409" s="404">
        <v>0</v>
      </c>
    </row>
    <row r="410" spans="1:104" x14ac:dyDescent="0.25">
      <c r="A410" s="183">
        <v>102753</v>
      </c>
      <c r="B410" s="183">
        <v>676116</v>
      </c>
      <c r="C410" s="27">
        <v>1026538</v>
      </c>
      <c r="D410" s="14">
        <v>1356749899</v>
      </c>
      <c r="F410" s="27" t="s">
        <v>1279</v>
      </c>
      <c r="G410" s="12" t="s">
        <v>422</v>
      </c>
      <c r="H410" s="27" t="s">
        <v>1435</v>
      </c>
      <c r="I410" s="12" t="s">
        <v>423</v>
      </c>
      <c r="J410" s="465">
        <v>0</v>
      </c>
      <c r="K410" s="465">
        <v>0</v>
      </c>
      <c r="L410" s="465">
        <v>0</v>
      </c>
      <c r="M410" s="465">
        <v>0</v>
      </c>
      <c r="N410" s="465">
        <v>0</v>
      </c>
      <c r="O410" s="465">
        <v>0</v>
      </c>
      <c r="P410" s="465">
        <v>0</v>
      </c>
      <c r="Q410" s="465">
        <v>0</v>
      </c>
      <c r="R410" s="465">
        <v>0</v>
      </c>
      <c r="S410" s="465">
        <v>0</v>
      </c>
      <c r="T410" s="465">
        <v>0</v>
      </c>
      <c r="U410" s="465">
        <v>0</v>
      </c>
      <c r="V410" s="465">
        <v>51145.600000000006</v>
      </c>
      <c r="W410" s="465">
        <v>0</v>
      </c>
      <c r="X410" s="465">
        <v>0</v>
      </c>
      <c r="Y410" s="465">
        <v>0</v>
      </c>
      <c r="Z410" s="465">
        <v>0</v>
      </c>
      <c r="AA410" s="465">
        <v>0</v>
      </c>
      <c r="AB410" s="465">
        <v>0</v>
      </c>
      <c r="AC410" s="465">
        <v>0</v>
      </c>
      <c r="AD410" s="465">
        <v>0</v>
      </c>
      <c r="AE410" s="465">
        <v>0</v>
      </c>
      <c r="AF410" s="465">
        <v>0</v>
      </c>
      <c r="AG410" s="465">
        <v>0</v>
      </c>
      <c r="AH410" s="465">
        <v>0</v>
      </c>
      <c r="AI410" s="465">
        <v>0</v>
      </c>
      <c r="AJ410" s="465">
        <v>0</v>
      </c>
      <c r="AK410" s="465">
        <v>0</v>
      </c>
      <c r="AL410" s="465">
        <v>0</v>
      </c>
      <c r="AM410" s="465">
        <v>0</v>
      </c>
      <c r="AN410" s="465">
        <v>0</v>
      </c>
      <c r="AO410" s="465">
        <v>0</v>
      </c>
      <c r="AP410" s="465">
        <v>0</v>
      </c>
      <c r="AQ410" s="465">
        <v>0</v>
      </c>
      <c r="AR410" s="465">
        <v>0</v>
      </c>
      <c r="AS410" s="465">
        <v>0</v>
      </c>
      <c r="AT410" s="465">
        <v>0</v>
      </c>
      <c r="AU410" s="465">
        <v>0</v>
      </c>
      <c r="AV410" s="404">
        <v>0</v>
      </c>
      <c r="AW410" s="404">
        <v>0</v>
      </c>
      <c r="AX410" s="404">
        <v>0</v>
      </c>
      <c r="AY410" s="404">
        <v>0</v>
      </c>
      <c r="AZ410" s="404">
        <v>0</v>
      </c>
      <c r="BA410" s="404">
        <v>0</v>
      </c>
      <c r="BB410" s="404">
        <v>0</v>
      </c>
      <c r="BC410" s="404">
        <v>0</v>
      </c>
      <c r="BD410" s="404">
        <v>0</v>
      </c>
      <c r="BE410" s="404">
        <v>0</v>
      </c>
      <c r="BF410" s="404">
        <v>0</v>
      </c>
      <c r="BG410" s="404">
        <v>0</v>
      </c>
      <c r="BH410" s="404">
        <v>32552.959999999995</v>
      </c>
      <c r="BI410" s="404">
        <v>0</v>
      </c>
      <c r="BJ410" s="404">
        <v>0</v>
      </c>
      <c r="BK410" s="404">
        <v>0</v>
      </c>
      <c r="BL410" s="404">
        <v>0</v>
      </c>
      <c r="BM410" s="404">
        <v>0</v>
      </c>
      <c r="BN410" s="404">
        <v>0</v>
      </c>
      <c r="BO410" s="404">
        <v>0</v>
      </c>
      <c r="BP410" s="404">
        <v>0</v>
      </c>
      <c r="BQ410" s="404">
        <v>0</v>
      </c>
      <c r="BR410" s="404">
        <v>0</v>
      </c>
      <c r="BS410" s="404">
        <v>0</v>
      </c>
      <c r="BT410" s="404">
        <v>0</v>
      </c>
      <c r="BU410" s="404">
        <v>0</v>
      </c>
      <c r="BV410" s="404">
        <v>0</v>
      </c>
      <c r="BW410" s="404">
        <v>0</v>
      </c>
      <c r="BX410" s="404">
        <v>0</v>
      </c>
      <c r="BY410" s="404">
        <v>0</v>
      </c>
      <c r="BZ410" s="404">
        <v>0</v>
      </c>
      <c r="CA410" s="404">
        <v>0</v>
      </c>
      <c r="CB410" s="404">
        <v>0</v>
      </c>
      <c r="CC410" s="404">
        <v>0</v>
      </c>
      <c r="CD410" s="404">
        <v>0</v>
      </c>
      <c r="CE410" s="404">
        <v>0</v>
      </c>
      <c r="CF410" s="404">
        <v>0</v>
      </c>
      <c r="CG410" s="404">
        <v>0</v>
      </c>
      <c r="CH410" s="404">
        <v>0</v>
      </c>
      <c r="CI410" s="404">
        <v>0</v>
      </c>
      <c r="CJ410" s="404">
        <v>0</v>
      </c>
      <c r="CK410" s="404">
        <v>0</v>
      </c>
      <c r="CL410" s="404">
        <v>0</v>
      </c>
      <c r="CM410" s="404">
        <v>0</v>
      </c>
      <c r="CN410" s="404">
        <v>0</v>
      </c>
      <c r="CO410" s="404">
        <v>0</v>
      </c>
      <c r="CP410" s="404">
        <v>0</v>
      </c>
      <c r="CQ410" s="404">
        <v>0</v>
      </c>
      <c r="CR410" s="404">
        <v>0</v>
      </c>
      <c r="CS410" s="404">
        <v>0</v>
      </c>
      <c r="CT410" s="404">
        <v>73673.600000000006</v>
      </c>
      <c r="CU410" s="404">
        <v>0</v>
      </c>
      <c r="CV410" s="404">
        <v>0</v>
      </c>
      <c r="CW410" s="404">
        <v>0</v>
      </c>
      <c r="CX410" s="404">
        <v>0</v>
      </c>
      <c r="CY410" s="404">
        <v>0</v>
      </c>
      <c r="CZ410" s="404">
        <v>0</v>
      </c>
    </row>
    <row r="411" spans="1:104" x14ac:dyDescent="0.25">
      <c r="A411" s="183">
        <v>102773</v>
      </c>
      <c r="B411" s="183">
        <v>676119</v>
      </c>
      <c r="C411" s="27">
        <v>1026597</v>
      </c>
      <c r="D411" s="14">
        <v>1205945391</v>
      </c>
      <c r="F411" s="27" t="s">
        <v>1408</v>
      </c>
      <c r="G411" s="12" t="s">
        <v>424</v>
      </c>
      <c r="H411" s="27" t="s">
        <v>1409</v>
      </c>
      <c r="I411" s="12" t="s">
        <v>425</v>
      </c>
      <c r="J411" s="465">
        <v>0</v>
      </c>
      <c r="K411" s="465">
        <v>0</v>
      </c>
      <c r="L411" s="465">
        <v>0</v>
      </c>
      <c r="M411" s="465">
        <v>0</v>
      </c>
      <c r="N411" s="465">
        <v>0</v>
      </c>
      <c r="O411" s="465">
        <v>0</v>
      </c>
      <c r="P411" s="465">
        <v>0</v>
      </c>
      <c r="Q411" s="465">
        <v>0</v>
      </c>
      <c r="R411" s="465">
        <v>0</v>
      </c>
      <c r="S411" s="465">
        <v>0</v>
      </c>
      <c r="T411" s="465">
        <v>0</v>
      </c>
      <c r="U411" s="465">
        <v>0</v>
      </c>
      <c r="V411" s="465">
        <v>0</v>
      </c>
      <c r="W411" s="465">
        <v>0</v>
      </c>
      <c r="X411" s="465">
        <v>0</v>
      </c>
      <c r="Y411" s="465">
        <v>0</v>
      </c>
      <c r="Z411" s="465">
        <v>0</v>
      </c>
      <c r="AA411" s="465">
        <v>0</v>
      </c>
      <c r="AB411" s="465">
        <v>0</v>
      </c>
      <c r="AC411" s="465">
        <v>14588.88</v>
      </c>
      <c r="AD411" s="465">
        <v>15251.039999999999</v>
      </c>
      <c r="AE411" s="465">
        <v>15742.32</v>
      </c>
      <c r="AF411" s="465">
        <v>16810.32</v>
      </c>
      <c r="AG411" s="465">
        <v>15742.32</v>
      </c>
      <c r="AH411" s="465">
        <v>0</v>
      </c>
      <c r="AI411" s="465">
        <v>0</v>
      </c>
      <c r="AJ411" s="465">
        <v>0</v>
      </c>
      <c r="AK411" s="465">
        <v>0</v>
      </c>
      <c r="AL411" s="465">
        <v>0</v>
      </c>
      <c r="AM411" s="465">
        <v>0</v>
      </c>
      <c r="AN411" s="465">
        <v>0</v>
      </c>
      <c r="AO411" s="465">
        <v>43213.500000000007</v>
      </c>
      <c r="AP411" s="465">
        <v>0</v>
      </c>
      <c r="AQ411" s="465">
        <v>0</v>
      </c>
      <c r="AR411" s="465">
        <v>0</v>
      </c>
      <c r="AS411" s="465">
        <v>0</v>
      </c>
      <c r="AT411" s="465">
        <v>0</v>
      </c>
      <c r="AU411" s="465">
        <v>0</v>
      </c>
      <c r="AV411" s="404">
        <v>18497.759999999998</v>
      </c>
      <c r="AW411" s="404">
        <v>19352.159999999996</v>
      </c>
      <c r="AX411" s="404">
        <v>20334.72</v>
      </c>
      <c r="AY411" s="404">
        <v>19608.48</v>
      </c>
      <c r="AZ411" s="404">
        <v>19886.16</v>
      </c>
      <c r="BA411" s="404">
        <v>0</v>
      </c>
      <c r="BB411" s="404">
        <v>0</v>
      </c>
      <c r="BC411" s="404">
        <v>0</v>
      </c>
      <c r="BD411" s="404">
        <v>0</v>
      </c>
      <c r="BE411" s="404">
        <v>0</v>
      </c>
      <c r="BF411" s="404">
        <v>0</v>
      </c>
      <c r="BG411" s="404">
        <v>0</v>
      </c>
      <c r="BH411" s="404">
        <v>55160.999999999993</v>
      </c>
      <c r="BI411" s="404">
        <v>0</v>
      </c>
      <c r="BJ411" s="404">
        <v>0</v>
      </c>
      <c r="BK411" s="404">
        <v>0</v>
      </c>
      <c r="BL411" s="404">
        <v>0</v>
      </c>
      <c r="BM411" s="404">
        <v>0</v>
      </c>
      <c r="BN411" s="404">
        <v>0</v>
      </c>
      <c r="BO411" s="404">
        <v>21787.200000000001</v>
      </c>
      <c r="BP411" s="404">
        <v>24072.719999999998</v>
      </c>
      <c r="BQ411" s="404">
        <v>25760.16</v>
      </c>
      <c r="BR411" s="404">
        <v>25802.880000000001</v>
      </c>
      <c r="BS411" s="404">
        <v>25418.399999999998</v>
      </c>
      <c r="BT411" s="404">
        <v>0</v>
      </c>
      <c r="BU411" s="404">
        <v>0</v>
      </c>
      <c r="BV411" s="404">
        <v>0</v>
      </c>
      <c r="BW411" s="404">
        <v>0</v>
      </c>
      <c r="BX411" s="404">
        <v>0</v>
      </c>
      <c r="BY411" s="404">
        <v>0</v>
      </c>
      <c r="BZ411" s="404">
        <v>0</v>
      </c>
      <c r="CA411" s="404">
        <v>67898.25</v>
      </c>
      <c r="CB411" s="404">
        <v>0</v>
      </c>
      <c r="CC411" s="404">
        <v>0</v>
      </c>
      <c r="CD411" s="404">
        <v>0</v>
      </c>
      <c r="CE411" s="404">
        <v>0</v>
      </c>
      <c r="CF411" s="404">
        <v>0</v>
      </c>
      <c r="CG411" s="404">
        <v>0</v>
      </c>
      <c r="CH411" s="404">
        <v>0</v>
      </c>
      <c r="CI411" s="404">
        <v>0</v>
      </c>
      <c r="CJ411" s="404">
        <v>0</v>
      </c>
      <c r="CK411" s="404">
        <v>0</v>
      </c>
      <c r="CL411" s="404">
        <v>0</v>
      </c>
      <c r="CM411" s="404">
        <v>0</v>
      </c>
      <c r="CN411" s="404">
        <v>0</v>
      </c>
      <c r="CO411" s="404">
        <v>0</v>
      </c>
      <c r="CP411" s="404">
        <v>0</v>
      </c>
      <c r="CQ411" s="404">
        <v>0</v>
      </c>
      <c r="CR411" s="404">
        <v>0</v>
      </c>
      <c r="CS411" s="404">
        <v>0</v>
      </c>
      <c r="CT411" s="404">
        <v>0</v>
      </c>
      <c r="CU411" s="404">
        <v>0</v>
      </c>
      <c r="CV411" s="404">
        <v>0</v>
      </c>
      <c r="CW411" s="404">
        <v>0</v>
      </c>
      <c r="CX411" s="404">
        <v>0</v>
      </c>
      <c r="CY411" s="404">
        <v>0</v>
      </c>
      <c r="CZ411" s="404">
        <v>0</v>
      </c>
    </row>
    <row r="412" spans="1:104" x14ac:dyDescent="0.25">
      <c r="A412" s="183">
        <v>102588</v>
      </c>
      <c r="B412" s="183">
        <v>676120</v>
      </c>
      <c r="C412" s="27">
        <v>1021092</v>
      </c>
      <c r="D412" s="14">
        <v>1093765026</v>
      </c>
      <c r="F412" s="27" t="s">
        <v>1296</v>
      </c>
      <c r="G412" s="12" t="s">
        <v>134</v>
      </c>
      <c r="H412" s="27" t="s">
        <v>1322</v>
      </c>
      <c r="I412" s="12" t="s">
        <v>135</v>
      </c>
      <c r="J412" s="465">
        <v>0</v>
      </c>
      <c r="K412" s="465">
        <v>0</v>
      </c>
      <c r="L412" s="465">
        <v>0</v>
      </c>
      <c r="M412" s="465">
        <v>0</v>
      </c>
      <c r="N412" s="465">
        <v>0</v>
      </c>
      <c r="O412" s="465">
        <v>0</v>
      </c>
      <c r="P412" s="465">
        <v>0</v>
      </c>
      <c r="Q412" s="465">
        <v>0</v>
      </c>
      <c r="R412" s="465">
        <v>0</v>
      </c>
      <c r="S412" s="465">
        <v>0</v>
      </c>
      <c r="T412" s="465">
        <v>0</v>
      </c>
      <c r="U412" s="465">
        <v>0</v>
      </c>
      <c r="V412" s="465">
        <v>0</v>
      </c>
      <c r="W412" s="465">
        <v>0</v>
      </c>
      <c r="X412" s="465">
        <v>0</v>
      </c>
      <c r="Y412" s="465">
        <v>0</v>
      </c>
      <c r="Z412" s="465">
        <v>0</v>
      </c>
      <c r="AA412" s="465">
        <v>0</v>
      </c>
      <c r="AB412" s="465">
        <v>0</v>
      </c>
      <c r="AC412" s="465">
        <v>10489.779999999999</v>
      </c>
      <c r="AD412" s="465">
        <v>10524.5</v>
      </c>
      <c r="AE412" s="465">
        <v>11192.86</v>
      </c>
      <c r="AF412" s="465">
        <v>11266.64</v>
      </c>
      <c r="AG412" s="465">
        <v>11058.32</v>
      </c>
      <c r="AH412" s="465">
        <v>0</v>
      </c>
      <c r="AI412" s="465">
        <v>0</v>
      </c>
      <c r="AJ412" s="465">
        <v>0</v>
      </c>
      <c r="AK412" s="465">
        <v>0</v>
      </c>
      <c r="AL412" s="465">
        <v>0</v>
      </c>
      <c r="AM412" s="465">
        <v>0</v>
      </c>
      <c r="AN412" s="465">
        <v>0</v>
      </c>
      <c r="AO412" s="465">
        <v>23895.620000000003</v>
      </c>
      <c r="AP412" s="465">
        <v>0</v>
      </c>
      <c r="AQ412" s="465">
        <v>0</v>
      </c>
      <c r="AR412" s="465">
        <v>0</v>
      </c>
      <c r="AS412" s="465">
        <v>0</v>
      </c>
      <c r="AT412" s="465">
        <v>0</v>
      </c>
      <c r="AU412" s="465">
        <v>0</v>
      </c>
      <c r="AV412" s="404">
        <v>0</v>
      </c>
      <c r="AW412" s="404">
        <v>0</v>
      </c>
      <c r="AX412" s="404">
        <v>0</v>
      </c>
      <c r="AY412" s="404">
        <v>0</v>
      </c>
      <c r="AZ412" s="404">
        <v>0</v>
      </c>
      <c r="BA412" s="404">
        <v>0</v>
      </c>
      <c r="BB412" s="404">
        <v>0</v>
      </c>
      <c r="BC412" s="404">
        <v>0</v>
      </c>
      <c r="BD412" s="404">
        <v>0</v>
      </c>
      <c r="BE412" s="404">
        <v>0</v>
      </c>
      <c r="BF412" s="404">
        <v>0</v>
      </c>
      <c r="BG412" s="404">
        <v>0</v>
      </c>
      <c r="BH412" s="404">
        <v>0</v>
      </c>
      <c r="BI412" s="404">
        <v>0</v>
      </c>
      <c r="BJ412" s="404">
        <v>0</v>
      </c>
      <c r="BK412" s="404">
        <v>0</v>
      </c>
      <c r="BL412" s="404">
        <v>0</v>
      </c>
      <c r="BM412" s="404">
        <v>0</v>
      </c>
      <c r="BN412" s="404">
        <v>0</v>
      </c>
      <c r="BO412" s="404">
        <v>0</v>
      </c>
      <c r="BP412" s="404">
        <v>0</v>
      </c>
      <c r="BQ412" s="404">
        <v>0</v>
      </c>
      <c r="BR412" s="404">
        <v>0</v>
      </c>
      <c r="BS412" s="404">
        <v>0</v>
      </c>
      <c r="BT412" s="404">
        <v>0</v>
      </c>
      <c r="BU412" s="404">
        <v>0</v>
      </c>
      <c r="BV412" s="404">
        <v>0</v>
      </c>
      <c r="BW412" s="404">
        <v>0</v>
      </c>
      <c r="BX412" s="404">
        <v>0</v>
      </c>
      <c r="BY412" s="404">
        <v>0</v>
      </c>
      <c r="BZ412" s="404">
        <v>0</v>
      </c>
      <c r="CA412" s="404">
        <v>0</v>
      </c>
      <c r="CB412" s="404">
        <v>0</v>
      </c>
      <c r="CC412" s="404">
        <v>0</v>
      </c>
      <c r="CD412" s="404">
        <v>0</v>
      </c>
      <c r="CE412" s="404">
        <v>0</v>
      </c>
      <c r="CF412" s="404">
        <v>0</v>
      </c>
      <c r="CG412" s="404">
        <v>0</v>
      </c>
      <c r="CH412" s="404">
        <v>14348.039999999999</v>
      </c>
      <c r="CI412" s="404">
        <v>14877.519999999999</v>
      </c>
      <c r="CJ412" s="404">
        <v>15524.179999999998</v>
      </c>
      <c r="CK412" s="404">
        <v>15823.64</v>
      </c>
      <c r="CL412" s="404">
        <v>15745.519999999999</v>
      </c>
      <c r="CM412" s="404">
        <v>0</v>
      </c>
      <c r="CN412" s="404">
        <v>0</v>
      </c>
      <c r="CO412" s="404">
        <v>0</v>
      </c>
      <c r="CP412" s="404">
        <v>0</v>
      </c>
      <c r="CQ412" s="404">
        <v>0</v>
      </c>
      <c r="CR412" s="404">
        <v>0</v>
      </c>
      <c r="CS412" s="404">
        <v>0</v>
      </c>
      <c r="CT412" s="404">
        <v>33201.420000000006</v>
      </c>
      <c r="CU412" s="404">
        <v>0</v>
      </c>
      <c r="CV412" s="404">
        <v>0</v>
      </c>
      <c r="CW412" s="404">
        <v>0</v>
      </c>
      <c r="CX412" s="404">
        <v>0</v>
      </c>
      <c r="CY412" s="404">
        <v>0</v>
      </c>
      <c r="CZ412" s="404">
        <v>0</v>
      </c>
    </row>
    <row r="413" spans="1:104" x14ac:dyDescent="0.25">
      <c r="A413" s="183">
        <v>4539</v>
      </c>
      <c r="B413" s="183">
        <v>676125</v>
      </c>
      <c r="C413" s="27">
        <v>1027463</v>
      </c>
      <c r="D413" s="14">
        <v>1558768259</v>
      </c>
      <c r="F413" s="27" t="s">
        <v>1408</v>
      </c>
      <c r="G413" s="12" t="s">
        <v>708</v>
      </c>
      <c r="H413" s="27" t="s">
        <v>1414</v>
      </c>
      <c r="I413" s="12" t="s">
        <v>709</v>
      </c>
      <c r="J413" s="465">
        <v>0</v>
      </c>
      <c r="K413" s="465">
        <v>0</v>
      </c>
      <c r="L413" s="465">
        <v>0</v>
      </c>
      <c r="M413" s="465">
        <v>0</v>
      </c>
      <c r="N413" s="465">
        <v>0</v>
      </c>
      <c r="O413" s="465">
        <v>0</v>
      </c>
      <c r="P413" s="465">
        <v>0</v>
      </c>
      <c r="Q413" s="465">
        <v>0</v>
      </c>
      <c r="R413" s="465">
        <v>0</v>
      </c>
      <c r="S413" s="465">
        <v>0</v>
      </c>
      <c r="T413" s="465">
        <v>0</v>
      </c>
      <c r="U413" s="465">
        <v>0</v>
      </c>
      <c r="V413" s="465">
        <v>0</v>
      </c>
      <c r="W413" s="465">
        <v>0</v>
      </c>
      <c r="X413" s="465">
        <v>0</v>
      </c>
      <c r="Y413" s="465">
        <v>0</v>
      </c>
      <c r="Z413" s="465">
        <v>0</v>
      </c>
      <c r="AA413" s="465">
        <v>0</v>
      </c>
      <c r="AB413" s="465">
        <v>0</v>
      </c>
      <c r="AC413" s="465">
        <v>11269.5</v>
      </c>
      <c r="AD413" s="465">
        <v>11781</v>
      </c>
      <c r="AE413" s="465">
        <v>12160.5</v>
      </c>
      <c r="AF413" s="465">
        <v>12985.5</v>
      </c>
      <c r="AG413" s="465">
        <v>12160.5</v>
      </c>
      <c r="AH413" s="465">
        <v>0</v>
      </c>
      <c r="AI413" s="465">
        <v>0</v>
      </c>
      <c r="AJ413" s="465">
        <v>0</v>
      </c>
      <c r="AK413" s="465">
        <v>0</v>
      </c>
      <c r="AL413" s="465">
        <v>0</v>
      </c>
      <c r="AM413" s="465">
        <v>0</v>
      </c>
      <c r="AN413" s="465">
        <v>0</v>
      </c>
      <c r="AO413" s="465">
        <v>33418.44</v>
      </c>
      <c r="AP413" s="465">
        <v>0</v>
      </c>
      <c r="AQ413" s="465">
        <v>0</v>
      </c>
      <c r="AR413" s="465">
        <v>0</v>
      </c>
      <c r="AS413" s="465">
        <v>0</v>
      </c>
      <c r="AT413" s="465">
        <v>0</v>
      </c>
      <c r="AU413" s="465">
        <v>0</v>
      </c>
      <c r="AV413" s="404">
        <v>14289</v>
      </c>
      <c r="AW413" s="404">
        <v>14949</v>
      </c>
      <c r="AX413" s="404">
        <v>15708</v>
      </c>
      <c r="AY413" s="404">
        <v>15147</v>
      </c>
      <c r="AZ413" s="404">
        <v>15361.5</v>
      </c>
      <c r="BA413" s="404">
        <v>0</v>
      </c>
      <c r="BB413" s="404">
        <v>0</v>
      </c>
      <c r="BC413" s="404">
        <v>0</v>
      </c>
      <c r="BD413" s="404">
        <v>0</v>
      </c>
      <c r="BE413" s="404">
        <v>0</v>
      </c>
      <c r="BF413" s="404">
        <v>0</v>
      </c>
      <c r="BG413" s="404">
        <v>0</v>
      </c>
      <c r="BH413" s="404">
        <v>42657.84</v>
      </c>
      <c r="BI413" s="404">
        <v>0</v>
      </c>
      <c r="BJ413" s="404">
        <v>0</v>
      </c>
      <c r="BK413" s="404">
        <v>0</v>
      </c>
      <c r="BL413" s="404">
        <v>0</v>
      </c>
      <c r="BM413" s="404">
        <v>0</v>
      </c>
      <c r="BN413" s="404">
        <v>0</v>
      </c>
      <c r="BO413" s="404">
        <v>16830</v>
      </c>
      <c r="BP413" s="404">
        <v>18595.5</v>
      </c>
      <c r="BQ413" s="404">
        <v>19899</v>
      </c>
      <c r="BR413" s="404">
        <v>19932</v>
      </c>
      <c r="BS413" s="404">
        <v>19635</v>
      </c>
      <c r="BT413" s="404">
        <v>0</v>
      </c>
      <c r="BU413" s="404">
        <v>0</v>
      </c>
      <c r="BV413" s="404">
        <v>0</v>
      </c>
      <c r="BW413" s="404">
        <v>0</v>
      </c>
      <c r="BX413" s="404">
        <v>0</v>
      </c>
      <c r="BY413" s="404">
        <v>0</v>
      </c>
      <c r="BZ413" s="404">
        <v>0</v>
      </c>
      <c r="CA413" s="404">
        <v>52507.979999999996</v>
      </c>
      <c r="CB413" s="404">
        <v>0</v>
      </c>
      <c r="CC413" s="404">
        <v>0</v>
      </c>
      <c r="CD413" s="404">
        <v>0</v>
      </c>
      <c r="CE413" s="404">
        <v>0</v>
      </c>
      <c r="CF413" s="404">
        <v>0</v>
      </c>
      <c r="CG413" s="404">
        <v>0</v>
      </c>
      <c r="CH413" s="404">
        <v>0</v>
      </c>
      <c r="CI413" s="404">
        <v>0</v>
      </c>
      <c r="CJ413" s="404">
        <v>0</v>
      </c>
      <c r="CK413" s="404">
        <v>0</v>
      </c>
      <c r="CL413" s="404">
        <v>0</v>
      </c>
      <c r="CM413" s="404">
        <v>0</v>
      </c>
      <c r="CN413" s="404">
        <v>0</v>
      </c>
      <c r="CO413" s="404">
        <v>0</v>
      </c>
      <c r="CP413" s="404">
        <v>0</v>
      </c>
      <c r="CQ413" s="404">
        <v>0</v>
      </c>
      <c r="CR413" s="404">
        <v>0</v>
      </c>
      <c r="CS413" s="404">
        <v>0</v>
      </c>
      <c r="CT413" s="404">
        <v>0</v>
      </c>
      <c r="CU413" s="404">
        <v>0</v>
      </c>
      <c r="CV413" s="404">
        <v>0</v>
      </c>
      <c r="CW413" s="404">
        <v>0</v>
      </c>
      <c r="CX413" s="404">
        <v>0</v>
      </c>
      <c r="CY413" s="404">
        <v>0</v>
      </c>
      <c r="CZ413" s="404">
        <v>0</v>
      </c>
    </row>
    <row r="414" spans="1:104" x14ac:dyDescent="0.25">
      <c r="A414" s="183">
        <v>102789</v>
      </c>
      <c r="B414" s="183">
        <v>676127</v>
      </c>
      <c r="C414" s="27">
        <v>1021132</v>
      </c>
      <c r="D414" s="14">
        <v>1366540288</v>
      </c>
      <c r="F414" s="27" t="s">
        <v>1293</v>
      </c>
      <c r="G414" s="12" t="s">
        <v>430</v>
      </c>
      <c r="H414" s="27" t="s">
        <v>1311</v>
      </c>
      <c r="I414" s="12" t="s">
        <v>431</v>
      </c>
      <c r="J414" s="465">
        <v>22304.1</v>
      </c>
      <c r="K414" s="465">
        <v>22906.1</v>
      </c>
      <c r="L414" s="465">
        <v>24417.119999999995</v>
      </c>
      <c r="M414" s="465">
        <v>24645.879999999997</v>
      </c>
      <c r="N414" s="465">
        <v>24320.799999999999</v>
      </c>
      <c r="O414" s="465">
        <v>0</v>
      </c>
      <c r="P414" s="465">
        <v>0</v>
      </c>
      <c r="Q414" s="465">
        <v>0</v>
      </c>
      <c r="R414" s="465">
        <v>0</v>
      </c>
      <c r="S414" s="465">
        <v>0</v>
      </c>
      <c r="T414" s="465">
        <v>0</v>
      </c>
      <c r="U414" s="465">
        <v>0</v>
      </c>
      <c r="V414" s="465">
        <v>36664.22</v>
      </c>
      <c r="W414" s="465">
        <v>0</v>
      </c>
      <c r="X414" s="465">
        <v>0</v>
      </c>
      <c r="Y414" s="465">
        <v>0</v>
      </c>
      <c r="Z414" s="465">
        <v>0</v>
      </c>
      <c r="AA414" s="465">
        <v>0</v>
      </c>
      <c r="AB414" s="465">
        <v>0</v>
      </c>
      <c r="AC414" s="465">
        <v>10378.48</v>
      </c>
      <c r="AD414" s="465">
        <v>10438.679999999998</v>
      </c>
      <c r="AE414" s="465">
        <v>11209.239999999998</v>
      </c>
      <c r="AF414" s="465">
        <v>10763.759999999998</v>
      </c>
      <c r="AG414" s="465">
        <v>10703.56</v>
      </c>
      <c r="AH414" s="465">
        <v>0</v>
      </c>
      <c r="AI414" s="465">
        <v>0</v>
      </c>
      <c r="AJ414" s="465">
        <v>0</v>
      </c>
      <c r="AK414" s="465">
        <v>0</v>
      </c>
      <c r="AL414" s="465">
        <v>0</v>
      </c>
      <c r="AM414" s="465">
        <v>0</v>
      </c>
      <c r="AN414" s="465">
        <v>0</v>
      </c>
      <c r="AO414" s="465">
        <v>16864.400000000001</v>
      </c>
      <c r="AP414" s="465">
        <v>0</v>
      </c>
      <c r="AQ414" s="465">
        <v>0</v>
      </c>
      <c r="AR414" s="465">
        <v>0</v>
      </c>
      <c r="AS414" s="465">
        <v>0</v>
      </c>
      <c r="AT414" s="465">
        <v>0</v>
      </c>
      <c r="AU414" s="465">
        <v>0</v>
      </c>
      <c r="AV414" s="404">
        <v>0</v>
      </c>
      <c r="AW414" s="404">
        <v>0</v>
      </c>
      <c r="AX414" s="404">
        <v>0</v>
      </c>
      <c r="AY414" s="404">
        <v>0</v>
      </c>
      <c r="AZ414" s="404">
        <v>0</v>
      </c>
      <c r="BA414" s="404">
        <v>0</v>
      </c>
      <c r="BB414" s="404">
        <v>0</v>
      </c>
      <c r="BC414" s="404">
        <v>0</v>
      </c>
      <c r="BD414" s="404">
        <v>0</v>
      </c>
      <c r="BE414" s="404">
        <v>0</v>
      </c>
      <c r="BF414" s="404">
        <v>0</v>
      </c>
      <c r="BG414" s="404">
        <v>0</v>
      </c>
      <c r="BH414" s="404">
        <v>0</v>
      </c>
      <c r="BI414" s="404">
        <v>0</v>
      </c>
      <c r="BJ414" s="404">
        <v>0</v>
      </c>
      <c r="BK414" s="404">
        <v>0</v>
      </c>
      <c r="BL414" s="404">
        <v>0</v>
      </c>
      <c r="BM414" s="404">
        <v>0</v>
      </c>
      <c r="BN414" s="404">
        <v>0</v>
      </c>
      <c r="BO414" s="404">
        <v>0</v>
      </c>
      <c r="BP414" s="404">
        <v>0</v>
      </c>
      <c r="BQ414" s="404">
        <v>0</v>
      </c>
      <c r="BR414" s="404">
        <v>0</v>
      </c>
      <c r="BS414" s="404">
        <v>0</v>
      </c>
      <c r="BT414" s="404">
        <v>0</v>
      </c>
      <c r="BU414" s="404">
        <v>0</v>
      </c>
      <c r="BV414" s="404">
        <v>0</v>
      </c>
      <c r="BW414" s="404">
        <v>0</v>
      </c>
      <c r="BX414" s="404">
        <v>0</v>
      </c>
      <c r="BY414" s="404">
        <v>0</v>
      </c>
      <c r="BZ414" s="404">
        <v>0</v>
      </c>
      <c r="CA414" s="404">
        <v>0</v>
      </c>
      <c r="CB414" s="404">
        <v>0</v>
      </c>
      <c r="CC414" s="404">
        <v>0</v>
      </c>
      <c r="CD414" s="404">
        <v>0</v>
      </c>
      <c r="CE414" s="404">
        <v>0</v>
      </c>
      <c r="CF414" s="404">
        <v>0</v>
      </c>
      <c r="CG414" s="404">
        <v>0</v>
      </c>
      <c r="CH414" s="404">
        <v>0</v>
      </c>
      <c r="CI414" s="404">
        <v>0</v>
      </c>
      <c r="CJ414" s="404">
        <v>0</v>
      </c>
      <c r="CK414" s="404">
        <v>0</v>
      </c>
      <c r="CL414" s="404">
        <v>0</v>
      </c>
      <c r="CM414" s="404">
        <v>0</v>
      </c>
      <c r="CN414" s="404">
        <v>0</v>
      </c>
      <c r="CO414" s="404">
        <v>0</v>
      </c>
      <c r="CP414" s="404">
        <v>0</v>
      </c>
      <c r="CQ414" s="404">
        <v>0</v>
      </c>
      <c r="CR414" s="404">
        <v>0</v>
      </c>
      <c r="CS414" s="404">
        <v>0</v>
      </c>
      <c r="CT414" s="404">
        <v>0</v>
      </c>
      <c r="CU414" s="404">
        <v>0</v>
      </c>
      <c r="CV414" s="404">
        <v>0</v>
      </c>
      <c r="CW414" s="404">
        <v>0</v>
      </c>
      <c r="CX414" s="404">
        <v>0</v>
      </c>
      <c r="CY414" s="404">
        <v>0</v>
      </c>
      <c r="CZ414" s="404">
        <v>0</v>
      </c>
    </row>
    <row r="415" spans="1:104" x14ac:dyDescent="0.25">
      <c r="A415" s="183">
        <v>102861</v>
      </c>
      <c r="B415" s="183">
        <v>676128</v>
      </c>
      <c r="C415" s="27">
        <v>1026547</v>
      </c>
      <c r="D415" s="14">
        <v>1437547833</v>
      </c>
      <c r="F415" s="27" t="s">
        <v>1298</v>
      </c>
      <c r="G415" s="12" t="s">
        <v>434</v>
      </c>
      <c r="H415" s="27" t="s">
        <v>1323</v>
      </c>
      <c r="I415" s="12" t="s">
        <v>435</v>
      </c>
      <c r="J415" s="465">
        <v>0</v>
      </c>
      <c r="K415" s="465">
        <v>0</v>
      </c>
      <c r="L415" s="465">
        <v>0</v>
      </c>
      <c r="M415" s="465">
        <v>0</v>
      </c>
      <c r="N415" s="465">
        <v>0</v>
      </c>
      <c r="O415" s="465">
        <v>0</v>
      </c>
      <c r="P415" s="465">
        <v>0</v>
      </c>
      <c r="Q415" s="465">
        <v>0</v>
      </c>
      <c r="R415" s="465">
        <v>0</v>
      </c>
      <c r="S415" s="465">
        <v>0</v>
      </c>
      <c r="T415" s="465">
        <v>0</v>
      </c>
      <c r="U415" s="465">
        <v>0</v>
      </c>
      <c r="V415" s="465">
        <v>0</v>
      </c>
      <c r="W415" s="465">
        <v>0</v>
      </c>
      <c r="X415" s="465">
        <v>0</v>
      </c>
      <c r="Y415" s="465">
        <v>0</v>
      </c>
      <c r="Z415" s="465">
        <v>0</v>
      </c>
      <c r="AA415" s="465">
        <v>0</v>
      </c>
      <c r="AB415" s="465">
        <v>0</v>
      </c>
      <c r="AC415" s="465">
        <v>0</v>
      </c>
      <c r="AD415" s="465">
        <v>0</v>
      </c>
      <c r="AE415" s="465">
        <v>0</v>
      </c>
      <c r="AF415" s="465">
        <v>0</v>
      </c>
      <c r="AG415" s="465">
        <v>0</v>
      </c>
      <c r="AH415" s="465">
        <v>0</v>
      </c>
      <c r="AI415" s="465">
        <v>0</v>
      </c>
      <c r="AJ415" s="465">
        <v>0</v>
      </c>
      <c r="AK415" s="465">
        <v>0</v>
      </c>
      <c r="AL415" s="465">
        <v>0</v>
      </c>
      <c r="AM415" s="465">
        <v>0</v>
      </c>
      <c r="AN415" s="465">
        <v>0</v>
      </c>
      <c r="AO415" s="465">
        <v>0</v>
      </c>
      <c r="AP415" s="465">
        <v>0</v>
      </c>
      <c r="AQ415" s="465">
        <v>0</v>
      </c>
      <c r="AR415" s="465">
        <v>0</v>
      </c>
      <c r="AS415" s="465">
        <v>0</v>
      </c>
      <c r="AT415" s="465">
        <v>0</v>
      </c>
      <c r="AU415" s="465">
        <v>0</v>
      </c>
      <c r="AV415" s="404">
        <v>24620.54</v>
      </c>
      <c r="AW415" s="404">
        <v>25496.45</v>
      </c>
      <c r="AX415" s="404">
        <v>27676.04</v>
      </c>
      <c r="AY415" s="404">
        <v>27777.89</v>
      </c>
      <c r="AZ415" s="404">
        <v>27322.959999999999</v>
      </c>
      <c r="BA415" s="404">
        <v>0</v>
      </c>
      <c r="BB415" s="404">
        <v>0</v>
      </c>
      <c r="BC415" s="404">
        <v>0</v>
      </c>
      <c r="BD415" s="404">
        <v>0</v>
      </c>
      <c r="BE415" s="404">
        <v>0</v>
      </c>
      <c r="BF415" s="404">
        <v>0</v>
      </c>
      <c r="BG415" s="404">
        <v>0</v>
      </c>
      <c r="BH415" s="404">
        <v>73783.079999999987</v>
      </c>
      <c r="BI415" s="404">
        <v>0</v>
      </c>
      <c r="BJ415" s="404">
        <v>0</v>
      </c>
      <c r="BK415" s="404">
        <v>0</v>
      </c>
      <c r="BL415" s="404">
        <v>0</v>
      </c>
      <c r="BM415" s="404">
        <v>0</v>
      </c>
      <c r="BN415" s="404">
        <v>0</v>
      </c>
      <c r="BO415" s="404">
        <v>15284.29</v>
      </c>
      <c r="BP415" s="404">
        <v>15454.04</v>
      </c>
      <c r="BQ415" s="404">
        <v>17518.2</v>
      </c>
      <c r="BR415" s="404">
        <v>17334.87</v>
      </c>
      <c r="BS415" s="404">
        <v>16981.79</v>
      </c>
      <c r="BT415" s="404">
        <v>0</v>
      </c>
      <c r="BU415" s="404">
        <v>0</v>
      </c>
      <c r="BV415" s="404">
        <v>0</v>
      </c>
      <c r="BW415" s="404">
        <v>0</v>
      </c>
      <c r="BX415" s="404">
        <v>0</v>
      </c>
      <c r="BY415" s="404">
        <v>0</v>
      </c>
      <c r="BZ415" s="404">
        <v>0</v>
      </c>
      <c r="CA415" s="404">
        <v>45769.079999999994</v>
      </c>
      <c r="CB415" s="404">
        <v>0</v>
      </c>
      <c r="CC415" s="404">
        <v>0</v>
      </c>
      <c r="CD415" s="404">
        <v>0</v>
      </c>
      <c r="CE415" s="404">
        <v>0</v>
      </c>
      <c r="CF415" s="404">
        <v>0</v>
      </c>
      <c r="CG415" s="404">
        <v>0</v>
      </c>
      <c r="CH415" s="404">
        <v>0</v>
      </c>
      <c r="CI415" s="404">
        <v>0</v>
      </c>
      <c r="CJ415" s="404">
        <v>0</v>
      </c>
      <c r="CK415" s="404">
        <v>0</v>
      </c>
      <c r="CL415" s="404">
        <v>0</v>
      </c>
      <c r="CM415" s="404">
        <v>0</v>
      </c>
      <c r="CN415" s="404">
        <v>0</v>
      </c>
      <c r="CO415" s="404">
        <v>0</v>
      </c>
      <c r="CP415" s="404">
        <v>0</v>
      </c>
      <c r="CQ415" s="404">
        <v>0</v>
      </c>
      <c r="CR415" s="404">
        <v>0</v>
      </c>
      <c r="CS415" s="404">
        <v>0</v>
      </c>
      <c r="CT415" s="404">
        <v>0</v>
      </c>
      <c r="CU415" s="404">
        <v>0</v>
      </c>
      <c r="CV415" s="404">
        <v>0</v>
      </c>
      <c r="CW415" s="404">
        <v>0</v>
      </c>
      <c r="CX415" s="404">
        <v>0</v>
      </c>
      <c r="CY415" s="404">
        <v>0</v>
      </c>
      <c r="CZ415" s="404">
        <v>0</v>
      </c>
    </row>
    <row r="416" spans="1:104" x14ac:dyDescent="0.25">
      <c r="A416" s="183">
        <v>102791</v>
      </c>
      <c r="B416" s="183">
        <v>676132</v>
      </c>
      <c r="C416" s="27">
        <v>1014648</v>
      </c>
      <c r="D416" s="14">
        <v>1679586325</v>
      </c>
      <c r="F416" s="27" t="s">
        <v>1293</v>
      </c>
      <c r="G416" s="12" t="s">
        <v>432</v>
      </c>
      <c r="H416" s="27" t="s">
        <v>1355</v>
      </c>
      <c r="I416" s="12" t="s">
        <v>433</v>
      </c>
      <c r="J416" s="465">
        <v>15375.750000000002</v>
      </c>
      <c r="K416" s="465">
        <v>15790.750000000002</v>
      </c>
      <c r="L416" s="465">
        <v>16832.400000000001</v>
      </c>
      <c r="M416" s="465">
        <v>16990.100000000002</v>
      </c>
      <c r="N416" s="465">
        <v>16766</v>
      </c>
      <c r="O416" s="465">
        <v>0</v>
      </c>
      <c r="P416" s="465">
        <v>0</v>
      </c>
      <c r="Q416" s="465">
        <v>0</v>
      </c>
      <c r="R416" s="465">
        <v>0</v>
      </c>
      <c r="S416" s="465">
        <v>0</v>
      </c>
      <c r="T416" s="465">
        <v>0</v>
      </c>
      <c r="U416" s="465">
        <v>0</v>
      </c>
      <c r="V416" s="465">
        <v>35507.620000000003</v>
      </c>
      <c r="W416" s="465">
        <v>0</v>
      </c>
      <c r="X416" s="465">
        <v>0</v>
      </c>
      <c r="Y416" s="465">
        <v>0</v>
      </c>
      <c r="Z416" s="465">
        <v>0</v>
      </c>
      <c r="AA416" s="465">
        <v>0</v>
      </c>
      <c r="AB416" s="465">
        <v>0</v>
      </c>
      <c r="AC416" s="465">
        <v>7154.6</v>
      </c>
      <c r="AD416" s="465">
        <v>7196.1</v>
      </c>
      <c r="AE416" s="465">
        <v>7727.3</v>
      </c>
      <c r="AF416" s="465">
        <v>7420.2000000000007</v>
      </c>
      <c r="AG416" s="465">
        <v>7378.7</v>
      </c>
      <c r="AH416" s="465">
        <v>0</v>
      </c>
      <c r="AI416" s="465">
        <v>0</v>
      </c>
      <c r="AJ416" s="465">
        <v>0</v>
      </c>
      <c r="AK416" s="465">
        <v>0</v>
      </c>
      <c r="AL416" s="465">
        <v>0</v>
      </c>
      <c r="AM416" s="465">
        <v>0</v>
      </c>
      <c r="AN416" s="465">
        <v>0</v>
      </c>
      <c r="AO416" s="465">
        <v>16332.4</v>
      </c>
      <c r="AP416" s="465">
        <v>0</v>
      </c>
      <c r="AQ416" s="465">
        <v>0</v>
      </c>
      <c r="AR416" s="465">
        <v>0</v>
      </c>
      <c r="AS416" s="465">
        <v>0</v>
      </c>
      <c r="AT416" s="465">
        <v>0</v>
      </c>
      <c r="AU416" s="465">
        <v>0</v>
      </c>
      <c r="AV416" s="404">
        <v>0</v>
      </c>
      <c r="AW416" s="404">
        <v>0</v>
      </c>
      <c r="AX416" s="404">
        <v>0</v>
      </c>
      <c r="AY416" s="404">
        <v>0</v>
      </c>
      <c r="AZ416" s="404">
        <v>0</v>
      </c>
      <c r="BA416" s="404">
        <v>0</v>
      </c>
      <c r="BB416" s="404">
        <v>0</v>
      </c>
      <c r="BC416" s="404">
        <v>0</v>
      </c>
      <c r="BD416" s="404">
        <v>0</v>
      </c>
      <c r="BE416" s="404">
        <v>0</v>
      </c>
      <c r="BF416" s="404">
        <v>0</v>
      </c>
      <c r="BG416" s="404">
        <v>0</v>
      </c>
      <c r="BH416" s="404">
        <v>0</v>
      </c>
      <c r="BI416" s="404">
        <v>0</v>
      </c>
      <c r="BJ416" s="404">
        <v>0</v>
      </c>
      <c r="BK416" s="404">
        <v>0</v>
      </c>
      <c r="BL416" s="404">
        <v>0</v>
      </c>
      <c r="BM416" s="404">
        <v>0</v>
      </c>
      <c r="BN416" s="404">
        <v>0</v>
      </c>
      <c r="BO416" s="404">
        <v>0</v>
      </c>
      <c r="BP416" s="404">
        <v>0</v>
      </c>
      <c r="BQ416" s="404">
        <v>0</v>
      </c>
      <c r="BR416" s="404">
        <v>0</v>
      </c>
      <c r="BS416" s="404">
        <v>0</v>
      </c>
      <c r="BT416" s="404">
        <v>0</v>
      </c>
      <c r="BU416" s="404">
        <v>0</v>
      </c>
      <c r="BV416" s="404">
        <v>0</v>
      </c>
      <c r="BW416" s="404">
        <v>0</v>
      </c>
      <c r="BX416" s="404">
        <v>0</v>
      </c>
      <c r="BY416" s="404">
        <v>0</v>
      </c>
      <c r="BZ416" s="404">
        <v>0</v>
      </c>
      <c r="CA416" s="404">
        <v>0</v>
      </c>
      <c r="CB416" s="404">
        <v>0</v>
      </c>
      <c r="CC416" s="404">
        <v>0</v>
      </c>
      <c r="CD416" s="404">
        <v>0</v>
      </c>
      <c r="CE416" s="404">
        <v>0</v>
      </c>
      <c r="CF416" s="404">
        <v>0</v>
      </c>
      <c r="CG416" s="404">
        <v>0</v>
      </c>
      <c r="CH416" s="404">
        <v>0</v>
      </c>
      <c r="CI416" s="404">
        <v>0</v>
      </c>
      <c r="CJ416" s="404">
        <v>0</v>
      </c>
      <c r="CK416" s="404">
        <v>0</v>
      </c>
      <c r="CL416" s="404">
        <v>0</v>
      </c>
      <c r="CM416" s="404">
        <v>0</v>
      </c>
      <c r="CN416" s="404">
        <v>0</v>
      </c>
      <c r="CO416" s="404">
        <v>0</v>
      </c>
      <c r="CP416" s="404">
        <v>0</v>
      </c>
      <c r="CQ416" s="404">
        <v>0</v>
      </c>
      <c r="CR416" s="404">
        <v>0</v>
      </c>
      <c r="CS416" s="404">
        <v>0</v>
      </c>
      <c r="CT416" s="404">
        <v>0</v>
      </c>
      <c r="CU416" s="404">
        <v>0</v>
      </c>
      <c r="CV416" s="404">
        <v>0</v>
      </c>
      <c r="CW416" s="404">
        <v>0</v>
      </c>
      <c r="CX416" s="404">
        <v>0</v>
      </c>
      <c r="CY416" s="404">
        <v>0</v>
      </c>
      <c r="CZ416" s="404">
        <v>0</v>
      </c>
    </row>
    <row r="417" spans="1:104" x14ac:dyDescent="0.25">
      <c r="A417" s="183">
        <v>102925</v>
      </c>
      <c r="B417" s="183">
        <v>676133</v>
      </c>
      <c r="C417" s="27">
        <v>1026607</v>
      </c>
      <c r="D417" s="14">
        <v>1184782773</v>
      </c>
      <c r="F417" s="27" t="s">
        <v>1408</v>
      </c>
      <c r="G417" s="12" t="s">
        <v>440</v>
      </c>
      <c r="H417" s="27" t="s">
        <v>1430</v>
      </c>
      <c r="I417" s="12" t="s">
        <v>441</v>
      </c>
      <c r="J417" s="465">
        <v>0</v>
      </c>
      <c r="K417" s="465">
        <v>0</v>
      </c>
      <c r="L417" s="465">
        <v>0</v>
      </c>
      <c r="M417" s="465">
        <v>0</v>
      </c>
      <c r="N417" s="465">
        <v>0</v>
      </c>
      <c r="O417" s="465">
        <v>0</v>
      </c>
      <c r="P417" s="465">
        <v>0</v>
      </c>
      <c r="Q417" s="465">
        <v>0</v>
      </c>
      <c r="R417" s="465">
        <v>0</v>
      </c>
      <c r="S417" s="465">
        <v>0</v>
      </c>
      <c r="T417" s="465">
        <v>0</v>
      </c>
      <c r="U417" s="465">
        <v>0</v>
      </c>
      <c r="V417" s="465">
        <v>0</v>
      </c>
      <c r="W417" s="465">
        <v>0</v>
      </c>
      <c r="X417" s="465">
        <v>0</v>
      </c>
      <c r="Y417" s="465">
        <v>0</v>
      </c>
      <c r="Z417" s="465">
        <v>0</v>
      </c>
      <c r="AA417" s="465">
        <v>0</v>
      </c>
      <c r="AB417" s="465">
        <v>0</v>
      </c>
      <c r="AC417" s="465">
        <v>13762.449999999999</v>
      </c>
      <c r="AD417" s="465">
        <v>14387.1</v>
      </c>
      <c r="AE417" s="465">
        <v>14850.55</v>
      </c>
      <c r="AF417" s="465">
        <v>15858.05</v>
      </c>
      <c r="AG417" s="465">
        <v>14850.55</v>
      </c>
      <c r="AH417" s="465">
        <v>0</v>
      </c>
      <c r="AI417" s="465">
        <v>0</v>
      </c>
      <c r="AJ417" s="465">
        <v>0</v>
      </c>
      <c r="AK417" s="465">
        <v>0</v>
      </c>
      <c r="AL417" s="465">
        <v>0</v>
      </c>
      <c r="AM417" s="465">
        <v>0</v>
      </c>
      <c r="AN417" s="465">
        <v>0</v>
      </c>
      <c r="AO417" s="465">
        <v>40780.740000000005</v>
      </c>
      <c r="AP417" s="465">
        <v>0</v>
      </c>
      <c r="AQ417" s="465">
        <v>0</v>
      </c>
      <c r="AR417" s="465">
        <v>0</v>
      </c>
      <c r="AS417" s="465">
        <v>0</v>
      </c>
      <c r="AT417" s="465">
        <v>0</v>
      </c>
      <c r="AU417" s="465">
        <v>0</v>
      </c>
      <c r="AV417" s="404">
        <v>17449.899999999998</v>
      </c>
      <c r="AW417" s="404">
        <v>18255.899999999998</v>
      </c>
      <c r="AX417" s="404">
        <v>19182.8</v>
      </c>
      <c r="AY417" s="404">
        <v>18497.699999999997</v>
      </c>
      <c r="AZ417" s="404">
        <v>18759.650000000001</v>
      </c>
      <c r="BA417" s="404">
        <v>0</v>
      </c>
      <c r="BB417" s="404">
        <v>0</v>
      </c>
      <c r="BC417" s="404">
        <v>0</v>
      </c>
      <c r="BD417" s="404">
        <v>0</v>
      </c>
      <c r="BE417" s="404">
        <v>0</v>
      </c>
      <c r="BF417" s="404">
        <v>0</v>
      </c>
      <c r="BG417" s="404">
        <v>0</v>
      </c>
      <c r="BH417" s="404">
        <v>52055.64</v>
      </c>
      <c r="BI417" s="404">
        <v>0</v>
      </c>
      <c r="BJ417" s="404">
        <v>0</v>
      </c>
      <c r="BK417" s="404">
        <v>0</v>
      </c>
      <c r="BL417" s="404">
        <v>0</v>
      </c>
      <c r="BM417" s="404">
        <v>0</v>
      </c>
      <c r="BN417" s="404">
        <v>0</v>
      </c>
      <c r="BO417" s="404">
        <v>20553</v>
      </c>
      <c r="BP417" s="404">
        <v>22709.05</v>
      </c>
      <c r="BQ417" s="404">
        <v>24300.899999999998</v>
      </c>
      <c r="BR417" s="404">
        <v>24341.199999999997</v>
      </c>
      <c r="BS417" s="404">
        <v>23978.5</v>
      </c>
      <c r="BT417" s="404">
        <v>0</v>
      </c>
      <c r="BU417" s="404">
        <v>0</v>
      </c>
      <c r="BV417" s="404">
        <v>0</v>
      </c>
      <c r="BW417" s="404">
        <v>0</v>
      </c>
      <c r="BX417" s="404">
        <v>0</v>
      </c>
      <c r="BY417" s="404">
        <v>0</v>
      </c>
      <c r="BZ417" s="404">
        <v>0</v>
      </c>
      <c r="CA417" s="404">
        <v>64075.830000000009</v>
      </c>
      <c r="CB417" s="404">
        <v>0</v>
      </c>
      <c r="CC417" s="404">
        <v>0</v>
      </c>
      <c r="CD417" s="404">
        <v>0</v>
      </c>
      <c r="CE417" s="404">
        <v>0</v>
      </c>
      <c r="CF417" s="404">
        <v>0</v>
      </c>
      <c r="CG417" s="404">
        <v>0</v>
      </c>
      <c r="CH417" s="404">
        <v>0</v>
      </c>
      <c r="CI417" s="404">
        <v>0</v>
      </c>
      <c r="CJ417" s="404">
        <v>0</v>
      </c>
      <c r="CK417" s="404">
        <v>0</v>
      </c>
      <c r="CL417" s="404">
        <v>0</v>
      </c>
      <c r="CM417" s="404">
        <v>0</v>
      </c>
      <c r="CN417" s="404">
        <v>0</v>
      </c>
      <c r="CO417" s="404">
        <v>0</v>
      </c>
      <c r="CP417" s="404">
        <v>0</v>
      </c>
      <c r="CQ417" s="404">
        <v>0</v>
      </c>
      <c r="CR417" s="404">
        <v>0</v>
      </c>
      <c r="CS417" s="404">
        <v>0</v>
      </c>
      <c r="CT417" s="404">
        <v>0</v>
      </c>
      <c r="CU417" s="404">
        <v>0</v>
      </c>
      <c r="CV417" s="404">
        <v>0</v>
      </c>
      <c r="CW417" s="404">
        <v>0</v>
      </c>
      <c r="CX417" s="404">
        <v>0</v>
      </c>
      <c r="CY417" s="404">
        <v>0</v>
      </c>
      <c r="CZ417" s="404">
        <v>0</v>
      </c>
    </row>
    <row r="418" spans="1:104" x14ac:dyDescent="0.25">
      <c r="A418" s="183">
        <v>102907</v>
      </c>
      <c r="B418" s="183">
        <v>676137</v>
      </c>
      <c r="C418" s="27">
        <v>1027711</v>
      </c>
      <c r="D418" s="14">
        <v>1811358229</v>
      </c>
      <c r="F418" s="27" t="s">
        <v>1279</v>
      </c>
      <c r="G418" s="12" t="s">
        <v>438</v>
      </c>
      <c r="H418" s="27" t="s">
        <v>1371</v>
      </c>
      <c r="I418" s="12" t="s">
        <v>439</v>
      </c>
      <c r="J418" s="465">
        <v>12628.16</v>
      </c>
      <c r="K418" s="465">
        <v>12365.52</v>
      </c>
      <c r="L418" s="465">
        <v>13946.720000000001</v>
      </c>
      <c r="M418" s="465">
        <v>14359.440000000002</v>
      </c>
      <c r="N418" s="465">
        <v>13587.6</v>
      </c>
      <c r="O418" s="465">
        <v>0</v>
      </c>
      <c r="P418" s="465">
        <v>0</v>
      </c>
      <c r="Q418" s="465">
        <v>0</v>
      </c>
      <c r="R418" s="465">
        <v>0</v>
      </c>
      <c r="S418" s="465">
        <v>0</v>
      </c>
      <c r="T418" s="465">
        <v>0</v>
      </c>
      <c r="U418" s="465">
        <v>0</v>
      </c>
      <c r="V418" s="465">
        <v>36978.85</v>
      </c>
      <c r="W418" s="465">
        <v>0</v>
      </c>
      <c r="X418" s="465">
        <v>0</v>
      </c>
      <c r="Y418" s="465">
        <v>0</v>
      </c>
      <c r="Z418" s="465">
        <v>0</v>
      </c>
      <c r="AA418" s="465">
        <v>0</v>
      </c>
      <c r="AB418" s="465">
        <v>0</v>
      </c>
      <c r="AC418" s="465">
        <v>0</v>
      </c>
      <c r="AD418" s="465">
        <v>0</v>
      </c>
      <c r="AE418" s="465">
        <v>0</v>
      </c>
      <c r="AF418" s="465">
        <v>0</v>
      </c>
      <c r="AG418" s="465">
        <v>0</v>
      </c>
      <c r="AH418" s="465">
        <v>0</v>
      </c>
      <c r="AI418" s="465">
        <v>0</v>
      </c>
      <c r="AJ418" s="465">
        <v>0</v>
      </c>
      <c r="AK418" s="465">
        <v>0</v>
      </c>
      <c r="AL418" s="465">
        <v>0</v>
      </c>
      <c r="AM418" s="465">
        <v>0</v>
      </c>
      <c r="AN418" s="465">
        <v>0</v>
      </c>
      <c r="AO418" s="465">
        <v>0</v>
      </c>
      <c r="AP418" s="465">
        <v>0</v>
      </c>
      <c r="AQ418" s="465">
        <v>0</v>
      </c>
      <c r="AR418" s="465">
        <v>0</v>
      </c>
      <c r="AS418" s="465">
        <v>0</v>
      </c>
      <c r="AT418" s="465">
        <v>0</v>
      </c>
      <c r="AU418" s="465">
        <v>0</v>
      </c>
      <c r="AV418" s="404">
        <v>8088.2400000000007</v>
      </c>
      <c r="AW418" s="404">
        <v>7814.88</v>
      </c>
      <c r="AX418" s="404">
        <v>8881.52</v>
      </c>
      <c r="AY418" s="404">
        <v>8951.2000000000007</v>
      </c>
      <c r="AZ418" s="404">
        <v>8592.08</v>
      </c>
      <c r="BA418" s="404">
        <v>0</v>
      </c>
      <c r="BB418" s="404">
        <v>0</v>
      </c>
      <c r="BC418" s="404">
        <v>0</v>
      </c>
      <c r="BD418" s="404">
        <v>0</v>
      </c>
      <c r="BE418" s="404">
        <v>0</v>
      </c>
      <c r="BF418" s="404">
        <v>0</v>
      </c>
      <c r="BG418" s="404">
        <v>0</v>
      </c>
      <c r="BH418" s="404">
        <v>23536.160000000003</v>
      </c>
      <c r="BI418" s="404">
        <v>0</v>
      </c>
      <c r="BJ418" s="404">
        <v>0</v>
      </c>
      <c r="BK418" s="404">
        <v>0</v>
      </c>
      <c r="BL418" s="404">
        <v>0</v>
      </c>
      <c r="BM418" s="404">
        <v>0</v>
      </c>
      <c r="BN418" s="404">
        <v>0</v>
      </c>
      <c r="BO418" s="404">
        <v>0</v>
      </c>
      <c r="BP418" s="404">
        <v>0</v>
      </c>
      <c r="BQ418" s="404">
        <v>0</v>
      </c>
      <c r="BR418" s="404">
        <v>0</v>
      </c>
      <c r="BS418" s="404">
        <v>0</v>
      </c>
      <c r="BT418" s="404">
        <v>0</v>
      </c>
      <c r="BU418" s="404">
        <v>0</v>
      </c>
      <c r="BV418" s="404">
        <v>0</v>
      </c>
      <c r="BW418" s="404">
        <v>0</v>
      </c>
      <c r="BX418" s="404">
        <v>0</v>
      </c>
      <c r="BY418" s="404">
        <v>0</v>
      </c>
      <c r="BZ418" s="404">
        <v>0</v>
      </c>
      <c r="CA418" s="404">
        <v>0</v>
      </c>
      <c r="CB418" s="404">
        <v>0</v>
      </c>
      <c r="CC418" s="404">
        <v>0</v>
      </c>
      <c r="CD418" s="404">
        <v>0</v>
      </c>
      <c r="CE418" s="404">
        <v>0</v>
      </c>
      <c r="CF418" s="404">
        <v>0</v>
      </c>
      <c r="CG418" s="404">
        <v>0</v>
      </c>
      <c r="CH418" s="404">
        <v>17666.560000000001</v>
      </c>
      <c r="CI418" s="404">
        <v>18052.48</v>
      </c>
      <c r="CJ418" s="404">
        <v>20373.36</v>
      </c>
      <c r="CK418" s="404">
        <v>20485.920000000002</v>
      </c>
      <c r="CL418" s="404">
        <v>20180.400000000001</v>
      </c>
      <c r="CM418" s="404">
        <v>0</v>
      </c>
      <c r="CN418" s="404">
        <v>0</v>
      </c>
      <c r="CO418" s="404">
        <v>0</v>
      </c>
      <c r="CP418" s="404">
        <v>0</v>
      </c>
      <c r="CQ418" s="404">
        <v>0</v>
      </c>
      <c r="CR418" s="404">
        <v>0</v>
      </c>
      <c r="CS418" s="404">
        <v>0</v>
      </c>
      <c r="CT418" s="404">
        <v>53266.85</v>
      </c>
      <c r="CU418" s="404">
        <v>0</v>
      </c>
      <c r="CV418" s="404">
        <v>0</v>
      </c>
      <c r="CW418" s="404">
        <v>0</v>
      </c>
      <c r="CX418" s="404">
        <v>0</v>
      </c>
      <c r="CY418" s="404">
        <v>0</v>
      </c>
      <c r="CZ418" s="404">
        <v>0</v>
      </c>
    </row>
    <row r="419" spans="1:104" x14ac:dyDescent="0.25">
      <c r="A419" s="183">
        <v>102893</v>
      </c>
      <c r="B419" s="183">
        <v>676138</v>
      </c>
      <c r="C419" s="27">
        <v>1025657</v>
      </c>
      <c r="D419" s="14">
        <v>1710318316</v>
      </c>
      <c r="F419" s="27" t="s">
        <v>1274</v>
      </c>
      <c r="G419" s="12" t="s">
        <v>136</v>
      </c>
      <c r="H419" s="27" t="s">
        <v>1361</v>
      </c>
      <c r="I419" s="12" t="s">
        <v>137</v>
      </c>
      <c r="J419" s="465">
        <v>0</v>
      </c>
      <c r="K419" s="465">
        <v>0</v>
      </c>
      <c r="L419" s="465">
        <v>0</v>
      </c>
      <c r="M419" s="465">
        <v>0</v>
      </c>
      <c r="N419" s="465">
        <v>0</v>
      </c>
      <c r="O419" s="465">
        <v>0</v>
      </c>
      <c r="P419" s="465">
        <v>0</v>
      </c>
      <c r="Q419" s="465">
        <v>0</v>
      </c>
      <c r="R419" s="465">
        <v>0</v>
      </c>
      <c r="S419" s="465">
        <v>0</v>
      </c>
      <c r="T419" s="465">
        <v>0</v>
      </c>
      <c r="U419" s="465">
        <v>0</v>
      </c>
      <c r="V419" s="465">
        <v>0</v>
      </c>
      <c r="W419" s="465">
        <v>0</v>
      </c>
      <c r="X419" s="465">
        <v>0</v>
      </c>
      <c r="Y419" s="465">
        <v>0</v>
      </c>
      <c r="Z419" s="465">
        <v>0</v>
      </c>
      <c r="AA419" s="465">
        <v>0</v>
      </c>
      <c r="AB419" s="465">
        <v>0</v>
      </c>
      <c r="AC419" s="465">
        <v>0</v>
      </c>
      <c r="AD419" s="465">
        <v>0</v>
      </c>
      <c r="AE419" s="465">
        <v>0</v>
      </c>
      <c r="AF419" s="465">
        <v>0</v>
      </c>
      <c r="AG419" s="465">
        <v>0</v>
      </c>
      <c r="AH419" s="465">
        <v>0</v>
      </c>
      <c r="AI419" s="465">
        <v>0</v>
      </c>
      <c r="AJ419" s="465">
        <v>0</v>
      </c>
      <c r="AK419" s="465">
        <v>0</v>
      </c>
      <c r="AL419" s="465">
        <v>0</v>
      </c>
      <c r="AM419" s="465">
        <v>0</v>
      </c>
      <c r="AN419" s="465">
        <v>0</v>
      </c>
      <c r="AO419" s="465">
        <v>0</v>
      </c>
      <c r="AP419" s="465">
        <v>0</v>
      </c>
      <c r="AQ419" s="465">
        <v>0</v>
      </c>
      <c r="AR419" s="465">
        <v>0</v>
      </c>
      <c r="AS419" s="465">
        <v>0</v>
      </c>
      <c r="AT419" s="465">
        <v>0</v>
      </c>
      <c r="AU419" s="465">
        <v>0</v>
      </c>
      <c r="AV419" s="404">
        <v>0</v>
      </c>
      <c r="AW419" s="404">
        <v>0</v>
      </c>
      <c r="AX419" s="404">
        <v>0</v>
      </c>
      <c r="AY419" s="404">
        <v>0</v>
      </c>
      <c r="AZ419" s="404">
        <v>0</v>
      </c>
      <c r="BA419" s="404">
        <v>0</v>
      </c>
      <c r="BB419" s="404">
        <v>0</v>
      </c>
      <c r="BC419" s="404">
        <v>0</v>
      </c>
      <c r="BD419" s="404">
        <v>0</v>
      </c>
      <c r="BE419" s="404">
        <v>0</v>
      </c>
      <c r="BF419" s="404">
        <v>0</v>
      </c>
      <c r="BG419" s="404">
        <v>0</v>
      </c>
      <c r="BH419" s="404">
        <v>0</v>
      </c>
      <c r="BI419" s="404">
        <v>0</v>
      </c>
      <c r="BJ419" s="404">
        <v>0</v>
      </c>
      <c r="BK419" s="404">
        <v>0</v>
      </c>
      <c r="BL419" s="404">
        <v>0</v>
      </c>
      <c r="BM419" s="404">
        <v>0</v>
      </c>
      <c r="BN419" s="404">
        <v>0</v>
      </c>
      <c r="BO419" s="404">
        <v>18567.32</v>
      </c>
      <c r="BP419" s="404">
        <v>18329.16</v>
      </c>
      <c r="BQ419" s="404">
        <v>20600.84</v>
      </c>
      <c r="BR419" s="404">
        <v>20078.72</v>
      </c>
      <c r="BS419" s="404">
        <v>19840.559999999998</v>
      </c>
      <c r="BT419" s="404">
        <v>0</v>
      </c>
      <c r="BU419" s="404">
        <v>0</v>
      </c>
      <c r="BV419" s="404">
        <v>0</v>
      </c>
      <c r="BW419" s="404">
        <v>0</v>
      </c>
      <c r="BX419" s="404">
        <v>0</v>
      </c>
      <c r="BY419" s="404">
        <v>0</v>
      </c>
      <c r="BZ419" s="404">
        <v>0</v>
      </c>
      <c r="CA419" s="404">
        <v>42369.75</v>
      </c>
      <c r="CB419" s="404">
        <v>0</v>
      </c>
      <c r="CC419" s="404">
        <v>0</v>
      </c>
      <c r="CD419" s="404">
        <v>0</v>
      </c>
      <c r="CE419" s="404">
        <v>0</v>
      </c>
      <c r="CF419" s="404">
        <v>0</v>
      </c>
      <c r="CG419" s="404">
        <v>0</v>
      </c>
      <c r="CH419" s="404">
        <v>22460.32</v>
      </c>
      <c r="CI419" s="404">
        <v>22093.920000000002</v>
      </c>
      <c r="CJ419" s="404">
        <v>24145.760000000002</v>
      </c>
      <c r="CK419" s="404">
        <v>24026.68</v>
      </c>
      <c r="CL419" s="404">
        <v>23568.68</v>
      </c>
      <c r="CM419" s="404">
        <v>0</v>
      </c>
      <c r="CN419" s="404">
        <v>0</v>
      </c>
      <c r="CO419" s="404">
        <v>0</v>
      </c>
      <c r="CP419" s="404">
        <v>0</v>
      </c>
      <c r="CQ419" s="404">
        <v>0</v>
      </c>
      <c r="CR419" s="404">
        <v>0</v>
      </c>
      <c r="CS419" s="404">
        <v>0</v>
      </c>
      <c r="CT419" s="404">
        <v>50625</v>
      </c>
      <c r="CU419" s="404">
        <v>0</v>
      </c>
      <c r="CV419" s="404">
        <v>0</v>
      </c>
      <c r="CW419" s="404">
        <v>0</v>
      </c>
      <c r="CX419" s="404">
        <v>0</v>
      </c>
      <c r="CY419" s="404">
        <v>0</v>
      </c>
      <c r="CZ419" s="404">
        <v>0</v>
      </c>
    </row>
    <row r="420" spans="1:104" x14ac:dyDescent="0.25">
      <c r="A420" s="183">
        <v>4551</v>
      </c>
      <c r="B420" s="183">
        <v>676140</v>
      </c>
      <c r="C420" s="27">
        <v>1027098</v>
      </c>
      <c r="D420" s="14">
        <v>1922483064</v>
      </c>
      <c r="F420" s="27" t="s">
        <v>1286</v>
      </c>
      <c r="G420" s="12" t="s">
        <v>718</v>
      </c>
      <c r="H420" s="27" t="s">
        <v>1481</v>
      </c>
      <c r="I420" s="12" t="s">
        <v>719</v>
      </c>
      <c r="J420" s="465">
        <v>0</v>
      </c>
      <c r="K420" s="465">
        <v>0</v>
      </c>
      <c r="L420" s="465">
        <v>0</v>
      </c>
      <c r="M420" s="465">
        <v>0</v>
      </c>
      <c r="N420" s="465">
        <v>0</v>
      </c>
      <c r="O420" s="465">
        <v>0</v>
      </c>
      <c r="P420" s="465">
        <v>0</v>
      </c>
      <c r="Q420" s="465">
        <v>0</v>
      </c>
      <c r="R420" s="465">
        <v>0</v>
      </c>
      <c r="S420" s="465">
        <v>0</v>
      </c>
      <c r="T420" s="465">
        <v>0</v>
      </c>
      <c r="U420" s="465">
        <v>0</v>
      </c>
      <c r="V420" s="465">
        <v>0</v>
      </c>
      <c r="W420" s="465">
        <v>0</v>
      </c>
      <c r="X420" s="465">
        <v>0</v>
      </c>
      <c r="Y420" s="465">
        <v>0</v>
      </c>
      <c r="Z420" s="465">
        <v>0</v>
      </c>
      <c r="AA420" s="465">
        <v>0</v>
      </c>
      <c r="AB420" s="465">
        <v>0</v>
      </c>
      <c r="AC420" s="465">
        <v>0</v>
      </c>
      <c r="AD420" s="465">
        <v>0</v>
      </c>
      <c r="AE420" s="465">
        <v>0</v>
      </c>
      <c r="AF420" s="465">
        <v>0</v>
      </c>
      <c r="AG420" s="465">
        <v>0</v>
      </c>
      <c r="AH420" s="465">
        <v>0</v>
      </c>
      <c r="AI420" s="465">
        <v>0</v>
      </c>
      <c r="AJ420" s="465">
        <v>0</v>
      </c>
      <c r="AK420" s="465">
        <v>0</v>
      </c>
      <c r="AL420" s="465">
        <v>0</v>
      </c>
      <c r="AM420" s="465">
        <v>0</v>
      </c>
      <c r="AN420" s="465">
        <v>0</v>
      </c>
      <c r="AO420" s="465">
        <v>0</v>
      </c>
      <c r="AP420" s="465">
        <v>0</v>
      </c>
      <c r="AQ420" s="465">
        <v>0</v>
      </c>
      <c r="AR420" s="465">
        <v>0</v>
      </c>
      <c r="AS420" s="465">
        <v>0</v>
      </c>
      <c r="AT420" s="465">
        <v>0</v>
      </c>
      <c r="AU420" s="465">
        <v>0</v>
      </c>
      <c r="AV420" s="404">
        <v>0</v>
      </c>
      <c r="AW420" s="404">
        <v>0</v>
      </c>
      <c r="AX420" s="404">
        <v>0</v>
      </c>
      <c r="AY420" s="404">
        <v>0</v>
      </c>
      <c r="AZ420" s="404">
        <v>0</v>
      </c>
      <c r="BA420" s="404">
        <v>0</v>
      </c>
      <c r="BB420" s="404">
        <v>0</v>
      </c>
      <c r="BC420" s="404">
        <v>0</v>
      </c>
      <c r="BD420" s="404">
        <v>0</v>
      </c>
      <c r="BE420" s="404">
        <v>0</v>
      </c>
      <c r="BF420" s="404">
        <v>0</v>
      </c>
      <c r="BG420" s="404">
        <v>0</v>
      </c>
      <c r="BH420" s="404">
        <v>0</v>
      </c>
      <c r="BI420" s="404">
        <v>0</v>
      </c>
      <c r="BJ420" s="404">
        <v>0</v>
      </c>
      <c r="BK420" s="404">
        <v>0</v>
      </c>
      <c r="BL420" s="404">
        <v>0</v>
      </c>
      <c r="BM420" s="404">
        <v>0</v>
      </c>
      <c r="BN420" s="404">
        <v>0</v>
      </c>
      <c r="BO420" s="404">
        <v>0</v>
      </c>
      <c r="BP420" s="404">
        <v>0</v>
      </c>
      <c r="BQ420" s="404">
        <v>0</v>
      </c>
      <c r="BR420" s="404">
        <v>0</v>
      </c>
      <c r="BS420" s="404">
        <v>0</v>
      </c>
      <c r="BT420" s="404">
        <v>0</v>
      </c>
      <c r="BU420" s="404">
        <v>0</v>
      </c>
      <c r="BV420" s="404">
        <v>0</v>
      </c>
      <c r="BW420" s="404">
        <v>0</v>
      </c>
      <c r="BX420" s="404">
        <v>0</v>
      </c>
      <c r="BY420" s="404">
        <v>0</v>
      </c>
      <c r="BZ420" s="404">
        <v>0</v>
      </c>
      <c r="CA420" s="404">
        <v>17206.910000000003</v>
      </c>
      <c r="CB420" s="404">
        <v>0</v>
      </c>
      <c r="CC420" s="404">
        <v>0</v>
      </c>
      <c r="CD420" s="404">
        <v>0</v>
      </c>
      <c r="CE420" s="404">
        <v>0</v>
      </c>
      <c r="CF420" s="404">
        <v>0</v>
      </c>
      <c r="CG420" s="404">
        <v>0</v>
      </c>
      <c r="CH420" s="404">
        <v>0</v>
      </c>
      <c r="CI420" s="404">
        <v>0</v>
      </c>
      <c r="CJ420" s="404">
        <v>0</v>
      </c>
      <c r="CK420" s="404">
        <v>0</v>
      </c>
      <c r="CL420" s="404">
        <v>0</v>
      </c>
      <c r="CM420" s="404">
        <v>0</v>
      </c>
      <c r="CN420" s="404">
        <v>0</v>
      </c>
      <c r="CO420" s="404">
        <v>0</v>
      </c>
      <c r="CP420" s="404">
        <v>0</v>
      </c>
      <c r="CQ420" s="404">
        <v>0</v>
      </c>
      <c r="CR420" s="404">
        <v>0</v>
      </c>
      <c r="CS420" s="404">
        <v>0</v>
      </c>
      <c r="CT420" s="404">
        <v>18929.439999999999</v>
      </c>
      <c r="CU420" s="404">
        <v>0</v>
      </c>
      <c r="CV420" s="404">
        <v>0</v>
      </c>
      <c r="CW420" s="404">
        <v>0</v>
      </c>
      <c r="CX420" s="404">
        <v>0</v>
      </c>
      <c r="CY420" s="404">
        <v>0</v>
      </c>
      <c r="CZ420" s="404">
        <v>0</v>
      </c>
    </row>
    <row r="421" spans="1:104" x14ac:dyDescent="0.25">
      <c r="A421" s="183">
        <v>102788</v>
      </c>
      <c r="B421" s="183">
        <v>676143</v>
      </c>
      <c r="C421" s="27">
        <v>1026418</v>
      </c>
      <c r="D421" s="14">
        <v>1386047645</v>
      </c>
      <c r="F421" s="27" t="s">
        <v>1293</v>
      </c>
      <c r="G421" s="12" t="s">
        <v>3344</v>
      </c>
      <c r="H421" s="27" t="s">
        <v>1341</v>
      </c>
      <c r="I421" s="12" t="s">
        <v>429</v>
      </c>
      <c r="J421" s="465">
        <v>23193.3</v>
      </c>
      <c r="K421" s="465">
        <v>23819.3</v>
      </c>
      <c r="L421" s="465">
        <v>25390.560000000001</v>
      </c>
      <c r="M421" s="465">
        <v>25628.440000000002</v>
      </c>
      <c r="N421" s="465">
        <v>25290.399999999998</v>
      </c>
      <c r="O421" s="465">
        <v>0</v>
      </c>
      <c r="P421" s="465">
        <v>0</v>
      </c>
      <c r="Q421" s="465">
        <v>0</v>
      </c>
      <c r="R421" s="465">
        <v>0</v>
      </c>
      <c r="S421" s="465">
        <v>0</v>
      </c>
      <c r="T421" s="465">
        <v>0</v>
      </c>
      <c r="U421" s="465">
        <v>0</v>
      </c>
      <c r="V421" s="465">
        <v>68702.040000000008</v>
      </c>
      <c r="W421" s="465">
        <v>0</v>
      </c>
      <c r="X421" s="465">
        <v>0</v>
      </c>
      <c r="Y421" s="465">
        <v>0</v>
      </c>
      <c r="Z421" s="465">
        <v>0</v>
      </c>
      <c r="AA421" s="465">
        <v>0</v>
      </c>
      <c r="AB421" s="465">
        <v>0</v>
      </c>
      <c r="AC421" s="465">
        <v>10792.24</v>
      </c>
      <c r="AD421" s="465">
        <v>10854.839999999998</v>
      </c>
      <c r="AE421" s="465">
        <v>11656.119999999999</v>
      </c>
      <c r="AF421" s="465">
        <v>11192.880000000001</v>
      </c>
      <c r="AG421" s="465">
        <v>11130.279999999999</v>
      </c>
      <c r="AH421" s="465">
        <v>0</v>
      </c>
      <c r="AI421" s="465">
        <v>0</v>
      </c>
      <c r="AJ421" s="465">
        <v>0</v>
      </c>
      <c r="AK421" s="465">
        <v>0</v>
      </c>
      <c r="AL421" s="465">
        <v>0</v>
      </c>
      <c r="AM421" s="465">
        <v>0</v>
      </c>
      <c r="AN421" s="465">
        <v>0</v>
      </c>
      <c r="AO421" s="465">
        <v>31600.799999999996</v>
      </c>
      <c r="AP421" s="465">
        <v>0</v>
      </c>
      <c r="AQ421" s="465">
        <v>0</v>
      </c>
      <c r="AR421" s="465">
        <v>0</v>
      </c>
      <c r="AS421" s="465">
        <v>0</v>
      </c>
      <c r="AT421" s="465">
        <v>0</v>
      </c>
      <c r="AU421" s="465">
        <v>0</v>
      </c>
      <c r="AV421" s="404">
        <v>0</v>
      </c>
      <c r="AW421" s="404">
        <v>0</v>
      </c>
      <c r="AX421" s="404">
        <v>0</v>
      </c>
      <c r="AY421" s="404">
        <v>0</v>
      </c>
      <c r="AZ421" s="404">
        <v>0</v>
      </c>
      <c r="BA421" s="404">
        <v>0</v>
      </c>
      <c r="BB421" s="404">
        <v>0</v>
      </c>
      <c r="BC421" s="404">
        <v>0</v>
      </c>
      <c r="BD421" s="404">
        <v>0</v>
      </c>
      <c r="BE421" s="404">
        <v>0</v>
      </c>
      <c r="BF421" s="404">
        <v>0</v>
      </c>
      <c r="BG421" s="404">
        <v>0</v>
      </c>
      <c r="BH421" s="404">
        <v>0</v>
      </c>
      <c r="BI421" s="404">
        <v>0</v>
      </c>
      <c r="BJ421" s="404">
        <v>0</v>
      </c>
      <c r="BK421" s="404">
        <v>0</v>
      </c>
      <c r="BL421" s="404">
        <v>0</v>
      </c>
      <c r="BM421" s="404">
        <v>0</v>
      </c>
      <c r="BN421" s="404">
        <v>0</v>
      </c>
      <c r="BO421" s="404">
        <v>0</v>
      </c>
      <c r="BP421" s="404">
        <v>0</v>
      </c>
      <c r="BQ421" s="404">
        <v>0</v>
      </c>
      <c r="BR421" s="404">
        <v>0</v>
      </c>
      <c r="BS421" s="404">
        <v>0</v>
      </c>
      <c r="BT421" s="404">
        <v>0</v>
      </c>
      <c r="BU421" s="404">
        <v>0</v>
      </c>
      <c r="BV421" s="404">
        <v>0</v>
      </c>
      <c r="BW421" s="404">
        <v>0</v>
      </c>
      <c r="BX421" s="404">
        <v>0</v>
      </c>
      <c r="BY421" s="404">
        <v>0</v>
      </c>
      <c r="BZ421" s="404">
        <v>0</v>
      </c>
      <c r="CA421" s="404">
        <v>0</v>
      </c>
      <c r="CB421" s="404">
        <v>0</v>
      </c>
      <c r="CC421" s="404">
        <v>0</v>
      </c>
      <c r="CD421" s="404">
        <v>0</v>
      </c>
      <c r="CE421" s="404">
        <v>0</v>
      </c>
      <c r="CF421" s="404">
        <v>0</v>
      </c>
      <c r="CG421" s="404">
        <v>0</v>
      </c>
      <c r="CH421" s="404">
        <v>0</v>
      </c>
      <c r="CI421" s="404">
        <v>0</v>
      </c>
      <c r="CJ421" s="404">
        <v>0</v>
      </c>
      <c r="CK421" s="404">
        <v>0</v>
      </c>
      <c r="CL421" s="404">
        <v>0</v>
      </c>
      <c r="CM421" s="404">
        <v>0</v>
      </c>
      <c r="CN421" s="404">
        <v>0</v>
      </c>
      <c r="CO421" s="404">
        <v>0</v>
      </c>
      <c r="CP421" s="404">
        <v>0</v>
      </c>
      <c r="CQ421" s="404">
        <v>0</v>
      </c>
      <c r="CR421" s="404">
        <v>0</v>
      </c>
      <c r="CS421" s="404">
        <v>0</v>
      </c>
      <c r="CT421" s="404">
        <v>0</v>
      </c>
      <c r="CU421" s="404">
        <v>0</v>
      </c>
      <c r="CV421" s="404">
        <v>0</v>
      </c>
      <c r="CW421" s="404">
        <v>0</v>
      </c>
      <c r="CX421" s="404">
        <v>0</v>
      </c>
      <c r="CY421" s="404">
        <v>0</v>
      </c>
      <c r="CZ421" s="404">
        <v>0</v>
      </c>
    </row>
    <row r="422" spans="1:104" x14ac:dyDescent="0.25">
      <c r="A422" s="183">
        <v>103091</v>
      </c>
      <c r="B422" s="183">
        <v>676144</v>
      </c>
      <c r="C422" s="27">
        <v>1026671</v>
      </c>
      <c r="D422" s="14">
        <v>1154546836</v>
      </c>
      <c r="F422" s="27" t="s">
        <v>1258</v>
      </c>
      <c r="G422" s="12" t="s">
        <v>444</v>
      </c>
      <c r="H422" s="27" t="s">
        <v>1390</v>
      </c>
      <c r="I422" s="12" t="s">
        <v>445</v>
      </c>
      <c r="J422" s="465">
        <v>21970.05</v>
      </c>
      <c r="K422" s="465">
        <v>22756.45</v>
      </c>
      <c r="L422" s="465">
        <v>23827.920000000002</v>
      </c>
      <c r="M422" s="465">
        <v>23188.969999999998</v>
      </c>
      <c r="N422" s="465">
        <v>23002.199999999997</v>
      </c>
      <c r="O422" s="465">
        <v>0</v>
      </c>
      <c r="P422" s="465">
        <v>0</v>
      </c>
      <c r="Q422" s="465">
        <v>0</v>
      </c>
      <c r="R422" s="465">
        <v>0</v>
      </c>
      <c r="S422" s="465">
        <v>0</v>
      </c>
      <c r="T422" s="465">
        <v>0</v>
      </c>
      <c r="U422" s="465">
        <v>0</v>
      </c>
      <c r="V422" s="465">
        <v>50352.28</v>
      </c>
      <c r="W422" s="465">
        <v>0</v>
      </c>
      <c r="X422" s="465">
        <v>0</v>
      </c>
      <c r="Y422" s="465">
        <v>0</v>
      </c>
      <c r="Z422" s="465">
        <v>0</v>
      </c>
      <c r="AA422" s="465">
        <v>0</v>
      </c>
      <c r="AB422" s="465">
        <v>0</v>
      </c>
      <c r="AC422" s="465">
        <v>0</v>
      </c>
      <c r="AD422" s="465">
        <v>0</v>
      </c>
      <c r="AE422" s="465">
        <v>0</v>
      </c>
      <c r="AF422" s="465">
        <v>0</v>
      </c>
      <c r="AG422" s="465">
        <v>0</v>
      </c>
      <c r="AH422" s="465">
        <v>0</v>
      </c>
      <c r="AI422" s="465">
        <v>0</v>
      </c>
      <c r="AJ422" s="465">
        <v>0</v>
      </c>
      <c r="AK422" s="465">
        <v>0</v>
      </c>
      <c r="AL422" s="465">
        <v>0</v>
      </c>
      <c r="AM422" s="465">
        <v>0</v>
      </c>
      <c r="AN422" s="465">
        <v>0</v>
      </c>
      <c r="AO422" s="465">
        <v>0</v>
      </c>
      <c r="AP422" s="465">
        <v>0</v>
      </c>
      <c r="AQ422" s="465">
        <v>0</v>
      </c>
      <c r="AR422" s="465">
        <v>0</v>
      </c>
      <c r="AS422" s="465">
        <v>0</v>
      </c>
      <c r="AT422" s="465">
        <v>0</v>
      </c>
      <c r="AU422" s="465">
        <v>0</v>
      </c>
      <c r="AV422" s="404">
        <v>0</v>
      </c>
      <c r="AW422" s="404">
        <v>0</v>
      </c>
      <c r="AX422" s="404">
        <v>0</v>
      </c>
      <c r="AY422" s="404">
        <v>0</v>
      </c>
      <c r="AZ422" s="404">
        <v>0</v>
      </c>
      <c r="BA422" s="404">
        <v>0</v>
      </c>
      <c r="BB422" s="404">
        <v>0</v>
      </c>
      <c r="BC422" s="404">
        <v>0</v>
      </c>
      <c r="BD422" s="404">
        <v>0</v>
      </c>
      <c r="BE422" s="404">
        <v>0</v>
      </c>
      <c r="BF422" s="404">
        <v>0</v>
      </c>
      <c r="BG422" s="404">
        <v>0</v>
      </c>
      <c r="BH422" s="404">
        <v>0</v>
      </c>
      <c r="BI422" s="404">
        <v>0</v>
      </c>
      <c r="BJ422" s="404">
        <v>0</v>
      </c>
      <c r="BK422" s="404">
        <v>0</v>
      </c>
      <c r="BL422" s="404">
        <v>0</v>
      </c>
      <c r="BM422" s="404">
        <v>0</v>
      </c>
      <c r="BN422" s="404">
        <v>0</v>
      </c>
      <c r="BO422" s="404">
        <v>24476.7</v>
      </c>
      <c r="BP422" s="404">
        <v>25135.31</v>
      </c>
      <c r="BQ422" s="404">
        <v>26894.880000000001</v>
      </c>
      <c r="BR422" s="404">
        <v>26767.090000000004</v>
      </c>
      <c r="BS422" s="404">
        <v>26708.11</v>
      </c>
      <c r="BT422" s="404">
        <v>0</v>
      </c>
      <c r="BU422" s="404">
        <v>0</v>
      </c>
      <c r="BV422" s="404">
        <v>0</v>
      </c>
      <c r="BW422" s="404">
        <v>0</v>
      </c>
      <c r="BX422" s="404">
        <v>0</v>
      </c>
      <c r="BY422" s="404">
        <v>0</v>
      </c>
      <c r="BZ422" s="404">
        <v>0</v>
      </c>
      <c r="CA422" s="404">
        <v>56193.26</v>
      </c>
      <c r="CB422" s="404">
        <v>0</v>
      </c>
      <c r="CC422" s="404">
        <v>0</v>
      </c>
      <c r="CD422" s="404">
        <v>0</v>
      </c>
      <c r="CE422" s="404">
        <v>0</v>
      </c>
      <c r="CF422" s="404">
        <v>0</v>
      </c>
      <c r="CG422" s="404">
        <v>0</v>
      </c>
      <c r="CH422" s="404">
        <v>0</v>
      </c>
      <c r="CI422" s="404">
        <v>0</v>
      </c>
      <c r="CJ422" s="404">
        <v>0</v>
      </c>
      <c r="CK422" s="404">
        <v>0</v>
      </c>
      <c r="CL422" s="404">
        <v>0</v>
      </c>
      <c r="CM422" s="404">
        <v>0</v>
      </c>
      <c r="CN422" s="404">
        <v>0</v>
      </c>
      <c r="CO422" s="404">
        <v>0</v>
      </c>
      <c r="CP422" s="404">
        <v>0</v>
      </c>
      <c r="CQ422" s="404">
        <v>0</v>
      </c>
      <c r="CR422" s="404">
        <v>0</v>
      </c>
      <c r="CS422" s="404">
        <v>0</v>
      </c>
      <c r="CT422" s="404">
        <v>0</v>
      </c>
      <c r="CU422" s="404">
        <v>0</v>
      </c>
      <c r="CV422" s="404">
        <v>0</v>
      </c>
      <c r="CW422" s="404">
        <v>0</v>
      </c>
      <c r="CX422" s="404">
        <v>0</v>
      </c>
      <c r="CY422" s="404">
        <v>0</v>
      </c>
      <c r="CZ422" s="404">
        <v>0</v>
      </c>
    </row>
    <row r="423" spans="1:104" x14ac:dyDescent="0.25">
      <c r="A423" s="183">
        <v>103103</v>
      </c>
      <c r="B423" s="183">
        <v>676145</v>
      </c>
      <c r="C423" s="27">
        <v>1026699</v>
      </c>
      <c r="D423" s="14">
        <v>1225426620</v>
      </c>
      <c r="F423" s="27" t="s">
        <v>1293</v>
      </c>
      <c r="G423" s="12" t="s">
        <v>138</v>
      </c>
      <c r="H423" s="27" t="s">
        <v>1316</v>
      </c>
      <c r="I423" s="12" t="s">
        <v>139</v>
      </c>
      <c r="J423" s="465">
        <v>43237.35</v>
      </c>
      <c r="K423" s="465">
        <v>44404.35</v>
      </c>
      <c r="L423" s="465">
        <v>47333.52</v>
      </c>
      <c r="M423" s="465">
        <v>47776.98</v>
      </c>
      <c r="N423" s="465">
        <v>47146.799999999996</v>
      </c>
      <c r="O423" s="465">
        <v>0</v>
      </c>
      <c r="P423" s="465">
        <v>0</v>
      </c>
      <c r="Q423" s="465">
        <v>0</v>
      </c>
      <c r="R423" s="465">
        <v>0</v>
      </c>
      <c r="S423" s="465">
        <v>0</v>
      </c>
      <c r="T423" s="465">
        <v>0</v>
      </c>
      <c r="U423" s="465">
        <v>0</v>
      </c>
      <c r="V423" s="465">
        <v>99698.92</v>
      </c>
      <c r="W423" s="465">
        <v>0</v>
      </c>
      <c r="X423" s="465">
        <v>0</v>
      </c>
      <c r="Y423" s="465">
        <v>0</v>
      </c>
      <c r="Z423" s="465">
        <v>0</v>
      </c>
      <c r="AA423" s="465">
        <v>0</v>
      </c>
      <c r="AB423" s="465">
        <v>0</v>
      </c>
      <c r="AC423" s="465">
        <v>20119.079999999998</v>
      </c>
      <c r="AD423" s="465">
        <v>20235.78</v>
      </c>
      <c r="AE423" s="465">
        <v>21729.54</v>
      </c>
      <c r="AF423" s="465">
        <v>20865.96</v>
      </c>
      <c r="AG423" s="465">
        <v>20749.260000000002</v>
      </c>
      <c r="AH423" s="465">
        <v>0</v>
      </c>
      <c r="AI423" s="465">
        <v>0</v>
      </c>
      <c r="AJ423" s="465">
        <v>0</v>
      </c>
      <c r="AK423" s="465">
        <v>0</v>
      </c>
      <c r="AL423" s="465">
        <v>0</v>
      </c>
      <c r="AM423" s="465">
        <v>0</v>
      </c>
      <c r="AN423" s="465">
        <v>0</v>
      </c>
      <c r="AO423" s="465">
        <v>45858.400000000001</v>
      </c>
      <c r="AP423" s="465">
        <v>0</v>
      </c>
      <c r="AQ423" s="465">
        <v>0</v>
      </c>
      <c r="AR423" s="465">
        <v>0</v>
      </c>
      <c r="AS423" s="465">
        <v>0</v>
      </c>
      <c r="AT423" s="465">
        <v>0</v>
      </c>
      <c r="AU423" s="465">
        <v>0</v>
      </c>
      <c r="AV423" s="404">
        <v>0</v>
      </c>
      <c r="AW423" s="404">
        <v>0</v>
      </c>
      <c r="AX423" s="404">
        <v>0</v>
      </c>
      <c r="AY423" s="404">
        <v>0</v>
      </c>
      <c r="AZ423" s="404">
        <v>0</v>
      </c>
      <c r="BA423" s="404">
        <v>0</v>
      </c>
      <c r="BB423" s="404">
        <v>0</v>
      </c>
      <c r="BC423" s="404">
        <v>0</v>
      </c>
      <c r="BD423" s="404">
        <v>0</v>
      </c>
      <c r="BE423" s="404">
        <v>0</v>
      </c>
      <c r="BF423" s="404">
        <v>0</v>
      </c>
      <c r="BG423" s="404">
        <v>0</v>
      </c>
      <c r="BH423" s="404">
        <v>0</v>
      </c>
      <c r="BI423" s="404">
        <v>0</v>
      </c>
      <c r="BJ423" s="404">
        <v>0</v>
      </c>
      <c r="BK423" s="404">
        <v>0</v>
      </c>
      <c r="BL423" s="404">
        <v>0</v>
      </c>
      <c r="BM423" s="404">
        <v>0</v>
      </c>
      <c r="BN423" s="404">
        <v>0</v>
      </c>
      <c r="BO423" s="404">
        <v>0</v>
      </c>
      <c r="BP423" s="404">
        <v>0</v>
      </c>
      <c r="BQ423" s="404">
        <v>0</v>
      </c>
      <c r="BR423" s="404">
        <v>0</v>
      </c>
      <c r="BS423" s="404">
        <v>0</v>
      </c>
      <c r="BT423" s="404">
        <v>0</v>
      </c>
      <c r="BU423" s="404">
        <v>0</v>
      </c>
      <c r="BV423" s="404">
        <v>0</v>
      </c>
      <c r="BW423" s="404">
        <v>0</v>
      </c>
      <c r="BX423" s="404">
        <v>0</v>
      </c>
      <c r="BY423" s="404">
        <v>0</v>
      </c>
      <c r="BZ423" s="404">
        <v>0</v>
      </c>
      <c r="CA423" s="404">
        <v>0</v>
      </c>
      <c r="CB423" s="404">
        <v>0</v>
      </c>
      <c r="CC423" s="404">
        <v>0</v>
      </c>
      <c r="CD423" s="404">
        <v>0</v>
      </c>
      <c r="CE423" s="404">
        <v>0</v>
      </c>
      <c r="CF423" s="404">
        <v>0</v>
      </c>
      <c r="CG423" s="404">
        <v>0</v>
      </c>
      <c r="CH423" s="404">
        <v>0</v>
      </c>
      <c r="CI423" s="404">
        <v>0</v>
      </c>
      <c r="CJ423" s="404">
        <v>0</v>
      </c>
      <c r="CK423" s="404">
        <v>0</v>
      </c>
      <c r="CL423" s="404">
        <v>0</v>
      </c>
      <c r="CM423" s="404">
        <v>0</v>
      </c>
      <c r="CN423" s="404">
        <v>0</v>
      </c>
      <c r="CO423" s="404">
        <v>0</v>
      </c>
      <c r="CP423" s="404">
        <v>0</v>
      </c>
      <c r="CQ423" s="404">
        <v>0</v>
      </c>
      <c r="CR423" s="404">
        <v>0</v>
      </c>
      <c r="CS423" s="404">
        <v>0</v>
      </c>
      <c r="CT423" s="404">
        <v>0</v>
      </c>
      <c r="CU423" s="404">
        <v>0</v>
      </c>
      <c r="CV423" s="404">
        <v>0</v>
      </c>
      <c r="CW423" s="404">
        <v>0</v>
      </c>
      <c r="CX423" s="404">
        <v>0</v>
      </c>
      <c r="CY423" s="404">
        <v>0</v>
      </c>
      <c r="CZ423" s="404">
        <v>0</v>
      </c>
    </row>
    <row r="424" spans="1:104" x14ac:dyDescent="0.25">
      <c r="A424" s="183">
        <v>102783</v>
      </c>
      <c r="B424" s="183">
        <v>676146</v>
      </c>
      <c r="C424" s="27">
        <v>1026687</v>
      </c>
      <c r="D424" s="14">
        <v>1407879315</v>
      </c>
      <c r="F424" s="27" t="s">
        <v>1298</v>
      </c>
      <c r="G424" s="12" t="s">
        <v>426</v>
      </c>
      <c r="H424" s="27" t="s">
        <v>1329</v>
      </c>
      <c r="I424" s="12" t="s">
        <v>427</v>
      </c>
      <c r="J424" s="465">
        <v>0</v>
      </c>
      <c r="K424" s="465">
        <v>0</v>
      </c>
      <c r="L424" s="465">
        <v>0</v>
      </c>
      <c r="M424" s="465">
        <v>0</v>
      </c>
      <c r="N424" s="465">
        <v>0</v>
      </c>
      <c r="O424" s="465">
        <v>0</v>
      </c>
      <c r="P424" s="465">
        <v>0</v>
      </c>
      <c r="Q424" s="465">
        <v>0</v>
      </c>
      <c r="R424" s="465">
        <v>0</v>
      </c>
      <c r="S424" s="465">
        <v>0</v>
      </c>
      <c r="T424" s="465">
        <v>0</v>
      </c>
      <c r="U424" s="465">
        <v>0</v>
      </c>
      <c r="V424" s="465">
        <v>0</v>
      </c>
      <c r="W424" s="465">
        <v>0</v>
      </c>
      <c r="X424" s="465">
        <v>0</v>
      </c>
      <c r="Y424" s="465">
        <v>0</v>
      </c>
      <c r="Z424" s="465">
        <v>0</v>
      </c>
      <c r="AA424" s="465">
        <v>0</v>
      </c>
      <c r="AB424" s="465">
        <v>0</v>
      </c>
      <c r="AC424" s="465">
        <v>0</v>
      </c>
      <c r="AD424" s="465">
        <v>0</v>
      </c>
      <c r="AE424" s="465">
        <v>0</v>
      </c>
      <c r="AF424" s="465">
        <v>0</v>
      </c>
      <c r="AG424" s="465">
        <v>0</v>
      </c>
      <c r="AH424" s="465">
        <v>0</v>
      </c>
      <c r="AI424" s="465">
        <v>0</v>
      </c>
      <c r="AJ424" s="465">
        <v>0</v>
      </c>
      <c r="AK424" s="465">
        <v>0</v>
      </c>
      <c r="AL424" s="465">
        <v>0</v>
      </c>
      <c r="AM424" s="465">
        <v>0</v>
      </c>
      <c r="AN424" s="465">
        <v>0</v>
      </c>
      <c r="AO424" s="465">
        <v>0</v>
      </c>
      <c r="AP424" s="465">
        <v>0</v>
      </c>
      <c r="AQ424" s="465">
        <v>0</v>
      </c>
      <c r="AR424" s="465">
        <v>0</v>
      </c>
      <c r="AS424" s="465">
        <v>0</v>
      </c>
      <c r="AT424" s="465">
        <v>0</v>
      </c>
      <c r="AU424" s="465">
        <v>0</v>
      </c>
      <c r="AV424" s="404">
        <v>18093.740000000002</v>
      </c>
      <c r="AW424" s="404">
        <v>18737.45</v>
      </c>
      <c r="AX424" s="404">
        <v>20339.240000000002</v>
      </c>
      <c r="AY424" s="404">
        <v>20414.09</v>
      </c>
      <c r="AZ424" s="404">
        <v>20079.760000000002</v>
      </c>
      <c r="BA424" s="404">
        <v>0</v>
      </c>
      <c r="BB424" s="404">
        <v>0</v>
      </c>
      <c r="BC424" s="404">
        <v>0</v>
      </c>
      <c r="BD424" s="404">
        <v>0</v>
      </c>
      <c r="BE424" s="404">
        <v>0</v>
      </c>
      <c r="BF424" s="404">
        <v>0</v>
      </c>
      <c r="BG424" s="404">
        <v>0</v>
      </c>
      <c r="BH424" s="404">
        <v>54306.180000000008</v>
      </c>
      <c r="BI424" s="404">
        <v>0</v>
      </c>
      <c r="BJ424" s="404">
        <v>0</v>
      </c>
      <c r="BK424" s="404">
        <v>0</v>
      </c>
      <c r="BL424" s="404">
        <v>0</v>
      </c>
      <c r="BM424" s="404">
        <v>0</v>
      </c>
      <c r="BN424" s="404">
        <v>0</v>
      </c>
      <c r="BO424" s="404">
        <v>11232.49</v>
      </c>
      <c r="BP424" s="404">
        <v>11357.24</v>
      </c>
      <c r="BQ424" s="404">
        <v>12874.2</v>
      </c>
      <c r="BR424" s="404">
        <v>12739.470000000001</v>
      </c>
      <c r="BS424" s="404">
        <v>12479.990000000002</v>
      </c>
      <c r="BT424" s="404">
        <v>0</v>
      </c>
      <c r="BU424" s="404">
        <v>0</v>
      </c>
      <c r="BV424" s="404">
        <v>0</v>
      </c>
      <c r="BW424" s="404">
        <v>0</v>
      </c>
      <c r="BX424" s="404">
        <v>0</v>
      </c>
      <c r="BY424" s="404">
        <v>0</v>
      </c>
      <c r="BZ424" s="404">
        <v>0</v>
      </c>
      <c r="CA424" s="404">
        <v>33687.179999999993</v>
      </c>
      <c r="CB424" s="404">
        <v>0</v>
      </c>
      <c r="CC424" s="404">
        <v>0</v>
      </c>
      <c r="CD424" s="404">
        <v>0</v>
      </c>
      <c r="CE424" s="404">
        <v>0</v>
      </c>
      <c r="CF424" s="404">
        <v>0</v>
      </c>
      <c r="CG424" s="404">
        <v>0</v>
      </c>
      <c r="CH424" s="404">
        <v>0</v>
      </c>
      <c r="CI424" s="404">
        <v>0</v>
      </c>
      <c r="CJ424" s="404">
        <v>0</v>
      </c>
      <c r="CK424" s="404">
        <v>0</v>
      </c>
      <c r="CL424" s="404">
        <v>0</v>
      </c>
      <c r="CM424" s="404">
        <v>0</v>
      </c>
      <c r="CN424" s="404">
        <v>0</v>
      </c>
      <c r="CO424" s="404">
        <v>0</v>
      </c>
      <c r="CP424" s="404">
        <v>0</v>
      </c>
      <c r="CQ424" s="404">
        <v>0</v>
      </c>
      <c r="CR424" s="404">
        <v>0</v>
      </c>
      <c r="CS424" s="404">
        <v>0</v>
      </c>
      <c r="CT424" s="404">
        <v>0</v>
      </c>
      <c r="CU424" s="404">
        <v>0</v>
      </c>
      <c r="CV424" s="404">
        <v>0</v>
      </c>
      <c r="CW424" s="404">
        <v>0</v>
      </c>
      <c r="CX424" s="404">
        <v>0</v>
      </c>
      <c r="CY424" s="404">
        <v>0</v>
      </c>
      <c r="CZ424" s="404">
        <v>0</v>
      </c>
    </row>
    <row r="425" spans="1:104" x14ac:dyDescent="0.25">
      <c r="A425" s="183">
        <v>4328</v>
      </c>
      <c r="B425" s="183">
        <v>676148</v>
      </c>
      <c r="C425" s="27">
        <v>1026267</v>
      </c>
      <c r="D425" s="14">
        <v>1760503106</v>
      </c>
      <c r="F425" s="27" t="s">
        <v>1293</v>
      </c>
      <c r="G425" s="12" t="s">
        <v>196</v>
      </c>
      <c r="H425" s="27" t="s">
        <v>1401</v>
      </c>
      <c r="I425" s="12" t="s">
        <v>197</v>
      </c>
      <c r="J425" s="465">
        <v>14931.150000000001</v>
      </c>
      <c r="K425" s="465">
        <v>15334.150000000001</v>
      </c>
      <c r="L425" s="465">
        <v>16345.68</v>
      </c>
      <c r="M425" s="465">
        <v>16498.82</v>
      </c>
      <c r="N425" s="465">
        <v>16281.2</v>
      </c>
      <c r="O425" s="465">
        <v>0</v>
      </c>
      <c r="P425" s="465">
        <v>0</v>
      </c>
      <c r="Q425" s="465">
        <v>0</v>
      </c>
      <c r="R425" s="465">
        <v>0</v>
      </c>
      <c r="S425" s="465">
        <v>0</v>
      </c>
      <c r="T425" s="465">
        <v>0</v>
      </c>
      <c r="U425" s="465">
        <v>0</v>
      </c>
      <c r="V425" s="465">
        <v>34582.340000000004</v>
      </c>
      <c r="W425" s="465">
        <v>0</v>
      </c>
      <c r="X425" s="465">
        <v>0</v>
      </c>
      <c r="Y425" s="465">
        <v>0</v>
      </c>
      <c r="Z425" s="465">
        <v>0</v>
      </c>
      <c r="AA425" s="465">
        <v>0</v>
      </c>
      <c r="AB425" s="465">
        <v>0</v>
      </c>
      <c r="AC425" s="465">
        <v>6947.72</v>
      </c>
      <c r="AD425" s="465">
        <v>6988.02</v>
      </c>
      <c r="AE425" s="465">
        <v>7503.8600000000006</v>
      </c>
      <c r="AF425" s="465">
        <v>7205.64</v>
      </c>
      <c r="AG425" s="465">
        <v>7165.34</v>
      </c>
      <c r="AH425" s="465">
        <v>0</v>
      </c>
      <c r="AI425" s="465">
        <v>0</v>
      </c>
      <c r="AJ425" s="465">
        <v>0</v>
      </c>
      <c r="AK425" s="465">
        <v>0</v>
      </c>
      <c r="AL425" s="465">
        <v>0</v>
      </c>
      <c r="AM425" s="465">
        <v>0</v>
      </c>
      <c r="AN425" s="465">
        <v>0</v>
      </c>
      <c r="AO425" s="465">
        <v>15906.800000000001</v>
      </c>
      <c r="AP425" s="465">
        <v>0</v>
      </c>
      <c r="AQ425" s="465">
        <v>0</v>
      </c>
      <c r="AR425" s="465">
        <v>0</v>
      </c>
      <c r="AS425" s="465">
        <v>0</v>
      </c>
      <c r="AT425" s="465">
        <v>0</v>
      </c>
      <c r="AU425" s="465">
        <v>0</v>
      </c>
      <c r="AV425" s="404">
        <v>0</v>
      </c>
      <c r="AW425" s="404">
        <v>0</v>
      </c>
      <c r="AX425" s="404">
        <v>0</v>
      </c>
      <c r="AY425" s="404">
        <v>0</v>
      </c>
      <c r="AZ425" s="404">
        <v>0</v>
      </c>
      <c r="BA425" s="404">
        <v>0</v>
      </c>
      <c r="BB425" s="404">
        <v>0</v>
      </c>
      <c r="BC425" s="404">
        <v>0</v>
      </c>
      <c r="BD425" s="404">
        <v>0</v>
      </c>
      <c r="BE425" s="404">
        <v>0</v>
      </c>
      <c r="BF425" s="404">
        <v>0</v>
      </c>
      <c r="BG425" s="404">
        <v>0</v>
      </c>
      <c r="BH425" s="404">
        <v>0</v>
      </c>
      <c r="BI425" s="404">
        <v>0</v>
      </c>
      <c r="BJ425" s="404">
        <v>0</v>
      </c>
      <c r="BK425" s="404">
        <v>0</v>
      </c>
      <c r="BL425" s="404">
        <v>0</v>
      </c>
      <c r="BM425" s="404">
        <v>0</v>
      </c>
      <c r="BN425" s="404">
        <v>0</v>
      </c>
      <c r="BO425" s="404">
        <v>0</v>
      </c>
      <c r="BP425" s="404">
        <v>0</v>
      </c>
      <c r="BQ425" s="404">
        <v>0</v>
      </c>
      <c r="BR425" s="404">
        <v>0</v>
      </c>
      <c r="BS425" s="404">
        <v>0</v>
      </c>
      <c r="BT425" s="404">
        <v>0</v>
      </c>
      <c r="BU425" s="404">
        <v>0</v>
      </c>
      <c r="BV425" s="404">
        <v>0</v>
      </c>
      <c r="BW425" s="404">
        <v>0</v>
      </c>
      <c r="BX425" s="404">
        <v>0</v>
      </c>
      <c r="BY425" s="404">
        <v>0</v>
      </c>
      <c r="BZ425" s="404">
        <v>0</v>
      </c>
      <c r="CA425" s="404">
        <v>0</v>
      </c>
      <c r="CB425" s="404">
        <v>0</v>
      </c>
      <c r="CC425" s="404">
        <v>0</v>
      </c>
      <c r="CD425" s="404">
        <v>0</v>
      </c>
      <c r="CE425" s="404">
        <v>0</v>
      </c>
      <c r="CF425" s="404">
        <v>0</v>
      </c>
      <c r="CG425" s="404">
        <v>0</v>
      </c>
      <c r="CH425" s="404">
        <v>0</v>
      </c>
      <c r="CI425" s="404">
        <v>0</v>
      </c>
      <c r="CJ425" s="404">
        <v>0</v>
      </c>
      <c r="CK425" s="404">
        <v>0</v>
      </c>
      <c r="CL425" s="404">
        <v>0</v>
      </c>
      <c r="CM425" s="404">
        <v>0</v>
      </c>
      <c r="CN425" s="404">
        <v>0</v>
      </c>
      <c r="CO425" s="404">
        <v>0</v>
      </c>
      <c r="CP425" s="404">
        <v>0</v>
      </c>
      <c r="CQ425" s="404">
        <v>0</v>
      </c>
      <c r="CR425" s="404">
        <v>0</v>
      </c>
      <c r="CS425" s="404">
        <v>0</v>
      </c>
      <c r="CT425" s="404">
        <v>0</v>
      </c>
      <c r="CU425" s="404">
        <v>0</v>
      </c>
      <c r="CV425" s="404">
        <v>0</v>
      </c>
      <c r="CW425" s="404">
        <v>0</v>
      </c>
      <c r="CX425" s="404">
        <v>0</v>
      </c>
      <c r="CY425" s="404">
        <v>0</v>
      </c>
      <c r="CZ425" s="404">
        <v>0</v>
      </c>
    </row>
    <row r="426" spans="1:104" x14ac:dyDescent="0.25">
      <c r="A426" s="183">
        <v>103086</v>
      </c>
      <c r="B426" s="183">
        <v>676155</v>
      </c>
      <c r="C426" s="27">
        <v>1015147</v>
      </c>
      <c r="D426" s="14">
        <v>1912125683</v>
      </c>
      <c r="F426" s="27" t="s">
        <v>1279</v>
      </c>
      <c r="G426" s="12" t="s">
        <v>442</v>
      </c>
      <c r="H426" s="27" t="s">
        <v>1371</v>
      </c>
      <c r="I426" s="12" t="s">
        <v>443</v>
      </c>
      <c r="J426" s="465">
        <v>18211.88</v>
      </c>
      <c r="K426" s="465">
        <v>17833.110000000004</v>
      </c>
      <c r="L426" s="465">
        <v>20113.460000000003</v>
      </c>
      <c r="M426" s="465">
        <v>20708.670000000002</v>
      </c>
      <c r="N426" s="465">
        <v>19595.550000000003</v>
      </c>
      <c r="O426" s="465">
        <v>0</v>
      </c>
      <c r="P426" s="465">
        <v>0</v>
      </c>
      <c r="Q426" s="465">
        <v>0</v>
      </c>
      <c r="R426" s="465">
        <v>0</v>
      </c>
      <c r="S426" s="465">
        <v>0</v>
      </c>
      <c r="T426" s="465">
        <v>0</v>
      </c>
      <c r="U426" s="465">
        <v>0</v>
      </c>
      <c r="V426" s="465">
        <v>41192.549999999996</v>
      </c>
      <c r="W426" s="465">
        <v>0</v>
      </c>
      <c r="X426" s="465">
        <v>0</v>
      </c>
      <c r="Y426" s="465">
        <v>0</v>
      </c>
      <c r="Z426" s="465">
        <v>0</v>
      </c>
      <c r="AA426" s="465">
        <v>0</v>
      </c>
      <c r="AB426" s="465">
        <v>0</v>
      </c>
      <c r="AC426" s="465">
        <v>0</v>
      </c>
      <c r="AD426" s="465">
        <v>0</v>
      </c>
      <c r="AE426" s="465">
        <v>0</v>
      </c>
      <c r="AF426" s="465">
        <v>0</v>
      </c>
      <c r="AG426" s="465">
        <v>0</v>
      </c>
      <c r="AH426" s="465">
        <v>0</v>
      </c>
      <c r="AI426" s="465">
        <v>0</v>
      </c>
      <c r="AJ426" s="465">
        <v>0</v>
      </c>
      <c r="AK426" s="465">
        <v>0</v>
      </c>
      <c r="AL426" s="465">
        <v>0</v>
      </c>
      <c r="AM426" s="465">
        <v>0</v>
      </c>
      <c r="AN426" s="465">
        <v>0</v>
      </c>
      <c r="AO426" s="465">
        <v>0</v>
      </c>
      <c r="AP426" s="465">
        <v>0</v>
      </c>
      <c r="AQ426" s="465">
        <v>0</v>
      </c>
      <c r="AR426" s="465">
        <v>0</v>
      </c>
      <c r="AS426" s="465">
        <v>0</v>
      </c>
      <c r="AT426" s="465">
        <v>0</v>
      </c>
      <c r="AU426" s="465">
        <v>0</v>
      </c>
      <c r="AV426" s="404">
        <v>11664.570000000002</v>
      </c>
      <c r="AW426" s="404">
        <v>11270.34</v>
      </c>
      <c r="AX426" s="404">
        <v>12808.61</v>
      </c>
      <c r="AY426" s="404">
        <v>12909.100000000002</v>
      </c>
      <c r="AZ426" s="404">
        <v>12391.19</v>
      </c>
      <c r="BA426" s="404">
        <v>0</v>
      </c>
      <c r="BB426" s="404">
        <v>0</v>
      </c>
      <c r="BC426" s="404">
        <v>0</v>
      </c>
      <c r="BD426" s="404">
        <v>0</v>
      </c>
      <c r="BE426" s="404">
        <v>0</v>
      </c>
      <c r="BF426" s="404">
        <v>0</v>
      </c>
      <c r="BG426" s="404">
        <v>0</v>
      </c>
      <c r="BH426" s="404">
        <v>26218.079999999998</v>
      </c>
      <c r="BI426" s="404">
        <v>0</v>
      </c>
      <c r="BJ426" s="404">
        <v>0</v>
      </c>
      <c r="BK426" s="404">
        <v>0</v>
      </c>
      <c r="BL426" s="404">
        <v>0</v>
      </c>
      <c r="BM426" s="404">
        <v>0</v>
      </c>
      <c r="BN426" s="404">
        <v>0</v>
      </c>
      <c r="BO426" s="404">
        <v>0</v>
      </c>
      <c r="BP426" s="404">
        <v>0</v>
      </c>
      <c r="BQ426" s="404">
        <v>0</v>
      </c>
      <c r="BR426" s="404">
        <v>0</v>
      </c>
      <c r="BS426" s="404">
        <v>0</v>
      </c>
      <c r="BT426" s="404">
        <v>0</v>
      </c>
      <c r="BU426" s="404">
        <v>0</v>
      </c>
      <c r="BV426" s="404">
        <v>0</v>
      </c>
      <c r="BW426" s="404">
        <v>0</v>
      </c>
      <c r="BX426" s="404">
        <v>0</v>
      </c>
      <c r="BY426" s="404">
        <v>0</v>
      </c>
      <c r="BZ426" s="404">
        <v>0</v>
      </c>
      <c r="CA426" s="404">
        <v>0</v>
      </c>
      <c r="CB426" s="404">
        <v>0</v>
      </c>
      <c r="CC426" s="404">
        <v>0</v>
      </c>
      <c r="CD426" s="404">
        <v>0</v>
      </c>
      <c r="CE426" s="404">
        <v>0</v>
      </c>
      <c r="CF426" s="404">
        <v>0</v>
      </c>
      <c r="CG426" s="404">
        <v>0</v>
      </c>
      <c r="CH426" s="404">
        <v>25478.080000000002</v>
      </c>
      <c r="CI426" s="404">
        <v>26034.639999999999</v>
      </c>
      <c r="CJ426" s="404">
        <v>29381.73</v>
      </c>
      <c r="CK426" s="404">
        <v>29544.06</v>
      </c>
      <c r="CL426" s="404">
        <v>29103.45</v>
      </c>
      <c r="CM426" s="404">
        <v>0</v>
      </c>
      <c r="CN426" s="404">
        <v>0</v>
      </c>
      <c r="CO426" s="404">
        <v>0</v>
      </c>
      <c r="CP426" s="404">
        <v>0</v>
      </c>
      <c r="CQ426" s="404">
        <v>0</v>
      </c>
      <c r="CR426" s="404">
        <v>0</v>
      </c>
      <c r="CS426" s="404">
        <v>0</v>
      </c>
      <c r="CT426" s="404">
        <v>59336.549999999996</v>
      </c>
      <c r="CU426" s="404">
        <v>0</v>
      </c>
      <c r="CV426" s="404">
        <v>0</v>
      </c>
      <c r="CW426" s="404">
        <v>0</v>
      </c>
      <c r="CX426" s="404">
        <v>0</v>
      </c>
      <c r="CY426" s="404">
        <v>0</v>
      </c>
      <c r="CZ426" s="404">
        <v>0</v>
      </c>
    </row>
    <row r="427" spans="1:104" x14ac:dyDescent="0.25">
      <c r="A427" s="183">
        <v>103093</v>
      </c>
      <c r="B427" s="183">
        <v>676156</v>
      </c>
      <c r="C427" s="27">
        <v>1015050</v>
      </c>
      <c r="D427" s="14">
        <v>1083836357</v>
      </c>
      <c r="F427" s="27" t="s">
        <v>1298</v>
      </c>
      <c r="G427" s="12" t="s">
        <v>446</v>
      </c>
      <c r="H427" s="27" t="s">
        <v>1317</v>
      </c>
      <c r="I427" s="12" t="s">
        <v>447</v>
      </c>
      <c r="J427" s="465">
        <v>0</v>
      </c>
      <c r="K427" s="465">
        <v>0</v>
      </c>
      <c r="L427" s="465">
        <v>0</v>
      </c>
      <c r="M427" s="465">
        <v>0</v>
      </c>
      <c r="N427" s="465">
        <v>0</v>
      </c>
      <c r="O427" s="465">
        <v>0</v>
      </c>
      <c r="P427" s="465">
        <v>0</v>
      </c>
      <c r="Q427" s="465">
        <v>0</v>
      </c>
      <c r="R427" s="465">
        <v>0</v>
      </c>
      <c r="S427" s="465">
        <v>0</v>
      </c>
      <c r="T427" s="465">
        <v>0</v>
      </c>
      <c r="U427" s="465">
        <v>0</v>
      </c>
      <c r="V427" s="465">
        <v>0</v>
      </c>
      <c r="W427" s="465">
        <v>0</v>
      </c>
      <c r="X427" s="465">
        <v>0</v>
      </c>
      <c r="Y427" s="465">
        <v>0</v>
      </c>
      <c r="Z427" s="465">
        <v>0</v>
      </c>
      <c r="AA427" s="465">
        <v>0</v>
      </c>
      <c r="AB427" s="465">
        <v>0</v>
      </c>
      <c r="AC427" s="465">
        <v>0</v>
      </c>
      <c r="AD427" s="465">
        <v>0</v>
      </c>
      <c r="AE427" s="465">
        <v>0</v>
      </c>
      <c r="AF427" s="465">
        <v>0</v>
      </c>
      <c r="AG427" s="465">
        <v>0</v>
      </c>
      <c r="AH427" s="465">
        <v>0</v>
      </c>
      <c r="AI427" s="465">
        <v>0</v>
      </c>
      <c r="AJ427" s="465">
        <v>0</v>
      </c>
      <c r="AK427" s="465">
        <v>0</v>
      </c>
      <c r="AL427" s="465">
        <v>0</v>
      </c>
      <c r="AM427" s="465">
        <v>0</v>
      </c>
      <c r="AN427" s="465">
        <v>0</v>
      </c>
      <c r="AO427" s="465">
        <v>0</v>
      </c>
      <c r="AP427" s="465">
        <v>0</v>
      </c>
      <c r="AQ427" s="465">
        <v>0</v>
      </c>
      <c r="AR427" s="465">
        <v>0</v>
      </c>
      <c r="AS427" s="465">
        <v>0</v>
      </c>
      <c r="AT427" s="465">
        <v>0</v>
      </c>
      <c r="AU427" s="465">
        <v>0</v>
      </c>
      <c r="AV427" s="404">
        <v>7759.64</v>
      </c>
      <c r="AW427" s="404">
        <v>8035.7</v>
      </c>
      <c r="AX427" s="404">
        <v>8722.6400000000012</v>
      </c>
      <c r="AY427" s="404">
        <v>8754.74</v>
      </c>
      <c r="AZ427" s="404">
        <v>8611.36</v>
      </c>
      <c r="BA427" s="404">
        <v>0</v>
      </c>
      <c r="BB427" s="404">
        <v>0</v>
      </c>
      <c r="BC427" s="404">
        <v>0</v>
      </c>
      <c r="BD427" s="404">
        <v>0</v>
      </c>
      <c r="BE427" s="404">
        <v>0</v>
      </c>
      <c r="BF427" s="404">
        <v>0</v>
      </c>
      <c r="BG427" s="404">
        <v>0</v>
      </c>
      <c r="BH427" s="404">
        <v>23372.280000000006</v>
      </c>
      <c r="BI427" s="404">
        <v>0</v>
      </c>
      <c r="BJ427" s="404">
        <v>0</v>
      </c>
      <c r="BK427" s="404">
        <v>0</v>
      </c>
      <c r="BL427" s="404">
        <v>0</v>
      </c>
      <c r="BM427" s="404">
        <v>0</v>
      </c>
      <c r="BN427" s="404">
        <v>0</v>
      </c>
      <c r="BO427" s="404">
        <v>4817.1400000000003</v>
      </c>
      <c r="BP427" s="404">
        <v>4870.6400000000003</v>
      </c>
      <c r="BQ427" s="404">
        <v>5521.2</v>
      </c>
      <c r="BR427" s="404">
        <v>5463.42</v>
      </c>
      <c r="BS427" s="404">
        <v>5352.14</v>
      </c>
      <c r="BT427" s="404">
        <v>0</v>
      </c>
      <c r="BU427" s="404">
        <v>0</v>
      </c>
      <c r="BV427" s="404">
        <v>0</v>
      </c>
      <c r="BW427" s="404">
        <v>0</v>
      </c>
      <c r="BX427" s="404">
        <v>0</v>
      </c>
      <c r="BY427" s="404">
        <v>0</v>
      </c>
      <c r="BZ427" s="404">
        <v>0</v>
      </c>
      <c r="CA427" s="404">
        <v>14498.28</v>
      </c>
      <c r="CB427" s="404">
        <v>0</v>
      </c>
      <c r="CC427" s="404">
        <v>0</v>
      </c>
      <c r="CD427" s="404">
        <v>0</v>
      </c>
      <c r="CE427" s="404">
        <v>0</v>
      </c>
      <c r="CF427" s="404">
        <v>0</v>
      </c>
      <c r="CG427" s="404">
        <v>0</v>
      </c>
      <c r="CH427" s="404">
        <v>0</v>
      </c>
      <c r="CI427" s="404">
        <v>0</v>
      </c>
      <c r="CJ427" s="404">
        <v>0</v>
      </c>
      <c r="CK427" s="404">
        <v>0</v>
      </c>
      <c r="CL427" s="404">
        <v>0</v>
      </c>
      <c r="CM427" s="404">
        <v>0</v>
      </c>
      <c r="CN427" s="404">
        <v>0</v>
      </c>
      <c r="CO427" s="404">
        <v>0</v>
      </c>
      <c r="CP427" s="404">
        <v>0</v>
      </c>
      <c r="CQ427" s="404">
        <v>0</v>
      </c>
      <c r="CR427" s="404">
        <v>0</v>
      </c>
      <c r="CS427" s="404">
        <v>0</v>
      </c>
      <c r="CT427" s="404">
        <v>0</v>
      </c>
      <c r="CU427" s="404">
        <v>0</v>
      </c>
      <c r="CV427" s="404">
        <v>0</v>
      </c>
      <c r="CW427" s="404">
        <v>0</v>
      </c>
      <c r="CX427" s="404">
        <v>0</v>
      </c>
      <c r="CY427" s="404">
        <v>0</v>
      </c>
      <c r="CZ427" s="404">
        <v>0</v>
      </c>
    </row>
    <row r="428" spans="1:104" x14ac:dyDescent="0.25">
      <c r="A428" s="183">
        <v>103095</v>
      </c>
      <c r="B428" s="183">
        <v>676158</v>
      </c>
      <c r="C428" s="27">
        <v>1027631</v>
      </c>
      <c r="D428" s="14">
        <v>1801257779</v>
      </c>
      <c r="F428" s="27" t="s">
        <v>1267</v>
      </c>
      <c r="G428" s="12" t="s">
        <v>448</v>
      </c>
      <c r="H428" s="27" t="s">
        <v>1349</v>
      </c>
      <c r="I428" s="12" t="s">
        <v>449</v>
      </c>
      <c r="J428" s="465">
        <v>8112</v>
      </c>
      <c r="K428" s="465">
        <v>8394.880000000001</v>
      </c>
      <c r="L428" s="465">
        <v>8353.2800000000007</v>
      </c>
      <c r="M428" s="465">
        <v>8428.16</v>
      </c>
      <c r="N428" s="465">
        <v>8844.16</v>
      </c>
      <c r="O428" s="465">
        <v>0</v>
      </c>
      <c r="P428" s="465">
        <v>0</v>
      </c>
      <c r="Q428" s="465">
        <v>0</v>
      </c>
      <c r="R428" s="465">
        <v>0</v>
      </c>
      <c r="S428" s="465">
        <v>0</v>
      </c>
      <c r="T428" s="465">
        <v>0</v>
      </c>
      <c r="U428" s="465">
        <v>0</v>
      </c>
      <c r="V428" s="465">
        <v>18316.439999999999</v>
      </c>
      <c r="W428" s="465">
        <v>0</v>
      </c>
      <c r="X428" s="465">
        <v>0</v>
      </c>
      <c r="Y428" s="465">
        <v>0</v>
      </c>
      <c r="Z428" s="465">
        <v>0</v>
      </c>
      <c r="AA428" s="465">
        <v>0</v>
      </c>
      <c r="AB428" s="465">
        <v>0</v>
      </c>
      <c r="AC428" s="465">
        <v>0</v>
      </c>
      <c r="AD428" s="465">
        <v>0</v>
      </c>
      <c r="AE428" s="465">
        <v>0</v>
      </c>
      <c r="AF428" s="465">
        <v>0</v>
      </c>
      <c r="AG428" s="465">
        <v>0</v>
      </c>
      <c r="AH428" s="465">
        <v>0</v>
      </c>
      <c r="AI428" s="465">
        <v>0</v>
      </c>
      <c r="AJ428" s="465">
        <v>0</v>
      </c>
      <c r="AK428" s="465">
        <v>0</v>
      </c>
      <c r="AL428" s="465">
        <v>0</v>
      </c>
      <c r="AM428" s="465">
        <v>0</v>
      </c>
      <c r="AN428" s="465">
        <v>0</v>
      </c>
      <c r="AO428" s="465">
        <v>0</v>
      </c>
      <c r="AP428" s="465">
        <v>0</v>
      </c>
      <c r="AQ428" s="465">
        <v>0</v>
      </c>
      <c r="AR428" s="465">
        <v>0</v>
      </c>
      <c r="AS428" s="465">
        <v>0</v>
      </c>
      <c r="AT428" s="465">
        <v>0</v>
      </c>
      <c r="AU428" s="465">
        <v>0</v>
      </c>
      <c r="AV428" s="404">
        <v>10766.08</v>
      </c>
      <c r="AW428" s="404">
        <v>10949.119999999999</v>
      </c>
      <c r="AX428" s="404">
        <v>11431.68</v>
      </c>
      <c r="AY428" s="404">
        <v>11731.2</v>
      </c>
      <c r="AZ428" s="404">
        <v>11598.08</v>
      </c>
      <c r="BA428" s="404">
        <v>0</v>
      </c>
      <c r="BB428" s="404">
        <v>0</v>
      </c>
      <c r="BC428" s="404">
        <v>0</v>
      </c>
      <c r="BD428" s="404">
        <v>0</v>
      </c>
      <c r="BE428" s="404">
        <v>0</v>
      </c>
      <c r="BF428" s="404">
        <v>0</v>
      </c>
      <c r="BG428" s="404">
        <v>0</v>
      </c>
      <c r="BH428" s="404">
        <v>24421.920000000002</v>
      </c>
      <c r="BI428" s="404">
        <v>0</v>
      </c>
      <c r="BJ428" s="404">
        <v>0</v>
      </c>
      <c r="BK428" s="404">
        <v>0</v>
      </c>
      <c r="BL428" s="404">
        <v>0</v>
      </c>
      <c r="BM428" s="404">
        <v>0</v>
      </c>
      <c r="BN428" s="404">
        <v>0</v>
      </c>
      <c r="BO428" s="404">
        <v>15358.720000000001</v>
      </c>
      <c r="BP428" s="404">
        <v>16257.279999999999</v>
      </c>
      <c r="BQ428" s="404">
        <v>17671.68</v>
      </c>
      <c r="BR428" s="404">
        <v>18254.080000000002</v>
      </c>
      <c r="BS428" s="404">
        <v>17247.36</v>
      </c>
      <c r="BT428" s="404">
        <v>0</v>
      </c>
      <c r="BU428" s="404">
        <v>0</v>
      </c>
      <c r="BV428" s="404">
        <v>0</v>
      </c>
      <c r="BW428" s="404">
        <v>0</v>
      </c>
      <c r="BX428" s="404">
        <v>0</v>
      </c>
      <c r="BY428" s="404">
        <v>0</v>
      </c>
      <c r="BZ428" s="404">
        <v>0</v>
      </c>
      <c r="CA428" s="404">
        <v>36314.119999999995</v>
      </c>
      <c r="CB428" s="404">
        <v>0</v>
      </c>
      <c r="CC428" s="404">
        <v>0</v>
      </c>
      <c r="CD428" s="404">
        <v>0</v>
      </c>
      <c r="CE428" s="404">
        <v>0</v>
      </c>
      <c r="CF428" s="404">
        <v>0</v>
      </c>
      <c r="CG428" s="404">
        <v>0</v>
      </c>
      <c r="CH428" s="404">
        <v>0</v>
      </c>
      <c r="CI428" s="404">
        <v>0</v>
      </c>
      <c r="CJ428" s="404">
        <v>0</v>
      </c>
      <c r="CK428" s="404">
        <v>0</v>
      </c>
      <c r="CL428" s="404">
        <v>0</v>
      </c>
      <c r="CM428" s="404">
        <v>0</v>
      </c>
      <c r="CN428" s="404">
        <v>0</v>
      </c>
      <c r="CO428" s="404">
        <v>0</v>
      </c>
      <c r="CP428" s="404">
        <v>0</v>
      </c>
      <c r="CQ428" s="404">
        <v>0</v>
      </c>
      <c r="CR428" s="404">
        <v>0</v>
      </c>
      <c r="CS428" s="404">
        <v>0</v>
      </c>
      <c r="CT428" s="404">
        <v>0</v>
      </c>
      <c r="CU428" s="404">
        <v>0</v>
      </c>
      <c r="CV428" s="404">
        <v>0</v>
      </c>
      <c r="CW428" s="404">
        <v>0</v>
      </c>
      <c r="CX428" s="404">
        <v>0</v>
      </c>
      <c r="CY428" s="404">
        <v>0</v>
      </c>
      <c r="CZ428" s="404">
        <v>0</v>
      </c>
    </row>
    <row r="429" spans="1:104" x14ac:dyDescent="0.25">
      <c r="A429" s="183">
        <v>103112</v>
      </c>
      <c r="B429" s="183">
        <v>676161</v>
      </c>
      <c r="C429" s="27">
        <v>1015125</v>
      </c>
      <c r="D429" s="14">
        <v>1891991584</v>
      </c>
      <c r="F429" s="27" t="s">
        <v>1293</v>
      </c>
      <c r="G429" s="12" t="s">
        <v>140</v>
      </c>
      <c r="H429" s="27" t="s">
        <v>1355</v>
      </c>
      <c r="I429" s="12" t="s">
        <v>141</v>
      </c>
      <c r="J429" s="465">
        <v>23712</v>
      </c>
      <c r="K429" s="465">
        <v>24352</v>
      </c>
      <c r="L429" s="465">
        <v>25958.400000000001</v>
      </c>
      <c r="M429" s="465">
        <v>26201.600000000002</v>
      </c>
      <c r="N429" s="465">
        <v>25856</v>
      </c>
      <c r="O429" s="465">
        <v>0</v>
      </c>
      <c r="P429" s="465">
        <v>0</v>
      </c>
      <c r="Q429" s="465">
        <v>0</v>
      </c>
      <c r="R429" s="465">
        <v>0</v>
      </c>
      <c r="S429" s="465">
        <v>0</v>
      </c>
      <c r="T429" s="465">
        <v>0</v>
      </c>
      <c r="U429" s="465">
        <v>0</v>
      </c>
      <c r="V429" s="465">
        <v>70321.279999999999</v>
      </c>
      <c r="W429" s="465">
        <v>0</v>
      </c>
      <c r="X429" s="465">
        <v>0</v>
      </c>
      <c r="Y429" s="465">
        <v>0</v>
      </c>
      <c r="Z429" s="465">
        <v>0</v>
      </c>
      <c r="AA429" s="465">
        <v>0</v>
      </c>
      <c r="AB429" s="465">
        <v>0</v>
      </c>
      <c r="AC429" s="465">
        <v>11033.6</v>
      </c>
      <c r="AD429" s="465">
        <v>11097.6</v>
      </c>
      <c r="AE429" s="465">
        <v>11916.800000000001</v>
      </c>
      <c r="AF429" s="465">
        <v>11443.2</v>
      </c>
      <c r="AG429" s="465">
        <v>11379.2</v>
      </c>
      <c r="AH429" s="465">
        <v>0</v>
      </c>
      <c r="AI429" s="465">
        <v>0</v>
      </c>
      <c r="AJ429" s="465">
        <v>0</v>
      </c>
      <c r="AK429" s="465">
        <v>0</v>
      </c>
      <c r="AL429" s="465">
        <v>0</v>
      </c>
      <c r="AM429" s="465">
        <v>0</v>
      </c>
      <c r="AN429" s="465">
        <v>0</v>
      </c>
      <c r="AO429" s="465">
        <v>32345.599999999999</v>
      </c>
      <c r="AP429" s="465">
        <v>0</v>
      </c>
      <c r="AQ429" s="465">
        <v>0</v>
      </c>
      <c r="AR429" s="465">
        <v>0</v>
      </c>
      <c r="AS429" s="465">
        <v>0</v>
      </c>
      <c r="AT429" s="465">
        <v>0</v>
      </c>
      <c r="AU429" s="465">
        <v>0</v>
      </c>
      <c r="AV429" s="404">
        <v>0</v>
      </c>
      <c r="AW429" s="404">
        <v>0</v>
      </c>
      <c r="AX429" s="404">
        <v>0</v>
      </c>
      <c r="AY429" s="404">
        <v>0</v>
      </c>
      <c r="AZ429" s="404">
        <v>0</v>
      </c>
      <c r="BA429" s="404">
        <v>0</v>
      </c>
      <c r="BB429" s="404">
        <v>0</v>
      </c>
      <c r="BC429" s="404">
        <v>0</v>
      </c>
      <c r="BD429" s="404">
        <v>0</v>
      </c>
      <c r="BE429" s="404">
        <v>0</v>
      </c>
      <c r="BF429" s="404">
        <v>0</v>
      </c>
      <c r="BG429" s="404">
        <v>0</v>
      </c>
      <c r="BH429" s="404">
        <v>0</v>
      </c>
      <c r="BI429" s="404">
        <v>0</v>
      </c>
      <c r="BJ429" s="404">
        <v>0</v>
      </c>
      <c r="BK429" s="404">
        <v>0</v>
      </c>
      <c r="BL429" s="404">
        <v>0</v>
      </c>
      <c r="BM429" s="404">
        <v>0</v>
      </c>
      <c r="BN429" s="404">
        <v>0</v>
      </c>
      <c r="BO429" s="404">
        <v>0</v>
      </c>
      <c r="BP429" s="404">
        <v>0</v>
      </c>
      <c r="BQ429" s="404">
        <v>0</v>
      </c>
      <c r="BR429" s="404">
        <v>0</v>
      </c>
      <c r="BS429" s="404">
        <v>0</v>
      </c>
      <c r="BT429" s="404">
        <v>0</v>
      </c>
      <c r="BU429" s="404">
        <v>0</v>
      </c>
      <c r="BV429" s="404">
        <v>0</v>
      </c>
      <c r="BW429" s="404">
        <v>0</v>
      </c>
      <c r="BX429" s="404">
        <v>0</v>
      </c>
      <c r="BY429" s="404">
        <v>0</v>
      </c>
      <c r="BZ429" s="404">
        <v>0</v>
      </c>
      <c r="CA429" s="404">
        <v>0</v>
      </c>
      <c r="CB429" s="404">
        <v>0</v>
      </c>
      <c r="CC429" s="404">
        <v>0</v>
      </c>
      <c r="CD429" s="404">
        <v>0</v>
      </c>
      <c r="CE429" s="404">
        <v>0</v>
      </c>
      <c r="CF429" s="404">
        <v>0</v>
      </c>
      <c r="CG429" s="404">
        <v>0</v>
      </c>
      <c r="CH429" s="404">
        <v>0</v>
      </c>
      <c r="CI429" s="404">
        <v>0</v>
      </c>
      <c r="CJ429" s="404">
        <v>0</v>
      </c>
      <c r="CK429" s="404">
        <v>0</v>
      </c>
      <c r="CL429" s="404">
        <v>0</v>
      </c>
      <c r="CM429" s="404">
        <v>0</v>
      </c>
      <c r="CN429" s="404">
        <v>0</v>
      </c>
      <c r="CO429" s="404">
        <v>0</v>
      </c>
      <c r="CP429" s="404">
        <v>0</v>
      </c>
      <c r="CQ429" s="404">
        <v>0</v>
      </c>
      <c r="CR429" s="404">
        <v>0</v>
      </c>
      <c r="CS429" s="404">
        <v>0</v>
      </c>
      <c r="CT429" s="404">
        <v>0</v>
      </c>
      <c r="CU429" s="404">
        <v>0</v>
      </c>
      <c r="CV429" s="404">
        <v>0</v>
      </c>
      <c r="CW429" s="404">
        <v>0</v>
      </c>
      <c r="CX429" s="404">
        <v>0</v>
      </c>
      <c r="CY429" s="404">
        <v>0</v>
      </c>
      <c r="CZ429" s="404">
        <v>0</v>
      </c>
    </row>
    <row r="430" spans="1:104" x14ac:dyDescent="0.25">
      <c r="A430" s="183">
        <v>4487</v>
      </c>
      <c r="B430" s="183">
        <v>676169</v>
      </c>
      <c r="C430" s="27">
        <v>1027110</v>
      </c>
      <c r="D430" s="14">
        <v>1881079101</v>
      </c>
      <c r="F430" s="27" t="s">
        <v>1286</v>
      </c>
      <c r="G430" s="12" t="s">
        <v>224</v>
      </c>
      <c r="H430" s="27" t="s">
        <v>1480</v>
      </c>
      <c r="I430" s="12" t="s">
        <v>225</v>
      </c>
      <c r="J430" s="465">
        <v>0</v>
      </c>
      <c r="K430" s="465">
        <v>0</v>
      </c>
      <c r="L430" s="465">
        <v>0</v>
      </c>
      <c r="M430" s="465">
        <v>0</v>
      </c>
      <c r="N430" s="465">
        <v>0</v>
      </c>
      <c r="O430" s="465">
        <v>0</v>
      </c>
      <c r="P430" s="465">
        <v>0</v>
      </c>
      <c r="Q430" s="465">
        <v>0</v>
      </c>
      <c r="R430" s="465">
        <v>0</v>
      </c>
      <c r="S430" s="465">
        <v>0</v>
      </c>
      <c r="T430" s="465">
        <v>0</v>
      </c>
      <c r="U430" s="465">
        <v>0</v>
      </c>
      <c r="V430" s="465">
        <v>0</v>
      </c>
      <c r="W430" s="465">
        <v>0</v>
      </c>
      <c r="X430" s="465">
        <v>0</v>
      </c>
      <c r="Y430" s="465">
        <v>0</v>
      </c>
      <c r="Z430" s="465">
        <v>0</v>
      </c>
      <c r="AA430" s="465">
        <v>0</v>
      </c>
      <c r="AB430" s="465">
        <v>0</v>
      </c>
      <c r="AC430" s="465">
        <v>0</v>
      </c>
      <c r="AD430" s="465">
        <v>0</v>
      </c>
      <c r="AE430" s="465">
        <v>0</v>
      </c>
      <c r="AF430" s="465">
        <v>0</v>
      </c>
      <c r="AG430" s="465">
        <v>0</v>
      </c>
      <c r="AH430" s="465">
        <v>0</v>
      </c>
      <c r="AI430" s="465">
        <v>0</v>
      </c>
      <c r="AJ430" s="465">
        <v>0</v>
      </c>
      <c r="AK430" s="465">
        <v>0</v>
      </c>
      <c r="AL430" s="465">
        <v>0</v>
      </c>
      <c r="AM430" s="465">
        <v>0</v>
      </c>
      <c r="AN430" s="465">
        <v>0</v>
      </c>
      <c r="AO430" s="465">
        <v>0</v>
      </c>
      <c r="AP430" s="465">
        <v>0</v>
      </c>
      <c r="AQ430" s="465">
        <v>0</v>
      </c>
      <c r="AR430" s="465">
        <v>0</v>
      </c>
      <c r="AS430" s="465">
        <v>0</v>
      </c>
      <c r="AT430" s="465">
        <v>0</v>
      </c>
      <c r="AU430" s="465">
        <v>0</v>
      </c>
      <c r="AV430" s="404">
        <v>0</v>
      </c>
      <c r="AW430" s="404">
        <v>0</v>
      </c>
      <c r="AX430" s="404">
        <v>0</v>
      </c>
      <c r="AY430" s="404">
        <v>0</v>
      </c>
      <c r="AZ430" s="404">
        <v>0</v>
      </c>
      <c r="BA430" s="404">
        <v>0</v>
      </c>
      <c r="BB430" s="404">
        <v>0</v>
      </c>
      <c r="BC430" s="404">
        <v>0</v>
      </c>
      <c r="BD430" s="404">
        <v>0</v>
      </c>
      <c r="BE430" s="404">
        <v>0</v>
      </c>
      <c r="BF430" s="404">
        <v>0</v>
      </c>
      <c r="BG430" s="404">
        <v>0</v>
      </c>
      <c r="BH430" s="404">
        <v>0</v>
      </c>
      <c r="BI430" s="404">
        <v>0</v>
      </c>
      <c r="BJ430" s="404">
        <v>0</v>
      </c>
      <c r="BK430" s="404">
        <v>0</v>
      </c>
      <c r="BL430" s="404">
        <v>0</v>
      </c>
      <c r="BM430" s="404">
        <v>0</v>
      </c>
      <c r="BN430" s="404">
        <v>0</v>
      </c>
      <c r="BO430" s="404">
        <v>0</v>
      </c>
      <c r="BP430" s="404">
        <v>0</v>
      </c>
      <c r="BQ430" s="404">
        <v>0</v>
      </c>
      <c r="BR430" s="404">
        <v>0</v>
      </c>
      <c r="BS430" s="404">
        <v>0</v>
      </c>
      <c r="BT430" s="404">
        <v>0</v>
      </c>
      <c r="BU430" s="404">
        <v>0</v>
      </c>
      <c r="BV430" s="404">
        <v>0</v>
      </c>
      <c r="BW430" s="404">
        <v>0</v>
      </c>
      <c r="BX430" s="404">
        <v>0</v>
      </c>
      <c r="BY430" s="404">
        <v>0</v>
      </c>
      <c r="BZ430" s="404">
        <v>0</v>
      </c>
      <c r="CA430" s="404">
        <v>20687.590000000004</v>
      </c>
      <c r="CB430" s="404">
        <v>0</v>
      </c>
      <c r="CC430" s="404">
        <v>0</v>
      </c>
      <c r="CD430" s="404">
        <v>0</v>
      </c>
      <c r="CE430" s="404">
        <v>0</v>
      </c>
      <c r="CF430" s="404">
        <v>0</v>
      </c>
      <c r="CG430" s="404">
        <v>0</v>
      </c>
      <c r="CH430" s="404">
        <v>0</v>
      </c>
      <c r="CI430" s="404">
        <v>0</v>
      </c>
      <c r="CJ430" s="404">
        <v>0</v>
      </c>
      <c r="CK430" s="404">
        <v>0</v>
      </c>
      <c r="CL430" s="404">
        <v>0</v>
      </c>
      <c r="CM430" s="404">
        <v>0</v>
      </c>
      <c r="CN430" s="404">
        <v>0</v>
      </c>
      <c r="CO430" s="404">
        <v>0</v>
      </c>
      <c r="CP430" s="404">
        <v>0</v>
      </c>
      <c r="CQ430" s="404">
        <v>0</v>
      </c>
      <c r="CR430" s="404">
        <v>0</v>
      </c>
      <c r="CS430" s="404">
        <v>0</v>
      </c>
      <c r="CT430" s="404">
        <v>22758.560000000005</v>
      </c>
      <c r="CU430" s="404">
        <v>0</v>
      </c>
      <c r="CV430" s="404">
        <v>0</v>
      </c>
      <c r="CW430" s="404">
        <v>0</v>
      </c>
      <c r="CX430" s="404">
        <v>0</v>
      </c>
      <c r="CY430" s="404">
        <v>0</v>
      </c>
      <c r="CZ430" s="404">
        <v>0</v>
      </c>
    </row>
    <row r="431" spans="1:104" x14ac:dyDescent="0.25">
      <c r="A431" s="183">
        <v>4449</v>
      </c>
      <c r="B431" s="183">
        <v>676173</v>
      </c>
      <c r="C431" s="27">
        <v>1018522</v>
      </c>
      <c r="D431" s="14">
        <v>1417275900</v>
      </c>
      <c r="F431" s="27" t="s">
        <v>1286</v>
      </c>
      <c r="G431" s="12" t="s">
        <v>220</v>
      </c>
      <c r="H431" s="27" t="s">
        <v>1452</v>
      </c>
      <c r="I431" s="12" t="s">
        <v>221</v>
      </c>
      <c r="J431" s="465">
        <v>0</v>
      </c>
      <c r="K431" s="465">
        <v>0</v>
      </c>
      <c r="L431" s="465">
        <v>0</v>
      </c>
      <c r="M431" s="465">
        <v>0</v>
      </c>
      <c r="N431" s="465">
        <v>0</v>
      </c>
      <c r="O431" s="465">
        <v>0</v>
      </c>
      <c r="P431" s="465">
        <v>0</v>
      </c>
      <c r="Q431" s="465">
        <v>0</v>
      </c>
      <c r="R431" s="465">
        <v>0</v>
      </c>
      <c r="S431" s="465">
        <v>0</v>
      </c>
      <c r="T431" s="465">
        <v>0</v>
      </c>
      <c r="U431" s="465">
        <v>0</v>
      </c>
      <c r="V431" s="465">
        <v>0</v>
      </c>
      <c r="W431" s="465">
        <v>0</v>
      </c>
      <c r="X431" s="465">
        <v>0</v>
      </c>
      <c r="Y431" s="465">
        <v>0</v>
      </c>
      <c r="Z431" s="465">
        <v>0</v>
      </c>
      <c r="AA431" s="465">
        <v>0</v>
      </c>
      <c r="AB431" s="465">
        <v>0</v>
      </c>
      <c r="AC431" s="465">
        <v>0</v>
      </c>
      <c r="AD431" s="465">
        <v>0</v>
      </c>
      <c r="AE431" s="465">
        <v>0</v>
      </c>
      <c r="AF431" s="465">
        <v>0</v>
      </c>
      <c r="AG431" s="465">
        <v>0</v>
      </c>
      <c r="AH431" s="465">
        <v>0</v>
      </c>
      <c r="AI431" s="465">
        <v>0</v>
      </c>
      <c r="AJ431" s="465">
        <v>0</v>
      </c>
      <c r="AK431" s="465">
        <v>0</v>
      </c>
      <c r="AL431" s="465">
        <v>0</v>
      </c>
      <c r="AM431" s="465">
        <v>0</v>
      </c>
      <c r="AN431" s="465">
        <v>0</v>
      </c>
      <c r="AO431" s="465">
        <v>0</v>
      </c>
      <c r="AP431" s="465">
        <v>0</v>
      </c>
      <c r="AQ431" s="465">
        <v>0</v>
      </c>
      <c r="AR431" s="465">
        <v>0</v>
      </c>
      <c r="AS431" s="465">
        <v>0</v>
      </c>
      <c r="AT431" s="465">
        <v>0</v>
      </c>
      <c r="AU431" s="465">
        <v>0</v>
      </c>
      <c r="AV431" s="404">
        <v>0</v>
      </c>
      <c r="AW431" s="404">
        <v>0</v>
      </c>
      <c r="AX431" s="404">
        <v>0</v>
      </c>
      <c r="AY431" s="404">
        <v>0</v>
      </c>
      <c r="AZ431" s="404">
        <v>0</v>
      </c>
      <c r="BA431" s="404">
        <v>0</v>
      </c>
      <c r="BB431" s="404">
        <v>0</v>
      </c>
      <c r="BC431" s="404">
        <v>0</v>
      </c>
      <c r="BD431" s="404">
        <v>0</v>
      </c>
      <c r="BE431" s="404">
        <v>0</v>
      </c>
      <c r="BF431" s="404">
        <v>0</v>
      </c>
      <c r="BG431" s="404">
        <v>0</v>
      </c>
      <c r="BH431" s="404">
        <v>0</v>
      </c>
      <c r="BI431" s="404">
        <v>0</v>
      </c>
      <c r="BJ431" s="404">
        <v>0</v>
      </c>
      <c r="BK431" s="404">
        <v>0</v>
      </c>
      <c r="BL431" s="404">
        <v>0</v>
      </c>
      <c r="BM431" s="404">
        <v>0</v>
      </c>
      <c r="BN431" s="404">
        <v>0</v>
      </c>
      <c r="BO431" s="404">
        <v>0</v>
      </c>
      <c r="BP431" s="404">
        <v>0</v>
      </c>
      <c r="BQ431" s="404">
        <v>0</v>
      </c>
      <c r="BR431" s="404">
        <v>0</v>
      </c>
      <c r="BS431" s="404">
        <v>0</v>
      </c>
      <c r="BT431" s="404">
        <v>0</v>
      </c>
      <c r="BU431" s="404">
        <v>0</v>
      </c>
      <c r="BV431" s="404">
        <v>0</v>
      </c>
      <c r="BW431" s="404">
        <v>0</v>
      </c>
      <c r="BX431" s="404">
        <v>0</v>
      </c>
      <c r="BY431" s="404">
        <v>0</v>
      </c>
      <c r="BZ431" s="404">
        <v>0</v>
      </c>
      <c r="CA431" s="404">
        <v>26273.519999999997</v>
      </c>
      <c r="CB431" s="404">
        <v>0</v>
      </c>
      <c r="CC431" s="404">
        <v>0</v>
      </c>
      <c r="CD431" s="404">
        <v>0</v>
      </c>
      <c r="CE431" s="404">
        <v>0</v>
      </c>
      <c r="CF431" s="404">
        <v>0</v>
      </c>
      <c r="CG431" s="404">
        <v>0</v>
      </c>
      <c r="CH431" s="404">
        <v>0</v>
      </c>
      <c r="CI431" s="404">
        <v>0</v>
      </c>
      <c r="CJ431" s="404">
        <v>0</v>
      </c>
      <c r="CK431" s="404">
        <v>0</v>
      </c>
      <c r="CL431" s="404">
        <v>0</v>
      </c>
      <c r="CM431" s="404">
        <v>0</v>
      </c>
      <c r="CN431" s="404">
        <v>0</v>
      </c>
      <c r="CO431" s="404">
        <v>0</v>
      </c>
      <c r="CP431" s="404">
        <v>0</v>
      </c>
      <c r="CQ431" s="404">
        <v>0</v>
      </c>
      <c r="CR431" s="404">
        <v>0</v>
      </c>
      <c r="CS431" s="404">
        <v>0</v>
      </c>
      <c r="CT431" s="404">
        <v>28903.68</v>
      </c>
      <c r="CU431" s="404">
        <v>0</v>
      </c>
      <c r="CV431" s="404">
        <v>0</v>
      </c>
      <c r="CW431" s="404">
        <v>0</v>
      </c>
      <c r="CX431" s="404">
        <v>0</v>
      </c>
      <c r="CY431" s="404">
        <v>0</v>
      </c>
      <c r="CZ431" s="404">
        <v>0</v>
      </c>
    </row>
    <row r="432" spans="1:104" x14ac:dyDescent="0.25">
      <c r="A432" s="183">
        <v>101351</v>
      </c>
      <c r="B432" s="183">
        <v>676175</v>
      </c>
      <c r="C432" s="27">
        <v>1004526</v>
      </c>
      <c r="D432" s="14">
        <v>1811051964</v>
      </c>
      <c r="F432" s="27" t="s">
        <v>1258</v>
      </c>
      <c r="G432" s="12" t="s">
        <v>382</v>
      </c>
      <c r="H432" s="27" t="s">
        <v>1259</v>
      </c>
      <c r="I432" s="12" t="s">
        <v>383</v>
      </c>
      <c r="J432" s="465">
        <v>11130.300000000001</v>
      </c>
      <c r="K432" s="465">
        <v>11528.700000000003</v>
      </c>
      <c r="L432" s="465">
        <v>12071.520000000002</v>
      </c>
      <c r="M432" s="465">
        <v>11747.820000000002</v>
      </c>
      <c r="N432" s="465">
        <v>11653.2</v>
      </c>
      <c r="O432" s="465">
        <v>0</v>
      </c>
      <c r="P432" s="465">
        <v>0</v>
      </c>
      <c r="Q432" s="465">
        <v>0</v>
      </c>
      <c r="R432" s="465">
        <v>0</v>
      </c>
      <c r="S432" s="465">
        <v>0</v>
      </c>
      <c r="T432" s="465">
        <v>0</v>
      </c>
      <c r="U432" s="465">
        <v>0</v>
      </c>
      <c r="V432" s="465">
        <v>25734.06</v>
      </c>
      <c r="W432" s="465">
        <v>0</v>
      </c>
      <c r="X432" s="465">
        <v>0</v>
      </c>
      <c r="Y432" s="465">
        <v>0</v>
      </c>
      <c r="Z432" s="465">
        <v>0</v>
      </c>
      <c r="AA432" s="465">
        <v>0</v>
      </c>
      <c r="AB432" s="465">
        <v>0</v>
      </c>
      <c r="AC432" s="465">
        <v>0</v>
      </c>
      <c r="AD432" s="465">
        <v>0</v>
      </c>
      <c r="AE432" s="465">
        <v>0</v>
      </c>
      <c r="AF432" s="465">
        <v>0</v>
      </c>
      <c r="AG432" s="465">
        <v>0</v>
      </c>
      <c r="AH432" s="465">
        <v>0</v>
      </c>
      <c r="AI432" s="465">
        <v>0</v>
      </c>
      <c r="AJ432" s="465">
        <v>0</v>
      </c>
      <c r="AK432" s="465">
        <v>0</v>
      </c>
      <c r="AL432" s="465">
        <v>0</v>
      </c>
      <c r="AM432" s="465">
        <v>0</v>
      </c>
      <c r="AN432" s="465">
        <v>0</v>
      </c>
      <c r="AO432" s="465">
        <v>0</v>
      </c>
      <c r="AP432" s="465">
        <v>0</v>
      </c>
      <c r="AQ432" s="465">
        <v>0</v>
      </c>
      <c r="AR432" s="465">
        <v>0</v>
      </c>
      <c r="AS432" s="465">
        <v>0</v>
      </c>
      <c r="AT432" s="465">
        <v>0</v>
      </c>
      <c r="AU432" s="465">
        <v>0</v>
      </c>
      <c r="AV432" s="404">
        <v>0</v>
      </c>
      <c r="AW432" s="404">
        <v>0</v>
      </c>
      <c r="AX432" s="404">
        <v>0</v>
      </c>
      <c r="AY432" s="404">
        <v>0</v>
      </c>
      <c r="AZ432" s="404">
        <v>0</v>
      </c>
      <c r="BA432" s="404">
        <v>0</v>
      </c>
      <c r="BB432" s="404">
        <v>0</v>
      </c>
      <c r="BC432" s="404">
        <v>0</v>
      </c>
      <c r="BD432" s="404">
        <v>0</v>
      </c>
      <c r="BE432" s="404">
        <v>0</v>
      </c>
      <c r="BF432" s="404">
        <v>0</v>
      </c>
      <c r="BG432" s="404">
        <v>0</v>
      </c>
      <c r="BH432" s="404">
        <v>0</v>
      </c>
      <c r="BI432" s="404">
        <v>0</v>
      </c>
      <c r="BJ432" s="404">
        <v>0</v>
      </c>
      <c r="BK432" s="404">
        <v>0</v>
      </c>
      <c r="BL432" s="404">
        <v>0</v>
      </c>
      <c r="BM432" s="404">
        <v>0</v>
      </c>
      <c r="BN432" s="404">
        <v>0</v>
      </c>
      <c r="BO432" s="404">
        <v>12400.2</v>
      </c>
      <c r="BP432" s="404">
        <v>12733.860000000002</v>
      </c>
      <c r="BQ432" s="404">
        <v>13625.280000000002</v>
      </c>
      <c r="BR432" s="404">
        <v>13560.54</v>
      </c>
      <c r="BS432" s="404">
        <v>13530.66</v>
      </c>
      <c r="BT432" s="404">
        <v>0</v>
      </c>
      <c r="BU432" s="404">
        <v>0</v>
      </c>
      <c r="BV432" s="404">
        <v>0</v>
      </c>
      <c r="BW432" s="404">
        <v>0</v>
      </c>
      <c r="BX432" s="404">
        <v>0</v>
      </c>
      <c r="BY432" s="404">
        <v>0</v>
      </c>
      <c r="BZ432" s="404">
        <v>0</v>
      </c>
      <c r="CA432" s="404">
        <v>28719.269999999997</v>
      </c>
      <c r="CB432" s="404">
        <v>0</v>
      </c>
      <c r="CC432" s="404">
        <v>0</v>
      </c>
      <c r="CD432" s="404">
        <v>0</v>
      </c>
      <c r="CE432" s="404">
        <v>0</v>
      </c>
      <c r="CF432" s="404">
        <v>0</v>
      </c>
      <c r="CG432" s="404">
        <v>0</v>
      </c>
      <c r="CH432" s="404">
        <v>0</v>
      </c>
      <c r="CI432" s="404">
        <v>0</v>
      </c>
      <c r="CJ432" s="404">
        <v>0</v>
      </c>
      <c r="CK432" s="404">
        <v>0</v>
      </c>
      <c r="CL432" s="404">
        <v>0</v>
      </c>
      <c r="CM432" s="404">
        <v>0</v>
      </c>
      <c r="CN432" s="404">
        <v>0</v>
      </c>
      <c r="CO432" s="404">
        <v>0</v>
      </c>
      <c r="CP432" s="404">
        <v>0</v>
      </c>
      <c r="CQ432" s="404">
        <v>0</v>
      </c>
      <c r="CR432" s="404">
        <v>0</v>
      </c>
      <c r="CS432" s="404">
        <v>0</v>
      </c>
      <c r="CT432" s="404">
        <v>0</v>
      </c>
      <c r="CU432" s="404">
        <v>0</v>
      </c>
      <c r="CV432" s="404">
        <v>0</v>
      </c>
      <c r="CW432" s="404">
        <v>0</v>
      </c>
      <c r="CX432" s="404">
        <v>0</v>
      </c>
      <c r="CY432" s="404">
        <v>0</v>
      </c>
      <c r="CZ432" s="404">
        <v>0</v>
      </c>
    </row>
    <row r="433" spans="1:104" x14ac:dyDescent="0.25">
      <c r="A433" s="183">
        <v>4154</v>
      </c>
      <c r="B433" s="183">
        <v>676177</v>
      </c>
      <c r="C433" s="27">
        <v>1026192</v>
      </c>
      <c r="D433" s="14">
        <v>1932517026</v>
      </c>
      <c r="F433" s="27" t="s">
        <v>1296</v>
      </c>
      <c r="G433" s="12" t="s">
        <v>586</v>
      </c>
      <c r="H433" s="27" t="s">
        <v>1433</v>
      </c>
      <c r="I433" s="12" t="s">
        <v>587</v>
      </c>
      <c r="J433" s="465">
        <v>0</v>
      </c>
      <c r="K433" s="465">
        <v>0</v>
      </c>
      <c r="L433" s="465">
        <v>0</v>
      </c>
      <c r="M433" s="465">
        <v>0</v>
      </c>
      <c r="N433" s="465">
        <v>0</v>
      </c>
      <c r="O433" s="465">
        <v>0</v>
      </c>
      <c r="P433" s="465">
        <v>0</v>
      </c>
      <c r="Q433" s="465">
        <v>0</v>
      </c>
      <c r="R433" s="465">
        <v>0</v>
      </c>
      <c r="S433" s="465">
        <v>0</v>
      </c>
      <c r="T433" s="465">
        <v>0</v>
      </c>
      <c r="U433" s="465">
        <v>0</v>
      </c>
      <c r="V433" s="465">
        <v>0</v>
      </c>
      <c r="W433" s="465">
        <v>0</v>
      </c>
      <c r="X433" s="465">
        <v>0</v>
      </c>
      <c r="Y433" s="465">
        <v>0</v>
      </c>
      <c r="Z433" s="465">
        <v>0</v>
      </c>
      <c r="AA433" s="465">
        <v>0</v>
      </c>
      <c r="AB433" s="465">
        <v>0</v>
      </c>
      <c r="AC433" s="465">
        <v>11698.279999999999</v>
      </c>
      <c r="AD433" s="465">
        <v>11737</v>
      </c>
      <c r="AE433" s="465">
        <v>12482.36</v>
      </c>
      <c r="AF433" s="465">
        <v>12564.64</v>
      </c>
      <c r="AG433" s="465">
        <v>12332.32</v>
      </c>
      <c r="AH433" s="465">
        <v>0</v>
      </c>
      <c r="AI433" s="465">
        <v>0</v>
      </c>
      <c r="AJ433" s="465">
        <v>0</v>
      </c>
      <c r="AK433" s="465">
        <v>0</v>
      </c>
      <c r="AL433" s="465">
        <v>0</v>
      </c>
      <c r="AM433" s="465">
        <v>0</v>
      </c>
      <c r="AN433" s="465">
        <v>0</v>
      </c>
      <c r="AO433" s="465">
        <v>34062.39</v>
      </c>
      <c r="AP433" s="465">
        <v>0</v>
      </c>
      <c r="AQ433" s="465">
        <v>0</v>
      </c>
      <c r="AR433" s="465">
        <v>0</v>
      </c>
      <c r="AS433" s="465">
        <v>0</v>
      </c>
      <c r="AT433" s="465">
        <v>0</v>
      </c>
      <c r="AU433" s="465">
        <v>0</v>
      </c>
      <c r="AV433" s="404">
        <v>0</v>
      </c>
      <c r="AW433" s="404">
        <v>0</v>
      </c>
      <c r="AX433" s="404">
        <v>0</v>
      </c>
      <c r="AY433" s="404">
        <v>0</v>
      </c>
      <c r="AZ433" s="404">
        <v>0</v>
      </c>
      <c r="BA433" s="404">
        <v>0</v>
      </c>
      <c r="BB433" s="404">
        <v>0</v>
      </c>
      <c r="BC433" s="404">
        <v>0</v>
      </c>
      <c r="BD433" s="404">
        <v>0</v>
      </c>
      <c r="BE433" s="404">
        <v>0</v>
      </c>
      <c r="BF433" s="404">
        <v>0</v>
      </c>
      <c r="BG433" s="404">
        <v>0</v>
      </c>
      <c r="BH433" s="404">
        <v>0</v>
      </c>
      <c r="BI433" s="404">
        <v>0</v>
      </c>
      <c r="BJ433" s="404">
        <v>0</v>
      </c>
      <c r="BK433" s="404">
        <v>0</v>
      </c>
      <c r="BL433" s="404">
        <v>0</v>
      </c>
      <c r="BM433" s="404">
        <v>0</v>
      </c>
      <c r="BN433" s="404">
        <v>0</v>
      </c>
      <c r="BO433" s="404">
        <v>0</v>
      </c>
      <c r="BP433" s="404">
        <v>0</v>
      </c>
      <c r="BQ433" s="404">
        <v>0</v>
      </c>
      <c r="BR433" s="404">
        <v>0</v>
      </c>
      <c r="BS433" s="404">
        <v>0</v>
      </c>
      <c r="BT433" s="404">
        <v>0</v>
      </c>
      <c r="BU433" s="404">
        <v>0</v>
      </c>
      <c r="BV433" s="404">
        <v>0</v>
      </c>
      <c r="BW433" s="404">
        <v>0</v>
      </c>
      <c r="BX433" s="404">
        <v>0</v>
      </c>
      <c r="BY433" s="404">
        <v>0</v>
      </c>
      <c r="BZ433" s="404">
        <v>0</v>
      </c>
      <c r="CA433" s="404">
        <v>0</v>
      </c>
      <c r="CB433" s="404">
        <v>0</v>
      </c>
      <c r="CC433" s="404">
        <v>0</v>
      </c>
      <c r="CD433" s="404">
        <v>0</v>
      </c>
      <c r="CE433" s="404">
        <v>0</v>
      </c>
      <c r="CF433" s="404">
        <v>0</v>
      </c>
      <c r="CG433" s="404">
        <v>0</v>
      </c>
      <c r="CH433" s="404">
        <v>16001.039999999999</v>
      </c>
      <c r="CI433" s="404">
        <v>16591.52</v>
      </c>
      <c r="CJ433" s="404">
        <v>17312.68</v>
      </c>
      <c r="CK433" s="404">
        <v>17646.64</v>
      </c>
      <c r="CL433" s="404">
        <v>17559.52</v>
      </c>
      <c r="CM433" s="404">
        <v>0</v>
      </c>
      <c r="CN433" s="404">
        <v>0</v>
      </c>
      <c r="CO433" s="404">
        <v>0</v>
      </c>
      <c r="CP433" s="404">
        <v>0</v>
      </c>
      <c r="CQ433" s="404">
        <v>0</v>
      </c>
      <c r="CR433" s="404">
        <v>0</v>
      </c>
      <c r="CS433" s="404">
        <v>0</v>
      </c>
      <c r="CT433" s="404">
        <v>47327.49</v>
      </c>
      <c r="CU433" s="404">
        <v>0</v>
      </c>
      <c r="CV433" s="404">
        <v>0</v>
      </c>
      <c r="CW433" s="404">
        <v>0</v>
      </c>
      <c r="CX433" s="404">
        <v>0</v>
      </c>
      <c r="CY433" s="404">
        <v>0</v>
      </c>
      <c r="CZ433" s="404">
        <v>0</v>
      </c>
    </row>
    <row r="434" spans="1:104" x14ac:dyDescent="0.25">
      <c r="A434" s="183">
        <v>103341</v>
      </c>
      <c r="B434" s="183">
        <v>676178</v>
      </c>
      <c r="C434" s="27">
        <v>1026639</v>
      </c>
      <c r="D434" s="14">
        <v>1295920221</v>
      </c>
      <c r="F434" s="27" t="s">
        <v>1298</v>
      </c>
      <c r="G434" s="12" t="s">
        <v>452</v>
      </c>
      <c r="H434" s="27" t="s">
        <v>1310</v>
      </c>
      <c r="I434" s="12" t="s">
        <v>453</v>
      </c>
      <c r="J434" s="465">
        <v>0</v>
      </c>
      <c r="K434" s="465">
        <v>0</v>
      </c>
      <c r="L434" s="465">
        <v>0</v>
      </c>
      <c r="M434" s="465">
        <v>0</v>
      </c>
      <c r="N434" s="465">
        <v>0</v>
      </c>
      <c r="O434" s="465">
        <v>0</v>
      </c>
      <c r="P434" s="465">
        <v>0</v>
      </c>
      <c r="Q434" s="465">
        <v>0</v>
      </c>
      <c r="R434" s="465">
        <v>0</v>
      </c>
      <c r="S434" s="465">
        <v>0</v>
      </c>
      <c r="T434" s="465">
        <v>0</v>
      </c>
      <c r="U434" s="465">
        <v>0</v>
      </c>
      <c r="V434" s="465">
        <v>0</v>
      </c>
      <c r="W434" s="465">
        <v>0</v>
      </c>
      <c r="X434" s="465">
        <v>0</v>
      </c>
      <c r="Y434" s="465">
        <v>0</v>
      </c>
      <c r="Z434" s="465">
        <v>0</v>
      </c>
      <c r="AA434" s="465">
        <v>0</v>
      </c>
      <c r="AB434" s="465">
        <v>0</v>
      </c>
      <c r="AC434" s="465">
        <v>0</v>
      </c>
      <c r="AD434" s="465">
        <v>0</v>
      </c>
      <c r="AE434" s="465">
        <v>0</v>
      </c>
      <c r="AF434" s="465">
        <v>0</v>
      </c>
      <c r="AG434" s="465">
        <v>0</v>
      </c>
      <c r="AH434" s="465">
        <v>0</v>
      </c>
      <c r="AI434" s="465">
        <v>0</v>
      </c>
      <c r="AJ434" s="465">
        <v>0</v>
      </c>
      <c r="AK434" s="465">
        <v>0</v>
      </c>
      <c r="AL434" s="465">
        <v>0</v>
      </c>
      <c r="AM434" s="465">
        <v>0</v>
      </c>
      <c r="AN434" s="465">
        <v>0</v>
      </c>
      <c r="AO434" s="465">
        <v>0</v>
      </c>
      <c r="AP434" s="465">
        <v>0</v>
      </c>
      <c r="AQ434" s="465">
        <v>0</v>
      </c>
      <c r="AR434" s="465">
        <v>0</v>
      </c>
      <c r="AS434" s="465">
        <v>0</v>
      </c>
      <c r="AT434" s="465">
        <v>0</v>
      </c>
      <c r="AU434" s="465">
        <v>0</v>
      </c>
      <c r="AV434" s="404">
        <v>21901.040000000001</v>
      </c>
      <c r="AW434" s="404">
        <v>22680.2</v>
      </c>
      <c r="AX434" s="404">
        <v>24619.040000000001</v>
      </c>
      <c r="AY434" s="404">
        <v>24709.640000000003</v>
      </c>
      <c r="AZ434" s="404">
        <v>24304.959999999999</v>
      </c>
      <c r="BA434" s="404">
        <v>0</v>
      </c>
      <c r="BB434" s="404">
        <v>0</v>
      </c>
      <c r="BC434" s="404">
        <v>0</v>
      </c>
      <c r="BD434" s="404">
        <v>0</v>
      </c>
      <c r="BE434" s="404">
        <v>0</v>
      </c>
      <c r="BF434" s="404">
        <v>0</v>
      </c>
      <c r="BG434" s="404">
        <v>0</v>
      </c>
      <c r="BH434" s="404">
        <v>65763.179999999993</v>
      </c>
      <c r="BI434" s="404">
        <v>0</v>
      </c>
      <c r="BJ434" s="404">
        <v>0</v>
      </c>
      <c r="BK434" s="404">
        <v>0</v>
      </c>
      <c r="BL434" s="404">
        <v>0</v>
      </c>
      <c r="BM434" s="404">
        <v>0</v>
      </c>
      <c r="BN434" s="404">
        <v>0</v>
      </c>
      <c r="BO434" s="404">
        <v>13596.04</v>
      </c>
      <c r="BP434" s="404">
        <v>13747.04</v>
      </c>
      <c r="BQ434" s="404">
        <v>15583.199999999999</v>
      </c>
      <c r="BR434" s="404">
        <v>15420.12</v>
      </c>
      <c r="BS434" s="404">
        <v>15106.04</v>
      </c>
      <c r="BT434" s="404">
        <v>0</v>
      </c>
      <c r="BU434" s="404">
        <v>0</v>
      </c>
      <c r="BV434" s="404">
        <v>0</v>
      </c>
      <c r="BW434" s="404">
        <v>0</v>
      </c>
      <c r="BX434" s="404">
        <v>0</v>
      </c>
      <c r="BY434" s="404">
        <v>0</v>
      </c>
      <c r="BZ434" s="404">
        <v>0</v>
      </c>
      <c r="CA434" s="404">
        <v>40794.18</v>
      </c>
      <c r="CB434" s="404">
        <v>0</v>
      </c>
      <c r="CC434" s="404">
        <v>0</v>
      </c>
      <c r="CD434" s="404">
        <v>0</v>
      </c>
      <c r="CE434" s="404">
        <v>0</v>
      </c>
      <c r="CF434" s="404">
        <v>0</v>
      </c>
      <c r="CG434" s="404">
        <v>0</v>
      </c>
      <c r="CH434" s="404">
        <v>0</v>
      </c>
      <c r="CI434" s="404">
        <v>0</v>
      </c>
      <c r="CJ434" s="404">
        <v>0</v>
      </c>
      <c r="CK434" s="404">
        <v>0</v>
      </c>
      <c r="CL434" s="404">
        <v>0</v>
      </c>
      <c r="CM434" s="404">
        <v>0</v>
      </c>
      <c r="CN434" s="404">
        <v>0</v>
      </c>
      <c r="CO434" s="404">
        <v>0</v>
      </c>
      <c r="CP434" s="404">
        <v>0</v>
      </c>
      <c r="CQ434" s="404">
        <v>0</v>
      </c>
      <c r="CR434" s="404">
        <v>0</v>
      </c>
      <c r="CS434" s="404">
        <v>0</v>
      </c>
      <c r="CT434" s="404">
        <v>0</v>
      </c>
      <c r="CU434" s="404">
        <v>0</v>
      </c>
      <c r="CV434" s="404">
        <v>0</v>
      </c>
      <c r="CW434" s="404">
        <v>0</v>
      </c>
      <c r="CX434" s="404">
        <v>0</v>
      </c>
      <c r="CY434" s="404">
        <v>0</v>
      </c>
      <c r="CZ434" s="404">
        <v>0</v>
      </c>
    </row>
    <row r="435" spans="1:104" x14ac:dyDescent="0.25">
      <c r="A435" s="183">
        <v>103284</v>
      </c>
      <c r="B435" s="183">
        <v>676180</v>
      </c>
      <c r="C435" s="27">
        <v>1026611</v>
      </c>
      <c r="D435" s="14">
        <v>1235318338</v>
      </c>
      <c r="F435" s="27" t="s">
        <v>1297</v>
      </c>
      <c r="G435" s="12" t="s">
        <v>450</v>
      </c>
      <c r="H435" s="27" t="s">
        <v>1404</v>
      </c>
      <c r="I435" s="12" t="s">
        <v>451</v>
      </c>
      <c r="J435" s="465">
        <v>23788.98</v>
      </c>
      <c r="K435" s="465">
        <v>23619.18</v>
      </c>
      <c r="L435" s="465">
        <v>25079.46</v>
      </c>
      <c r="M435" s="465">
        <v>24994.560000000001</v>
      </c>
      <c r="N435" s="465">
        <v>24604.02</v>
      </c>
      <c r="O435" s="465">
        <v>0</v>
      </c>
      <c r="P435" s="465">
        <v>0</v>
      </c>
      <c r="Q435" s="465">
        <v>0</v>
      </c>
      <c r="R435" s="465">
        <v>0</v>
      </c>
      <c r="S435" s="465">
        <v>0</v>
      </c>
      <c r="T435" s="465">
        <v>0</v>
      </c>
      <c r="U435" s="465">
        <v>0</v>
      </c>
      <c r="V435" s="465">
        <v>68773.590000000011</v>
      </c>
      <c r="W435" s="465">
        <v>0</v>
      </c>
      <c r="X435" s="465">
        <v>0</v>
      </c>
      <c r="Y435" s="465">
        <v>0</v>
      </c>
      <c r="Z435" s="465">
        <v>0</v>
      </c>
      <c r="AA435" s="465">
        <v>0</v>
      </c>
      <c r="AB435" s="465">
        <v>0</v>
      </c>
      <c r="AC435" s="465">
        <v>0</v>
      </c>
      <c r="AD435" s="465">
        <v>0</v>
      </c>
      <c r="AE435" s="465">
        <v>0</v>
      </c>
      <c r="AF435" s="465">
        <v>0</v>
      </c>
      <c r="AG435" s="465">
        <v>0</v>
      </c>
      <c r="AH435" s="465">
        <v>0</v>
      </c>
      <c r="AI435" s="465">
        <v>0</v>
      </c>
      <c r="AJ435" s="465">
        <v>0</v>
      </c>
      <c r="AK435" s="465">
        <v>0</v>
      </c>
      <c r="AL435" s="465">
        <v>0</v>
      </c>
      <c r="AM435" s="465">
        <v>0</v>
      </c>
      <c r="AN435" s="465">
        <v>0</v>
      </c>
      <c r="AO435" s="465">
        <v>0</v>
      </c>
      <c r="AP435" s="465">
        <v>0</v>
      </c>
      <c r="AQ435" s="465">
        <v>0</v>
      </c>
      <c r="AR435" s="465">
        <v>0</v>
      </c>
      <c r="AS435" s="465">
        <v>0</v>
      </c>
      <c r="AT435" s="465">
        <v>0</v>
      </c>
      <c r="AU435" s="465">
        <v>0</v>
      </c>
      <c r="AV435" s="404">
        <v>0</v>
      </c>
      <c r="AW435" s="404">
        <v>0</v>
      </c>
      <c r="AX435" s="404">
        <v>0</v>
      </c>
      <c r="AY435" s="404">
        <v>0</v>
      </c>
      <c r="AZ435" s="404">
        <v>0</v>
      </c>
      <c r="BA435" s="404">
        <v>0</v>
      </c>
      <c r="BB435" s="404">
        <v>0</v>
      </c>
      <c r="BC435" s="404">
        <v>0</v>
      </c>
      <c r="BD435" s="404">
        <v>0</v>
      </c>
      <c r="BE435" s="404">
        <v>0</v>
      </c>
      <c r="BF435" s="404">
        <v>0</v>
      </c>
      <c r="BG435" s="404">
        <v>0</v>
      </c>
      <c r="BH435" s="404">
        <v>0</v>
      </c>
      <c r="BI435" s="404">
        <v>0</v>
      </c>
      <c r="BJ435" s="404">
        <v>0</v>
      </c>
      <c r="BK435" s="404">
        <v>0</v>
      </c>
      <c r="BL435" s="404">
        <v>0</v>
      </c>
      <c r="BM435" s="404">
        <v>0</v>
      </c>
      <c r="BN435" s="404">
        <v>0</v>
      </c>
      <c r="BO435" s="404">
        <v>0</v>
      </c>
      <c r="BP435" s="404">
        <v>0</v>
      </c>
      <c r="BQ435" s="404">
        <v>0</v>
      </c>
      <c r="BR435" s="404">
        <v>0</v>
      </c>
      <c r="BS435" s="404">
        <v>0</v>
      </c>
      <c r="BT435" s="404">
        <v>0</v>
      </c>
      <c r="BU435" s="404">
        <v>0</v>
      </c>
      <c r="BV435" s="404">
        <v>0</v>
      </c>
      <c r="BW435" s="404">
        <v>0</v>
      </c>
      <c r="BX435" s="404">
        <v>0</v>
      </c>
      <c r="BY435" s="404">
        <v>0</v>
      </c>
      <c r="BZ435" s="404">
        <v>0</v>
      </c>
      <c r="CA435" s="404">
        <v>0</v>
      </c>
      <c r="CB435" s="404">
        <v>0</v>
      </c>
      <c r="CC435" s="404">
        <v>0</v>
      </c>
      <c r="CD435" s="404">
        <v>0</v>
      </c>
      <c r="CE435" s="404">
        <v>0</v>
      </c>
      <c r="CF435" s="404">
        <v>0</v>
      </c>
      <c r="CG435" s="404">
        <v>0</v>
      </c>
      <c r="CH435" s="404">
        <v>29273.52</v>
      </c>
      <c r="CI435" s="404">
        <v>29273.52</v>
      </c>
      <c r="CJ435" s="404">
        <v>31616.76</v>
      </c>
      <c r="CK435" s="404">
        <v>31820.52</v>
      </c>
      <c r="CL435" s="404">
        <v>32075.22</v>
      </c>
      <c r="CM435" s="404">
        <v>0</v>
      </c>
      <c r="CN435" s="404">
        <v>0</v>
      </c>
      <c r="CO435" s="404">
        <v>0</v>
      </c>
      <c r="CP435" s="404">
        <v>0</v>
      </c>
      <c r="CQ435" s="404">
        <v>0</v>
      </c>
      <c r="CR435" s="404">
        <v>0</v>
      </c>
      <c r="CS435" s="404">
        <v>0</v>
      </c>
      <c r="CT435" s="404">
        <v>85544.099999999991</v>
      </c>
      <c r="CU435" s="404">
        <v>0</v>
      </c>
      <c r="CV435" s="404">
        <v>0</v>
      </c>
      <c r="CW435" s="404">
        <v>0</v>
      </c>
      <c r="CX435" s="404">
        <v>0</v>
      </c>
      <c r="CY435" s="404">
        <v>0</v>
      </c>
      <c r="CZ435" s="404">
        <v>0</v>
      </c>
    </row>
    <row r="436" spans="1:104" x14ac:dyDescent="0.25">
      <c r="A436" s="183">
        <v>103408</v>
      </c>
      <c r="B436" s="183">
        <v>676181</v>
      </c>
      <c r="C436" s="27">
        <v>1026694</v>
      </c>
      <c r="D436" s="14">
        <v>1235528506</v>
      </c>
      <c r="F436" s="27" t="s">
        <v>1267</v>
      </c>
      <c r="G436" s="12" t="s">
        <v>454</v>
      </c>
      <c r="H436" s="27" t="s">
        <v>1268</v>
      </c>
      <c r="I436" s="12" t="s">
        <v>455</v>
      </c>
      <c r="J436" s="465">
        <v>9272.25</v>
      </c>
      <c r="K436" s="465">
        <v>9595.59</v>
      </c>
      <c r="L436" s="465">
        <v>9548.0399999999991</v>
      </c>
      <c r="M436" s="465">
        <v>9633.630000000001</v>
      </c>
      <c r="N436" s="465">
        <v>10109.129999999999</v>
      </c>
      <c r="O436" s="465">
        <v>0</v>
      </c>
      <c r="P436" s="465">
        <v>0</v>
      </c>
      <c r="Q436" s="465">
        <v>0</v>
      </c>
      <c r="R436" s="465">
        <v>0</v>
      </c>
      <c r="S436" s="465">
        <v>0</v>
      </c>
      <c r="T436" s="465">
        <v>0</v>
      </c>
      <c r="U436" s="465">
        <v>0</v>
      </c>
      <c r="V436" s="465">
        <v>20886.120000000003</v>
      </c>
      <c r="W436" s="465">
        <v>0</v>
      </c>
      <c r="X436" s="465">
        <v>0</v>
      </c>
      <c r="Y436" s="465">
        <v>0</v>
      </c>
      <c r="Z436" s="465">
        <v>0</v>
      </c>
      <c r="AA436" s="465">
        <v>0</v>
      </c>
      <c r="AB436" s="465">
        <v>0</v>
      </c>
      <c r="AC436" s="465">
        <v>0</v>
      </c>
      <c r="AD436" s="465">
        <v>0</v>
      </c>
      <c r="AE436" s="465">
        <v>0</v>
      </c>
      <c r="AF436" s="465">
        <v>0</v>
      </c>
      <c r="AG436" s="465">
        <v>0</v>
      </c>
      <c r="AH436" s="465">
        <v>0</v>
      </c>
      <c r="AI436" s="465">
        <v>0</v>
      </c>
      <c r="AJ436" s="465">
        <v>0</v>
      </c>
      <c r="AK436" s="465">
        <v>0</v>
      </c>
      <c r="AL436" s="465">
        <v>0</v>
      </c>
      <c r="AM436" s="465">
        <v>0</v>
      </c>
      <c r="AN436" s="465">
        <v>0</v>
      </c>
      <c r="AO436" s="465">
        <v>0</v>
      </c>
      <c r="AP436" s="465">
        <v>0</v>
      </c>
      <c r="AQ436" s="465">
        <v>0</v>
      </c>
      <c r="AR436" s="465">
        <v>0</v>
      </c>
      <c r="AS436" s="465">
        <v>0</v>
      </c>
      <c r="AT436" s="465">
        <v>0</v>
      </c>
      <c r="AU436" s="465">
        <v>0</v>
      </c>
      <c r="AV436" s="404">
        <v>12305.94</v>
      </c>
      <c r="AW436" s="404">
        <v>12515.159999999998</v>
      </c>
      <c r="AX436" s="404">
        <v>13066.74</v>
      </c>
      <c r="AY436" s="404">
        <v>13409.1</v>
      </c>
      <c r="AZ436" s="404">
        <v>13256.939999999999</v>
      </c>
      <c r="BA436" s="404">
        <v>0</v>
      </c>
      <c r="BB436" s="404">
        <v>0</v>
      </c>
      <c r="BC436" s="404">
        <v>0</v>
      </c>
      <c r="BD436" s="404">
        <v>0</v>
      </c>
      <c r="BE436" s="404">
        <v>0</v>
      </c>
      <c r="BF436" s="404">
        <v>0</v>
      </c>
      <c r="BG436" s="404">
        <v>0</v>
      </c>
      <c r="BH436" s="404">
        <v>27848.159999999996</v>
      </c>
      <c r="BI436" s="404">
        <v>0</v>
      </c>
      <c r="BJ436" s="404">
        <v>0</v>
      </c>
      <c r="BK436" s="404">
        <v>0</v>
      </c>
      <c r="BL436" s="404">
        <v>0</v>
      </c>
      <c r="BM436" s="404">
        <v>0</v>
      </c>
      <c r="BN436" s="404">
        <v>0</v>
      </c>
      <c r="BO436" s="404">
        <v>17555.46</v>
      </c>
      <c r="BP436" s="404">
        <v>18582.539999999997</v>
      </c>
      <c r="BQ436" s="404">
        <v>20199.239999999998</v>
      </c>
      <c r="BR436" s="404">
        <v>20864.939999999999</v>
      </c>
      <c r="BS436" s="404">
        <v>19714.23</v>
      </c>
      <c r="BT436" s="404">
        <v>0</v>
      </c>
      <c r="BU436" s="404">
        <v>0</v>
      </c>
      <c r="BV436" s="404">
        <v>0</v>
      </c>
      <c r="BW436" s="404">
        <v>0</v>
      </c>
      <c r="BX436" s="404">
        <v>0</v>
      </c>
      <c r="BY436" s="404">
        <v>0</v>
      </c>
      <c r="BZ436" s="404">
        <v>0</v>
      </c>
      <c r="CA436" s="404">
        <v>41408.759999999995</v>
      </c>
      <c r="CB436" s="404">
        <v>0</v>
      </c>
      <c r="CC436" s="404">
        <v>0</v>
      </c>
      <c r="CD436" s="404">
        <v>0</v>
      </c>
      <c r="CE436" s="404">
        <v>0</v>
      </c>
      <c r="CF436" s="404">
        <v>0</v>
      </c>
      <c r="CG436" s="404">
        <v>0</v>
      </c>
      <c r="CH436" s="404">
        <v>0</v>
      </c>
      <c r="CI436" s="404">
        <v>0</v>
      </c>
      <c r="CJ436" s="404">
        <v>0</v>
      </c>
      <c r="CK436" s="404">
        <v>0</v>
      </c>
      <c r="CL436" s="404">
        <v>0</v>
      </c>
      <c r="CM436" s="404">
        <v>0</v>
      </c>
      <c r="CN436" s="404">
        <v>0</v>
      </c>
      <c r="CO436" s="404">
        <v>0</v>
      </c>
      <c r="CP436" s="404">
        <v>0</v>
      </c>
      <c r="CQ436" s="404">
        <v>0</v>
      </c>
      <c r="CR436" s="404">
        <v>0</v>
      </c>
      <c r="CS436" s="404">
        <v>0</v>
      </c>
      <c r="CT436" s="404">
        <v>0</v>
      </c>
      <c r="CU436" s="404">
        <v>0</v>
      </c>
      <c r="CV436" s="404">
        <v>0</v>
      </c>
      <c r="CW436" s="404">
        <v>0</v>
      </c>
      <c r="CX436" s="404">
        <v>0</v>
      </c>
      <c r="CY436" s="404">
        <v>0</v>
      </c>
      <c r="CZ436" s="404">
        <v>0</v>
      </c>
    </row>
    <row r="437" spans="1:104" x14ac:dyDescent="0.25">
      <c r="A437" s="183">
        <v>103421</v>
      </c>
      <c r="B437" s="183">
        <v>676187</v>
      </c>
      <c r="C437" s="27">
        <v>1016117</v>
      </c>
      <c r="D437" s="14">
        <v>1306026729</v>
      </c>
      <c r="F437" s="27" t="s">
        <v>1296</v>
      </c>
      <c r="G437" s="12" t="s">
        <v>456</v>
      </c>
      <c r="H437" s="27" t="s">
        <v>1387</v>
      </c>
      <c r="I437" s="12" t="s">
        <v>457</v>
      </c>
      <c r="J437" s="465">
        <v>0</v>
      </c>
      <c r="K437" s="465">
        <v>0</v>
      </c>
      <c r="L437" s="465">
        <v>0</v>
      </c>
      <c r="M437" s="465">
        <v>0</v>
      </c>
      <c r="N437" s="465">
        <v>0</v>
      </c>
      <c r="O437" s="465">
        <v>0</v>
      </c>
      <c r="P437" s="465">
        <v>0</v>
      </c>
      <c r="Q437" s="465">
        <v>0</v>
      </c>
      <c r="R437" s="465">
        <v>0</v>
      </c>
      <c r="S437" s="465">
        <v>0</v>
      </c>
      <c r="T437" s="465">
        <v>0</v>
      </c>
      <c r="U437" s="465">
        <v>0</v>
      </c>
      <c r="V437" s="465">
        <v>0</v>
      </c>
      <c r="W437" s="465">
        <v>0</v>
      </c>
      <c r="X437" s="465">
        <v>0</v>
      </c>
      <c r="Y437" s="465">
        <v>0</v>
      </c>
      <c r="Z437" s="465">
        <v>0</v>
      </c>
      <c r="AA437" s="465">
        <v>0</v>
      </c>
      <c r="AB437" s="465">
        <v>0</v>
      </c>
      <c r="AC437" s="465">
        <v>14211.96</v>
      </c>
      <c r="AD437" s="465">
        <v>14259</v>
      </c>
      <c r="AE437" s="465">
        <v>15164.52</v>
      </c>
      <c r="AF437" s="465">
        <v>15264.48</v>
      </c>
      <c r="AG437" s="465">
        <v>14982.239999999998</v>
      </c>
      <c r="AH437" s="465">
        <v>0</v>
      </c>
      <c r="AI437" s="465">
        <v>0</v>
      </c>
      <c r="AJ437" s="465">
        <v>0</v>
      </c>
      <c r="AK437" s="465">
        <v>0</v>
      </c>
      <c r="AL437" s="465">
        <v>0</v>
      </c>
      <c r="AM437" s="465">
        <v>0</v>
      </c>
      <c r="AN437" s="465">
        <v>0</v>
      </c>
      <c r="AO437" s="465">
        <v>23079.31</v>
      </c>
      <c r="AP437" s="465">
        <v>0</v>
      </c>
      <c r="AQ437" s="465">
        <v>0</v>
      </c>
      <c r="AR437" s="465">
        <v>0</v>
      </c>
      <c r="AS437" s="465">
        <v>0</v>
      </c>
      <c r="AT437" s="465">
        <v>0</v>
      </c>
      <c r="AU437" s="465">
        <v>0</v>
      </c>
      <c r="AV437" s="404">
        <v>0</v>
      </c>
      <c r="AW437" s="404">
        <v>0</v>
      </c>
      <c r="AX437" s="404">
        <v>0</v>
      </c>
      <c r="AY437" s="404">
        <v>0</v>
      </c>
      <c r="AZ437" s="404">
        <v>0</v>
      </c>
      <c r="BA437" s="404">
        <v>0</v>
      </c>
      <c r="BB437" s="404">
        <v>0</v>
      </c>
      <c r="BC437" s="404">
        <v>0</v>
      </c>
      <c r="BD437" s="404">
        <v>0</v>
      </c>
      <c r="BE437" s="404">
        <v>0</v>
      </c>
      <c r="BF437" s="404">
        <v>0</v>
      </c>
      <c r="BG437" s="404">
        <v>0</v>
      </c>
      <c r="BH437" s="404">
        <v>0</v>
      </c>
      <c r="BI437" s="404">
        <v>0</v>
      </c>
      <c r="BJ437" s="404">
        <v>0</v>
      </c>
      <c r="BK437" s="404">
        <v>0</v>
      </c>
      <c r="BL437" s="404">
        <v>0</v>
      </c>
      <c r="BM437" s="404">
        <v>0</v>
      </c>
      <c r="BN437" s="404">
        <v>0</v>
      </c>
      <c r="BO437" s="404">
        <v>0</v>
      </c>
      <c r="BP437" s="404">
        <v>0</v>
      </c>
      <c r="BQ437" s="404">
        <v>0</v>
      </c>
      <c r="BR437" s="404">
        <v>0</v>
      </c>
      <c r="BS437" s="404">
        <v>0</v>
      </c>
      <c r="BT437" s="404">
        <v>0</v>
      </c>
      <c r="BU437" s="404">
        <v>0</v>
      </c>
      <c r="BV437" s="404">
        <v>0</v>
      </c>
      <c r="BW437" s="404">
        <v>0</v>
      </c>
      <c r="BX437" s="404">
        <v>0</v>
      </c>
      <c r="BY437" s="404">
        <v>0</v>
      </c>
      <c r="BZ437" s="404">
        <v>0</v>
      </c>
      <c r="CA437" s="404">
        <v>0</v>
      </c>
      <c r="CB437" s="404">
        <v>0</v>
      </c>
      <c r="CC437" s="404">
        <v>0</v>
      </c>
      <c r="CD437" s="404">
        <v>0</v>
      </c>
      <c r="CE437" s="404">
        <v>0</v>
      </c>
      <c r="CF437" s="404">
        <v>0</v>
      </c>
      <c r="CG437" s="404">
        <v>0</v>
      </c>
      <c r="CH437" s="404">
        <v>19439.28</v>
      </c>
      <c r="CI437" s="404">
        <v>20156.64</v>
      </c>
      <c r="CJ437" s="404">
        <v>21032.76</v>
      </c>
      <c r="CK437" s="404">
        <v>21438.48</v>
      </c>
      <c r="CL437" s="404">
        <v>21332.639999999999</v>
      </c>
      <c r="CM437" s="404">
        <v>0</v>
      </c>
      <c r="CN437" s="404">
        <v>0</v>
      </c>
      <c r="CO437" s="404">
        <v>0</v>
      </c>
      <c r="CP437" s="404">
        <v>0</v>
      </c>
      <c r="CQ437" s="404">
        <v>0</v>
      </c>
      <c r="CR437" s="404">
        <v>0</v>
      </c>
      <c r="CS437" s="404">
        <v>0</v>
      </c>
      <c r="CT437" s="404">
        <v>32067.21</v>
      </c>
      <c r="CU437" s="404">
        <v>0</v>
      </c>
      <c r="CV437" s="404">
        <v>0</v>
      </c>
      <c r="CW437" s="404">
        <v>0</v>
      </c>
      <c r="CX437" s="404">
        <v>0</v>
      </c>
      <c r="CY437" s="404">
        <v>0</v>
      </c>
      <c r="CZ437" s="404">
        <v>0</v>
      </c>
    </row>
    <row r="438" spans="1:104" x14ac:dyDescent="0.25">
      <c r="A438" s="183">
        <v>4308</v>
      </c>
      <c r="B438" s="183">
        <v>676190</v>
      </c>
      <c r="C438" s="27">
        <v>1020482</v>
      </c>
      <c r="D438" s="14">
        <v>1902163686</v>
      </c>
      <c r="F438" s="27" t="s">
        <v>1296</v>
      </c>
      <c r="G438" s="12" t="s">
        <v>626</v>
      </c>
      <c r="H438" s="27" t="s">
        <v>1356</v>
      </c>
      <c r="I438" s="12" t="s">
        <v>627</v>
      </c>
      <c r="J438" s="465">
        <v>0</v>
      </c>
      <c r="K438" s="465">
        <v>0</v>
      </c>
      <c r="L438" s="465">
        <v>0</v>
      </c>
      <c r="M438" s="465">
        <v>0</v>
      </c>
      <c r="N438" s="465">
        <v>0</v>
      </c>
      <c r="O438" s="465">
        <v>0</v>
      </c>
      <c r="P438" s="465">
        <v>0</v>
      </c>
      <c r="Q438" s="465">
        <v>0</v>
      </c>
      <c r="R438" s="465">
        <v>0</v>
      </c>
      <c r="S438" s="465">
        <v>0</v>
      </c>
      <c r="T438" s="465">
        <v>0</v>
      </c>
      <c r="U438" s="465">
        <v>0</v>
      </c>
      <c r="V438" s="465">
        <v>0</v>
      </c>
      <c r="W438" s="465">
        <v>0</v>
      </c>
      <c r="X438" s="465">
        <v>0</v>
      </c>
      <c r="Y438" s="465">
        <v>0</v>
      </c>
      <c r="Z438" s="465">
        <v>0</v>
      </c>
      <c r="AA438" s="465">
        <v>0</v>
      </c>
      <c r="AB438" s="465">
        <v>0</v>
      </c>
      <c r="AC438" s="465">
        <v>17329.89</v>
      </c>
      <c r="AD438" s="465">
        <v>17387.25</v>
      </c>
      <c r="AE438" s="465">
        <v>18491.43</v>
      </c>
      <c r="AF438" s="465">
        <v>18613.32</v>
      </c>
      <c r="AG438" s="465">
        <v>18269.16</v>
      </c>
      <c r="AH438" s="465">
        <v>0</v>
      </c>
      <c r="AI438" s="465">
        <v>0</v>
      </c>
      <c r="AJ438" s="465">
        <v>0</v>
      </c>
      <c r="AK438" s="465">
        <v>0</v>
      </c>
      <c r="AL438" s="465">
        <v>0</v>
      </c>
      <c r="AM438" s="465">
        <v>0</v>
      </c>
      <c r="AN438" s="465">
        <v>0</v>
      </c>
      <c r="AO438" s="465">
        <v>50388.59</v>
      </c>
      <c r="AP438" s="465">
        <v>0</v>
      </c>
      <c r="AQ438" s="465">
        <v>0</v>
      </c>
      <c r="AR438" s="465">
        <v>0</v>
      </c>
      <c r="AS438" s="465">
        <v>0</v>
      </c>
      <c r="AT438" s="465">
        <v>0</v>
      </c>
      <c r="AU438" s="465">
        <v>0</v>
      </c>
      <c r="AV438" s="404">
        <v>0</v>
      </c>
      <c r="AW438" s="404">
        <v>0</v>
      </c>
      <c r="AX438" s="404">
        <v>0</v>
      </c>
      <c r="AY438" s="404">
        <v>0</v>
      </c>
      <c r="AZ438" s="404">
        <v>0</v>
      </c>
      <c r="BA438" s="404">
        <v>0</v>
      </c>
      <c r="BB438" s="404">
        <v>0</v>
      </c>
      <c r="BC438" s="404">
        <v>0</v>
      </c>
      <c r="BD438" s="404">
        <v>0</v>
      </c>
      <c r="BE438" s="404">
        <v>0</v>
      </c>
      <c r="BF438" s="404">
        <v>0</v>
      </c>
      <c r="BG438" s="404">
        <v>0</v>
      </c>
      <c r="BH438" s="404">
        <v>0</v>
      </c>
      <c r="BI438" s="404">
        <v>0</v>
      </c>
      <c r="BJ438" s="404">
        <v>0</v>
      </c>
      <c r="BK438" s="404">
        <v>0</v>
      </c>
      <c r="BL438" s="404">
        <v>0</v>
      </c>
      <c r="BM438" s="404">
        <v>0</v>
      </c>
      <c r="BN438" s="404">
        <v>0</v>
      </c>
      <c r="BO438" s="404">
        <v>0</v>
      </c>
      <c r="BP438" s="404">
        <v>0</v>
      </c>
      <c r="BQ438" s="404">
        <v>0</v>
      </c>
      <c r="BR438" s="404">
        <v>0</v>
      </c>
      <c r="BS438" s="404">
        <v>0</v>
      </c>
      <c r="BT438" s="404">
        <v>0</v>
      </c>
      <c r="BU438" s="404">
        <v>0</v>
      </c>
      <c r="BV438" s="404">
        <v>0</v>
      </c>
      <c r="BW438" s="404">
        <v>0</v>
      </c>
      <c r="BX438" s="404">
        <v>0</v>
      </c>
      <c r="BY438" s="404">
        <v>0</v>
      </c>
      <c r="BZ438" s="404">
        <v>0</v>
      </c>
      <c r="CA438" s="404">
        <v>0</v>
      </c>
      <c r="CB438" s="404">
        <v>0</v>
      </c>
      <c r="CC438" s="404">
        <v>0</v>
      </c>
      <c r="CD438" s="404">
        <v>0</v>
      </c>
      <c r="CE438" s="404">
        <v>0</v>
      </c>
      <c r="CF438" s="404">
        <v>0</v>
      </c>
      <c r="CG438" s="404">
        <v>0</v>
      </c>
      <c r="CH438" s="404">
        <v>23704.02</v>
      </c>
      <c r="CI438" s="404">
        <v>24578.760000000002</v>
      </c>
      <c r="CJ438" s="404">
        <v>25647.09</v>
      </c>
      <c r="CK438" s="404">
        <v>26141.82</v>
      </c>
      <c r="CL438" s="404">
        <v>26012.76</v>
      </c>
      <c r="CM438" s="404">
        <v>0</v>
      </c>
      <c r="CN438" s="404">
        <v>0</v>
      </c>
      <c r="CO438" s="404">
        <v>0</v>
      </c>
      <c r="CP438" s="404">
        <v>0</v>
      </c>
      <c r="CQ438" s="404">
        <v>0</v>
      </c>
      <c r="CR438" s="404">
        <v>0</v>
      </c>
      <c r="CS438" s="404">
        <v>0</v>
      </c>
      <c r="CT438" s="404">
        <v>70011.69</v>
      </c>
      <c r="CU438" s="404">
        <v>0</v>
      </c>
      <c r="CV438" s="404">
        <v>0</v>
      </c>
      <c r="CW438" s="404">
        <v>0</v>
      </c>
      <c r="CX438" s="404">
        <v>0</v>
      </c>
      <c r="CY438" s="404">
        <v>0</v>
      </c>
      <c r="CZ438" s="404">
        <v>0</v>
      </c>
    </row>
    <row r="439" spans="1:104" x14ac:dyDescent="0.25">
      <c r="A439" s="183">
        <v>103476</v>
      </c>
      <c r="B439" s="183">
        <v>676192</v>
      </c>
      <c r="C439" s="27">
        <v>1026599</v>
      </c>
      <c r="D439" s="14">
        <v>1275704421</v>
      </c>
      <c r="F439" s="27" t="s">
        <v>1298</v>
      </c>
      <c r="G439" s="12" t="s">
        <v>462</v>
      </c>
      <c r="H439" s="27" t="s">
        <v>1407</v>
      </c>
      <c r="I439" s="12" t="s">
        <v>463</v>
      </c>
      <c r="J439" s="465">
        <v>0</v>
      </c>
      <c r="K439" s="465">
        <v>0</v>
      </c>
      <c r="L439" s="465">
        <v>0</v>
      </c>
      <c r="M439" s="465">
        <v>0</v>
      </c>
      <c r="N439" s="465">
        <v>0</v>
      </c>
      <c r="O439" s="465">
        <v>0</v>
      </c>
      <c r="P439" s="465">
        <v>0</v>
      </c>
      <c r="Q439" s="465">
        <v>0</v>
      </c>
      <c r="R439" s="465">
        <v>0</v>
      </c>
      <c r="S439" s="465">
        <v>0</v>
      </c>
      <c r="T439" s="465">
        <v>0</v>
      </c>
      <c r="U439" s="465">
        <v>0</v>
      </c>
      <c r="V439" s="465">
        <v>0</v>
      </c>
      <c r="W439" s="465">
        <v>0</v>
      </c>
      <c r="X439" s="465">
        <v>0</v>
      </c>
      <c r="Y439" s="465">
        <v>0</v>
      </c>
      <c r="Z439" s="465">
        <v>0</v>
      </c>
      <c r="AA439" s="465">
        <v>0</v>
      </c>
      <c r="AB439" s="465">
        <v>0</v>
      </c>
      <c r="AC439" s="465">
        <v>0</v>
      </c>
      <c r="AD439" s="465">
        <v>0</v>
      </c>
      <c r="AE439" s="465">
        <v>0</v>
      </c>
      <c r="AF439" s="465">
        <v>0</v>
      </c>
      <c r="AG439" s="465">
        <v>0</v>
      </c>
      <c r="AH439" s="465">
        <v>0</v>
      </c>
      <c r="AI439" s="465">
        <v>0</v>
      </c>
      <c r="AJ439" s="465">
        <v>0</v>
      </c>
      <c r="AK439" s="465">
        <v>0</v>
      </c>
      <c r="AL439" s="465">
        <v>0</v>
      </c>
      <c r="AM439" s="465">
        <v>0</v>
      </c>
      <c r="AN439" s="465">
        <v>0</v>
      </c>
      <c r="AO439" s="465">
        <v>0</v>
      </c>
      <c r="AP439" s="465">
        <v>0</v>
      </c>
      <c r="AQ439" s="465">
        <v>0</v>
      </c>
      <c r="AR439" s="465">
        <v>0</v>
      </c>
      <c r="AS439" s="465">
        <v>0</v>
      </c>
      <c r="AT439" s="465">
        <v>0</v>
      </c>
      <c r="AU439" s="465">
        <v>0</v>
      </c>
      <c r="AV439" s="404">
        <v>24765.58</v>
      </c>
      <c r="AW439" s="404">
        <v>25646.65</v>
      </c>
      <c r="AX439" s="404">
        <v>27839.08</v>
      </c>
      <c r="AY439" s="404">
        <v>27941.53</v>
      </c>
      <c r="AZ439" s="404">
        <v>27483.920000000002</v>
      </c>
      <c r="BA439" s="404">
        <v>0</v>
      </c>
      <c r="BB439" s="404">
        <v>0</v>
      </c>
      <c r="BC439" s="404">
        <v>0</v>
      </c>
      <c r="BD439" s="404">
        <v>0</v>
      </c>
      <c r="BE439" s="404">
        <v>0</v>
      </c>
      <c r="BF439" s="404">
        <v>0</v>
      </c>
      <c r="BG439" s="404">
        <v>0</v>
      </c>
      <c r="BH439" s="404">
        <v>73783.079999999987</v>
      </c>
      <c r="BI439" s="404">
        <v>0</v>
      </c>
      <c r="BJ439" s="404">
        <v>0</v>
      </c>
      <c r="BK439" s="404">
        <v>0</v>
      </c>
      <c r="BL439" s="404">
        <v>0</v>
      </c>
      <c r="BM439" s="404">
        <v>0</v>
      </c>
      <c r="BN439" s="404">
        <v>0</v>
      </c>
      <c r="BO439" s="404">
        <v>15374.33</v>
      </c>
      <c r="BP439" s="404">
        <v>15545.08</v>
      </c>
      <c r="BQ439" s="404">
        <v>17621.400000000001</v>
      </c>
      <c r="BR439" s="404">
        <v>17436.990000000002</v>
      </c>
      <c r="BS439" s="404">
        <v>17081.830000000002</v>
      </c>
      <c r="BT439" s="404">
        <v>0</v>
      </c>
      <c r="BU439" s="404">
        <v>0</v>
      </c>
      <c r="BV439" s="404">
        <v>0</v>
      </c>
      <c r="BW439" s="404">
        <v>0</v>
      </c>
      <c r="BX439" s="404">
        <v>0</v>
      </c>
      <c r="BY439" s="404">
        <v>0</v>
      </c>
      <c r="BZ439" s="404">
        <v>0</v>
      </c>
      <c r="CA439" s="404">
        <v>45769.079999999994</v>
      </c>
      <c r="CB439" s="404">
        <v>0</v>
      </c>
      <c r="CC439" s="404">
        <v>0</v>
      </c>
      <c r="CD439" s="404">
        <v>0</v>
      </c>
      <c r="CE439" s="404">
        <v>0</v>
      </c>
      <c r="CF439" s="404">
        <v>0</v>
      </c>
      <c r="CG439" s="404">
        <v>0</v>
      </c>
      <c r="CH439" s="404">
        <v>0</v>
      </c>
      <c r="CI439" s="404">
        <v>0</v>
      </c>
      <c r="CJ439" s="404">
        <v>0</v>
      </c>
      <c r="CK439" s="404">
        <v>0</v>
      </c>
      <c r="CL439" s="404">
        <v>0</v>
      </c>
      <c r="CM439" s="404">
        <v>0</v>
      </c>
      <c r="CN439" s="404">
        <v>0</v>
      </c>
      <c r="CO439" s="404">
        <v>0</v>
      </c>
      <c r="CP439" s="404">
        <v>0</v>
      </c>
      <c r="CQ439" s="404">
        <v>0</v>
      </c>
      <c r="CR439" s="404">
        <v>0</v>
      </c>
      <c r="CS439" s="404">
        <v>0</v>
      </c>
      <c r="CT439" s="404">
        <v>0</v>
      </c>
      <c r="CU439" s="404">
        <v>0</v>
      </c>
      <c r="CV439" s="404">
        <v>0</v>
      </c>
      <c r="CW439" s="404">
        <v>0</v>
      </c>
      <c r="CX439" s="404">
        <v>0</v>
      </c>
      <c r="CY439" s="404">
        <v>0</v>
      </c>
      <c r="CZ439" s="404">
        <v>0</v>
      </c>
    </row>
    <row r="440" spans="1:104" x14ac:dyDescent="0.25">
      <c r="A440" s="183">
        <v>103471</v>
      </c>
      <c r="B440" s="183">
        <v>676194</v>
      </c>
      <c r="C440" s="27">
        <v>1027643</v>
      </c>
      <c r="D440" s="14">
        <v>1659731081</v>
      </c>
      <c r="F440" s="27" t="s">
        <v>1279</v>
      </c>
      <c r="G440" s="12" t="s">
        <v>460</v>
      </c>
      <c r="H440" s="27" t="s">
        <v>1371</v>
      </c>
      <c r="I440" s="12" t="s">
        <v>461</v>
      </c>
      <c r="J440" s="465">
        <v>12981.56</v>
      </c>
      <c r="K440" s="465">
        <v>12711.569999999998</v>
      </c>
      <c r="L440" s="465">
        <v>14337.019999999999</v>
      </c>
      <c r="M440" s="465">
        <v>14761.289999999999</v>
      </c>
      <c r="N440" s="465">
        <v>13967.849999999999</v>
      </c>
      <c r="O440" s="465">
        <v>0</v>
      </c>
      <c r="P440" s="465">
        <v>0</v>
      </c>
      <c r="Q440" s="465">
        <v>0</v>
      </c>
      <c r="R440" s="465">
        <v>0</v>
      </c>
      <c r="S440" s="465">
        <v>0</v>
      </c>
      <c r="T440" s="465">
        <v>0</v>
      </c>
      <c r="U440" s="465">
        <v>0</v>
      </c>
      <c r="V440" s="465">
        <v>38068.6</v>
      </c>
      <c r="W440" s="465">
        <v>0</v>
      </c>
      <c r="X440" s="465">
        <v>0</v>
      </c>
      <c r="Y440" s="465">
        <v>0</v>
      </c>
      <c r="Z440" s="465">
        <v>0</v>
      </c>
      <c r="AA440" s="465">
        <v>0</v>
      </c>
      <c r="AB440" s="465">
        <v>0</v>
      </c>
      <c r="AC440" s="465">
        <v>0</v>
      </c>
      <c r="AD440" s="465">
        <v>0</v>
      </c>
      <c r="AE440" s="465">
        <v>0</v>
      </c>
      <c r="AF440" s="465">
        <v>0</v>
      </c>
      <c r="AG440" s="465">
        <v>0</v>
      </c>
      <c r="AH440" s="465">
        <v>0</v>
      </c>
      <c r="AI440" s="465">
        <v>0</v>
      </c>
      <c r="AJ440" s="465">
        <v>0</v>
      </c>
      <c r="AK440" s="465">
        <v>0</v>
      </c>
      <c r="AL440" s="465">
        <v>0</v>
      </c>
      <c r="AM440" s="465">
        <v>0</v>
      </c>
      <c r="AN440" s="465">
        <v>0</v>
      </c>
      <c r="AO440" s="465">
        <v>0</v>
      </c>
      <c r="AP440" s="465">
        <v>0</v>
      </c>
      <c r="AQ440" s="465">
        <v>0</v>
      </c>
      <c r="AR440" s="465">
        <v>0</v>
      </c>
      <c r="AS440" s="465">
        <v>0</v>
      </c>
      <c r="AT440" s="465">
        <v>0</v>
      </c>
      <c r="AU440" s="465">
        <v>0</v>
      </c>
      <c r="AV440" s="404">
        <v>8314.59</v>
      </c>
      <c r="AW440" s="404">
        <v>8033.58</v>
      </c>
      <c r="AX440" s="404">
        <v>9130.07</v>
      </c>
      <c r="AY440" s="404">
        <v>9201.7000000000007</v>
      </c>
      <c r="AZ440" s="404">
        <v>8832.5300000000007</v>
      </c>
      <c r="BA440" s="404">
        <v>0</v>
      </c>
      <c r="BB440" s="404">
        <v>0</v>
      </c>
      <c r="BC440" s="404">
        <v>0</v>
      </c>
      <c r="BD440" s="404">
        <v>0</v>
      </c>
      <c r="BE440" s="404">
        <v>0</v>
      </c>
      <c r="BF440" s="404">
        <v>0</v>
      </c>
      <c r="BG440" s="404">
        <v>0</v>
      </c>
      <c r="BH440" s="404">
        <v>24229.759999999998</v>
      </c>
      <c r="BI440" s="404">
        <v>0</v>
      </c>
      <c r="BJ440" s="404">
        <v>0</v>
      </c>
      <c r="BK440" s="404">
        <v>0</v>
      </c>
      <c r="BL440" s="404">
        <v>0</v>
      </c>
      <c r="BM440" s="404">
        <v>0</v>
      </c>
      <c r="BN440" s="404">
        <v>0</v>
      </c>
      <c r="BO440" s="404">
        <v>0</v>
      </c>
      <c r="BP440" s="404">
        <v>0</v>
      </c>
      <c r="BQ440" s="404">
        <v>0</v>
      </c>
      <c r="BR440" s="404">
        <v>0</v>
      </c>
      <c r="BS440" s="404">
        <v>0</v>
      </c>
      <c r="BT440" s="404">
        <v>0</v>
      </c>
      <c r="BU440" s="404">
        <v>0</v>
      </c>
      <c r="BV440" s="404">
        <v>0</v>
      </c>
      <c r="BW440" s="404">
        <v>0</v>
      </c>
      <c r="BX440" s="404">
        <v>0</v>
      </c>
      <c r="BY440" s="404">
        <v>0</v>
      </c>
      <c r="BZ440" s="404">
        <v>0</v>
      </c>
      <c r="CA440" s="404">
        <v>0</v>
      </c>
      <c r="CB440" s="404">
        <v>0</v>
      </c>
      <c r="CC440" s="404">
        <v>0</v>
      </c>
      <c r="CD440" s="404">
        <v>0</v>
      </c>
      <c r="CE440" s="404">
        <v>0</v>
      </c>
      <c r="CF440" s="404">
        <v>0</v>
      </c>
      <c r="CG440" s="404">
        <v>0</v>
      </c>
      <c r="CH440" s="404">
        <v>18160.96</v>
      </c>
      <c r="CI440" s="404">
        <v>18557.679999999997</v>
      </c>
      <c r="CJ440" s="404">
        <v>20943.509999999998</v>
      </c>
      <c r="CK440" s="404">
        <v>21059.22</v>
      </c>
      <c r="CL440" s="404">
        <v>20745.149999999998</v>
      </c>
      <c r="CM440" s="404">
        <v>0</v>
      </c>
      <c r="CN440" s="404">
        <v>0</v>
      </c>
      <c r="CO440" s="404">
        <v>0</v>
      </c>
      <c r="CP440" s="404">
        <v>0</v>
      </c>
      <c r="CQ440" s="404">
        <v>0</v>
      </c>
      <c r="CR440" s="404">
        <v>0</v>
      </c>
      <c r="CS440" s="404">
        <v>0</v>
      </c>
      <c r="CT440" s="404">
        <v>54836.6</v>
      </c>
      <c r="CU440" s="404">
        <v>0</v>
      </c>
      <c r="CV440" s="404">
        <v>0</v>
      </c>
      <c r="CW440" s="404">
        <v>0</v>
      </c>
      <c r="CX440" s="404">
        <v>0</v>
      </c>
      <c r="CY440" s="404">
        <v>0</v>
      </c>
      <c r="CZ440" s="404">
        <v>0</v>
      </c>
    </row>
    <row r="441" spans="1:104" x14ac:dyDescent="0.25">
      <c r="A441" s="183">
        <v>103468</v>
      </c>
      <c r="B441" s="183">
        <v>676197</v>
      </c>
      <c r="C441" s="27">
        <v>1021131</v>
      </c>
      <c r="D441" s="14">
        <v>1790963130</v>
      </c>
      <c r="F441" s="27" t="s">
        <v>1293</v>
      </c>
      <c r="G441" s="12" t="s">
        <v>458</v>
      </c>
      <c r="H441" s="27" t="s">
        <v>1319</v>
      </c>
      <c r="I441" s="12" t="s">
        <v>459</v>
      </c>
      <c r="J441" s="465">
        <v>27120.600000000002</v>
      </c>
      <c r="K441" s="465">
        <v>27852.600000000002</v>
      </c>
      <c r="L441" s="465">
        <v>29689.920000000002</v>
      </c>
      <c r="M441" s="465">
        <v>29968.080000000002</v>
      </c>
      <c r="N441" s="465">
        <v>29572.799999999999</v>
      </c>
      <c r="O441" s="465">
        <v>0</v>
      </c>
      <c r="P441" s="465">
        <v>0</v>
      </c>
      <c r="Q441" s="465">
        <v>0</v>
      </c>
      <c r="R441" s="465">
        <v>0</v>
      </c>
      <c r="S441" s="465">
        <v>0</v>
      </c>
      <c r="T441" s="465">
        <v>0</v>
      </c>
      <c r="U441" s="465">
        <v>0</v>
      </c>
      <c r="V441" s="465">
        <v>80152.38</v>
      </c>
      <c r="W441" s="465">
        <v>0</v>
      </c>
      <c r="X441" s="465">
        <v>0</v>
      </c>
      <c r="Y441" s="465">
        <v>0</v>
      </c>
      <c r="Z441" s="465">
        <v>0</v>
      </c>
      <c r="AA441" s="465">
        <v>0</v>
      </c>
      <c r="AB441" s="465">
        <v>0</v>
      </c>
      <c r="AC441" s="465">
        <v>12619.68</v>
      </c>
      <c r="AD441" s="465">
        <v>12692.88</v>
      </c>
      <c r="AE441" s="465">
        <v>13629.84</v>
      </c>
      <c r="AF441" s="465">
        <v>13088.16</v>
      </c>
      <c r="AG441" s="465">
        <v>13014.96</v>
      </c>
      <c r="AH441" s="465">
        <v>0</v>
      </c>
      <c r="AI441" s="465">
        <v>0</v>
      </c>
      <c r="AJ441" s="465">
        <v>0</v>
      </c>
      <c r="AK441" s="465">
        <v>0</v>
      </c>
      <c r="AL441" s="465">
        <v>0</v>
      </c>
      <c r="AM441" s="465">
        <v>0</v>
      </c>
      <c r="AN441" s="465">
        <v>0</v>
      </c>
      <c r="AO441" s="465">
        <v>36867.600000000006</v>
      </c>
      <c r="AP441" s="465">
        <v>0</v>
      </c>
      <c r="AQ441" s="465">
        <v>0</v>
      </c>
      <c r="AR441" s="465">
        <v>0</v>
      </c>
      <c r="AS441" s="465">
        <v>0</v>
      </c>
      <c r="AT441" s="465">
        <v>0</v>
      </c>
      <c r="AU441" s="465">
        <v>0</v>
      </c>
      <c r="AV441" s="404">
        <v>0</v>
      </c>
      <c r="AW441" s="404">
        <v>0</v>
      </c>
      <c r="AX441" s="404">
        <v>0</v>
      </c>
      <c r="AY441" s="404">
        <v>0</v>
      </c>
      <c r="AZ441" s="404">
        <v>0</v>
      </c>
      <c r="BA441" s="404">
        <v>0</v>
      </c>
      <c r="BB441" s="404">
        <v>0</v>
      </c>
      <c r="BC441" s="404">
        <v>0</v>
      </c>
      <c r="BD441" s="404">
        <v>0</v>
      </c>
      <c r="BE441" s="404">
        <v>0</v>
      </c>
      <c r="BF441" s="404">
        <v>0</v>
      </c>
      <c r="BG441" s="404">
        <v>0</v>
      </c>
      <c r="BH441" s="404">
        <v>0</v>
      </c>
      <c r="BI441" s="404">
        <v>0</v>
      </c>
      <c r="BJ441" s="404">
        <v>0</v>
      </c>
      <c r="BK441" s="404">
        <v>0</v>
      </c>
      <c r="BL441" s="404">
        <v>0</v>
      </c>
      <c r="BM441" s="404">
        <v>0</v>
      </c>
      <c r="BN441" s="404">
        <v>0</v>
      </c>
      <c r="BO441" s="404">
        <v>0</v>
      </c>
      <c r="BP441" s="404">
        <v>0</v>
      </c>
      <c r="BQ441" s="404">
        <v>0</v>
      </c>
      <c r="BR441" s="404">
        <v>0</v>
      </c>
      <c r="BS441" s="404">
        <v>0</v>
      </c>
      <c r="BT441" s="404">
        <v>0</v>
      </c>
      <c r="BU441" s="404">
        <v>0</v>
      </c>
      <c r="BV441" s="404">
        <v>0</v>
      </c>
      <c r="BW441" s="404">
        <v>0</v>
      </c>
      <c r="BX441" s="404">
        <v>0</v>
      </c>
      <c r="BY441" s="404">
        <v>0</v>
      </c>
      <c r="BZ441" s="404">
        <v>0</v>
      </c>
      <c r="CA441" s="404">
        <v>0</v>
      </c>
      <c r="CB441" s="404">
        <v>0</v>
      </c>
      <c r="CC441" s="404">
        <v>0</v>
      </c>
      <c r="CD441" s="404">
        <v>0</v>
      </c>
      <c r="CE441" s="404">
        <v>0</v>
      </c>
      <c r="CF441" s="404">
        <v>0</v>
      </c>
      <c r="CG441" s="404">
        <v>0</v>
      </c>
      <c r="CH441" s="404">
        <v>0</v>
      </c>
      <c r="CI441" s="404">
        <v>0</v>
      </c>
      <c r="CJ441" s="404">
        <v>0</v>
      </c>
      <c r="CK441" s="404">
        <v>0</v>
      </c>
      <c r="CL441" s="404">
        <v>0</v>
      </c>
      <c r="CM441" s="404">
        <v>0</v>
      </c>
      <c r="CN441" s="404">
        <v>0</v>
      </c>
      <c r="CO441" s="404">
        <v>0</v>
      </c>
      <c r="CP441" s="404">
        <v>0</v>
      </c>
      <c r="CQ441" s="404">
        <v>0</v>
      </c>
      <c r="CR441" s="404">
        <v>0</v>
      </c>
      <c r="CS441" s="404">
        <v>0</v>
      </c>
      <c r="CT441" s="404">
        <v>0</v>
      </c>
      <c r="CU441" s="404">
        <v>0</v>
      </c>
      <c r="CV441" s="404">
        <v>0</v>
      </c>
      <c r="CW441" s="404">
        <v>0</v>
      </c>
      <c r="CX441" s="404">
        <v>0</v>
      </c>
      <c r="CY441" s="404">
        <v>0</v>
      </c>
      <c r="CZ441" s="404">
        <v>0</v>
      </c>
    </row>
    <row r="442" spans="1:104" x14ac:dyDescent="0.25">
      <c r="A442" s="183">
        <v>4097</v>
      </c>
      <c r="B442" s="183">
        <v>676206</v>
      </c>
      <c r="C442" s="27">
        <v>1027634</v>
      </c>
      <c r="D442" s="14">
        <v>1902203607</v>
      </c>
      <c r="F442" s="27" t="s">
        <v>1408</v>
      </c>
      <c r="G442" s="12" t="s">
        <v>570</v>
      </c>
      <c r="H442" s="27" t="s">
        <v>1413</v>
      </c>
      <c r="I442" s="12" t="s">
        <v>571</v>
      </c>
      <c r="J442" s="465">
        <v>0</v>
      </c>
      <c r="K442" s="465">
        <v>0</v>
      </c>
      <c r="L442" s="465">
        <v>0</v>
      </c>
      <c r="M442" s="465">
        <v>0</v>
      </c>
      <c r="N442" s="465">
        <v>0</v>
      </c>
      <c r="O442" s="465">
        <v>0</v>
      </c>
      <c r="P442" s="465">
        <v>0</v>
      </c>
      <c r="Q442" s="465">
        <v>0</v>
      </c>
      <c r="R442" s="465">
        <v>0</v>
      </c>
      <c r="S442" s="465">
        <v>0</v>
      </c>
      <c r="T442" s="465">
        <v>0</v>
      </c>
      <c r="U442" s="465">
        <v>0</v>
      </c>
      <c r="V442" s="465">
        <v>0</v>
      </c>
      <c r="W442" s="465">
        <v>0</v>
      </c>
      <c r="X442" s="465">
        <v>0</v>
      </c>
      <c r="Y442" s="465">
        <v>0</v>
      </c>
      <c r="Z442" s="465">
        <v>0</v>
      </c>
      <c r="AA442" s="465">
        <v>0</v>
      </c>
      <c r="AB442" s="465">
        <v>0</v>
      </c>
      <c r="AC442" s="465">
        <v>11665.64</v>
      </c>
      <c r="AD442" s="465">
        <v>12195.119999999999</v>
      </c>
      <c r="AE442" s="465">
        <v>12587.96</v>
      </c>
      <c r="AF442" s="465">
        <v>13441.96</v>
      </c>
      <c r="AG442" s="465">
        <v>12587.959999999997</v>
      </c>
      <c r="AH442" s="465">
        <v>0</v>
      </c>
      <c r="AI442" s="465">
        <v>0</v>
      </c>
      <c r="AJ442" s="465">
        <v>0</v>
      </c>
      <c r="AK442" s="465">
        <v>0</v>
      </c>
      <c r="AL442" s="465">
        <v>0</v>
      </c>
      <c r="AM442" s="465">
        <v>0</v>
      </c>
      <c r="AN442" s="465">
        <v>0</v>
      </c>
      <c r="AO442" s="465">
        <v>34592.139999999992</v>
      </c>
      <c r="AP442" s="465">
        <v>0</v>
      </c>
      <c r="AQ442" s="465">
        <v>0</v>
      </c>
      <c r="AR442" s="465">
        <v>0</v>
      </c>
      <c r="AS442" s="465">
        <v>0</v>
      </c>
      <c r="AT442" s="465">
        <v>0</v>
      </c>
      <c r="AU442" s="465">
        <v>0</v>
      </c>
      <c r="AV442" s="404">
        <v>14791.279999999999</v>
      </c>
      <c r="AW442" s="404">
        <v>15474.479999999998</v>
      </c>
      <c r="AX442" s="404">
        <v>16260.159999999998</v>
      </c>
      <c r="AY442" s="404">
        <v>15679.439999999999</v>
      </c>
      <c r="AZ442" s="404">
        <v>15901.48</v>
      </c>
      <c r="BA442" s="404">
        <v>0</v>
      </c>
      <c r="BB442" s="404">
        <v>0</v>
      </c>
      <c r="BC442" s="404">
        <v>0</v>
      </c>
      <c r="BD442" s="404">
        <v>0</v>
      </c>
      <c r="BE442" s="404">
        <v>0</v>
      </c>
      <c r="BF442" s="404">
        <v>0</v>
      </c>
      <c r="BG442" s="404">
        <v>0</v>
      </c>
      <c r="BH442" s="404">
        <v>44156.04</v>
      </c>
      <c r="BI442" s="404">
        <v>0</v>
      </c>
      <c r="BJ442" s="404">
        <v>0</v>
      </c>
      <c r="BK442" s="404">
        <v>0</v>
      </c>
      <c r="BL442" s="404">
        <v>0</v>
      </c>
      <c r="BM442" s="404">
        <v>0</v>
      </c>
      <c r="BN442" s="404">
        <v>0</v>
      </c>
      <c r="BO442" s="404">
        <v>17421.599999999999</v>
      </c>
      <c r="BP442" s="404">
        <v>19249.159999999996</v>
      </c>
      <c r="BQ442" s="404">
        <v>20598.48</v>
      </c>
      <c r="BR442" s="404">
        <v>20632.64</v>
      </c>
      <c r="BS442" s="404">
        <v>20325.199999999997</v>
      </c>
      <c r="BT442" s="404">
        <v>0</v>
      </c>
      <c r="BU442" s="404">
        <v>0</v>
      </c>
      <c r="BV442" s="404">
        <v>0</v>
      </c>
      <c r="BW442" s="404">
        <v>0</v>
      </c>
      <c r="BX442" s="404">
        <v>0</v>
      </c>
      <c r="BY442" s="404">
        <v>0</v>
      </c>
      <c r="BZ442" s="404">
        <v>0</v>
      </c>
      <c r="CA442" s="404">
        <v>54352.13</v>
      </c>
      <c r="CB442" s="404">
        <v>0</v>
      </c>
      <c r="CC442" s="404">
        <v>0</v>
      </c>
      <c r="CD442" s="404">
        <v>0</v>
      </c>
      <c r="CE442" s="404">
        <v>0</v>
      </c>
      <c r="CF442" s="404">
        <v>0</v>
      </c>
      <c r="CG442" s="404">
        <v>0</v>
      </c>
      <c r="CH442" s="404">
        <v>0</v>
      </c>
      <c r="CI442" s="404">
        <v>0</v>
      </c>
      <c r="CJ442" s="404">
        <v>0</v>
      </c>
      <c r="CK442" s="404">
        <v>0</v>
      </c>
      <c r="CL442" s="404">
        <v>0</v>
      </c>
      <c r="CM442" s="404">
        <v>0</v>
      </c>
      <c r="CN442" s="404">
        <v>0</v>
      </c>
      <c r="CO442" s="404">
        <v>0</v>
      </c>
      <c r="CP442" s="404">
        <v>0</v>
      </c>
      <c r="CQ442" s="404">
        <v>0</v>
      </c>
      <c r="CR442" s="404">
        <v>0</v>
      </c>
      <c r="CS442" s="404">
        <v>0</v>
      </c>
      <c r="CT442" s="404">
        <v>0</v>
      </c>
      <c r="CU442" s="404">
        <v>0</v>
      </c>
      <c r="CV442" s="404">
        <v>0</v>
      </c>
      <c r="CW442" s="404">
        <v>0</v>
      </c>
      <c r="CX442" s="404">
        <v>0</v>
      </c>
      <c r="CY442" s="404">
        <v>0</v>
      </c>
      <c r="CZ442" s="404">
        <v>0</v>
      </c>
    </row>
    <row r="443" spans="1:104" x14ac:dyDescent="0.25">
      <c r="A443" s="183">
        <v>103557</v>
      </c>
      <c r="B443" s="183">
        <v>676207</v>
      </c>
      <c r="C443" s="27">
        <v>1026568</v>
      </c>
      <c r="D443" s="14">
        <v>1518355387</v>
      </c>
      <c r="F443" s="27" t="s">
        <v>1279</v>
      </c>
      <c r="G443" s="12" t="s">
        <v>464</v>
      </c>
      <c r="H443" s="27" t="s">
        <v>1422</v>
      </c>
      <c r="I443" s="12" t="s">
        <v>465</v>
      </c>
      <c r="J443" s="465">
        <v>18188.32</v>
      </c>
      <c r="K443" s="465">
        <v>17810.039999999997</v>
      </c>
      <c r="L443" s="465">
        <v>20087.440000000002</v>
      </c>
      <c r="M443" s="465">
        <v>20681.879999999997</v>
      </c>
      <c r="N443" s="465">
        <v>19570.2</v>
      </c>
      <c r="O443" s="465">
        <v>0</v>
      </c>
      <c r="P443" s="465">
        <v>0</v>
      </c>
      <c r="Q443" s="465">
        <v>0</v>
      </c>
      <c r="R443" s="465">
        <v>0</v>
      </c>
      <c r="S443" s="465">
        <v>0</v>
      </c>
      <c r="T443" s="465">
        <v>0</v>
      </c>
      <c r="U443" s="465">
        <v>0</v>
      </c>
      <c r="V443" s="465">
        <v>52961.85</v>
      </c>
      <c r="W443" s="465">
        <v>0</v>
      </c>
      <c r="X443" s="465">
        <v>0</v>
      </c>
      <c r="Y443" s="465">
        <v>0</v>
      </c>
      <c r="Z443" s="465">
        <v>0</v>
      </c>
      <c r="AA443" s="465">
        <v>0</v>
      </c>
      <c r="AB443" s="465">
        <v>0</v>
      </c>
      <c r="AC443" s="465">
        <v>0</v>
      </c>
      <c r="AD443" s="465">
        <v>0</v>
      </c>
      <c r="AE443" s="465">
        <v>0</v>
      </c>
      <c r="AF443" s="465">
        <v>0</v>
      </c>
      <c r="AG443" s="465">
        <v>0</v>
      </c>
      <c r="AH443" s="465">
        <v>0</v>
      </c>
      <c r="AI443" s="465">
        <v>0</v>
      </c>
      <c r="AJ443" s="465">
        <v>0</v>
      </c>
      <c r="AK443" s="465">
        <v>0</v>
      </c>
      <c r="AL443" s="465">
        <v>0</v>
      </c>
      <c r="AM443" s="465">
        <v>0</v>
      </c>
      <c r="AN443" s="465">
        <v>0</v>
      </c>
      <c r="AO443" s="465">
        <v>0</v>
      </c>
      <c r="AP443" s="465">
        <v>0</v>
      </c>
      <c r="AQ443" s="465">
        <v>0</v>
      </c>
      <c r="AR443" s="465">
        <v>0</v>
      </c>
      <c r="AS443" s="465">
        <v>0</v>
      </c>
      <c r="AT443" s="465">
        <v>0</v>
      </c>
      <c r="AU443" s="465">
        <v>0</v>
      </c>
      <c r="AV443" s="404">
        <v>11649.48</v>
      </c>
      <c r="AW443" s="404">
        <v>11255.76</v>
      </c>
      <c r="AX443" s="404">
        <v>12792.039999999999</v>
      </c>
      <c r="AY443" s="404">
        <v>12892.4</v>
      </c>
      <c r="AZ443" s="404">
        <v>12375.16</v>
      </c>
      <c r="BA443" s="404">
        <v>0</v>
      </c>
      <c r="BB443" s="404">
        <v>0</v>
      </c>
      <c r="BC443" s="404">
        <v>0</v>
      </c>
      <c r="BD443" s="404">
        <v>0</v>
      </c>
      <c r="BE443" s="404">
        <v>0</v>
      </c>
      <c r="BF443" s="404">
        <v>0</v>
      </c>
      <c r="BG443" s="404">
        <v>0</v>
      </c>
      <c r="BH443" s="404">
        <v>33708.959999999999</v>
      </c>
      <c r="BI443" s="404">
        <v>0</v>
      </c>
      <c r="BJ443" s="404">
        <v>0</v>
      </c>
      <c r="BK443" s="404">
        <v>0</v>
      </c>
      <c r="BL443" s="404">
        <v>0</v>
      </c>
      <c r="BM443" s="404">
        <v>0</v>
      </c>
      <c r="BN443" s="404">
        <v>0</v>
      </c>
      <c r="BO443" s="404">
        <v>0</v>
      </c>
      <c r="BP443" s="404">
        <v>0</v>
      </c>
      <c r="BQ443" s="404">
        <v>0</v>
      </c>
      <c r="BR443" s="404">
        <v>0</v>
      </c>
      <c r="BS443" s="404">
        <v>0</v>
      </c>
      <c r="BT443" s="404">
        <v>0</v>
      </c>
      <c r="BU443" s="404">
        <v>0</v>
      </c>
      <c r="BV443" s="404">
        <v>0</v>
      </c>
      <c r="BW443" s="404">
        <v>0</v>
      </c>
      <c r="BX443" s="404">
        <v>0</v>
      </c>
      <c r="BY443" s="404">
        <v>0</v>
      </c>
      <c r="BZ443" s="404">
        <v>0</v>
      </c>
      <c r="CA443" s="404">
        <v>0</v>
      </c>
      <c r="CB443" s="404">
        <v>0</v>
      </c>
      <c r="CC443" s="404">
        <v>0</v>
      </c>
      <c r="CD443" s="404">
        <v>0</v>
      </c>
      <c r="CE443" s="404">
        <v>0</v>
      </c>
      <c r="CF443" s="404">
        <v>0</v>
      </c>
      <c r="CG443" s="404">
        <v>0</v>
      </c>
      <c r="CH443" s="404">
        <v>25445.119999999999</v>
      </c>
      <c r="CI443" s="404">
        <v>26000.959999999999</v>
      </c>
      <c r="CJ443" s="404">
        <v>29343.72</v>
      </c>
      <c r="CK443" s="404">
        <v>29505.84</v>
      </c>
      <c r="CL443" s="404">
        <v>29065.8</v>
      </c>
      <c r="CM443" s="404">
        <v>0</v>
      </c>
      <c r="CN443" s="404">
        <v>0</v>
      </c>
      <c r="CO443" s="404">
        <v>0</v>
      </c>
      <c r="CP443" s="404">
        <v>0</v>
      </c>
      <c r="CQ443" s="404">
        <v>0</v>
      </c>
      <c r="CR443" s="404">
        <v>0</v>
      </c>
      <c r="CS443" s="404">
        <v>0</v>
      </c>
      <c r="CT443" s="404">
        <v>76289.850000000006</v>
      </c>
      <c r="CU443" s="404">
        <v>0</v>
      </c>
      <c r="CV443" s="404">
        <v>0</v>
      </c>
      <c r="CW443" s="404">
        <v>0</v>
      </c>
      <c r="CX443" s="404">
        <v>0</v>
      </c>
      <c r="CY443" s="404">
        <v>0</v>
      </c>
      <c r="CZ443" s="404">
        <v>0</v>
      </c>
    </row>
    <row r="444" spans="1:104" x14ac:dyDescent="0.25">
      <c r="A444" s="183">
        <v>101740</v>
      </c>
      <c r="B444" s="183">
        <v>676211</v>
      </c>
      <c r="C444" s="27">
        <v>1027040</v>
      </c>
      <c r="D444" s="14">
        <v>1477937068</v>
      </c>
      <c r="F444" s="27" t="s">
        <v>1274</v>
      </c>
      <c r="G444" s="12" t="s">
        <v>392</v>
      </c>
      <c r="H444" s="27" t="s">
        <v>1295</v>
      </c>
      <c r="I444" s="12" t="s">
        <v>393</v>
      </c>
      <c r="J444" s="465">
        <v>0</v>
      </c>
      <c r="K444" s="465">
        <v>0</v>
      </c>
      <c r="L444" s="465">
        <v>0</v>
      </c>
      <c r="M444" s="465">
        <v>0</v>
      </c>
      <c r="N444" s="465">
        <v>0</v>
      </c>
      <c r="O444" s="465">
        <v>0</v>
      </c>
      <c r="P444" s="465">
        <v>0</v>
      </c>
      <c r="Q444" s="465">
        <v>0</v>
      </c>
      <c r="R444" s="465">
        <v>0</v>
      </c>
      <c r="S444" s="465">
        <v>0</v>
      </c>
      <c r="T444" s="465">
        <v>0</v>
      </c>
      <c r="U444" s="465">
        <v>0</v>
      </c>
      <c r="V444" s="465">
        <v>0</v>
      </c>
      <c r="W444" s="465">
        <v>0</v>
      </c>
      <c r="X444" s="465">
        <v>0</v>
      </c>
      <c r="Y444" s="465">
        <v>0</v>
      </c>
      <c r="Z444" s="465">
        <v>0</v>
      </c>
      <c r="AA444" s="465">
        <v>0</v>
      </c>
      <c r="AB444" s="465">
        <v>0</v>
      </c>
      <c r="AC444" s="465">
        <v>0</v>
      </c>
      <c r="AD444" s="465">
        <v>0</v>
      </c>
      <c r="AE444" s="465">
        <v>0</v>
      </c>
      <c r="AF444" s="465">
        <v>0</v>
      </c>
      <c r="AG444" s="465">
        <v>0</v>
      </c>
      <c r="AH444" s="465">
        <v>0</v>
      </c>
      <c r="AI444" s="465">
        <v>0</v>
      </c>
      <c r="AJ444" s="465">
        <v>0</v>
      </c>
      <c r="AK444" s="465">
        <v>0</v>
      </c>
      <c r="AL444" s="465">
        <v>0</v>
      </c>
      <c r="AM444" s="465">
        <v>0</v>
      </c>
      <c r="AN444" s="465">
        <v>0</v>
      </c>
      <c r="AO444" s="465">
        <v>0</v>
      </c>
      <c r="AP444" s="465">
        <v>0</v>
      </c>
      <c r="AQ444" s="465">
        <v>0</v>
      </c>
      <c r="AR444" s="465">
        <v>0</v>
      </c>
      <c r="AS444" s="465">
        <v>0</v>
      </c>
      <c r="AT444" s="465">
        <v>0</v>
      </c>
      <c r="AU444" s="465">
        <v>0</v>
      </c>
      <c r="AV444" s="404">
        <v>0</v>
      </c>
      <c r="AW444" s="404">
        <v>0</v>
      </c>
      <c r="AX444" s="404">
        <v>0</v>
      </c>
      <c r="AY444" s="404">
        <v>0</v>
      </c>
      <c r="AZ444" s="404">
        <v>0</v>
      </c>
      <c r="BA444" s="404">
        <v>0</v>
      </c>
      <c r="BB444" s="404">
        <v>0</v>
      </c>
      <c r="BC444" s="404">
        <v>0</v>
      </c>
      <c r="BD444" s="404">
        <v>0</v>
      </c>
      <c r="BE444" s="404">
        <v>0</v>
      </c>
      <c r="BF444" s="404">
        <v>0</v>
      </c>
      <c r="BG444" s="404">
        <v>0</v>
      </c>
      <c r="BH444" s="404">
        <v>0</v>
      </c>
      <c r="BI444" s="404">
        <v>0</v>
      </c>
      <c r="BJ444" s="404">
        <v>0</v>
      </c>
      <c r="BK444" s="404">
        <v>0</v>
      </c>
      <c r="BL444" s="404">
        <v>0</v>
      </c>
      <c r="BM444" s="404">
        <v>0</v>
      </c>
      <c r="BN444" s="404">
        <v>0</v>
      </c>
      <c r="BO444" s="404">
        <v>12405.24</v>
      </c>
      <c r="BP444" s="404">
        <v>12246.119999999999</v>
      </c>
      <c r="BQ444" s="404">
        <v>13763.880000000001</v>
      </c>
      <c r="BR444" s="404">
        <v>13415.04</v>
      </c>
      <c r="BS444" s="404">
        <v>13255.92</v>
      </c>
      <c r="BT444" s="404">
        <v>0</v>
      </c>
      <c r="BU444" s="404">
        <v>0</v>
      </c>
      <c r="BV444" s="404">
        <v>0</v>
      </c>
      <c r="BW444" s="404">
        <v>0</v>
      </c>
      <c r="BX444" s="404">
        <v>0</v>
      </c>
      <c r="BY444" s="404">
        <v>0</v>
      </c>
      <c r="BZ444" s="404">
        <v>0</v>
      </c>
      <c r="CA444" s="404">
        <v>28497.580000000005</v>
      </c>
      <c r="CB444" s="404">
        <v>0</v>
      </c>
      <c r="CC444" s="404">
        <v>0</v>
      </c>
      <c r="CD444" s="404">
        <v>0</v>
      </c>
      <c r="CE444" s="404">
        <v>0</v>
      </c>
      <c r="CF444" s="404">
        <v>0</v>
      </c>
      <c r="CG444" s="404">
        <v>0</v>
      </c>
      <c r="CH444" s="404">
        <v>15006.24</v>
      </c>
      <c r="CI444" s="404">
        <v>14761.44</v>
      </c>
      <c r="CJ444" s="404">
        <v>16132.320000000002</v>
      </c>
      <c r="CK444" s="404">
        <v>16052.76</v>
      </c>
      <c r="CL444" s="404">
        <v>15746.76</v>
      </c>
      <c r="CM444" s="404">
        <v>0</v>
      </c>
      <c r="CN444" s="404">
        <v>0</v>
      </c>
      <c r="CO444" s="404">
        <v>0</v>
      </c>
      <c r="CP444" s="404">
        <v>0</v>
      </c>
      <c r="CQ444" s="404">
        <v>0</v>
      </c>
      <c r="CR444" s="404">
        <v>0</v>
      </c>
      <c r="CS444" s="404">
        <v>0</v>
      </c>
      <c r="CT444" s="404">
        <v>34050</v>
      </c>
      <c r="CU444" s="404">
        <v>0</v>
      </c>
      <c r="CV444" s="404">
        <v>0</v>
      </c>
      <c r="CW444" s="404">
        <v>0</v>
      </c>
      <c r="CX444" s="404">
        <v>0</v>
      </c>
      <c r="CY444" s="404">
        <v>0</v>
      </c>
      <c r="CZ444" s="404">
        <v>0</v>
      </c>
    </row>
    <row r="445" spans="1:104" x14ac:dyDescent="0.25">
      <c r="A445" s="183">
        <v>103708</v>
      </c>
      <c r="B445" s="183">
        <v>676212</v>
      </c>
      <c r="C445" s="27">
        <v>1026455</v>
      </c>
      <c r="D445" s="14">
        <v>1679721344</v>
      </c>
      <c r="F445" s="27" t="s">
        <v>1293</v>
      </c>
      <c r="G445" s="12" t="s">
        <v>142</v>
      </c>
      <c r="H445" s="27" t="s">
        <v>1396</v>
      </c>
      <c r="I445" s="12" t="s">
        <v>143</v>
      </c>
      <c r="J445" s="465">
        <v>26898.3</v>
      </c>
      <c r="K445" s="465">
        <v>27624.3</v>
      </c>
      <c r="L445" s="465">
        <v>29446.560000000001</v>
      </c>
      <c r="M445" s="465">
        <v>29722.440000000002</v>
      </c>
      <c r="N445" s="465">
        <v>29330.399999999998</v>
      </c>
      <c r="O445" s="465">
        <v>0</v>
      </c>
      <c r="P445" s="465">
        <v>0</v>
      </c>
      <c r="Q445" s="465">
        <v>0</v>
      </c>
      <c r="R445" s="465">
        <v>0</v>
      </c>
      <c r="S445" s="465">
        <v>0</v>
      </c>
      <c r="T445" s="465">
        <v>0</v>
      </c>
      <c r="U445" s="465">
        <v>0</v>
      </c>
      <c r="V445" s="465">
        <v>79574.080000000002</v>
      </c>
      <c r="W445" s="465">
        <v>0</v>
      </c>
      <c r="X445" s="465">
        <v>0</v>
      </c>
      <c r="Y445" s="465">
        <v>0</v>
      </c>
      <c r="Z445" s="465">
        <v>0</v>
      </c>
      <c r="AA445" s="465">
        <v>0</v>
      </c>
      <c r="AB445" s="465">
        <v>0</v>
      </c>
      <c r="AC445" s="465">
        <v>12516.24</v>
      </c>
      <c r="AD445" s="465">
        <v>12588.839999999998</v>
      </c>
      <c r="AE445" s="465">
        <v>13518.119999999999</v>
      </c>
      <c r="AF445" s="465">
        <v>12980.880000000001</v>
      </c>
      <c r="AG445" s="465">
        <v>12908.279999999999</v>
      </c>
      <c r="AH445" s="465">
        <v>0</v>
      </c>
      <c r="AI445" s="465">
        <v>0</v>
      </c>
      <c r="AJ445" s="465">
        <v>0</v>
      </c>
      <c r="AK445" s="465">
        <v>0</v>
      </c>
      <c r="AL445" s="465">
        <v>0</v>
      </c>
      <c r="AM445" s="465">
        <v>0</v>
      </c>
      <c r="AN445" s="465">
        <v>0</v>
      </c>
      <c r="AO445" s="465">
        <v>36601.600000000006</v>
      </c>
      <c r="AP445" s="465">
        <v>0</v>
      </c>
      <c r="AQ445" s="465">
        <v>0</v>
      </c>
      <c r="AR445" s="465">
        <v>0</v>
      </c>
      <c r="AS445" s="465">
        <v>0</v>
      </c>
      <c r="AT445" s="465">
        <v>0</v>
      </c>
      <c r="AU445" s="465">
        <v>0</v>
      </c>
      <c r="AV445" s="404">
        <v>0</v>
      </c>
      <c r="AW445" s="404">
        <v>0</v>
      </c>
      <c r="AX445" s="404">
        <v>0</v>
      </c>
      <c r="AY445" s="404">
        <v>0</v>
      </c>
      <c r="AZ445" s="404">
        <v>0</v>
      </c>
      <c r="BA445" s="404">
        <v>0</v>
      </c>
      <c r="BB445" s="404">
        <v>0</v>
      </c>
      <c r="BC445" s="404">
        <v>0</v>
      </c>
      <c r="BD445" s="404">
        <v>0</v>
      </c>
      <c r="BE445" s="404">
        <v>0</v>
      </c>
      <c r="BF445" s="404">
        <v>0</v>
      </c>
      <c r="BG445" s="404">
        <v>0</v>
      </c>
      <c r="BH445" s="404">
        <v>0</v>
      </c>
      <c r="BI445" s="404">
        <v>0</v>
      </c>
      <c r="BJ445" s="404">
        <v>0</v>
      </c>
      <c r="BK445" s="404">
        <v>0</v>
      </c>
      <c r="BL445" s="404">
        <v>0</v>
      </c>
      <c r="BM445" s="404">
        <v>0</v>
      </c>
      <c r="BN445" s="404">
        <v>0</v>
      </c>
      <c r="BO445" s="404">
        <v>0</v>
      </c>
      <c r="BP445" s="404">
        <v>0</v>
      </c>
      <c r="BQ445" s="404">
        <v>0</v>
      </c>
      <c r="BR445" s="404">
        <v>0</v>
      </c>
      <c r="BS445" s="404">
        <v>0</v>
      </c>
      <c r="BT445" s="404">
        <v>0</v>
      </c>
      <c r="BU445" s="404">
        <v>0</v>
      </c>
      <c r="BV445" s="404">
        <v>0</v>
      </c>
      <c r="BW445" s="404">
        <v>0</v>
      </c>
      <c r="BX445" s="404">
        <v>0</v>
      </c>
      <c r="BY445" s="404">
        <v>0</v>
      </c>
      <c r="BZ445" s="404">
        <v>0</v>
      </c>
      <c r="CA445" s="404">
        <v>0</v>
      </c>
      <c r="CB445" s="404">
        <v>0</v>
      </c>
      <c r="CC445" s="404">
        <v>0</v>
      </c>
      <c r="CD445" s="404">
        <v>0</v>
      </c>
      <c r="CE445" s="404">
        <v>0</v>
      </c>
      <c r="CF445" s="404">
        <v>0</v>
      </c>
      <c r="CG445" s="404">
        <v>0</v>
      </c>
      <c r="CH445" s="404">
        <v>0</v>
      </c>
      <c r="CI445" s="404">
        <v>0</v>
      </c>
      <c r="CJ445" s="404">
        <v>0</v>
      </c>
      <c r="CK445" s="404">
        <v>0</v>
      </c>
      <c r="CL445" s="404">
        <v>0</v>
      </c>
      <c r="CM445" s="404">
        <v>0</v>
      </c>
      <c r="CN445" s="404">
        <v>0</v>
      </c>
      <c r="CO445" s="404">
        <v>0</v>
      </c>
      <c r="CP445" s="404">
        <v>0</v>
      </c>
      <c r="CQ445" s="404">
        <v>0</v>
      </c>
      <c r="CR445" s="404">
        <v>0</v>
      </c>
      <c r="CS445" s="404">
        <v>0</v>
      </c>
      <c r="CT445" s="404">
        <v>0</v>
      </c>
      <c r="CU445" s="404">
        <v>0</v>
      </c>
      <c r="CV445" s="404">
        <v>0</v>
      </c>
      <c r="CW445" s="404">
        <v>0</v>
      </c>
      <c r="CX445" s="404">
        <v>0</v>
      </c>
      <c r="CY445" s="404">
        <v>0</v>
      </c>
      <c r="CZ445" s="404">
        <v>0</v>
      </c>
    </row>
    <row r="446" spans="1:104" x14ac:dyDescent="0.25">
      <c r="A446" s="183">
        <v>103739</v>
      </c>
      <c r="B446" s="183">
        <v>676218</v>
      </c>
      <c r="C446" s="27">
        <v>1026494</v>
      </c>
      <c r="D446" s="14">
        <v>1922260876</v>
      </c>
      <c r="F446" s="27" t="s">
        <v>1277</v>
      </c>
      <c r="G446" s="12" t="s">
        <v>466</v>
      </c>
      <c r="H446" s="27" t="s">
        <v>1371</v>
      </c>
      <c r="I446" s="12" t="s">
        <v>467</v>
      </c>
      <c r="J446" s="465">
        <v>10936.640000000001</v>
      </c>
      <c r="K446" s="465">
        <v>9521.76</v>
      </c>
      <c r="L446" s="465">
        <v>12370.640000000001</v>
      </c>
      <c r="M446" s="465">
        <v>11586.72</v>
      </c>
      <c r="N446" s="465">
        <v>11663.2</v>
      </c>
      <c r="O446" s="465">
        <v>0</v>
      </c>
      <c r="P446" s="465">
        <v>0</v>
      </c>
      <c r="Q446" s="465">
        <v>0</v>
      </c>
      <c r="R446" s="465">
        <v>0</v>
      </c>
      <c r="S446" s="465">
        <v>0</v>
      </c>
      <c r="T446" s="465">
        <v>0</v>
      </c>
      <c r="U446" s="465">
        <v>0</v>
      </c>
      <c r="V446" s="465">
        <v>24192.530000000002</v>
      </c>
      <c r="W446" s="465">
        <v>0</v>
      </c>
      <c r="X446" s="465">
        <v>0</v>
      </c>
      <c r="Y446" s="465">
        <v>0</v>
      </c>
      <c r="Z446" s="465">
        <v>0</v>
      </c>
      <c r="AA446" s="465">
        <v>0</v>
      </c>
      <c r="AB446" s="465">
        <v>0</v>
      </c>
      <c r="AC446" s="465">
        <v>0</v>
      </c>
      <c r="AD446" s="465">
        <v>0</v>
      </c>
      <c r="AE446" s="465">
        <v>0</v>
      </c>
      <c r="AF446" s="465">
        <v>0</v>
      </c>
      <c r="AG446" s="465">
        <v>0</v>
      </c>
      <c r="AH446" s="465">
        <v>0</v>
      </c>
      <c r="AI446" s="465">
        <v>0</v>
      </c>
      <c r="AJ446" s="465">
        <v>0</v>
      </c>
      <c r="AK446" s="465">
        <v>0</v>
      </c>
      <c r="AL446" s="465">
        <v>0</v>
      </c>
      <c r="AM446" s="465">
        <v>0</v>
      </c>
      <c r="AN446" s="465">
        <v>0</v>
      </c>
      <c r="AO446" s="465">
        <v>0</v>
      </c>
      <c r="AP446" s="465">
        <v>0</v>
      </c>
      <c r="AQ446" s="465">
        <v>0</v>
      </c>
      <c r="AR446" s="465">
        <v>0</v>
      </c>
      <c r="AS446" s="465">
        <v>0</v>
      </c>
      <c r="AT446" s="465">
        <v>0</v>
      </c>
      <c r="AU446" s="465">
        <v>0</v>
      </c>
      <c r="AV446" s="404">
        <v>12083.84</v>
      </c>
      <c r="AW446" s="404">
        <v>10688.080000000002</v>
      </c>
      <c r="AX446" s="404">
        <v>13269.28</v>
      </c>
      <c r="AY446" s="404">
        <v>13517.84</v>
      </c>
      <c r="AZ446" s="404">
        <v>13192.800000000001</v>
      </c>
      <c r="BA446" s="404">
        <v>0</v>
      </c>
      <c r="BB446" s="404">
        <v>0</v>
      </c>
      <c r="BC446" s="404">
        <v>0</v>
      </c>
      <c r="BD446" s="404">
        <v>0</v>
      </c>
      <c r="BE446" s="404">
        <v>0</v>
      </c>
      <c r="BF446" s="404">
        <v>0</v>
      </c>
      <c r="BG446" s="404">
        <v>0</v>
      </c>
      <c r="BH446" s="404">
        <v>26559.649999999998</v>
      </c>
      <c r="BI446" s="404">
        <v>0</v>
      </c>
      <c r="BJ446" s="404">
        <v>0</v>
      </c>
      <c r="BK446" s="404">
        <v>0</v>
      </c>
      <c r="BL446" s="404">
        <v>0</v>
      </c>
      <c r="BM446" s="404">
        <v>0</v>
      </c>
      <c r="BN446" s="404">
        <v>0</v>
      </c>
      <c r="BO446" s="404">
        <v>0</v>
      </c>
      <c r="BP446" s="404">
        <v>0</v>
      </c>
      <c r="BQ446" s="404">
        <v>0</v>
      </c>
      <c r="BR446" s="404">
        <v>0</v>
      </c>
      <c r="BS446" s="404">
        <v>0</v>
      </c>
      <c r="BT446" s="404">
        <v>0</v>
      </c>
      <c r="BU446" s="404">
        <v>0</v>
      </c>
      <c r="BV446" s="404">
        <v>0</v>
      </c>
      <c r="BW446" s="404">
        <v>0</v>
      </c>
      <c r="BX446" s="404">
        <v>0</v>
      </c>
      <c r="BY446" s="404">
        <v>0</v>
      </c>
      <c r="BZ446" s="404">
        <v>0</v>
      </c>
      <c r="CA446" s="404">
        <v>0</v>
      </c>
      <c r="CB446" s="404">
        <v>0</v>
      </c>
      <c r="CC446" s="404">
        <v>0</v>
      </c>
      <c r="CD446" s="404">
        <v>0</v>
      </c>
      <c r="CE446" s="404">
        <v>0</v>
      </c>
      <c r="CF446" s="404">
        <v>0</v>
      </c>
      <c r="CG446" s="404">
        <v>0</v>
      </c>
      <c r="CH446" s="404">
        <v>13154.560000000001</v>
      </c>
      <c r="CI446" s="404">
        <v>11758.8</v>
      </c>
      <c r="CJ446" s="404">
        <v>15028.320000000002</v>
      </c>
      <c r="CK446" s="404">
        <v>14187.04</v>
      </c>
      <c r="CL446" s="404">
        <v>13976.72</v>
      </c>
      <c r="CM446" s="404">
        <v>0</v>
      </c>
      <c r="CN446" s="404">
        <v>0</v>
      </c>
      <c r="CO446" s="404">
        <v>0</v>
      </c>
      <c r="CP446" s="404">
        <v>0</v>
      </c>
      <c r="CQ446" s="404">
        <v>0</v>
      </c>
      <c r="CR446" s="404">
        <v>0</v>
      </c>
      <c r="CS446" s="404">
        <v>0</v>
      </c>
      <c r="CT446" s="404">
        <v>29434.010000000002</v>
      </c>
      <c r="CU446" s="404">
        <v>0</v>
      </c>
      <c r="CV446" s="404">
        <v>0</v>
      </c>
      <c r="CW446" s="404">
        <v>0</v>
      </c>
      <c r="CX446" s="404">
        <v>0</v>
      </c>
      <c r="CY446" s="404">
        <v>0</v>
      </c>
      <c r="CZ446" s="404">
        <v>0</v>
      </c>
    </row>
    <row r="447" spans="1:104" x14ac:dyDescent="0.25">
      <c r="A447" s="183">
        <v>5347</v>
      </c>
      <c r="B447" s="183">
        <v>676219</v>
      </c>
      <c r="C447" s="27">
        <v>1027122</v>
      </c>
      <c r="D447" s="14">
        <v>1760866347</v>
      </c>
      <c r="F447" s="27" t="s">
        <v>1258</v>
      </c>
      <c r="G447" s="12" t="s">
        <v>370</v>
      </c>
      <c r="H447" s="27" t="s">
        <v>1394</v>
      </c>
      <c r="I447" s="12" t="s">
        <v>371</v>
      </c>
      <c r="J447" s="465">
        <v>12963</v>
      </c>
      <c r="K447" s="465">
        <v>13427</v>
      </c>
      <c r="L447" s="465">
        <v>14059.199999999999</v>
      </c>
      <c r="M447" s="465">
        <v>13682.199999999999</v>
      </c>
      <c r="N447" s="465">
        <v>13572</v>
      </c>
      <c r="O447" s="465">
        <v>0</v>
      </c>
      <c r="P447" s="465">
        <v>0</v>
      </c>
      <c r="Q447" s="465">
        <v>0</v>
      </c>
      <c r="R447" s="465">
        <v>0</v>
      </c>
      <c r="S447" s="465">
        <v>0</v>
      </c>
      <c r="T447" s="465">
        <v>0</v>
      </c>
      <c r="U447" s="465">
        <v>0</v>
      </c>
      <c r="V447" s="465">
        <v>29988.2</v>
      </c>
      <c r="W447" s="465">
        <v>0</v>
      </c>
      <c r="X447" s="465">
        <v>0</v>
      </c>
      <c r="Y447" s="465">
        <v>0</v>
      </c>
      <c r="Z447" s="465">
        <v>0</v>
      </c>
      <c r="AA447" s="465">
        <v>0</v>
      </c>
      <c r="AB447" s="465">
        <v>0</v>
      </c>
      <c r="AC447" s="465">
        <v>0</v>
      </c>
      <c r="AD447" s="465">
        <v>0</v>
      </c>
      <c r="AE447" s="465">
        <v>0</v>
      </c>
      <c r="AF447" s="465">
        <v>0</v>
      </c>
      <c r="AG447" s="465">
        <v>0</v>
      </c>
      <c r="AH447" s="465">
        <v>0</v>
      </c>
      <c r="AI447" s="465">
        <v>0</v>
      </c>
      <c r="AJ447" s="465">
        <v>0</v>
      </c>
      <c r="AK447" s="465">
        <v>0</v>
      </c>
      <c r="AL447" s="465">
        <v>0</v>
      </c>
      <c r="AM447" s="465">
        <v>0</v>
      </c>
      <c r="AN447" s="465">
        <v>0</v>
      </c>
      <c r="AO447" s="465">
        <v>0</v>
      </c>
      <c r="AP447" s="465">
        <v>0</v>
      </c>
      <c r="AQ447" s="465">
        <v>0</v>
      </c>
      <c r="AR447" s="465">
        <v>0</v>
      </c>
      <c r="AS447" s="465">
        <v>0</v>
      </c>
      <c r="AT447" s="465">
        <v>0</v>
      </c>
      <c r="AU447" s="465">
        <v>0</v>
      </c>
      <c r="AV447" s="404">
        <v>0</v>
      </c>
      <c r="AW447" s="404">
        <v>0</v>
      </c>
      <c r="AX447" s="404">
        <v>0</v>
      </c>
      <c r="AY447" s="404">
        <v>0</v>
      </c>
      <c r="AZ447" s="404">
        <v>0</v>
      </c>
      <c r="BA447" s="404">
        <v>0</v>
      </c>
      <c r="BB447" s="404">
        <v>0</v>
      </c>
      <c r="BC447" s="404">
        <v>0</v>
      </c>
      <c r="BD447" s="404">
        <v>0</v>
      </c>
      <c r="BE447" s="404">
        <v>0</v>
      </c>
      <c r="BF447" s="404">
        <v>0</v>
      </c>
      <c r="BG447" s="404">
        <v>0</v>
      </c>
      <c r="BH447" s="404">
        <v>0</v>
      </c>
      <c r="BI447" s="404">
        <v>0</v>
      </c>
      <c r="BJ447" s="404">
        <v>0</v>
      </c>
      <c r="BK447" s="404">
        <v>0</v>
      </c>
      <c r="BL447" s="404">
        <v>0</v>
      </c>
      <c r="BM447" s="404">
        <v>0</v>
      </c>
      <c r="BN447" s="404">
        <v>0</v>
      </c>
      <c r="BO447" s="404">
        <v>14442</v>
      </c>
      <c r="BP447" s="404">
        <v>14830.6</v>
      </c>
      <c r="BQ447" s="404">
        <v>15868.800000000001</v>
      </c>
      <c r="BR447" s="404">
        <v>15793.4</v>
      </c>
      <c r="BS447" s="404">
        <v>15758.6</v>
      </c>
      <c r="BT447" s="404">
        <v>0</v>
      </c>
      <c r="BU447" s="404">
        <v>0</v>
      </c>
      <c r="BV447" s="404">
        <v>0</v>
      </c>
      <c r="BW447" s="404">
        <v>0</v>
      </c>
      <c r="BX447" s="404">
        <v>0</v>
      </c>
      <c r="BY447" s="404">
        <v>0</v>
      </c>
      <c r="BZ447" s="404">
        <v>0</v>
      </c>
      <c r="CA447" s="404">
        <v>33466.9</v>
      </c>
      <c r="CB447" s="404">
        <v>0</v>
      </c>
      <c r="CC447" s="404">
        <v>0</v>
      </c>
      <c r="CD447" s="404">
        <v>0</v>
      </c>
      <c r="CE447" s="404">
        <v>0</v>
      </c>
      <c r="CF447" s="404">
        <v>0</v>
      </c>
      <c r="CG447" s="404">
        <v>0</v>
      </c>
      <c r="CH447" s="404">
        <v>0</v>
      </c>
      <c r="CI447" s="404">
        <v>0</v>
      </c>
      <c r="CJ447" s="404">
        <v>0</v>
      </c>
      <c r="CK447" s="404">
        <v>0</v>
      </c>
      <c r="CL447" s="404">
        <v>0</v>
      </c>
      <c r="CM447" s="404">
        <v>0</v>
      </c>
      <c r="CN447" s="404">
        <v>0</v>
      </c>
      <c r="CO447" s="404">
        <v>0</v>
      </c>
      <c r="CP447" s="404">
        <v>0</v>
      </c>
      <c r="CQ447" s="404">
        <v>0</v>
      </c>
      <c r="CR447" s="404">
        <v>0</v>
      </c>
      <c r="CS447" s="404">
        <v>0</v>
      </c>
      <c r="CT447" s="404">
        <v>0</v>
      </c>
      <c r="CU447" s="404">
        <v>0</v>
      </c>
      <c r="CV447" s="404">
        <v>0</v>
      </c>
      <c r="CW447" s="404">
        <v>0</v>
      </c>
      <c r="CX447" s="404">
        <v>0</v>
      </c>
      <c r="CY447" s="404">
        <v>0</v>
      </c>
      <c r="CZ447" s="404">
        <v>0</v>
      </c>
    </row>
    <row r="448" spans="1:104" x14ac:dyDescent="0.25">
      <c r="A448" s="183">
        <v>103751</v>
      </c>
      <c r="B448" s="183">
        <v>676220</v>
      </c>
      <c r="C448" s="27">
        <v>1027633</v>
      </c>
      <c r="D448" s="14">
        <v>1588025456</v>
      </c>
      <c r="F448" s="27" t="s">
        <v>1297</v>
      </c>
      <c r="G448" s="12" t="s">
        <v>468</v>
      </c>
      <c r="H448" s="27" t="s">
        <v>1364</v>
      </c>
      <c r="I448" s="12" t="s">
        <v>469</v>
      </c>
      <c r="J448" s="465">
        <v>1989.4199999999998</v>
      </c>
      <c r="K448" s="465">
        <v>1975.22</v>
      </c>
      <c r="L448" s="465">
        <v>2097.3399999999997</v>
      </c>
      <c r="M448" s="465">
        <v>2090.2399999999998</v>
      </c>
      <c r="N448" s="465">
        <v>2057.58</v>
      </c>
      <c r="O448" s="465">
        <v>0</v>
      </c>
      <c r="P448" s="465">
        <v>0</v>
      </c>
      <c r="Q448" s="465">
        <v>0</v>
      </c>
      <c r="R448" s="465">
        <v>0</v>
      </c>
      <c r="S448" s="465">
        <v>0</v>
      </c>
      <c r="T448" s="465">
        <v>0</v>
      </c>
      <c r="U448" s="465">
        <v>0</v>
      </c>
      <c r="V448" s="465">
        <v>5933.9100000000008</v>
      </c>
      <c r="W448" s="465">
        <v>0</v>
      </c>
      <c r="X448" s="465">
        <v>0</v>
      </c>
      <c r="Y448" s="465">
        <v>0</v>
      </c>
      <c r="Z448" s="465">
        <v>0</v>
      </c>
      <c r="AA448" s="465">
        <v>0</v>
      </c>
      <c r="AB448" s="465">
        <v>0</v>
      </c>
      <c r="AC448" s="465">
        <v>0</v>
      </c>
      <c r="AD448" s="465">
        <v>0</v>
      </c>
      <c r="AE448" s="465">
        <v>0</v>
      </c>
      <c r="AF448" s="465">
        <v>0</v>
      </c>
      <c r="AG448" s="465">
        <v>0</v>
      </c>
      <c r="AH448" s="465">
        <v>0</v>
      </c>
      <c r="AI448" s="465">
        <v>0</v>
      </c>
      <c r="AJ448" s="465">
        <v>0</v>
      </c>
      <c r="AK448" s="465">
        <v>0</v>
      </c>
      <c r="AL448" s="465">
        <v>0</v>
      </c>
      <c r="AM448" s="465">
        <v>0</v>
      </c>
      <c r="AN448" s="465">
        <v>0</v>
      </c>
      <c r="AO448" s="465">
        <v>0</v>
      </c>
      <c r="AP448" s="465">
        <v>0</v>
      </c>
      <c r="AQ448" s="465">
        <v>0</v>
      </c>
      <c r="AR448" s="465">
        <v>0</v>
      </c>
      <c r="AS448" s="465">
        <v>0</v>
      </c>
      <c r="AT448" s="465">
        <v>0</v>
      </c>
      <c r="AU448" s="465">
        <v>0</v>
      </c>
      <c r="AV448" s="404">
        <v>0</v>
      </c>
      <c r="AW448" s="404">
        <v>0</v>
      </c>
      <c r="AX448" s="404">
        <v>0</v>
      </c>
      <c r="AY448" s="404">
        <v>0</v>
      </c>
      <c r="AZ448" s="404">
        <v>0</v>
      </c>
      <c r="BA448" s="404">
        <v>0</v>
      </c>
      <c r="BB448" s="404">
        <v>0</v>
      </c>
      <c r="BC448" s="404">
        <v>0</v>
      </c>
      <c r="BD448" s="404">
        <v>0</v>
      </c>
      <c r="BE448" s="404">
        <v>0</v>
      </c>
      <c r="BF448" s="404">
        <v>0</v>
      </c>
      <c r="BG448" s="404">
        <v>0</v>
      </c>
      <c r="BH448" s="404">
        <v>0</v>
      </c>
      <c r="BI448" s="404">
        <v>0</v>
      </c>
      <c r="BJ448" s="404">
        <v>0</v>
      </c>
      <c r="BK448" s="404">
        <v>0</v>
      </c>
      <c r="BL448" s="404">
        <v>0</v>
      </c>
      <c r="BM448" s="404">
        <v>0</v>
      </c>
      <c r="BN448" s="404">
        <v>0</v>
      </c>
      <c r="BO448" s="404">
        <v>0</v>
      </c>
      <c r="BP448" s="404">
        <v>0</v>
      </c>
      <c r="BQ448" s="404">
        <v>0</v>
      </c>
      <c r="BR448" s="404">
        <v>0</v>
      </c>
      <c r="BS448" s="404">
        <v>0</v>
      </c>
      <c r="BT448" s="404">
        <v>0</v>
      </c>
      <c r="BU448" s="404">
        <v>0</v>
      </c>
      <c r="BV448" s="404">
        <v>0</v>
      </c>
      <c r="BW448" s="404">
        <v>0</v>
      </c>
      <c r="BX448" s="404">
        <v>0</v>
      </c>
      <c r="BY448" s="404">
        <v>0</v>
      </c>
      <c r="BZ448" s="404">
        <v>0</v>
      </c>
      <c r="CA448" s="404">
        <v>0</v>
      </c>
      <c r="CB448" s="404">
        <v>0</v>
      </c>
      <c r="CC448" s="404">
        <v>0</v>
      </c>
      <c r="CD448" s="404">
        <v>0</v>
      </c>
      <c r="CE448" s="404">
        <v>0</v>
      </c>
      <c r="CF448" s="404">
        <v>0</v>
      </c>
      <c r="CG448" s="404">
        <v>0</v>
      </c>
      <c r="CH448" s="404">
        <v>2448.08</v>
      </c>
      <c r="CI448" s="404">
        <v>2448.08</v>
      </c>
      <c r="CJ448" s="404">
        <v>2644.04</v>
      </c>
      <c r="CK448" s="404">
        <v>2661.08</v>
      </c>
      <c r="CL448" s="404">
        <v>2682.3799999999997</v>
      </c>
      <c r="CM448" s="404">
        <v>0</v>
      </c>
      <c r="CN448" s="404">
        <v>0</v>
      </c>
      <c r="CO448" s="404">
        <v>0</v>
      </c>
      <c r="CP448" s="404">
        <v>0</v>
      </c>
      <c r="CQ448" s="404">
        <v>0</v>
      </c>
      <c r="CR448" s="404">
        <v>0</v>
      </c>
      <c r="CS448" s="404">
        <v>0</v>
      </c>
      <c r="CT448" s="404">
        <v>7380.9</v>
      </c>
      <c r="CU448" s="404">
        <v>0</v>
      </c>
      <c r="CV448" s="404">
        <v>0</v>
      </c>
      <c r="CW448" s="404">
        <v>0</v>
      </c>
      <c r="CX448" s="404">
        <v>0</v>
      </c>
      <c r="CY448" s="404">
        <v>0</v>
      </c>
      <c r="CZ448" s="404">
        <v>0</v>
      </c>
    </row>
    <row r="449" spans="1:104" x14ac:dyDescent="0.25">
      <c r="A449" s="183">
        <v>103892</v>
      </c>
      <c r="B449" s="183">
        <v>676222</v>
      </c>
      <c r="C449" s="27">
        <v>1026514</v>
      </c>
      <c r="D449" s="14">
        <v>1477791523</v>
      </c>
      <c r="F449" s="27" t="s">
        <v>1297</v>
      </c>
      <c r="G449" s="12" t="s">
        <v>476</v>
      </c>
      <c r="H449" s="27" t="s">
        <v>1402</v>
      </c>
      <c r="I449" s="12" t="s">
        <v>477</v>
      </c>
      <c r="J449" s="465">
        <v>17974.830000000002</v>
      </c>
      <c r="K449" s="465">
        <v>17846.53</v>
      </c>
      <c r="L449" s="465">
        <v>18949.91</v>
      </c>
      <c r="M449" s="465">
        <v>18885.759999999998</v>
      </c>
      <c r="N449" s="465">
        <v>18590.670000000002</v>
      </c>
      <c r="O449" s="465">
        <v>0</v>
      </c>
      <c r="P449" s="465">
        <v>0</v>
      </c>
      <c r="Q449" s="465">
        <v>0</v>
      </c>
      <c r="R449" s="465">
        <v>0</v>
      </c>
      <c r="S449" s="465">
        <v>0</v>
      </c>
      <c r="T449" s="465">
        <v>0</v>
      </c>
      <c r="U449" s="465">
        <v>0</v>
      </c>
      <c r="V449" s="465">
        <v>51782.97</v>
      </c>
      <c r="W449" s="465">
        <v>0</v>
      </c>
      <c r="X449" s="465">
        <v>0</v>
      </c>
      <c r="Y449" s="465">
        <v>0</v>
      </c>
      <c r="Z449" s="465">
        <v>0</v>
      </c>
      <c r="AA449" s="465">
        <v>0</v>
      </c>
      <c r="AB449" s="465">
        <v>0</v>
      </c>
      <c r="AC449" s="465">
        <v>0</v>
      </c>
      <c r="AD449" s="465">
        <v>0</v>
      </c>
      <c r="AE449" s="465">
        <v>0</v>
      </c>
      <c r="AF449" s="465">
        <v>0</v>
      </c>
      <c r="AG449" s="465">
        <v>0</v>
      </c>
      <c r="AH449" s="465">
        <v>0</v>
      </c>
      <c r="AI449" s="465">
        <v>0</v>
      </c>
      <c r="AJ449" s="465">
        <v>0</v>
      </c>
      <c r="AK449" s="465">
        <v>0</v>
      </c>
      <c r="AL449" s="465">
        <v>0</v>
      </c>
      <c r="AM449" s="465">
        <v>0</v>
      </c>
      <c r="AN449" s="465">
        <v>0</v>
      </c>
      <c r="AO449" s="465">
        <v>0</v>
      </c>
      <c r="AP449" s="465">
        <v>0</v>
      </c>
      <c r="AQ449" s="465">
        <v>0</v>
      </c>
      <c r="AR449" s="465">
        <v>0</v>
      </c>
      <c r="AS449" s="465">
        <v>0</v>
      </c>
      <c r="AT449" s="465">
        <v>0</v>
      </c>
      <c r="AU449" s="465">
        <v>0</v>
      </c>
      <c r="AV449" s="404">
        <v>0</v>
      </c>
      <c r="AW449" s="404">
        <v>0</v>
      </c>
      <c r="AX449" s="404">
        <v>0</v>
      </c>
      <c r="AY449" s="404">
        <v>0</v>
      </c>
      <c r="AZ449" s="404">
        <v>0</v>
      </c>
      <c r="BA449" s="404">
        <v>0</v>
      </c>
      <c r="BB449" s="404">
        <v>0</v>
      </c>
      <c r="BC449" s="404">
        <v>0</v>
      </c>
      <c r="BD449" s="404">
        <v>0</v>
      </c>
      <c r="BE449" s="404">
        <v>0</v>
      </c>
      <c r="BF449" s="404">
        <v>0</v>
      </c>
      <c r="BG449" s="404">
        <v>0</v>
      </c>
      <c r="BH449" s="404">
        <v>0</v>
      </c>
      <c r="BI449" s="404">
        <v>0</v>
      </c>
      <c r="BJ449" s="404">
        <v>0</v>
      </c>
      <c r="BK449" s="404">
        <v>0</v>
      </c>
      <c r="BL449" s="404">
        <v>0</v>
      </c>
      <c r="BM449" s="404">
        <v>0</v>
      </c>
      <c r="BN449" s="404">
        <v>0</v>
      </c>
      <c r="BO449" s="404">
        <v>0</v>
      </c>
      <c r="BP449" s="404">
        <v>0</v>
      </c>
      <c r="BQ449" s="404">
        <v>0</v>
      </c>
      <c r="BR449" s="404">
        <v>0</v>
      </c>
      <c r="BS449" s="404">
        <v>0</v>
      </c>
      <c r="BT449" s="404">
        <v>0</v>
      </c>
      <c r="BU449" s="404">
        <v>0</v>
      </c>
      <c r="BV449" s="404">
        <v>0</v>
      </c>
      <c r="BW449" s="404">
        <v>0</v>
      </c>
      <c r="BX449" s="404">
        <v>0</v>
      </c>
      <c r="BY449" s="404">
        <v>0</v>
      </c>
      <c r="BZ449" s="404">
        <v>0</v>
      </c>
      <c r="CA449" s="404">
        <v>0</v>
      </c>
      <c r="CB449" s="404">
        <v>0</v>
      </c>
      <c r="CC449" s="404">
        <v>0</v>
      </c>
      <c r="CD449" s="404">
        <v>0</v>
      </c>
      <c r="CE449" s="404">
        <v>0</v>
      </c>
      <c r="CF449" s="404">
        <v>0</v>
      </c>
      <c r="CG449" s="404">
        <v>0</v>
      </c>
      <c r="CH449" s="404">
        <v>22118.920000000002</v>
      </c>
      <c r="CI449" s="404">
        <v>22118.920000000002</v>
      </c>
      <c r="CJ449" s="404">
        <v>23889.46</v>
      </c>
      <c r="CK449" s="404">
        <v>24043.42</v>
      </c>
      <c r="CL449" s="404">
        <v>24235.87</v>
      </c>
      <c r="CM449" s="404">
        <v>0</v>
      </c>
      <c r="CN449" s="404">
        <v>0</v>
      </c>
      <c r="CO449" s="404">
        <v>0</v>
      </c>
      <c r="CP449" s="404">
        <v>0</v>
      </c>
      <c r="CQ449" s="404">
        <v>0</v>
      </c>
      <c r="CR449" s="404">
        <v>0</v>
      </c>
      <c r="CS449" s="404">
        <v>0</v>
      </c>
      <c r="CT449" s="404">
        <v>64410.299999999988</v>
      </c>
      <c r="CU449" s="404">
        <v>0</v>
      </c>
      <c r="CV449" s="404">
        <v>0</v>
      </c>
      <c r="CW449" s="404">
        <v>0</v>
      </c>
      <c r="CX449" s="404">
        <v>0</v>
      </c>
      <c r="CY449" s="404">
        <v>0</v>
      </c>
      <c r="CZ449" s="404">
        <v>0</v>
      </c>
    </row>
    <row r="450" spans="1:104" x14ac:dyDescent="0.25">
      <c r="A450" s="183">
        <v>103837</v>
      </c>
      <c r="B450" s="183">
        <v>676224</v>
      </c>
      <c r="C450" s="27">
        <v>1026628</v>
      </c>
      <c r="D450" s="14">
        <v>1730578006</v>
      </c>
      <c r="F450" s="27" t="s">
        <v>1267</v>
      </c>
      <c r="G450" s="12" t="s">
        <v>472</v>
      </c>
      <c r="H450" s="27" t="s">
        <v>1268</v>
      </c>
      <c r="I450" s="12" t="s">
        <v>473</v>
      </c>
      <c r="J450" s="465">
        <v>8911.5</v>
      </c>
      <c r="K450" s="465">
        <v>9222.260000000002</v>
      </c>
      <c r="L450" s="465">
        <v>9176.5600000000013</v>
      </c>
      <c r="M450" s="465">
        <v>9258.82</v>
      </c>
      <c r="N450" s="465">
        <v>9715.82</v>
      </c>
      <c r="O450" s="465">
        <v>0</v>
      </c>
      <c r="P450" s="465">
        <v>0</v>
      </c>
      <c r="Q450" s="465">
        <v>0</v>
      </c>
      <c r="R450" s="465">
        <v>0</v>
      </c>
      <c r="S450" s="465">
        <v>0</v>
      </c>
      <c r="T450" s="465">
        <v>0</v>
      </c>
      <c r="U450" s="465">
        <v>0</v>
      </c>
      <c r="V450" s="465">
        <v>25935.839999999997</v>
      </c>
      <c r="W450" s="465">
        <v>0</v>
      </c>
      <c r="X450" s="465">
        <v>0</v>
      </c>
      <c r="Y450" s="465">
        <v>0</v>
      </c>
      <c r="Z450" s="465">
        <v>0</v>
      </c>
      <c r="AA450" s="465">
        <v>0</v>
      </c>
      <c r="AB450" s="465">
        <v>0</v>
      </c>
      <c r="AC450" s="465">
        <v>0</v>
      </c>
      <c r="AD450" s="465">
        <v>0</v>
      </c>
      <c r="AE450" s="465">
        <v>0</v>
      </c>
      <c r="AF450" s="465">
        <v>0</v>
      </c>
      <c r="AG450" s="465">
        <v>0</v>
      </c>
      <c r="AH450" s="465">
        <v>0</v>
      </c>
      <c r="AI450" s="465">
        <v>0</v>
      </c>
      <c r="AJ450" s="465">
        <v>0</v>
      </c>
      <c r="AK450" s="465">
        <v>0</v>
      </c>
      <c r="AL450" s="465">
        <v>0</v>
      </c>
      <c r="AM450" s="465">
        <v>0</v>
      </c>
      <c r="AN450" s="465">
        <v>0</v>
      </c>
      <c r="AO450" s="465">
        <v>0</v>
      </c>
      <c r="AP450" s="465">
        <v>0</v>
      </c>
      <c r="AQ450" s="465">
        <v>0</v>
      </c>
      <c r="AR450" s="465">
        <v>0</v>
      </c>
      <c r="AS450" s="465">
        <v>0</v>
      </c>
      <c r="AT450" s="465">
        <v>0</v>
      </c>
      <c r="AU450" s="465">
        <v>0</v>
      </c>
      <c r="AV450" s="404">
        <v>11827.16</v>
      </c>
      <c r="AW450" s="404">
        <v>12028.240000000002</v>
      </c>
      <c r="AX450" s="404">
        <v>12558.36</v>
      </c>
      <c r="AY450" s="404">
        <v>12887.4</v>
      </c>
      <c r="AZ450" s="404">
        <v>12741.160000000002</v>
      </c>
      <c r="BA450" s="404">
        <v>0</v>
      </c>
      <c r="BB450" s="404">
        <v>0</v>
      </c>
      <c r="BC450" s="404">
        <v>0</v>
      </c>
      <c r="BD450" s="404">
        <v>0</v>
      </c>
      <c r="BE450" s="404">
        <v>0</v>
      </c>
      <c r="BF450" s="404">
        <v>0</v>
      </c>
      <c r="BG450" s="404">
        <v>0</v>
      </c>
      <c r="BH450" s="404">
        <v>34581.119999999995</v>
      </c>
      <c r="BI450" s="404">
        <v>0</v>
      </c>
      <c r="BJ450" s="404">
        <v>0</v>
      </c>
      <c r="BK450" s="404">
        <v>0</v>
      </c>
      <c r="BL450" s="404">
        <v>0</v>
      </c>
      <c r="BM450" s="404">
        <v>0</v>
      </c>
      <c r="BN450" s="404">
        <v>0</v>
      </c>
      <c r="BO450" s="404">
        <v>16872.440000000002</v>
      </c>
      <c r="BP450" s="404">
        <v>17859.559999999998</v>
      </c>
      <c r="BQ450" s="404">
        <v>19413.36</v>
      </c>
      <c r="BR450" s="404">
        <v>20053.160000000003</v>
      </c>
      <c r="BS450" s="404">
        <v>18947.22</v>
      </c>
      <c r="BT450" s="404">
        <v>0</v>
      </c>
      <c r="BU450" s="404">
        <v>0</v>
      </c>
      <c r="BV450" s="404">
        <v>0</v>
      </c>
      <c r="BW450" s="404">
        <v>0</v>
      </c>
      <c r="BX450" s="404">
        <v>0</v>
      </c>
      <c r="BY450" s="404">
        <v>0</v>
      </c>
      <c r="BZ450" s="404">
        <v>0</v>
      </c>
      <c r="CA450" s="404">
        <v>51420.319999999992</v>
      </c>
      <c r="CB450" s="404">
        <v>0</v>
      </c>
      <c r="CC450" s="404">
        <v>0</v>
      </c>
      <c r="CD450" s="404">
        <v>0</v>
      </c>
      <c r="CE450" s="404">
        <v>0</v>
      </c>
      <c r="CF450" s="404">
        <v>0</v>
      </c>
      <c r="CG450" s="404">
        <v>0</v>
      </c>
      <c r="CH450" s="404">
        <v>0</v>
      </c>
      <c r="CI450" s="404">
        <v>0</v>
      </c>
      <c r="CJ450" s="404">
        <v>0</v>
      </c>
      <c r="CK450" s="404">
        <v>0</v>
      </c>
      <c r="CL450" s="404">
        <v>0</v>
      </c>
      <c r="CM450" s="404">
        <v>0</v>
      </c>
      <c r="CN450" s="404">
        <v>0</v>
      </c>
      <c r="CO450" s="404">
        <v>0</v>
      </c>
      <c r="CP450" s="404">
        <v>0</v>
      </c>
      <c r="CQ450" s="404">
        <v>0</v>
      </c>
      <c r="CR450" s="404">
        <v>0</v>
      </c>
      <c r="CS450" s="404">
        <v>0</v>
      </c>
      <c r="CT450" s="404">
        <v>0</v>
      </c>
      <c r="CU450" s="404">
        <v>0</v>
      </c>
      <c r="CV450" s="404">
        <v>0</v>
      </c>
      <c r="CW450" s="404">
        <v>0</v>
      </c>
      <c r="CX450" s="404">
        <v>0</v>
      </c>
      <c r="CY450" s="404">
        <v>0</v>
      </c>
      <c r="CZ450" s="404">
        <v>0</v>
      </c>
    </row>
    <row r="451" spans="1:104" x14ac:dyDescent="0.25">
      <c r="A451" s="183">
        <v>4221</v>
      </c>
      <c r="B451" s="183">
        <v>676225</v>
      </c>
      <c r="C451" s="27">
        <v>422101</v>
      </c>
      <c r="D451" s="14">
        <v>1306832092</v>
      </c>
      <c r="F451" s="27" t="s">
        <v>1258</v>
      </c>
      <c r="G451" s="12" t="s">
        <v>178</v>
      </c>
      <c r="H451" s="27" t="s">
        <v>1382</v>
      </c>
      <c r="I451" s="12" t="s">
        <v>179</v>
      </c>
      <c r="J451" s="465">
        <v>7867.2</v>
      </c>
      <c r="K451" s="465">
        <v>8148.8</v>
      </c>
      <c r="L451" s="465">
        <v>8532.48</v>
      </c>
      <c r="M451" s="465">
        <v>8303.68</v>
      </c>
      <c r="N451" s="465">
        <v>8236.7999999999993</v>
      </c>
      <c r="O451" s="465">
        <v>0</v>
      </c>
      <c r="P451" s="465">
        <v>0</v>
      </c>
      <c r="Q451" s="465">
        <v>0</v>
      </c>
      <c r="R451" s="465">
        <v>0</v>
      </c>
      <c r="S451" s="465">
        <v>0</v>
      </c>
      <c r="T451" s="465">
        <v>0</v>
      </c>
      <c r="U451" s="465">
        <v>0</v>
      </c>
      <c r="V451" s="465">
        <v>17923.18</v>
      </c>
      <c r="W451" s="465">
        <v>0</v>
      </c>
      <c r="X451" s="465">
        <v>0</v>
      </c>
      <c r="Y451" s="465">
        <v>0</v>
      </c>
      <c r="Z451" s="465">
        <v>0</v>
      </c>
      <c r="AA451" s="465">
        <v>0</v>
      </c>
      <c r="AB451" s="465">
        <v>0</v>
      </c>
      <c r="AC451" s="465">
        <v>0</v>
      </c>
      <c r="AD451" s="465">
        <v>0</v>
      </c>
      <c r="AE451" s="465">
        <v>0</v>
      </c>
      <c r="AF451" s="465">
        <v>0</v>
      </c>
      <c r="AG451" s="465">
        <v>0</v>
      </c>
      <c r="AH451" s="465">
        <v>0</v>
      </c>
      <c r="AI451" s="465">
        <v>0</v>
      </c>
      <c r="AJ451" s="465">
        <v>0</v>
      </c>
      <c r="AK451" s="465">
        <v>0</v>
      </c>
      <c r="AL451" s="465">
        <v>0</v>
      </c>
      <c r="AM451" s="465">
        <v>0</v>
      </c>
      <c r="AN451" s="465">
        <v>0</v>
      </c>
      <c r="AO451" s="465">
        <v>0</v>
      </c>
      <c r="AP451" s="465">
        <v>0</v>
      </c>
      <c r="AQ451" s="465">
        <v>0</v>
      </c>
      <c r="AR451" s="465">
        <v>0</v>
      </c>
      <c r="AS451" s="465">
        <v>0</v>
      </c>
      <c r="AT451" s="465">
        <v>0</v>
      </c>
      <c r="AU451" s="465">
        <v>0</v>
      </c>
      <c r="AV451" s="404">
        <v>0</v>
      </c>
      <c r="AW451" s="404">
        <v>0</v>
      </c>
      <c r="AX451" s="404">
        <v>0</v>
      </c>
      <c r="AY451" s="404">
        <v>0</v>
      </c>
      <c r="AZ451" s="404">
        <v>0</v>
      </c>
      <c r="BA451" s="404">
        <v>0</v>
      </c>
      <c r="BB451" s="404">
        <v>0</v>
      </c>
      <c r="BC451" s="404">
        <v>0</v>
      </c>
      <c r="BD451" s="404">
        <v>0</v>
      </c>
      <c r="BE451" s="404">
        <v>0</v>
      </c>
      <c r="BF451" s="404">
        <v>0</v>
      </c>
      <c r="BG451" s="404">
        <v>0</v>
      </c>
      <c r="BH451" s="404">
        <v>0</v>
      </c>
      <c r="BI451" s="404">
        <v>0</v>
      </c>
      <c r="BJ451" s="404">
        <v>0</v>
      </c>
      <c r="BK451" s="404">
        <v>0</v>
      </c>
      <c r="BL451" s="404">
        <v>0</v>
      </c>
      <c r="BM451" s="404">
        <v>0</v>
      </c>
      <c r="BN451" s="404">
        <v>0</v>
      </c>
      <c r="BO451" s="404">
        <v>8764.7999999999993</v>
      </c>
      <c r="BP451" s="404">
        <v>9000.64</v>
      </c>
      <c r="BQ451" s="404">
        <v>9630.7199999999993</v>
      </c>
      <c r="BR451" s="404">
        <v>9584.9599999999991</v>
      </c>
      <c r="BS451" s="404">
        <v>9563.84</v>
      </c>
      <c r="BT451" s="404">
        <v>0</v>
      </c>
      <c r="BU451" s="404">
        <v>0</v>
      </c>
      <c r="BV451" s="404">
        <v>0</v>
      </c>
      <c r="BW451" s="404">
        <v>0</v>
      </c>
      <c r="BX451" s="404">
        <v>0</v>
      </c>
      <c r="BY451" s="404">
        <v>0</v>
      </c>
      <c r="BZ451" s="404">
        <v>0</v>
      </c>
      <c r="CA451" s="404">
        <v>20002.310000000005</v>
      </c>
      <c r="CB451" s="404">
        <v>0</v>
      </c>
      <c r="CC451" s="404">
        <v>0</v>
      </c>
      <c r="CD451" s="404">
        <v>0</v>
      </c>
      <c r="CE451" s="404">
        <v>0</v>
      </c>
      <c r="CF451" s="404">
        <v>0</v>
      </c>
      <c r="CG451" s="404">
        <v>0</v>
      </c>
      <c r="CH451" s="404">
        <v>0</v>
      </c>
      <c r="CI451" s="404">
        <v>0</v>
      </c>
      <c r="CJ451" s="404">
        <v>0</v>
      </c>
      <c r="CK451" s="404">
        <v>0</v>
      </c>
      <c r="CL451" s="404">
        <v>0</v>
      </c>
      <c r="CM451" s="404">
        <v>0</v>
      </c>
      <c r="CN451" s="404">
        <v>0</v>
      </c>
      <c r="CO451" s="404">
        <v>0</v>
      </c>
      <c r="CP451" s="404">
        <v>0</v>
      </c>
      <c r="CQ451" s="404">
        <v>0</v>
      </c>
      <c r="CR451" s="404">
        <v>0</v>
      </c>
      <c r="CS451" s="404">
        <v>0</v>
      </c>
      <c r="CT451" s="404">
        <v>0</v>
      </c>
      <c r="CU451" s="404">
        <v>0</v>
      </c>
      <c r="CV451" s="404">
        <v>0</v>
      </c>
      <c r="CW451" s="404">
        <v>0</v>
      </c>
      <c r="CX451" s="404">
        <v>0</v>
      </c>
      <c r="CY451" s="404">
        <v>0</v>
      </c>
      <c r="CZ451" s="404">
        <v>0</v>
      </c>
    </row>
    <row r="452" spans="1:104" x14ac:dyDescent="0.25">
      <c r="A452" s="183">
        <v>103889</v>
      </c>
      <c r="B452" s="183">
        <v>676227</v>
      </c>
      <c r="C452" s="27">
        <v>1025580</v>
      </c>
      <c r="D452" s="14">
        <v>1548690878</v>
      </c>
      <c r="F452" s="27" t="s">
        <v>1274</v>
      </c>
      <c r="G452" s="12" t="s">
        <v>144</v>
      </c>
      <c r="H452" s="27" t="s">
        <v>1295</v>
      </c>
      <c r="I452" s="12" t="s">
        <v>145</v>
      </c>
      <c r="J452" s="465">
        <v>0</v>
      </c>
      <c r="K452" s="465">
        <v>0</v>
      </c>
      <c r="L452" s="465">
        <v>0</v>
      </c>
      <c r="M452" s="465">
        <v>0</v>
      </c>
      <c r="N452" s="465">
        <v>0</v>
      </c>
      <c r="O452" s="465">
        <v>0</v>
      </c>
      <c r="P452" s="465">
        <v>0</v>
      </c>
      <c r="Q452" s="465">
        <v>0</v>
      </c>
      <c r="R452" s="465">
        <v>0</v>
      </c>
      <c r="S452" s="465">
        <v>0</v>
      </c>
      <c r="T452" s="465">
        <v>0</v>
      </c>
      <c r="U452" s="465">
        <v>0</v>
      </c>
      <c r="V452" s="465">
        <v>0</v>
      </c>
      <c r="W452" s="465">
        <v>0</v>
      </c>
      <c r="X452" s="465">
        <v>0</v>
      </c>
      <c r="Y452" s="465">
        <v>0</v>
      </c>
      <c r="Z452" s="465">
        <v>0</v>
      </c>
      <c r="AA452" s="465">
        <v>0</v>
      </c>
      <c r="AB452" s="465">
        <v>0</v>
      </c>
      <c r="AC452" s="465">
        <v>0</v>
      </c>
      <c r="AD452" s="465">
        <v>0</v>
      </c>
      <c r="AE452" s="465">
        <v>0</v>
      </c>
      <c r="AF452" s="465">
        <v>0</v>
      </c>
      <c r="AG452" s="465">
        <v>0</v>
      </c>
      <c r="AH452" s="465">
        <v>0</v>
      </c>
      <c r="AI452" s="465">
        <v>0</v>
      </c>
      <c r="AJ452" s="465">
        <v>0</v>
      </c>
      <c r="AK452" s="465">
        <v>0</v>
      </c>
      <c r="AL452" s="465">
        <v>0</v>
      </c>
      <c r="AM452" s="465">
        <v>0</v>
      </c>
      <c r="AN452" s="465">
        <v>0</v>
      </c>
      <c r="AO452" s="465">
        <v>0</v>
      </c>
      <c r="AP452" s="465">
        <v>0</v>
      </c>
      <c r="AQ452" s="465">
        <v>0</v>
      </c>
      <c r="AR452" s="465">
        <v>0</v>
      </c>
      <c r="AS452" s="465">
        <v>0</v>
      </c>
      <c r="AT452" s="465">
        <v>0</v>
      </c>
      <c r="AU452" s="465">
        <v>0</v>
      </c>
      <c r="AV452" s="404">
        <v>0</v>
      </c>
      <c r="AW452" s="404">
        <v>0</v>
      </c>
      <c r="AX452" s="404">
        <v>0</v>
      </c>
      <c r="AY452" s="404">
        <v>0</v>
      </c>
      <c r="AZ452" s="404">
        <v>0</v>
      </c>
      <c r="BA452" s="404">
        <v>0</v>
      </c>
      <c r="BB452" s="404">
        <v>0</v>
      </c>
      <c r="BC452" s="404">
        <v>0</v>
      </c>
      <c r="BD452" s="404">
        <v>0</v>
      </c>
      <c r="BE452" s="404">
        <v>0</v>
      </c>
      <c r="BF452" s="404">
        <v>0</v>
      </c>
      <c r="BG452" s="404">
        <v>0</v>
      </c>
      <c r="BH452" s="404">
        <v>0</v>
      </c>
      <c r="BI452" s="404">
        <v>0</v>
      </c>
      <c r="BJ452" s="404">
        <v>0</v>
      </c>
      <c r="BK452" s="404">
        <v>0</v>
      </c>
      <c r="BL452" s="404">
        <v>0</v>
      </c>
      <c r="BM452" s="404">
        <v>0</v>
      </c>
      <c r="BN452" s="404">
        <v>0</v>
      </c>
      <c r="BO452" s="404">
        <v>12263.35</v>
      </c>
      <c r="BP452" s="404">
        <v>12106.05</v>
      </c>
      <c r="BQ452" s="404">
        <v>13606.45</v>
      </c>
      <c r="BR452" s="404">
        <v>13261.599999999999</v>
      </c>
      <c r="BS452" s="404">
        <v>13104.3</v>
      </c>
      <c r="BT452" s="404">
        <v>0</v>
      </c>
      <c r="BU452" s="404">
        <v>0</v>
      </c>
      <c r="BV452" s="404">
        <v>0</v>
      </c>
      <c r="BW452" s="404">
        <v>0</v>
      </c>
      <c r="BX452" s="404">
        <v>0</v>
      </c>
      <c r="BY452" s="404">
        <v>0</v>
      </c>
      <c r="BZ452" s="404">
        <v>0</v>
      </c>
      <c r="CA452" s="404">
        <v>22785.510000000002</v>
      </c>
      <c r="CB452" s="404">
        <v>0</v>
      </c>
      <c r="CC452" s="404">
        <v>0</v>
      </c>
      <c r="CD452" s="404">
        <v>0</v>
      </c>
      <c r="CE452" s="404">
        <v>0</v>
      </c>
      <c r="CF452" s="404">
        <v>0</v>
      </c>
      <c r="CG452" s="404">
        <v>0</v>
      </c>
      <c r="CH452" s="404">
        <v>14834.6</v>
      </c>
      <c r="CI452" s="404">
        <v>14592.6</v>
      </c>
      <c r="CJ452" s="404">
        <v>15947.800000000001</v>
      </c>
      <c r="CK452" s="404">
        <v>15869.15</v>
      </c>
      <c r="CL452" s="404">
        <v>15566.65</v>
      </c>
      <c r="CM452" s="404">
        <v>0</v>
      </c>
      <c r="CN452" s="404">
        <v>0</v>
      </c>
      <c r="CO452" s="404">
        <v>0</v>
      </c>
      <c r="CP452" s="404">
        <v>0</v>
      </c>
      <c r="CQ452" s="404">
        <v>0</v>
      </c>
      <c r="CR452" s="404">
        <v>0</v>
      </c>
      <c r="CS452" s="404">
        <v>0</v>
      </c>
      <c r="CT452" s="404">
        <v>27225</v>
      </c>
      <c r="CU452" s="404">
        <v>0</v>
      </c>
      <c r="CV452" s="404">
        <v>0</v>
      </c>
      <c r="CW452" s="404">
        <v>0</v>
      </c>
      <c r="CX452" s="404">
        <v>0</v>
      </c>
      <c r="CY452" s="404">
        <v>0</v>
      </c>
      <c r="CZ452" s="404">
        <v>0</v>
      </c>
    </row>
    <row r="453" spans="1:104" x14ac:dyDescent="0.25">
      <c r="A453" s="183">
        <v>103866</v>
      </c>
      <c r="B453" s="183">
        <v>676230</v>
      </c>
      <c r="C453" s="27">
        <v>1027661</v>
      </c>
      <c r="D453" s="14">
        <v>1922469956</v>
      </c>
      <c r="F453" s="27" t="s">
        <v>1286</v>
      </c>
      <c r="G453" s="12" t="s">
        <v>474</v>
      </c>
      <c r="H453" s="27" t="s">
        <v>1371</v>
      </c>
      <c r="I453" s="12" t="s">
        <v>475</v>
      </c>
      <c r="J453" s="465">
        <v>0</v>
      </c>
      <c r="K453" s="465">
        <v>0</v>
      </c>
      <c r="L453" s="465">
        <v>0</v>
      </c>
      <c r="M453" s="465">
        <v>0</v>
      </c>
      <c r="N453" s="465">
        <v>0</v>
      </c>
      <c r="O453" s="465">
        <v>0</v>
      </c>
      <c r="P453" s="465">
        <v>0</v>
      </c>
      <c r="Q453" s="465">
        <v>0</v>
      </c>
      <c r="R453" s="465">
        <v>0</v>
      </c>
      <c r="S453" s="465">
        <v>0</v>
      </c>
      <c r="T453" s="465">
        <v>0</v>
      </c>
      <c r="U453" s="465">
        <v>0</v>
      </c>
      <c r="V453" s="465">
        <v>0</v>
      </c>
      <c r="W453" s="465">
        <v>0</v>
      </c>
      <c r="X453" s="465">
        <v>0</v>
      </c>
      <c r="Y453" s="465">
        <v>0</v>
      </c>
      <c r="Z453" s="465">
        <v>0</v>
      </c>
      <c r="AA453" s="465">
        <v>0</v>
      </c>
      <c r="AB453" s="465">
        <v>0</v>
      </c>
      <c r="AC453" s="465">
        <v>0</v>
      </c>
      <c r="AD453" s="465">
        <v>0</v>
      </c>
      <c r="AE453" s="465">
        <v>0</v>
      </c>
      <c r="AF453" s="465">
        <v>0</v>
      </c>
      <c r="AG453" s="465">
        <v>0</v>
      </c>
      <c r="AH453" s="465">
        <v>0</v>
      </c>
      <c r="AI453" s="465">
        <v>0</v>
      </c>
      <c r="AJ453" s="465">
        <v>0</v>
      </c>
      <c r="AK453" s="465">
        <v>0</v>
      </c>
      <c r="AL453" s="465">
        <v>0</v>
      </c>
      <c r="AM453" s="465">
        <v>0</v>
      </c>
      <c r="AN453" s="465">
        <v>0</v>
      </c>
      <c r="AO453" s="465">
        <v>0</v>
      </c>
      <c r="AP453" s="465">
        <v>0</v>
      </c>
      <c r="AQ453" s="465">
        <v>0</v>
      </c>
      <c r="AR453" s="465">
        <v>0</v>
      </c>
      <c r="AS453" s="465">
        <v>0</v>
      </c>
      <c r="AT453" s="465">
        <v>0</v>
      </c>
      <c r="AU453" s="465">
        <v>0</v>
      </c>
      <c r="AV453" s="404">
        <v>0</v>
      </c>
      <c r="AW453" s="404">
        <v>0</v>
      </c>
      <c r="AX453" s="404">
        <v>0</v>
      </c>
      <c r="AY453" s="404">
        <v>0</v>
      </c>
      <c r="AZ453" s="404">
        <v>0</v>
      </c>
      <c r="BA453" s="404">
        <v>0</v>
      </c>
      <c r="BB453" s="404">
        <v>0</v>
      </c>
      <c r="BC453" s="404">
        <v>0</v>
      </c>
      <c r="BD453" s="404">
        <v>0</v>
      </c>
      <c r="BE453" s="404">
        <v>0</v>
      </c>
      <c r="BF453" s="404">
        <v>0</v>
      </c>
      <c r="BG453" s="404">
        <v>0</v>
      </c>
      <c r="BH453" s="404">
        <v>0</v>
      </c>
      <c r="BI453" s="404">
        <v>0</v>
      </c>
      <c r="BJ453" s="404">
        <v>0</v>
      </c>
      <c r="BK453" s="404">
        <v>0</v>
      </c>
      <c r="BL453" s="404">
        <v>0</v>
      </c>
      <c r="BM453" s="404">
        <v>0</v>
      </c>
      <c r="BN453" s="404">
        <v>0</v>
      </c>
      <c r="BO453" s="404">
        <v>20510.8</v>
      </c>
      <c r="BP453" s="404">
        <v>17085.059999999998</v>
      </c>
      <c r="BQ453" s="404">
        <v>23652.879999999997</v>
      </c>
      <c r="BR453" s="404">
        <v>24198.38</v>
      </c>
      <c r="BS453" s="404">
        <v>20510.800000000003</v>
      </c>
      <c r="BT453" s="404">
        <v>0</v>
      </c>
      <c r="BU453" s="404">
        <v>0</v>
      </c>
      <c r="BV453" s="404">
        <v>0</v>
      </c>
      <c r="BW453" s="404">
        <v>0</v>
      </c>
      <c r="BX453" s="404">
        <v>0</v>
      </c>
      <c r="BY453" s="404">
        <v>0</v>
      </c>
      <c r="BZ453" s="404">
        <v>0</v>
      </c>
      <c r="CA453" s="404">
        <v>57992.62</v>
      </c>
      <c r="CB453" s="404">
        <v>0</v>
      </c>
      <c r="CC453" s="404">
        <v>0</v>
      </c>
      <c r="CD453" s="404">
        <v>0</v>
      </c>
      <c r="CE453" s="404">
        <v>0</v>
      </c>
      <c r="CF453" s="404">
        <v>0</v>
      </c>
      <c r="CG453" s="404">
        <v>0</v>
      </c>
      <c r="CH453" s="404">
        <v>22889.18</v>
      </c>
      <c r="CI453" s="404">
        <v>18896.120000000003</v>
      </c>
      <c r="CJ453" s="404">
        <v>25594.86</v>
      </c>
      <c r="CK453" s="404">
        <v>26380.38</v>
      </c>
      <c r="CL453" s="404">
        <v>24940.26</v>
      </c>
      <c r="CM453" s="404">
        <v>0</v>
      </c>
      <c r="CN453" s="404">
        <v>0</v>
      </c>
      <c r="CO453" s="404">
        <v>0</v>
      </c>
      <c r="CP453" s="404">
        <v>0</v>
      </c>
      <c r="CQ453" s="404">
        <v>0</v>
      </c>
      <c r="CR453" s="404">
        <v>0</v>
      </c>
      <c r="CS453" s="404">
        <v>0</v>
      </c>
      <c r="CT453" s="404">
        <v>63798.080000000002</v>
      </c>
      <c r="CU453" s="404">
        <v>0</v>
      </c>
      <c r="CV453" s="404">
        <v>0</v>
      </c>
      <c r="CW453" s="404">
        <v>0</v>
      </c>
      <c r="CX453" s="404">
        <v>0</v>
      </c>
      <c r="CY453" s="404">
        <v>0</v>
      </c>
      <c r="CZ453" s="404">
        <v>0</v>
      </c>
    </row>
    <row r="454" spans="1:104" x14ac:dyDescent="0.25">
      <c r="A454" s="183">
        <v>103963</v>
      </c>
      <c r="B454" s="183">
        <v>676237</v>
      </c>
      <c r="C454" s="27">
        <v>1026722</v>
      </c>
      <c r="D454" s="14">
        <v>1962892109</v>
      </c>
      <c r="F454" s="27" t="s">
        <v>1298</v>
      </c>
      <c r="G454" s="12" t="s">
        <v>146</v>
      </c>
      <c r="H454" s="27" t="s">
        <v>1346</v>
      </c>
      <c r="I454" s="12" t="s">
        <v>147</v>
      </c>
      <c r="J454" s="465">
        <v>0</v>
      </c>
      <c r="K454" s="465">
        <v>0</v>
      </c>
      <c r="L454" s="465">
        <v>0</v>
      </c>
      <c r="M454" s="465">
        <v>0</v>
      </c>
      <c r="N454" s="465">
        <v>0</v>
      </c>
      <c r="O454" s="465">
        <v>0</v>
      </c>
      <c r="P454" s="465">
        <v>0</v>
      </c>
      <c r="Q454" s="465">
        <v>0</v>
      </c>
      <c r="R454" s="465">
        <v>0</v>
      </c>
      <c r="S454" s="465">
        <v>0</v>
      </c>
      <c r="T454" s="465">
        <v>0</v>
      </c>
      <c r="U454" s="465">
        <v>0</v>
      </c>
      <c r="V454" s="465">
        <v>0</v>
      </c>
      <c r="W454" s="465">
        <v>0</v>
      </c>
      <c r="X454" s="465">
        <v>0</v>
      </c>
      <c r="Y454" s="465">
        <v>0</v>
      </c>
      <c r="Z454" s="465">
        <v>0</v>
      </c>
      <c r="AA454" s="465">
        <v>0</v>
      </c>
      <c r="AB454" s="465">
        <v>0</v>
      </c>
      <c r="AC454" s="465">
        <v>0</v>
      </c>
      <c r="AD454" s="465">
        <v>0</v>
      </c>
      <c r="AE454" s="465">
        <v>0</v>
      </c>
      <c r="AF454" s="465">
        <v>0</v>
      </c>
      <c r="AG454" s="465">
        <v>0</v>
      </c>
      <c r="AH454" s="465">
        <v>0</v>
      </c>
      <c r="AI454" s="465">
        <v>0</v>
      </c>
      <c r="AJ454" s="465">
        <v>0</v>
      </c>
      <c r="AK454" s="465">
        <v>0</v>
      </c>
      <c r="AL454" s="465">
        <v>0</v>
      </c>
      <c r="AM454" s="465">
        <v>0</v>
      </c>
      <c r="AN454" s="465">
        <v>0</v>
      </c>
      <c r="AO454" s="465">
        <v>0</v>
      </c>
      <c r="AP454" s="465">
        <v>0</v>
      </c>
      <c r="AQ454" s="465">
        <v>0</v>
      </c>
      <c r="AR454" s="465">
        <v>0</v>
      </c>
      <c r="AS454" s="465">
        <v>0</v>
      </c>
      <c r="AT454" s="465">
        <v>0</v>
      </c>
      <c r="AU454" s="465">
        <v>0</v>
      </c>
      <c r="AV454" s="404">
        <v>9645.16</v>
      </c>
      <c r="AW454" s="404">
        <v>9988.3000000000011</v>
      </c>
      <c r="AX454" s="404">
        <v>10842.160000000002</v>
      </c>
      <c r="AY454" s="404">
        <v>10882.060000000001</v>
      </c>
      <c r="AZ454" s="404">
        <v>10703.840000000002</v>
      </c>
      <c r="BA454" s="404">
        <v>0</v>
      </c>
      <c r="BB454" s="404">
        <v>0</v>
      </c>
      <c r="BC454" s="404">
        <v>0</v>
      </c>
      <c r="BD454" s="404">
        <v>0</v>
      </c>
      <c r="BE454" s="404">
        <v>0</v>
      </c>
      <c r="BF454" s="404">
        <v>0</v>
      </c>
      <c r="BG454" s="404">
        <v>0</v>
      </c>
      <c r="BH454" s="404">
        <v>22684.86</v>
      </c>
      <c r="BI454" s="404">
        <v>0</v>
      </c>
      <c r="BJ454" s="404">
        <v>0</v>
      </c>
      <c r="BK454" s="404">
        <v>0</v>
      </c>
      <c r="BL454" s="404">
        <v>0</v>
      </c>
      <c r="BM454" s="404">
        <v>0</v>
      </c>
      <c r="BN454" s="404">
        <v>0</v>
      </c>
      <c r="BO454" s="404">
        <v>5987.6600000000008</v>
      </c>
      <c r="BP454" s="404">
        <v>6054.1600000000008</v>
      </c>
      <c r="BQ454" s="404">
        <v>6862.8</v>
      </c>
      <c r="BR454" s="404">
        <v>6790.9800000000005</v>
      </c>
      <c r="BS454" s="404">
        <v>6652.66</v>
      </c>
      <c r="BT454" s="404">
        <v>0</v>
      </c>
      <c r="BU454" s="404">
        <v>0</v>
      </c>
      <c r="BV454" s="404">
        <v>0</v>
      </c>
      <c r="BW454" s="404">
        <v>0</v>
      </c>
      <c r="BX454" s="404">
        <v>0</v>
      </c>
      <c r="BY454" s="404">
        <v>0</v>
      </c>
      <c r="BZ454" s="404">
        <v>0</v>
      </c>
      <c r="CA454" s="404">
        <v>14071.860000000002</v>
      </c>
      <c r="CB454" s="404">
        <v>0</v>
      </c>
      <c r="CC454" s="404">
        <v>0</v>
      </c>
      <c r="CD454" s="404">
        <v>0</v>
      </c>
      <c r="CE454" s="404">
        <v>0</v>
      </c>
      <c r="CF454" s="404">
        <v>0</v>
      </c>
      <c r="CG454" s="404">
        <v>0</v>
      </c>
      <c r="CH454" s="404">
        <v>0</v>
      </c>
      <c r="CI454" s="404">
        <v>0</v>
      </c>
      <c r="CJ454" s="404">
        <v>0</v>
      </c>
      <c r="CK454" s="404">
        <v>0</v>
      </c>
      <c r="CL454" s="404">
        <v>0</v>
      </c>
      <c r="CM454" s="404">
        <v>0</v>
      </c>
      <c r="CN454" s="404">
        <v>0</v>
      </c>
      <c r="CO454" s="404">
        <v>0</v>
      </c>
      <c r="CP454" s="404">
        <v>0</v>
      </c>
      <c r="CQ454" s="404">
        <v>0</v>
      </c>
      <c r="CR454" s="404">
        <v>0</v>
      </c>
      <c r="CS454" s="404">
        <v>0</v>
      </c>
      <c r="CT454" s="404">
        <v>0</v>
      </c>
      <c r="CU454" s="404">
        <v>0</v>
      </c>
      <c r="CV454" s="404">
        <v>0</v>
      </c>
      <c r="CW454" s="404">
        <v>0</v>
      </c>
      <c r="CX454" s="404">
        <v>0</v>
      </c>
      <c r="CY454" s="404">
        <v>0</v>
      </c>
      <c r="CZ454" s="404">
        <v>0</v>
      </c>
    </row>
    <row r="455" spans="1:104" x14ac:dyDescent="0.25">
      <c r="A455" s="183">
        <v>104003</v>
      </c>
      <c r="B455" s="183">
        <v>676238</v>
      </c>
      <c r="C455" s="27">
        <v>1027738</v>
      </c>
      <c r="D455" s="14">
        <v>1275994147</v>
      </c>
      <c r="F455" s="27" t="s">
        <v>1297</v>
      </c>
      <c r="G455" s="12" t="s">
        <v>478</v>
      </c>
      <c r="H455" s="27" t="s">
        <v>1364</v>
      </c>
      <c r="I455" s="12" t="s">
        <v>479</v>
      </c>
      <c r="J455" s="465">
        <v>18773.400000000001</v>
      </c>
      <c r="K455" s="465">
        <v>18639.399999999998</v>
      </c>
      <c r="L455" s="465">
        <v>19791.8</v>
      </c>
      <c r="M455" s="465">
        <v>19724.800000000003</v>
      </c>
      <c r="N455" s="465">
        <v>19416.600000000002</v>
      </c>
      <c r="O455" s="465">
        <v>0</v>
      </c>
      <c r="P455" s="465">
        <v>0</v>
      </c>
      <c r="Q455" s="465">
        <v>0</v>
      </c>
      <c r="R455" s="465">
        <v>0</v>
      </c>
      <c r="S455" s="465">
        <v>0</v>
      </c>
      <c r="T455" s="465">
        <v>0</v>
      </c>
      <c r="U455" s="465">
        <v>0</v>
      </c>
      <c r="V455" s="465">
        <v>30096.449999999997</v>
      </c>
      <c r="W455" s="465">
        <v>0</v>
      </c>
      <c r="X455" s="465">
        <v>0</v>
      </c>
      <c r="Y455" s="465">
        <v>0</v>
      </c>
      <c r="Z455" s="465">
        <v>0</v>
      </c>
      <c r="AA455" s="465">
        <v>0</v>
      </c>
      <c r="AB455" s="465">
        <v>0</v>
      </c>
      <c r="AC455" s="465">
        <v>0</v>
      </c>
      <c r="AD455" s="465">
        <v>0</v>
      </c>
      <c r="AE455" s="465">
        <v>0</v>
      </c>
      <c r="AF455" s="465">
        <v>0</v>
      </c>
      <c r="AG455" s="465">
        <v>0</v>
      </c>
      <c r="AH455" s="465">
        <v>0</v>
      </c>
      <c r="AI455" s="465">
        <v>0</v>
      </c>
      <c r="AJ455" s="465">
        <v>0</v>
      </c>
      <c r="AK455" s="465">
        <v>0</v>
      </c>
      <c r="AL455" s="465">
        <v>0</v>
      </c>
      <c r="AM455" s="465">
        <v>0</v>
      </c>
      <c r="AN455" s="465">
        <v>0</v>
      </c>
      <c r="AO455" s="465">
        <v>0</v>
      </c>
      <c r="AP455" s="465">
        <v>0</v>
      </c>
      <c r="AQ455" s="465">
        <v>0</v>
      </c>
      <c r="AR455" s="465">
        <v>0</v>
      </c>
      <c r="AS455" s="465">
        <v>0</v>
      </c>
      <c r="AT455" s="465">
        <v>0</v>
      </c>
      <c r="AU455" s="465">
        <v>0</v>
      </c>
      <c r="AV455" s="404">
        <v>0</v>
      </c>
      <c r="AW455" s="404">
        <v>0</v>
      </c>
      <c r="AX455" s="404">
        <v>0</v>
      </c>
      <c r="AY455" s="404">
        <v>0</v>
      </c>
      <c r="AZ455" s="404">
        <v>0</v>
      </c>
      <c r="BA455" s="404">
        <v>0</v>
      </c>
      <c r="BB455" s="404">
        <v>0</v>
      </c>
      <c r="BC455" s="404">
        <v>0</v>
      </c>
      <c r="BD455" s="404">
        <v>0</v>
      </c>
      <c r="BE455" s="404">
        <v>0</v>
      </c>
      <c r="BF455" s="404">
        <v>0</v>
      </c>
      <c r="BG455" s="404">
        <v>0</v>
      </c>
      <c r="BH455" s="404">
        <v>0</v>
      </c>
      <c r="BI455" s="404">
        <v>0</v>
      </c>
      <c r="BJ455" s="404">
        <v>0</v>
      </c>
      <c r="BK455" s="404">
        <v>0</v>
      </c>
      <c r="BL455" s="404">
        <v>0</v>
      </c>
      <c r="BM455" s="404">
        <v>0</v>
      </c>
      <c r="BN455" s="404">
        <v>0</v>
      </c>
      <c r="BO455" s="404">
        <v>0</v>
      </c>
      <c r="BP455" s="404">
        <v>0</v>
      </c>
      <c r="BQ455" s="404">
        <v>0</v>
      </c>
      <c r="BR455" s="404">
        <v>0</v>
      </c>
      <c r="BS455" s="404">
        <v>0</v>
      </c>
      <c r="BT455" s="404">
        <v>0</v>
      </c>
      <c r="BU455" s="404">
        <v>0</v>
      </c>
      <c r="BV455" s="404">
        <v>0</v>
      </c>
      <c r="BW455" s="404">
        <v>0</v>
      </c>
      <c r="BX455" s="404">
        <v>0</v>
      </c>
      <c r="BY455" s="404">
        <v>0</v>
      </c>
      <c r="BZ455" s="404">
        <v>0</v>
      </c>
      <c r="CA455" s="404">
        <v>0</v>
      </c>
      <c r="CB455" s="404">
        <v>0</v>
      </c>
      <c r="CC455" s="404">
        <v>0</v>
      </c>
      <c r="CD455" s="404">
        <v>0</v>
      </c>
      <c r="CE455" s="404">
        <v>0</v>
      </c>
      <c r="CF455" s="404">
        <v>0</v>
      </c>
      <c r="CG455" s="404">
        <v>0</v>
      </c>
      <c r="CH455" s="404">
        <v>23101.600000000002</v>
      </c>
      <c r="CI455" s="404">
        <v>23101.600000000002</v>
      </c>
      <c r="CJ455" s="404">
        <v>24950.799999999999</v>
      </c>
      <c r="CK455" s="404">
        <v>25111.600000000002</v>
      </c>
      <c r="CL455" s="404">
        <v>25312.600000000002</v>
      </c>
      <c r="CM455" s="404">
        <v>0</v>
      </c>
      <c r="CN455" s="404">
        <v>0</v>
      </c>
      <c r="CO455" s="404">
        <v>0</v>
      </c>
      <c r="CP455" s="404">
        <v>0</v>
      </c>
      <c r="CQ455" s="404">
        <v>0</v>
      </c>
      <c r="CR455" s="404">
        <v>0</v>
      </c>
      <c r="CS455" s="404">
        <v>0</v>
      </c>
      <c r="CT455" s="404">
        <v>37435.499999999993</v>
      </c>
      <c r="CU455" s="404">
        <v>0</v>
      </c>
      <c r="CV455" s="404">
        <v>0</v>
      </c>
      <c r="CW455" s="404">
        <v>0</v>
      </c>
      <c r="CX455" s="404">
        <v>0</v>
      </c>
      <c r="CY455" s="404">
        <v>0</v>
      </c>
      <c r="CZ455" s="404">
        <v>0</v>
      </c>
    </row>
    <row r="456" spans="1:104" x14ac:dyDescent="0.25">
      <c r="A456" s="183">
        <v>103799</v>
      </c>
      <c r="B456" s="183">
        <v>676239</v>
      </c>
      <c r="C456" s="27">
        <v>1026724</v>
      </c>
      <c r="D456" s="14">
        <v>1003061821</v>
      </c>
      <c r="F456" s="27" t="s">
        <v>1279</v>
      </c>
      <c r="G456" s="12" t="s">
        <v>470</v>
      </c>
      <c r="H456" s="27" t="s">
        <v>1407</v>
      </c>
      <c r="I456" s="12" t="s">
        <v>471</v>
      </c>
      <c r="J456" s="465">
        <v>9659.5999999999985</v>
      </c>
      <c r="K456" s="465">
        <v>9458.6999999999989</v>
      </c>
      <c r="L456" s="465">
        <v>10668.199999999999</v>
      </c>
      <c r="M456" s="465">
        <v>10983.899999999998</v>
      </c>
      <c r="N456" s="465">
        <v>10393.5</v>
      </c>
      <c r="O456" s="465">
        <v>0</v>
      </c>
      <c r="P456" s="465">
        <v>0</v>
      </c>
      <c r="Q456" s="465">
        <v>0</v>
      </c>
      <c r="R456" s="465">
        <v>0</v>
      </c>
      <c r="S456" s="465">
        <v>0</v>
      </c>
      <c r="T456" s="465">
        <v>0</v>
      </c>
      <c r="U456" s="465">
        <v>0</v>
      </c>
      <c r="V456" s="465">
        <v>22012.95</v>
      </c>
      <c r="W456" s="465">
        <v>0</v>
      </c>
      <c r="X456" s="465">
        <v>0</v>
      </c>
      <c r="Y456" s="465">
        <v>0</v>
      </c>
      <c r="Z456" s="465">
        <v>0</v>
      </c>
      <c r="AA456" s="465">
        <v>0</v>
      </c>
      <c r="AB456" s="465">
        <v>0</v>
      </c>
      <c r="AC456" s="465">
        <v>0</v>
      </c>
      <c r="AD456" s="465">
        <v>0</v>
      </c>
      <c r="AE456" s="465">
        <v>0</v>
      </c>
      <c r="AF456" s="465">
        <v>0</v>
      </c>
      <c r="AG456" s="465">
        <v>0</v>
      </c>
      <c r="AH456" s="465">
        <v>0</v>
      </c>
      <c r="AI456" s="465">
        <v>0</v>
      </c>
      <c r="AJ456" s="465">
        <v>0</v>
      </c>
      <c r="AK456" s="465">
        <v>0</v>
      </c>
      <c r="AL456" s="465">
        <v>0</v>
      </c>
      <c r="AM456" s="465">
        <v>0</v>
      </c>
      <c r="AN456" s="465">
        <v>0</v>
      </c>
      <c r="AO456" s="465">
        <v>0</v>
      </c>
      <c r="AP456" s="465">
        <v>0</v>
      </c>
      <c r="AQ456" s="465">
        <v>0</v>
      </c>
      <c r="AR456" s="465">
        <v>0</v>
      </c>
      <c r="AS456" s="465">
        <v>0</v>
      </c>
      <c r="AT456" s="465">
        <v>0</v>
      </c>
      <c r="AU456" s="465">
        <v>0</v>
      </c>
      <c r="AV456" s="404">
        <v>6186.9</v>
      </c>
      <c r="AW456" s="404">
        <v>5977.7999999999993</v>
      </c>
      <c r="AX456" s="404">
        <v>6793.7</v>
      </c>
      <c r="AY456" s="404">
        <v>6846.9999999999991</v>
      </c>
      <c r="AZ456" s="404">
        <v>6572.2999999999993</v>
      </c>
      <c r="BA456" s="404">
        <v>0</v>
      </c>
      <c r="BB456" s="404">
        <v>0</v>
      </c>
      <c r="BC456" s="404">
        <v>0</v>
      </c>
      <c r="BD456" s="404">
        <v>0</v>
      </c>
      <c r="BE456" s="404">
        <v>0</v>
      </c>
      <c r="BF456" s="404">
        <v>0</v>
      </c>
      <c r="BG456" s="404">
        <v>0</v>
      </c>
      <c r="BH456" s="404">
        <v>14010.72</v>
      </c>
      <c r="BI456" s="404">
        <v>0</v>
      </c>
      <c r="BJ456" s="404">
        <v>0</v>
      </c>
      <c r="BK456" s="404">
        <v>0</v>
      </c>
      <c r="BL456" s="404">
        <v>0</v>
      </c>
      <c r="BM456" s="404">
        <v>0</v>
      </c>
      <c r="BN456" s="404">
        <v>0</v>
      </c>
      <c r="BO456" s="404">
        <v>0</v>
      </c>
      <c r="BP456" s="404">
        <v>0</v>
      </c>
      <c r="BQ456" s="404">
        <v>0</v>
      </c>
      <c r="BR456" s="404">
        <v>0</v>
      </c>
      <c r="BS456" s="404">
        <v>0</v>
      </c>
      <c r="BT456" s="404">
        <v>0</v>
      </c>
      <c r="BU456" s="404">
        <v>0</v>
      </c>
      <c r="BV456" s="404">
        <v>0</v>
      </c>
      <c r="BW456" s="404">
        <v>0</v>
      </c>
      <c r="BX456" s="404">
        <v>0</v>
      </c>
      <c r="BY456" s="404">
        <v>0</v>
      </c>
      <c r="BZ456" s="404">
        <v>0</v>
      </c>
      <c r="CA456" s="404">
        <v>0</v>
      </c>
      <c r="CB456" s="404">
        <v>0</v>
      </c>
      <c r="CC456" s="404">
        <v>0</v>
      </c>
      <c r="CD456" s="404">
        <v>0</v>
      </c>
      <c r="CE456" s="404">
        <v>0</v>
      </c>
      <c r="CF456" s="404">
        <v>0</v>
      </c>
      <c r="CG456" s="404">
        <v>0</v>
      </c>
      <c r="CH456" s="404">
        <v>13513.599999999999</v>
      </c>
      <c r="CI456" s="404">
        <v>13808.8</v>
      </c>
      <c r="CJ456" s="404">
        <v>15584.099999999999</v>
      </c>
      <c r="CK456" s="404">
        <v>15670.199999999999</v>
      </c>
      <c r="CL456" s="404">
        <v>15436.5</v>
      </c>
      <c r="CM456" s="404">
        <v>0</v>
      </c>
      <c r="CN456" s="404">
        <v>0</v>
      </c>
      <c r="CO456" s="404">
        <v>0</v>
      </c>
      <c r="CP456" s="404">
        <v>0</v>
      </c>
      <c r="CQ456" s="404">
        <v>0</v>
      </c>
      <c r="CR456" s="404">
        <v>0</v>
      </c>
      <c r="CS456" s="404">
        <v>0</v>
      </c>
      <c r="CT456" s="404">
        <v>31708.949999999993</v>
      </c>
      <c r="CU456" s="404">
        <v>0</v>
      </c>
      <c r="CV456" s="404">
        <v>0</v>
      </c>
      <c r="CW456" s="404">
        <v>0</v>
      </c>
      <c r="CX456" s="404">
        <v>0</v>
      </c>
      <c r="CY456" s="404">
        <v>0</v>
      </c>
      <c r="CZ456" s="404">
        <v>0</v>
      </c>
    </row>
    <row r="457" spans="1:104" x14ac:dyDescent="0.25">
      <c r="A457" s="183">
        <v>4883</v>
      </c>
      <c r="B457" s="183">
        <v>676242</v>
      </c>
      <c r="C457" s="27">
        <v>1025773</v>
      </c>
      <c r="D457" s="14">
        <v>1750702627</v>
      </c>
      <c r="F457" s="27" t="s">
        <v>1274</v>
      </c>
      <c r="G457" s="12" t="s">
        <v>857</v>
      </c>
      <c r="H457" s="27" t="s">
        <v>1284</v>
      </c>
      <c r="I457" s="12" t="s">
        <v>858</v>
      </c>
      <c r="J457" s="465">
        <v>0</v>
      </c>
      <c r="K457" s="465">
        <v>0</v>
      </c>
      <c r="L457" s="465">
        <v>0</v>
      </c>
      <c r="M457" s="465">
        <v>0</v>
      </c>
      <c r="N457" s="465">
        <v>0</v>
      </c>
      <c r="O457" s="465">
        <v>0</v>
      </c>
      <c r="P457" s="465">
        <v>0</v>
      </c>
      <c r="Q457" s="465">
        <v>0</v>
      </c>
      <c r="R457" s="465">
        <v>0</v>
      </c>
      <c r="S457" s="465">
        <v>0</v>
      </c>
      <c r="T457" s="465">
        <v>0</v>
      </c>
      <c r="U457" s="465">
        <v>0</v>
      </c>
      <c r="V457" s="465">
        <v>0</v>
      </c>
      <c r="W457" s="465">
        <v>0</v>
      </c>
      <c r="X457" s="465">
        <v>0</v>
      </c>
      <c r="Y457" s="465">
        <v>0</v>
      </c>
      <c r="Z457" s="465">
        <v>0</v>
      </c>
      <c r="AA457" s="465">
        <v>0</v>
      </c>
      <c r="AB457" s="465">
        <v>0</v>
      </c>
      <c r="AC457" s="465">
        <v>0</v>
      </c>
      <c r="AD457" s="465">
        <v>0</v>
      </c>
      <c r="AE457" s="465">
        <v>0</v>
      </c>
      <c r="AF457" s="465">
        <v>0</v>
      </c>
      <c r="AG457" s="465">
        <v>0</v>
      </c>
      <c r="AH457" s="465">
        <v>0</v>
      </c>
      <c r="AI457" s="465">
        <v>0</v>
      </c>
      <c r="AJ457" s="465">
        <v>0</v>
      </c>
      <c r="AK457" s="465">
        <v>0</v>
      </c>
      <c r="AL457" s="465">
        <v>0</v>
      </c>
      <c r="AM457" s="465">
        <v>0</v>
      </c>
      <c r="AN457" s="465">
        <v>0</v>
      </c>
      <c r="AO457" s="465">
        <v>0</v>
      </c>
      <c r="AP457" s="465">
        <v>0</v>
      </c>
      <c r="AQ457" s="465">
        <v>0</v>
      </c>
      <c r="AR457" s="465">
        <v>0</v>
      </c>
      <c r="AS457" s="465">
        <v>0</v>
      </c>
      <c r="AT457" s="465">
        <v>0</v>
      </c>
      <c r="AU457" s="465">
        <v>0</v>
      </c>
      <c r="AV457" s="404">
        <v>0</v>
      </c>
      <c r="AW457" s="404">
        <v>0</v>
      </c>
      <c r="AX457" s="404">
        <v>0</v>
      </c>
      <c r="AY457" s="404">
        <v>0</v>
      </c>
      <c r="AZ457" s="404">
        <v>0</v>
      </c>
      <c r="BA457" s="404">
        <v>0</v>
      </c>
      <c r="BB457" s="404">
        <v>0</v>
      </c>
      <c r="BC457" s="404">
        <v>0</v>
      </c>
      <c r="BD457" s="404">
        <v>0</v>
      </c>
      <c r="BE457" s="404">
        <v>0</v>
      </c>
      <c r="BF457" s="404">
        <v>0</v>
      </c>
      <c r="BG457" s="404">
        <v>0</v>
      </c>
      <c r="BH457" s="404">
        <v>0</v>
      </c>
      <c r="BI457" s="404">
        <v>0</v>
      </c>
      <c r="BJ457" s="404">
        <v>0</v>
      </c>
      <c r="BK457" s="404">
        <v>0</v>
      </c>
      <c r="BL457" s="404">
        <v>0</v>
      </c>
      <c r="BM457" s="404">
        <v>0</v>
      </c>
      <c r="BN457" s="404">
        <v>0</v>
      </c>
      <c r="BO457" s="404">
        <v>12810.640000000001</v>
      </c>
      <c r="BP457" s="404">
        <v>12646.320000000002</v>
      </c>
      <c r="BQ457" s="404">
        <v>14213.68</v>
      </c>
      <c r="BR457" s="404">
        <v>13853.44</v>
      </c>
      <c r="BS457" s="404">
        <v>13689.12</v>
      </c>
      <c r="BT457" s="404">
        <v>0</v>
      </c>
      <c r="BU457" s="404">
        <v>0</v>
      </c>
      <c r="BV457" s="404">
        <v>0</v>
      </c>
      <c r="BW457" s="404">
        <v>0</v>
      </c>
      <c r="BX457" s="404">
        <v>0</v>
      </c>
      <c r="BY457" s="404">
        <v>0</v>
      </c>
      <c r="BZ457" s="404">
        <v>0</v>
      </c>
      <c r="CA457" s="404">
        <v>29250.82</v>
      </c>
      <c r="CB457" s="404">
        <v>0</v>
      </c>
      <c r="CC457" s="404">
        <v>0</v>
      </c>
      <c r="CD457" s="404">
        <v>0</v>
      </c>
      <c r="CE457" s="404">
        <v>0</v>
      </c>
      <c r="CF457" s="404">
        <v>0</v>
      </c>
      <c r="CG457" s="404">
        <v>0</v>
      </c>
      <c r="CH457" s="404">
        <v>15496.640000000001</v>
      </c>
      <c r="CI457" s="404">
        <v>15243.84</v>
      </c>
      <c r="CJ457" s="404">
        <v>16659.52</v>
      </c>
      <c r="CK457" s="404">
        <v>16577.36</v>
      </c>
      <c r="CL457" s="404">
        <v>16261.36</v>
      </c>
      <c r="CM457" s="404">
        <v>0</v>
      </c>
      <c r="CN457" s="404">
        <v>0</v>
      </c>
      <c r="CO457" s="404">
        <v>0</v>
      </c>
      <c r="CP457" s="404">
        <v>0</v>
      </c>
      <c r="CQ457" s="404">
        <v>0</v>
      </c>
      <c r="CR457" s="404">
        <v>0</v>
      </c>
      <c r="CS457" s="404">
        <v>0</v>
      </c>
      <c r="CT457" s="404">
        <v>34950</v>
      </c>
      <c r="CU457" s="404">
        <v>0</v>
      </c>
      <c r="CV457" s="404">
        <v>0</v>
      </c>
      <c r="CW457" s="404">
        <v>0</v>
      </c>
      <c r="CX457" s="404">
        <v>0</v>
      </c>
      <c r="CY457" s="404">
        <v>0</v>
      </c>
      <c r="CZ457" s="404">
        <v>0</v>
      </c>
    </row>
    <row r="458" spans="1:104" x14ac:dyDescent="0.25">
      <c r="A458" s="183">
        <v>104157</v>
      </c>
      <c r="B458" s="183">
        <v>676245</v>
      </c>
      <c r="C458" s="27">
        <v>1026670</v>
      </c>
      <c r="D458" s="14">
        <v>1962735175</v>
      </c>
      <c r="F458" s="27" t="s">
        <v>1297</v>
      </c>
      <c r="G458" s="12" t="s">
        <v>480</v>
      </c>
      <c r="H458" s="27" t="s">
        <v>1349</v>
      </c>
      <c r="I458" s="12" t="s">
        <v>481</v>
      </c>
      <c r="J458" s="465">
        <v>23676.899999999998</v>
      </c>
      <c r="K458" s="465">
        <v>23507.899999999998</v>
      </c>
      <c r="L458" s="465">
        <v>24961.299999999996</v>
      </c>
      <c r="M458" s="465">
        <v>24876.799999999999</v>
      </c>
      <c r="N458" s="465">
        <v>24488.1</v>
      </c>
      <c r="O458" s="465">
        <v>0</v>
      </c>
      <c r="P458" s="465">
        <v>0</v>
      </c>
      <c r="Q458" s="465">
        <v>0</v>
      </c>
      <c r="R458" s="465">
        <v>0</v>
      </c>
      <c r="S458" s="465">
        <v>0</v>
      </c>
      <c r="T458" s="465">
        <v>0</v>
      </c>
      <c r="U458" s="465">
        <v>0</v>
      </c>
      <c r="V458" s="465">
        <v>53063.67</v>
      </c>
      <c r="W458" s="465">
        <v>0</v>
      </c>
      <c r="X458" s="465">
        <v>0</v>
      </c>
      <c r="Y458" s="465">
        <v>0</v>
      </c>
      <c r="Z458" s="465">
        <v>0</v>
      </c>
      <c r="AA458" s="465">
        <v>0</v>
      </c>
      <c r="AB458" s="465">
        <v>0</v>
      </c>
      <c r="AC458" s="465">
        <v>0</v>
      </c>
      <c r="AD458" s="465">
        <v>0</v>
      </c>
      <c r="AE458" s="465">
        <v>0</v>
      </c>
      <c r="AF458" s="465">
        <v>0</v>
      </c>
      <c r="AG458" s="465">
        <v>0</v>
      </c>
      <c r="AH458" s="465">
        <v>0</v>
      </c>
      <c r="AI458" s="465">
        <v>0</v>
      </c>
      <c r="AJ458" s="465">
        <v>0</v>
      </c>
      <c r="AK458" s="465">
        <v>0</v>
      </c>
      <c r="AL458" s="465">
        <v>0</v>
      </c>
      <c r="AM458" s="465">
        <v>0</v>
      </c>
      <c r="AN458" s="465">
        <v>0</v>
      </c>
      <c r="AO458" s="465">
        <v>0</v>
      </c>
      <c r="AP458" s="465">
        <v>0</v>
      </c>
      <c r="AQ458" s="465">
        <v>0</v>
      </c>
      <c r="AR458" s="465">
        <v>0</v>
      </c>
      <c r="AS458" s="465">
        <v>0</v>
      </c>
      <c r="AT458" s="465">
        <v>0</v>
      </c>
      <c r="AU458" s="465">
        <v>0</v>
      </c>
      <c r="AV458" s="404">
        <v>0</v>
      </c>
      <c r="AW458" s="404">
        <v>0</v>
      </c>
      <c r="AX458" s="404">
        <v>0</v>
      </c>
      <c r="AY458" s="404">
        <v>0</v>
      </c>
      <c r="AZ458" s="404">
        <v>0</v>
      </c>
      <c r="BA458" s="404">
        <v>0</v>
      </c>
      <c r="BB458" s="404">
        <v>0</v>
      </c>
      <c r="BC458" s="404">
        <v>0</v>
      </c>
      <c r="BD458" s="404">
        <v>0</v>
      </c>
      <c r="BE458" s="404">
        <v>0</v>
      </c>
      <c r="BF458" s="404">
        <v>0</v>
      </c>
      <c r="BG458" s="404">
        <v>0</v>
      </c>
      <c r="BH458" s="404">
        <v>0</v>
      </c>
      <c r="BI458" s="404">
        <v>0</v>
      </c>
      <c r="BJ458" s="404">
        <v>0</v>
      </c>
      <c r="BK458" s="404">
        <v>0</v>
      </c>
      <c r="BL458" s="404">
        <v>0</v>
      </c>
      <c r="BM458" s="404">
        <v>0</v>
      </c>
      <c r="BN458" s="404">
        <v>0</v>
      </c>
      <c r="BO458" s="404">
        <v>0</v>
      </c>
      <c r="BP458" s="404">
        <v>0</v>
      </c>
      <c r="BQ458" s="404">
        <v>0</v>
      </c>
      <c r="BR458" s="404">
        <v>0</v>
      </c>
      <c r="BS458" s="404">
        <v>0</v>
      </c>
      <c r="BT458" s="404">
        <v>0</v>
      </c>
      <c r="BU458" s="404">
        <v>0</v>
      </c>
      <c r="BV458" s="404">
        <v>0</v>
      </c>
      <c r="BW458" s="404">
        <v>0</v>
      </c>
      <c r="BX458" s="404">
        <v>0</v>
      </c>
      <c r="BY458" s="404">
        <v>0</v>
      </c>
      <c r="BZ458" s="404">
        <v>0</v>
      </c>
      <c r="CA458" s="404">
        <v>0</v>
      </c>
      <c r="CB458" s="404">
        <v>0</v>
      </c>
      <c r="CC458" s="404">
        <v>0</v>
      </c>
      <c r="CD458" s="404">
        <v>0</v>
      </c>
      <c r="CE458" s="404">
        <v>0</v>
      </c>
      <c r="CF458" s="404">
        <v>0</v>
      </c>
      <c r="CG458" s="404">
        <v>0</v>
      </c>
      <c r="CH458" s="404">
        <v>29135.599999999999</v>
      </c>
      <c r="CI458" s="404">
        <v>29135.599999999999</v>
      </c>
      <c r="CJ458" s="404">
        <v>31467.799999999996</v>
      </c>
      <c r="CK458" s="404">
        <v>31670.6</v>
      </c>
      <c r="CL458" s="404">
        <v>31924.1</v>
      </c>
      <c r="CM458" s="404">
        <v>0</v>
      </c>
      <c r="CN458" s="404">
        <v>0</v>
      </c>
      <c r="CO458" s="404">
        <v>0</v>
      </c>
      <c r="CP458" s="404">
        <v>0</v>
      </c>
      <c r="CQ458" s="404">
        <v>0</v>
      </c>
      <c r="CR458" s="404">
        <v>0</v>
      </c>
      <c r="CS458" s="404">
        <v>0</v>
      </c>
      <c r="CT458" s="404">
        <v>66003.3</v>
      </c>
      <c r="CU458" s="404">
        <v>0</v>
      </c>
      <c r="CV458" s="404">
        <v>0</v>
      </c>
      <c r="CW458" s="404">
        <v>0</v>
      </c>
      <c r="CX458" s="404">
        <v>0</v>
      </c>
      <c r="CY458" s="404">
        <v>0</v>
      </c>
      <c r="CZ458" s="404">
        <v>0</v>
      </c>
    </row>
    <row r="459" spans="1:104" x14ac:dyDescent="0.25">
      <c r="A459" s="183">
        <v>104250</v>
      </c>
      <c r="B459" s="183">
        <v>676247</v>
      </c>
      <c r="C459" s="27">
        <v>1025870</v>
      </c>
      <c r="D459" s="14">
        <v>1376969535</v>
      </c>
      <c r="F459" s="27" t="s">
        <v>1298</v>
      </c>
      <c r="G459" s="12" t="s">
        <v>484</v>
      </c>
      <c r="H459" s="27" t="s">
        <v>1302</v>
      </c>
      <c r="I459" s="12" t="s">
        <v>485</v>
      </c>
      <c r="J459" s="465">
        <v>0</v>
      </c>
      <c r="K459" s="465">
        <v>0</v>
      </c>
      <c r="L459" s="465">
        <v>0</v>
      </c>
      <c r="M459" s="465">
        <v>0</v>
      </c>
      <c r="N459" s="465">
        <v>0</v>
      </c>
      <c r="O459" s="465">
        <v>0</v>
      </c>
      <c r="P459" s="465">
        <v>0</v>
      </c>
      <c r="Q459" s="465">
        <v>0</v>
      </c>
      <c r="R459" s="465">
        <v>0</v>
      </c>
      <c r="S459" s="465">
        <v>0</v>
      </c>
      <c r="T459" s="465">
        <v>0</v>
      </c>
      <c r="U459" s="465">
        <v>0</v>
      </c>
      <c r="V459" s="465">
        <v>0</v>
      </c>
      <c r="W459" s="465">
        <v>0</v>
      </c>
      <c r="X459" s="465">
        <v>0</v>
      </c>
      <c r="Y459" s="465">
        <v>0</v>
      </c>
      <c r="Z459" s="465">
        <v>0</v>
      </c>
      <c r="AA459" s="465">
        <v>0</v>
      </c>
      <c r="AB459" s="465">
        <v>0</v>
      </c>
      <c r="AC459" s="465">
        <v>0</v>
      </c>
      <c r="AD459" s="465">
        <v>0</v>
      </c>
      <c r="AE459" s="465">
        <v>0</v>
      </c>
      <c r="AF459" s="465">
        <v>0</v>
      </c>
      <c r="AG459" s="465">
        <v>0</v>
      </c>
      <c r="AH459" s="465">
        <v>0</v>
      </c>
      <c r="AI459" s="465">
        <v>0</v>
      </c>
      <c r="AJ459" s="465">
        <v>0</v>
      </c>
      <c r="AK459" s="465">
        <v>0</v>
      </c>
      <c r="AL459" s="465">
        <v>0</v>
      </c>
      <c r="AM459" s="465">
        <v>0</v>
      </c>
      <c r="AN459" s="465">
        <v>0</v>
      </c>
      <c r="AO459" s="465">
        <v>0</v>
      </c>
      <c r="AP459" s="465">
        <v>0</v>
      </c>
      <c r="AQ459" s="465">
        <v>0</v>
      </c>
      <c r="AR459" s="465">
        <v>0</v>
      </c>
      <c r="AS459" s="465">
        <v>0</v>
      </c>
      <c r="AT459" s="465">
        <v>0</v>
      </c>
      <c r="AU459" s="465">
        <v>0</v>
      </c>
      <c r="AV459" s="404">
        <v>21647.219999999998</v>
      </c>
      <c r="AW459" s="404">
        <v>22417.35</v>
      </c>
      <c r="AX459" s="404">
        <v>24333.719999999998</v>
      </c>
      <c r="AY459" s="404">
        <v>24423.27</v>
      </c>
      <c r="AZ459" s="404">
        <v>24023.279999999999</v>
      </c>
      <c r="BA459" s="404">
        <v>0</v>
      </c>
      <c r="BB459" s="404">
        <v>0</v>
      </c>
      <c r="BC459" s="404">
        <v>0</v>
      </c>
      <c r="BD459" s="404">
        <v>0</v>
      </c>
      <c r="BE459" s="404">
        <v>0</v>
      </c>
      <c r="BF459" s="404">
        <v>0</v>
      </c>
      <c r="BG459" s="404">
        <v>0</v>
      </c>
      <c r="BH459" s="404">
        <v>50639.94</v>
      </c>
      <c r="BI459" s="404">
        <v>0</v>
      </c>
      <c r="BJ459" s="404">
        <v>0</v>
      </c>
      <c r="BK459" s="404">
        <v>0</v>
      </c>
      <c r="BL459" s="404">
        <v>0</v>
      </c>
      <c r="BM459" s="404">
        <v>0</v>
      </c>
      <c r="BN459" s="404">
        <v>0</v>
      </c>
      <c r="BO459" s="404">
        <v>13438.47</v>
      </c>
      <c r="BP459" s="404">
        <v>13587.72</v>
      </c>
      <c r="BQ459" s="404">
        <v>15402.6</v>
      </c>
      <c r="BR459" s="404">
        <v>15241.41</v>
      </c>
      <c r="BS459" s="404">
        <v>14930.97</v>
      </c>
      <c r="BT459" s="404">
        <v>0</v>
      </c>
      <c r="BU459" s="404">
        <v>0</v>
      </c>
      <c r="BV459" s="404">
        <v>0</v>
      </c>
      <c r="BW459" s="404">
        <v>0</v>
      </c>
      <c r="BX459" s="404">
        <v>0</v>
      </c>
      <c r="BY459" s="404">
        <v>0</v>
      </c>
      <c r="BZ459" s="404">
        <v>0</v>
      </c>
      <c r="CA459" s="404">
        <v>31412.94</v>
      </c>
      <c r="CB459" s="404">
        <v>0</v>
      </c>
      <c r="CC459" s="404">
        <v>0</v>
      </c>
      <c r="CD459" s="404">
        <v>0</v>
      </c>
      <c r="CE459" s="404">
        <v>0</v>
      </c>
      <c r="CF459" s="404">
        <v>0</v>
      </c>
      <c r="CG459" s="404">
        <v>0</v>
      </c>
      <c r="CH459" s="404">
        <v>0</v>
      </c>
      <c r="CI459" s="404">
        <v>0</v>
      </c>
      <c r="CJ459" s="404">
        <v>0</v>
      </c>
      <c r="CK459" s="404">
        <v>0</v>
      </c>
      <c r="CL459" s="404">
        <v>0</v>
      </c>
      <c r="CM459" s="404">
        <v>0</v>
      </c>
      <c r="CN459" s="404">
        <v>0</v>
      </c>
      <c r="CO459" s="404">
        <v>0</v>
      </c>
      <c r="CP459" s="404">
        <v>0</v>
      </c>
      <c r="CQ459" s="404">
        <v>0</v>
      </c>
      <c r="CR459" s="404">
        <v>0</v>
      </c>
      <c r="CS459" s="404">
        <v>0</v>
      </c>
      <c r="CT459" s="404">
        <v>0</v>
      </c>
      <c r="CU459" s="404">
        <v>0</v>
      </c>
      <c r="CV459" s="404">
        <v>0</v>
      </c>
      <c r="CW459" s="404">
        <v>0</v>
      </c>
      <c r="CX459" s="404">
        <v>0</v>
      </c>
      <c r="CY459" s="404">
        <v>0</v>
      </c>
      <c r="CZ459" s="404">
        <v>0</v>
      </c>
    </row>
    <row r="460" spans="1:104" x14ac:dyDescent="0.25">
      <c r="A460" s="183">
        <v>102903</v>
      </c>
      <c r="B460" s="183">
        <v>676248</v>
      </c>
      <c r="C460" s="27">
        <v>1018004</v>
      </c>
      <c r="D460" s="14">
        <v>1316270267</v>
      </c>
      <c r="F460" s="27" t="s">
        <v>1298</v>
      </c>
      <c r="G460" s="12" t="s">
        <v>436</v>
      </c>
      <c r="H460" s="27" t="s">
        <v>1356</v>
      </c>
      <c r="I460" s="12" t="s">
        <v>437</v>
      </c>
      <c r="J460" s="465">
        <v>0</v>
      </c>
      <c r="K460" s="465">
        <v>0</v>
      </c>
      <c r="L460" s="465">
        <v>0</v>
      </c>
      <c r="M460" s="465">
        <v>0</v>
      </c>
      <c r="N460" s="465">
        <v>0</v>
      </c>
      <c r="O460" s="465">
        <v>0</v>
      </c>
      <c r="P460" s="465">
        <v>0</v>
      </c>
      <c r="Q460" s="465">
        <v>0</v>
      </c>
      <c r="R460" s="465">
        <v>0</v>
      </c>
      <c r="S460" s="465">
        <v>0</v>
      </c>
      <c r="T460" s="465">
        <v>0</v>
      </c>
      <c r="U460" s="465">
        <v>0</v>
      </c>
      <c r="V460" s="465">
        <v>0</v>
      </c>
      <c r="W460" s="465">
        <v>0</v>
      </c>
      <c r="X460" s="465">
        <v>0</v>
      </c>
      <c r="Y460" s="465">
        <v>0</v>
      </c>
      <c r="Z460" s="465">
        <v>0</v>
      </c>
      <c r="AA460" s="465">
        <v>0</v>
      </c>
      <c r="AB460" s="465">
        <v>0</v>
      </c>
      <c r="AC460" s="465">
        <v>0</v>
      </c>
      <c r="AD460" s="465">
        <v>0</v>
      </c>
      <c r="AE460" s="465">
        <v>0</v>
      </c>
      <c r="AF460" s="465">
        <v>0</v>
      </c>
      <c r="AG460" s="465">
        <v>0</v>
      </c>
      <c r="AH460" s="465">
        <v>0</v>
      </c>
      <c r="AI460" s="465">
        <v>0</v>
      </c>
      <c r="AJ460" s="465">
        <v>0</v>
      </c>
      <c r="AK460" s="465">
        <v>0</v>
      </c>
      <c r="AL460" s="465">
        <v>0</v>
      </c>
      <c r="AM460" s="465">
        <v>0</v>
      </c>
      <c r="AN460" s="465">
        <v>0</v>
      </c>
      <c r="AO460" s="465">
        <v>0</v>
      </c>
      <c r="AP460" s="465">
        <v>0</v>
      </c>
      <c r="AQ460" s="465">
        <v>0</v>
      </c>
      <c r="AR460" s="465">
        <v>0</v>
      </c>
      <c r="AS460" s="465">
        <v>0</v>
      </c>
      <c r="AT460" s="465">
        <v>0</v>
      </c>
      <c r="AU460" s="465">
        <v>0</v>
      </c>
      <c r="AV460" s="404">
        <v>22553.719999999998</v>
      </c>
      <c r="AW460" s="404">
        <v>23356.1</v>
      </c>
      <c r="AX460" s="404">
        <v>25352.719999999998</v>
      </c>
      <c r="AY460" s="404">
        <v>25446.02</v>
      </c>
      <c r="AZ460" s="404">
        <v>25029.279999999999</v>
      </c>
      <c r="BA460" s="404">
        <v>0</v>
      </c>
      <c r="BB460" s="404">
        <v>0</v>
      </c>
      <c r="BC460" s="404">
        <v>0</v>
      </c>
      <c r="BD460" s="404">
        <v>0</v>
      </c>
      <c r="BE460" s="404">
        <v>0</v>
      </c>
      <c r="BF460" s="404">
        <v>0</v>
      </c>
      <c r="BG460" s="404">
        <v>0</v>
      </c>
      <c r="BH460" s="404">
        <v>67481.73</v>
      </c>
      <c r="BI460" s="404">
        <v>0</v>
      </c>
      <c r="BJ460" s="404">
        <v>0</v>
      </c>
      <c r="BK460" s="404">
        <v>0</v>
      </c>
      <c r="BL460" s="404">
        <v>0</v>
      </c>
      <c r="BM460" s="404">
        <v>0</v>
      </c>
      <c r="BN460" s="404">
        <v>0</v>
      </c>
      <c r="BO460" s="404">
        <v>14001.22</v>
      </c>
      <c r="BP460" s="404">
        <v>14156.72</v>
      </c>
      <c r="BQ460" s="404">
        <v>16047.6</v>
      </c>
      <c r="BR460" s="404">
        <v>15879.66</v>
      </c>
      <c r="BS460" s="404">
        <v>15556.22</v>
      </c>
      <c r="BT460" s="404">
        <v>0</v>
      </c>
      <c r="BU460" s="404">
        <v>0</v>
      </c>
      <c r="BV460" s="404">
        <v>0</v>
      </c>
      <c r="BW460" s="404">
        <v>0</v>
      </c>
      <c r="BX460" s="404">
        <v>0</v>
      </c>
      <c r="BY460" s="404">
        <v>0</v>
      </c>
      <c r="BZ460" s="404">
        <v>0</v>
      </c>
      <c r="CA460" s="404">
        <v>41860.229999999996</v>
      </c>
      <c r="CB460" s="404">
        <v>0</v>
      </c>
      <c r="CC460" s="404">
        <v>0</v>
      </c>
      <c r="CD460" s="404">
        <v>0</v>
      </c>
      <c r="CE460" s="404">
        <v>0</v>
      </c>
      <c r="CF460" s="404">
        <v>0</v>
      </c>
      <c r="CG460" s="404">
        <v>0</v>
      </c>
      <c r="CH460" s="404">
        <v>0</v>
      </c>
      <c r="CI460" s="404">
        <v>0</v>
      </c>
      <c r="CJ460" s="404">
        <v>0</v>
      </c>
      <c r="CK460" s="404">
        <v>0</v>
      </c>
      <c r="CL460" s="404">
        <v>0</v>
      </c>
      <c r="CM460" s="404">
        <v>0</v>
      </c>
      <c r="CN460" s="404">
        <v>0</v>
      </c>
      <c r="CO460" s="404">
        <v>0</v>
      </c>
      <c r="CP460" s="404">
        <v>0</v>
      </c>
      <c r="CQ460" s="404">
        <v>0</v>
      </c>
      <c r="CR460" s="404">
        <v>0</v>
      </c>
      <c r="CS460" s="404">
        <v>0</v>
      </c>
      <c r="CT460" s="404">
        <v>0</v>
      </c>
      <c r="CU460" s="404">
        <v>0</v>
      </c>
      <c r="CV460" s="404">
        <v>0</v>
      </c>
      <c r="CW460" s="404">
        <v>0</v>
      </c>
      <c r="CX460" s="404">
        <v>0</v>
      </c>
      <c r="CY460" s="404">
        <v>0</v>
      </c>
      <c r="CZ460" s="404">
        <v>0</v>
      </c>
    </row>
    <row r="461" spans="1:104" x14ac:dyDescent="0.25">
      <c r="A461" s="183">
        <v>104244</v>
      </c>
      <c r="B461" s="183">
        <v>676249</v>
      </c>
      <c r="C461" s="27">
        <v>1026590</v>
      </c>
      <c r="D461" s="14">
        <v>1639567480</v>
      </c>
      <c r="F461" s="27" t="s">
        <v>1293</v>
      </c>
      <c r="G461" s="12" t="s">
        <v>482</v>
      </c>
      <c r="H461" s="27" t="s">
        <v>1347</v>
      </c>
      <c r="I461" s="12" t="s">
        <v>483</v>
      </c>
      <c r="J461" s="465">
        <v>8595.5999999999985</v>
      </c>
      <c r="K461" s="465">
        <v>8827.5999999999985</v>
      </c>
      <c r="L461" s="465">
        <v>9409.92</v>
      </c>
      <c r="M461" s="465">
        <v>9498.0799999999981</v>
      </c>
      <c r="N461" s="465">
        <v>9372.7999999999993</v>
      </c>
      <c r="O461" s="465">
        <v>0</v>
      </c>
      <c r="P461" s="465">
        <v>0</v>
      </c>
      <c r="Q461" s="465">
        <v>0</v>
      </c>
      <c r="R461" s="465">
        <v>0</v>
      </c>
      <c r="S461" s="465">
        <v>0</v>
      </c>
      <c r="T461" s="465">
        <v>0</v>
      </c>
      <c r="U461" s="465">
        <v>0</v>
      </c>
      <c r="V461" s="465">
        <v>20124.839999999997</v>
      </c>
      <c r="W461" s="465">
        <v>0</v>
      </c>
      <c r="X461" s="465">
        <v>0</v>
      </c>
      <c r="Y461" s="465">
        <v>0</v>
      </c>
      <c r="Z461" s="465">
        <v>0</v>
      </c>
      <c r="AA461" s="465">
        <v>0</v>
      </c>
      <c r="AB461" s="465">
        <v>0</v>
      </c>
      <c r="AC461" s="465">
        <v>3999.68</v>
      </c>
      <c r="AD461" s="465">
        <v>4022.8799999999997</v>
      </c>
      <c r="AE461" s="465">
        <v>4319.8399999999992</v>
      </c>
      <c r="AF461" s="465">
        <v>4148.16</v>
      </c>
      <c r="AG461" s="465">
        <v>4124.96</v>
      </c>
      <c r="AH461" s="465">
        <v>0</v>
      </c>
      <c r="AI461" s="465">
        <v>0</v>
      </c>
      <c r="AJ461" s="465">
        <v>0</v>
      </c>
      <c r="AK461" s="465">
        <v>0</v>
      </c>
      <c r="AL461" s="465">
        <v>0</v>
      </c>
      <c r="AM461" s="465">
        <v>0</v>
      </c>
      <c r="AN461" s="465">
        <v>0</v>
      </c>
      <c r="AO461" s="465">
        <v>9256.7999999999993</v>
      </c>
      <c r="AP461" s="465">
        <v>0</v>
      </c>
      <c r="AQ461" s="465">
        <v>0</v>
      </c>
      <c r="AR461" s="465">
        <v>0</v>
      </c>
      <c r="AS461" s="465">
        <v>0</v>
      </c>
      <c r="AT461" s="465">
        <v>0</v>
      </c>
      <c r="AU461" s="465">
        <v>0</v>
      </c>
      <c r="AV461" s="404">
        <v>0</v>
      </c>
      <c r="AW461" s="404">
        <v>0</v>
      </c>
      <c r="AX461" s="404">
        <v>0</v>
      </c>
      <c r="AY461" s="404">
        <v>0</v>
      </c>
      <c r="AZ461" s="404">
        <v>0</v>
      </c>
      <c r="BA461" s="404">
        <v>0</v>
      </c>
      <c r="BB461" s="404">
        <v>0</v>
      </c>
      <c r="BC461" s="404">
        <v>0</v>
      </c>
      <c r="BD461" s="404">
        <v>0</v>
      </c>
      <c r="BE461" s="404">
        <v>0</v>
      </c>
      <c r="BF461" s="404">
        <v>0</v>
      </c>
      <c r="BG461" s="404">
        <v>0</v>
      </c>
      <c r="BH461" s="404">
        <v>0</v>
      </c>
      <c r="BI461" s="404">
        <v>0</v>
      </c>
      <c r="BJ461" s="404">
        <v>0</v>
      </c>
      <c r="BK461" s="404">
        <v>0</v>
      </c>
      <c r="BL461" s="404">
        <v>0</v>
      </c>
      <c r="BM461" s="404">
        <v>0</v>
      </c>
      <c r="BN461" s="404">
        <v>0</v>
      </c>
      <c r="BO461" s="404">
        <v>0</v>
      </c>
      <c r="BP461" s="404">
        <v>0</v>
      </c>
      <c r="BQ461" s="404">
        <v>0</v>
      </c>
      <c r="BR461" s="404">
        <v>0</v>
      </c>
      <c r="BS461" s="404">
        <v>0</v>
      </c>
      <c r="BT461" s="404">
        <v>0</v>
      </c>
      <c r="BU461" s="404">
        <v>0</v>
      </c>
      <c r="BV461" s="404">
        <v>0</v>
      </c>
      <c r="BW461" s="404">
        <v>0</v>
      </c>
      <c r="BX461" s="404">
        <v>0</v>
      </c>
      <c r="BY461" s="404">
        <v>0</v>
      </c>
      <c r="BZ461" s="404">
        <v>0</v>
      </c>
      <c r="CA461" s="404">
        <v>0</v>
      </c>
      <c r="CB461" s="404">
        <v>0</v>
      </c>
      <c r="CC461" s="404">
        <v>0</v>
      </c>
      <c r="CD461" s="404">
        <v>0</v>
      </c>
      <c r="CE461" s="404">
        <v>0</v>
      </c>
      <c r="CF461" s="404">
        <v>0</v>
      </c>
      <c r="CG461" s="404">
        <v>0</v>
      </c>
      <c r="CH461" s="404">
        <v>0</v>
      </c>
      <c r="CI461" s="404">
        <v>0</v>
      </c>
      <c r="CJ461" s="404">
        <v>0</v>
      </c>
      <c r="CK461" s="404">
        <v>0</v>
      </c>
      <c r="CL461" s="404">
        <v>0</v>
      </c>
      <c r="CM461" s="404">
        <v>0</v>
      </c>
      <c r="CN461" s="404">
        <v>0</v>
      </c>
      <c r="CO461" s="404">
        <v>0</v>
      </c>
      <c r="CP461" s="404">
        <v>0</v>
      </c>
      <c r="CQ461" s="404">
        <v>0</v>
      </c>
      <c r="CR461" s="404">
        <v>0</v>
      </c>
      <c r="CS461" s="404">
        <v>0</v>
      </c>
      <c r="CT461" s="404">
        <v>0</v>
      </c>
      <c r="CU461" s="404">
        <v>0</v>
      </c>
      <c r="CV461" s="404">
        <v>0</v>
      </c>
      <c r="CW461" s="404">
        <v>0</v>
      </c>
      <c r="CX461" s="404">
        <v>0</v>
      </c>
      <c r="CY461" s="404">
        <v>0</v>
      </c>
      <c r="CZ461" s="404">
        <v>0</v>
      </c>
    </row>
    <row r="462" spans="1:104" x14ac:dyDescent="0.25">
      <c r="A462" s="183">
        <v>104200</v>
      </c>
      <c r="B462" s="183">
        <v>676251</v>
      </c>
      <c r="C462" s="27">
        <v>1027728</v>
      </c>
      <c r="D462" s="14">
        <v>1003276437</v>
      </c>
      <c r="F462" s="27" t="s">
        <v>1279</v>
      </c>
      <c r="G462" s="12" t="s">
        <v>148</v>
      </c>
      <c r="H462" s="27" t="s">
        <v>1371</v>
      </c>
      <c r="I462" s="12" t="s">
        <v>149</v>
      </c>
      <c r="J462" s="465">
        <v>13217.16</v>
      </c>
      <c r="K462" s="465">
        <v>12942.27</v>
      </c>
      <c r="L462" s="465">
        <v>14597.220000000001</v>
      </c>
      <c r="M462" s="465">
        <v>15029.190000000002</v>
      </c>
      <c r="N462" s="465">
        <v>14221.35</v>
      </c>
      <c r="O462" s="465">
        <v>0</v>
      </c>
      <c r="P462" s="465">
        <v>0</v>
      </c>
      <c r="Q462" s="465">
        <v>0</v>
      </c>
      <c r="R462" s="465">
        <v>0</v>
      </c>
      <c r="S462" s="465">
        <v>0</v>
      </c>
      <c r="T462" s="465">
        <v>0</v>
      </c>
      <c r="U462" s="465">
        <v>0</v>
      </c>
      <c r="V462" s="465">
        <v>38431.85</v>
      </c>
      <c r="W462" s="465">
        <v>0</v>
      </c>
      <c r="X462" s="465">
        <v>0</v>
      </c>
      <c r="Y462" s="465">
        <v>0</v>
      </c>
      <c r="Z462" s="465">
        <v>0</v>
      </c>
      <c r="AA462" s="465">
        <v>0</v>
      </c>
      <c r="AB462" s="465">
        <v>0</v>
      </c>
      <c r="AC462" s="465">
        <v>0</v>
      </c>
      <c r="AD462" s="465">
        <v>0</v>
      </c>
      <c r="AE462" s="465">
        <v>0</v>
      </c>
      <c r="AF462" s="465">
        <v>0</v>
      </c>
      <c r="AG462" s="465">
        <v>0</v>
      </c>
      <c r="AH462" s="465">
        <v>0</v>
      </c>
      <c r="AI462" s="465">
        <v>0</v>
      </c>
      <c r="AJ462" s="465">
        <v>0</v>
      </c>
      <c r="AK462" s="465">
        <v>0</v>
      </c>
      <c r="AL462" s="465">
        <v>0</v>
      </c>
      <c r="AM462" s="465">
        <v>0</v>
      </c>
      <c r="AN462" s="465">
        <v>0</v>
      </c>
      <c r="AO462" s="465">
        <v>0</v>
      </c>
      <c r="AP462" s="465">
        <v>0</v>
      </c>
      <c r="AQ462" s="465">
        <v>0</v>
      </c>
      <c r="AR462" s="465">
        <v>0</v>
      </c>
      <c r="AS462" s="465">
        <v>0</v>
      </c>
      <c r="AT462" s="465">
        <v>0</v>
      </c>
      <c r="AU462" s="465">
        <v>0</v>
      </c>
      <c r="AV462" s="404">
        <v>8465.49</v>
      </c>
      <c r="AW462" s="404">
        <v>8179.38</v>
      </c>
      <c r="AX462" s="404">
        <v>9295.77</v>
      </c>
      <c r="AY462" s="404">
        <v>9368.7000000000007</v>
      </c>
      <c r="AZ462" s="404">
        <v>8992.83</v>
      </c>
      <c r="BA462" s="404">
        <v>0</v>
      </c>
      <c r="BB462" s="404">
        <v>0</v>
      </c>
      <c r="BC462" s="404">
        <v>0</v>
      </c>
      <c r="BD462" s="404">
        <v>0</v>
      </c>
      <c r="BE462" s="404">
        <v>0</v>
      </c>
      <c r="BF462" s="404">
        <v>0</v>
      </c>
      <c r="BG462" s="404">
        <v>0</v>
      </c>
      <c r="BH462" s="404">
        <v>24460.960000000003</v>
      </c>
      <c r="BI462" s="404">
        <v>0</v>
      </c>
      <c r="BJ462" s="404">
        <v>0</v>
      </c>
      <c r="BK462" s="404">
        <v>0</v>
      </c>
      <c r="BL462" s="404">
        <v>0</v>
      </c>
      <c r="BM462" s="404">
        <v>0</v>
      </c>
      <c r="BN462" s="404">
        <v>0</v>
      </c>
      <c r="BO462" s="404">
        <v>0</v>
      </c>
      <c r="BP462" s="404">
        <v>0</v>
      </c>
      <c r="BQ462" s="404">
        <v>0</v>
      </c>
      <c r="BR462" s="404">
        <v>0</v>
      </c>
      <c r="BS462" s="404">
        <v>0</v>
      </c>
      <c r="BT462" s="404">
        <v>0</v>
      </c>
      <c r="BU462" s="404">
        <v>0</v>
      </c>
      <c r="BV462" s="404">
        <v>0</v>
      </c>
      <c r="BW462" s="404">
        <v>0</v>
      </c>
      <c r="BX462" s="404">
        <v>0</v>
      </c>
      <c r="BY462" s="404">
        <v>0</v>
      </c>
      <c r="BZ462" s="404">
        <v>0</v>
      </c>
      <c r="CA462" s="404">
        <v>0</v>
      </c>
      <c r="CB462" s="404">
        <v>0</v>
      </c>
      <c r="CC462" s="404">
        <v>0</v>
      </c>
      <c r="CD462" s="404">
        <v>0</v>
      </c>
      <c r="CE462" s="404">
        <v>0</v>
      </c>
      <c r="CF462" s="404">
        <v>0</v>
      </c>
      <c r="CG462" s="404">
        <v>0</v>
      </c>
      <c r="CH462" s="404">
        <v>18490.560000000001</v>
      </c>
      <c r="CI462" s="404">
        <v>18894.48</v>
      </c>
      <c r="CJ462" s="404">
        <v>21323.61</v>
      </c>
      <c r="CK462" s="404">
        <v>21441.420000000002</v>
      </c>
      <c r="CL462" s="404">
        <v>21121.65</v>
      </c>
      <c r="CM462" s="404">
        <v>0</v>
      </c>
      <c r="CN462" s="404">
        <v>0</v>
      </c>
      <c r="CO462" s="404">
        <v>0</v>
      </c>
      <c r="CP462" s="404">
        <v>0</v>
      </c>
      <c r="CQ462" s="404">
        <v>0</v>
      </c>
      <c r="CR462" s="404">
        <v>0</v>
      </c>
      <c r="CS462" s="404">
        <v>0</v>
      </c>
      <c r="CT462" s="404">
        <v>55359.850000000006</v>
      </c>
      <c r="CU462" s="404">
        <v>0</v>
      </c>
      <c r="CV462" s="404">
        <v>0</v>
      </c>
      <c r="CW462" s="404">
        <v>0</v>
      </c>
      <c r="CX462" s="404">
        <v>0</v>
      </c>
      <c r="CY462" s="404">
        <v>0</v>
      </c>
      <c r="CZ462" s="404">
        <v>0</v>
      </c>
    </row>
    <row r="463" spans="1:104" x14ac:dyDescent="0.25">
      <c r="A463" s="183">
        <v>104339</v>
      </c>
      <c r="B463" s="183">
        <v>676253</v>
      </c>
      <c r="C463" s="27">
        <v>1027648</v>
      </c>
      <c r="D463" s="14">
        <v>1033570908</v>
      </c>
      <c r="F463" s="27" t="s">
        <v>1298</v>
      </c>
      <c r="G463" s="12" t="s">
        <v>152</v>
      </c>
      <c r="H463" s="27" t="s">
        <v>1355</v>
      </c>
      <c r="I463" s="12" t="s">
        <v>153</v>
      </c>
      <c r="J463" s="465">
        <v>0</v>
      </c>
      <c r="K463" s="465">
        <v>0</v>
      </c>
      <c r="L463" s="465">
        <v>0</v>
      </c>
      <c r="M463" s="465">
        <v>0</v>
      </c>
      <c r="N463" s="465">
        <v>0</v>
      </c>
      <c r="O463" s="465">
        <v>0</v>
      </c>
      <c r="P463" s="465">
        <v>0</v>
      </c>
      <c r="Q463" s="465">
        <v>0</v>
      </c>
      <c r="R463" s="465">
        <v>0</v>
      </c>
      <c r="S463" s="465">
        <v>0</v>
      </c>
      <c r="T463" s="465">
        <v>0</v>
      </c>
      <c r="U463" s="465">
        <v>0</v>
      </c>
      <c r="V463" s="465">
        <v>0</v>
      </c>
      <c r="W463" s="465">
        <v>0</v>
      </c>
      <c r="X463" s="465">
        <v>0</v>
      </c>
      <c r="Y463" s="465">
        <v>0</v>
      </c>
      <c r="Z463" s="465">
        <v>0</v>
      </c>
      <c r="AA463" s="465">
        <v>0</v>
      </c>
      <c r="AB463" s="465">
        <v>0</v>
      </c>
      <c r="AC463" s="465">
        <v>0</v>
      </c>
      <c r="AD463" s="465">
        <v>0</v>
      </c>
      <c r="AE463" s="465">
        <v>0</v>
      </c>
      <c r="AF463" s="465">
        <v>0</v>
      </c>
      <c r="AG463" s="465">
        <v>0</v>
      </c>
      <c r="AH463" s="465">
        <v>0</v>
      </c>
      <c r="AI463" s="465">
        <v>0</v>
      </c>
      <c r="AJ463" s="465">
        <v>0</v>
      </c>
      <c r="AK463" s="465">
        <v>0</v>
      </c>
      <c r="AL463" s="465">
        <v>0</v>
      </c>
      <c r="AM463" s="465">
        <v>0</v>
      </c>
      <c r="AN463" s="465">
        <v>0</v>
      </c>
      <c r="AO463" s="465">
        <v>0</v>
      </c>
      <c r="AP463" s="465">
        <v>0</v>
      </c>
      <c r="AQ463" s="465">
        <v>0</v>
      </c>
      <c r="AR463" s="465">
        <v>0</v>
      </c>
      <c r="AS463" s="465">
        <v>0</v>
      </c>
      <c r="AT463" s="465">
        <v>0</v>
      </c>
      <c r="AU463" s="465">
        <v>0</v>
      </c>
      <c r="AV463" s="404">
        <v>23315.18</v>
      </c>
      <c r="AW463" s="404">
        <v>24144.649999999998</v>
      </c>
      <c r="AX463" s="404">
        <v>26208.679999999997</v>
      </c>
      <c r="AY463" s="404">
        <v>26305.129999999997</v>
      </c>
      <c r="AZ463" s="404">
        <v>25874.319999999996</v>
      </c>
      <c r="BA463" s="404">
        <v>0</v>
      </c>
      <c r="BB463" s="404">
        <v>0</v>
      </c>
      <c r="BC463" s="404">
        <v>0</v>
      </c>
      <c r="BD463" s="404">
        <v>0</v>
      </c>
      <c r="BE463" s="404">
        <v>0</v>
      </c>
      <c r="BF463" s="404">
        <v>0</v>
      </c>
      <c r="BG463" s="404">
        <v>0</v>
      </c>
      <c r="BH463" s="404">
        <v>69773.13</v>
      </c>
      <c r="BI463" s="404">
        <v>0</v>
      </c>
      <c r="BJ463" s="404">
        <v>0</v>
      </c>
      <c r="BK463" s="404">
        <v>0</v>
      </c>
      <c r="BL463" s="404">
        <v>0</v>
      </c>
      <c r="BM463" s="404">
        <v>0</v>
      </c>
      <c r="BN463" s="404">
        <v>0</v>
      </c>
      <c r="BO463" s="404">
        <v>14473.929999999998</v>
      </c>
      <c r="BP463" s="404">
        <v>14634.679999999998</v>
      </c>
      <c r="BQ463" s="404">
        <v>16589.399999999998</v>
      </c>
      <c r="BR463" s="404">
        <v>16415.789999999997</v>
      </c>
      <c r="BS463" s="404">
        <v>16081.43</v>
      </c>
      <c r="BT463" s="404">
        <v>0</v>
      </c>
      <c r="BU463" s="404">
        <v>0</v>
      </c>
      <c r="BV463" s="404">
        <v>0</v>
      </c>
      <c r="BW463" s="404">
        <v>0</v>
      </c>
      <c r="BX463" s="404">
        <v>0</v>
      </c>
      <c r="BY463" s="404">
        <v>0</v>
      </c>
      <c r="BZ463" s="404">
        <v>0</v>
      </c>
      <c r="CA463" s="404">
        <v>43281.630000000005</v>
      </c>
      <c r="CB463" s="404">
        <v>0</v>
      </c>
      <c r="CC463" s="404">
        <v>0</v>
      </c>
      <c r="CD463" s="404">
        <v>0</v>
      </c>
      <c r="CE463" s="404">
        <v>0</v>
      </c>
      <c r="CF463" s="404">
        <v>0</v>
      </c>
      <c r="CG463" s="404">
        <v>0</v>
      </c>
      <c r="CH463" s="404">
        <v>0</v>
      </c>
      <c r="CI463" s="404">
        <v>0</v>
      </c>
      <c r="CJ463" s="404">
        <v>0</v>
      </c>
      <c r="CK463" s="404">
        <v>0</v>
      </c>
      <c r="CL463" s="404">
        <v>0</v>
      </c>
      <c r="CM463" s="404">
        <v>0</v>
      </c>
      <c r="CN463" s="404">
        <v>0</v>
      </c>
      <c r="CO463" s="404">
        <v>0</v>
      </c>
      <c r="CP463" s="404">
        <v>0</v>
      </c>
      <c r="CQ463" s="404">
        <v>0</v>
      </c>
      <c r="CR463" s="404">
        <v>0</v>
      </c>
      <c r="CS463" s="404">
        <v>0</v>
      </c>
      <c r="CT463" s="404">
        <v>0</v>
      </c>
      <c r="CU463" s="404">
        <v>0</v>
      </c>
      <c r="CV463" s="404">
        <v>0</v>
      </c>
      <c r="CW463" s="404">
        <v>0</v>
      </c>
      <c r="CX463" s="404">
        <v>0</v>
      </c>
      <c r="CY463" s="404">
        <v>0</v>
      </c>
      <c r="CZ463" s="404">
        <v>0</v>
      </c>
    </row>
    <row r="464" spans="1:104" x14ac:dyDescent="0.25">
      <c r="A464" s="183">
        <v>104379</v>
      </c>
      <c r="B464" s="183">
        <v>676255</v>
      </c>
      <c r="C464" s="27">
        <v>1026023</v>
      </c>
      <c r="D464" s="14">
        <v>1679895163</v>
      </c>
      <c r="F464" s="27" t="s">
        <v>1293</v>
      </c>
      <c r="G464" s="12" t="s">
        <v>486</v>
      </c>
      <c r="H464" s="27" t="s">
        <v>1337</v>
      </c>
      <c r="I464" s="12" t="s">
        <v>487</v>
      </c>
      <c r="J464" s="465">
        <v>23600.850000000002</v>
      </c>
      <c r="K464" s="465">
        <v>24237.850000000002</v>
      </c>
      <c r="L464" s="465">
        <v>25836.720000000001</v>
      </c>
      <c r="M464" s="465">
        <v>26078.78</v>
      </c>
      <c r="N464" s="465">
        <v>25734.800000000003</v>
      </c>
      <c r="O464" s="465">
        <v>0</v>
      </c>
      <c r="P464" s="465">
        <v>0</v>
      </c>
      <c r="Q464" s="465">
        <v>0</v>
      </c>
      <c r="R464" s="465">
        <v>0</v>
      </c>
      <c r="S464" s="465">
        <v>0</v>
      </c>
      <c r="T464" s="465">
        <v>0</v>
      </c>
      <c r="U464" s="465">
        <v>0</v>
      </c>
      <c r="V464" s="465">
        <v>69858.64</v>
      </c>
      <c r="W464" s="465">
        <v>0</v>
      </c>
      <c r="X464" s="465">
        <v>0</v>
      </c>
      <c r="Y464" s="465">
        <v>0</v>
      </c>
      <c r="Z464" s="465">
        <v>0</v>
      </c>
      <c r="AA464" s="465">
        <v>0</v>
      </c>
      <c r="AB464" s="465">
        <v>0</v>
      </c>
      <c r="AC464" s="465">
        <v>10981.880000000001</v>
      </c>
      <c r="AD464" s="465">
        <v>11045.58</v>
      </c>
      <c r="AE464" s="465">
        <v>11860.939999999999</v>
      </c>
      <c r="AF464" s="465">
        <v>11389.560000000001</v>
      </c>
      <c r="AG464" s="465">
        <v>11325.86</v>
      </c>
      <c r="AH464" s="465">
        <v>0</v>
      </c>
      <c r="AI464" s="465">
        <v>0</v>
      </c>
      <c r="AJ464" s="465">
        <v>0</v>
      </c>
      <c r="AK464" s="465">
        <v>0</v>
      </c>
      <c r="AL464" s="465">
        <v>0</v>
      </c>
      <c r="AM464" s="465">
        <v>0</v>
      </c>
      <c r="AN464" s="465">
        <v>0</v>
      </c>
      <c r="AO464" s="465">
        <v>32132.799999999996</v>
      </c>
      <c r="AP464" s="465">
        <v>0</v>
      </c>
      <c r="AQ464" s="465">
        <v>0</v>
      </c>
      <c r="AR464" s="465">
        <v>0</v>
      </c>
      <c r="AS464" s="465">
        <v>0</v>
      </c>
      <c r="AT464" s="465">
        <v>0</v>
      </c>
      <c r="AU464" s="465">
        <v>0</v>
      </c>
      <c r="AV464" s="404">
        <v>0</v>
      </c>
      <c r="AW464" s="404">
        <v>0</v>
      </c>
      <c r="AX464" s="404">
        <v>0</v>
      </c>
      <c r="AY464" s="404">
        <v>0</v>
      </c>
      <c r="AZ464" s="404">
        <v>0</v>
      </c>
      <c r="BA464" s="404">
        <v>0</v>
      </c>
      <c r="BB464" s="404">
        <v>0</v>
      </c>
      <c r="BC464" s="404">
        <v>0</v>
      </c>
      <c r="BD464" s="404">
        <v>0</v>
      </c>
      <c r="BE464" s="404">
        <v>0</v>
      </c>
      <c r="BF464" s="404">
        <v>0</v>
      </c>
      <c r="BG464" s="404">
        <v>0</v>
      </c>
      <c r="BH464" s="404">
        <v>0</v>
      </c>
      <c r="BI464" s="404">
        <v>0</v>
      </c>
      <c r="BJ464" s="404">
        <v>0</v>
      </c>
      <c r="BK464" s="404">
        <v>0</v>
      </c>
      <c r="BL464" s="404">
        <v>0</v>
      </c>
      <c r="BM464" s="404">
        <v>0</v>
      </c>
      <c r="BN464" s="404">
        <v>0</v>
      </c>
      <c r="BO464" s="404">
        <v>0</v>
      </c>
      <c r="BP464" s="404">
        <v>0</v>
      </c>
      <c r="BQ464" s="404">
        <v>0</v>
      </c>
      <c r="BR464" s="404">
        <v>0</v>
      </c>
      <c r="BS464" s="404">
        <v>0</v>
      </c>
      <c r="BT464" s="404">
        <v>0</v>
      </c>
      <c r="BU464" s="404">
        <v>0</v>
      </c>
      <c r="BV464" s="404">
        <v>0</v>
      </c>
      <c r="BW464" s="404">
        <v>0</v>
      </c>
      <c r="BX464" s="404">
        <v>0</v>
      </c>
      <c r="BY464" s="404">
        <v>0</v>
      </c>
      <c r="BZ464" s="404">
        <v>0</v>
      </c>
      <c r="CA464" s="404">
        <v>0</v>
      </c>
      <c r="CB464" s="404">
        <v>0</v>
      </c>
      <c r="CC464" s="404">
        <v>0</v>
      </c>
      <c r="CD464" s="404">
        <v>0</v>
      </c>
      <c r="CE464" s="404">
        <v>0</v>
      </c>
      <c r="CF464" s="404">
        <v>0</v>
      </c>
      <c r="CG464" s="404">
        <v>0</v>
      </c>
      <c r="CH464" s="404">
        <v>0</v>
      </c>
      <c r="CI464" s="404">
        <v>0</v>
      </c>
      <c r="CJ464" s="404">
        <v>0</v>
      </c>
      <c r="CK464" s="404">
        <v>0</v>
      </c>
      <c r="CL464" s="404">
        <v>0</v>
      </c>
      <c r="CM464" s="404">
        <v>0</v>
      </c>
      <c r="CN464" s="404">
        <v>0</v>
      </c>
      <c r="CO464" s="404">
        <v>0</v>
      </c>
      <c r="CP464" s="404">
        <v>0</v>
      </c>
      <c r="CQ464" s="404">
        <v>0</v>
      </c>
      <c r="CR464" s="404">
        <v>0</v>
      </c>
      <c r="CS464" s="404">
        <v>0</v>
      </c>
      <c r="CT464" s="404">
        <v>0</v>
      </c>
      <c r="CU464" s="404">
        <v>0</v>
      </c>
      <c r="CV464" s="404">
        <v>0</v>
      </c>
      <c r="CW464" s="404">
        <v>0</v>
      </c>
      <c r="CX464" s="404">
        <v>0</v>
      </c>
      <c r="CY464" s="404">
        <v>0</v>
      </c>
      <c r="CZ464" s="404">
        <v>0</v>
      </c>
    </row>
    <row r="465" spans="1:104" x14ac:dyDescent="0.25">
      <c r="A465" s="183">
        <v>104410</v>
      </c>
      <c r="B465" s="183">
        <v>676256</v>
      </c>
      <c r="C465" s="27">
        <v>1026676</v>
      </c>
      <c r="D465" s="14">
        <v>1780074914</v>
      </c>
      <c r="F465" s="27" t="s">
        <v>1298</v>
      </c>
      <c r="G465" s="12" t="s">
        <v>488</v>
      </c>
      <c r="H465" s="27" t="s">
        <v>1345</v>
      </c>
      <c r="I465" s="12" t="s">
        <v>489</v>
      </c>
      <c r="J465" s="465">
        <v>0</v>
      </c>
      <c r="K465" s="465">
        <v>0</v>
      </c>
      <c r="L465" s="465">
        <v>0</v>
      </c>
      <c r="M465" s="465">
        <v>0</v>
      </c>
      <c r="N465" s="465">
        <v>0</v>
      </c>
      <c r="O465" s="465">
        <v>0</v>
      </c>
      <c r="P465" s="465">
        <v>0</v>
      </c>
      <c r="Q465" s="465">
        <v>0</v>
      </c>
      <c r="R465" s="465">
        <v>0</v>
      </c>
      <c r="S465" s="465">
        <v>0</v>
      </c>
      <c r="T465" s="465">
        <v>0</v>
      </c>
      <c r="U465" s="465">
        <v>0</v>
      </c>
      <c r="V465" s="465">
        <v>0</v>
      </c>
      <c r="W465" s="465">
        <v>0</v>
      </c>
      <c r="X465" s="465">
        <v>0</v>
      </c>
      <c r="Y465" s="465">
        <v>0</v>
      </c>
      <c r="Z465" s="465">
        <v>0</v>
      </c>
      <c r="AA465" s="465">
        <v>0</v>
      </c>
      <c r="AB465" s="465">
        <v>0</v>
      </c>
      <c r="AC465" s="465">
        <v>0</v>
      </c>
      <c r="AD465" s="465">
        <v>0</v>
      </c>
      <c r="AE465" s="465">
        <v>0</v>
      </c>
      <c r="AF465" s="465">
        <v>0</v>
      </c>
      <c r="AG465" s="465">
        <v>0</v>
      </c>
      <c r="AH465" s="465">
        <v>0</v>
      </c>
      <c r="AI465" s="465">
        <v>0</v>
      </c>
      <c r="AJ465" s="465">
        <v>0</v>
      </c>
      <c r="AK465" s="465">
        <v>0</v>
      </c>
      <c r="AL465" s="465">
        <v>0</v>
      </c>
      <c r="AM465" s="465">
        <v>0</v>
      </c>
      <c r="AN465" s="465">
        <v>0</v>
      </c>
      <c r="AO465" s="465">
        <v>0</v>
      </c>
      <c r="AP465" s="465">
        <v>0</v>
      </c>
      <c r="AQ465" s="465">
        <v>0</v>
      </c>
      <c r="AR465" s="465">
        <v>0</v>
      </c>
      <c r="AS465" s="465">
        <v>0</v>
      </c>
      <c r="AT465" s="465">
        <v>0</v>
      </c>
      <c r="AU465" s="465">
        <v>0</v>
      </c>
      <c r="AV465" s="404">
        <v>4206.16</v>
      </c>
      <c r="AW465" s="404">
        <v>4355.7999999999993</v>
      </c>
      <c r="AX465" s="404">
        <v>4728.1599999999989</v>
      </c>
      <c r="AY465" s="404">
        <v>4745.5599999999995</v>
      </c>
      <c r="AZ465" s="404">
        <v>4667.8399999999992</v>
      </c>
      <c r="BA465" s="404">
        <v>0</v>
      </c>
      <c r="BB465" s="404">
        <v>0</v>
      </c>
      <c r="BC465" s="404">
        <v>0</v>
      </c>
      <c r="BD465" s="404">
        <v>0</v>
      </c>
      <c r="BE465" s="404">
        <v>0</v>
      </c>
      <c r="BF465" s="404">
        <v>0</v>
      </c>
      <c r="BG465" s="404">
        <v>0</v>
      </c>
      <c r="BH465" s="404">
        <v>12602.699999999999</v>
      </c>
      <c r="BI465" s="404">
        <v>0</v>
      </c>
      <c r="BJ465" s="404">
        <v>0</v>
      </c>
      <c r="BK465" s="404">
        <v>0</v>
      </c>
      <c r="BL465" s="404">
        <v>0</v>
      </c>
      <c r="BM465" s="404">
        <v>0</v>
      </c>
      <c r="BN465" s="404">
        <v>0</v>
      </c>
      <c r="BO465" s="404">
        <v>2611.16</v>
      </c>
      <c r="BP465" s="404">
        <v>2640.1599999999994</v>
      </c>
      <c r="BQ465" s="404">
        <v>2992.8</v>
      </c>
      <c r="BR465" s="404">
        <v>2961.4799999999996</v>
      </c>
      <c r="BS465" s="404">
        <v>2901.16</v>
      </c>
      <c r="BT465" s="404">
        <v>0</v>
      </c>
      <c r="BU465" s="404">
        <v>0</v>
      </c>
      <c r="BV465" s="404">
        <v>0</v>
      </c>
      <c r="BW465" s="404">
        <v>0</v>
      </c>
      <c r="BX465" s="404">
        <v>0</v>
      </c>
      <c r="BY465" s="404">
        <v>0</v>
      </c>
      <c r="BZ465" s="404">
        <v>0</v>
      </c>
      <c r="CA465" s="404">
        <v>7817.7000000000016</v>
      </c>
      <c r="CB465" s="404">
        <v>0</v>
      </c>
      <c r="CC465" s="404">
        <v>0</v>
      </c>
      <c r="CD465" s="404">
        <v>0</v>
      </c>
      <c r="CE465" s="404">
        <v>0</v>
      </c>
      <c r="CF465" s="404">
        <v>0</v>
      </c>
      <c r="CG465" s="404">
        <v>0</v>
      </c>
      <c r="CH465" s="404">
        <v>0</v>
      </c>
      <c r="CI465" s="404">
        <v>0</v>
      </c>
      <c r="CJ465" s="404">
        <v>0</v>
      </c>
      <c r="CK465" s="404">
        <v>0</v>
      </c>
      <c r="CL465" s="404">
        <v>0</v>
      </c>
      <c r="CM465" s="404">
        <v>0</v>
      </c>
      <c r="CN465" s="404">
        <v>0</v>
      </c>
      <c r="CO465" s="404">
        <v>0</v>
      </c>
      <c r="CP465" s="404">
        <v>0</v>
      </c>
      <c r="CQ465" s="404">
        <v>0</v>
      </c>
      <c r="CR465" s="404">
        <v>0</v>
      </c>
      <c r="CS465" s="404">
        <v>0</v>
      </c>
      <c r="CT465" s="404">
        <v>0</v>
      </c>
      <c r="CU465" s="404">
        <v>0</v>
      </c>
      <c r="CV465" s="404">
        <v>0</v>
      </c>
      <c r="CW465" s="404">
        <v>0</v>
      </c>
      <c r="CX465" s="404">
        <v>0</v>
      </c>
      <c r="CY465" s="404">
        <v>0</v>
      </c>
      <c r="CZ465" s="404">
        <v>0</v>
      </c>
    </row>
    <row r="466" spans="1:104" x14ac:dyDescent="0.25">
      <c r="A466" s="183">
        <v>104320</v>
      </c>
      <c r="B466" s="183">
        <v>676259</v>
      </c>
      <c r="C466" s="27">
        <v>1018472</v>
      </c>
      <c r="D466" s="14">
        <v>1275863326</v>
      </c>
      <c r="F466" s="27" t="s">
        <v>1258</v>
      </c>
      <c r="G466" s="12" t="s">
        <v>150</v>
      </c>
      <c r="H466" s="27" t="s">
        <v>1301</v>
      </c>
      <c r="I466" s="12" t="s">
        <v>151</v>
      </c>
      <c r="J466" s="465">
        <v>10660.949999999999</v>
      </c>
      <c r="K466" s="465">
        <v>11042.549999999997</v>
      </c>
      <c r="L466" s="465">
        <v>11562.479999999998</v>
      </c>
      <c r="M466" s="465">
        <v>11252.429999999998</v>
      </c>
      <c r="N466" s="465">
        <v>11161.8</v>
      </c>
      <c r="O466" s="465">
        <v>0</v>
      </c>
      <c r="P466" s="465">
        <v>0</v>
      </c>
      <c r="Q466" s="465">
        <v>0</v>
      </c>
      <c r="R466" s="465">
        <v>0</v>
      </c>
      <c r="S466" s="465">
        <v>0</v>
      </c>
      <c r="T466" s="465">
        <v>0</v>
      </c>
      <c r="U466" s="465">
        <v>0</v>
      </c>
      <c r="V466" s="465">
        <v>10600.48</v>
      </c>
      <c r="W466" s="465">
        <v>0</v>
      </c>
      <c r="X466" s="465">
        <v>0</v>
      </c>
      <c r="Y466" s="465">
        <v>0</v>
      </c>
      <c r="Z466" s="465">
        <v>0</v>
      </c>
      <c r="AA466" s="465">
        <v>0</v>
      </c>
      <c r="AB466" s="465">
        <v>0</v>
      </c>
      <c r="AC466" s="465">
        <v>0</v>
      </c>
      <c r="AD466" s="465">
        <v>0</v>
      </c>
      <c r="AE466" s="465">
        <v>0</v>
      </c>
      <c r="AF466" s="465">
        <v>0</v>
      </c>
      <c r="AG466" s="465">
        <v>0</v>
      </c>
      <c r="AH466" s="465">
        <v>0</v>
      </c>
      <c r="AI466" s="465">
        <v>0</v>
      </c>
      <c r="AJ466" s="465">
        <v>0</v>
      </c>
      <c r="AK466" s="465">
        <v>0</v>
      </c>
      <c r="AL466" s="465">
        <v>0</v>
      </c>
      <c r="AM466" s="465">
        <v>0</v>
      </c>
      <c r="AN466" s="465">
        <v>0</v>
      </c>
      <c r="AO466" s="465">
        <v>0</v>
      </c>
      <c r="AP466" s="465">
        <v>0</v>
      </c>
      <c r="AQ466" s="465">
        <v>0</v>
      </c>
      <c r="AR466" s="465">
        <v>0</v>
      </c>
      <c r="AS466" s="465">
        <v>0</v>
      </c>
      <c r="AT466" s="465">
        <v>0</v>
      </c>
      <c r="AU466" s="465">
        <v>0</v>
      </c>
      <c r="AV466" s="404">
        <v>0</v>
      </c>
      <c r="AW466" s="404">
        <v>0</v>
      </c>
      <c r="AX466" s="404">
        <v>0</v>
      </c>
      <c r="AY466" s="404">
        <v>0</v>
      </c>
      <c r="AZ466" s="404">
        <v>0</v>
      </c>
      <c r="BA466" s="404">
        <v>0</v>
      </c>
      <c r="BB466" s="404">
        <v>0</v>
      </c>
      <c r="BC466" s="404">
        <v>0</v>
      </c>
      <c r="BD466" s="404">
        <v>0</v>
      </c>
      <c r="BE466" s="404">
        <v>0</v>
      </c>
      <c r="BF466" s="404">
        <v>0</v>
      </c>
      <c r="BG466" s="404">
        <v>0</v>
      </c>
      <c r="BH466" s="404">
        <v>0</v>
      </c>
      <c r="BI466" s="404">
        <v>0</v>
      </c>
      <c r="BJ466" s="404">
        <v>0</v>
      </c>
      <c r="BK466" s="404">
        <v>0</v>
      </c>
      <c r="BL466" s="404">
        <v>0</v>
      </c>
      <c r="BM466" s="404">
        <v>0</v>
      </c>
      <c r="BN466" s="404">
        <v>0</v>
      </c>
      <c r="BO466" s="404">
        <v>11877.3</v>
      </c>
      <c r="BP466" s="404">
        <v>12196.889999999998</v>
      </c>
      <c r="BQ466" s="404">
        <v>13050.719999999998</v>
      </c>
      <c r="BR466" s="404">
        <v>12988.71</v>
      </c>
      <c r="BS466" s="404">
        <v>12960.09</v>
      </c>
      <c r="BT466" s="404">
        <v>0</v>
      </c>
      <c r="BU466" s="404">
        <v>0</v>
      </c>
      <c r="BV466" s="404">
        <v>0</v>
      </c>
      <c r="BW466" s="404">
        <v>0</v>
      </c>
      <c r="BX466" s="404">
        <v>0</v>
      </c>
      <c r="BY466" s="404">
        <v>0</v>
      </c>
      <c r="BZ466" s="404">
        <v>0</v>
      </c>
      <c r="CA466" s="404">
        <v>11830.16</v>
      </c>
      <c r="CB466" s="404">
        <v>0</v>
      </c>
      <c r="CC466" s="404">
        <v>0</v>
      </c>
      <c r="CD466" s="404">
        <v>0</v>
      </c>
      <c r="CE466" s="404">
        <v>0</v>
      </c>
      <c r="CF466" s="404">
        <v>0</v>
      </c>
      <c r="CG466" s="404">
        <v>0</v>
      </c>
      <c r="CH466" s="404">
        <v>0</v>
      </c>
      <c r="CI466" s="404">
        <v>0</v>
      </c>
      <c r="CJ466" s="404">
        <v>0</v>
      </c>
      <c r="CK466" s="404">
        <v>0</v>
      </c>
      <c r="CL466" s="404">
        <v>0</v>
      </c>
      <c r="CM466" s="404">
        <v>0</v>
      </c>
      <c r="CN466" s="404">
        <v>0</v>
      </c>
      <c r="CO466" s="404">
        <v>0</v>
      </c>
      <c r="CP466" s="404">
        <v>0</v>
      </c>
      <c r="CQ466" s="404">
        <v>0</v>
      </c>
      <c r="CR466" s="404">
        <v>0</v>
      </c>
      <c r="CS466" s="404">
        <v>0</v>
      </c>
      <c r="CT466" s="404">
        <v>0</v>
      </c>
      <c r="CU466" s="404">
        <v>0</v>
      </c>
      <c r="CV466" s="404">
        <v>0</v>
      </c>
      <c r="CW466" s="404">
        <v>0</v>
      </c>
      <c r="CX466" s="404">
        <v>0</v>
      </c>
      <c r="CY466" s="404">
        <v>0</v>
      </c>
      <c r="CZ466" s="404">
        <v>0</v>
      </c>
    </row>
    <row r="467" spans="1:104" x14ac:dyDescent="0.25">
      <c r="A467" s="183">
        <v>104599</v>
      </c>
      <c r="B467" s="183">
        <v>676262</v>
      </c>
      <c r="C467" s="27">
        <v>1021337</v>
      </c>
      <c r="D467" s="14">
        <v>1801228986</v>
      </c>
      <c r="F467" s="27" t="s">
        <v>1296</v>
      </c>
      <c r="G467" s="12" t="s">
        <v>492</v>
      </c>
      <c r="H467" s="27" t="s">
        <v>1371</v>
      </c>
      <c r="I467" s="12" t="s">
        <v>493</v>
      </c>
      <c r="J467" s="465">
        <v>0</v>
      </c>
      <c r="K467" s="465">
        <v>0</v>
      </c>
      <c r="L467" s="465">
        <v>0</v>
      </c>
      <c r="M467" s="465">
        <v>0</v>
      </c>
      <c r="N467" s="465">
        <v>0</v>
      </c>
      <c r="O467" s="465">
        <v>0</v>
      </c>
      <c r="P467" s="465">
        <v>0</v>
      </c>
      <c r="Q467" s="465">
        <v>0</v>
      </c>
      <c r="R467" s="465">
        <v>0</v>
      </c>
      <c r="S467" s="465">
        <v>0</v>
      </c>
      <c r="T467" s="465">
        <v>0</v>
      </c>
      <c r="U467" s="465">
        <v>0</v>
      </c>
      <c r="V467" s="465">
        <v>0</v>
      </c>
      <c r="W467" s="465">
        <v>0</v>
      </c>
      <c r="X467" s="465">
        <v>0</v>
      </c>
      <c r="Y467" s="465">
        <v>0</v>
      </c>
      <c r="Z467" s="465">
        <v>0</v>
      </c>
      <c r="AA467" s="465">
        <v>0</v>
      </c>
      <c r="AB467" s="465">
        <v>0</v>
      </c>
      <c r="AC467" s="465">
        <v>14840.38</v>
      </c>
      <c r="AD467" s="465">
        <v>14889.5</v>
      </c>
      <c r="AE467" s="465">
        <v>15835.059999999998</v>
      </c>
      <c r="AF467" s="465">
        <v>15939.439999999999</v>
      </c>
      <c r="AG467" s="465">
        <v>15644.719999999998</v>
      </c>
      <c r="AH467" s="465">
        <v>0</v>
      </c>
      <c r="AI467" s="465">
        <v>0</v>
      </c>
      <c r="AJ467" s="465">
        <v>0</v>
      </c>
      <c r="AK467" s="465">
        <v>0</v>
      </c>
      <c r="AL467" s="465">
        <v>0</v>
      </c>
      <c r="AM467" s="465">
        <v>0</v>
      </c>
      <c r="AN467" s="465">
        <v>0</v>
      </c>
      <c r="AO467" s="465">
        <v>43264.43</v>
      </c>
      <c r="AP467" s="465">
        <v>0</v>
      </c>
      <c r="AQ467" s="465">
        <v>0</v>
      </c>
      <c r="AR467" s="465">
        <v>0</v>
      </c>
      <c r="AS467" s="465">
        <v>0</v>
      </c>
      <c r="AT467" s="465">
        <v>0</v>
      </c>
      <c r="AU467" s="465">
        <v>0</v>
      </c>
      <c r="AV467" s="404">
        <v>0</v>
      </c>
      <c r="AW467" s="404">
        <v>0</v>
      </c>
      <c r="AX467" s="404">
        <v>0</v>
      </c>
      <c r="AY467" s="404">
        <v>0</v>
      </c>
      <c r="AZ467" s="404">
        <v>0</v>
      </c>
      <c r="BA467" s="404">
        <v>0</v>
      </c>
      <c r="BB467" s="404">
        <v>0</v>
      </c>
      <c r="BC467" s="404">
        <v>0</v>
      </c>
      <c r="BD467" s="404">
        <v>0</v>
      </c>
      <c r="BE467" s="404">
        <v>0</v>
      </c>
      <c r="BF467" s="404">
        <v>0</v>
      </c>
      <c r="BG467" s="404">
        <v>0</v>
      </c>
      <c r="BH467" s="404">
        <v>0</v>
      </c>
      <c r="BI467" s="404">
        <v>0</v>
      </c>
      <c r="BJ467" s="404">
        <v>0</v>
      </c>
      <c r="BK467" s="404">
        <v>0</v>
      </c>
      <c r="BL467" s="404">
        <v>0</v>
      </c>
      <c r="BM467" s="404">
        <v>0</v>
      </c>
      <c r="BN467" s="404">
        <v>0</v>
      </c>
      <c r="BO467" s="404">
        <v>0</v>
      </c>
      <c r="BP467" s="404">
        <v>0</v>
      </c>
      <c r="BQ467" s="404">
        <v>0</v>
      </c>
      <c r="BR467" s="404">
        <v>0</v>
      </c>
      <c r="BS467" s="404">
        <v>0</v>
      </c>
      <c r="BT467" s="404">
        <v>0</v>
      </c>
      <c r="BU467" s="404">
        <v>0</v>
      </c>
      <c r="BV467" s="404">
        <v>0</v>
      </c>
      <c r="BW467" s="404">
        <v>0</v>
      </c>
      <c r="BX467" s="404">
        <v>0</v>
      </c>
      <c r="BY467" s="404">
        <v>0</v>
      </c>
      <c r="BZ467" s="404">
        <v>0</v>
      </c>
      <c r="CA467" s="404">
        <v>0</v>
      </c>
      <c r="CB467" s="404">
        <v>0</v>
      </c>
      <c r="CC467" s="404">
        <v>0</v>
      </c>
      <c r="CD467" s="404">
        <v>0</v>
      </c>
      <c r="CE467" s="404">
        <v>0</v>
      </c>
      <c r="CF467" s="404">
        <v>0</v>
      </c>
      <c r="CG467" s="404">
        <v>0</v>
      </c>
      <c r="CH467" s="404">
        <v>20298.84</v>
      </c>
      <c r="CI467" s="404">
        <v>21047.920000000002</v>
      </c>
      <c r="CJ467" s="404">
        <v>21962.78</v>
      </c>
      <c r="CK467" s="404">
        <v>22386.44</v>
      </c>
      <c r="CL467" s="404">
        <v>22275.919999999998</v>
      </c>
      <c r="CM467" s="404">
        <v>0</v>
      </c>
      <c r="CN467" s="404">
        <v>0</v>
      </c>
      <c r="CO467" s="404">
        <v>0</v>
      </c>
      <c r="CP467" s="404">
        <v>0</v>
      </c>
      <c r="CQ467" s="404">
        <v>0</v>
      </c>
      <c r="CR467" s="404">
        <v>0</v>
      </c>
      <c r="CS467" s="404">
        <v>0</v>
      </c>
      <c r="CT467" s="404">
        <v>60113.13</v>
      </c>
      <c r="CU467" s="404">
        <v>0</v>
      </c>
      <c r="CV467" s="404">
        <v>0</v>
      </c>
      <c r="CW467" s="404">
        <v>0</v>
      </c>
      <c r="CX467" s="404">
        <v>0</v>
      </c>
      <c r="CY467" s="404">
        <v>0</v>
      </c>
      <c r="CZ467" s="404">
        <v>0</v>
      </c>
    </row>
    <row r="468" spans="1:104" x14ac:dyDescent="0.25">
      <c r="A468" s="183">
        <v>5035</v>
      </c>
      <c r="B468" s="183">
        <v>676264</v>
      </c>
      <c r="C468" s="27">
        <v>1018692</v>
      </c>
      <c r="D468" s="14">
        <v>1235250705</v>
      </c>
      <c r="F468" s="27" t="s">
        <v>1279</v>
      </c>
      <c r="G468" s="12" t="s">
        <v>919</v>
      </c>
      <c r="H468" s="27" t="s">
        <v>1391</v>
      </c>
      <c r="I468" s="12" t="s">
        <v>920</v>
      </c>
      <c r="J468" s="465">
        <v>12698.84</v>
      </c>
      <c r="K468" s="465">
        <v>12434.73</v>
      </c>
      <c r="L468" s="465">
        <v>14024.779999999999</v>
      </c>
      <c r="M468" s="465">
        <v>14439.809999999998</v>
      </c>
      <c r="N468" s="465">
        <v>13663.65</v>
      </c>
      <c r="O468" s="465">
        <v>0</v>
      </c>
      <c r="P468" s="465">
        <v>0</v>
      </c>
      <c r="Q468" s="465">
        <v>0</v>
      </c>
      <c r="R468" s="465">
        <v>0</v>
      </c>
      <c r="S468" s="465">
        <v>0</v>
      </c>
      <c r="T468" s="465">
        <v>0</v>
      </c>
      <c r="U468" s="465">
        <v>0</v>
      </c>
      <c r="V468" s="465">
        <v>20777.899999999998</v>
      </c>
      <c r="W468" s="465">
        <v>0</v>
      </c>
      <c r="X468" s="465">
        <v>0</v>
      </c>
      <c r="Y468" s="465">
        <v>0</v>
      </c>
      <c r="Z468" s="465">
        <v>0</v>
      </c>
      <c r="AA468" s="465">
        <v>0</v>
      </c>
      <c r="AB468" s="465">
        <v>0</v>
      </c>
      <c r="AC468" s="465">
        <v>0</v>
      </c>
      <c r="AD468" s="465">
        <v>0</v>
      </c>
      <c r="AE468" s="465">
        <v>0</v>
      </c>
      <c r="AF468" s="465">
        <v>0</v>
      </c>
      <c r="AG468" s="465">
        <v>0</v>
      </c>
      <c r="AH468" s="465">
        <v>0</v>
      </c>
      <c r="AI468" s="465">
        <v>0</v>
      </c>
      <c r="AJ468" s="465">
        <v>0</v>
      </c>
      <c r="AK468" s="465">
        <v>0</v>
      </c>
      <c r="AL468" s="465">
        <v>0</v>
      </c>
      <c r="AM468" s="465">
        <v>0</v>
      </c>
      <c r="AN468" s="465">
        <v>0</v>
      </c>
      <c r="AO468" s="465">
        <v>0</v>
      </c>
      <c r="AP468" s="465">
        <v>0</v>
      </c>
      <c r="AQ468" s="465">
        <v>0</v>
      </c>
      <c r="AR468" s="465">
        <v>0</v>
      </c>
      <c r="AS468" s="465">
        <v>0</v>
      </c>
      <c r="AT468" s="465">
        <v>0</v>
      </c>
      <c r="AU468" s="465">
        <v>0</v>
      </c>
      <c r="AV468" s="404">
        <v>8133.5099999999993</v>
      </c>
      <c r="AW468" s="404">
        <v>7858.62</v>
      </c>
      <c r="AX468" s="404">
        <v>8931.23</v>
      </c>
      <c r="AY468" s="404">
        <v>9001.2999999999993</v>
      </c>
      <c r="AZ468" s="404">
        <v>8640.17</v>
      </c>
      <c r="BA468" s="404">
        <v>0</v>
      </c>
      <c r="BB468" s="404">
        <v>0</v>
      </c>
      <c r="BC468" s="404">
        <v>0</v>
      </c>
      <c r="BD468" s="404">
        <v>0</v>
      </c>
      <c r="BE468" s="404">
        <v>0</v>
      </c>
      <c r="BF468" s="404">
        <v>0</v>
      </c>
      <c r="BG468" s="404">
        <v>0</v>
      </c>
      <c r="BH468" s="404">
        <v>13224.640000000001</v>
      </c>
      <c r="BI468" s="404">
        <v>0</v>
      </c>
      <c r="BJ468" s="404">
        <v>0</v>
      </c>
      <c r="BK468" s="404">
        <v>0</v>
      </c>
      <c r="BL468" s="404">
        <v>0</v>
      </c>
      <c r="BM468" s="404">
        <v>0</v>
      </c>
      <c r="BN468" s="404">
        <v>0</v>
      </c>
      <c r="BO468" s="404">
        <v>0</v>
      </c>
      <c r="BP468" s="404">
        <v>0</v>
      </c>
      <c r="BQ468" s="404">
        <v>0</v>
      </c>
      <c r="BR468" s="404">
        <v>0</v>
      </c>
      <c r="BS468" s="404">
        <v>0</v>
      </c>
      <c r="BT468" s="404">
        <v>0</v>
      </c>
      <c r="BU468" s="404">
        <v>0</v>
      </c>
      <c r="BV468" s="404">
        <v>0</v>
      </c>
      <c r="BW468" s="404">
        <v>0</v>
      </c>
      <c r="BX468" s="404">
        <v>0</v>
      </c>
      <c r="BY468" s="404">
        <v>0</v>
      </c>
      <c r="BZ468" s="404">
        <v>0</v>
      </c>
      <c r="CA468" s="404">
        <v>0</v>
      </c>
      <c r="CB468" s="404">
        <v>0</v>
      </c>
      <c r="CC468" s="404">
        <v>0</v>
      </c>
      <c r="CD468" s="404">
        <v>0</v>
      </c>
      <c r="CE468" s="404">
        <v>0</v>
      </c>
      <c r="CF468" s="404">
        <v>0</v>
      </c>
      <c r="CG468" s="404">
        <v>0</v>
      </c>
      <c r="CH468" s="404">
        <v>17765.439999999999</v>
      </c>
      <c r="CI468" s="404">
        <v>18153.52</v>
      </c>
      <c r="CJ468" s="404">
        <v>20487.39</v>
      </c>
      <c r="CK468" s="404">
        <v>20600.579999999998</v>
      </c>
      <c r="CL468" s="404">
        <v>20293.349999999999</v>
      </c>
      <c r="CM468" s="404">
        <v>0</v>
      </c>
      <c r="CN468" s="404">
        <v>0</v>
      </c>
      <c r="CO468" s="404">
        <v>0</v>
      </c>
      <c r="CP468" s="404">
        <v>0</v>
      </c>
      <c r="CQ468" s="404">
        <v>0</v>
      </c>
      <c r="CR468" s="404">
        <v>0</v>
      </c>
      <c r="CS468" s="404">
        <v>0</v>
      </c>
      <c r="CT468" s="404">
        <v>29929.899999999998</v>
      </c>
      <c r="CU468" s="404">
        <v>0</v>
      </c>
      <c r="CV468" s="404">
        <v>0</v>
      </c>
      <c r="CW468" s="404">
        <v>0</v>
      </c>
      <c r="CX468" s="404">
        <v>0</v>
      </c>
      <c r="CY468" s="404">
        <v>0</v>
      </c>
      <c r="CZ468" s="404">
        <v>0</v>
      </c>
    </row>
    <row r="469" spans="1:104" x14ac:dyDescent="0.25">
      <c r="A469" s="183">
        <v>104549</v>
      </c>
      <c r="B469" s="183">
        <v>676270</v>
      </c>
      <c r="C469" s="27">
        <v>1026677</v>
      </c>
      <c r="D469" s="14">
        <v>1700193588</v>
      </c>
      <c r="F469" s="27" t="s">
        <v>1298</v>
      </c>
      <c r="G469" s="12" t="s">
        <v>490</v>
      </c>
      <c r="H469" s="27" t="s">
        <v>1305</v>
      </c>
      <c r="I469" s="12" t="s">
        <v>491</v>
      </c>
      <c r="J469" s="465">
        <v>0</v>
      </c>
      <c r="K469" s="465">
        <v>0</v>
      </c>
      <c r="L469" s="465">
        <v>0</v>
      </c>
      <c r="M469" s="465">
        <v>0</v>
      </c>
      <c r="N469" s="465">
        <v>0</v>
      </c>
      <c r="O469" s="465">
        <v>0</v>
      </c>
      <c r="P469" s="465">
        <v>0</v>
      </c>
      <c r="Q469" s="465">
        <v>0</v>
      </c>
      <c r="R469" s="465">
        <v>0</v>
      </c>
      <c r="S469" s="465">
        <v>0</v>
      </c>
      <c r="T469" s="465">
        <v>0</v>
      </c>
      <c r="U469" s="465">
        <v>0</v>
      </c>
      <c r="V469" s="465">
        <v>0</v>
      </c>
      <c r="W469" s="465">
        <v>0</v>
      </c>
      <c r="X469" s="465">
        <v>0</v>
      </c>
      <c r="Y469" s="465">
        <v>0</v>
      </c>
      <c r="Z469" s="465">
        <v>0</v>
      </c>
      <c r="AA469" s="465">
        <v>0</v>
      </c>
      <c r="AB469" s="465">
        <v>0</v>
      </c>
      <c r="AC469" s="465">
        <v>0</v>
      </c>
      <c r="AD469" s="465">
        <v>0</v>
      </c>
      <c r="AE469" s="465">
        <v>0</v>
      </c>
      <c r="AF469" s="465">
        <v>0</v>
      </c>
      <c r="AG469" s="465">
        <v>0</v>
      </c>
      <c r="AH469" s="465">
        <v>0</v>
      </c>
      <c r="AI469" s="465">
        <v>0</v>
      </c>
      <c r="AJ469" s="465">
        <v>0</v>
      </c>
      <c r="AK469" s="465">
        <v>0</v>
      </c>
      <c r="AL469" s="465">
        <v>0</v>
      </c>
      <c r="AM469" s="465">
        <v>0</v>
      </c>
      <c r="AN469" s="465">
        <v>0</v>
      </c>
      <c r="AO469" s="465">
        <v>0</v>
      </c>
      <c r="AP469" s="465">
        <v>0</v>
      </c>
      <c r="AQ469" s="465">
        <v>0</v>
      </c>
      <c r="AR469" s="465">
        <v>0</v>
      </c>
      <c r="AS469" s="465">
        <v>0</v>
      </c>
      <c r="AT469" s="465">
        <v>0</v>
      </c>
      <c r="AU469" s="465">
        <v>0</v>
      </c>
      <c r="AV469" s="404">
        <v>3988.6000000000004</v>
      </c>
      <c r="AW469" s="404">
        <v>4130.5</v>
      </c>
      <c r="AX469" s="404">
        <v>4483.6000000000004</v>
      </c>
      <c r="AY469" s="404">
        <v>4500.1000000000004</v>
      </c>
      <c r="AZ469" s="404">
        <v>4426.4000000000005</v>
      </c>
      <c r="BA469" s="404">
        <v>0</v>
      </c>
      <c r="BB469" s="404">
        <v>0</v>
      </c>
      <c r="BC469" s="404">
        <v>0</v>
      </c>
      <c r="BD469" s="404">
        <v>0</v>
      </c>
      <c r="BE469" s="404">
        <v>0</v>
      </c>
      <c r="BF469" s="404">
        <v>0</v>
      </c>
      <c r="BG469" s="404">
        <v>0</v>
      </c>
      <c r="BH469" s="404">
        <v>12029.849999999999</v>
      </c>
      <c r="BI469" s="404">
        <v>0</v>
      </c>
      <c r="BJ469" s="404">
        <v>0</v>
      </c>
      <c r="BK469" s="404">
        <v>0</v>
      </c>
      <c r="BL469" s="404">
        <v>0</v>
      </c>
      <c r="BM469" s="404">
        <v>0</v>
      </c>
      <c r="BN469" s="404">
        <v>0</v>
      </c>
      <c r="BO469" s="404">
        <v>2476.1000000000004</v>
      </c>
      <c r="BP469" s="404">
        <v>2503.6</v>
      </c>
      <c r="BQ469" s="404">
        <v>2838.0000000000005</v>
      </c>
      <c r="BR469" s="404">
        <v>2808.3</v>
      </c>
      <c r="BS469" s="404">
        <v>2751.1000000000004</v>
      </c>
      <c r="BT469" s="404">
        <v>0</v>
      </c>
      <c r="BU469" s="404">
        <v>0</v>
      </c>
      <c r="BV469" s="404">
        <v>0</v>
      </c>
      <c r="BW469" s="404">
        <v>0</v>
      </c>
      <c r="BX469" s="404">
        <v>0</v>
      </c>
      <c r="BY469" s="404">
        <v>0</v>
      </c>
      <c r="BZ469" s="404">
        <v>0</v>
      </c>
      <c r="CA469" s="404">
        <v>7462.3500000000013</v>
      </c>
      <c r="CB469" s="404">
        <v>0</v>
      </c>
      <c r="CC469" s="404">
        <v>0</v>
      </c>
      <c r="CD469" s="404">
        <v>0</v>
      </c>
      <c r="CE469" s="404">
        <v>0</v>
      </c>
      <c r="CF469" s="404">
        <v>0</v>
      </c>
      <c r="CG469" s="404">
        <v>0</v>
      </c>
      <c r="CH469" s="404">
        <v>0</v>
      </c>
      <c r="CI469" s="404">
        <v>0</v>
      </c>
      <c r="CJ469" s="404">
        <v>0</v>
      </c>
      <c r="CK469" s="404">
        <v>0</v>
      </c>
      <c r="CL469" s="404">
        <v>0</v>
      </c>
      <c r="CM469" s="404">
        <v>0</v>
      </c>
      <c r="CN469" s="404">
        <v>0</v>
      </c>
      <c r="CO469" s="404">
        <v>0</v>
      </c>
      <c r="CP469" s="404">
        <v>0</v>
      </c>
      <c r="CQ469" s="404">
        <v>0</v>
      </c>
      <c r="CR469" s="404">
        <v>0</v>
      </c>
      <c r="CS469" s="404">
        <v>0</v>
      </c>
      <c r="CT469" s="404">
        <v>0</v>
      </c>
      <c r="CU469" s="404">
        <v>0</v>
      </c>
      <c r="CV469" s="404">
        <v>0</v>
      </c>
      <c r="CW469" s="404">
        <v>0</v>
      </c>
      <c r="CX469" s="404">
        <v>0</v>
      </c>
      <c r="CY469" s="404">
        <v>0</v>
      </c>
      <c r="CZ469" s="404">
        <v>0</v>
      </c>
    </row>
    <row r="470" spans="1:104" x14ac:dyDescent="0.25">
      <c r="A470" s="183">
        <v>104642</v>
      </c>
      <c r="B470" s="183">
        <v>676272</v>
      </c>
      <c r="C470" s="27">
        <v>1027650</v>
      </c>
      <c r="D470" s="14">
        <v>1669832903</v>
      </c>
      <c r="F470" s="27" t="s">
        <v>1297</v>
      </c>
      <c r="G470" s="12" t="s">
        <v>496</v>
      </c>
      <c r="H470" s="27" t="s">
        <v>1364</v>
      </c>
      <c r="I470" s="12" t="s">
        <v>497</v>
      </c>
      <c r="J470" s="465">
        <v>19628.009999999998</v>
      </c>
      <c r="K470" s="465">
        <v>19487.91</v>
      </c>
      <c r="L470" s="465">
        <v>20692.77</v>
      </c>
      <c r="M470" s="465">
        <v>20622.72</v>
      </c>
      <c r="N470" s="465">
        <v>20300.490000000002</v>
      </c>
      <c r="O470" s="465">
        <v>0</v>
      </c>
      <c r="P470" s="465">
        <v>0</v>
      </c>
      <c r="Q470" s="465">
        <v>0</v>
      </c>
      <c r="R470" s="465">
        <v>0</v>
      </c>
      <c r="S470" s="465">
        <v>0</v>
      </c>
      <c r="T470" s="465">
        <v>0</v>
      </c>
      <c r="U470" s="465">
        <v>0</v>
      </c>
      <c r="V470" s="465">
        <v>56649.630000000005</v>
      </c>
      <c r="W470" s="465">
        <v>0</v>
      </c>
      <c r="X470" s="465">
        <v>0</v>
      </c>
      <c r="Y470" s="465">
        <v>0</v>
      </c>
      <c r="Z470" s="465">
        <v>0</v>
      </c>
      <c r="AA470" s="465">
        <v>0</v>
      </c>
      <c r="AB470" s="465">
        <v>0</v>
      </c>
      <c r="AC470" s="465">
        <v>0</v>
      </c>
      <c r="AD470" s="465">
        <v>0</v>
      </c>
      <c r="AE470" s="465">
        <v>0</v>
      </c>
      <c r="AF470" s="465">
        <v>0</v>
      </c>
      <c r="AG470" s="465">
        <v>0</v>
      </c>
      <c r="AH470" s="465">
        <v>0</v>
      </c>
      <c r="AI470" s="465">
        <v>0</v>
      </c>
      <c r="AJ470" s="465">
        <v>0</v>
      </c>
      <c r="AK470" s="465">
        <v>0</v>
      </c>
      <c r="AL470" s="465">
        <v>0</v>
      </c>
      <c r="AM470" s="465">
        <v>0</v>
      </c>
      <c r="AN470" s="465">
        <v>0</v>
      </c>
      <c r="AO470" s="465">
        <v>0</v>
      </c>
      <c r="AP470" s="465">
        <v>0</v>
      </c>
      <c r="AQ470" s="465">
        <v>0</v>
      </c>
      <c r="AR470" s="465">
        <v>0</v>
      </c>
      <c r="AS470" s="465">
        <v>0</v>
      </c>
      <c r="AT470" s="465">
        <v>0</v>
      </c>
      <c r="AU470" s="465">
        <v>0</v>
      </c>
      <c r="AV470" s="404">
        <v>0</v>
      </c>
      <c r="AW470" s="404">
        <v>0</v>
      </c>
      <c r="AX470" s="404">
        <v>0</v>
      </c>
      <c r="AY470" s="404">
        <v>0</v>
      </c>
      <c r="AZ470" s="404">
        <v>0</v>
      </c>
      <c r="BA470" s="404">
        <v>0</v>
      </c>
      <c r="BB470" s="404">
        <v>0</v>
      </c>
      <c r="BC470" s="404">
        <v>0</v>
      </c>
      <c r="BD470" s="404">
        <v>0</v>
      </c>
      <c r="BE470" s="404">
        <v>0</v>
      </c>
      <c r="BF470" s="404">
        <v>0</v>
      </c>
      <c r="BG470" s="404">
        <v>0</v>
      </c>
      <c r="BH470" s="404">
        <v>0</v>
      </c>
      <c r="BI470" s="404">
        <v>0</v>
      </c>
      <c r="BJ470" s="404">
        <v>0</v>
      </c>
      <c r="BK470" s="404">
        <v>0</v>
      </c>
      <c r="BL470" s="404">
        <v>0</v>
      </c>
      <c r="BM470" s="404">
        <v>0</v>
      </c>
      <c r="BN470" s="404">
        <v>0</v>
      </c>
      <c r="BO470" s="404">
        <v>0</v>
      </c>
      <c r="BP470" s="404">
        <v>0</v>
      </c>
      <c r="BQ470" s="404">
        <v>0</v>
      </c>
      <c r="BR470" s="404">
        <v>0</v>
      </c>
      <c r="BS470" s="404">
        <v>0</v>
      </c>
      <c r="BT470" s="404">
        <v>0</v>
      </c>
      <c r="BU470" s="404">
        <v>0</v>
      </c>
      <c r="BV470" s="404">
        <v>0</v>
      </c>
      <c r="BW470" s="404">
        <v>0</v>
      </c>
      <c r="BX470" s="404">
        <v>0</v>
      </c>
      <c r="BY470" s="404">
        <v>0</v>
      </c>
      <c r="BZ470" s="404">
        <v>0</v>
      </c>
      <c r="CA470" s="404">
        <v>0</v>
      </c>
      <c r="CB470" s="404">
        <v>0</v>
      </c>
      <c r="CC470" s="404">
        <v>0</v>
      </c>
      <c r="CD470" s="404">
        <v>0</v>
      </c>
      <c r="CE470" s="404">
        <v>0</v>
      </c>
      <c r="CF470" s="404">
        <v>0</v>
      </c>
      <c r="CG470" s="404">
        <v>0</v>
      </c>
      <c r="CH470" s="404">
        <v>24153.239999999998</v>
      </c>
      <c r="CI470" s="404">
        <v>24153.239999999998</v>
      </c>
      <c r="CJ470" s="404">
        <v>26086.62</v>
      </c>
      <c r="CK470" s="404">
        <v>26254.74</v>
      </c>
      <c r="CL470" s="404">
        <v>26464.89</v>
      </c>
      <c r="CM470" s="404">
        <v>0</v>
      </c>
      <c r="CN470" s="404">
        <v>0</v>
      </c>
      <c r="CO470" s="404">
        <v>0</v>
      </c>
      <c r="CP470" s="404">
        <v>0</v>
      </c>
      <c r="CQ470" s="404">
        <v>0</v>
      </c>
      <c r="CR470" s="404">
        <v>0</v>
      </c>
      <c r="CS470" s="404">
        <v>0</v>
      </c>
      <c r="CT470" s="404">
        <v>70463.7</v>
      </c>
      <c r="CU470" s="404">
        <v>0</v>
      </c>
      <c r="CV470" s="404">
        <v>0</v>
      </c>
      <c r="CW470" s="404">
        <v>0</v>
      </c>
      <c r="CX470" s="404">
        <v>0</v>
      </c>
      <c r="CY470" s="404">
        <v>0</v>
      </c>
      <c r="CZ470" s="404">
        <v>0</v>
      </c>
    </row>
    <row r="471" spans="1:104" x14ac:dyDescent="0.25">
      <c r="A471" s="183">
        <v>104623</v>
      </c>
      <c r="B471" s="183">
        <v>676275</v>
      </c>
      <c r="C471" s="27">
        <v>1018949</v>
      </c>
      <c r="D471" s="14">
        <v>1023339900</v>
      </c>
      <c r="F471" s="27" t="s">
        <v>1298</v>
      </c>
      <c r="G471" s="12" t="s">
        <v>494</v>
      </c>
      <c r="H471" s="27" t="s">
        <v>1318</v>
      </c>
      <c r="I471" s="12" t="s">
        <v>495</v>
      </c>
      <c r="J471" s="465">
        <v>0</v>
      </c>
      <c r="K471" s="465">
        <v>0</v>
      </c>
      <c r="L471" s="465">
        <v>0</v>
      </c>
      <c r="M471" s="465">
        <v>0</v>
      </c>
      <c r="N471" s="465">
        <v>0</v>
      </c>
      <c r="O471" s="465">
        <v>0</v>
      </c>
      <c r="P471" s="465">
        <v>0</v>
      </c>
      <c r="Q471" s="465">
        <v>0</v>
      </c>
      <c r="R471" s="465">
        <v>0</v>
      </c>
      <c r="S471" s="465">
        <v>0</v>
      </c>
      <c r="T471" s="465">
        <v>0</v>
      </c>
      <c r="U471" s="465">
        <v>0</v>
      </c>
      <c r="V471" s="465">
        <v>0</v>
      </c>
      <c r="W471" s="465">
        <v>0</v>
      </c>
      <c r="X471" s="465">
        <v>0</v>
      </c>
      <c r="Y471" s="465">
        <v>0</v>
      </c>
      <c r="Z471" s="465">
        <v>0</v>
      </c>
      <c r="AA471" s="465">
        <v>0</v>
      </c>
      <c r="AB471" s="465">
        <v>0</v>
      </c>
      <c r="AC471" s="465">
        <v>0</v>
      </c>
      <c r="AD471" s="465">
        <v>0</v>
      </c>
      <c r="AE471" s="465">
        <v>0</v>
      </c>
      <c r="AF471" s="465">
        <v>0</v>
      </c>
      <c r="AG471" s="465">
        <v>0</v>
      </c>
      <c r="AH471" s="465">
        <v>0</v>
      </c>
      <c r="AI471" s="465">
        <v>0</v>
      </c>
      <c r="AJ471" s="465">
        <v>0</v>
      </c>
      <c r="AK471" s="465">
        <v>0</v>
      </c>
      <c r="AL471" s="465">
        <v>0</v>
      </c>
      <c r="AM471" s="465">
        <v>0</v>
      </c>
      <c r="AN471" s="465">
        <v>0</v>
      </c>
      <c r="AO471" s="465">
        <v>0</v>
      </c>
      <c r="AP471" s="465">
        <v>0</v>
      </c>
      <c r="AQ471" s="465">
        <v>0</v>
      </c>
      <c r="AR471" s="465">
        <v>0</v>
      </c>
      <c r="AS471" s="465">
        <v>0</v>
      </c>
      <c r="AT471" s="465">
        <v>0</v>
      </c>
      <c r="AU471" s="465">
        <v>0</v>
      </c>
      <c r="AV471" s="404">
        <v>25672.080000000002</v>
      </c>
      <c r="AW471" s="404">
        <v>26585.4</v>
      </c>
      <c r="AX471" s="404">
        <v>28858.080000000002</v>
      </c>
      <c r="AY471" s="404">
        <v>28964.28</v>
      </c>
      <c r="AZ471" s="404">
        <v>28489.920000000002</v>
      </c>
      <c r="BA471" s="404">
        <v>0</v>
      </c>
      <c r="BB471" s="404">
        <v>0</v>
      </c>
      <c r="BC471" s="404">
        <v>0</v>
      </c>
      <c r="BD471" s="404">
        <v>0</v>
      </c>
      <c r="BE471" s="404">
        <v>0</v>
      </c>
      <c r="BF471" s="404">
        <v>0</v>
      </c>
      <c r="BG471" s="404">
        <v>0</v>
      </c>
      <c r="BH471" s="404">
        <v>59576.4</v>
      </c>
      <c r="BI471" s="404">
        <v>0</v>
      </c>
      <c r="BJ471" s="404">
        <v>0</v>
      </c>
      <c r="BK471" s="404">
        <v>0</v>
      </c>
      <c r="BL471" s="404">
        <v>0</v>
      </c>
      <c r="BM471" s="404">
        <v>0</v>
      </c>
      <c r="BN471" s="404">
        <v>0</v>
      </c>
      <c r="BO471" s="404">
        <v>15937.08</v>
      </c>
      <c r="BP471" s="404">
        <v>16114.08</v>
      </c>
      <c r="BQ471" s="404">
        <v>18266.400000000001</v>
      </c>
      <c r="BR471" s="404">
        <v>18075.240000000002</v>
      </c>
      <c r="BS471" s="404">
        <v>17707.080000000002</v>
      </c>
      <c r="BT471" s="404">
        <v>0</v>
      </c>
      <c r="BU471" s="404">
        <v>0</v>
      </c>
      <c r="BV471" s="404">
        <v>0</v>
      </c>
      <c r="BW471" s="404">
        <v>0</v>
      </c>
      <c r="BX471" s="404">
        <v>0</v>
      </c>
      <c r="BY471" s="404">
        <v>0</v>
      </c>
      <c r="BZ471" s="404">
        <v>0</v>
      </c>
      <c r="CA471" s="404">
        <v>36956.400000000001</v>
      </c>
      <c r="CB471" s="404">
        <v>0</v>
      </c>
      <c r="CC471" s="404">
        <v>0</v>
      </c>
      <c r="CD471" s="404">
        <v>0</v>
      </c>
      <c r="CE471" s="404">
        <v>0</v>
      </c>
      <c r="CF471" s="404">
        <v>0</v>
      </c>
      <c r="CG471" s="404">
        <v>0</v>
      </c>
      <c r="CH471" s="404">
        <v>0</v>
      </c>
      <c r="CI471" s="404">
        <v>0</v>
      </c>
      <c r="CJ471" s="404">
        <v>0</v>
      </c>
      <c r="CK471" s="404">
        <v>0</v>
      </c>
      <c r="CL471" s="404">
        <v>0</v>
      </c>
      <c r="CM471" s="404">
        <v>0</v>
      </c>
      <c r="CN471" s="404">
        <v>0</v>
      </c>
      <c r="CO471" s="404">
        <v>0</v>
      </c>
      <c r="CP471" s="404">
        <v>0</v>
      </c>
      <c r="CQ471" s="404">
        <v>0</v>
      </c>
      <c r="CR471" s="404">
        <v>0</v>
      </c>
      <c r="CS471" s="404">
        <v>0</v>
      </c>
      <c r="CT471" s="404">
        <v>0</v>
      </c>
      <c r="CU471" s="404">
        <v>0</v>
      </c>
      <c r="CV471" s="404">
        <v>0</v>
      </c>
      <c r="CW471" s="404">
        <v>0</v>
      </c>
      <c r="CX471" s="404">
        <v>0</v>
      </c>
      <c r="CY471" s="404">
        <v>0</v>
      </c>
      <c r="CZ471" s="404">
        <v>0</v>
      </c>
    </row>
    <row r="472" spans="1:104" x14ac:dyDescent="0.25">
      <c r="A472" s="183">
        <v>104696</v>
      </c>
      <c r="B472" s="183">
        <v>676276</v>
      </c>
      <c r="C472" s="27">
        <v>1019200</v>
      </c>
      <c r="D472" s="14">
        <v>1346550654</v>
      </c>
      <c r="F472" s="27" t="s">
        <v>1298</v>
      </c>
      <c r="G472" s="12" t="s">
        <v>500</v>
      </c>
      <c r="H472" s="27" t="s">
        <v>1312</v>
      </c>
      <c r="I472" s="12" t="s">
        <v>501</v>
      </c>
      <c r="J472" s="465">
        <v>0</v>
      </c>
      <c r="K472" s="465">
        <v>0</v>
      </c>
      <c r="L472" s="465">
        <v>0</v>
      </c>
      <c r="M472" s="465">
        <v>0</v>
      </c>
      <c r="N472" s="465">
        <v>0</v>
      </c>
      <c r="O472" s="465">
        <v>0</v>
      </c>
      <c r="P472" s="465">
        <v>0</v>
      </c>
      <c r="Q472" s="465">
        <v>0</v>
      </c>
      <c r="R472" s="465">
        <v>0</v>
      </c>
      <c r="S472" s="465">
        <v>0</v>
      </c>
      <c r="T472" s="465">
        <v>0</v>
      </c>
      <c r="U472" s="465">
        <v>0</v>
      </c>
      <c r="V472" s="465">
        <v>0</v>
      </c>
      <c r="W472" s="465">
        <v>0</v>
      </c>
      <c r="X472" s="465">
        <v>0</v>
      </c>
      <c r="Y472" s="465">
        <v>0</v>
      </c>
      <c r="Z472" s="465">
        <v>0</v>
      </c>
      <c r="AA472" s="465">
        <v>0</v>
      </c>
      <c r="AB472" s="465">
        <v>0</v>
      </c>
      <c r="AC472" s="465">
        <v>0</v>
      </c>
      <c r="AD472" s="465">
        <v>0</v>
      </c>
      <c r="AE472" s="465">
        <v>0</v>
      </c>
      <c r="AF472" s="465">
        <v>0</v>
      </c>
      <c r="AG472" s="465">
        <v>0</v>
      </c>
      <c r="AH472" s="465">
        <v>0</v>
      </c>
      <c r="AI472" s="465">
        <v>0</v>
      </c>
      <c r="AJ472" s="465">
        <v>0</v>
      </c>
      <c r="AK472" s="465">
        <v>0</v>
      </c>
      <c r="AL472" s="465">
        <v>0</v>
      </c>
      <c r="AM472" s="465">
        <v>0</v>
      </c>
      <c r="AN472" s="465">
        <v>0</v>
      </c>
      <c r="AO472" s="465">
        <v>0</v>
      </c>
      <c r="AP472" s="465">
        <v>0</v>
      </c>
      <c r="AQ472" s="465">
        <v>0</v>
      </c>
      <c r="AR472" s="465">
        <v>0</v>
      </c>
      <c r="AS472" s="465">
        <v>0</v>
      </c>
      <c r="AT472" s="465">
        <v>0</v>
      </c>
      <c r="AU472" s="465">
        <v>0</v>
      </c>
      <c r="AV472" s="404">
        <v>29479.38</v>
      </c>
      <c r="AW472" s="404">
        <v>30528.15</v>
      </c>
      <c r="AX472" s="404">
        <v>33137.880000000005</v>
      </c>
      <c r="AY472" s="404">
        <v>33259.83</v>
      </c>
      <c r="AZ472" s="404">
        <v>32715.120000000003</v>
      </c>
      <c r="BA472" s="404">
        <v>0</v>
      </c>
      <c r="BB472" s="404">
        <v>0</v>
      </c>
      <c r="BC472" s="404">
        <v>0</v>
      </c>
      <c r="BD472" s="404">
        <v>0</v>
      </c>
      <c r="BE472" s="404">
        <v>0</v>
      </c>
      <c r="BF472" s="404">
        <v>0</v>
      </c>
      <c r="BG472" s="404">
        <v>0</v>
      </c>
      <c r="BH472" s="404">
        <v>68512.860000000015</v>
      </c>
      <c r="BI472" s="404">
        <v>0</v>
      </c>
      <c r="BJ472" s="404">
        <v>0</v>
      </c>
      <c r="BK472" s="404">
        <v>0</v>
      </c>
      <c r="BL472" s="404">
        <v>0</v>
      </c>
      <c r="BM472" s="404">
        <v>0</v>
      </c>
      <c r="BN472" s="404">
        <v>0</v>
      </c>
      <c r="BO472" s="404">
        <v>18300.63</v>
      </c>
      <c r="BP472" s="404">
        <v>18503.88</v>
      </c>
      <c r="BQ472" s="404">
        <v>20975.4</v>
      </c>
      <c r="BR472" s="404">
        <v>20755.890000000003</v>
      </c>
      <c r="BS472" s="404">
        <v>20333.13</v>
      </c>
      <c r="BT472" s="404">
        <v>0</v>
      </c>
      <c r="BU472" s="404">
        <v>0</v>
      </c>
      <c r="BV472" s="404">
        <v>0</v>
      </c>
      <c r="BW472" s="404">
        <v>0</v>
      </c>
      <c r="BX472" s="404">
        <v>0</v>
      </c>
      <c r="BY472" s="404">
        <v>0</v>
      </c>
      <c r="BZ472" s="404">
        <v>0</v>
      </c>
      <c r="CA472" s="404">
        <v>42499.86</v>
      </c>
      <c r="CB472" s="404">
        <v>0</v>
      </c>
      <c r="CC472" s="404">
        <v>0</v>
      </c>
      <c r="CD472" s="404">
        <v>0</v>
      </c>
      <c r="CE472" s="404">
        <v>0</v>
      </c>
      <c r="CF472" s="404">
        <v>0</v>
      </c>
      <c r="CG472" s="404">
        <v>0</v>
      </c>
      <c r="CH472" s="404">
        <v>0</v>
      </c>
      <c r="CI472" s="404">
        <v>0</v>
      </c>
      <c r="CJ472" s="404">
        <v>0</v>
      </c>
      <c r="CK472" s="404">
        <v>0</v>
      </c>
      <c r="CL472" s="404">
        <v>0</v>
      </c>
      <c r="CM472" s="404">
        <v>0</v>
      </c>
      <c r="CN472" s="404">
        <v>0</v>
      </c>
      <c r="CO472" s="404">
        <v>0</v>
      </c>
      <c r="CP472" s="404">
        <v>0</v>
      </c>
      <c r="CQ472" s="404">
        <v>0</v>
      </c>
      <c r="CR472" s="404">
        <v>0</v>
      </c>
      <c r="CS472" s="404">
        <v>0</v>
      </c>
      <c r="CT472" s="404">
        <v>0</v>
      </c>
      <c r="CU472" s="404">
        <v>0</v>
      </c>
      <c r="CV472" s="404">
        <v>0</v>
      </c>
      <c r="CW472" s="404">
        <v>0</v>
      </c>
      <c r="CX472" s="404">
        <v>0</v>
      </c>
      <c r="CY472" s="404">
        <v>0</v>
      </c>
      <c r="CZ472" s="404">
        <v>0</v>
      </c>
    </row>
    <row r="473" spans="1:104" x14ac:dyDescent="0.25">
      <c r="A473" s="183">
        <v>104710</v>
      </c>
      <c r="B473" s="183">
        <v>676280</v>
      </c>
      <c r="C473" s="27">
        <v>1025768</v>
      </c>
      <c r="D473" s="14">
        <v>1467878629</v>
      </c>
      <c r="F473" s="27" t="s">
        <v>1297</v>
      </c>
      <c r="G473" s="12" t="s">
        <v>502</v>
      </c>
      <c r="H473" s="27" t="s">
        <v>1407</v>
      </c>
      <c r="I473" s="12" t="s">
        <v>503</v>
      </c>
      <c r="J473" s="465">
        <v>13617.720000000001</v>
      </c>
      <c r="K473" s="465">
        <v>13520.52</v>
      </c>
      <c r="L473" s="465">
        <v>14356.440000000002</v>
      </c>
      <c r="M473" s="465">
        <v>14307.84</v>
      </c>
      <c r="N473" s="465">
        <v>14084.28</v>
      </c>
      <c r="O473" s="465">
        <v>0</v>
      </c>
      <c r="P473" s="465">
        <v>0</v>
      </c>
      <c r="Q473" s="465">
        <v>0</v>
      </c>
      <c r="R473" s="465">
        <v>0</v>
      </c>
      <c r="S473" s="465">
        <v>0</v>
      </c>
      <c r="T473" s="465">
        <v>0</v>
      </c>
      <c r="U473" s="465">
        <v>0</v>
      </c>
      <c r="V473" s="465">
        <v>30651.419999999995</v>
      </c>
      <c r="W473" s="465">
        <v>0</v>
      </c>
      <c r="X473" s="465">
        <v>0</v>
      </c>
      <c r="Y473" s="465">
        <v>0</v>
      </c>
      <c r="Z473" s="465">
        <v>0</v>
      </c>
      <c r="AA473" s="465">
        <v>0</v>
      </c>
      <c r="AB473" s="465">
        <v>0</v>
      </c>
      <c r="AC473" s="465">
        <v>0</v>
      </c>
      <c r="AD473" s="465">
        <v>0</v>
      </c>
      <c r="AE473" s="465">
        <v>0</v>
      </c>
      <c r="AF473" s="465">
        <v>0</v>
      </c>
      <c r="AG473" s="465">
        <v>0</v>
      </c>
      <c r="AH473" s="465">
        <v>0</v>
      </c>
      <c r="AI473" s="465">
        <v>0</v>
      </c>
      <c r="AJ473" s="465">
        <v>0</v>
      </c>
      <c r="AK473" s="465">
        <v>0</v>
      </c>
      <c r="AL473" s="465">
        <v>0</v>
      </c>
      <c r="AM473" s="465">
        <v>0</v>
      </c>
      <c r="AN473" s="465">
        <v>0</v>
      </c>
      <c r="AO473" s="465">
        <v>0</v>
      </c>
      <c r="AP473" s="465">
        <v>0</v>
      </c>
      <c r="AQ473" s="465">
        <v>0</v>
      </c>
      <c r="AR473" s="465">
        <v>0</v>
      </c>
      <c r="AS473" s="465">
        <v>0</v>
      </c>
      <c r="AT473" s="465">
        <v>0</v>
      </c>
      <c r="AU473" s="465">
        <v>0</v>
      </c>
      <c r="AV473" s="404">
        <v>0</v>
      </c>
      <c r="AW473" s="404">
        <v>0</v>
      </c>
      <c r="AX473" s="404">
        <v>0</v>
      </c>
      <c r="AY473" s="404">
        <v>0</v>
      </c>
      <c r="AZ473" s="404">
        <v>0</v>
      </c>
      <c r="BA473" s="404">
        <v>0</v>
      </c>
      <c r="BB473" s="404">
        <v>0</v>
      </c>
      <c r="BC473" s="404">
        <v>0</v>
      </c>
      <c r="BD473" s="404">
        <v>0</v>
      </c>
      <c r="BE473" s="404">
        <v>0</v>
      </c>
      <c r="BF473" s="404">
        <v>0</v>
      </c>
      <c r="BG473" s="404">
        <v>0</v>
      </c>
      <c r="BH473" s="404">
        <v>0</v>
      </c>
      <c r="BI473" s="404">
        <v>0</v>
      </c>
      <c r="BJ473" s="404">
        <v>0</v>
      </c>
      <c r="BK473" s="404">
        <v>0</v>
      </c>
      <c r="BL473" s="404">
        <v>0</v>
      </c>
      <c r="BM473" s="404">
        <v>0</v>
      </c>
      <c r="BN473" s="404">
        <v>0</v>
      </c>
      <c r="BO473" s="404">
        <v>0</v>
      </c>
      <c r="BP473" s="404">
        <v>0</v>
      </c>
      <c r="BQ473" s="404">
        <v>0</v>
      </c>
      <c r="BR473" s="404">
        <v>0</v>
      </c>
      <c r="BS473" s="404">
        <v>0</v>
      </c>
      <c r="BT473" s="404">
        <v>0</v>
      </c>
      <c r="BU473" s="404">
        <v>0</v>
      </c>
      <c r="BV473" s="404">
        <v>0</v>
      </c>
      <c r="BW473" s="404">
        <v>0</v>
      </c>
      <c r="BX473" s="404">
        <v>0</v>
      </c>
      <c r="BY473" s="404">
        <v>0</v>
      </c>
      <c r="BZ473" s="404">
        <v>0</v>
      </c>
      <c r="CA473" s="404">
        <v>0</v>
      </c>
      <c r="CB473" s="404">
        <v>0</v>
      </c>
      <c r="CC473" s="404">
        <v>0</v>
      </c>
      <c r="CD473" s="404">
        <v>0</v>
      </c>
      <c r="CE473" s="404">
        <v>0</v>
      </c>
      <c r="CF473" s="404">
        <v>0</v>
      </c>
      <c r="CG473" s="404">
        <v>0</v>
      </c>
      <c r="CH473" s="404">
        <v>16757.280000000002</v>
      </c>
      <c r="CI473" s="404">
        <v>16757.280000000002</v>
      </c>
      <c r="CJ473" s="404">
        <v>18098.640000000003</v>
      </c>
      <c r="CK473" s="404">
        <v>18215.280000000002</v>
      </c>
      <c r="CL473" s="404">
        <v>18361.080000000002</v>
      </c>
      <c r="CM473" s="404">
        <v>0</v>
      </c>
      <c r="CN473" s="404">
        <v>0</v>
      </c>
      <c r="CO473" s="404">
        <v>0</v>
      </c>
      <c r="CP473" s="404">
        <v>0</v>
      </c>
      <c r="CQ473" s="404">
        <v>0</v>
      </c>
      <c r="CR473" s="404">
        <v>0</v>
      </c>
      <c r="CS473" s="404">
        <v>0</v>
      </c>
      <c r="CT473" s="404">
        <v>38125.799999999996</v>
      </c>
      <c r="CU473" s="404">
        <v>0</v>
      </c>
      <c r="CV473" s="404">
        <v>0</v>
      </c>
      <c r="CW473" s="404">
        <v>0</v>
      </c>
      <c r="CX473" s="404">
        <v>0</v>
      </c>
      <c r="CY473" s="404">
        <v>0</v>
      </c>
      <c r="CZ473" s="404">
        <v>0</v>
      </c>
    </row>
    <row r="474" spans="1:104" x14ac:dyDescent="0.25">
      <c r="A474" s="183">
        <v>104666</v>
      </c>
      <c r="B474" s="183">
        <v>676288</v>
      </c>
      <c r="C474" s="27">
        <v>1019001</v>
      </c>
      <c r="D474" s="14">
        <v>1154648459</v>
      </c>
      <c r="F474" s="27" t="s">
        <v>1258</v>
      </c>
      <c r="G474" s="12" t="s">
        <v>498</v>
      </c>
      <c r="H474" s="27" t="s">
        <v>1299</v>
      </c>
      <c r="I474" s="12" t="s">
        <v>499</v>
      </c>
      <c r="J474" s="465">
        <v>12717.150000000001</v>
      </c>
      <c r="K474" s="465">
        <v>13172.35</v>
      </c>
      <c r="L474" s="465">
        <v>13792.560000000001</v>
      </c>
      <c r="M474" s="465">
        <v>13422.710000000001</v>
      </c>
      <c r="N474" s="465">
        <v>13314.6</v>
      </c>
      <c r="O474" s="465">
        <v>0</v>
      </c>
      <c r="P474" s="465">
        <v>0</v>
      </c>
      <c r="Q474" s="465">
        <v>0</v>
      </c>
      <c r="R474" s="465">
        <v>0</v>
      </c>
      <c r="S474" s="465">
        <v>0</v>
      </c>
      <c r="T474" s="465">
        <v>0</v>
      </c>
      <c r="U474" s="465">
        <v>0</v>
      </c>
      <c r="V474" s="465">
        <v>37589.86</v>
      </c>
      <c r="W474" s="465">
        <v>0</v>
      </c>
      <c r="X474" s="465">
        <v>0</v>
      </c>
      <c r="Y474" s="465">
        <v>0</v>
      </c>
      <c r="Z474" s="465">
        <v>0</v>
      </c>
      <c r="AA474" s="465">
        <v>0</v>
      </c>
      <c r="AB474" s="465">
        <v>0</v>
      </c>
      <c r="AC474" s="465">
        <v>0</v>
      </c>
      <c r="AD474" s="465">
        <v>0</v>
      </c>
      <c r="AE474" s="465">
        <v>0</v>
      </c>
      <c r="AF474" s="465">
        <v>0</v>
      </c>
      <c r="AG474" s="465">
        <v>0</v>
      </c>
      <c r="AH474" s="465">
        <v>0</v>
      </c>
      <c r="AI474" s="465">
        <v>0</v>
      </c>
      <c r="AJ474" s="465">
        <v>0</v>
      </c>
      <c r="AK474" s="465">
        <v>0</v>
      </c>
      <c r="AL474" s="465">
        <v>0</v>
      </c>
      <c r="AM474" s="465">
        <v>0</v>
      </c>
      <c r="AN474" s="465">
        <v>0</v>
      </c>
      <c r="AO474" s="465">
        <v>0</v>
      </c>
      <c r="AP474" s="465">
        <v>0</v>
      </c>
      <c r="AQ474" s="465">
        <v>0</v>
      </c>
      <c r="AR474" s="465">
        <v>0</v>
      </c>
      <c r="AS474" s="465">
        <v>0</v>
      </c>
      <c r="AT474" s="465">
        <v>0</v>
      </c>
      <c r="AU474" s="465">
        <v>0</v>
      </c>
      <c r="AV474" s="404">
        <v>0</v>
      </c>
      <c r="AW474" s="404">
        <v>0</v>
      </c>
      <c r="AX474" s="404">
        <v>0</v>
      </c>
      <c r="AY474" s="404">
        <v>0</v>
      </c>
      <c r="AZ474" s="404">
        <v>0</v>
      </c>
      <c r="BA474" s="404">
        <v>0</v>
      </c>
      <c r="BB474" s="404">
        <v>0</v>
      </c>
      <c r="BC474" s="404">
        <v>0</v>
      </c>
      <c r="BD474" s="404">
        <v>0</v>
      </c>
      <c r="BE474" s="404">
        <v>0</v>
      </c>
      <c r="BF474" s="404">
        <v>0</v>
      </c>
      <c r="BG474" s="404">
        <v>0</v>
      </c>
      <c r="BH474" s="404">
        <v>0</v>
      </c>
      <c r="BI474" s="404">
        <v>0</v>
      </c>
      <c r="BJ474" s="404">
        <v>0</v>
      </c>
      <c r="BK474" s="404">
        <v>0</v>
      </c>
      <c r="BL474" s="404">
        <v>0</v>
      </c>
      <c r="BM474" s="404">
        <v>0</v>
      </c>
      <c r="BN474" s="404">
        <v>0</v>
      </c>
      <c r="BO474" s="404">
        <v>14168.1</v>
      </c>
      <c r="BP474" s="404">
        <v>14549.330000000002</v>
      </c>
      <c r="BQ474" s="404">
        <v>15567.840000000002</v>
      </c>
      <c r="BR474" s="404">
        <v>15493.87</v>
      </c>
      <c r="BS474" s="404">
        <v>15459.730000000001</v>
      </c>
      <c r="BT474" s="404">
        <v>0</v>
      </c>
      <c r="BU474" s="404">
        <v>0</v>
      </c>
      <c r="BV474" s="404">
        <v>0</v>
      </c>
      <c r="BW474" s="404">
        <v>0</v>
      </c>
      <c r="BX474" s="404">
        <v>0</v>
      </c>
      <c r="BY474" s="404">
        <v>0</v>
      </c>
      <c r="BZ474" s="404">
        <v>0</v>
      </c>
      <c r="CA474" s="404">
        <v>41950.369999999995</v>
      </c>
      <c r="CB474" s="404">
        <v>0</v>
      </c>
      <c r="CC474" s="404">
        <v>0</v>
      </c>
      <c r="CD474" s="404">
        <v>0</v>
      </c>
      <c r="CE474" s="404">
        <v>0</v>
      </c>
      <c r="CF474" s="404">
        <v>0</v>
      </c>
      <c r="CG474" s="404">
        <v>0</v>
      </c>
      <c r="CH474" s="404">
        <v>0</v>
      </c>
      <c r="CI474" s="404">
        <v>0</v>
      </c>
      <c r="CJ474" s="404">
        <v>0</v>
      </c>
      <c r="CK474" s="404">
        <v>0</v>
      </c>
      <c r="CL474" s="404">
        <v>0</v>
      </c>
      <c r="CM474" s="404">
        <v>0</v>
      </c>
      <c r="CN474" s="404">
        <v>0</v>
      </c>
      <c r="CO474" s="404">
        <v>0</v>
      </c>
      <c r="CP474" s="404">
        <v>0</v>
      </c>
      <c r="CQ474" s="404">
        <v>0</v>
      </c>
      <c r="CR474" s="404">
        <v>0</v>
      </c>
      <c r="CS474" s="404">
        <v>0</v>
      </c>
      <c r="CT474" s="404">
        <v>0</v>
      </c>
      <c r="CU474" s="404">
        <v>0</v>
      </c>
      <c r="CV474" s="404">
        <v>0</v>
      </c>
      <c r="CW474" s="404">
        <v>0</v>
      </c>
      <c r="CX474" s="404">
        <v>0</v>
      </c>
      <c r="CY474" s="404">
        <v>0</v>
      </c>
      <c r="CZ474" s="404">
        <v>0</v>
      </c>
    </row>
    <row r="475" spans="1:104" x14ac:dyDescent="0.25">
      <c r="A475" s="183">
        <v>4177</v>
      </c>
      <c r="B475" s="183">
        <v>676292</v>
      </c>
      <c r="C475" s="27">
        <v>1027069</v>
      </c>
      <c r="D475" s="14">
        <v>1811122534</v>
      </c>
      <c r="F475" s="27" t="s">
        <v>1297</v>
      </c>
      <c r="G475" s="12" t="s">
        <v>592</v>
      </c>
      <c r="H475" s="27" t="s">
        <v>1364</v>
      </c>
      <c r="I475" s="12" t="s">
        <v>593</v>
      </c>
      <c r="J475" s="465">
        <v>11866.470000000001</v>
      </c>
      <c r="K475" s="465">
        <v>11781.77</v>
      </c>
      <c r="L475" s="465">
        <v>12510.190000000002</v>
      </c>
      <c r="M475" s="465">
        <v>12467.84</v>
      </c>
      <c r="N475" s="465">
        <v>12273.03</v>
      </c>
      <c r="O475" s="465">
        <v>0</v>
      </c>
      <c r="P475" s="465">
        <v>0</v>
      </c>
      <c r="Q475" s="465">
        <v>0</v>
      </c>
      <c r="R475" s="465">
        <v>0</v>
      </c>
      <c r="S475" s="465">
        <v>0</v>
      </c>
      <c r="T475" s="465">
        <v>0</v>
      </c>
      <c r="U475" s="465">
        <v>0</v>
      </c>
      <c r="V475" s="465">
        <v>34280.070000000007</v>
      </c>
      <c r="W475" s="465">
        <v>0</v>
      </c>
      <c r="X475" s="465">
        <v>0</v>
      </c>
      <c r="Y475" s="465">
        <v>0</v>
      </c>
      <c r="Z475" s="465">
        <v>0</v>
      </c>
      <c r="AA475" s="465">
        <v>0</v>
      </c>
      <c r="AB475" s="465">
        <v>0</v>
      </c>
      <c r="AC475" s="465">
        <v>0</v>
      </c>
      <c r="AD475" s="465">
        <v>0</v>
      </c>
      <c r="AE475" s="465">
        <v>0</v>
      </c>
      <c r="AF475" s="465">
        <v>0</v>
      </c>
      <c r="AG475" s="465">
        <v>0</v>
      </c>
      <c r="AH475" s="465">
        <v>0</v>
      </c>
      <c r="AI475" s="465">
        <v>0</v>
      </c>
      <c r="AJ475" s="465">
        <v>0</v>
      </c>
      <c r="AK475" s="465">
        <v>0</v>
      </c>
      <c r="AL475" s="465">
        <v>0</v>
      </c>
      <c r="AM475" s="465">
        <v>0</v>
      </c>
      <c r="AN475" s="465">
        <v>0</v>
      </c>
      <c r="AO475" s="465">
        <v>0</v>
      </c>
      <c r="AP475" s="465">
        <v>0</v>
      </c>
      <c r="AQ475" s="465">
        <v>0</v>
      </c>
      <c r="AR475" s="465">
        <v>0</v>
      </c>
      <c r="AS475" s="465">
        <v>0</v>
      </c>
      <c r="AT475" s="465">
        <v>0</v>
      </c>
      <c r="AU475" s="465">
        <v>0</v>
      </c>
      <c r="AV475" s="404">
        <v>0</v>
      </c>
      <c r="AW475" s="404">
        <v>0</v>
      </c>
      <c r="AX475" s="404">
        <v>0</v>
      </c>
      <c r="AY475" s="404">
        <v>0</v>
      </c>
      <c r="AZ475" s="404">
        <v>0</v>
      </c>
      <c r="BA475" s="404">
        <v>0</v>
      </c>
      <c r="BB475" s="404">
        <v>0</v>
      </c>
      <c r="BC475" s="404">
        <v>0</v>
      </c>
      <c r="BD475" s="404">
        <v>0</v>
      </c>
      <c r="BE475" s="404">
        <v>0</v>
      </c>
      <c r="BF475" s="404">
        <v>0</v>
      </c>
      <c r="BG475" s="404">
        <v>0</v>
      </c>
      <c r="BH475" s="404">
        <v>0</v>
      </c>
      <c r="BI475" s="404">
        <v>0</v>
      </c>
      <c r="BJ475" s="404">
        <v>0</v>
      </c>
      <c r="BK475" s="404">
        <v>0</v>
      </c>
      <c r="BL475" s="404">
        <v>0</v>
      </c>
      <c r="BM475" s="404">
        <v>0</v>
      </c>
      <c r="BN475" s="404">
        <v>0</v>
      </c>
      <c r="BO475" s="404">
        <v>0</v>
      </c>
      <c r="BP475" s="404">
        <v>0</v>
      </c>
      <c r="BQ475" s="404">
        <v>0</v>
      </c>
      <c r="BR475" s="404">
        <v>0</v>
      </c>
      <c r="BS475" s="404">
        <v>0</v>
      </c>
      <c r="BT475" s="404">
        <v>0</v>
      </c>
      <c r="BU475" s="404">
        <v>0</v>
      </c>
      <c r="BV475" s="404">
        <v>0</v>
      </c>
      <c r="BW475" s="404">
        <v>0</v>
      </c>
      <c r="BX475" s="404">
        <v>0</v>
      </c>
      <c r="BY475" s="404">
        <v>0</v>
      </c>
      <c r="BZ475" s="404">
        <v>0</v>
      </c>
      <c r="CA475" s="404">
        <v>0</v>
      </c>
      <c r="CB475" s="404">
        <v>0</v>
      </c>
      <c r="CC475" s="404">
        <v>0</v>
      </c>
      <c r="CD475" s="404">
        <v>0</v>
      </c>
      <c r="CE475" s="404">
        <v>0</v>
      </c>
      <c r="CF475" s="404">
        <v>0</v>
      </c>
      <c r="CG475" s="404">
        <v>0</v>
      </c>
      <c r="CH475" s="404">
        <v>14602.28</v>
      </c>
      <c r="CI475" s="404">
        <v>14602.28</v>
      </c>
      <c r="CJ475" s="404">
        <v>15771.140000000001</v>
      </c>
      <c r="CK475" s="404">
        <v>15872.78</v>
      </c>
      <c r="CL475" s="404">
        <v>15999.83</v>
      </c>
      <c r="CM475" s="404">
        <v>0</v>
      </c>
      <c r="CN475" s="404">
        <v>0</v>
      </c>
      <c r="CO475" s="404">
        <v>0</v>
      </c>
      <c r="CP475" s="404">
        <v>0</v>
      </c>
      <c r="CQ475" s="404">
        <v>0</v>
      </c>
      <c r="CR475" s="404">
        <v>0</v>
      </c>
      <c r="CS475" s="404">
        <v>0</v>
      </c>
      <c r="CT475" s="404">
        <v>42639.30000000001</v>
      </c>
      <c r="CU475" s="404">
        <v>0</v>
      </c>
      <c r="CV475" s="404">
        <v>0</v>
      </c>
      <c r="CW475" s="404">
        <v>0</v>
      </c>
      <c r="CX475" s="404">
        <v>0</v>
      </c>
      <c r="CY475" s="404">
        <v>0</v>
      </c>
      <c r="CZ475" s="404">
        <v>0</v>
      </c>
    </row>
    <row r="476" spans="1:104" x14ac:dyDescent="0.25">
      <c r="A476" s="183">
        <v>104749</v>
      </c>
      <c r="B476" s="183">
        <v>676293</v>
      </c>
      <c r="C476" s="27">
        <v>1026123</v>
      </c>
      <c r="D476" s="14">
        <v>1962802850</v>
      </c>
      <c r="F476" s="27" t="s">
        <v>1298</v>
      </c>
      <c r="G476" s="12" t="s">
        <v>504</v>
      </c>
      <c r="H476" s="27" t="s">
        <v>1315</v>
      </c>
      <c r="I476" s="12" t="s">
        <v>505</v>
      </c>
      <c r="J476" s="465">
        <v>0</v>
      </c>
      <c r="K476" s="465">
        <v>0</v>
      </c>
      <c r="L476" s="465">
        <v>0</v>
      </c>
      <c r="M476" s="465">
        <v>0</v>
      </c>
      <c r="N476" s="465">
        <v>0</v>
      </c>
      <c r="O476" s="465">
        <v>0</v>
      </c>
      <c r="P476" s="465">
        <v>0</v>
      </c>
      <c r="Q476" s="465">
        <v>0</v>
      </c>
      <c r="R476" s="465">
        <v>0</v>
      </c>
      <c r="S476" s="465">
        <v>0</v>
      </c>
      <c r="T476" s="465">
        <v>0</v>
      </c>
      <c r="U476" s="465">
        <v>0</v>
      </c>
      <c r="V476" s="465">
        <v>0</v>
      </c>
      <c r="W476" s="465">
        <v>0</v>
      </c>
      <c r="X476" s="465">
        <v>0</v>
      </c>
      <c r="Y476" s="465">
        <v>0</v>
      </c>
      <c r="Z476" s="465">
        <v>0</v>
      </c>
      <c r="AA476" s="465">
        <v>0</v>
      </c>
      <c r="AB476" s="465">
        <v>0</v>
      </c>
      <c r="AC476" s="465">
        <v>0</v>
      </c>
      <c r="AD476" s="465">
        <v>0</v>
      </c>
      <c r="AE476" s="465">
        <v>0</v>
      </c>
      <c r="AF476" s="465">
        <v>0</v>
      </c>
      <c r="AG476" s="465">
        <v>0</v>
      </c>
      <c r="AH476" s="465">
        <v>0</v>
      </c>
      <c r="AI476" s="465">
        <v>0</v>
      </c>
      <c r="AJ476" s="465">
        <v>0</v>
      </c>
      <c r="AK476" s="465">
        <v>0</v>
      </c>
      <c r="AL476" s="465">
        <v>0</v>
      </c>
      <c r="AM476" s="465">
        <v>0</v>
      </c>
      <c r="AN476" s="465">
        <v>0</v>
      </c>
      <c r="AO476" s="465">
        <v>0</v>
      </c>
      <c r="AP476" s="465">
        <v>0</v>
      </c>
      <c r="AQ476" s="465">
        <v>0</v>
      </c>
      <c r="AR476" s="465">
        <v>0</v>
      </c>
      <c r="AS476" s="465">
        <v>0</v>
      </c>
      <c r="AT476" s="465">
        <v>0</v>
      </c>
      <c r="AU476" s="465">
        <v>0</v>
      </c>
      <c r="AV476" s="404">
        <v>19616.66</v>
      </c>
      <c r="AW476" s="404">
        <v>20314.550000000003</v>
      </c>
      <c r="AX476" s="404">
        <v>22051.16</v>
      </c>
      <c r="AY476" s="404">
        <v>22132.31</v>
      </c>
      <c r="AZ476" s="404">
        <v>21769.84</v>
      </c>
      <c r="BA476" s="404">
        <v>0</v>
      </c>
      <c r="BB476" s="404">
        <v>0</v>
      </c>
      <c r="BC476" s="404">
        <v>0</v>
      </c>
      <c r="BD476" s="404">
        <v>0</v>
      </c>
      <c r="BE476" s="404">
        <v>0</v>
      </c>
      <c r="BF476" s="404">
        <v>0</v>
      </c>
      <c r="BG476" s="404">
        <v>0</v>
      </c>
      <c r="BH476" s="404">
        <v>58888.979999999996</v>
      </c>
      <c r="BI476" s="404">
        <v>0</v>
      </c>
      <c r="BJ476" s="404">
        <v>0</v>
      </c>
      <c r="BK476" s="404">
        <v>0</v>
      </c>
      <c r="BL476" s="404">
        <v>0</v>
      </c>
      <c r="BM476" s="404">
        <v>0</v>
      </c>
      <c r="BN476" s="404">
        <v>0</v>
      </c>
      <c r="BO476" s="404">
        <v>12177.91</v>
      </c>
      <c r="BP476" s="404">
        <v>12313.16</v>
      </c>
      <c r="BQ476" s="404">
        <v>13957.800000000001</v>
      </c>
      <c r="BR476" s="404">
        <v>13811.73</v>
      </c>
      <c r="BS476" s="404">
        <v>13530.41</v>
      </c>
      <c r="BT476" s="404">
        <v>0</v>
      </c>
      <c r="BU476" s="404">
        <v>0</v>
      </c>
      <c r="BV476" s="404">
        <v>0</v>
      </c>
      <c r="BW476" s="404">
        <v>0</v>
      </c>
      <c r="BX476" s="404">
        <v>0</v>
      </c>
      <c r="BY476" s="404">
        <v>0</v>
      </c>
      <c r="BZ476" s="404">
        <v>0</v>
      </c>
      <c r="CA476" s="404">
        <v>36529.980000000003</v>
      </c>
      <c r="CB476" s="404">
        <v>0</v>
      </c>
      <c r="CC476" s="404">
        <v>0</v>
      </c>
      <c r="CD476" s="404">
        <v>0</v>
      </c>
      <c r="CE476" s="404">
        <v>0</v>
      </c>
      <c r="CF476" s="404">
        <v>0</v>
      </c>
      <c r="CG476" s="404">
        <v>0</v>
      </c>
      <c r="CH476" s="404">
        <v>0</v>
      </c>
      <c r="CI476" s="404">
        <v>0</v>
      </c>
      <c r="CJ476" s="404">
        <v>0</v>
      </c>
      <c r="CK476" s="404">
        <v>0</v>
      </c>
      <c r="CL476" s="404">
        <v>0</v>
      </c>
      <c r="CM476" s="404">
        <v>0</v>
      </c>
      <c r="CN476" s="404">
        <v>0</v>
      </c>
      <c r="CO476" s="404">
        <v>0</v>
      </c>
      <c r="CP476" s="404">
        <v>0</v>
      </c>
      <c r="CQ476" s="404">
        <v>0</v>
      </c>
      <c r="CR476" s="404">
        <v>0</v>
      </c>
      <c r="CS476" s="404">
        <v>0</v>
      </c>
      <c r="CT476" s="404">
        <v>0</v>
      </c>
      <c r="CU476" s="404">
        <v>0</v>
      </c>
      <c r="CV476" s="404">
        <v>0</v>
      </c>
      <c r="CW476" s="404">
        <v>0</v>
      </c>
      <c r="CX476" s="404">
        <v>0</v>
      </c>
      <c r="CY476" s="404">
        <v>0</v>
      </c>
      <c r="CZ476" s="404">
        <v>0</v>
      </c>
    </row>
    <row r="477" spans="1:104" x14ac:dyDescent="0.25">
      <c r="A477" s="183">
        <v>4831</v>
      </c>
      <c r="B477" s="183">
        <v>676298</v>
      </c>
      <c r="C477" s="27">
        <v>483101</v>
      </c>
      <c r="D477" s="14">
        <v>1245214642</v>
      </c>
      <c r="F477" s="27" t="s">
        <v>1279</v>
      </c>
      <c r="G477" s="12" t="s">
        <v>280</v>
      </c>
      <c r="H477" s="27" t="s">
        <v>1391</v>
      </c>
      <c r="I477" s="12" t="s">
        <v>281</v>
      </c>
      <c r="J477" s="465">
        <v>5842.88</v>
      </c>
      <c r="K477" s="465">
        <v>5721.36</v>
      </c>
      <c r="L477" s="465">
        <v>6452.96</v>
      </c>
      <c r="M477" s="465">
        <v>6643.92</v>
      </c>
      <c r="N477" s="465">
        <v>6286.8</v>
      </c>
      <c r="O477" s="465">
        <v>0</v>
      </c>
      <c r="P477" s="465">
        <v>0</v>
      </c>
      <c r="Q477" s="465">
        <v>0</v>
      </c>
      <c r="R477" s="465">
        <v>0</v>
      </c>
      <c r="S477" s="465">
        <v>0</v>
      </c>
      <c r="T477" s="465">
        <v>0</v>
      </c>
      <c r="U477" s="465">
        <v>0</v>
      </c>
      <c r="V477" s="465">
        <v>17363.349999999999</v>
      </c>
      <c r="W477" s="465">
        <v>0</v>
      </c>
      <c r="X477" s="465">
        <v>0</v>
      </c>
      <c r="Y477" s="465">
        <v>0</v>
      </c>
      <c r="Z477" s="465">
        <v>0</v>
      </c>
      <c r="AA477" s="465">
        <v>0</v>
      </c>
      <c r="AB477" s="465">
        <v>0</v>
      </c>
      <c r="AC477" s="465">
        <v>0</v>
      </c>
      <c r="AD477" s="465">
        <v>0</v>
      </c>
      <c r="AE477" s="465">
        <v>0</v>
      </c>
      <c r="AF477" s="465">
        <v>0</v>
      </c>
      <c r="AG477" s="465">
        <v>0</v>
      </c>
      <c r="AH477" s="465">
        <v>0</v>
      </c>
      <c r="AI477" s="465">
        <v>0</v>
      </c>
      <c r="AJ477" s="465">
        <v>0</v>
      </c>
      <c r="AK477" s="465">
        <v>0</v>
      </c>
      <c r="AL477" s="465">
        <v>0</v>
      </c>
      <c r="AM477" s="465">
        <v>0</v>
      </c>
      <c r="AN477" s="465">
        <v>0</v>
      </c>
      <c r="AO477" s="465">
        <v>0</v>
      </c>
      <c r="AP477" s="465">
        <v>0</v>
      </c>
      <c r="AQ477" s="465">
        <v>0</v>
      </c>
      <c r="AR477" s="465">
        <v>0</v>
      </c>
      <c r="AS477" s="465">
        <v>0</v>
      </c>
      <c r="AT477" s="465">
        <v>0</v>
      </c>
      <c r="AU477" s="465">
        <v>0</v>
      </c>
      <c r="AV477" s="404">
        <v>3742.32</v>
      </c>
      <c r="AW477" s="404">
        <v>3615.8399999999997</v>
      </c>
      <c r="AX477" s="404">
        <v>4109.3599999999997</v>
      </c>
      <c r="AY477" s="404">
        <v>4141.6000000000004</v>
      </c>
      <c r="AZ477" s="404">
        <v>3975.44</v>
      </c>
      <c r="BA477" s="404">
        <v>0</v>
      </c>
      <c r="BB477" s="404">
        <v>0</v>
      </c>
      <c r="BC477" s="404">
        <v>0</v>
      </c>
      <c r="BD477" s="404">
        <v>0</v>
      </c>
      <c r="BE477" s="404">
        <v>0</v>
      </c>
      <c r="BF477" s="404">
        <v>0</v>
      </c>
      <c r="BG477" s="404">
        <v>0</v>
      </c>
      <c r="BH477" s="404">
        <v>11051.36</v>
      </c>
      <c r="BI477" s="404">
        <v>0</v>
      </c>
      <c r="BJ477" s="404">
        <v>0</v>
      </c>
      <c r="BK477" s="404">
        <v>0</v>
      </c>
      <c r="BL477" s="404">
        <v>0</v>
      </c>
      <c r="BM477" s="404">
        <v>0</v>
      </c>
      <c r="BN477" s="404">
        <v>0</v>
      </c>
      <c r="BO477" s="404">
        <v>0</v>
      </c>
      <c r="BP477" s="404">
        <v>0</v>
      </c>
      <c r="BQ477" s="404">
        <v>0</v>
      </c>
      <c r="BR477" s="404">
        <v>0</v>
      </c>
      <c r="BS477" s="404">
        <v>0</v>
      </c>
      <c r="BT477" s="404">
        <v>0</v>
      </c>
      <c r="BU477" s="404">
        <v>0</v>
      </c>
      <c r="BV477" s="404">
        <v>0</v>
      </c>
      <c r="BW477" s="404">
        <v>0</v>
      </c>
      <c r="BX477" s="404">
        <v>0</v>
      </c>
      <c r="BY477" s="404">
        <v>0</v>
      </c>
      <c r="BZ477" s="404">
        <v>0</v>
      </c>
      <c r="CA477" s="404">
        <v>0</v>
      </c>
      <c r="CB477" s="404">
        <v>0</v>
      </c>
      <c r="CC477" s="404">
        <v>0</v>
      </c>
      <c r="CD477" s="404">
        <v>0</v>
      </c>
      <c r="CE477" s="404">
        <v>0</v>
      </c>
      <c r="CF477" s="404">
        <v>0</v>
      </c>
      <c r="CG477" s="404">
        <v>0</v>
      </c>
      <c r="CH477" s="404">
        <v>8174.08</v>
      </c>
      <c r="CI477" s="404">
        <v>8352.64</v>
      </c>
      <c r="CJ477" s="404">
        <v>9426.48</v>
      </c>
      <c r="CK477" s="404">
        <v>9478.56</v>
      </c>
      <c r="CL477" s="404">
        <v>9337.2000000000007</v>
      </c>
      <c r="CM477" s="404">
        <v>0</v>
      </c>
      <c r="CN477" s="404">
        <v>0</v>
      </c>
      <c r="CO477" s="404">
        <v>0</v>
      </c>
      <c r="CP477" s="404">
        <v>0</v>
      </c>
      <c r="CQ477" s="404">
        <v>0</v>
      </c>
      <c r="CR477" s="404">
        <v>0</v>
      </c>
      <c r="CS477" s="404">
        <v>0</v>
      </c>
      <c r="CT477" s="404">
        <v>25011.350000000002</v>
      </c>
      <c r="CU477" s="404">
        <v>0</v>
      </c>
      <c r="CV477" s="404">
        <v>0</v>
      </c>
      <c r="CW477" s="404">
        <v>0</v>
      </c>
      <c r="CX477" s="404">
        <v>0</v>
      </c>
      <c r="CY477" s="404">
        <v>0</v>
      </c>
      <c r="CZ477" s="404">
        <v>0</v>
      </c>
    </row>
    <row r="478" spans="1:104" x14ac:dyDescent="0.25">
      <c r="A478" s="183">
        <v>104778</v>
      </c>
      <c r="B478" s="183">
        <v>676299</v>
      </c>
      <c r="C478" s="27">
        <v>1026617</v>
      </c>
      <c r="D478" s="14">
        <v>1841598489</v>
      </c>
      <c r="F478" s="27" t="s">
        <v>1297</v>
      </c>
      <c r="G478" s="12" t="s">
        <v>506</v>
      </c>
      <c r="H478" s="27" t="s">
        <v>1405</v>
      </c>
      <c r="I478" s="12" t="s">
        <v>507</v>
      </c>
      <c r="J478" s="465">
        <v>22584.120000000003</v>
      </c>
      <c r="K478" s="465">
        <v>22422.920000000002</v>
      </c>
      <c r="L478" s="465">
        <v>23809.24</v>
      </c>
      <c r="M478" s="465">
        <v>23728.640000000003</v>
      </c>
      <c r="N478" s="465">
        <v>23357.88</v>
      </c>
      <c r="O478" s="465">
        <v>0</v>
      </c>
      <c r="P478" s="465">
        <v>0</v>
      </c>
      <c r="Q478" s="465">
        <v>0</v>
      </c>
      <c r="R478" s="465">
        <v>0</v>
      </c>
      <c r="S478" s="465">
        <v>0</v>
      </c>
      <c r="T478" s="465">
        <v>0</v>
      </c>
      <c r="U478" s="465">
        <v>0</v>
      </c>
      <c r="V478" s="465">
        <v>65187.62999999999</v>
      </c>
      <c r="W478" s="465">
        <v>0</v>
      </c>
      <c r="X478" s="465">
        <v>0</v>
      </c>
      <c r="Y478" s="465">
        <v>0</v>
      </c>
      <c r="Z478" s="465">
        <v>0</v>
      </c>
      <c r="AA478" s="465">
        <v>0</v>
      </c>
      <c r="AB478" s="465">
        <v>0</v>
      </c>
      <c r="AC478" s="465">
        <v>0</v>
      </c>
      <c r="AD478" s="465">
        <v>0</v>
      </c>
      <c r="AE478" s="465">
        <v>0</v>
      </c>
      <c r="AF478" s="465">
        <v>0</v>
      </c>
      <c r="AG478" s="465">
        <v>0</v>
      </c>
      <c r="AH478" s="465">
        <v>0</v>
      </c>
      <c r="AI478" s="465">
        <v>0</v>
      </c>
      <c r="AJ478" s="465">
        <v>0</v>
      </c>
      <c r="AK478" s="465">
        <v>0</v>
      </c>
      <c r="AL478" s="465">
        <v>0</v>
      </c>
      <c r="AM478" s="465">
        <v>0</v>
      </c>
      <c r="AN478" s="465">
        <v>0</v>
      </c>
      <c r="AO478" s="465">
        <v>0</v>
      </c>
      <c r="AP478" s="465">
        <v>0</v>
      </c>
      <c r="AQ478" s="465">
        <v>0</v>
      </c>
      <c r="AR478" s="465">
        <v>0</v>
      </c>
      <c r="AS478" s="465">
        <v>0</v>
      </c>
      <c r="AT478" s="465">
        <v>0</v>
      </c>
      <c r="AU478" s="465">
        <v>0</v>
      </c>
      <c r="AV478" s="404">
        <v>0</v>
      </c>
      <c r="AW478" s="404">
        <v>0</v>
      </c>
      <c r="AX478" s="404">
        <v>0</v>
      </c>
      <c r="AY478" s="404">
        <v>0</v>
      </c>
      <c r="AZ478" s="404">
        <v>0</v>
      </c>
      <c r="BA478" s="404">
        <v>0</v>
      </c>
      <c r="BB478" s="404">
        <v>0</v>
      </c>
      <c r="BC478" s="404">
        <v>0</v>
      </c>
      <c r="BD478" s="404">
        <v>0</v>
      </c>
      <c r="BE478" s="404">
        <v>0</v>
      </c>
      <c r="BF478" s="404">
        <v>0</v>
      </c>
      <c r="BG478" s="404">
        <v>0</v>
      </c>
      <c r="BH478" s="404">
        <v>0</v>
      </c>
      <c r="BI478" s="404">
        <v>0</v>
      </c>
      <c r="BJ478" s="404">
        <v>0</v>
      </c>
      <c r="BK478" s="404">
        <v>0</v>
      </c>
      <c r="BL478" s="404">
        <v>0</v>
      </c>
      <c r="BM478" s="404">
        <v>0</v>
      </c>
      <c r="BN478" s="404">
        <v>0</v>
      </c>
      <c r="BO478" s="404">
        <v>0</v>
      </c>
      <c r="BP478" s="404">
        <v>0</v>
      </c>
      <c r="BQ478" s="404">
        <v>0</v>
      </c>
      <c r="BR478" s="404">
        <v>0</v>
      </c>
      <c r="BS478" s="404">
        <v>0</v>
      </c>
      <c r="BT478" s="404">
        <v>0</v>
      </c>
      <c r="BU478" s="404">
        <v>0</v>
      </c>
      <c r="BV478" s="404">
        <v>0</v>
      </c>
      <c r="BW478" s="404">
        <v>0</v>
      </c>
      <c r="BX478" s="404">
        <v>0</v>
      </c>
      <c r="BY478" s="404">
        <v>0</v>
      </c>
      <c r="BZ478" s="404">
        <v>0</v>
      </c>
      <c r="CA478" s="404">
        <v>0</v>
      </c>
      <c r="CB478" s="404">
        <v>0</v>
      </c>
      <c r="CC478" s="404">
        <v>0</v>
      </c>
      <c r="CD478" s="404">
        <v>0</v>
      </c>
      <c r="CE478" s="404">
        <v>0</v>
      </c>
      <c r="CF478" s="404">
        <v>0</v>
      </c>
      <c r="CG478" s="404">
        <v>0</v>
      </c>
      <c r="CH478" s="404">
        <v>27790.880000000001</v>
      </c>
      <c r="CI478" s="404">
        <v>27790.880000000001</v>
      </c>
      <c r="CJ478" s="404">
        <v>30015.440000000002</v>
      </c>
      <c r="CK478" s="404">
        <v>30208.880000000005</v>
      </c>
      <c r="CL478" s="404">
        <v>30450.68</v>
      </c>
      <c r="CM478" s="404">
        <v>0</v>
      </c>
      <c r="CN478" s="404">
        <v>0</v>
      </c>
      <c r="CO478" s="404">
        <v>0</v>
      </c>
      <c r="CP478" s="404">
        <v>0</v>
      </c>
      <c r="CQ478" s="404">
        <v>0</v>
      </c>
      <c r="CR478" s="404">
        <v>0</v>
      </c>
      <c r="CS478" s="404">
        <v>0</v>
      </c>
      <c r="CT478" s="404">
        <v>81083.700000000012</v>
      </c>
      <c r="CU478" s="404">
        <v>0</v>
      </c>
      <c r="CV478" s="404">
        <v>0</v>
      </c>
      <c r="CW478" s="404">
        <v>0</v>
      </c>
      <c r="CX478" s="404">
        <v>0</v>
      </c>
      <c r="CY478" s="404">
        <v>0</v>
      </c>
      <c r="CZ478" s="404">
        <v>0</v>
      </c>
    </row>
    <row r="479" spans="1:104" x14ac:dyDescent="0.25">
      <c r="A479" s="183">
        <v>104845</v>
      </c>
      <c r="B479" s="183">
        <v>676300</v>
      </c>
      <c r="C479" s="27">
        <v>1019566</v>
      </c>
      <c r="D479" s="14">
        <v>1417255233</v>
      </c>
      <c r="F479" s="27" t="s">
        <v>1296</v>
      </c>
      <c r="G479" s="12" t="s">
        <v>154</v>
      </c>
      <c r="H479" s="27" t="s">
        <v>1306</v>
      </c>
      <c r="I479" s="12" t="s">
        <v>155</v>
      </c>
      <c r="J479" s="465">
        <v>0</v>
      </c>
      <c r="K479" s="465">
        <v>0</v>
      </c>
      <c r="L479" s="465">
        <v>0</v>
      </c>
      <c r="M479" s="465">
        <v>0</v>
      </c>
      <c r="N479" s="465">
        <v>0</v>
      </c>
      <c r="O479" s="465">
        <v>0</v>
      </c>
      <c r="P479" s="465">
        <v>0</v>
      </c>
      <c r="Q479" s="465">
        <v>0</v>
      </c>
      <c r="R479" s="465">
        <v>0</v>
      </c>
      <c r="S479" s="465">
        <v>0</v>
      </c>
      <c r="T479" s="465">
        <v>0</v>
      </c>
      <c r="U479" s="465">
        <v>0</v>
      </c>
      <c r="V479" s="465">
        <v>0</v>
      </c>
      <c r="W479" s="465">
        <v>0</v>
      </c>
      <c r="X479" s="465">
        <v>0</v>
      </c>
      <c r="Y479" s="465">
        <v>0</v>
      </c>
      <c r="Z479" s="465">
        <v>0</v>
      </c>
      <c r="AA479" s="465">
        <v>0</v>
      </c>
      <c r="AB479" s="465">
        <v>0</v>
      </c>
      <c r="AC479" s="465">
        <v>14429.49</v>
      </c>
      <c r="AD479" s="465">
        <v>14477.25</v>
      </c>
      <c r="AE479" s="465">
        <v>15396.63</v>
      </c>
      <c r="AF479" s="465">
        <v>15498.119999999999</v>
      </c>
      <c r="AG479" s="465">
        <v>15211.56</v>
      </c>
      <c r="AH479" s="465">
        <v>0</v>
      </c>
      <c r="AI479" s="465">
        <v>0</v>
      </c>
      <c r="AJ479" s="465">
        <v>0</v>
      </c>
      <c r="AK479" s="465">
        <v>0</v>
      </c>
      <c r="AL479" s="465">
        <v>0</v>
      </c>
      <c r="AM479" s="465">
        <v>0</v>
      </c>
      <c r="AN479" s="465">
        <v>0</v>
      </c>
      <c r="AO479" s="465">
        <v>42151.280000000006</v>
      </c>
      <c r="AP479" s="465">
        <v>0</v>
      </c>
      <c r="AQ479" s="465">
        <v>0</v>
      </c>
      <c r="AR479" s="465">
        <v>0</v>
      </c>
      <c r="AS479" s="465">
        <v>0</v>
      </c>
      <c r="AT479" s="465">
        <v>0</v>
      </c>
      <c r="AU479" s="465">
        <v>0</v>
      </c>
      <c r="AV479" s="404">
        <v>0</v>
      </c>
      <c r="AW479" s="404">
        <v>0</v>
      </c>
      <c r="AX479" s="404">
        <v>0</v>
      </c>
      <c r="AY479" s="404">
        <v>0</v>
      </c>
      <c r="AZ479" s="404">
        <v>0</v>
      </c>
      <c r="BA479" s="404">
        <v>0</v>
      </c>
      <c r="BB479" s="404">
        <v>0</v>
      </c>
      <c r="BC479" s="404">
        <v>0</v>
      </c>
      <c r="BD479" s="404">
        <v>0</v>
      </c>
      <c r="BE479" s="404">
        <v>0</v>
      </c>
      <c r="BF479" s="404">
        <v>0</v>
      </c>
      <c r="BG479" s="404">
        <v>0</v>
      </c>
      <c r="BH479" s="404">
        <v>0</v>
      </c>
      <c r="BI479" s="404">
        <v>0</v>
      </c>
      <c r="BJ479" s="404">
        <v>0</v>
      </c>
      <c r="BK479" s="404">
        <v>0</v>
      </c>
      <c r="BL479" s="404">
        <v>0</v>
      </c>
      <c r="BM479" s="404">
        <v>0</v>
      </c>
      <c r="BN479" s="404">
        <v>0</v>
      </c>
      <c r="BO479" s="404">
        <v>0</v>
      </c>
      <c r="BP479" s="404">
        <v>0</v>
      </c>
      <c r="BQ479" s="404">
        <v>0</v>
      </c>
      <c r="BR479" s="404">
        <v>0</v>
      </c>
      <c r="BS479" s="404">
        <v>0</v>
      </c>
      <c r="BT479" s="404">
        <v>0</v>
      </c>
      <c r="BU479" s="404">
        <v>0</v>
      </c>
      <c r="BV479" s="404">
        <v>0</v>
      </c>
      <c r="BW479" s="404">
        <v>0</v>
      </c>
      <c r="BX479" s="404">
        <v>0</v>
      </c>
      <c r="BY479" s="404">
        <v>0</v>
      </c>
      <c r="BZ479" s="404">
        <v>0</v>
      </c>
      <c r="CA479" s="404">
        <v>0</v>
      </c>
      <c r="CB479" s="404">
        <v>0</v>
      </c>
      <c r="CC479" s="404">
        <v>0</v>
      </c>
      <c r="CD479" s="404">
        <v>0</v>
      </c>
      <c r="CE479" s="404">
        <v>0</v>
      </c>
      <c r="CF479" s="404">
        <v>0</v>
      </c>
      <c r="CG479" s="404">
        <v>0</v>
      </c>
      <c r="CH479" s="404">
        <v>19736.82</v>
      </c>
      <c r="CI479" s="404">
        <v>20465.16</v>
      </c>
      <c r="CJ479" s="404">
        <v>21354.69</v>
      </c>
      <c r="CK479" s="404">
        <v>21766.620000000003</v>
      </c>
      <c r="CL479" s="404">
        <v>21659.16</v>
      </c>
      <c r="CM479" s="404">
        <v>0</v>
      </c>
      <c r="CN479" s="404">
        <v>0</v>
      </c>
      <c r="CO479" s="404">
        <v>0</v>
      </c>
      <c r="CP479" s="404">
        <v>0</v>
      </c>
      <c r="CQ479" s="404">
        <v>0</v>
      </c>
      <c r="CR479" s="404">
        <v>0</v>
      </c>
      <c r="CS479" s="404">
        <v>0</v>
      </c>
      <c r="CT479" s="404">
        <v>58566.48</v>
      </c>
      <c r="CU479" s="404">
        <v>0</v>
      </c>
      <c r="CV479" s="404">
        <v>0</v>
      </c>
      <c r="CW479" s="404">
        <v>0</v>
      </c>
      <c r="CX479" s="404">
        <v>0</v>
      </c>
      <c r="CY479" s="404">
        <v>0</v>
      </c>
      <c r="CZ479" s="404">
        <v>0</v>
      </c>
    </row>
    <row r="480" spans="1:104" x14ac:dyDescent="0.25">
      <c r="A480" s="183">
        <v>4796</v>
      </c>
      <c r="B480" s="183">
        <v>676301</v>
      </c>
      <c r="C480" s="27">
        <v>1027281</v>
      </c>
      <c r="D480" s="14">
        <v>1073984407</v>
      </c>
      <c r="F480" s="27" t="s">
        <v>1267</v>
      </c>
      <c r="G480" s="12" t="s">
        <v>272</v>
      </c>
      <c r="H480" s="27" t="s">
        <v>1364</v>
      </c>
      <c r="I480" s="12" t="s">
        <v>273</v>
      </c>
      <c r="J480" s="465">
        <v>7312.5</v>
      </c>
      <c r="K480" s="465">
        <v>7567.5</v>
      </c>
      <c r="L480" s="465">
        <v>7530</v>
      </c>
      <c r="M480" s="465">
        <v>7597.5</v>
      </c>
      <c r="N480" s="465">
        <v>7972.5</v>
      </c>
      <c r="O480" s="465">
        <v>0</v>
      </c>
      <c r="P480" s="465">
        <v>0</v>
      </c>
      <c r="Q480" s="465">
        <v>0</v>
      </c>
      <c r="R480" s="465">
        <v>0</v>
      </c>
      <c r="S480" s="465">
        <v>0</v>
      </c>
      <c r="T480" s="465">
        <v>0</v>
      </c>
      <c r="U480" s="465">
        <v>0</v>
      </c>
      <c r="V480" s="465">
        <v>21304.44</v>
      </c>
      <c r="W480" s="465">
        <v>0</v>
      </c>
      <c r="X480" s="465">
        <v>0</v>
      </c>
      <c r="Y480" s="465">
        <v>0</v>
      </c>
      <c r="Z480" s="465">
        <v>0</v>
      </c>
      <c r="AA480" s="465">
        <v>0</v>
      </c>
      <c r="AB480" s="465">
        <v>0</v>
      </c>
      <c r="AC480" s="465">
        <v>0</v>
      </c>
      <c r="AD480" s="465">
        <v>0</v>
      </c>
      <c r="AE480" s="465">
        <v>0</v>
      </c>
      <c r="AF480" s="465">
        <v>0</v>
      </c>
      <c r="AG480" s="465">
        <v>0</v>
      </c>
      <c r="AH480" s="465">
        <v>0</v>
      </c>
      <c r="AI480" s="465">
        <v>0</v>
      </c>
      <c r="AJ480" s="465">
        <v>0</v>
      </c>
      <c r="AK480" s="465">
        <v>0</v>
      </c>
      <c r="AL480" s="465">
        <v>0</v>
      </c>
      <c r="AM480" s="465">
        <v>0</v>
      </c>
      <c r="AN480" s="465">
        <v>0</v>
      </c>
      <c r="AO480" s="465">
        <v>0</v>
      </c>
      <c r="AP480" s="465">
        <v>0</v>
      </c>
      <c r="AQ480" s="465">
        <v>0</v>
      </c>
      <c r="AR480" s="465">
        <v>0</v>
      </c>
      <c r="AS480" s="465">
        <v>0</v>
      </c>
      <c r="AT480" s="465">
        <v>0</v>
      </c>
      <c r="AU480" s="465">
        <v>0</v>
      </c>
      <c r="AV480" s="404">
        <v>9705</v>
      </c>
      <c r="AW480" s="404">
        <v>9870</v>
      </c>
      <c r="AX480" s="404">
        <v>10305</v>
      </c>
      <c r="AY480" s="404">
        <v>10575</v>
      </c>
      <c r="AZ480" s="404">
        <v>10455</v>
      </c>
      <c r="BA480" s="404">
        <v>0</v>
      </c>
      <c r="BB480" s="404">
        <v>0</v>
      </c>
      <c r="BC480" s="404">
        <v>0</v>
      </c>
      <c r="BD480" s="404">
        <v>0</v>
      </c>
      <c r="BE480" s="404">
        <v>0</v>
      </c>
      <c r="BF480" s="404">
        <v>0</v>
      </c>
      <c r="BG480" s="404">
        <v>0</v>
      </c>
      <c r="BH480" s="404">
        <v>28405.920000000006</v>
      </c>
      <c r="BI480" s="404">
        <v>0</v>
      </c>
      <c r="BJ480" s="404">
        <v>0</v>
      </c>
      <c r="BK480" s="404">
        <v>0</v>
      </c>
      <c r="BL480" s="404">
        <v>0</v>
      </c>
      <c r="BM480" s="404">
        <v>0</v>
      </c>
      <c r="BN480" s="404">
        <v>0</v>
      </c>
      <c r="BO480" s="404">
        <v>13845</v>
      </c>
      <c r="BP480" s="404">
        <v>14655</v>
      </c>
      <c r="BQ480" s="404">
        <v>15930</v>
      </c>
      <c r="BR480" s="404">
        <v>16455</v>
      </c>
      <c r="BS480" s="404">
        <v>15547.5</v>
      </c>
      <c r="BT480" s="404">
        <v>0</v>
      </c>
      <c r="BU480" s="404">
        <v>0</v>
      </c>
      <c r="BV480" s="404">
        <v>0</v>
      </c>
      <c r="BW480" s="404">
        <v>0</v>
      </c>
      <c r="BX480" s="404">
        <v>0</v>
      </c>
      <c r="BY480" s="404">
        <v>0</v>
      </c>
      <c r="BZ480" s="404">
        <v>0</v>
      </c>
      <c r="CA480" s="404">
        <v>42238.12000000001</v>
      </c>
      <c r="CB480" s="404">
        <v>0</v>
      </c>
      <c r="CC480" s="404">
        <v>0</v>
      </c>
      <c r="CD480" s="404">
        <v>0</v>
      </c>
      <c r="CE480" s="404">
        <v>0</v>
      </c>
      <c r="CF480" s="404">
        <v>0</v>
      </c>
      <c r="CG480" s="404">
        <v>0</v>
      </c>
      <c r="CH480" s="404">
        <v>0</v>
      </c>
      <c r="CI480" s="404">
        <v>0</v>
      </c>
      <c r="CJ480" s="404">
        <v>0</v>
      </c>
      <c r="CK480" s="404">
        <v>0</v>
      </c>
      <c r="CL480" s="404">
        <v>0</v>
      </c>
      <c r="CM480" s="404">
        <v>0</v>
      </c>
      <c r="CN480" s="404">
        <v>0</v>
      </c>
      <c r="CO480" s="404">
        <v>0</v>
      </c>
      <c r="CP480" s="404">
        <v>0</v>
      </c>
      <c r="CQ480" s="404">
        <v>0</v>
      </c>
      <c r="CR480" s="404">
        <v>0</v>
      </c>
      <c r="CS480" s="404">
        <v>0</v>
      </c>
      <c r="CT480" s="404">
        <v>0</v>
      </c>
      <c r="CU480" s="404">
        <v>0</v>
      </c>
      <c r="CV480" s="404">
        <v>0</v>
      </c>
      <c r="CW480" s="404">
        <v>0</v>
      </c>
      <c r="CX480" s="404">
        <v>0</v>
      </c>
      <c r="CY480" s="404">
        <v>0</v>
      </c>
      <c r="CZ480" s="404">
        <v>0</v>
      </c>
    </row>
    <row r="481" spans="1:104" x14ac:dyDescent="0.25">
      <c r="A481" s="183">
        <v>105009</v>
      </c>
      <c r="B481" s="183">
        <v>676308</v>
      </c>
      <c r="C481" s="27">
        <v>1025869</v>
      </c>
      <c r="D481" s="14">
        <v>1720404981</v>
      </c>
      <c r="F481" s="27" t="s">
        <v>1297</v>
      </c>
      <c r="G481" s="12" t="s">
        <v>512</v>
      </c>
      <c r="H481" s="27" t="s">
        <v>1407</v>
      </c>
      <c r="I481" s="12" t="s">
        <v>513</v>
      </c>
      <c r="J481" s="465">
        <v>16531.8</v>
      </c>
      <c r="K481" s="465">
        <v>16413.8</v>
      </c>
      <c r="L481" s="465">
        <v>17428.600000000002</v>
      </c>
      <c r="M481" s="465">
        <v>17369.599999999999</v>
      </c>
      <c r="N481" s="465">
        <v>17098.2</v>
      </c>
      <c r="O481" s="465">
        <v>0</v>
      </c>
      <c r="P481" s="465">
        <v>0</v>
      </c>
      <c r="Q481" s="465">
        <v>0</v>
      </c>
      <c r="R481" s="465">
        <v>0</v>
      </c>
      <c r="S481" s="465">
        <v>0</v>
      </c>
      <c r="T481" s="465">
        <v>0</v>
      </c>
      <c r="U481" s="465">
        <v>0</v>
      </c>
      <c r="V481" s="465">
        <v>30224.519999999997</v>
      </c>
      <c r="W481" s="465">
        <v>0</v>
      </c>
      <c r="X481" s="465">
        <v>0</v>
      </c>
      <c r="Y481" s="465">
        <v>0</v>
      </c>
      <c r="Z481" s="465">
        <v>0</v>
      </c>
      <c r="AA481" s="465">
        <v>0</v>
      </c>
      <c r="AB481" s="465">
        <v>0</v>
      </c>
      <c r="AC481" s="465">
        <v>0</v>
      </c>
      <c r="AD481" s="465">
        <v>0</v>
      </c>
      <c r="AE481" s="465">
        <v>0</v>
      </c>
      <c r="AF481" s="465">
        <v>0</v>
      </c>
      <c r="AG481" s="465">
        <v>0</v>
      </c>
      <c r="AH481" s="465">
        <v>0</v>
      </c>
      <c r="AI481" s="465">
        <v>0</v>
      </c>
      <c r="AJ481" s="465">
        <v>0</v>
      </c>
      <c r="AK481" s="465">
        <v>0</v>
      </c>
      <c r="AL481" s="465">
        <v>0</v>
      </c>
      <c r="AM481" s="465">
        <v>0</v>
      </c>
      <c r="AN481" s="465">
        <v>0</v>
      </c>
      <c r="AO481" s="465">
        <v>0</v>
      </c>
      <c r="AP481" s="465">
        <v>0</v>
      </c>
      <c r="AQ481" s="465">
        <v>0</v>
      </c>
      <c r="AR481" s="465">
        <v>0</v>
      </c>
      <c r="AS481" s="465">
        <v>0</v>
      </c>
      <c r="AT481" s="465">
        <v>0</v>
      </c>
      <c r="AU481" s="465">
        <v>0</v>
      </c>
      <c r="AV481" s="404">
        <v>0</v>
      </c>
      <c r="AW481" s="404">
        <v>0</v>
      </c>
      <c r="AX481" s="404">
        <v>0</v>
      </c>
      <c r="AY481" s="404">
        <v>0</v>
      </c>
      <c r="AZ481" s="404">
        <v>0</v>
      </c>
      <c r="BA481" s="404">
        <v>0</v>
      </c>
      <c r="BB481" s="404">
        <v>0</v>
      </c>
      <c r="BC481" s="404">
        <v>0</v>
      </c>
      <c r="BD481" s="404">
        <v>0</v>
      </c>
      <c r="BE481" s="404">
        <v>0</v>
      </c>
      <c r="BF481" s="404">
        <v>0</v>
      </c>
      <c r="BG481" s="404">
        <v>0</v>
      </c>
      <c r="BH481" s="404">
        <v>0</v>
      </c>
      <c r="BI481" s="404">
        <v>0</v>
      </c>
      <c r="BJ481" s="404">
        <v>0</v>
      </c>
      <c r="BK481" s="404">
        <v>0</v>
      </c>
      <c r="BL481" s="404">
        <v>0</v>
      </c>
      <c r="BM481" s="404">
        <v>0</v>
      </c>
      <c r="BN481" s="404">
        <v>0</v>
      </c>
      <c r="BO481" s="404">
        <v>0</v>
      </c>
      <c r="BP481" s="404">
        <v>0</v>
      </c>
      <c r="BQ481" s="404">
        <v>0</v>
      </c>
      <c r="BR481" s="404">
        <v>0</v>
      </c>
      <c r="BS481" s="404">
        <v>0</v>
      </c>
      <c r="BT481" s="404">
        <v>0</v>
      </c>
      <c r="BU481" s="404">
        <v>0</v>
      </c>
      <c r="BV481" s="404">
        <v>0</v>
      </c>
      <c r="BW481" s="404">
        <v>0</v>
      </c>
      <c r="BX481" s="404">
        <v>0</v>
      </c>
      <c r="BY481" s="404">
        <v>0</v>
      </c>
      <c r="BZ481" s="404">
        <v>0</v>
      </c>
      <c r="CA481" s="404">
        <v>0</v>
      </c>
      <c r="CB481" s="404">
        <v>0</v>
      </c>
      <c r="CC481" s="404">
        <v>0</v>
      </c>
      <c r="CD481" s="404">
        <v>0</v>
      </c>
      <c r="CE481" s="404">
        <v>0</v>
      </c>
      <c r="CF481" s="404">
        <v>0</v>
      </c>
      <c r="CG481" s="404">
        <v>0</v>
      </c>
      <c r="CH481" s="404">
        <v>20343.2</v>
      </c>
      <c r="CI481" s="404">
        <v>20343.200000000004</v>
      </c>
      <c r="CJ481" s="404">
        <v>21971.600000000002</v>
      </c>
      <c r="CK481" s="404">
        <v>22113.200000000001</v>
      </c>
      <c r="CL481" s="404">
        <v>22290.200000000004</v>
      </c>
      <c r="CM481" s="404">
        <v>0</v>
      </c>
      <c r="CN481" s="404">
        <v>0</v>
      </c>
      <c r="CO481" s="404">
        <v>0</v>
      </c>
      <c r="CP481" s="404">
        <v>0</v>
      </c>
      <c r="CQ481" s="404">
        <v>0</v>
      </c>
      <c r="CR481" s="404">
        <v>0</v>
      </c>
      <c r="CS481" s="404">
        <v>0</v>
      </c>
      <c r="CT481" s="404">
        <v>37594.800000000003</v>
      </c>
      <c r="CU481" s="404">
        <v>0</v>
      </c>
      <c r="CV481" s="404">
        <v>0</v>
      </c>
      <c r="CW481" s="404">
        <v>0</v>
      </c>
      <c r="CX481" s="404">
        <v>0</v>
      </c>
      <c r="CY481" s="404">
        <v>0</v>
      </c>
      <c r="CZ481" s="404">
        <v>0</v>
      </c>
    </row>
    <row r="482" spans="1:104" x14ac:dyDescent="0.25">
      <c r="A482" s="183">
        <v>105006</v>
      </c>
      <c r="B482" s="183">
        <v>676310</v>
      </c>
      <c r="C482" s="27">
        <v>1026585</v>
      </c>
      <c r="D482" s="14">
        <v>1497143259</v>
      </c>
      <c r="F482" s="27" t="s">
        <v>1279</v>
      </c>
      <c r="G482" s="12" t="s">
        <v>510</v>
      </c>
      <c r="H482" s="27" t="s">
        <v>1378</v>
      </c>
      <c r="I482" s="12" t="s">
        <v>511</v>
      </c>
      <c r="J482" s="465">
        <v>5984.24</v>
      </c>
      <c r="K482" s="465">
        <v>5859.78</v>
      </c>
      <c r="L482" s="465">
        <v>6609.08</v>
      </c>
      <c r="M482" s="465">
        <v>6804.6600000000008</v>
      </c>
      <c r="N482" s="465">
        <v>6438.9</v>
      </c>
      <c r="O482" s="465">
        <v>0</v>
      </c>
      <c r="P482" s="465">
        <v>0</v>
      </c>
      <c r="Q482" s="465">
        <v>0</v>
      </c>
      <c r="R482" s="465">
        <v>0</v>
      </c>
      <c r="S482" s="465">
        <v>0</v>
      </c>
      <c r="T482" s="465">
        <v>0</v>
      </c>
      <c r="U482" s="465">
        <v>0</v>
      </c>
      <c r="V482" s="465">
        <v>9662.4500000000007</v>
      </c>
      <c r="W482" s="465">
        <v>0</v>
      </c>
      <c r="X482" s="465">
        <v>0</v>
      </c>
      <c r="Y482" s="465">
        <v>0</v>
      </c>
      <c r="Z482" s="465">
        <v>0</v>
      </c>
      <c r="AA482" s="465">
        <v>0</v>
      </c>
      <c r="AB482" s="465">
        <v>0</v>
      </c>
      <c r="AC482" s="465">
        <v>0</v>
      </c>
      <c r="AD482" s="465">
        <v>0</v>
      </c>
      <c r="AE482" s="465">
        <v>0</v>
      </c>
      <c r="AF482" s="465">
        <v>0</v>
      </c>
      <c r="AG482" s="465">
        <v>0</v>
      </c>
      <c r="AH482" s="465">
        <v>0</v>
      </c>
      <c r="AI482" s="465">
        <v>0</v>
      </c>
      <c r="AJ482" s="465">
        <v>0</v>
      </c>
      <c r="AK482" s="465">
        <v>0</v>
      </c>
      <c r="AL482" s="465">
        <v>0</v>
      </c>
      <c r="AM482" s="465">
        <v>0</v>
      </c>
      <c r="AN482" s="465">
        <v>0</v>
      </c>
      <c r="AO482" s="465">
        <v>0</v>
      </c>
      <c r="AP482" s="465">
        <v>0</v>
      </c>
      <c r="AQ482" s="465">
        <v>0</v>
      </c>
      <c r="AR482" s="465">
        <v>0</v>
      </c>
      <c r="AS482" s="465">
        <v>0</v>
      </c>
      <c r="AT482" s="465">
        <v>0</v>
      </c>
      <c r="AU482" s="465">
        <v>0</v>
      </c>
      <c r="AV482" s="404">
        <v>3832.86</v>
      </c>
      <c r="AW482" s="404">
        <v>3703.3199999999997</v>
      </c>
      <c r="AX482" s="404">
        <v>4208.78</v>
      </c>
      <c r="AY482" s="404">
        <v>4241.8</v>
      </c>
      <c r="AZ482" s="404">
        <v>4071.6200000000003</v>
      </c>
      <c r="BA482" s="404">
        <v>0</v>
      </c>
      <c r="BB482" s="404">
        <v>0</v>
      </c>
      <c r="BC482" s="404">
        <v>0</v>
      </c>
      <c r="BD482" s="404">
        <v>0</v>
      </c>
      <c r="BE482" s="404">
        <v>0</v>
      </c>
      <c r="BF482" s="404">
        <v>0</v>
      </c>
      <c r="BG482" s="404">
        <v>0</v>
      </c>
      <c r="BH482" s="404">
        <v>6149.92</v>
      </c>
      <c r="BI482" s="404">
        <v>0</v>
      </c>
      <c r="BJ482" s="404">
        <v>0</v>
      </c>
      <c r="BK482" s="404">
        <v>0</v>
      </c>
      <c r="BL482" s="404">
        <v>0</v>
      </c>
      <c r="BM482" s="404">
        <v>0</v>
      </c>
      <c r="BN482" s="404">
        <v>0</v>
      </c>
      <c r="BO482" s="404">
        <v>0</v>
      </c>
      <c r="BP482" s="404">
        <v>0</v>
      </c>
      <c r="BQ482" s="404">
        <v>0</v>
      </c>
      <c r="BR482" s="404">
        <v>0</v>
      </c>
      <c r="BS482" s="404">
        <v>0</v>
      </c>
      <c r="BT482" s="404">
        <v>0</v>
      </c>
      <c r="BU482" s="404">
        <v>0</v>
      </c>
      <c r="BV482" s="404">
        <v>0</v>
      </c>
      <c r="BW482" s="404">
        <v>0</v>
      </c>
      <c r="BX482" s="404">
        <v>0</v>
      </c>
      <c r="BY482" s="404">
        <v>0</v>
      </c>
      <c r="BZ482" s="404">
        <v>0</v>
      </c>
      <c r="CA482" s="404">
        <v>0</v>
      </c>
      <c r="CB482" s="404">
        <v>0</v>
      </c>
      <c r="CC482" s="404">
        <v>0</v>
      </c>
      <c r="CD482" s="404">
        <v>0</v>
      </c>
      <c r="CE482" s="404">
        <v>0</v>
      </c>
      <c r="CF482" s="404">
        <v>0</v>
      </c>
      <c r="CG482" s="404">
        <v>0</v>
      </c>
      <c r="CH482" s="404">
        <v>8371.84</v>
      </c>
      <c r="CI482" s="404">
        <v>8554.7200000000012</v>
      </c>
      <c r="CJ482" s="404">
        <v>9654.5400000000009</v>
      </c>
      <c r="CK482" s="404">
        <v>9707.880000000001</v>
      </c>
      <c r="CL482" s="404">
        <v>9563.1</v>
      </c>
      <c r="CM482" s="404">
        <v>0</v>
      </c>
      <c r="CN482" s="404">
        <v>0</v>
      </c>
      <c r="CO482" s="404">
        <v>0</v>
      </c>
      <c r="CP482" s="404">
        <v>0</v>
      </c>
      <c r="CQ482" s="404">
        <v>0</v>
      </c>
      <c r="CR482" s="404">
        <v>0</v>
      </c>
      <c r="CS482" s="404">
        <v>0</v>
      </c>
      <c r="CT482" s="404">
        <v>13918.45</v>
      </c>
      <c r="CU482" s="404">
        <v>0</v>
      </c>
      <c r="CV482" s="404">
        <v>0</v>
      </c>
      <c r="CW482" s="404">
        <v>0</v>
      </c>
      <c r="CX482" s="404">
        <v>0</v>
      </c>
      <c r="CY482" s="404">
        <v>0</v>
      </c>
      <c r="CZ482" s="404">
        <v>0</v>
      </c>
    </row>
    <row r="483" spans="1:104" x14ac:dyDescent="0.25">
      <c r="A483" s="183">
        <v>104955</v>
      </c>
      <c r="B483" s="183">
        <v>676312</v>
      </c>
      <c r="C483" s="27">
        <v>1027741</v>
      </c>
      <c r="D483" s="14">
        <v>1811357155</v>
      </c>
      <c r="F483" s="27" t="s">
        <v>1267</v>
      </c>
      <c r="G483" s="12" t="s">
        <v>508</v>
      </c>
      <c r="H483" s="27" t="s">
        <v>1349</v>
      </c>
      <c r="I483" s="12" t="s">
        <v>509</v>
      </c>
      <c r="J483" s="465">
        <v>9165</v>
      </c>
      <c r="K483" s="465">
        <v>9484.6</v>
      </c>
      <c r="L483" s="465">
        <v>9437.6</v>
      </c>
      <c r="M483" s="465">
        <v>9522.2000000000007</v>
      </c>
      <c r="N483" s="465">
        <v>9992.2000000000007</v>
      </c>
      <c r="O483" s="465">
        <v>0</v>
      </c>
      <c r="P483" s="465">
        <v>0</v>
      </c>
      <c r="Q483" s="465">
        <v>0</v>
      </c>
      <c r="R483" s="465">
        <v>0</v>
      </c>
      <c r="S483" s="465">
        <v>0</v>
      </c>
      <c r="T483" s="465">
        <v>0</v>
      </c>
      <c r="U483" s="465">
        <v>0</v>
      </c>
      <c r="V483" s="465">
        <v>26682.840000000004</v>
      </c>
      <c r="W483" s="465">
        <v>0</v>
      </c>
      <c r="X483" s="465">
        <v>0</v>
      </c>
      <c r="Y483" s="465">
        <v>0</v>
      </c>
      <c r="Z483" s="465">
        <v>0</v>
      </c>
      <c r="AA483" s="465">
        <v>0</v>
      </c>
      <c r="AB483" s="465">
        <v>0</v>
      </c>
      <c r="AC483" s="465">
        <v>0</v>
      </c>
      <c r="AD483" s="465">
        <v>0</v>
      </c>
      <c r="AE483" s="465">
        <v>0</v>
      </c>
      <c r="AF483" s="465">
        <v>0</v>
      </c>
      <c r="AG483" s="465">
        <v>0</v>
      </c>
      <c r="AH483" s="465">
        <v>0</v>
      </c>
      <c r="AI483" s="465">
        <v>0</v>
      </c>
      <c r="AJ483" s="465">
        <v>0</v>
      </c>
      <c r="AK483" s="465">
        <v>0</v>
      </c>
      <c r="AL483" s="465">
        <v>0</v>
      </c>
      <c r="AM483" s="465">
        <v>0</v>
      </c>
      <c r="AN483" s="465">
        <v>0</v>
      </c>
      <c r="AO483" s="465">
        <v>0</v>
      </c>
      <c r="AP483" s="465">
        <v>0</v>
      </c>
      <c r="AQ483" s="465">
        <v>0</v>
      </c>
      <c r="AR483" s="465">
        <v>0</v>
      </c>
      <c r="AS483" s="465">
        <v>0</v>
      </c>
      <c r="AT483" s="465">
        <v>0</v>
      </c>
      <c r="AU483" s="465">
        <v>0</v>
      </c>
      <c r="AV483" s="404">
        <v>12163.6</v>
      </c>
      <c r="AW483" s="404">
        <v>12370.4</v>
      </c>
      <c r="AX483" s="404">
        <v>12915.6</v>
      </c>
      <c r="AY483" s="404">
        <v>13254</v>
      </c>
      <c r="AZ483" s="404">
        <v>13103.6</v>
      </c>
      <c r="BA483" s="404">
        <v>0</v>
      </c>
      <c r="BB483" s="404">
        <v>0</v>
      </c>
      <c r="BC483" s="404">
        <v>0</v>
      </c>
      <c r="BD483" s="404">
        <v>0</v>
      </c>
      <c r="BE483" s="404">
        <v>0</v>
      </c>
      <c r="BF483" s="404">
        <v>0</v>
      </c>
      <c r="BG483" s="404">
        <v>0</v>
      </c>
      <c r="BH483" s="404">
        <v>35577.120000000003</v>
      </c>
      <c r="BI483" s="404">
        <v>0</v>
      </c>
      <c r="BJ483" s="404">
        <v>0</v>
      </c>
      <c r="BK483" s="404">
        <v>0</v>
      </c>
      <c r="BL483" s="404">
        <v>0</v>
      </c>
      <c r="BM483" s="404">
        <v>0</v>
      </c>
      <c r="BN483" s="404">
        <v>0</v>
      </c>
      <c r="BO483" s="404">
        <v>17352.400000000001</v>
      </c>
      <c r="BP483" s="404">
        <v>18367.600000000002</v>
      </c>
      <c r="BQ483" s="404">
        <v>19965.600000000002</v>
      </c>
      <c r="BR483" s="404">
        <v>20623.600000000002</v>
      </c>
      <c r="BS483" s="404">
        <v>19486.2</v>
      </c>
      <c r="BT483" s="404">
        <v>0</v>
      </c>
      <c r="BU483" s="404">
        <v>0</v>
      </c>
      <c r="BV483" s="404">
        <v>0</v>
      </c>
      <c r="BW483" s="404">
        <v>0</v>
      </c>
      <c r="BX483" s="404">
        <v>0</v>
      </c>
      <c r="BY483" s="404">
        <v>0</v>
      </c>
      <c r="BZ483" s="404">
        <v>0</v>
      </c>
      <c r="CA483" s="404">
        <v>52901.32</v>
      </c>
      <c r="CB483" s="404">
        <v>0</v>
      </c>
      <c r="CC483" s="404">
        <v>0</v>
      </c>
      <c r="CD483" s="404">
        <v>0</v>
      </c>
      <c r="CE483" s="404">
        <v>0</v>
      </c>
      <c r="CF483" s="404">
        <v>0</v>
      </c>
      <c r="CG483" s="404">
        <v>0</v>
      </c>
      <c r="CH483" s="404">
        <v>0</v>
      </c>
      <c r="CI483" s="404">
        <v>0</v>
      </c>
      <c r="CJ483" s="404">
        <v>0</v>
      </c>
      <c r="CK483" s="404">
        <v>0</v>
      </c>
      <c r="CL483" s="404">
        <v>0</v>
      </c>
      <c r="CM483" s="404">
        <v>0</v>
      </c>
      <c r="CN483" s="404">
        <v>0</v>
      </c>
      <c r="CO483" s="404">
        <v>0</v>
      </c>
      <c r="CP483" s="404">
        <v>0</v>
      </c>
      <c r="CQ483" s="404">
        <v>0</v>
      </c>
      <c r="CR483" s="404">
        <v>0</v>
      </c>
      <c r="CS483" s="404">
        <v>0</v>
      </c>
      <c r="CT483" s="404">
        <v>0</v>
      </c>
      <c r="CU483" s="404">
        <v>0</v>
      </c>
      <c r="CV483" s="404">
        <v>0</v>
      </c>
      <c r="CW483" s="404">
        <v>0</v>
      </c>
      <c r="CX483" s="404">
        <v>0</v>
      </c>
      <c r="CY483" s="404">
        <v>0</v>
      </c>
      <c r="CZ483" s="404">
        <v>0</v>
      </c>
    </row>
    <row r="484" spans="1:104" x14ac:dyDescent="0.25">
      <c r="A484" s="183">
        <v>105179</v>
      </c>
      <c r="B484" s="183">
        <v>676313</v>
      </c>
      <c r="C484" s="27">
        <v>1026583</v>
      </c>
      <c r="D484" s="14">
        <v>1275922452</v>
      </c>
      <c r="F484" s="27" t="s">
        <v>1408</v>
      </c>
      <c r="G484" s="12" t="s">
        <v>520</v>
      </c>
      <c r="H484" s="27" t="s">
        <v>1428</v>
      </c>
      <c r="I484" s="12" t="s">
        <v>521</v>
      </c>
      <c r="J484" s="465">
        <v>0</v>
      </c>
      <c r="K484" s="465">
        <v>0</v>
      </c>
      <c r="L484" s="465">
        <v>0</v>
      </c>
      <c r="M484" s="465">
        <v>0</v>
      </c>
      <c r="N484" s="465">
        <v>0</v>
      </c>
      <c r="O484" s="465">
        <v>0</v>
      </c>
      <c r="P484" s="465">
        <v>0</v>
      </c>
      <c r="Q484" s="465">
        <v>0</v>
      </c>
      <c r="R484" s="465">
        <v>0</v>
      </c>
      <c r="S484" s="465">
        <v>0</v>
      </c>
      <c r="T484" s="465">
        <v>0</v>
      </c>
      <c r="U484" s="465">
        <v>0</v>
      </c>
      <c r="V484" s="465">
        <v>0</v>
      </c>
      <c r="W484" s="465">
        <v>0</v>
      </c>
      <c r="X484" s="465">
        <v>0</v>
      </c>
      <c r="Y484" s="465">
        <v>0</v>
      </c>
      <c r="Z484" s="465">
        <v>0</v>
      </c>
      <c r="AA484" s="465">
        <v>0</v>
      </c>
      <c r="AB484" s="465">
        <v>0</v>
      </c>
      <c r="AC484" s="465">
        <v>10470.39</v>
      </c>
      <c r="AD484" s="465">
        <v>10945.619999999999</v>
      </c>
      <c r="AE484" s="465">
        <v>11298.21</v>
      </c>
      <c r="AF484" s="465">
        <v>12064.710000000001</v>
      </c>
      <c r="AG484" s="465">
        <v>11298.21</v>
      </c>
      <c r="AH484" s="465">
        <v>0</v>
      </c>
      <c r="AI484" s="465">
        <v>0</v>
      </c>
      <c r="AJ484" s="465">
        <v>0</v>
      </c>
      <c r="AK484" s="465">
        <v>0</v>
      </c>
      <c r="AL484" s="465">
        <v>0</v>
      </c>
      <c r="AM484" s="465">
        <v>0</v>
      </c>
      <c r="AN484" s="465">
        <v>0</v>
      </c>
      <c r="AO484" s="465">
        <v>24114.2</v>
      </c>
      <c r="AP484" s="465">
        <v>0</v>
      </c>
      <c r="AQ484" s="465">
        <v>0</v>
      </c>
      <c r="AR484" s="465">
        <v>0</v>
      </c>
      <c r="AS484" s="465">
        <v>0</v>
      </c>
      <c r="AT484" s="465">
        <v>0</v>
      </c>
      <c r="AU484" s="465">
        <v>0</v>
      </c>
      <c r="AV484" s="404">
        <v>13275.78</v>
      </c>
      <c r="AW484" s="404">
        <v>13888.98</v>
      </c>
      <c r="AX484" s="404">
        <v>14594.16</v>
      </c>
      <c r="AY484" s="404">
        <v>14072.94</v>
      </c>
      <c r="AZ484" s="404">
        <v>14272.23</v>
      </c>
      <c r="BA484" s="404">
        <v>0</v>
      </c>
      <c r="BB484" s="404">
        <v>0</v>
      </c>
      <c r="BC484" s="404">
        <v>0</v>
      </c>
      <c r="BD484" s="404">
        <v>0</v>
      </c>
      <c r="BE484" s="404">
        <v>0</v>
      </c>
      <c r="BF484" s="404">
        <v>0</v>
      </c>
      <c r="BG484" s="404">
        <v>0</v>
      </c>
      <c r="BH484" s="404">
        <v>30781.199999999997</v>
      </c>
      <c r="BI484" s="404">
        <v>0</v>
      </c>
      <c r="BJ484" s="404">
        <v>0</v>
      </c>
      <c r="BK484" s="404">
        <v>0</v>
      </c>
      <c r="BL484" s="404">
        <v>0</v>
      </c>
      <c r="BM484" s="404">
        <v>0</v>
      </c>
      <c r="BN484" s="404">
        <v>0</v>
      </c>
      <c r="BO484" s="404">
        <v>15636.6</v>
      </c>
      <c r="BP484" s="404">
        <v>17276.91</v>
      </c>
      <c r="BQ484" s="404">
        <v>18487.98</v>
      </c>
      <c r="BR484" s="404">
        <v>18518.64</v>
      </c>
      <c r="BS484" s="404">
        <v>18242.7</v>
      </c>
      <c r="BT484" s="404">
        <v>0</v>
      </c>
      <c r="BU484" s="404">
        <v>0</v>
      </c>
      <c r="BV484" s="404">
        <v>0</v>
      </c>
      <c r="BW484" s="404">
        <v>0</v>
      </c>
      <c r="BX484" s="404">
        <v>0</v>
      </c>
      <c r="BY484" s="404">
        <v>0</v>
      </c>
      <c r="BZ484" s="404">
        <v>0</v>
      </c>
      <c r="CA484" s="404">
        <v>37888.899999999994</v>
      </c>
      <c r="CB484" s="404">
        <v>0</v>
      </c>
      <c r="CC484" s="404">
        <v>0</v>
      </c>
      <c r="CD484" s="404">
        <v>0</v>
      </c>
      <c r="CE484" s="404">
        <v>0</v>
      </c>
      <c r="CF484" s="404">
        <v>0</v>
      </c>
      <c r="CG484" s="404">
        <v>0</v>
      </c>
      <c r="CH484" s="404">
        <v>0</v>
      </c>
      <c r="CI484" s="404">
        <v>0</v>
      </c>
      <c r="CJ484" s="404">
        <v>0</v>
      </c>
      <c r="CK484" s="404">
        <v>0</v>
      </c>
      <c r="CL484" s="404">
        <v>0</v>
      </c>
      <c r="CM484" s="404">
        <v>0</v>
      </c>
      <c r="CN484" s="404">
        <v>0</v>
      </c>
      <c r="CO484" s="404">
        <v>0</v>
      </c>
      <c r="CP484" s="404">
        <v>0</v>
      </c>
      <c r="CQ484" s="404">
        <v>0</v>
      </c>
      <c r="CR484" s="404">
        <v>0</v>
      </c>
      <c r="CS484" s="404">
        <v>0</v>
      </c>
      <c r="CT484" s="404">
        <v>0</v>
      </c>
      <c r="CU484" s="404">
        <v>0</v>
      </c>
      <c r="CV484" s="404">
        <v>0</v>
      </c>
      <c r="CW484" s="404">
        <v>0</v>
      </c>
      <c r="CX484" s="404">
        <v>0</v>
      </c>
      <c r="CY484" s="404">
        <v>0</v>
      </c>
      <c r="CZ484" s="404">
        <v>0</v>
      </c>
    </row>
    <row r="485" spans="1:104" x14ac:dyDescent="0.25">
      <c r="A485" s="183">
        <v>105087</v>
      </c>
      <c r="B485" s="183">
        <v>676315</v>
      </c>
      <c r="C485" s="27">
        <v>1026122</v>
      </c>
      <c r="D485" s="14">
        <v>1942600838</v>
      </c>
      <c r="F485" s="27" t="s">
        <v>1298</v>
      </c>
      <c r="G485" s="12" t="s">
        <v>514</v>
      </c>
      <c r="H485" s="27" t="s">
        <v>1321</v>
      </c>
      <c r="I485" s="12" t="s">
        <v>515</v>
      </c>
      <c r="J485" s="465">
        <v>0</v>
      </c>
      <c r="K485" s="465">
        <v>0</v>
      </c>
      <c r="L485" s="465">
        <v>0</v>
      </c>
      <c r="M485" s="465">
        <v>0</v>
      </c>
      <c r="N485" s="465">
        <v>0</v>
      </c>
      <c r="O485" s="465">
        <v>0</v>
      </c>
      <c r="P485" s="465">
        <v>0</v>
      </c>
      <c r="Q485" s="465">
        <v>0</v>
      </c>
      <c r="R485" s="465">
        <v>0</v>
      </c>
      <c r="S485" s="465">
        <v>0</v>
      </c>
      <c r="T485" s="465">
        <v>0</v>
      </c>
      <c r="U485" s="465">
        <v>0</v>
      </c>
      <c r="V485" s="465">
        <v>0</v>
      </c>
      <c r="W485" s="465">
        <v>0</v>
      </c>
      <c r="X485" s="465">
        <v>0</v>
      </c>
      <c r="Y485" s="465">
        <v>0</v>
      </c>
      <c r="Z485" s="465">
        <v>0</v>
      </c>
      <c r="AA485" s="465">
        <v>0</v>
      </c>
      <c r="AB485" s="465">
        <v>0</v>
      </c>
      <c r="AC485" s="465">
        <v>0</v>
      </c>
      <c r="AD485" s="465">
        <v>0</v>
      </c>
      <c r="AE485" s="465">
        <v>0</v>
      </c>
      <c r="AF485" s="465">
        <v>0</v>
      </c>
      <c r="AG485" s="465">
        <v>0</v>
      </c>
      <c r="AH485" s="465">
        <v>0</v>
      </c>
      <c r="AI485" s="465">
        <v>0</v>
      </c>
      <c r="AJ485" s="465">
        <v>0</v>
      </c>
      <c r="AK485" s="465">
        <v>0</v>
      </c>
      <c r="AL485" s="465">
        <v>0</v>
      </c>
      <c r="AM485" s="465">
        <v>0</v>
      </c>
      <c r="AN485" s="465">
        <v>0</v>
      </c>
      <c r="AO485" s="465">
        <v>0</v>
      </c>
      <c r="AP485" s="465">
        <v>0</v>
      </c>
      <c r="AQ485" s="465">
        <v>0</v>
      </c>
      <c r="AR485" s="465">
        <v>0</v>
      </c>
      <c r="AS485" s="465">
        <v>0</v>
      </c>
      <c r="AT485" s="465">
        <v>0</v>
      </c>
      <c r="AU485" s="465">
        <v>0</v>
      </c>
      <c r="AV485" s="404">
        <v>17042.2</v>
      </c>
      <c r="AW485" s="404">
        <v>17648.5</v>
      </c>
      <c r="AX485" s="404">
        <v>19157.2</v>
      </c>
      <c r="AY485" s="404">
        <v>19227.7</v>
      </c>
      <c r="AZ485" s="404">
        <v>18912.800000000003</v>
      </c>
      <c r="BA485" s="404">
        <v>0</v>
      </c>
      <c r="BB485" s="404">
        <v>0</v>
      </c>
      <c r="BC485" s="404">
        <v>0</v>
      </c>
      <c r="BD485" s="404">
        <v>0</v>
      </c>
      <c r="BE485" s="404">
        <v>0</v>
      </c>
      <c r="BF485" s="404">
        <v>0</v>
      </c>
      <c r="BG485" s="404">
        <v>0</v>
      </c>
      <c r="BH485" s="404">
        <v>39641.219999999994</v>
      </c>
      <c r="BI485" s="404">
        <v>0</v>
      </c>
      <c r="BJ485" s="404">
        <v>0</v>
      </c>
      <c r="BK485" s="404">
        <v>0</v>
      </c>
      <c r="BL485" s="404">
        <v>0</v>
      </c>
      <c r="BM485" s="404">
        <v>0</v>
      </c>
      <c r="BN485" s="404">
        <v>0</v>
      </c>
      <c r="BO485" s="404">
        <v>10579.7</v>
      </c>
      <c r="BP485" s="404">
        <v>10697.2</v>
      </c>
      <c r="BQ485" s="404">
        <v>12126</v>
      </c>
      <c r="BR485" s="404">
        <v>11999.1</v>
      </c>
      <c r="BS485" s="404">
        <v>11754.7</v>
      </c>
      <c r="BT485" s="404">
        <v>0</v>
      </c>
      <c r="BU485" s="404">
        <v>0</v>
      </c>
      <c r="BV485" s="404">
        <v>0</v>
      </c>
      <c r="BW485" s="404">
        <v>0</v>
      </c>
      <c r="BX485" s="404">
        <v>0</v>
      </c>
      <c r="BY485" s="404">
        <v>0</v>
      </c>
      <c r="BZ485" s="404">
        <v>0</v>
      </c>
      <c r="CA485" s="404">
        <v>24590.22</v>
      </c>
      <c r="CB485" s="404">
        <v>0</v>
      </c>
      <c r="CC485" s="404">
        <v>0</v>
      </c>
      <c r="CD485" s="404">
        <v>0</v>
      </c>
      <c r="CE485" s="404">
        <v>0</v>
      </c>
      <c r="CF485" s="404">
        <v>0</v>
      </c>
      <c r="CG485" s="404">
        <v>0</v>
      </c>
      <c r="CH485" s="404">
        <v>0</v>
      </c>
      <c r="CI485" s="404">
        <v>0</v>
      </c>
      <c r="CJ485" s="404">
        <v>0</v>
      </c>
      <c r="CK485" s="404">
        <v>0</v>
      </c>
      <c r="CL485" s="404">
        <v>0</v>
      </c>
      <c r="CM485" s="404">
        <v>0</v>
      </c>
      <c r="CN485" s="404">
        <v>0</v>
      </c>
      <c r="CO485" s="404">
        <v>0</v>
      </c>
      <c r="CP485" s="404">
        <v>0</v>
      </c>
      <c r="CQ485" s="404">
        <v>0</v>
      </c>
      <c r="CR485" s="404">
        <v>0</v>
      </c>
      <c r="CS485" s="404">
        <v>0</v>
      </c>
      <c r="CT485" s="404">
        <v>0</v>
      </c>
      <c r="CU485" s="404">
        <v>0</v>
      </c>
      <c r="CV485" s="404">
        <v>0</v>
      </c>
      <c r="CW485" s="404">
        <v>0</v>
      </c>
      <c r="CX485" s="404">
        <v>0</v>
      </c>
      <c r="CY485" s="404">
        <v>0</v>
      </c>
      <c r="CZ485" s="404">
        <v>0</v>
      </c>
    </row>
    <row r="486" spans="1:104" x14ac:dyDescent="0.25">
      <c r="A486" s="183">
        <v>4558</v>
      </c>
      <c r="B486" s="183">
        <v>676316</v>
      </c>
      <c r="C486" s="27">
        <v>1026825</v>
      </c>
      <c r="D486" s="14">
        <v>1528458924</v>
      </c>
      <c r="F486" s="27" t="s">
        <v>1274</v>
      </c>
      <c r="G486" s="12" t="s">
        <v>722</v>
      </c>
      <c r="H486" s="27" t="s">
        <v>1407</v>
      </c>
      <c r="I486" s="12" t="s">
        <v>723</v>
      </c>
      <c r="J486" s="465">
        <v>0</v>
      </c>
      <c r="K486" s="465">
        <v>0</v>
      </c>
      <c r="L486" s="465">
        <v>0</v>
      </c>
      <c r="M486" s="465">
        <v>0</v>
      </c>
      <c r="N486" s="465">
        <v>0</v>
      </c>
      <c r="O486" s="465">
        <v>0</v>
      </c>
      <c r="P486" s="465">
        <v>0</v>
      </c>
      <c r="Q486" s="465">
        <v>0</v>
      </c>
      <c r="R486" s="465">
        <v>0</v>
      </c>
      <c r="S486" s="465">
        <v>0</v>
      </c>
      <c r="T486" s="465">
        <v>0</v>
      </c>
      <c r="U486" s="465">
        <v>0</v>
      </c>
      <c r="V486" s="465">
        <v>0</v>
      </c>
      <c r="W486" s="465">
        <v>0</v>
      </c>
      <c r="X486" s="465">
        <v>0</v>
      </c>
      <c r="Y486" s="465">
        <v>0</v>
      </c>
      <c r="Z486" s="465">
        <v>0</v>
      </c>
      <c r="AA486" s="465">
        <v>0</v>
      </c>
      <c r="AB486" s="465">
        <v>0</v>
      </c>
      <c r="AC486" s="465">
        <v>0</v>
      </c>
      <c r="AD486" s="465">
        <v>0</v>
      </c>
      <c r="AE486" s="465">
        <v>0</v>
      </c>
      <c r="AF486" s="465">
        <v>0</v>
      </c>
      <c r="AG486" s="465">
        <v>0</v>
      </c>
      <c r="AH486" s="465">
        <v>0</v>
      </c>
      <c r="AI486" s="465">
        <v>0</v>
      </c>
      <c r="AJ486" s="465">
        <v>0</v>
      </c>
      <c r="AK486" s="465">
        <v>0</v>
      </c>
      <c r="AL486" s="465">
        <v>0</v>
      </c>
      <c r="AM486" s="465">
        <v>0</v>
      </c>
      <c r="AN486" s="465">
        <v>0</v>
      </c>
      <c r="AO486" s="465">
        <v>0</v>
      </c>
      <c r="AP486" s="465">
        <v>0</v>
      </c>
      <c r="AQ486" s="465">
        <v>0</v>
      </c>
      <c r="AR486" s="465">
        <v>0</v>
      </c>
      <c r="AS486" s="465">
        <v>0</v>
      </c>
      <c r="AT486" s="465">
        <v>0</v>
      </c>
      <c r="AU486" s="465">
        <v>0</v>
      </c>
      <c r="AV486" s="404">
        <v>0</v>
      </c>
      <c r="AW486" s="404">
        <v>0</v>
      </c>
      <c r="AX486" s="404">
        <v>0</v>
      </c>
      <c r="AY486" s="404">
        <v>0</v>
      </c>
      <c r="AZ486" s="404">
        <v>0</v>
      </c>
      <c r="BA486" s="404">
        <v>0</v>
      </c>
      <c r="BB486" s="404">
        <v>0</v>
      </c>
      <c r="BC486" s="404">
        <v>0</v>
      </c>
      <c r="BD486" s="404">
        <v>0</v>
      </c>
      <c r="BE486" s="404">
        <v>0</v>
      </c>
      <c r="BF486" s="404">
        <v>0</v>
      </c>
      <c r="BG486" s="404">
        <v>0</v>
      </c>
      <c r="BH486" s="404">
        <v>0</v>
      </c>
      <c r="BI486" s="404">
        <v>0</v>
      </c>
      <c r="BJ486" s="404">
        <v>0</v>
      </c>
      <c r="BK486" s="404">
        <v>0</v>
      </c>
      <c r="BL486" s="404">
        <v>0</v>
      </c>
      <c r="BM486" s="404">
        <v>0</v>
      </c>
      <c r="BN486" s="404">
        <v>0</v>
      </c>
      <c r="BO486" s="404">
        <v>13398.470000000001</v>
      </c>
      <c r="BP486" s="404">
        <v>13226.61</v>
      </c>
      <c r="BQ486" s="404">
        <v>14865.890000000001</v>
      </c>
      <c r="BR486" s="404">
        <v>14489.12</v>
      </c>
      <c r="BS486" s="404">
        <v>14317.26</v>
      </c>
      <c r="BT486" s="404">
        <v>0</v>
      </c>
      <c r="BU486" s="404">
        <v>0</v>
      </c>
      <c r="BV486" s="404">
        <v>0</v>
      </c>
      <c r="BW486" s="404">
        <v>0</v>
      </c>
      <c r="BX486" s="404">
        <v>0</v>
      </c>
      <c r="BY486" s="404">
        <v>0</v>
      </c>
      <c r="BZ486" s="404">
        <v>0</v>
      </c>
      <c r="CA486" s="404">
        <v>39419.560000000005</v>
      </c>
      <c r="CB486" s="404">
        <v>0</v>
      </c>
      <c r="CC486" s="404">
        <v>0</v>
      </c>
      <c r="CD486" s="404">
        <v>0</v>
      </c>
      <c r="CE486" s="404">
        <v>0</v>
      </c>
      <c r="CF486" s="404">
        <v>0</v>
      </c>
      <c r="CG486" s="404">
        <v>0</v>
      </c>
      <c r="CH486" s="404">
        <v>16207.720000000001</v>
      </c>
      <c r="CI486" s="404">
        <v>15943.320000000002</v>
      </c>
      <c r="CJ486" s="404">
        <v>17423.96</v>
      </c>
      <c r="CK486" s="404">
        <v>17338.03</v>
      </c>
      <c r="CL486" s="404">
        <v>17007.53</v>
      </c>
      <c r="CM486" s="404">
        <v>0</v>
      </c>
      <c r="CN486" s="404">
        <v>0</v>
      </c>
      <c r="CO486" s="404">
        <v>0</v>
      </c>
      <c r="CP486" s="404">
        <v>0</v>
      </c>
      <c r="CQ486" s="404">
        <v>0</v>
      </c>
      <c r="CR486" s="404">
        <v>0</v>
      </c>
      <c r="CS486" s="404">
        <v>0</v>
      </c>
      <c r="CT486" s="404">
        <v>47100</v>
      </c>
      <c r="CU486" s="404">
        <v>0</v>
      </c>
      <c r="CV486" s="404">
        <v>0</v>
      </c>
      <c r="CW486" s="404">
        <v>0</v>
      </c>
      <c r="CX486" s="404">
        <v>0</v>
      </c>
      <c r="CY486" s="404">
        <v>0</v>
      </c>
      <c r="CZ486" s="404">
        <v>0</v>
      </c>
    </row>
    <row r="487" spans="1:104" x14ac:dyDescent="0.25">
      <c r="A487" s="183">
        <v>105172</v>
      </c>
      <c r="B487" s="183">
        <v>676317</v>
      </c>
      <c r="C487" s="27">
        <v>1026532</v>
      </c>
      <c r="D487" s="14">
        <v>1538557392</v>
      </c>
      <c r="F487" s="27" t="s">
        <v>1293</v>
      </c>
      <c r="G487" s="12" t="s">
        <v>518</v>
      </c>
      <c r="H487" s="27" t="s">
        <v>1348</v>
      </c>
      <c r="I487" s="12" t="s">
        <v>519</v>
      </c>
      <c r="J487" s="465">
        <v>16450.2</v>
      </c>
      <c r="K487" s="465">
        <v>16894.2</v>
      </c>
      <c r="L487" s="465">
        <v>18008.640000000003</v>
      </c>
      <c r="M487" s="465">
        <v>18177.36</v>
      </c>
      <c r="N487" s="465">
        <v>17937.600000000002</v>
      </c>
      <c r="O487" s="465">
        <v>0</v>
      </c>
      <c r="P487" s="465">
        <v>0</v>
      </c>
      <c r="Q487" s="465">
        <v>0</v>
      </c>
      <c r="R487" s="465">
        <v>0</v>
      </c>
      <c r="S487" s="465">
        <v>0</v>
      </c>
      <c r="T487" s="465">
        <v>0</v>
      </c>
      <c r="U487" s="465">
        <v>0</v>
      </c>
      <c r="V487" s="465">
        <v>49039.840000000004</v>
      </c>
      <c r="W487" s="465">
        <v>0</v>
      </c>
      <c r="X487" s="465">
        <v>0</v>
      </c>
      <c r="Y487" s="465">
        <v>0</v>
      </c>
      <c r="Z487" s="465">
        <v>0</v>
      </c>
      <c r="AA487" s="465">
        <v>0</v>
      </c>
      <c r="AB487" s="465">
        <v>0</v>
      </c>
      <c r="AC487" s="465">
        <v>7654.56</v>
      </c>
      <c r="AD487" s="465">
        <v>7698.96</v>
      </c>
      <c r="AE487" s="465">
        <v>8267.2800000000007</v>
      </c>
      <c r="AF487" s="465">
        <v>7938.72</v>
      </c>
      <c r="AG487" s="465">
        <v>7894.3200000000006</v>
      </c>
      <c r="AH487" s="465">
        <v>0</v>
      </c>
      <c r="AI487" s="465">
        <v>0</v>
      </c>
      <c r="AJ487" s="465">
        <v>0</v>
      </c>
      <c r="AK487" s="465">
        <v>0</v>
      </c>
      <c r="AL487" s="465">
        <v>0</v>
      </c>
      <c r="AM487" s="465">
        <v>0</v>
      </c>
      <c r="AN487" s="465">
        <v>0</v>
      </c>
      <c r="AO487" s="465">
        <v>22556.800000000003</v>
      </c>
      <c r="AP487" s="465">
        <v>0</v>
      </c>
      <c r="AQ487" s="465">
        <v>0</v>
      </c>
      <c r="AR487" s="465">
        <v>0</v>
      </c>
      <c r="AS487" s="465">
        <v>0</v>
      </c>
      <c r="AT487" s="465">
        <v>0</v>
      </c>
      <c r="AU487" s="465">
        <v>0</v>
      </c>
      <c r="AV487" s="404">
        <v>0</v>
      </c>
      <c r="AW487" s="404">
        <v>0</v>
      </c>
      <c r="AX487" s="404">
        <v>0</v>
      </c>
      <c r="AY487" s="404">
        <v>0</v>
      </c>
      <c r="AZ487" s="404">
        <v>0</v>
      </c>
      <c r="BA487" s="404">
        <v>0</v>
      </c>
      <c r="BB487" s="404">
        <v>0</v>
      </c>
      <c r="BC487" s="404">
        <v>0</v>
      </c>
      <c r="BD487" s="404">
        <v>0</v>
      </c>
      <c r="BE487" s="404">
        <v>0</v>
      </c>
      <c r="BF487" s="404">
        <v>0</v>
      </c>
      <c r="BG487" s="404">
        <v>0</v>
      </c>
      <c r="BH487" s="404">
        <v>0</v>
      </c>
      <c r="BI487" s="404">
        <v>0</v>
      </c>
      <c r="BJ487" s="404">
        <v>0</v>
      </c>
      <c r="BK487" s="404">
        <v>0</v>
      </c>
      <c r="BL487" s="404">
        <v>0</v>
      </c>
      <c r="BM487" s="404">
        <v>0</v>
      </c>
      <c r="BN487" s="404">
        <v>0</v>
      </c>
      <c r="BO487" s="404">
        <v>0</v>
      </c>
      <c r="BP487" s="404">
        <v>0</v>
      </c>
      <c r="BQ487" s="404">
        <v>0</v>
      </c>
      <c r="BR487" s="404">
        <v>0</v>
      </c>
      <c r="BS487" s="404">
        <v>0</v>
      </c>
      <c r="BT487" s="404">
        <v>0</v>
      </c>
      <c r="BU487" s="404">
        <v>0</v>
      </c>
      <c r="BV487" s="404">
        <v>0</v>
      </c>
      <c r="BW487" s="404">
        <v>0</v>
      </c>
      <c r="BX487" s="404">
        <v>0</v>
      </c>
      <c r="BY487" s="404">
        <v>0</v>
      </c>
      <c r="BZ487" s="404">
        <v>0</v>
      </c>
      <c r="CA487" s="404">
        <v>0</v>
      </c>
      <c r="CB487" s="404">
        <v>0</v>
      </c>
      <c r="CC487" s="404">
        <v>0</v>
      </c>
      <c r="CD487" s="404">
        <v>0</v>
      </c>
      <c r="CE487" s="404">
        <v>0</v>
      </c>
      <c r="CF487" s="404">
        <v>0</v>
      </c>
      <c r="CG487" s="404">
        <v>0</v>
      </c>
      <c r="CH487" s="404">
        <v>0</v>
      </c>
      <c r="CI487" s="404">
        <v>0</v>
      </c>
      <c r="CJ487" s="404">
        <v>0</v>
      </c>
      <c r="CK487" s="404">
        <v>0</v>
      </c>
      <c r="CL487" s="404">
        <v>0</v>
      </c>
      <c r="CM487" s="404">
        <v>0</v>
      </c>
      <c r="CN487" s="404">
        <v>0</v>
      </c>
      <c r="CO487" s="404">
        <v>0</v>
      </c>
      <c r="CP487" s="404">
        <v>0</v>
      </c>
      <c r="CQ487" s="404">
        <v>0</v>
      </c>
      <c r="CR487" s="404">
        <v>0</v>
      </c>
      <c r="CS487" s="404">
        <v>0</v>
      </c>
      <c r="CT487" s="404">
        <v>0</v>
      </c>
      <c r="CU487" s="404">
        <v>0</v>
      </c>
      <c r="CV487" s="404">
        <v>0</v>
      </c>
      <c r="CW487" s="404">
        <v>0</v>
      </c>
      <c r="CX487" s="404">
        <v>0</v>
      </c>
      <c r="CY487" s="404">
        <v>0</v>
      </c>
      <c r="CZ487" s="404">
        <v>0</v>
      </c>
    </row>
    <row r="488" spans="1:104" x14ac:dyDescent="0.25">
      <c r="A488" s="183">
        <v>105150</v>
      </c>
      <c r="B488" s="183">
        <v>676319</v>
      </c>
      <c r="C488" s="27">
        <v>1020361</v>
      </c>
      <c r="D488" s="14">
        <v>1215206826</v>
      </c>
      <c r="F488" s="27" t="s">
        <v>1293</v>
      </c>
      <c r="G488" s="12" t="s">
        <v>516</v>
      </c>
      <c r="H488" s="27" t="s">
        <v>1307</v>
      </c>
      <c r="I488" s="12" t="s">
        <v>517</v>
      </c>
      <c r="J488" s="465">
        <v>21451.95</v>
      </c>
      <c r="K488" s="465">
        <v>22030.95</v>
      </c>
      <c r="L488" s="465">
        <v>23484.240000000002</v>
      </c>
      <c r="M488" s="465">
        <v>23704.26</v>
      </c>
      <c r="N488" s="465">
        <v>23391.600000000002</v>
      </c>
      <c r="O488" s="465">
        <v>0</v>
      </c>
      <c r="P488" s="465">
        <v>0</v>
      </c>
      <c r="Q488" s="465">
        <v>0</v>
      </c>
      <c r="R488" s="465">
        <v>0</v>
      </c>
      <c r="S488" s="465">
        <v>0</v>
      </c>
      <c r="T488" s="465">
        <v>0</v>
      </c>
      <c r="U488" s="465">
        <v>0</v>
      </c>
      <c r="V488" s="465">
        <v>49386.819999999992</v>
      </c>
      <c r="W488" s="465">
        <v>0</v>
      </c>
      <c r="X488" s="465">
        <v>0</v>
      </c>
      <c r="Y488" s="465">
        <v>0</v>
      </c>
      <c r="Z488" s="465">
        <v>0</v>
      </c>
      <c r="AA488" s="465">
        <v>0</v>
      </c>
      <c r="AB488" s="465">
        <v>0</v>
      </c>
      <c r="AC488" s="465">
        <v>9981.9600000000009</v>
      </c>
      <c r="AD488" s="465">
        <v>10039.86</v>
      </c>
      <c r="AE488" s="465">
        <v>10780.98</v>
      </c>
      <c r="AF488" s="465">
        <v>10352.52</v>
      </c>
      <c r="AG488" s="465">
        <v>10294.619999999999</v>
      </c>
      <c r="AH488" s="465">
        <v>0</v>
      </c>
      <c r="AI488" s="465">
        <v>0</v>
      </c>
      <c r="AJ488" s="465">
        <v>0</v>
      </c>
      <c r="AK488" s="465">
        <v>0</v>
      </c>
      <c r="AL488" s="465">
        <v>0</v>
      </c>
      <c r="AM488" s="465">
        <v>0</v>
      </c>
      <c r="AN488" s="465">
        <v>0</v>
      </c>
      <c r="AO488" s="465">
        <v>22716.399999999998</v>
      </c>
      <c r="AP488" s="465">
        <v>0</v>
      </c>
      <c r="AQ488" s="465">
        <v>0</v>
      </c>
      <c r="AR488" s="465">
        <v>0</v>
      </c>
      <c r="AS488" s="465">
        <v>0</v>
      </c>
      <c r="AT488" s="465">
        <v>0</v>
      </c>
      <c r="AU488" s="465">
        <v>0</v>
      </c>
      <c r="AV488" s="404">
        <v>0</v>
      </c>
      <c r="AW488" s="404">
        <v>0</v>
      </c>
      <c r="AX488" s="404">
        <v>0</v>
      </c>
      <c r="AY488" s="404">
        <v>0</v>
      </c>
      <c r="AZ488" s="404">
        <v>0</v>
      </c>
      <c r="BA488" s="404">
        <v>0</v>
      </c>
      <c r="BB488" s="404">
        <v>0</v>
      </c>
      <c r="BC488" s="404">
        <v>0</v>
      </c>
      <c r="BD488" s="404">
        <v>0</v>
      </c>
      <c r="BE488" s="404">
        <v>0</v>
      </c>
      <c r="BF488" s="404">
        <v>0</v>
      </c>
      <c r="BG488" s="404">
        <v>0</v>
      </c>
      <c r="BH488" s="404">
        <v>0</v>
      </c>
      <c r="BI488" s="404">
        <v>0</v>
      </c>
      <c r="BJ488" s="404">
        <v>0</v>
      </c>
      <c r="BK488" s="404">
        <v>0</v>
      </c>
      <c r="BL488" s="404">
        <v>0</v>
      </c>
      <c r="BM488" s="404">
        <v>0</v>
      </c>
      <c r="BN488" s="404">
        <v>0</v>
      </c>
      <c r="BO488" s="404">
        <v>0</v>
      </c>
      <c r="BP488" s="404">
        <v>0</v>
      </c>
      <c r="BQ488" s="404">
        <v>0</v>
      </c>
      <c r="BR488" s="404">
        <v>0</v>
      </c>
      <c r="BS488" s="404">
        <v>0</v>
      </c>
      <c r="BT488" s="404">
        <v>0</v>
      </c>
      <c r="BU488" s="404">
        <v>0</v>
      </c>
      <c r="BV488" s="404">
        <v>0</v>
      </c>
      <c r="BW488" s="404">
        <v>0</v>
      </c>
      <c r="BX488" s="404">
        <v>0</v>
      </c>
      <c r="BY488" s="404">
        <v>0</v>
      </c>
      <c r="BZ488" s="404">
        <v>0</v>
      </c>
      <c r="CA488" s="404">
        <v>0</v>
      </c>
      <c r="CB488" s="404">
        <v>0</v>
      </c>
      <c r="CC488" s="404">
        <v>0</v>
      </c>
      <c r="CD488" s="404">
        <v>0</v>
      </c>
      <c r="CE488" s="404">
        <v>0</v>
      </c>
      <c r="CF488" s="404">
        <v>0</v>
      </c>
      <c r="CG488" s="404">
        <v>0</v>
      </c>
      <c r="CH488" s="404">
        <v>0</v>
      </c>
      <c r="CI488" s="404">
        <v>0</v>
      </c>
      <c r="CJ488" s="404">
        <v>0</v>
      </c>
      <c r="CK488" s="404">
        <v>0</v>
      </c>
      <c r="CL488" s="404">
        <v>0</v>
      </c>
      <c r="CM488" s="404">
        <v>0</v>
      </c>
      <c r="CN488" s="404">
        <v>0</v>
      </c>
      <c r="CO488" s="404">
        <v>0</v>
      </c>
      <c r="CP488" s="404">
        <v>0</v>
      </c>
      <c r="CQ488" s="404">
        <v>0</v>
      </c>
      <c r="CR488" s="404">
        <v>0</v>
      </c>
      <c r="CS488" s="404">
        <v>0</v>
      </c>
      <c r="CT488" s="404">
        <v>0</v>
      </c>
      <c r="CU488" s="404">
        <v>0</v>
      </c>
      <c r="CV488" s="404">
        <v>0</v>
      </c>
      <c r="CW488" s="404">
        <v>0</v>
      </c>
      <c r="CX488" s="404">
        <v>0</v>
      </c>
      <c r="CY488" s="404">
        <v>0</v>
      </c>
      <c r="CZ488" s="404">
        <v>0</v>
      </c>
    </row>
    <row r="489" spans="1:104" x14ac:dyDescent="0.25">
      <c r="A489" s="12">
        <v>5039</v>
      </c>
      <c r="B489" s="183">
        <v>676321</v>
      </c>
      <c r="C489" s="27">
        <v>1026541</v>
      </c>
      <c r="D489" s="14">
        <v>1407127384</v>
      </c>
      <c r="F489" s="14" t="s">
        <v>1286</v>
      </c>
      <c r="G489" s="12" t="s">
        <v>921</v>
      </c>
      <c r="H489" s="27" t="s">
        <v>1349</v>
      </c>
      <c r="I489" s="14" t="s">
        <v>1754</v>
      </c>
      <c r="J489" s="465">
        <v>0</v>
      </c>
      <c r="K489" s="465">
        <v>0</v>
      </c>
      <c r="L489" s="465">
        <v>0</v>
      </c>
      <c r="M489" s="465">
        <v>0</v>
      </c>
      <c r="N489" s="465">
        <v>0</v>
      </c>
      <c r="O489" s="465">
        <v>0</v>
      </c>
      <c r="P489" s="465">
        <v>0</v>
      </c>
      <c r="Q489" s="465">
        <v>0</v>
      </c>
      <c r="R489" s="465">
        <v>0</v>
      </c>
      <c r="S489" s="465">
        <v>0</v>
      </c>
      <c r="T489" s="465">
        <v>0</v>
      </c>
      <c r="U489" s="465">
        <v>0</v>
      </c>
      <c r="V489" s="465">
        <v>0</v>
      </c>
      <c r="W489" s="465">
        <v>0</v>
      </c>
      <c r="X489" s="465">
        <v>0</v>
      </c>
      <c r="Y489" s="465">
        <v>0</v>
      </c>
      <c r="Z489" s="465">
        <v>0</v>
      </c>
      <c r="AA489" s="465">
        <v>0</v>
      </c>
      <c r="AB489" s="465">
        <v>0</v>
      </c>
      <c r="AC489" s="465">
        <v>0</v>
      </c>
      <c r="AD489" s="465">
        <v>0</v>
      </c>
      <c r="AE489" s="465">
        <v>0</v>
      </c>
      <c r="AF489" s="465">
        <v>0</v>
      </c>
      <c r="AG489" s="465">
        <v>0</v>
      </c>
      <c r="AH489" s="465">
        <v>0</v>
      </c>
      <c r="AI489" s="465">
        <v>0</v>
      </c>
      <c r="AJ489" s="465">
        <v>0</v>
      </c>
      <c r="AK489" s="465">
        <v>0</v>
      </c>
      <c r="AL489" s="465">
        <v>0</v>
      </c>
      <c r="AM489" s="465">
        <v>0</v>
      </c>
      <c r="AN489" s="465">
        <v>0</v>
      </c>
      <c r="AO489" s="465">
        <v>0</v>
      </c>
      <c r="AP489" s="465">
        <v>0</v>
      </c>
      <c r="AQ489" s="465">
        <v>0</v>
      </c>
      <c r="AR489" s="465">
        <v>0</v>
      </c>
      <c r="AS489" s="465">
        <v>0</v>
      </c>
      <c r="AT489" s="465">
        <v>0</v>
      </c>
      <c r="AU489" s="465">
        <v>0</v>
      </c>
      <c r="AV489" s="404">
        <v>0</v>
      </c>
      <c r="AW489" s="404">
        <v>0</v>
      </c>
      <c r="AX489" s="404">
        <v>0</v>
      </c>
      <c r="AY489" s="404">
        <v>0</v>
      </c>
      <c r="AZ489" s="404">
        <v>0</v>
      </c>
      <c r="BA489" s="404">
        <v>0</v>
      </c>
      <c r="BB489" s="404">
        <v>0</v>
      </c>
      <c r="BC489" s="404">
        <v>0</v>
      </c>
      <c r="BD489" s="404">
        <v>0</v>
      </c>
      <c r="BE489" s="404">
        <v>0</v>
      </c>
      <c r="BF489" s="404">
        <v>0</v>
      </c>
      <c r="BG489" s="404">
        <v>0</v>
      </c>
      <c r="BH489" s="404">
        <v>0</v>
      </c>
      <c r="BI489" s="404">
        <v>0</v>
      </c>
      <c r="BJ489" s="404">
        <v>0</v>
      </c>
      <c r="BK489" s="404">
        <v>0</v>
      </c>
      <c r="BL489" s="404">
        <v>0</v>
      </c>
      <c r="BM489" s="404">
        <v>0</v>
      </c>
      <c r="BN489" s="404">
        <v>0</v>
      </c>
      <c r="BO489" s="404">
        <v>25803</v>
      </c>
      <c r="BP489" s="404">
        <v>21493.35</v>
      </c>
      <c r="BQ489" s="404">
        <v>29755.8</v>
      </c>
      <c r="BR489" s="404">
        <v>30442.05</v>
      </c>
      <c r="BS489" s="404">
        <v>25803</v>
      </c>
      <c r="BT489" s="404">
        <v>0</v>
      </c>
      <c r="BU489" s="404">
        <v>0</v>
      </c>
      <c r="BV489" s="404">
        <v>0</v>
      </c>
      <c r="BW489" s="404">
        <v>0</v>
      </c>
      <c r="BX489" s="404">
        <v>0</v>
      </c>
      <c r="BY489" s="404">
        <v>0</v>
      </c>
      <c r="BZ489" s="404">
        <v>0</v>
      </c>
      <c r="CA489" s="404">
        <v>56785.61</v>
      </c>
      <c r="CB489" s="404">
        <v>0</v>
      </c>
      <c r="CC489" s="404">
        <v>0</v>
      </c>
      <c r="CD489" s="404">
        <v>0</v>
      </c>
      <c r="CE489" s="404">
        <v>0</v>
      </c>
      <c r="CF489" s="404">
        <v>0</v>
      </c>
      <c r="CG489" s="404">
        <v>0</v>
      </c>
      <c r="CH489" s="404">
        <v>28795.05</v>
      </c>
      <c r="CI489" s="404">
        <v>23771.7</v>
      </c>
      <c r="CJ489" s="404">
        <v>32198.85</v>
      </c>
      <c r="CK489" s="404">
        <v>33187.049999999996</v>
      </c>
      <c r="CL489" s="404">
        <v>31375.35</v>
      </c>
      <c r="CM489" s="404">
        <v>0</v>
      </c>
      <c r="CN489" s="404">
        <v>0</v>
      </c>
      <c r="CO489" s="404">
        <v>0</v>
      </c>
      <c r="CP489" s="404">
        <v>0</v>
      </c>
      <c r="CQ489" s="404">
        <v>0</v>
      </c>
      <c r="CR489" s="404">
        <v>0</v>
      </c>
      <c r="CS489" s="404">
        <v>0</v>
      </c>
      <c r="CT489" s="404">
        <v>62470.240000000005</v>
      </c>
      <c r="CU489" s="404">
        <v>0</v>
      </c>
      <c r="CV489" s="404">
        <v>0</v>
      </c>
      <c r="CW489" s="404">
        <v>0</v>
      </c>
      <c r="CX489" s="404">
        <v>0</v>
      </c>
      <c r="CY489" s="404">
        <v>0</v>
      </c>
      <c r="CZ489" s="404">
        <v>0</v>
      </c>
    </row>
    <row r="490" spans="1:104" x14ac:dyDescent="0.25">
      <c r="A490" s="183">
        <v>105314</v>
      </c>
      <c r="B490" s="183">
        <v>676323</v>
      </c>
      <c r="C490" s="27">
        <v>1026584</v>
      </c>
      <c r="D490" s="14">
        <v>1669860425</v>
      </c>
      <c r="F490" s="27" t="s">
        <v>1279</v>
      </c>
      <c r="G490" s="12" t="s">
        <v>524</v>
      </c>
      <c r="H490" s="27" t="s">
        <v>1379</v>
      </c>
      <c r="I490" s="12" t="s">
        <v>525</v>
      </c>
      <c r="J490" s="465">
        <v>1602.0800000000002</v>
      </c>
      <c r="K490" s="465">
        <v>1568.7600000000002</v>
      </c>
      <c r="L490" s="465">
        <v>1769.3600000000001</v>
      </c>
      <c r="M490" s="465">
        <v>1821.72</v>
      </c>
      <c r="N490" s="465">
        <v>1723.8</v>
      </c>
      <c r="O490" s="465">
        <v>0</v>
      </c>
      <c r="P490" s="465">
        <v>0</v>
      </c>
      <c r="Q490" s="465">
        <v>0</v>
      </c>
      <c r="R490" s="465">
        <v>0</v>
      </c>
      <c r="S490" s="465">
        <v>0</v>
      </c>
      <c r="T490" s="465">
        <v>0</v>
      </c>
      <c r="U490" s="465">
        <v>0</v>
      </c>
      <c r="V490" s="465">
        <v>5012.8499999999995</v>
      </c>
      <c r="W490" s="465">
        <v>0</v>
      </c>
      <c r="X490" s="465">
        <v>0</v>
      </c>
      <c r="Y490" s="465">
        <v>0</v>
      </c>
      <c r="Z490" s="465">
        <v>0</v>
      </c>
      <c r="AA490" s="465">
        <v>0</v>
      </c>
      <c r="AB490" s="465">
        <v>0</v>
      </c>
      <c r="AC490" s="465">
        <v>0</v>
      </c>
      <c r="AD490" s="465">
        <v>0</v>
      </c>
      <c r="AE490" s="465">
        <v>0</v>
      </c>
      <c r="AF490" s="465">
        <v>0</v>
      </c>
      <c r="AG490" s="465">
        <v>0</v>
      </c>
      <c r="AH490" s="465">
        <v>0</v>
      </c>
      <c r="AI490" s="465">
        <v>0</v>
      </c>
      <c r="AJ490" s="465">
        <v>0</v>
      </c>
      <c r="AK490" s="465">
        <v>0</v>
      </c>
      <c r="AL490" s="465">
        <v>0</v>
      </c>
      <c r="AM490" s="465">
        <v>0</v>
      </c>
      <c r="AN490" s="465">
        <v>0</v>
      </c>
      <c r="AO490" s="465">
        <v>0</v>
      </c>
      <c r="AP490" s="465">
        <v>0</v>
      </c>
      <c r="AQ490" s="465">
        <v>0</v>
      </c>
      <c r="AR490" s="465">
        <v>0</v>
      </c>
      <c r="AS490" s="465">
        <v>0</v>
      </c>
      <c r="AT490" s="465">
        <v>0</v>
      </c>
      <c r="AU490" s="465">
        <v>0</v>
      </c>
      <c r="AV490" s="404">
        <v>1026.1200000000001</v>
      </c>
      <c r="AW490" s="404">
        <v>991.44</v>
      </c>
      <c r="AX490" s="404">
        <v>1126.76</v>
      </c>
      <c r="AY490" s="404">
        <v>1135.6000000000001</v>
      </c>
      <c r="AZ490" s="404">
        <v>1090.04</v>
      </c>
      <c r="BA490" s="404">
        <v>0</v>
      </c>
      <c r="BB490" s="404">
        <v>0</v>
      </c>
      <c r="BC490" s="404">
        <v>0</v>
      </c>
      <c r="BD490" s="404">
        <v>0</v>
      </c>
      <c r="BE490" s="404">
        <v>0</v>
      </c>
      <c r="BF490" s="404">
        <v>0</v>
      </c>
      <c r="BG490" s="404">
        <v>0</v>
      </c>
      <c r="BH490" s="404">
        <v>3190.56</v>
      </c>
      <c r="BI490" s="404">
        <v>0</v>
      </c>
      <c r="BJ490" s="404">
        <v>0</v>
      </c>
      <c r="BK490" s="404">
        <v>0</v>
      </c>
      <c r="BL490" s="404">
        <v>0</v>
      </c>
      <c r="BM490" s="404">
        <v>0</v>
      </c>
      <c r="BN490" s="404">
        <v>0</v>
      </c>
      <c r="BO490" s="404">
        <v>0</v>
      </c>
      <c r="BP490" s="404">
        <v>0</v>
      </c>
      <c r="BQ490" s="404">
        <v>0</v>
      </c>
      <c r="BR490" s="404">
        <v>0</v>
      </c>
      <c r="BS490" s="404">
        <v>0</v>
      </c>
      <c r="BT490" s="404">
        <v>0</v>
      </c>
      <c r="BU490" s="404">
        <v>0</v>
      </c>
      <c r="BV490" s="404">
        <v>0</v>
      </c>
      <c r="BW490" s="404">
        <v>0</v>
      </c>
      <c r="BX490" s="404">
        <v>0</v>
      </c>
      <c r="BY490" s="404">
        <v>0</v>
      </c>
      <c r="BZ490" s="404">
        <v>0</v>
      </c>
      <c r="CA490" s="404">
        <v>0</v>
      </c>
      <c r="CB490" s="404">
        <v>0</v>
      </c>
      <c r="CC490" s="404">
        <v>0</v>
      </c>
      <c r="CD490" s="404">
        <v>0</v>
      </c>
      <c r="CE490" s="404">
        <v>0</v>
      </c>
      <c r="CF490" s="404">
        <v>0</v>
      </c>
      <c r="CG490" s="404">
        <v>0</v>
      </c>
      <c r="CH490" s="404">
        <v>2241.2800000000002</v>
      </c>
      <c r="CI490" s="404">
        <v>2290.2400000000002</v>
      </c>
      <c r="CJ490" s="404">
        <v>2584.6799999999998</v>
      </c>
      <c r="CK490" s="404">
        <v>2598.9600000000005</v>
      </c>
      <c r="CL490" s="404">
        <v>2560.2000000000003</v>
      </c>
      <c r="CM490" s="404">
        <v>0</v>
      </c>
      <c r="CN490" s="404">
        <v>0</v>
      </c>
      <c r="CO490" s="404">
        <v>0</v>
      </c>
      <c r="CP490" s="404">
        <v>0</v>
      </c>
      <c r="CQ490" s="404">
        <v>0</v>
      </c>
      <c r="CR490" s="404">
        <v>0</v>
      </c>
      <c r="CS490" s="404">
        <v>0</v>
      </c>
      <c r="CT490" s="404">
        <v>7220.8499999999995</v>
      </c>
      <c r="CU490" s="404">
        <v>0</v>
      </c>
      <c r="CV490" s="404">
        <v>0</v>
      </c>
      <c r="CW490" s="404">
        <v>0</v>
      </c>
      <c r="CX490" s="404">
        <v>0</v>
      </c>
      <c r="CY490" s="404">
        <v>0</v>
      </c>
      <c r="CZ490" s="404">
        <v>0</v>
      </c>
    </row>
    <row r="491" spans="1:104" x14ac:dyDescent="0.25">
      <c r="A491" s="183">
        <v>105263</v>
      </c>
      <c r="B491" s="183">
        <v>676326</v>
      </c>
      <c r="C491" s="27">
        <v>1025812</v>
      </c>
      <c r="D491" s="14">
        <v>1821414087</v>
      </c>
      <c r="F491" s="27" t="s">
        <v>1298</v>
      </c>
      <c r="G491" s="12" t="s">
        <v>522</v>
      </c>
      <c r="H491" s="27" t="s">
        <v>1302</v>
      </c>
      <c r="I491" s="12" t="s">
        <v>523</v>
      </c>
      <c r="J491" s="465">
        <v>0</v>
      </c>
      <c r="K491" s="465">
        <v>0</v>
      </c>
      <c r="L491" s="465">
        <v>0</v>
      </c>
      <c r="M491" s="465">
        <v>0</v>
      </c>
      <c r="N491" s="465">
        <v>0</v>
      </c>
      <c r="O491" s="465">
        <v>0</v>
      </c>
      <c r="P491" s="465">
        <v>0</v>
      </c>
      <c r="Q491" s="465">
        <v>0</v>
      </c>
      <c r="R491" s="465">
        <v>0</v>
      </c>
      <c r="S491" s="465">
        <v>0</v>
      </c>
      <c r="T491" s="465">
        <v>0</v>
      </c>
      <c r="U491" s="465">
        <v>0</v>
      </c>
      <c r="V491" s="465">
        <v>0</v>
      </c>
      <c r="W491" s="465">
        <v>0</v>
      </c>
      <c r="X491" s="465">
        <v>0</v>
      </c>
      <c r="Y491" s="465">
        <v>0</v>
      </c>
      <c r="Z491" s="465">
        <v>0</v>
      </c>
      <c r="AA491" s="465">
        <v>0</v>
      </c>
      <c r="AB491" s="465">
        <v>0</v>
      </c>
      <c r="AC491" s="465">
        <v>0</v>
      </c>
      <c r="AD491" s="465">
        <v>0</v>
      </c>
      <c r="AE491" s="465">
        <v>0</v>
      </c>
      <c r="AF491" s="465">
        <v>0</v>
      </c>
      <c r="AG491" s="465">
        <v>0</v>
      </c>
      <c r="AH491" s="465">
        <v>0</v>
      </c>
      <c r="AI491" s="465">
        <v>0</v>
      </c>
      <c r="AJ491" s="465">
        <v>0</v>
      </c>
      <c r="AK491" s="465">
        <v>0</v>
      </c>
      <c r="AL491" s="465">
        <v>0</v>
      </c>
      <c r="AM491" s="465">
        <v>0</v>
      </c>
      <c r="AN491" s="465">
        <v>0</v>
      </c>
      <c r="AO491" s="465">
        <v>0</v>
      </c>
      <c r="AP491" s="465">
        <v>0</v>
      </c>
      <c r="AQ491" s="465">
        <v>0</v>
      </c>
      <c r="AR491" s="465">
        <v>0</v>
      </c>
      <c r="AS491" s="465">
        <v>0</v>
      </c>
      <c r="AT491" s="465">
        <v>0</v>
      </c>
      <c r="AU491" s="465">
        <v>0</v>
      </c>
      <c r="AV491" s="404">
        <v>18456.34</v>
      </c>
      <c r="AW491" s="404">
        <v>19112.949999999997</v>
      </c>
      <c r="AX491" s="404">
        <v>20746.84</v>
      </c>
      <c r="AY491" s="404">
        <v>20823.189999999999</v>
      </c>
      <c r="AZ491" s="404">
        <v>20482.16</v>
      </c>
      <c r="BA491" s="404">
        <v>0</v>
      </c>
      <c r="BB491" s="404">
        <v>0</v>
      </c>
      <c r="BC491" s="404">
        <v>0</v>
      </c>
      <c r="BD491" s="404">
        <v>0</v>
      </c>
      <c r="BE491" s="404">
        <v>0</v>
      </c>
      <c r="BF491" s="404">
        <v>0</v>
      </c>
      <c r="BG491" s="404">
        <v>0</v>
      </c>
      <c r="BH491" s="404">
        <v>55451.880000000005</v>
      </c>
      <c r="BI491" s="404">
        <v>0</v>
      </c>
      <c r="BJ491" s="404">
        <v>0</v>
      </c>
      <c r="BK491" s="404">
        <v>0</v>
      </c>
      <c r="BL491" s="404">
        <v>0</v>
      </c>
      <c r="BM491" s="404">
        <v>0</v>
      </c>
      <c r="BN491" s="404">
        <v>0</v>
      </c>
      <c r="BO491" s="404">
        <v>11457.59</v>
      </c>
      <c r="BP491" s="404">
        <v>11584.84</v>
      </c>
      <c r="BQ491" s="404">
        <v>13132.199999999999</v>
      </c>
      <c r="BR491" s="404">
        <v>12994.77</v>
      </c>
      <c r="BS491" s="404">
        <v>12730.09</v>
      </c>
      <c r="BT491" s="404">
        <v>0</v>
      </c>
      <c r="BU491" s="404">
        <v>0</v>
      </c>
      <c r="BV491" s="404">
        <v>0</v>
      </c>
      <c r="BW491" s="404">
        <v>0</v>
      </c>
      <c r="BX491" s="404">
        <v>0</v>
      </c>
      <c r="BY491" s="404">
        <v>0</v>
      </c>
      <c r="BZ491" s="404">
        <v>0</v>
      </c>
      <c r="CA491" s="404">
        <v>34397.879999999997</v>
      </c>
      <c r="CB491" s="404">
        <v>0</v>
      </c>
      <c r="CC491" s="404">
        <v>0</v>
      </c>
      <c r="CD491" s="404">
        <v>0</v>
      </c>
      <c r="CE491" s="404">
        <v>0</v>
      </c>
      <c r="CF491" s="404">
        <v>0</v>
      </c>
      <c r="CG491" s="404">
        <v>0</v>
      </c>
      <c r="CH491" s="404">
        <v>0</v>
      </c>
      <c r="CI491" s="404">
        <v>0</v>
      </c>
      <c r="CJ491" s="404">
        <v>0</v>
      </c>
      <c r="CK491" s="404">
        <v>0</v>
      </c>
      <c r="CL491" s="404">
        <v>0</v>
      </c>
      <c r="CM491" s="404">
        <v>0</v>
      </c>
      <c r="CN491" s="404">
        <v>0</v>
      </c>
      <c r="CO491" s="404">
        <v>0</v>
      </c>
      <c r="CP491" s="404">
        <v>0</v>
      </c>
      <c r="CQ491" s="404">
        <v>0</v>
      </c>
      <c r="CR491" s="404">
        <v>0</v>
      </c>
      <c r="CS491" s="404">
        <v>0</v>
      </c>
      <c r="CT491" s="404">
        <v>0</v>
      </c>
      <c r="CU491" s="404">
        <v>0</v>
      </c>
      <c r="CV491" s="404">
        <v>0</v>
      </c>
      <c r="CW491" s="404">
        <v>0</v>
      </c>
      <c r="CX491" s="404">
        <v>0</v>
      </c>
      <c r="CY491" s="404">
        <v>0</v>
      </c>
      <c r="CZ491" s="404">
        <v>0</v>
      </c>
    </row>
    <row r="492" spans="1:104" x14ac:dyDescent="0.25">
      <c r="A492" s="183">
        <v>105330</v>
      </c>
      <c r="B492" s="183">
        <v>676328</v>
      </c>
      <c r="C492" s="27">
        <v>1026558</v>
      </c>
      <c r="D492" s="14">
        <v>1194123901</v>
      </c>
      <c r="F492" s="27" t="s">
        <v>1267</v>
      </c>
      <c r="G492" s="12" t="s">
        <v>526</v>
      </c>
      <c r="H492" s="27" t="s">
        <v>526</v>
      </c>
      <c r="I492" s="12" t="s">
        <v>527</v>
      </c>
      <c r="J492" s="465">
        <v>4407</v>
      </c>
      <c r="K492" s="465">
        <v>4560.6799999999994</v>
      </c>
      <c r="L492" s="465">
        <v>4538.08</v>
      </c>
      <c r="M492" s="465">
        <v>4578.76</v>
      </c>
      <c r="N492" s="465">
        <v>4804.7599999999993</v>
      </c>
      <c r="O492" s="465">
        <v>0</v>
      </c>
      <c r="P492" s="465">
        <v>0</v>
      </c>
      <c r="Q492" s="465">
        <v>0</v>
      </c>
      <c r="R492" s="465">
        <v>0</v>
      </c>
      <c r="S492" s="465">
        <v>0</v>
      </c>
      <c r="T492" s="465">
        <v>0</v>
      </c>
      <c r="U492" s="465">
        <v>0</v>
      </c>
      <c r="V492" s="465">
        <v>10965.960000000001</v>
      </c>
      <c r="W492" s="465">
        <v>0</v>
      </c>
      <c r="X492" s="465">
        <v>0</v>
      </c>
      <c r="Y492" s="465">
        <v>0</v>
      </c>
      <c r="Z492" s="465">
        <v>0</v>
      </c>
      <c r="AA492" s="465">
        <v>0</v>
      </c>
      <c r="AB492" s="465">
        <v>0</v>
      </c>
      <c r="AC492" s="465">
        <v>0</v>
      </c>
      <c r="AD492" s="465">
        <v>0</v>
      </c>
      <c r="AE492" s="465">
        <v>0</v>
      </c>
      <c r="AF492" s="465">
        <v>0</v>
      </c>
      <c r="AG492" s="465">
        <v>0</v>
      </c>
      <c r="AH492" s="465">
        <v>0</v>
      </c>
      <c r="AI492" s="465">
        <v>0</v>
      </c>
      <c r="AJ492" s="465">
        <v>0</v>
      </c>
      <c r="AK492" s="465">
        <v>0</v>
      </c>
      <c r="AL492" s="465">
        <v>0</v>
      </c>
      <c r="AM492" s="465">
        <v>0</v>
      </c>
      <c r="AN492" s="465">
        <v>0</v>
      </c>
      <c r="AO492" s="465">
        <v>0</v>
      </c>
      <c r="AP492" s="465">
        <v>0</v>
      </c>
      <c r="AQ492" s="465">
        <v>0</v>
      </c>
      <c r="AR492" s="465">
        <v>0</v>
      </c>
      <c r="AS492" s="465">
        <v>0</v>
      </c>
      <c r="AT492" s="465">
        <v>0</v>
      </c>
      <c r="AU492" s="465">
        <v>0</v>
      </c>
      <c r="AV492" s="404">
        <v>5848.8799999999992</v>
      </c>
      <c r="AW492" s="404">
        <v>5948.32</v>
      </c>
      <c r="AX492" s="404">
        <v>6210.48</v>
      </c>
      <c r="AY492" s="404">
        <v>6373.1999999999989</v>
      </c>
      <c r="AZ492" s="404">
        <v>6300.8799999999992</v>
      </c>
      <c r="BA492" s="404">
        <v>0</v>
      </c>
      <c r="BB492" s="404">
        <v>0</v>
      </c>
      <c r="BC492" s="404">
        <v>0</v>
      </c>
      <c r="BD492" s="404">
        <v>0</v>
      </c>
      <c r="BE492" s="404">
        <v>0</v>
      </c>
      <c r="BF492" s="404">
        <v>0</v>
      </c>
      <c r="BG492" s="404">
        <v>0</v>
      </c>
      <c r="BH492" s="404">
        <v>14621.279999999999</v>
      </c>
      <c r="BI492" s="404">
        <v>0</v>
      </c>
      <c r="BJ492" s="404">
        <v>0</v>
      </c>
      <c r="BK492" s="404">
        <v>0</v>
      </c>
      <c r="BL492" s="404">
        <v>0</v>
      </c>
      <c r="BM492" s="404">
        <v>0</v>
      </c>
      <c r="BN492" s="404">
        <v>0</v>
      </c>
      <c r="BO492" s="404">
        <v>8343.92</v>
      </c>
      <c r="BP492" s="404">
        <v>8832.0799999999981</v>
      </c>
      <c r="BQ492" s="404">
        <v>9600.48</v>
      </c>
      <c r="BR492" s="404">
        <v>9916.8799999999974</v>
      </c>
      <c r="BS492" s="404">
        <v>9369.9599999999991</v>
      </c>
      <c r="BT492" s="404">
        <v>0</v>
      </c>
      <c r="BU492" s="404">
        <v>0</v>
      </c>
      <c r="BV492" s="404">
        <v>0</v>
      </c>
      <c r="BW492" s="404">
        <v>0</v>
      </c>
      <c r="BX492" s="404">
        <v>0</v>
      </c>
      <c r="BY492" s="404">
        <v>0</v>
      </c>
      <c r="BZ492" s="404">
        <v>0</v>
      </c>
      <c r="CA492" s="404">
        <v>21741.079999999998</v>
      </c>
      <c r="CB492" s="404">
        <v>0</v>
      </c>
      <c r="CC492" s="404">
        <v>0</v>
      </c>
      <c r="CD492" s="404">
        <v>0</v>
      </c>
      <c r="CE492" s="404">
        <v>0</v>
      </c>
      <c r="CF492" s="404">
        <v>0</v>
      </c>
      <c r="CG492" s="404">
        <v>0</v>
      </c>
      <c r="CH492" s="404">
        <v>0</v>
      </c>
      <c r="CI492" s="404">
        <v>0</v>
      </c>
      <c r="CJ492" s="404">
        <v>0</v>
      </c>
      <c r="CK492" s="404">
        <v>0</v>
      </c>
      <c r="CL492" s="404">
        <v>0</v>
      </c>
      <c r="CM492" s="404">
        <v>0</v>
      </c>
      <c r="CN492" s="404">
        <v>0</v>
      </c>
      <c r="CO492" s="404">
        <v>0</v>
      </c>
      <c r="CP492" s="404">
        <v>0</v>
      </c>
      <c r="CQ492" s="404">
        <v>0</v>
      </c>
      <c r="CR492" s="404">
        <v>0</v>
      </c>
      <c r="CS492" s="404">
        <v>0</v>
      </c>
      <c r="CT492" s="404">
        <v>0</v>
      </c>
      <c r="CU492" s="404">
        <v>0</v>
      </c>
      <c r="CV492" s="404">
        <v>0</v>
      </c>
      <c r="CW492" s="404">
        <v>0</v>
      </c>
      <c r="CX492" s="404">
        <v>0</v>
      </c>
      <c r="CY492" s="404">
        <v>0</v>
      </c>
      <c r="CZ492" s="404">
        <v>0</v>
      </c>
    </row>
    <row r="493" spans="1:104" x14ac:dyDescent="0.25">
      <c r="A493" s="183">
        <v>105428</v>
      </c>
      <c r="B493" s="183">
        <v>676337</v>
      </c>
      <c r="C493" s="27">
        <v>1026717</v>
      </c>
      <c r="D493" s="14">
        <v>1396098091</v>
      </c>
      <c r="F493" s="27" t="s">
        <v>1279</v>
      </c>
      <c r="G493" s="12" t="s">
        <v>528</v>
      </c>
      <c r="H493" s="27" t="s">
        <v>1391</v>
      </c>
      <c r="I493" s="12" t="s">
        <v>529</v>
      </c>
      <c r="J493" s="465">
        <v>16185.72</v>
      </c>
      <c r="K493" s="465">
        <v>15849.09</v>
      </c>
      <c r="L493" s="465">
        <v>17875.739999999998</v>
      </c>
      <c r="M493" s="465">
        <v>18404.73</v>
      </c>
      <c r="N493" s="465">
        <v>17415.45</v>
      </c>
      <c r="O493" s="465">
        <v>0</v>
      </c>
      <c r="P493" s="465">
        <v>0</v>
      </c>
      <c r="Q493" s="465">
        <v>0</v>
      </c>
      <c r="R493" s="465">
        <v>0</v>
      </c>
      <c r="S493" s="465">
        <v>0</v>
      </c>
      <c r="T493" s="465">
        <v>0</v>
      </c>
      <c r="U493" s="465">
        <v>0</v>
      </c>
      <c r="V493" s="465">
        <v>36906.200000000004</v>
      </c>
      <c r="W493" s="465">
        <v>0</v>
      </c>
      <c r="X493" s="465">
        <v>0</v>
      </c>
      <c r="Y493" s="465">
        <v>0</v>
      </c>
      <c r="Z493" s="465">
        <v>0</v>
      </c>
      <c r="AA493" s="465">
        <v>0</v>
      </c>
      <c r="AB493" s="465">
        <v>0</v>
      </c>
      <c r="AC493" s="465">
        <v>0</v>
      </c>
      <c r="AD493" s="465">
        <v>0</v>
      </c>
      <c r="AE493" s="465">
        <v>0</v>
      </c>
      <c r="AF493" s="465">
        <v>0</v>
      </c>
      <c r="AG493" s="465">
        <v>0</v>
      </c>
      <c r="AH493" s="465">
        <v>0</v>
      </c>
      <c r="AI493" s="465">
        <v>0</v>
      </c>
      <c r="AJ493" s="465">
        <v>0</v>
      </c>
      <c r="AK493" s="465">
        <v>0</v>
      </c>
      <c r="AL493" s="465">
        <v>0</v>
      </c>
      <c r="AM493" s="465">
        <v>0</v>
      </c>
      <c r="AN493" s="465">
        <v>0</v>
      </c>
      <c r="AO493" s="465">
        <v>0</v>
      </c>
      <c r="AP493" s="465">
        <v>0</v>
      </c>
      <c r="AQ493" s="465">
        <v>0</v>
      </c>
      <c r="AR493" s="465">
        <v>0</v>
      </c>
      <c r="AS493" s="465">
        <v>0</v>
      </c>
      <c r="AT493" s="465">
        <v>0</v>
      </c>
      <c r="AU493" s="465">
        <v>0</v>
      </c>
      <c r="AV493" s="404">
        <v>10366.83</v>
      </c>
      <c r="AW493" s="404">
        <v>10016.460000000001</v>
      </c>
      <c r="AX493" s="404">
        <v>11383.59</v>
      </c>
      <c r="AY493" s="404">
        <v>11472.900000000001</v>
      </c>
      <c r="AZ493" s="404">
        <v>11012.61</v>
      </c>
      <c r="BA493" s="404">
        <v>0</v>
      </c>
      <c r="BB493" s="404">
        <v>0</v>
      </c>
      <c r="BC493" s="404">
        <v>0</v>
      </c>
      <c r="BD493" s="404">
        <v>0</v>
      </c>
      <c r="BE493" s="404">
        <v>0</v>
      </c>
      <c r="BF493" s="404">
        <v>0</v>
      </c>
      <c r="BG493" s="404">
        <v>0</v>
      </c>
      <c r="BH493" s="404">
        <v>23489.919999999998</v>
      </c>
      <c r="BI493" s="404">
        <v>0</v>
      </c>
      <c r="BJ493" s="404">
        <v>0</v>
      </c>
      <c r="BK493" s="404">
        <v>0</v>
      </c>
      <c r="BL493" s="404">
        <v>0</v>
      </c>
      <c r="BM493" s="404">
        <v>0</v>
      </c>
      <c r="BN493" s="404">
        <v>0</v>
      </c>
      <c r="BO493" s="404">
        <v>0</v>
      </c>
      <c r="BP493" s="404">
        <v>0</v>
      </c>
      <c r="BQ493" s="404">
        <v>0</v>
      </c>
      <c r="BR493" s="404">
        <v>0</v>
      </c>
      <c r="BS493" s="404">
        <v>0</v>
      </c>
      <c r="BT493" s="404">
        <v>0</v>
      </c>
      <c r="BU493" s="404">
        <v>0</v>
      </c>
      <c r="BV493" s="404">
        <v>0</v>
      </c>
      <c r="BW493" s="404">
        <v>0</v>
      </c>
      <c r="BX493" s="404">
        <v>0</v>
      </c>
      <c r="BY493" s="404">
        <v>0</v>
      </c>
      <c r="BZ493" s="404">
        <v>0</v>
      </c>
      <c r="CA493" s="404">
        <v>0</v>
      </c>
      <c r="CB493" s="404">
        <v>0</v>
      </c>
      <c r="CC493" s="404">
        <v>0</v>
      </c>
      <c r="CD493" s="404">
        <v>0</v>
      </c>
      <c r="CE493" s="404">
        <v>0</v>
      </c>
      <c r="CF493" s="404">
        <v>0</v>
      </c>
      <c r="CG493" s="404">
        <v>0</v>
      </c>
      <c r="CH493" s="404">
        <v>22643.52</v>
      </c>
      <c r="CI493" s="404">
        <v>23138.16</v>
      </c>
      <c r="CJ493" s="404">
        <v>26112.87</v>
      </c>
      <c r="CK493" s="404">
        <v>26257.140000000003</v>
      </c>
      <c r="CL493" s="404">
        <v>25865.55</v>
      </c>
      <c r="CM493" s="404">
        <v>0</v>
      </c>
      <c r="CN493" s="404">
        <v>0</v>
      </c>
      <c r="CO493" s="404">
        <v>0</v>
      </c>
      <c r="CP493" s="404">
        <v>0</v>
      </c>
      <c r="CQ493" s="404">
        <v>0</v>
      </c>
      <c r="CR493" s="404">
        <v>0</v>
      </c>
      <c r="CS493" s="404">
        <v>0</v>
      </c>
      <c r="CT493" s="404">
        <v>53162.2</v>
      </c>
      <c r="CU493" s="404">
        <v>0</v>
      </c>
      <c r="CV493" s="404">
        <v>0</v>
      </c>
      <c r="CW493" s="404">
        <v>0</v>
      </c>
      <c r="CX493" s="404">
        <v>0</v>
      </c>
      <c r="CY493" s="404">
        <v>0</v>
      </c>
      <c r="CZ493" s="404">
        <v>0</v>
      </c>
    </row>
    <row r="494" spans="1:104" x14ac:dyDescent="0.25">
      <c r="A494" s="183">
        <v>4079</v>
      </c>
      <c r="B494" s="183">
        <v>676338</v>
      </c>
      <c r="C494" s="27">
        <v>407904</v>
      </c>
      <c r="D494" s="14">
        <v>1205841160</v>
      </c>
      <c r="F494" s="27" t="s">
        <v>1258</v>
      </c>
      <c r="G494" s="12" t="s">
        <v>168</v>
      </c>
      <c r="H494" s="27" t="s">
        <v>2164</v>
      </c>
      <c r="I494" s="12" t="s">
        <v>169</v>
      </c>
      <c r="J494" s="465">
        <v>10102.199999999999</v>
      </c>
      <c r="K494" s="465">
        <v>10463.799999999997</v>
      </c>
      <c r="L494" s="465">
        <v>10956.479999999998</v>
      </c>
      <c r="M494" s="465">
        <v>10662.679999999998</v>
      </c>
      <c r="N494" s="465">
        <v>10576.8</v>
      </c>
      <c r="O494" s="465">
        <v>0</v>
      </c>
      <c r="P494" s="465">
        <v>0</v>
      </c>
      <c r="Q494" s="465">
        <v>0</v>
      </c>
      <c r="R494" s="465">
        <v>0</v>
      </c>
      <c r="S494" s="465">
        <v>0</v>
      </c>
      <c r="T494" s="465">
        <v>0</v>
      </c>
      <c r="U494" s="465">
        <v>0</v>
      </c>
      <c r="V494" s="465">
        <v>23293.16</v>
      </c>
      <c r="W494" s="465">
        <v>0</v>
      </c>
      <c r="X494" s="465">
        <v>0</v>
      </c>
      <c r="Y494" s="465">
        <v>0</v>
      </c>
      <c r="Z494" s="465">
        <v>0</v>
      </c>
      <c r="AA494" s="465">
        <v>0</v>
      </c>
      <c r="AB494" s="465">
        <v>0</v>
      </c>
      <c r="AC494" s="465">
        <v>0</v>
      </c>
      <c r="AD494" s="465">
        <v>0</v>
      </c>
      <c r="AE494" s="465">
        <v>0</v>
      </c>
      <c r="AF494" s="465">
        <v>0</v>
      </c>
      <c r="AG494" s="465">
        <v>0</v>
      </c>
      <c r="AH494" s="465">
        <v>0</v>
      </c>
      <c r="AI494" s="465">
        <v>0</v>
      </c>
      <c r="AJ494" s="465">
        <v>0</v>
      </c>
      <c r="AK494" s="465">
        <v>0</v>
      </c>
      <c r="AL494" s="465">
        <v>0</v>
      </c>
      <c r="AM494" s="465">
        <v>0</v>
      </c>
      <c r="AN494" s="465">
        <v>0</v>
      </c>
      <c r="AO494" s="465">
        <v>0</v>
      </c>
      <c r="AP494" s="465">
        <v>0</v>
      </c>
      <c r="AQ494" s="465">
        <v>0</v>
      </c>
      <c r="AR494" s="465">
        <v>0</v>
      </c>
      <c r="AS494" s="465">
        <v>0</v>
      </c>
      <c r="AT494" s="465">
        <v>0</v>
      </c>
      <c r="AU494" s="465">
        <v>0</v>
      </c>
      <c r="AV494" s="404">
        <v>0</v>
      </c>
      <c r="AW494" s="404">
        <v>0</v>
      </c>
      <c r="AX494" s="404">
        <v>0</v>
      </c>
      <c r="AY494" s="404">
        <v>0</v>
      </c>
      <c r="AZ494" s="404">
        <v>0</v>
      </c>
      <c r="BA494" s="404">
        <v>0</v>
      </c>
      <c r="BB494" s="404">
        <v>0</v>
      </c>
      <c r="BC494" s="404">
        <v>0</v>
      </c>
      <c r="BD494" s="404">
        <v>0</v>
      </c>
      <c r="BE494" s="404">
        <v>0</v>
      </c>
      <c r="BF494" s="404">
        <v>0</v>
      </c>
      <c r="BG494" s="404">
        <v>0</v>
      </c>
      <c r="BH494" s="404">
        <v>0</v>
      </c>
      <c r="BI494" s="404">
        <v>0</v>
      </c>
      <c r="BJ494" s="404">
        <v>0</v>
      </c>
      <c r="BK494" s="404">
        <v>0</v>
      </c>
      <c r="BL494" s="404">
        <v>0</v>
      </c>
      <c r="BM494" s="404">
        <v>0</v>
      </c>
      <c r="BN494" s="404">
        <v>0</v>
      </c>
      <c r="BO494" s="404">
        <v>11254.8</v>
      </c>
      <c r="BP494" s="404">
        <v>11557.639999999998</v>
      </c>
      <c r="BQ494" s="404">
        <v>12366.719999999998</v>
      </c>
      <c r="BR494" s="404">
        <v>12307.96</v>
      </c>
      <c r="BS494" s="404">
        <v>12280.84</v>
      </c>
      <c r="BT494" s="404">
        <v>0</v>
      </c>
      <c r="BU494" s="404">
        <v>0</v>
      </c>
      <c r="BV494" s="404">
        <v>0</v>
      </c>
      <c r="BW494" s="404">
        <v>0</v>
      </c>
      <c r="BX494" s="404">
        <v>0</v>
      </c>
      <c r="BY494" s="404">
        <v>0</v>
      </c>
      <c r="BZ494" s="404">
        <v>0</v>
      </c>
      <c r="CA494" s="404">
        <v>25995.22</v>
      </c>
      <c r="CB494" s="404">
        <v>0</v>
      </c>
      <c r="CC494" s="404">
        <v>0</v>
      </c>
      <c r="CD494" s="404">
        <v>0</v>
      </c>
      <c r="CE494" s="404">
        <v>0</v>
      </c>
      <c r="CF494" s="404">
        <v>0</v>
      </c>
      <c r="CG494" s="404">
        <v>0</v>
      </c>
      <c r="CH494" s="404">
        <v>0</v>
      </c>
      <c r="CI494" s="404">
        <v>0</v>
      </c>
      <c r="CJ494" s="404">
        <v>0</v>
      </c>
      <c r="CK494" s="404">
        <v>0</v>
      </c>
      <c r="CL494" s="404">
        <v>0</v>
      </c>
      <c r="CM494" s="404">
        <v>0</v>
      </c>
      <c r="CN494" s="404">
        <v>0</v>
      </c>
      <c r="CO494" s="404">
        <v>0</v>
      </c>
      <c r="CP494" s="404">
        <v>0</v>
      </c>
      <c r="CQ494" s="404">
        <v>0</v>
      </c>
      <c r="CR494" s="404">
        <v>0</v>
      </c>
      <c r="CS494" s="404">
        <v>0</v>
      </c>
      <c r="CT494" s="404">
        <v>0</v>
      </c>
      <c r="CU494" s="404">
        <v>0</v>
      </c>
      <c r="CV494" s="404">
        <v>0</v>
      </c>
      <c r="CW494" s="404">
        <v>0</v>
      </c>
      <c r="CX494" s="404">
        <v>0</v>
      </c>
      <c r="CY494" s="404">
        <v>0</v>
      </c>
      <c r="CZ494" s="404">
        <v>0</v>
      </c>
    </row>
    <row r="495" spans="1:104" x14ac:dyDescent="0.25">
      <c r="A495" s="183">
        <v>105595</v>
      </c>
      <c r="B495" s="183">
        <v>676345</v>
      </c>
      <c r="C495" s="27">
        <v>1026587</v>
      </c>
      <c r="D495" s="14">
        <v>1164810925</v>
      </c>
      <c r="F495" s="27" t="s">
        <v>1297</v>
      </c>
      <c r="G495" s="12" t="s">
        <v>532</v>
      </c>
      <c r="H495" s="27" t="s">
        <v>1365</v>
      </c>
      <c r="I495" s="12" t="s">
        <v>533</v>
      </c>
      <c r="J495" s="465">
        <v>4749.3900000000003</v>
      </c>
      <c r="K495" s="465">
        <v>4715.49</v>
      </c>
      <c r="L495" s="465">
        <v>5007.0300000000007</v>
      </c>
      <c r="M495" s="465">
        <v>4990.08</v>
      </c>
      <c r="N495" s="465">
        <v>4912.1100000000006</v>
      </c>
      <c r="O495" s="465">
        <v>0</v>
      </c>
      <c r="P495" s="465">
        <v>0</v>
      </c>
      <c r="Q495" s="465">
        <v>0</v>
      </c>
      <c r="R495" s="465">
        <v>0</v>
      </c>
      <c r="S495" s="465">
        <v>0</v>
      </c>
      <c r="T495" s="465">
        <v>0</v>
      </c>
      <c r="U495" s="465">
        <v>0</v>
      </c>
      <c r="V495" s="465">
        <v>13831.560000000001</v>
      </c>
      <c r="W495" s="465">
        <v>0</v>
      </c>
      <c r="X495" s="465">
        <v>0</v>
      </c>
      <c r="Y495" s="465">
        <v>0</v>
      </c>
      <c r="Z495" s="465">
        <v>0</v>
      </c>
      <c r="AA495" s="465">
        <v>0</v>
      </c>
      <c r="AB495" s="465">
        <v>0</v>
      </c>
      <c r="AC495" s="465">
        <v>0</v>
      </c>
      <c r="AD495" s="465">
        <v>0</v>
      </c>
      <c r="AE495" s="465">
        <v>0</v>
      </c>
      <c r="AF495" s="465">
        <v>0</v>
      </c>
      <c r="AG495" s="465">
        <v>0</v>
      </c>
      <c r="AH495" s="465">
        <v>0</v>
      </c>
      <c r="AI495" s="465">
        <v>0</v>
      </c>
      <c r="AJ495" s="465">
        <v>0</v>
      </c>
      <c r="AK495" s="465">
        <v>0</v>
      </c>
      <c r="AL495" s="465">
        <v>0</v>
      </c>
      <c r="AM495" s="465">
        <v>0</v>
      </c>
      <c r="AN495" s="465">
        <v>0</v>
      </c>
      <c r="AO495" s="465">
        <v>0</v>
      </c>
      <c r="AP495" s="465">
        <v>0</v>
      </c>
      <c r="AQ495" s="465">
        <v>0</v>
      </c>
      <c r="AR495" s="465">
        <v>0</v>
      </c>
      <c r="AS495" s="465">
        <v>0</v>
      </c>
      <c r="AT495" s="465">
        <v>0</v>
      </c>
      <c r="AU495" s="465">
        <v>0</v>
      </c>
      <c r="AV495" s="404">
        <v>0</v>
      </c>
      <c r="AW495" s="404">
        <v>0</v>
      </c>
      <c r="AX495" s="404">
        <v>0</v>
      </c>
      <c r="AY495" s="404">
        <v>0</v>
      </c>
      <c r="AZ495" s="404">
        <v>0</v>
      </c>
      <c r="BA495" s="404">
        <v>0</v>
      </c>
      <c r="BB495" s="404">
        <v>0</v>
      </c>
      <c r="BC495" s="404">
        <v>0</v>
      </c>
      <c r="BD495" s="404">
        <v>0</v>
      </c>
      <c r="BE495" s="404">
        <v>0</v>
      </c>
      <c r="BF495" s="404">
        <v>0</v>
      </c>
      <c r="BG495" s="404">
        <v>0</v>
      </c>
      <c r="BH495" s="404">
        <v>0</v>
      </c>
      <c r="BI495" s="404">
        <v>0</v>
      </c>
      <c r="BJ495" s="404">
        <v>0</v>
      </c>
      <c r="BK495" s="404">
        <v>0</v>
      </c>
      <c r="BL495" s="404">
        <v>0</v>
      </c>
      <c r="BM495" s="404">
        <v>0</v>
      </c>
      <c r="BN495" s="404">
        <v>0</v>
      </c>
      <c r="BO495" s="404">
        <v>0</v>
      </c>
      <c r="BP495" s="404">
        <v>0</v>
      </c>
      <c r="BQ495" s="404">
        <v>0</v>
      </c>
      <c r="BR495" s="404">
        <v>0</v>
      </c>
      <c r="BS495" s="404">
        <v>0</v>
      </c>
      <c r="BT495" s="404">
        <v>0</v>
      </c>
      <c r="BU495" s="404">
        <v>0</v>
      </c>
      <c r="BV495" s="404">
        <v>0</v>
      </c>
      <c r="BW495" s="404">
        <v>0</v>
      </c>
      <c r="BX495" s="404">
        <v>0</v>
      </c>
      <c r="BY495" s="404">
        <v>0</v>
      </c>
      <c r="BZ495" s="404">
        <v>0</v>
      </c>
      <c r="CA495" s="404">
        <v>0</v>
      </c>
      <c r="CB495" s="404">
        <v>0</v>
      </c>
      <c r="CC495" s="404">
        <v>0</v>
      </c>
      <c r="CD495" s="404">
        <v>0</v>
      </c>
      <c r="CE495" s="404">
        <v>0</v>
      </c>
      <c r="CF495" s="404">
        <v>0</v>
      </c>
      <c r="CG495" s="404">
        <v>0</v>
      </c>
      <c r="CH495" s="404">
        <v>5844.3600000000006</v>
      </c>
      <c r="CI495" s="404">
        <v>5844.3600000000006</v>
      </c>
      <c r="CJ495" s="404">
        <v>6312.18</v>
      </c>
      <c r="CK495" s="404">
        <v>6352.8600000000006</v>
      </c>
      <c r="CL495" s="404">
        <v>6403.71</v>
      </c>
      <c r="CM495" s="404">
        <v>0</v>
      </c>
      <c r="CN495" s="404">
        <v>0</v>
      </c>
      <c r="CO495" s="404">
        <v>0</v>
      </c>
      <c r="CP495" s="404">
        <v>0</v>
      </c>
      <c r="CQ495" s="404">
        <v>0</v>
      </c>
      <c r="CR495" s="404">
        <v>0</v>
      </c>
      <c r="CS495" s="404">
        <v>0</v>
      </c>
      <c r="CT495" s="404">
        <v>17204.400000000001</v>
      </c>
      <c r="CU495" s="404">
        <v>0</v>
      </c>
      <c r="CV495" s="404">
        <v>0</v>
      </c>
      <c r="CW495" s="404">
        <v>0</v>
      </c>
      <c r="CX495" s="404">
        <v>0</v>
      </c>
      <c r="CY495" s="404">
        <v>0</v>
      </c>
      <c r="CZ495" s="404">
        <v>0</v>
      </c>
    </row>
    <row r="496" spans="1:104" x14ac:dyDescent="0.25">
      <c r="A496" s="183">
        <v>105697</v>
      </c>
      <c r="B496" s="183">
        <v>676349</v>
      </c>
      <c r="C496" s="27">
        <v>1026712</v>
      </c>
      <c r="D496" s="14">
        <v>1629417787</v>
      </c>
      <c r="F496" s="27" t="s">
        <v>1298</v>
      </c>
      <c r="G496" s="12" t="s">
        <v>538</v>
      </c>
      <c r="H496" s="27" t="s">
        <v>1407</v>
      </c>
      <c r="I496" s="12" t="s">
        <v>539</v>
      </c>
      <c r="J496" s="465">
        <v>0</v>
      </c>
      <c r="K496" s="465">
        <v>0</v>
      </c>
      <c r="L496" s="465">
        <v>0</v>
      </c>
      <c r="M496" s="465">
        <v>0</v>
      </c>
      <c r="N496" s="465">
        <v>0</v>
      </c>
      <c r="O496" s="465">
        <v>0</v>
      </c>
      <c r="P496" s="465">
        <v>0</v>
      </c>
      <c r="Q496" s="465">
        <v>0</v>
      </c>
      <c r="R496" s="465">
        <v>0</v>
      </c>
      <c r="S496" s="465">
        <v>0</v>
      </c>
      <c r="T496" s="465">
        <v>0</v>
      </c>
      <c r="U496" s="465">
        <v>0</v>
      </c>
      <c r="V496" s="465">
        <v>0</v>
      </c>
      <c r="W496" s="465">
        <v>0</v>
      </c>
      <c r="X496" s="465">
        <v>0</v>
      </c>
      <c r="Y496" s="465">
        <v>0</v>
      </c>
      <c r="Z496" s="465">
        <v>0</v>
      </c>
      <c r="AA496" s="465">
        <v>0</v>
      </c>
      <c r="AB496" s="465">
        <v>0</v>
      </c>
      <c r="AC496" s="465">
        <v>0</v>
      </c>
      <c r="AD496" s="465">
        <v>0</v>
      </c>
      <c r="AE496" s="465">
        <v>0</v>
      </c>
      <c r="AF496" s="465">
        <v>0</v>
      </c>
      <c r="AG496" s="465">
        <v>0</v>
      </c>
      <c r="AH496" s="465">
        <v>0</v>
      </c>
      <c r="AI496" s="465">
        <v>0</v>
      </c>
      <c r="AJ496" s="465">
        <v>0</v>
      </c>
      <c r="AK496" s="465">
        <v>0</v>
      </c>
      <c r="AL496" s="465">
        <v>0</v>
      </c>
      <c r="AM496" s="465">
        <v>0</v>
      </c>
      <c r="AN496" s="465">
        <v>0</v>
      </c>
      <c r="AO496" s="465">
        <v>0</v>
      </c>
      <c r="AP496" s="465">
        <v>0</v>
      </c>
      <c r="AQ496" s="465">
        <v>0</v>
      </c>
      <c r="AR496" s="465">
        <v>0</v>
      </c>
      <c r="AS496" s="465">
        <v>0</v>
      </c>
      <c r="AT496" s="465">
        <v>0</v>
      </c>
      <c r="AU496" s="465">
        <v>0</v>
      </c>
      <c r="AV496" s="404">
        <v>543.9</v>
      </c>
      <c r="AW496" s="404">
        <v>563.25</v>
      </c>
      <c r="AX496" s="404">
        <v>611.4</v>
      </c>
      <c r="AY496" s="404">
        <v>613.65</v>
      </c>
      <c r="AZ496" s="404">
        <v>603.59999999999991</v>
      </c>
      <c r="BA496" s="404">
        <v>0</v>
      </c>
      <c r="BB496" s="404">
        <v>0</v>
      </c>
      <c r="BC496" s="404">
        <v>0</v>
      </c>
      <c r="BD496" s="404">
        <v>0</v>
      </c>
      <c r="BE496" s="404">
        <v>0</v>
      </c>
      <c r="BF496" s="404">
        <v>0</v>
      </c>
      <c r="BG496" s="404">
        <v>0</v>
      </c>
      <c r="BH496" s="404">
        <v>1374.84</v>
      </c>
      <c r="BI496" s="404">
        <v>0</v>
      </c>
      <c r="BJ496" s="404">
        <v>0</v>
      </c>
      <c r="BK496" s="404">
        <v>0</v>
      </c>
      <c r="BL496" s="404">
        <v>0</v>
      </c>
      <c r="BM496" s="404">
        <v>0</v>
      </c>
      <c r="BN496" s="404">
        <v>0</v>
      </c>
      <c r="BO496" s="404">
        <v>337.65</v>
      </c>
      <c r="BP496" s="404">
        <v>341.4</v>
      </c>
      <c r="BQ496" s="404">
        <v>387</v>
      </c>
      <c r="BR496" s="404">
        <v>382.95</v>
      </c>
      <c r="BS496" s="404">
        <v>375.15</v>
      </c>
      <c r="BT496" s="404">
        <v>0</v>
      </c>
      <c r="BU496" s="404">
        <v>0</v>
      </c>
      <c r="BV496" s="404">
        <v>0</v>
      </c>
      <c r="BW496" s="404">
        <v>0</v>
      </c>
      <c r="BX496" s="404">
        <v>0</v>
      </c>
      <c r="BY496" s="404">
        <v>0</v>
      </c>
      <c r="BZ496" s="404">
        <v>0</v>
      </c>
      <c r="CA496" s="404">
        <v>852.83999999999992</v>
      </c>
      <c r="CB496" s="404">
        <v>0</v>
      </c>
      <c r="CC496" s="404">
        <v>0</v>
      </c>
      <c r="CD496" s="404">
        <v>0</v>
      </c>
      <c r="CE496" s="404">
        <v>0</v>
      </c>
      <c r="CF496" s="404">
        <v>0</v>
      </c>
      <c r="CG496" s="404">
        <v>0</v>
      </c>
      <c r="CH496" s="404">
        <v>0</v>
      </c>
      <c r="CI496" s="404">
        <v>0</v>
      </c>
      <c r="CJ496" s="404">
        <v>0</v>
      </c>
      <c r="CK496" s="404">
        <v>0</v>
      </c>
      <c r="CL496" s="404">
        <v>0</v>
      </c>
      <c r="CM496" s="404">
        <v>0</v>
      </c>
      <c r="CN496" s="404">
        <v>0</v>
      </c>
      <c r="CO496" s="404">
        <v>0</v>
      </c>
      <c r="CP496" s="404">
        <v>0</v>
      </c>
      <c r="CQ496" s="404">
        <v>0</v>
      </c>
      <c r="CR496" s="404">
        <v>0</v>
      </c>
      <c r="CS496" s="404">
        <v>0</v>
      </c>
      <c r="CT496" s="404">
        <v>0</v>
      </c>
      <c r="CU496" s="404">
        <v>0</v>
      </c>
      <c r="CV496" s="404">
        <v>0</v>
      </c>
      <c r="CW496" s="404">
        <v>0</v>
      </c>
      <c r="CX496" s="404">
        <v>0</v>
      </c>
      <c r="CY496" s="404">
        <v>0</v>
      </c>
      <c r="CZ496" s="404">
        <v>0</v>
      </c>
    </row>
    <row r="497" spans="1:104" x14ac:dyDescent="0.25">
      <c r="A497" s="183">
        <v>105652</v>
      </c>
      <c r="B497" s="183">
        <v>676350</v>
      </c>
      <c r="C497" s="27">
        <v>1025506</v>
      </c>
      <c r="D497" s="14">
        <v>1053651356</v>
      </c>
      <c r="F497" s="27" t="s">
        <v>1279</v>
      </c>
      <c r="G497" s="12" t="s">
        <v>534</v>
      </c>
      <c r="H497" s="27" t="s">
        <v>1371</v>
      </c>
      <c r="I497" s="12" t="s">
        <v>535</v>
      </c>
      <c r="J497" s="465">
        <v>6290.5199999999995</v>
      </c>
      <c r="K497" s="465">
        <v>6159.6900000000005</v>
      </c>
      <c r="L497" s="465">
        <v>6947.3399999999992</v>
      </c>
      <c r="M497" s="465">
        <v>7152.93</v>
      </c>
      <c r="N497" s="465">
        <v>6768.4499999999989</v>
      </c>
      <c r="O497" s="465">
        <v>0</v>
      </c>
      <c r="P497" s="465">
        <v>0</v>
      </c>
      <c r="Q497" s="465">
        <v>0</v>
      </c>
      <c r="R497" s="465">
        <v>0</v>
      </c>
      <c r="S497" s="465">
        <v>0</v>
      </c>
      <c r="T497" s="465">
        <v>0</v>
      </c>
      <c r="U497" s="465">
        <v>0</v>
      </c>
      <c r="V497" s="465">
        <v>14384.7</v>
      </c>
      <c r="W497" s="465">
        <v>0</v>
      </c>
      <c r="X497" s="465">
        <v>0</v>
      </c>
      <c r="Y497" s="465">
        <v>0</v>
      </c>
      <c r="Z497" s="465">
        <v>0</v>
      </c>
      <c r="AA497" s="465">
        <v>0</v>
      </c>
      <c r="AB497" s="465">
        <v>0</v>
      </c>
      <c r="AC497" s="465">
        <v>0</v>
      </c>
      <c r="AD497" s="465">
        <v>0</v>
      </c>
      <c r="AE497" s="465">
        <v>0</v>
      </c>
      <c r="AF497" s="465">
        <v>0</v>
      </c>
      <c r="AG497" s="465">
        <v>0</v>
      </c>
      <c r="AH497" s="465">
        <v>0</v>
      </c>
      <c r="AI497" s="465">
        <v>0</v>
      </c>
      <c r="AJ497" s="465">
        <v>0</v>
      </c>
      <c r="AK497" s="465">
        <v>0</v>
      </c>
      <c r="AL497" s="465">
        <v>0</v>
      </c>
      <c r="AM497" s="465">
        <v>0</v>
      </c>
      <c r="AN497" s="465">
        <v>0</v>
      </c>
      <c r="AO497" s="465">
        <v>0</v>
      </c>
      <c r="AP497" s="465">
        <v>0</v>
      </c>
      <c r="AQ497" s="465">
        <v>0</v>
      </c>
      <c r="AR497" s="465">
        <v>0</v>
      </c>
      <c r="AS497" s="465">
        <v>0</v>
      </c>
      <c r="AT497" s="465">
        <v>0</v>
      </c>
      <c r="AU497" s="465">
        <v>0</v>
      </c>
      <c r="AV497" s="404">
        <v>4029.0299999999997</v>
      </c>
      <c r="AW497" s="404">
        <v>3892.8599999999997</v>
      </c>
      <c r="AX497" s="404">
        <v>4424.1899999999996</v>
      </c>
      <c r="AY497" s="404">
        <v>4458.8999999999996</v>
      </c>
      <c r="AZ497" s="404">
        <v>4280.01</v>
      </c>
      <c r="BA497" s="404">
        <v>0</v>
      </c>
      <c r="BB497" s="404">
        <v>0</v>
      </c>
      <c r="BC497" s="404">
        <v>0</v>
      </c>
      <c r="BD497" s="404">
        <v>0</v>
      </c>
      <c r="BE497" s="404">
        <v>0</v>
      </c>
      <c r="BF497" s="404">
        <v>0</v>
      </c>
      <c r="BG497" s="404">
        <v>0</v>
      </c>
      <c r="BH497" s="404">
        <v>9155.52</v>
      </c>
      <c r="BI497" s="404">
        <v>0</v>
      </c>
      <c r="BJ497" s="404">
        <v>0</v>
      </c>
      <c r="BK497" s="404">
        <v>0</v>
      </c>
      <c r="BL497" s="404">
        <v>0</v>
      </c>
      <c r="BM497" s="404">
        <v>0</v>
      </c>
      <c r="BN497" s="404">
        <v>0</v>
      </c>
      <c r="BO497" s="404">
        <v>0</v>
      </c>
      <c r="BP497" s="404">
        <v>0</v>
      </c>
      <c r="BQ497" s="404">
        <v>0</v>
      </c>
      <c r="BR497" s="404">
        <v>0</v>
      </c>
      <c r="BS497" s="404">
        <v>0</v>
      </c>
      <c r="BT497" s="404">
        <v>0</v>
      </c>
      <c r="BU497" s="404">
        <v>0</v>
      </c>
      <c r="BV497" s="404">
        <v>0</v>
      </c>
      <c r="BW497" s="404">
        <v>0</v>
      </c>
      <c r="BX497" s="404">
        <v>0</v>
      </c>
      <c r="BY497" s="404">
        <v>0</v>
      </c>
      <c r="BZ497" s="404">
        <v>0</v>
      </c>
      <c r="CA497" s="404">
        <v>0</v>
      </c>
      <c r="CB497" s="404">
        <v>0</v>
      </c>
      <c r="CC497" s="404">
        <v>0</v>
      </c>
      <c r="CD497" s="404">
        <v>0</v>
      </c>
      <c r="CE497" s="404">
        <v>0</v>
      </c>
      <c r="CF497" s="404">
        <v>0</v>
      </c>
      <c r="CG497" s="404">
        <v>0</v>
      </c>
      <c r="CH497" s="404">
        <v>8800.32</v>
      </c>
      <c r="CI497" s="404">
        <v>8992.56</v>
      </c>
      <c r="CJ497" s="404">
        <v>10148.67</v>
      </c>
      <c r="CK497" s="404">
        <v>10204.74</v>
      </c>
      <c r="CL497" s="404">
        <v>10052.550000000001</v>
      </c>
      <c r="CM497" s="404">
        <v>0</v>
      </c>
      <c r="CN497" s="404">
        <v>0</v>
      </c>
      <c r="CO497" s="404">
        <v>0</v>
      </c>
      <c r="CP497" s="404">
        <v>0</v>
      </c>
      <c r="CQ497" s="404">
        <v>0</v>
      </c>
      <c r="CR497" s="404">
        <v>0</v>
      </c>
      <c r="CS497" s="404">
        <v>0</v>
      </c>
      <c r="CT497" s="404">
        <v>20720.699999999997</v>
      </c>
      <c r="CU497" s="404">
        <v>0</v>
      </c>
      <c r="CV497" s="404">
        <v>0</v>
      </c>
      <c r="CW497" s="404">
        <v>0</v>
      </c>
      <c r="CX497" s="404">
        <v>0</v>
      </c>
      <c r="CY497" s="404">
        <v>0</v>
      </c>
      <c r="CZ497" s="404">
        <v>0</v>
      </c>
    </row>
    <row r="498" spans="1:104" x14ac:dyDescent="0.25">
      <c r="A498" s="183">
        <v>105727</v>
      </c>
      <c r="B498" s="183">
        <v>676353</v>
      </c>
      <c r="C498" s="27">
        <v>1026517</v>
      </c>
      <c r="D498" s="14">
        <v>1174911986</v>
      </c>
      <c r="F498" s="27" t="s">
        <v>1267</v>
      </c>
      <c r="G498" s="12" t="s">
        <v>156</v>
      </c>
      <c r="H498" s="27" t="s">
        <v>1428</v>
      </c>
      <c r="I498" s="12" t="s">
        <v>157</v>
      </c>
      <c r="J498" s="465">
        <v>955.5</v>
      </c>
      <c r="K498" s="465">
        <v>988.81999999999994</v>
      </c>
      <c r="L498" s="465">
        <v>983.92</v>
      </c>
      <c r="M498" s="465">
        <v>992.74</v>
      </c>
      <c r="N498" s="465">
        <v>1041.74</v>
      </c>
      <c r="O498" s="465">
        <v>0</v>
      </c>
      <c r="P498" s="465">
        <v>0</v>
      </c>
      <c r="Q498" s="465">
        <v>0</v>
      </c>
      <c r="R498" s="465">
        <v>0</v>
      </c>
      <c r="S498" s="465">
        <v>0</v>
      </c>
      <c r="T498" s="465">
        <v>0</v>
      </c>
      <c r="U498" s="465">
        <v>0</v>
      </c>
      <c r="V498" s="465">
        <v>2838.5999999999995</v>
      </c>
      <c r="W498" s="465">
        <v>0</v>
      </c>
      <c r="X498" s="465">
        <v>0</v>
      </c>
      <c r="Y498" s="465">
        <v>0</v>
      </c>
      <c r="Z498" s="465">
        <v>0</v>
      </c>
      <c r="AA498" s="465">
        <v>0</v>
      </c>
      <c r="AB498" s="465">
        <v>0</v>
      </c>
      <c r="AC498" s="465">
        <v>0</v>
      </c>
      <c r="AD498" s="465">
        <v>0</v>
      </c>
      <c r="AE498" s="465">
        <v>0</v>
      </c>
      <c r="AF498" s="465">
        <v>0</v>
      </c>
      <c r="AG498" s="465">
        <v>0</v>
      </c>
      <c r="AH498" s="465">
        <v>0</v>
      </c>
      <c r="AI498" s="465">
        <v>0</v>
      </c>
      <c r="AJ498" s="465">
        <v>0</v>
      </c>
      <c r="AK498" s="465">
        <v>0</v>
      </c>
      <c r="AL498" s="465">
        <v>0</v>
      </c>
      <c r="AM498" s="465">
        <v>0</v>
      </c>
      <c r="AN498" s="465">
        <v>0</v>
      </c>
      <c r="AO498" s="465">
        <v>0</v>
      </c>
      <c r="AP498" s="465">
        <v>0</v>
      </c>
      <c r="AQ498" s="465">
        <v>0</v>
      </c>
      <c r="AR498" s="465">
        <v>0</v>
      </c>
      <c r="AS498" s="465">
        <v>0</v>
      </c>
      <c r="AT498" s="465">
        <v>0</v>
      </c>
      <c r="AU498" s="465">
        <v>0</v>
      </c>
      <c r="AV498" s="404">
        <v>1268.1199999999999</v>
      </c>
      <c r="AW498" s="404">
        <v>1289.6799999999998</v>
      </c>
      <c r="AX498" s="404">
        <v>1346.52</v>
      </c>
      <c r="AY498" s="404">
        <v>1381.8</v>
      </c>
      <c r="AZ498" s="404">
        <v>1366.12</v>
      </c>
      <c r="BA498" s="404">
        <v>0</v>
      </c>
      <c r="BB498" s="404">
        <v>0</v>
      </c>
      <c r="BC498" s="404">
        <v>0</v>
      </c>
      <c r="BD498" s="404">
        <v>0</v>
      </c>
      <c r="BE498" s="404">
        <v>0</v>
      </c>
      <c r="BF498" s="404">
        <v>0</v>
      </c>
      <c r="BG498" s="404">
        <v>0</v>
      </c>
      <c r="BH498" s="404">
        <v>3784.7999999999997</v>
      </c>
      <c r="BI498" s="404">
        <v>0</v>
      </c>
      <c r="BJ498" s="404">
        <v>0</v>
      </c>
      <c r="BK498" s="404">
        <v>0</v>
      </c>
      <c r="BL498" s="404">
        <v>0</v>
      </c>
      <c r="BM498" s="404">
        <v>0</v>
      </c>
      <c r="BN498" s="404">
        <v>0</v>
      </c>
      <c r="BO498" s="404">
        <v>1809.08</v>
      </c>
      <c r="BP498" s="404">
        <v>1914.92</v>
      </c>
      <c r="BQ498" s="404">
        <v>2081.52</v>
      </c>
      <c r="BR498" s="404">
        <v>2150.12</v>
      </c>
      <c r="BS498" s="404">
        <v>2031.54</v>
      </c>
      <c r="BT498" s="404">
        <v>0</v>
      </c>
      <c r="BU498" s="404">
        <v>0</v>
      </c>
      <c r="BV498" s="404">
        <v>0</v>
      </c>
      <c r="BW498" s="404">
        <v>0</v>
      </c>
      <c r="BX498" s="404">
        <v>0</v>
      </c>
      <c r="BY498" s="404">
        <v>0</v>
      </c>
      <c r="BZ498" s="404">
        <v>0</v>
      </c>
      <c r="CA498" s="404">
        <v>5627.8</v>
      </c>
      <c r="CB498" s="404">
        <v>0</v>
      </c>
      <c r="CC498" s="404">
        <v>0</v>
      </c>
      <c r="CD498" s="404">
        <v>0</v>
      </c>
      <c r="CE498" s="404">
        <v>0</v>
      </c>
      <c r="CF498" s="404">
        <v>0</v>
      </c>
      <c r="CG498" s="404">
        <v>0</v>
      </c>
      <c r="CH498" s="404">
        <v>0</v>
      </c>
      <c r="CI498" s="404">
        <v>0</v>
      </c>
      <c r="CJ498" s="404">
        <v>0</v>
      </c>
      <c r="CK498" s="404">
        <v>0</v>
      </c>
      <c r="CL498" s="404">
        <v>0</v>
      </c>
      <c r="CM498" s="404">
        <v>0</v>
      </c>
      <c r="CN498" s="404">
        <v>0</v>
      </c>
      <c r="CO498" s="404">
        <v>0</v>
      </c>
      <c r="CP498" s="404">
        <v>0</v>
      </c>
      <c r="CQ498" s="404">
        <v>0</v>
      </c>
      <c r="CR498" s="404">
        <v>0</v>
      </c>
      <c r="CS498" s="404">
        <v>0</v>
      </c>
      <c r="CT498" s="404">
        <v>0</v>
      </c>
      <c r="CU498" s="404">
        <v>0</v>
      </c>
      <c r="CV498" s="404">
        <v>0</v>
      </c>
      <c r="CW498" s="404">
        <v>0</v>
      </c>
      <c r="CX498" s="404">
        <v>0</v>
      </c>
      <c r="CY498" s="404">
        <v>0</v>
      </c>
      <c r="CZ498" s="404">
        <v>0</v>
      </c>
    </row>
    <row r="499" spans="1:104" x14ac:dyDescent="0.25">
      <c r="A499" s="183">
        <v>105682</v>
      </c>
      <c r="B499" s="183">
        <v>676356</v>
      </c>
      <c r="C499" s="27">
        <v>1025569</v>
      </c>
      <c r="D499" s="14">
        <v>1699015909</v>
      </c>
      <c r="F499" s="27" t="s">
        <v>1279</v>
      </c>
      <c r="G499" s="12" t="s">
        <v>536</v>
      </c>
      <c r="H499" s="27" t="s">
        <v>1371</v>
      </c>
      <c r="I499" s="12" t="s">
        <v>537</v>
      </c>
      <c r="J499" s="465">
        <v>6031.36</v>
      </c>
      <c r="K499" s="465">
        <v>5905.92</v>
      </c>
      <c r="L499" s="465">
        <v>6661.12</v>
      </c>
      <c r="M499" s="465">
        <v>6858.24</v>
      </c>
      <c r="N499" s="465">
        <v>6489.5999999999995</v>
      </c>
      <c r="O499" s="465">
        <v>0</v>
      </c>
      <c r="P499" s="465">
        <v>0</v>
      </c>
      <c r="Q499" s="465">
        <v>0</v>
      </c>
      <c r="R499" s="465">
        <v>0</v>
      </c>
      <c r="S499" s="465">
        <v>0</v>
      </c>
      <c r="T499" s="465">
        <v>0</v>
      </c>
      <c r="U499" s="465">
        <v>0</v>
      </c>
      <c r="V499" s="465">
        <v>17726.599999999999</v>
      </c>
      <c r="W499" s="465">
        <v>0</v>
      </c>
      <c r="X499" s="465">
        <v>0</v>
      </c>
      <c r="Y499" s="465">
        <v>0</v>
      </c>
      <c r="Z499" s="465">
        <v>0</v>
      </c>
      <c r="AA499" s="465">
        <v>0</v>
      </c>
      <c r="AB499" s="465">
        <v>0</v>
      </c>
      <c r="AC499" s="465">
        <v>0</v>
      </c>
      <c r="AD499" s="465">
        <v>0</v>
      </c>
      <c r="AE499" s="465">
        <v>0</v>
      </c>
      <c r="AF499" s="465">
        <v>0</v>
      </c>
      <c r="AG499" s="465">
        <v>0</v>
      </c>
      <c r="AH499" s="465">
        <v>0</v>
      </c>
      <c r="AI499" s="465">
        <v>0</v>
      </c>
      <c r="AJ499" s="465">
        <v>0</v>
      </c>
      <c r="AK499" s="465">
        <v>0</v>
      </c>
      <c r="AL499" s="465">
        <v>0</v>
      </c>
      <c r="AM499" s="465">
        <v>0</v>
      </c>
      <c r="AN499" s="465">
        <v>0</v>
      </c>
      <c r="AO499" s="465">
        <v>0</v>
      </c>
      <c r="AP499" s="465">
        <v>0</v>
      </c>
      <c r="AQ499" s="465">
        <v>0</v>
      </c>
      <c r="AR499" s="465">
        <v>0</v>
      </c>
      <c r="AS499" s="465">
        <v>0</v>
      </c>
      <c r="AT499" s="465">
        <v>0</v>
      </c>
      <c r="AU499" s="465">
        <v>0</v>
      </c>
      <c r="AV499" s="404">
        <v>3863.04</v>
      </c>
      <c r="AW499" s="404">
        <v>3732.48</v>
      </c>
      <c r="AX499" s="404">
        <v>4241.92</v>
      </c>
      <c r="AY499" s="404">
        <v>4275.2</v>
      </c>
      <c r="AZ499" s="404">
        <v>4103.68</v>
      </c>
      <c r="BA499" s="404">
        <v>0</v>
      </c>
      <c r="BB499" s="404">
        <v>0</v>
      </c>
      <c r="BC499" s="404">
        <v>0</v>
      </c>
      <c r="BD499" s="404">
        <v>0</v>
      </c>
      <c r="BE499" s="404">
        <v>0</v>
      </c>
      <c r="BF499" s="404">
        <v>0</v>
      </c>
      <c r="BG499" s="404">
        <v>0</v>
      </c>
      <c r="BH499" s="404">
        <v>11282.560000000001</v>
      </c>
      <c r="BI499" s="404">
        <v>0</v>
      </c>
      <c r="BJ499" s="404">
        <v>0</v>
      </c>
      <c r="BK499" s="404">
        <v>0</v>
      </c>
      <c r="BL499" s="404">
        <v>0</v>
      </c>
      <c r="BM499" s="404">
        <v>0</v>
      </c>
      <c r="BN499" s="404">
        <v>0</v>
      </c>
      <c r="BO499" s="404">
        <v>0</v>
      </c>
      <c r="BP499" s="404">
        <v>0</v>
      </c>
      <c r="BQ499" s="404">
        <v>0</v>
      </c>
      <c r="BR499" s="404">
        <v>0</v>
      </c>
      <c r="BS499" s="404">
        <v>0</v>
      </c>
      <c r="BT499" s="404">
        <v>0</v>
      </c>
      <c r="BU499" s="404">
        <v>0</v>
      </c>
      <c r="BV499" s="404">
        <v>0</v>
      </c>
      <c r="BW499" s="404">
        <v>0</v>
      </c>
      <c r="BX499" s="404">
        <v>0</v>
      </c>
      <c r="BY499" s="404">
        <v>0</v>
      </c>
      <c r="BZ499" s="404">
        <v>0</v>
      </c>
      <c r="CA499" s="404">
        <v>0</v>
      </c>
      <c r="CB499" s="404">
        <v>0</v>
      </c>
      <c r="CC499" s="404">
        <v>0</v>
      </c>
      <c r="CD499" s="404">
        <v>0</v>
      </c>
      <c r="CE499" s="404">
        <v>0</v>
      </c>
      <c r="CF499" s="404">
        <v>0</v>
      </c>
      <c r="CG499" s="404">
        <v>0</v>
      </c>
      <c r="CH499" s="404">
        <v>8437.76</v>
      </c>
      <c r="CI499" s="404">
        <v>8622.08</v>
      </c>
      <c r="CJ499" s="404">
        <v>9730.56</v>
      </c>
      <c r="CK499" s="404">
        <v>9784.3200000000015</v>
      </c>
      <c r="CL499" s="404">
        <v>9638.4</v>
      </c>
      <c r="CM499" s="404">
        <v>0</v>
      </c>
      <c r="CN499" s="404">
        <v>0</v>
      </c>
      <c r="CO499" s="404">
        <v>0</v>
      </c>
      <c r="CP499" s="404">
        <v>0</v>
      </c>
      <c r="CQ499" s="404">
        <v>0</v>
      </c>
      <c r="CR499" s="404">
        <v>0</v>
      </c>
      <c r="CS499" s="404">
        <v>0</v>
      </c>
      <c r="CT499" s="404">
        <v>25534.600000000002</v>
      </c>
      <c r="CU499" s="404">
        <v>0</v>
      </c>
      <c r="CV499" s="404">
        <v>0</v>
      </c>
      <c r="CW499" s="404">
        <v>0</v>
      </c>
      <c r="CX499" s="404">
        <v>0</v>
      </c>
      <c r="CY499" s="404">
        <v>0</v>
      </c>
      <c r="CZ499" s="404">
        <v>0</v>
      </c>
    </row>
    <row r="500" spans="1:104" x14ac:dyDescent="0.25">
      <c r="A500" s="183">
        <v>105761</v>
      </c>
      <c r="B500" s="183">
        <v>676358</v>
      </c>
      <c r="C500" s="27">
        <v>1026643</v>
      </c>
      <c r="D500" s="14">
        <v>1699114785</v>
      </c>
      <c r="F500" s="27" t="s">
        <v>1293</v>
      </c>
      <c r="G500" s="12" t="s">
        <v>540</v>
      </c>
      <c r="H500" s="27" t="s">
        <v>1407</v>
      </c>
      <c r="I500" s="12" t="s">
        <v>541</v>
      </c>
      <c r="J500" s="465">
        <v>4779.45</v>
      </c>
      <c r="K500" s="465">
        <v>4908.45</v>
      </c>
      <c r="L500" s="465">
        <v>5232.24</v>
      </c>
      <c r="M500" s="465">
        <v>5281.26</v>
      </c>
      <c r="N500" s="465">
        <v>5211.6000000000004</v>
      </c>
      <c r="O500" s="465">
        <v>0</v>
      </c>
      <c r="P500" s="465">
        <v>0</v>
      </c>
      <c r="Q500" s="465">
        <v>0</v>
      </c>
      <c r="R500" s="465">
        <v>0</v>
      </c>
      <c r="S500" s="465">
        <v>0</v>
      </c>
      <c r="T500" s="465">
        <v>0</v>
      </c>
      <c r="U500" s="465">
        <v>0</v>
      </c>
      <c r="V500" s="465">
        <v>11219.019999999999</v>
      </c>
      <c r="W500" s="465">
        <v>0</v>
      </c>
      <c r="X500" s="465">
        <v>0</v>
      </c>
      <c r="Y500" s="465">
        <v>0</v>
      </c>
      <c r="Z500" s="465">
        <v>0</v>
      </c>
      <c r="AA500" s="465">
        <v>0</v>
      </c>
      <c r="AB500" s="465">
        <v>0</v>
      </c>
      <c r="AC500" s="465">
        <v>2223.96</v>
      </c>
      <c r="AD500" s="465">
        <v>2236.86</v>
      </c>
      <c r="AE500" s="465">
        <v>2401.98</v>
      </c>
      <c r="AF500" s="465">
        <v>2306.52</v>
      </c>
      <c r="AG500" s="465">
        <v>2293.62</v>
      </c>
      <c r="AH500" s="465">
        <v>0</v>
      </c>
      <c r="AI500" s="465">
        <v>0</v>
      </c>
      <c r="AJ500" s="465">
        <v>0</v>
      </c>
      <c r="AK500" s="465">
        <v>0</v>
      </c>
      <c r="AL500" s="465">
        <v>0</v>
      </c>
      <c r="AM500" s="465">
        <v>0</v>
      </c>
      <c r="AN500" s="465">
        <v>0</v>
      </c>
      <c r="AO500" s="465">
        <v>5160.4000000000005</v>
      </c>
      <c r="AP500" s="465">
        <v>0</v>
      </c>
      <c r="AQ500" s="465">
        <v>0</v>
      </c>
      <c r="AR500" s="465">
        <v>0</v>
      </c>
      <c r="AS500" s="465">
        <v>0</v>
      </c>
      <c r="AT500" s="465">
        <v>0</v>
      </c>
      <c r="AU500" s="465">
        <v>0</v>
      </c>
      <c r="AV500" s="404">
        <v>0</v>
      </c>
      <c r="AW500" s="404">
        <v>0</v>
      </c>
      <c r="AX500" s="404">
        <v>0</v>
      </c>
      <c r="AY500" s="404">
        <v>0</v>
      </c>
      <c r="AZ500" s="404">
        <v>0</v>
      </c>
      <c r="BA500" s="404">
        <v>0</v>
      </c>
      <c r="BB500" s="404">
        <v>0</v>
      </c>
      <c r="BC500" s="404">
        <v>0</v>
      </c>
      <c r="BD500" s="404">
        <v>0</v>
      </c>
      <c r="BE500" s="404">
        <v>0</v>
      </c>
      <c r="BF500" s="404">
        <v>0</v>
      </c>
      <c r="BG500" s="404">
        <v>0</v>
      </c>
      <c r="BH500" s="404">
        <v>0</v>
      </c>
      <c r="BI500" s="404">
        <v>0</v>
      </c>
      <c r="BJ500" s="404">
        <v>0</v>
      </c>
      <c r="BK500" s="404">
        <v>0</v>
      </c>
      <c r="BL500" s="404">
        <v>0</v>
      </c>
      <c r="BM500" s="404">
        <v>0</v>
      </c>
      <c r="BN500" s="404">
        <v>0</v>
      </c>
      <c r="BO500" s="404">
        <v>0</v>
      </c>
      <c r="BP500" s="404">
        <v>0</v>
      </c>
      <c r="BQ500" s="404">
        <v>0</v>
      </c>
      <c r="BR500" s="404">
        <v>0</v>
      </c>
      <c r="BS500" s="404">
        <v>0</v>
      </c>
      <c r="BT500" s="404">
        <v>0</v>
      </c>
      <c r="BU500" s="404">
        <v>0</v>
      </c>
      <c r="BV500" s="404">
        <v>0</v>
      </c>
      <c r="BW500" s="404">
        <v>0</v>
      </c>
      <c r="BX500" s="404">
        <v>0</v>
      </c>
      <c r="BY500" s="404">
        <v>0</v>
      </c>
      <c r="BZ500" s="404">
        <v>0</v>
      </c>
      <c r="CA500" s="404">
        <v>0</v>
      </c>
      <c r="CB500" s="404">
        <v>0</v>
      </c>
      <c r="CC500" s="404">
        <v>0</v>
      </c>
      <c r="CD500" s="404">
        <v>0</v>
      </c>
      <c r="CE500" s="404">
        <v>0</v>
      </c>
      <c r="CF500" s="404">
        <v>0</v>
      </c>
      <c r="CG500" s="404">
        <v>0</v>
      </c>
      <c r="CH500" s="404">
        <v>0</v>
      </c>
      <c r="CI500" s="404">
        <v>0</v>
      </c>
      <c r="CJ500" s="404">
        <v>0</v>
      </c>
      <c r="CK500" s="404">
        <v>0</v>
      </c>
      <c r="CL500" s="404">
        <v>0</v>
      </c>
      <c r="CM500" s="404">
        <v>0</v>
      </c>
      <c r="CN500" s="404">
        <v>0</v>
      </c>
      <c r="CO500" s="404">
        <v>0</v>
      </c>
      <c r="CP500" s="404">
        <v>0</v>
      </c>
      <c r="CQ500" s="404">
        <v>0</v>
      </c>
      <c r="CR500" s="404">
        <v>0</v>
      </c>
      <c r="CS500" s="404">
        <v>0</v>
      </c>
      <c r="CT500" s="404">
        <v>0</v>
      </c>
      <c r="CU500" s="404">
        <v>0</v>
      </c>
      <c r="CV500" s="404">
        <v>0</v>
      </c>
      <c r="CW500" s="404">
        <v>0</v>
      </c>
      <c r="CX500" s="404">
        <v>0</v>
      </c>
      <c r="CY500" s="404">
        <v>0</v>
      </c>
      <c r="CZ500" s="404">
        <v>0</v>
      </c>
    </row>
    <row r="501" spans="1:104" x14ac:dyDescent="0.25">
      <c r="A501" s="183">
        <v>105594</v>
      </c>
      <c r="B501" s="183">
        <v>676362</v>
      </c>
      <c r="C501" s="27">
        <v>1025579</v>
      </c>
      <c r="D501" s="14">
        <v>1801239033</v>
      </c>
      <c r="F501" s="27" t="s">
        <v>1279</v>
      </c>
      <c r="G501" s="12" t="s">
        <v>530</v>
      </c>
      <c r="H501" s="27" t="s">
        <v>1371</v>
      </c>
      <c r="I501" s="12" t="s">
        <v>531</v>
      </c>
      <c r="J501" s="465">
        <v>5041.84</v>
      </c>
      <c r="K501" s="465">
        <v>4936.9800000000005</v>
      </c>
      <c r="L501" s="465">
        <v>5568.2800000000007</v>
      </c>
      <c r="M501" s="465">
        <v>5733.06</v>
      </c>
      <c r="N501" s="465">
        <v>5424.9000000000005</v>
      </c>
      <c r="O501" s="465">
        <v>0</v>
      </c>
      <c r="P501" s="465">
        <v>0</v>
      </c>
      <c r="Q501" s="465">
        <v>0</v>
      </c>
      <c r="R501" s="465">
        <v>0</v>
      </c>
      <c r="S501" s="465">
        <v>0</v>
      </c>
      <c r="T501" s="465">
        <v>0</v>
      </c>
      <c r="U501" s="465">
        <v>0</v>
      </c>
      <c r="V501" s="465">
        <v>11333.4</v>
      </c>
      <c r="W501" s="465">
        <v>0</v>
      </c>
      <c r="X501" s="465">
        <v>0</v>
      </c>
      <c r="Y501" s="465">
        <v>0</v>
      </c>
      <c r="Z501" s="465">
        <v>0</v>
      </c>
      <c r="AA501" s="465">
        <v>0</v>
      </c>
      <c r="AB501" s="465">
        <v>0</v>
      </c>
      <c r="AC501" s="465">
        <v>0</v>
      </c>
      <c r="AD501" s="465">
        <v>0</v>
      </c>
      <c r="AE501" s="465">
        <v>0</v>
      </c>
      <c r="AF501" s="465">
        <v>0</v>
      </c>
      <c r="AG501" s="465">
        <v>0</v>
      </c>
      <c r="AH501" s="465">
        <v>0</v>
      </c>
      <c r="AI501" s="465">
        <v>0</v>
      </c>
      <c r="AJ501" s="465">
        <v>0</v>
      </c>
      <c r="AK501" s="465">
        <v>0</v>
      </c>
      <c r="AL501" s="465">
        <v>0</v>
      </c>
      <c r="AM501" s="465">
        <v>0</v>
      </c>
      <c r="AN501" s="465">
        <v>0</v>
      </c>
      <c r="AO501" s="465">
        <v>0</v>
      </c>
      <c r="AP501" s="465">
        <v>0</v>
      </c>
      <c r="AQ501" s="465">
        <v>0</v>
      </c>
      <c r="AR501" s="465">
        <v>0</v>
      </c>
      <c r="AS501" s="465">
        <v>0</v>
      </c>
      <c r="AT501" s="465">
        <v>0</v>
      </c>
      <c r="AU501" s="465">
        <v>0</v>
      </c>
      <c r="AV501" s="404">
        <v>3229.26</v>
      </c>
      <c r="AW501" s="404">
        <v>3120.1200000000003</v>
      </c>
      <c r="AX501" s="404">
        <v>3545.98</v>
      </c>
      <c r="AY501" s="404">
        <v>3573.8</v>
      </c>
      <c r="AZ501" s="404">
        <v>3430.42</v>
      </c>
      <c r="BA501" s="404">
        <v>0</v>
      </c>
      <c r="BB501" s="404">
        <v>0</v>
      </c>
      <c r="BC501" s="404">
        <v>0</v>
      </c>
      <c r="BD501" s="404">
        <v>0</v>
      </c>
      <c r="BE501" s="404">
        <v>0</v>
      </c>
      <c r="BF501" s="404">
        <v>0</v>
      </c>
      <c r="BG501" s="404">
        <v>0</v>
      </c>
      <c r="BH501" s="404">
        <v>7213.4400000000005</v>
      </c>
      <c r="BI501" s="404">
        <v>0</v>
      </c>
      <c r="BJ501" s="404">
        <v>0</v>
      </c>
      <c r="BK501" s="404">
        <v>0</v>
      </c>
      <c r="BL501" s="404">
        <v>0</v>
      </c>
      <c r="BM501" s="404">
        <v>0</v>
      </c>
      <c r="BN501" s="404">
        <v>0</v>
      </c>
      <c r="BO501" s="404">
        <v>0</v>
      </c>
      <c r="BP501" s="404">
        <v>0</v>
      </c>
      <c r="BQ501" s="404">
        <v>0</v>
      </c>
      <c r="BR501" s="404">
        <v>0</v>
      </c>
      <c r="BS501" s="404">
        <v>0</v>
      </c>
      <c r="BT501" s="404">
        <v>0</v>
      </c>
      <c r="BU501" s="404">
        <v>0</v>
      </c>
      <c r="BV501" s="404">
        <v>0</v>
      </c>
      <c r="BW501" s="404">
        <v>0</v>
      </c>
      <c r="BX501" s="404">
        <v>0</v>
      </c>
      <c r="BY501" s="404">
        <v>0</v>
      </c>
      <c r="BZ501" s="404">
        <v>0</v>
      </c>
      <c r="CA501" s="404">
        <v>0</v>
      </c>
      <c r="CB501" s="404">
        <v>0</v>
      </c>
      <c r="CC501" s="404">
        <v>0</v>
      </c>
      <c r="CD501" s="404">
        <v>0</v>
      </c>
      <c r="CE501" s="404">
        <v>0</v>
      </c>
      <c r="CF501" s="404">
        <v>0</v>
      </c>
      <c r="CG501" s="404">
        <v>0</v>
      </c>
      <c r="CH501" s="404">
        <v>7053.4400000000005</v>
      </c>
      <c r="CI501" s="404">
        <v>7207.52</v>
      </c>
      <c r="CJ501" s="404">
        <v>8134.14</v>
      </c>
      <c r="CK501" s="404">
        <v>8179.08</v>
      </c>
      <c r="CL501" s="404">
        <v>8057.1</v>
      </c>
      <c r="CM501" s="404">
        <v>0</v>
      </c>
      <c r="CN501" s="404">
        <v>0</v>
      </c>
      <c r="CO501" s="404">
        <v>0</v>
      </c>
      <c r="CP501" s="404">
        <v>0</v>
      </c>
      <c r="CQ501" s="404">
        <v>0</v>
      </c>
      <c r="CR501" s="404">
        <v>0</v>
      </c>
      <c r="CS501" s="404">
        <v>0</v>
      </c>
      <c r="CT501" s="404">
        <v>16325.4</v>
      </c>
      <c r="CU501" s="404">
        <v>0</v>
      </c>
      <c r="CV501" s="404">
        <v>0</v>
      </c>
      <c r="CW501" s="404">
        <v>0</v>
      </c>
      <c r="CX501" s="404">
        <v>0</v>
      </c>
      <c r="CY501" s="404">
        <v>0</v>
      </c>
      <c r="CZ501" s="404">
        <v>0</v>
      </c>
    </row>
    <row r="502" spans="1:104" x14ac:dyDescent="0.25">
      <c r="A502" s="183">
        <v>105966</v>
      </c>
      <c r="B502" s="183">
        <v>676368</v>
      </c>
      <c r="C502" s="27">
        <v>1026807</v>
      </c>
      <c r="D502" s="14">
        <v>1861818635</v>
      </c>
      <c r="F502" s="27" t="s">
        <v>1296</v>
      </c>
      <c r="G502" s="12" t="s">
        <v>544</v>
      </c>
      <c r="H502" s="27" t="s">
        <v>1369</v>
      </c>
      <c r="I502" s="12" t="s">
        <v>545</v>
      </c>
      <c r="J502" s="465">
        <v>0</v>
      </c>
      <c r="K502" s="465">
        <v>0</v>
      </c>
      <c r="L502" s="465">
        <v>0</v>
      </c>
      <c r="M502" s="465">
        <v>0</v>
      </c>
      <c r="N502" s="465">
        <v>0</v>
      </c>
      <c r="O502" s="465">
        <v>0</v>
      </c>
      <c r="P502" s="465">
        <v>0</v>
      </c>
      <c r="Q502" s="465">
        <v>0</v>
      </c>
      <c r="R502" s="465">
        <v>0</v>
      </c>
      <c r="S502" s="465">
        <v>0</v>
      </c>
      <c r="T502" s="465">
        <v>0</v>
      </c>
      <c r="U502" s="465">
        <v>0</v>
      </c>
      <c r="V502" s="465">
        <v>0</v>
      </c>
      <c r="W502" s="465">
        <v>0</v>
      </c>
      <c r="X502" s="465">
        <v>0</v>
      </c>
      <c r="Y502" s="465">
        <v>0</v>
      </c>
      <c r="Z502" s="465">
        <v>0</v>
      </c>
      <c r="AA502" s="465">
        <v>0</v>
      </c>
      <c r="AB502" s="465">
        <v>0</v>
      </c>
      <c r="AC502" s="465">
        <v>1740.24</v>
      </c>
      <c r="AD502" s="465">
        <v>1746</v>
      </c>
      <c r="AE502" s="465">
        <v>1856.8799999999999</v>
      </c>
      <c r="AF502" s="465">
        <v>1869.12</v>
      </c>
      <c r="AG502" s="465">
        <v>1834.56</v>
      </c>
      <c r="AH502" s="465">
        <v>0</v>
      </c>
      <c r="AI502" s="465">
        <v>0</v>
      </c>
      <c r="AJ502" s="465">
        <v>0</v>
      </c>
      <c r="AK502" s="465">
        <v>0</v>
      </c>
      <c r="AL502" s="465">
        <v>0</v>
      </c>
      <c r="AM502" s="465">
        <v>0</v>
      </c>
      <c r="AN502" s="465">
        <v>0</v>
      </c>
      <c r="AO502" s="465">
        <v>4007.34</v>
      </c>
      <c r="AP502" s="465">
        <v>0</v>
      </c>
      <c r="AQ502" s="465">
        <v>0</v>
      </c>
      <c r="AR502" s="465">
        <v>0</v>
      </c>
      <c r="AS502" s="465">
        <v>0</v>
      </c>
      <c r="AT502" s="465">
        <v>0</v>
      </c>
      <c r="AU502" s="465">
        <v>0</v>
      </c>
      <c r="AV502" s="404">
        <v>0</v>
      </c>
      <c r="AW502" s="404">
        <v>0</v>
      </c>
      <c r="AX502" s="404">
        <v>0</v>
      </c>
      <c r="AY502" s="404">
        <v>0</v>
      </c>
      <c r="AZ502" s="404">
        <v>0</v>
      </c>
      <c r="BA502" s="404">
        <v>0</v>
      </c>
      <c r="BB502" s="404">
        <v>0</v>
      </c>
      <c r="BC502" s="404">
        <v>0</v>
      </c>
      <c r="BD502" s="404">
        <v>0</v>
      </c>
      <c r="BE502" s="404">
        <v>0</v>
      </c>
      <c r="BF502" s="404">
        <v>0</v>
      </c>
      <c r="BG502" s="404">
        <v>0</v>
      </c>
      <c r="BH502" s="404">
        <v>0</v>
      </c>
      <c r="BI502" s="404">
        <v>0</v>
      </c>
      <c r="BJ502" s="404">
        <v>0</v>
      </c>
      <c r="BK502" s="404">
        <v>0</v>
      </c>
      <c r="BL502" s="404">
        <v>0</v>
      </c>
      <c r="BM502" s="404">
        <v>0</v>
      </c>
      <c r="BN502" s="404">
        <v>0</v>
      </c>
      <c r="BO502" s="404">
        <v>0</v>
      </c>
      <c r="BP502" s="404">
        <v>0</v>
      </c>
      <c r="BQ502" s="404">
        <v>0</v>
      </c>
      <c r="BR502" s="404">
        <v>0</v>
      </c>
      <c r="BS502" s="404">
        <v>0</v>
      </c>
      <c r="BT502" s="404">
        <v>0</v>
      </c>
      <c r="BU502" s="404">
        <v>0</v>
      </c>
      <c r="BV502" s="404">
        <v>0</v>
      </c>
      <c r="BW502" s="404">
        <v>0</v>
      </c>
      <c r="BX502" s="404">
        <v>0</v>
      </c>
      <c r="BY502" s="404">
        <v>0</v>
      </c>
      <c r="BZ502" s="404">
        <v>0</v>
      </c>
      <c r="CA502" s="404">
        <v>0</v>
      </c>
      <c r="CB502" s="404">
        <v>0</v>
      </c>
      <c r="CC502" s="404">
        <v>0</v>
      </c>
      <c r="CD502" s="404">
        <v>0</v>
      </c>
      <c r="CE502" s="404">
        <v>0</v>
      </c>
      <c r="CF502" s="404">
        <v>0</v>
      </c>
      <c r="CG502" s="404">
        <v>0</v>
      </c>
      <c r="CH502" s="404">
        <v>2380.3199999999997</v>
      </c>
      <c r="CI502" s="404">
        <v>2468.16</v>
      </c>
      <c r="CJ502" s="404">
        <v>2575.44</v>
      </c>
      <c r="CK502" s="404">
        <v>2625.12</v>
      </c>
      <c r="CL502" s="404">
        <v>2612.16</v>
      </c>
      <c r="CM502" s="404">
        <v>0</v>
      </c>
      <c r="CN502" s="404">
        <v>0</v>
      </c>
      <c r="CO502" s="404">
        <v>0</v>
      </c>
      <c r="CP502" s="404">
        <v>0</v>
      </c>
      <c r="CQ502" s="404">
        <v>0</v>
      </c>
      <c r="CR502" s="404">
        <v>0</v>
      </c>
      <c r="CS502" s="404">
        <v>0</v>
      </c>
      <c r="CT502" s="404">
        <v>5567.94</v>
      </c>
      <c r="CU502" s="404">
        <v>0</v>
      </c>
      <c r="CV502" s="404">
        <v>0</v>
      </c>
      <c r="CW502" s="404">
        <v>0</v>
      </c>
      <c r="CX502" s="404">
        <v>0</v>
      </c>
      <c r="CY502" s="404">
        <v>0</v>
      </c>
      <c r="CZ502" s="404">
        <v>0</v>
      </c>
    </row>
    <row r="503" spans="1:104" x14ac:dyDescent="0.25">
      <c r="A503" s="183">
        <v>105892</v>
      </c>
      <c r="B503" s="183">
        <v>676371</v>
      </c>
      <c r="C503" s="27">
        <v>1026726</v>
      </c>
      <c r="D503" s="14">
        <v>1508288648</v>
      </c>
      <c r="F503" s="27" t="s">
        <v>1279</v>
      </c>
      <c r="G503" s="12" t="s">
        <v>542</v>
      </c>
      <c r="H503" s="27" t="s">
        <v>1391</v>
      </c>
      <c r="I503" s="12" t="s">
        <v>543</v>
      </c>
      <c r="J503" s="465">
        <v>2709.3999999999996</v>
      </c>
      <c r="K503" s="465">
        <v>2653.0499999999997</v>
      </c>
      <c r="L503" s="465">
        <v>2992.2999999999997</v>
      </c>
      <c r="M503" s="465">
        <v>3080.8499999999995</v>
      </c>
      <c r="N503" s="465">
        <v>2915.25</v>
      </c>
      <c r="O503" s="465">
        <v>0</v>
      </c>
      <c r="P503" s="465">
        <v>0</v>
      </c>
      <c r="Q503" s="465">
        <v>0</v>
      </c>
      <c r="R503" s="465">
        <v>0</v>
      </c>
      <c r="S503" s="465">
        <v>0</v>
      </c>
      <c r="T503" s="465">
        <v>0</v>
      </c>
      <c r="U503" s="465">
        <v>0</v>
      </c>
      <c r="V503" s="465">
        <v>4431.6500000000005</v>
      </c>
      <c r="W503" s="465">
        <v>0</v>
      </c>
      <c r="X503" s="465">
        <v>0</v>
      </c>
      <c r="Y503" s="465">
        <v>0</v>
      </c>
      <c r="Z503" s="465">
        <v>0</v>
      </c>
      <c r="AA503" s="465">
        <v>0</v>
      </c>
      <c r="AB503" s="465">
        <v>0</v>
      </c>
      <c r="AC503" s="465">
        <v>0</v>
      </c>
      <c r="AD503" s="465">
        <v>0</v>
      </c>
      <c r="AE503" s="465">
        <v>0</v>
      </c>
      <c r="AF503" s="465">
        <v>0</v>
      </c>
      <c r="AG503" s="465">
        <v>0</v>
      </c>
      <c r="AH503" s="465">
        <v>0</v>
      </c>
      <c r="AI503" s="465">
        <v>0</v>
      </c>
      <c r="AJ503" s="465">
        <v>0</v>
      </c>
      <c r="AK503" s="465">
        <v>0</v>
      </c>
      <c r="AL503" s="465">
        <v>0</v>
      </c>
      <c r="AM503" s="465">
        <v>0</v>
      </c>
      <c r="AN503" s="465">
        <v>0</v>
      </c>
      <c r="AO503" s="465">
        <v>0</v>
      </c>
      <c r="AP503" s="465">
        <v>0</v>
      </c>
      <c r="AQ503" s="465">
        <v>0</v>
      </c>
      <c r="AR503" s="465">
        <v>0</v>
      </c>
      <c r="AS503" s="465">
        <v>0</v>
      </c>
      <c r="AT503" s="465">
        <v>0</v>
      </c>
      <c r="AU503" s="465">
        <v>0</v>
      </c>
      <c r="AV503" s="404">
        <v>1735.35</v>
      </c>
      <c r="AW503" s="404">
        <v>1676.6999999999998</v>
      </c>
      <c r="AX503" s="404">
        <v>1905.55</v>
      </c>
      <c r="AY503" s="404">
        <v>1920.4999999999998</v>
      </c>
      <c r="AZ503" s="404">
        <v>1843.4499999999998</v>
      </c>
      <c r="BA503" s="404">
        <v>0</v>
      </c>
      <c r="BB503" s="404">
        <v>0</v>
      </c>
      <c r="BC503" s="404">
        <v>0</v>
      </c>
      <c r="BD503" s="404">
        <v>0</v>
      </c>
      <c r="BE503" s="404">
        <v>0</v>
      </c>
      <c r="BF503" s="404">
        <v>0</v>
      </c>
      <c r="BG503" s="404">
        <v>0</v>
      </c>
      <c r="BH503" s="404">
        <v>2820.6400000000003</v>
      </c>
      <c r="BI503" s="404">
        <v>0</v>
      </c>
      <c r="BJ503" s="404">
        <v>0</v>
      </c>
      <c r="BK503" s="404">
        <v>0</v>
      </c>
      <c r="BL503" s="404">
        <v>0</v>
      </c>
      <c r="BM503" s="404">
        <v>0</v>
      </c>
      <c r="BN503" s="404">
        <v>0</v>
      </c>
      <c r="BO503" s="404">
        <v>0</v>
      </c>
      <c r="BP503" s="404">
        <v>0</v>
      </c>
      <c r="BQ503" s="404">
        <v>0</v>
      </c>
      <c r="BR503" s="404">
        <v>0</v>
      </c>
      <c r="BS503" s="404">
        <v>0</v>
      </c>
      <c r="BT503" s="404">
        <v>0</v>
      </c>
      <c r="BU503" s="404">
        <v>0</v>
      </c>
      <c r="BV503" s="404">
        <v>0</v>
      </c>
      <c r="BW503" s="404">
        <v>0</v>
      </c>
      <c r="BX503" s="404">
        <v>0</v>
      </c>
      <c r="BY503" s="404">
        <v>0</v>
      </c>
      <c r="BZ503" s="404">
        <v>0</v>
      </c>
      <c r="CA503" s="404">
        <v>0</v>
      </c>
      <c r="CB503" s="404">
        <v>0</v>
      </c>
      <c r="CC503" s="404">
        <v>0</v>
      </c>
      <c r="CD503" s="404">
        <v>0</v>
      </c>
      <c r="CE503" s="404">
        <v>0</v>
      </c>
      <c r="CF503" s="404">
        <v>0</v>
      </c>
      <c r="CG503" s="404">
        <v>0</v>
      </c>
      <c r="CH503" s="404">
        <v>3790.3999999999996</v>
      </c>
      <c r="CI503" s="404">
        <v>3873.2</v>
      </c>
      <c r="CJ503" s="404">
        <v>4371.1499999999996</v>
      </c>
      <c r="CK503" s="404">
        <v>4395.3</v>
      </c>
      <c r="CL503" s="404">
        <v>4329.75</v>
      </c>
      <c r="CM503" s="404">
        <v>0</v>
      </c>
      <c r="CN503" s="404">
        <v>0</v>
      </c>
      <c r="CO503" s="404">
        <v>0</v>
      </c>
      <c r="CP503" s="404">
        <v>0</v>
      </c>
      <c r="CQ503" s="404">
        <v>0</v>
      </c>
      <c r="CR503" s="404">
        <v>0</v>
      </c>
      <c r="CS503" s="404">
        <v>0</v>
      </c>
      <c r="CT503" s="404">
        <v>6383.6500000000005</v>
      </c>
      <c r="CU503" s="404">
        <v>0</v>
      </c>
      <c r="CV503" s="404">
        <v>0</v>
      </c>
      <c r="CW503" s="404">
        <v>0</v>
      </c>
      <c r="CX503" s="404">
        <v>0</v>
      </c>
      <c r="CY503" s="404">
        <v>0</v>
      </c>
      <c r="CZ503" s="404">
        <v>0</v>
      </c>
    </row>
    <row r="504" spans="1:104" x14ac:dyDescent="0.25">
      <c r="A504" s="183">
        <v>4489</v>
      </c>
      <c r="B504" s="183">
        <v>676397</v>
      </c>
      <c r="C504" s="27">
        <v>1027222</v>
      </c>
      <c r="D504" s="14">
        <v>1063881647</v>
      </c>
      <c r="F504" s="27" t="s">
        <v>1279</v>
      </c>
      <c r="G504" s="12" t="s">
        <v>694</v>
      </c>
      <c r="H504" s="27" t="s">
        <v>1499</v>
      </c>
      <c r="I504" s="12" t="s">
        <v>695</v>
      </c>
      <c r="J504" s="465">
        <v>0</v>
      </c>
      <c r="K504" s="465">
        <v>0</v>
      </c>
      <c r="L504" s="465">
        <v>0</v>
      </c>
      <c r="M504" s="465">
        <v>0</v>
      </c>
      <c r="N504" s="465">
        <v>0</v>
      </c>
      <c r="O504" s="465">
        <v>0</v>
      </c>
      <c r="P504" s="465">
        <v>0</v>
      </c>
      <c r="Q504" s="465">
        <v>0</v>
      </c>
      <c r="R504" s="465">
        <v>0</v>
      </c>
      <c r="S504" s="465">
        <v>0</v>
      </c>
      <c r="T504" s="465">
        <v>0</v>
      </c>
      <c r="U504" s="465">
        <v>0</v>
      </c>
      <c r="V504" s="465">
        <v>68799.549999999988</v>
      </c>
      <c r="W504" s="465">
        <v>0</v>
      </c>
      <c r="X504" s="465">
        <v>0</v>
      </c>
      <c r="Y504" s="465">
        <v>0</v>
      </c>
      <c r="Z504" s="465">
        <v>0</v>
      </c>
      <c r="AA504" s="465">
        <v>0</v>
      </c>
      <c r="AB504" s="465">
        <v>0</v>
      </c>
      <c r="AC504" s="465">
        <v>0</v>
      </c>
      <c r="AD504" s="465">
        <v>0</v>
      </c>
      <c r="AE504" s="465">
        <v>0</v>
      </c>
      <c r="AF504" s="465">
        <v>0</v>
      </c>
      <c r="AG504" s="465">
        <v>0</v>
      </c>
      <c r="AH504" s="465">
        <v>0</v>
      </c>
      <c r="AI504" s="465">
        <v>0</v>
      </c>
      <c r="AJ504" s="465">
        <v>0</v>
      </c>
      <c r="AK504" s="465">
        <v>0</v>
      </c>
      <c r="AL504" s="465">
        <v>0</v>
      </c>
      <c r="AM504" s="465">
        <v>0</v>
      </c>
      <c r="AN504" s="465">
        <v>0</v>
      </c>
      <c r="AO504" s="465">
        <v>0</v>
      </c>
      <c r="AP504" s="465">
        <v>0</v>
      </c>
      <c r="AQ504" s="465">
        <v>0</v>
      </c>
      <c r="AR504" s="465">
        <v>0</v>
      </c>
      <c r="AS504" s="465">
        <v>0</v>
      </c>
      <c r="AT504" s="465">
        <v>0</v>
      </c>
      <c r="AU504" s="465">
        <v>0</v>
      </c>
      <c r="AV504" s="404">
        <v>0</v>
      </c>
      <c r="AW504" s="404">
        <v>0</v>
      </c>
      <c r="AX504" s="404">
        <v>0</v>
      </c>
      <c r="AY504" s="404">
        <v>0</v>
      </c>
      <c r="AZ504" s="404">
        <v>0</v>
      </c>
      <c r="BA504" s="404">
        <v>0</v>
      </c>
      <c r="BB504" s="404">
        <v>0</v>
      </c>
      <c r="BC504" s="404">
        <v>0</v>
      </c>
      <c r="BD504" s="404">
        <v>0</v>
      </c>
      <c r="BE504" s="404">
        <v>0</v>
      </c>
      <c r="BF504" s="404">
        <v>0</v>
      </c>
      <c r="BG504" s="404">
        <v>0</v>
      </c>
      <c r="BH504" s="404">
        <v>43789.280000000006</v>
      </c>
      <c r="BI504" s="404">
        <v>0</v>
      </c>
      <c r="BJ504" s="404">
        <v>0</v>
      </c>
      <c r="BK504" s="404">
        <v>0</v>
      </c>
      <c r="BL504" s="404">
        <v>0</v>
      </c>
      <c r="BM504" s="404">
        <v>0</v>
      </c>
      <c r="BN504" s="404">
        <v>0</v>
      </c>
      <c r="BO504" s="404">
        <v>0</v>
      </c>
      <c r="BP504" s="404">
        <v>0</v>
      </c>
      <c r="BQ504" s="404">
        <v>0</v>
      </c>
      <c r="BR504" s="404">
        <v>0</v>
      </c>
      <c r="BS504" s="404">
        <v>0</v>
      </c>
      <c r="BT504" s="404">
        <v>0</v>
      </c>
      <c r="BU504" s="404">
        <v>0</v>
      </c>
      <c r="BV504" s="404">
        <v>0</v>
      </c>
      <c r="BW504" s="404">
        <v>0</v>
      </c>
      <c r="BX504" s="404">
        <v>0</v>
      </c>
      <c r="BY504" s="404">
        <v>0</v>
      </c>
      <c r="BZ504" s="404">
        <v>0</v>
      </c>
      <c r="CA504" s="404">
        <v>0</v>
      </c>
      <c r="CB504" s="404">
        <v>0</v>
      </c>
      <c r="CC504" s="404">
        <v>0</v>
      </c>
      <c r="CD504" s="404">
        <v>0</v>
      </c>
      <c r="CE504" s="404">
        <v>0</v>
      </c>
      <c r="CF504" s="404">
        <v>0</v>
      </c>
      <c r="CG504" s="404">
        <v>0</v>
      </c>
      <c r="CH504" s="404">
        <v>0</v>
      </c>
      <c r="CI504" s="404">
        <v>0</v>
      </c>
      <c r="CJ504" s="404">
        <v>0</v>
      </c>
      <c r="CK504" s="404">
        <v>0</v>
      </c>
      <c r="CL504" s="404">
        <v>0</v>
      </c>
      <c r="CM504" s="404">
        <v>0</v>
      </c>
      <c r="CN504" s="404">
        <v>0</v>
      </c>
      <c r="CO504" s="404">
        <v>0</v>
      </c>
      <c r="CP504" s="404">
        <v>0</v>
      </c>
      <c r="CQ504" s="404">
        <v>0</v>
      </c>
      <c r="CR504" s="404">
        <v>0</v>
      </c>
      <c r="CS504" s="404">
        <v>0</v>
      </c>
      <c r="CT504" s="404">
        <v>99103.55</v>
      </c>
      <c r="CU504" s="404">
        <v>0</v>
      </c>
      <c r="CV504" s="404">
        <v>0</v>
      </c>
      <c r="CW504" s="404">
        <v>0</v>
      </c>
      <c r="CX504" s="404">
        <v>0</v>
      </c>
      <c r="CY504" s="404">
        <v>0</v>
      </c>
      <c r="CZ504" s="404">
        <v>0</v>
      </c>
    </row>
    <row r="505" spans="1:104" x14ac:dyDescent="0.25">
      <c r="A505" s="183">
        <v>4668</v>
      </c>
      <c r="B505" s="183" t="s">
        <v>1627</v>
      </c>
      <c r="C505" s="27">
        <v>466801</v>
      </c>
      <c r="D505" s="14">
        <v>1003860388</v>
      </c>
      <c r="F505" s="27" t="s">
        <v>1298</v>
      </c>
      <c r="G505" s="12" t="s">
        <v>780</v>
      </c>
      <c r="H505" s="27" t="s">
        <v>1390</v>
      </c>
      <c r="I505" s="12" t="s">
        <v>781</v>
      </c>
      <c r="J505" s="465">
        <v>0</v>
      </c>
      <c r="K505" s="465">
        <v>0</v>
      </c>
      <c r="L505" s="465">
        <v>0</v>
      </c>
      <c r="M505" s="465">
        <v>0</v>
      </c>
      <c r="N505" s="465">
        <v>0</v>
      </c>
      <c r="O505" s="465">
        <v>0</v>
      </c>
      <c r="P505" s="465">
        <v>0</v>
      </c>
      <c r="Q505" s="465">
        <v>0</v>
      </c>
      <c r="R505" s="465">
        <v>0</v>
      </c>
      <c r="S505" s="465">
        <v>0</v>
      </c>
      <c r="T505" s="465">
        <v>0</v>
      </c>
      <c r="U505" s="465">
        <v>0</v>
      </c>
      <c r="V505" s="465">
        <v>0</v>
      </c>
      <c r="W505" s="465">
        <v>0</v>
      </c>
      <c r="X505" s="465">
        <v>0</v>
      </c>
      <c r="Y505" s="465">
        <v>0</v>
      </c>
      <c r="Z505" s="465">
        <v>0</v>
      </c>
      <c r="AA505" s="465">
        <v>0</v>
      </c>
      <c r="AB505" s="465">
        <v>0</v>
      </c>
      <c r="AC505" s="465">
        <v>0</v>
      </c>
      <c r="AD505" s="465">
        <v>0</v>
      </c>
      <c r="AE505" s="465">
        <v>0</v>
      </c>
      <c r="AF505" s="465">
        <v>0</v>
      </c>
      <c r="AG505" s="465">
        <v>0</v>
      </c>
      <c r="AH505" s="465">
        <v>0</v>
      </c>
      <c r="AI505" s="465">
        <v>0</v>
      </c>
      <c r="AJ505" s="465">
        <v>0</v>
      </c>
      <c r="AK505" s="465">
        <v>0</v>
      </c>
      <c r="AL505" s="465">
        <v>0</v>
      </c>
      <c r="AM505" s="465">
        <v>0</v>
      </c>
      <c r="AN505" s="465">
        <v>0</v>
      </c>
      <c r="AO505" s="465">
        <v>0</v>
      </c>
      <c r="AP505" s="465">
        <v>0</v>
      </c>
      <c r="AQ505" s="465">
        <v>0</v>
      </c>
      <c r="AR505" s="465">
        <v>0</v>
      </c>
      <c r="AS505" s="465">
        <v>0</v>
      </c>
      <c r="AT505" s="465">
        <v>0</v>
      </c>
      <c r="AU505" s="465">
        <v>0</v>
      </c>
      <c r="AV505" s="404">
        <v>24946.880000000001</v>
      </c>
      <c r="AW505" s="404">
        <v>25834.399999999998</v>
      </c>
      <c r="AX505" s="404">
        <v>28042.879999999997</v>
      </c>
      <c r="AY505" s="404">
        <v>28146.079999999998</v>
      </c>
      <c r="AZ505" s="404">
        <v>27685.119999999999</v>
      </c>
      <c r="BA505" s="404">
        <v>0</v>
      </c>
      <c r="BB505" s="404">
        <v>0</v>
      </c>
      <c r="BC505" s="404">
        <v>0</v>
      </c>
      <c r="BD505" s="404">
        <v>0</v>
      </c>
      <c r="BE505" s="404">
        <v>0</v>
      </c>
      <c r="BF505" s="404">
        <v>0</v>
      </c>
      <c r="BG505" s="404">
        <v>0</v>
      </c>
      <c r="BH505" s="404">
        <v>58201.56</v>
      </c>
      <c r="BI505" s="404">
        <v>0</v>
      </c>
      <c r="BJ505" s="404">
        <v>0</v>
      </c>
      <c r="BK505" s="404">
        <v>0</v>
      </c>
      <c r="BL505" s="404">
        <v>0</v>
      </c>
      <c r="BM505" s="404">
        <v>0</v>
      </c>
      <c r="BN505" s="404">
        <v>0</v>
      </c>
      <c r="BO505" s="404">
        <v>15486.88</v>
      </c>
      <c r="BP505" s="404">
        <v>15658.88</v>
      </c>
      <c r="BQ505" s="404">
        <v>17750.400000000001</v>
      </c>
      <c r="BR505" s="404">
        <v>17564.64</v>
      </c>
      <c r="BS505" s="404">
        <v>17206.88</v>
      </c>
      <c r="BT505" s="404">
        <v>0</v>
      </c>
      <c r="BU505" s="404">
        <v>0</v>
      </c>
      <c r="BV505" s="404">
        <v>0</v>
      </c>
      <c r="BW505" s="404">
        <v>0</v>
      </c>
      <c r="BX505" s="404">
        <v>0</v>
      </c>
      <c r="BY505" s="404">
        <v>0</v>
      </c>
      <c r="BZ505" s="404">
        <v>0</v>
      </c>
      <c r="CA505" s="404">
        <v>36103.56</v>
      </c>
      <c r="CB505" s="404">
        <v>0</v>
      </c>
      <c r="CC505" s="404">
        <v>0</v>
      </c>
      <c r="CD505" s="404">
        <v>0</v>
      </c>
      <c r="CE505" s="404">
        <v>0</v>
      </c>
      <c r="CF505" s="404">
        <v>0</v>
      </c>
      <c r="CG505" s="404">
        <v>0</v>
      </c>
      <c r="CH505" s="404">
        <v>0</v>
      </c>
      <c r="CI505" s="404">
        <v>0</v>
      </c>
      <c r="CJ505" s="404">
        <v>0</v>
      </c>
      <c r="CK505" s="404">
        <v>0</v>
      </c>
      <c r="CL505" s="404">
        <v>0</v>
      </c>
      <c r="CM505" s="404">
        <v>0</v>
      </c>
      <c r="CN505" s="404">
        <v>0</v>
      </c>
      <c r="CO505" s="404">
        <v>0</v>
      </c>
      <c r="CP505" s="404">
        <v>0</v>
      </c>
      <c r="CQ505" s="404">
        <v>0</v>
      </c>
      <c r="CR505" s="404">
        <v>0</v>
      </c>
      <c r="CS505" s="404">
        <v>0</v>
      </c>
      <c r="CT505" s="404">
        <v>0</v>
      </c>
      <c r="CU505" s="404">
        <v>0</v>
      </c>
      <c r="CV505" s="404">
        <v>0</v>
      </c>
      <c r="CW505" s="404">
        <v>0</v>
      </c>
      <c r="CX505" s="404">
        <v>0</v>
      </c>
      <c r="CY505" s="404">
        <v>0</v>
      </c>
      <c r="CZ505" s="404">
        <v>0</v>
      </c>
    </row>
    <row r="506" spans="1:104" x14ac:dyDescent="0.25">
      <c r="A506" s="183">
        <v>4373</v>
      </c>
      <c r="B506" s="183" t="s">
        <v>1626</v>
      </c>
      <c r="C506" s="27">
        <v>437301</v>
      </c>
      <c r="D506" s="14">
        <v>1609873272</v>
      </c>
      <c r="F506" s="27" t="s">
        <v>1267</v>
      </c>
      <c r="G506" s="12" t="s">
        <v>644</v>
      </c>
      <c r="H506" s="27" t="s">
        <v>1497</v>
      </c>
      <c r="I506" s="12" t="s">
        <v>645</v>
      </c>
      <c r="J506" s="465">
        <v>0</v>
      </c>
      <c r="K506" s="465">
        <v>0</v>
      </c>
      <c r="L506" s="465">
        <v>0</v>
      </c>
      <c r="M506" s="465">
        <v>0</v>
      </c>
      <c r="N506" s="465">
        <v>0</v>
      </c>
      <c r="O506" s="465">
        <v>0</v>
      </c>
      <c r="P506" s="465">
        <v>0</v>
      </c>
      <c r="Q506" s="465">
        <v>0</v>
      </c>
      <c r="R506" s="465">
        <v>0</v>
      </c>
      <c r="S506" s="465">
        <v>0</v>
      </c>
      <c r="T506" s="465">
        <v>0</v>
      </c>
      <c r="U506" s="465">
        <v>0</v>
      </c>
      <c r="V506" s="465">
        <v>15567.480000000001</v>
      </c>
      <c r="W506" s="465">
        <v>0</v>
      </c>
      <c r="X506" s="465">
        <v>0</v>
      </c>
      <c r="Y506" s="465">
        <v>0</v>
      </c>
      <c r="Z506" s="465">
        <v>0</v>
      </c>
      <c r="AA506" s="465">
        <v>0</v>
      </c>
      <c r="AB506" s="465">
        <v>0</v>
      </c>
      <c r="AC506" s="465">
        <v>0</v>
      </c>
      <c r="AD506" s="465">
        <v>0</v>
      </c>
      <c r="AE506" s="465">
        <v>0</v>
      </c>
      <c r="AF506" s="465">
        <v>0</v>
      </c>
      <c r="AG506" s="465">
        <v>0</v>
      </c>
      <c r="AH506" s="465">
        <v>0</v>
      </c>
      <c r="AI506" s="465">
        <v>0</v>
      </c>
      <c r="AJ506" s="465">
        <v>0</v>
      </c>
      <c r="AK506" s="465">
        <v>0</v>
      </c>
      <c r="AL506" s="465">
        <v>0</v>
      </c>
      <c r="AM506" s="465">
        <v>0</v>
      </c>
      <c r="AN506" s="465">
        <v>0</v>
      </c>
      <c r="AO506" s="465">
        <v>0</v>
      </c>
      <c r="AP506" s="465">
        <v>0</v>
      </c>
      <c r="AQ506" s="465">
        <v>0</v>
      </c>
      <c r="AR506" s="465">
        <v>0</v>
      </c>
      <c r="AS506" s="465">
        <v>0</v>
      </c>
      <c r="AT506" s="465">
        <v>0</v>
      </c>
      <c r="AU506" s="465">
        <v>0</v>
      </c>
      <c r="AV506" s="404">
        <v>0</v>
      </c>
      <c r="AW506" s="404">
        <v>0</v>
      </c>
      <c r="AX506" s="404">
        <v>0</v>
      </c>
      <c r="AY506" s="404">
        <v>0</v>
      </c>
      <c r="AZ506" s="404">
        <v>0</v>
      </c>
      <c r="BA506" s="404">
        <v>0</v>
      </c>
      <c r="BB506" s="404">
        <v>0</v>
      </c>
      <c r="BC506" s="404">
        <v>0</v>
      </c>
      <c r="BD506" s="404">
        <v>0</v>
      </c>
      <c r="BE506" s="404">
        <v>0</v>
      </c>
      <c r="BF506" s="404">
        <v>0</v>
      </c>
      <c r="BG506" s="404">
        <v>0</v>
      </c>
      <c r="BH506" s="404">
        <v>20756.64</v>
      </c>
      <c r="BI506" s="404">
        <v>0</v>
      </c>
      <c r="BJ506" s="404">
        <v>0</v>
      </c>
      <c r="BK506" s="404">
        <v>0</v>
      </c>
      <c r="BL506" s="404">
        <v>0</v>
      </c>
      <c r="BM506" s="404">
        <v>0</v>
      </c>
      <c r="BN506" s="404">
        <v>0</v>
      </c>
      <c r="BO506" s="404">
        <v>0</v>
      </c>
      <c r="BP506" s="404">
        <v>0</v>
      </c>
      <c r="BQ506" s="404">
        <v>0</v>
      </c>
      <c r="BR506" s="404">
        <v>0</v>
      </c>
      <c r="BS506" s="404">
        <v>0</v>
      </c>
      <c r="BT506" s="404">
        <v>0</v>
      </c>
      <c r="BU506" s="404">
        <v>0</v>
      </c>
      <c r="BV506" s="404">
        <v>0</v>
      </c>
      <c r="BW506" s="404">
        <v>0</v>
      </c>
      <c r="BX506" s="404">
        <v>0</v>
      </c>
      <c r="BY506" s="404">
        <v>0</v>
      </c>
      <c r="BZ506" s="404">
        <v>0</v>
      </c>
      <c r="CA506" s="404">
        <v>30864.04</v>
      </c>
      <c r="CB506" s="404">
        <v>0</v>
      </c>
      <c r="CC506" s="404">
        <v>0</v>
      </c>
      <c r="CD506" s="404">
        <v>0</v>
      </c>
      <c r="CE506" s="404">
        <v>0</v>
      </c>
      <c r="CF506" s="404">
        <v>0</v>
      </c>
      <c r="CG506" s="404">
        <v>0</v>
      </c>
      <c r="CH506" s="404">
        <v>0</v>
      </c>
      <c r="CI506" s="404">
        <v>0</v>
      </c>
      <c r="CJ506" s="404">
        <v>0</v>
      </c>
      <c r="CK506" s="404">
        <v>0</v>
      </c>
      <c r="CL506" s="404">
        <v>0</v>
      </c>
      <c r="CM506" s="404">
        <v>0</v>
      </c>
      <c r="CN506" s="404">
        <v>0</v>
      </c>
      <c r="CO506" s="404">
        <v>0</v>
      </c>
      <c r="CP506" s="404">
        <v>0</v>
      </c>
      <c r="CQ506" s="404">
        <v>0</v>
      </c>
      <c r="CR506" s="404">
        <v>0</v>
      </c>
      <c r="CS506" s="404">
        <v>0</v>
      </c>
      <c r="CT506" s="404">
        <v>0</v>
      </c>
      <c r="CU506" s="404">
        <v>0</v>
      </c>
      <c r="CV506" s="404">
        <v>0</v>
      </c>
      <c r="CW506" s="404">
        <v>0</v>
      </c>
      <c r="CX506" s="404">
        <v>0</v>
      </c>
      <c r="CY506" s="404">
        <v>0</v>
      </c>
      <c r="CZ506" s="404">
        <v>0</v>
      </c>
    </row>
    <row r="507" spans="1:104" x14ac:dyDescent="0.25">
      <c r="A507" s="183">
        <v>4675</v>
      </c>
      <c r="B507" s="183" t="s">
        <v>1621</v>
      </c>
      <c r="C507" s="27">
        <v>467501</v>
      </c>
      <c r="D507" s="14">
        <v>1467495598</v>
      </c>
      <c r="F507" s="27" t="s">
        <v>1258</v>
      </c>
      <c r="G507" s="12" t="s">
        <v>248</v>
      </c>
      <c r="H507" s="27" t="s">
        <v>1398</v>
      </c>
      <c r="I507" s="12" t="s">
        <v>249</v>
      </c>
      <c r="J507" s="465">
        <v>6861.45</v>
      </c>
      <c r="K507" s="465">
        <v>7107.05</v>
      </c>
      <c r="L507" s="465">
        <v>7441.6799999999994</v>
      </c>
      <c r="M507" s="465">
        <v>7242.1299999999992</v>
      </c>
      <c r="N507" s="465">
        <v>7183.8</v>
      </c>
      <c r="O507" s="465">
        <v>0</v>
      </c>
      <c r="P507" s="465">
        <v>0</v>
      </c>
      <c r="Q507" s="465">
        <v>0</v>
      </c>
      <c r="R507" s="465">
        <v>0</v>
      </c>
      <c r="S507" s="465">
        <v>0</v>
      </c>
      <c r="T507" s="465">
        <v>0</v>
      </c>
      <c r="U507" s="465">
        <v>0</v>
      </c>
      <c r="V507" s="465">
        <v>20503.559999999998</v>
      </c>
      <c r="W507" s="465">
        <v>0</v>
      </c>
      <c r="X507" s="465">
        <v>0</v>
      </c>
      <c r="Y507" s="465">
        <v>0</v>
      </c>
      <c r="Z507" s="465">
        <v>0</v>
      </c>
      <c r="AA507" s="465">
        <v>0</v>
      </c>
      <c r="AB507" s="465">
        <v>0</v>
      </c>
      <c r="AC507" s="465">
        <v>0</v>
      </c>
      <c r="AD507" s="465">
        <v>0</v>
      </c>
      <c r="AE507" s="465">
        <v>0</v>
      </c>
      <c r="AF507" s="465">
        <v>0</v>
      </c>
      <c r="AG507" s="465">
        <v>0</v>
      </c>
      <c r="AH507" s="465">
        <v>0</v>
      </c>
      <c r="AI507" s="465">
        <v>0</v>
      </c>
      <c r="AJ507" s="465">
        <v>0</v>
      </c>
      <c r="AK507" s="465">
        <v>0</v>
      </c>
      <c r="AL507" s="465">
        <v>0</v>
      </c>
      <c r="AM507" s="465">
        <v>0</v>
      </c>
      <c r="AN507" s="465">
        <v>0</v>
      </c>
      <c r="AO507" s="465">
        <v>0</v>
      </c>
      <c r="AP507" s="465">
        <v>0</v>
      </c>
      <c r="AQ507" s="465">
        <v>0</v>
      </c>
      <c r="AR507" s="465">
        <v>0</v>
      </c>
      <c r="AS507" s="465">
        <v>0</v>
      </c>
      <c r="AT507" s="465">
        <v>0</v>
      </c>
      <c r="AU507" s="465">
        <v>0</v>
      </c>
      <c r="AV507" s="404">
        <v>0</v>
      </c>
      <c r="AW507" s="404">
        <v>0</v>
      </c>
      <c r="AX507" s="404">
        <v>0</v>
      </c>
      <c r="AY507" s="404">
        <v>0</v>
      </c>
      <c r="AZ507" s="404">
        <v>0</v>
      </c>
      <c r="BA507" s="404">
        <v>0</v>
      </c>
      <c r="BB507" s="404">
        <v>0</v>
      </c>
      <c r="BC507" s="404">
        <v>0</v>
      </c>
      <c r="BD507" s="404">
        <v>0</v>
      </c>
      <c r="BE507" s="404">
        <v>0</v>
      </c>
      <c r="BF507" s="404">
        <v>0</v>
      </c>
      <c r="BG507" s="404">
        <v>0</v>
      </c>
      <c r="BH507" s="404">
        <v>0</v>
      </c>
      <c r="BI507" s="404">
        <v>0</v>
      </c>
      <c r="BJ507" s="404">
        <v>0</v>
      </c>
      <c r="BK507" s="404">
        <v>0</v>
      </c>
      <c r="BL507" s="404">
        <v>0</v>
      </c>
      <c r="BM507" s="404">
        <v>0</v>
      </c>
      <c r="BN507" s="404">
        <v>0</v>
      </c>
      <c r="BO507" s="404">
        <v>7644.2999999999993</v>
      </c>
      <c r="BP507" s="404">
        <v>7849.99</v>
      </c>
      <c r="BQ507" s="404">
        <v>8399.52</v>
      </c>
      <c r="BR507" s="404">
        <v>8359.6099999999988</v>
      </c>
      <c r="BS507" s="404">
        <v>8341.1899999999987</v>
      </c>
      <c r="BT507" s="404">
        <v>0</v>
      </c>
      <c r="BU507" s="404">
        <v>0</v>
      </c>
      <c r="BV507" s="404">
        <v>0</v>
      </c>
      <c r="BW507" s="404">
        <v>0</v>
      </c>
      <c r="BX507" s="404">
        <v>0</v>
      </c>
      <c r="BY507" s="404">
        <v>0</v>
      </c>
      <c r="BZ507" s="404">
        <v>0</v>
      </c>
      <c r="CA507" s="404">
        <v>22882.020000000004</v>
      </c>
      <c r="CB507" s="404">
        <v>0</v>
      </c>
      <c r="CC507" s="404">
        <v>0</v>
      </c>
      <c r="CD507" s="404">
        <v>0</v>
      </c>
      <c r="CE507" s="404">
        <v>0</v>
      </c>
      <c r="CF507" s="404">
        <v>0</v>
      </c>
      <c r="CG507" s="404">
        <v>0</v>
      </c>
      <c r="CH507" s="404">
        <v>0</v>
      </c>
      <c r="CI507" s="404">
        <v>0</v>
      </c>
      <c r="CJ507" s="404">
        <v>0</v>
      </c>
      <c r="CK507" s="404">
        <v>0</v>
      </c>
      <c r="CL507" s="404">
        <v>0</v>
      </c>
      <c r="CM507" s="404">
        <v>0</v>
      </c>
      <c r="CN507" s="404">
        <v>0</v>
      </c>
      <c r="CO507" s="404">
        <v>0</v>
      </c>
      <c r="CP507" s="404">
        <v>0</v>
      </c>
      <c r="CQ507" s="404">
        <v>0</v>
      </c>
      <c r="CR507" s="404">
        <v>0</v>
      </c>
      <c r="CS507" s="404">
        <v>0</v>
      </c>
      <c r="CT507" s="404">
        <v>0</v>
      </c>
      <c r="CU507" s="404">
        <v>0</v>
      </c>
      <c r="CV507" s="404">
        <v>0</v>
      </c>
      <c r="CW507" s="404">
        <v>0</v>
      </c>
      <c r="CX507" s="404">
        <v>0</v>
      </c>
      <c r="CY507" s="404">
        <v>0</v>
      </c>
      <c r="CZ507" s="404">
        <v>0</v>
      </c>
    </row>
    <row r="508" spans="1:104" x14ac:dyDescent="0.25">
      <c r="A508" s="183">
        <v>5024</v>
      </c>
      <c r="B508" s="183" t="s">
        <v>1622</v>
      </c>
      <c r="C508" s="27">
        <v>502401</v>
      </c>
      <c r="D508" s="14">
        <v>1629181565</v>
      </c>
      <c r="F508" s="27" t="s">
        <v>1258</v>
      </c>
      <c r="G508" s="12" t="s">
        <v>310</v>
      </c>
      <c r="H508" s="27" t="s">
        <v>1372</v>
      </c>
      <c r="I508" s="12" t="s">
        <v>311</v>
      </c>
      <c r="J508" s="465">
        <v>4671.1499999999996</v>
      </c>
      <c r="K508" s="465">
        <v>4838.3500000000004</v>
      </c>
      <c r="L508" s="465">
        <v>5066.16</v>
      </c>
      <c r="M508" s="465">
        <v>4930.3099999999995</v>
      </c>
      <c r="N508" s="465">
        <v>4890.5999999999995</v>
      </c>
      <c r="O508" s="465">
        <v>0</v>
      </c>
      <c r="P508" s="465">
        <v>0</v>
      </c>
      <c r="Q508" s="465">
        <v>0</v>
      </c>
      <c r="R508" s="465">
        <v>0</v>
      </c>
      <c r="S508" s="465">
        <v>0</v>
      </c>
      <c r="T508" s="465">
        <v>0</v>
      </c>
      <c r="U508" s="465">
        <v>0</v>
      </c>
      <c r="V508" s="465">
        <v>10809.699999999999</v>
      </c>
      <c r="W508" s="465">
        <v>0</v>
      </c>
      <c r="X508" s="465">
        <v>0</v>
      </c>
      <c r="Y508" s="465">
        <v>0</v>
      </c>
      <c r="Z508" s="465">
        <v>0</v>
      </c>
      <c r="AA508" s="465">
        <v>0</v>
      </c>
      <c r="AB508" s="465">
        <v>0</v>
      </c>
      <c r="AC508" s="465">
        <v>0</v>
      </c>
      <c r="AD508" s="465">
        <v>0</v>
      </c>
      <c r="AE508" s="465">
        <v>0</v>
      </c>
      <c r="AF508" s="465">
        <v>0</v>
      </c>
      <c r="AG508" s="465">
        <v>0</v>
      </c>
      <c r="AH508" s="465">
        <v>0</v>
      </c>
      <c r="AI508" s="465">
        <v>0</v>
      </c>
      <c r="AJ508" s="465">
        <v>0</v>
      </c>
      <c r="AK508" s="465">
        <v>0</v>
      </c>
      <c r="AL508" s="465">
        <v>0</v>
      </c>
      <c r="AM508" s="465">
        <v>0</v>
      </c>
      <c r="AN508" s="465">
        <v>0</v>
      </c>
      <c r="AO508" s="465">
        <v>0</v>
      </c>
      <c r="AP508" s="465">
        <v>0</v>
      </c>
      <c r="AQ508" s="465">
        <v>0</v>
      </c>
      <c r="AR508" s="465">
        <v>0</v>
      </c>
      <c r="AS508" s="465">
        <v>0</v>
      </c>
      <c r="AT508" s="465">
        <v>0</v>
      </c>
      <c r="AU508" s="465">
        <v>0</v>
      </c>
      <c r="AV508" s="404">
        <v>0</v>
      </c>
      <c r="AW508" s="404">
        <v>0</v>
      </c>
      <c r="AX508" s="404">
        <v>0</v>
      </c>
      <c r="AY508" s="404">
        <v>0</v>
      </c>
      <c r="AZ508" s="404">
        <v>0</v>
      </c>
      <c r="BA508" s="404">
        <v>0</v>
      </c>
      <c r="BB508" s="404">
        <v>0</v>
      </c>
      <c r="BC508" s="404">
        <v>0</v>
      </c>
      <c r="BD508" s="404">
        <v>0</v>
      </c>
      <c r="BE508" s="404">
        <v>0</v>
      </c>
      <c r="BF508" s="404">
        <v>0</v>
      </c>
      <c r="BG508" s="404">
        <v>0</v>
      </c>
      <c r="BH508" s="404">
        <v>0</v>
      </c>
      <c r="BI508" s="404">
        <v>0</v>
      </c>
      <c r="BJ508" s="404">
        <v>0</v>
      </c>
      <c r="BK508" s="404">
        <v>0</v>
      </c>
      <c r="BL508" s="404">
        <v>0</v>
      </c>
      <c r="BM508" s="404">
        <v>0</v>
      </c>
      <c r="BN508" s="404">
        <v>0</v>
      </c>
      <c r="BO508" s="404">
        <v>5204.0999999999995</v>
      </c>
      <c r="BP508" s="404">
        <v>5344.13</v>
      </c>
      <c r="BQ508" s="404">
        <v>5718.24</v>
      </c>
      <c r="BR508" s="404">
        <v>5691.07</v>
      </c>
      <c r="BS508" s="404">
        <v>5678.5299999999988</v>
      </c>
      <c r="BT508" s="404">
        <v>0</v>
      </c>
      <c r="BU508" s="404">
        <v>0</v>
      </c>
      <c r="BV508" s="404">
        <v>0</v>
      </c>
      <c r="BW508" s="404">
        <v>0</v>
      </c>
      <c r="BX508" s="404">
        <v>0</v>
      </c>
      <c r="BY508" s="404">
        <v>0</v>
      </c>
      <c r="BZ508" s="404">
        <v>0</v>
      </c>
      <c r="CA508" s="404">
        <v>12063.650000000001</v>
      </c>
      <c r="CB508" s="404">
        <v>0</v>
      </c>
      <c r="CC508" s="404">
        <v>0</v>
      </c>
      <c r="CD508" s="404">
        <v>0</v>
      </c>
      <c r="CE508" s="404">
        <v>0</v>
      </c>
      <c r="CF508" s="404">
        <v>0</v>
      </c>
      <c r="CG508" s="404">
        <v>0</v>
      </c>
      <c r="CH508" s="404">
        <v>0</v>
      </c>
      <c r="CI508" s="404">
        <v>0</v>
      </c>
      <c r="CJ508" s="404">
        <v>0</v>
      </c>
      <c r="CK508" s="404">
        <v>0</v>
      </c>
      <c r="CL508" s="404">
        <v>0</v>
      </c>
      <c r="CM508" s="404">
        <v>0</v>
      </c>
      <c r="CN508" s="404">
        <v>0</v>
      </c>
      <c r="CO508" s="404">
        <v>0</v>
      </c>
      <c r="CP508" s="404">
        <v>0</v>
      </c>
      <c r="CQ508" s="404">
        <v>0</v>
      </c>
      <c r="CR508" s="404">
        <v>0</v>
      </c>
      <c r="CS508" s="404">
        <v>0</v>
      </c>
      <c r="CT508" s="404">
        <v>0</v>
      </c>
      <c r="CU508" s="404">
        <v>0</v>
      </c>
      <c r="CV508" s="404">
        <v>0</v>
      </c>
      <c r="CW508" s="404">
        <v>0</v>
      </c>
      <c r="CX508" s="404">
        <v>0</v>
      </c>
      <c r="CY508" s="404">
        <v>0</v>
      </c>
      <c r="CZ508" s="404">
        <v>0</v>
      </c>
    </row>
    <row r="509" spans="1:104" x14ac:dyDescent="0.25">
      <c r="A509" s="183">
        <v>5064</v>
      </c>
      <c r="B509" s="183" t="s">
        <v>1623</v>
      </c>
      <c r="C509" s="27">
        <v>506401</v>
      </c>
      <c r="D509" s="14">
        <v>1134205958</v>
      </c>
      <c r="F509" s="27" t="s">
        <v>1258</v>
      </c>
      <c r="G509" s="12" t="s">
        <v>326</v>
      </c>
      <c r="H509" s="27" t="s">
        <v>326</v>
      </c>
      <c r="I509" s="12" t="s">
        <v>327</v>
      </c>
      <c r="J509" s="465">
        <v>9029.4</v>
      </c>
      <c r="K509" s="465">
        <v>9352.6</v>
      </c>
      <c r="L509" s="465">
        <v>9792.9600000000009</v>
      </c>
      <c r="M509" s="465">
        <v>9530.3599999999988</v>
      </c>
      <c r="N509" s="465">
        <v>9453.5999999999985</v>
      </c>
      <c r="O509" s="465">
        <v>0</v>
      </c>
      <c r="P509" s="465">
        <v>0</v>
      </c>
      <c r="Q509" s="465">
        <v>0</v>
      </c>
      <c r="R509" s="465">
        <v>0</v>
      </c>
      <c r="S509" s="465">
        <v>0</v>
      </c>
      <c r="T509" s="465">
        <v>0</v>
      </c>
      <c r="U509" s="465">
        <v>0</v>
      </c>
      <c r="V509" s="465">
        <v>26780.16</v>
      </c>
      <c r="W509" s="465">
        <v>0</v>
      </c>
      <c r="X509" s="465">
        <v>0</v>
      </c>
      <c r="Y509" s="465">
        <v>0</v>
      </c>
      <c r="Z509" s="465">
        <v>0</v>
      </c>
      <c r="AA509" s="465">
        <v>0</v>
      </c>
      <c r="AB509" s="465">
        <v>0</v>
      </c>
      <c r="AC509" s="465">
        <v>0</v>
      </c>
      <c r="AD509" s="465">
        <v>0</v>
      </c>
      <c r="AE509" s="465">
        <v>0</v>
      </c>
      <c r="AF509" s="465">
        <v>0</v>
      </c>
      <c r="AG509" s="465">
        <v>0</v>
      </c>
      <c r="AH509" s="465">
        <v>0</v>
      </c>
      <c r="AI509" s="465">
        <v>0</v>
      </c>
      <c r="AJ509" s="465">
        <v>0</v>
      </c>
      <c r="AK509" s="465">
        <v>0</v>
      </c>
      <c r="AL509" s="465">
        <v>0</v>
      </c>
      <c r="AM509" s="465">
        <v>0</v>
      </c>
      <c r="AN509" s="465">
        <v>0</v>
      </c>
      <c r="AO509" s="465">
        <v>0</v>
      </c>
      <c r="AP509" s="465">
        <v>0</v>
      </c>
      <c r="AQ509" s="465">
        <v>0</v>
      </c>
      <c r="AR509" s="465">
        <v>0</v>
      </c>
      <c r="AS509" s="465">
        <v>0</v>
      </c>
      <c r="AT509" s="465">
        <v>0</v>
      </c>
      <c r="AU509" s="465">
        <v>0</v>
      </c>
      <c r="AV509" s="404">
        <v>0</v>
      </c>
      <c r="AW509" s="404">
        <v>0</v>
      </c>
      <c r="AX509" s="404">
        <v>0</v>
      </c>
      <c r="AY509" s="404">
        <v>0</v>
      </c>
      <c r="AZ509" s="404">
        <v>0</v>
      </c>
      <c r="BA509" s="404">
        <v>0</v>
      </c>
      <c r="BB509" s="404">
        <v>0</v>
      </c>
      <c r="BC509" s="404">
        <v>0</v>
      </c>
      <c r="BD509" s="404">
        <v>0</v>
      </c>
      <c r="BE509" s="404">
        <v>0</v>
      </c>
      <c r="BF509" s="404">
        <v>0</v>
      </c>
      <c r="BG509" s="404">
        <v>0</v>
      </c>
      <c r="BH509" s="404">
        <v>0</v>
      </c>
      <c r="BI509" s="404">
        <v>0</v>
      </c>
      <c r="BJ509" s="404">
        <v>0</v>
      </c>
      <c r="BK509" s="404">
        <v>0</v>
      </c>
      <c r="BL509" s="404">
        <v>0</v>
      </c>
      <c r="BM509" s="404">
        <v>0</v>
      </c>
      <c r="BN509" s="404">
        <v>0</v>
      </c>
      <c r="BO509" s="404">
        <v>10059.6</v>
      </c>
      <c r="BP509" s="404">
        <v>10330.280000000001</v>
      </c>
      <c r="BQ509" s="404">
        <v>11053.44</v>
      </c>
      <c r="BR509" s="404">
        <v>11000.920000000002</v>
      </c>
      <c r="BS509" s="404">
        <v>10976.679999999998</v>
      </c>
      <c r="BT509" s="404">
        <v>0</v>
      </c>
      <c r="BU509" s="404">
        <v>0</v>
      </c>
      <c r="BV509" s="404">
        <v>0</v>
      </c>
      <c r="BW509" s="404">
        <v>0</v>
      </c>
      <c r="BX509" s="404">
        <v>0</v>
      </c>
      <c r="BY509" s="404">
        <v>0</v>
      </c>
      <c r="BZ509" s="404">
        <v>0</v>
      </c>
      <c r="CA509" s="404">
        <v>29886.720000000001</v>
      </c>
      <c r="CB509" s="404">
        <v>0</v>
      </c>
      <c r="CC509" s="404">
        <v>0</v>
      </c>
      <c r="CD509" s="404">
        <v>0</v>
      </c>
      <c r="CE509" s="404">
        <v>0</v>
      </c>
      <c r="CF509" s="404">
        <v>0</v>
      </c>
      <c r="CG509" s="404">
        <v>0</v>
      </c>
      <c r="CH509" s="404">
        <v>0</v>
      </c>
      <c r="CI509" s="404">
        <v>0</v>
      </c>
      <c r="CJ509" s="404">
        <v>0</v>
      </c>
      <c r="CK509" s="404">
        <v>0</v>
      </c>
      <c r="CL509" s="404">
        <v>0</v>
      </c>
      <c r="CM509" s="404">
        <v>0</v>
      </c>
      <c r="CN509" s="404">
        <v>0</v>
      </c>
      <c r="CO509" s="404">
        <v>0</v>
      </c>
      <c r="CP509" s="404">
        <v>0</v>
      </c>
      <c r="CQ509" s="404">
        <v>0</v>
      </c>
      <c r="CR509" s="404">
        <v>0</v>
      </c>
      <c r="CS509" s="404">
        <v>0</v>
      </c>
      <c r="CT509" s="404">
        <v>0</v>
      </c>
      <c r="CU509" s="404">
        <v>0</v>
      </c>
      <c r="CV509" s="404">
        <v>0</v>
      </c>
      <c r="CW509" s="404">
        <v>0</v>
      </c>
      <c r="CX509" s="404">
        <v>0</v>
      </c>
      <c r="CY509" s="404">
        <v>0</v>
      </c>
      <c r="CZ509" s="404">
        <v>0</v>
      </c>
    </row>
    <row r="510" spans="1:104" x14ac:dyDescent="0.25">
      <c r="A510" s="183">
        <v>5110</v>
      </c>
      <c r="B510" s="183" t="s">
        <v>1628</v>
      </c>
      <c r="C510" s="27">
        <v>511001</v>
      </c>
      <c r="D510" s="14">
        <v>1558491506</v>
      </c>
      <c r="F510" s="27" t="s">
        <v>1258</v>
      </c>
      <c r="G510" s="12" t="s">
        <v>954</v>
      </c>
      <c r="H510" s="27" t="s">
        <v>1420</v>
      </c>
      <c r="I510" s="12" t="s">
        <v>955</v>
      </c>
      <c r="J510" s="465">
        <v>2480.8500000000004</v>
      </c>
      <c r="K510" s="465">
        <v>2569.65</v>
      </c>
      <c r="L510" s="465">
        <v>2690.6400000000003</v>
      </c>
      <c r="M510" s="465">
        <v>2618.4900000000002</v>
      </c>
      <c r="N510" s="465">
        <v>2597.4</v>
      </c>
      <c r="O510" s="465">
        <v>0</v>
      </c>
      <c r="P510" s="465">
        <v>0</v>
      </c>
      <c r="Q510" s="465">
        <v>0</v>
      </c>
      <c r="R510" s="465">
        <v>0</v>
      </c>
      <c r="S510" s="465">
        <v>0</v>
      </c>
      <c r="T510" s="465">
        <v>0</v>
      </c>
      <c r="U510" s="465">
        <v>0</v>
      </c>
      <c r="V510" s="465">
        <v>7322.7000000000016</v>
      </c>
      <c r="W510" s="465">
        <v>0</v>
      </c>
      <c r="X510" s="465">
        <v>0</v>
      </c>
      <c r="Y510" s="465">
        <v>0</v>
      </c>
      <c r="Z510" s="465">
        <v>0</v>
      </c>
      <c r="AA510" s="465">
        <v>0</v>
      </c>
      <c r="AB510" s="465">
        <v>0</v>
      </c>
      <c r="AC510" s="465">
        <v>0</v>
      </c>
      <c r="AD510" s="465">
        <v>0</v>
      </c>
      <c r="AE510" s="465">
        <v>0</v>
      </c>
      <c r="AF510" s="465">
        <v>0</v>
      </c>
      <c r="AG510" s="465">
        <v>0</v>
      </c>
      <c r="AH510" s="465">
        <v>0</v>
      </c>
      <c r="AI510" s="465">
        <v>0</v>
      </c>
      <c r="AJ510" s="465">
        <v>0</v>
      </c>
      <c r="AK510" s="465">
        <v>0</v>
      </c>
      <c r="AL510" s="465">
        <v>0</v>
      </c>
      <c r="AM510" s="465">
        <v>0</v>
      </c>
      <c r="AN510" s="465">
        <v>0</v>
      </c>
      <c r="AO510" s="465">
        <v>0</v>
      </c>
      <c r="AP510" s="465">
        <v>0</v>
      </c>
      <c r="AQ510" s="465">
        <v>0</v>
      </c>
      <c r="AR510" s="465">
        <v>0</v>
      </c>
      <c r="AS510" s="465">
        <v>0</v>
      </c>
      <c r="AT510" s="465">
        <v>0</v>
      </c>
      <c r="AU510" s="465">
        <v>0</v>
      </c>
      <c r="AV510" s="404">
        <v>0</v>
      </c>
      <c r="AW510" s="404">
        <v>0</v>
      </c>
      <c r="AX510" s="404">
        <v>0</v>
      </c>
      <c r="AY510" s="404">
        <v>0</v>
      </c>
      <c r="AZ510" s="404">
        <v>0</v>
      </c>
      <c r="BA510" s="404">
        <v>0</v>
      </c>
      <c r="BB510" s="404">
        <v>0</v>
      </c>
      <c r="BC510" s="404">
        <v>0</v>
      </c>
      <c r="BD510" s="404">
        <v>0</v>
      </c>
      <c r="BE510" s="404">
        <v>0</v>
      </c>
      <c r="BF510" s="404">
        <v>0</v>
      </c>
      <c r="BG510" s="404">
        <v>0</v>
      </c>
      <c r="BH510" s="404">
        <v>0</v>
      </c>
      <c r="BI510" s="404">
        <v>0</v>
      </c>
      <c r="BJ510" s="404">
        <v>0</v>
      </c>
      <c r="BK510" s="404">
        <v>0</v>
      </c>
      <c r="BL510" s="404">
        <v>0</v>
      </c>
      <c r="BM510" s="404">
        <v>0</v>
      </c>
      <c r="BN510" s="404">
        <v>0</v>
      </c>
      <c r="BO510" s="404">
        <v>2763.9</v>
      </c>
      <c r="BP510" s="404">
        <v>2838.2700000000004</v>
      </c>
      <c r="BQ510" s="404">
        <v>3036.9600000000005</v>
      </c>
      <c r="BR510" s="404">
        <v>3022.53</v>
      </c>
      <c r="BS510" s="404">
        <v>3015.8700000000003</v>
      </c>
      <c r="BT510" s="404">
        <v>0</v>
      </c>
      <c r="BU510" s="404">
        <v>0</v>
      </c>
      <c r="BV510" s="404">
        <v>0</v>
      </c>
      <c r="BW510" s="404">
        <v>0</v>
      </c>
      <c r="BX510" s="404">
        <v>0</v>
      </c>
      <c r="BY510" s="404">
        <v>0</v>
      </c>
      <c r="BZ510" s="404">
        <v>0</v>
      </c>
      <c r="CA510" s="404">
        <v>8172.1500000000015</v>
      </c>
      <c r="CB510" s="404">
        <v>0</v>
      </c>
      <c r="CC510" s="404">
        <v>0</v>
      </c>
      <c r="CD510" s="404">
        <v>0</v>
      </c>
      <c r="CE510" s="404">
        <v>0</v>
      </c>
      <c r="CF510" s="404">
        <v>0</v>
      </c>
      <c r="CG510" s="404">
        <v>0</v>
      </c>
      <c r="CH510" s="404">
        <v>0</v>
      </c>
      <c r="CI510" s="404">
        <v>0</v>
      </c>
      <c r="CJ510" s="404">
        <v>0</v>
      </c>
      <c r="CK510" s="404">
        <v>0</v>
      </c>
      <c r="CL510" s="404">
        <v>0</v>
      </c>
      <c r="CM510" s="404">
        <v>0</v>
      </c>
      <c r="CN510" s="404">
        <v>0</v>
      </c>
      <c r="CO510" s="404">
        <v>0</v>
      </c>
      <c r="CP510" s="404">
        <v>0</v>
      </c>
      <c r="CQ510" s="404">
        <v>0</v>
      </c>
      <c r="CR510" s="404">
        <v>0</v>
      </c>
      <c r="CS510" s="404">
        <v>0</v>
      </c>
      <c r="CT510" s="404">
        <v>0</v>
      </c>
      <c r="CU510" s="404">
        <v>0</v>
      </c>
      <c r="CV510" s="404">
        <v>0</v>
      </c>
      <c r="CW510" s="404">
        <v>0</v>
      </c>
      <c r="CX510" s="404">
        <v>0</v>
      </c>
      <c r="CY510" s="404">
        <v>0</v>
      </c>
      <c r="CZ510" s="404">
        <v>0</v>
      </c>
    </row>
    <row r="511" spans="1:104" x14ac:dyDescent="0.25">
      <c r="A511" s="183">
        <v>5246</v>
      </c>
      <c r="B511" s="183" t="s">
        <v>1629</v>
      </c>
      <c r="C511" s="27">
        <v>524601</v>
      </c>
      <c r="D511" s="14">
        <v>1851476725</v>
      </c>
      <c r="F511" s="27" t="s">
        <v>1258</v>
      </c>
      <c r="G511" s="12" t="s">
        <v>1057</v>
      </c>
      <c r="H511" s="27" t="s">
        <v>1273</v>
      </c>
      <c r="I511" s="12" t="s">
        <v>1058</v>
      </c>
      <c r="J511" s="465">
        <v>6302.7</v>
      </c>
      <c r="K511" s="465">
        <v>6528.3</v>
      </c>
      <c r="L511" s="465">
        <v>6835.6799999999994</v>
      </c>
      <c r="M511" s="465">
        <v>6652.3799999999992</v>
      </c>
      <c r="N511" s="465">
        <v>6598.8</v>
      </c>
      <c r="O511" s="465">
        <v>0</v>
      </c>
      <c r="P511" s="465">
        <v>0</v>
      </c>
      <c r="Q511" s="465">
        <v>0</v>
      </c>
      <c r="R511" s="465">
        <v>0</v>
      </c>
      <c r="S511" s="465">
        <v>0</v>
      </c>
      <c r="T511" s="465">
        <v>0</v>
      </c>
      <c r="U511" s="465">
        <v>0</v>
      </c>
      <c r="V511" s="465">
        <v>18760.060000000001</v>
      </c>
      <c r="W511" s="465">
        <v>0</v>
      </c>
      <c r="X511" s="465">
        <v>0</v>
      </c>
      <c r="Y511" s="465">
        <v>0</v>
      </c>
      <c r="Z511" s="465">
        <v>0</v>
      </c>
      <c r="AA511" s="465">
        <v>0</v>
      </c>
      <c r="AB511" s="465">
        <v>0</v>
      </c>
      <c r="AC511" s="465">
        <v>0</v>
      </c>
      <c r="AD511" s="465">
        <v>0</v>
      </c>
      <c r="AE511" s="465">
        <v>0</v>
      </c>
      <c r="AF511" s="465">
        <v>0</v>
      </c>
      <c r="AG511" s="465">
        <v>0</v>
      </c>
      <c r="AH511" s="465">
        <v>0</v>
      </c>
      <c r="AI511" s="465">
        <v>0</v>
      </c>
      <c r="AJ511" s="465">
        <v>0</v>
      </c>
      <c r="AK511" s="465">
        <v>0</v>
      </c>
      <c r="AL511" s="465">
        <v>0</v>
      </c>
      <c r="AM511" s="465">
        <v>0</v>
      </c>
      <c r="AN511" s="465">
        <v>0</v>
      </c>
      <c r="AO511" s="465">
        <v>0</v>
      </c>
      <c r="AP511" s="465">
        <v>0</v>
      </c>
      <c r="AQ511" s="465">
        <v>0</v>
      </c>
      <c r="AR511" s="465">
        <v>0</v>
      </c>
      <c r="AS511" s="465">
        <v>0</v>
      </c>
      <c r="AT511" s="465">
        <v>0</v>
      </c>
      <c r="AU511" s="465">
        <v>0</v>
      </c>
      <c r="AV511" s="404">
        <v>0</v>
      </c>
      <c r="AW511" s="404">
        <v>0</v>
      </c>
      <c r="AX511" s="404">
        <v>0</v>
      </c>
      <c r="AY511" s="404">
        <v>0</v>
      </c>
      <c r="AZ511" s="404">
        <v>0</v>
      </c>
      <c r="BA511" s="404">
        <v>0</v>
      </c>
      <c r="BB511" s="404">
        <v>0</v>
      </c>
      <c r="BC511" s="404">
        <v>0</v>
      </c>
      <c r="BD511" s="404">
        <v>0</v>
      </c>
      <c r="BE511" s="404">
        <v>0</v>
      </c>
      <c r="BF511" s="404">
        <v>0</v>
      </c>
      <c r="BG511" s="404">
        <v>0</v>
      </c>
      <c r="BH511" s="404">
        <v>0</v>
      </c>
      <c r="BI511" s="404">
        <v>0</v>
      </c>
      <c r="BJ511" s="404">
        <v>0</v>
      </c>
      <c r="BK511" s="404">
        <v>0</v>
      </c>
      <c r="BL511" s="404">
        <v>0</v>
      </c>
      <c r="BM511" s="404">
        <v>0</v>
      </c>
      <c r="BN511" s="404">
        <v>0</v>
      </c>
      <c r="BO511" s="404">
        <v>7021.7999999999993</v>
      </c>
      <c r="BP511" s="404">
        <v>7210.74</v>
      </c>
      <c r="BQ511" s="404">
        <v>7715.5199999999995</v>
      </c>
      <c r="BR511" s="404">
        <v>7678.86</v>
      </c>
      <c r="BS511" s="404">
        <v>7661.94</v>
      </c>
      <c r="BT511" s="404">
        <v>0</v>
      </c>
      <c r="BU511" s="404">
        <v>0</v>
      </c>
      <c r="BV511" s="404">
        <v>0</v>
      </c>
      <c r="BW511" s="404">
        <v>0</v>
      </c>
      <c r="BX511" s="404">
        <v>0</v>
      </c>
      <c r="BY511" s="404">
        <v>0</v>
      </c>
      <c r="BZ511" s="404">
        <v>0</v>
      </c>
      <c r="CA511" s="404">
        <v>20936.269999999997</v>
      </c>
      <c r="CB511" s="404">
        <v>0</v>
      </c>
      <c r="CC511" s="404">
        <v>0</v>
      </c>
      <c r="CD511" s="404">
        <v>0</v>
      </c>
      <c r="CE511" s="404">
        <v>0</v>
      </c>
      <c r="CF511" s="404">
        <v>0</v>
      </c>
      <c r="CG511" s="404">
        <v>0</v>
      </c>
      <c r="CH511" s="404">
        <v>0</v>
      </c>
      <c r="CI511" s="404">
        <v>0</v>
      </c>
      <c r="CJ511" s="404">
        <v>0</v>
      </c>
      <c r="CK511" s="404">
        <v>0</v>
      </c>
      <c r="CL511" s="404">
        <v>0</v>
      </c>
      <c r="CM511" s="404">
        <v>0</v>
      </c>
      <c r="CN511" s="404">
        <v>0</v>
      </c>
      <c r="CO511" s="404">
        <v>0</v>
      </c>
      <c r="CP511" s="404">
        <v>0</v>
      </c>
      <c r="CQ511" s="404">
        <v>0</v>
      </c>
      <c r="CR511" s="404">
        <v>0</v>
      </c>
      <c r="CS511" s="404">
        <v>0</v>
      </c>
      <c r="CT511" s="404">
        <v>0</v>
      </c>
      <c r="CU511" s="404">
        <v>0</v>
      </c>
      <c r="CV511" s="404">
        <v>0</v>
      </c>
      <c r="CW511" s="404">
        <v>0</v>
      </c>
      <c r="CX511" s="404">
        <v>0</v>
      </c>
      <c r="CY511" s="404">
        <v>0</v>
      </c>
      <c r="CZ511" s="404">
        <v>0</v>
      </c>
    </row>
    <row r="512" spans="1:104" x14ac:dyDescent="0.25">
      <c r="A512" s="183">
        <v>5249</v>
      </c>
      <c r="B512" s="183" t="s">
        <v>1630</v>
      </c>
      <c r="C512" s="27">
        <v>524901</v>
      </c>
      <c r="D512" s="14">
        <v>1700991700</v>
      </c>
      <c r="F512" s="27" t="s">
        <v>1258</v>
      </c>
      <c r="G512" s="12" t="s">
        <v>1059</v>
      </c>
      <c r="H512" s="27" t="s">
        <v>1384</v>
      </c>
      <c r="I512" s="12" t="s">
        <v>1060</v>
      </c>
      <c r="J512" s="465">
        <v>9364.6500000000015</v>
      </c>
      <c r="K512" s="465">
        <v>9699.85</v>
      </c>
      <c r="L512" s="465">
        <v>10156.560000000001</v>
      </c>
      <c r="M512" s="465">
        <v>9884.2100000000009</v>
      </c>
      <c r="N512" s="465">
        <v>9804.6</v>
      </c>
      <c r="O512" s="465">
        <v>0</v>
      </c>
      <c r="P512" s="465">
        <v>0</v>
      </c>
      <c r="Q512" s="465">
        <v>0</v>
      </c>
      <c r="R512" s="465">
        <v>0</v>
      </c>
      <c r="S512" s="465">
        <v>0</v>
      </c>
      <c r="T512" s="465">
        <v>0</v>
      </c>
      <c r="U512" s="465">
        <v>0</v>
      </c>
      <c r="V512" s="465">
        <v>27826.260000000002</v>
      </c>
      <c r="W512" s="465">
        <v>0</v>
      </c>
      <c r="X512" s="465">
        <v>0</v>
      </c>
      <c r="Y512" s="465">
        <v>0</v>
      </c>
      <c r="Z512" s="465">
        <v>0</v>
      </c>
      <c r="AA512" s="465">
        <v>0</v>
      </c>
      <c r="AB512" s="465">
        <v>0</v>
      </c>
      <c r="AC512" s="465">
        <v>0</v>
      </c>
      <c r="AD512" s="465">
        <v>0</v>
      </c>
      <c r="AE512" s="465">
        <v>0</v>
      </c>
      <c r="AF512" s="465">
        <v>0</v>
      </c>
      <c r="AG512" s="465">
        <v>0</v>
      </c>
      <c r="AH512" s="465">
        <v>0</v>
      </c>
      <c r="AI512" s="465">
        <v>0</v>
      </c>
      <c r="AJ512" s="465">
        <v>0</v>
      </c>
      <c r="AK512" s="465">
        <v>0</v>
      </c>
      <c r="AL512" s="465">
        <v>0</v>
      </c>
      <c r="AM512" s="465">
        <v>0</v>
      </c>
      <c r="AN512" s="465">
        <v>0</v>
      </c>
      <c r="AO512" s="465">
        <v>0</v>
      </c>
      <c r="AP512" s="465">
        <v>0</v>
      </c>
      <c r="AQ512" s="465">
        <v>0</v>
      </c>
      <c r="AR512" s="465">
        <v>0</v>
      </c>
      <c r="AS512" s="465">
        <v>0</v>
      </c>
      <c r="AT512" s="465">
        <v>0</v>
      </c>
      <c r="AU512" s="465">
        <v>0</v>
      </c>
      <c r="AV512" s="404">
        <v>0</v>
      </c>
      <c r="AW512" s="404">
        <v>0</v>
      </c>
      <c r="AX512" s="404">
        <v>0</v>
      </c>
      <c r="AY512" s="404">
        <v>0</v>
      </c>
      <c r="AZ512" s="404">
        <v>0</v>
      </c>
      <c r="BA512" s="404">
        <v>0</v>
      </c>
      <c r="BB512" s="404">
        <v>0</v>
      </c>
      <c r="BC512" s="404">
        <v>0</v>
      </c>
      <c r="BD512" s="404">
        <v>0</v>
      </c>
      <c r="BE512" s="404">
        <v>0</v>
      </c>
      <c r="BF512" s="404">
        <v>0</v>
      </c>
      <c r="BG512" s="404">
        <v>0</v>
      </c>
      <c r="BH512" s="404">
        <v>0</v>
      </c>
      <c r="BI512" s="404">
        <v>0</v>
      </c>
      <c r="BJ512" s="404">
        <v>0</v>
      </c>
      <c r="BK512" s="404">
        <v>0</v>
      </c>
      <c r="BL512" s="404">
        <v>0</v>
      </c>
      <c r="BM512" s="404">
        <v>0</v>
      </c>
      <c r="BN512" s="404">
        <v>0</v>
      </c>
      <c r="BO512" s="404">
        <v>10433.1</v>
      </c>
      <c r="BP512" s="404">
        <v>10713.830000000002</v>
      </c>
      <c r="BQ512" s="404">
        <v>11463.840000000002</v>
      </c>
      <c r="BR512" s="404">
        <v>11409.37</v>
      </c>
      <c r="BS512" s="404">
        <v>11384.230000000001</v>
      </c>
      <c r="BT512" s="404">
        <v>0</v>
      </c>
      <c r="BU512" s="404">
        <v>0</v>
      </c>
      <c r="BV512" s="404">
        <v>0</v>
      </c>
      <c r="BW512" s="404">
        <v>0</v>
      </c>
      <c r="BX512" s="404">
        <v>0</v>
      </c>
      <c r="BY512" s="404">
        <v>0</v>
      </c>
      <c r="BZ512" s="404">
        <v>0</v>
      </c>
      <c r="CA512" s="404">
        <v>31054.170000000002</v>
      </c>
      <c r="CB512" s="404">
        <v>0</v>
      </c>
      <c r="CC512" s="404">
        <v>0</v>
      </c>
      <c r="CD512" s="404">
        <v>0</v>
      </c>
      <c r="CE512" s="404">
        <v>0</v>
      </c>
      <c r="CF512" s="404">
        <v>0</v>
      </c>
      <c r="CG512" s="404">
        <v>0</v>
      </c>
      <c r="CH512" s="404">
        <v>0</v>
      </c>
      <c r="CI512" s="404">
        <v>0</v>
      </c>
      <c r="CJ512" s="404">
        <v>0</v>
      </c>
      <c r="CK512" s="404">
        <v>0</v>
      </c>
      <c r="CL512" s="404">
        <v>0</v>
      </c>
      <c r="CM512" s="404">
        <v>0</v>
      </c>
      <c r="CN512" s="404">
        <v>0</v>
      </c>
      <c r="CO512" s="404">
        <v>0</v>
      </c>
      <c r="CP512" s="404">
        <v>0</v>
      </c>
      <c r="CQ512" s="404">
        <v>0</v>
      </c>
      <c r="CR512" s="404">
        <v>0</v>
      </c>
      <c r="CS512" s="404">
        <v>0</v>
      </c>
      <c r="CT512" s="404">
        <v>0</v>
      </c>
      <c r="CU512" s="404">
        <v>0</v>
      </c>
      <c r="CV512" s="404">
        <v>0</v>
      </c>
      <c r="CW512" s="404">
        <v>0</v>
      </c>
      <c r="CX512" s="404">
        <v>0</v>
      </c>
      <c r="CY512" s="404">
        <v>0</v>
      </c>
      <c r="CZ512" s="404">
        <v>0</v>
      </c>
    </row>
    <row r="513" spans="1:104" x14ac:dyDescent="0.25">
      <c r="A513" s="183">
        <v>5355</v>
      </c>
      <c r="B513" s="183" t="s">
        <v>1625</v>
      </c>
      <c r="C513" s="27">
        <v>1020889</v>
      </c>
      <c r="D513" s="14">
        <v>1023038379</v>
      </c>
      <c r="F513" s="27" t="s">
        <v>1274</v>
      </c>
      <c r="G513" s="12" t="s">
        <v>372</v>
      </c>
      <c r="H513" s="27" t="s">
        <v>1363</v>
      </c>
      <c r="I513" s="12" t="s">
        <v>373</v>
      </c>
      <c r="J513" s="465">
        <v>0</v>
      </c>
      <c r="K513" s="465">
        <v>0</v>
      </c>
      <c r="L513" s="465">
        <v>0</v>
      </c>
      <c r="M513" s="465">
        <v>0</v>
      </c>
      <c r="N513" s="465">
        <v>0</v>
      </c>
      <c r="O513" s="465">
        <v>0</v>
      </c>
      <c r="P513" s="465">
        <v>0</v>
      </c>
      <c r="Q513" s="465">
        <v>0</v>
      </c>
      <c r="R513" s="465">
        <v>0</v>
      </c>
      <c r="S513" s="465">
        <v>0</v>
      </c>
      <c r="T513" s="465">
        <v>0</v>
      </c>
      <c r="U513" s="465">
        <v>0</v>
      </c>
      <c r="V513" s="465">
        <v>0</v>
      </c>
      <c r="W513" s="465">
        <v>0</v>
      </c>
      <c r="X513" s="465">
        <v>0</v>
      </c>
      <c r="Y513" s="465">
        <v>0</v>
      </c>
      <c r="Z513" s="465">
        <v>0</v>
      </c>
      <c r="AA513" s="465">
        <v>0</v>
      </c>
      <c r="AB513" s="465">
        <v>0</v>
      </c>
      <c r="AC513" s="465">
        <v>0</v>
      </c>
      <c r="AD513" s="465">
        <v>0</v>
      </c>
      <c r="AE513" s="465">
        <v>0</v>
      </c>
      <c r="AF513" s="465">
        <v>0</v>
      </c>
      <c r="AG513" s="465">
        <v>0</v>
      </c>
      <c r="AH513" s="465">
        <v>0</v>
      </c>
      <c r="AI513" s="465">
        <v>0</v>
      </c>
      <c r="AJ513" s="465">
        <v>0</v>
      </c>
      <c r="AK513" s="465">
        <v>0</v>
      </c>
      <c r="AL513" s="465">
        <v>0</v>
      </c>
      <c r="AM513" s="465">
        <v>0</v>
      </c>
      <c r="AN513" s="465">
        <v>0</v>
      </c>
      <c r="AO513" s="465">
        <v>0</v>
      </c>
      <c r="AP513" s="465">
        <v>0</v>
      </c>
      <c r="AQ513" s="465">
        <v>0</v>
      </c>
      <c r="AR513" s="465">
        <v>0</v>
      </c>
      <c r="AS513" s="465">
        <v>0</v>
      </c>
      <c r="AT513" s="465">
        <v>0</v>
      </c>
      <c r="AU513" s="465">
        <v>0</v>
      </c>
      <c r="AV513" s="404">
        <v>0</v>
      </c>
      <c r="AW513" s="404">
        <v>0</v>
      </c>
      <c r="AX513" s="404">
        <v>0</v>
      </c>
      <c r="AY513" s="404">
        <v>0</v>
      </c>
      <c r="AZ513" s="404">
        <v>0</v>
      </c>
      <c r="BA513" s="404">
        <v>0</v>
      </c>
      <c r="BB513" s="404">
        <v>0</v>
      </c>
      <c r="BC513" s="404">
        <v>0</v>
      </c>
      <c r="BD513" s="404">
        <v>0</v>
      </c>
      <c r="BE513" s="404">
        <v>0</v>
      </c>
      <c r="BF513" s="404">
        <v>0</v>
      </c>
      <c r="BG513" s="404">
        <v>0</v>
      </c>
      <c r="BH513" s="404">
        <v>0</v>
      </c>
      <c r="BI513" s="404">
        <v>0</v>
      </c>
      <c r="BJ513" s="404">
        <v>0</v>
      </c>
      <c r="BK513" s="404">
        <v>0</v>
      </c>
      <c r="BL513" s="404">
        <v>0</v>
      </c>
      <c r="BM513" s="404">
        <v>0</v>
      </c>
      <c r="BN513" s="404">
        <v>0</v>
      </c>
      <c r="BO513" s="404">
        <v>4074.2699999999995</v>
      </c>
      <c r="BP513" s="404">
        <v>4022.0099999999993</v>
      </c>
      <c r="BQ513" s="404">
        <v>4520.49</v>
      </c>
      <c r="BR513" s="404">
        <v>4405.9199999999992</v>
      </c>
      <c r="BS513" s="404">
        <v>4353.66</v>
      </c>
      <c r="BT513" s="404">
        <v>0</v>
      </c>
      <c r="BU513" s="404">
        <v>0</v>
      </c>
      <c r="BV513" s="404">
        <v>0</v>
      </c>
      <c r="BW513" s="404">
        <v>0</v>
      </c>
      <c r="BX513" s="404">
        <v>0</v>
      </c>
      <c r="BY513" s="404">
        <v>0</v>
      </c>
      <c r="BZ513" s="404">
        <v>0</v>
      </c>
      <c r="CA513" s="404">
        <v>9289.9600000000009</v>
      </c>
      <c r="CB513" s="404">
        <v>0</v>
      </c>
      <c r="CC513" s="404">
        <v>0</v>
      </c>
      <c r="CD513" s="404">
        <v>0</v>
      </c>
      <c r="CE513" s="404">
        <v>0</v>
      </c>
      <c r="CF513" s="404">
        <v>0</v>
      </c>
      <c r="CG513" s="404">
        <v>0</v>
      </c>
      <c r="CH513" s="404">
        <v>4928.5199999999995</v>
      </c>
      <c r="CI513" s="404">
        <v>4848.12</v>
      </c>
      <c r="CJ513" s="404">
        <v>5298.3599999999988</v>
      </c>
      <c r="CK513" s="404">
        <v>5272.2299999999987</v>
      </c>
      <c r="CL513" s="404">
        <v>5171.7299999999996</v>
      </c>
      <c r="CM513" s="404">
        <v>0</v>
      </c>
      <c r="CN513" s="404">
        <v>0</v>
      </c>
      <c r="CO513" s="404">
        <v>0</v>
      </c>
      <c r="CP513" s="404">
        <v>0</v>
      </c>
      <c r="CQ513" s="404">
        <v>0</v>
      </c>
      <c r="CR513" s="404">
        <v>0</v>
      </c>
      <c r="CS513" s="404">
        <v>0</v>
      </c>
      <c r="CT513" s="404">
        <v>11100</v>
      </c>
      <c r="CU513" s="404">
        <v>0</v>
      </c>
      <c r="CV513" s="404">
        <v>0</v>
      </c>
      <c r="CW513" s="404">
        <v>0</v>
      </c>
      <c r="CX513" s="404">
        <v>0</v>
      </c>
      <c r="CY513" s="404">
        <v>0</v>
      </c>
      <c r="CZ513" s="404">
        <v>0</v>
      </c>
    </row>
    <row r="514" spans="1:104" x14ac:dyDescent="0.25">
      <c r="A514" s="183">
        <v>5332</v>
      </c>
      <c r="B514" s="183" t="s">
        <v>1631</v>
      </c>
      <c r="C514" s="27">
        <v>533201</v>
      </c>
      <c r="D514" s="14">
        <v>1558350751</v>
      </c>
      <c r="F514" s="27" t="s">
        <v>1258</v>
      </c>
      <c r="G514" s="12" t="s">
        <v>366</v>
      </c>
      <c r="H514" s="27" t="s">
        <v>1401</v>
      </c>
      <c r="I514" s="12" t="s">
        <v>367</v>
      </c>
      <c r="J514" s="465">
        <v>13477.050000000001</v>
      </c>
      <c r="K514" s="465">
        <v>13959.45</v>
      </c>
      <c r="L514" s="465">
        <v>14616.720000000001</v>
      </c>
      <c r="M514" s="465">
        <v>14224.77</v>
      </c>
      <c r="N514" s="465">
        <v>14110.2</v>
      </c>
      <c r="O514" s="465">
        <v>0</v>
      </c>
      <c r="P514" s="465">
        <v>0</v>
      </c>
      <c r="Q514" s="465">
        <v>0</v>
      </c>
      <c r="R514" s="465">
        <v>0</v>
      </c>
      <c r="S514" s="465">
        <v>0</v>
      </c>
      <c r="T514" s="465">
        <v>0</v>
      </c>
      <c r="U514" s="465">
        <v>0</v>
      </c>
      <c r="V514" s="465">
        <v>22247.06</v>
      </c>
      <c r="W514" s="465">
        <v>0</v>
      </c>
      <c r="X514" s="465">
        <v>0</v>
      </c>
      <c r="Y514" s="465">
        <v>0</v>
      </c>
      <c r="Z514" s="465">
        <v>0</v>
      </c>
      <c r="AA514" s="465">
        <v>0</v>
      </c>
      <c r="AB514" s="465">
        <v>0</v>
      </c>
      <c r="AC514" s="465">
        <v>0</v>
      </c>
      <c r="AD514" s="465">
        <v>0</v>
      </c>
      <c r="AE514" s="465">
        <v>0</v>
      </c>
      <c r="AF514" s="465">
        <v>0</v>
      </c>
      <c r="AG514" s="465">
        <v>0</v>
      </c>
      <c r="AH514" s="465">
        <v>0</v>
      </c>
      <c r="AI514" s="465">
        <v>0</v>
      </c>
      <c r="AJ514" s="465">
        <v>0</v>
      </c>
      <c r="AK514" s="465">
        <v>0</v>
      </c>
      <c r="AL514" s="465">
        <v>0</v>
      </c>
      <c r="AM514" s="465">
        <v>0</v>
      </c>
      <c r="AN514" s="465">
        <v>0</v>
      </c>
      <c r="AO514" s="465">
        <v>0</v>
      </c>
      <c r="AP514" s="465">
        <v>0</v>
      </c>
      <c r="AQ514" s="465">
        <v>0</v>
      </c>
      <c r="AR514" s="465">
        <v>0</v>
      </c>
      <c r="AS514" s="465">
        <v>0</v>
      </c>
      <c r="AT514" s="465">
        <v>0</v>
      </c>
      <c r="AU514" s="465">
        <v>0</v>
      </c>
      <c r="AV514" s="404">
        <v>0</v>
      </c>
      <c r="AW514" s="404">
        <v>0</v>
      </c>
      <c r="AX514" s="404">
        <v>0</v>
      </c>
      <c r="AY514" s="404">
        <v>0</v>
      </c>
      <c r="AZ514" s="404">
        <v>0</v>
      </c>
      <c r="BA514" s="404">
        <v>0</v>
      </c>
      <c r="BB514" s="404">
        <v>0</v>
      </c>
      <c r="BC514" s="404">
        <v>0</v>
      </c>
      <c r="BD514" s="404">
        <v>0</v>
      </c>
      <c r="BE514" s="404">
        <v>0</v>
      </c>
      <c r="BF514" s="404">
        <v>0</v>
      </c>
      <c r="BG514" s="404">
        <v>0</v>
      </c>
      <c r="BH514" s="404">
        <v>0</v>
      </c>
      <c r="BI514" s="404">
        <v>0</v>
      </c>
      <c r="BJ514" s="404">
        <v>0</v>
      </c>
      <c r="BK514" s="404">
        <v>0</v>
      </c>
      <c r="BL514" s="404">
        <v>0</v>
      </c>
      <c r="BM514" s="404">
        <v>0</v>
      </c>
      <c r="BN514" s="404">
        <v>0</v>
      </c>
      <c r="BO514" s="404">
        <v>15014.7</v>
      </c>
      <c r="BP514" s="404">
        <v>15418.710000000001</v>
      </c>
      <c r="BQ514" s="404">
        <v>16498.080000000002</v>
      </c>
      <c r="BR514" s="404">
        <v>16419.690000000002</v>
      </c>
      <c r="BS514" s="404">
        <v>16383.51</v>
      </c>
      <c r="BT514" s="404">
        <v>0</v>
      </c>
      <c r="BU514" s="404">
        <v>0</v>
      </c>
      <c r="BV514" s="404">
        <v>0</v>
      </c>
      <c r="BW514" s="404">
        <v>0</v>
      </c>
      <c r="BX514" s="404">
        <v>0</v>
      </c>
      <c r="BY514" s="404">
        <v>0</v>
      </c>
      <c r="BZ514" s="404">
        <v>0</v>
      </c>
      <c r="CA514" s="404">
        <v>24827.77</v>
      </c>
      <c r="CB514" s="404">
        <v>0</v>
      </c>
      <c r="CC514" s="404">
        <v>0</v>
      </c>
      <c r="CD514" s="404">
        <v>0</v>
      </c>
      <c r="CE514" s="404">
        <v>0</v>
      </c>
      <c r="CF514" s="404">
        <v>0</v>
      </c>
      <c r="CG514" s="404">
        <v>0</v>
      </c>
      <c r="CH514" s="404">
        <v>0</v>
      </c>
      <c r="CI514" s="404">
        <v>0</v>
      </c>
      <c r="CJ514" s="404">
        <v>0</v>
      </c>
      <c r="CK514" s="404">
        <v>0</v>
      </c>
      <c r="CL514" s="404">
        <v>0</v>
      </c>
      <c r="CM514" s="404">
        <v>0</v>
      </c>
      <c r="CN514" s="404">
        <v>0</v>
      </c>
      <c r="CO514" s="404">
        <v>0</v>
      </c>
      <c r="CP514" s="404">
        <v>0</v>
      </c>
      <c r="CQ514" s="404">
        <v>0</v>
      </c>
      <c r="CR514" s="404">
        <v>0</v>
      </c>
      <c r="CS514" s="404">
        <v>0</v>
      </c>
      <c r="CT514" s="404">
        <v>0</v>
      </c>
      <c r="CU514" s="404">
        <v>0</v>
      </c>
      <c r="CV514" s="404">
        <v>0</v>
      </c>
      <c r="CW514" s="404">
        <v>0</v>
      </c>
      <c r="CX514" s="404">
        <v>0</v>
      </c>
      <c r="CY514" s="404">
        <v>0</v>
      </c>
      <c r="CZ514" s="404">
        <v>0</v>
      </c>
    </row>
    <row r="515" spans="1:104" x14ac:dyDescent="0.25">
      <c r="A515" s="183">
        <v>5176</v>
      </c>
      <c r="B515" s="183" t="s">
        <v>1624</v>
      </c>
      <c r="C515" s="27">
        <v>517601</v>
      </c>
      <c r="D515" s="14">
        <v>1528059433</v>
      </c>
      <c r="F515" s="27" t="s">
        <v>1258</v>
      </c>
      <c r="G515" s="12" t="s">
        <v>342</v>
      </c>
      <c r="H515" s="27" t="s">
        <v>1367</v>
      </c>
      <c r="I515" s="12" t="s">
        <v>343</v>
      </c>
      <c r="J515" s="465">
        <v>7040.25</v>
      </c>
      <c r="K515" s="465">
        <v>7292.25</v>
      </c>
      <c r="L515" s="465">
        <v>7635.5999999999995</v>
      </c>
      <c r="M515" s="465">
        <v>7430.8499999999995</v>
      </c>
      <c r="N515" s="465">
        <v>7371</v>
      </c>
      <c r="O515" s="465">
        <v>0</v>
      </c>
      <c r="P515" s="465">
        <v>0</v>
      </c>
      <c r="Q515" s="465">
        <v>0</v>
      </c>
      <c r="R515" s="465">
        <v>0</v>
      </c>
      <c r="S515" s="465">
        <v>0</v>
      </c>
      <c r="T515" s="465">
        <v>0</v>
      </c>
      <c r="U515" s="465">
        <v>0</v>
      </c>
      <c r="V515" s="465">
        <v>16249.419999999998</v>
      </c>
      <c r="W515" s="465">
        <v>0</v>
      </c>
      <c r="X515" s="465">
        <v>0</v>
      </c>
      <c r="Y515" s="465">
        <v>0</v>
      </c>
      <c r="Z515" s="465">
        <v>0</v>
      </c>
      <c r="AA515" s="465">
        <v>0</v>
      </c>
      <c r="AB515" s="465">
        <v>0</v>
      </c>
      <c r="AC515" s="465">
        <v>0</v>
      </c>
      <c r="AD515" s="465">
        <v>0</v>
      </c>
      <c r="AE515" s="465">
        <v>0</v>
      </c>
      <c r="AF515" s="465">
        <v>0</v>
      </c>
      <c r="AG515" s="465">
        <v>0</v>
      </c>
      <c r="AH515" s="465">
        <v>0</v>
      </c>
      <c r="AI515" s="465">
        <v>0</v>
      </c>
      <c r="AJ515" s="465">
        <v>0</v>
      </c>
      <c r="AK515" s="465">
        <v>0</v>
      </c>
      <c r="AL515" s="465">
        <v>0</v>
      </c>
      <c r="AM515" s="465">
        <v>0</v>
      </c>
      <c r="AN515" s="465">
        <v>0</v>
      </c>
      <c r="AO515" s="465">
        <v>0</v>
      </c>
      <c r="AP515" s="465">
        <v>0</v>
      </c>
      <c r="AQ515" s="465">
        <v>0</v>
      </c>
      <c r="AR515" s="465">
        <v>0</v>
      </c>
      <c r="AS515" s="465">
        <v>0</v>
      </c>
      <c r="AT515" s="465">
        <v>0</v>
      </c>
      <c r="AU515" s="465">
        <v>0</v>
      </c>
      <c r="AV515" s="466">
        <v>0</v>
      </c>
      <c r="AW515" s="466">
        <v>0</v>
      </c>
      <c r="AX515" s="466">
        <v>0</v>
      </c>
      <c r="AY515" s="466">
        <v>0</v>
      </c>
      <c r="AZ515" s="466">
        <v>0</v>
      </c>
      <c r="BA515" s="466">
        <v>0</v>
      </c>
      <c r="BB515" s="466">
        <v>0</v>
      </c>
      <c r="BC515" s="466">
        <v>0</v>
      </c>
      <c r="BD515" s="466">
        <v>0</v>
      </c>
      <c r="BE515" s="466">
        <v>0</v>
      </c>
      <c r="BF515" s="466">
        <v>0</v>
      </c>
      <c r="BG515" s="466">
        <v>0</v>
      </c>
      <c r="BH515" s="466">
        <v>0</v>
      </c>
      <c r="BI515" s="466">
        <v>0</v>
      </c>
      <c r="BJ515" s="466">
        <v>0</v>
      </c>
      <c r="BK515" s="466">
        <v>0</v>
      </c>
      <c r="BL515" s="466">
        <v>0</v>
      </c>
      <c r="BM515" s="466">
        <v>0</v>
      </c>
      <c r="BN515" s="466">
        <v>0</v>
      </c>
      <c r="BO515" s="466">
        <v>7843.5</v>
      </c>
      <c r="BP515" s="466">
        <v>8054.55</v>
      </c>
      <c r="BQ515" s="466">
        <v>8618.4</v>
      </c>
      <c r="BR515" s="466">
        <v>8577.4499999999989</v>
      </c>
      <c r="BS515" s="466">
        <v>8558.5499999999993</v>
      </c>
      <c r="BT515" s="466">
        <v>0</v>
      </c>
      <c r="BU515" s="466">
        <v>0</v>
      </c>
      <c r="BV515" s="466">
        <v>0</v>
      </c>
      <c r="BW515" s="466">
        <v>0</v>
      </c>
      <c r="BX515" s="466">
        <v>0</v>
      </c>
      <c r="BY515" s="466">
        <v>0</v>
      </c>
      <c r="BZ515" s="466">
        <v>0</v>
      </c>
      <c r="CA515" s="466">
        <v>18134.39</v>
      </c>
      <c r="CB515" s="466">
        <v>0</v>
      </c>
      <c r="CC515" s="466">
        <v>0</v>
      </c>
      <c r="CD515" s="466">
        <v>0</v>
      </c>
      <c r="CE515" s="466">
        <v>0</v>
      </c>
      <c r="CF515" s="466">
        <v>0</v>
      </c>
      <c r="CG515" s="466">
        <v>0</v>
      </c>
      <c r="CH515" s="466">
        <v>0</v>
      </c>
      <c r="CI515" s="466">
        <v>0</v>
      </c>
      <c r="CJ515" s="466">
        <v>0</v>
      </c>
      <c r="CK515" s="466">
        <v>0</v>
      </c>
      <c r="CL515" s="466">
        <v>0</v>
      </c>
      <c r="CM515" s="466">
        <v>0</v>
      </c>
      <c r="CN515" s="466">
        <v>0</v>
      </c>
      <c r="CO515" s="466">
        <v>0</v>
      </c>
      <c r="CP515" s="466">
        <v>0</v>
      </c>
      <c r="CQ515" s="466">
        <v>0</v>
      </c>
      <c r="CR515" s="466">
        <v>0</v>
      </c>
      <c r="CS515" s="466">
        <v>0</v>
      </c>
      <c r="CT515" s="466">
        <v>0</v>
      </c>
      <c r="CU515" s="466">
        <v>0</v>
      </c>
      <c r="CV515" s="466">
        <v>0</v>
      </c>
      <c r="CW515" s="466">
        <v>0</v>
      </c>
      <c r="CX515" s="466">
        <v>0</v>
      </c>
      <c r="CY515" s="466">
        <v>0</v>
      </c>
      <c r="CZ515" s="466">
        <v>0</v>
      </c>
    </row>
    <row r="516" spans="1:104" x14ac:dyDescent="0.25">
      <c r="A516" s="183">
        <v>4437</v>
      </c>
      <c r="B516" s="183" t="s">
        <v>1620</v>
      </c>
      <c r="C516" s="27">
        <v>1026432</v>
      </c>
      <c r="D516" s="14">
        <v>1659327930</v>
      </c>
      <c r="F516" s="27" t="s">
        <v>1258</v>
      </c>
      <c r="G516" s="12" t="s">
        <v>218</v>
      </c>
      <c r="H516" s="27" t="s">
        <v>1368</v>
      </c>
      <c r="I516" s="12" t="s">
        <v>219</v>
      </c>
      <c r="J516" s="465">
        <v>4961.7000000000007</v>
      </c>
      <c r="K516" s="465">
        <v>5139.3</v>
      </c>
      <c r="L516" s="465">
        <v>5381.2800000000007</v>
      </c>
      <c r="M516" s="465">
        <v>5236.9800000000005</v>
      </c>
      <c r="N516" s="465">
        <v>5194.8</v>
      </c>
      <c r="O516" s="465">
        <v>0</v>
      </c>
      <c r="P516" s="465">
        <v>0</v>
      </c>
      <c r="Q516" s="465">
        <v>0</v>
      </c>
      <c r="R516" s="465">
        <v>0</v>
      </c>
      <c r="S516" s="465">
        <v>0</v>
      </c>
      <c r="T516" s="465">
        <v>0</v>
      </c>
      <c r="U516" s="465">
        <v>0</v>
      </c>
      <c r="V516" s="465">
        <v>11367.619999999999</v>
      </c>
      <c r="W516" s="465">
        <v>0</v>
      </c>
      <c r="X516" s="465">
        <v>0</v>
      </c>
      <c r="Y516" s="465">
        <v>0</v>
      </c>
      <c r="Z516" s="465">
        <v>0</v>
      </c>
      <c r="AA516" s="465">
        <v>0</v>
      </c>
      <c r="AB516" s="465">
        <v>0</v>
      </c>
      <c r="AC516" s="465">
        <v>0</v>
      </c>
      <c r="AD516" s="465">
        <v>0</v>
      </c>
      <c r="AE516" s="465">
        <v>0</v>
      </c>
      <c r="AF516" s="465">
        <v>0</v>
      </c>
      <c r="AG516" s="465">
        <v>0</v>
      </c>
      <c r="AH516" s="465">
        <v>0</v>
      </c>
      <c r="AI516" s="465">
        <v>0</v>
      </c>
      <c r="AJ516" s="465">
        <v>0</v>
      </c>
      <c r="AK516" s="465">
        <v>0</v>
      </c>
      <c r="AL516" s="465">
        <v>0</v>
      </c>
      <c r="AM516" s="465">
        <v>0</v>
      </c>
      <c r="AN516" s="465">
        <v>0</v>
      </c>
      <c r="AO516" s="465">
        <v>0</v>
      </c>
      <c r="AP516" s="465">
        <v>0</v>
      </c>
      <c r="AQ516" s="465">
        <v>0</v>
      </c>
      <c r="AR516" s="465">
        <v>0</v>
      </c>
      <c r="AS516" s="465">
        <v>0</v>
      </c>
      <c r="AT516" s="465">
        <v>0</v>
      </c>
      <c r="AU516" s="465">
        <v>0</v>
      </c>
      <c r="AV516" s="466">
        <v>0</v>
      </c>
      <c r="AW516" s="466">
        <v>0</v>
      </c>
      <c r="AX516" s="466">
        <v>0</v>
      </c>
      <c r="AY516" s="466">
        <v>0</v>
      </c>
      <c r="AZ516" s="466">
        <v>0</v>
      </c>
      <c r="BA516" s="466">
        <v>0</v>
      </c>
      <c r="BB516" s="466">
        <v>0</v>
      </c>
      <c r="BC516" s="466">
        <v>0</v>
      </c>
      <c r="BD516" s="466">
        <v>0</v>
      </c>
      <c r="BE516" s="466">
        <v>0</v>
      </c>
      <c r="BF516" s="466">
        <v>0</v>
      </c>
      <c r="BG516" s="466">
        <v>0</v>
      </c>
      <c r="BH516" s="466">
        <v>0</v>
      </c>
      <c r="BI516" s="466">
        <v>0</v>
      </c>
      <c r="BJ516" s="466">
        <v>0</v>
      </c>
      <c r="BK516" s="466">
        <v>0</v>
      </c>
      <c r="BL516" s="466">
        <v>0</v>
      </c>
      <c r="BM516" s="466">
        <v>0</v>
      </c>
      <c r="BN516" s="466">
        <v>0</v>
      </c>
      <c r="BO516" s="466">
        <v>5527.8</v>
      </c>
      <c r="BP516" s="466">
        <v>5676.5400000000009</v>
      </c>
      <c r="BQ516" s="466">
        <v>6073.920000000001</v>
      </c>
      <c r="BR516" s="466">
        <v>6045.06</v>
      </c>
      <c r="BS516" s="466">
        <v>6031.7400000000007</v>
      </c>
      <c r="BT516" s="466">
        <v>0</v>
      </c>
      <c r="BU516" s="466">
        <v>0</v>
      </c>
      <c r="BV516" s="466">
        <v>0</v>
      </c>
      <c r="BW516" s="466">
        <v>0</v>
      </c>
      <c r="BX516" s="466">
        <v>0</v>
      </c>
      <c r="BY516" s="466">
        <v>0</v>
      </c>
      <c r="BZ516" s="466">
        <v>0</v>
      </c>
      <c r="CA516" s="466">
        <v>12686.289999999999</v>
      </c>
      <c r="CB516" s="466">
        <v>0</v>
      </c>
      <c r="CC516" s="466">
        <v>0</v>
      </c>
      <c r="CD516" s="466">
        <v>0</v>
      </c>
      <c r="CE516" s="466">
        <v>0</v>
      </c>
      <c r="CF516" s="466">
        <v>0</v>
      </c>
      <c r="CG516" s="466">
        <v>0</v>
      </c>
      <c r="CH516" s="466">
        <v>0</v>
      </c>
      <c r="CI516" s="466">
        <v>0</v>
      </c>
      <c r="CJ516" s="466">
        <v>0</v>
      </c>
      <c r="CK516" s="466">
        <v>0</v>
      </c>
      <c r="CL516" s="466">
        <v>0</v>
      </c>
      <c r="CM516" s="466">
        <v>0</v>
      </c>
      <c r="CN516" s="466">
        <v>0</v>
      </c>
      <c r="CO516" s="466">
        <v>0</v>
      </c>
      <c r="CP516" s="466">
        <v>0</v>
      </c>
      <c r="CQ516" s="466">
        <v>0</v>
      </c>
      <c r="CR516" s="466">
        <v>0</v>
      </c>
      <c r="CS516" s="466">
        <v>0</v>
      </c>
      <c r="CT516" s="466">
        <v>0</v>
      </c>
      <c r="CU516" s="466">
        <v>0</v>
      </c>
      <c r="CV516" s="466">
        <v>0</v>
      </c>
      <c r="CW516" s="466">
        <v>0</v>
      </c>
      <c r="CX516" s="466">
        <v>0</v>
      </c>
      <c r="CY516" s="466">
        <v>0</v>
      </c>
      <c r="CZ516" s="466">
        <v>0</v>
      </c>
    </row>
  </sheetData>
  <autoFilter ref="A2:CZ2" xr:uid="{00000000-0009-0000-0000-000004000000}"/>
  <mergeCells count="5">
    <mergeCell ref="J1:AB1"/>
    <mergeCell ref="AC1:AU1"/>
    <mergeCell ref="AV1:BN1"/>
    <mergeCell ref="BO1:CG1"/>
    <mergeCell ref="CH1:CZ1"/>
  </mergeCells>
  <printOptions gridLines="1"/>
  <pageMargins left="0.7" right="0.7" top="0.75" bottom="0.75" header="0.3" footer="0.3"/>
  <pageSetup pageOrder="overThenDown" orientation="landscap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dimension ref="A1:CG535"/>
  <sheetViews>
    <sheetView workbookViewId="0">
      <pane xSplit="3" ySplit="4" topLeftCell="AR127" activePane="bottomRight" state="frozen"/>
      <selection pane="topRight" activeCell="D1" sqref="D1"/>
      <selection pane="bottomLeft" activeCell="A5" sqref="A5"/>
      <selection pane="bottomRight" activeCell="AY128" sqref="AY128"/>
    </sheetView>
  </sheetViews>
  <sheetFormatPr defaultRowHeight="15" x14ac:dyDescent="0.25"/>
  <cols>
    <col min="1" max="1" width="10.28515625" style="12" customWidth="1"/>
    <col min="2" max="3" width="13" style="12" customWidth="1"/>
    <col min="4" max="4" width="15.5703125" style="12" bestFit="1" customWidth="1"/>
    <col min="5" max="5" width="51.42578125" style="12" customWidth="1"/>
    <col min="6" max="6" width="29" style="12" customWidth="1"/>
    <col min="7" max="7" width="19.140625" style="21" customWidth="1"/>
    <col min="8" max="8" width="35.140625" style="12" customWidth="1"/>
    <col min="9" max="13" width="7.28515625" style="21" customWidth="1"/>
    <col min="14" max="14" width="8.28515625" style="21" customWidth="1"/>
    <col min="15" max="15" width="12.28515625" style="21" customWidth="1"/>
    <col min="16" max="16" width="12.28515625" style="174" customWidth="1"/>
    <col min="17" max="17" width="16.42578125" style="174" customWidth="1"/>
    <col min="18" max="18" width="14.28515625" style="174" customWidth="1"/>
    <col min="19" max="19" width="17.7109375" style="174" customWidth="1"/>
    <col min="20" max="20" width="12.28515625" style="174" customWidth="1"/>
    <col min="21" max="21" width="11.5703125" style="12" customWidth="1"/>
    <col min="22" max="22" width="11.85546875" style="12" customWidth="1"/>
    <col min="23" max="23" width="15.28515625" style="12" customWidth="1"/>
    <col min="24" max="24" width="17.28515625" style="12" customWidth="1"/>
    <col min="25" max="25" width="13.42578125" style="12" customWidth="1"/>
    <col min="26" max="35" width="13" style="12" customWidth="1"/>
    <col min="36" max="36" width="17.85546875" style="12" bestFit="1" customWidth="1"/>
    <col min="37" max="37" width="17" style="12" bestFit="1" customWidth="1"/>
    <col min="38" max="38" width="10.5703125" style="12" customWidth="1"/>
    <col min="39" max="39" width="13.28515625" style="12" customWidth="1"/>
    <col min="40" max="40" width="11.85546875" style="12" customWidth="1"/>
    <col min="41" max="41" width="12.7109375" style="12" customWidth="1"/>
    <col min="42" max="44" width="11.85546875" style="12" customWidth="1"/>
    <col min="45" max="45" width="12.5703125" style="12" customWidth="1"/>
    <col min="46" max="48" width="11.85546875" style="12" customWidth="1"/>
    <col min="49" max="49" width="11" style="12" customWidth="1"/>
    <col min="50" max="50" width="11.85546875" style="12" customWidth="1"/>
    <col min="51" max="51" width="12.85546875" style="21" bestFit="1" customWidth="1"/>
    <col min="52" max="52" width="11.42578125" style="12" customWidth="1"/>
    <col min="53" max="53" width="11.28515625" style="12" customWidth="1"/>
    <col min="54" max="54" width="11.85546875" style="12" hidden="1" customWidth="1"/>
    <col min="55" max="55" width="9.140625" style="21" hidden="1" customWidth="1"/>
    <col min="56" max="58" width="11.85546875" style="12" hidden="1" customWidth="1"/>
    <col min="59" max="59" width="9.140625" style="21" hidden="1" customWidth="1"/>
    <col min="60" max="62" width="11.85546875" style="12" hidden="1" customWidth="1"/>
    <col min="63" max="63" width="9.140625" style="21" hidden="1" customWidth="1"/>
    <col min="64" max="65" width="11.85546875" style="12" hidden="1" customWidth="1"/>
    <col min="66" max="66" width="0" style="12" hidden="1" customWidth="1"/>
    <col min="67" max="68" width="9.140625" style="12"/>
    <col min="69" max="69" width="9.42578125" style="12" customWidth="1"/>
    <col min="70" max="71" width="9.140625" style="12"/>
    <col min="72" max="72" width="13.28515625" style="12" bestFit="1" customWidth="1"/>
    <col min="73" max="73" width="13.42578125" style="12" customWidth="1"/>
    <col min="74" max="74" width="14.28515625" style="12" bestFit="1" customWidth="1"/>
    <col min="75" max="75" width="9.5703125" style="12" customWidth="1"/>
    <col min="76" max="76" width="14.7109375" style="12" customWidth="1"/>
    <col min="77" max="77" width="9.140625" style="12"/>
    <col min="78" max="78" width="13.140625" style="12" hidden="1" customWidth="1"/>
    <col min="79" max="79" width="15.140625" style="12" hidden="1" customWidth="1"/>
    <col min="80" max="80" width="13.28515625" style="12" hidden="1" customWidth="1"/>
    <col min="81" max="81" width="11.5703125" style="12" hidden="1" customWidth="1"/>
    <col min="82" max="82" width="14.7109375" style="456" hidden="1" customWidth="1"/>
    <col min="83" max="83" width="12.28515625" style="456" hidden="1" customWidth="1"/>
    <col min="84" max="84" width="10.7109375" style="12" hidden="1" customWidth="1"/>
    <col min="85" max="16384" width="9.140625" style="12"/>
  </cols>
  <sheetData>
    <row r="1" spans="1:85" ht="18.75" customHeight="1" thickBot="1" x14ac:dyDescent="0.3">
      <c r="B1" s="12">
        <f>COLUMN()</f>
        <v>2</v>
      </c>
      <c r="D1" s="12">
        <f>COLUMN()</f>
        <v>4</v>
      </c>
      <c r="E1" s="12">
        <v>5</v>
      </c>
      <c r="F1" s="12">
        <v>6</v>
      </c>
      <c r="G1" s="12">
        <f>COLUMN()</f>
        <v>7</v>
      </c>
      <c r="H1" s="12">
        <f>COLUMN()</f>
        <v>8</v>
      </c>
      <c r="I1" s="12">
        <f>COLUMN()</f>
        <v>9</v>
      </c>
      <c r="J1" s="12">
        <f>COLUMN()</f>
        <v>10</v>
      </c>
      <c r="K1" s="12">
        <f>COLUMN()</f>
        <v>11</v>
      </c>
      <c r="L1" s="12">
        <f>COLUMN()</f>
        <v>12</v>
      </c>
      <c r="M1" s="12">
        <f>COLUMN()</f>
        <v>13</v>
      </c>
      <c r="N1" s="12">
        <f>COLUMN()</f>
        <v>14</v>
      </c>
      <c r="O1" s="12">
        <f>COLUMN()</f>
        <v>15</v>
      </c>
      <c r="P1" s="12">
        <f>COLUMN()</f>
        <v>16</v>
      </c>
      <c r="Q1" s="12">
        <f>COLUMN()</f>
        <v>17</v>
      </c>
      <c r="R1" s="12">
        <f>COLUMN()</f>
        <v>18</v>
      </c>
      <c r="S1" s="12">
        <f>COLUMN()</f>
        <v>19</v>
      </c>
      <c r="T1" s="12">
        <f>COLUMN()</f>
        <v>20</v>
      </c>
      <c r="U1" s="12">
        <f>COLUMN()</f>
        <v>21</v>
      </c>
      <c r="V1" s="12">
        <f>COLUMN()</f>
        <v>22</v>
      </c>
      <c r="W1" s="12">
        <f>COLUMN()</f>
        <v>23</v>
      </c>
      <c r="X1" s="12">
        <f>COLUMN()</f>
        <v>24</v>
      </c>
      <c r="Y1" s="12">
        <f>COLUMN()</f>
        <v>25</v>
      </c>
    </row>
    <row r="2" spans="1:85" ht="45" customHeight="1" thickBot="1" x14ac:dyDescent="0.3">
      <c r="O2" s="814" t="s">
        <v>1214</v>
      </c>
      <c r="P2" s="815"/>
      <c r="Q2" s="815"/>
      <c r="R2" s="815"/>
      <c r="S2" s="815"/>
      <c r="T2" s="816"/>
      <c r="U2" s="22" t="s">
        <v>1215</v>
      </c>
      <c r="V2" s="23" t="s">
        <v>1216</v>
      </c>
      <c r="W2" s="24" t="s">
        <v>1217</v>
      </c>
      <c r="X2" s="24" t="s">
        <v>1218</v>
      </c>
      <c r="Y2" s="25" t="s">
        <v>1219</v>
      </c>
      <c r="Z2" s="820" t="s">
        <v>1220</v>
      </c>
      <c r="AA2" s="821"/>
      <c r="AB2" s="821"/>
      <c r="AC2" s="821"/>
      <c r="AD2" s="822"/>
      <c r="AE2" s="823" t="s">
        <v>1221</v>
      </c>
      <c r="AF2" s="823"/>
      <c r="AG2" s="823"/>
      <c r="AH2" s="823"/>
      <c r="AI2" s="823"/>
      <c r="AJ2" s="26" t="s">
        <v>1222</v>
      </c>
      <c r="AN2" s="422" t="s">
        <v>1798</v>
      </c>
      <c r="AO2" s="423">
        <v>7.0000000000000007E-2</v>
      </c>
      <c r="AU2" s="424" t="s">
        <v>1799</v>
      </c>
      <c r="AV2" s="425">
        <v>2</v>
      </c>
      <c r="AX2" s="27"/>
      <c r="AY2" s="426" t="s">
        <v>1799</v>
      </c>
      <c r="AZ2" s="427">
        <v>2</v>
      </c>
      <c r="BA2" s="27"/>
      <c r="BB2" s="27"/>
      <c r="BC2" s="426" t="s">
        <v>1799</v>
      </c>
      <c r="BD2" s="427">
        <v>2</v>
      </c>
      <c r="BE2" s="27"/>
      <c r="BF2" s="27"/>
      <c r="BG2" s="426" t="s">
        <v>1799</v>
      </c>
      <c r="BH2" s="427">
        <v>2</v>
      </c>
      <c r="BI2" s="27"/>
      <c r="BJ2" s="27"/>
      <c r="BK2" s="426" t="s">
        <v>1799</v>
      </c>
      <c r="BL2" s="427">
        <v>2</v>
      </c>
      <c r="BM2" s="27"/>
    </row>
    <row r="3" spans="1:85" ht="15.75" thickBot="1" x14ac:dyDescent="0.3">
      <c r="I3" s="21">
        <f>COUNTIF(I5:I520,"yes")</f>
        <v>514</v>
      </c>
      <c r="J3" s="21">
        <f>COUNTIF(J5:J520,"yes")</f>
        <v>268</v>
      </c>
      <c r="K3" s="21">
        <f>COUNTIF(K5:K520,"yes")</f>
        <v>218</v>
      </c>
      <c r="L3" s="21">
        <f>COUNTIF(L5:L520,"yes")</f>
        <v>0</v>
      </c>
      <c r="M3" s="21">
        <f>COUNTIF(M5:M520,"yes")</f>
        <v>84</v>
      </c>
      <c r="N3" s="21">
        <f>COUNTIF(N5:N520,"&gt;0")</f>
        <v>84</v>
      </c>
      <c r="O3" s="817"/>
      <c r="P3" s="818"/>
      <c r="Q3" s="818"/>
      <c r="R3" s="818"/>
      <c r="S3" s="818"/>
      <c r="T3" s="819"/>
      <c r="U3" s="28">
        <v>7801824</v>
      </c>
      <c r="V3" s="29">
        <v>9831877</v>
      </c>
      <c r="W3" s="30">
        <v>94996000.000000015</v>
      </c>
      <c r="X3" s="30">
        <v>94837723</v>
      </c>
      <c r="Y3" s="30">
        <v>189675444</v>
      </c>
      <c r="Z3" s="824">
        <v>63596663</v>
      </c>
      <c r="AA3" s="824"/>
      <c r="AB3" s="824"/>
      <c r="AC3" s="824"/>
      <c r="AD3" s="824"/>
      <c r="AE3" s="824">
        <v>118108088</v>
      </c>
      <c r="AF3" s="824"/>
      <c r="AG3" s="824"/>
      <c r="AH3" s="824"/>
      <c r="AI3" s="824"/>
      <c r="AJ3" s="31">
        <v>371380194.77999973</v>
      </c>
      <c r="AK3" s="32"/>
      <c r="AM3" s="828" t="s">
        <v>1800</v>
      </c>
      <c r="AN3" s="828"/>
      <c r="AO3" s="828"/>
      <c r="AP3" s="828"/>
      <c r="AQ3" s="828"/>
      <c r="AR3" s="828"/>
      <c r="AS3" s="828"/>
      <c r="AT3" s="829" t="s">
        <v>1801</v>
      </c>
      <c r="AU3" s="829"/>
      <c r="AV3" s="829"/>
      <c r="AW3" s="830"/>
      <c r="AX3" s="831" t="s">
        <v>2</v>
      </c>
      <c r="AY3" s="832"/>
      <c r="AZ3" s="832"/>
      <c r="BA3" s="833"/>
      <c r="BB3" s="834" t="s">
        <v>3</v>
      </c>
      <c r="BC3" s="835"/>
      <c r="BD3" s="835"/>
      <c r="BE3" s="836"/>
      <c r="BF3" s="837" t="s">
        <v>4</v>
      </c>
      <c r="BG3" s="838"/>
      <c r="BH3" s="838"/>
      <c r="BI3" s="839"/>
      <c r="BJ3" s="825" t="s">
        <v>5</v>
      </c>
      <c r="BK3" s="826"/>
      <c r="BL3" s="826"/>
      <c r="BM3" s="827"/>
      <c r="BT3" s="453">
        <f t="shared" ref="BT3" si="0">+BT519</f>
        <v>0</v>
      </c>
      <c r="BU3" s="453"/>
      <c r="BV3" s="453">
        <f>+BV519</f>
        <v>370737975.87531674</v>
      </c>
      <c r="BW3" s="488">
        <f t="shared" ref="BW3:BX3" si="1">+BW519</f>
        <v>0.99999999999999978</v>
      </c>
      <c r="BX3" s="453">
        <f t="shared" si="1"/>
        <v>0</v>
      </c>
    </row>
    <row r="4" spans="1:85" s="50" customFormat="1" ht="89.25" customHeight="1" x14ac:dyDescent="0.2">
      <c r="A4" s="33" t="s">
        <v>1223</v>
      </c>
      <c r="B4" s="292" t="s">
        <v>1511</v>
      </c>
      <c r="C4" s="204" t="s">
        <v>1619</v>
      </c>
      <c r="D4" s="33" t="s">
        <v>1224</v>
      </c>
      <c r="E4" s="34" t="s">
        <v>56</v>
      </c>
      <c r="F4" s="34" t="s">
        <v>1225</v>
      </c>
      <c r="G4" s="35" t="s">
        <v>1226</v>
      </c>
      <c r="H4" s="33" t="s">
        <v>1227</v>
      </c>
      <c r="I4" s="36" t="s">
        <v>1228</v>
      </c>
      <c r="J4" s="37" t="s">
        <v>1229</v>
      </c>
      <c r="K4" s="37" t="s">
        <v>1230</v>
      </c>
      <c r="L4" s="37" t="s">
        <v>1231</v>
      </c>
      <c r="M4" s="37" t="s">
        <v>1232</v>
      </c>
      <c r="N4" s="37" t="s">
        <v>1233</v>
      </c>
      <c r="O4" s="38" t="s">
        <v>1234</v>
      </c>
      <c r="P4" s="38" t="s">
        <v>1235</v>
      </c>
      <c r="Q4" s="38" t="s">
        <v>1236</v>
      </c>
      <c r="R4" s="38" t="s">
        <v>1237</v>
      </c>
      <c r="S4" s="38" t="s">
        <v>1238</v>
      </c>
      <c r="T4" s="39" t="s">
        <v>1239</v>
      </c>
      <c r="U4" s="40" t="s">
        <v>1240</v>
      </c>
      <c r="V4" s="41" t="s">
        <v>1241</v>
      </c>
      <c r="W4" s="41" t="s">
        <v>1242</v>
      </c>
      <c r="X4" s="42" t="s">
        <v>1243</v>
      </c>
      <c r="Y4" s="43" t="s">
        <v>1244</v>
      </c>
      <c r="Z4" s="44" t="s">
        <v>1245</v>
      </c>
      <c r="AA4" s="44" t="s">
        <v>1246</v>
      </c>
      <c r="AB4" s="44" t="s">
        <v>1247</v>
      </c>
      <c r="AC4" s="44" t="s">
        <v>1248</v>
      </c>
      <c r="AD4" s="45" t="s">
        <v>1249</v>
      </c>
      <c r="AE4" s="46" t="s">
        <v>1250</v>
      </c>
      <c r="AF4" s="46" t="s">
        <v>1251</v>
      </c>
      <c r="AG4" s="46" t="s">
        <v>1252</v>
      </c>
      <c r="AH4" s="46" t="s">
        <v>1253</v>
      </c>
      <c r="AI4" s="47" t="s">
        <v>1254</v>
      </c>
      <c r="AJ4" s="48" t="s">
        <v>1255</v>
      </c>
      <c r="AK4" s="49" t="s">
        <v>1256</v>
      </c>
      <c r="AL4" s="49" t="s">
        <v>1257</v>
      </c>
      <c r="AM4" s="428" t="s">
        <v>1802</v>
      </c>
      <c r="AN4" s="44" t="s">
        <v>1803</v>
      </c>
      <c r="AO4" s="46" t="s">
        <v>1804</v>
      </c>
      <c r="AP4" s="428" t="s">
        <v>1805</v>
      </c>
      <c r="AQ4" s="44" t="s">
        <v>1806</v>
      </c>
      <c r="AR4" s="46" t="s">
        <v>1807</v>
      </c>
      <c r="AS4" s="48" t="s">
        <v>1808</v>
      </c>
      <c r="AT4" s="43" t="s">
        <v>1</v>
      </c>
      <c r="AU4" s="45" t="s">
        <v>44</v>
      </c>
      <c r="AV4" s="417" t="s">
        <v>45</v>
      </c>
      <c r="AW4" s="429" t="s">
        <v>1809</v>
      </c>
      <c r="AX4" s="430" t="s">
        <v>1</v>
      </c>
      <c r="AY4" s="431" t="s">
        <v>1810</v>
      </c>
      <c r="AZ4" s="45" t="s">
        <v>44</v>
      </c>
      <c r="BA4" s="432" t="s">
        <v>45</v>
      </c>
      <c r="BB4" s="433" t="s">
        <v>1</v>
      </c>
      <c r="BC4" s="431" t="s">
        <v>1810</v>
      </c>
      <c r="BD4" s="45" t="s">
        <v>44</v>
      </c>
      <c r="BE4" s="432" t="s">
        <v>45</v>
      </c>
      <c r="BF4" s="433" t="s">
        <v>1</v>
      </c>
      <c r="BG4" s="431" t="s">
        <v>1810</v>
      </c>
      <c r="BH4" s="45" t="s">
        <v>44</v>
      </c>
      <c r="BI4" s="432" t="s">
        <v>45</v>
      </c>
      <c r="BJ4" s="433" t="s">
        <v>1</v>
      </c>
      <c r="BK4" s="431" t="s">
        <v>1810</v>
      </c>
      <c r="BL4" s="45" t="s">
        <v>44</v>
      </c>
      <c r="BM4" s="534" t="s">
        <v>45</v>
      </c>
      <c r="BN4" s="536" t="s">
        <v>3357</v>
      </c>
      <c r="BO4" s="536" t="s">
        <v>3347</v>
      </c>
      <c r="BP4" s="536" t="s">
        <v>3348</v>
      </c>
      <c r="BQ4" s="536" t="s">
        <v>3365</v>
      </c>
      <c r="BR4" s="537" t="s">
        <v>3349</v>
      </c>
      <c r="BS4" s="537" t="s">
        <v>3350</v>
      </c>
      <c r="BT4" s="537" t="s">
        <v>3351</v>
      </c>
      <c r="BU4" s="538" t="s">
        <v>3352</v>
      </c>
      <c r="BV4" s="538" t="s">
        <v>3353</v>
      </c>
      <c r="BW4" s="538" t="s">
        <v>3354</v>
      </c>
      <c r="BX4" s="535" t="s">
        <v>3355</v>
      </c>
      <c r="BY4" s="535" t="s">
        <v>3356</v>
      </c>
      <c r="BZ4" s="475" t="s">
        <v>3358</v>
      </c>
      <c r="CA4" s="476" t="s">
        <v>3359</v>
      </c>
      <c r="CB4" s="476" t="s">
        <v>3360</v>
      </c>
      <c r="CC4" s="476" t="s">
        <v>3361</v>
      </c>
      <c r="CD4" s="477" t="s">
        <v>3362</v>
      </c>
      <c r="CE4" s="477" t="s">
        <v>3363</v>
      </c>
      <c r="CF4" s="478" t="s">
        <v>3364</v>
      </c>
    </row>
    <row r="5" spans="1:85" s="71" customFormat="1" ht="15.75" customHeight="1" x14ac:dyDescent="0.25">
      <c r="A5" s="51">
        <v>1004526</v>
      </c>
      <c r="B5" s="52">
        <v>101351</v>
      </c>
      <c r="C5" s="52">
        <v>676175</v>
      </c>
      <c r="D5" s="52" t="s">
        <v>1258</v>
      </c>
      <c r="E5" s="53" t="s">
        <v>382</v>
      </c>
      <c r="F5" s="53" t="s">
        <v>1259</v>
      </c>
      <c r="G5" s="54" t="s">
        <v>1260</v>
      </c>
      <c r="H5" s="55" t="s">
        <v>1261</v>
      </c>
      <c r="I5" s="56" t="s">
        <v>35</v>
      </c>
      <c r="J5" s="56" t="s">
        <v>35</v>
      </c>
      <c r="K5" s="56" t="s">
        <v>1262</v>
      </c>
      <c r="L5" s="56"/>
      <c r="M5" s="56"/>
      <c r="N5" s="57"/>
      <c r="O5" s="56">
        <v>1004526</v>
      </c>
      <c r="P5" s="58">
        <v>12494</v>
      </c>
      <c r="Q5" s="59">
        <v>41548</v>
      </c>
      <c r="R5" s="59">
        <v>41912</v>
      </c>
      <c r="S5" s="58">
        <v>12494</v>
      </c>
      <c r="T5" s="60" t="s">
        <v>1263</v>
      </c>
      <c r="U5" s="61">
        <v>1.6014203857969624E-3</v>
      </c>
      <c r="V5" s="62">
        <v>1.2707644735588128E-3</v>
      </c>
      <c r="W5" s="30">
        <v>152129</v>
      </c>
      <c r="X5" s="63">
        <v>152129</v>
      </c>
      <c r="Y5" s="63">
        <v>304258</v>
      </c>
      <c r="Z5" s="64">
        <v>20204.099999999999</v>
      </c>
      <c r="AA5" s="65">
        <v>20204.099999999999</v>
      </c>
      <c r="AB5" s="65">
        <v>20204.099999999999</v>
      </c>
      <c r="AC5" s="65">
        <v>20204.099999999999</v>
      </c>
      <c r="AD5" s="66">
        <v>80816.38</v>
      </c>
      <c r="AE5" s="67">
        <v>37521.89</v>
      </c>
      <c r="AF5" s="68">
        <v>37521.89</v>
      </c>
      <c r="AG5" s="68">
        <v>37521.89</v>
      </c>
      <c r="AH5" s="68">
        <v>37521.89</v>
      </c>
      <c r="AI5" s="66">
        <v>150087.56</v>
      </c>
      <c r="AJ5" s="69">
        <v>535161.93999999994</v>
      </c>
      <c r="AK5" s="406" t="s">
        <v>1258</v>
      </c>
      <c r="AL5" s="407">
        <v>61126.054988709904</v>
      </c>
      <c r="AM5" s="434">
        <f>+Y5/(1-$AO$2)</f>
        <v>327159.13978494628</v>
      </c>
      <c r="AN5" s="435">
        <f>+AD5/(1-$AO$2)</f>
        <v>86899.333333333343</v>
      </c>
      <c r="AO5" s="436">
        <f>+AI5/(1-$AO$2)</f>
        <v>161384.47311827957</v>
      </c>
      <c r="AP5" s="437">
        <f>+ROUND(AM5/$AL5,$AV$2)</f>
        <v>5.35</v>
      </c>
      <c r="AQ5" s="438">
        <f t="shared" ref="AQ5:AR20" si="2">+ROUND(AN5/$AL5,$AV$2)</f>
        <v>1.42</v>
      </c>
      <c r="AR5" s="438">
        <f t="shared" si="2"/>
        <v>2.64</v>
      </c>
      <c r="AS5" s="439">
        <f>+AP5+AQ5+AR5</f>
        <v>9.41</v>
      </c>
      <c r="AT5" s="437">
        <f>+ROUND(Y5/$AL5,$AV$2)</f>
        <v>4.9800000000000004</v>
      </c>
      <c r="AU5" s="438">
        <f>+ROUND(AD5/$AL5,$AV$2)</f>
        <v>1.32</v>
      </c>
      <c r="AV5" s="438">
        <f>+ROUND(AI5/$AL5,$AV$2)</f>
        <v>2.46</v>
      </c>
      <c r="AW5" s="440">
        <f>+AT5+AU5+AV5</f>
        <v>8.7600000000000016</v>
      </c>
      <c r="AX5" s="441">
        <f>+$AT5</f>
        <v>4.9800000000000004</v>
      </c>
      <c r="AY5" s="70">
        <f>4-BQ5</f>
        <v>4</v>
      </c>
      <c r="AZ5" s="438">
        <f t="shared" ref="AZ5:AZ68" si="3">+IF(AY5=0,0,ROUND($AU5/AY5,$AZ$2))</f>
        <v>0.33</v>
      </c>
      <c r="BA5" s="442">
        <f t="shared" ref="BA5:BA68" si="4">+IF(AY5=0,0,ROUND($AV5/AY5,$AZ$2))</f>
        <v>0.62</v>
      </c>
      <c r="BB5" s="438">
        <f>+$AT5</f>
        <v>4.9800000000000004</v>
      </c>
      <c r="BC5" s="70">
        <v>4</v>
      </c>
      <c r="BD5" s="438">
        <f t="shared" ref="BD5:BD68" si="5">+ROUND($AU5/BC5,$BD$2)</f>
        <v>0.33</v>
      </c>
      <c r="BE5" s="442">
        <f t="shared" ref="BE5:BE68" si="6">+ROUND($AV5/BC5,$BD$2)</f>
        <v>0.62</v>
      </c>
      <c r="BF5" s="438">
        <f>+$AT5</f>
        <v>4.9800000000000004</v>
      </c>
      <c r="BG5" s="70">
        <v>4</v>
      </c>
      <c r="BH5" s="438">
        <f t="shared" ref="BH5:BH68" si="7">+ROUND($AU5/BG5,$BD$2)</f>
        <v>0.33</v>
      </c>
      <c r="BI5" s="442">
        <f t="shared" ref="BI5:BI68" si="8">+ROUND($AV5/BG5,$BD$2)</f>
        <v>0.62</v>
      </c>
      <c r="BJ5" s="438">
        <f>+$AT5</f>
        <v>4.9800000000000004</v>
      </c>
      <c r="BK5" s="70">
        <v>4</v>
      </c>
      <c r="BL5" s="438">
        <f t="shared" ref="BL5:BL68" si="9">+ROUND($AU5/BK5,$BD$2)</f>
        <v>0.33</v>
      </c>
      <c r="BM5" s="442">
        <f t="shared" ref="BM5:BM68" si="10">+ROUND($AV5/BK5,$BD$2)</f>
        <v>0.62</v>
      </c>
      <c r="BN5" s="93">
        <v>0</v>
      </c>
      <c r="BO5" s="93">
        <f>+INDEX(FY2018_ALL_Targets!DV:DV,MATCH('Final Comp Values'!C5,FY2018_ALL_Targets!B:B,0))</f>
        <v>0</v>
      </c>
      <c r="BP5" s="93">
        <f>++INDEX(FY2018_ALL_Targets!DW:DW,MATCH('Final Comp Values'!C5,FY2018_ALL_Targets!B:B,0))</f>
        <v>0</v>
      </c>
      <c r="BQ5" s="539">
        <f>++INDEX(FY2018_ALL_Targets!DX:DX,MATCH('Final Comp Values'!$C5,FY2018_ALL_Targets!$B:$B,0))</f>
        <v>0</v>
      </c>
      <c r="BR5" s="437">
        <f t="shared" ref="BR5:BR68" si="11">+IF(BQ5=4,AU5,BO5*AZ5)</f>
        <v>0</v>
      </c>
      <c r="BS5" s="438">
        <f t="shared" ref="BS5:BS68" si="12">IF(BQ5=4,AV5,+BP5*BA5)</f>
        <v>0</v>
      </c>
      <c r="BT5" s="543">
        <f>+IF((BR5+BS5)=0,0,AL5*(BR5+BS5))</f>
        <v>0</v>
      </c>
      <c r="BU5" s="437">
        <f>((AY5-BO5)*AZ5)+((AY5-BP5)*BA5)+AX5</f>
        <v>8.7800000000000011</v>
      </c>
      <c r="BV5" s="438">
        <f t="shared" ref="BV5:BV68" si="13">+IF(BU5="",0,BU5*AL5)</f>
        <v>536686.76280087302</v>
      </c>
      <c r="BW5" s="548">
        <f>+BV5/$BV$519</f>
        <v>1.447617448775646E-3</v>
      </c>
      <c r="BX5" s="437">
        <f t="shared" ref="BX5:BX68" si="14">+IF(BW5=0,0,ROUND(BW5*$BT$519,2))</f>
        <v>0</v>
      </c>
      <c r="BY5" s="551">
        <f t="shared" ref="BY5:BY68" si="15">+IF(BX5=0,0,ROUND(BX5/AL5,2))</f>
        <v>0</v>
      </c>
      <c r="BZ5" s="471">
        <f>+BR5+BS5+BU5-AX5-AZ5-BA5-AZ5-BA5-AZ5-BA5-AZ5-BA5</f>
        <v>0</v>
      </c>
      <c r="CA5" s="469">
        <f>+AJ5</f>
        <v>535161.93999999994</v>
      </c>
      <c r="CB5" s="471">
        <f>+BV5+BX5</f>
        <v>536686.76280087302</v>
      </c>
      <c r="CC5" s="471">
        <f>+BY5+BU5-AW5</f>
        <v>1.9999999999999574E-2</v>
      </c>
      <c r="CD5" s="474">
        <f>+(CC5/AW5)*AJ5</f>
        <v>1221.8309132419827</v>
      </c>
      <c r="CE5" s="474">
        <f>+CB5-CA5</f>
        <v>1524.8228008730803</v>
      </c>
      <c r="CF5" s="472">
        <f>+CD5-CE5</f>
        <v>-302.9918876310976</v>
      </c>
      <c r="CG5" s="473">
        <f>+BT5/AJ5</f>
        <v>0</v>
      </c>
    </row>
    <row r="6" spans="1:85" s="71" customFormat="1" ht="15.75" customHeight="1" x14ac:dyDescent="0.25">
      <c r="A6" s="72">
        <v>1026227</v>
      </c>
      <c r="B6" s="73">
        <v>4564</v>
      </c>
      <c r="C6" s="73">
        <v>675009</v>
      </c>
      <c r="D6" s="73" t="s">
        <v>1258</v>
      </c>
      <c r="E6" s="74" t="s">
        <v>724</v>
      </c>
      <c r="F6" s="74" t="s">
        <v>1264</v>
      </c>
      <c r="G6" s="75" t="s">
        <v>1260</v>
      </c>
      <c r="H6" s="76" t="s">
        <v>1264</v>
      </c>
      <c r="I6" s="70" t="s">
        <v>35</v>
      </c>
      <c r="J6" s="70" t="s">
        <v>35</v>
      </c>
      <c r="K6" s="70" t="s">
        <v>1262</v>
      </c>
      <c r="L6" s="70"/>
      <c r="M6" s="70"/>
      <c r="N6" s="77"/>
      <c r="O6" s="70">
        <v>456406</v>
      </c>
      <c r="P6" s="78">
        <v>5390</v>
      </c>
      <c r="Q6" s="79">
        <v>41640</v>
      </c>
      <c r="R6" s="79">
        <v>41911</v>
      </c>
      <c r="S6" s="78">
        <v>7233</v>
      </c>
      <c r="T6" s="80" t="s">
        <v>1265</v>
      </c>
      <c r="U6" s="61">
        <v>9.2709089566747464E-4</v>
      </c>
      <c r="V6" s="62">
        <v>7.3566827575243258E-4</v>
      </c>
      <c r="W6" s="30">
        <v>88070</v>
      </c>
      <c r="X6" s="63">
        <v>88070</v>
      </c>
      <c r="Y6" s="63">
        <v>176140</v>
      </c>
      <c r="Z6" s="67">
        <v>11696.51</v>
      </c>
      <c r="AA6" s="68">
        <v>11696.51</v>
      </c>
      <c r="AB6" s="68">
        <v>11696.51</v>
      </c>
      <c r="AC6" s="68">
        <v>11696.51</v>
      </c>
      <c r="AD6" s="66">
        <v>46786.05</v>
      </c>
      <c r="AE6" s="67">
        <v>21722.09</v>
      </c>
      <c r="AF6" s="68">
        <v>21722.09</v>
      </c>
      <c r="AG6" s="68">
        <v>21722.09</v>
      </c>
      <c r="AH6" s="68">
        <v>21722.09</v>
      </c>
      <c r="AI6" s="66">
        <v>86888.37</v>
      </c>
      <c r="AJ6" s="69">
        <v>309814.42</v>
      </c>
      <c r="AK6" s="406" t="s">
        <v>1258</v>
      </c>
      <c r="AL6" s="407">
        <v>61126.054988709904</v>
      </c>
      <c r="AM6" s="434">
        <f t="shared" ref="AM6:AM69" si="16">+Y6/(1-$AO$2)</f>
        <v>189397.84946236562</v>
      </c>
      <c r="AN6" s="435">
        <f t="shared" ref="AN6:AN69" si="17">+AD6/(1-$AO$2)</f>
        <v>50307.580645161295</v>
      </c>
      <c r="AO6" s="436">
        <f t="shared" ref="AO6:AO69" si="18">+AI6/(1-$AO$2)</f>
        <v>93428.354838709682</v>
      </c>
      <c r="AP6" s="437">
        <f t="shared" ref="AP6:AR69" si="19">+ROUND(AM6/$AL6,$AV$2)</f>
        <v>3.1</v>
      </c>
      <c r="AQ6" s="438">
        <f t="shared" si="2"/>
        <v>0.82</v>
      </c>
      <c r="AR6" s="438">
        <f t="shared" si="2"/>
        <v>1.53</v>
      </c>
      <c r="AS6" s="443">
        <f t="shared" ref="AS6:AS69" si="20">+AP6+AQ6+AR6</f>
        <v>5.45</v>
      </c>
      <c r="AT6" s="437">
        <f t="shared" ref="AT6:AT69" si="21">+ROUND(Y6/$AL6,$AV$2)</f>
        <v>2.88</v>
      </c>
      <c r="AU6" s="438">
        <f t="shared" ref="AU6:AU69" si="22">+ROUND(AD6/$AL6,$AV$2)</f>
        <v>0.77</v>
      </c>
      <c r="AV6" s="438">
        <f t="shared" ref="AV6:AV69" si="23">+ROUND(AI6/$AL6,$AV$2)</f>
        <v>1.42</v>
      </c>
      <c r="AW6" s="444">
        <f t="shared" ref="AW6:AW69" si="24">+AT6+AU6+AV6</f>
        <v>5.07</v>
      </c>
      <c r="AX6" s="441">
        <f t="shared" ref="AX6:AX69" si="25">+$AT6</f>
        <v>2.88</v>
      </c>
      <c r="AY6" s="70">
        <f t="shared" ref="AY6:AY69" si="26">4-BQ6</f>
        <v>4</v>
      </c>
      <c r="AZ6" s="438">
        <f t="shared" si="3"/>
        <v>0.19</v>
      </c>
      <c r="BA6" s="442">
        <f t="shared" si="4"/>
        <v>0.36</v>
      </c>
      <c r="BB6" s="438">
        <f t="shared" ref="BB6:BB69" si="27">+$AT6</f>
        <v>2.88</v>
      </c>
      <c r="BC6" s="70">
        <v>4</v>
      </c>
      <c r="BD6" s="438">
        <f t="shared" si="5"/>
        <v>0.19</v>
      </c>
      <c r="BE6" s="442">
        <f t="shared" si="6"/>
        <v>0.36</v>
      </c>
      <c r="BF6" s="438">
        <f t="shared" ref="BF6:BF69" si="28">+$AT6</f>
        <v>2.88</v>
      </c>
      <c r="BG6" s="70">
        <v>4</v>
      </c>
      <c r="BH6" s="438">
        <f t="shared" si="7"/>
        <v>0.19</v>
      </c>
      <c r="BI6" s="442">
        <f t="shared" si="8"/>
        <v>0.36</v>
      </c>
      <c r="BJ6" s="438">
        <f t="shared" ref="BJ6:BJ69" si="29">+$AT6</f>
        <v>2.88</v>
      </c>
      <c r="BK6" s="70">
        <v>4</v>
      </c>
      <c r="BL6" s="438">
        <f t="shared" si="9"/>
        <v>0.19</v>
      </c>
      <c r="BM6" s="442">
        <f t="shared" si="10"/>
        <v>0.36</v>
      </c>
      <c r="BN6" s="93">
        <v>0</v>
      </c>
      <c r="BO6" s="93">
        <f>+INDEX(FY2018_ALL_Targets!DV:DV,MATCH('Final Comp Values'!C6,FY2018_ALL_Targets!B:B,0))</f>
        <v>0</v>
      </c>
      <c r="BP6" s="93">
        <f>++INDEX(FY2018_ALL_Targets!DW:DW,MATCH('Final Comp Values'!C6,FY2018_ALL_Targets!B:B,0))</f>
        <v>0</v>
      </c>
      <c r="BQ6" s="539">
        <f>++INDEX(FY2018_ALL_Targets!DX:DX,MATCH('Final Comp Values'!$C6,FY2018_ALL_Targets!$B:$B,0))</f>
        <v>0</v>
      </c>
      <c r="BR6" s="437">
        <f t="shared" si="11"/>
        <v>0</v>
      </c>
      <c r="BS6" s="438">
        <f t="shared" si="12"/>
        <v>0</v>
      </c>
      <c r="BT6" s="543">
        <f t="shared" ref="BT6:BT69" si="30">+IF((BR6+BS6)=0,0,AL6*(BR6+BS6))</f>
        <v>0</v>
      </c>
      <c r="BU6" s="437">
        <f t="shared" ref="BU6:BU69" si="31">((AY6-BO6)*AZ6)+((AY6-BP6)*BA6)+AX6</f>
        <v>5.08</v>
      </c>
      <c r="BV6" s="438">
        <f t="shared" si="13"/>
        <v>310520.35934264632</v>
      </c>
      <c r="BW6" s="548">
        <f t="shared" ref="BW6:BW69" si="32">+BV6/$BV$519</f>
        <v>8.3757364917770854E-4</v>
      </c>
      <c r="BX6" s="437">
        <f t="shared" si="14"/>
        <v>0</v>
      </c>
      <c r="BY6" s="551">
        <f t="shared" si="15"/>
        <v>0</v>
      </c>
      <c r="BZ6" s="471">
        <f t="shared" ref="BZ6:BZ69" si="33">+BR6+BS6+BU6-AX6-AZ6-BA6-AZ6-BA6-AZ6-BA6-AZ6-BA6</f>
        <v>6.106226635438361E-16</v>
      </c>
      <c r="CA6" s="469">
        <f t="shared" ref="CA6:CA69" si="34">+AJ6</f>
        <v>309814.42</v>
      </c>
      <c r="CB6" s="471">
        <f t="shared" ref="CB6:CB69" si="35">+BV6+BX6</f>
        <v>310520.35934264632</v>
      </c>
      <c r="CC6" s="471">
        <f>+BY6+BU6-AW6</f>
        <v>9.9999999999997868E-3</v>
      </c>
      <c r="CD6" s="474">
        <f t="shared" ref="CD6:CD69" si="36">+(CC6/AW6)*AJ6</f>
        <v>611.07380670610132</v>
      </c>
      <c r="CE6" s="474">
        <f t="shared" ref="CE6:CE69" si="37">+CB6-CA6</f>
        <v>705.93934264633572</v>
      </c>
      <c r="CF6" s="472">
        <f t="shared" ref="CF6:CF69" si="38">+CD6-CE6</f>
        <v>-94.865535940234395</v>
      </c>
      <c r="CG6" s="473">
        <f t="shared" ref="CG6:CG69" si="39">+BT6/AJ6</f>
        <v>0</v>
      </c>
    </row>
    <row r="7" spans="1:85" s="71" customFormat="1" ht="15.75" customHeight="1" x14ac:dyDescent="0.25">
      <c r="A7" s="72">
        <v>1026610</v>
      </c>
      <c r="B7" s="73">
        <v>4266</v>
      </c>
      <c r="C7" s="73">
        <v>675017</v>
      </c>
      <c r="D7" s="73" t="s">
        <v>1258</v>
      </c>
      <c r="E7" s="74" t="s">
        <v>616</v>
      </c>
      <c r="F7" s="74" t="s">
        <v>1264</v>
      </c>
      <c r="G7" s="75" t="s">
        <v>1260</v>
      </c>
      <c r="H7" s="76" t="s">
        <v>1264</v>
      </c>
      <c r="I7" s="70" t="s">
        <v>35</v>
      </c>
      <c r="J7" s="70" t="s">
        <v>35</v>
      </c>
      <c r="K7" s="70" t="s">
        <v>1262</v>
      </c>
      <c r="L7" s="70"/>
      <c r="M7" s="70"/>
      <c r="N7" s="77"/>
      <c r="O7" s="70">
        <v>426606</v>
      </c>
      <c r="P7" s="78">
        <v>18401</v>
      </c>
      <c r="Q7" s="79">
        <v>41640</v>
      </c>
      <c r="R7" s="79">
        <v>42004</v>
      </c>
      <c r="S7" s="78">
        <v>18401</v>
      </c>
      <c r="T7" s="80" t="s">
        <v>1265</v>
      </c>
      <c r="U7" s="61">
        <v>2.3585510260164802E-3</v>
      </c>
      <c r="V7" s="62">
        <v>1.8715653175888998E-3</v>
      </c>
      <c r="W7" s="30">
        <v>224053</v>
      </c>
      <c r="X7" s="63">
        <v>224053</v>
      </c>
      <c r="Y7" s="63">
        <v>448106</v>
      </c>
      <c r="Z7" s="67">
        <v>29756.33</v>
      </c>
      <c r="AA7" s="68">
        <v>29756.33</v>
      </c>
      <c r="AB7" s="68">
        <v>29756.33</v>
      </c>
      <c r="AC7" s="68">
        <v>29756.33</v>
      </c>
      <c r="AD7" s="66">
        <v>119025.31</v>
      </c>
      <c r="AE7" s="67">
        <v>55261.75</v>
      </c>
      <c r="AF7" s="68">
        <v>55261.75</v>
      </c>
      <c r="AG7" s="68">
        <v>55261.75</v>
      </c>
      <c r="AH7" s="68">
        <v>55261.75</v>
      </c>
      <c r="AI7" s="66">
        <v>221047</v>
      </c>
      <c r="AJ7" s="69">
        <v>788178.31</v>
      </c>
      <c r="AK7" s="406" t="s">
        <v>1258</v>
      </c>
      <c r="AL7" s="407">
        <v>61126.054988709904</v>
      </c>
      <c r="AM7" s="434">
        <f t="shared" si="16"/>
        <v>481834.40860215056</v>
      </c>
      <c r="AN7" s="435">
        <f t="shared" si="17"/>
        <v>127984.20430107527</v>
      </c>
      <c r="AO7" s="436">
        <f t="shared" si="18"/>
        <v>237684.94623655916</v>
      </c>
      <c r="AP7" s="437">
        <f t="shared" si="19"/>
        <v>7.88</v>
      </c>
      <c r="AQ7" s="438">
        <f t="shared" si="2"/>
        <v>2.09</v>
      </c>
      <c r="AR7" s="438">
        <f t="shared" si="2"/>
        <v>3.89</v>
      </c>
      <c r="AS7" s="443">
        <f t="shared" si="20"/>
        <v>13.86</v>
      </c>
      <c r="AT7" s="437">
        <f t="shared" si="21"/>
        <v>7.33</v>
      </c>
      <c r="AU7" s="438">
        <f t="shared" si="22"/>
        <v>1.95</v>
      </c>
      <c r="AV7" s="438">
        <f t="shared" si="23"/>
        <v>3.62</v>
      </c>
      <c r="AW7" s="444">
        <f t="shared" si="24"/>
        <v>12.899999999999999</v>
      </c>
      <c r="AX7" s="441">
        <f t="shared" si="25"/>
        <v>7.33</v>
      </c>
      <c r="AY7" s="70">
        <f t="shared" si="26"/>
        <v>4</v>
      </c>
      <c r="AZ7" s="438">
        <f t="shared" si="3"/>
        <v>0.49</v>
      </c>
      <c r="BA7" s="442">
        <f t="shared" si="4"/>
        <v>0.91</v>
      </c>
      <c r="BB7" s="438">
        <f t="shared" si="27"/>
        <v>7.33</v>
      </c>
      <c r="BC7" s="70">
        <v>4</v>
      </c>
      <c r="BD7" s="438">
        <f t="shared" si="5"/>
        <v>0.49</v>
      </c>
      <c r="BE7" s="442">
        <f t="shared" si="6"/>
        <v>0.91</v>
      </c>
      <c r="BF7" s="438">
        <f t="shared" si="28"/>
        <v>7.33</v>
      </c>
      <c r="BG7" s="70">
        <v>4</v>
      </c>
      <c r="BH7" s="438">
        <f t="shared" si="7"/>
        <v>0.49</v>
      </c>
      <c r="BI7" s="442">
        <f t="shared" si="8"/>
        <v>0.91</v>
      </c>
      <c r="BJ7" s="438">
        <f t="shared" si="29"/>
        <v>7.33</v>
      </c>
      <c r="BK7" s="70">
        <v>4</v>
      </c>
      <c r="BL7" s="438">
        <f t="shared" si="9"/>
        <v>0.49</v>
      </c>
      <c r="BM7" s="442">
        <f t="shared" si="10"/>
        <v>0.91</v>
      </c>
      <c r="BN7" s="93">
        <v>0</v>
      </c>
      <c r="BO7" s="93">
        <f>+INDEX(FY2018_ALL_Targets!DV:DV,MATCH('Final Comp Values'!C7,FY2018_ALL_Targets!B:B,0))</f>
        <v>0</v>
      </c>
      <c r="BP7" s="93">
        <f>++INDEX(FY2018_ALL_Targets!DW:DW,MATCH('Final Comp Values'!C7,FY2018_ALL_Targets!B:B,0))</f>
        <v>0</v>
      </c>
      <c r="BQ7" s="539">
        <f>++INDEX(FY2018_ALL_Targets!DX:DX,MATCH('Final Comp Values'!$C7,FY2018_ALL_Targets!$B:$B,0))</f>
        <v>0</v>
      </c>
      <c r="BR7" s="437">
        <f t="shared" si="11"/>
        <v>0</v>
      </c>
      <c r="BS7" s="438">
        <f t="shared" si="12"/>
        <v>0</v>
      </c>
      <c r="BT7" s="543">
        <f t="shared" si="30"/>
        <v>0</v>
      </c>
      <c r="BU7" s="437">
        <f t="shared" si="31"/>
        <v>12.93</v>
      </c>
      <c r="BV7" s="438">
        <f t="shared" si="13"/>
        <v>790359.89100401907</v>
      </c>
      <c r="BW7" s="548">
        <f t="shared" si="32"/>
        <v>2.1318557645409E-3</v>
      </c>
      <c r="BX7" s="437">
        <f t="shared" si="14"/>
        <v>0</v>
      </c>
      <c r="BY7" s="551">
        <f t="shared" si="15"/>
        <v>0</v>
      </c>
      <c r="BZ7" s="471">
        <f t="shared" si="33"/>
        <v>-1.4432899320127035E-15</v>
      </c>
      <c r="CA7" s="469">
        <f t="shared" si="34"/>
        <v>788178.31</v>
      </c>
      <c r="CB7" s="471">
        <f t="shared" si="35"/>
        <v>790359.89100401907</v>
      </c>
      <c r="CC7" s="471">
        <f t="shared" ref="CC7:CC69" si="40">+BY7+BU7-AW7</f>
        <v>3.0000000000001137E-2</v>
      </c>
      <c r="CD7" s="474">
        <f t="shared" si="36"/>
        <v>1832.9728139535582</v>
      </c>
      <c r="CE7" s="474">
        <f t="shared" si="37"/>
        <v>2181.5810040190117</v>
      </c>
      <c r="CF7" s="472">
        <f t="shared" si="38"/>
        <v>-348.60819006545353</v>
      </c>
      <c r="CG7" s="473">
        <f t="shared" si="39"/>
        <v>0</v>
      </c>
    </row>
    <row r="8" spans="1:85" s="71" customFormat="1" ht="15.75" customHeight="1" x14ac:dyDescent="0.25">
      <c r="A8" s="81">
        <v>1026284</v>
      </c>
      <c r="B8" s="82">
        <v>4742</v>
      </c>
      <c r="C8" s="82">
        <v>675852</v>
      </c>
      <c r="D8" s="82" t="s">
        <v>1258</v>
      </c>
      <c r="E8" s="83" t="s">
        <v>798</v>
      </c>
      <c r="F8" s="83" t="s">
        <v>1266</v>
      </c>
      <c r="G8" s="84" t="s">
        <v>1260</v>
      </c>
      <c r="H8" s="85" t="s">
        <v>1266</v>
      </c>
      <c r="I8" s="70" t="s">
        <v>35</v>
      </c>
      <c r="J8" s="70" t="s">
        <v>35</v>
      </c>
      <c r="K8" s="70" t="s">
        <v>35</v>
      </c>
      <c r="L8" s="70"/>
      <c r="M8" s="70"/>
      <c r="N8" s="77"/>
      <c r="O8" s="70">
        <v>1017858</v>
      </c>
      <c r="P8" s="78">
        <v>18485</v>
      </c>
      <c r="Q8" s="79">
        <v>41640</v>
      </c>
      <c r="R8" s="79">
        <v>41912</v>
      </c>
      <c r="S8" s="78">
        <v>24714</v>
      </c>
      <c r="T8" s="80" t="s">
        <v>1265</v>
      </c>
      <c r="U8" s="61">
        <v>3.1677207791408779E-3</v>
      </c>
      <c r="V8" s="62">
        <v>2.5136604129608214E-3</v>
      </c>
      <c r="W8" s="30">
        <v>300921</v>
      </c>
      <c r="X8" s="63">
        <v>300921</v>
      </c>
      <c r="Y8" s="63">
        <v>601842</v>
      </c>
      <c r="Z8" s="67">
        <v>39965.1</v>
      </c>
      <c r="AA8" s="68">
        <v>39965.1</v>
      </c>
      <c r="AB8" s="68">
        <v>39965.1</v>
      </c>
      <c r="AC8" s="68">
        <v>39965.1</v>
      </c>
      <c r="AD8" s="66">
        <v>159860.41</v>
      </c>
      <c r="AE8" s="67">
        <v>74220.91</v>
      </c>
      <c r="AF8" s="68">
        <v>74220.91</v>
      </c>
      <c r="AG8" s="68">
        <v>74220.91</v>
      </c>
      <c r="AH8" s="68">
        <v>74220.91</v>
      </c>
      <c r="AI8" s="66">
        <v>296883.63</v>
      </c>
      <c r="AJ8" s="69">
        <v>1058586.04</v>
      </c>
      <c r="AK8" s="406" t="s">
        <v>1258</v>
      </c>
      <c r="AL8" s="407">
        <v>61126.054988709904</v>
      </c>
      <c r="AM8" s="434">
        <f t="shared" si="16"/>
        <v>647141.93548387103</v>
      </c>
      <c r="AN8" s="435">
        <f t="shared" si="17"/>
        <v>171892.91397849465</v>
      </c>
      <c r="AO8" s="436">
        <f t="shared" si="18"/>
        <v>319229.70967741939</v>
      </c>
      <c r="AP8" s="437">
        <f t="shared" si="19"/>
        <v>10.59</v>
      </c>
      <c r="AQ8" s="438">
        <f t="shared" si="2"/>
        <v>2.81</v>
      </c>
      <c r="AR8" s="438">
        <f t="shared" si="2"/>
        <v>5.22</v>
      </c>
      <c r="AS8" s="443">
        <f t="shared" si="20"/>
        <v>18.62</v>
      </c>
      <c r="AT8" s="437">
        <f t="shared" si="21"/>
        <v>9.85</v>
      </c>
      <c r="AU8" s="438">
        <f t="shared" si="22"/>
        <v>2.62</v>
      </c>
      <c r="AV8" s="438">
        <f t="shared" si="23"/>
        <v>4.8600000000000003</v>
      </c>
      <c r="AW8" s="444">
        <f t="shared" si="24"/>
        <v>17.329999999999998</v>
      </c>
      <c r="AX8" s="441">
        <f t="shared" si="25"/>
        <v>9.85</v>
      </c>
      <c r="AY8" s="70">
        <f t="shared" si="26"/>
        <v>4</v>
      </c>
      <c r="AZ8" s="438">
        <f t="shared" si="3"/>
        <v>0.66</v>
      </c>
      <c r="BA8" s="442">
        <f t="shared" si="4"/>
        <v>1.22</v>
      </c>
      <c r="BB8" s="438">
        <f t="shared" si="27"/>
        <v>9.85</v>
      </c>
      <c r="BC8" s="70">
        <v>4</v>
      </c>
      <c r="BD8" s="438">
        <f t="shared" si="5"/>
        <v>0.66</v>
      </c>
      <c r="BE8" s="442">
        <f t="shared" si="6"/>
        <v>1.22</v>
      </c>
      <c r="BF8" s="438">
        <f t="shared" si="28"/>
        <v>9.85</v>
      </c>
      <c r="BG8" s="70">
        <v>4</v>
      </c>
      <c r="BH8" s="438">
        <f t="shared" si="7"/>
        <v>0.66</v>
      </c>
      <c r="BI8" s="442">
        <f t="shared" si="8"/>
        <v>1.22</v>
      </c>
      <c r="BJ8" s="438">
        <f t="shared" si="29"/>
        <v>9.85</v>
      </c>
      <c r="BK8" s="70">
        <v>4</v>
      </c>
      <c r="BL8" s="438">
        <f t="shared" si="9"/>
        <v>0.66</v>
      </c>
      <c r="BM8" s="442">
        <f t="shared" si="10"/>
        <v>1.22</v>
      </c>
      <c r="BN8" s="93">
        <v>0</v>
      </c>
      <c r="BO8" s="93">
        <f>+INDEX(FY2018_ALL_Targets!DV:DV,MATCH('Final Comp Values'!C8,FY2018_ALL_Targets!B:B,0))</f>
        <v>0</v>
      </c>
      <c r="BP8" s="93">
        <f>++INDEX(FY2018_ALL_Targets!DW:DW,MATCH('Final Comp Values'!C8,FY2018_ALL_Targets!B:B,0))</f>
        <v>0</v>
      </c>
      <c r="BQ8" s="539">
        <f>++INDEX(FY2018_ALL_Targets!DX:DX,MATCH('Final Comp Values'!$C8,FY2018_ALL_Targets!$B:$B,0))</f>
        <v>0</v>
      </c>
      <c r="BR8" s="437">
        <f t="shared" si="11"/>
        <v>0</v>
      </c>
      <c r="BS8" s="438">
        <f t="shared" si="12"/>
        <v>0</v>
      </c>
      <c r="BT8" s="543">
        <f t="shared" si="30"/>
        <v>0</v>
      </c>
      <c r="BU8" s="437">
        <f t="shared" si="31"/>
        <v>17.369999999999997</v>
      </c>
      <c r="BV8" s="438">
        <f t="shared" si="13"/>
        <v>1061759.5751538908</v>
      </c>
      <c r="BW8" s="548">
        <f t="shared" si="32"/>
        <v>2.8639083240584238E-3</v>
      </c>
      <c r="BX8" s="437">
        <f t="shared" si="14"/>
        <v>0</v>
      </c>
      <c r="BY8" s="551">
        <f t="shared" si="15"/>
        <v>0</v>
      </c>
      <c r="BZ8" s="471">
        <f t="shared" si="33"/>
        <v>-1.9984014443252818E-15</v>
      </c>
      <c r="CA8" s="469">
        <f t="shared" si="34"/>
        <v>1058586.04</v>
      </c>
      <c r="CB8" s="471">
        <f t="shared" si="35"/>
        <v>1061759.5751538908</v>
      </c>
      <c r="CC8" s="471">
        <f t="shared" si="40"/>
        <v>3.9999999999999147E-2</v>
      </c>
      <c r="CD8" s="474">
        <f t="shared" si="36"/>
        <v>2443.3607386035255</v>
      </c>
      <c r="CE8" s="474">
        <f t="shared" si="37"/>
        <v>3173.5351538907271</v>
      </c>
      <c r="CF8" s="472">
        <f t="shared" si="38"/>
        <v>-730.17441528720155</v>
      </c>
      <c r="CG8" s="473">
        <f t="shared" si="39"/>
        <v>0</v>
      </c>
    </row>
    <row r="9" spans="1:85" s="71" customFormat="1" ht="15.75" customHeight="1" x14ac:dyDescent="0.25">
      <c r="A9" s="81">
        <v>1026277</v>
      </c>
      <c r="B9" s="82">
        <v>4421</v>
      </c>
      <c r="C9" s="82">
        <v>675042</v>
      </c>
      <c r="D9" s="82" t="s">
        <v>1258</v>
      </c>
      <c r="E9" s="83" t="s">
        <v>666</v>
      </c>
      <c r="F9" s="83" t="s">
        <v>1266</v>
      </c>
      <c r="G9" s="84" t="s">
        <v>1260</v>
      </c>
      <c r="H9" s="85" t="s">
        <v>1266</v>
      </c>
      <c r="I9" s="70" t="s">
        <v>35</v>
      </c>
      <c r="J9" s="70" t="s">
        <v>35</v>
      </c>
      <c r="K9" s="70" t="s">
        <v>35</v>
      </c>
      <c r="L9" s="70"/>
      <c r="M9" s="70"/>
      <c r="N9" s="77"/>
      <c r="O9" s="70">
        <v>1020425</v>
      </c>
      <c r="P9" s="78">
        <v>7911</v>
      </c>
      <c r="Q9" s="79">
        <v>41640</v>
      </c>
      <c r="R9" s="79">
        <v>41912</v>
      </c>
      <c r="S9" s="78">
        <v>10577</v>
      </c>
      <c r="T9" s="80" t="s">
        <v>1265</v>
      </c>
      <c r="U9" s="61">
        <v>1.3557086137805723E-3</v>
      </c>
      <c r="V9" s="62">
        <v>1.0757864444398562E-3</v>
      </c>
      <c r="W9" s="30">
        <v>128787</v>
      </c>
      <c r="X9" s="63">
        <v>128787</v>
      </c>
      <c r="Y9" s="63">
        <v>257574</v>
      </c>
      <c r="Z9" s="67">
        <v>17104.11</v>
      </c>
      <c r="AA9" s="68">
        <v>17104.11</v>
      </c>
      <c r="AB9" s="68">
        <v>17104.11</v>
      </c>
      <c r="AC9" s="68">
        <v>17104.11</v>
      </c>
      <c r="AD9" s="66">
        <v>68416.429999999993</v>
      </c>
      <c r="AE9" s="67">
        <v>31764.77</v>
      </c>
      <c r="AF9" s="68">
        <v>31764.77</v>
      </c>
      <c r="AG9" s="68">
        <v>31764.77</v>
      </c>
      <c r="AH9" s="68">
        <v>31764.77</v>
      </c>
      <c r="AI9" s="66">
        <v>127059.08</v>
      </c>
      <c r="AJ9" s="69">
        <v>453049.51</v>
      </c>
      <c r="AK9" s="406" t="s">
        <v>1258</v>
      </c>
      <c r="AL9" s="407">
        <v>61126.054988709904</v>
      </c>
      <c r="AM9" s="434">
        <f t="shared" si="16"/>
        <v>276961.29032258067</v>
      </c>
      <c r="AN9" s="435">
        <f t="shared" si="17"/>
        <v>73566.053763440854</v>
      </c>
      <c r="AO9" s="436">
        <f t="shared" si="18"/>
        <v>136622.66666666669</v>
      </c>
      <c r="AP9" s="437">
        <f t="shared" si="19"/>
        <v>4.53</v>
      </c>
      <c r="AQ9" s="438">
        <f t="shared" si="2"/>
        <v>1.2</v>
      </c>
      <c r="AR9" s="438">
        <f t="shared" si="2"/>
        <v>2.2400000000000002</v>
      </c>
      <c r="AS9" s="443">
        <f t="shared" si="20"/>
        <v>7.9700000000000006</v>
      </c>
      <c r="AT9" s="437">
        <f t="shared" si="21"/>
        <v>4.21</v>
      </c>
      <c r="AU9" s="438">
        <f t="shared" si="22"/>
        <v>1.1200000000000001</v>
      </c>
      <c r="AV9" s="438">
        <f t="shared" si="23"/>
        <v>2.08</v>
      </c>
      <c r="AW9" s="444">
        <f t="shared" si="24"/>
        <v>7.41</v>
      </c>
      <c r="AX9" s="441">
        <f t="shared" si="25"/>
        <v>4.21</v>
      </c>
      <c r="AY9" s="70">
        <f t="shared" si="26"/>
        <v>4</v>
      </c>
      <c r="AZ9" s="438">
        <f t="shared" si="3"/>
        <v>0.28000000000000003</v>
      </c>
      <c r="BA9" s="442">
        <f t="shared" si="4"/>
        <v>0.52</v>
      </c>
      <c r="BB9" s="438">
        <f t="shared" si="27"/>
        <v>4.21</v>
      </c>
      <c r="BC9" s="70">
        <v>4</v>
      </c>
      <c r="BD9" s="438">
        <f t="shared" si="5"/>
        <v>0.28000000000000003</v>
      </c>
      <c r="BE9" s="442">
        <f t="shared" si="6"/>
        <v>0.52</v>
      </c>
      <c r="BF9" s="438">
        <f t="shared" si="28"/>
        <v>4.21</v>
      </c>
      <c r="BG9" s="70">
        <v>4</v>
      </c>
      <c r="BH9" s="438">
        <f t="shared" si="7"/>
        <v>0.28000000000000003</v>
      </c>
      <c r="BI9" s="442">
        <f t="shared" si="8"/>
        <v>0.52</v>
      </c>
      <c r="BJ9" s="438">
        <f t="shared" si="29"/>
        <v>4.21</v>
      </c>
      <c r="BK9" s="70">
        <v>4</v>
      </c>
      <c r="BL9" s="438">
        <f t="shared" si="9"/>
        <v>0.28000000000000003</v>
      </c>
      <c r="BM9" s="442">
        <f t="shared" si="10"/>
        <v>0.52</v>
      </c>
      <c r="BN9" s="93">
        <v>0</v>
      </c>
      <c r="BO9" s="93">
        <f>+INDEX(FY2018_ALL_Targets!DV:DV,MATCH('Final Comp Values'!C9,FY2018_ALL_Targets!B:B,0))</f>
        <v>0</v>
      </c>
      <c r="BP9" s="93">
        <f>++INDEX(FY2018_ALL_Targets!DW:DW,MATCH('Final Comp Values'!C9,FY2018_ALL_Targets!B:B,0))</f>
        <v>0</v>
      </c>
      <c r="BQ9" s="539">
        <f>++INDEX(FY2018_ALL_Targets!DX:DX,MATCH('Final Comp Values'!$C9,FY2018_ALL_Targets!$B:$B,0))</f>
        <v>0</v>
      </c>
      <c r="BR9" s="437">
        <f t="shared" si="11"/>
        <v>0</v>
      </c>
      <c r="BS9" s="438">
        <f t="shared" si="12"/>
        <v>0</v>
      </c>
      <c r="BT9" s="543">
        <f t="shared" si="30"/>
        <v>0</v>
      </c>
      <c r="BU9" s="437">
        <f t="shared" si="31"/>
        <v>7.41</v>
      </c>
      <c r="BV9" s="438">
        <f t="shared" si="13"/>
        <v>452944.06746634038</v>
      </c>
      <c r="BW9" s="548">
        <f t="shared" si="32"/>
        <v>1.221736366221815E-3</v>
      </c>
      <c r="BX9" s="437">
        <f t="shared" si="14"/>
        <v>0</v>
      </c>
      <c r="BY9" s="551">
        <f t="shared" si="15"/>
        <v>0</v>
      </c>
      <c r="BZ9" s="471">
        <f t="shared" si="33"/>
        <v>0</v>
      </c>
      <c r="CA9" s="469">
        <f t="shared" si="34"/>
        <v>453049.51</v>
      </c>
      <c r="CB9" s="471">
        <f t="shared" si="35"/>
        <v>452944.06746634038</v>
      </c>
      <c r="CC9" s="471">
        <f t="shared" si="40"/>
        <v>0</v>
      </c>
      <c r="CD9" s="474">
        <f t="shared" si="36"/>
        <v>0</v>
      </c>
      <c r="CE9" s="474">
        <f t="shared" si="37"/>
        <v>-105.44253365963232</v>
      </c>
      <c r="CF9" s="472">
        <f t="shared" si="38"/>
        <v>105.44253365963232</v>
      </c>
      <c r="CG9" s="473">
        <f t="shared" si="39"/>
        <v>0</v>
      </c>
    </row>
    <row r="10" spans="1:85" s="71" customFormat="1" ht="15.75" customHeight="1" x14ac:dyDescent="0.25">
      <c r="A10" s="81">
        <v>1026286</v>
      </c>
      <c r="B10" s="82">
        <v>4345</v>
      </c>
      <c r="C10" s="82">
        <v>455931</v>
      </c>
      <c r="D10" s="82" t="s">
        <v>1258</v>
      </c>
      <c r="E10" s="83" t="s">
        <v>632</v>
      </c>
      <c r="F10" s="83" t="s">
        <v>1266</v>
      </c>
      <c r="G10" s="84" t="s">
        <v>1260</v>
      </c>
      <c r="H10" s="85" t="s">
        <v>1266</v>
      </c>
      <c r="I10" s="70" t="s">
        <v>35</v>
      </c>
      <c r="J10" s="70" t="s">
        <v>35</v>
      </c>
      <c r="K10" s="70" t="s">
        <v>35</v>
      </c>
      <c r="L10" s="70"/>
      <c r="M10" s="70"/>
      <c r="N10" s="77"/>
      <c r="O10" s="70">
        <v>1017843</v>
      </c>
      <c r="P10" s="78">
        <v>10306</v>
      </c>
      <c r="Q10" s="79">
        <v>41640</v>
      </c>
      <c r="R10" s="79">
        <v>41912</v>
      </c>
      <c r="S10" s="78">
        <v>13779</v>
      </c>
      <c r="T10" s="80" t="s">
        <v>1265</v>
      </c>
      <c r="U10" s="61">
        <v>1.7661254598924558E-3</v>
      </c>
      <c r="V10" s="62">
        <v>1.4014617961555051E-3</v>
      </c>
      <c r="W10" s="30">
        <v>167775</v>
      </c>
      <c r="X10" s="63">
        <v>167775</v>
      </c>
      <c r="Y10" s="63">
        <v>335550</v>
      </c>
      <c r="Z10" s="67">
        <v>22282.07</v>
      </c>
      <c r="AA10" s="68">
        <v>22282.07</v>
      </c>
      <c r="AB10" s="68">
        <v>22282.07</v>
      </c>
      <c r="AC10" s="68">
        <v>22282.07</v>
      </c>
      <c r="AD10" s="66">
        <v>89128.29</v>
      </c>
      <c r="AE10" s="67">
        <v>41380.99</v>
      </c>
      <c r="AF10" s="68">
        <v>41380.99</v>
      </c>
      <c r="AG10" s="68">
        <v>41380.99</v>
      </c>
      <c r="AH10" s="68">
        <v>41380.99</v>
      </c>
      <c r="AI10" s="66">
        <v>165523.97</v>
      </c>
      <c r="AJ10" s="69">
        <v>590202.26</v>
      </c>
      <c r="AK10" s="406" t="s">
        <v>1258</v>
      </c>
      <c r="AL10" s="407">
        <v>61126.054988709904</v>
      </c>
      <c r="AM10" s="434">
        <f t="shared" si="16"/>
        <v>360806.45161290327</v>
      </c>
      <c r="AN10" s="435">
        <f t="shared" si="17"/>
        <v>95836.870967741939</v>
      </c>
      <c r="AO10" s="436">
        <f t="shared" si="18"/>
        <v>177982.76344086023</v>
      </c>
      <c r="AP10" s="437">
        <f t="shared" si="19"/>
        <v>5.9</v>
      </c>
      <c r="AQ10" s="438">
        <f t="shared" si="2"/>
        <v>1.57</v>
      </c>
      <c r="AR10" s="438">
        <f t="shared" si="2"/>
        <v>2.91</v>
      </c>
      <c r="AS10" s="443">
        <f t="shared" si="20"/>
        <v>10.38</v>
      </c>
      <c r="AT10" s="437">
        <f t="shared" si="21"/>
        <v>5.49</v>
      </c>
      <c r="AU10" s="438">
        <f t="shared" si="22"/>
        <v>1.46</v>
      </c>
      <c r="AV10" s="438">
        <f t="shared" si="23"/>
        <v>2.71</v>
      </c>
      <c r="AW10" s="444">
        <f t="shared" si="24"/>
        <v>9.66</v>
      </c>
      <c r="AX10" s="441">
        <f t="shared" si="25"/>
        <v>5.49</v>
      </c>
      <c r="AY10" s="70">
        <f t="shared" si="26"/>
        <v>4</v>
      </c>
      <c r="AZ10" s="438">
        <f t="shared" si="3"/>
        <v>0.37</v>
      </c>
      <c r="BA10" s="442">
        <f t="shared" si="4"/>
        <v>0.68</v>
      </c>
      <c r="BB10" s="438">
        <f t="shared" si="27"/>
        <v>5.49</v>
      </c>
      <c r="BC10" s="70">
        <v>4</v>
      </c>
      <c r="BD10" s="438">
        <f t="shared" si="5"/>
        <v>0.37</v>
      </c>
      <c r="BE10" s="442">
        <f t="shared" si="6"/>
        <v>0.68</v>
      </c>
      <c r="BF10" s="438">
        <f t="shared" si="28"/>
        <v>5.49</v>
      </c>
      <c r="BG10" s="70">
        <v>4</v>
      </c>
      <c r="BH10" s="438">
        <f t="shared" si="7"/>
        <v>0.37</v>
      </c>
      <c r="BI10" s="442">
        <f t="shared" si="8"/>
        <v>0.68</v>
      </c>
      <c r="BJ10" s="438">
        <f t="shared" si="29"/>
        <v>5.49</v>
      </c>
      <c r="BK10" s="70">
        <v>4</v>
      </c>
      <c r="BL10" s="438">
        <f t="shared" si="9"/>
        <v>0.37</v>
      </c>
      <c r="BM10" s="442">
        <f t="shared" si="10"/>
        <v>0.68</v>
      </c>
      <c r="BN10" s="93">
        <v>0</v>
      </c>
      <c r="BO10" s="93">
        <f>+INDEX(FY2018_ALL_Targets!DV:DV,MATCH('Final Comp Values'!C10,FY2018_ALL_Targets!B:B,0))</f>
        <v>0</v>
      </c>
      <c r="BP10" s="93">
        <f>++INDEX(FY2018_ALL_Targets!DW:DW,MATCH('Final Comp Values'!C10,FY2018_ALL_Targets!B:B,0))</f>
        <v>0</v>
      </c>
      <c r="BQ10" s="539">
        <f>++INDEX(FY2018_ALL_Targets!DX:DX,MATCH('Final Comp Values'!$C10,FY2018_ALL_Targets!$B:$B,0))</f>
        <v>0</v>
      </c>
      <c r="BR10" s="437">
        <f t="shared" si="11"/>
        <v>0</v>
      </c>
      <c r="BS10" s="438">
        <f t="shared" si="12"/>
        <v>0</v>
      </c>
      <c r="BT10" s="543">
        <f t="shared" si="30"/>
        <v>0</v>
      </c>
      <c r="BU10" s="437">
        <f t="shared" si="31"/>
        <v>9.6900000000000013</v>
      </c>
      <c r="BV10" s="438">
        <f t="shared" si="13"/>
        <v>592311.47284059902</v>
      </c>
      <c r="BW10" s="548">
        <f t="shared" si="32"/>
        <v>1.5976552481362198E-3</v>
      </c>
      <c r="BX10" s="437">
        <f t="shared" si="14"/>
        <v>0</v>
      </c>
      <c r="BY10" s="551">
        <f t="shared" si="15"/>
        <v>0</v>
      </c>
      <c r="BZ10" s="471">
        <f t="shared" si="33"/>
        <v>0</v>
      </c>
      <c r="CA10" s="469">
        <f t="shared" si="34"/>
        <v>590202.26</v>
      </c>
      <c r="CB10" s="471">
        <f t="shared" si="35"/>
        <v>592311.47284059902</v>
      </c>
      <c r="CC10" s="471">
        <f t="shared" si="40"/>
        <v>3.0000000000001137E-2</v>
      </c>
      <c r="CD10" s="474">
        <f t="shared" si="36"/>
        <v>1832.9262732919949</v>
      </c>
      <c r="CE10" s="474">
        <f t="shared" si="37"/>
        <v>2109.2128405990079</v>
      </c>
      <c r="CF10" s="472">
        <f t="shared" si="38"/>
        <v>-276.286567307013</v>
      </c>
      <c r="CG10" s="473">
        <f t="shared" si="39"/>
        <v>0</v>
      </c>
    </row>
    <row r="11" spans="1:85" s="71" customFormat="1" ht="15.75" customHeight="1" x14ac:dyDescent="0.25">
      <c r="A11" s="72">
        <v>1026628</v>
      </c>
      <c r="B11" s="73">
        <v>103837</v>
      </c>
      <c r="C11" s="73">
        <v>676224</v>
      </c>
      <c r="D11" s="73" t="s">
        <v>1267</v>
      </c>
      <c r="E11" s="74" t="s">
        <v>472</v>
      </c>
      <c r="F11" s="74" t="s">
        <v>1268</v>
      </c>
      <c r="G11" s="75" t="s">
        <v>1260</v>
      </c>
      <c r="H11" s="76" t="s">
        <v>1269</v>
      </c>
      <c r="I11" s="70" t="s">
        <v>35</v>
      </c>
      <c r="J11" s="70" t="s">
        <v>35</v>
      </c>
      <c r="K11" s="70" t="s">
        <v>1262</v>
      </c>
      <c r="L11" s="70"/>
      <c r="M11" s="70"/>
      <c r="N11" s="77"/>
      <c r="O11" s="70">
        <v>1016732</v>
      </c>
      <c r="P11" s="78">
        <v>20391</v>
      </c>
      <c r="Q11" s="79">
        <v>41275</v>
      </c>
      <c r="R11" s="79">
        <v>41639</v>
      </c>
      <c r="S11" s="78">
        <v>20391</v>
      </c>
      <c r="T11" s="80" t="s">
        <v>1270</v>
      </c>
      <c r="U11" s="61">
        <v>2.6136195843433534E-3</v>
      </c>
      <c r="V11" s="62">
        <v>2.0739681751510927E-3</v>
      </c>
      <c r="W11" s="30">
        <v>248283</v>
      </c>
      <c r="X11" s="63">
        <v>248283</v>
      </c>
      <c r="Y11" s="63">
        <v>496566</v>
      </c>
      <c r="Z11" s="67">
        <v>32974.370000000003</v>
      </c>
      <c r="AA11" s="68">
        <v>32974.370000000003</v>
      </c>
      <c r="AB11" s="68">
        <v>32974.370000000003</v>
      </c>
      <c r="AC11" s="68">
        <v>32974.370000000003</v>
      </c>
      <c r="AD11" s="66">
        <v>131897.46</v>
      </c>
      <c r="AE11" s="67">
        <v>61238.11</v>
      </c>
      <c r="AF11" s="68">
        <v>61238.11</v>
      </c>
      <c r="AG11" s="68">
        <v>61238.11</v>
      </c>
      <c r="AH11" s="68">
        <v>61238.11</v>
      </c>
      <c r="AI11" s="66">
        <v>244952.42</v>
      </c>
      <c r="AJ11" s="69">
        <v>873415.88</v>
      </c>
      <c r="AK11" s="406" t="s">
        <v>1267</v>
      </c>
      <c r="AL11" s="407">
        <v>54327.030754892119</v>
      </c>
      <c r="AM11" s="434">
        <f t="shared" si="16"/>
        <v>533941.93548387103</v>
      </c>
      <c r="AN11" s="435">
        <f t="shared" si="17"/>
        <v>141825.22580645161</v>
      </c>
      <c r="AO11" s="436">
        <f t="shared" si="18"/>
        <v>263389.69892473123</v>
      </c>
      <c r="AP11" s="437">
        <f t="shared" si="19"/>
        <v>9.83</v>
      </c>
      <c r="AQ11" s="438">
        <f t="shared" si="2"/>
        <v>2.61</v>
      </c>
      <c r="AR11" s="438">
        <f t="shared" si="2"/>
        <v>4.8499999999999996</v>
      </c>
      <c r="AS11" s="443">
        <f t="shared" si="20"/>
        <v>17.29</v>
      </c>
      <c r="AT11" s="437">
        <f t="shared" si="21"/>
        <v>9.14</v>
      </c>
      <c r="AU11" s="438">
        <f t="shared" si="22"/>
        <v>2.4300000000000002</v>
      </c>
      <c r="AV11" s="438">
        <f t="shared" si="23"/>
        <v>4.51</v>
      </c>
      <c r="AW11" s="444">
        <f t="shared" si="24"/>
        <v>16.079999999999998</v>
      </c>
      <c r="AX11" s="441">
        <f t="shared" si="25"/>
        <v>9.14</v>
      </c>
      <c r="AY11" s="70">
        <f t="shared" si="26"/>
        <v>4</v>
      </c>
      <c r="AZ11" s="438">
        <f t="shared" si="3"/>
        <v>0.61</v>
      </c>
      <c r="BA11" s="442">
        <f t="shared" si="4"/>
        <v>1.1299999999999999</v>
      </c>
      <c r="BB11" s="438">
        <f t="shared" si="27"/>
        <v>9.14</v>
      </c>
      <c r="BC11" s="70">
        <v>4</v>
      </c>
      <c r="BD11" s="438">
        <f t="shared" si="5"/>
        <v>0.61</v>
      </c>
      <c r="BE11" s="442">
        <f t="shared" si="6"/>
        <v>1.1299999999999999</v>
      </c>
      <c r="BF11" s="438">
        <f t="shared" si="28"/>
        <v>9.14</v>
      </c>
      <c r="BG11" s="70">
        <v>4</v>
      </c>
      <c r="BH11" s="438">
        <f t="shared" si="7"/>
        <v>0.61</v>
      </c>
      <c r="BI11" s="442">
        <f t="shared" si="8"/>
        <v>1.1299999999999999</v>
      </c>
      <c r="BJ11" s="438">
        <f t="shared" si="29"/>
        <v>9.14</v>
      </c>
      <c r="BK11" s="70">
        <v>4</v>
      </c>
      <c r="BL11" s="438">
        <f t="shared" si="9"/>
        <v>0.61</v>
      </c>
      <c r="BM11" s="442">
        <f t="shared" si="10"/>
        <v>1.1299999999999999</v>
      </c>
      <c r="BN11" s="93">
        <v>0</v>
      </c>
      <c r="BO11" s="93">
        <f>+INDEX(FY2018_ALL_Targets!DV:DV,MATCH('Final Comp Values'!C11,FY2018_ALL_Targets!B:B,0))</f>
        <v>0</v>
      </c>
      <c r="BP11" s="93">
        <f>++INDEX(FY2018_ALL_Targets!DW:DW,MATCH('Final Comp Values'!C11,FY2018_ALL_Targets!B:B,0))</f>
        <v>0</v>
      </c>
      <c r="BQ11" s="539">
        <f>++INDEX(FY2018_ALL_Targets!DX:DX,MATCH('Final Comp Values'!$C11,FY2018_ALL_Targets!$B:$B,0))</f>
        <v>0</v>
      </c>
      <c r="BR11" s="437">
        <f t="shared" si="11"/>
        <v>0</v>
      </c>
      <c r="BS11" s="438">
        <f t="shared" si="12"/>
        <v>0</v>
      </c>
      <c r="BT11" s="543">
        <f t="shared" si="30"/>
        <v>0</v>
      </c>
      <c r="BU11" s="437">
        <f t="shared" si="31"/>
        <v>16.100000000000001</v>
      </c>
      <c r="BV11" s="438">
        <f t="shared" si="13"/>
        <v>874665.19515376317</v>
      </c>
      <c r="BW11" s="548">
        <f t="shared" si="32"/>
        <v>2.3592543846868352E-3</v>
      </c>
      <c r="BX11" s="437">
        <f t="shared" si="14"/>
        <v>0</v>
      </c>
      <c r="BY11" s="551">
        <f t="shared" si="15"/>
        <v>0</v>
      </c>
      <c r="BZ11" s="471">
        <f t="shared" si="33"/>
        <v>0</v>
      </c>
      <c r="CA11" s="469">
        <f t="shared" si="34"/>
        <v>873415.88</v>
      </c>
      <c r="CB11" s="471">
        <f t="shared" si="35"/>
        <v>874665.19515376317</v>
      </c>
      <c r="CC11" s="471">
        <f t="shared" si="40"/>
        <v>2.0000000000003126E-2</v>
      </c>
      <c r="CD11" s="474">
        <f t="shared" si="36"/>
        <v>1086.3381592041499</v>
      </c>
      <c r="CE11" s="474">
        <f t="shared" si="37"/>
        <v>1249.3151537631638</v>
      </c>
      <c r="CF11" s="472">
        <f t="shared" si="38"/>
        <v>-162.97699455901397</v>
      </c>
      <c r="CG11" s="473">
        <f t="shared" si="39"/>
        <v>0</v>
      </c>
    </row>
    <row r="12" spans="1:85" s="71" customFormat="1" ht="15.75" customHeight="1" x14ac:dyDescent="0.25">
      <c r="A12" s="72">
        <v>1026693</v>
      </c>
      <c r="B12" s="73">
        <v>5299</v>
      </c>
      <c r="C12" s="73">
        <v>675947</v>
      </c>
      <c r="D12" s="73" t="s">
        <v>1267</v>
      </c>
      <c r="E12" s="74" t="s">
        <v>1077</v>
      </c>
      <c r="F12" s="74" t="s">
        <v>1268</v>
      </c>
      <c r="G12" s="75" t="s">
        <v>1260</v>
      </c>
      <c r="H12" s="76" t="s">
        <v>1269</v>
      </c>
      <c r="I12" s="70" t="s">
        <v>35</v>
      </c>
      <c r="J12" s="70" t="s">
        <v>35</v>
      </c>
      <c r="K12" s="70" t="s">
        <v>1262</v>
      </c>
      <c r="L12" s="70"/>
      <c r="M12" s="70"/>
      <c r="N12" s="77"/>
      <c r="O12" s="70">
        <v>1004100</v>
      </c>
      <c r="P12" s="78">
        <v>19012</v>
      </c>
      <c r="Q12" s="79">
        <v>40909</v>
      </c>
      <c r="R12" s="79">
        <v>41274</v>
      </c>
      <c r="S12" s="78">
        <v>19012</v>
      </c>
      <c r="T12" s="80" t="s">
        <v>1271</v>
      </c>
      <c r="U12" s="61">
        <v>2.4368660456836762E-3</v>
      </c>
      <c r="V12" s="62">
        <v>1.9337101145590002E-3</v>
      </c>
      <c r="W12" s="30">
        <v>231493</v>
      </c>
      <c r="X12" s="63">
        <v>231493</v>
      </c>
      <c r="Y12" s="63">
        <v>462986</v>
      </c>
      <c r="Z12" s="67">
        <v>30744.38</v>
      </c>
      <c r="AA12" s="68">
        <v>30744.38</v>
      </c>
      <c r="AB12" s="68">
        <v>30744.38</v>
      </c>
      <c r="AC12" s="68">
        <v>30744.38</v>
      </c>
      <c r="AD12" s="66">
        <v>122977.51</v>
      </c>
      <c r="AE12" s="67">
        <v>57096.7</v>
      </c>
      <c r="AF12" s="68">
        <v>57096.7</v>
      </c>
      <c r="AG12" s="68">
        <v>57096.7</v>
      </c>
      <c r="AH12" s="68">
        <v>57096.7</v>
      </c>
      <c r="AI12" s="66">
        <v>228386.8</v>
      </c>
      <c r="AJ12" s="69">
        <v>814350.31</v>
      </c>
      <c r="AK12" s="406" t="s">
        <v>1267</v>
      </c>
      <c r="AL12" s="407">
        <v>54327.030754892119</v>
      </c>
      <c r="AM12" s="434">
        <f t="shared" si="16"/>
        <v>497834.40860215056</v>
      </c>
      <c r="AN12" s="435">
        <f t="shared" si="17"/>
        <v>132233.8817204301</v>
      </c>
      <c r="AO12" s="436">
        <f t="shared" si="18"/>
        <v>245577.20430107528</v>
      </c>
      <c r="AP12" s="437">
        <f t="shared" si="19"/>
        <v>9.16</v>
      </c>
      <c r="AQ12" s="438">
        <f t="shared" si="2"/>
        <v>2.4300000000000002</v>
      </c>
      <c r="AR12" s="438">
        <f t="shared" si="2"/>
        <v>4.5199999999999996</v>
      </c>
      <c r="AS12" s="443">
        <f t="shared" si="20"/>
        <v>16.11</v>
      </c>
      <c r="AT12" s="437">
        <f t="shared" si="21"/>
        <v>8.52</v>
      </c>
      <c r="AU12" s="438">
        <f t="shared" si="22"/>
        <v>2.2599999999999998</v>
      </c>
      <c r="AV12" s="438">
        <f t="shared" si="23"/>
        <v>4.2</v>
      </c>
      <c r="AW12" s="444">
        <f t="shared" si="24"/>
        <v>14.98</v>
      </c>
      <c r="AX12" s="441">
        <f t="shared" si="25"/>
        <v>8.52</v>
      </c>
      <c r="AY12" s="70">
        <f t="shared" si="26"/>
        <v>4</v>
      </c>
      <c r="AZ12" s="438">
        <f t="shared" si="3"/>
        <v>0.56999999999999995</v>
      </c>
      <c r="BA12" s="442">
        <f t="shared" si="4"/>
        <v>1.05</v>
      </c>
      <c r="BB12" s="438">
        <f t="shared" si="27"/>
        <v>8.52</v>
      </c>
      <c r="BC12" s="70">
        <v>4</v>
      </c>
      <c r="BD12" s="438">
        <f t="shared" si="5"/>
        <v>0.56999999999999995</v>
      </c>
      <c r="BE12" s="442">
        <f t="shared" si="6"/>
        <v>1.05</v>
      </c>
      <c r="BF12" s="438">
        <f t="shared" si="28"/>
        <v>8.52</v>
      </c>
      <c r="BG12" s="70">
        <v>4</v>
      </c>
      <c r="BH12" s="438">
        <f t="shared" si="7"/>
        <v>0.56999999999999995</v>
      </c>
      <c r="BI12" s="442">
        <f t="shared" si="8"/>
        <v>1.05</v>
      </c>
      <c r="BJ12" s="438">
        <f t="shared" si="29"/>
        <v>8.52</v>
      </c>
      <c r="BK12" s="70">
        <v>4</v>
      </c>
      <c r="BL12" s="438">
        <f t="shared" si="9"/>
        <v>0.56999999999999995</v>
      </c>
      <c r="BM12" s="442">
        <f t="shared" si="10"/>
        <v>1.05</v>
      </c>
      <c r="BN12" s="93">
        <v>0</v>
      </c>
      <c r="BO12" s="93">
        <f>+INDEX(FY2018_ALL_Targets!DV:DV,MATCH('Final Comp Values'!C12,FY2018_ALL_Targets!B:B,0))</f>
        <v>0</v>
      </c>
      <c r="BP12" s="93">
        <f>++INDEX(FY2018_ALL_Targets!DW:DW,MATCH('Final Comp Values'!C12,FY2018_ALL_Targets!B:B,0))</f>
        <v>0</v>
      </c>
      <c r="BQ12" s="539">
        <f>++INDEX(FY2018_ALL_Targets!DX:DX,MATCH('Final Comp Values'!$C12,FY2018_ALL_Targets!$B:$B,0))</f>
        <v>0</v>
      </c>
      <c r="BR12" s="437">
        <f t="shared" si="11"/>
        <v>0</v>
      </c>
      <c r="BS12" s="438">
        <f t="shared" si="12"/>
        <v>0</v>
      </c>
      <c r="BT12" s="543">
        <f t="shared" si="30"/>
        <v>0</v>
      </c>
      <c r="BU12" s="437">
        <f t="shared" si="31"/>
        <v>15</v>
      </c>
      <c r="BV12" s="438">
        <f t="shared" si="13"/>
        <v>814905.46132338175</v>
      </c>
      <c r="BW12" s="548">
        <f t="shared" si="32"/>
        <v>2.1980630913231384E-3</v>
      </c>
      <c r="BX12" s="437">
        <f t="shared" si="14"/>
        <v>0</v>
      </c>
      <c r="BY12" s="551">
        <f t="shared" si="15"/>
        <v>0</v>
      </c>
      <c r="BZ12" s="471">
        <f t="shared" si="33"/>
        <v>0</v>
      </c>
      <c r="CA12" s="469">
        <f t="shared" si="34"/>
        <v>814350.31</v>
      </c>
      <c r="CB12" s="471">
        <f t="shared" si="35"/>
        <v>814905.46132338175</v>
      </c>
      <c r="CC12" s="471">
        <f t="shared" si="40"/>
        <v>1.9999999999999574E-2</v>
      </c>
      <c r="CD12" s="474">
        <f t="shared" si="36"/>
        <v>1087.2500801067861</v>
      </c>
      <c r="CE12" s="474">
        <f t="shared" si="37"/>
        <v>555.15132338169497</v>
      </c>
      <c r="CF12" s="472">
        <f t="shared" si="38"/>
        <v>532.09875672509111</v>
      </c>
      <c r="CG12" s="473">
        <f t="shared" si="39"/>
        <v>0</v>
      </c>
    </row>
    <row r="13" spans="1:85" s="71" customFormat="1" ht="15.75" customHeight="1" x14ac:dyDescent="0.25">
      <c r="A13" s="72">
        <v>1026694</v>
      </c>
      <c r="B13" s="73">
        <v>103408</v>
      </c>
      <c r="C13" s="73">
        <v>676181</v>
      </c>
      <c r="D13" s="73" t="s">
        <v>1267</v>
      </c>
      <c r="E13" s="74" t="s">
        <v>454</v>
      </c>
      <c r="F13" s="74" t="s">
        <v>1268</v>
      </c>
      <c r="G13" s="75" t="s">
        <v>1260</v>
      </c>
      <c r="H13" s="76" t="s">
        <v>1269</v>
      </c>
      <c r="I13" s="70" t="s">
        <v>35</v>
      </c>
      <c r="J13" s="70" t="s">
        <v>35</v>
      </c>
      <c r="K13" s="70" t="s">
        <v>1262</v>
      </c>
      <c r="L13" s="70"/>
      <c r="M13" s="70"/>
      <c r="N13" s="77"/>
      <c r="O13" s="70">
        <v>1015999</v>
      </c>
      <c r="P13" s="78">
        <v>21209</v>
      </c>
      <c r="Q13" s="79">
        <v>40909</v>
      </c>
      <c r="R13" s="79">
        <v>41274</v>
      </c>
      <c r="S13" s="78">
        <v>21209</v>
      </c>
      <c r="T13" s="80" t="s">
        <v>1271</v>
      </c>
      <c r="U13" s="61">
        <v>2.7184668610827417E-3</v>
      </c>
      <c r="V13" s="62">
        <v>2.1571669377068083E-3</v>
      </c>
      <c r="W13" s="30">
        <v>258243</v>
      </c>
      <c r="X13" s="63">
        <v>258243</v>
      </c>
      <c r="Y13" s="63">
        <v>516486</v>
      </c>
      <c r="Z13" s="67">
        <v>34297.160000000003</v>
      </c>
      <c r="AA13" s="68">
        <v>34297.160000000003</v>
      </c>
      <c r="AB13" s="68">
        <v>34297.160000000003</v>
      </c>
      <c r="AC13" s="68">
        <v>34297.160000000003</v>
      </c>
      <c r="AD13" s="66">
        <v>137188.62</v>
      </c>
      <c r="AE13" s="67">
        <v>63694.720000000001</v>
      </c>
      <c r="AF13" s="68">
        <v>63694.720000000001</v>
      </c>
      <c r="AG13" s="68">
        <v>63694.720000000001</v>
      </c>
      <c r="AH13" s="68">
        <v>63694.720000000001</v>
      </c>
      <c r="AI13" s="66">
        <v>254778.86</v>
      </c>
      <c r="AJ13" s="69">
        <v>908453.48</v>
      </c>
      <c r="AK13" s="406" t="s">
        <v>1267</v>
      </c>
      <c r="AL13" s="407">
        <v>54327.030754892119</v>
      </c>
      <c r="AM13" s="434">
        <f t="shared" si="16"/>
        <v>555361.29032258072</v>
      </c>
      <c r="AN13" s="435">
        <f t="shared" si="17"/>
        <v>147514.64516129033</v>
      </c>
      <c r="AO13" s="436">
        <f t="shared" si="18"/>
        <v>273955.7634408602</v>
      </c>
      <c r="AP13" s="437">
        <f t="shared" si="19"/>
        <v>10.220000000000001</v>
      </c>
      <c r="AQ13" s="438">
        <f t="shared" si="2"/>
        <v>2.72</v>
      </c>
      <c r="AR13" s="438">
        <f t="shared" si="2"/>
        <v>5.04</v>
      </c>
      <c r="AS13" s="443">
        <f t="shared" si="20"/>
        <v>17.98</v>
      </c>
      <c r="AT13" s="437">
        <f t="shared" si="21"/>
        <v>9.51</v>
      </c>
      <c r="AU13" s="438">
        <f t="shared" si="22"/>
        <v>2.5299999999999998</v>
      </c>
      <c r="AV13" s="438">
        <f t="shared" si="23"/>
        <v>4.6900000000000004</v>
      </c>
      <c r="AW13" s="444">
        <f t="shared" si="24"/>
        <v>16.73</v>
      </c>
      <c r="AX13" s="441">
        <f t="shared" si="25"/>
        <v>9.51</v>
      </c>
      <c r="AY13" s="70">
        <f t="shared" si="26"/>
        <v>4</v>
      </c>
      <c r="AZ13" s="438">
        <f t="shared" si="3"/>
        <v>0.63</v>
      </c>
      <c r="BA13" s="442">
        <f t="shared" si="4"/>
        <v>1.17</v>
      </c>
      <c r="BB13" s="438">
        <f t="shared" si="27"/>
        <v>9.51</v>
      </c>
      <c r="BC13" s="70">
        <v>4</v>
      </c>
      <c r="BD13" s="438">
        <f t="shared" si="5"/>
        <v>0.63</v>
      </c>
      <c r="BE13" s="442">
        <f t="shared" si="6"/>
        <v>1.17</v>
      </c>
      <c r="BF13" s="438">
        <f t="shared" si="28"/>
        <v>9.51</v>
      </c>
      <c r="BG13" s="70">
        <v>4</v>
      </c>
      <c r="BH13" s="438">
        <f t="shared" si="7"/>
        <v>0.63</v>
      </c>
      <c r="BI13" s="442">
        <f t="shared" si="8"/>
        <v>1.17</v>
      </c>
      <c r="BJ13" s="438">
        <f t="shared" si="29"/>
        <v>9.51</v>
      </c>
      <c r="BK13" s="70">
        <v>4</v>
      </c>
      <c r="BL13" s="438">
        <f t="shared" si="9"/>
        <v>0.63</v>
      </c>
      <c r="BM13" s="442">
        <f t="shared" si="10"/>
        <v>1.17</v>
      </c>
      <c r="BN13" s="93">
        <v>0</v>
      </c>
      <c r="BO13" s="93">
        <f>+INDEX(FY2018_ALL_Targets!DV:DV,MATCH('Final Comp Values'!C13,FY2018_ALL_Targets!B:B,0))</f>
        <v>0</v>
      </c>
      <c r="BP13" s="93">
        <f>++INDEX(FY2018_ALL_Targets!DW:DW,MATCH('Final Comp Values'!C13,FY2018_ALL_Targets!B:B,0))</f>
        <v>0</v>
      </c>
      <c r="BQ13" s="539">
        <f>++INDEX(FY2018_ALL_Targets!DX:DX,MATCH('Final Comp Values'!$C13,FY2018_ALL_Targets!$B:$B,0))</f>
        <v>0</v>
      </c>
      <c r="BR13" s="437">
        <f t="shared" si="11"/>
        <v>0</v>
      </c>
      <c r="BS13" s="438">
        <f t="shared" si="12"/>
        <v>0</v>
      </c>
      <c r="BT13" s="543">
        <f t="shared" si="30"/>
        <v>0</v>
      </c>
      <c r="BU13" s="437">
        <f t="shared" si="31"/>
        <v>16.71</v>
      </c>
      <c r="BV13" s="438">
        <f t="shared" si="13"/>
        <v>907804.68391424732</v>
      </c>
      <c r="BW13" s="548">
        <f t="shared" si="32"/>
        <v>2.448642283733976E-3</v>
      </c>
      <c r="BX13" s="437">
        <f t="shared" si="14"/>
        <v>0</v>
      </c>
      <c r="BY13" s="551">
        <f t="shared" si="15"/>
        <v>0</v>
      </c>
      <c r="BZ13" s="471">
        <f t="shared" si="33"/>
        <v>1.7763568394002505E-15</v>
      </c>
      <c r="CA13" s="469">
        <f t="shared" si="34"/>
        <v>908453.48</v>
      </c>
      <c r="CB13" s="471">
        <f t="shared" si="35"/>
        <v>907804.68391424732</v>
      </c>
      <c r="CC13" s="471">
        <f t="shared" si="40"/>
        <v>-1.9999999999999574E-2</v>
      </c>
      <c r="CD13" s="474">
        <f t="shared" si="36"/>
        <v>-1086.0173102211365</v>
      </c>
      <c r="CE13" s="474">
        <f t="shared" si="37"/>
        <v>-648.7960857526632</v>
      </c>
      <c r="CF13" s="472">
        <f t="shared" si="38"/>
        <v>-437.22122446847334</v>
      </c>
      <c r="CG13" s="473">
        <f t="shared" si="39"/>
        <v>0</v>
      </c>
    </row>
    <row r="14" spans="1:85" s="71" customFormat="1" ht="15.75" customHeight="1" x14ac:dyDescent="0.25">
      <c r="A14" s="72">
        <v>1027493</v>
      </c>
      <c r="B14" s="73">
        <v>101364</v>
      </c>
      <c r="C14" s="73">
        <v>675968</v>
      </c>
      <c r="D14" s="73" t="s">
        <v>1267</v>
      </c>
      <c r="E14" s="74" t="s">
        <v>384</v>
      </c>
      <c r="F14" s="74" t="s">
        <v>1268</v>
      </c>
      <c r="G14" s="75" t="s">
        <v>1260</v>
      </c>
      <c r="H14" s="76" t="s">
        <v>1269</v>
      </c>
      <c r="I14" s="70" t="s">
        <v>35</v>
      </c>
      <c r="J14" s="70" t="s">
        <v>1262</v>
      </c>
      <c r="K14" s="70" t="s">
        <v>35</v>
      </c>
      <c r="L14" s="70"/>
      <c r="M14" s="70"/>
      <c r="N14" s="77"/>
      <c r="O14" s="86">
        <v>1016069</v>
      </c>
      <c r="P14" s="78">
        <v>25616</v>
      </c>
      <c r="Q14" s="79">
        <v>41640</v>
      </c>
      <c r="R14" s="79">
        <v>42004</v>
      </c>
      <c r="S14" s="78">
        <v>25616</v>
      </c>
      <c r="T14" s="80" t="s">
        <v>1263</v>
      </c>
      <c r="U14" s="61">
        <v>3.2833347688950684E-3</v>
      </c>
      <c r="V14" s="62">
        <v>2.605402813725192E-3</v>
      </c>
      <c r="W14" s="30">
        <v>311904</v>
      </c>
      <c r="X14" s="63">
        <v>311904</v>
      </c>
      <c r="Y14" s="63">
        <v>623808</v>
      </c>
      <c r="Z14" s="67">
        <v>41423.730000000003</v>
      </c>
      <c r="AA14" s="68">
        <v>41423.730000000003</v>
      </c>
      <c r="AB14" s="68">
        <v>41423.730000000003</v>
      </c>
      <c r="AC14" s="68">
        <v>41423.730000000003</v>
      </c>
      <c r="AD14" s="66">
        <v>165694.92000000001</v>
      </c>
      <c r="AE14" s="67">
        <v>76929.789999999994</v>
      </c>
      <c r="AF14" s="68">
        <v>76929.789999999994</v>
      </c>
      <c r="AG14" s="68">
        <v>76929.789999999994</v>
      </c>
      <c r="AH14" s="68">
        <v>76929.789999999994</v>
      </c>
      <c r="AI14" s="66">
        <v>307719.14</v>
      </c>
      <c r="AJ14" s="69">
        <v>1097222.06</v>
      </c>
      <c r="AK14" s="406" t="s">
        <v>1267</v>
      </c>
      <c r="AL14" s="407">
        <v>54327.030754892119</v>
      </c>
      <c r="AM14" s="434">
        <f t="shared" si="16"/>
        <v>670761.29032258072</v>
      </c>
      <c r="AN14" s="435">
        <f t="shared" si="17"/>
        <v>178166.5806451613</v>
      </c>
      <c r="AO14" s="436">
        <f t="shared" si="18"/>
        <v>330880.79569892475</v>
      </c>
      <c r="AP14" s="437">
        <f t="shared" si="19"/>
        <v>12.35</v>
      </c>
      <c r="AQ14" s="438">
        <f t="shared" si="2"/>
        <v>3.28</v>
      </c>
      <c r="AR14" s="438">
        <f t="shared" si="2"/>
        <v>6.09</v>
      </c>
      <c r="AS14" s="443">
        <f t="shared" si="20"/>
        <v>21.72</v>
      </c>
      <c r="AT14" s="437">
        <f t="shared" si="21"/>
        <v>11.48</v>
      </c>
      <c r="AU14" s="438">
        <f t="shared" si="22"/>
        <v>3.05</v>
      </c>
      <c r="AV14" s="438">
        <f t="shared" si="23"/>
        <v>5.66</v>
      </c>
      <c r="AW14" s="444">
        <f t="shared" si="24"/>
        <v>20.190000000000001</v>
      </c>
      <c r="AX14" s="441">
        <f t="shared" si="25"/>
        <v>11.48</v>
      </c>
      <c r="AY14" s="70">
        <f t="shared" si="26"/>
        <v>4</v>
      </c>
      <c r="AZ14" s="438">
        <f t="shared" si="3"/>
        <v>0.76</v>
      </c>
      <c r="BA14" s="442">
        <f t="shared" si="4"/>
        <v>1.42</v>
      </c>
      <c r="BB14" s="438">
        <f t="shared" si="27"/>
        <v>11.48</v>
      </c>
      <c r="BC14" s="70">
        <v>4</v>
      </c>
      <c r="BD14" s="438">
        <f t="shared" si="5"/>
        <v>0.76</v>
      </c>
      <c r="BE14" s="442">
        <f t="shared" si="6"/>
        <v>1.42</v>
      </c>
      <c r="BF14" s="438">
        <f t="shared" si="28"/>
        <v>11.48</v>
      </c>
      <c r="BG14" s="70">
        <v>4</v>
      </c>
      <c r="BH14" s="438">
        <f t="shared" si="7"/>
        <v>0.76</v>
      </c>
      <c r="BI14" s="442">
        <f t="shared" si="8"/>
        <v>1.42</v>
      </c>
      <c r="BJ14" s="438">
        <f t="shared" si="29"/>
        <v>11.48</v>
      </c>
      <c r="BK14" s="70">
        <v>4</v>
      </c>
      <c r="BL14" s="438">
        <f t="shared" si="9"/>
        <v>0.76</v>
      </c>
      <c r="BM14" s="442">
        <f t="shared" si="10"/>
        <v>1.42</v>
      </c>
      <c r="BN14" s="93">
        <v>0</v>
      </c>
      <c r="BO14" s="93">
        <f>+INDEX(FY2018_ALL_Targets!DV:DV,MATCH('Final Comp Values'!C14,FY2018_ALL_Targets!B:B,0))</f>
        <v>0</v>
      </c>
      <c r="BP14" s="93">
        <f>++INDEX(FY2018_ALL_Targets!DW:DW,MATCH('Final Comp Values'!C14,FY2018_ALL_Targets!B:B,0))</f>
        <v>0</v>
      </c>
      <c r="BQ14" s="539">
        <f>++INDEX(FY2018_ALL_Targets!DX:DX,MATCH('Final Comp Values'!$C14,FY2018_ALL_Targets!$B:$B,0))</f>
        <v>0</v>
      </c>
      <c r="BR14" s="437">
        <f t="shared" si="11"/>
        <v>0</v>
      </c>
      <c r="BS14" s="438">
        <f t="shared" si="12"/>
        <v>0</v>
      </c>
      <c r="BT14" s="543">
        <f t="shared" si="30"/>
        <v>0</v>
      </c>
      <c r="BU14" s="437">
        <f t="shared" si="31"/>
        <v>20.2</v>
      </c>
      <c r="BV14" s="438">
        <f t="shared" si="13"/>
        <v>1097406.0212488207</v>
      </c>
      <c r="BW14" s="548">
        <f t="shared" si="32"/>
        <v>2.9600582963151593E-3</v>
      </c>
      <c r="BX14" s="437">
        <f t="shared" si="14"/>
        <v>0</v>
      </c>
      <c r="BY14" s="551">
        <f t="shared" si="15"/>
        <v>0</v>
      </c>
      <c r="BZ14" s="471">
        <f t="shared" si="33"/>
        <v>0</v>
      </c>
      <c r="CA14" s="469">
        <f t="shared" si="34"/>
        <v>1097222.06</v>
      </c>
      <c r="CB14" s="471">
        <f t="shared" si="35"/>
        <v>1097406.0212488207</v>
      </c>
      <c r="CC14" s="471">
        <f t="shared" si="40"/>
        <v>9.9999999999980105E-3</v>
      </c>
      <c r="CD14" s="474">
        <f t="shared" si="36"/>
        <v>543.44827142138763</v>
      </c>
      <c r="CE14" s="474">
        <f t="shared" si="37"/>
        <v>183.9612488206476</v>
      </c>
      <c r="CF14" s="472">
        <f t="shared" si="38"/>
        <v>359.48702260074003</v>
      </c>
      <c r="CG14" s="473">
        <f t="shared" si="39"/>
        <v>0</v>
      </c>
    </row>
    <row r="15" spans="1:85" s="71" customFormat="1" ht="15.75" customHeight="1" x14ac:dyDescent="0.25">
      <c r="A15" s="87">
        <v>1028621</v>
      </c>
      <c r="B15" s="88">
        <v>100947</v>
      </c>
      <c r="C15" s="88">
        <v>675925</v>
      </c>
      <c r="D15" s="88" t="s">
        <v>1272</v>
      </c>
      <c r="E15" s="89" t="s">
        <v>128</v>
      </c>
      <c r="F15" s="89" t="s">
        <v>1273</v>
      </c>
      <c r="G15" s="90" t="s">
        <v>1260</v>
      </c>
      <c r="H15" s="91" t="s">
        <v>1273</v>
      </c>
      <c r="I15" s="70" t="s">
        <v>35</v>
      </c>
      <c r="J15" s="70" t="s">
        <v>1262</v>
      </c>
      <c r="K15" s="70" t="s">
        <v>35</v>
      </c>
      <c r="L15" s="70"/>
      <c r="M15" s="70"/>
      <c r="N15" s="77"/>
      <c r="O15" s="86">
        <v>1003887</v>
      </c>
      <c r="P15" s="78">
        <v>13786</v>
      </c>
      <c r="Q15" s="79">
        <v>41640</v>
      </c>
      <c r="R15" s="79">
        <v>42004</v>
      </c>
      <c r="S15" s="78">
        <v>13786</v>
      </c>
      <c r="T15" s="80" t="s">
        <v>1263</v>
      </c>
      <c r="U15" s="61">
        <v>1.7670226859770228E-3</v>
      </c>
      <c r="V15" s="62">
        <v>1.4021737660062264E-3</v>
      </c>
      <c r="W15" s="30">
        <v>167860</v>
      </c>
      <c r="X15" s="63">
        <v>167860</v>
      </c>
      <c r="Y15" s="63">
        <v>335720</v>
      </c>
      <c r="Z15" s="67">
        <v>22293.39</v>
      </c>
      <c r="AA15" s="68">
        <v>22293.39</v>
      </c>
      <c r="AB15" s="68">
        <v>22293.39</v>
      </c>
      <c r="AC15" s="68">
        <v>22293.39</v>
      </c>
      <c r="AD15" s="66">
        <v>89173.57</v>
      </c>
      <c r="AE15" s="67">
        <v>41402.019999999997</v>
      </c>
      <c r="AF15" s="68">
        <v>41402.019999999997</v>
      </c>
      <c r="AG15" s="68">
        <v>41402.019999999997</v>
      </c>
      <c r="AH15" s="68">
        <v>41402.019999999997</v>
      </c>
      <c r="AI15" s="66">
        <v>165608.06</v>
      </c>
      <c r="AJ15" s="69">
        <v>590501.63</v>
      </c>
      <c r="AK15" s="406" t="s">
        <v>1272</v>
      </c>
      <c r="AL15" s="407">
        <v>21750.938535286037</v>
      </c>
      <c r="AM15" s="434">
        <f t="shared" si="16"/>
        <v>360989.24731182796</v>
      </c>
      <c r="AN15" s="435">
        <f t="shared" si="17"/>
        <v>95885.559139784964</v>
      </c>
      <c r="AO15" s="436">
        <f t="shared" si="18"/>
        <v>178073.18279569893</v>
      </c>
      <c r="AP15" s="437">
        <f t="shared" si="19"/>
        <v>16.600000000000001</v>
      </c>
      <c r="AQ15" s="438">
        <f t="shared" si="2"/>
        <v>4.41</v>
      </c>
      <c r="AR15" s="438">
        <f t="shared" si="2"/>
        <v>8.19</v>
      </c>
      <c r="AS15" s="443">
        <f t="shared" si="20"/>
        <v>29.200000000000003</v>
      </c>
      <c r="AT15" s="437">
        <f t="shared" si="21"/>
        <v>15.43</v>
      </c>
      <c r="AU15" s="438">
        <f t="shared" si="22"/>
        <v>4.0999999999999996</v>
      </c>
      <c r="AV15" s="438">
        <f t="shared" si="23"/>
        <v>7.61</v>
      </c>
      <c r="AW15" s="444">
        <f t="shared" si="24"/>
        <v>27.14</v>
      </c>
      <c r="AX15" s="441">
        <f t="shared" si="25"/>
        <v>15.43</v>
      </c>
      <c r="AY15" s="70">
        <f t="shared" si="26"/>
        <v>4</v>
      </c>
      <c r="AZ15" s="438">
        <f t="shared" si="3"/>
        <v>1.03</v>
      </c>
      <c r="BA15" s="442">
        <f t="shared" si="4"/>
        <v>1.9</v>
      </c>
      <c r="BB15" s="438">
        <f t="shared" si="27"/>
        <v>15.43</v>
      </c>
      <c r="BC15" s="70">
        <v>4</v>
      </c>
      <c r="BD15" s="438">
        <f t="shared" si="5"/>
        <v>1.03</v>
      </c>
      <c r="BE15" s="442">
        <f t="shared" si="6"/>
        <v>1.9</v>
      </c>
      <c r="BF15" s="438">
        <f t="shared" si="28"/>
        <v>15.43</v>
      </c>
      <c r="BG15" s="70">
        <v>4</v>
      </c>
      <c r="BH15" s="438">
        <f t="shared" si="7"/>
        <v>1.03</v>
      </c>
      <c r="BI15" s="442">
        <f t="shared" si="8"/>
        <v>1.9</v>
      </c>
      <c r="BJ15" s="438">
        <f t="shared" si="29"/>
        <v>15.43</v>
      </c>
      <c r="BK15" s="70">
        <v>4</v>
      </c>
      <c r="BL15" s="438">
        <f t="shared" si="9"/>
        <v>1.03</v>
      </c>
      <c r="BM15" s="442">
        <f t="shared" si="10"/>
        <v>1.9</v>
      </c>
      <c r="BN15" s="93">
        <v>0</v>
      </c>
      <c r="BO15" s="93">
        <f>+INDEX(FY2018_ALL_Targets!DV:DV,MATCH('Final Comp Values'!C15,FY2018_ALL_Targets!B:B,0))</f>
        <v>0</v>
      </c>
      <c r="BP15" s="93">
        <f>++INDEX(FY2018_ALL_Targets!DW:DW,MATCH('Final Comp Values'!C15,FY2018_ALL_Targets!B:B,0))</f>
        <v>0</v>
      </c>
      <c r="BQ15" s="539">
        <f>++INDEX(FY2018_ALL_Targets!DX:DX,MATCH('Final Comp Values'!$C15,FY2018_ALL_Targets!$B:$B,0))</f>
        <v>0</v>
      </c>
      <c r="BR15" s="437">
        <f t="shared" si="11"/>
        <v>0</v>
      </c>
      <c r="BS15" s="438">
        <f t="shared" si="12"/>
        <v>0</v>
      </c>
      <c r="BT15" s="543">
        <f t="shared" si="30"/>
        <v>0</v>
      </c>
      <c r="BU15" s="437">
        <f t="shared" si="31"/>
        <v>27.15</v>
      </c>
      <c r="BV15" s="438">
        <f t="shared" si="13"/>
        <v>590537.98123301589</v>
      </c>
      <c r="BW15" s="548">
        <f t="shared" si="32"/>
        <v>1.592871568764297E-3</v>
      </c>
      <c r="BX15" s="437">
        <f t="shared" si="14"/>
        <v>0</v>
      </c>
      <c r="BY15" s="551">
        <f t="shared" si="15"/>
        <v>0</v>
      </c>
      <c r="BZ15" s="471">
        <f t="shared" si="33"/>
        <v>0</v>
      </c>
      <c r="CA15" s="469">
        <f t="shared" si="34"/>
        <v>590501.63</v>
      </c>
      <c r="CB15" s="471">
        <f t="shared" si="35"/>
        <v>590537.98123301589</v>
      </c>
      <c r="CC15" s="471">
        <f t="shared" si="40"/>
        <v>9.9999999999980105E-3</v>
      </c>
      <c r="CD15" s="474">
        <f t="shared" si="36"/>
        <v>217.57613485625737</v>
      </c>
      <c r="CE15" s="474">
        <f t="shared" si="37"/>
        <v>36.351233015884645</v>
      </c>
      <c r="CF15" s="472">
        <f t="shared" si="38"/>
        <v>181.22490184037272</v>
      </c>
      <c r="CG15" s="473">
        <f t="shared" si="39"/>
        <v>0</v>
      </c>
    </row>
    <row r="16" spans="1:85" s="71" customFormat="1" ht="15.75" customHeight="1" x14ac:dyDescent="0.25">
      <c r="A16" s="87">
        <v>1015197</v>
      </c>
      <c r="B16" s="88">
        <v>4370</v>
      </c>
      <c r="C16" s="88">
        <v>675291</v>
      </c>
      <c r="D16" s="88" t="s">
        <v>1272</v>
      </c>
      <c r="E16" s="89" t="s">
        <v>208</v>
      </c>
      <c r="F16" s="89" t="s">
        <v>1273</v>
      </c>
      <c r="G16" s="90" t="s">
        <v>1260</v>
      </c>
      <c r="H16" s="91" t="s">
        <v>1273</v>
      </c>
      <c r="I16" s="70" t="s">
        <v>35</v>
      </c>
      <c r="J16" s="70" t="s">
        <v>1262</v>
      </c>
      <c r="K16" s="70" t="s">
        <v>35</v>
      </c>
      <c r="L16" s="70"/>
      <c r="M16" s="70"/>
      <c r="N16" s="77"/>
      <c r="O16" s="70">
        <v>1015197</v>
      </c>
      <c r="P16" s="78">
        <v>7173</v>
      </c>
      <c r="Q16" s="79">
        <v>41640</v>
      </c>
      <c r="R16" s="79">
        <v>42004</v>
      </c>
      <c r="S16" s="78">
        <v>7173</v>
      </c>
      <c r="T16" s="80" t="s">
        <v>1263</v>
      </c>
      <c r="U16" s="61">
        <v>9.1940038637118701E-4</v>
      </c>
      <c r="V16" s="62">
        <v>7.2956567703196451E-4</v>
      </c>
      <c r="W16" s="30">
        <v>87339</v>
      </c>
      <c r="X16" s="63">
        <v>87339</v>
      </c>
      <c r="Y16" s="63">
        <v>174678</v>
      </c>
      <c r="Z16" s="67">
        <v>11599.49</v>
      </c>
      <c r="AA16" s="68">
        <v>11599.49</v>
      </c>
      <c r="AB16" s="68">
        <v>11599.49</v>
      </c>
      <c r="AC16" s="68">
        <v>11599.49</v>
      </c>
      <c r="AD16" s="66">
        <v>46397.94</v>
      </c>
      <c r="AE16" s="67">
        <v>21541.9</v>
      </c>
      <c r="AF16" s="68">
        <v>21541.9</v>
      </c>
      <c r="AG16" s="68">
        <v>21541.9</v>
      </c>
      <c r="AH16" s="68">
        <v>21541.9</v>
      </c>
      <c r="AI16" s="66">
        <v>86167.61</v>
      </c>
      <c r="AJ16" s="69">
        <v>307243.55</v>
      </c>
      <c r="AK16" s="406" t="s">
        <v>1272</v>
      </c>
      <c r="AL16" s="407">
        <v>21750.938535286037</v>
      </c>
      <c r="AM16" s="434">
        <f t="shared" si="16"/>
        <v>187825.80645161291</v>
      </c>
      <c r="AN16" s="435">
        <f t="shared" si="17"/>
        <v>49890.258064516136</v>
      </c>
      <c r="AO16" s="436">
        <f t="shared" si="18"/>
        <v>92653.344086021505</v>
      </c>
      <c r="AP16" s="437">
        <f t="shared" si="19"/>
        <v>8.64</v>
      </c>
      <c r="AQ16" s="438">
        <f t="shared" si="2"/>
        <v>2.29</v>
      </c>
      <c r="AR16" s="438">
        <f t="shared" si="2"/>
        <v>4.26</v>
      </c>
      <c r="AS16" s="443">
        <f t="shared" si="20"/>
        <v>15.19</v>
      </c>
      <c r="AT16" s="437">
        <f t="shared" si="21"/>
        <v>8.0299999999999994</v>
      </c>
      <c r="AU16" s="438">
        <f t="shared" si="22"/>
        <v>2.13</v>
      </c>
      <c r="AV16" s="438">
        <f t="shared" si="23"/>
        <v>3.96</v>
      </c>
      <c r="AW16" s="444">
        <f t="shared" si="24"/>
        <v>14.120000000000001</v>
      </c>
      <c r="AX16" s="441">
        <f t="shared" si="25"/>
        <v>8.0299999999999994</v>
      </c>
      <c r="AY16" s="70">
        <f t="shared" si="26"/>
        <v>4</v>
      </c>
      <c r="AZ16" s="438">
        <f t="shared" si="3"/>
        <v>0.53</v>
      </c>
      <c r="BA16" s="442">
        <f t="shared" si="4"/>
        <v>0.99</v>
      </c>
      <c r="BB16" s="438">
        <f t="shared" si="27"/>
        <v>8.0299999999999994</v>
      </c>
      <c r="BC16" s="70">
        <v>4</v>
      </c>
      <c r="BD16" s="438">
        <f t="shared" si="5"/>
        <v>0.53</v>
      </c>
      <c r="BE16" s="442">
        <f t="shared" si="6"/>
        <v>0.99</v>
      </c>
      <c r="BF16" s="438">
        <f t="shared" si="28"/>
        <v>8.0299999999999994</v>
      </c>
      <c r="BG16" s="70">
        <v>4</v>
      </c>
      <c r="BH16" s="438">
        <f t="shared" si="7"/>
        <v>0.53</v>
      </c>
      <c r="BI16" s="442">
        <f t="shared" si="8"/>
        <v>0.99</v>
      </c>
      <c r="BJ16" s="438">
        <f t="shared" si="29"/>
        <v>8.0299999999999994</v>
      </c>
      <c r="BK16" s="70">
        <v>4</v>
      </c>
      <c r="BL16" s="438">
        <f t="shared" si="9"/>
        <v>0.53</v>
      </c>
      <c r="BM16" s="442">
        <f t="shared" si="10"/>
        <v>0.99</v>
      </c>
      <c r="BN16" s="93">
        <v>0</v>
      </c>
      <c r="BO16" s="93">
        <f>+INDEX(FY2018_ALL_Targets!DV:DV,MATCH('Final Comp Values'!C16,FY2018_ALL_Targets!B:B,0))</f>
        <v>0</v>
      </c>
      <c r="BP16" s="93">
        <f>++INDEX(FY2018_ALL_Targets!DW:DW,MATCH('Final Comp Values'!C16,FY2018_ALL_Targets!B:B,0))</f>
        <v>0</v>
      </c>
      <c r="BQ16" s="539">
        <f>++INDEX(FY2018_ALL_Targets!DX:DX,MATCH('Final Comp Values'!$C16,FY2018_ALL_Targets!$B:$B,0))</f>
        <v>0</v>
      </c>
      <c r="BR16" s="437">
        <f t="shared" si="11"/>
        <v>0</v>
      </c>
      <c r="BS16" s="438">
        <f t="shared" si="12"/>
        <v>0</v>
      </c>
      <c r="BT16" s="543">
        <f t="shared" si="30"/>
        <v>0</v>
      </c>
      <c r="BU16" s="437">
        <f t="shared" si="31"/>
        <v>14.11</v>
      </c>
      <c r="BV16" s="438">
        <f t="shared" si="13"/>
        <v>306905.74273288599</v>
      </c>
      <c r="BW16" s="548">
        <f t="shared" si="32"/>
        <v>8.2782386133569915E-4</v>
      </c>
      <c r="BX16" s="437">
        <f t="shared" si="14"/>
        <v>0</v>
      </c>
      <c r="BY16" s="551">
        <f t="shared" si="15"/>
        <v>0</v>
      </c>
      <c r="BZ16" s="471">
        <f t="shared" si="33"/>
        <v>-1.1102230246251565E-15</v>
      </c>
      <c r="CA16" s="469">
        <f t="shared" si="34"/>
        <v>307243.55</v>
      </c>
      <c r="CB16" s="471">
        <f t="shared" si="35"/>
        <v>306905.74273288599</v>
      </c>
      <c r="CC16" s="471">
        <f t="shared" si="40"/>
        <v>-1.0000000000001563E-2</v>
      </c>
      <c r="CD16" s="474">
        <f t="shared" si="36"/>
        <v>-217.59458215300847</v>
      </c>
      <c r="CE16" s="474">
        <f t="shared" si="37"/>
        <v>-337.8072671139962</v>
      </c>
      <c r="CF16" s="472">
        <f t="shared" si="38"/>
        <v>120.21268496098773</v>
      </c>
      <c r="CG16" s="473">
        <f t="shared" si="39"/>
        <v>0</v>
      </c>
    </row>
    <row r="17" spans="1:85" s="71" customFormat="1" ht="15.75" customHeight="1" x14ac:dyDescent="0.25">
      <c r="A17" s="92">
        <v>524601</v>
      </c>
      <c r="B17" s="93">
        <v>5246</v>
      </c>
      <c r="C17" s="93" t="s">
        <v>1629</v>
      </c>
      <c r="D17" s="93" t="s">
        <v>1258</v>
      </c>
      <c r="E17" s="94" t="s">
        <v>1057</v>
      </c>
      <c r="F17" s="94" t="s">
        <v>1273</v>
      </c>
      <c r="G17" s="70" t="s">
        <v>1260</v>
      </c>
      <c r="H17" s="93" t="s">
        <v>1273</v>
      </c>
      <c r="I17" s="70" t="s">
        <v>35</v>
      </c>
      <c r="J17" s="70" t="s">
        <v>35</v>
      </c>
      <c r="K17" s="70" t="s">
        <v>35</v>
      </c>
      <c r="L17" s="70"/>
      <c r="M17" s="70"/>
      <c r="N17" s="77"/>
      <c r="O17" s="70">
        <v>524601</v>
      </c>
      <c r="P17" s="78">
        <v>7079</v>
      </c>
      <c r="Q17" s="79">
        <v>41548</v>
      </c>
      <c r="R17" s="79">
        <v>41912</v>
      </c>
      <c r="S17" s="78">
        <v>7079</v>
      </c>
      <c r="T17" s="80" t="s">
        <v>1263</v>
      </c>
      <c r="U17" s="61">
        <v>9.0735192180700305E-4</v>
      </c>
      <c r="V17" s="62">
        <v>7.2000493903656444E-4</v>
      </c>
      <c r="W17" s="30">
        <v>86195</v>
      </c>
      <c r="X17" s="63">
        <v>86195</v>
      </c>
      <c r="Y17" s="63">
        <v>172390</v>
      </c>
      <c r="Z17" s="67">
        <v>11447.48</v>
      </c>
      <c r="AA17" s="68">
        <v>11447.48</v>
      </c>
      <c r="AB17" s="68">
        <v>11447.48</v>
      </c>
      <c r="AC17" s="68">
        <v>11447.48</v>
      </c>
      <c r="AD17" s="66">
        <v>45789.91</v>
      </c>
      <c r="AE17" s="67">
        <v>21259.599999999999</v>
      </c>
      <c r="AF17" s="68">
        <v>21259.599999999999</v>
      </c>
      <c r="AG17" s="68">
        <v>21259.599999999999</v>
      </c>
      <c r="AH17" s="68">
        <v>21259.599999999999</v>
      </c>
      <c r="AI17" s="66">
        <v>85038.41</v>
      </c>
      <c r="AJ17" s="69">
        <v>303218.32</v>
      </c>
      <c r="AK17" s="406" t="s">
        <v>1258</v>
      </c>
      <c r="AL17" s="407">
        <v>61126.054988709904</v>
      </c>
      <c r="AM17" s="434">
        <f t="shared" si="16"/>
        <v>185365.59139784946</v>
      </c>
      <c r="AN17" s="435">
        <f t="shared" si="17"/>
        <v>49236.462365591404</v>
      </c>
      <c r="AO17" s="436">
        <f t="shared" si="18"/>
        <v>91439.150537634414</v>
      </c>
      <c r="AP17" s="437">
        <f t="shared" si="19"/>
        <v>3.03</v>
      </c>
      <c r="AQ17" s="438">
        <f t="shared" si="2"/>
        <v>0.81</v>
      </c>
      <c r="AR17" s="438">
        <f t="shared" si="2"/>
        <v>1.5</v>
      </c>
      <c r="AS17" s="443">
        <f t="shared" si="20"/>
        <v>5.34</v>
      </c>
      <c r="AT17" s="437">
        <f t="shared" si="21"/>
        <v>2.82</v>
      </c>
      <c r="AU17" s="438">
        <f t="shared" si="22"/>
        <v>0.75</v>
      </c>
      <c r="AV17" s="438">
        <f t="shared" si="23"/>
        <v>1.39</v>
      </c>
      <c r="AW17" s="444">
        <f t="shared" si="24"/>
        <v>4.96</v>
      </c>
      <c r="AX17" s="441">
        <f t="shared" si="25"/>
        <v>2.82</v>
      </c>
      <c r="AY17" s="70">
        <f t="shared" si="26"/>
        <v>4</v>
      </c>
      <c r="AZ17" s="438">
        <f t="shared" si="3"/>
        <v>0.19</v>
      </c>
      <c r="BA17" s="442">
        <f t="shared" si="4"/>
        <v>0.35</v>
      </c>
      <c r="BB17" s="438">
        <f t="shared" si="27"/>
        <v>2.82</v>
      </c>
      <c r="BC17" s="70">
        <v>4</v>
      </c>
      <c r="BD17" s="438">
        <f t="shared" si="5"/>
        <v>0.19</v>
      </c>
      <c r="BE17" s="442">
        <f t="shared" si="6"/>
        <v>0.35</v>
      </c>
      <c r="BF17" s="438">
        <f t="shared" si="28"/>
        <v>2.82</v>
      </c>
      <c r="BG17" s="70">
        <v>4</v>
      </c>
      <c r="BH17" s="438">
        <f t="shared" si="7"/>
        <v>0.19</v>
      </c>
      <c r="BI17" s="442">
        <f t="shared" si="8"/>
        <v>0.35</v>
      </c>
      <c r="BJ17" s="438">
        <f t="shared" si="29"/>
        <v>2.82</v>
      </c>
      <c r="BK17" s="70">
        <v>4</v>
      </c>
      <c r="BL17" s="438">
        <f t="shared" si="9"/>
        <v>0.19</v>
      </c>
      <c r="BM17" s="442">
        <f t="shared" si="10"/>
        <v>0.35</v>
      </c>
      <c r="BN17" s="93">
        <v>0</v>
      </c>
      <c r="BO17" s="93">
        <f>+INDEX(FY2018_ALL_Targets!DV:DV,MATCH('Final Comp Values'!C17,FY2018_ALL_Targets!B:B,0))</f>
        <v>0</v>
      </c>
      <c r="BP17" s="93">
        <f>++INDEX(FY2018_ALL_Targets!DW:DW,MATCH('Final Comp Values'!C17,FY2018_ALL_Targets!B:B,0))</f>
        <v>0</v>
      </c>
      <c r="BQ17" s="539">
        <f>++INDEX(FY2018_ALL_Targets!DX:DX,MATCH('Final Comp Values'!$C17,FY2018_ALL_Targets!$B:$B,0))</f>
        <v>0</v>
      </c>
      <c r="BR17" s="437">
        <f t="shared" si="11"/>
        <v>0</v>
      </c>
      <c r="BS17" s="438">
        <f t="shared" si="12"/>
        <v>0</v>
      </c>
      <c r="BT17" s="543">
        <f t="shared" si="30"/>
        <v>0</v>
      </c>
      <c r="BU17" s="437">
        <f t="shared" si="31"/>
        <v>4.9800000000000004</v>
      </c>
      <c r="BV17" s="438">
        <f t="shared" si="13"/>
        <v>304407.75384377537</v>
      </c>
      <c r="BW17" s="548">
        <f t="shared" si="32"/>
        <v>8.2108597891830497E-4</v>
      </c>
      <c r="BX17" s="437">
        <f t="shared" si="14"/>
        <v>0</v>
      </c>
      <c r="BY17" s="551">
        <f t="shared" si="15"/>
        <v>0</v>
      </c>
      <c r="BZ17" s="471">
        <f t="shared" si="33"/>
        <v>6.106226635438361E-16</v>
      </c>
      <c r="CA17" s="469">
        <f t="shared" si="34"/>
        <v>303218.32</v>
      </c>
      <c r="CB17" s="471">
        <f t="shared" si="35"/>
        <v>304407.75384377537</v>
      </c>
      <c r="CC17" s="471">
        <f t="shared" si="40"/>
        <v>2.0000000000000462E-2</v>
      </c>
      <c r="CD17" s="474">
        <f t="shared" si="36"/>
        <v>1222.6545161290608</v>
      </c>
      <c r="CE17" s="474">
        <f t="shared" si="37"/>
        <v>1189.4338437753613</v>
      </c>
      <c r="CF17" s="472">
        <f t="shared" si="38"/>
        <v>33.220672353699456</v>
      </c>
      <c r="CG17" s="473">
        <f t="shared" si="39"/>
        <v>0</v>
      </c>
    </row>
    <row r="18" spans="1:85" s="71" customFormat="1" ht="15.75" customHeight="1" x14ac:dyDescent="0.25">
      <c r="A18" s="72">
        <v>1025829</v>
      </c>
      <c r="B18" s="73">
        <v>5396</v>
      </c>
      <c r="C18" s="73">
        <v>675885</v>
      </c>
      <c r="D18" s="73" t="s">
        <v>1274</v>
      </c>
      <c r="E18" s="74" t="s">
        <v>1145</v>
      </c>
      <c r="F18" s="74" t="s">
        <v>1275</v>
      </c>
      <c r="G18" s="75" t="s">
        <v>1260</v>
      </c>
      <c r="H18" s="76" t="s">
        <v>1275</v>
      </c>
      <c r="I18" s="70" t="s">
        <v>35</v>
      </c>
      <c r="J18" s="70" t="s">
        <v>35</v>
      </c>
      <c r="K18" s="70" t="s">
        <v>1262</v>
      </c>
      <c r="L18" s="70"/>
      <c r="M18" s="70"/>
      <c r="N18" s="77"/>
      <c r="O18" s="70">
        <v>1025829</v>
      </c>
      <c r="P18" s="78">
        <v>12605</v>
      </c>
      <c r="Q18" s="79">
        <v>41744</v>
      </c>
      <c r="R18" s="79">
        <v>42004</v>
      </c>
      <c r="S18" s="78">
        <v>17628</v>
      </c>
      <c r="T18" s="80" t="s">
        <v>1263</v>
      </c>
      <c r="U18" s="61">
        <v>2.2594716312493079E-3</v>
      </c>
      <c r="V18" s="62">
        <v>1.7929435040735355E-3</v>
      </c>
      <c r="W18" s="30">
        <v>214641</v>
      </c>
      <c r="X18" s="63">
        <v>214641</v>
      </c>
      <c r="Y18" s="63">
        <v>429282</v>
      </c>
      <c r="Z18" s="67">
        <v>28506.31</v>
      </c>
      <c r="AA18" s="68">
        <v>28506.31</v>
      </c>
      <c r="AB18" s="68">
        <v>28506.31</v>
      </c>
      <c r="AC18" s="68">
        <v>28506.31</v>
      </c>
      <c r="AD18" s="66">
        <v>114025.22</v>
      </c>
      <c r="AE18" s="67">
        <v>52940.28</v>
      </c>
      <c r="AF18" s="68">
        <v>52940.28</v>
      </c>
      <c r="AG18" s="68">
        <v>52940.28</v>
      </c>
      <c r="AH18" s="68">
        <v>52940.28</v>
      </c>
      <c r="AI18" s="66">
        <v>211761.13</v>
      </c>
      <c r="AJ18" s="69">
        <v>755068.35</v>
      </c>
      <c r="AK18" s="406" t="s">
        <v>1274</v>
      </c>
      <c r="AL18" s="407">
        <v>58134.265874579767</v>
      </c>
      <c r="AM18" s="434">
        <f t="shared" si="16"/>
        <v>461593.54838709679</v>
      </c>
      <c r="AN18" s="435">
        <f t="shared" si="17"/>
        <v>122607.76344086023</v>
      </c>
      <c r="AO18" s="436">
        <f t="shared" si="18"/>
        <v>227700.13978494625</v>
      </c>
      <c r="AP18" s="437">
        <f t="shared" si="19"/>
        <v>7.94</v>
      </c>
      <c r="AQ18" s="438">
        <f t="shared" si="2"/>
        <v>2.11</v>
      </c>
      <c r="AR18" s="438">
        <f t="shared" si="2"/>
        <v>3.92</v>
      </c>
      <c r="AS18" s="443">
        <f t="shared" si="20"/>
        <v>13.97</v>
      </c>
      <c r="AT18" s="437">
        <f t="shared" si="21"/>
        <v>7.38</v>
      </c>
      <c r="AU18" s="438">
        <f t="shared" si="22"/>
        <v>1.96</v>
      </c>
      <c r="AV18" s="438">
        <f t="shared" si="23"/>
        <v>3.64</v>
      </c>
      <c r="AW18" s="444">
        <f t="shared" si="24"/>
        <v>12.98</v>
      </c>
      <c r="AX18" s="441">
        <f t="shared" si="25"/>
        <v>7.38</v>
      </c>
      <c r="AY18" s="70">
        <f t="shared" si="26"/>
        <v>4</v>
      </c>
      <c r="AZ18" s="438">
        <f t="shared" si="3"/>
        <v>0.49</v>
      </c>
      <c r="BA18" s="442">
        <f t="shared" si="4"/>
        <v>0.91</v>
      </c>
      <c r="BB18" s="438">
        <f t="shared" si="27"/>
        <v>7.38</v>
      </c>
      <c r="BC18" s="70">
        <v>4</v>
      </c>
      <c r="BD18" s="438">
        <f t="shared" si="5"/>
        <v>0.49</v>
      </c>
      <c r="BE18" s="442">
        <f t="shared" si="6"/>
        <v>0.91</v>
      </c>
      <c r="BF18" s="438">
        <f t="shared" si="28"/>
        <v>7.38</v>
      </c>
      <c r="BG18" s="70">
        <v>4</v>
      </c>
      <c r="BH18" s="438">
        <f t="shared" si="7"/>
        <v>0.49</v>
      </c>
      <c r="BI18" s="442">
        <f t="shared" si="8"/>
        <v>0.91</v>
      </c>
      <c r="BJ18" s="438">
        <f t="shared" si="29"/>
        <v>7.38</v>
      </c>
      <c r="BK18" s="70">
        <v>4</v>
      </c>
      <c r="BL18" s="438">
        <f t="shared" si="9"/>
        <v>0.49</v>
      </c>
      <c r="BM18" s="442">
        <f t="shared" si="10"/>
        <v>0.91</v>
      </c>
      <c r="BN18" s="93">
        <v>0</v>
      </c>
      <c r="BO18" s="93">
        <f>+INDEX(FY2018_ALL_Targets!DV:DV,MATCH('Final Comp Values'!C18,FY2018_ALL_Targets!B:B,0))</f>
        <v>0</v>
      </c>
      <c r="BP18" s="93">
        <f>++INDEX(FY2018_ALL_Targets!DW:DW,MATCH('Final Comp Values'!C18,FY2018_ALL_Targets!B:B,0))</f>
        <v>0</v>
      </c>
      <c r="BQ18" s="539">
        <f>++INDEX(FY2018_ALL_Targets!DX:DX,MATCH('Final Comp Values'!$C18,FY2018_ALL_Targets!$B:$B,0))</f>
        <v>0</v>
      </c>
      <c r="BR18" s="437">
        <f t="shared" si="11"/>
        <v>0</v>
      </c>
      <c r="BS18" s="438">
        <f t="shared" si="12"/>
        <v>0</v>
      </c>
      <c r="BT18" s="543">
        <f t="shared" si="30"/>
        <v>0</v>
      </c>
      <c r="BU18" s="437">
        <f t="shared" si="31"/>
        <v>12.98</v>
      </c>
      <c r="BV18" s="438">
        <f t="shared" si="13"/>
        <v>754582.7710520454</v>
      </c>
      <c r="BW18" s="548">
        <f t="shared" si="32"/>
        <v>2.0353533227084886E-3</v>
      </c>
      <c r="BX18" s="437">
        <f t="shared" si="14"/>
        <v>0</v>
      </c>
      <c r="BY18" s="551">
        <f t="shared" si="15"/>
        <v>0</v>
      </c>
      <c r="BZ18" s="471">
        <f t="shared" si="33"/>
        <v>0</v>
      </c>
      <c r="CA18" s="469">
        <f t="shared" si="34"/>
        <v>755068.35</v>
      </c>
      <c r="CB18" s="471">
        <f t="shared" si="35"/>
        <v>754582.7710520454</v>
      </c>
      <c r="CC18" s="471">
        <f t="shared" si="40"/>
        <v>0</v>
      </c>
      <c r="CD18" s="474">
        <f t="shared" si="36"/>
        <v>0</v>
      </c>
      <c r="CE18" s="474">
        <f t="shared" si="37"/>
        <v>-485.57894795457833</v>
      </c>
      <c r="CF18" s="472">
        <f t="shared" si="38"/>
        <v>485.57894795457833</v>
      </c>
      <c r="CG18" s="473">
        <f t="shared" si="39"/>
        <v>0</v>
      </c>
    </row>
    <row r="19" spans="1:85" s="71" customFormat="1" ht="15.75" customHeight="1" x14ac:dyDescent="0.25">
      <c r="A19" s="72">
        <v>1025841</v>
      </c>
      <c r="B19" s="73">
        <v>5393</v>
      </c>
      <c r="C19" s="73">
        <v>675887</v>
      </c>
      <c r="D19" s="73" t="s">
        <v>1274</v>
      </c>
      <c r="E19" s="74" t="s">
        <v>1141</v>
      </c>
      <c r="F19" s="74" t="s">
        <v>1276</v>
      </c>
      <c r="G19" s="75" t="s">
        <v>1260</v>
      </c>
      <c r="H19" s="76" t="s">
        <v>1276</v>
      </c>
      <c r="I19" s="70" t="s">
        <v>35</v>
      </c>
      <c r="J19" s="70" t="s">
        <v>35</v>
      </c>
      <c r="K19" s="70" t="s">
        <v>1262</v>
      </c>
      <c r="L19" s="70"/>
      <c r="M19" s="70"/>
      <c r="N19" s="77"/>
      <c r="O19" s="70">
        <v>1025841</v>
      </c>
      <c r="P19" s="78">
        <v>3556</v>
      </c>
      <c r="Q19" s="79">
        <v>41744</v>
      </c>
      <c r="R19" s="79">
        <v>42004</v>
      </c>
      <c r="S19" s="78">
        <v>4973</v>
      </c>
      <c r="T19" s="80" t="s">
        <v>1263</v>
      </c>
      <c r="U19" s="61">
        <v>6.3741504550730702E-4</v>
      </c>
      <c r="V19" s="62">
        <v>5.0580372394813319E-4</v>
      </c>
      <c r="W19" s="30">
        <v>60552</v>
      </c>
      <c r="X19" s="63">
        <v>60552</v>
      </c>
      <c r="Y19" s="63">
        <v>121104</v>
      </c>
      <c r="Z19" s="67">
        <v>8041.86</v>
      </c>
      <c r="AA19" s="68">
        <v>8041.86</v>
      </c>
      <c r="AB19" s="68">
        <v>8041.86</v>
      </c>
      <c r="AC19" s="68">
        <v>8041.86</v>
      </c>
      <c r="AD19" s="66">
        <v>32167.43</v>
      </c>
      <c r="AE19" s="67">
        <v>14934.88</v>
      </c>
      <c r="AF19" s="68">
        <v>14934.88</v>
      </c>
      <c r="AG19" s="68">
        <v>14934.88</v>
      </c>
      <c r="AH19" s="68">
        <v>14934.88</v>
      </c>
      <c r="AI19" s="66">
        <v>59739.51</v>
      </c>
      <c r="AJ19" s="69">
        <v>213010.94</v>
      </c>
      <c r="AK19" s="406" t="s">
        <v>1274</v>
      </c>
      <c r="AL19" s="407">
        <v>58134.265874579767</v>
      </c>
      <c r="AM19" s="434">
        <f t="shared" si="16"/>
        <v>130219.35483870968</v>
      </c>
      <c r="AN19" s="435">
        <f t="shared" si="17"/>
        <v>34588.634408602156</v>
      </c>
      <c r="AO19" s="436">
        <f t="shared" si="18"/>
        <v>64236.032258064522</v>
      </c>
      <c r="AP19" s="437">
        <f t="shared" si="19"/>
        <v>2.2400000000000002</v>
      </c>
      <c r="AQ19" s="438">
        <f t="shared" si="2"/>
        <v>0.59</v>
      </c>
      <c r="AR19" s="438">
        <f t="shared" si="2"/>
        <v>1.1000000000000001</v>
      </c>
      <c r="AS19" s="443">
        <f t="shared" si="20"/>
        <v>3.93</v>
      </c>
      <c r="AT19" s="437">
        <f t="shared" si="21"/>
        <v>2.08</v>
      </c>
      <c r="AU19" s="438">
        <f t="shared" si="22"/>
        <v>0.55000000000000004</v>
      </c>
      <c r="AV19" s="438">
        <f t="shared" si="23"/>
        <v>1.03</v>
      </c>
      <c r="AW19" s="444">
        <f t="shared" si="24"/>
        <v>3.66</v>
      </c>
      <c r="AX19" s="441">
        <f t="shared" si="25"/>
        <v>2.08</v>
      </c>
      <c r="AY19" s="70">
        <f t="shared" si="26"/>
        <v>4</v>
      </c>
      <c r="AZ19" s="438">
        <f t="shared" si="3"/>
        <v>0.14000000000000001</v>
      </c>
      <c r="BA19" s="442">
        <f t="shared" si="4"/>
        <v>0.26</v>
      </c>
      <c r="BB19" s="438">
        <f t="shared" si="27"/>
        <v>2.08</v>
      </c>
      <c r="BC19" s="70">
        <v>4</v>
      </c>
      <c r="BD19" s="438">
        <f t="shared" si="5"/>
        <v>0.14000000000000001</v>
      </c>
      <c r="BE19" s="442">
        <f t="shared" si="6"/>
        <v>0.26</v>
      </c>
      <c r="BF19" s="438">
        <f t="shared" si="28"/>
        <v>2.08</v>
      </c>
      <c r="BG19" s="70">
        <v>4</v>
      </c>
      <c r="BH19" s="438">
        <f t="shared" si="7"/>
        <v>0.14000000000000001</v>
      </c>
      <c r="BI19" s="442">
        <f t="shared" si="8"/>
        <v>0.26</v>
      </c>
      <c r="BJ19" s="438">
        <f t="shared" si="29"/>
        <v>2.08</v>
      </c>
      <c r="BK19" s="70">
        <v>4</v>
      </c>
      <c r="BL19" s="438">
        <f t="shared" si="9"/>
        <v>0.14000000000000001</v>
      </c>
      <c r="BM19" s="442">
        <f t="shared" si="10"/>
        <v>0.26</v>
      </c>
      <c r="BN19" s="93">
        <v>0</v>
      </c>
      <c r="BO19" s="93">
        <f>+INDEX(FY2018_ALL_Targets!DV:DV,MATCH('Final Comp Values'!C19,FY2018_ALL_Targets!B:B,0))</f>
        <v>0</v>
      </c>
      <c r="BP19" s="93">
        <f>++INDEX(FY2018_ALL_Targets!DW:DW,MATCH('Final Comp Values'!C19,FY2018_ALL_Targets!B:B,0))</f>
        <v>0</v>
      </c>
      <c r="BQ19" s="539">
        <f>++INDEX(FY2018_ALL_Targets!DX:DX,MATCH('Final Comp Values'!$C19,FY2018_ALL_Targets!$B:$B,0))</f>
        <v>0</v>
      </c>
      <c r="BR19" s="437">
        <f t="shared" si="11"/>
        <v>0</v>
      </c>
      <c r="BS19" s="438">
        <f t="shared" si="12"/>
        <v>0</v>
      </c>
      <c r="BT19" s="543">
        <f t="shared" si="30"/>
        <v>0</v>
      </c>
      <c r="BU19" s="437">
        <f t="shared" si="31"/>
        <v>3.68</v>
      </c>
      <c r="BV19" s="438">
        <f t="shared" si="13"/>
        <v>213934.09841845356</v>
      </c>
      <c r="BW19" s="548">
        <f t="shared" si="32"/>
        <v>5.7704932415772253E-4</v>
      </c>
      <c r="BX19" s="437">
        <f t="shared" si="14"/>
        <v>0</v>
      </c>
      <c r="BY19" s="551">
        <f t="shared" si="15"/>
        <v>0</v>
      </c>
      <c r="BZ19" s="471">
        <f t="shared" si="33"/>
        <v>0</v>
      </c>
      <c r="CA19" s="469">
        <f t="shared" si="34"/>
        <v>213010.94</v>
      </c>
      <c r="CB19" s="471">
        <f t="shared" si="35"/>
        <v>213934.09841845356</v>
      </c>
      <c r="CC19" s="471">
        <f t="shared" si="40"/>
        <v>2.0000000000000018E-2</v>
      </c>
      <c r="CD19" s="474">
        <f t="shared" si="36"/>
        <v>1163.9942076502741</v>
      </c>
      <c r="CE19" s="474">
        <f t="shared" si="37"/>
        <v>923.15841845356044</v>
      </c>
      <c r="CF19" s="472">
        <f t="shared" si="38"/>
        <v>240.83578919671368</v>
      </c>
      <c r="CG19" s="473">
        <f t="shared" si="39"/>
        <v>0</v>
      </c>
    </row>
    <row r="20" spans="1:85" s="71" customFormat="1" ht="15.75" customHeight="1" x14ac:dyDescent="0.25">
      <c r="A20" s="81">
        <v>1026727</v>
      </c>
      <c r="B20" s="82">
        <v>5394</v>
      </c>
      <c r="C20" s="82">
        <v>675798</v>
      </c>
      <c r="D20" s="82" t="s">
        <v>1277</v>
      </c>
      <c r="E20" s="83" t="s">
        <v>1143</v>
      </c>
      <c r="F20" s="83" t="s">
        <v>1278</v>
      </c>
      <c r="G20" s="84" t="s">
        <v>1260</v>
      </c>
      <c r="H20" s="85" t="s">
        <v>1278</v>
      </c>
      <c r="I20" s="70" t="s">
        <v>35</v>
      </c>
      <c r="J20" s="70" t="s">
        <v>35</v>
      </c>
      <c r="K20" s="70" t="s">
        <v>35</v>
      </c>
      <c r="L20" s="70"/>
      <c r="M20" s="70"/>
      <c r="N20" s="77"/>
      <c r="O20" s="70">
        <v>1025803</v>
      </c>
      <c r="P20" s="78">
        <v>10615</v>
      </c>
      <c r="Q20" s="79">
        <v>41699</v>
      </c>
      <c r="R20" s="79">
        <v>41882</v>
      </c>
      <c r="S20" s="78">
        <v>21057</v>
      </c>
      <c r="T20" s="80" t="s">
        <v>1265</v>
      </c>
      <c r="U20" s="61">
        <v>2.6989842375321465E-3</v>
      </c>
      <c r="V20" s="62">
        <v>2.1417070209482887E-3</v>
      </c>
      <c r="W20" s="30">
        <v>256393</v>
      </c>
      <c r="X20" s="63">
        <v>256393</v>
      </c>
      <c r="Y20" s="63">
        <v>512786</v>
      </c>
      <c r="Z20" s="67">
        <v>34051.360000000001</v>
      </c>
      <c r="AA20" s="68">
        <v>34051.360000000001</v>
      </c>
      <c r="AB20" s="68">
        <v>34051.360000000001</v>
      </c>
      <c r="AC20" s="68">
        <v>34051.360000000001</v>
      </c>
      <c r="AD20" s="66">
        <v>136205.42000000001</v>
      </c>
      <c r="AE20" s="67">
        <v>63238.23</v>
      </c>
      <c r="AF20" s="68">
        <v>63238.23</v>
      </c>
      <c r="AG20" s="68">
        <v>63238.23</v>
      </c>
      <c r="AH20" s="68">
        <v>63238.23</v>
      </c>
      <c r="AI20" s="66">
        <v>252952.92</v>
      </c>
      <c r="AJ20" s="69">
        <v>901944.34000000008</v>
      </c>
      <c r="AK20" s="406" t="s">
        <v>1277</v>
      </c>
      <c r="AL20" s="407">
        <v>25877.505779128696</v>
      </c>
      <c r="AM20" s="434">
        <f t="shared" si="16"/>
        <v>551382.79569892481</v>
      </c>
      <c r="AN20" s="435">
        <f t="shared" si="17"/>
        <v>146457.44086021508</v>
      </c>
      <c r="AO20" s="436">
        <f t="shared" si="18"/>
        <v>271992.38709677424</v>
      </c>
      <c r="AP20" s="437">
        <f t="shared" si="19"/>
        <v>21.31</v>
      </c>
      <c r="AQ20" s="438">
        <f t="shared" si="2"/>
        <v>5.66</v>
      </c>
      <c r="AR20" s="438">
        <f t="shared" si="2"/>
        <v>10.51</v>
      </c>
      <c r="AS20" s="443">
        <f t="shared" si="20"/>
        <v>37.479999999999997</v>
      </c>
      <c r="AT20" s="437">
        <f t="shared" si="21"/>
        <v>19.82</v>
      </c>
      <c r="AU20" s="438">
        <f t="shared" si="22"/>
        <v>5.26</v>
      </c>
      <c r="AV20" s="438">
        <f t="shared" si="23"/>
        <v>9.7799999999999994</v>
      </c>
      <c r="AW20" s="444">
        <f t="shared" si="24"/>
        <v>34.86</v>
      </c>
      <c r="AX20" s="441">
        <f t="shared" si="25"/>
        <v>19.82</v>
      </c>
      <c r="AY20" s="70">
        <f t="shared" si="26"/>
        <v>4</v>
      </c>
      <c r="AZ20" s="438">
        <f t="shared" si="3"/>
        <v>1.32</v>
      </c>
      <c r="BA20" s="442">
        <f t="shared" si="4"/>
        <v>2.4500000000000002</v>
      </c>
      <c r="BB20" s="438">
        <f t="shared" si="27"/>
        <v>19.82</v>
      </c>
      <c r="BC20" s="70">
        <v>4</v>
      </c>
      <c r="BD20" s="438">
        <f t="shared" si="5"/>
        <v>1.32</v>
      </c>
      <c r="BE20" s="442">
        <f t="shared" si="6"/>
        <v>2.4500000000000002</v>
      </c>
      <c r="BF20" s="438">
        <f t="shared" si="28"/>
        <v>19.82</v>
      </c>
      <c r="BG20" s="70">
        <v>4</v>
      </c>
      <c r="BH20" s="438">
        <f t="shared" si="7"/>
        <v>1.32</v>
      </c>
      <c r="BI20" s="442">
        <f t="shared" si="8"/>
        <v>2.4500000000000002</v>
      </c>
      <c r="BJ20" s="438">
        <f t="shared" si="29"/>
        <v>19.82</v>
      </c>
      <c r="BK20" s="70">
        <v>4</v>
      </c>
      <c r="BL20" s="438">
        <f t="shared" si="9"/>
        <v>1.32</v>
      </c>
      <c r="BM20" s="442">
        <f t="shared" si="10"/>
        <v>2.4500000000000002</v>
      </c>
      <c r="BN20" s="93">
        <v>0</v>
      </c>
      <c r="BO20" s="93">
        <f>+INDEX(FY2018_ALL_Targets!DV:DV,MATCH('Final Comp Values'!C20,FY2018_ALL_Targets!B:B,0))</f>
        <v>0</v>
      </c>
      <c r="BP20" s="93">
        <f>++INDEX(FY2018_ALL_Targets!DW:DW,MATCH('Final Comp Values'!C20,FY2018_ALL_Targets!B:B,0))</f>
        <v>0</v>
      </c>
      <c r="BQ20" s="539">
        <f>++INDEX(FY2018_ALL_Targets!DX:DX,MATCH('Final Comp Values'!$C20,FY2018_ALL_Targets!$B:$B,0))</f>
        <v>0</v>
      </c>
      <c r="BR20" s="437">
        <f t="shared" si="11"/>
        <v>0</v>
      </c>
      <c r="BS20" s="438">
        <f t="shared" si="12"/>
        <v>0</v>
      </c>
      <c r="BT20" s="543">
        <f t="shared" si="30"/>
        <v>0</v>
      </c>
      <c r="BU20" s="437">
        <f t="shared" si="31"/>
        <v>34.900000000000006</v>
      </c>
      <c r="BV20" s="438">
        <f t="shared" si="13"/>
        <v>903124.95169159165</v>
      </c>
      <c r="BW20" s="548">
        <f t="shared" si="32"/>
        <v>2.4360195352507467E-3</v>
      </c>
      <c r="BX20" s="437">
        <f t="shared" si="14"/>
        <v>0</v>
      </c>
      <c r="BY20" s="551">
        <f t="shared" si="15"/>
        <v>0</v>
      </c>
      <c r="BZ20" s="471">
        <f t="shared" si="33"/>
        <v>4.4408920985006262E-15</v>
      </c>
      <c r="CA20" s="469">
        <f t="shared" si="34"/>
        <v>901944.34000000008</v>
      </c>
      <c r="CB20" s="471">
        <f t="shared" si="35"/>
        <v>903124.95169159165</v>
      </c>
      <c r="CC20" s="471">
        <f t="shared" si="40"/>
        <v>4.0000000000006253E-2</v>
      </c>
      <c r="CD20" s="474">
        <f t="shared" si="36"/>
        <v>1034.9332644866795</v>
      </c>
      <c r="CE20" s="474">
        <f t="shared" si="37"/>
        <v>1180.6116915915627</v>
      </c>
      <c r="CF20" s="472">
        <f t="shared" si="38"/>
        <v>-145.67842710488321</v>
      </c>
      <c r="CG20" s="473">
        <f t="shared" si="39"/>
        <v>0</v>
      </c>
    </row>
    <row r="21" spans="1:85" s="71" customFormat="1" ht="15.75" customHeight="1" x14ac:dyDescent="0.25">
      <c r="A21" s="87">
        <v>1025967</v>
      </c>
      <c r="B21" s="88">
        <v>4446</v>
      </c>
      <c r="C21" s="88">
        <v>675078</v>
      </c>
      <c r="D21" s="88" t="s">
        <v>1279</v>
      </c>
      <c r="E21" s="89" t="s">
        <v>674</v>
      </c>
      <c r="F21" s="89" t="s">
        <v>1280</v>
      </c>
      <c r="G21" s="90" t="s">
        <v>1260</v>
      </c>
      <c r="H21" s="91" t="s">
        <v>1281</v>
      </c>
      <c r="I21" s="70" t="s">
        <v>35</v>
      </c>
      <c r="J21" s="70" t="s">
        <v>35</v>
      </c>
      <c r="K21" s="70" t="s">
        <v>1262</v>
      </c>
      <c r="L21" s="70"/>
      <c r="M21" s="70"/>
      <c r="N21" s="77"/>
      <c r="O21" s="70">
        <v>1025967</v>
      </c>
      <c r="P21" s="78">
        <v>3728</v>
      </c>
      <c r="Q21" s="79">
        <v>41821</v>
      </c>
      <c r="R21" s="79">
        <v>41882</v>
      </c>
      <c r="S21" s="78">
        <v>21947</v>
      </c>
      <c r="T21" s="80" t="s">
        <v>1263</v>
      </c>
      <c r="U21" s="61">
        <v>2.8130601254270798E-3</v>
      </c>
      <c r="V21" s="62">
        <v>2.232228901968566E-3</v>
      </c>
      <c r="W21" s="30">
        <v>267229</v>
      </c>
      <c r="X21" s="63">
        <v>267229</v>
      </c>
      <c r="Y21" s="63">
        <v>534458</v>
      </c>
      <c r="Z21" s="67">
        <v>35490.58</v>
      </c>
      <c r="AA21" s="68">
        <v>35490.58</v>
      </c>
      <c r="AB21" s="68">
        <v>35490.58</v>
      </c>
      <c r="AC21" s="68">
        <v>35490.58</v>
      </c>
      <c r="AD21" s="66">
        <v>141962.31</v>
      </c>
      <c r="AE21" s="67">
        <v>65911.070000000007</v>
      </c>
      <c r="AF21" s="68">
        <v>65911.070000000007</v>
      </c>
      <c r="AG21" s="68">
        <v>65911.070000000007</v>
      </c>
      <c r="AH21" s="68">
        <v>65911.070000000007</v>
      </c>
      <c r="AI21" s="66">
        <v>263644.28999999998</v>
      </c>
      <c r="AJ21" s="69">
        <v>940064.60000000009</v>
      </c>
      <c r="AK21" s="406" t="s">
        <v>1279</v>
      </c>
      <c r="AL21" s="407">
        <v>94768.848117955305</v>
      </c>
      <c r="AM21" s="434">
        <f t="shared" si="16"/>
        <v>574686.02150537644</v>
      </c>
      <c r="AN21" s="435">
        <f t="shared" si="17"/>
        <v>152647.64516129033</v>
      </c>
      <c r="AO21" s="436">
        <f t="shared" si="18"/>
        <v>283488.48387096776</v>
      </c>
      <c r="AP21" s="437">
        <f t="shared" si="19"/>
        <v>6.06</v>
      </c>
      <c r="AQ21" s="438">
        <f t="shared" si="19"/>
        <v>1.61</v>
      </c>
      <c r="AR21" s="438">
        <f t="shared" si="19"/>
        <v>2.99</v>
      </c>
      <c r="AS21" s="443">
        <f t="shared" si="20"/>
        <v>10.66</v>
      </c>
      <c r="AT21" s="437">
        <f t="shared" si="21"/>
        <v>5.64</v>
      </c>
      <c r="AU21" s="438">
        <f t="shared" si="22"/>
        <v>1.5</v>
      </c>
      <c r="AV21" s="438">
        <f t="shared" si="23"/>
        <v>2.78</v>
      </c>
      <c r="AW21" s="444">
        <f t="shared" si="24"/>
        <v>9.92</v>
      </c>
      <c r="AX21" s="441">
        <f t="shared" si="25"/>
        <v>5.64</v>
      </c>
      <c r="AY21" s="70">
        <f t="shared" si="26"/>
        <v>4</v>
      </c>
      <c r="AZ21" s="438">
        <f t="shared" si="3"/>
        <v>0.38</v>
      </c>
      <c r="BA21" s="442">
        <f t="shared" si="4"/>
        <v>0.7</v>
      </c>
      <c r="BB21" s="438">
        <f t="shared" si="27"/>
        <v>5.64</v>
      </c>
      <c r="BC21" s="70">
        <v>4</v>
      </c>
      <c r="BD21" s="438">
        <f t="shared" si="5"/>
        <v>0.38</v>
      </c>
      <c r="BE21" s="442">
        <f t="shared" si="6"/>
        <v>0.7</v>
      </c>
      <c r="BF21" s="438">
        <f t="shared" si="28"/>
        <v>5.64</v>
      </c>
      <c r="BG21" s="70">
        <v>4</v>
      </c>
      <c r="BH21" s="438">
        <f t="shared" si="7"/>
        <v>0.38</v>
      </c>
      <c r="BI21" s="442">
        <f t="shared" si="8"/>
        <v>0.7</v>
      </c>
      <c r="BJ21" s="438">
        <f t="shared" si="29"/>
        <v>5.64</v>
      </c>
      <c r="BK21" s="70">
        <v>4</v>
      </c>
      <c r="BL21" s="438">
        <f t="shared" si="9"/>
        <v>0.38</v>
      </c>
      <c r="BM21" s="442">
        <f t="shared" si="10"/>
        <v>0.7</v>
      </c>
      <c r="BN21" s="93">
        <v>0</v>
      </c>
      <c r="BO21" s="93">
        <f>+INDEX(FY2018_ALL_Targets!DV:DV,MATCH('Final Comp Values'!C21,FY2018_ALL_Targets!B:B,0))</f>
        <v>0</v>
      </c>
      <c r="BP21" s="93">
        <f>++INDEX(FY2018_ALL_Targets!DW:DW,MATCH('Final Comp Values'!C21,FY2018_ALL_Targets!B:B,0))</f>
        <v>0</v>
      </c>
      <c r="BQ21" s="539">
        <f>++INDEX(FY2018_ALL_Targets!DX:DX,MATCH('Final Comp Values'!$C21,FY2018_ALL_Targets!$B:$B,0))</f>
        <v>0</v>
      </c>
      <c r="BR21" s="437">
        <f t="shared" si="11"/>
        <v>0</v>
      </c>
      <c r="BS21" s="438">
        <f t="shared" si="12"/>
        <v>0</v>
      </c>
      <c r="BT21" s="543">
        <f t="shared" si="30"/>
        <v>0</v>
      </c>
      <c r="BU21" s="437">
        <f t="shared" si="31"/>
        <v>9.9600000000000009</v>
      </c>
      <c r="BV21" s="438">
        <f t="shared" si="13"/>
        <v>943897.72725483496</v>
      </c>
      <c r="BW21" s="548">
        <f t="shared" si="32"/>
        <v>2.5459968729296782E-3</v>
      </c>
      <c r="BX21" s="437">
        <f t="shared" si="14"/>
        <v>0</v>
      </c>
      <c r="BY21" s="551">
        <f t="shared" si="15"/>
        <v>0</v>
      </c>
      <c r="BZ21" s="471">
        <f t="shared" si="33"/>
        <v>1.2212453270876722E-15</v>
      </c>
      <c r="CA21" s="469">
        <f t="shared" si="34"/>
        <v>940064.60000000009</v>
      </c>
      <c r="CB21" s="471">
        <f t="shared" si="35"/>
        <v>943897.72725483496</v>
      </c>
      <c r="CC21" s="471">
        <f t="shared" si="40"/>
        <v>4.0000000000000924E-2</v>
      </c>
      <c r="CD21" s="474">
        <f t="shared" si="36"/>
        <v>3790.5830645162173</v>
      </c>
      <c r="CE21" s="474">
        <f t="shared" si="37"/>
        <v>3833.1272548348643</v>
      </c>
      <c r="CF21" s="472">
        <f t="shared" si="38"/>
        <v>-42.544190318646997</v>
      </c>
      <c r="CG21" s="473">
        <f t="shared" si="39"/>
        <v>0</v>
      </c>
    </row>
    <row r="22" spans="1:85" s="71" customFormat="1" ht="15.75" customHeight="1" x14ac:dyDescent="0.25">
      <c r="A22" s="72">
        <v>1026206</v>
      </c>
      <c r="B22" s="73">
        <v>5040</v>
      </c>
      <c r="C22" s="73">
        <v>675055</v>
      </c>
      <c r="D22" s="73" t="s">
        <v>1258</v>
      </c>
      <c r="E22" s="74" t="s">
        <v>922</v>
      </c>
      <c r="F22" s="74" t="s">
        <v>1282</v>
      </c>
      <c r="G22" s="75" t="s">
        <v>1260</v>
      </c>
      <c r="H22" s="76" t="s">
        <v>1282</v>
      </c>
      <c r="I22" s="70" t="s">
        <v>35</v>
      </c>
      <c r="J22" s="70" t="s">
        <v>35</v>
      </c>
      <c r="K22" s="70" t="s">
        <v>1262</v>
      </c>
      <c r="L22" s="70"/>
      <c r="M22" s="70"/>
      <c r="N22" s="77"/>
      <c r="O22" s="70">
        <v>504006</v>
      </c>
      <c r="P22" s="78">
        <v>5681</v>
      </c>
      <c r="Q22" s="79">
        <v>41640</v>
      </c>
      <c r="R22" s="79">
        <v>41911</v>
      </c>
      <c r="S22" s="78">
        <v>7623</v>
      </c>
      <c r="T22" s="80" t="s">
        <v>1265</v>
      </c>
      <c r="U22" s="61">
        <v>9.7707920609334427E-4</v>
      </c>
      <c r="V22" s="62">
        <v>7.7533516743547547E-4</v>
      </c>
      <c r="W22" s="30">
        <v>92819</v>
      </c>
      <c r="X22" s="63">
        <v>92819</v>
      </c>
      <c r="Y22" s="63">
        <v>185638</v>
      </c>
      <c r="Z22" s="67">
        <v>12327.18</v>
      </c>
      <c r="AA22" s="68">
        <v>12327.18</v>
      </c>
      <c r="AB22" s="68">
        <v>12327.18</v>
      </c>
      <c r="AC22" s="68">
        <v>12327.18</v>
      </c>
      <c r="AD22" s="66">
        <v>49308.73</v>
      </c>
      <c r="AE22" s="67">
        <v>22893.34</v>
      </c>
      <c r="AF22" s="68">
        <v>22893.34</v>
      </c>
      <c r="AG22" s="68">
        <v>22893.34</v>
      </c>
      <c r="AH22" s="68">
        <v>22893.34</v>
      </c>
      <c r="AI22" s="66">
        <v>91573.35</v>
      </c>
      <c r="AJ22" s="69">
        <v>326520.08</v>
      </c>
      <c r="AK22" s="406" t="s">
        <v>1258</v>
      </c>
      <c r="AL22" s="407">
        <v>61126.054988709904</v>
      </c>
      <c r="AM22" s="434">
        <f t="shared" si="16"/>
        <v>199610.75268817207</v>
      </c>
      <c r="AN22" s="435">
        <f t="shared" si="17"/>
        <v>53020.139784946245</v>
      </c>
      <c r="AO22" s="436">
        <f t="shared" si="18"/>
        <v>98465.967741935499</v>
      </c>
      <c r="AP22" s="437">
        <f t="shared" si="19"/>
        <v>3.27</v>
      </c>
      <c r="AQ22" s="438">
        <f t="shared" si="19"/>
        <v>0.87</v>
      </c>
      <c r="AR22" s="438">
        <f t="shared" si="19"/>
        <v>1.61</v>
      </c>
      <c r="AS22" s="443">
        <f t="shared" si="20"/>
        <v>5.75</v>
      </c>
      <c r="AT22" s="437">
        <f t="shared" si="21"/>
        <v>3.04</v>
      </c>
      <c r="AU22" s="438">
        <f t="shared" si="22"/>
        <v>0.81</v>
      </c>
      <c r="AV22" s="438">
        <f t="shared" si="23"/>
        <v>1.5</v>
      </c>
      <c r="AW22" s="444">
        <f t="shared" si="24"/>
        <v>5.35</v>
      </c>
      <c r="AX22" s="441">
        <f t="shared" si="25"/>
        <v>3.04</v>
      </c>
      <c r="AY22" s="70">
        <f t="shared" si="26"/>
        <v>4</v>
      </c>
      <c r="AZ22" s="438">
        <f t="shared" si="3"/>
        <v>0.2</v>
      </c>
      <c r="BA22" s="442">
        <f t="shared" si="4"/>
        <v>0.38</v>
      </c>
      <c r="BB22" s="438">
        <f t="shared" si="27"/>
        <v>3.04</v>
      </c>
      <c r="BC22" s="70">
        <v>4</v>
      </c>
      <c r="BD22" s="438">
        <f t="shared" si="5"/>
        <v>0.2</v>
      </c>
      <c r="BE22" s="442">
        <f t="shared" si="6"/>
        <v>0.38</v>
      </c>
      <c r="BF22" s="438">
        <f t="shared" si="28"/>
        <v>3.04</v>
      </c>
      <c r="BG22" s="70">
        <v>4</v>
      </c>
      <c r="BH22" s="438">
        <f t="shared" si="7"/>
        <v>0.2</v>
      </c>
      <c r="BI22" s="442">
        <f t="shared" si="8"/>
        <v>0.38</v>
      </c>
      <c r="BJ22" s="438">
        <f t="shared" si="29"/>
        <v>3.04</v>
      </c>
      <c r="BK22" s="70">
        <v>4</v>
      </c>
      <c r="BL22" s="438">
        <f t="shared" si="9"/>
        <v>0.2</v>
      </c>
      <c r="BM22" s="442">
        <f t="shared" si="10"/>
        <v>0.38</v>
      </c>
      <c r="BN22" s="93">
        <v>0</v>
      </c>
      <c r="BO22" s="93">
        <f>+INDEX(FY2018_ALL_Targets!DV:DV,MATCH('Final Comp Values'!C22,FY2018_ALL_Targets!B:B,0))</f>
        <v>0</v>
      </c>
      <c r="BP22" s="93">
        <f>++INDEX(FY2018_ALL_Targets!DW:DW,MATCH('Final Comp Values'!C22,FY2018_ALL_Targets!B:B,0))</f>
        <v>0</v>
      </c>
      <c r="BQ22" s="539">
        <f>++INDEX(FY2018_ALL_Targets!DX:DX,MATCH('Final Comp Values'!$C22,FY2018_ALL_Targets!$B:$B,0))</f>
        <v>0</v>
      </c>
      <c r="BR22" s="437">
        <f t="shared" si="11"/>
        <v>0</v>
      </c>
      <c r="BS22" s="438">
        <f t="shared" si="12"/>
        <v>0</v>
      </c>
      <c r="BT22" s="543">
        <f t="shared" si="30"/>
        <v>0</v>
      </c>
      <c r="BU22" s="437">
        <f t="shared" si="31"/>
        <v>5.36</v>
      </c>
      <c r="BV22" s="438">
        <f t="shared" si="13"/>
        <v>327635.65473948512</v>
      </c>
      <c r="BW22" s="548">
        <f t="shared" si="32"/>
        <v>8.8373912590403907E-4</v>
      </c>
      <c r="BX22" s="437">
        <f t="shared" si="14"/>
        <v>0</v>
      </c>
      <c r="BY22" s="551">
        <f t="shared" si="15"/>
        <v>0</v>
      </c>
      <c r="BZ22" s="471">
        <f t="shared" si="33"/>
        <v>0</v>
      </c>
      <c r="CA22" s="469">
        <f t="shared" si="34"/>
        <v>326520.08</v>
      </c>
      <c r="CB22" s="471">
        <f t="shared" si="35"/>
        <v>327635.65473948512</v>
      </c>
      <c r="CC22" s="471">
        <f t="shared" si="40"/>
        <v>1.0000000000000675E-2</v>
      </c>
      <c r="CD22" s="474">
        <f t="shared" si="36"/>
        <v>610.31790654209738</v>
      </c>
      <c r="CE22" s="474">
        <f t="shared" si="37"/>
        <v>1115.574739485106</v>
      </c>
      <c r="CF22" s="472">
        <f t="shared" si="38"/>
        <v>-505.25683294300859</v>
      </c>
      <c r="CG22" s="473">
        <f t="shared" si="39"/>
        <v>0</v>
      </c>
    </row>
    <row r="23" spans="1:85" s="71" customFormat="1" ht="15.75" customHeight="1" x14ac:dyDescent="0.25">
      <c r="A23" s="72">
        <v>1026235</v>
      </c>
      <c r="B23" s="73">
        <v>5328</v>
      </c>
      <c r="C23" s="73">
        <v>675478</v>
      </c>
      <c r="D23" s="73" t="s">
        <v>1272</v>
      </c>
      <c r="E23" s="74" t="s">
        <v>364</v>
      </c>
      <c r="F23" s="74" t="s">
        <v>1283</v>
      </c>
      <c r="G23" s="75" t="s">
        <v>1260</v>
      </c>
      <c r="H23" s="76" t="s">
        <v>1283</v>
      </c>
      <c r="I23" s="70" t="s">
        <v>35</v>
      </c>
      <c r="J23" s="70" t="s">
        <v>35</v>
      </c>
      <c r="K23" s="70" t="s">
        <v>1262</v>
      </c>
      <c r="L23" s="70"/>
      <c r="M23" s="70"/>
      <c r="N23" s="77"/>
      <c r="O23" s="70">
        <v>1017851</v>
      </c>
      <c r="P23" s="78">
        <v>17150</v>
      </c>
      <c r="Q23" s="79">
        <v>41640</v>
      </c>
      <c r="R23" s="79">
        <v>41882</v>
      </c>
      <c r="S23" s="78">
        <v>25760</v>
      </c>
      <c r="T23" s="80" t="s">
        <v>1265</v>
      </c>
      <c r="U23" s="61">
        <v>3.3017919912061589E-3</v>
      </c>
      <c r="V23" s="62">
        <v>2.6200490506543155E-3</v>
      </c>
      <c r="W23" s="30">
        <v>313657</v>
      </c>
      <c r="X23" s="63">
        <v>313657</v>
      </c>
      <c r="Y23" s="63">
        <v>627314</v>
      </c>
      <c r="Z23" s="67">
        <v>41656.6</v>
      </c>
      <c r="AA23" s="68">
        <v>41656.6</v>
      </c>
      <c r="AB23" s="68">
        <v>41656.6</v>
      </c>
      <c r="AC23" s="68">
        <v>41656.6</v>
      </c>
      <c r="AD23" s="66">
        <v>166626.38</v>
      </c>
      <c r="AE23" s="67">
        <v>77362.25</v>
      </c>
      <c r="AF23" s="68">
        <v>77362.25</v>
      </c>
      <c r="AG23" s="68">
        <v>77362.25</v>
      </c>
      <c r="AH23" s="68">
        <v>77362.25</v>
      </c>
      <c r="AI23" s="66">
        <v>309448.98</v>
      </c>
      <c r="AJ23" s="69">
        <v>1103389.3599999999</v>
      </c>
      <c r="AK23" s="406" t="s">
        <v>1272</v>
      </c>
      <c r="AL23" s="407">
        <v>21750.938535286037</v>
      </c>
      <c r="AM23" s="434">
        <f t="shared" si="16"/>
        <v>674531.18279569899</v>
      </c>
      <c r="AN23" s="435">
        <f t="shared" si="17"/>
        <v>179168.15053763441</v>
      </c>
      <c r="AO23" s="436">
        <f t="shared" si="18"/>
        <v>332740.83870967739</v>
      </c>
      <c r="AP23" s="437">
        <f t="shared" si="19"/>
        <v>31.01</v>
      </c>
      <c r="AQ23" s="438">
        <f t="shared" si="19"/>
        <v>8.24</v>
      </c>
      <c r="AR23" s="438">
        <f t="shared" si="19"/>
        <v>15.3</v>
      </c>
      <c r="AS23" s="443">
        <f t="shared" si="20"/>
        <v>54.55</v>
      </c>
      <c r="AT23" s="437">
        <f t="shared" si="21"/>
        <v>28.84</v>
      </c>
      <c r="AU23" s="438">
        <f t="shared" si="22"/>
        <v>7.66</v>
      </c>
      <c r="AV23" s="438">
        <f t="shared" si="23"/>
        <v>14.23</v>
      </c>
      <c r="AW23" s="444">
        <f t="shared" si="24"/>
        <v>50.730000000000004</v>
      </c>
      <c r="AX23" s="441">
        <f t="shared" si="25"/>
        <v>28.84</v>
      </c>
      <c r="AY23" s="70">
        <f t="shared" si="26"/>
        <v>4</v>
      </c>
      <c r="AZ23" s="438">
        <f t="shared" si="3"/>
        <v>1.92</v>
      </c>
      <c r="BA23" s="442">
        <f t="shared" si="4"/>
        <v>3.56</v>
      </c>
      <c r="BB23" s="438">
        <f t="shared" si="27"/>
        <v>28.84</v>
      </c>
      <c r="BC23" s="70">
        <v>4</v>
      </c>
      <c r="BD23" s="438">
        <f t="shared" si="5"/>
        <v>1.92</v>
      </c>
      <c r="BE23" s="442">
        <f t="shared" si="6"/>
        <v>3.56</v>
      </c>
      <c r="BF23" s="438">
        <f t="shared" si="28"/>
        <v>28.84</v>
      </c>
      <c r="BG23" s="70">
        <v>4</v>
      </c>
      <c r="BH23" s="438">
        <f t="shared" si="7"/>
        <v>1.92</v>
      </c>
      <c r="BI23" s="442">
        <f t="shared" si="8"/>
        <v>3.56</v>
      </c>
      <c r="BJ23" s="438">
        <f t="shared" si="29"/>
        <v>28.84</v>
      </c>
      <c r="BK23" s="70">
        <v>4</v>
      </c>
      <c r="BL23" s="438">
        <f t="shared" si="9"/>
        <v>1.92</v>
      </c>
      <c r="BM23" s="442">
        <f t="shared" si="10"/>
        <v>3.56</v>
      </c>
      <c r="BN23" s="93">
        <v>0</v>
      </c>
      <c r="BO23" s="93">
        <f>+INDEX(FY2018_ALL_Targets!DV:DV,MATCH('Final Comp Values'!C23,FY2018_ALL_Targets!B:B,0))</f>
        <v>0</v>
      </c>
      <c r="BP23" s="93">
        <f>++INDEX(FY2018_ALL_Targets!DW:DW,MATCH('Final Comp Values'!C23,FY2018_ALL_Targets!B:B,0))</f>
        <v>0</v>
      </c>
      <c r="BQ23" s="539">
        <f>++INDEX(FY2018_ALL_Targets!DX:DX,MATCH('Final Comp Values'!$C23,FY2018_ALL_Targets!$B:$B,0))</f>
        <v>0</v>
      </c>
      <c r="BR23" s="437">
        <f t="shared" si="11"/>
        <v>0</v>
      </c>
      <c r="BS23" s="438">
        <f t="shared" si="12"/>
        <v>0</v>
      </c>
      <c r="BT23" s="543">
        <f t="shared" si="30"/>
        <v>0</v>
      </c>
      <c r="BU23" s="437">
        <f t="shared" si="31"/>
        <v>50.760000000000005</v>
      </c>
      <c r="BV23" s="438">
        <f t="shared" si="13"/>
        <v>1104077.6400511193</v>
      </c>
      <c r="BW23" s="548">
        <f t="shared" si="32"/>
        <v>2.978053805910708E-3</v>
      </c>
      <c r="BX23" s="437">
        <f t="shared" si="14"/>
        <v>0</v>
      </c>
      <c r="BY23" s="551">
        <f t="shared" si="15"/>
        <v>0</v>
      </c>
      <c r="BZ23" s="471">
        <f t="shared" si="33"/>
        <v>7.5495165674510645E-15</v>
      </c>
      <c r="CA23" s="469">
        <f t="shared" si="34"/>
        <v>1103389.3599999999</v>
      </c>
      <c r="CB23" s="471">
        <f t="shared" si="35"/>
        <v>1104077.6400511193</v>
      </c>
      <c r="CC23" s="471">
        <f t="shared" si="40"/>
        <v>3.0000000000001137E-2</v>
      </c>
      <c r="CD23" s="474">
        <f t="shared" si="36"/>
        <v>652.50701360144387</v>
      </c>
      <c r="CE23" s="474">
        <f t="shared" si="37"/>
        <v>688.28005111939274</v>
      </c>
      <c r="CF23" s="472">
        <f t="shared" si="38"/>
        <v>-35.773037517948865</v>
      </c>
      <c r="CG23" s="473">
        <f t="shared" si="39"/>
        <v>0</v>
      </c>
    </row>
    <row r="24" spans="1:85" s="71" customFormat="1" ht="15.75" customHeight="1" x14ac:dyDescent="0.25">
      <c r="A24" s="72">
        <v>1017869</v>
      </c>
      <c r="B24" s="73">
        <v>5069</v>
      </c>
      <c r="C24" s="73">
        <v>675013</v>
      </c>
      <c r="D24" s="73" t="s">
        <v>1258</v>
      </c>
      <c r="E24" s="74" t="s">
        <v>328</v>
      </c>
      <c r="F24" s="74" t="s">
        <v>1283</v>
      </c>
      <c r="G24" s="75" t="s">
        <v>1260</v>
      </c>
      <c r="H24" s="76" t="s">
        <v>1283</v>
      </c>
      <c r="I24" s="70" t="s">
        <v>35</v>
      </c>
      <c r="J24" s="70" t="s">
        <v>1262</v>
      </c>
      <c r="K24" s="70" t="s">
        <v>35</v>
      </c>
      <c r="L24" s="70"/>
      <c r="M24" s="70"/>
      <c r="N24" s="77"/>
      <c r="O24" s="70">
        <v>1017869</v>
      </c>
      <c r="P24" s="78">
        <v>5627</v>
      </c>
      <c r="Q24" s="79">
        <v>41640</v>
      </c>
      <c r="R24" s="79">
        <v>42004</v>
      </c>
      <c r="S24" s="78">
        <v>5627</v>
      </c>
      <c r="T24" s="80" t="s">
        <v>1263</v>
      </c>
      <c r="U24" s="61">
        <v>7.2124159683684228E-4</v>
      </c>
      <c r="V24" s="62">
        <v>5.7232205000123579E-4</v>
      </c>
      <c r="W24" s="30">
        <v>68515</v>
      </c>
      <c r="X24" s="63">
        <v>68515</v>
      </c>
      <c r="Y24" s="63">
        <v>137030</v>
      </c>
      <c r="Z24" s="67">
        <v>9099.44</v>
      </c>
      <c r="AA24" s="68">
        <v>9099.44</v>
      </c>
      <c r="AB24" s="68">
        <v>9099.44</v>
      </c>
      <c r="AC24" s="68">
        <v>9099.44</v>
      </c>
      <c r="AD24" s="66">
        <v>36397.769999999997</v>
      </c>
      <c r="AE24" s="67">
        <v>16898.97</v>
      </c>
      <c r="AF24" s="68">
        <v>16898.97</v>
      </c>
      <c r="AG24" s="68">
        <v>16898.97</v>
      </c>
      <c r="AH24" s="68">
        <v>16898.97</v>
      </c>
      <c r="AI24" s="66">
        <v>67595.86</v>
      </c>
      <c r="AJ24" s="69">
        <v>241023.63</v>
      </c>
      <c r="AK24" s="406" t="s">
        <v>1258</v>
      </c>
      <c r="AL24" s="407">
        <v>61126.054988709904</v>
      </c>
      <c r="AM24" s="434">
        <f t="shared" si="16"/>
        <v>147344.08602150538</v>
      </c>
      <c r="AN24" s="435">
        <f t="shared" si="17"/>
        <v>39137.38709677419</v>
      </c>
      <c r="AO24" s="436">
        <f t="shared" si="18"/>
        <v>72683.720430107525</v>
      </c>
      <c r="AP24" s="437">
        <f t="shared" si="19"/>
        <v>2.41</v>
      </c>
      <c r="AQ24" s="438">
        <f t="shared" si="19"/>
        <v>0.64</v>
      </c>
      <c r="AR24" s="438">
        <f t="shared" si="19"/>
        <v>1.19</v>
      </c>
      <c r="AS24" s="443">
        <f t="shared" si="20"/>
        <v>4.24</v>
      </c>
      <c r="AT24" s="437">
        <f t="shared" si="21"/>
        <v>2.2400000000000002</v>
      </c>
      <c r="AU24" s="438">
        <f t="shared" si="22"/>
        <v>0.6</v>
      </c>
      <c r="AV24" s="438">
        <f t="shared" si="23"/>
        <v>1.1100000000000001</v>
      </c>
      <c r="AW24" s="444">
        <f t="shared" si="24"/>
        <v>3.95</v>
      </c>
      <c r="AX24" s="441">
        <f t="shared" si="25"/>
        <v>2.2400000000000002</v>
      </c>
      <c r="AY24" s="70">
        <f t="shared" si="26"/>
        <v>4</v>
      </c>
      <c r="AZ24" s="438">
        <f t="shared" si="3"/>
        <v>0.15</v>
      </c>
      <c r="BA24" s="442">
        <f t="shared" si="4"/>
        <v>0.28000000000000003</v>
      </c>
      <c r="BB24" s="438">
        <f t="shared" si="27"/>
        <v>2.2400000000000002</v>
      </c>
      <c r="BC24" s="70">
        <v>4</v>
      </c>
      <c r="BD24" s="438">
        <f t="shared" si="5"/>
        <v>0.15</v>
      </c>
      <c r="BE24" s="442">
        <f t="shared" si="6"/>
        <v>0.28000000000000003</v>
      </c>
      <c r="BF24" s="438">
        <f t="shared" si="28"/>
        <v>2.2400000000000002</v>
      </c>
      <c r="BG24" s="70">
        <v>4</v>
      </c>
      <c r="BH24" s="438">
        <f t="shared" si="7"/>
        <v>0.15</v>
      </c>
      <c r="BI24" s="442">
        <f t="shared" si="8"/>
        <v>0.28000000000000003</v>
      </c>
      <c r="BJ24" s="438">
        <f t="shared" si="29"/>
        <v>2.2400000000000002</v>
      </c>
      <c r="BK24" s="70">
        <v>4</v>
      </c>
      <c r="BL24" s="438">
        <f t="shared" si="9"/>
        <v>0.15</v>
      </c>
      <c r="BM24" s="442">
        <f t="shared" si="10"/>
        <v>0.28000000000000003</v>
      </c>
      <c r="BN24" s="93">
        <v>0</v>
      </c>
      <c r="BO24" s="93">
        <f>+INDEX(FY2018_ALL_Targets!DV:DV,MATCH('Final Comp Values'!C24,FY2018_ALL_Targets!B:B,0))</f>
        <v>0</v>
      </c>
      <c r="BP24" s="93">
        <f>++INDEX(FY2018_ALL_Targets!DW:DW,MATCH('Final Comp Values'!C24,FY2018_ALL_Targets!B:B,0))</f>
        <v>0</v>
      </c>
      <c r="BQ24" s="539">
        <f>++INDEX(FY2018_ALL_Targets!DX:DX,MATCH('Final Comp Values'!$C24,FY2018_ALL_Targets!$B:$B,0))</f>
        <v>0</v>
      </c>
      <c r="BR24" s="437">
        <f t="shared" si="11"/>
        <v>0</v>
      </c>
      <c r="BS24" s="438">
        <f t="shared" si="12"/>
        <v>0</v>
      </c>
      <c r="BT24" s="543">
        <f t="shared" si="30"/>
        <v>0</v>
      </c>
      <c r="BU24" s="437">
        <f t="shared" si="31"/>
        <v>3.9600000000000004</v>
      </c>
      <c r="BV24" s="438">
        <f t="shared" si="13"/>
        <v>242059.17775529125</v>
      </c>
      <c r="BW24" s="548">
        <f t="shared" si="32"/>
        <v>6.5291174227238705E-4</v>
      </c>
      <c r="BX24" s="437">
        <f t="shared" si="14"/>
        <v>0</v>
      </c>
      <c r="BY24" s="551">
        <f t="shared" si="15"/>
        <v>0</v>
      </c>
      <c r="BZ24" s="471">
        <f t="shared" si="33"/>
        <v>0</v>
      </c>
      <c r="CA24" s="469">
        <f t="shared" si="34"/>
        <v>241023.63</v>
      </c>
      <c r="CB24" s="471">
        <f t="shared" si="35"/>
        <v>242059.17775529125</v>
      </c>
      <c r="CC24" s="471">
        <f t="shared" si="40"/>
        <v>1.0000000000000231E-2</v>
      </c>
      <c r="CD24" s="474">
        <f t="shared" si="36"/>
        <v>610.18640506330519</v>
      </c>
      <c r="CE24" s="474">
        <f t="shared" si="37"/>
        <v>1035.5477552912489</v>
      </c>
      <c r="CF24" s="472">
        <f t="shared" si="38"/>
        <v>-425.36135022794372</v>
      </c>
      <c r="CG24" s="473">
        <f t="shared" si="39"/>
        <v>0</v>
      </c>
    </row>
    <row r="25" spans="1:85" s="71" customFormat="1" ht="15.75" customHeight="1" x14ac:dyDescent="0.25">
      <c r="A25" s="72">
        <v>1025959</v>
      </c>
      <c r="B25" s="73">
        <v>4882</v>
      </c>
      <c r="C25" s="73">
        <v>676024</v>
      </c>
      <c r="D25" s="73" t="s">
        <v>1272</v>
      </c>
      <c r="E25" s="74" t="s">
        <v>855</v>
      </c>
      <c r="F25" s="74" t="s">
        <v>1283</v>
      </c>
      <c r="G25" s="75" t="s">
        <v>1260</v>
      </c>
      <c r="H25" s="76" t="s">
        <v>1283</v>
      </c>
      <c r="I25" s="70" t="s">
        <v>35</v>
      </c>
      <c r="J25" s="70" t="s">
        <v>35</v>
      </c>
      <c r="K25" s="70" t="s">
        <v>1262</v>
      </c>
      <c r="L25" s="70"/>
      <c r="M25" s="70"/>
      <c r="N25" s="77"/>
      <c r="O25" s="70">
        <v>1025959</v>
      </c>
      <c r="P25" s="78">
        <v>834</v>
      </c>
      <c r="Q25" s="79">
        <v>41791</v>
      </c>
      <c r="R25" s="79">
        <v>41882</v>
      </c>
      <c r="S25" s="78">
        <v>3309</v>
      </c>
      <c r="T25" s="80" t="s">
        <v>1263</v>
      </c>
      <c r="U25" s="61">
        <v>4.2413158769026322E-4</v>
      </c>
      <c r="V25" s="62">
        <v>3.3655831943381716E-4</v>
      </c>
      <c r="W25" s="30">
        <v>40291</v>
      </c>
      <c r="X25" s="63">
        <v>40291</v>
      </c>
      <c r="Y25" s="63">
        <v>80582</v>
      </c>
      <c r="Z25" s="67">
        <v>5351</v>
      </c>
      <c r="AA25" s="68">
        <v>5351</v>
      </c>
      <c r="AB25" s="68">
        <v>5351</v>
      </c>
      <c r="AC25" s="68">
        <v>5351</v>
      </c>
      <c r="AD25" s="66">
        <v>21403.99</v>
      </c>
      <c r="AE25" s="67">
        <v>9937.57</v>
      </c>
      <c r="AF25" s="68">
        <v>9937.57</v>
      </c>
      <c r="AG25" s="68">
        <v>9937.57</v>
      </c>
      <c r="AH25" s="68">
        <v>9937.57</v>
      </c>
      <c r="AI25" s="66">
        <v>39750.26</v>
      </c>
      <c r="AJ25" s="69">
        <v>141736.25</v>
      </c>
      <c r="AK25" s="406" t="s">
        <v>1272</v>
      </c>
      <c r="AL25" s="407">
        <v>21750.938535286037</v>
      </c>
      <c r="AM25" s="434">
        <f t="shared" si="16"/>
        <v>86647.31182795699</v>
      </c>
      <c r="AN25" s="435">
        <f t="shared" si="17"/>
        <v>23015.043010752692</v>
      </c>
      <c r="AO25" s="436">
        <f t="shared" si="18"/>
        <v>42742.215053763444</v>
      </c>
      <c r="AP25" s="437">
        <f t="shared" si="19"/>
        <v>3.98</v>
      </c>
      <c r="AQ25" s="438">
        <f t="shared" si="19"/>
        <v>1.06</v>
      </c>
      <c r="AR25" s="438">
        <f t="shared" si="19"/>
        <v>1.97</v>
      </c>
      <c r="AS25" s="443">
        <f t="shared" si="20"/>
        <v>7.01</v>
      </c>
      <c r="AT25" s="437">
        <f t="shared" si="21"/>
        <v>3.7</v>
      </c>
      <c r="AU25" s="438">
        <f t="shared" si="22"/>
        <v>0.98</v>
      </c>
      <c r="AV25" s="438">
        <f t="shared" si="23"/>
        <v>1.83</v>
      </c>
      <c r="AW25" s="444">
        <f t="shared" si="24"/>
        <v>6.51</v>
      </c>
      <c r="AX25" s="441">
        <f t="shared" si="25"/>
        <v>3.7</v>
      </c>
      <c r="AY25" s="70">
        <f t="shared" si="26"/>
        <v>4</v>
      </c>
      <c r="AZ25" s="438">
        <f t="shared" si="3"/>
        <v>0.25</v>
      </c>
      <c r="BA25" s="442">
        <f t="shared" si="4"/>
        <v>0.46</v>
      </c>
      <c r="BB25" s="438">
        <f t="shared" si="27"/>
        <v>3.7</v>
      </c>
      <c r="BC25" s="70">
        <v>4</v>
      </c>
      <c r="BD25" s="438">
        <f t="shared" si="5"/>
        <v>0.25</v>
      </c>
      <c r="BE25" s="442">
        <f t="shared" si="6"/>
        <v>0.46</v>
      </c>
      <c r="BF25" s="438">
        <f t="shared" si="28"/>
        <v>3.7</v>
      </c>
      <c r="BG25" s="70">
        <v>4</v>
      </c>
      <c r="BH25" s="438">
        <f t="shared" si="7"/>
        <v>0.25</v>
      </c>
      <c r="BI25" s="442">
        <f t="shared" si="8"/>
        <v>0.46</v>
      </c>
      <c r="BJ25" s="438">
        <f t="shared" si="29"/>
        <v>3.7</v>
      </c>
      <c r="BK25" s="70">
        <v>4</v>
      </c>
      <c r="BL25" s="438">
        <f t="shared" si="9"/>
        <v>0.25</v>
      </c>
      <c r="BM25" s="442">
        <f t="shared" si="10"/>
        <v>0.46</v>
      </c>
      <c r="BN25" s="93">
        <v>0</v>
      </c>
      <c r="BO25" s="93">
        <f>+INDEX(FY2018_ALL_Targets!DV:DV,MATCH('Final Comp Values'!C25,FY2018_ALL_Targets!B:B,0))</f>
        <v>0</v>
      </c>
      <c r="BP25" s="93">
        <f>++INDEX(FY2018_ALL_Targets!DW:DW,MATCH('Final Comp Values'!C25,FY2018_ALL_Targets!B:B,0))</f>
        <v>0</v>
      </c>
      <c r="BQ25" s="539">
        <f>++INDEX(FY2018_ALL_Targets!DX:DX,MATCH('Final Comp Values'!$C25,FY2018_ALL_Targets!$B:$B,0))</f>
        <v>0</v>
      </c>
      <c r="BR25" s="437">
        <f t="shared" si="11"/>
        <v>0</v>
      </c>
      <c r="BS25" s="438">
        <f t="shared" si="12"/>
        <v>0</v>
      </c>
      <c r="BT25" s="543">
        <f t="shared" si="30"/>
        <v>0</v>
      </c>
      <c r="BU25" s="437">
        <f t="shared" si="31"/>
        <v>6.54</v>
      </c>
      <c r="BV25" s="438">
        <f t="shared" si="13"/>
        <v>142251.13802077068</v>
      </c>
      <c r="BW25" s="548">
        <f t="shared" si="32"/>
        <v>3.836972397686373E-4</v>
      </c>
      <c r="BX25" s="437">
        <f t="shared" si="14"/>
        <v>0</v>
      </c>
      <c r="BY25" s="551">
        <f t="shared" si="15"/>
        <v>0</v>
      </c>
      <c r="BZ25" s="471">
        <f t="shared" si="33"/>
        <v>0</v>
      </c>
      <c r="CA25" s="469">
        <f t="shared" si="34"/>
        <v>141736.25</v>
      </c>
      <c r="CB25" s="471">
        <f t="shared" si="35"/>
        <v>142251.13802077068</v>
      </c>
      <c r="CC25" s="471">
        <f t="shared" si="40"/>
        <v>3.0000000000000249E-2</v>
      </c>
      <c r="CD25" s="474">
        <f t="shared" si="36"/>
        <v>653.16244239631874</v>
      </c>
      <c r="CE25" s="474">
        <f t="shared" si="37"/>
        <v>514.88802077068249</v>
      </c>
      <c r="CF25" s="472">
        <f t="shared" si="38"/>
        <v>138.27442162563625</v>
      </c>
      <c r="CG25" s="473">
        <f t="shared" si="39"/>
        <v>0</v>
      </c>
    </row>
    <row r="26" spans="1:85" s="71" customFormat="1" ht="15.75" customHeight="1" x14ac:dyDescent="0.25">
      <c r="A26" s="72">
        <v>1025439</v>
      </c>
      <c r="B26" s="73">
        <v>4514</v>
      </c>
      <c r="C26" s="73">
        <v>675485</v>
      </c>
      <c r="D26" s="73" t="s">
        <v>1272</v>
      </c>
      <c r="E26" s="74" t="s">
        <v>700</v>
      </c>
      <c r="F26" s="74" t="s">
        <v>1283</v>
      </c>
      <c r="G26" s="75" t="s">
        <v>1260</v>
      </c>
      <c r="H26" s="76" t="s">
        <v>1283</v>
      </c>
      <c r="I26" s="70" t="s">
        <v>35</v>
      </c>
      <c r="J26" s="70" t="s">
        <v>35</v>
      </c>
      <c r="K26" s="70" t="s">
        <v>1262</v>
      </c>
      <c r="L26" s="70"/>
      <c r="M26" s="70"/>
      <c r="N26" s="77"/>
      <c r="O26" s="70">
        <v>1025439</v>
      </c>
      <c r="P26" s="78">
        <v>8383</v>
      </c>
      <c r="Q26" s="79">
        <v>41547</v>
      </c>
      <c r="R26" s="79">
        <v>41882</v>
      </c>
      <c r="S26" s="78">
        <v>9107</v>
      </c>
      <c r="T26" s="80" t="s">
        <v>1263</v>
      </c>
      <c r="U26" s="61">
        <v>1.1672911360215252E-3</v>
      </c>
      <c r="V26" s="62">
        <v>9.262727757883871E-4</v>
      </c>
      <c r="W26" s="30">
        <v>110888</v>
      </c>
      <c r="X26" s="63">
        <v>110888</v>
      </c>
      <c r="Y26" s="63">
        <v>221776</v>
      </c>
      <c r="Z26" s="67">
        <v>14726.97</v>
      </c>
      <c r="AA26" s="68">
        <v>14726.97</v>
      </c>
      <c r="AB26" s="68">
        <v>14726.97</v>
      </c>
      <c r="AC26" s="68">
        <v>14726.97</v>
      </c>
      <c r="AD26" s="66">
        <v>58907.86</v>
      </c>
      <c r="AE26" s="67">
        <v>27350.080000000002</v>
      </c>
      <c r="AF26" s="68">
        <v>27350.080000000002</v>
      </c>
      <c r="AG26" s="68">
        <v>27350.080000000002</v>
      </c>
      <c r="AH26" s="68">
        <v>27350.080000000002</v>
      </c>
      <c r="AI26" s="66">
        <v>109400.31</v>
      </c>
      <c r="AJ26" s="69">
        <v>390084.17</v>
      </c>
      <c r="AK26" s="406" t="s">
        <v>1272</v>
      </c>
      <c r="AL26" s="407">
        <v>21750.938535286037</v>
      </c>
      <c r="AM26" s="434">
        <f t="shared" si="16"/>
        <v>238468.8172043011</v>
      </c>
      <c r="AN26" s="435">
        <f t="shared" si="17"/>
        <v>63341.784946236563</v>
      </c>
      <c r="AO26" s="436">
        <f t="shared" si="18"/>
        <v>117634.74193548388</v>
      </c>
      <c r="AP26" s="437">
        <f t="shared" si="19"/>
        <v>10.96</v>
      </c>
      <c r="AQ26" s="438">
        <f t="shared" si="19"/>
        <v>2.91</v>
      </c>
      <c r="AR26" s="438">
        <f t="shared" si="19"/>
        <v>5.41</v>
      </c>
      <c r="AS26" s="443">
        <f t="shared" si="20"/>
        <v>19.28</v>
      </c>
      <c r="AT26" s="437">
        <f t="shared" si="21"/>
        <v>10.199999999999999</v>
      </c>
      <c r="AU26" s="438">
        <f t="shared" si="22"/>
        <v>2.71</v>
      </c>
      <c r="AV26" s="438">
        <f t="shared" si="23"/>
        <v>5.03</v>
      </c>
      <c r="AW26" s="444">
        <f t="shared" si="24"/>
        <v>17.940000000000001</v>
      </c>
      <c r="AX26" s="441">
        <f t="shared" si="25"/>
        <v>10.199999999999999</v>
      </c>
      <c r="AY26" s="70">
        <f t="shared" si="26"/>
        <v>4</v>
      </c>
      <c r="AZ26" s="438">
        <f t="shared" si="3"/>
        <v>0.68</v>
      </c>
      <c r="BA26" s="442">
        <f t="shared" si="4"/>
        <v>1.26</v>
      </c>
      <c r="BB26" s="438">
        <f t="shared" si="27"/>
        <v>10.199999999999999</v>
      </c>
      <c r="BC26" s="70">
        <v>4</v>
      </c>
      <c r="BD26" s="438">
        <f t="shared" si="5"/>
        <v>0.68</v>
      </c>
      <c r="BE26" s="442">
        <f t="shared" si="6"/>
        <v>1.26</v>
      </c>
      <c r="BF26" s="438">
        <f t="shared" si="28"/>
        <v>10.199999999999999</v>
      </c>
      <c r="BG26" s="70">
        <v>4</v>
      </c>
      <c r="BH26" s="438">
        <f t="shared" si="7"/>
        <v>0.68</v>
      </c>
      <c r="BI26" s="442">
        <f t="shared" si="8"/>
        <v>1.26</v>
      </c>
      <c r="BJ26" s="438">
        <f t="shared" si="29"/>
        <v>10.199999999999999</v>
      </c>
      <c r="BK26" s="70">
        <v>4</v>
      </c>
      <c r="BL26" s="438">
        <f t="shared" si="9"/>
        <v>0.68</v>
      </c>
      <c r="BM26" s="442">
        <f t="shared" si="10"/>
        <v>1.26</v>
      </c>
      <c r="BN26" s="93">
        <v>0</v>
      </c>
      <c r="BO26" s="93">
        <f>+INDEX(FY2018_ALL_Targets!DV:DV,MATCH('Final Comp Values'!C26,FY2018_ALL_Targets!B:B,0))</f>
        <v>0</v>
      </c>
      <c r="BP26" s="93">
        <f>++INDEX(FY2018_ALL_Targets!DW:DW,MATCH('Final Comp Values'!C26,FY2018_ALL_Targets!B:B,0))</f>
        <v>0</v>
      </c>
      <c r="BQ26" s="539">
        <f>++INDEX(FY2018_ALL_Targets!DX:DX,MATCH('Final Comp Values'!$C26,FY2018_ALL_Targets!$B:$B,0))</f>
        <v>0</v>
      </c>
      <c r="BR26" s="437">
        <f t="shared" si="11"/>
        <v>0</v>
      </c>
      <c r="BS26" s="438">
        <f t="shared" si="12"/>
        <v>0</v>
      </c>
      <c r="BT26" s="543">
        <f t="shared" si="30"/>
        <v>0</v>
      </c>
      <c r="BU26" s="437">
        <f t="shared" si="31"/>
        <v>17.96</v>
      </c>
      <c r="BV26" s="438">
        <f t="shared" si="13"/>
        <v>390646.85609373724</v>
      </c>
      <c r="BW26" s="548">
        <f t="shared" si="32"/>
        <v>1.0537006767958297E-3</v>
      </c>
      <c r="BX26" s="437">
        <f t="shared" si="14"/>
        <v>0</v>
      </c>
      <c r="BY26" s="551">
        <f t="shared" si="15"/>
        <v>0</v>
      </c>
      <c r="BZ26" s="471">
        <f t="shared" si="33"/>
        <v>2.4424906541753444E-15</v>
      </c>
      <c r="CA26" s="469">
        <f t="shared" si="34"/>
        <v>390084.17</v>
      </c>
      <c r="CB26" s="471">
        <f t="shared" si="35"/>
        <v>390646.85609373724</v>
      </c>
      <c r="CC26" s="471">
        <f t="shared" si="40"/>
        <v>1.9999999999999574E-2</v>
      </c>
      <c r="CD26" s="474">
        <f t="shared" si="36"/>
        <v>434.876443701217</v>
      </c>
      <c r="CE26" s="474">
        <f t="shared" si="37"/>
        <v>562.68609373725485</v>
      </c>
      <c r="CF26" s="472">
        <f t="shared" si="38"/>
        <v>-127.80965003603785</v>
      </c>
      <c r="CG26" s="473">
        <f t="shared" si="39"/>
        <v>0</v>
      </c>
    </row>
    <row r="27" spans="1:85" s="71" customFormat="1" ht="15.75" customHeight="1" x14ac:dyDescent="0.25">
      <c r="A27" s="72">
        <v>1025489</v>
      </c>
      <c r="B27" s="73">
        <v>4559</v>
      </c>
      <c r="C27" s="73">
        <v>675256</v>
      </c>
      <c r="D27" s="73" t="s">
        <v>1272</v>
      </c>
      <c r="E27" s="74" t="s">
        <v>238</v>
      </c>
      <c r="F27" s="74" t="s">
        <v>1283</v>
      </c>
      <c r="G27" s="75" t="s">
        <v>1260</v>
      </c>
      <c r="H27" s="76" t="s">
        <v>1283</v>
      </c>
      <c r="I27" s="70" t="s">
        <v>35</v>
      </c>
      <c r="J27" s="70" t="s">
        <v>35</v>
      </c>
      <c r="K27" s="70" t="s">
        <v>1262</v>
      </c>
      <c r="L27" s="70"/>
      <c r="M27" s="70"/>
      <c r="N27" s="77"/>
      <c r="O27" s="70">
        <v>1025489</v>
      </c>
      <c r="P27" s="78">
        <v>7038</v>
      </c>
      <c r="Q27" s="79">
        <v>41547</v>
      </c>
      <c r="R27" s="79">
        <v>41882</v>
      </c>
      <c r="S27" s="78">
        <v>7645</v>
      </c>
      <c r="T27" s="80" t="s">
        <v>1263</v>
      </c>
      <c r="U27" s="61">
        <v>9.7989905950198321E-4</v>
      </c>
      <c r="V27" s="62">
        <v>7.7757278696631376E-4</v>
      </c>
      <c r="W27" s="30">
        <v>93086</v>
      </c>
      <c r="X27" s="63">
        <v>93086</v>
      </c>
      <c r="Y27" s="63">
        <v>186172</v>
      </c>
      <c r="Z27" s="67">
        <v>12362.76</v>
      </c>
      <c r="AA27" s="68">
        <v>12362.76</v>
      </c>
      <c r="AB27" s="68">
        <v>12362.76</v>
      </c>
      <c r="AC27" s="68">
        <v>12362.76</v>
      </c>
      <c r="AD27" s="66">
        <v>49451.03</v>
      </c>
      <c r="AE27" s="67">
        <v>22959.41</v>
      </c>
      <c r="AF27" s="68">
        <v>22959.41</v>
      </c>
      <c r="AG27" s="68">
        <v>22959.41</v>
      </c>
      <c r="AH27" s="68">
        <v>22959.41</v>
      </c>
      <c r="AI27" s="66">
        <v>91837.64</v>
      </c>
      <c r="AJ27" s="69">
        <v>327460.67</v>
      </c>
      <c r="AK27" s="406" t="s">
        <v>1272</v>
      </c>
      <c r="AL27" s="407">
        <v>21750.938535286037</v>
      </c>
      <c r="AM27" s="434">
        <f t="shared" si="16"/>
        <v>200184.94623655916</v>
      </c>
      <c r="AN27" s="435">
        <f t="shared" si="17"/>
        <v>53173.150537634414</v>
      </c>
      <c r="AO27" s="436">
        <f t="shared" si="18"/>
        <v>98750.150537634414</v>
      </c>
      <c r="AP27" s="437">
        <f t="shared" si="19"/>
        <v>9.1999999999999993</v>
      </c>
      <c r="AQ27" s="438">
        <f t="shared" si="19"/>
        <v>2.44</v>
      </c>
      <c r="AR27" s="438">
        <f t="shared" si="19"/>
        <v>4.54</v>
      </c>
      <c r="AS27" s="443">
        <f t="shared" si="20"/>
        <v>16.18</v>
      </c>
      <c r="AT27" s="437">
        <f t="shared" si="21"/>
        <v>8.56</v>
      </c>
      <c r="AU27" s="438">
        <f t="shared" si="22"/>
        <v>2.27</v>
      </c>
      <c r="AV27" s="438">
        <f t="shared" si="23"/>
        <v>4.22</v>
      </c>
      <c r="AW27" s="444">
        <f t="shared" si="24"/>
        <v>15.05</v>
      </c>
      <c r="AX27" s="441">
        <f t="shared" si="25"/>
        <v>8.56</v>
      </c>
      <c r="AY27" s="70">
        <f t="shared" si="26"/>
        <v>4</v>
      </c>
      <c r="AZ27" s="438">
        <f t="shared" si="3"/>
        <v>0.56999999999999995</v>
      </c>
      <c r="BA27" s="442">
        <f t="shared" si="4"/>
        <v>1.06</v>
      </c>
      <c r="BB27" s="438">
        <f t="shared" si="27"/>
        <v>8.56</v>
      </c>
      <c r="BC27" s="70">
        <v>4</v>
      </c>
      <c r="BD27" s="438">
        <f t="shared" si="5"/>
        <v>0.56999999999999995</v>
      </c>
      <c r="BE27" s="442">
        <f t="shared" si="6"/>
        <v>1.06</v>
      </c>
      <c r="BF27" s="438">
        <f t="shared" si="28"/>
        <v>8.56</v>
      </c>
      <c r="BG27" s="70">
        <v>4</v>
      </c>
      <c r="BH27" s="438">
        <f t="shared" si="7"/>
        <v>0.56999999999999995</v>
      </c>
      <c r="BI27" s="442">
        <f t="shared" si="8"/>
        <v>1.06</v>
      </c>
      <c r="BJ27" s="438">
        <f t="shared" si="29"/>
        <v>8.56</v>
      </c>
      <c r="BK27" s="70">
        <v>4</v>
      </c>
      <c r="BL27" s="438">
        <f t="shared" si="9"/>
        <v>0.56999999999999995</v>
      </c>
      <c r="BM27" s="442">
        <f t="shared" si="10"/>
        <v>1.06</v>
      </c>
      <c r="BN27" s="93">
        <v>0</v>
      </c>
      <c r="BO27" s="93">
        <f>+INDEX(FY2018_ALL_Targets!DV:DV,MATCH('Final Comp Values'!C27,FY2018_ALL_Targets!B:B,0))</f>
        <v>0</v>
      </c>
      <c r="BP27" s="93">
        <f>++INDEX(FY2018_ALL_Targets!DW:DW,MATCH('Final Comp Values'!C27,FY2018_ALL_Targets!B:B,0))</f>
        <v>0</v>
      </c>
      <c r="BQ27" s="539">
        <f>++INDEX(FY2018_ALL_Targets!DX:DX,MATCH('Final Comp Values'!$C27,FY2018_ALL_Targets!$B:$B,0))</f>
        <v>0</v>
      </c>
      <c r="BR27" s="437">
        <f t="shared" si="11"/>
        <v>0</v>
      </c>
      <c r="BS27" s="438">
        <f t="shared" si="12"/>
        <v>0</v>
      </c>
      <c r="BT27" s="543">
        <f t="shared" si="30"/>
        <v>0</v>
      </c>
      <c r="BU27" s="437">
        <f t="shared" si="31"/>
        <v>15.08</v>
      </c>
      <c r="BV27" s="438">
        <f t="shared" si="13"/>
        <v>328004.15311211342</v>
      </c>
      <c r="BW27" s="548">
        <f t="shared" si="32"/>
        <v>8.8473308497110856E-4</v>
      </c>
      <c r="BX27" s="437">
        <f t="shared" si="14"/>
        <v>0</v>
      </c>
      <c r="BY27" s="551">
        <f t="shared" si="15"/>
        <v>0</v>
      </c>
      <c r="BZ27" s="471">
        <f t="shared" si="33"/>
        <v>0</v>
      </c>
      <c r="CA27" s="469">
        <f t="shared" si="34"/>
        <v>327460.67</v>
      </c>
      <c r="CB27" s="471">
        <f t="shared" si="35"/>
        <v>328004.15311211342</v>
      </c>
      <c r="CC27" s="471">
        <f t="shared" si="40"/>
        <v>2.9999999999999361E-2</v>
      </c>
      <c r="CD27" s="474">
        <f t="shared" si="36"/>
        <v>652.74552159467032</v>
      </c>
      <c r="CE27" s="474">
        <f t="shared" si="37"/>
        <v>543.48311211343389</v>
      </c>
      <c r="CF27" s="472">
        <f t="shared" si="38"/>
        <v>109.26240948123643</v>
      </c>
      <c r="CG27" s="473">
        <f t="shared" si="39"/>
        <v>0</v>
      </c>
    </row>
    <row r="28" spans="1:85" s="71" customFormat="1" ht="15.75" customHeight="1" x14ac:dyDescent="0.25">
      <c r="A28" s="72">
        <v>1026410</v>
      </c>
      <c r="B28" s="73">
        <v>5014</v>
      </c>
      <c r="C28" s="73">
        <v>675019</v>
      </c>
      <c r="D28" s="73" t="s">
        <v>1272</v>
      </c>
      <c r="E28" s="74" t="s">
        <v>909</v>
      </c>
      <c r="F28" s="74" t="s">
        <v>1283</v>
      </c>
      <c r="G28" s="75" t="s">
        <v>1260</v>
      </c>
      <c r="H28" s="76" t="s">
        <v>1283</v>
      </c>
      <c r="I28" s="70" t="s">
        <v>35</v>
      </c>
      <c r="J28" s="70" t="s">
        <v>35</v>
      </c>
      <c r="K28" s="70" t="s">
        <v>1262</v>
      </c>
      <c r="L28" s="70"/>
      <c r="M28" s="70"/>
      <c r="N28" s="77"/>
      <c r="O28" s="70">
        <v>1018813</v>
      </c>
      <c r="P28" s="78">
        <v>25101</v>
      </c>
      <c r="Q28" s="79">
        <v>41640</v>
      </c>
      <c r="R28" s="79">
        <v>41973</v>
      </c>
      <c r="S28" s="78">
        <v>27431</v>
      </c>
      <c r="T28" s="80" t="s">
        <v>1265</v>
      </c>
      <c r="U28" s="61">
        <v>3.5159726751077696E-3</v>
      </c>
      <c r="V28" s="62">
        <v>2.7900064250193529E-3</v>
      </c>
      <c r="W28" s="30">
        <v>334003</v>
      </c>
      <c r="X28" s="63">
        <v>334003</v>
      </c>
      <c r="Y28" s="63">
        <v>668006</v>
      </c>
      <c r="Z28" s="67">
        <v>44358.78</v>
      </c>
      <c r="AA28" s="68">
        <v>44358.78</v>
      </c>
      <c r="AB28" s="68">
        <v>44358.78</v>
      </c>
      <c r="AC28" s="68">
        <v>44358.78</v>
      </c>
      <c r="AD28" s="66">
        <v>177435.1</v>
      </c>
      <c r="AE28" s="67">
        <v>82380.58</v>
      </c>
      <c r="AF28" s="68">
        <v>82380.58</v>
      </c>
      <c r="AG28" s="68">
        <v>82380.58</v>
      </c>
      <c r="AH28" s="68">
        <v>82380.58</v>
      </c>
      <c r="AI28" s="66">
        <v>329522.32</v>
      </c>
      <c r="AJ28" s="69">
        <v>1174963.42</v>
      </c>
      <c r="AK28" s="406" t="s">
        <v>1272</v>
      </c>
      <c r="AL28" s="407">
        <v>21750.938535286037</v>
      </c>
      <c r="AM28" s="434">
        <f t="shared" si="16"/>
        <v>718286.02150537644</v>
      </c>
      <c r="AN28" s="435">
        <f t="shared" si="17"/>
        <v>190790.43010752689</v>
      </c>
      <c r="AO28" s="436">
        <f t="shared" si="18"/>
        <v>354325.07526881725</v>
      </c>
      <c r="AP28" s="437">
        <f t="shared" si="19"/>
        <v>33.020000000000003</v>
      </c>
      <c r="AQ28" s="438">
        <f t="shared" si="19"/>
        <v>8.77</v>
      </c>
      <c r="AR28" s="438">
        <f t="shared" si="19"/>
        <v>16.29</v>
      </c>
      <c r="AS28" s="443">
        <f t="shared" si="20"/>
        <v>58.080000000000005</v>
      </c>
      <c r="AT28" s="437">
        <f t="shared" si="21"/>
        <v>30.71</v>
      </c>
      <c r="AU28" s="438">
        <f t="shared" si="22"/>
        <v>8.16</v>
      </c>
      <c r="AV28" s="438">
        <f t="shared" si="23"/>
        <v>15.15</v>
      </c>
      <c r="AW28" s="444">
        <f t="shared" si="24"/>
        <v>54.02</v>
      </c>
      <c r="AX28" s="441">
        <f t="shared" si="25"/>
        <v>30.71</v>
      </c>
      <c r="AY28" s="70">
        <f t="shared" si="26"/>
        <v>4</v>
      </c>
      <c r="AZ28" s="438">
        <f t="shared" si="3"/>
        <v>2.04</v>
      </c>
      <c r="BA28" s="442">
        <f t="shared" si="4"/>
        <v>3.79</v>
      </c>
      <c r="BB28" s="438">
        <f t="shared" si="27"/>
        <v>30.71</v>
      </c>
      <c r="BC28" s="70">
        <v>4</v>
      </c>
      <c r="BD28" s="438">
        <f t="shared" si="5"/>
        <v>2.04</v>
      </c>
      <c r="BE28" s="442">
        <f t="shared" si="6"/>
        <v>3.79</v>
      </c>
      <c r="BF28" s="438">
        <f t="shared" si="28"/>
        <v>30.71</v>
      </c>
      <c r="BG28" s="70">
        <v>4</v>
      </c>
      <c r="BH28" s="438">
        <f t="shared" si="7"/>
        <v>2.04</v>
      </c>
      <c r="BI28" s="442">
        <f t="shared" si="8"/>
        <v>3.79</v>
      </c>
      <c r="BJ28" s="438">
        <f t="shared" si="29"/>
        <v>30.71</v>
      </c>
      <c r="BK28" s="70">
        <v>4</v>
      </c>
      <c r="BL28" s="438">
        <f t="shared" si="9"/>
        <v>2.04</v>
      </c>
      <c r="BM28" s="442">
        <f t="shared" si="10"/>
        <v>3.79</v>
      </c>
      <c r="BN28" s="93">
        <v>0</v>
      </c>
      <c r="BO28" s="93">
        <f>+INDEX(FY2018_ALL_Targets!DV:DV,MATCH('Final Comp Values'!C28,FY2018_ALL_Targets!B:B,0))</f>
        <v>0</v>
      </c>
      <c r="BP28" s="93">
        <f>++INDEX(FY2018_ALL_Targets!DW:DW,MATCH('Final Comp Values'!C28,FY2018_ALL_Targets!B:B,0))</f>
        <v>0</v>
      </c>
      <c r="BQ28" s="539">
        <f>++INDEX(FY2018_ALL_Targets!DX:DX,MATCH('Final Comp Values'!$C28,FY2018_ALL_Targets!$B:$B,0))</f>
        <v>0</v>
      </c>
      <c r="BR28" s="437">
        <f t="shared" si="11"/>
        <v>0</v>
      </c>
      <c r="BS28" s="438">
        <f t="shared" si="12"/>
        <v>0</v>
      </c>
      <c r="BT28" s="543">
        <f t="shared" si="30"/>
        <v>0</v>
      </c>
      <c r="BU28" s="437">
        <f t="shared" si="31"/>
        <v>54.03</v>
      </c>
      <c r="BV28" s="438">
        <f t="shared" si="13"/>
        <v>1175203.2090615046</v>
      </c>
      <c r="BW28" s="548">
        <f t="shared" si="32"/>
        <v>3.1699024257950265E-3</v>
      </c>
      <c r="BX28" s="437">
        <f t="shared" si="14"/>
        <v>0</v>
      </c>
      <c r="BY28" s="551">
        <f t="shared" si="15"/>
        <v>0</v>
      </c>
      <c r="BZ28" s="471">
        <f t="shared" si="33"/>
        <v>4.4408920985006262E-15</v>
      </c>
      <c r="CA28" s="469">
        <f t="shared" si="34"/>
        <v>1174963.42</v>
      </c>
      <c r="CB28" s="471">
        <f t="shared" si="35"/>
        <v>1175203.2090615046</v>
      </c>
      <c r="CC28" s="471">
        <f t="shared" si="40"/>
        <v>9.9999999999980105E-3</v>
      </c>
      <c r="CD28" s="474">
        <f t="shared" si="36"/>
        <v>217.50526101439581</v>
      </c>
      <c r="CE28" s="474">
        <f t="shared" si="37"/>
        <v>239.789061504649</v>
      </c>
      <c r="CF28" s="472">
        <f t="shared" si="38"/>
        <v>-22.283800490253185</v>
      </c>
      <c r="CG28" s="473">
        <f t="shared" si="39"/>
        <v>0</v>
      </c>
    </row>
    <row r="29" spans="1:85" s="71" customFormat="1" ht="15.75" customHeight="1" x14ac:dyDescent="0.25">
      <c r="A29" s="72">
        <v>1026417</v>
      </c>
      <c r="B29" s="73">
        <v>4332</v>
      </c>
      <c r="C29" s="73">
        <v>675407</v>
      </c>
      <c r="D29" s="73" t="s">
        <v>1272</v>
      </c>
      <c r="E29" s="74" t="s">
        <v>628</v>
      </c>
      <c r="F29" s="74" t="s">
        <v>1283</v>
      </c>
      <c r="G29" s="75" t="s">
        <v>1260</v>
      </c>
      <c r="H29" s="76" t="s">
        <v>1283</v>
      </c>
      <c r="I29" s="70" t="s">
        <v>35</v>
      </c>
      <c r="J29" s="70" t="s">
        <v>35</v>
      </c>
      <c r="K29" s="70" t="s">
        <v>1262</v>
      </c>
      <c r="L29" s="70"/>
      <c r="M29" s="70"/>
      <c r="N29" s="77"/>
      <c r="O29" s="70">
        <v>1021076</v>
      </c>
      <c r="P29" s="78">
        <v>7357</v>
      </c>
      <c r="Q29" s="79">
        <v>41640</v>
      </c>
      <c r="R29" s="79">
        <v>41973</v>
      </c>
      <c r="S29" s="78">
        <v>8040</v>
      </c>
      <c r="T29" s="80" t="s">
        <v>1265</v>
      </c>
      <c r="U29" s="61">
        <v>1.0305282457025433E-3</v>
      </c>
      <c r="V29" s="62">
        <v>8.1774822854272888E-4</v>
      </c>
      <c r="W29" s="30">
        <v>97896</v>
      </c>
      <c r="X29" s="63">
        <v>97896</v>
      </c>
      <c r="Y29" s="63">
        <v>195792</v>
      </c>
      <c r="Z29" s="67">
        <v>13001.52</v>
      </c>
      <c r="AA29" s="68">
        <v>13001.52</v>
      </c>
      <c r="AB29" s="68">
        <v>13001.52</v>
      </c>
      <c r="AC29" s="68">
        <v>13001.52</v>
      </c>
      <c r="AD29" s="66">
        <v>52006.06</v>
      </c>
      <c r="AE29" s="67">
        <v>24145.67</v>
      </c>
      <c r="AF29" s="68">
        <v>24145.67</v>
      </c>
      <c r="AG29" s="68">
        <v>24145.67</v>
      </c>
      <c r="AH29" s="68">
        <v>24145.67</v>
      </c>
      <c r="AI29" s="66">
        <v>96582.68</v>
      </c>
      <c r="AJ29" s="69">
        <v>344380.74</v>
      </c>
      <c r="AK29" s="406" t="s">
        <v>1272</v>
      </c>
      <c r="AL29" s="407">
        <v>21750.938535286037</v>
      </c>
      <c r="AM29" s="434">
        <f t="shared" si="16"/>
        <v>210529.03225806454</v>
      </c>
      <c r="AN29" s="435">
        <f t="shared" si="17"/>
        <v>55920.494623655912</v>
      </c>
      <c r="AO29" s="436">
        <f t="shared" si="18"/>
        <v>103852.34408602151</v>
      </c>
      <c r="AP29" s="437">
        <f t="shared" si="19"/>
        <v>9.68</v>
      </c>
      <c r="AQ29" s="438">
        <f t="shared" si="19"/>
        <v>2.57</v>
      </c>
      <c r="AR29" s="438">
        <f t="shared" si="19"/>
        <v>4.7699999999999996</v>
      </c>
      <c r="AS29" s="443">
        <f t="shared" si="20"/>
        <v>17.02</v>
      </c>
      <c r="AT29" s="437">
        <f t="shared" si="21"/>
        <v>9</v>
      </c>
      <c r="AU29" s="438">
        <f t="shared" si="22"/>
        <v>2.39</v>
      </c>
      <c r="AV29" s="438">
        <f t="shared" si="23"/>
        <v>4.4400000000000004</v>
      </c>
      <c r="AW29" s="444">
        <f t="shared" si="24"/>
        <v>15.830000000000002</v>
      </c>
      <c r="AX29" s="441">
        <f t="shared" si="25"/>
        <v>9</v>
      </c>
      <c r="AY29" s="70">
        <f t="shared" si="26"/>
        <v>4</v>
      </c>
      <c r="AZ29" s="438">
        <f t="shared" si="3"/>
        <v>0.6</v>
      </c>
      <c r="BA29" s="442">
        <f t="shared" si="4"/>
        <v>1.1100000000000001</v>
      </c>
      <c r="BB29" s="438">
        <f t="shared" si="27"/>
        <v>9</v>
      </c>
      <c r="BC29" s="70">
        <v>4</v>
      </c>
      <c r="BD29" s="438">
        <f t="shared" si="5"/>
        <v>0.6</v>
      </c>
      <c r="BE29" s="442">
        <f t="shared" si="6"/>
        <v>1.1100000000000001</v>
      </c>
      <c r="BF29" s="438">
        <f t="shared" si="28"/>
        <v>9</v>
      </c>
      <c r="BG29" s="70">
        <v>4</v>
      </c>
      <c r="BH29" s="438">
        <f t="shared" si="7"/>
        <v>0.6</v>
      </c>
      <c r="BI29" s="442">
        <f t="shared" si="8"/>
        <v>1.1100000000000001</v>
      </c>
      <c r="BJ29" s="438">
        <f t="shared" si="29"/>
        <v>9</v>
      </c>
      <c r="BK29" s="70">
        <v>4</v>
      </c>
      <c r="BL29" s="438">
        <f t="shared" si="9"/>
        <v>0.6</v>
      </c>
      <c r="BM29" s="442">
        <f t="shared" si="10"/>
        <v>1.1100000000000001</v>
      </c>
      <c r="BN29" s="93">
        <v>0</v>
      </c>
      <c r="BO29" s="93">
        <f>+INDEX(FY2018_ALL_Targets!DV:DV,MATCH('Final Comp Values'!C29,FY2018_ALL_Targets!B:B,0))</f>
        <v>0</v>
      </c>
      <c r="BP29" s="93">
        <f>++INDEX(FY2018_ALL_Targets!DW:DW,MATCH('Final Comp Values'!C29,FY2018_ALL_Targets!B:B,0))</f>
        <v>0</v>
      </c>
      <c r="BQ29" s="539">
        <f>++INDEX(FY2018_ALL_Targets!DX:DX,MATCH('Final Comp Values'!$C29,FY2018_ALL_Targets!$B:$B,0))</f>
        <v>0</v>
      </c>
      <c r="BR29" s="437">
        <f t="shared" si="11"/>
        <v>0</v>
      </c>
      <c r="BS29" s="438">
        <f t="shared" si="12"/>
        <v>0</v>
      </c>
      <c r="BT29" s="543">
        <f t="shared" si="30"/>
        <v>0</v>
      </c>
      <c r="BU29" s="437">
        <f t="shared" si="31"/>
        <v>15.84</v>
      </c>
      <c r="BV29" s="438">
        <f t="shared" si="13"/>
        <v>344534.86639893084</v>
      </c>
      <c r="BW29" s="548">
        <f t="shared" si="32"/>
        <v>9.293217550359656E-4</v>
      </c>
      <c r="BX29" s="437">
        <f t="shared" si="14"/>
        <v>0</v>
      </c>
      <c r="BY29" s="551">
        <f t="shared" si="15"/>
        <v>0</v>
      </c>
      <c r="BZ29" s="471">
        <f t="shared" si="33"/>
        <v>0</v>
      </c>
      <c r="CA29" s="469">
        <f t="shared" si="34"/>
        <v>344380.74</v>
      </c>
      <c r="CB29" s="471">
        <f t="shared" si="35"/>
        <v>344534.86639893084</v>
      </c>
      <c r="CC29" s="471">
        <f t="shared" si="40"/>
        <v>9.9999999999980105E-3</v>
      </c>
      <c r="CD29" s="474">
        <f t="shared" si="36"/>
        <v>217.54942514209188</v>
      </c>
      <c r="CE29" s="474">
        <f t="shared" si="37"/>
        <v>154.12639893084997</v>
      </c>
      <c r="CF29" s="472">
        <f t="shared" si="38"/>
        <v>63.423026211241904</v>
      </c>
      <c r="CG29" s="473">
        <f t="shared" si="39"/>
        <v>0</v>
      </c>
    </row>
    <row r="30" spans="1:85" s="71" customFormat="1" ht="15.75" customHeight="1" x14ac:dyDescent="0.25">
      <c r="A30" s="72">
        <v>1026481</v>
      </c>
      <c r="B30" s="73">
        <v>4412</v>
      </c>
      <c r="C30" s="73">
        <v>455641</v>
      </c>
      <c r="D30" s="73" t="s">
        <v>1258</v>
      </c>
      <c r="E30" s="74" t="s">
        <v>210</v>
      </c>
      <c r="F30" s="74" t="s">
        <v>1283</v>
      </c>
      <c r="G30" s="75" t="s">
        <v>1260</v>
      </c>
      <c r="H30" s="76" t="s">
        <v>1283</v>
      </c>
      <c r="I30" s="70" t="s">
        <v>35</v>
      </c>
      <c r="J30" s="70" t="s">
        <v>35</v>
      </c>
      <c r="K30" s="70" t="s">
        <v>1262</v>
      </c>
      <c r="L30" s="70"/>
      <c r="M30" s="70"/>
      <c r="N30" s="77"/>
      <c r="O30" s="70">
        <v>1018997</v>
      </c>
      <c r="P30" s="78">
        <v>12473</v>
      </c>
      <c r="Q30" s="79">
        <v>41640</v>
      </c>
      <c r="R30" s="79">
        <v>41973</v>
      </c>
      <c r="S30" s="78">
        <v>13631</v>
      </c>
      <c r="T30" s="80" t="s">
        <v>1265</v>
      </c>
      <c r="U30" s="61">
        <v>1.747155536961613E-3</v>
      </c>
      <c r="V30" s="62">
        <v>1.3864087193116838E-3</v>
      </c>
      <c r="W30" s="30">
        <v>165973</v>
      </c>
      <c r="X30" s="63">
        <v>165973</v>
      </c>
      <c r="Y30" s="63">
        <v>331946</v>
      </c>
      <c r="Z30" s="67">
        <v>22042.74</v>
      </c>
      <c r="AA30" s="68">
        <v>22042.74</v>
      </c>
      <c r="AB30" s="68">
        <v>22042.74</v>
      </c>
      <c r="AC30" s="68">
        <v>22042.74</v>
      </c>
      <c r="AD30" s="66">
        <v>88170.97</v>
      </c>
      <c r="AE30" s="67">
        <v>40936.519999999997</v>
      </c>
      <c r="AF30" s="68">
        <v>40936.519999999997</v>
      </c>
      <c r="AG30" s="68">
        <v>40936.519999999997</v>
      </c>
      <c r="AH30" s="68">
        <v>40936.519999999997</v>
      </c>
      <c r="AI30" s="66">
        <v>163746.07999999999</v>
      </c>
      <c r="AJ30" s="69">
        <v>583863.04999999993</v>
      </c>
      <c r="AK30" s="406" t="s">
        <v>1258</v>
      </c>
      <c r="AL30" s="407">
        <v>61126.054988709904</v>
      </c>
      <c r="AM30" s="434">
        <f t="shared" si="16"/>
        <v>356931.18279569893</v>
      </c>
      <c r="AN30" s="435">
        <f t="shared" si="17"/>
        <v>94807.494623655919</v>
      </c>
      <c r="AO30" s="436">
        <f t="shared" si="18"/>
        <v>176071.05376344087</v>
      </c>
      <c r="AP30" s="437">
        <f t="shared" si="19"/>
        <v>5.84</v>
      </c>
      <c r="AQ30" s="438">
        <f t="shared" si="19"/>
        <v>1.55</v>
      </c>
      <c r="AR30" s="438">
        <f t="shared" si="19"/>
        <v>2.88</v>
      </c>
      <c r="AS30" s="443">
        <f t="shared" si="20"/>
        <v>10.27</v>
      </c>
      <c r="AT30" s="437">
        <f t="shared" si="21"/>
        <v>5.43</v>
      </c>
      <c r="AU30" s="438">
        <f t="shared" si="22"/>
        <v>1.44</v>
      </c>
      <c r="AV30" s="438">
        <f t="shared" si="23"/>
        <v>2.68</v>
      </c>
      <c r="AW30" s="444">
        <f t="shared" si="24"/>
        <v>9.5499999999999989</v>
      </c>
      <c r="AX30" s="441">
        <f t="shared" si="25"/>
        <v>5.43</v>
      </c>
      <c r="AY30" s="70">
        <f t="shared" si="26"/>
        <v>4</v>
      </c>
      <c r="AZ30" s="438">
        <f t="shared" si="3"/>
        <v>0.36</v>
      </c>
      <c r="BA30" s="442">
        <f t="shared" si="4"/>
        <v>0.67</v>
      </c>
      <c r="BB30" s="438">
        <f t="shared" si="27"/>
        <v>5.43</v>
      </c>
      <c r="BC30" s="70">
        <v>4</v>
      </c>
      <c r="BD30" s="438">
        <f t="shared" si="5"/>
        <v>0.36</v>
      </c>
      <c r="BE30" s="442">
        <f t="shared" si="6"/>
        <v>0.67</v>
      </c>
      <c r="BF30" s="438">
        <f t="shared" si="28"/>
        <v>5.43</v>
      </c>
      <c r="BG30" s="70">
        <v>4</v>
      </c>
      <c r="BH30" s="438">
        <f t="shared" si="7"/>
        <v>0.36</v>
      </c>
      <c r="BI30" s="442">
        <f t="shared" si="8"/>
        <v>0.67</v>
      </c>
      <c r="BJ30" s="438">
        <f t="shared" si="29"/>
        <v>5.43</v>
      </c>
      <c r="BK30" s="70">
        <v>4</v>
      </c>
      <c r="BL30" s="438">
        <f t="shared" si="9"/>
        <v>0.36</v>
      </c>
      <c r="BM30" s="442">
        <f t="shared" si="10"/>
        <v>0.67</v>
      </c>
      <c r="BN30" s="93">
        <v>0</v>
      </c>
      <c r="BO30" s="93">
        <f>+INDEX(FY2018_ALL_Targets!DV:DV,MATCH('Final Comp Values'!C30,FY2018_ALL_Targets!B:B,0))</f>
        <v>0</v>
      </c>
      <c r="BP30" s="93">
        <f>++INDEX(FY2018_ALL_Targets!DW:DW,MATCH('Final Comp Values'!C30,FY2018_ALL_Targets!B:B,0))</f>
        <v>0</v>
      </c>
      <c r="BQ30" s="539">
        <f>++INDEX(FY2018_ALL_Targets!DX:DX,MATCH('Final Comp Values'!$C30,FY2018_ALL_Targets!$B:$B,0))</f>
        <v>0</v>
      </c>
      <c r="BR30" s="437">
        <f t="shared" si="11"/>
        <v>0</v>
      </c>
      <c r="BS30" s="438">
        <f t="shared" si="12"/>
        <v>0</v>
      </c>
      <c r="BT30" s="543">
        <f t="shared" si="30"/>
        <v>0</v>
      </c>
      <c r="BU30" s="437">
        <f t="shared" si="31"/>
        <v>9.5500000000000007</v>
      </c>
      <c r="BV30" s="438">
        <f t="shared" si="13"/>
        <v>583753.82514217962</v>
      </c>
      <c r="BW30" s="548">
        <f t="shared" si="32"/>
        <v>1.5745725097730545E-3</v>
      </c>
      <c r="BX30" s="437">
        <f t="shared" si="14"/>
        <v>0</v>
      </c>
      <c r="BY30" s="551">
        <f t="shared" si="15"/>
        <v>0</v>
      </c>
      <c r="BZ30" s="471">
        <f t="shared" si="33"/>
        <v>1.5543122344752192E-15</v>
      </c>
      <c r="CA30" s="469">
        <f t="shared" si="34"/>
        <v>583863.04999999993</v>
      </c>
      <c r="CB30" s="471">
        <f t="shared" si="35"/>
        <v>583753.82514217962</v>
      </c>
      <c r="CC30" s="471">
        <f t="shared" si="40"/>
        <v>0</v>
      </c>
      <c r="CD30" s="474">
        <f t="shared" si="36"/>
        <v>0</v>
      </c>
      <c r="CE30" s="474">
        <f t="shared" si="37"/>
        <v>-109.22485782031436</v>
      </c>
      <c r="CF30" s="472">
        <f t="shared" si="38"/>
        <v>109.22485782031436</v>
      </c>
      <c r="CG30" s="473">
        <f t="shared" si="39"/>
        <v>0</v>
      </c>
    </row>
    <row r="31" spans="1:85" s="71" customFormat="1" ht="15.75" customHeight="1" x14ac:dyDescent="0.25">
      <c r="A31" s="72">
        <v>1015052</v>
      </c>
      <c r="B31" s="73">
        <v>4386</v>
      </c>
      <c r="C31" s="73">
        <v>675483</v>
      </c>
      <c r="D31" s="73" t="s">
        <v>1258</v>
      </c>
      <c r="E31" s="74" t="s">
        <v>654</v>
      </c>
      <c r="F31" s="74" t="s">
        <v>1282</v>
      </c>
      <c r="G31" s="75" t="s">
        <v>1260</v>
      </c>
      <c r="H31" s="76" t="s">
        <v>1282</v>
      </c>
      <c r="I31" s="70" t="s">
        <v>35</v>
      </c>
      <c r="J31" s="70" t="s">
        <v>1262</v>
      </c>
      <c r="K31" s="70" t="s">
        <v>35</v>
      </c>
      <c r="L31" s="70"/>
      <c r="M31" s="70"/>
      <c r="N31" s="77"/>
      <c r="O31" s="70">
        <v>1015052</v>
      </c>
      <c r="P31" s="78">
        <v>7569</v>
      </c>
      <c r="Q31" s="79">
        <v>41640</v>
      </c>
      <c r="R31" s="79">
        <v>42004</v>
      </c>
      <c r="S31" s="78">
        <v>7569</v>
      </c>
      <c r="T31" s="80" t="s">
        <v>1263</v>
      </c>
      <c r="U31" s="61">
        <v>9.701577477266855E-4</v>
      </c>
      <c r="V31" s="62">
        <v>7.6984282858705408E-4</v>
      </c>
      <c r="W31" s="30">
        <v>92161</v>
      </c>
      <c r="X31" s="63">
        <v>92161</v>
      </c>
      <c r="Y31" s="63">
        <v>184322</v>
      </c>
      <c r="Z31" s="67">
        <v>12239.86</v>
      </c>
      <c r="AA31" s="68">
        <v>12239.86</v>
      </c>
      <c r="AB31" s="68">
        <v>12239.86</v>
      </c>
      <c r="AC31" s="68">
        <v>12239.86</v>
      </c>
      <c r="AD31" s="66">
        <v>48959.43</v>
      </c>
      <c r="AE31" s="67">
        <v>22731.17</v>
      </c>
      <c r="AF31" s="68">
        <v>22731.17</v>
      </c>
      <c r="AG31" s="68">
        <v>22731.17</v>
      </c>
      <c r="AH31" s="68">
        <v>22731.17</v>
      </c>
      <c r="AI31" s="66">
        <v>90924.66</v>
      </c>
      <c r="AJ31" s="69">
        <v>324206.08999999997</v>
      </c>
      <c r="AK31" s="406" t="s">
        <v>1258</v>
      </c>
      <c r="AL31" s="407">
        <v>61126.054988709904</v>
      </c>
      <c r="AM31" s="434">
        <f t="shared" si="16"/>
        <v>198195.6989247312</v>
      </c>
      <c r="AN31" s="435">
        <f t="shared" si="17"/>
        <v>52644.54838709678</v>
      </c>
      <c r="AO31" s="436">
        <f t="shared" si="18"/>
        <v>97768.451612903242</v>
      </c>
      <c r="AP31" s="437">
        <f t="shared" si="19"/>
        <v>3.24</v>
      </c>
      <c r="AQ31" s="438">
        <f t="shared" si="19"/>
        <v>0.86</v>
      </c>
      <c r="AR31" s="438">
        <f t="shared" si="19"/>
        <v>1.6</v>
      </c>
      <c r="AS31" s="443">
        <f t="shared" si="20"/>
        <v>5.7000000000000011</v>
      </c>
      <c r="AT31" s="437">
        <f t="shared" si="21"/>
        <v>3.02</v>
      </c>
      <c r="AU31" s="438">
        <f t="shared" si="22"/>
        <v>0.8</v>
      </c>
      <c r="AV31" s="438">
        <f t="shared" si="23"/>
        <v>1.49</v>
      </c>
      <c r="AW31" s="444">
        <f t="shared" si="24"/>
        <v>5.3100000000000005</v>
      </c>
      <c r="AX31" s="441">
        <f t="shared" si="25"/>
        <v>3.02</v>
      </c>
      <c r="AY31" s="70">
        <f t="shared" si="26"/>
        <v>4</v>
      </c>
      <c r="AZ31" s="438">
        <f t="shared" si="3"/>
        <v>0.2</v>
      </c>
      <c r="BA31" s="442">
        <f t="shared" si="4"/>
        <v>0.37</v>
      </c>
      <c r="BB31" s="438">
        <f t="shared" si="27"/>
        <v>3.02</v>
      </c>
      <c r="BC31" s="70">
        <v>4</v>
      </c>
      <c r="BD31" s="438">
        <f t="shared" si="5"/>
        <v>0.2</v>
      </c>
      <c r="BE31" s="442">
        <f t="shared" si="6"/>
        <v>0.37</v>
      </c>
      <c r="BF31" s="438">
        <f t="shared" si="28"/>
        <v>3.02</v>
      </c>
      <c r="BG31" s="70">
        <v>4</v>
      </c>
      <c r="BH31" s="438">
        <f t="shared" si="7"/>
        <v>0.2</v>
      </c>
      <c r="BI31" s="442">
        <f t="shared" si="8"/>
        <v>0.37</v>
      </c>
      <c r="BJ31" s="438">
        <f t="shared" si="29"/>
        <v>3.02</v>
      </c>
      <c r="BK31" s="70">
        <v>4</v>
      </c>
      <c r="BL31" s="438">
        <f t="shared" si="9"/>
        <v>0.2</v>
      </c>
      <c r="BM31" s="442">
        <f t="shared" si="10"/>
        <v>0.37</v>
      </c>
      <c r="BN31" s="93">
        <v>0</v>
      </c>
      <c r="BO31" s="93">
        <f>+INDEX(FY2018_ALL_Targets!DV:DV,MATCH('Final Comp Values'!C31,FY2018_ALL_Targets!B:B,0))</f>
        <v>0</v>
      </c>
      <c r="BP31" s="93">
        <f>++INDEX(FY2018_ALL_Targets!DW:DW,MATCH('Final Comp Values'!C31,FY2018_ALL_Targets!B:B,0))</f>
        <v>0</v>
      </c>
      <c r="BQ31" s="539">
        <f>++INDEX(FY2018_ALL_Targets!DX:DX,MATCH('Final Comp Values'!$C31,FY2018_ALL_Targets!$B:$B,0))</f>
        <v>0</v>
      </c>
      <c r="BR31" s="437">
        <f t="shared" si="11"/>
        <v>0</v>
      </c>
      <c r="BS31" s="438">
        <f t="shared" si="12"/>
        <v>0</v>
      </c>
      <c r="BT31" s="543">
        <f t="shared" si="30"/>
        <v>0</v>
      </c>
      <c r="BU31" s="437">
        <f t="shared" si="31"/>
        <v>5.3000000000000007</v>
      </c>
      <c r="BV31" s="438">
        <f t="shared" si="13"/>
        <v>323968.09144016256</v>
      </c>
      <c r="BW31" s="548">
        <f t="shared" si="32"/>
        <v>8.7384652374839693E-4</v>
      </c>
      <c r="BX31" s="437">
        <f t="shared" si="14"/>
        <v>0</v>
      </c>
      <c r="BY31" s="551">
        <f t="shared" si="15"/>
        <v>0</v>
      </c>
      <c r="BZ31" s="471">
        <f t="shared" si="33"/>
        <v>6.106226635438361E-16</v>
      </c>
      <c r="CA31" s="469">
        <f t="shared" si="34"/>
        <v>324206.08999999997</v>
      </c>
      <c r="CB31" s="471">
        <f t="shared" si="35"/>
        <v>323968.09144016256</v>
      </c>
      <c r="CC31" s="471">
        <f t="shared" si="40"/>
        <v>-9.9999999999997868E-3</v>
      </c>
      <c r="CD31" s="474">
        <f t="shared" si="36"/>
        <v>-610.5576082862392</v>
      </c>
      <c r="CE31" s="474">
        <f t="shared" si="37"/>
        <v>-237.99855983740417</v>
      </c>
      <c r="CF31" s="472">
        <f t="shared" si="38"/>
        <v>-372.55904844883503</v>
      </c>
      <c r="CG31" s="473">
        <f t="shared" si="39"/>
        <v>0</v>
      </c>
    </row>
    <row r="32" spans="1:85" s="71" customFormat="1" ht="15.75" customHeight="1" x14ac:dyDescent="0.25">
      <c r="A32" s="72">
        <v>1027104</v>
      </c>
      <c r="B32" s="73">
        <v>4205</v>
      </c>
      <c r="C32" s="73">
        <v>675350</v>
      </c>
      <c r="D32" s="73" t="s">
        <v>1258</v>
      </c>
      <c r="E32" s="74" t="s">
        <v>594</v>
      </c>
      <c r="F32" s="74" t="s">
        <v>1282</v>
      </c>
      <c r="G32" s="75" t="s">
        <v>1260</v>
      </c>
      <c r="H32" s="76" t="s">
        <v>1282</v>
      </c>
      <c r="I32" s="70" t="s">
        <v>35</v>
      </c>
      <c r="J32" s="70" t="s">
        <v>1262</v>
      </c>
      <c r="K32" s="70" t="s">
        <v>35</v>
      </c>
      <c r="L32" s="70"/>
      <c r="M32" s="70"/>
      <c r="N32" s="77"/>
      <c r="O32" s="70">
        <v>1014336</v>
      </c>
      <c r="P32" s="78">
        <v>11584</v>
      </c>
      <c r="Q32" s="79">
        <v>41640</v>
      </c>
      <c r="R32" s="79">
        <v>41882</v>
      </c>
      <c r="S32" s="78">
        <v>17400</v>
      </c>
      <c r="T32" s="80" t="s">
        <v>1265</v>
      </c>
      <c r="U32" s="61">
        <v>2.2302476959234147E-3</v>
      </c>
      <c r="V32" s="62">
        <v>1.7697536289357566E-3</v>
      </c>
      <c r="W32" s="30">
        <v>211865</v>
      </c>
      <c r="X32" s="63">
        <v>211865</v>
      </c>
      <c r="Y32" s="63">
        <v>423730</v>
      </c>
      <c r="Z32" s="67">
        <v>28137.61</v>
      </c>
      <c r="AA32" s="68">
        <v>28137.61</v>
      </c>
      <c r="AB32" s="68">
        <v>28137.61</v>
      </c>
      <c r="AC32" s="68">
        <v>28137.61</v>
      </c>
      <c r="AD32" s="66">
        <v>112550.43</v>
      </c>
      <c r="AE32" s="67">
        <v>52255.56</v>
      </c>
      <c r="AF32" s="68">
        <v>52255.56</v>
      </c>
      <c r="AG32" s="68">
        <v>52255.56</v>
      </c>
      <c r="AH32" s="68">
        <v>52255.56</v>
      </c>
      <c r="AI32" s="66">
        <v>209022.22</v>
      </c>
      <c r="AJ32" s="69">
        <v>745302.64999999991</v>
      </c>
      <c r="AK32" s="406" t="s">
        <v>1258</v>
      </c>
      <c r="AL32" s="407">
        <v>61126.054988709904</v>
      </c>
      <c r="AM32" s="434">
        <f t="shared" si="16"/>
        <v>455623.65591397852</v>
      </c>
      <c r="AN32" s="435">
        <f t="shared" si="17"/>
        <v>121021.96774193548</v>
      </c>
      <c r="AO32" s="436">
        <f t="shared" si="18"/>
        <v>224755.07526881722</v>
      </c>
      <c r="AP32" s="437">
        <f t="shared" si="19"/>
        <v>7.45</v>
      </c>
      <c r="AQ32" s="438">
        <f t="shared" si="19"/>
        <v>1.98</v>
      </c>
      <c r="AR32" s="438">
        <f t="shared" si="19"/>
        <v>3.68</v>
      </c>
      <c r="AS32" s="443">
        <f t="shared" si="20"/>
        <v>13.11</v>
      </c>
      <c r="AT32" s="437">
        <f t="shared" si="21"/>
        <v>6.93</v>
      </c>
      <c r="AU32" s="438">
        <f t="shared" si="22"/>
        <v>1.84</v>
      </c>
      <c r="AV32" s="438">
        <f t="shared" si="23"/>
        <v>3.42</v>
      </c>
      <c r="AW32" s="444">
        <f t="shared" si="24"/>
        <v>12.19</v>
      </c>
      <c r="AX32" s="441">
        <f t="shared" si="25"/>
        <v>6.93</v>
      </c>
      <c r="AY32" s="70">
        <f t="shared" si="26"/>
        <v>4</v>
      </c>
      <c r="AZ32" s="438">
        <f t="shared" si="3"/>
        <v>0.46</v>
      </c>
      <c r="BA32" s="442">
        <f t="shared" si="4"/>
        <v>0.86</v>
      </c>
      <c r="BB32" s="438">
        <f t="shared" si="27"/>
        <v>6.93</v>
      </c>
      <c r="BC32" s="70">
        <v>4</v>
      </c>
      <c r="BD32" s="438">
        <f t="shared" si="5"/>
        <v>0.46</v>
      </c>
      <c r="BE32" s="442">
        <f t="shared" si="6"/>
        <v>0.86</v>
      </c>
      <c r="BF32" s="438">
        <f t="shared" si="28"/>
        <v>6.93</v>
      </c>
      <c r="BG32" s="70">
        <v>4</v>
      </c>
      <c r="BH32" s="438">
        <f t="shared" si="7"/>
        <v>0.46</v>
      </c>
      <c r="BI32" s="442">
        <f t="shared" si="8"/>
        <v>0.86</v>
      </c>
      <c r="BJ32" s="438">
        <f t="shared" si="29"/>
        <v>6.93</v>
      </c>
      <c r="BK32" s="70">
        <v>4</v>
      </c>
      <c r="BL32" s="438">
        <f t="shared" si="9"/>
        <v>0.46</v>
      </c>
      <c r="BM32" s="442">
        <f t="shared" si="10"/>
        <v>0.86</v>
      </c>
      <c r="BN32" s="93">
        <v>0</v>
      </c>
      <c r="BO32" s="93">
        <f>+INDEX(FY2018_ALL_Targets!DV:DV,MATCH('Final Comp Values'!C32,FY2018_ALL_Targets!B:B,0))</f>
        <v>0</v>
      </c>
      <c r="BP32" s="93">
        <f>++INDEX(FY2018_ALL_Targets!DW:DW,MATCH('Final Comp Values'!C32,FY2018_ALL_Targets!B:B,0))</f>
        <v>0</v>
      </c>
      <c r="BQ32" s="539">
        <f>++INDEX(FY2018_ALL_Targets!DX:DX,MATCH('Final Comp Values'!$C32,FY2018_ALL_Targets!$B:$B,0))</f>
        <v>0</v>
      </c>
      <c r="BR32" s="437">
        <f t="shared" si="11"/>
        <v>0</v>
      </c>
      <c r="BS32" s="438">
        <f t="shared" si="12"/>
        <v>0</v>
      </c>
      <c r="BT32" s="543">
        <f t="shared" si="30"/>
        <v>0</v>
      </c>
      <c r="BU32" s="437">
        <f t="shared" si="31"/>
        <v>12.21</v>
      </c>
      <c r="BV32" s="438">
        <f t="shared" si="13"/>
        <v>746349.13141214801</v>
      </c>
      <c r="BW32" s="548">
        <f t="shared" si="32"/>
        <v>2.0131445386731934E-3</v>
      </c>
      <c r="BX32" s="437">
        <f t="shared" si="14"/>
        <v>0</v>
      </c>
      <c r="BY32" s="551">
        <f t="shared" si="15"/>
        <v>0</v>
      </c>
      <c r="BZ32" s="471">
        <f t="shared" si="33"/>
        <v>1.6653345369377348E-15</v>
      </c>
      <c r="CA32" s="469">
        <f t="shared" si="34"/>
        <v>745302.64999999991</v>
      </c>
      <c r="CB32" s="471">
        <f t="shared" si="35"/>
        <v>746349.13141214801</v>
      </c>
      <c r="CC32" s="471">
        <f t="shared" si="40"/>
        <v>2.000000000000135E-2</v>
      </c>
      <c r="CD32" s="474">
        <f t="shared" si="36"/>
        <v>1222.8099261690734</v>
      </c>
      <c r="CE32" s="474">
        <f t="shared" si="37"/>
        <v>1046.4814121481031</v>
      </c>
      <c r="CF32" s="472">
        <f t="shared" si="38"/>
        <v>176.32851402097026</v>
      </c>
      <c r="CG32" s="473">
        <f t="shared" si="39"/>
        <v>0</v>
      </c>
    </row>
    <row r="33" spans="1:85" s="71" customFormat="1" ht="15.75" customHeight="1" x14ac:dyDescent="0.25">
      <c r="A33" s="72">
        <v>1015195</v>
      </c>
      <c r="B33" s="73">
        <v>4773</v>
      </c>
      <c r="C33" s="73">
        <v>675279</v>
      </c>
      <c r="D33" s="73" t="s">
        <v>1258</v>
      </c>
      <c r="E33" s="74" t="s">
        <v>270</v>
      </c>
      <c r="F33" s="74" t="s">
        <v>1282</v>
      </c>
      <c r="G33" s="75" t="s">
        <v>1260</v>
      </c>
      <c r="H33" s="76" t="s">
        <v>1282</v>
      </c>
      <c r="I33" s="70" t="s">
        <v>35</v>
      </c>
      <c r="J33" s="70" t="s">
        <v>1262</v>
      </c>
      <c r="K33" s="70" t="s">
        <v>35</v>
      </c>
      <c r="L33" s="70"/>
      <c r="M33" s="70"/>
      <c r="N33" s="77"/>
      <c r="O33" s="70">
        <v>1015195</v>
      </c>
      <c r="P33" s="78">
        <v>8153</v>
      </c>
      <c r="Q33" s="79">
        <v>41640</v>
      </c>
      <c r="R33" s="79">
        <v>42004</v>
      </c>
      <c r="S33" s="78">
        <v>8153</v>
      </c>
      <c r="T33" s="80" t="s">
        <v>1263</v>
      </c>
      <c r="U33" s="61">
        <v>1.0450120382105518E-3</v>
      </c>
      <c r="V33" s="62">
        <v>8.292414561329439E-4</v>
      </c>
      <c r="W33" s="30">
        <v>99272</v>
      </c>
      <c r="X33" s="63">
        <v>99272</v>
      </c>
      <c r="Y33" s="63">
        <v>198544</v>
      </c>
      <c r="Z33" s="67">
        <v>13184.25</v>
      </c>
      <c r="AA33" s="68">
        <v>13184.25</v>
      </c>
      <c r="AB33" s="68">
        <v>13184.25</v>
      </c>
      <c r="AC33" s="68">
        <v>13184.25</v>
      </c>
      <c r="AD33" s="66">
        <v>52736.99</v>
      </c>
      <c r="AE33" s="67">
        <v>24485.03</v>
      </c>
      <c r="AF33" s="68">
        <v>24485.03</v>
      </c>
      <c r="AG33" s="68">
        <v>24485.03</v>
      </c>
      <c r="AH33" s="68">
        <v>24485.03</v>
      </c>
      <c r="AI33" s="66">
        <v>97940.12</v>
      </c>
      <c r="AJ33" s="69">
        <v>349221.11</v>
      </c>
      <c r="AK33" s="406" t="s">
        <v>1258</v>
      </c>
      <c r="AL33" s="407">
        <v>61126.054988709904</v>
      </c>
      <c r="AM33" s="434">
        <f t="shared" si="16"/>
        <v>213488.17204301077</v>
      </c>
      <c r="AN33" s="435">
        <f t="shared" si="17"/>
        <v>56706.440860215058</v>
      </c>
      <c r="AO33" s="436">
        <f t="shared" si="18"/>
        <v>105311.95698924731</v>
      </c>
      <c r="AP33" s="437">
        <f t="shared" si="19"/>
        <v>3.49</v>
      </c>
      <c r="AQ33" s="438">
        <f t="shared" si="19"/>
        <v>0.93</v>
      </c>
      <c r="AR33" s="438">
        <f t="shared" si="19"/>
        <v>1.72</v>
      </c>
      <c r="AS33" s="443">
        <f t="shared" si="20"/>
        <v>6.14</v>
      </c>
      <c r="AT33" s="437">
        <f t="shared" si="21"/>
        <v>3.25</v>
      </c>
      <c r="AU33" s="438">
        <f t="shared" si="22"/>
        <v>0.86</v>
      </c>
      <c r="AV33" s="438">
        <f t="shared" si="23"/>
        <v>1.6</v>
      </c>
      <c r="AW33" s="444">
        <f t="shared" si="24"/>
        <v>5.7100000000000009</v>
      </c>
      <c r="AX33" s="441">
        <f t="shared" si="25"/>
        <v>3.25</v>
      </c>
      <c r="AY33" s="70">
        <f t="shared" si="26"/>
        <v>4</v>
      </c>
      <c r="AZ33" s="438">
        <f t="shared" si="3"/>
        <v>0.22</v>
      </c>
      <c r="BA33" s="442">
        <f t="shared" si="4"/>
        <v>0.4</v>
      </c>
      <c r="BB33" s="438">
        <f t="shared" si="27"/>
        <v>3.25</v>
      </c>
      <c r="BC33" s="70">
        <v>4</v>
      </c>
      <c r="BD33" s="438">
        <f t="shared" si="5"/>
        <v>0.22</v>
      </c>
      <c r="BE33" s="442">
        <f t="shared" si="6"/>
        <v>0.4</v>
      </c>
      <c r="BF33" s="438">
        <f t="shared" si="28"/>
        <v>3.25</v>
      </c>
      <c r="BG33" s="70">
        <v>4</v>
      </c>
      <c r="BH33" s="438">
        <f t="shared" si="7"/>
        <v>0.22</v>
      </c>
      <c r="BI33" s="442">
        <f t="shared" si="8"/>
        <v>0.4</v>
      </c>
      <c r="BJ33" s="438">
        <f t="shared" si="29"/>
        <v>3.25</v>
      </c>
      <c r="BK33" s="70">
        <v>4</v>
      </c>
      <c r="BL33" s="438">
        <f t="shared" si="9"/>
        <v>0.22</v>
      </c>
      <c r="BM33" s="442">
        <f t="shared" si="10"/>
        <v>0.4</v>
      </c>
      <c r="BN33" s="93">
        <v>0</v>
      </c>
      <c r="BO33" s="93">
        <f>+INDEX(FY2018_ALL_Targets!DV:DV,MATCH('Final Comp Values'!C33,FY2018_ALL_Targets!B:B,0))</f>
        <v>0</v>
      </c>
      <c r="BP33" s="93">
        <f>++INDEX(FY2018_ALL_Targets!DW:DW,MATCH('Final Comp Values'!C33,FY2018_ALL_Targets!B:B,0))</f>
        <v>0</v>
      </c>
      <c r="BQ33" s="539">
        <f>++INDEX(FY2018_ALL_Targets!DX:DX,MATCH('Final Comp Values'!$C33,FY2018_ALL_Targets!$B:$B,0))</f>
        <v>0</v>
      </c>
      <c r="BR33" s="437">
        <f t="shared" si="11"/>
        <v>0</v>
      </c>
      <c r="BS33" s="438">
        <f t="shared" si="12"/>
        <v>0</v>
      </c>
      <c r="BT33" s="543">
        <f t="shared" si="30"/>
        <v>0</v>
      </c>
      <c r="BU33" s="437">
        <f t="shared" si="31"/>
        <v>5.73</v>
      </c>
      <c r="BV33" s="438">
        <f t="shared" si="13"/>
        <v>350252.29508530779</v>
      </c>
      <c r="BW33" s="548">
        <f t="shared" si="32"/>
        <v>9.4474350586383276E-4</v>
      </c>
      <c r="BX33" s="437">
        <f t="shared" si="14"/>
        <v>0</v>
      </c>
      <c r="BY33" s="551">
        <f t="shared" si="15"/>
        <v>0</v>
      </c>
      <c r="BZ33" s="471">
        <f t="shared" si="33"/>
        <v>0</v>
      </c>
      <c r="CA33" s="469">
        <f t="shared" si="34"/>
        <v>349221.11</v>
      </c>
      <c r="CB33" s="471">
        <f t="shared" si="35"/>
        <v>350252.29508530779</v>
      </c>
      <c r="CC33" s="471">
        <f t="shared" si="40"/>
        <v>1.9999999999999574E-2</v>
      </c>
      <c r="CD33" s="474">
        <f t="shared" si="36"/>
        <v>1223.1912784588178</v>
      </c>
      <c r="CE33" s="474">
        <f t="shared" si="37"/>
        <v>1031.1850853078067</v>
      </c>
      <c r="CF33" s="472">
        <f t="shared" si="38"/>
        <v>192.00619315101108</v>
      </c>
      <c r="CG33" s="473">
        <f t="shared" si="39"/>
        <v>0</v>
      </c>
    </row>
    <row r="34" spans="1:85" s="71" customFormat="1" ht="15.75" customHeight="1" x14ac:dyDescent="0.25">
      <c r="A34" s="81">
        <v>1026728</v>
      </c>
      <c r="B34" s="82">
        <v>5231</v>
      </c>
      <c r="C34" s="82">
        <v>455675</v>
      </c>
      <c r="D34" s="82" t="s">
        <v>1272</v>
      </c>
      <c r="E34" s="83" t="s">
        <v>1043</v>
      </c>
      <c r="F34" s="83" t="s">
        <v>1283</v>
      </c>
      <c r="G34" s="84" t="s">
        <v>1260</v>
      </c>
      <c r="H34" s="85" t="s">
        <v>1283</v>
      </c>
      <c r="I34" s="70" t="s">
        <v>35</v>
      </c>
      <c r="J34" s="70" t="s">
        <v>35</v>
      </c>
      <c r="K34" s="70" t="s">
        <v>35</v>
      </c>
      <c r="L34" s="70"/>
      <c r="M34" s="70"/>
      <c r="N34" s="77"/>
      <c r="O34" s="70">
        <v>1020872</v>
      </c>
      <c r="P34" s="78">
        <v>17694</v>
      </c>
      <c r="Q34" s="79">
        <v>41640</v>
      </c>
      <c r="R34" s="79">
        <v>42004</v>
      </c>
      <c r="S34" s="78">
        <v>17694</v>
      </c>
      <c r="T34" s="80" t="s">
        <v>1263</v>
      </c>
      <c r="U34" s="61">
        <v>2.2679311914752241E-3</v>
      </c>
      <c r="V34" s="62">
        <v>1.7996563626660504E-3</v>
      </c>
      <c r="W34" s="30">
        <v>215444</v>
      </c>
      <c r="X34" s="63">
        <v>215444</v>
      </c>
      <c r="Y34" s="63">
        <v>430888</v>
      </c>
      <c r="Z34" s="67">
        <v>28613.040000000001</v>
      </c>
      <c r="AA34" s="68">
        <v>28613.040000000001</v>
      </c>
      <c r="AB34" s="68">
        <v>28613.040000000001</v>
      </c>
      <c r="AC34" s="68">
        <v>28613.040000000001</v>
      </c>
      <c r="AD34" s="66">
        <v>114452.14</v>
      </c>
      <c r="AE34" s="67">
        <v>53138.49</v>
      </c>
      <c r="AF34" s="68">
        <v>53138.49</v>
      </c>
      <c r="AG34" s="68">
        <v>53138.49</v>
      </c>
      <c r="AH34" s="68">
        <v>53138.49</v>
      </c>
      <c r="AI34" s="66">
        <v>212553.97</v>
      </c>
      <c r="AJ34" s="69">
        <v>757894.11</v>
      </c>
      <c r="AK34" s="406" t="s">
        <v>1272</v>
      </c>
      <c r="AL34" s="407">
        <v>21750.938535286037</v>
      </c>
      <c r="AM34" s="434">
        <f t="shared" si="16"/>
        <v>463320.43010752689</v>
      </c>
      <c r="AN34" s="435">
        <f t="shared" si="17"/>
        <v>123066.81720430109</v>
      </c>
      <c r="AO34" s="436">
        <f t="shared" si="18"/>
        <v>228552.65591397852</v>
      </c>
      <c r="AP34" s="437">
        <f t="shared" si="19"/>
        <v>21.3</v>
      </c>
      <c r="AQ34" s="438">
        <f t="shared" si="19"/>
        <v>5.66</v>
      </c>
      <c r="AR34" s="438">
        <f t="shared" si="19"/>
        <v>10.51</v>
      </c>
      <c r="AS34" s="443">
        <f t="shared" si="20"/>
        <v>37.47</v>
      </c>
      <c r="AT34" s="437">
        <f t="shared" si="21"/>
        <v>19.809999999999999</v>
      </c>
      <c r="AU34" s="438">
        <f t="shared" si="22"/>
        <v>5.26</v>
      </c>
      <c r="AV34" s="438">
        <f t="shared" si="23"/>
        <v>9.77</v>
      </c>
      <c r="AW34" s="444">
        <f t="shared" si="24"/>
        <v>34.840000000000003</v>
      </c>
      <c r="AX34" s="441">
        <f t="shared" si="25"/>
        <v>19.809999999999999</v>
      </c>
      <c r="AY34" s="70">
        <f t="shared" si="26"/>
        <v>4</v>
      </c>
      <c r="AZ34" s="438">
        <f t="shared" si="3"/>
        <v>1.32</v>
      </c>
      <c r="BA34" s="442">
        <f t="shared" si="4"/>
        <v>2.44</v>
      </c>
      <c r="BB34" s="438">
        <f t="shared" si="27"/>
        <v>19.809999999999999</v>
      </c>
      <c r="BC34" s="70">
        <v>4</v>
      </c>
      <c r="BD34" s="438">
        <f t="shared" si="5"/>
        <v>1.32</v>
      </c>
      <c r="BE34" s="442">
        <f t="shared" si="6"/>
        <v>2.44</v>
      </c>
      <c r="BF34" s="438">
        <f t="shared" si="28"/>
        <v>19.809999999999999</v>
      </c>
      <c r="BG34" s="70">
        <v>4</v>
      </c>
      <c r="BH34" s="438">
        <f t="shared" si="7"/>
        <v>1.32</v>
      </c>
      <c r="BI34" s="442">
        <f t="shared" si="8"/>
        <v>2.44</v>
      </c>
      <c r="BJ34" s="438">
        <f t="shared" si="29"/>
        <v>19.809999999999999</v>
      </c>
      <c r="BK34" s="70">
        <v>4</v>
      </c>
      <c r="BL34" s="438">
        <f t="shared" si="9"/>
        <v>1.32</v>
      </c>
      <c r="BM34" s="442">
        <f t="shared" si="10"/>
        <v>2.44</v>
      </c>
      <c r="BN34" s="93">
        <v>0</v>
      </c>
      <c r="BO34" s="93">
        <f>+INDEX(FY2018_ALL_Targets!DV:DV,MATCH('Final Comp Values'!C34,FY2018_ALL_Targets!B:B,0))</f>
        <v>0</v>
      </c>
      <c r="BP34" s="93">
        <f>++INDEX(FY2018_ALL_Targets!DW:DW,MATCH('Final Comp Values'!C34,FY2018_ALL_Targets!B:B,0))</f>
        <v>0</v>
      </c>
      <c r="BQ34" s="539">
        <f>++INDEX(FY2018_ALL_Targets!DX:DX,MATCH('Final Comp Values'!$C34,FY2018_ALL_Targets!$B:$B,0))</f>
        <v>0</v>
      </c>
      <c r="BR34" s="437">
        <f t="shared" si="11"/>
        <v>0</v>
      </c>
      <c r="BS34" s="438">
        <f t="shared" si="12"/>
        <v>0</v>
      </c>
      <c r="BT34" s="543">
        <f t="shared" si="30"/>
        <v>0</v>
      </c>
      <c r="BU34" s="437">
        <f t="shared" si="31"/>
        <v>34.849999999999994</v>
      </c>
      <c r="BV34" s="438">
        <f t="shared" si="13"/>
        <v>758020.20795471827</v>
      </c>
      <c r="BW34" s="548">
        <f t="shared" si="32"/>
        <v>2.044625199684558E-3</v>
      </c>
      <c r="BX34" s="437">
        <f t="shared" si="14"/>
        <v>0</v>
      </c>
      <c r="BY34" s="551">
        <f t="shared" si="15"/>
        <v>0</v>
      </c>
      <c r="BZ34" s="471">
        <f t="shared" si="33"/>
        <v>-3.9968028886505635E-15</v>
      </c>
      <c r="CA34" s="469">
        <f t="shared" si="34"/>
        <v>757894.11</v>
      </c>
      <c r="CB34" s="471">
        <f t="shared" si="35"/>
        <v>758020.20795471827</v>
      </c>
      <c r="CC34" s="471">
        <f t="shared" si="40"/>
        <v>9.9999999999909051E-3</v>
      </c>
      <c r="CD34" s="474">
        <f t="shared" si="36"/>
        <v>217.53562284710409</v>
      </c>
      <c r="CE34" s="474">
        <f t="shared" si="37"/>
        <v>126.09795471827965</v>
      </c>
      <c r="CF34" s="472">
        <f t="shared" si="38"/>
        <v>91.437668128824441</v>
      </c>
      <c r="CG34" s="473">
        <f t="shared" si="39"/>
        <v>0</v>
      </c>
    </row>
    <row r="35" spans="1:85" s="71" customFormat="1" ht="15.75" customHeight="1" x14ac:dyDescent="0.25">
      <c r="A35" s="87">
        <v>1025779</v>
      </c>
      <c r="B35" s="88">
        <v>5336</v>
      </c>
      <c r="C35" s="88">
        <v>675899</v>
      </c>
      <c r="D35" s="88" t="s">
        <v>1279</v>
      </c>
      <c r="E35" s="89" t="s">
        <v>1101</v>
      </c>
      <c r="F35" s="89" t="s">
        <v>1284</v>
      </c>
      <c r="G35" s="90" t="s">
        <v>1260</v>
      </c>
      <c r="H35" s="91" t="s">
        <v>1285</v>
      </c>
      <c r="I35" s="70" t="s">
        <v>35</v>
      </c>
      <c r="J35" s="70" t="s">
        <v>35</v>
      </c>
      <c r="K35" s="70" t="s">
        <v>1262</v>
      </c>
      <c r="L35" s="70"/>
      <c r="M35" s="70"/>
      <c r="N35" s="77"/>
      <c r="O35" s="70">
        <v>1025779</v>
      </c>
      <c r="P35" s="78">
        <v>5215</v>
      </c>
      <c r="Q35" s="79">
        <v>41699</v>
      </c>
      <c r="R35" s="79">
        <v>41820</v>
      </c>
      <c r="S35" s="78">
        <v>15602</v>
      </c>
      <c r="T35" s="80" t="s">
        <v>1263</v>
      </c>
      <c r="U35" s="61">
        <v>1.9997887673446619E-3</v>
      </c>
      <c r="V35" s="62">
        <v>1.5868790872790618E-3</v>
      </c>
      <c r="W35" s="30">
        <v>189972</v>
      </c>
      <c r="X35" s="63">
        <v>189972</v>
      </c>
      <c r="Y35" s="63">
        <v>379944</v>
      </c>
      <c r="Z35" s="67">
        <v>25230.05</v>
      </c>
      <c r="AA35" s="68">
        <v>25230.05</v>
      </c>
      <c r="AB35" s="68">
        <v>25230.05</v>
      </c>
      <c r="AC35" s="68">
        <v>25230.05</v>
      </c>
      <c r="AD35" s="66">
        <v>100920.21</v>
      </c>
      <c r="AE35" s="67">
        <v>46855.81</v>
      </c>
      <c r="AF35" s="68">
        <v>46855.81</v>
      </c>
      <c r="AG35" s="68">
        <v>46855.81</v>
      </c>
      <c r="AH35" s="68">
        <v>46855.81</v>
      </c>
      <c r="AI35" s="66">
        <v>187423.25</v>
      </c>
      <c r="AJ35" s="69">
        <v>668287.46</v>
      </c>
      <c r="AK35" s="406" t="s">
        <v>1279</v>
      </c>
      <c r="AL35" s="407">
        <v>94768.848117955305</v>
      </c>
      <c r="AM35" s="434">
        <f t="shared" si="16"/>
        <v>408541.93548387097</v>
      </c>
      <c r="AN35" s="435">
        <f t="shared" si="17"/>
        <v>108516.3548387097</v>
      </c>
      <c r="AO35" s="436">
        <f t="shared" si="18"/>
        <v>201530.37634408605</v>
      </c>
      <c r="AP35" s="437">
        <f t="shared" si="19"/>
        <v>4.3099999999999996</v>
      </c>
      <c r="AQ35" s="438">
        <f t="shared" si="19"/>
        <v>1.1499999999999999</v>
      </c>
      <c r="AR35" s="438">
        <f t="shared" si="19"/>
        <v>2.13</v>
      </c>
      <c r="AS35" s="443">
        <f t="shared" si="20"/>
        <v>7.589999999999999</v>
      </c>
      <c r="AT35" s="437">
        <f t="shared" si="21"/>
        <v>4.01</v>
      </c>
      <c r="AU35" s="438">
        <f t="shared" si="22"/>
        <v>1.06</v>
      </c>
      <c r="AV35" s="438">
        <f t="shared" si="23"/>
        <v>1.98</v>
      </c>
      <c r="AW35" s="444">
        <f t="shared" si="24"/>
        <v>7.0500000000000007</v>
      </c>
      <c r="AX35" s="441">
        <f t="shared" si="25"/>
        <v>4.01</v>
      </c>
      <c r="AY35" s="70">
        <f t="shared" si="26"/>
        <v>4</v>
      </c>
      <c r="AZ35" s="438">
        <f t="shared" si="3"/>
        <v>0.27</v>
      </c>
      <c r="BA35" s="442">
        <f t="shared" si="4"/>
        <v>0.5</v>
      </c>
      <c r="BB35" s="438">
        <f t="shared" si="27"/>
        <v>4.01</v>
      </c>
      <c r="BC35" s="70">
        <v>4</v>
      </c>
      <c r="BD35" s="438">
        <f t="shared" si="5"/>
        <v>0.27</v>
      </c>
      <c r="BE35" s="442">
        <f t="shared" si="6"/>
        <v>0.5</v>
      </c>
      <c r="BF35" s="438">
        <f t="shared" si="28"/>
        <v>4.01</v>
      </c>
      <c r="BG35" s="70">
        <v>4</v>
      </c>
      <c r="BH35" s="438">
        <f t="shared" si="7"/>
        <v>0.27</v>
      </c>
      <c r="BI35" s="442">
        <f t="shared" si="8"/>
        <v>0.5</v>
      </c>
      <c r="BJ35" s="438">
        <f t="shared" si="29"/>
        <v>4.01</v>
      </c>
      <c r="BK35" s="70">
        <v>4</v>
      </c>
      <c r="BL35" s="438">
        <f t="shared" si="9"/>
        <v>0.27</v>
      </c>
      <c r="BM35" s="442">
        <f t="shared" si="10"/>
        <v>0.5</v>
      </c>
      <c r="BN35" s="93">
        <v>0</v>
      </c>
      <c r="BO35" s="93">
        <f>+INDEX(FY2018_ALL_Targets!DV:DV,MATCH('Final Comp Values'!C35,FY2018_ALL_Targets!B:B,0))</f>
        <v>0</v>
      </c>
      <c r="BP35" s="93">
        <f>++INDEX(FY2018_ALL_Targets!DW:DW,MATCH('Final Comp Values'!C35,FY2018_ALL_Targets!B:B,0))</f>
        <v>0</v>
      </c>
      <c r="BQ35" s="539">
        <f>++INDEX(FY2018_ALL_Targets!DX:DX,MATCH('Final Comp Values'!$C35,FY2018_ALL_Targets!$B:$B,0))</f>
        <v>0</v>
      </c>
      <c r="BR35" s="437">
        <f t="shared" si="11"/>
        <v>0</v>
      </c>
      <c r="BS35" s="438">
        <f t="shared" si="12"/>
        <v>0</v>
      </c>
      <c r="BT35" s="543">
        <f t="shared" si="30"/>
        <v>0</v>
      </c>
      <c r="BU35" s="437">
        <f t="shared" si="31"/>
        <v>7.09</v>
      </c>
      <c r="BV35" s="438">
        <f t="shared" si="13"/>
        <v>671911.13315630308</v>
      </c>
      <c r="BW35" s="548">
        <f t="shared" si="32"/>
        <v>1.8123612278184154E-3</v>
      </c>
      <c r="BX35" s="437">
        <f t="shared" si="14"/>
        <v>0</v>
      </c>
      <c r="BY35" s="551">
        <f t="shared" si="15"/>
        <v>0</v>
      </c>
      <c r="BZ35" s="471">
        <f t="shared" si="33"/>
        <v>0</v>
      </c>
      <c r="CA35" s="469">
        <f t="shared" si="34"/>
        <v>668287.46</v>
      </c>
      <c r="CB35" s="471">
        <f t="shared" si="35"/>
        <v>671911.13315630308</v>
      </c>
      <c r="CC35" s="471">
        <f t="shared" si="40"/>
        <v>3.9999999999999147E-2</v>
      </c>
      <c r="CD35" s="474">
        <f t="shared" si="36"/>
        <v>3791.701900709138</v>
      </c>
      <c r="CE35" s="474">
        <f t="shared" si="37"/>
        <v>3623.6731563031208</v>
      </c>
      <c r="CF35" s="472">
        <f t="shared" si="38"/>
        <v>168.02874440601727</v>
      </c>
      <c r="CG35" s="473">
        <f t="shared" si="39"/>
        <v>0</v>
      </c>
    </row>
    <row r="36" spans="1:85" s="71" customFormat="1" ht="15.75" customHeight="1" x14ac:dyDescent="0.25">
      <c r="A36" s="87">
        <v>1025773</v>
      </c>
      <c r="B36" s="88">
        <v>4883</v>
      </c>
      <c r="C36" s="88">
        <v>676242</v>
      </c>
      <c r="D36" s="88" t="s">
        <v>1274</v>
      </c>
      <c r="E36" s="89" t="s">
        <v>857</v>
      </c>
      <c r="F36" s="89" t="s">
        <v>1284</v>
      </c>
      <c r="G36" s="90" t="s">
        <v>1260</v>
      </c>
      <c r="H36" s="91" t="s">
        <v>1285</v>
      </c>
      <c r="I36" s="70" t="s">
        <v>35</v>
      </c>
      <c r="J36" s="70" t="s">
        <v>35</v>
      </c>
      <c r="K36" s="70" t="s">
        <v>1262</v>
      </c>
      <c r="L36" s="70"/>
      <c r="M36" s="70"/>
      <c r="N36" s="77"/>
      <c r="O36" s="70">
        <v>1025773</v>
      </c>
      <c r="P36" s="78">
        <v>5044</v>
      </c>
      <c r="Q36" s="79">
        <v>41699</v>
      </c>
      <c r="R36" s="79">
        <v>41820</v>
      </c>
      <c r="S36" s="78">
        <v>15091</v>
      </c>
      <c r="T36" s="80" t="s">
        <v>1263</v>
      </c>
      <c r="U36" s="61">
        <v>1.9342912631712789E-3</v>
      </c>
      <c r="V36" s="62">
        <v>1.5349052881764081E-3</v>
      </c>
      <c r="W36" s="30">
        <v>183750</v>
      </c>
      <c r="X36" s="63">
        <v>183750</v>
      </c>
      <c r="Y36" s="63">
        <v>367500</v>
      </c>
      <c r="Z36" s="67">
        <v>24403.71</v>
      </c>
      <c r="AA36" s="68">
        <v>24403.71</v>
      </c>
      <c r="AB36" s="68">
        <v>24403.71</v>
      </c>
      <c r="AC36" s="68">
        <v>24403.71</v>
      </c>
      <c r="AD36" s="66">
        <v>97614.85</v>
      </c>
      <c r="AE36" s="67">
        <v>45321.18</v>
      </c>
      <c r="AF36" s="68">
        <v>45321.18</v>
      </c>
      <c r="AG36" s="68">
        <v>45321.18</v>
      </c>
      <c r="AH36" s="68">
        <v>45321.18</v>
      </c>
      <c r="AI36" s="66">
        <v>181284.73</v>
      </c>
      <c r="AJ36" s="69">
        <v>646399.57999999996</v>
      </c>
      <c r="AK36" s="406" t="s">
        <v>1274</v>
      </c>
      <c r="AL36" s="407">
        <v>58134.265874579767</v>
      </c>
      <c r="AM36" s="434">
        <f t="shared" si="16"/>
        <v>395161.29032258067</v>
      </c>
      <c r="AN36" s="435">
        <f t="shared" si="17"/>
        <v>104962.20430107528</v>
      </c>
      <c r="AO36" s="436">
        <f t="shared" si="18"/>
        <v>194929.8172043011</v>
      </c>
      <c r="AP36" s="437">
        <f t="shared" si="19"/>
        <v>6.8</v>
      </c>
      <c r="AQ36" s="438">
        <f t="shared" si="19"/>
        <v>1.81</v>
      </c>
      <c r="AR36" s="438">
        <f t="shared" si="19"/>
        <v>3.35</v>
      </c>
      <c r="AS36" s="443">
        <f t="shared" si="20"/>
        <v>11.959999999999999</v>
      </c>
      <c r="AT36" s="437">
        <f t="shared" si="21"/>
        <v>6.32</v>
      </c>
      <c r="AU36" s="438">
        <f t="shared" si="22"/>
        <v>1.68</v>
      </c>
      <c r="AV36" s="438">
        <f t="shared" si="23"/>
        <v>3.12</v>
      </c>
      <c r="AW36" s="444">
        <f t="shared" si="24"/>
        <v>11.120000000000001</v>
      </c>
      <c r="AX36" s="441">
        <f t="shared" si="25"/>
        <v>6.32</v>
      </c>
      <c r="AY36" s="70">
        <f t="shared" si="26"/>
        <v>4</v>
      </c>
      <c r="AZ36" s="438">
        <f t="shared" si="3"/>
        <v>0.42</v>
      </c>
      <c r="BA36" s="442">
        <f t="shared" si="4"/>
        <v>0.78</v>
      </c>
      <c r="BB36" s="438">
        <f t="shared" si="27"/>
        <v>6.32</v>
      </c>
      <c r="BC36" s="70">
        <v>4</v>
      </c>
      <c r="BD36" s="438">
        <f t="shared" si="5"/>
        <v>0.42</v>
      </c>
      <c r="BE36" s="442">
        <f t="shared" si="6"/>
        <v>0.78</v>
      </c>
      <c r="BF36" s="438">
        <f t="shared" si="28"/>
        <v>6.32</v>
      </c>
      <c r="BG36" s="70">
        <v>4</v>
      </c>
      <c r="BH36" s="438">
        <f t="shared" si="7"/>
        <v>0.42</v>
      </c>
      <c r="BI36" s="442">
        <f t="shared" si="8"/>
        <v>0.78</v>
      </c>
      <c r="BJ36" s="438">
        <f t="shared" si="29"/>
        <v>6.32</v>
      </c>
      <c r="BK36" s="70">
        <v>4</v>
      </c>
      <c r="BL36" s="438">
        <f t="shared" si="9"/>
        <v>0.42</v>
      </c>
      <c r="BM36" s="442">
        <f t="shared" si="10"/>
        <v>0.78</v>
      </c>
      <c r="BN36" s="93">
        <v>0</v>
      </c>
      <c r="BO36" s="93">
        <f>+INDEX(FY2018_ALL_Targets!DV:DV,MATCH('Final Comp Values'!C36,FY2018_ALL_Targets!B:B,0))</f>
        <v>0</v>
      </c>
      <c r="BP36" s="93">
        <f>++INDEX(FY2018_ALL_Targets!DW:DW,MATCH('Final Comp Values'!C36,FY2018_ALL_Targets!B:B,0))</f>
        <v>0</v>
      </c>
      <c r="BQ36" s="539">
        <f>++INDEX(FY2018_ALL_Targets!DX:DX,MATCH('Final Comp Values'!$C36,FY2018_ALL_Targets!$B:$B,0))</f>
        <v>0</v>
      </c>
      <c r="BR36" s="437">
        <f t="shared" si="11"/>
        <v>0</v>
      </c>
      <c r="BS36" s="438">
        <f t="shared" si="12"/>
        <v>0</v>
      </c>
      <c r="BT36" s="543">
        <f t="shared" si="30"/>
        <v>0</v>
      </c>
      <c r="BU36" s="437">
        <f t="shared" si="31"/>
        <v>11.120000000000001</v>
      </c>
      <c r="BV36" s="438">
        <f t="shared" si="13"/>
        <v>646453.03652532701</v>
      </c>
      <c r="BW36" s="548">
        <f t="shared" si="32"/>
        <v>1.7436925229983352E-3</v>
      </c>
      <c r="BX36" s="437">
        <f t="shared" si="14"/>
        <v>0</v>
      </c>
      <c r="BY36" s="551">
        <f t="shared" si="15"/>
        <v>0</v>
      </c>
      <c r="BZ36" s="471">
        <f t="shared" si="33"/>
        <v>0</v>
      </c>
      <c r="CA36" s="469">
        <f t="shared" si="34"/>
        <v>646399.57999999996</v>
      </c>
      <c r="CB36" s="471">
        <f t="shared" si="35"/>
        <v>646453.03652532701</v>
      </c>
      <c r="CC36" s="471">
        <f t="shared" si="40"/>
        <v>0</v>
      </c>
      <c r="CD36" s="474">
        <f t="shared" si="36"/>
        <v>0</v>
      </c>
      <c r="CE36" s="474">
        <f t="shared" si="37"/>
        <v>53.456525327055715</v>
      </c>
      <c r="CF36" s="472">
        <f t="shared" si="38"/>
        <v>-53.456525327055715</v>
      </c>
      <c r="CG36" s="473">
        <f t="shared" si="39"/>
        <v>0</v>
      </c>
    </row>
    <row r="37" spans="1:85" s="71" customFormat="1" ht="15.75" customHeight="1" x14ac:dyDescent="0.25">
      <c r="A37" s="87">
        <v>1025772</v>
      </c>
      <c r="B37" s="88">
        <v>4975</v>
      </c>
      <c r="C37" s="88">
        <v>675638</v>
      </c>
      <c r="D37" s="88" t="s">
        <v>1286</v>
      </c>
      <c r="E37" s="89" t="s">
        <v>881</v>
      </c>
      <c r="F37" s="89" t="s">
        <v>1284</v>
      </c>
      <c r="G37" s="90" t="s">
        <v>1260</v>
      </c>
      <c r="H37" s="91" t="s">
        <v>1285</v>
      </c>
      <c r="I37" s="70" t="s">
        <v>35</v>
      </c>
      <c r="J37" s="70" t="s">
        <v>35</v>
      </c>
      <c r="K37" s="70" t="s">
        <v>1262</v>
      </c>
      <c r="L37" s="70"/>
      <c r="M37" s="70"/>
      <c r="N37" s="77"/>
      <c r="O37" s="70">
        <v>1025772</v>
      </c>
      <c r="P37" s="78">
        <v>13625</v>
      </c>
      <c r="Q37" s="79">
        <v>41699</v>
      </c>
      <c r="R37" s="79">
        <v>41820</v>
      </c>
      <c r="S37" s="78">
        <v>40763</v>
      </c>
      <c r="T37" s="80" t="s">
        <v>1263</v>
      </c>
      <c r="U37" s="61">
        <v>5.2248038407428825E-3</v>
      </c>
      <c r="V37" s="62">
        <v>4.1460038607073705E-3</v>
      </c>
      <c r="W37" s="30">
        <v>496335</v>
      </c>
      <c r="X37" s="63">
        <v>496335</v>
      </c>
      <c r="Y37" s="63">
        <v>992670</v>
      </c>
      <c r="Z37" s="67">
        <v>65918</v>
      </c>
      <c r="AA37" s="68">
        <v>65918</v>
      </c>
      <c r="AB37" s="68">
        <v>65918</v>
      </c>
      <c r="AC37" s="68">
        <v>65918</v>
      </c>
      <c r="AD37" s="66">
        <v>263672.01</v>
      </c>
      <c r="AE37" s="67">
        <v>122419.15</v>
      </c>
      <c r="AF37" s="68">
        <v>122419.15</v>
      </c>
      <c r="AG37" s="68">
        <v>122419.15</v>
      </c>
      <c r="AH37" s="68">
        <v>122419.15</v>
      </c>
      <c r="AI37" s="66">
        <v>489676.59</v>
      </c>
      <c r="AJ37" s="69">
        <v>1746018.6</v>
      </c>
      <c r="AK37" s="406" t="s">
        <v>1286</v>
      </c>
      <c r="AL37" s="407">
        <v>25579.847310249148</v>
      </c>
      <c r="AM37" s="434">
        <f t="shared" si="16"/>
        <v>1067387.0967741937</v>
      </c>
      <c r="AN37" s="435">
        <f t="shared" si="17"/>
        <v>283518.29032258067</v>
      </c>
      <c r="AO37" s="436">
        <f t="shared" si="18"/>
        <v>526533.96774193551</v>
      </c>
      <c r="AP37" s="437">
        <f t="shared" si="19"/>
        <v>41.73</v>
      </c>
      <c r="AQ37" s="438">
        <f t="shared" si="19"/>
        <v>11.08</v>
      </c>
      <c r="AR37" s="438">
        <f t="shared" si="19"/>
        <v>20.58</v>
      </c>
      <c r="AS37" s="443">
        <f t="shared" si="20"/>
        <v>73.389999999999986</v>
      </c>
      <c r="AT37" s="437">
        <f t="shared" si="21"/>
        <v>38.81</v>
      </c>
      <c r="AU37" s="438">
        <f t="shared" si="22"/>
        <v>10.31</v>
      </c>
      <c r="AV37" s="438">
        <f t="shared" si="23"/>
        <v>19.14</v>
      </c>
      <c r="AW37" s="444">
        <f t="shared" si="24"/>
        <v>68.260000000000005</v>
      </c>
      <c r="AX37" s="441">
        <f t="shared" si="25"/>
        <v>38.81</v>
      </c>
      <c r="AY37" s="70">
        <f t="shared" si="26"/>
        <v>4</v>
      </c>
      <c r="AZ37" s="438">
        <f t="shared" si="3"/>
        <v>2.58</v>
      </c>
      <c r="BA37" s="442">
        <f t="shared" si="4"/>
        <v>4.79</v>
      </c>
      <c r="BB37" s="438">
        <f t="shared" si="27"/>
        <v>38.81</v>
      </c>
      <c r="BC37" s="70">
        <v>4</v>
      </c>
      <c r="BD37" s="438">
        <f t="shared" si="5"/>
        <v>2.58</v>
      </c>
      <c r="BE37" s="442">
        <f t="shared" si="6"/>
        <v>4.79</v>
      </c>
      <c r="BF37" s="438">
        <f t="shared" si="28"/>
        <v>38.81</v>
      </c>
      <c r="BG37" s="70">
        <v>4</v>
      </c>
      <c r="BH37" s="438">
        <f t="shared" si="7"/>
        <v>2.58</v>
      </c>
      <c r="BI37" s="442">
        <f t="shared" si="8"/>
        <v>4.79</v>
      </c>
      <c r="BJ37" s="438">
        <f t="shared" si="29"/>
        <v>38.81</v>
      </c>
      <c r="BK37" s="70">
        <v>4</v>
      </c>
      <c r="BL37" s="438">
        <f t="shared" si="9"/>
        <v>2.58</v>
      </c>
      <c r="BM37" s="442">
        <f t="shared" si="10"/>
        <v>4.79</v>
      </c>
      <c r="BN37" s="93">
        <v>0</v>
      </c>
      <c r="BO37" s="93">
        <f>+INDEX(FY2018_ALL_Targets!DV:DV,MATCH('Final Comp Values'!C37,FY2018_ALL_Targets!B:B,0))</f>
        <v>0</v>
      </c>
      <c r="BP37" s="93">
        <f>++INDEX(FY2018_ALL_Targets!DW:DW,MATCH('Final Comp Values'!C37,FY2018_ALL_Targets!B:B,0))</f>
        <v>0</v>
      </c>
      <c r="BQ37" s="539">
        <f>++INDEX(FY2018_ALL_Targets!DX:DX,MATCH('Final Comp Values'!$C37,FY2018_ALL_Targets!$B:$B,0))</f>
        <v>0</v>
      </c>
      <c r="BR37" s="437">
        <f t="shared" si="11"/>
        <v>0</v>
      </c>
      <c r="BS37" s="438">
        <f t="shared" si="12"/>
        <v>0</v>
      </c>
      <c r="BT37" s="543">
        <f t="shared" si="30"/>
        <v>0</v>
      </c>
      <c r="BU37" s="437">
        <f t="shared" si="31"/>
        <v>68.290000000000006</v>
      </c>
      <c r="BV37" s="438">
        <f t="shared" si="13"/>
        <v>1746847.7728169144</v>
      </c>
      <c r="BW37" s="548">
        <f t="shared" si="32"/>
        <v>4.7118123485801154E-3</v>
      </c>
      <c r="BX37" s="437">
        <f t="shared" si="14"/>
        <v>0</v>
      </c>
      <c r="BY37" s="551">
        <f t="shared" si="15"/>
        <v>0</v>
      </c>
      <c r="BZ37" s="471">
        <f t="shared" si="33"/>
        <v>8.8817841970012523E-15</v>
      </c>
      <c r="CA37" s="469">
        <f t="shared" si="34"/>
        <v>1746018.6</v>
      </c>
      <c r="CB37" s="471">
        <f t="shared" si="35"/>
        <v>1746847.7728169144</v>
      </c>
      <c r="CC37" s="471">
        <f t="shared" si="40"/>
        <v>3.0000000000001137E-2</v>
      </c>
      <c r="CD37" s="474">
        <f t="shared" si="36"/>
        <v>767.36826838561365</v>
      </c>
      <c r="CE37" s="474">
        <f t="shared" si="37"/>
        <v>829.17281691427343</v>
      </c>
      <c r="CF37" s="472">
        <f t="shared" si="38"/>
        <v>-61.80454852865978</v>
      </c>
      <c r="CG37" s="473">
        <f>+BT37/AJ37</f>
        <v>0</v>
      </c>
    </row>
    <row r="38" spans="1:85" s="71" customFormat="1" ht="15.75" customHeight="1" x14ac:dyDescent="0.25">
      <c r="A38" s="87">
        <v>1025771</v>
      </c>
      <c r="B38" s="88">
        <v>4627</v>
      </c>
      <c r="C38" s="88">
        <v>676030</v>
      </c>
      <c r="D38" s="88" t="s">
        <v>1274</v>
      </c>
      <c r="E38" s="89" t="s">
        <v>756</v>
      </c>
      <c r="F38" s="89" t="s">
        <v>1284</v>
      </c>
      <c r="G38" s="90" t="s">
        <v>1260</v>
      </c>
      <c r="H38" s="91" t="s">
        <v>1285</v>
      </c>
      <c r="I38" s="70" t="s">
        <v>35</v>
      </c>
      <c r="J38" s="70" t="s">
        <v>35</v>
      </c>
      <c r="K38" s="70" t="s">
        <v>1262</v>
      </c>
      <c r="L38" s="70"/>
      <c r="M38" s="70"/>
      <c r="N38" s="77"/>
      <c r="O38" s="70">
        <v>1025771</v>
      </c>
      <c r="P38" s="78">
        <v>3506</v>
      </c>
      <c r="Q38" s="79">
        <v>41699</v>
      </c>
      <c r="R38" s="79">
        <v>41820</v>
      </c>
      <c r="S38" s="78">
        <v>10489</v>
      </c>
      <c r="T38" s="80" t="s">
        <v>1263</v>
      </c>
      <c r="U38" s="61">
        <v>1.3444292001460172E-3</v>
      </c>
      <c r="V38" s="62">
        <v>1.0668359663165029E-3</v>
      </c>
      <c r="W38" s="30">
        <v>127715</v>
      </c>
      <c r="X38" s="63">
        <v>127715</v>
      </c>
      <c r="Y38" s="63">
        <v>255430</v>
      </c>
      <c r="Z38" s="67">
        <v>16961.8</v>
      </c>
      <c r="AA38" s="68">
        <v>16961.8</v>
      </c>
      <c r="AB38" s="68">
        <v>16961.8</v>
      </c>
      <c r="AC38" s="68">
        <v>16961.8</v>
      </c>
      <c r="AD38" s="66">
        <v>67847.210000000006</v>
      </c>
      <c r="AE38" s="67">
        <v>31500.49</v>
      </c>
      <c r="AF38" s="68">
        <v>31500.49</v>
      </c>
      <c r="AG38" s="68">
        <v>31500.49</v>
      </c>
      <c r="AH38" s="68">
        <v>31500.49</v>
      </c>
      <c r="AI38" s="66">
        <v>126001.96</v>
      </c>
      <c r="AJ38" s="69">
        <v>449279.17000000004</v>
      </c>
      <c r="AK38" s="406" t="s">
        <v>1274</v>
      </c>
      <c r="AL38" s="407">
        <v>58134.265874579767</v>
      </c>
      <c r="AM38" s="434">
        <f t="shared" si="16"/>
        <v>274655.91397849465</v>
      </c>
      <c r="AN38" s="435">
        <f t="shared" si="17"/>
        <v>72953.989247311838</v>
      </c>
      <c r="AO38" s="436">
        <f t="shared" si="18"/>
        <v>135485.97849462368</v>
      </c>
      <c r="AP38" s="437">
        <f t="shared" si="19"/>
        <v>4.72</v>
      </c>
      <c r="AQ38" s="438">
        <f t="shared" si="19"/>
        <v>1.25</v>
      </c>
      <c r="AR38" s="438">
        <f t="shared" si="19"/>
        <v>2.33</v>
      </c>
      <c r="AS38" s="443">
        <f t="shared" si="20"/>
        <v>8.3000000000000007</v>
      </c>
      <c r="AT38" s="437">
        <f t="shared" si="21"/>
        <v>4.3899999999999997</v>
      </c>
      <c r="AU38" s="438">
        <f t="shared" si="22"/>
        <v>1.17</v>
      </c>
      <c r="AV38" s="438">
        <f t="shared" si="23"/>
        <v>2.17</v>
      </c>
      <c r="AW38" s="444">
        <f t="shared" si="24"/>
        <v>7.7299999999999995</v>
      </c>
      <c r="AX38" s="441">
        <f t="shared" si="25"/>
        <v>4.3899999999999997</v>
      </c>
      <c r="AY38" s="70">
        <f t="shared" si="26"/>
        <v>4</v>
      </c>
      <c r="AZ38" s="438">
        <f t="shared" si="3"/>
        <v>0.28999999999999998</v>
      </c>
      <c r="BA38" s="442">
        <f t="shared" si="4"/>
        <v>0.54</v>
      </c>
      <c r="BB38" s="438">
        <f t="shared" si="27"/>
        <v>4.3899999999999997</v>
      </c>
      <c r="BC38" s="70">
        <v>4</v>
      </c>
      <c r="BD38" s="438">
        <f t="shared" si="5"/>
        <v>0.28999999999999998</v>
      </c>
      <c r="BE38" s="442">
        <f t="shared" si="6"/>
        <v>0.54</v>
      </c>
      <c r="BF38" s="438">
        <f t="shared" si="28"/>
        <v>4.3899999999999997</v>
      </c>
      <c r="BG38" s="70">
        <v>4</v>
      </c>
      <c r="BH38" s="438">
        <f t="shared" si="7"/>
        <v>0.28999999999999998</v>
      </c>
      <c r="BI38" s="442">
        <f t="shared" si="8"/>
        <v>0.54</v>
      </c>
      <c r="BJ38" s="438">
        <f t="shared" si="29"/>
        <v>4.3899999999999997</v>
      </c>
      <c r="BK38" s="70">
        <v>4</v>
      </c>
      <c r="BL38" s="438">
        <f t="shared" si="9"/>
        <v>0.28999999999999998</v>
      </c>
      <c r="BM38" s="442">
        <f t="shared" si="10"/>
        <v>0.54</v>
      </c>
      <c r="BN38" s="93">
        <v>0</v>
      </c>
      <c r="BO38" s="93">
        <f>+INDEX(FY2018_ALL_Targets!DV:DV,MATCH('Final Comp Values'!C38,FY2018_ALL_Targets!B:B,0))</f>
        <v>0</v>
      </c>
      <c r="BP38" s="93">
        <f>++INDEX(FY2018_ALL_Targets!DW:DW,MATCH('Final Comp Values'!C38,FY2018_ALL_Targets!B:B,0))</f>
        <v>0</v>
      </c>
      <c r="BQ38" s="539">
        <f>++INDEX(FY2018_ALL_Targets!DX:DX,MATCH('Final Comp Values'!$C38,FY2018_ALL_Targets!$B:$B,0))</f>
        <v>0</v>
      </c>
      <c r="BR38" s="437">
        <f t="shared" si="11"/>
        <v>0</v>
      </c>
      <c r="BS38" s="438">
        <f t="shared" si="12"/>
        <v>0</v>
      </c>
      <c r="BT38" s="543">
        <f t="shared" si="30"/>
        <v>0</v>
      </c>
      <c r="BU38" s="437">
        <f t="shared" si="31"/>
        <v>7.71</v>
      </c>
      <c r="BV38" s="438">
        <f t="shared" si="13"/>
        <v>448215.18989301001</v>
      </c>
      <c r="BW38" s="548">
        <f t="shared" si="32"/>
        <v>1.2089810568630544E-3</v>
      </c>
      <c r="BX38" s="437">
        <f t="shared" si="14"/>
        <v>0</v>
      </c>
      <c r="BY38" s="551">
        <f t="shared" si="15"/>
        <v>0</v>
      </c>
      <c r="BZ38" s="471">
        <f t="shared" si="33"/>
        <v>0</v>
      </c>
      <c r="CA38" s="469">
        <f t="shared" si="34"/>
        <v>449279.17000000004</v>
      </c>
      <c r="CB38" s="471">
        <f t="shared" si="35"/>
        <v>448215.18989301001</v>
      </c>
      <c r="CC38" s="471">
        <f t="shared" si="40"/>
        <v>-1.9999999999999574E-2</v>
      </c>
      <c r="CD38" s="474">
        <f t="shared" si="36"/>
        <v>-1162.4299353169224</v>
      </c>
      <c r="CE38" s="474">
        <f t="shared" si="37"/>
        <v>-1063.9801069900277</v>
      </c>
      <c r="CF38" s="472">
        <f t="shared" si="38"/>
        <v>-98.449828326894703</v>
      </c>
      <c r="CG38" s="473">
        <f t="shared" si="39"/>
        <v>0</v>
      </c>
    </row>
    <row r="39" spans="1:85" s="71" customFormat="1" ht="15.75" customHeight="1" x14ac:dyDescent="0.25">
      <c r="A39" s="87">
        <v>1025687</v>
      </c>
      <c r="B39" s="88">
        <v>5314</v>
      </c>
      <c r="C39" s="88">
        <v>675110</v>
      </c>
      <c r="D39" s="88" t="s">
        <v>1274</v>
      </c>
      <c r="E39" s="89" t="s">
        <v>362</v>
      </c>
      <c r="F39" s="89" t="s">
        <v>1287</v>
      </c>
      <c r="G39" s="90" t="s">
        <v>1260</v>
      </c>
      <c r="H39" s="91" t="s">
        <v>1285</v>
      </c>
      <c r="I39" s="70" t="s">
        <v>35</v>
      </c>
      <c r="J39" s="70" t="s">
        <v>35</v>
      </c>
      <c r="K39" s="70" t="s">
        <v>1262</v>
      </c>
      <c r="L39" s="70"/>
      <c r="M39" s="70"/>
      <c r="N39" s="77"/>
      <c r="O39" s="70">
        <v>1025687</v>
      </c>
      <c r="P39" s="78">
        <v>7575</v>
      </c>
      <c r="Q39" s="79">
        <v>41699</v>
      </c>
      <c r="R39" s="79">
        <v>41820</v>
      </c>
      <c r="S39" s="78">
        <v>22663</v>
      </c>
      <c r="T39" s="80" t="s">
        <v>1263</v>
      </c>
      <c r="U39" s="61">
        <v>2.9048335363627787E-3</v>
      </c>
      <c r="V39" s="62">
        <v>2.305053246699486E-3</v>
      </c>
      <c r="W39" s="30">
        <v>275948</v>
      </c>
      <c r="X39" s="63">
        <v>275948</v>
      </c>
      <c r="Y39" s="63">
        <v>551896</v>
      </c>
      <c r="Z39" s="67">
        <v>36648.42</v>
      </c>
      <c r="AA39" s="68">
        <v>36648.42</v>
      </c>
      <c r="AB39" s="68">
        <v>36648.42</v>
      </c>
      <c r="AC39" s="68">
        <v>36648.42</v>
      </c>
      <c r="AD39" s="66">
        <v>146593.69</v>
      </c>
      <c r="AE39" s="67">
        <v>68061.36</v>
      </c>
      <c r="AF39" s="68">
        <v>68061.36</v>
      </c>
      <c r="AG39" s="68">
        <v>68061.36</v>
      </c>
      <c r="AH39" s="68">
        <v>68061.36</v>
      </c>
      <c r="AI39" s="66">
        <v>272245.43</v>
      </c>
      <c r="AJ39" s="69">
        <v>970735.11999999988</v>
      </c>
      <c r="AK39" s="406" t="s">
        <v>1274</v>
      </c>
      <c r="AL39" s="407">
        <v>58134.265874579767</v>
      </c>
      <c r="AM39" s="434">
        <f t="shared" si="16"/>
        <v>593436.55913978501</v>
      </c>
      <c r="AN39" s="435">
        <f t="shared" si="17"/>
        <v>157627.62365591398</v>
      </c>
      <c r="AO39" s="436">
        <f t="shared" si="18"/>
        <v>292737.02150537638</v>
      </c>
      <c r="AP39" s="437">
        <f t="shared" si="19"/>
        <v>10.210000000000001</v>
      </c>
      <c r="AQ39" s="438">
        <f t="shared" si="19"/>
        <v>2.71</v>
      </c>
      <c r="AR39" s="438">
        <f t="shared" si="19"/>
        <v>5.04</v>
      </c>
      <c r="AS39" s="443">
        <f t="shared" si="20"/>
        <v>17.96</v>
      </c>
      <c r="AT39" s="437">
        <f t="shared" si="21"/>
        <v>9.49</v>
      </c>
      <c r="AU39" s="438">
        <f t="shared" si="22"/>
        <v>2.52</v>
      </c>
      <c r="AV39" s="438">
        <f t="shared" si="23"/>
        <v>4.68</v>
      </c>
      <c r="AW39" s="444">
        <f t="shared" si="24"/>
        <v>16.689999999999998</v>
      </c>
      <c r="AX39" s="441">
        <f t="shared" si="25"/>
        <v>9.49</v>
      </c>
      <c r="AY39" s="70">
        <f t="shared" si="26"/>
        <v>4</v>
      </c>
      <c r="AZ39" s="438">
        <f t="shared" si="3"/>
        <v>0.63</v>
      </c>
      <c r="BA39" s="442">
        <f t="shared" si="4"/>
        <v>1.17</v>
      </c>
      <c r="BB39" s="438">
        <f t="shared" si="27"/>
        <v>9.49</v>
      </c>
      <c r="BC39" s="70">
        <v>4</v>
      </c>
      <c r="BD39" s="438">
        <f t="shared" si="5"/>
        <v>0.63</v>
      </c>
      <c r="BE39" s="442">
        <f t="shared" si="6"/>
        <v>1.17</v>
      </c>
      <c r="BF39" s="438">
        <f t="shared" si="28"/>
        <v>9.49</v>
      </c>
      <c r="BG39" s="70">
        <v>4</v>
      </c>
      <c r="BH39" s="438">
        <f t="shared" si="7"/>
        <v>0.63</v>
      </c>
      <c r="BI39" s="442">
        <f t="shared" si="8"/>
        <v>1.17</v>
      </c>
      <c r="BJ39" s="438">
        <f t="shared" si="29"/>
        <v>9.49</v>
      </c>
      <c r="BK39" s="70">
        <v>4</v>
      </c>
      <c r="BL39" s="438">
        <f t="shared" si="9"/>
        <v>0.63</v>
      </c>
      <c r="BM39" s="442">
        <f t="shared" si="10"/>
        <v>1.17</v>
      </c>
      <c r="BN39" s="93">
        <v>0</v>
      </c>
      <c r="BO39" s="93">
        <f>+INDEX(FY2018_ALL_Targets!DV:DV,MATCH('Final Comp Values'!C39,FY2018_ALL_Targets!B:B,0))</f>
        <v>0</v>
      </c>
      <c r="BP39" s="93">
        <f>++INDEX(FY2018_ALL_Targets!DW:DW,MATCH('Final Comp Values'!C39,FY2018_ALL_Targets!B:B,0))</f>
        <v>0</v>
      </c>
      <c r="BQ39" s="539">
        <f>++INDEX(FY2018_ALL_Targets!DX:DX,MATCH('Final Comp Values'!$C39,FY2018_ALL_Targets!$B:$B,0))</f>
        <v>0</v>
      </c>
      <c r="BR39" s="437">
        <f t="shared" si="11"/>
        <v>0</v>
      </c>
      <c r="BS39" s="438">
        <f t="shared" si="12"/>
        <v>0</v>
      </c>
      <c r="BT39" s="543">
        <f t="shared" si="30"/>
        <v>0</v>
      </c>
      <c r="BU39" s="437">
        <f t="shared" si="31"/>
        <v>16.689999999999998</v>
      </c>
      <c r="BV39" s="438">
        <f t="shared" si="13"/>
        <v>970260.89744673623</v>
      </c>
      <c r="BW39" s="548">
        <f t="shared" si="32"/>
        <v>2.6171068533131486E-3</v>
      </c>
      <c r="BX39" s="437">
        <f t="shared" si="14"/>
        <v>0</v>
      </c>
      <c r="BY39" s="551">
        <f t="shared" si="15"/>
        <v>0</v>
      </c>
      <c r="BZ39" s="471">
        <f t="shared" si="33"/>
        <v>-1.7763568394002505E-15</v>
      </c>
      <c r="CA39" s="469">
        <f t="shared" si="34"/>
        <v>970735.11999999988</v>
      </c>
      <c r="CB39" s="471">
        <f t="shared" si="35"/>
        <v>970260.89744673623</v>
      </c>
      <c r="CC39" s="471">
        <f t="shared" si="40"/>
        <v>0</v>
      </c>
      <c r="CD39" s="474">
        <f t="shared" si="36"/>
        <v>0</v>
      </c>
      <c r="CE39" s="474">
        <f t="shared" si="37"/>
        <v>-474.22255326365121</v>
      </c>
      <c r="CF39" s="472">
        <f t="shared" si="38"/>
        <v>474.22255326365121</v>
      </c>
      <c r="CG39" s="473">
        <f t="shared" si="39"/>
        <v>0</v>
      </c>
    </row>
    <row r="40" spans="1:85" s="71" customFormat="1" ht="15.75" customHeight="1" x14ac:dyDescent="0.25">
      <c r="A40" s="87">
        <v>1025710</v>
      </c>
      <c r="B40" s="88">
        <v>4259</v>
      </c>
      <c r="C40" s="88">
        <v>455999</v>
      </c>
      <c r="D40" s="88" t="s">
        <v>1286</v>
      </c>
      <c r="E40" s="89" t="s">
        <v>612</v>
      </c>
      <c r="F40" s="89" t="s">
        <v>1288</v>
      </c>
      <c r="G40" s="90" t="s">
        <v>1260</v>
      </c>
      <c r="H40" s="91" t="s">
        <v>1285</v>
      </c>
      <c r="I40" s="70" t="s">
        <v>35</v>
      </c>
      <c r="J40" s="70" t="s">
        <v>35</v>
      </c>
      <c r="K40" s="70" t="s">
        <v>1262</v>
      </c>
      <c r="L40" s="70"/>
      <c r="M40" s="70"/>
      <c r="N40" s="77"/>
      <c r="O40" s="70">
        <v>1025710</v>
      </c>
      <c r="P40" s="78">
        <v>9945</v>
      </c>
      <c r="Q40" s="79">
        <v>41699</v>
      </c>
      <c r="R40" s="79">
        <v>41820</v>
      </c>
      <c r="S40" s="78">
        <v>29753</v>
      </c>
      <c r="T40" s="80" t="s">
        <v>1263</v>
      </c>
      <c r="U40" s="61">
        <v>3.8135953848741013E-3</v>
      </c>
      <c r="V40" s="62">
        <v>3.0261769955014692E-3</v>
      </c>
      <c r="W40" s="30">
        <v>362276</v>
      </c>
      <c r="X40" s="63">
        <v>362276</v>
      </c>
      <c r="Y40" s="63">
        <v>724552</v>
      </c>
      <c r="Z40" s="67">
        <v>48113.69</v>
      </c>
      <c r="AA40" s="68">
        <v>48113.69</v>
      </c>
      <c r="AB40" s="68">
        <v>48113.69</v>
      </c>
      <c r="AC40" s="68">
        <v>48113.69</v>
      </c>
      <c r="AD40" s="66">
        <v>192454.76</v>
      </c>
      <c r="AE40" s="67">
        <v>89354</v>
      </c>
      <c r="AF40" s="68">
        <v>89354</v>
      </c>
      <c r="AG40" s="68">
        <v>89354</v>
      </c>
      <c r="AH40" s="68">
        <v>89354</v>
      </c>
      <c r="AI40" s="66">
        <v>357415.98</v>
      </c>
      <c r="AJ40" s="69">
        <v>1274422.74</v>
      </c>
      <c r="AK40" s="406" t="s">
        <v>1286</v>
      </c>
      <c r="AL40" s="407">
        <v>25579.847310249148</v>
      </c>
      <c r="AM40" s="434">
        <f t="shared" si="16"/>
        <v>779088.17204301083</v>
      </c>
      <c r="AN40" s="435">
        <f t="shared" si="17"/>
        <v>206940.60215053766</v>
      </c>
      <c r="AO40" s="436">
        <f t="shared" si="18"/>
        <v>384318.25806451612</v>
      </c>
      <c r="AP40" s="437">
        <f t="shared" si="19"/>
        <v>30.46</v>
      </c>
      <c r="AQ40" s="438">
        <f t="shared" si="19"/>
        <v>8.09</v>
      </c>
      <c r="AR40" s="438">
        <f t="shared" si="19"/>
        <v>15.02</v>
      </c>
      <c r="AS40" s="443">
        <f t="shared" si="20"/>
        <v>53.569999999999993</v>
      </c>
      <c r="AT40" s="437">
        <f t="shared" si="21"/>
        <v>28.33</v>
      </c>
      <c r="AU40" s="438">
        <f t="shared" si="22"/>
        <v>7.52</v>
      </c>
      <c r="AV40" s="438">
        <f t="shared" si="23"/>
        <v>13.97</v>
      </c>
      <c r="AW40" s="444">
        <f t="shared" si="24"/>
        <v>49.819999999999993</v>
      </c>
      <c r="AX40" s="441">
        <f t="shared" si="25"/>
        <v>28.33</v>
      </c>
      <c r="AY40" s="70">
        <f t="shared" si="26"/>
        <v>4</v>
      </c>
      <c r="AZ40" s="438">
        <f t="shared" si="3"/>
        <v>1.88</v>
      </c>
      <c r="BA40" s="442">
        <f t="shared" si="4"/>
        <v>3.49</v>
      </c>
      <c r="BB40" s="438">
        <f t="shared" si="27"/>
        <v>28.33</v>
      </c>
      <c r="BC40" s="70">
        <v>4</v>
      </c>
      <c r="BD40" s="438">
        <f t="shared" si="5"/>
        <v>1.88</v>
      </c>
      <c r="BE40" s="442">
        <f t="shared" si="6"/>
        <v>3.49</v>
      </c>
      <c r="BF40" s="438">
        <f t="shared" si="28"/>
        <v>28.33</v>
      </c>
      <c r="BG40" s="70">
        <v>4</v>
      </c>
      <c r="BH40" s="438">
        <f t="shared" si="7"/>
        <v>1.88</v>
      </c>
      <c r="BI40" s="442">
        <f t="shared" si="8"/>
        <v>3.49</v>
      </c>
      <c r="BJ40" s="438">
        <f t="shared" si="29"/>
        <v>28.33</v>
      </c>
      <c r="BK40" s="70">
        <v>4</v>
      </c>
      <c r="BL40" s="438">
        <f t="shared" si="9"/>
        <v>1.88</v>
      </c>
      <c r="BM40" s="442">
        <f t="shared" si="10"/>
        <v>3.49</v>
      </c>
      <c r="BN40" s="93">
        <v>0</v>
      </c>
      <c r="BO40" s="93">
        <f>+INDEX(FY2018_ALL_Targets!DV:DV,MATCH('Final Comp Values'!C40,FY2018_ALL_Targets!B:B,0))</f>
        <v>0</v>
      </c>
      <c r="BP40" s="93">
        <f>++INDEX(FY2018_ALL_Targets!DW:DW,MATCH('Final Comp Values'!C40,FY2018_ALL_Targets!B:B,0))</f>
        <v>0</v>
      </c>
      <c r="BQ40" s="539">
        <f>++INDEX(FY2018_ALL_Targets!DX:DX,MATCH('Final Comp Values'!$C40,FY2018_ALL_Targets!$B:$B,0))</f>
        <v>0</v>
      </c>
      <c r="BR40" s="437">
        <f t="shared" si="11"/>
        <v>0</v>
      </c>
      <c r="BS40" s="438">
        <f t="shared" si="12"/>
        <v>0</v>
      </c>
      <c r="BT40" s="543">
        <f t="shared" si="30"/>
        <v>0</v>
      </c>
      <c r="BU40" s="437">
        <f t="shared" si="31"/>
        <v>49.81</v>
      </c>
      <c r="BV40" s="438">
        <f t="shared" si="13"/>
        <v>1274132.1945235101</v>
      </c>
      <c r="BW40" s="548">
        <f t="shared" si="32"/>
        <v>3.4367458351555946E-3</v>
      </c>
      <c r="BX40" s="437">
        <f t="shared" si="14"/>
        <v>0</v>
      </c>
      <c r="BY40" s="551">
        <f t="shared" si="15"/>
        <v>0</v>
      </c>
      <c r="BZ40" s="471">
        <f t="shared" si="33"/>
        <v>6.2172489379008766E-15</v>
      </c>
      <c r="CA40" s="469">
        <f t="shared" si="34"/>
        <v>1274422.74</v>
      </c>
      <c r="CB40" s="471">
        <f t="shared" si="35"/>
        <v>1274132.1945235101</v>
      </c>
      <c r="CC40" s="471">
        <f t="shared" si="40"/>
        <v>-9.9999999999909051E-3</v>
      </c>
      <c r="CD40" s="474">
        <f t="shared" si="36"/>
        <v>-255.80544761116843</v>
      </c>
      <c r="CE40" s="474">
        <f t="shared" si="37"/>
        <v>-290.54547648993321</v>
      </c>
      <c r="CF40" s="472">
        <f t="shared" si="38"/>
        <v>34.740028878764775</v>
      </c>
      <c r="CG40" s="473">
        <f t="shared" si="39"/>
        <v>0</v>
      </c>
    </row>
    <row r="41" spans="1:85" s="71" customFormat="1" ht="15.75" customHeight="1" x14ac:dyDescent="0.25">
      <c r="A41" s="87">
        <v>1025756</v>
      </c>
      <c r="B41" s="88">
        <v>5302</v>
      </c>
      <c r="C41" s="88">
        <v>675159</v>
      </c>
      <c r="D41" s="88" t="s">
        <v>1274</v>
      </c>
      <c r="E41" s="89" t="s">
        <v>1081</v>
      </c>
      <c r="F41" s="89" t="s">
        <v>1289</v>
      </c>
      <c r="G41" s="90" t="s">
        <v>1260</v>
      </c>
      <c r="H41" s="91" t="s">
        <v>1285</v>
      </c>
      <c r="I41" s="70" t="s">
        <v>35</v>
      </c>
      <c r="J41" s="70" t="s">
        <v>35</v>
      </c>
      <c r="K41" s="70" t="s">
        <v>1262</v>
      </c>
      <c r="L41" s="70"/>
      <c r="M41" s="70"/>
      <c r="N41" s="77"/>
      <c r="O41" s="70">
        <v>1025756</v>
      </c>
      <c r="P41" s="78">
        <v>9008</v>
      </c>
      <c r="Q41" s="79">
        <v>41699</v>
      </c>
      <c r="R41" s="79">
        <v>41820</v>
      </c>
      <c r="S41" s="78">
        <v>26950</v>
      </c>
      <c r="T41" s="80" t="s">
        <v>1263</v>
      </c>
      <c r="U41" s="61">
        <v>3.4543204255825305E-3</v>
      </c>
      <c r="V41" s="62">
        <v>2.7410839252769333E-3</v>
      </c>
      <c r="W41" s="30">
        <v>328147</v>
      </c>
      <c r="X41" s="63">
        <v>328147</v>
      </c>
      <c r="Y41" s="63">
        <v>656294</v>
      </c>
      <c r="Z41" s="67">
        <v>43580.95</v>
      </c>
      <c r="AA41" s="68">
        <v>43580.95</v>
      </c>
      <c r="AB41" s="68">
        <v>43580.95</v>
      </c>
      <c r="AC41" s="68">
        <v>43580.95</v>
      </c>
      <c r="AD41" s="66">
        <v>174323.79</v>
      </c>
      <c r="AE41" s="67">
        <v>80936.05</v>
      </c>
      <c r="AF41" s="68">
        <v>80936.05</v>
      </c>
      <c r="AG41" s="68">
        <v>80936.05</v>
      </c>
      <c r="AH41" s="68">
        <v>80936.05</v>
      </c>
      <c r="AI41" s="66">
        <v>323744.18</v>
      </c>
      <c r="AJ41" s="69">
        <v>1154361.97</v>
      </c>
      <c r="AK41" s="406" t="s">
        <v>1274</v>
      </c>
      <c r="AL41" s="407">
        <v>58134.265874579767</v>
      </c>
      <c r="AM41" s="434">
        <f t="shared" si="16"/>
        <v>705692.47311827959</v>
      </c>
      <c r="AN41" s="435">
        <f t="shared" si="17"/>
        <v>187444.935483871</v>
      </c>
      <c r="AO41" s="436">
        <f t="shared" si="18"/>
        <v>348112.02150537638</v>
      </c>
      <c r="AP41" s="437">
        <f t="shared" si="19"/>
        <v>12.14</v>
      </c>
      <c r="AQ41" s="438">
        <f t="shared" si="19"/>
        <v>3.22</v>
      </c>
      <c r="AR41" s="438">
        <f t="shared" si="19"/>
        <v>5.99</v>
      </c>
      <c r="AS41" s="443">
        <f t="shared" si="20"/>
        <v>21.35</v>
      </c>
      <c r="AT41" s="437">
        <f t="shared" si="21"/>
        <v>11.29</v>
      </c>
      <c r="AU41" s="438">
        <f t="shared" si="22"/>
        <v>3</v>
      </c>
      <c r="AV41" s="438">
        <f t="shared" si="23"/>
        <v>5.57</v>
      </c>
      <c r="AW41" s="444">
        <f t="shared" si="24"/>
        <v>19.86</v>
      </c>
      <c r="AX41" s="441">
        <f t="shared" si="25"/>
        <v>11.29</v>
      </c>
      <c r="AY41" s="70">
        <f t="shared" si="26"/>
        <v>4</v>
      </c>
      <c r="AZ41" s="438">
        <f t="shared" si="3"/>
        <v>0.75</v>
      </c>
      <c r="BA41" s="442">
        <f t="shared" si="4"/>
        <v>1.39</v>
      </c>
      <c r="BB41" s="438">
        <f t="shared" si="27"/>
        <v>11.29</v>
      </c>
      <c r="BC41" s="70">
        <v>4</v>
      </c>
      <c r="BD41" s="438">
        <f t="shared" si="5"/>
        <v>0.75</v>
      </c>
      <c r="BE41" s="442">
        <f t="shared" si="6"/>
        <v>1.39</v>
      </c>
      <c r="BF41" s="438">
        <f t="shared" si="28"/>
        <v>11.29</v>
      </c>
      <c r="BG41" s="70">
        <v>4</v>
      </c>
      <c r="BH41" s="438">
        <f t="shared" si="7"/>
        <v>0.75</v>
      </c>
      <c r="BI41" s="442">
        <f t="shared" si="8"/>
        <v>1.39</v>
      </c>
      <c r="BJ41" s="438">
        <f t="shared" si="29"/>
        <v>11.29</v>
      </c>
      <c r="BK41" s="70">
        <v>4</v>
      </c>
      <c r="BL41" s="438">
        <f t="shared" si="9"/>
        <v>0.75</v>
      </c>
      <c r="BM41" s="442">
        <f t="shared" si="10"/>
        <v>1.39</v>
      </c>
      <c r="BN41" s="93">
        <v>0</v>
      </c>
      <c r="BO41" s="93">
        <f>+INDEX(FY2018_ALL_Targets!DV:DV,MATCH('Final Comp Values'!C41,FY2018_ALL_Targets!B:B,0))</f>
        <v>0</v>
      </c>
      <c r="BP41" s="93">
        <f>++INDEX(FY2018_ALL_Targets!DW:DW,MATCH('Final Comp Values'!C41,FY2018_ALL_Targets!B:B,0))</f>
        <v>0</v>
      </c>
      <c r="BQ41" s="539">
        <f>++INDEX(FY2018_ALL_Targets!DX:DX,MATCH('Final Comp Values'!$C41,FY2018_ALL_Targets!$B:$B,0))</f>
        <v>0</v>
      </c>
      <c r="BR41" s="437">
        <f t="shared" si="11"/>
        <v>0</v>
      </c>
      <c r="BS41" s="438">
        <f t="shared" si="12"/>
        <v>0</v>
      </c>
      <c r="BT41" s="543">
        <f t="shared" si="30"/>
        <v>0</v>
      </c>
      <c r="BU41" s="437">
        <f t="shared" si="31"/>
        <v>19.849999999999998</v>
      </c>
      <c r="BV41" s="438">
        <f t="shared" si="13"/>
        <v>1153965.1776104083</v>
      </c>
      <c r="BW41" s="548">
        <f t="shared" si="32"/>
        <v>3.1126165990572798E-3</v>
      </c>
      <c r="BX41" s="437">
        <f t="shared" si="14"/>
        <v>0</v>
      </c>
      <c r="BY41" s="551">
        <f t="shared" si="15"/>
        <v>0</v>
      </c>
      <c r="BZ41" s="471">
        <f t="shared" si="33"/>
        <v>0</v>
      </c>
      <c r="CA41" s="469">
        <f t="shared" si="34"/>
        <v>1154361.97</v>
      </c>
      <c r="CB41" s="471">
        <f t="shared" si="35"/>
        <v>1153965.1776104083</v>
      </c>
      <c r="CC41" s="471">
        <f t="shared" si="40"/>
        <v>-1.0000000000001563E-2</v>
      </c>
      <c r="CD41" s="474">
        <f t="shared" si="36"/>
        <v>-581.24973313201428</v>
      </c>
      <c r="CE41" s="474">
        <f t="shared" si="37"/>
        <v>-396.79238959169015</v>
      </c>
      <c r="CF41" s="472">
        <f t="shared" si="38"/>
        <v>-184.45734354032413</v>
      </c>
      <c r="CG41" s="473">
        <f t="shared" si="39"/>
        <v>0</v>
      </c>
    </row>
    <row r="42" spans="1:85" s="71" customFormat="1" ht="15.75" customHeight="1" x14ac:dyDescent="0.25">
      <c r="A42" s="87">
        <v>1025711</v>
      </c>
      <c r="B42" s="88">
        <v>4701</v>
      </c>
      <c r="C42" s="88">
        <v>675226</v>
      </c>
      <c r="D42" s="88" t="s">
        <v>1274</v>
      </c>
      <c r="E42" s="89" t="s">
        <v>786</v>
      </c>
      <c r="F42" s="89" t="s">
        <v>1290</v>
      </c>
      <c r="G42" s="90" t="s">
        <v>1260</v>
      </c>
      <c r="H42" s="91" t="s">
        <v>1285</v>
      </c>
      <c r="I42" s="70" t="s">
        <v>35</v>
      </c>
      <c r="J42" s="70" t="s">
        <v>35</v>
      </c>
      <c r="K42" s="70" t="s">
        <v>1262</v>
      </c>
      <c r="L42" s="70"/>
      <c r="M42" s="70"/>
      <c r="N42" s="77"/>
      <c r="O42" s="70">
        <v>1025711</v>
      </c>
      <c r="P42" s="78">
        <v>6934</v>
      </c>
      <c r="Q42" s="79">
        <v>41699</v>
      </c>
      <c r="R42" s="79">
        <v>41820</v>
      </c>
      <c r="S42" s="78">
        <v>20745</v>
      </c>
      <c r="T42" s="80" t="s">
        <v>1263</v>
      </c>
      <c r="U42" s="61">
        <v>2.6589935891914505E-3</v>
      </c>
      <c r="V42" s="62">
        <v>2.1099735076018549E-3</v>
      </c>
      <c r="W42" s="30">
        <v>252594</v>
      </c>
      <c r="X42" s="63">
        <v>252594</v>
      </c>
      <c r="Y42" s="63">
        <v>505188</v>
      </c>
      <c r="Z42" s="67">
        <v>33546.82</v>
      </c>
      <c r="AA42" s="68">
        <v>33546.82</v>
      </c>
      <c r="AB42" s="68">
        <v>33546.82</v>
      </c>
      <c r="AC42" s="68">
        <v>33546.82</v>
      </c>
      <c r="AD42" s="66">
        <v>134187.26999999999</v>
      </c>
      <c r="AE42" s="67">
        <v>62301.24</v>
      </c>
      <c r="AF42" s="68">
        <v>62301.24</v>
      </c>
      <c r="AG42" s="68">
        <v>62301.24</v>
      </c>
      <c r="AH42" s="68">
        <v>62301.24</v>
      </c>
      <c r="AI42" s="66">
        <v>249204.94</v>
      </c>
      <c r="AJ42" s="69">
        <v>888580.21</v>
      </c>
      <c r="AK42" s="406" t="s">
        <v>1274</v>
      </c>
      <c r="AL42" s="407">
        <v>58134.265874579767</v>
      </c>
      <c r="AM42" s="434">
        <f t="shared" si="16"/>
        <v>543212.90322580654</v>
      </c>
      <c r="AN42" s="435">
        <f t="shared" si="17"/>
        <v>144287.38709677418</v>
      </c>
      <c r="AO42" s="436">
        <f t="shared" si="18"/>
        <v>267962.30107526883</v>
      </c>
      <c r="AP42" s="437">
        <f t="shared" si="19"/>
        <v>9.34</v>
      </c>
      <c r="AQ42" s="438">
        <f t="shared" si="19"/>
        <v>2.48</v>
      </c>
      <c r="AR42" s="438">
        <f t="shared" si="19"/>
        <v>4.6100000000000003</v>
      </c>
      <c r="AS42" s="443">
        <f t="shared" si="20"/>
        <v>16.43</v>
      </c>
      <c r="AT42" s="437">
        <f t="shared" si="21"/>
        <v>8.69</v>
      </c>
      <c r="AU42" s="438">
        <f t="shared" si="22"/>
        <v>2.31</v>
      </c>
      <c r="AV42" s="438">
        <f t="shared" si="23"/>
        <v>4.29</v>
      </c>
      <c r="AW42" s="444">
        <f t="shared" si="24"/>
        <v>15.29</v>
      </c>
      <c r="AX42" s="441">
        <f t="shared" si="25"/>
        <v>8.69</v>
      </c>
      <c r="AY42" s="70">
        <f t="shared" si="26"/>
        <v>4</v>
      </c>
      <c r="AZ42" s="438">
        <f t="shared" si="3"/>
        <v>0.57999999999999996</v>
      </c>
      <c r="BA42" s="442">
        <f t="shared" si="4"/>
        <v>1.07</v>
      </c>
      <c r="BB42" s="438">
        <f t="shared" si="27"/>
        <v>8.69</v>
      </c>
      <c r="BC42" s="70">
        <v>4</v>
      </c>
      <c r="BD42" s="438">
        <f t="shared" si="5"/>
        <v>0.57999999999999996</v>
      </c>
      <c r="BE42" s="442">
        <f t="shared" si="6"/>
        <v>1.07</v>
      </c>
      <c r="BF42" s="438">
        <f t="shared" si="28"/>
        <v>8.69</v>
      </c>
      <c r="BG42" s="70">
        <v>4</v>
      </c>
      <c r="BH42" s="438">
        <f t="shared" si="7"/>
        <v>0.57999999999999996</v>
      </c>
      <c r="BI42" s="442">
        <f t="shared" si="8"/>
        <v>1.07</v>
      </c>
      <c r="BJ42" s="438">
        <f t="shared" si="29"/>
        <v>8.69</v>
      </c>
      <c r="BK42" s="70">
        <v>4</v>
      </c>
      <c r="BL42" s="438">
        <f t="shared" si="9"/>
        <v>0.57999999999999996</v>
      </c>
      <c r="BM42" s="442">
        <f t="shared" si="10"/>
        <v>1.07</v>
      </c>
      <c r="BN42" s="93">
        <v>0</v>
      </c>
      <c r="BO42" s="93">
        <f>+INDEX(FY2018_ALL_Targets!DV:DV,MATCH('Final Comp Values'!C42,FY2018_ALL_Targets!B:B,0))</f>
        <v>0</v>
      </c>
      <c r="BP42" s="93">
        <f>++INDEX(FY2018_ALL_Targets!DW:DW,MATCH('Final Comp Values'!C42,FY2018_ALL_Targets!B:B,0))</f>
        <v>0</v>
      </c>
      <c r="BQ42" s="539">
        <f>++INDEX(FY2018_ALL_Targets!DX:DX,MATCH('Final Comp Values'!$C42,FY2018_ALL_Targets!$B:$B,0))</f>
        <v>0</v>
      </c>
      <c r="BR42" s="437">
        <f t="shared" si="11"/>
        <v>0</v>
      </c>
      <c r="BS42" s="438">
        <f t="shared" si="12"/>
        <v>0</v>
      </c>
      <c r="BT42" s="543">
        <f t="shared" si="30"/>
        <v>0</v>
      </c>
      <c r="BU42" s="437">
        <f t="shared" si="31"/>
        <v>15.29</v>
      </c>
      <c r="BV42" s="438">
        <f t="shared" si="13"/>
        <v>888872.92522232456</v>
      </c>
      <c r="BW42" s="548">
        <f t="shared" si="32"/>
        <v>2.397577219122711E-3</v>
      </c>
      <c r="BX42" s="437">
        <f t="shared" si="14"/>
        <v>0</v>
      </c>
      <c r="BY42" s="551">
        <f t="shared" si="15"/>
        <v>0</v>
      </c>
      <c r="BZ42" s="471">
        <f t="shared" si="33"/>
        <v>0</v>
      </c>
      <c r="CA42" s="469">
        <f t="shared" si="34"/>
        <v>888580.21</v>
      </c>
      <c r="CB42" s="471">
        <f t="shared" si="35"/>
        <v>888872.92522232456</v>
      </c>
      <c r="CC42" s="471">
        <f t="shared" si="40"/>
        <v>0</v>
      </c>
      <c r="CD42" s="474">
        <f t="shared" si="36"/>
        <v>0</v>
      </c>
      <c r="CE42" s="474">
        <f t="shared" si="37"/>
        <v>292.71522232459392</v>
      </c>
      <c r="CF42" s="472">
        <f t="shared" si="38"/>
        <v>-292.71522232459392</v>
      </c>
      <c r="CG42" s="473">
        <f t="shared" si="39"/>
        <v>0</v>
      </c>
    </row>
    <row r="43" spans="1:85" s="71" customFormat="1" ht="15.75" customHeight="1" x14ac:dyDescent="0.25">
      <c r="A43" s="87">
        <v>1025686</v>
      </c>
      <c r="B43" s="88">
        <v>4115</v>
      </c>
      <c r="C43" s="88">
        <v>675361</v>
      </c>
      <c r="D43" s="88" t="s">
        <v>1279</v>
      </c>
      <c r="E43" s="89" t="s">
        <v>574</v>
      </c>
      <c r="F43" s="89" t="s">
        <v>1291</v>
      </c>
      <c r="G43" s="90" t="s">
        <v>1260</v>
      </c>
      <c r="H43" s="91" t="s">
        <v>1285</v>
      </c>
      <c r="I43" s="70" t="s">
        <v>35</v>
      </c>
      <c r="J43" s="70" t="s">
        <v>35</v>
      </c>
      <c r="K43" s="70" t="s">
        <v>1262</v>
      </c>
      <c r="L43" s="70"/>
      <c r="M43" s="70"/>
      <c r="N43" s="77"/>
      <c r="O43" s="70">
        <v>1025686</v>
      </c>
      <c r="P43" s="78">
        <v>7699</v>
      </c>
      <c r="Q43" s="79">
        <v>41699</v>
      </c>
      <c r="R43" s="79">
        <v>41820</v>
      </c>
      <c r="S43" s="78">
        <v>23034</v>
      </c>
      <c r="T43" s="80" t="s">
        <v>1263</v>
      </c>
      <c r="U43" s="61">
        <v>2.9523865188448239E-3</v>
      </c>
      <c r="V43" s="62">
        <v>2.3427876487877135E-3</v>
      </c>
      <c r="W43" s="30">
        <v>280465</v>
      </c>
      <c r="X43" s="63">
        <v>280465</v>
      </c>
      <c r="Y43" s="63">
        <v>560930</v>
      </c>
      <c r="Z43" s="67">
        <v>37248.370000000003</v>
      </c>
      <c r="AA43" s="68">
        <v>37248.370000000003</v>
      </c>
      <c r="AB43" s="68">
        <v>37248.370000000003</v>
      </c>
      <c r="AC43" s="68">
        <v>37248.370000000003</v>
      </c>
      <c r="AD43" s="66">
        <v>148993.48000000001</v>
      </c>
      <c r="AE43" s="67">
        <v>69175.539999999994</v>
      </c>
      <c r="AF43" s="68">
        <v>69175.539999999994</v>
      </c>
      <c r="AG43" s="68">
        <v>69175.539999999994</v>
      </c>
      <c r="AH43" s="68">
        <v>69175.539999999994</v>
      </c>
      <c r="AI43" s="66">
        <v>276702.17</v>
      </c>
      <c r="AJ43" s="69">
        <v>986625.64999999991</v>
      </c>
      <c r="AK43" s="406" t="s">
        <v>1279</v>
      </c>
      <c r="AL43" s="407">
        <v>94768.848117955305</v>
      </c>
      <c r="AM43" s="434">
        <f t="shared" si="16"/>
        <v>603150.53763440868</v>
      </c>
      <c r="AN43" s="435">
        <f t="shared" si="17"/>
        <v>160208.04301075271</v>
      </c>
      <c r="AO43" s="436">
        <f t="shared" si="18"/>
        <v>297529.21505376342</v>
      </c>
      <c r="AP43" s="437">
        <f t="shared" si="19"/>
        <v>6.36</v>
      </c>
      <c r="AQ43" s="438">
        <f t="shared" si="19"/>
        <v>1.69</v>
      </c>
      <c r="AR43" s="438">
        <f t="shared" si="19"/>
        <v>3.14</v>
      </c>
      <c r="AS43" s="443">
        <f t="shared" si="20"/>
        <v>11.190000000000001</v>
      </c>
      <c r="AT43" s="437">
        <f t="shared" si="21"/>
        <v>5.92</v>
      </c>
      <c r="AU43" s="438">
        <f t="shared" si="22"/>
        <v>1.57</v>
      </c>
      <c r="AV43" s="438">
        <f t="shared" si="23"/>
        <v>2.92</v>
      </c>
      <c r="AW43" s="444">
        <f t="shared" si="24"/>
        <v>10.41</v>
      </c>
      <c r="AX43" s="441">
        <f t="shared" si="25"/>
        <v>5.92</v>
      </c>
      <c r="AY43" s="70">
        <f t="shared" si="26"/>
        <v>4</v>
      </c>
      <c r="AZ43" s="438">
        <f t="shared" si="3"/>
        <v>0.39</v>
      </c>
      <c r="BA43" s="442">
        <f t="shared" si="4"/>
        <v>0.73</v>
      </c>
      <c r="BB43" s="438">
        <f t="shared" si="27"/>
        <v>5.92</v>
      </c>
      <c r="BC43" s="70">
        <v>4</v>
      </c>
      <c r="BD43" s="438">
        <f t="shared" si="5"/>
        <v>0.39</v>
      </c>
      <c r="BE43" s="442">
        <f t="shared" si="6"/>
        <v>0.73</v>
      </c>
      <c r="BF43" s="438">
        <f t="shared" si="28"/>
        <v>5.92</v>
      </c>
      <c r="BG43" s="70">
        <v>4</v>
      </c>
      <c r="BH43" s="438">
        <f t="shared" si="7"/>
        <v>0.39</v>
      </c>
      <c r="BI43" s="442">
        <f t="shared" si="8"/>
        <v>0.73</v>
      </c>
      <c r="BJ43" s="438">
        <f t="shared" si="29"/>
        <v>5.92</v>
      </c>
      <c r="BK43" s="70">
        <v>4</v>
      </c>
      <c r="BL43" s="438">
        <f t="shared" si="9"/>
        <v>0.39</v>
      </c>
      <c r="BM43" s="442">
        <f t="shared" si="10"/>
        <v>0.73</v>
      </c>
      <c r="BN43" s="93">
        <v>0</v>
      </c>
      <c r="BO43" s="93">
        <f>+INDEX(FY2018_ALL_Targets!DV:DV,MATCH('Final Comp Values'!C43,FY2018_ALL_Targets!B:B,0))</f>
        <v>0</v>
      </c>
      <c r="BP43" s="93">
        <f>++INDEX(FY2018_ALL_Targets!DW:DW,MATCH('Final Comp Values'!C43,FY2018_ALL_Targets!B:B,0))</f>
        <v>0</v>
      </c>
      <c r="BQ43" s="539">
        <f>++INDEX(FY2018_ALL_Targets!DX:DX,MATCH('Final Comp Values'!$C43,FY2018_ALL_Targets!$B:$B,0))</f>
        <v>0</v>
      </c>
      <c r="BR43" s="437">
        <f t="shared" si="11"/>
        <v>0</v>
      </c>
      <c r="BS43" s="438">
        <f t="shared" si="12"/>
        <v>0</v>
      </c>
      <c r="BT43" s="543">
        <f t="shared" si="30"/>
        <v>0</v>
      </c>
      <c r="BU43" s="437">
        <f t="shared" si="31"/>
        <v>10.4</v>
      </c>
      <c r="BV43" s="438">
        <f t="shared" si="13"/>
        <v>985596.02042673517</v>
      </c>
      <c r="BW43" s="548">
        <f t="shared" si="32"/>
        <v>2.6584706303683387E-3</v>
      </c>
      <c r="BX43" s="437">
        <f t="shared" si="14"/>
        <v>0</v>
      </c>
      <c r="BY43" s="551">
        <f t="shared" si="15"/>
        <v>0</v>
      </c>
      <c r="BZ43" s="471">
        <f t="shared" si="33"/>
        <v>0</v>
      </c>
      <c r="CA43" s="469">
        <f t="shared" si="34"/>
        <v>986625.64999999991</v>
      </c>
      <c r="CB43" s="471">
        <f t="shared" si="35"/>
        <v>985596.02042673517</v>
      </c>
      <c r="CC43" s="471">
        <f t="shared" si="40"/>
        <v>-9.9999999999997868E-3</v>
      </c>
      <c r="CD43" s="474">
        <f t="shared" si="36"/>
        <v>-947.76719500478271</v>
      </c>
      <c r="CE43" s="474">
        <f t="shared" si="37"/>
        <v>-1029.6295732647413</v>
      </c>
      <c r="CF43" s="472">
        <f t="shared" si="38"/>
        <v>81.862378259958632</v>
      </c>
      <c r="CG43" s="473">
        <f t="shared" si="39"/>
        <v>0</v>
      </c>
    </row>
    <row r="44" spans="1:85" s="71" customFormat="1" ht="15.75" customHeight="1" x14ac:dyDescent="0.25">
      <c r="A44" s="87">
        <v>1025765</v>
      </c>
      <c r="B44" s="88">
        <v>5365</v>
      </c>
      <c r="C44" s="88">
        <v>675736</v>
      </c>
      <c r="D44" s="88" t="s">
        <v>1274</v>
      </c>
      <c r="E44" s="89" t="s">
        <v>1121</v>
      </c>
      <c r="F44" s="89" t="s">
        <v>1292</v>
      </c>
      <c r="G44" s="90" t="s">
        <v>1260</v>
      </c>
      <c r="H44" s="91" t="s">
        <v>1285</v>
      </c>
      <c r="I44" s="70" t="s">
        <v>35</v>
      </c>
      <c r="J44" s="70" t="s">
        <v>35</v>
      </c>
      <c r="K44" s="70" t="s">
        <v>1262</v>
      </c>
      <c r="L44" s="70"/>
      <c r="M44" s="70"/>
      <c r="N44" s="77"/>
      <c r="O44" s="70">
        <v>1025765</v>
      </c>
      <c r="P44" s="78">
        <v>8379</v>
      </c>
      <c r="Q44" s="79">
        <v>41699</v>
      </c>
      <c r="R44" s="79">
        <v>41820</v>
      </c>
      <c r="S44" s="78">
        <v>25068</v>
      </c>
      <c r="T44" s="80" t="s">
        <v>1263</v>
      </c>
      <c r="U44" s="61">
        <v>3.213094783988975E-3</v>
      </c>
      <c r="V44" s="62">
        <v>2.5496657454115832E-3</v>
      </c>
      <c r="W44" s="30">
        <v>305231</v>
      </c>
      <c r="X44" s="63">
        <v>305231</v>
      </c>
      <c r="Y44" s="63">
        <v>610462</v>
      </c>
      <c r="Z44" s="67">
        <v>40537.56</v>
      </c>
      <c r="AA44" s="68">
        <v>40537.56</v>
      </c>
      <c r="AB44" s="68">
        <v>40537.56</v>
      </c>
      <c r="AC44" s="68">
        <v>40537.56</v>
      </c>
      <c r="AD44" s="66">
        <v>162150.23000000001</v>
      </c>
      <c r="AE44" s="67">
        <v>75284.039999999994</v>
      </c>
      <c r="AF44" s="68">
        <v>75284.039999999994</v>
      </c>
      <c r="AG44" s="68">
        <v>75284.039999999994</v>
      </c>
      <c r="AH44" s="68">
        <v>75284.039999999994</v>
      </c>
      <c r="AI44" s="66">
        <v>301136.15000000002</v>
      </c>
      <c r="AJ44" s="69">
        <v>1073748.3799999999</v>
      </c>
      <c r="AK44" s="406" t="s">
        <v>1274</v>
      </c>
      <c r="AL44" s="407">
        <v>58134.265874579767</v>
      </c>
      <c r="AM44" s="434">
        <f t="shared" si="16"/>
        <v>656410.75268817204</v>
      </c>
      <c r="AN44" s="435">
        <f t="shared" si="17"/>
        <v>174355.08602150541</v>
      </c>
      <c r="AO44" s="436">
        <f t="shared" si="18"/>
        <v>323802.31182795705</v>
      </c>
      <c r="AP44" s="437">
        <f t="shared" si="19"/>
        <v>11.29</v>
      </c>
      <c r="AQ44" s="438">
        <f t="shared" si="19"/>
        <v>3</v>
      </c>
      <c r="AR44" s="438">
        <f t="shared" si="19"/>
        <v>5.57</v>
      </c>
      <c r="AS44" s="443">
        <f t="shared" si="20"/>
        <v>19.86</v>
      </c>
      <c r="AT44" s="437">
        <f t="shared" si="21"/>
        <v>10.5</v>
      </c>
      <c r="AU44" s="438">
        <f t="shared" si="22"/>
        <v>2.79</v>
      </c>
      <c r="AV44" s="438">
        <f t="shared" si="23"/>
        <v>5.18</v>
      </c>
      <c r="AW44" s="444">
        <f t="shared" si="24"/>
        <v>18.47</v>
      </c>
      <c r="AX44" s="441">
        <f t="shared" si="25"/>
        <v>10.5</v>
      </c>
      <c r="AY44" s="70">
        <f t="shared" si="26"/>
        <v>4</v>
      </c>
      <c r="AZ44" s="438">
        <f t="shared" si="3"/>
        <v>0.7</v>
      </c>
      <c r="BA44" s="442">
        <f t="shared" si="4"/>
        <v>1.3</v>
      </c>
      <c r="BB44" s="438">
        <f t="shared" si="27"/>
        <v>10.5</v>
      </c>
      <c r="BC44" s="70">
        <v>4</v>
      </c>
      <c r="BD44" s="438">
        <f t="shared" si="5"/>
        <v>0.7</v>
      </c>
      <c r="BE44" s="442">
        <f t="shared" si="6"/>
        <v>1.3</v>
      </c>
      <c r="BF44" s="438">
        <f t="shared" si="28"/>
        <v>10.5</v>
      </c>
      <c r="BG44" s="70">
        <v>4</v>
      </c>
      <c r="BH44" s="438">
        <f t="shared" si="7"/>
        <v>0.7</v>
      </c>
      <c r="BI44" s="442">
        <f t="shared" si="8"/>
        <v>1.3</v>
      </c>
      <c r="BJ44" s="438">
        <f t="shared" si="29"/>
        <v>10.5</v>
      </c>
      <c r="BK44" s="70">
        <v>4</v>
      </c>
      <c r="BL44" s="438">
        <f t="shared" si="9"/>
        <v>0.7</v>
      </c>
      <c r="BM44" s="442">
        <f t="shared" si="10"/>
        <v>1.3</v>
      </c>
      <c r="BN44" s="93">
        <v>0</v>
      </c>
      <c r="BO44" s="93">
        <f>+INDEX(FY2018_ALL_Targets!DV:DV,MATCH('Final Comp Values'!C44,FY2018_ALL_Targets!B:B,0))</f>
        <v>0</v>
      </c>
      <c r="BP44" s="93">
        <f>++INDEX(FY2018_ALL_Targets!DW:DW,MATCH('Final Comp Values'!C44,FY2018_ALL_Targets!B:B,0))</f>
        <v>0</v>
      </c>
      <c r="BQ44" s="539">
        <f>++INDEX(FY2018_ALL_Targets!DX:DX,MATCH('Final Comp Values'!$C44,FY2018_ALL_Targets!$B:$B,0))</f>
        <v>0</v>
      </c>
      <c r="BR44" s="437">
        <f t="shared" si="11"/>
        <v>0</v>
      </c>
      <c r="BS44" s="438">
        <f t="shared" si="12"/>
        <v>0</v>
      </c>
      <c r="BT44" s="543">
        <f t="shared" si="30"/>
        <v>0</v>
      </c>
      <c r="BU44" s="437">
        <f t="shared" si="31"/>
        <v>18.5</v>
      </c>
      <c r="BV44" s="438">
        <f t="shared" si="13"/>
        <v>1075483.9186797256</v>
      </c>
      <c r="BW44" s="548">
        <f t="shared" si="32"/>
        <v>2.900927308945072E-3</v>
      </c>
      <c r="BX44" s="437">
        <f t="shared" si="14"/>
        <v>0</v>
      </c>
      <c r="BY44" s="551">
        <f t="shared" si="15"/>
        <v>0</v>
      </c>
      <c r="BZ44" s="471">
        <f t="shared" si="33"/>
        <v>0</v>
      </c>
      <c r="CA44" s="469">
        <f t="shared" si="34"/>
        <v>1073748.3799999999</v>
      </c>
      <c r="CB44" s="471">
        <f t="shared" si="35"/>
        <v>1075483.9186797256</v>
      </c>
      <c r="CC44" s="471">
        <f t="shared" si="40"/>
        <v>3.0000000000001137E-2</v>
      </c>
      <c r="CD44" s="474">
        <f t="shared" si="36"/>
        <v>1744.0417650244299</v>
      </c>
      <c r="CE44" s="474">
        <f t="shared" si="37"/>
        <v>1735.5386797257233</v>
      </c>
      <c r="CF44" s="472">
        <f t="shared" si="38"/>
        <v>8.5030852987065373</v>
      </c>
      <c r="CG44" s="473">
        <f t="shared" si="39"/>
        <v>0</v>
      </c>
    </row>
    <row r="45" spans="1:85" s="71" customFormat="1" ht="15.75" customHeight="1" x14ac:dyDescent="0.25">
      <c r="A45" s="72">
        <v>1026213</v>
      </c>
      <c r="B45" s="73">
        <v>4525</v>
      </c>
      <c r="C45" s="73">
        <v>455631</v>
      </c>
      <c r="D45" s="73" t="s">
        <v>1293</v>
      </c>
      <c r="E45" s="74" t="s">
        <v>228</v>
      </c>
      <c r="F45" s="74" t="s">
        <v>1294</v>
      </c>
      <c r="G45" s="75" t="s">
        <v>1260</v>
      </c>
      <c r="H45" s="76" t="s">
        <v>1295</v>
      </c>
      <c r="I45" s="70" t="s">
        <v>35</v>
      </c>
      <c r="J45" s="70" t="s">
        <v>35</v>
      </c>
      <c r="K45" s="70" t="s">
        <v>1262</v>
      </c>
      <c r="L45" s="70"/>
      <c r="M45" s="70"/>
      <c r="N45" s="77"/>
      <c r="O45" s="70">
        <v>1017880</v>
      </c>
      <c r="P45" s="78">
        <v>18385</v>
      </c>
      <c r="Q45" s="79">
        <v>41640</v>
      </c>
      <c r="R45" s="79">
        <v>41882</v>
      </c>
      <c r="S45" s="78">
        <v>27615</v>
      </c>
      <c r="T45" s="80" t="s">
        <v>1265</v>
      </c>
      <c r="U45" s="61">
        <v>3.539556903616385E-3</v>
      </c>
      <c r="V45" s="62">
        <v>2.8087210610954552E-3</v>
      </c>
      <c r="W45" s="30">
        <v>336244</v>
      </c>
      <c r="X45" s="63">
        <v>336244</v>
      </c>
      <c r="Y45" s="63">
        <v>672488</v>
      </c>
      <c r="Z45" s="67">
        <v>44656.32</v>
      </c>
      <c r="AA45" s="68">
        <v>44656.32</v>
      </c>
      <c r="AB45" s="68">
        <v>44656.32</v>
      </c>
      <c r="AC45" s="68">
        <v>44656.32</v>
      </c>
      <c r="AD45" s="66">
        <v>178625.29</v>
      </c>
      <c r="AE45" s="67">
        <v>82933.17</v>
      </c>
      <c r="AF45" s="68">
        <v>82933.17</v>
      </c>
      <c r="AG45" s="68">
        <v>82933.17</v>
      </c>
      <c r="AH45" s="68">
        <v>82933.17</v>
      </c>
      <c r="AI45" s="66">
        <v>331732.67</v>
      </c>
      <c r="AJ45" s="69">
        <v>1182845.96</v>
      </c>
      <c r="AK45" s="406" t="s">
        <v>1293</v>
      </c>
      <c r="AL45" s="407">
        <v>69468.557902662476</v>
      </c>
      <c r="AM45" s="434">
        <f t="shared" si="16"/>
        <v>723105.37634408602</v>
      </c>
      <c r="AN45" s="435">
        <f t="shared" si="17"/>
        <v>192070.20430107528</v>
      </c>
      <c r="AO45" s="436">
        <f t="shared" si="18"/>
        <v>356701.79569892475</v>
      </c>
      <c r="AP45" s="437">
        <f t="shared" si="19"/>
        <v>10.41</v>
      </c>
      <c r="AQ45" s="438">
        <f t="shared" si="19"/>
        <v>2.76</v>
      </c>
      <c r="AR45" s="438">
        <f t="shared" si="19"/>
        <v>5.13</v>
      </c>
      <c r="AS45" s="443">
        <f t="shared" si="20"/>
        <v>18.3</v>
      </c>
      <c r="AT45" s="437">
        <f t="shared" si="21"/>
        <v>9.68</v>
      </c>
      <c r="AU45" s="438">
        <f t="shared" si="22"/>
        <v>2.57</v>
      </c>
      <c r="AV45" s="438">
        <f t="shared" si="23"/>
        <v>4.78</v>
      </c>
      <c r="AW45" s="444">
        <f t="shared" si="24"/>
        <v>17.03</v>
      </c>
      <c r="AX45" s="441">
        <f t="shared" si="25"/>
        <v>9.68</v>
      </c>
      <c r="AY45" s="70">
        <f t="shared" si="26"/>
        <v>4</v>
      </c>
      <c r="AZ45" s="438">
        <f t="shared" si="3"/>
        <v>0.64</v>
      </c>
      <c r="BA45" s="442">
        <f t="shared" si="4"/>
        <v>1.2</v>
      </c>
      <c r="BB45" s="438">
        <f t="shared" si="27"/>
        <v>9.68</v>
      </c>
      <c r="BC45" s="70">
        <v>4</v>
      </c>
      <c r="BD45" s="438">
        <f t="shared" si="5"/>
        <v>0.64</v>
      </c>
      <c r="BE45" s="442">
        <f t="shared" si="6"/>
        <v>1.2</v>
      </c>
      <c r="BF45" s="438">
        <f t="shared" si="28"/>
        <v>9.68</v>
      </c>
      <c r="BG45" s="70">
        <v>4</v>
      </c>
      <c r="BH45" s="438">
        <f t="shared" si="7"/>
        <v>0.64</v>
      </c>
      <c r="BI45" s="442">
        <f t="shared" si="8"/>
        <v>1.2</v>
      </c>
      <c r="BJ45" s="438">
        <f t="shared" si="29"/>
        <v>9.68</v>
      </c>
      <c r="BK45" s="70">
        <v>4</v>
      </c>
      <c r="BL45" s="438">
        <f t="shared" si="9"/>
        <v>0.64</v>
      </c>
      <c r="BM45" s="442">
        <f t="shared" si="10"/>
        <v>1.2</v>
      </c>
      <c r="BN45" s="93">
        <v>0</v>
      </c>
      <c r="BO45" s="93">
        <f>+INDEX(FY2018_ALL_Targets!DV:DV,MATCH('Final Comp Values'!C45,FY2018_ALL_Targets!B:B,0))</f>
        <v>0</v>
      </c>
      <c r="BP45" s="93">
        <f>++INDEX(FY2018_ALL_Targets!DW:DW,MATCH('Final Comp Values'!C45,FY2018_ALL_Targets!B:B,0))</f>
        <v>0</v>
      </c>
      <c r="BQ45" s="539">
        <f>++INDEX(FY2018_ALL_Targets!DX:DX,MATCH('Final Comp Values'!$C45,FY2018_ALL_Targets!$B:$B,0))</f>
        <v>0</v>
      </c>
      <c r="BR45" s="437">
        <f t="shared" si="11"/>
        <v>0</v>
      </c>
      <c r="BS45" s="438">
        <f t="shared" si="12"/>
        <v>0</v>
      </c>
      <c r="BT45" s="543">
        <f t="shared" si="30"/>
        <v>0</v>
      </c>
      <c r="BU45" s="437">
        <f t="shared" si="31"/>
        <v>17.04</v>
      </c>
      <c r="BV45" s="438">
        <f t="shared" si="13"/>
        <v>1183744.2266613685</v>
      </c>
      <c r="BW45" s="548">
        <f t="shared" si="32"/>
        <v>3.1929403074139745E-3</v>
      </c>
      <c r="BX45" s="437">
        <f t="shared" si="14"/>
        <v>0</v>
      </c>
      <c r="BY45" s="551">
        <f t="shared" si="15"/>
        <v>0</v>
      </c>
      <c r="BZ45" s="471">
        <f t="shared" si="33"/>
        <v>0</v>
      </c>
      <c r="CA45" s="469">
        <f t="shared" si="34"/>
        <v>1182845.96</v>
      </c>
      <c r="CB45" s="471">
        <f t="shared" si="35"/>
        <v>1183744.2266613685</v>
      </c>
      <c r="CC45" s="471">
        <f t="shared" si="40"/>
        <v>9.9999999999980105E-3</v>
      </c>
      <c r="CD45" s="474">
        <f t="shared" si="36"/>
        <v>694.56603640620347</v>
      </c>
      <c r="CE45" s="474">
        <f t="shared" si="37"/>
        <v>898.26666136854328</v>
      </c>
      <c r="CF45" s="472">
        <f t="shared" si="38"/>
        <v>-203.70062496233982</v>
      </c>
      <c r="CG45" s="473">
        <f t="shared" si="39"/>
        <v>0</v>
      </c>
    </row>
    <row r="46" spans="1:85" s="71" customFormat="1" ht="15.75" customHeight="1" x14ac:dyDescent="0.25">
      <c r="A46" s="72">
        <v>1026084</v>
      </c>
      <c r="B46" s="73">
        <v>5296</v>
      </c>
      <c r="C46" s="73">
        <v>455929</v>
      </c>
      <c r="D46" s="73" t="s">
        <v>1293</v>
      </c>
      <c r="E46" s="74" t="s">
        <v>358</v>
      </c>
      <c r="F46" s="74" t="s">
        <v>1295</v>
      </c>
      <c r="G46" s="75" t="s">
        <v>1260</v>
      </c>
      <c r="H46" s="76" t="s">
        <v>1295</v>
      </c>
      <c r="I46" s="70" t="s">
        <v>35</v>
      </c>
      <c r="J46" s="70" t="s">
        <v>35</v>
      </c>
      <c r="K46" s="70" t="s">
        <v>1262</v>
      </c>
      <c r="L46" s="70"/>
      <c r="M46" s="70"/>
      <c r="N46" s="77"/>
      <c r="O46" s="70">
        <v>1021147</v>
      </c>
      <c r="P46" s="78">
        <v>9593</v>
      </c>
      <c r="Q46" s="79">
        <v>41640</v>
      </c>
      <c r="R46" s="79">
        <v>41882</v>
      </c>
      <c r="S46" s="78">
        <v>14409</v>
      </c>
      <c r="T46" s="80" t="s">
        <v>1265</v>
      </c>
      <c r="U46" s="61">
        <v>1.8468758075034762E-3</v>
      </c>
      <c r="V46" s="62">
        <v>1.4655390827204204E-3</v>
      </c>
      <c r="W46" s="30">
        <v>175446</v>
      </c>
      <c r="X46" s="63">
        <v>175446</v>
      </c>
      <c r="Y46" s="63">
        <v>350892</v>
      </c>
      <c r="Z46" s="67">
        <v>23300.85</v>
      </c>
      <c r="AA46" s="68">
        <v>23300.85</v>
      </c>
      <c r="AB46" s="68">
        <v>23300.85</v>
      </c>
      <c r="AC46" s="68">
        <v>23300.85</v>
      </c>
      <c r="AD46" s="66">
        <v>93203.4</v>
      </c>
      <c r="AE46" s="67">
        <v>43273.01</v>
      </c>
      <c r="AF46" s="68">
        <v>43273.01</v>
      </c>
      <c r="AG46" s="68">
        <v>43273.01</v>
      </c>
      <c r="AH46" s="68">
        <v>43273.01</v>
      </c>
      <c r="AI46" s="66">
        <v>173092.02</v>
      </c>
      <c r="AJ46" s="69">
        <v>617187.42000000004</v>
      </c>
      <c r="AK46" s="406" t="s">
        <v>1293</v>
      </c>
      <c r="AL46" s="407">
        <v>69468.557902662476</v>
      </c>
      <c r="AM46" s="434">
        <f t="shared" si="16"/>
        <v>377303.22580645164</v>
      </c>
      <c r="AN46" s="435">
        <f t="shared" si="17"/>
        <v>100218.70967741935</v>
      </c>
      <c r="AO46" s="436">
        <f t="shared" si="18"/>
        <v>186120.45161290321</v>
      </c>
      <c r="AP46" s="437">
        <f t="shared" si="19"/>
        <v>5.43</v>
      </c>
      <c r="AQ46" s="438">
        <f t="shared" si="19"/>
        <v>1.44</v>
      </c>
      <c r="AR46" s="438">
        <f t="shared" si="19"/>
        <v>2.68</v>
      </c>
      <c r="AS46" s="443">
        <f t="shared" si="20"/>
        <v>9.5499999999999989</v>
      </c>
      <c r="AT46" s="437">
        <f t="shared" si="21"/>
        <v>5.05</v>
      </c>
      <c r="AU46" s="438">
        <f t="shared" si="22"/>
        <v>1.34</v>
      </c>
      <c r="AV46" s="438">
        <f t="shared" si="23"/>
        <v>2.4900000000000002</v>
      </c>
      <c r="AW46" s="444">
        <f t="shared" si="24"/>
        <v>8.879999999999999</v>
      </c>
      <c r="AX46" s="441">
        <f t="shared" si="25"/>
        <v>5.05</v>
      </c>
      <c r="AY46" s="70">
        <f t="shared" si="26"/>
        <v>4</v>
      </c>
      <c r="AZ46" s="438">
        <f t="shared" si="3"/>
        <v>0.34</v>
      </c>
      <c r="BA46" s="442">
        <f t="shared" si="4"/>
        <v>0.62</v>
      </c>
      <c r="BB46" s="438">
        <f t="shared" si="27"/>
        <v>5.05</v>
      </c>
      <c r="BC46" s="70">
        <v>4</v>
      </c>
      <c r="BD46" s="438">
        <f t="shared" si="5"/>
        <v>0.34</v>
      </c>
      <c r="BE46" s="442">
        <f t="shared" si="6"/>
        <v>0.62</v>
      </c>
      <c r="BF46" s="438">
        <f t="shared" si="28"/>
        <v>5.05</v>
      </c>
      <c r="BG46" s="70">
        <v>4</v>
      </c>
      <c r="BH46" s="438">
        <f t="shared" si="7"/>
        <v>0.34</v>
      </c>
      <c r="BI46" s="442">
        <f t="shared" si="8"/>
        <v>0.62</v>
      </c>
      <c r="BJ46" s="438">
        <f t="shared" si="29"/>
        <v>5.05</v>
      </c>
      <c r="BK46" s="70">
        <v>4</v>
      </c>
      <c r="BL46" s="438">
        <f t="shared" si="9"/>
        <v>0.34</v>
      </c>
      <c r="BM46" s="442">
        <f t="shared" si="10"/>
        <v>0.62</v>
      </c>
      <c r="BN46" s="93">
        <v>0</v>
      </c>
      <c r="BO46" s="93">
        <f>+INDEX(FY2018_ALL_Targets!DV:DV,MATCH('Final Comp Values'!C46,FY2018_ALL_Targets!B:B,0))</f>
        <v>0</v>
      </c>
      <c r="BP46" s="93">
        <f>++INDEX(FY2018_ALL_Targets!DW:DW,MATCH('Final Comp Values'!C46,FY2018_ALL_Targets!B:B,0))</f>
        <v>0</v>
      </c>
      <c r="BQ46" s="539">
        <f>++INDEX(FY2018_ALL_Targets!DX:DX,MATCH('Final Comp Values'!$C46,FY2018_ALL_Targets!$B:$B,0))</f>
        <v>0</v>
      </c>
      <c r="BR46" s="437">
        <f t="shared" si="11"/>
        <v>0</v>
      </c>
      <c r="BS46" s="438">
        <f t="shared" si="12"/>
        <v>0</v>
      </c>
      <c r="BT46" s="543">
        <f t="shared" si="30"/>
        <v>0</v>
      </c>
      <c r="BU46" s="437">
        <f t="shared" si="31"/>
        <v>8.89</v>
      </c>
      <c r="BV46" s="438">
        <f t="shared" si="13"/>
        <v>617575.47975466948</v>
      </c>
      <c r="BW46" s="548">
        <f t="shared" si="32"/>
        <v>1.6658004303351079E-3</v>
      </c>
      <c r="BX46" s="437">
        <f t="shared" si="14"/>
        <v>0</v>
      </c>
      <c r="BY46" s="551">
        <f t="shared" si="15"/>
        <v>0</v>
      </c>
      <c r="BZ46" s="471">
        <f t="shared" si="33"/>
        <v>0</v>
      </c>
      <c r="CA46" s="469">
        <f t="shared" si="34"/>
        <v>617187.42000000004</v>
      </c>
      <c r="CB46" s="471">
        <f t="shared" si="35"/>
        <v>617575.47975466948</v>
      </c>
      <c r="CC46" s="471">
        <f t="shared" si="40"/>
        <v>1.0000000000001563E-2</v>
      </c>
      <c r="CD46" s="474">
        <f t="shared" si="36"/>
        <v>695.03087837848705</v>
      </c>
      <c r="CE46" s="474">
        <f t="shared" si="37"/>
        <v>388.05975466943346</v>
      </c>
      <c r="CF46" s="472">
        <f t="shared" si="38"/>
        <v>306.97112370905359</v>
      </c>
      <c r="CG46" s="473">
        <f t="shared" si="39"/>
        <v>0</v>
      </c>
    </row>
    <row r="47" spans="1:85" s="71" customFormat="1" ht="15.75" customHeight="1" x14ac:dyDescent="0.25">
      <c r="A47" s="72">
        <v>1021225</v>
      </c>
      <c r="B47" s="73">
        <v>4802</v>
      </c>
      <c r="C47" s="73">
        <v>455577</v>
      </c>
      <c r="D47" s="73" t="s">
        <v>1296</v>
      </c>
      <c r="E47" s="74" t="s">
        <v>828</v>
      </c>
      <c r="F47" s="74" t="s">
        <v>1295</v>
      </c>
      <c r="G47" s="75" t="s">
        <v>1260</v>
      </c>
      <c r="H47" s="76" t="s">
        <v>1295</v>
      </c>
      <c r="I47" s="70" t="s">
        <v>35</v>
      </c>
      <c r="J47" s="70" t="s">
        <v>1262</v>
      </c>
      <c r="K47" s="70" t="s">
        <v>35</v>
      </c>
      <c r="L47" s="70"/>
      <c r="M47" s="70"/>
      <c r="N47" s="77"/>
      <c r="O47" s="70">
        <v>1021225</v>
      </c>
      <c r="P47" s="78">
        <v>8850</v>
      </c>
      <c r="Q47" s="79">
        <v>41640</v>
      </c>
      <c r="R47" s="79">
        <v>42004</v>
      </c>
      <c r="S47" s="78">
        <v>8850</v>
      </c>
      <c r="T47" s="80" t="s">
        <v>1263</v>
      </c>
      <c r="U47" s="61">
        <v>1.1343501212024265E-3</v>
      </c>
      <c r="V47" s="62">
        <v>9.0013331126904863E-4</v>
      </c>
      <c r="W47" s="30">
        <v>107759</v>
      </c>
      <c r="X47" s="63">
        <v>107759</v>
      </c>
      <c r="Y47" s="63">
        <v>215518</v>
      </c>
      <c r="Z47" s="67">
        <v>14311.37</v>
      </c>
      <c r="AA47" s="68">
        <v>14311.37</v>
      </c>
      <c r="AB47" s="68">
        <v>14311.37</v>
      </c>
      <c r="AC47" s="68">
        <v>14311.37</v>
      </c>
      <c r="AD47" s="66">
        <v>57245.47</v>
      </c>
      <c r="AE47" s="67">
        <v>26578.26</v>
      </c>
      <c r="AF47" s="68">
        <v>26578.26</v>
      </c>
      <c r="AG47" s="68">
        <v>26578.26</v>
      </c>
      <c r="AH47" s="68">
        <v>26578.26</v>
      </c>
      <c r="AI47" s="66">
        <v>106313.02</v>
      </c>
      <c r="AJ47" s="69">
        <v>379076.49</v>
      </c>
      <c r="AK47" s="406" t="s">
        <v>1296</v>
      </c>
      <c r="AL47" s="407">
        <v>78350.213597275724</v>
      </c>
      <c r="AM47" s="434">
        <f t="shared" si="16"/>
        <v>231739.78494623658</v>
      </c>
      <c r="AN47" s="435">
        <f t="shared" si="17"/>
        <v>61554.268817204305</v>
      </c>
      <c r="AO47" s="436">
        <f t="shared" si="18"/>
        <v>114315.07526881722</v>
      </c>
      <c r="AP47" s="437">
        <f t="shared" si="19"/>
        <v>2.96</v>
      </c>
      <c r="AQ47" s="438">
        <f t="shared" si="19"/>
        <v>0.79</v>
      </c>
      <c r="AR47" s="438">
        <f t="shared" si="19"/>
        <v>1.46</v>
      </c>
      <c r="AS47" s="443">
        <f t="shared" si="20"/>
        <v>5.21</v>
      </c>
      <c r="AT47" s="437">
        <f t="shared" si="21"/>
        <v>2.75</v>
      </c>
      <c r="AU47" s="438">
        <f t="shared" si="22"/>
        <v>0.73</v>
      </c>
      <c r="AV47" s="438">
        <f t="shared" si="23"/>
        <v>1.36</v>
      </c>
      <c r="AW47" s="444">
        <f t="shared" si="24"/>
        <v>4.84</v>
      </c>
      <c r="AX47" s="441">
        <f t="shared" si="25"/>
        <v>2.75</v>
      </c>
      <c r="AY47" s="70">
        <f t="shared" si="26"/>
        <v>4</v>
      </c>
      <c r="AZ47" s="438">
        <f t="shared" si="3"/>
        <v>0.18</v>
      </c>
      <c r="BA47" s="442">
        <f t="shared" si="4"/>
        <v>0.34</v>
      </c>
      <c r="BB47" s="438">
        <f t="shared" si="27"/>
        <v>2.75</v>
      </c>
      <c r="BC47" s="70">
        <v>4</v>
      </c>
      <c r="BD47" s="438">
        <f t="shared" si="5"/>
        <v>0.18</v>
      </c>
      <c r="BE47" s="442">
        <f t="shared" si="6"/>
        <v>0.34</v>
      </c>
      <c r="BF47" s="438">
        <f t="shared" si="28"/>
        <v>2.75</v>
      </c>
      <c r="BG47" s="70">
        <v>4</v>
      </c>
      <c r="BH47" s="438">
        <f t="shared" si="7"/>
        <v>0.18</v>
      </c>
      <c r="BI47" s="442">
        <f t="shared" si="8"/>
        <v>0.34</v>
      </c>
      <c r="BJ47" s="438">
        <f t="shared" si="29"/>
        <v>2.75</v>
      </c>
      <c r="BK47" s="70">
        <v>4</v>
      </c>
      <c r="BL47" s="438">
        <f t="shared" si="9"/>
        <v>0.18</v>
      </c>
      <c r="BM47" s="442">
        <f t="shared" si="10"/>
        <v>0.34</v>
      </c>
      <c r="BN47" s="93">
        <v>0</v>
      </c>
      <c r="BO47" s="93">
        <f>+INDEX(FY2018_ALL_Targets!DV:DV,MATCH('Final Comp Values'!C47,FY2018_ALL_Targets!B:B,0))</f>
        <v>0</v>
      </c>
      <c r="BP47" s="93">
        <f>++INDEX(FY2018_ALL_Targets!DW:DW,MATCH('Final Comp Values'!C47,FY2018_ALL_Targets!B:B,0))</f>
        <v>0</v>
      </c>
      <c r="BQ47" s="539">
        <f>++INDEX(FY2018_ALL_Targets!DX:DX,MATCH('Final Comp Values'!$C47,FY2018_ALL_Targets!$B:$B,0))</f>
        <v>0</v>
      </c>
      <c r="BR47" s="437">
        <f t="shared" si="11"/>
        <v>0</v>
      </c>
      <c r="BS47" s="438">
        <f t="shared" si="12"/>
        <v>0</v>
      </c>
      <c r="BT47" s="543">
        <f t="shared" si="30"/>
        <v>0</v>
      </c>
      <c r="BU47" s="437">
        <f t="shared" si="31"/>
        <v>4.83</v>
      </c>
      <c r="BV47" s="438">
        <f t="shared" si="13"/>
        <v>378431.53167484177</v>
      </c>
      <c r="BW47" s="548">
        <f t="shared" si="32"/>
        <v>1.0207520035716883E-3</v>
      </c>
      <c r="BX47" s="437">
        <f t="shared" si="14"/>
        <v>0</v>
      </c>
      <c r="BY47" s="551">
        <f t="shared" si="15"/>
        <v>0</v>
      </c>
      <c r="BZ47" s="471">
        <f t="shared" si="33"/>
        <v>0</v>
      </c>
      <c r="CA47" s="469">
        <f t="shared" si="34"/>
        <v>379076.49</v>
      </c>
      <c r="CB47" s="471">
        <f t="shared" si="35"/>
        <v>378431.53167484177</v>
      </c>
      <c r="CC47" s="471">
        <f t="shared" si="40"/>
        <v>-9.9999999999997868E-3</v>
      </c>
      <c r="CD47" s="474">
        <f t="shared" si="36"/>
        <v>-783.21588842973529</v>
      </c>
      <c r="CE47" s="474">
        <f t="shared" si="37"/>
        <v>-644.95832515822258</v>
      </c>
      <c r="CF47" s="472">
        <f t="shared" si="38"/>
        <v>-138.25756327151271</v>
      </c>
      <c r="CG47" s="473">
        <f t="shared" si="39"/>
        <v>0</v>
      </c>
    </row>
    <row r="48" spans="1:85" s="71" customFormat="1" ht="15.75" customHeight="1" x14ac:dyDescent="0.25">
      <c r="A48" s="72">
        <v>1021255</v>
      </c>
      <c r="B48" s="73">
        <v>4428</v>
      </c>
      <c r="C48" s="73">
        <v>675624</v>
      </c>
      <c r="D48" s="73" t="s">
        <v>1296</v>
      </c>
      <c r="E48" s="74" t="s">
        <v>670</v>
      </c>
      <c r="F48" s="74" t="s">
        <v>1295</v>
      </c>
      <c r="G48" s="75" t="s">
        <v>1260</v>
      </c>
      <c r="H48" s="76" t="s">
        <v>1295</v>
      </c>
      <c r="I48" s="70" t="s">
        <v>35</v>
      </c>
      <c r="J48" s="70" t="s">
        <v>1262</v>
      </c>
      <c r="K48" s="70" t="s">
        <v>35</v>
      </c>
      <c r="L48" s="70"/>
      <c r="M48" s="70"/>
      <c r="N48" s="77"/>
      <c r="O48" s="70">
        <v>1021255</v>
      </c>
      <c r="P48" s="78">
        <v>16609</v>
      </c>
      <c r="Q48" s="79">
        <v>41640</v>
      </c>
      <c r="R48" s="79">
        <v>42004</v>
      </c>
      <c r="S48" s="78">
        <v>16609</v>
      </c>
      <c r="T48" s="80" t="s">
        <v>1263</v>
      </c>
      <c r="U48" s="61">
        <v>2.1288611483673563E-3</v>
      </c>
      <c r="V48" s="62">
        <v>1.6893010358042517E-3</v>
      </c>
      <c r="W48" s="30">
        <v>202233</v>
      </c>
      <c r="X48" s="63">
        <v>202233</v>
      </c>
      <c r="Y48" s="63">
        <v>404466</v>
      </c>
      <c r="Z48" s="67">
        <v>26858.48</v>
      </c>
      <c r="AA48" s="68">
        <v>26858.48</v>
      </c>
      <c r="AB48" s="68">
        <v>26858.48</v>
      </c>
      <c r="AC48" s="68">
        <v>26858.48</v>
      </c>
      <c r="AD48" s="66">
        <v>107433.91</v>
      </c>
      <c r="AE48" s="67">
        <v>49880.03</v>
      </c>
      <c r="AF48" s="68">
        <v>49880.03</v>
      </c>
      <c r="AG48" s="68">
        <v>49880.03</v>
      </c>
      <c r="AH48" s="68">
        <v>49880.03</v>
      </c>
      <c r="AI48" s="66">
        <v>199520.12</v>
      </c>
      <c r="AJ48" s="69">
        <v>711420.03</v>
      </c>
      <c r="AK48" s="406" t="s">
        <v>1296</v>
      </c>
      <c r="AL48" s="407">
        <v>78350.213597275724</v>
      </c>
      <c r="AM48" s="434">
        <f t="shared" si="16"/>
        <v>434909.67741935485</v>
      </c>
      <c r="AN48" s="435">
        <f t="shared" si="17"/>
        <v>115520.33333333334</v>
      </c>
      <c r="AO48" s="436">
        <f t="shared" si="18"/>
        <v>214537.76344086023</v>
      </c>
      <c r="AP48" s="437">
        <f t="shared" si="19"/>
        <v>5.55</v>
      </c>
      <c r="AQ48" s="438">
        <f t="shared" si="19"/>
        <v>1.47</v>
      </c>
      <c r="AR48" s="438">
        <f t="shared" si="19"/>
        <v>2.74</v>
      </c>
      <c r="AS48" s="443">
        <f t="shared" si="20"/>
        <v>9.76</v>
      </c>
      <c r="AT48" s="437">
        <f t="shared" si="21"/>
        <v>5.16</v>
      </c>
      <c r="AU48" s="438">
        <f t="shared" si="22"/>
        <v>1.37</v>
      </c>
      <c r="AV48" s="438">
        <f t="shared" si="23"/>
        <v>2.5499999999999998</v>
      </c>
      <c r="AW48" s="444">
        <f t="shared" si="24"/>
        <v>9.08</v>
      </c>
      <c r="AX48" s="441">
        <f t="shared" si="25"/>
        <v>5.16</v>
      </c>
      <c r="AY48" s="70">
        <f t="shared" si="26"/>
        <v>4</v>
      </c>
      <c r="AZ48" s="438">
        <f t="shared" si="3"/>
        <v>0.34</v>
      </c>
      <c r="BA48" s="442">
        <f t="shared" si="4"/>
        <v>0.64</v>
      </c>
      <c r="BB48" s="438">
        <f t="shared" si="27"/>
        <v>5.16</v>
      </c>
      <c r="BC48" s="70">
        <v>4</v>
      </c>
      <c r="BD48" s="438">
        <f t="shared" si="5"/>
        <v>0.34</v>
      </c>
      <c r="BE48" s="442">
        <f t="shared" si="6"/>
        <v>0.64</v>
      </c>
      <c r="BF48" s="438">
        <f t="shared" si="28"/>
        <v>5.16</v>
      </c>
      <c r="BG48" s="70">
        <v>4</v>
      </c>
      <c r="BH48" s="438">
        <f t="shared" si="7"/>
        <v>0.34</v>
      </c>
      <c r="BI48" s="442">
        <f t="shared" si="8"/>
        <v>0.64</v>
      </c>
      <c r="BJ48" s="438">
        <f t="shared" si="29"/>
        <v>5.16</v>
      </c>
      <c r="BK48" s="70">
        <v>4</v>
      </c>
      <c r="BL48" s="438">
        <f t="shared" si="9"/>
        <v>0.34</v>
      </c>
      <c r="BM48" s="442">
        <f t="shared" si="10"/>
        <v>0.64</v>
      </c>
      <c r="BN48" s="93">
        <v>0</v>
      </c>
      <c r="BO48" s="93">
        <f>+INDEX(FY2018_ALL_Targets!DV:DV,MATCH('Final Comp Values'!C48,FY2018_ALL_Targets!B:B,0))</f>
        <v>0</v>
      </c>
      <c r="BP48" s="93">
        <f>++INDEX(FY2018_ALL_Targets!DW:DW,MATCH('Final Comp Values'!C48,FY2018_ALL_Targets!B:B,0))</f>
        <v>0</v>
      </c>
      <c r="BQ48" s="539">
        <f>++INDEX(FY2018_ALL_Targets!DX:DX,MATCH('Final Comp Values'!$C48,FY2018_ALL_Targets!$B:$B,0))</f>
        <v>0</v>
      </c>
      <c r="BR48" s="437">
        <f t="shared" si="11"/>
        <v>0</v>
      </c>
      <c r="BS48" s="438">
        <f t="shared" si="12"/>
        <v>0</v>
      </c>
      <c r="BT48" s="543">
        <f t="shared" si="30"/>
        <v>0</v>
      </c>
      <c r="BU48" s="437">
        <f t="shared" si="31"/>
        <v>9.08</v>
      </c>
      <c r="BV48" s="438">
        <f t="shared" si="13"/>
        <v>711419.93946326361</v>
      </c>
      <c r="BW48" s="548">
        <f t="shared" si="32"/>
        <v>1.9189292323873559E-3</v>
      </c>
      <c r="BX48" s="437">
        <f t="shared" si="14"/>
        <v>0</v>
      </c>
      <c r="BY48" s="551">
        <f t="shared" si="15"/>
        <v>0</v>
      </c>
      <c r="BZ48" s="471">
        <f t="shared" si="33"/>
        <v>0</v>
      </c>
      <c r="CA48" s="469">
        <f t="shared" si="34"/>
        <v>711420.03</v>
      </c>
      <c r="CB48" s="471">
        <f t="shared" si="35"/>
        <v>711419.93946326361</v>
      </c>
      <c r="CC48" s="471">
        <f t="shared" si="40"/>
        <v>0</v>
      </c>
      <c r="CD48" s="474">
        <f t="shared" si="36"/>
        <v>0</v>
      </c>
      <c r="CE48" s="474">
        <f t="shared" si="37"/>
        <v>-9.0536736417561769E-2</v>
      </c>
      <c r="CF48" s="472">
        <f t="shared" si="38"/>
        <v>9.0536736417561769E-2</v>
      </c>
      <c r="CG48" s="473">
        <f t="shared" si="39"/>
        <v>0</v>
      </c>
    </row>
    <row r="49" spans="1:85" s="71" customFormat="1" ht="15.75" customHeight="1" x14ac:dyDescent="0.25">
      <c r="A49" s="72">
        <v>1021247</v>
      </c>
      <c r="B49" s="73">
        <v>5125</v>
      </c>
      <c r="C49" s="73">
        <v>675976</v>
      </c>
      <c r="D49" s="73" t="s">
        <v>1296</v>
      </c>
      <c r="E49" s="74" t="s">
        <v>336</v>
      </c>
      <c r="F49" s="74" t="s">
        <v>1295</v>
      </c>
      <c r="G49" s="75" t="s">
        <v>1260</v>
      </c>
      <c r="H49" s="76" t="s">
        <v>1295</v>
      </c>
      <c r="I49" s="70" t="s">
        <v>35</v>
      </c>
      <c r="J49" s="70" t="s">
        <v>1262</v>
      </c>
      <c r="K49" s="70" t="s">
        <v>35</v>
      </c>
      <c r="L49" s="70"/>
      <c r="M49" s="70"/>
      <c r="N49" s="77"/>
      <c r="O49" s="70">
        <v>1021247</v>
      </c>
      <c r="P49" s="78">
        <v>13777</v>
      </c>
      <c r="Q49" s="79">
        <v>41640</v>
      </c>
      <c r="R49" s="79">
        <v>42004</v>
      </c>
      <c r="S49" s="78">
        <v>13777</v>
      </c>
      <c r="T49" s="80" t="s">
        <v>1263</v>
      </c>
      <c r="U49" s="61">
        <v>1.7658691095825798E-3</v>
      </c>
      <c r="V49" s="62">
        <v>1.4012583761981562E-3</v>
      </c>
      <c r="W49" s="30">
        <v>167751</v>
      </c>
      <c r="X49" s="63">
        <v>167751</v>
      </c>
      <c r="Y49" s="63">
        <v>335502</v>
      </c>
      <c r="Z49" s="67">
        <v>22278.84</v>
      </c>
      <c r="AA49" s="68">
        <v>22278.84</v>
      </c>
      <c r="AB49" s="68">
        <v>22278.84</v>
      </c>
      <c r="AC49" s="68">
        <v>22278.84</v>
      </c>
      <c r="AD49" s="66">
        <v>89115.36</v>
      </c>
      <c r="AE49" s="67">
        <v>41374.99</v>
      </c>
      <c r="AF49" s="68">
        <v>41374.99</v>
      </c>
      <c r="AG49" s="68">
        <v>41374.99</v>
      </c>
      <c r="AH49" s="68">
        <v>41374.99</v>
      </c>
      <c r="AI49" s="66">
        <v>165499.95000000001</v>
      </c>
      <c r="AJ49" s="69">
        <v>590117.31000000006</v>
      </c>
      <c r="AK49" s="406" t="s">
        <v>1296</v>
      </c>
      <c r="AL49" s="407">
        <v>78350.213597275724</v>
      </c>
      <c r="AM49" s="434">
        <f t="shared" si="16"/>
        <v>360754.83870967745</v>
      </c>
      <c r="AN49" s="435">
        <f t="shared" si="17"/>
        <v>95822.967741935485</v>
      </c>
      <c r="AO49" s="436">
        <f t="shared" si="18"/>
        <v>177956.935483871</v>
      </c>
      <c r="AP49" s="437">
        <f t="shared" si="19"/>
        <v>4.5999999999999996</v>
      </c>
      <c r="AQ49" s="438">
        <f t="shared" si="19"/>
        <v>1.22</v>
      </c>
      <c r="AR49" s="438">
        <f t="shared" si="19"/>
        <v>2.27</v>
      </c>
      <c r="AS49" s="443">
        <f t="shared" si="20"/>
        <v>8.09</v>
      </c>
      <c r="AT49" s="437">
        <f t="shared" si="21"/>
        <v>4.28</v>
      </c>
      <c r="AU49" s="438">
        <f t="shared" si="22"/>
        <v>1.1399999999999999</v>
      </c>
      <c r="AV49" s="438">
        <f t="shared" si="23"/>
        <v>2.11</v>
      </c>
      <c r="AW49" s="444">
        <f t="shared" si="24"/>
        <v>7.5299999999999994</v>
      </c>
      <c r="AX49" s="441">
        <f t="shared" si="25"/>
        <v>4.28</v>
      </c>
      <c r="AY49" s="70">
        <f t="shared" si="26"/>
        <v>4</v>
      </c>
      <c r="AZ49" s="438">
        <f t="shared" si="3"/>
        <v>0.28999999999999998</v>
      </c>
      <c r="BA49" s="442">
        <f t="shared" si="4"/>
        <v>0.53</v>
      </c>
      <c r="BB49" s="438">
        <f t="shared" si="27"/>
        <v>4.28</v>
      </c>
      <c r="BC49" s="70">
        <v>4</v>
      </c>
      <c r="BD49" s="438">
        <f t="shared" si="5"/>
        <v>0.28999999999999998</v>
      </c>
      <c r="BE49" s="442">
        <f t="shared" si="6"/>
        <v>0.53</v>
      </c>
      <c r="BF49" s="438">
        <f t="shared" si="28"/>
        <v>4.28</v>
      </c>
      <c r="BG49" s="70">
        <v>4</v>
      </c>
      <c r="BH49" s="438">
        <f t="shared" si="7"/>
        <v>0.28999999999999998</v>
      </c>
      <c r="BI49" s="442">
        <f t="shared" si="8"/>
        <v>0.53</v>
      </c>
      <c r="BJ49" s="438">
        <f t="shared" si="29"/>
        <v>4.28</v>
      </c>
      <c r="BK49" s="70">
        <v>4</v>
      </c>
      <c r="BL49" s="438">
        <f t="shared" si="9"/>
        <v>0.28999999999999998</v>
      </c>
      <c r="BM49" s="442">
        <f t="shared" si="10"/>
        <v>0.53</v>
      </c>
      <c r="BN49" s="93">
        <v>0</v>
      </c>
      <c r="BO49" s="93">
        <f>+INDEX(FY2018_ALL_Targets!DV:DV,MATCH('Final Comp Values'!C49,FY2018_ALL_Targets!B:B,0))</f>
        <v>0</v>
      </c>
      <c r="BP49" s="93">
        <f>++INDEX(FY2018_ALL_Targets!DW:DW,MATCH('Final Comp Values'!C49,FY2018_ALL_Targets!B:B,0))</f>
        <v>0</v>
      </c>
      <c r="BQ49" s="539">
        <f>++INDEX(FY2018_ALL_Targets!DX:DX,MATCH('Final Comp Values'!$C49,FY2018_ALL_Targets!$B:$B,0))</f>
        <v>0</v>
      </c>
      <c r="BR49" s="437">
        <f t="shared" si="11"/>
        <v>0</v>
      </c>
      <c r="BS49" s="438">
        <f t="shared" si="12"/>
        <v>0</v>
      </c>
      <c r="BT49" s="543">
        <f t="shared" si="30"/>
        <v>0</v>
      </c>
      <c r="BU49" s="437">
        <f t="shared" si="31"/>
        <v>7.5600000000000005</v>
      </c>
      <c r="BV49" s="438">
        <f t="shared" si="13"/>
        <v>592327.61479540449</v>
      </c>
      <c r="BW49" s="548">
        <f t="shared" si="32"/>
        <v>1.5976987881991642E-3</v>
      </c>
      <c r="BX49" s="437">
        <f t="shared" si="14"/>
        <v>0</v>
      </c>
      <c r="BY49" s="551">
        <f t="shared" si="15"/>
        <v>0</v>
      </c>
      <c r="BZ49" s="471">
        <f t="shared" si="33"/>
        <v>0</v>
      </c>
      <c r="CA49" s="469">
        <f t="shared" si="34"/>
        <v>590117.31000000006</v>
      </c>
      <c r="CB49" s="471">
        <f t="shared" si="35"/>
        <v>592327.61479540449</v>
      </c>
      <c r="CC49" s="471">
        <f t="shared" si="40"/>
        <v>3.0000000000001137E-2</v>
      </c>
      <c r="CD49" s="474">
        <f t="shared" si="36"/>
        <v>2351.064980079771</v>
      </c>
      <c r="CE49" s="474">
        <f t="shared" si="37"/>
        <v>2210.3047954044305</v>
      </c>
      <c r="CF49" s="472">
        <f t="shared" si="38"/>
        <v>140.7601846753405</v>
      </c>
      <c r="CG49" s="473">
        <f t="shared" si="39"/>
        <v>0</v>
      </c>
    </row>
    <row r="50" spans="1:85" s="71" customFormat="1" ht="15.75" customHeight="1" x14ac:dyDescent="0.25">
      <c r="A50" s="72">
        <v>1021254</v>
      </c>
      <c r="B50" s="73">
        <v>5079</v>
      </c>
      <c r="C50" s="73">
        <v>675424</v>
      </c>
      <c r="D50" s="73" t="s">
        <v>1296</v>
      </c>
      <c r="E50" s="74" t="s">
        <v>944</v>
      </c>
      <c r="F50" s="74" t="s">
        <v>1295</v>
      </c>
      <c r="G50" s="75" t="s">
        <v>1260</v>
      </c>
      <c r="H50" s="76" t="s">
        <v>1295</v>
      </c>
      <c r="I50" s="70" t="s">
        <v>35</v>
      </c>
      <c r="J50" s="70" t="s">
        <v>1262</v>
      </c>
      <c r="K50" s="70" t="s">
        <v>35</v>
      </c>
      <c r="L50" s="70"/>
      <c r="M50" s="70"/>
      <c r="N50" s="77"/>
      <c r="O50" s="70">
        <v>1021254</v>
      </c>
      <c r="P50" s="78">
        <v>12942</v>
      </c>
      <c r="Q50" s="79">
        <v>41640</v>
      </c>
      <c r="R50" s="79">
        <v>42004</v>
      </c>
      <c r="S50" s="78">
        <v>12942</v>
      </c>
      <c r="T50" s="80" t="s">
        <v>1263</v>
      </c>
      <c r="U50" s="61">
        <v>1.6588428552092435E-3</v>
      </c>
      <c r="V50" s="62">
        <v>1.3163305440049749E-3</v>
      </c>
      <c r="W50" s="30">
        <v>157583</v>
      </c>
      <c r="X50" s="63">
        <v>157583</v>
      </c>
      <c r="Y50" s="63">
        <v>315166</v>
      </c>
      <c r="Z50" s="67">
        <v>20928.560000000001</v>
      </c>
      <c r="AA50" s="68">
        <v>20928.560000000001</v>
      </c>
      <c r="AB50" s="68">
        <v>20928.560000000001</v>
      </c>
      <c r="AC50" s="68">
        <v>20928.560000000001</v>
      </c>
      <c r="AD50" s="66">
        <v>83714.23</v>
      </c>
      <c r="AE50" s="67">
        <v>38867.32</v>
      </c>
      <c r="AF50" s="68">
        <v>38867.32</v>
      </c>
      <c r="AG50" s="68">
        <v>38867.32</v>
      </c>
      <c r="AH50" s="68">
        <v>38867.32</v>
      </c>
      <c r="AI50" s="66">
        <v>155469.28</v>
      </c>
      <c r="AJ50" s="69">
        <v>554349.51</v>
      </c>
      <c r="AK50" s="406" t="s">
        <v>1296</v>
      </c>
      <c r="AL50" s="407">
        <v>78350.213597275724</v>
      </c>
      <c r="AM50" s="434">
        <f t="shared" si="16"/>
        <v>338888.17204301077</v>
      </c>
      <c r="AN50" s="435">
        <f t="shared" si="17"/>
        <v>90015.301075268813</v>
      </c>
      <c r="AO50" s="436">
        <f t="shared" si="18"/>
        <v>167171.26881720431</v>
      </c>
      <c r="AP50" s="437">
        <f t="shared" si="19"/>
        <v>4.33</v>
      </c>
      <c r="AQ50" s="438">
        <f t="shared" si="19"/>
        <v>1.1499999999999999</v>
      </c>
      <c r="AR50" s="438">
        <f t="shared" si="19"/>
        <v>2.13</v>
      </c>
      <c r="AS50" s="443">
        <f t="shared" si="20"/>
        <v>7.61</v>
      </c>
      <c r="AT50" s="437">
        <f t="shared" si="21"/>
        <v>4.0199999999999996</v>
      </c>
      <c r="AU50" s="438">
        <f t="shared" si="22"/>
        <v>1.07</v>
      </c>
      <c r="AV50" s="438">
        <f t="shared" si="23"/>
        <v>1.98</v>
      </c>
      <c r="AW50" s="444">
        <f t="shared" si="24"/>
        <v>7.07</v>
      </c>
      <c r="AX50" s="441">
        <f t="shared" si="25"/>
        <v>4.0199999999999996</v>
      </c>
      <c r="AY50" s="70">
        <f t="shared" si="26"/>
        <v>4</v>
      </c>
      <c r="AZ50" s="438">
        <f t="shared" si="3"/>
        <v>0.27</v>
      </c>
      <c r="BA50" s="442">
        <f t="shared" si="4"/>
        <v>0.5</v>
      </c>
      <c r="BB50" s="438">
        <f t="shared" si="27"/>
        <v>4.0199999999999996</v>
      </c>
      <c r="BC50" s="70">
        <v>4</v>
      </c>
      <c r="BD50" s="438">
        <f t="shared" si="5"/>
        <v>0.27</v>
      </c>
      <c r="BE50" s="442">
        <f t="shared" si="6"/>
        <v>0.5</v>
      </c>
      <c r="BF50" s="438">
        <f t="shared" si="28"/>
        <v>4.0199999999999996</v>
      </c>
      <c r="BG50" s="70">
        <v>4</v>
      </c>
      <c r="BH50" s="438">
        <f t="shared" si="7"/>
        <v>0.27</v>
      </c>
      <c r="BI50" s="442">
        <f t="shared" si="8"/>
        <v>0.5</v>
      </c>
      <c r="BJ50" s="438">
        <f t="shared" si="29"/>
        <v>4.0199999999999996</v>
      </c>
      <c r="BK50" s="70">
        <v>4</v>
      </c>
      <c r="BL50" s="438">
        <f t="shared" si="9"/>
        <v>0.27</v>
      </c>
      <c r="BM50" s="442">
        <f t="shared" si="10"/>
        <v>0.5</v>
      </c>
      <c r="BN50" s="93">
        <v>0</v>
      </c>
      <c r="BO50" s="93">
        <f>+INDEX(FY2018_ALL_Targets!DV:DV,MATCH('Final Comp Values'!C50,FY2018_ALL_Targets!B:B,0))</f>
        <v>0</v>
      </c>
      <c r="BP50" s="93">
        <f>++INDEX(FY2018_ALL_Targets!DW:DW,MATCH('Final Comp Values'!C50,FY2018_ALL_Targets!B:B,0))</f>
        <v>0</v>
      </c>
      <c r="BQ50" s="539">
        <f>++INDEX(FY2018_ALL_Targets!DX:DX,MATCH('Final Comp Values'!$C50,FY2018_ALL_Targets!$B:$B,0))</f>
        <v>0</v>
      </c>
      <c r="BR50" s="437">
        <f t="shared" si="11"/>
        <v>0</v>
      </c>
      <c r="BS50" s="438">
        <f t="shared" si="12"/>
        <v>0</v>
      </c>
      <c r="BT50" s="543">
        <f t="shared" si="30"/>
        <v>0</v>
      </c>
      <c r="BU50" s="437">
        <f t="shared" si="31"/>
        <v>7.1</v>
      </c>
      <c r="BV50" s="438">
        <f t="shared" si="13"/>
        <v>556286.51654065761</v>
      </c>
      <c r="BW50" s="548">
        <f t="shared" si="32"/>
        <v>1.500484311668527E-3</v>
      </c>
      <c r="BX50" s="437">
        <f t="shared" si="14"/>
        <v>0</v>
      </c>
      <c r="BY50" s="551">
        <f t="shared" si="15"/>
        <v>0</v>
      </c>
      <c r="BZ50" s="471">
        <f t="shared" si="33"/>
        <v>0</v>
      </c>
      <c r="CA50" s="469">
        <f t="shared" si="34"/>
        <v>554349.51</v>
      </c>
      <c r="CB50" s="471">
        <f t="shared" si="35"/>
        <v>556286.51654065761</v>
      </c>
      <c r="CC50" s="471">
        <f t="shared" si="40"/>
        <v>2.9999999999999361E-2</v>
      </c>
      <c r="CD50" s="474">
        <f t="shared" si="36"/>
        <v>2352.2610042432316</v>
      </c>
      <c r="CE50" s="474">
        <f t="shared" si="37"/>
        <v>1937.0065406576032</v>
      </c>
      <c r="CF50" s="472">
        <f t="shared" si="38"/>
        <v>415.2544635856284</v>
      </c>
      <c r="CG50" s="473">
        <f t="shared" si="39"/>
        <v>0</v>
      </c>
    </row>
    <row r="51" spans="1:85" s="71" customFormat="1" ht="15.75" customHeight="1" x14ac:dyDescent="0.25">
      <c r="A51" s="72">
        <v>1027040</v>
      </c>
      <c r="B51" s="73">
        <v>101740</v>
      </c>
      <c r="C51" s="73">
        <v>676211</v>
      </c>
      <c r="D51" s="73" t="s">
        <v>1274</v>
      </c>
      <c r="E51" s="74" t="s">
        <v>392</v>
      </c>
      <c r="F51" s="74" t="s">
        <v>1295</v>
      </c>
      <c r="G51" s="75" t="s">
        <v>1260</v>
      </c>
      <c r="H51" s="76" t="s">
        <v>1295</v>
      </c>
      <c r="I51" s="70" t="s">
        <v>35</v>
      </c>
      <c r="J51" s="70" t="s">
        <v>1262</v>
      </c>
      <c r="K51" s="70" t="s">
        <v>35</v>
      </c>
      <c r="L51" s="70"/>
      <c r="M51" s="70"/>
      <c r="N51" s="77"/>
      <c r="O51" s="70">
        <v>1020017</v>
      </c>
      <c r="P51" s="78">
        <v>14616</v>
      </c>
      <c r="Q51" s="79">
        <v>41640</v>
      </c>
      <c r="R51" s="79">
        <v>42004</v>
      </c>
      <c r="S51" s="78">
        <v>14616</v>
      </c>
      <c r="T51" s="80" t="s">
        <v>1263</v>
      </c>
      <c r="U51" s="61">
        <v>1.8734080645756684E-3</v>
      </c>
      <c r="V51" s="62">
        <v>1.4865930483060356E-3</v>
      </c>
      <c r="W51" s="30">
        <v>177966</v>
      </c>
      <c r="X51" s="63">
        <v>177966</v>
      </c>
      <c r="Y51" s="63">
        <v>355932</v>
      </c>
      <c r="Z51" s="67">
        <v>23635.59</v>
      </c>
      <c r="AA51" s="68">
        <v>23635.59</v>
      </c>
      <c r="AB51" s="68">
        <v>23635.59</v>
      </c>
      <c r="AC51" s="68">
        <v>23635.59</v>
      </c>
      <c r="AD51" s="66">
        <v>94542.36</v>
      </c>
      <c r="AE51" s="67">
        <v>43894.67</v>
      </c>
      <c r="AF51" s="68">
        <v>43894.67</v>
      </c>
      <c r="AG51" s="68">
        <v>43894.67</v>
      </c>
      <c r="AH51" s="68">
        <v>43894.67</v>
      </c>
      <c r="AI51" s="66">
        <v>175578.66</v>
      </c>
      <c r="AJ51" s="69">
        <v>626053.02</v>
      </c>
      <c r="AK51" s="406" t="s">
        <v>1274</v>
      </c>
      <c r="AL51" s="407">
        <v>58134.265874579767</v>
      </c>
      <c r="AM51" s="434">
        <f t="shared" si="16"/>
        <v>382722.58064516133</v>
      </c>
      <c r="AN51" s="435">
        <f t="shared" si="17"/>
        <v>101658.45161290323</v>
      </c>
      <c r="AO51" s="436">
        <f t="shared" si="18"/>
        <v>188794.25806451615</v>
      </c>
      <c r="AP51" s="437">
        <f t="shared" si="19"/>
        <v>6.58</v>
      </c>
      <c r="AQ51" s="438">
        <f t="shared" si="19"/>
        <v>1.75</v>
      </c>
      <c r="AR51" s="438">
        <f t="shared" si="19"/>
        <v>3.25</v>
      </c>
      <c r="AS51" s="443">
        <f t="shared" si="20"/>
        <v>11.58</v>
      </c>
      <c r="AT51" s="437">
        <f t="shared" si="21"/>
        <v>6.12</v>
      </c>
      <c r="AU51" s="438">
        <f t="shared" si="22"/>
        <v>1.63</v>
      </c>
      <c r="AV51" s="438">
        <f t="shared" si="23"/>
        <v>3.02</v>
      </c>
      <c r="AW51" s="444">
        <f t="shared" si="24"/>
        <v>10.77</v>
      </c>
      <c r="AX51" s="441">
        <f t="shared" si="25"/>
        <v>6.12</v>
      </c>
      <c r="AY51" s="70">
        <f t="shared" si="26"/>
        <v>4</v>
      </c>
      <c r="AZ51" s="438">
        <f t="shared" si="3"/>
        <v>0.41</v>
      </c>
      <c r="BA51" s="442">
        <f t="shared" si="4"/>
        <v>0.76</v>
      </c>
      <c r="BB51" s="438">
        <f t="shared" si="27"/>
        <v>6.12</v>
      </c>
      <c r="BC51" s="70">
        <v>4</v>
      </c>
      <c r="BD51" s="438">
        <f t="shared" si="5"/>
        <v>0.41</v>
      </c>
      <c r="BE51" s="442">
        <f t="shared" si="6"/>
        <v>0.76</v>
      </c>
      <c r="BF51" s="438">
        <f t="shared" si="28"/>
        <v>6.12</v>
      </c>
      <c r="BG51" s="70">
        <v>4</v>
      </c>
      <c r="BH51" s="438">
        <f t="shared" si="7"/>
        <v>0.41</v>
      </c>
      <c r="BI51" s="442">
        <f t="shared" si="8"/>
        <v>0.76</v>
      </c>
      <c r="BJ51" s="438">
        <f t="shared" si="29"/>
        <v>6.12</v>
      </c>
      <c r="BK51" s="70">
        <v>4</v>
      </c>
      <c r="BL51" s="438">
        <f t="shared" si="9"/>
        <v>0.41</v>
      </c>
      <c r="BM51" s="442">
        <f t="shared" si="10"/>
        <v>0.76</v>
      </c>
      <c r="BN51" s="93">
        <v>0</v>
      </c>
      <c r="BO51" s="93">
        <f>+INDEX(FY2018_ALL_Targets!DV:DV,MATCH('Final Comp Values'!C51,FY2018_ALL_Targets!B:B,0))</f>
        <v>0</v>
      </c>
      <c r="BP51" s="93">
        <f>++INDEX(FY2018_ALL_Targets!DW:DW,MATCH('Final Comp Values'!C51,FY2018_ALL_Targets!B:B,0))</f>
        <v>0</v>
      </c>
      <c r="BQ51" s="539">
        <f>++INDEX(FY2018_ALL_Targets!DX:DX,MATCH('Final Comp Values'!$C51,FY2018_ALL_Targets!$B:$B,0))</f>
        <v>0</v>
      </c>
      <c r="BR51" s="437">
        <f t="shared" si="11"/>
        <v>0</v>
      </c>
      <c r="BS51" s="438">
        <f t="shared" si="12"/>
        <v>0</v>
      </c>
      <c r="BT51" s="543">
        <f t="shared" si="30"/>
        <v>0</v>
      </c>
      <c r="BU51" s="437">
        <f t="shared" si="31"/>
        <v>10.8</v>
      </c>
      <c r="BV51" s="438">
        <f t="shared" si="13"/>
        <v>627850.07144546148</v>
      </c>
      <c r="BW51" s="548">
        <f t="shared" si="32"/>
        <v>1.6935143208976638E-3</v>
      </c>
      <c r="BX51" s="437">
        <f t="shared" si="14"/>
        <v>0</v>
      </c>
      <c r="BY51" s="551">
        <f t="shared" si="15"/>
        <v>0</v>
      </c>
      <c r="BZ51" s="471">
        <f t="shared" si="33"/>
        <v>8.8817841970012523E-16</v>
      </c>
      <c r="CA51" s="469">
        <f t="shared" si="34"/>
        <v>626053.02</v>
      </c>
      <c r="CB51" s="471">
        <f t="shared" si="35"/>
        <v>627850.07144546148</v>
      </c>
      <c r="CC51" s="471">
        <f t="shared" si="40"/>
        <v>3.0000000000001137E-2</v>
      </c>
      <c r="CD51" s="474">
        <f t="shared" si="36"/>
        <v>1743.8802785515984</v>
      </c>
      <c r="CE51" s="474">
        <f t="shared" si="37"/>
        <v>1797.0514454614604</v>
      </c>
      <c r="CF51" s="472">
        <f t="shared" si="38"/>
        <v>-53.171166909861995</v>
      </c>
      <c r="CG51" s="473">
        <f t="shared" si="39"/>
        <v>0</v>
      </c>
    </row>
    <row r="52" spans="1:85" s="71" customFormat="1" ht="15.75" customHeight="1" x14ac:dyDescent="0.25">
      <c r="A52" s="72">
        <v>1026234</v>
      </c>
      <c r="B52" s="73">
        <v>4837</v>
      </c>
      <c r="C52" s="73">
        <v>455478</v>
      </c>
      <c r="D52" s="73" t="s">
        <v>1274</v>
      </c>
      <c r="E52" s="74" t="s">
        <v>843</v>
      </c>
      <c r="F52" s="74" t="s">
        <v>1295</v>
      </c>
      <c r="G52" s="75" t="s">
        <v>1260</v>
      </c>
      <c r="H52" s="76" t="s">
        <v>1295</v>
      </c>
      <c r="I52" s="70" t="s">
        <v>35</v>
      </c>
      <c r="J52" s="70" t="s">
        <v>35</v>
      </c>
      <c r="K52" s="70" t="s">
        <v>1262</v>
      </c>
      <c r="L52" s="70"/>
      <c r="M52" s="70"/>
      <c r="N52" s="77"/>
      <c r="O52" s="70">
        <v>483703</v>
      </c>
      <c r="P52" s="78">
        <v>25302</v>
      </c>
      <c r="Q52" s="79">
        <v>41640</v>
      </c>
      <c r="R52" s="79">
        <v>41882</v>
      </c>
      <c r="S52" s="78">
        <v>38005</v>
      </c>
      <c r="T52" s="80" t="s">
        <v>1265</v>
      </c>
      <c r="U52" s="61">
        <v>4.8712967634235273E-3</v>
      </c>
      <c r="V52" s="62">
        <v>3.8654877395231857E-3</v>
      </c>
      <c r="W52" s="30">
        <v>462754</v>
      </c>
      <c r="X52" s="63">
        <v>462754</v>
      </c>
      <c r="Y52" s="63">
        <v>925508</v>
      </c>
      <c r="Z52" s="67">
        <v>61458.03</v>
      </c>
      <c r="AA52" s="68">
        <v>61458.03</v>
      </c>
      <c r="AB52" s="68">
        <v>61458.03</v>
      </c>
      <c r="AC52" s="68">
        <v>61458.03</v>
      </c>
      <c r="AD52" s="66">
        <v>245832.12</v>
      </c>
      <c r="AE52" s="67">
        <v>114136.34</v>
      </c>
      <c r="AF52" s="68">
        <v>114136.34</v>
      </c>
      <c r="AG52" s="68">
        <v>114136.34</v>
      </c>
      <c r="AH52" s="68">
        <v>114136.34</v>
      </c>
      <c r="AI52" s="66">
        <v>456545.37</v>
      </c>
      <c r="AJ52" s="69">
        <v>1627885.4900000002</v>
      </c>
      <c r="AK52" s="406" t="s">
        <v>1274</v>
      </c>
      <c r="AL52" s="407">
        <v>58134.265874579767</v>
      </c>
      <c r="AM52" s="434">
        <f t="shared" si="16"/>
        <v>995169.89247311838</v>
      </c>
      <c r="AN52" s="435">
        <f t="shared" si="17"/>
        <v>264335.61290322582</v>
      </c>
      <c r="AO52" s="436">
        <f t="shared" si="18"/>
        <v>490909</v>
      </c>
      <c r="AP52" s="437">
        <f t="shared" si="19"/>
        <v>17.12</v>
      </c>
      <c r="AQ52" s="438">
        <f t="shared" si="19"/>
        <v>4.55</v>
      </c>
      <c r="AR52" s="438">
        <f t="shared" si="19"/>
        <v>8.44</v>
      </c>
      <c r="AS52" s="443">
        <f t="shared" si="20"/>
        <v>30.11</v>
      </c>
      <c r="AT52" s="437">
        <f t="shared" si="21"/>
        <v>15.92</v>
      </c>
      <c r="AU52" s="438">
        <f t="shared" si="22"/>
        <v>4.2300000000000004</v>
      </c>
      <c r="AV52" s="438">
        <f t="shared" si="23"/>
        <v>7.85</v>
      </c>
      <c r="AW52" s="444">
        <f t="shared" si="24"/>
        <v>28</v>
      </c>
      <c r="AX52" s="441">
        <f t="shared" si="25"/>
        <v>15.92</v>
      </c>
      <c r="AY52" s="70">
        <f t="shared" si="26"/>
        <v>4</v>
      </c>
      <c r="AZ52" s="438">
        <f t="shared" si="3"/>
        <v>1.06</v>
      </c>
      <c r="BA52" s="442">
        <f t="shared" si="4"/>
        <v>1.96</v>
      </c>
      <c r="BB52" s="438">
        <f t="shared" si="27"/>
        <v>15.92</v>
      </c>
      <c r="BC52" s="70">
        <v>4</v>
      </c>
      <c r="BD52" s="438">
        <f t="shared" si="5"/>
        <v>1.06</v>
      </c>
      <c r="BE52" s="442">
        <f t="shared" si="6"/>
        <v>1.96</v>
      </c>
      <c r="BF52" s="438">
        <f t="shared" si="28"/>
        <v>15.92</v>
      </c>
      <c r="BG52" s="70">
        <v>4</v>
      </c>
      <c r="BH52" s="438">
        <f t="shared" si="7"/>
        <v>1.06</v>
      </c>
      <c r="BI52" s="442">
        <f t="shared" si="8"/>
        <v>1.96</v>
      </c>
      <c r="BJ52" s="438">
        <f t="shared" si="29"/>
        <v>15.92</v>
      </c>
      <c r="BK52" s="70">
        <v>4</v>
      </c>
      <c r="BL52" s="438">
        <f t="shared" si="9"/>
        <v>1.06</v>
      </c>
      <c r="BM52" s="442">
        <f t="shared" si="10"/>
        <v>1.96</v>
      </c>
      <c r="BN52" s="93">
        <v>0</v>
      </c>
      <c r="BO52" s="93">
        <f>+INDEX(FY2018_ALL_Targets!DV:DV,MATCH('Final Comp Values'!C52,FY2018_ALL_Targets!B:B,0))</f>
        <v>0</v>
      </c>
      <c r="BP52" s="93">
        <f>++INDEX(FY2018_ALL_Targets!DW:DW,MATCH('Final Comp Values'!C52,FY2018_ALL_Targets!B:B,0))</f>
        <v>0</v>
      </c>
      <c r="BQ52" s="539">
        <f>++INDEX(FY2018_ALL_Targets!DX:DX,MATCH('Final Comp Values'!$C52,FY2018_ALL_Targets!$B:$B,0))</f>
        <v>0</v>
      </c>
      <c r="BR52" s="437">
        <f t="shared" si="11"/>
        <v>0</v>
      </c>
      <c r="BS52" s="438">
        <f t="shared" si="12"/>
        <v>0</v>
      </c>
      <c r="BT52" s="543">
        <f t="shared" si="30"/>
        <v>0</v>
      </c>
      <c r="BU52" s="437">
        <f t="shared" si="31"/>
        <v>28</v>
      </c>
      <c r="BV52" s="438">
        <f t="shared" si="13"/>
        <v>1627759.4444882334</v>
      </c>
      <c r="BW52" s="548">
        <f t="shared" si="32"/>
        <v>4.3905926838087575E-3</v>
      </c>
      <c r="BX52" s="437">
        <f t="shared" si="14"/>
        <v>0</v>
      </c>
      <c r="BY52" s="551">
        <f t="shared" si="15"/>
        <v>0</v>
      </c>
      <c r="BZ52" s="471">
        <f t="shared" si="33"/>
        <v>0</v>
      </c>
      <c r="CA52" s="469">
        <f t="shared" si="34"/>
        <v>1627885.4900000002</v>
      </c>
      <c r="CB52" s="471">
        <f t="shared" si="35"/>
        <v>1627759.4444882334</v>
      </c>
      <c r="CC52" s="471">
        <f t="shared" si="40"/>
        <v>0</v>
      </c>
      <c r="CD52" s="474">
        <f t="shared" si="36"/>
        <v>0</v>
      </c>
      <c r="CE52" s="474">
        <f t="shared" si="37"/>
        <v>-126.04551176680252</v>
      </c>
      <c r="CF52" s="472">
        <f t="shared" si="38"/>
        <v>126.04551176680252</v>
      </c>
      <c r="CG52" s="473">
        <f t="shared" si="39"/>
        <v>0</v>
      </c>
    </row>
    <row r="53" spans="1:85" s="71" customFormat="1" ht="15.75" customHeight="1" x14ac:dyDescent="0.25">
      <c r="A53" s="72">
        <v>1026215</v>
      </c>
      <c r="B53" s="73">
        <v>4570</v>
      </c>
      <c r="C53" s="73">
        <v>675459</v>
      </c>
      <c r="D53" s="73" t="s">
        <v>1297</v>
      </c>
      <c r="E53" s="74" t="s">
        <v>726</v>
      </c>
      <c r="F53" s="74" t="s">
        <v>1295</v>
      </c>
      <c r="G53" s="75" t="s">
        <v>1260</v>
      </c>
      <c r="H53" s="76" t="s">
        <v>1295</v>
      </c>
      <c r="I53" s="70" t="s">
        <v>35</v>
      </c>
      <c r="J53" s="70" t="s">
        <v>35</v>
      </c>
      <c r="K53" s="70" t="s">
        <v>1262</v>
      </c>
      <c r="L53" s="70"/>
      <c r="M53" s="70"/>
      <c r="N53" s="77"/>
      <c r="O53" s="70">
        <v>1020119</v>
      </c>
      <c r="P53" s="78">
        <v>11278</v>
      </c>
      <c r="Q53" s="79">
        <v>41640</v>
      </c>
      <c r="R53" s="79">
        <v>41882</v>
      </c>
      <c r="S53" s="78">
        <v>16940</v>
      </c>
      <c r="T53" s="80" t="s">
        <v>1265</v>
      </c>
      <c r="U53" s="61">
        <v>2.1712871246518761E-3</v>
      </c>
      <c r="V53" s="62">
        <v>1.7229670387455009E-3</v>
      </c>
      <c r="W53" s="30">
        <v>206264</v>
      </c>
      <c r="X53" s="63">
        <v>206264</v>
      </c>
      <c r="Y53" s="63">
        <v>412528</v>
      </c>
      <c r="Z53" s="67">
        <v>27393.74</v>
      </c>
      <c r="AA53" s="68">
        <v>27393.74</v>
      </c>
      <c r="AB53" s="68">
        <v>27393.74</v>
      </c>
      <c r="AC53" s="68">
        <v>27393.74</v>
      </c>
      <c r="AD53" s="66">
        <v>109574.95</v>
      </c>
      <c r="AE53" s="67">
        <v>50874.09</v>
      </c>
      <c r="AF53" s="68">
        <v>50874.09</v>
      </c>
      <c r="AG53" s="68">
        <v>50874.09</v>
      </c>
      <c r="AH53" s="68">
        <v>50874.09</v>
      </c>
      <c r="AI53" s="66">
        <v>203496.34</v>
      </c>
      <c r="AJ53" s="69">
        <v>725599.29</v>
      </c>
      <c r="AK53" s="406" t="s">
        <v>1297</v>
      </c>
      <c r="AL53" s="407">
        <v>39786.959998239028</v>
      </c>
      <c r="AM53" s="434">
        <f t="shared" si="16"/>
        <v>443578.49462365592</v>
      </c>
      <c r="AN53" s="435">
        <f t="shared" si="17"/>
        <v>117822.52688172043</v>
      </c>
      <c r="AO53" s="436">
        <f t="shared" si="18"/>
        <v>218813.26881720431</v>
      </c>
      <c r="AP53" s="437">
        <f t="shared" si="19"/>
        <v>11.15</v>
      </c>
      <c r="AQ53" s="438">
        <f t="shared" si="19"/>
        <v>2.96</v>
      </c>
      <c r="AR53" s="438">
        <f t="shared" si="19"/>
        <v>5.5</v>
      </c>
      <c r="AS53" s="443">
        <f t="shared" si="20"/>
        <v>19.61</v>
      </c>
      <c r="AT53" s="437">
        <f t="shared" si="21"/>
        <v>10.37</v>
      </c>
      <c r="AU53" s="438">
        <f t="shared" si="22"/>
        <v>2.75</v>
      </c>
      <c r="AV53" s="438">
        <f t="shared" si="23"/>
        <v>5.1100000000000003</v>
      </c>
      <c r="AW53" s="444">
        <f t="shared" si="24"/>
        <v>18.23</v>
      </c>
      <c r="AX53" s="441">
        <f t="shared" si="25"/>
        <v>10.37</v>
      </c>
      <c r="AY53" s="70">
        <f t="shared" si="26"/>
        <v>4</v>
      </c>
      <c r="AZ53" s="438">
        <f t="shared" si="3"/>
        <v>0.69</v>
      </c>
      <c r="BA53" s="442">
        <f t="shared" si="4"/>
        <v>1.28</v>
      </c>
      <c r="BB53" s="438">
        <f t="shared" si="27"/>
        <v>10.37</v>
      </c>
      <c r="BC53" s="70">
        <v>4</v>
      </c>
      <c r="BD53" s="438">
        <f t="shared" si="5"/>
        <v>0.69</v>
      </c>
      <c r="BE53" s="442">
        <f t="shared" si="6"/>
        <v>1.28</v>
      </c>
      <c r="BF53" s="438">
        <f t="shared" si="28"/>
        <v>10.37</v>
      </c>
      <c r="BG53" s="70">
        <v>4</v>
      </c>
      <c r="BH53" s="438">
        <f t="shared" si="7"/>
        <v>0.69</v>
      </c>
      <c r="BI53" s="442">
        <f t="shared" si="8"/>
        <v>1.28</v>
      </c>
      <c r="BJ53" s="438">
        <f t="shared" si="29"/>
        <v>10.37</v>
      </c>
      <c r="BK53" s="70">
        <v>4</v>
      </c>
      <c r="BL53" s="438">
        <f t="shared" si="9"/>
        <v>0.69</v>
      </c>
      <c r="BM53" s="442">
        <f t="shared" si="10"/>
        <v>1.28</v>
      </c>
      <c r="BN53" s="93">
        <v>0</v>
      </c>
      <c r="BO53" s="93">
        <f>+INDEX(FY2018_ALL_Targets!DV:DV,MATCH('Final Comp Values'!C53,FY2018_ALL_Targets!B:B,0))</f>
        <v>0</v>
      </c>
      <c r="BP53" s="93">
        <f>++INDEX(FY2018_ALL_Targets!DW:DW,MATCH('Final Comp Values'!C53,FY2018_ALL_Targets!B:B,0))</f>
        <v>0</v>
      </c>
      <c r="BQ53" s="539">
        <f>++INDEX(FY2018_ALL_Targets!DX:DX,MATCH('Final Comp Values'!$C53,FY2018_ALL_Targets!$B:$B,0))</f>
        <v>0</v>
      </c>
      <c r="BR53" s="437">
        <f t="shared" si="11"/>
        <v>0</v>
      </c>
      <c r="BS53" s="438">
        <f t="shared" si="12"/>
        <v>0</v>
      </c>
      <c r="BT53" s="543">
        <f t="shared" si="30"/>
        <v>0</v>
      </c>
      <c r="BU53" s="437">
        <f t="shared" si="31"/>
        <v>18.25</v>
      </c>
      <c r="BV53" s="438">
        <f t="shared" si="13"/>
        <v>726112.01996786229</v>
      </c>
      <c r="BW53" s="548">
        <f t="shared" si="32"/>
        <v>1.9585585163038755E-3</v>
      </c>
      <c r="BX53" s="437">
        <f t="shared" si="14"/>
        <v>0</v>
      </c>
      <c r="BY53" s="551">
        <f t="shared" si="15"/>
        <v>0</v>
      </c>
      <c r="BZ53" s="471">
        <f t="shared" si="33"/>
        <v>0</v>
      </c>
      <c r="CA53" s="469">
        <f t="shared" si="34"/>
        <v>725599.29</v>
      </c>
      <c r="CB53" s="471">
        <f t="shared" si="35"/>
        <v>726112.01996786229</v>
      </c>
      <c r="CC53" s="471">
        <f t="shared" si="40"/>
        <v>1.9999999999999574E-2</v>
      </c>
      <c r="CD53" s="474">
        <f t="shared" si="36"/>
        <v>796.0496873285623</v>
      </c>
      <c r="CE53" s="474">
        <f t="shared" si="37"/>
        <v>512.72996786225121</v>
      </c>
      <c r="CF53" s="472">
        <f t="shared" si="38"/>
        <v>283.31971946631108</v>
      </c>
      <c r="CG53" s="473">
        <f t="shared" si="39"/>
        <v>0</v>
      </c>
    </row>
    <row r="54" spans="1:85" s="71" customFormat="1" ht="15.75" customHeight="1" x14ac:dyDescent="0.25">
      <c r="A54" s="72">
        <v>1025709</v>
      </c>
      <c r="B54" s="73">
        <v>4574</v>
      </c>
      <c r="C54" s="73">
        <v>455554</v>
      </c>
      <c r="D54" s="73" t="s">
        <v>1274</v>
      </c>
      <c r="E54" s="74" t="s">
        <v>730</v>
      </c>
      <c r="F54" s="74" t="s">
        <v>1295</v>
      </c>
      <c r="G54" s="75" t="s">
        <v>1260</v>
      </c>
      <c r="H54" s="76" t="s">
        <v>1295</v>
      </c>
      <c r="I54" s="70" t="s">
        <v>35</v>
      </c>
      <c r="J54" s="70" t="s">
        <v>35</v>
      </c>
      <c r="K54" s="70" t="s">
        <v>1262</v>
      </c>
      <c r="L54" s="70"/>
      <c r="M54" s="70"/>
      <c r="N54" s="77"/>
      <c r="O54" s="70">
        <v>1025709</v>
      </c>
      <c r="P54" s="78">
        <v>12053</v>
      </c>
      <c r="Q54" s="79">
        <v>41730</v>
      </c>
      <c r="R54" s="79">
        <v>41882</v>
      </c>
      <c r="S54" s="78">
        <v>28754</v>
      </c>
      <c r="T54" s="80" t="s">
        <v>1263</v>
      </c>
      <c r="U54" s="61">
        <v>3.6855484050909121E-3</v>
      </c>
      <c r="V54" s="62">
        <v>2.9245687268056749E-3</v>
      </c>
      <c r="W54" s="30">
        <v>350112</v>
      </c>
      <c r="X54" s="63">
        <v>350112</v>
      </c>
      <c r="Y54" s="63">
        <v>700224</v>
      </c>
      <c r="Z54" s="67">
        <v>46498.2</v>
      </c>
      <c r="AA54" s="68">
        <v>46498.2</v>
      </c>
      <c r="AB54" s="68">
        <v>46498.2</v>
      </c>
      <c r="AC54" s="68">
        <v>46498.2</v>
      </c>
      <c r="AD54" s="66">
        <v>185992.81</v>
      </c>
      <c r="AE54" s="67">
        <v>86353.81</v>
      </c>
      <c r="AF54" s="68">
        <v>86353.81</v>
      </c>
      <c r="AG54" s="68">
        <v>86353.81</v>
      </c>
      <c r="AH54" s="68">
        <v>86353.81</v>
      </c>
      <c r="AI54" s="66">
        <v>345415.22</v>
      </c>
      <c r="AJ54" s="69">
        <v>1231632.03</v>
      </c>
      <c r="AK54" s="406" t="s">
        <v>1274</v>
      </c>
      <c r="AL54" s="407">
        <v>58134.265874579767</v>
      </c>
      <c r="AM54" s="434">
        <f t="shared" si="16"/>
        <v>752929.0322580646</v>
      </c>
      <c r="AN54" s="435">
        <f t="shared" si="17"/>
        <v>199992.26881720431</v>
      </c>
      <c r="AO54" s="436">
        <f t="shared" si="18"/>
        <v>371414.21505376342</v>
      </c>
      <c r="AP54" s="437">
        <f t="shared" si="19"/>
        <v>12.95</v>
      </c>
      <c r="AQ54" s="438">
        <f t="shared" si="19"/>
        <v>3.44</v>
      </c>
      <c r="AR54" s="438">
        <f t="shared" si="19"/>
        <v>6.39</v>
      </c>
      <c r="AS54" s="443">
        <f t="shared" si="20"/>
        <v>22.78</v>
      </c>
      <c r="AT54" s="437">
        <f t="shared" si="21"/>
        <v>12.04</v>
      </c>
      <c r="AU54" s="438">
        <f t="shared" si="22"/>
        <v>3.2</v>
      </c>
      <c r="AV54" s="438">
        <f t="shared" si="23"/>
        <v>5.94</v>
      </c>
      <c r="AW54" s="444">
        <f t="shared" si="24"/>
        <v>21.18</v>
      </c>
      <c r="AX54" s="441">
        <f t="shared" si="25"/>
        <v>12.04</v>
      </c>
      <c r="AY54" s="70">
        <f t="shared" si="26"/>
        <v>4</v>
      </c>
      <c r="AZ54" s="438">
        <f t="shared" si="3"/>
        <v>0.8</v>
      </c>
      <c r="BA54" s="442">
        <f t="shared" si="4"/>
        <v>1.49</v>
      </c>
      <c r="BB54" s="438">
        <f t="shared" si="27"/>
        <v>12.04</v>
      </c>
      <c r="BC54" s="70">
        <v>4</v>
      </c>
      <c r="BD54" s="438">
        <f t="shared" si="5"/>
        <v>0.8</v>
      </c>
      <c r="BE54" s="442">
        <f t="shared" si="6"/>
        <v>1.49</v>
      </c>
      <c r="BF54" s="438">
        <f t="shared" si="28"/>
        <v>12.04</v>
      </c>
      <c r="BG54" s="70">
        <v>4</v>
      </c>
      <c r="BH54" s="438">
        <f t="shared" si="7"/>
        <v>0.8</v>
      </c>
      <c r="BI54" s="442">
        <f t="shared" si="8"/>
        <v>1.49</v>
      </c>
      <c r="BJ54" s="438">
        <f t="shared" si="29"/>
        <v>12.04</v>
      </c>
      <c r="BK54" s="70">
        <v>4</v>
      </c>
      <c r="BL54" s="438">
        <f t="shared" si="9"/>
        <v>0.8</v>
      </c>
      <c r="BM54" s="442">
        <f t="shared" si="10"/>
        <v>1.49</v>
      </c>
      <c r="BN54" s="93">
        <v>0</v>
      </c>
      <c r="BO54" s="93">
        <f>+INDEX(FY2018_ALL_Targets!DV:DV,MATCH('Final Comp Values'!C54,FY2018_ALL_Targets!B:B,0))</f>
        <v>0</v>
      </c>
      <c r="BP54" s="93">
        <f>++INDEX(FY2018_ALL_Targets!DW:DW,MATCH('Final Comp Values'!C54,FY2018_ALL_Targets!B:B,0))</f>
        <v>0</v>
      </c>
      <c r="BQ54" s="539">
        <f>++INDEX(FY2018_ALL_Targets!DX:DX,MATCH('Final Comp Values'!$C54,FY2018_ALL_Targets!$B:$B,0))</f>
        <v>0</v>
      </c>
      <c r="BR54" s="437">
        <f t="shared" si="11"/>
        <v>0</v>
      </c>
      <c r="BS54" s="438">
        <f t="shared" si="12"/>
        <v>0</v>
      </c>
      <c r="BT54" s="543">
        <f t="shared" si="30"/>
        <v>0</v>
      </c>
      <c r="BU54" s="437">
        <f t="shared" si="31"/>
        <v>21.2</v>
      </c>
      <c r="BV54" s="438">
        <f t="shared" si="13"/>
        <v>1232446.436541091</v>
      </c>
      <c r="BW54" s="548">
        <f t="shared" si="32"/>
        <v>3.3243058891694877E-3</v>
      </c>
      <c r="BX54" s="437">
        <f t="shared" si="14"/>
        <v>0</v>
      </c>
      <c r="BY54" s="551">
        <f t="shared" si="15"/>
        <v>0</v>
      </c>
      <c r="BZ54" s="471">
        <f t="shared" si="33"/>
        <v>0</v>
      </c>
      <c r="CA54" s="469">
        <f t="shared" si="34"/>
        <v>1231632.03</v>
      </c>
      <c r="CB54" s="471">
        <f t="shared" si="35"/>
        <v>1232446.436541091</v>
      </c>
      <c r="CC54" s="471">
        <f t="shared" si="40"/>
        <v>1.9999999999999574E-2</v>
      </c>
      <c r="CD54" s="474">
        <f t="shared" si="36"/>
        <v>1163.0141926345361</v>
      </c>
      <c r="CE54" s="474">
        <f t="shared" si="37"/>
        <v>814.40654109092429</v>
      </c>
      <c r="CF54" s="472">
        <f t="shared" si="38"/>
        <v>348.60765154361184</v>
      </c>
      <c r="CG54" s="473">
        <f t="shared" si="39"/>
        <v>0</v>
      </c>
    </row>
    <row r="55" spans="1:85" s="71" customFormat="1" ht="15.75" customHeight="1" x14ac:dyDescent="0.25">
      <c r="A55" s="72">
        <v>1025580</v>
      </c>
      <c r="B55" s="73">
        <v>103889</v>
      </c>
      <c r="C55" s="73">
        <v>676227</v>
      </c>
      <c r="D55" s="73" t="s">
        <v>1274</v>
      </c>
      <c r="E55" s="74" t="s">
        <v>144</v>
      </c>
      <c r="F55" s="74" t="s">
        <v>1295</v>
      </c>
      <c r="G55" s="75" t="s">
        <v>1260</v>
      </c>
      <c r="H55" s="76" t="s">
        <v>1295</v>
      </c>
      <c r="I55" s="70" t="s">
        <v>35</v>
      </c>
      <c r="J55" s="70" t="s">
        <v>35</v>
      </c>
      <c r="K55" s="70" t="s">
        <v>35</v>
      </c>
      <c r="L55" s="70"/>
      <c r="M55" s="70"/>
      <c r="N55" s="77"/>
      <c r="O55" s="70">
        <v>1025580</v>
      </c>
      <c r="P55" s="78">
        <v>9618</v>
      </c>
      <c r="Q55" s="79">
        <v>41640</v>
      </c>
      <c r="R55" s="79">
        <v>41882</v>
      </c>
      <c r="S55" s="78">
        <v>14447</v>
      </c>
      <c r="T55" s="80" t="s">
        <v>1263</v>
      </c>
      <c r="U55" s="61">
        <v>1.851746463391125E-3</v>
      </c>
      <c r="V55" s="62">
        <v>1.4694040619100503E-3</v>
      </c>
      <c r="W55" s="30">
        <v>175909</v>
      </c>
      <c r="X55" s="63">
        <v>175909</v>
      </c>
      <c r="Y55" s="63">
        <v>351818</v>
      </c>
      <c r="Z55" s="67">
        <v>23362.3</v>
      </c>
      <c r="AA55" s="68">
        <v>23362.3</v>
      </c>
      <c r="AB55" s="68">
        <v>23362.3</v>
      </c>
      <c r="AC55" s="68">
        <v>23362.3</v>
      </c>
      <c r="AD55" s="66">
        <v>93449.19</v>
      </c>
      <c r="AE55" s="67">
        <v>43387.13</v>
      </c>
      <c r="AF55" s="68">
        <v>43387.13</v>
      </c>
      <c r="AG55" s="68">
        <v>43387.13</v>
      </c>
      <c r="AH55" s="68">
        <v>43387.13</v>
      </c>
      <c r="AI55" s="66">
        <v>173548.5</v>
      </c>
      <c r="AJ55" s="69">
        <v>618815.68999999994</v>
      </c>
      <c r="AK55" s="406" t="s">
        <v>1274</v>
      </c>
      <c r="AL55" s="407">
        <v>58134.265874579767</v>
      </c>
      <c r="AM55" s="434">
        <f t="shared" si="16"/>
        <v>378298.92473118281</v>
      </c>
      <c r="AN55" s="435">
        <f t="shared" si="17"/>
        <v>100483.00000000001</v>
      </c>
      <c r="AO55" s="436">
        <f t="shared" si="18"/>
        <v>186611.29032258067</v>
      </c>
      <c r="AP55" s="437">
        <f t="shared" si="19"/>
        <v>6.51</v>
      </c>
      <c r="AQ55" s="438">
        <f t="shared" si="19"/>
        <v>1.73</v>
      </c>
      <c r="AR55" s="438">
        <f t="shared" si="19"/>
        <v>3.21</v>
      </c>
      <c r="AS55" s="443">
        <f t="shared" si="20"/>
        <v>11.45</v>
      </c>
      <c r="AT55" s="437">
        <f t="shared" si="21"/>
        <v>6.05</v>
      </c>
      <c r="AU55" s="438">
        <f t="shared" si="22"/>
        <v>1.61</v>
      </c>
      <c r="AV55" s="438">
        <f t="shared" si="23"/>
        <v>2.99</v>
      </c>
      <c r="AW55" s="444">
        <f t="shared" si="24"/>
        <v>10.65</v>
      </c>
      <c r="AX55" s="441">
        <f t="shared" si="25"/>
        <v>6.05</v>
      </c>
      <c r="AY55" s="70">
        <f t="shared" si="26"/>
        <v>4</v>
      </c>
      <c r="AZ55" s="438">
        <f t="shared" si="3"/>
        <v>0.4</v>
      </c>
      <c r="BA55" s="442">
        <f t="shared" si="4"/>
        <v>0.75</v>
      </c>
      <c r="BB55" s="438">
        <f t="shared" si="27"/>
        <v>6.05</v>
      </c>
      <c r="BC55" s="70">
        <v>4</v>
      </c>
      <c r="BD55" s="438">
        <f t="shared" si="5"/>
        <v>0.4</v>
      </c>
      <c r="BE55" s="442">
        <f t="shared" si="6"/>
        <v>0.75</v>
      </c>
      <c r="BF55" s="438">
        <f t="shared" si="28"/>
        <v>6.05</v>
      </c>
      <c r="BG55" s="70">
        <v>4</v>
      </c>
      <c r="BH55" s="438">
        <f t="shared" si="7"/>
        <v>0.4</v>
      </c>
      <c r="BI55" s="442">
        <f t="shared" si="8"/>
        <v>0.75</v>
      </c>
      <c r="BJ55" s="438">
        <f t="shared" si="29"/>
        <v>6.05</v>
      </c>
      <c r="BK55" s="70">
        <v>4</v>
      </c>
      <c r="BL55" s="438">
        <f t="shared" si="9"/>
        <v>0.4</v>
      </c>
      <c r="BM55" s="442">
        <f t="shared" si="10"/>
        <v>0.75</v>
      </c>
      <c r="BN55" s="93">
        <v>0</v>
      </c>
      <c r="BO55" s="93">
        <f>+INDEX(FY2018_ALL_Targets!DV:DV,MATCH('Final Comp Values'!C55,FY2018_ALL_Targets!B:B,0))</f>
        <v>0</v>
      </c>
      <c r="BP55" s="93">
        <f>++INDEX(FY2018_ALL_Targets!DW:DW,MATCH('Final Comp Values'!C55,FY2018_ALL_Targets!B:B,0))</f>
        <v>0</v>
      </c>
      <c r="BQ55" s="539">
        <f>++INDEX(FY2018_ALL_Targets!DX:DX,MATCH('Final Comp Values'!$C55,FY2018_ALL_Targets!$B:$B,0))</f>
        <v>0</v>
      </c>
      <c r="BR55" s="437">
        <f t="shared" si="11"/>
        <v>0</v>
      </c>
      <c r="BS55" s="438">
        <f t="shared" si="12"/>
        <v>0</v>
      </c>
      <c r="BT55" s="543">
        <f t="shared" si="30"/>
        <v>0</v>
      </c>
      <c r="BU55" s="437">
        <f t="shared" si="31"/>
        <v>10.649999999999999</v>
      </c>
      <c r="BV55" s="438">
        <f t="shared" si="13"/>
        <v>619129.93156427448</v>
      </c>
      <c r="BW55" s="548">
        <f t="shared" si="32"/>
        <v>1.669993288662974E-3</v>
      </c>
      <c r="BX55" s="437">
        <f t="shared" si="14"/>
        <v>0</v>
      </c>
      <c r="BY55" s="551">
        <f t="shared" si="15"/>
        <v>0</v>
      </c>
      <c r="BZ55" s="471">
        <f t="shared" si="33"/>
        <v>-1.4432899320127035E-15</v>
      </c>
      <c r="CA55" s="469">
        <f t="shared" si="34"/>
        <v>618815.68999999994</v>
      </c>
      <c r="CB55" s="471">
        <f t="shared" si="35"/>
        <v>619129.93156427448</v>
      </c>
      <c r="CC55" s="471">
        <f t="shared" si="40"/>
        <v>0</v>
      </c>
      <c r="CD55" s="474">
        <f t="shared" si="36"/>
        <v>0</v>
      </c>
      <c r="CE55" s="474">
        <f t="shared" si="37"/>
        <v>314.24156427453272</v>
      </c>
      <c r="CF55" s="472">
        <f t="shared" si="38"/>
        <v>-314.24156427453272</v>
      </c>
      <c r="CG55" s="473">
        <f t="shared" si="39"/>
        <v>0</v>
      </c>
    </row>
    <row r="56" spans="1:85" s="71" customFormat="1" ht="15.75" customHeight="1" x14ac:dyDescent="0.25">
      <c r="A56" s="72">
        <v>1026187</v>
      </c>
      <c r="B56" s="73">
        <v>4025</v>
      </c>
      <c r="C56" s="73">
        <v>675141</v>
      </c>
      <c r="D56" s="73" t="s">
        <v>1274</v>
      </c>
      <c r="E56" s="74" t="s">
        <v>554</v>
      </c>
      <c r="F56" s="74" t="s">
        <v>1295</v>
      </c>
      <c r="G56" s="75" t="s">
        <v>1260</v>
      </c>
      <c r="H56" s="76" t="s">
        <v>1295</v>
      </c>
      <c r="I56" s="70" t="s">
        <v>35</v>
      </c>
      <c r="J56" s="70" t="s">
        <v>35</v>
      </c>
      <c r="K56" s="70" t="s">
        <v>1262</v>
      </c>
      <c r="L56" s="70"/>
      <c r="M56" s="70"/>
      <c r="N56" s="77"/>
      <c r="O56" s="70">
        <v>1001789</v>
      </c>
      <c r="P56" s="78">
        <v>22477</v>
      </c>
      <c r="Q56" s="79">
        <v>41640</v>
      </c>
      <c r="R56" s="79">
        <v>41912</v>
      </c>
      <c r="S56" s="78">
        <v>30052</v>
      </c>
      <c r="T56" s="80" t="s">
        <v>1265</v>
      </c>
      <c r="U56" s="61">
        <v>3.8519197562006014E-3</v>
      </c>
      <c r="V56" s="62">
        <v>3.0565882791251356E-3</v>
      </c>
      <c r="W56" s="30">
        <v>365917</v>
      </c>
      <c r="X56" s="63">
        <v>365917</v>
      </c>
      <c r="Y56" s="63">
        <v>731834</v>
      </c>
      <c r="Z56" s="67">
        <v>48597.2</v>
      </c>
      <c r="AA56" s="68">
        <v>48597.2</v>
      </c>
      <c r="AB56" s="68">
        <v>48597.2</v>
      </c>
      <c r="AC56" s="68">
        <v>48597.2</v>
      </c>
      <c r="AD56" s="66">
        <v>194388.81</v>
      </c>
      <c r="AE56" s="67">
        <v>90251.95</v>
      </c>
      <c r="AF56" s="68">
        <v>90251.95</v>
      </c>
      <c r="AG56" s="68">
        <v>90251.95</v>
      </c>
      <c r="AH56" s="68">
        <v>90251.95</v>
      </c>
      <c r="AI56" s="66">
        <v>361007.8</v>
      </c>
      <c r="AJ56" s="69">
        <v>1287230.6100000001</v>
      </c>
      <c r="AK56" s="406" t="s">
        <v>1274</v>
      </c>
      <c r="AL56" s="407">
        <v>58134.265874579767</v>
      </c>
      <c r="AM56" s="434">
        <f t="shared" si="16"/>
        <v>786918.27956989256</v>
      </c>
      <c r="AN56" s="435">
        <f t="shared" si="17"/>
        <v>209020.22580645164</v>
      </c>
      <c r="AO56" s="436">
        <f t="shared" si="18"/>
        <v>388180.43010752689</v>
      </c>
      <c r="AP56" s="437">
        <f t="shared" si="19"/>
        <v>13.54</v>
      </c>
      <c r="AQ56" s="438">
        <f t="shared" si="19"/>
        <v>3.6</v>
      </c>
      <c r="AR56" s="438">
        <f t="shared" si="19"/>
        <v>6.68</v>
      </c>
      <c r="AS56" s="443">
        <f t="shared" si="20"/>
        <v>23.82</v>
      </c>
      <c r="AT56" s="437">
        <f t="shared" si="21"/>
        <v>12.59</v>
      </c>
      <c r="AU56" s="438">
        <f t="shared" si="22"/>
        <v>3.34</v>
      </c>
      <c r="AV56" s="438">
        <f t="shared" si="23"/>
        <v>6.21</v>
      </c>
      <c r="AW56" s="444">
        <f t="shared" si="24"/>
        <v>22.14</v>
      </c>
      <c r="AX56" s="441">
        <f t="shared" si="25"/>
        <v>12.59</v>
      </c>
      <c r="AY56" s="70">
        <f t="shared" si="26"/>
        <v>4</v>
      </c>
      <c r="AZ56" s="438">
        <f t="shared" si="3"/>
        <v>0.84</v>
      </c>
      <c r="BA56" s="442">
        <f t="shared" si="4"/>
        <v>1.55</v>
      </c>
      <c r="BB56" s="438">
        <f t="shared" si="27"/>
        <v>12.59</v>
      </c>
      <c r="BC56" s="70">
        <v>4</v>
      </c>
      <c r="BD56" s="438">
        <f t="shared" si="5"/>
        <v>0.84</v>
      </c>
      <c r="BE56" s="442">
        <f t="shared" si="6"/>
        <v>1.55</v>
      </c>
      <c r="BF56" s="438">
        <f t="shared" si="28"/>
        <v>12.59</v>
      </c>
      <c r="BG56" s="70">
        <v>4</v>
      </c>
      <c r="BH56" s="438">
        <f t="shared" si="7"/>
        <v>0.84</v>
      </c>
      <c r="BI56" s="442">
        <f t="shared" si="8"/>
        <v>1.55</v>
      </c>
      <c r="BJ56" s="438">
        <f t="shared" si="29"/>
        <v>12.59</v>
      </c>
      <c r="BK56" s="70">
        <v>4</v>
      </c>
      <c r="BL56" s="438">
        <f t="shared" si="9"/>
        <v>0.84</v>
      </c>
      <c r="BM56" s="442">
        <f t="shared" si="10"/>
        <v>1.55</v>
      </c>
      <c r="BN56" s="93">
        <v>0</v>
      </c>
      <c r="BO56" s="93">
        <f>+INDEX(FY2018_ALL_Targets!DV:DV,MATCH('Final Comp Values'!C56,FY2018_ALL_Targets!B:B,0))</f>
        <v>0</v>
      </c>
      <c r="BP56" s="93">
        <f>++INDEX(FY2018_ALL_Targets!DW:DW,MATCH('Final Comp Values'!C56,FY2018_ALL_Targets!B:B,0))</f>
        <v>0</v>
      </c>
      <c r="BQ56" s="539">
        <f>++INDEX(FY2018_ALL_Targets!DX:DX,MATCH('Final Comp Values'!$C56,FY2018_ALL_Targets!$B:$B,0))</f>
        <v>0</v>
      </c>
      <c r="BR56" s="437">
        <f t="shared" si="11"/>
        <v>0</v>
      </c>
      <c r="BS56" s="438">
        <f t="shared" si="12"/>
        <v>0</v>
      </c>
      <c r="BT56" s="543">
        <f t="shared" si="30"/>
        <v>0</v>
      </c>
      <c r="BU56" s="437">
        <f t="shared" si="31"/>
        <v>22.15</v>
      </c>
      <c r="BV56" s="438">
        <f t="shared" si="13"/>
        <v>1287673.9891219418</v>
      </c>
      <c r="BW56" s="548">
        <f t="shared" si="32"/>
        <v>3.4732724266558568E-3</v>
      </c>
      <c r="BX56" s="437">
        <f t="shared" si="14"/>
        <v>0</v>
      </c>
      <c r="BY56" s="551">
        <f t="shared" si="15"/>
        <v>0</v>
      </c>
      <c r="BZ56" s="471">
        <f t="shared" si="33"/>
        <v>0</v>
      </c>
      <c r="CA56" s="469">
        <f t="shared" si="34"/>
        <v>1287230.6100000001</v>
      </c>
      <c r="CB56" s="471">
        <f t="shared" si="35"/>
        <v>1287673.9891219418</v>
      </c>
      <c r="CC56" s="471">
        <f t="shared" si="40"/>
        <v>9.9999999999980105E-3</v>
      </c>
      <c r="CD56" s="474">
        <f t="shared" si="36"/>
        <v>581.40497289961331</v>
      </c>
      <c r="CE56" s="474">
        <f t="shared" si="37"/>
        <v>443.37912194174714</v>
      </c>
      <c r="CF56" s="472">
        <f t="shared" si="38"/>
        <v>138.02585095786617</v>
      </c>
      <c r="CG56" s="473">
        <f t="shared" si="39"/>
        <v>0</v>
      </c>
    </row>
    <row r="57" spans="1:85" s="71" customFormat="1" ht="15.75" customHeight="1" x14ac:dyDescent="0.25">
      <c r="A57" s="72">
        <v>1026191</v>
      </c>
      <c r="B57" s="73">
        <v>4425</v>
      </c>
      <c r="C57" s="73">
        <v>675311</v>
      </c>
      <c r="D57" s="73" t="s">
        <v>1274</v>
      </c>
      <c r="E57" s="74" t="s">
        <v>216</v>
      </c>
      <c r="F57" s="74" t="s">
        <v>1295</v>
      </c>
      <c r="G57" s="75" t="s">
        <v>1260</v>
      </c>
      <c r="H57" s="76" t="s">
        <v>1295</v>
      </c>
      <c r="I57" s="70" t="s">
        <v>35</v>
      </c>
      <c r="J57" s="70" t="s">
        <v>35</v>
      </c>
      <c r="K57" s="70" t="s">
        <v>1262</v>
      </c>
      <c r="L57" s="70"/>
      <c r="M57" s="70"/>
      <c r="N57" s="77"/>
      <c r="O57" s="70">
        <v>1001788</v>
      </c>
      <c r="P57" s="78">
        <v>6779</v>
      </c>
      <c r="Q57" s="79">
        <v>41640</v>
      </c>
      <c r="R57" s="79">
        <v>41912</v>
      </c>
      <c r="S57" s="78">
        <v>9063</v>
      </c>
      <c r="T57" s="80" t="s">
        <v>1265</v>
      </c>
      <c r="U57" s="61">
        <v>1.1616514292042475E-3</v>
      </c>
      <c r="V57" s="62">
        <v>9.2179753672671052E-4</v>
      </c>
      <c r="W57" s="30">
        <v>110352</v>
      </c>
      <c r="X57" s="63">
        <v>110352</v>
      </c>
      <c r="Y57" s="63">
        <v>220704</v>
      </c>
      <c r="Z57" s="67">
        <v>14655.81</v>
      </c>
      <c r="AA57" s="68">
        <v>14655.81</v>
      </c>
      <c r="AB57" s="68">
        <v>14655.81</v>
      </c>
      <c r="AC57" s="68">
        <v>14655.81</v>
      </c>
      <c r="AD57" s="66">
        <v>58623.25</v>
      </c>
      <c r="AE57" s="67">
        <v>27217.94</v>
      </c>
      <c r="AF57" s="68">
        <v>27217.94</v>
      </c>
      <c r="AG57" s="68">
        <v>27217.94</v>
      </c>
      <c r="AH57" s="68">
        <v>27217.94</v>
      </c>
      <c r="AI57" s="66">
        <v>108871.74</v>
      </c>
      <c r="AJ57" s="69">
        <v>388198.99</v>
      </c>
      <c r="AK57" s="406" t="s">
        <v>1274</v>
      </c>
      <c r="AL57" s="407">
        <v>58134.265874579767</v>
      </c>
      <c r="AM57" s="434">
        <f t="shared" si="16"/>
        <v>237316.12903225809</v>
      </c>
      <c r="AN57" s="435">
        <f t="shared" si="17"/>
        <v>63035.752688172048</v>
      </c>
      <c r="AO57" s="436">
        <f t="shared" si="18"/>
        <v>117066.38709677421</v>
      </c>
      <c r="AP57" s="437">
        <f t="shared" si="19"/>
        <v>4.08</v>
      </c>
      <c r="AQ57" s="438">
        <f t="shared" si="19"/>
        <v>1.08</v>
      </c>
      <c r="AR57" s="438">
        <f t="shared" si="19"/>
        <v>2.0099999999999998</v>
      </c>
      <c r="AS57" s="443">
        <f t="shared" si="20"/>
        <v>7.17</v>
      </c>
      <c r="AT57" s="437">
        <f t="shared" si="21"/>
        <v>3.8</v>
      </c>
      <c r="AU57" s="438">
        <f t="shared" si="22"/>
        <v>1.01</v>
      </c>
      <c r="AV57" s="438">
        <f t="shared" si="23"/>
        <v>1.87</v>
      </c>
      <c r="AW57" s="444">
        <f t="shared" si="24"/>
        <v>6.68</v>
      </c>
      <c r="AX57" s="441">
        <f t="shared" si="25"/>
        <v>3.8</v>
      </c>
      <c r="AY57" s="70">
        <f t="shared" si="26"/>
        <v>4</v>
      </c>
      <c r="AZ57" s="438">
        <f t="shared" si="3"/>
        <v>0.25</v>
      </c>
      <c r="BA57" s="442">
        <f t="shared" si="4"/>
        <v>0.47</v>
      </c>
      <c r="BB57" s="438">
        <f t="shared" si="27"/>
        <v>3.8</v>
      </c>
      <c r="BC57" s="70">
        <v>4</v>
      </c>
      <c r="BD57" s="438">
        <f t="shared" si="5"/>
        <v>0.25</v>
      </c>
      <c r="BE57" s="442">
        <f t="shared" si="6"/>
        <v>0.47</v>
      </c>
      <c r="BF57" s="438">
        <f t="shared" si="28"/>
        <v>3.8</v>
      </c>
      <c r="BG57" s="70">
        <v>4</v>
      </c>
      <c r="BH57" s="438">
        <f t="shared" si="7"/>
        <v>0.25</v>
      </c>
      <c r="BI57" s="442">
        <f t="shared" si="8"/>
        <v>0.47</v>
      </c>
      <c r="BJ57" s="438">
        <f t="shared" si="29"/>
        <v>3.8</v>
      </c>
      <c r="BK57" s="70">
        <v>4</v>
      </c>
      <c r="BL57" s="438">
        <f t="shared" si="9"/>
        <v>0.25</v>
      </c>
      <c r="BM57" s="442">
        <f t="shared" si="10"/>
        <v>0.47</v>
      </c>
      <c r="BN57" s="93">
        <v>0</v>
      </c>
      <c r="BO57" s="93">
        <f>+INDEX(FY2018_ALL_Targets!DV:DV,MATCH('Final Comp Values'!C57,FY2018_ALL_Targets!B:B,0))</f>
        <v>0</v>
      </c>
      <c r="BP57" s="93">
        <f>++INDEX(FY2018_ALL_Targets!DW:DW,MATCH('Final Comp Values'!C57,FY2018_ALL_Targets!B:B,0))</f>
        <v>0</v>
      </c>
      <c r="BQ57" s="539">
        <f>++INDEX(FY2018_ALL_Targets!DX:DX,MATCH('Final Comp Values'!$C57,FY2018_ALL_Targets!$B:$B,0))</f>
        <v>0</v>
      </c>
      <c r="BR57" s="437">
        <f t="shared" si="11"/>
        <v>0</v>
      </c>
      <c r="BS57" s="438">
        <f t="shared" si="12"/>
        <v>0</v>
      </c>
      <c r="BT57" s="543">
        <f t="shared" si="30"/>
        <v>0</v>
      </c>
      <c r="BU57" s="437">
        <f t="shared" si="31"/>
        <v>6.68</v>
      </c>
      <c r="BV57" s="438">
        <f t="shared" si="13"/>
        <v>388336.89604219282</v>
      </c>
      <c r="BW57" s="548">
        <f t="shared" si="32"/>
        <v>1.047469968851518E-3</v>
      </c>
      <c r="BX57" s="437">
        <f t="shared" si="14"/>
        <v>0</v>
      </c>
      <c r="BY57" s="551">
        <f t="shared" si="15"/>
        <v>0</v>
      </c>
      <c r="BZ57" s="471">
        <f t="shared" si="33"/>
        <v>0</v>
      </c>
      <c r="CA57" s="469">
        <f t="shared" si="34"/>
        <v>388198.99</v>
      </c>
      <c r="CB57" s="471">
        <f t="shared" si="35"/>
        <v>388336.89604219282</v>
      </c>
      <c r="CC57" s="471">
        <f t="shared" si="40"/>
        <v>0</v>
      </c>
      <c r="CD57" s="474">
        <f t="shared" si="36"/>
        <v>0</v>
      </c>
      <c r="CE57" s="474">
        <f t="shared" si="37"/>
        <v>137.90604219282977</v>
      </c>
      <c r="CF57" s="472">
        <f t="shared" si="38"/>
        <v>-137.90604219282977</v>
      </c>
      <c r="CG57" s="473">
        <f t="shared" si="39"/>
        <v>0</v>
      </c>
    </row>
    <row r="58" spans="1:85" s="71" customFormat="1" ht="15.75" customHeight="1" x14ac:dyDescent="0.25">
      <c r="A58" s="72">
        <v>1026184</v>
      </c>
      <c r="B58" s="73">
        <v>4746</v>
      </c>
      <c r="C58" s="73">
        <v>675307</v>
      </c>
      <c r="D58" s="73" t="s">
        <v>1274</v>
      </c>
      <c r="E58" s="74" t="s">
        <v>804</v>
      </c>
      <c r="F58" s="74" t="s">
        <v>1295</v>
      </c>
      <c r="G58" s="75" t="s">
        <v>1260</v>
      </c>
      <c r="H58" s="76" t="s">
        <v>1295</v>
      </c>
      <c r="I58" s="70" t="s">
        <v>35</v>
      </c>
      <c r="J58" s="70" t="s">
        <v>35</v>
      </c>
      <c r="K58" s="70" t="s">
        <v>1262</v>
      </c>
      <c r="L58" s="70"/>
      <c r="M58" s="70"/>
      <c r="N58" s="77"/>
      <c r="O58" s="70">
        <v>1001787</v>
      </c>
      <c r="P58" s="78">
        <v>5229</v>
      </c>
      <c r="Q58" s="79">
        <v>41640</v>
      </c>
      <c r="R58" s="79">
        <v>41912</v>
      </c>
      <c r="S58" s="78">
        <v>6991</v>
      </c>
      <c r="T58" s="80" t="s">
        <v>1265</v>
      </c>
      <c r="U58" s="61">
        <v>8.9607250817244784E-4</v>
      </c>
      <c r="V58" s="62">
        <v>7.1105446091321116E-4</v>
      </c>
      <c r="W58" s="30">
        <v>85123</v>
      </c>
      <c r="X58" s="63">
        <v>85123</v>
      </c>
      <c r="Y58" s="63">
        <v>170246</v>
      </c>
      <c r="Z58" s="67">
        <v>11305.17</v>
      </c>
      <c r="AA58" s="68">
        <v>11305.17</v>
      </c>
      <c r="AB58" s="68">
        <v>11305.17</v>
      </c>
      <c r="AC58" s="68">
        <v>11305.17</v>
      </c>
      <c r="AD58" s="66">
        <v>45220.69</v>
      </c>
      <c r="AE58" s="67">
        <v>20995.32</v>
      </c>
      <c r="AF58" s="68">
        <v>20995.32</v>
      </c>
      <c r="AG58" s="68">
        <v>20995.32</v>
      </c>
      <c r="AH58" s="68">
        <v>20995.32</v>
      </c>
      <c r="AI58" s="66">
        <v>83981.28</v>
      </c>
      <c r="AJ58" s="69">
        <v>299447.96999999997</v>
      </c>
      <c r="AK58" s="406" t="s">
        <v>1274</v>
      </c>
      <c r="AL58" s="407">
        <v>58134.265874579767</v>
      </c>
      <c r="AM58" s="434">
        <f t="shared" si="16"/>
        <v>183060.21505376344</v>
      </c>
      <c r="AN58" s="435">
        <f t="shared" si="17"/>
        <v>48624.397849462373</v>
      </c>
      <c r="AO58" s="436">
        <f t="shared" si="18"/>
        <v>90302.451612903227</v>
      </c>
      <c r="AP58" s="437">
        <f t="shared" si="19"/>
        <v>3.15</v>
      </c>
      <c r="AQ58" s="438">
        <f t="shared" si="19"/>
        <v>0.84</v>
      </c>
      <c r="AR58" s="438">
        <f t="shared" si="19"/>
        <v>1.55</v>
      </c>
      <c r="AS58" s="443">
        <f t="shared" si="20"/>
        <v>5.54</v>
      </c>
      <c r="AT58" s="437">
        <f t="shared" si="21"/>
        <v>2.93</v>
      </c>
      <c r="AU58" s="438">
        <f t="shared" si="22"/>
        <v>0.78</v>
      </c>
      <c r="AV58" s="438">
        <f t="shared" si="23"/>
        <v>1.44</v>
      </c>
      <c r="AW58" s="444">
        <f t="shared" si="24"/>
        <v>5.15</v>
      </c>
      <c r="AX58" s="441">
        <f t="shared" si="25"/>
        <v>2.93</v>
      </c>
      <c r="AY58" s="70">
        <f t="shared" si="26"/>
        <v>4</v>
      </c>
      <c r="AZ58" s="438">
        <f t="shared" si="3"/>
        <v>0.2</v>
      </c>
      <c r="BA58" s="442">
        <f t="shared" si="4"/>
        <v>0.36</v>
      </c>
      <c r="BB58" s="438">
        <f t="shared" si="27"/>
        <v>2.93</v>
      </c>
      <c r="BC58" s="70">
        <v>4</v>
      </c>
      <c r="BD58" s="438">
        <f t="shared" si="5"/>
        <v>0.2</v>
      </c>
      <c r="BE58" s="442">
        <f t="shared" si="6"/>
        <v>0.36</v>
      </c>
      <c r="BF58" s="438">
        <f t="shared" si="28"/>
        <v>2.93</v>
      </c>
      <c r="BG58" s="70">
        <v>4</v>
      </c>
      <c r="BH58" s="438">
        <f t="shared" si="7"/>
        <v>0.2</v>
      </c>
      <c r="BI58" s="442">
        <f t="shared" si="8"/>
        <v>0.36</v>
      </c>
      <c r="BJ58" s="438">
        <f t="shared" si="29"/>
        <v>2.93</v>
      </c>
      <c r="BK58" s="70">
        <v>4</v>
      </c>
      <c r="BL58" s="438">
        <f t="shared" si="9"/>
        <v>0.2</v>
      </c>
      <c r="BM58" s="442">
        <f t="shared" si="10"/>
        <v>0.36</v>
      </c>
      <c r="BN58" s="93">
        <v>0</v>
      </c>
      <c r="BO58" s="93">
        <f>+INDEX(FY2018_ALL_Targets!DV:DV,MATCH('Final Comp Values'!C58,FY2018_ALL_Targets!B:B,0))</f>
        <v>0</v>
      </c>
      <c r="BP58" s="93">
        <f>++INDEX(FY2018_ALL_Targets!DW:DW,MATCH('Final Comp Values'!C58,FY2018_ALL_Targets!B:B,0))</f>
        <v>0</v>
      </c>
      <c r="BQ58" s="539">
        <f>++INDEX(FY2018_ALL_Targets!DX:DX,MATCH('Final Comp Values'!$C58,FY2018_ALL_Targets!$B:$B,0))</f>
        <v>0</v>
      </c>
      <c r="BR58" s="437">
        <f t="shared" si="11"/>
        <v>0</v>
      </c>
      <c r="BS58" s="438">
        <f t="shared" si="12"/>
        <v>0</v>
      </c>
      <c r="BT58" s="543">
        <f t="shared" si="30"/>
        <v>0</v>
      </c>
      <c r="BU58" s="437">
        <f t="shared" si="31"/>
        <v>5.17</v>
      </c>
      <c r="BV58" s="438">
        <f t="shared" si="13"/>
        <v>300554.15457157738</v>
      </c>
      <c r="BW58" s="548">
        <f t="shared" si="32"/>
        <v>8.1069157768897423E-4</v>
      </c>
      <c r="BX58" s="437">
        <f t="shared" si="14"/>
        <v>0</v>
      </c>
      <c r="BY58" s="551">
        <f t="shared" si="15"/>
        <v>0</v>
      </c>
      <c r="BZ58" s="471">
        <f t="shared" si="33"/>
        <v>0</v>
      </c>
      <c r="CA58" s="469">
        <f t="shared" si="34"/>
        <v>299447.96999999997</v>
      </c>
      <c r="CB58" s="471">
        <f t="shared" si="35"/>
        <v>300554.15457157738</v>
      </c>
      <c r="CC58" s="471">
        <f t="shared" si="40"/>
        <v>1.9999999999999574E-2</v>
      </c>
      <c r="CD58" s="474">
        <f t="shared" si="36"/>
        <v>1162.9047378640528</v>
      </c>
      <c r="CE58" s="474">
        <f t="shared" si="37"/>
        <v>1106.1845715774107</v>
      </c>
      <c r="CF58" s="472">
        <f t="shared" si="38"/>
        <v>56.720166286642097</v>
      </c>
      <c r="CG58" s="473">
        <f t="shared" si="39"/>
        <v>0</v>
      </c>
    </row>
    <row r="59" spans="1:85" s="71" customFormat="1" ht="15.75" customHeight="1" x14ac:dyDescent="0.25">
      <c r="A59" s="72">
        <v>1026186</v>
      </c>
      <c r="B59" s="73">
        <v>4230</v>
      </c>
      <c r="C59" s="73">
        <v>455602</v>
      </c>
      <c r="D59" s="73" t="s">
        <v>1274</v>
      </c>
      <c r="E59" s="74" t="s">
        <v>602</v>
      </c>
      <c r="F59" s="74" t="s">
        <v>1295</v>
      </c>
      <c r="G59" s="75" t="s">
        <v>1260</v>
      </c>
      <c r="H59" s="76" t="s">
        <v>1295</v>
      </c>
      <c r="I59" s="70" t="s">
        <v>35</v>
      </c>
      <c r="J59" s="70" t="s">
        <v>35</v>
      </c>
      <c r="K59" s="70" t="s">
        <v>1262</v>
      </c>
      <c r="L59" s="70"/>
      <c r="M59" s="70"/>
      <c r="N59" s="77"/>
      <c r="O59" s="70">
        <v>1001762</v>
      </c>
      <c r="P59" s="78">
        <v>9111</v>
      </c>
      <c r="Q59" s="79">
        <v>41640</v>
      </c>
      <c r="R59" s="79">
        <v>41912</v>
      </c>
      <c r="S59" s="78">
        <v>12181</v>
      </c>
      <c r="T59" s="80" t="s">
        <v>1265</v>
      </c>
      <c r="U59" s="61">
        <v>1.5613015623013285E-3</v>
      </c>
      <c r="V59" s="62">
        <v>1.2389292502337041E-3</v>
      </c>
      <c r="W59" s="30">
        <v>148317</v>
      </c>
      <c r="X59" s="63">
        <v>148317</v>
      </c>
      <c r="Y59" s="63">
        <v>296634</v>
      </c>
      <c r="Z59" s="67">
        <v>19697.939999999999</v>
      </c>
      <c r="AA59" s="68">
        <v>19697.939999999999</v>
      </c>
      <c r="AB59" s="68">
        <v>19697.939999999999</v>
      </c>
      <c r="AC59" s="68">
        <v>19697.939999999999</v>
      </c>
      <c r="AD59" s="66">
        <v>78791.77</v>
      </c>
      <c r="AE59" s="67">
        <v>36581.89</v>
      </c>
      <c r="AF59" s="68">
        <v>36581.89</v>
      </c>
      <c r="AG59" s="68">
        <v>36581.89</v>
      </c>
      <c r="AH59" s="68">
        <v>36581.89</v>
      </c>
      <c r="AI59" s="66">
        <v>146327.56</v>
      </c>
      <c r="AJ59" s="69">
        <v>521753.33</v>
      </c>
      <c r="AK59" s="406" t="s">
        <v>1274</v>
      </c>
      <c r="AL59" s="407">
        <v>58134.265874579767</v>
      </c>
      <c r="AM59" s="434">
        <f t="shared" si="16"/>
        <v>318961.29032258067</v>
      </c>
      <c r="AN59" s="435">
        <f t="shared" si="17"/>
        <v>84722.333333333343</v>
      </c>
      <c r="AO59" s="436">
        <f t="shared" si="18"/>
        <v>157341.4623655914</v>
      </c>
      <c r="AP59" s="437">
        <f t="shared" si="19"/>
        <v>5.49</v>
      </c>
      <c r="AQ59" s="438">
        <f t="shared" si="19"/>
        <v>1.46</v>
      </c>
      <c r="AR59" s="438">
        <f t="shared" si="19"/>
        <v>2.71</v>
      </c>
      <c r="AS59" s="443">
        <f t="shared" si="20"/>
        <v>9.66</v>
      </c>
      <c r="AT59" s="437">
        <f t="shared" si="21"/>
        <v>5.0999999999999996</v>
      </c>
      <c r="AU59" s="438">
        <f t="shared" si="22"/>
        <v>1.36</v>
      </c>
      <c r="AV59" s="438">
        <f t="shared" si="23"/>
        <v>2.52</v>
      </c>
      <c r="AW59" s="444">
        <f t="shared" si="24"/>
        <v>8.98</v>
      </c>
      <c r="AX59" s="441">
        <f t="shared" si="25"/>
        <v>5.0999999999999996</v>
      </c>
      <c r="AY59" s="70">
        <f t="shared" si="26"/>
        <v>4</v>
      </c>
      <c r="AZ59" s="438">
        <f t="shared" si="3"/>
        <v>0.34</v>
      </c>
      <c r="BA59" s="442">
        <f t="shared" si="4"/>
        <v>0.63</v>
      </c>
      <c r="BB59" s="438">
        <f t="shared" si="27"/>
        <v>5.0999999999999996</v>
      </c>
      <c r="BC59" s="70">
        <v>4</v>
      </c>
      <c r="BD59" s="438">
        <f t="shared" si="5"/>
        <v>0.34</v>
      </c>
      <c r="BE59" s="442">
        <f t="shared" si="6"/>
        <v>0.63</v>
      </c>
      <c r="BF59" s="438">
        <f t="shared" si="28"/>
        <v>5.0999999999999996</v>
      </c>
      <c r="BG59" s="70">
        <v>4</v>
      </c>
      <c r="BH59" s="438">
        <f t="shared" si="7"/>
        <v>0.34</v>
      </c>
      <c r="BI59" s="442">
        <f t="shared" si="8"/>
        <v>0.63</v>
      </c>
      <c r="BJ59" s="438">
        <f t="shared" si="29"/>
        <v>5.0999999999999996</v>
      </c>
      <c r="BK59" s="70">
        <v>4</v>
      </c>
      <c r="BL59" s="438">
        <f t="shared" si="9"/>
        <v>0.34</v>
      </c>
      <c r="BM59" s="442">
        <f t="shared" si="10"/>
        <v>0.63</v>
      </c>
      <c r="BN59" s="93">
        <v>0</v>
      </c>
      <c r="BO59" s="93">
        <f>+INDEX(FY2018_ALL_Targets!DV:DV,MATCH('Final Comp Values'!C59,FY2018_ALL_Targets!B:B,0))</f>
        <v>0</v>
      </c>
      <c r="BP59" s="93">
        <f>++INDEX(FY2018_ALL_Targets!DW:DW,MATCH('Final Comp Values'!C59,FY2018_ALL_Targets!B:B,0))</f>
        <v>0</v>
      </c>
      <c r="BQ59" s="539">
        <f>++INDEX(FY2018_ALL_Targets!DX:DX,MATCH('Final Comp Values'!$C59,FY2018_ALL_Targets!$B:$B,0))</f>
        <v>0</v>
      </c>
      <c r="BR59" s="437">
        <f t="shared" si="11"/>
        <v>0</v>
      </c>
      <c r="BS59" s="438">
        <f t="shared" si="12"/>
        <v>0</v>
      </c>
      <c r="BT59" s="543">
        <f t="shared" si="30"/>
        <v>0</v>
      </c>
      <c r="BU59" s="437">
        <f t="shared" si="31"/>
        <v>8.98</v>
      </c>
      <c r="BV59" s="438">
        <f t="shared" si="13"/>
        <v>522045.70755372633</v>
      </c>
      <c r="BW59" s="548">
        <f t="shared" si="32"/>
        <v>1.4081257964500945E-3</v>
      </c>
      <c r="BX59" s="437">
        <f t="shared" si="14"/>
        <v>0</v>
      </c>
      <c r="BY59" s="551">
        <f t="shared" si="15"/>
        <v>0</v>
      </c>
      <c r="BZ59" s="471">
        <f t="shared" si="33"/>
        <v>1.2212453270876722E-15</v>
      </c>
      <c r="CA59" s="469">
        <f t="shared" si="34"/>
        <v>521753.33</v>
      </c>
      <c r="CB59" s="471">
        <f t="shared" si="35"/>
        <v>522045.70755372633</v>
      </c>
      <c r="CC59" s="471">
        <f t="shared" si="40"/>
        <v>0</v>
      </c>
      <c r="CD59" s="474">
        <f t="shared" si="36"/>
        <v>0</v>
      </c>
      <c r="CE59" s="474">
        <f t="shared" si="37"/>
        <v>292.37755372631364</v>
      </c>
      <c r="CF59" s="472">
        <f t="shared" si="38"/>
        <v>-292.37755372631364</v>
      </c>
      <c r="CG59" s="473">
        <f t="shared" si="39"/>
        <v>0</v>
      </c>
    </row>
    <row r="60" spans="1:85" s="71" customFormat="1" ht="15.75" customHeight="1" x14ac:dyDescent="0.25">
      <c r="A60" s="72">
        <v>1026188</v>
      </c>
      <c r="B60" s="73">
        <v>5262</v>
      </c>
      <c r="C60" s="73">
        <v>675139</v>
      </c>
      <c r="D60" s="73" t="s">
        <v>1274</v>
      </c>
      <c r="E60" s="74" t="s">
        <v>1065</v>
      </c>
      <c r="F60" s="74" t="s">
        <v>1295</v>
      </c>
      <c r="G60" s="75" t="s">
        <v>1260</v>
      </c>
      <c r="H60" s="76" t="s">
        <v>1295</v>
      </c>
      <c r="I60" s="70" t="s">
        <v>35</v>
      </c>
      <c r="J60" s="70" t="s">
        <v>35</v>
      </c>
      <c r="K60" s="70" t="s">
        <v>1262</v>
      </c>
      <c r="L60" s="70"/>
      <c r="M60" s="70"/>
      <c r="N60" s="77"/>
      <c r="O60" s="70">
        <v>1001785</v>
      </c>
      <c r="P60" s="78">
        <v>10384</v>
      </c>
      <c r="Q60" s="79">
        <v>41640</v>
      </c>
      <c r="R60" s="79">
        <v>41912</v>
      </c>
      <c r="S60" s="78">
        <v>13883</v>
      </c>
      <c r="T60" s="80" t="s">
        <v>1265</v>
      </c>
      <c r="U60" s="61">
        <v>1.7794556760060212E-3</v>
      </c>
      <c r="V60" s="62">
        <v>1.4120396339376499E-3</v>
      </c>
      <c r="W60" s="30">
        <v>169041</v>
      </c>
      <c r="X60" s="63">
        <v>169041</v>
      </c>
      <c r="Y60" s="63">
        <v>338082</v>
      </c>
      <c r="Z60" s="67">
        <v>22450.25</v>
      </c>
      <c r="AA60" s="68">
        <v>22450.25</v>
      </c>
      <c r="AB60" s="68">
        <v>22450.25</v>
      </c>
      <c r="AC60" s="68">
        <v>22450.25</v>
      </c>
      <c r="AD60" s="66">
        <v>89801.01</v>
      </c>
      <c r="AE60" s="67">
        <v>41693.33</v>
      </c>
      <c r="AF60" s="68">
        <v>41693.33</v>
      </c>
      <c r="AG60" s="68">
        <v>41693.33</v>
      </c>
      <c r="AH60" s="68">
        <v>41693.33</v>
      </c>
      <c r="AI60" s="66">
        <v>166773.29999999999</v>
      </c>
      <c r="AJ60" s="69">
        <v>594656.31000000006</v>
      </c>
      <c r="AK60" s="406" t="s">
        <v>1274</v>
      </c>
      <c r="AL60" s="407">
        <v>58134.265874579767</v>
      </c>
      <c r="AM60" s="434">
        <f t="shared" si="16"/>
        <v>363529.03225806454</v>
      </c>
      <c r="AN60" s="435">
        <f t="shared" si="17"/>
        <v>96560.225806451621</v>
      </c>
      <c r="AO60" s="436">
        <f t="shared" si="18"/>
        <v>179326.12903225806</v>
      </c>
      <c r="AP60" s="437">
        <f t="shared" si="19"/>
        <v>6.25</v>
      </c>
      <c r="AQ60" s="438">
        <f t="shared" si="19"/>
        <v>1.66</v>
      </c>
      <c r="AR60" s="438">
        <f t="shared" si="19"/>
        <v>3.08</v>
      </c>
      <c r="AS60" s="443">
        <f t="shared" si="20"/>
        <v>10.99</v>
      </c>
      <c r="AT60" s="437">
        <f t="shared" si="21"/>
        <v>5.82</v>
      </c>
      <c r="AU60" s="438">
        <f t="shared" si="22"/>
        <v>1.54</v>
      </c>
      <c r="AV60" s="438">
        <f t="shared" si="23"/>
        <v>2.87</v>
      </c>
      <c r="AW60" s="444">
        <f t="shared" si="24"/>
        <v>10.23</v>
      </c>
      <c r="AX60" s="441">
        <f t="shared" si="25"/>
        <v>5.82</v>
      </c>
      <c r="AY60" s="70">
        <f t="shared" si="26"/>
        <v>4</v>
      </c>
      <c r="AZ60" s="438">
        <f t="shared" si="3"/>
        <v>0.39</v>
      </c>
      <c r="BA60" s="442">
        <f t="shared" si="4"/>
        <v>0.72</v>
      </c>
      <c r="BB60" s="438">
        <f t="shared" si="27"/>
        <v>5.82</v>
      </c>
      <c r="BC60" s="70">
        <v>4</v>
      </c>
      <c r="BD60" s="438">
        <f t="shared" si="5"/>
        <v>0.39</v>
      </c>
      <c r="BE60" s="442">
        <f t="shared" si="6"/>
        <v>0.72</v>
      </c>
      <c r="BF60" s="438">
        <f t="shared" si="28"/>
        <v>5.82</v>
      </c>
      <c r="BG60" s="70">
        <v>4</v>
      </c>
      <c r="BH60" s="438">
        <f t="shared" si="7"/>
        <v>0.39</v>
      </c>
      <c r="BI60" s="442">
        <f t="shared" si="8"/>
        <v>0.72</v>
      </c>
      <c r="BJ60" s="438">
        <f t="shared" si="29"/>
        <v>5.82</v>
      </c>
      <c r="BK60" s="70">
        <v>4</v>
      </c>
      <c r="BL60" s="438">
        <f t="shared" si="9"/>
        <v>0.39</v>
      </c>
      <c r="BM60" s="442">
        <f t="shared" si="10"/>
        <v>0.72</v>
      </c>
      <c r="BN60" s="93">
        <v>0</v>
      </c>
      <c r="BO60" s="93">
        <f>+INDEX(FY2018_ALL_Targets!DV:DV,MATCH('Final Comp Values'!C60,FY2018_ALL_Targets!B:B,0))</f>
        <v>0</v>
      </c>
      <c r="BP60" s="93">
        <f>++INDEX(FY2018_ALL_Targets!DW:DW,MATCH('Final Comp Values'!C60,FY2018_ALL_Targets!B:B,0))</f>
        <v>0</v>
      </c>
      <c r="BQ60" s="539">
        <f>++INDEX(FY2018_ALL_Targets!DX:DX,MATCH('Final Comp Values'!$C60,FY2018_ALL_Targets!$B:$B,0))</f>
        <v>0</v>
      </c>
      <c r="BR60" s="437">
        <f t="shared" si="11"/>
        <v>0</v>
      </c>
      <c r="BS60" s="438">
        <f t="shared" si="12"/>
        <v>0</v>
      </c>
      <c r="BT60" s="543">
        <f t="shared" si="30"/>
        <v>0</v>
      </c>
      <c r="BU60" s="437">
        <f t="shared" si="31"/>
        <v>10.26</v>
      </c>
      <c r="BV60" s="438">
        <f t="shared" si="13"/>
        <v>596457.56787318841</v>
      </c>
      <c r="BW60" s="548">
        <f t="shared" si="32"/>
        <v>1.6088386048527805E-3</v>
      </c>
      <c r="BX60" s="437">
        <f t="shared" si="14"/>
        <v>0</v>
      </c>
      <c r="BY60" s="551">
        <f t="shared" si="15"/>
        <v>0</v>
      </c>
      <c r="BZ60" s="471">
        <f t="shared" si="33"/>
        <v>0</v>
      </c>
      <c r="CA60" s="469">
        <f t="shared" si="34"/>
        <v>594656.31000000006</v>
      </c>
      <c r="CB60" s="471">
        <f t="shared" si="35"/>
        <v>596457.56787318841</v>
      </c>
      <c r="CC60" s="471">
        <f t="shared" si="40"/>
        <v>2.9999999999999361E-2</v>
      </c>
      <c r="CD60" s="474">
        <f t="shared" si="36"/>
        <v>1743.860146627529</v>
      </c>
      <c r="CE60" s="474">
        <f t="shared" si="37"/>
        <v>1801.257873188355</v>
      </c>
      <c r="CF60" s="472">
        <f t="shared" si="38"/>
        <v>-57.397726560825959</v>
      </c>
      <c r="CG60" s="473">
        <f t="shared" si="39"/>
        <v>0</v>
      </c>
    </row>
    <row r="61" spans="1:85" s="71" customFormat="1" ht="15.75" customHeight="1" x14ac:dyDescent="0.25">
      <c r="A61" s="72">
        <v>1026563</v>
      </c>
      <c r="B61" s="73">
        <v>4906</v>
      </c>
      <c r="C61" s="73">
        <v>455951</v>
      </c>
      <c r="D61" s="73" t="s">
        <v>1274</v>
      </c>
      <c r="E61" s="74" t="s">
        <v>296</v>
      </c>
      <c r="F61" s="74" t="s">
        <v>1295</v>
      </c>
      <c r="G61" s="75" t="s">
        <v>1260</v>
      </c>
      <c r="H61" s="76" t="s">
        <v>1295</v>
      </c>
      <c r="I61" s="70" t="s">
        <v>35</v>
      </c>
      <c r="J61" s="70" t="s">
        <v>35</v>
      </c>
      <c r="K61" s="70" t="s">
        <v>1262</v>
      </c>
      <c r="L61" s="70"/>
      <c r="M61" s="70"/>
      <c r="N61" s="77"/>
      <c r="O61" s="70">
        <v>1020265</v>
      </c>
      <c r="P61" s="78">
        <v>7932</v>
      </c>
      <c r="Q61" s="79">
        <v>41640</v>
      </c>
      <c r="R61" s="79">
        <v>42004</v>
      </c>
      <c r="S61" s="78">
        <v>7932</v>
      </c>
      <c r="T61" s="80" t="s">
        <v>1263</v>
      </c>
      <c r="U61" s="61">
        <v>1.0166853289692256E-3</v>
      </c>
      <c r="V61" s="62">
        <v>8.0676355084588632E-4</v>
      </c>
      <c r="W61" s="30">
        <v>96581</v>
      </c>
      <c r="X61" s="63">
        <v>96581</v>
      </c>
      <c r="Y61" s="63">
        <v>193162</v>
      </c>
      <c r="Z61" s="67">
        <v>12826.87</v>
      </c>
      <c r="AA61" s="68">
        <v>12826.87</v>
      </c>
      <c r="AB61" s="68">
        <v>12826.87</v>
      </c>
      <c r="AC61" s="68">
        <v>12826.87</v>
      </c>
      <c r="AD61" s="66">
        <v>51307.47</v>
      </c>
      <c r="AE61" s="67">
        <v>23821.33</v>
      </c>
      <c r="AF61" s="68">
        <v>23821.33</v>
      </c>
      <c r="AG61" s="68">
        <v>23821.33</v>
      </c>
      <c r="AH61" s="68">
        <v>23821.33</v>
      </c>
      <c r="AI61" s="66">
        <v>95285.3</v>
      </c>
      <c r="AJ61" s="69">
        <v>339754.77</v>
      </c>
      <c r="AK61" s="406" t="s">
        <v>1274</v>
      </c>
      <c r="AL61" s="407">
        <v>58134.265874579767</v>
      </c>
      <c r="AM61" s="434">
        <f t="shared" si="16"/>
        <v>207701.07526881722</v>
      </c>
      <c r="AN61" s="435">
        <f t="shared" si="17"/>
        <v>55169.322580645166</v>
      </c>
      <c r="AO61" s="436">
        <f t="shared" si="18"/>
        <v>102457.311827957</v>
      </c>
      <c r="AP61" s="437">
        <f t="shared" si="19"/>
        <v>3.57</v>
      </c>
      <c r="AQ61" s="438">
        <f t="shared" si="19"/>
        <v>0.95</v>
      </c>
      <c r="AR61" s="438">
        <f t="shared" si="19"/>
        <v>1.76</v>
      </c>
      <c r="AS61" s="443">
        <f t="shared" si="20"/>
        <v>6.2799999999999994</v>
      </c>
      <c r="AT61" s="437">
        <f t="shared" si="21"/>
        <v>3.32</v>
      </c>
      <c r="AU61" s="438">
        <f t="shared" si="22"/>
        <v>0.88</v>
      </c>
      <c r="AV61" s="438">
        <f t="shared" si="23"/>
        <v>1.64</v>
      </c>
      <c r="AW61" s="444">
        <f t="shared" si="24"/>
        <v>5.84</v>
      </c>
      <c r="AX61" s="441">
        <f t="shared" si="25"/>
        <v>3.32</v>
      </c>
      <c r="AY61" s="70">
        <f t="shared" si="26"/>
        <v>4</v>
      </c>
      <c r="AZ61" s="438">
        <f t="shared" si="3"/>
        <v>0.22</v>
      </c>
      <c r="BA61" s="442">
        <f t="shared" si="4"/>
        <v>0.41</v>
      </c>
      <c r="BB61" s="438">
        <f t="shared" si="27"/>
        <v>3.32</v>
      </c>
      <c r="BC61" s="70">
        <v>4</v>
      </c>
      <c r="BD61" s="438">
        <f t="shared" si="5"/>
        <v>0.22</v>
      </c>
      <c r="BE61" s="442">
        <f t="shared" si="6"/>
        <v>0.41</v>
      </c>
      <c r="BF61" s="438">
        <f t="shared" si="28"/>
        <v>3.32</v>
      </c>
      <c r="BG61" s="70">
        <v>4</v>
      </c>
      <c r="BH61" s="438">
        <f t="shared" si="7"/>
        <v>0.22</v>
      </c>
      <c r="BI61" s="442">
        <f t="shared" si="8"/>
        <v>0.41</v>
      </c>
      <c r="BJ61" s="438">
        <f t="shared" si="29"/>
        <v>3.32</v>
      </c>
      <c r="BK61" s="70">
        <v>4</v>
      </c>
      <c r="BL61" s="438">
        <f t="shared" si="9"/>
        <v>0.22</v>
      </c>
      <c r="BM61" s="442">
        <f t="shared" si="10"/>
        <v>0.41</v>
      </c>
      <c r="BN61" s="93">
        <v>0</v>
      </c>
      <c r="BO61" s="93">
        <f>+INDEX(FY2018_ALL_Targets!DV:DV,MATCH('Final Comp Values'!C61,FY2018_ALL_Targets!B:B,0))</f>
        <v>0</v>
      </c>
      <c r="BP61" s="93">
        <f>++INDEX(FY2018_ALL_Targets!DW:DW,MATCH('Final Comp Values'!C61,FY2018_ALL_Targets!B:B,0))</f>
        <v>0</v>
      </c>
      <c r="BQ61" s="539">
        <f>++INDEX(FY2018_ALL_Targets!DX:DX,MATCH('Final Comp Values'!$C61,FY2018_ALL_Targets!$B:$B,0))</f>
        <v>0</v>
      </c>
      <c r="BR61" s="437">
        <f t="shared" si="11"/>
        <v>0</v>
      </c>
      <c r="BS61" s="438">
        <f t="shared" si="12"/>
        <v>0</v>
      </c>
      <c r="BT61" s="543">
        <f t="shared" si="30"/>
        <v>0</v>
      </c>
      <c r="BU61" s="437">
        <f t="shared" si="31"/>
        <v>5.84</v>
      </c>
      <c r="BV61" s="438">
        <f t="shared" si="13"/>
        <v>339504.11270754581</v>
      </c>
      <c r="BW61" s="548">
        <f t="shared" si="32"/>
        <v>9.1575218833725512E-4</v>
      </c>
      <c r="BX61" s="437">
        <f t="shared" si="14"/>
        <v>0</v>
      </c>
      <c r="BY61" s="551">
        <f t="shared" si="15"/>
        <v>0</v>
      </c>
      <c r="BZ61" s="471">
        <f t="shared" si="33"/>
        <v>0</v>
      </c>
      <c r="CA61" s="469">
        <f t="shared" si="34"/>
        <v>339754.77</v>
      </c>
      <c r="CB61" s="471">
        <f t="shared" si="35"/>
        <v>339504.11270754581</v>
      </c>
      <c r="CC61" s="471">
        <f t="shared" si="40"/>
        <v>0</v>
      </c>
      <c r="CD61" s="474">
        <f t="shared" si="36"/>
        <v>0</v>
      </c>
      <c r="CE61" s="474">
        <f t="shared" si="37"/>
        <v>-250.65729245421244</v>
      </c>
      <c r="CF61" s="472">
        <f t="shared" si="38"/>
        <v>250.65729245421244</v>
      </c>
      <c r="CG61" s="473">
        <f t="shared" si="39"/>
        <v>0</v>
      </c>
    </row>
    <row r="62" spans="1:85" s="71" customFormat="1" ht="15.75" customHeight="1" x14ac:dyDescent="0.25">
      <c r="A62" s="72">
        <v>1025635</v>
      </c>
      <c r="B62" s="73">
        <v>4775</v>
      </c>
      <c r="C62" s="73">
        <v>675564</v>
      </c>
      <c r="D62" s="73" t="s">
        <v>1297</v>
      </c>
      <c r="E62" s="74" t="s">
        <v>818</v>
      </c>
      <c r="F62" s="74" t="s">
        <v>1295</v>
      </c>
      <c r="G62" s="75" t="s">
        <v>1260</v>
      </c>
      <c r="H62" s="76" t="s">
        <v>1295</v>
      </c>
      <c r="I62" s="70" t="s">
        <v>35</v>
      </c>
      <c r="J62" s="70" t="s">
        <v>35</v>
      </c>
      <c r="K62" s="70" t="s">
        <v>1262</v>
      </c>
      <c r="L62" s="70"/>
      <c r="M62" s="70"/>
      <c r="N62" s="77"/>
      <c r="O62" s="70">
        <v>1025635</v>
      </c>
      <c r="P62" s="78">
        <v>6812</v>
      </c>
      <c r="Q62" s="79">
        <v>41671</v>
      </c>
      <c r="R62" s="79">
        <v>41882</v>
      </c>
      <c r="S62" s="78">
        <v>11728</v>
      </c>
      <c r="T62" s="80" t="s">
        <v>1263</v>
      </c>
      <c r="U62" s="61">
        <v>1.5032382171143569E-3</v>
      </c>
      <c r="V62" s="62">
        <v>1.1928546298941697E-3</v>
      </c>
      <c r="W62" s="30">
        <v>142802</v>
      </c>
      <c r="X62" s="63">
        <v>142802</v>
      </c>
      <c r="Y62" s="63">
        <v>285604</v>
      </c>
      <c r="Z62" s="67">
        <v>18965.39</v>
      </c>
      <c r="AA62" s="68">
        <v>18965.39</v>
      </c>
      <c r="AB62" s="68">
        <v>18965.39</v>
      </c>
      <c r="AC62" s="68">
        <v>18965.39</v>
      </c>
      <c r="AD62" s="66">
        <v>75861.570000000007</v>
      </c>
      <c r="AE62" s="67">
        <v>35221.449999999997</v>
      </c>
      <c r="AF62" s="68">
        <v>35221.449999999997</v>
      </c>
      <c r="AG62" s="68">
        <v>35221.449999999997</v>
      </c>
      <c r="AH62" s="68">
        <v>35221.449999999997</v>
      </c>
      <c r="AI62" s="66">
        <v>140885.78</v>
      </c>
      <c r="AJ62" s="69">
        <v>502351.35</v>
      </c>
      <c r="AK62" s="406" t="s">
        <v>1297</v>
      </c>
      <c r="AL62" s="407">
        <v>39786.959998239028</v>
      </c>
      <c r="AM62" s="434">
        <f t="shared" si="16"/>
        <v>307101.07526881725</v>
      </c>
      <c r="AN62" s="435">
        <f t="shared" si="17"/>
        <v>81571.580645161303</v>
      </c>
      <c r="AO62" s="436">
        <f t="shared" si="18"/>
        <v>151490.08602150538</v>
      </c>
      <c r="AP62" s="437">
        <f t="shared" si="19"/>
        <v>7.72</v>
      </c>
      <c r="AQ62" s="438">
        <f t="shared" si="19"/>
        <v>2.0499999999999998</v>
      </c>
      <c r="AR62" s="438">
        <f t="shared" si="19"/>
        <v>3.81</v>
      </c>
      <c r="AS62" s="443">
        <f t="shared" si="20"/>
        <v>13.58</v>
      </c>
      <c r="AT62" s="437">
        <f t="shared" si="21"/>
        <v>7.18</v>
      </c>
      <c r="AU62" s="438">
        <f t="shared" si="22"/>
        <v>1.91</v>
      </c>
      <c r="AV62" s="438">
        <f t="shared" si="23"/>
        <v>3.54</v>
      </c>
      <c r="AW62" s="444">
        <f t="shared" si="24"/>
        <v>12.629999999999999</v>
      </c>
      <c r="AX62" s="441">
        <f t="shared" si="25"/>
        <v>7.18</v>
      </c>
      <c r="AY62" s="70">
        <f t="shared" si="26"/>
        <v>4</v>
      </c>
      <c r="AZ62" s="438">
        <f t="shared" si="3"/>
        <v>0.48</v>
      </c>
      <c r="BA62" s="442">
        <f t="shared" si="4"/>
        <v>0.89</v>
      </c>
      <c r="BB62" s="438">
        <f t="shared" si="27"/>
        <v>7.18</v>
      </c>
      <c r="BC62" s="70">
        <v>4</v>
      </c>
      <c r="BD62" s="438">
        <f t="shared" si="5"/>
        <v>0.48</v>
      </c>
      <c r="BE62" s="442">
        <f t="shared" si="6"/>
        <v>0.89</v>
      </c>
      <c r="BF62" s="438">
        <f t="shared" si="28"/>
        <v>7.18</v>
      </c>
      <c r="BG62" s="70">
        <v>4</v>
      </c>
      <c r="BH62" s="438">
        <f t="shared" si="7"/>
        <v>0.48</v>
      </c>
      <c r="BI62" s="442">
        <f t="shared" si="8"/>
        <v>0.89</v>
      </c>
      <c r="BJ62" s="438">
        <f t="shared" si="29"/>
        <v>7.18</v>
      </c>
      <c r="BK62" s="70">
        <v>4</v>
      </c>
      <c r="BL62" s="438">
        <f t="shared" si="9"/>
        <v>0.48</v>
      </c>
      <c r="BM62" s="442">
        <f t="shared" si="10"/>
        <v>0.89</v>
      </c>
      <c r="BN62" s="93">
        <v>0</v>
      </c>
      <c r="BO62" s="93">
        <f>+INDEX(FY2018_ALL_Targets!DV:DV,MATCH('Final Comp Values'!C62,FY2018_ALL_Targets!B:B,0))</f>
        <v>0</v>
      </c>
      <c r="BP62" s="93">
        <f>++INDEX(FY2018_ALL_Targets!DW:DW,MATCH('Final Comp Values'!C62,FY2018_ALL_Targets!B:B,0))</f>
        <v>0</v>
      </c>
      <c r="BQ62" s="539">
        <f>++INDEX(FY2018_ALL_Targets!DX:DX,MATCH('Final Comp Values'!$C62,FY2018_ALL_Targets!$B:$B,0))</f>
        <v>0</v>
      </c>
      <c r="BR62" s="437">
        <f t="shared" si="11"/>
        <v>0</v>
      </c>
      <c r="BS62" s="438">
        <f t="shared" si="12"/>
        <v>0</v>
      </c>
      <c r="BT62" s="543">
        <f t="shared" si="30"/>
        <v>0</v>
      </c>
      <c r="BU62" s="437">
        <f t="shared" si="31"/>
        <v>12.66</v>
      </c>
      <c r="BV62" s="438">
        <f t="shared" si="13"/>
        <v>503702.91357770609</v>
      </c>
      <c r="BW62" s="548">
        <f t="shared" si="32"/>
        <v>1.3586493598031267E-3</v>
      </c>
      <c r="BX62" s="437">
        <f t="shared" si="14"/>
        <v>0</v>
      </c>
      <c r="BY62" s="551">
        <f t="shared" si="15"/>
        <v>0</v>
      </c>
      <c r="BZ62" s="471">
        <f t="shared" si="33"/>
        <v>0</v>
      </c>
      <c r="CA62" s="469">
        <f t="shared" si="34"/>
        <v>502351.35</v>
      </c>
      <c r="CB62" s="471">
        <f t="shared" si="35"/>
        <v>503702.91357770609</v>
      </c>
      <c r="CC62" s="471">
        <f t="shared" si="40"/>
        <v>3.0000000000001137E-2</v>
      </c>
      <c r="CD62" s="474">
        <f t="shared" si="36"/>
        <v>1193.2336104513518</v>
      </c>
      <c r="CE62" s="474">
        <f t="shared" si="37"/>
        <v>1351.5635777061107</v>
      </c>
      <c r="CF62" s="472">
        <f t="shared" si="38"/>
        <v>-158.32996725475891</v>
      </c>
      <c r="CG62" s="473">
        <f t="shared" si="39"/>
        <v>0</v>
      </c>
    </row>
    <row r="63" spans="1:85" s="71" customFormat="1" ht="15.75" customHeight="1" x14ac:dyDescent="0.25">
      <c r="A63" s="72">
        <v>1026709</v>
      </c>
      <c r="B63" s="73">
        <v>5126</v>
      </c>
      <c r="C63" s="73">
        <v>675680</v>
      </c>
      <c r="D63" s="73" t="s">
        <v>1298</v>
      </c>
      <c r="E63" s="74" t="s">
        <v>967</v>
      </c>
      <c r="F63" s="74" t="s">
        <v>1295</v>
      </c>
      <c r="G63" s="75" t="s">
        <v>1260</v>
      </c>
      <c r="H63" s="76" t="s">
        <v>1295</v>
      </c>
      <c r="I63" s="70" t="s">
        <v>35</v>
      </c>
      <c r="J63" s="70" t="s">
        <v>35</v>
      </c>
      <c r="K63" s="70" t="s">
        <v>1262</v>
      </c>
      <c r="L63" s="70"/>
      <c r="M63" s="70"/>
      <c r="N63" s="77"/>
      <c r="O63" s="70">
        <v>512607</v>
      </c>
      <c r="P63" s="78">
        <v>30040</v>
      </c>
      <c r="Q63" s="79">
        <v>41640</v>
      </c>
      <c r="R63" s="79">
        <v>42004</v>
      </c>
      <c r="S63" s="78">
        <v>30040</v>
      </c>
      <c r="T63" s="80" t="s">
        <v>1265</v>
      </c>
      <c r="U63" s="61">
        <v>3.8503816543413436E-3</v>
      </c>
      <c r="V63" s="62">
        <v>3.0553677593810418E-3</v>
      </c>
      <c r="W63" s="30">
        <v>365771</v>
      </c>
      <c r="X63" s="63">
        <v>365771</v>
      </c>
      <c r="Y63" s="63">
        <v>731542</v>
      </c>
      <c r="Z63" s="67">
        <v>48577.8</v>
      </c>
      <c r="AA63" s="68">
        <v>48577.8</v>
      </c>
      <c r="AB63" s="68">
        <v>48577.8</v>
      </c>
      <c r="AC63" s="68">
        <v>48577.8</v>
      </c>
      <c r="AD63" s="66">
        <v>194311.19</v>
      </c>
      <c r="AE63" s="67">
        <v>90215.91</v>
      </c>
      <c r="AF63" s="68">
        <v>90215.91</v>
      </c>
      <c r="AG63" s="68">
        <v>90215.91</v>
      </c>
      <c r="AH63" s="68">
        <v>90215.91</v>
      </c>
      <c r="AI63" s="66">
        <v>360863.64</v>
      </c>
      <c r="AJ63" s="69">
        <v>1286716.83</v>
      </c>
      <c r="AK63" s="406" t="s">
        <v>1298</v>
      </c>
      <c r="AL63" s="407">
        <v>76450.745475824064</v>
      </c>
      <c r="AM63" s="434">
        <f t="shared" si="16"/>
        <v>786604.30107526889</v>
      </c>
      <c r="AN63" s="435">
        <f t="shared" si="17"/>
        <v>208936.76344086023</v>
      </c>
      <c r="AO63" s="436">
        <f t="shared" si="18"/>
        <v>388025.41935483873</v>
      </c>
      <c r="AP63" s="437">
        <f t="shared" si="19"/>
        <v>10.29</v>
      </c>
      <c r="AQ63" s="438">
        <f t="shared" si="19"/>
        <v>2.73</v>
      </c>
      <c r="AR63" s="438">
        <f t="shared" si="19"/>
        <v>5.08</v>
      </c>
      <c r="AS63" s="443">
        <f t="shared" si="20"/>
        <v>18.100000000000001</v>
      </c>
      <c r="AT63" s="437">
        <f t="shared" si="21"/>
        <v>9.57</v>
      </c>
      <c r="AU63" s="438">
        <f t="shared" si="22"/>
        <v>2.54</v>
      </c>
      <c r="AV63" s="438">
        <f t="shared" si="23"/>
        <v>4.72</v>
      </c>
      <c r="AW63" s="444">
        <f t="shared" si="24"/>
        <v>16.829999999999998</v>
      </c>
      <c r="AX63" s="441">
        <f t="shared" si="25"/>
        <v>9.57</v>
      </c>
      <c r="AY63" s="70">
        <f t="shared" si="26"/>
        <v>4</v>
      </c>
      <c r="AZ63" s="438">
        <f t="shared" si="3"/>
        <v>0.64</v>
      </c>
      <c r="BA63" s="442">
        <f t="shared" si="4"/>
        <v>1.18</v>
      </c>
      <c r="BB63" s="438">
        <f t="shared" si="27"/>
        <v>9.57</v>
      </c>
      <c r="BC63" s="70">
        <v>4</v>
      </c>
      <c r="BD63" s="438">
        <f t="shared" si="5"/>
        <v>0.64</v>
      </c>
      <c r="BE63" s="442">
        <f t="shared" si="6"/>
        <v>1.18</v>
      </c>
      <c r="BF63" s="438">
        <f t="shared" si="28"/>
        <v>9.57</v>
      </c>
      <c r="BG63" s="70">
        <v>4</v>
      </c>
      <c r="BH63" s="438">
        <f t="shared" si="7"/>
        <v>0.64</v>
      </c>
      <c r="BI63" s="442">
        <f t="shared" si="8"/>
        <v>1.18</v>
      </c>
      <c r="BJ63" s="438">
        <f t="shared" si="29"/>
        <v>9.57</v>
      </c>
      <c r="BK63" s="70">
        <v>4</v>
      </c>
      <c r="BL63" s="438">
        <f t="shared" si="9"/>
        <v>0.64</v>
      </c>
      <c r="BM63" s="442">
        <f t="shared" si="10"/>
        <v>1.18</v>
      </c>
      <c r="BN63" s="93">
        <v>0</v>
      </c>
      <c r="BO63" s="93">
        <f>+INDEX(FY2018_ALL_Targets!DV:DV,MATCH('Final Comp Values'!C63,FY2018_ALL_Targets!B:B,0))</f>
        <v>0</v>
      </c>
      <c r="BP63" s="93">
        <f>++INDEX(FY2018_ALL_Targets!DW:DW,MATCH('Final Comp Values'!C63,FY2018_ALL_Targets!B:B,0))</f>
        <v>0</v>
      </c>
      <c r="BQ63" s="539">
        <f>++INDEX(FY2018_ALL_Targets!DX:DX,MATCH('Final Comp Values'!$C63,FY2018_ALL_Targets!$B:$B,0))</f>
        <v>0</v>
      </c>
      <c r="BR63" s="437">
        <f t="shared" si="11"/>
        <v>0</v>
      </c>
      <c r="BS63" s="438">
        <f t="shared" si="12"/>
        <v>0</v>
      </c>
      <c r="BT63" s="543">
        <f t="shared" si="30"/>
        <v>0</v>
      </c>
      <c r="BU63" s="437">
        <f t="shared" si="31"/>
        <v>16.850000000000001</v>
      </c>
      <c r="BV63" s="438">
        <f t="shared" si="13"/>
        <v>1288195.0612676356</v>
      </c>
      <c r="BW63" s="548">
        <f t="shared" si="32"/>
        <v>3.4746779264416918E-3</v>
      </c>
      <c r="BX63" s="437">
        <f t="shared" si="14"/>
        <v>0</v>
      </c>
      <c r="BY63" s="551">
        <f t="shared" si="15"/>
        <v>0</v>
      </c>
      <c r="BZ63" s="471">
        <f t="shared" si="33"/>
        <v>2.4424906541753444E-15</v>
      </c>
      <c r="CA63" s="469">
        <f t="shared" si="34"/>
        <v>1286716.83</v>
      </c>
      <c r="CB63" s="471">
        <f t="shared" si="35"/>
        <v>1288195.0612676356</v>
      </c>
      <c r="CC63" s="471">
        <f t="shared" si="40"/>
        <v>2.0000000000003126E-2</v>
      </c>
      <c r="CD63" s="474">
        <f t="shared" si="36"/>
        <v>1529.0752584672625</v>
      </c>
      <c r="CE63" s="474">
        <f t="shared" si="37"/>
        <v>1478.2312676354777</v>
      </c>
      <c r="CF63" s="472">
        <f t="shared" si="38"/>
        <v>50.843990831784822</v>
      </c>
      <c r="CG63" s="473">
        <f t="shared" si="39"/>
        <v>0</v>
      </c>
    </row>
    <row r="64" spans="1:85" s="71" customFormat="1" ht="15.75" customHeight="1" x14ac:dyDescent="0.25">
      <c r="A64" s="72">
        <v>1026648</v>
      </c>
      <c r="B64" s="73">
        <v>4988</v>
      </c>
      <c r="C64" s="73">
        <v>675352</v>
      </c>
      <c r="D64" s="73" t="s">
        <v>1298</v>
      </c>
      <c r="E64" s="74" t="s">
        <v>893</v>
      </c>
      <c r="F64" s="74" t="s">
        <v>1295</v>
      </c>
      <c r="G64" s="75" t="s">
        <v>1260</v>
      </c>
      <c r="H64" s="76" t="s">
        <v>1295</v>
      </c>
      <c r="I64" s="70" t="s">
        <v>35</v>
      </c>
      <c r="J64" s="70" t="s">
        <v>35</v>
      </c>
      <c r="K64" s="70" t="s">
        <v>1262</v>
      </c>
      <c r="L64" s="70"/>
      <c r="M64" s="70"/>
      <c r="N64" s="77"/>
      <c r="O64" s="70">
        <v>498807</v>
      </c>
      <c r="P64" s="78">
        <v>30852</v>
      </c>
      <c r="Q64" s="79">
        <v>41640</v>
      </c>
      <c r="R64" s="79">
        <v>42004</v>
      </c>
      <c r="S64" s="78">
        <v>30852</v>
      </c>
      <c r="T64" s="80" t="s">
        <v>1265</v>
      </c>
      <c r="U64" s="61">
        <v>3.9544598801511035E-3</v>
      </c>
      <c r="V64" s="62">
        <v>3.1379562620647105E-3</v>
      </c>
      <c r="W64" s="30">
        <v>375658</v>
      </c>
      <c r="X64" s="63">
        <v>375658</v>
      </c>
      <c r="Y64" s="63">
        <v>751316</v>
      </c>
      <c r="Z64" s="67">
        <v>49890.89</v>
      </c>
      <c r="AA64" s="68">
        <v>49890.89</v>
      </c>
      <c r="AB64" s="68">
        <v>49890.89</v>
      </c>
      <c r="AC64" s="68">
        <v>49890.89</v>
      </c>
      <c r="AD64" s="66">
        <v>199563.55</v>
      </c>
      <c r="AE64" s="67">
        <v>92654.5</v>
      </c>
      <c r="AF64" s="68">
        <v>92654.5</v>
      </c>
      <c r="AG64" s="68">
        <v>92654.5</v>
      </c>
      <c r="AH64" s="68">
        <v>92654.5</v>
      </c>
      <c r="AI64" s="66">
        <v>370618.01</v>
      </c>
      <c r="AJ64" s="69">
        <v>1321497.56</v>
      </c>
      <c r="AK64" s="406" t="s">
        <v>1298</v>
      </c>
      <c r="AL64" s="407">
        <v>76450.745475824064</v>
      </c>
      <c r="AM64" s="434">
        <f t="shared" si="16"/>
        <v>807866.66666666674</v>
      </c>
      <c r="AN64" s="435">
        <f t="shared" si="17"/>
        <v>214584.4623655914</v>
      </c>
      <c r="AO64" s="436">
        <f t="shared" si="18"/>
        <v>398513.98924731184</v>
      </c>
      <c r="AP64" s="437">
        <f t="shared" si="19"/>
        <v>10.57</v>
      </c>
      <c r="AQ64" s="438">
        <f t="shared" si="19"/>
        <v>2.81</v>
      </c>
      <c r="AR64" s="438">
        <f t="shared" si="19"/>
        <v>5.21</v>
      </c>
      <c r="AS64" s="443">
        <f t="shared" si="20"/>
        <v>18.59</v>
      </c>
      <c r="AT64" s="437">
        <f t="shared" si="21"/>
        <v>9.83</v>
      </c>
      <c r="AU64" s="438">
        <f t="shared" si="22"/>
        <v>2.61</v>
      </c>
      <c r="AV64" s="438">
        <f t="shared" si="23"/>
        <v>4.8499999999999996</v>
      </c>
      <c r="AW64" s="444">
        <f t="shared" si="24"/>
        <v>17.29</v>
      </c>
      <c r="AX64" s="441">
        <f t="shared" si="25"/>
        <v>9.83</v>
      </c>
      <c r="AY64" s="70">
        <f t="shared" si="26"/>
        <v>4</v>
      </c>
      <c r="AZ64" s="438">
        <f t="shared" si="3"/>
        <v>0.65</v>
      </c>
      <c r="BA64" s="442">
        <f t="shared" si="4"/>
        <v>1.21</v>
      </c>
      <c r="BB64" s="438">
        <f t="shared" si="27"/>
        <v>9.83</v>
      </c>
      <c r="BC64" s="70">
        <v>4</v>
      </c>
      <c r="BD64" s="438">
        <f t="shared" si="5"/>
        <v>0.65</v>
      </c>
      <c r="BE64" s="442">
        <f t="shared" si="6"/>
        <v>1.21</v>
      </c>
      <c r="BF64" s="438">
        <f t="shared" si="28"/>
        <v>9.83</v>
      </c>
      <c r="BG64" s="70">
        <v>4</v>
      </c>
      <c r="BH64" s="438">
        <f t="shared" si="7"/>
        <v>0.65</v>
      </c>
      <c r="BI64" s="442">
        <f t="shared" si="8"/>
        <v>1.21</v>
      </c>
      <c r="BJ64" s="438">
        <f t="shared" si="29"/>
        <v>9.83</v>
      </c>
      <c r="BK64" s="70">
        <v>4</v>
      </c>
      <c r="BL64" s="438">
        <f t="shared" si="9"/>
        <v>0.65</v>
      </c>
      <c r="BM64" s="442">
        <f t="shared" si="10"/>
        <v>1.21</v>
      </c>
      <c r="BN64" s="93">
        <v>0</v>
      </c>
      <c r="BO64" s="93">
        <f>+INDEX(FY2018_ALL_Targets!DV:DV,MATCH('Final Comp Values'!C64,FY2018_ALL_Targets!B:B,0))</f>
        <v>0</v>
      </c>
      <c r="BP64" s="93">
        <f>++INDEX(FY2018_ALL_Targets!DW:DW,MATCH('Final Comp Values'!C64,FY2018_ALL_Targets!B:B,0))</f>
        <v>0</v>
      </c>
      <c r="BQ64" s="539">
        <f>++INDEX(FY2018_ALL_Targets!DX:DX,MATCH('Final Comp Values'!$C64,FY2018_ALL_Targets!$B:$B,0))</f>
        <v>0</v>
      </c>
      <c r="BR64" s="437">
        <f t="shared" si="11"/>
        <v>0</v>
      </c>
      <c r="BS64" s="438">
        <f t="shared" si="12"/>
        <v>0</v>
      </c>
      <c r="BT64" s="543">
        <f t="shared" si="30"/>
        <v>0</v>
      </c>
      <c r="BU64" s="437">
        <f t="shared" si="31"/>
        <v>17.27</v>
      </c>
      <c r="BV64" s="438">
        <f t="shared" si="13"/>
        <v>1320304.3743674816</v>
      </c>
      <c r="BW64" s="548">
        <f t="shared" si="32"/>
        <v>3.5612871091779239E-3</v>
      </c>
      <c r="BX64" s="437">
        <f t="shared" si="14"/>
        <v>0</v>
      </c>
      <c r="BY64" s="551">
        <f t="shared" si="15"/>
        <v>0</v>
      </c>
      <c r="BZ64" s="471">
        <f t="shared" si="33"/>
        <v>0</v>
      </c>
      <c r="CA64" s="469">
        <f t="shared" si="34"/>
        <v>1321497.56</v>
      </c>
      <c r="CB64" s="471">
        <f t="shared" si="35"/>
        <v>1320304.3743674816</v>
      </c>
      <c r="CC64" s="471">
        <f t="shared" si="40"/>
        <v>-1.9999999999999574E-2</v>
      </c>
      <c r="CD64" s="474">
        <f t="shared" si="36"/>
        <v>-1528.6264430306212</v>
      </c>
      <c r="CE64" s="474">
        <f t="shared" si="37"/>
        <v>-1193.1856325184926</v>
      </c>
      <c r="CF64" s="472">
        <f t="shared" si="38"/>
        <v>-335.44081051212856</v>
      </c>
      <c r="CG64" s="473">
        <f t="shared" si="39"/>
        <v>0</v>
      </c>
    </row>
    <row r="65" spans="1:85" s="71" customFormat="1" ht="15.75" customHeight="1" x14ac:dyDescent="0.25">
      <c r="A65" s="72">
        <v>1026710</v>
      </c>
      <c r="B65" s="73">
        <v>5148</v>
      </c>
      <c r="C65" s="73">
        <v>675702</v>
      </c>
      <c r="D65" s="73" t="s">
        <v>1298</v>
      </c>
      <c r="E65" s="74" t="s">
        <v>981</v>
      </c>
      <c r="F65" s="74" t="s">
        <v>1295</v>
      </c>
      <c r="G65" s="75" t="s">
        <v>1260</v>
      </c>
      <c r="H65" s="76" t="s">
        <v>1295</v>
      </c>
      <c r="I65" s="70" t="s">
        <v>35</v>
      </c>
      <c r="J65" s="70" t="s">
        <v>35</v>
      </c>
      <c r="K65" s="70" t="s">
        <v>1262</v>
      </c>
      <c r="L65" s="70"/>
      <c r="M65" s="70"/>
      <c r="N65" s="77"/>
      <c r="O65" s="70">
        <v>514806</v>
      </c>
      <c r="P65" s="78">
        <v>30418</v>
      </c>
      <c r="Q65" s="79">
        <v>41640</v>
      </c>
      <c r="R65" s="79">
        <v>42004</v>
      </c>
      <c r="S65" s="78">
        <v>30418</v>
      </c>
      <c r="T65" s="80" t="s">
        <v>1265</v>
      </c>
      <c r="U65" s="61">
        <v>3.8988318629079558E-3</v>
      </c>
      <c r="V65" s="62">
        <v>3.0938141313199912E-3</v>
      </c>
      <c r="W65" s="30">
        <v>370373</v>
      </c>
      <c r="X65" s="63">
        <v>370373</v>
      </c>
      <c r="Y65" s="63">
        <v>740746</v>
      </c>
      <c r="Z65" s="67">
        <v>49189.06</v>
      </c>
      <c r="AA65" s="68">
        <v>49189.06</v>
      </c>
      <c r="AB65" s="68">
        <v>49189.06</v>
      </c>
      <c r="AC65" s="68">
        <v>49189.06</v>
      </c>
      <c r="AD65" s="66">
        <v>196756.25</v>
      </c>
      <c r="AE65" s="67">
        <v>91351.12</v>
      </c>
      <c r="AF65" s="68">
        <v>91351.12</v>
      </c>
      <c r="AG65" s="68">
        <v>91351.12</v>
      </c>
      <c r="AH65" s="68">
        <v>91351.12</v>
      </c>
      <c r="AI65" s="66">
        <v>365404.47</v>
      </c>
      <c r="AJ65" s="69">
        <v>1302906.72</v>
      </c>
      <c r="AK65" s="406" t="s">
        <v>1298</v>
      </c>
      <c r="AL65" s="407">
        <v>76450.745475824064</v>
      </c>
      <c r="AM65" s="434">
        <f t="shared" si="16"/>
        <v>796501.07526881725</v>
      </c>
      <c r="AN65" s="435">
        <f t="shared" si="17"/>
        <v>211565.86021505378</v>
      </c>
      <c r="AO65" s="436">
        <f t="shared" si="18"/>
        <v>392908.03225806449</v>
      </c>
      <c r="AP65" s="437">
        <f t="shared" si="19"/>
        <v>10.42</v>
      </c>
      <c r="AQ65" s="438">
        <f t="shared" si="19"/>
        <v>2.77</v>
      </c>
      <c r="AR65" s="438">
        <f t="shared" si="19"/>
        <v>5.14</v>
      </c>
      <c r="AS65" s="443">
        <f t="shared" si="20"/>
        <v>18.329999999999998</v>
      </c>
      <c r="AT65" s="437">
        <f t="shared" si="21"/>
        <v>9.69</v>
      </c>
      <c r="AU65" s="438">
        <f t="shared" si="22"/>
        <v>2.57</v>
      </c>
      <c r="AV65" s="438">
        <f t="shared" si="23"/>
        <v>4.78</v>
      </c>
      <c r="AW65" s="444">
        <f t="shared" si="24"/>
        <v>17.04</v>
      </c>
      <c r="AX65" s="441">
        <f t="shared" si="25"/>
        <v>9.69</v>
      </c>
      <c r="AY65" s="70">
        <f t="shared" si="26"/>
        <v>4</v>
      </c>
      <c r="AZ65" s="438">
        <f t="shared" si="3"/>
        <v>0.64</v>
      </c>
      <c r="BA65" s="442">
        <f t="shared" si="4"/>
        <v>1.2</v>
      </c>
      <c r="BB65" s="438">
        <f t="shared" si="27"/>
        <v>9.69</v>
      </c>
      <c r="BC65" s="70">
        <v>4</v>
      </c>
      <c r="BD65" s="438">
        <f t="shared" si="5"/>
        <v>0.64</v>
      </c>
      <c r="BE65" s="442">
        <f t="shared" si="6"/>
        <v>1.2</v>
      </c>
      <c r="BF65" s="438">
        <f t="shared" si="28"/>
        <v>9.69</v>
      </c>
      <c r="BG65" s="70">
        <v>4</v>
      </c>
      <c r="BH65" s="438">
        <f t="shared" si="7"/>
        <v>0.64</v>
      </c>
      <c r="BI65" s="442">
        <f t="shared" si="8"/>
        <v>1.2</v>
      </c>
      <c r="BJ65" s="438">
        <f t="shared" si="29"/>
        <v>9.69</v>
      </c>
      <c r="BK65" s="70">
        <v>4</v>
      </c>
      <c r="BL65" s="438">
        <f t="shared" si="9"/>
        <v>0.64</v>
      </c>
      <c r="BM65" s="442">
        <f t="shared" si="10"/>
        <v>1.2</v>
      </c>
      <c r="BN65" s="93">
        <v>0</v>
      </c>
      <c r="BO65" s="93">
        <f>+INDEX(FY2018_ALL_Targets!DV:DV,MATCH('Final Comp Values'!C65,FY2018_ALL_Targets!B:B,0))</f>
        <v>0</v>
      </c>
      <c r="BP65" s="93">
        <f>++INDEX(FY2018_ALL_Targets!DW:DW,MATCH('Final Comp Values'!C65,FY2018_ALL_Targets!B:B,0))</f>
        <v>0</v>
      </c>
      <c r="BQ65" s="539">
        <f>++INDEX(FY2018_ALL_Targets!DX:DX,MATCH('Final Comp Values'!$C65,FY2018_ALL_Targets!$B:$B,0))</f>
        <v>0</v>
      </c>
      <c r="BR65" s="437">
        <f t="shared" si="11"/>
        <v>0</v>
      </c>
      <c r="BS65" s="438">
        <f t="shared" si="12"/>
        <v>0</v>
      </c>
      <c r="BT65" s="543">
        <f t="shared" si="30"/>
        <v>0</v>
      </c>
      <c r="BU65" s="437">
        <f t="shared" si="31"/>
        <v>17.049999999999997</v>
      </c>
      <c r="BV65" s="438">
        <f t="shared" si="13"/>
        <v>1303485.2103628002</v>
      </c>
      <c r="BW65" s="548">
        <f t="shared" si="32"/>
        <v>3.5159203944113257E-3</v>
      </c>
      <c r="BX65" s="437">
        <f t="shared" si="14"/>
        <v>0</v>
      </c>
      <c r="BY65" s="551">
        <f t="shared" si="15"/>
        <v>0</v>
      </c>
      <c r="BZ65" s="471">
        <f t="shared" si="33"/>
        <v>-1.9984014443252818E-15</v>
      </c>
      <c r="CA65" s="469">
        <f t="shared" si="34"/>
        <v>1302906.72</v>
      </c>
      <c r="CB65" s="471">
        <f t="shared" si="35"/>
        <v>1303485.2103628002</v>
      </c>
      <c r="CC65" s="471">
        <f t="shared" si="40"/>
        <v>9.9999999999980105E-3</v>
      </c>
      <c r="CD65" s="474">
        <f t="shared" si="36"/>
        <v>764.61661971815772</v>
      </c>
      <c r="CE65" s="474">
        <f t="shared" si="37"/>
        <v>578.49036280019209</v>
      </c>
      <c r="CF65" s="472">
        <f t="shared" si="38"/>
        <v>186.12625691796563</v>
      </c>
      <c r="CG65" s="473">
        <f t="shared" si="39"/>
        <v>0</v>
      </c>
    </row>
    <row r="66" spans="1:85" s="71" customFormat="1" ht="15.75" customHeight="1" x14ac:dyDescent="0.25">
      <c r="A66" s="72">
        <v>1026647</v>
      </c>
      <c r="B66" s="73">
        <v>4118</v>
      </c>
      <c r="C66" s="73">
        <v>455862</v>
      </c>
      <c r="D66" s="73" t="s">
        <v>1297</v>
      </c>
      <c r="E66" s="74" t="s">
        <v>578</v>
      </c>
      <c r="F66" s="74" t="s">
        <v>1295</v>
      </c>
      <c r="G66" s="75" t="s">
        <v>1260</v>
      </c>
      <c r="H66" s="76" t="s">
        <v>1295</v>
      </c>
      <c r="I66" s="70" t="s">
        <v>35</v>
      </c>
      <c r="J66" s="70" t="s">
        <v>35</v>
      </c>
      <c r="K66" s="70" t="s">
        <v>1262</v>
      </c>
      <c r="L66" s="70"/>
      <c r="M66" s="70"/>
      <c r="N66" s="77"/>
      <c r="O66" s="70">
        <v>411803</v>
      </c>
      <c r="P66" s="78">
        <v>23093</v>
      </c>
      <c r="Q66" s="79">
        <v>41640</v>
      </c>
      <c r="R66" s="79">
        <v>42004</v>
      </c>
      <c r="S66" s="78">
        <v>23093</v>
      </c>
      <c r="T66" s="80" t="s">
        <v>1265</v>
      </c>
      <c r="U66" s="61">
        <v>2.9599488529861735E-3</v>
      </c>
      <c r="V66" s="62">
        <v>2.3487885375295075E-3</v>
      </c>
      <c r="W66" s="30">
        <v>281183</v>
      </c>
      <c r="X66" s="63">
        <v>281183</v>
      </c>
      <c r="Y66" s="63">
        <v>562366</v>
      </c>
      <c r="Z66" s="67">
        <v>37343.78</v>
      </c>
      <c r="AA66" s="68">
        <v>37343.78</v>
      </c>
      <c r="AB66" s="68">
        <v>37343.78</v>
      </c>
      <c r="AC66" s="68">
        <v>37343.78</v>
      </c>
      <c r="AD66" s="66">
        <v>149375.10999999999</v>
      </c>
      <c r="AE66" s="67">
        <v>69352.73</v>
      </c>
      <c r="AF66" s="68">
        <v>69352.73</v>
      </c>
      <c r="AG66" s="68">
        <v>69352.73</v>
      </c>
      <c r="AH66" s="68">
        <v>69352.73</v>
      </c>
      <c r="AI66" s="66">
        <v>277410.92</v>
      </c>
      <c r="AJ66" s="69">
        <v>989152.03</v>
      </c>
      <c r="AK66" s="406" t="s">
        <v>1297</v>
      </c>
      <c r="AL66" s="407">
        <v>39786.959998239028</v>
      </c>
      <c r="AM66" s="434">
        <f t="shared" si="16"/>
        <v>604694.62365591398</v>
      </c>
      <c r="AN66" s="435">
        <f t="shared" si="17"/>
        <v>160618.39784946237</v>
      </c>
      <c r="AO66" s="436">
        <f t="shared" si="18"/>
        <v>298291.31182795699</v>
      </c>
      <c r="AP66" s="437">
        <f t="shared" si="19"/>
        <v>15.2</v>
      </c>
      <c r="AQ66" s="438">
        <f t="shared" si="19"/>
        <v>4.04</v>
      </c>
      <c r="AR66" s="438">
        <f t="shared" si="19"/>
        <v>7.5</v>
      </c>
      <c r="AS66" s="443">
        <f t="shared" si="20"/>
        <v>26.74</v>
      </c>
      <c r="AT66" s="437">
        <f t="shared" si="21"/>
        <v>14.13</v>
      </c>
      <c r="AU66" s="438">
        <f t="shared" si="22"/>
        <v>3.75</v>
      </c>
      <c r="AV66" s="438">
        <f t="shared" si="23"/>
        <v>6.97</v>
      </c>
      <c r="AW66" s="444">
        <f t="shared" si="24"/>
        <v>24.85</v>
      </c>
      <c r="AX66" s="441">
        <f t="shared" si="25"/>
        <v>14.13</v>
      </c>
      <c r="AY66" s="70">
        <f t="shared" si="26"/>
        <v>4</v>
      </c>
      <c r="AZ66" s="438">
        <f t="shared" si="3"/>
        <v>0.94</v>
      </c>
      <c r="BA66" s="442">
        <f t="shared" si="4"/>
        <v>1.74</v>
      </c>
      <c r="BB66" s="438">
        <f t="shared" si="27"/>
        <v>14.13</v>
      </c>
      <c r="BC66" s="70">
        <v>4</v>
      </c>
      <c r="BD66" s="438">
        <f t="shared" si="5"/>
        <v>0.94</v>
      </c>
      <c r="BE66" s="442">
        <f t="shared" si="6"/>
        <v>1.74</v>
      </c>
      <c r="BF66" s="438">
        <f t="shared" si="28"/>
        <v>14.13</v>
      </c>
      <c r="BG66" s="70">
        <v>4</v>
      </c>
      <c r="BH66" s="438">
        <f t="shared" si="7"/>
        <v>0.94</v>
      </c>
      <c r="BI66" s="442">
        <f t="shared" si="8"/>
        <v>1.74</v>
      </c>
      <c r="BJ66" s="438">
        <f t="shared" si="29"/>
        <v>14.13</v>
      </c>
      <c r="BK66" s="70">
        <v>4</v>
      </c>
      <c r="BL66" s="438">
        <f t="shared" si="9"/>
        <v>0.94</v>
      </c>
      <c r="BM66" s="442">
        <f t="shared" si="10"/>
        <v>1.74</v>
      </c>
      <c r="BN66" s="93">
        <v>0</v>
      </c>
      <c r="BO66" s="93">
        <f>+INDEX(FY2018_ALL_Targets!DV:DV,MATCH('Final Comp Values'!C66,FY2018_ALL_Targets!B:B,0))</f>
        <v>0</v>
      </c>
      <c r="BP66" s="93">
        <f>++INDEX(FY2018_ALL_Targets!DW:DW,MATCH('Final Comp Values'!C66,FY2018_ALL_Targets!B:B,0))</f>
        <v>0</v>
      </c>
      <c r="BQ66" s="539">
        <f>++INDEX(FY2018_ALL_Targets!DX:DX,MATCH('Final Comp Values'!$C66,FY2018_ALL_Targets!$B:$B,0))</f>
        <v>0</v>
      </c>
      <c r="BR66" s="437">
        <f t="shared" si="11"/>
        <v>0</v>
      </c>
      <c r="BS66" s="438">
        <f t="shared" si="12"/>
        <v>0</v>
      </c>
      <c r="BT66" s="543">
        <f t="shared" si="30"/>
        <v>0</v>
      </c>
      <c r="BU66" s="437">
        <f t="shared" si="31"/>
        <v>24.85</v>
      </c>
      <c r="BV66" s="438">
        <f t="shared" si="13"/>
        <v>988705.95595623995</v>
      </c>
      <c r="BW66" s="548">
        <f t="shared" si="32"/>
        <v>2.6668591304192498E-3</v>
      </c>
      <c r="BX66" s="437">
        <f t="shared" si="14"/>
        <v>0</v>
      </c>
      <c r="BY66" s="551">
        <f t="shared" si="15"/>
        <v>0</v>
      </c>
      <c r="BZ66" s="471">
        <f t="shared" si="33"/>
        <v>0</v>
      </c>
      <c r="CA66" s="469">
        <f t="shared" si="34"/>
        <v>989152.03</v>
      </c>
      <c r="CB66" s="471">
        <f t="shared" si="35"/>
        <v>988705.95595623995</v>
      </c>
      <c r="CC66" s="471">
        <f t="shared" si="40"/>
        <v>0</v>
      </c>
      <c r="CD66" s="474">
        <f t="shared" si="36"/>
        <v>0</v>
      </c>
      <c r="CE66" s="474">
        <f t="shared" si="37"/>
        <v>-446.07404376007617</v>
      </c>
      <c r="CF66" s="472">
        <f t="shared" si="38"/>
        <v>446.07404376007617</v>
      </c>
      <c r="CG66" s="473">
        <f t="shared" si="39"/>
        <v>0</v>
      </c>
    </row>
    <row r="67" spans="1:85" s="71" customFormat="1" ht="15.75" customHeight="1" x14ac:dyDescent="0.25">
      <c r="A67" s="72">
        <v>1026719</v>
      </c>
      <c r="B67" s="73">
        <v>5197</v>
      </c>
      <c r="C67" s="73">
        <v>675817</v>
      </c>
      <c r="D67" s="73" t="s">
        <v>1293</v>
      </c>
      <c r="E67" s="74" t="s">
        <v>1013</v>
      </c>
      <c r="F67" s="74" t="s">
        <v>1295</v>
      </c>
      <c r="G67" s="75" t="s">
        <v>1260</v>
      </c>
      <c r="H67" s="76" t="s">
        <v>1295</v>
      </c>
      <c r="I67" s="70" t="s">
        <v>35</v>
      </c>
      <c r="J67" s="70" t="s">
        <v>35</v>
      </c>
      <c r="K67" s="70" t="s">
        <v>1262</v>
      </c>
      <c r="L67" s="70"/>
      <c r="M67" s="70"/>
      <c r="N67" s="77"/>
      <c r="O67" s="70">
        <v>1001513</v>
      </c>
      <c r="P67" s="78">
        <v>38700</v>
      </c>
      <c r="Q67" s="79">
        <v>41640</v>
      </c>
      <c r="R67" s="79">
        <v>42004</v>
      </c>
      <c r="S67" s="78">
        <v>38700</v>
      </c>
      <c r="T67" s="80" t="s">
        <v>1265</v>
      </c>
      <c r="U67" s="61">
        <v>4.9603784961055261E-3</v>
      </c>
      <c r="V67" s="62">
        <v>3.9361761747019417E-3</v>
      </c>
      <c r="W67" s="30">
        <v>471216</v>
      </c>
      <c r="X67" s="63">
        <v>471216</v>
      </c>
      <c r="Y67" s="63">
        <v>942432</v>
      </c>
      <c r="Z67" s="67">
        <v>62581.919999999998</v>
      </c>
      <c r="AA67" s="68">
        <v>62581.919999999998</v>
      </c>
      <c r="AB67" s="68">
        <v>62581.919999999998</v>
      </c>
      <c r="AC67" s="68">
        <v>62581.919999999998</v>
      </c>
      <c r="AD67" s="66">
        <v>250327.67</v>
      </c>
      <c r="AE67" s="67">
        <v>116223.56</v>
      </c>
      <c r="AF67" s="68">
        <v>116223.56</v>
      </c>
      <c r="AG67" s="68">
        <v>116223.56</v>
      </c>
      <c r="AH67" s="68">
        <v>116223.56</v>
      </c>
      <c r="AI67" s="66">
        <v>464894.24</v>
      </c>
      <c r="AJ67" s="69">
        <v>1657653.91</v>
      </c>
      <c r="AK67" s="406" t="s">
        <v>1293</v>
      </c>
      <c r="AL67" s="407">
        <v>69468.557902662476</v>
      </c>
      <c r="AM67" s="434">
        <f t="shared" si="16"/>
        <v>1013367.741935484</v>
      </c>
      <c r="AN67" s="435">
        <f t="shared" si="17"/>
        <v>269169.53763440863</v>
      </c>
      <c r="AO67" s="436">
        <f t="shared" si="18"/>
        <v>499886.2795698925</v>
      </c>
      <c r="AP67" s="437">
        <f t="shared" si="19"/>
        <v>14.59</v>
      </c>
      <c r="AQ67" s="438">
        <f t="shared" si="19"/>
        <v>3.87</v>
      </c>
      <c r="AR67" s="438">
        <f t="shared" si="19"/>
        <v>7.2</v>
      </c>
      <c r="AS67" s="443">
        <f t="shared" si="20"/>
        <v>25.66</v>
      </c>
      <c r="AT67" s="437">
        <f t="shared" si="21"/>
        <v>13.57</v>
      </c>
      <c r="AU67" s="438">
        <f t="shared" si="22"/>
        <v>3.6</v>
      </c>
      <c r="AV67" s="438">
        <f t="shared" si="23"/>
        <v>6.69</v>
      </c>
      <c r="AW67" s="444">
        <f t="shared" si="24"/>
        <v>23.860000000000003</v>
      </c>
      <c r="AX67" s="441">
        <f t="shared" si="25"/>
        <v>13.57</v>
      </c>
      <c r="AY67" s="70">
        <f t="shared" si="26"/>
        <v>4</v>
      </c>
      <c r="AZ67" s="438">
        <f t="shared" si="3"/>
        <v>0.9</v>
      </c>
      <c r="BA67" s="442">
        <f t="shared" si="4"/>
        <v>1.67</v>
      </c>
      <c r="BB67" s="438">
        <f t="shared" si="27"/>
        <v>13.57</v>
      </c>
      <c r="BC67" s="70">
        <v>4</v>
      </c>
      <c r="BD67" s="438">
        <f t="shared" si="5"/>
        <v>0.9</v>
      </c>
      <c r="BE67" s="442">
        <f t="shared" si="6"/>
        <v>1.67</v>
      </c>
      <c r="BF67" s="438">
        <f t="shared" si="28"/>
        <v>13.57</v>
      </c>
      <c r="BG67" s="70">
        <v>4</v>
      </c>
      <c r="BH67" s="438">
        <f t="shared" si="7"/>
        <v>0.9</v>
      </c>
      <c r="BI67" s="442">
        <f t="shared" si="8"/>
        <v>1.67</v>
      </c>
      <c r="BJ67" s="438">
        <f t="shared" si="29"/>
        <v>13.57</v>
      </c>
      <c r="BK67" s="70">
        <v>4</v>
      </c>
      <c r="BL67" s="438">
        <f t="shared" si="9"/>
        <v>0.9</v>
      </c>
      <c r="BM67" s="442">
        <f t="shared" si="10"/>
        <v>1.67</v>
      </c>
      <c r="BN67" s="93">
        <v>0</v>
      </c>
      <c r="BO67" s="93">
        <f>+INDEX(FY2018_ALL_Targets!DV:DV,MATCH('Final Comp Values'!C67,FY2018_ALL_Targets!B:B,0))</f>
        <v>0</v>
      </c>
      <c r="BP67" s="93">
        <f>++INDEX(FY2018_ALL_Targets!DW:DW,MATCH('Final Comp Values'!C67,FY2018_ALL_Targets!B:B,0))</f>
        <v>0</v>
      </c>
      <c r="BQ67" s="539">
        <f>++INDEX(FY2018_ALL_Targets!DX:DX,MATCH('Final Comp Values'!$C67,FY2018_ALL_Targets!$B:$B,0))</f>
        <v>0</v>
      </c>
      <c r="BR67" s="437">
        <f t="shared" si="11"/>
        <v>0</v>
      </c>
      <c r="BS67" s="438">
        <f t="shared" si="12"/>
        <v>0</v>
      </c>
      <c r="BT67" s="543">
        <f t="shared" si="30"/>
        <v>0</v>
      </c>
      <c r="BU67" s="437">
        <f t="shared" si="31"/>
        <v>23.85</v>
      </c>
      <c r="BV67" s="438">
        <f t="shared" si="13"/>
        <v>1656825.1059785001</v>
      </c>
      <c r="BW67" s="548">
        <f t="shared" si="32"/>
        <v>4.4689921556234332E-3</v>
      </c>
      <c r="BX67" s="437">
        <f t="shared" si="14"/>
        <v>0</v>
      </c>
      <c r="BY67" s="551">
        <f t="shared" si="15"/>
        <v>0</v>
      </c>
      <c r="BZ67" s="471">
        <f t="shared" si="33"/>
        <v>0</v>
      </c>
      <c r="CA67" s="469">
        <f t="shared" si="34"/>
        <v>1657653.91</v>
      </c>
      <c r="CB67" s="471">
        <f t="shared" si="35"/>
        <v>1656825.1059785001</v>
      </c>
      <c r="CC67" s="471">
        <f t="shared" si="40"/>
        <v>-1.0000000000001563E-2</v>
      </c>
      <c r="CD67" s="474">
        <f t="shared" si="36"/>
        <v>-694.7417896061437</v>
      </c>
      <c r="CE67" s="474">
        <f t="shared" si="37"/>
        <v>-828.80402149981819</v>
      </c>
      <c r="CF67" s="472">
        <f t="shared" si="38"/>
        <v>134.06223189367449</v>
      </c>
      <c r="CG67" s="473">
        <f t="shared" si="39"/>
        <v>0</v>
      </c>
    </row>
    <row r="68" spans="1:85" s="71" customFormat="1" ht="15.75" customHeight="1" x14ac:dyDescent="0.25">
      <c r="A68" s="72">
        <v>1026706</v>
      </c>
      <c r="B68" s="73">
        <v>5204</v>
      </c>
      <c r="C68" s="73">
        <v>455592</v>
      </c>
      <c r="D68" s="73" t="s">
        <v>1293</v>
      </c>
      <c r="E68" s="74" t="s">
        <v>1021</v>
      </c>
      <c r="F68" s="74" t="s">
        <v>1295</v>
      </c>
      <c r="G68" s="75" t="s">
        <v>1260</v>
      </c>
      <c r="H68" s="76" t="s">
        <v>1295</v>
      </c>
      <c r="I68" s="70" t="s">
        <v>35</v>
      </c>
      <c r="J68" s="70" t="s">
        <v>35</v>
      </c>
      <c r="K68" s="70" t="s">
        <v>1262</v>
      </c>
      <c r="L68" s="70"/>
      <c r="M68" s="70"/>
      <c r="N68" s="77"/>
      <c r="O68" s="70">
        <v>1019202</v>
      </c>
      <c r="P68" s="78">
        <v>40955</v>
      </c>
      <c r="Q68" s="79">
        <v>41640</v>
      </c>
      <c r="R68" s="79">
        <v>42004</v>
      </c>
      <c r="S68" s="78">
        <v>40955</v>
      </c>
      <c r="T68" s="80" t="s">
        <v>1265</v>
      </c>
      <c r="U68" s="61">
        <v>5.2494134704910034E-3</v>
      </c>
      <c r="V68" s="62">
        <v>4.1655321766128689E-3</v>
      </c>
      <c r="W68" s="30">
        <v>498673</v>
      </c>
      <c r="X68" s="63">
        <v>498673</v>
      </c>
      <c r="Y68" s="63">
        <v>997346</v>
      </c>
      <c r="Z68" s="67">
        <v>66228.490000000005</v>
      </c>
      <c r="AA68" s="68">
        <v>66228.490000000005</v>
      </c>
      <c r="AB68" s="68">
        <v>66228.490000000005</v>
      </c>
      <c r="AC68" s="68">
        <v>66228.490000000005</v>
      </c>
      <c r="AD68" s="66">
        <v>264913.95</v>
      </c>
      <c r="AE68" s="67">
        <v>122995.76</v>
      </c>
      <c r="AF68" s="68">
        <v>122995.76</v>
      </c>
      <c r="AG68" s="68">
        <v>122995.76</v>
      </c>
      <c r="AH68" s="68">
        <v>122995.76</v>
      </c>
      <c r="AI68" s="66">
        <v>491983.04</v>
      </c>
      <c r="AJ68" s="69">
        <v>1754242.99</v>
      </c>
      <c r="AK68" s="406" t="s">
        <v>1293</v>
      </c>
      <c r="AL68" s="407">
        <v>69468.557902662476</v>
      </c>
      <c r="AM68" s="434">
        <f t="shared" si="16"/>
        <v>1072415.053763441</v>
      </c>
      <c r="AN68" s="435">
        <f t="shared" si="17"/>
        <v>284853.70967741939</v>
      </c>
      <c r="AO68" s="436">
        <f t="shared" si="18"/>
        <v>529014.02150537632</v>
      </c>
      <c r="AP68" s="437">
        <f t="shared" si="19"/>
        <v>15.44</v>
      </c>
      <c r="AQ68" s="438">
        <f t="shared" si="19"/>
        <v>4.0999999999999996</v>
      </c>
      <c r="AR68" s="438">
        <f t="shared" si="19"/>
        <v>7.62</v>
      </c>
      <c r="AS68" s="443">
        <f t="shared" si="20"/>
        <v>27.16</v>
      </c>
      <c r="AT68" s="437">
        <f t="shared" si="21"/>
        <v>14.36</v>
      </c>
      <c r="AU68" s="438">
        <f t="shared" si="22"/>
        <v>3.81</v>
      </c>
      <c r="AV68" s="438">
        <f t="shared" si="23"/>
        <v>7.08</v>
      </c>
      <c r="AW68" s="444">
        <f t="shared" si="24"/>
        <v>25.25</v>
      </c>
      <c r="AX68" s="441">
        <f t="shared" si="25"/>
        <v>14.36</v>
      </c>
      <c r="AY68" s="70">
        <f t="shared" si="26"/>
        <v>4</v>
      </c>
      <c r="AZ68" s="438">
        <f t="shared" si="3"/>
        <v>0.95</v>
      </c>
      <c r="BA68" s="442">
        <f t="shared" si="4"/>
        <v>1.77</v>
      </c>
      <c r="BB68" s="438">
        <f t="shared" si="27"/>
        <v>14.36</v>
      </c>
      <c r="BC68" s="70">
        <v>4</v>
      </c>
      <c r="BD68" s="438">
        <f t="shared" si="5"/>
        <v>0.95</v>
      </c>
      <c r="BE68" s="442">
        <f t="shared" si="6"/>
        <v>1.77</v>
      </c>
      <c r="BF68" s="438">
        <f t="shared" si="28"/>
        <v>14.36</v>
      </c>
      <c r="BG68" s="70">
        <v>4</v>
      </c>
      <c r="BH68" s="438">
        <f t="shared" si="7"/>
        <v>0.95</v>
      </c>
      <c r="BI68" s="442">
        <f t="shared" si="8"/>
        <v>1.77</v>
      </c>
      <c r="BJ68" s="438">
        <f t="shared" si="29"/>
        <v>14.36</v>
      </c>
      <c r="BK68" s="70">
        <v>4</v>
      </c>
      <c r="BL68" s="438">
        <f t="shared" si="9"/>
        <v>0.95</v>
      </c>
      <c r="BM68" s="442">
        <f t="shared" si="10"/>
        <v>1.77</v>
      </c>
      <c r="BN68" s="93">
        <v>0</v>
      </c>
      <c r="BO68" s="93">
        <f>+INDEX(FY2018_ALL_Targets!DV:DV,MATCH('Final Comp Values'!C68,FY2018_ALL_Targets!B:B,0))</f>
        <v>0</v>
      </c>
      <c r="BP68" s="93">
        <f>++INDEX(FY2018_ALL_Targets!DW:DW,MATCH('Final Comp Values'!C68,FY2018_ALL_Targets!B:B,0))</f>
        <v>0</v>
      </c>
      <c r="BQ68" s="539">
        <f>++INDEX(FY2018_ALL_Targets!DX:DX,MATCH('Final Comp Values'!$C68,FY2018_ALL_Targets!$B:$B,0))</f>
        <v>0</v>
      </c>
      <c r="BR68" s="437">
        <f t="shared" si="11"/>
        <v>0</v>
      </c>
      <c r="BS68" s="438">
        <f t="shared" si="12"/>
        <v>0</v>
      </c>
      <c r="BT68" s="543">
        <f t="shared" si="30"/>
        <v>0</v>
      </c>
      <c r="BU68" s="437">
        <f t="shared" si="31"/>
        <v>25.24</v>
      </c>
      <c r="BV68" s="438">
        <f t="shared" si="13"/>
        <v>1753386.4014632008</v>
      </c>
      <c r="BW68" s="548">
        <f t="shared" si="32"/>
        <v>4.7294491407939392E-3</v>
      </c>
      <c r="BX68" s="437">
        <f t="shared" si="14"/>
        <v>0</v>
      </c>
      <c r="BY68" s="551">
        <f t="shared" si="15"/>
        <v>0</v>
      </c>
      <c r="BZ68" s="471">
        <f t="shared" si="33"/>
        <v>0</v>
      </c>
      <c r="CA68" s="469">
        <f t="shared" si="34"/>
        <v>1754242.99</v>
      </c>
      <c r="CB68" s="471">
        <f t="shared" si="35"/>
        <v>1753386.4014632008</v>
      </c>
      <c r="CC68" s="471">
        <f t="shared" si="40"/>
        <v>-1.0000000000001563E-2</v>
      </c>
      <c r="CD68" s="474">
        <f t="shared" si="36"/>
        <v>-694.74969901000964</v>
      </c>
      <c r="CE68" s="474">
        <f t="shared" si="37"/>
        <v>-856.58853679918684</v>
      </c>
      <c r="CF68" s="472">
        <f t="shared" si="38"/>
        <v>161.83883778917721</v>
      </c>
      <c r="CG68" s="473">
        <f t="shared" si="39"/>
        <v>0</v>
      </c>
    </row>
    <row r="69" spans="1:85" s="71" customFormat="1" ht="15.75" customHeight="1" x14ac:dyDescent="0.25">
      <c r="A69" s="72">
        <v>1020778</v>
      </c>
      <c r="B69" s="73">
        <v>5242</v>
      </c>
      <c r="C69" s="73">
        <v>675943</v>
      </c>
      <c r="D69" s="73" t="s">
        <v>1297</v>
      </c>
      <c r="E69" s="74" t="s">
        <v>1051</v>
      </c>
      <c r="F69" s="74" t="s">
        <v>1295</v>
      </c>
      <c r="G69" s="75" t="s">
        <v>1260</v>
      </c>
      <c r="H69" s="76" t="s">
        <v>1295</v>
      </c>
      <c r="I69" s="70" t="s">
        <v>35</v>
      </c>
      <c r="J69" s="70" t="s">
        <v>1262</v>
      </c>
      <c r="K69" s="70" t="s">
        <v>35</v>
      </c>
      <c r="L69" s="70"/>
      <c r="M69" s="70"/>
      <c r="N69" s="77"/>
      <c r="O69" s="70">
        <v>1020778</v>
      </c>
      <c r="P69" s="78">
        <v>23483</v>
      </c>
      <c r="Q69" s="79">
        <v>41518</v>
      </c>
      <c r="R69" s="79">
        <v>41882</v>
      </c>
      <c r="S69" s="78">
        <v>23483</v>
      </c>
      <c r="T69" s="80" t="s">
        <v>1263</v>
      </c>
      <c r="U69" s="61">
        <v>3.0099371634120433E-3</v>
      </c>
      <c r="V69" s="62">
        <v>2.3884554292125503E-3</v>
      </c>
      <c r="W69" s="30">
        <v>285932</v>
      </c>
      <c r="X69" s="63">
        <v>285932</v>
      </c>
      <c r="Y69" s="63">
        <v>571864</v>
      </c>
      <c r="Z69" s="67">
        <v>37974.449999999997</v>
      </c>
      <c r="AA69" s="68">
        <v>37974.449999999997</v>
      </c>
      <c r="AB69" s="68">
        <v>37974.449999999997</v>
      </c>
      <c r="AC69" s="68">
        <v>37974.449999999997</v>
      </c>
      <c r="AD69" s="66">
        <v>151897.79999999999</v>
      </c>
      <c r="AE69" s="67">
        <v>70523.98</v>
      </c>
      <c r="AF69" s="68">
        <v>70523.98</v>
      </c>
      <c r="AG69" s="68">
        <v>70523.98</v>
      </c>
      <c r="AH69" s="68">
        <v>70523.98</v>
      </c>
      <c r="AI69" s="66">
        <v>282095.90000000002</v>
      </c>
      <c r="AJ69" s="69">
        <v>1005857.7000000001</v>
      </c>
      <c r="AK69" s="406" t="s">
        <v>1297</v>
      </c>
      <c r="AL69" s="407">
        <v>39786.959998239028</v>
      </c>
      <c r="AM69" s="434">
        <f t="shared" si="16"/>
        <v>614907.52688172052</v>
      </c>
      <c r="AN69" s="435">
        <f t="shared" si="17"/>
        <v>163330.96774193548</v>
      </c>
      <c r="AO69" s="436">
        <f t="shared" si="18"/>
        <v>303328.92473118287</v>
      </c>
      <c r="AP69" s="437">
        <f t="shared" si="19"/>
        <v>15.46</v>
      </c>
      <c r="AQ69" s="438">
        <f t="shared" si="19"/>
        <v>4.1100000000000003</v>
      </c>
      <c r="AR69" s="438">
        <f t="shared" si="19"/>
        <v>7.62</v>
      </c>
      <c r="AS69" s="443">
        <f t="shared" si="20"/>
        <v>27.19</v>
      </c>
      <c r="AT69" s="437">
        <f t="shared" si="21"/>
        <v>14.37</v>
      </c>
      <c r="AU69" s="438">
        <f t="shared" si="22"/>
        <v>3.82</v>
      </c>
      <c r="AV69" s="438">
        <f t="shared" si="23"/>
        <v>7.09</v>
      </c>
      <c r="AW69" s="444">
        <f t="shared" si="24"/>
        <v>25.279999999999998</v>
      </c>
      <c r="AX69" s="441">
        <f t="shared" si="25"/>
        <v>14.37</v>
      </c>
      <c r="AY69" s="70">
        <f t="shared" si="26"/>
        <v>4</v>
      </c>
      <c r="AZ69" s="438">
        <f t="shared" ref="AZ69:AZ132" si="41">+IF(AY69=0,0,ROUND($AU69/AY69,$AZ$2))</f>
        <v>0.96</v>
      </c>
      <c r="BA69" s="442">
        <f t="shared" ref="BA69:BA132" si="42">+IF(AY69=0,0,ROUND($AV69/AY69,$AZ$2))</f>
        <v>1.77</v>
      </c>
      <c r="BB69" s="438">
        <f t="shared" si="27"/>
        <v>14.37</v>
      </c>
      <c r="BC69" s="70">
        <v>4</v>
      </c>
      <c r="BD69" s="438">
        <f t="shared" ref="BD69:BD132" si="43">+ROUND($AU69/BC69,$BD$2)</f>
        <v>0.96</v>
      </c>
      <c r="BE69" s="442">
        <f t="shared" ref="BE69:BE132" si="44">+ROUND($AV69/BC69,$BD$2)</f>
        <v>1.77</v>
      </c>
      <c r="BF69" s="438">
        <f t="shared" si="28"/>
        <v>14.37</v>
      </c>
      <c r="BG69" s="70">
        <v>4</v>
      </c>
      <c r="BH69" s="438">
        <f t="shared" ref="BH69:BH132" si="45">+ROUND($AU69/BG69,$BD$2)</f>
        <v>0.96</v>
      </c>
      <c r="BI69" s="442">
        <f t="shared" ref="BI69:BI132" si="46">+ROUND($AV69/BG69,$BD$2)</f>
        <v>1.77</v>
      </c>
      <c r="BJ69" s="438">
        <f t="shared" si="29"/>
        <v>14.37</v>
      </c>
      <c r="BK69" s="70">
        <v>4</v>
      </c>
      <c r="BL69" s="438">
        <f t="shared" ref="BL69:BL132" si="47">+ROUND($AU69/BK69,$BD$2)</f>
        <v>0.96</v>
      </c>
      <c r="BM69" s="442">
        <f t="shared" ref="BM69:BM132" si="48">+ROUND($AV69/BK69,$BD$2)</f>
        <v>1.77</v>
      </c>
      <c r="BN69" s="93">
        <v>0</v>
      </c>
      <c r="BO69" s="93">
        <f>+INDEX(FY2018_ALL_Targets!DV:DV,MATCH('Final Comp Values'!C69,FY2018_ALL_Targets!B:B,0))</f>
        <v>0</v>
      </c>
      <c r="BP69" s="93">
        <f>++INDEX(FY2018_ALL_Targets!DW:DW,MATCH('Final Comp Values'!C69,FY2018_ALL_Targets!B:B,0))</f>
        <v>0</v>
      </c>
      <c r="BQ69" s="539">
        <f>++INDEX(FY2018_ALL_Targets!DX:DX,MATCH('Final Comp Values'!$C69,FY2018_ALL_Targets!$B:$B,0))</f>
        <v>0</v>
      </c>
      <c r="BR69" s="437">
        <f t="shared" ref="BR69:BR132" si="49">+IF(BQ69=4,AU69,BO69*AZ69)</f>
        <v>0</v>
      </c>
      <c r="BS69" s="438">
        <f t="shared" ref="BS69:BS132" si="50">IF(BQ69=4,AV69,+BP69*BA69)</f>
        <v>0</v>
      </c>
      <c r="BT69" s="543">
        <f t="shared" si="30"/>
        <v>0</v>
      </c>
      <c r="BU69" s="437">
        <f t="shared" si="31"/>
        <v>25.29</v>
      </c>
      <c r="BV69" s="438">
        <f t="shared" ref="BV69:BV132" si="51">+IF(BU69="",0,BU69*AL69)</f>
        <v>1006212.218355465</v>
      </c>
      <c r="BW69" s="548">
        <f t="shared" si="32"/>
        <v>2.7140791713602744E-3</v>
      </c>
      <c r="BX69" s="437">
        <f t="shared" ref="BX69:BX132" si="52">+IF(BW69=0,0,ROUND(BW69*$BT$519,2))</f>
        <v>0</v>
      </c>
      <c r="BY69" s="551">
        <f t="shared" ref="BY69:BY132" si="53">+IF(BX69=0,0,ROUND(BX69/AL69,2))</f>
        <v>0</v>
      </c>
      <c r="BZ69" s="471">
        <f t="shared" si="33"/>
        <v>0</v>
      </c>
      <c r="CA69" s="469">
        <f t="shared" si="34"/>
        <v>1005857.7000000001</v>
      </c>
      <c r="CB69" s="471">
        <f t="shared" si="35"/>
        <v>1006212.218355465</v>
      </c>
      <c r="CC69" s="471">
        <f t="shared" si="40"/>
        <v>1.0000000000001563E-2</v>
      </c>
      <c r="CD69" s="474">
        <f t="shared" si="36"/>
        <v>397.88674841778374</v>
      </c>
      <c r="CE69" s="474">
        <f t="shared" si="37"/>
        <v>354.51835546491202</v>
      </c>
      <c r="CF69" s="472">
        <f t="shared" si="38"/>
        <v>43.368392952871716</v>
      </c>
      <c r="CG69" s="473">
        <f t="shared" si="39"/>
        <v>0</v>
      </c>
    </row>
    <row r="70" spans="1:85" s="71" customFormat="1" ht="15.75" customHeight="1" x14ac:dyDescent="0.25">
      <c r="A70" s="72">
        <v>1026024</v>
      </c>
      <c r="B70" s="73">
        <v>5356</v>
      </c>
      <c r="C70" s="73">
        <v>675914</v>
      </c>
      <c r="D70" s="73" t="s">
        <v>1297</v>
      </c>
      <c r="E70" s="74" t="s">
        <v>1113</v>
      </c>
      <c r="F70" s="74" t="s">
        <v>1295</v>
      </c>
      <c r="G70" s="75" t="s">
        <v>1260</v>
      </c>
      <c r="H70" s="76" t="s">
        <v>1295</v>
      </c>
      <c r="I70" s="70" t="s">
        <v>35</v>
      </c>
      <c r="J70" s="70" t="s">
        <v>1262</v>
      </c>
      <c r="K70" s="70" t="s">
        <v>35</v>
      </c>
      <c r="L70" s="70"/>
      <c r="M70" s="70"/>
      <c r="N70" s="77"/>
      <c r="O70" s="70">
        <v>1003644</v>
      </c>
      <c r="P70" s="78">
        <v>11010</v>
      </c>
      <c r="Q70" s="79">
        <v>41640</v>
      </c>
      <c r="R70" s="79">
        <v>41882</v>
      </c>
      <c r="S70" s="78">
        <v>16538</v>
      </c>
      <c r="T70" s="80" t="s">
        <v>1265</v>
      </c>
      <c r="U70" s="61">
        <v>2.119760712366749E-3</v>
      </c>
      <c r="V70" s="62">
        <v>1.6820796273183645E-3</v>
      </c>
      <c r="W70" s="30">
        <v>201369</v>
      </c>
      <c r="X70" s="63">
        <v>201369</v>
      </c>
      <c r="Y70" s="63">
        <v>402738</v>
      </c>
      <c r="Z70" s="67">
        <v>26743.66</v>
      </c>
      <c r="AA70" s="68">
        <v>26743.66</v>
      </c>
      <c r="AB70" s="68">
        <v>26743.66</v>
      </c>
      <c r="AC70" s="68">
        <v>26743.66</v>
      </c>
      <c r="AD70" s="66">
        <v>106974.65</v>
      </c>
      <c r="AE70" s="67">
        <v>49666.8</v>
      </c>
      <c r="AF70" s="68">
        <v>49666.8</v>
      </c>
      <c r="AG70" s="68">
        <v>49666.8</v>
      </c>
      <c r="AH70" s="68">
        <v>49666.8</v>
      </c>
      <c r="AI70" s="66">
        <v>198667.21</v>
      </c>
      <c r="AJ70" s="69">
        <v>708379.86</v>
      </c>
      <c r="AK70" s="406" t="s">
        <v>1297</v>
      </c>
      <c r="AL70" s="407">
        <v>39786.959998239028</v>
      </c>
      <c r="AM70" s="434">
        <f t="shared" ref="AM70:AM133" si="54">+Y70/(1-$AO$2)</f>
        <v>433051.61290322582</v>
      </c>
      <c r="AN70" s="435">
        <f t="shared" ref="AN70:AN133" si="55">+AD70/(1-$AO$2)</f>
        <v>115026.50537634408</v>
      </c>
      <c r="AO70" s="436">
        <f t="shared" ref="AO70:AO133" si="56">+AI70/(1-$AO$2)</f>
        <v>213620.65591397849</v>
      </c>
      <c r="AP70" s="437">
        <f t="shared" ref="AP70:AR133" si="57">+ROUND(AM70/$AL70,$AV$2)</f>
        <v>10.88</v>
      </c>
      <c r="AQ70" s="438">
        <f t="shared" si="57"/>
        <v>2.89</v>
      </c>
      <c r="AR70" s="438">
        <f t="shared" si="57"/>
        <v>5.37</v>
      </c>
      <c r="AS70" s="443">
        <f t="shared" ref="AS70:AS133" si="58">+AP70+AQ70+AR70</f>
        <v>19.14</v>
      </c>
      <c r="AT70" s="437">
        <f t="shared" ref="AT70:AT133" si="59">+ROUND(Y70/$AL70,$AV$2)</f>
        <v>10.119999999999999</v>
      </c>
      <c r="AU70" s="438">
        <f t="shared" ref="AU70:AU133" si="60">+ROUND(AD70/$AL70,$AV$2)</f>
        <v>2.69</v>
      </c>
      <c r="AV70" s="438">
        <f t="shared" ref="AV70:AV133" si="61">+ROUND(AI70/$AL70,$AV$2)</f>
        <v>4.99</v>
      </c>
      <c r="AW70" s="444">
        <f t="shared" ref="AW70:AW133" si="62">+AT70+AU70+AV70</f>
        <v>17.799999999999997</v>
      </c>
      <c r="AX70" s="441">
        <f t="shared" ref="AX70:AX133" si="63">+$AT70</f>
        <v>10.119999999999999</v>
      </c>
      <c r="AY70" s="70">
        <f t="shared" ref="AY70:AY133" si="64">4-BQ70</f>
        <v>4</v>
      </c>
      <c r="AZ70" s="438">
        <f t="shared" si="41"/>
        <v>0.67</v>
      </c>
      <c r="BA70" s="442">
        <f t="shared" si="42"/>
        <v>1.25</v>
      </c>
      <c r="BB70" s="438">
        <f t="shared" ref="BB70:BB133" si="65">+$AT70</f>
        <v>10.119999999999999</v>
      </c>
      <c r="BC70" s="70">
        <v>4</v>
      </c>
      <c r="BD70" s="438">
        <f t="shared" si="43"/>
        <v>0.67</v>
      </c>
      <c r="BE70" s="442">
        <f t="shared" si="44"/>
        <v>1.25</v>
      </c>
      <c r="BF70" s="438">
        <f t="shared" ref="BF70:BF133" si="66">+$AT70</f>
        <v>10.119999999999999</v>
      </c>
      <c r="BG70" s="70">
        <v>4</v>
      </c>
      <c r="BH70" s="438">
        <f t="shared" si="45"/>
        <v>0.67</v>
      </c>
      <c r="BI70" s="442">
        <f t="shared" si="46"/>
        <v>1.25</v>
      </c>
      <c r="BJ70" s="438">
        <f t="shared" ref="BJ70:BJ133" si="67">+$AT70</f>
        <v>10.119999999999999</v>
      </c>
      <c r="BK70" s="70">
        <v>4</v>
      </c>
      <c r="BL70" s="438">
        <f t="shared" si="47"/>
        <v>0.67</v>
      </c>
      <c r="BM70" s="442">
        <f t="shared" si="48"/>
        <v>1.25</v>
      </c>
      <c r="BN70" s="93">
        <v>0</v>
      </c>
      <c r="BO70" s="93">
        <f>+INDEX(FY2018_ALL_Targets!DV:DV,MATCH('Final Comp Values'!C70,FY2018_ALL_Targets!B:B,0))</f>
        <v>0</v>
      </c>
      <c r="BP70" s="93">
        <f>++INDEX(FY2018_ALL_Targets!DW:DW,MATCH('Final Comp Values'!C70,FY2018_ALL_Targets!B:B,0))</f>
        <v>0</v>
      </c>
      <c r="BQ70" s="539">
        <f>++INDEX(FY2018_ALL_Targets!DX:DX,MATCH('Final Comp Values'!$C70,FY2018_ALL_Targets!$B:$B,0))</f>
        <v>0</v>
      </c>
      <c r="BR70" s="437">
        <f t="shared" si="49"/>
        <v>0</v>
      </c>
      <c r="BS70" s="438">
        <f t="shared" si="50"/>
        <v>0</v>
      </c>
      <c r="BT70" s="543">
        <f t="shared" ref="BT70:BT133" si="68">+IF((BR70+BS70)=0,0,AL70*(BR70+BS70))</f>
        <v>0</v>
      </c>
      <c r="BU70" s="437">
        <f t="shared" ref="BU70:BU101" si="69">((AY70-BO70)*AZ70)+((AY70-BP70)*BA70)+AX70</f>
        <v>17.799999999999997</v>
      </c>
      <c r="BV70" s="438">
        <f t="shared" si="51"/>
        <v>708207.88796865463</v>
      </c>
      <c r="BW70" s="548">
        <f t="shared" ref="BW70:BW133" si="70">+BV70/$BV$519</f>
        <v>1.9102652926141904E-3</v>
      </c>
      <c r="BX70" s="437">
        <f t="shared" si="52"/>
        <v>0</v>
      </c>
      <c r="BY70" s="551">
        <f t="shared" si="53"/>
        <v>0</v>
      </c>
      <c r="BZ70" s="471">
        <f t="shared" ref="BZ70:BZ133" si="71">+BR70+BS70+BU70-AX70-AZ70-BA70-AZ70-BA70-AZ70-BA70-AZ70-BA70</f>
        <v>-1.7763568394002505E-15</v>
      </c>
      <c r="CA70" s="469">
        <f t="shared" ref="CA70:CA133" si="72">+AJ70</f>
        <v>708379.86</v>
      </c>
      <c r="CB70" s="471">
        <f t="shared" ref="CB70:CB133" si="73">+BV70+BX70</f>
        <v>708207.88796865463</v>
      </c>
      <c r="CC70" s="471">
        <f t="shared" ref="CC70:CC133" si="74">+BY70+BU70-AW70</f>
        <v>0</v>
      </c>
      <c r="CD70" s="474">
        <f t="shared" ref="CD70:CD133" si="75">+(CC70/AW70)*AJ70</f>
        <v>0</v>
      </c>
      <c r="CE70" s="474">
        <f t="shared" ref="CE70:CE133" si="76">+CB70-CA70</f>
        <v>-171.97203134535812</v>
      </c>
      <c r="CF70" s="472">
        <f t="shared" ref="CF70:CF133" si="77">+CD70-CE70</f>
        <v>171.97203134535812</v>
      </c>
      <c r="CG70" s="473">
        <f t="shared" ref="CG70:CG133" si="78">+BT70/AJ70</f>
        <v>0</v>
      </c>
    </row>
    <row r="71" spans="1:85" s="71" customFormat="1" ht="15.75" customHeight="1" x14ac:dyDescent="0.25">
      <c r="A71" s="72">
        <v>1002990</v>
      </c>
      <c r="B71" s="73">
        <v>100657</v>
      </c>
      <c r="C71" s="73">
        <v>675886</v>
      </c>
      <c r="D71" s="73" t="s">
        <v>1274</v>
      </c>
      <c r="E71" s="74" t="s">
        <v>126</v>
      </c>
      <c r="F71" s="74" t="s">
        <v>1295</v>
      </c>
      <c r="G71" s="75" t="s">
        <v>1260</v>
      </c>
      <c r="H71" s="76" t="s">
        <v>1295</v>
      </c>
      <c r="I71" s="70" t="s">
        <v>35</v>
      </c>
      <c r="J71" s="70" t="s">
        <v>35</v>
      </c>
      <c r="K71" s="70" t="s">
        <v>35</v>
      </c>
      <c r="L71" s="70"/>
      <c r="M71" s="70"/>
      <c r="N71" s="77"/>
      <c r="O71" s="70">
        <v>1002990</v>
      </c>
      <c r="P71" s="78">
        <v>11760</v>
      </c>
      <c r="Q71" s="79">
        <v>41487</v>
      </c>
      <c r="R71" s="79">
        <v>41851</v>
      </c>
      <c r="S71" s="78">
        <v>11760</v>
      </c>
      <c r="T71" s="80" t="s">
        <v>1263</v>
      </c>
      <c r="U71" s="61">
        <v>1.5073398220723769E-3</v>
      </c>
      <c r="V71" s="62">
        <v>1.1961093492117527E-3</v>
      </c>
      <c r="W71" s="30">
        <v>143191</v>
      </c>
      <c r="X71" s="63">
        <v>143191</v>
      </c>
      <c r="Y71" s="63">
        <v>286382</v>
      </c>
      <c r="Z71" s="67">
        <v>19017.14</v>
      </c>
      <c r="AA71" s="68">
        <v>19017.14</v>
      </c>
      <c r="AB71" s="68">
        <v>19017.14</v>
      </c>
      <c r="AC71" s="68">
        <v>19017.14</v>
      </c>
      <c r="AD71" s="66">
        <v>76068.56</v>
      </c>
      <c r="AE71" s="67">
        <v>35317.550000000003</v>
      </c>
      <c r="AF71" s="68">
        <v>35317.550000000003</v>
      </c>
      <c r="AG71" s="68">
        <v>35317.550000000003</v>
      </c>
      <c r="AH71" s="68">
        <v>35317.550000000003</v>
      </c>
      <c r="AI71" s="66">
        <v>141270.19</v>
      </c>
      <c r="AJ71" s="69">
        <v>503720.75</v>
      </c>
      <c r="AK71" s="406" t="s">
        <v>1274</v>
      </c>
      <c r="AL71" s="407">
        <v>58134.265874579767</v>
      </c>
      <c r="AM71" s="434">
        <f t="shared" si="54"/>
        <v>307937.6344086022</v>
      </c>
      <c r="AN71" s="435">
        <f t="shared" si="55"/>
        <v>81794.150537634414</v>
      </c>
      <c r="AO71" s="436">
        <f t="shared" si="56"/>
        <v>151903.43010752689</v>
      </c>
      <c r="AP71" s="437">
        <f t="shared" si="57"/>
        <v>5.3</v>
      </c>
      <c r="AQ71" s="438">
        <f t="shared" si="57"/>
        <v>1.41</v>
      </c>
      <c r="AR71" s="438">
        <f t="shared" si="57"/>
        <v>2.61</v>
      </c>
      <c r="AS71" s="443">
        <f t="shared" si="58"/>
        <v>9.32</v>
      </c>
      <c r="AT71" s="437">
        <f t="shared" si="59"/>
        <v>4.93</v>
      </c>
      <c r="AU71" s="438">
        <f t="shared" si="60"/>
        <v>1.31</v>
      </c>
      <c r="AV71" s="438">
        <f t="shared" si="61"/>
        <v>2.4300000000000002</v>
      </c>
      <c r="AW71" s="444">
        <f t="shared" si="62"/>
        <v>8.67</v>
      </c>
      <c r="AX71" s="441">
        <f t="shared" si="63"/>
        <v>4.93</v>
      </c>
      <c r="AY71" s="70">
        <f t="shared" si="64"/>
        <v>4</v>
      </c>
      <c r="AZ71" s="438">
        <f t="shared" si="41"/>
        <v>0.33</v>
      </c>
      <c r="BA71" s="442">
        <f t="shared" si="42"/>
        <v>0.61</v>
      </c>
      <c r="BB71" s="438">
        <f t="shared" si="65"/>
        <v>4.93</v>
      </c>
      <c r="BC71" s="70">
        <v>4</v>
      </c>
      <c r="BD71" s="438">
        <f t="shared" si="43"/>
        <v>0.33</v>
      </c>
      <c r="BE71" s="442">
        <f t="shared" si="44"/>
        <v>0.61</v>
      </c>
      <c r="BF71" s="438">
        <f t="shared" si="66"/>
        <v>4.93</v>
      </c>
      <c r="BG71" s="70">
        <v>4</v>
      </c>
      <c r="BH71" s="438">
        <f t="shared" si="45"/>
        <v>0.33</v>
      </c>
      <c r="BI71" s="442">
        <f t="shared" si="46"/>
        <v>0.61</v>
      </c>
      <c r="BJ71" s="438">
        <f t="shared" si="67"/>
        <v>4.93</v>
      </c>
      <c r="BK71" s="70">
        <v>4</v>
      </c>
      <c r="BL71" s="438">
        <f t="shared" si="47"/>
        <v>0.33</v>
      </c>
      <c r="BM71" s="442">
        <f t="shared" si="48"/>
        <v>0.61</v>
      </c>
      <c r="BN71" s="93">
        <v>0</v>
      </c>
      <c r="BO71" s="93">
        <f>+INDEX(FY2018_ALL_Targets!DV:DV,MATCH('Final Comp Values'!C71,FY2018_ALL_Targets!B:B,0))</f>
        <v>0</v>
      </c>
      <c r="BP71" s="93">
        <f>++INDEX(FY2018_ALL_Targets!DW:DW,MATCH('Final Comp Values'!C71,FY2018_ALL_Targets!B:B,0))</f>
        <v>0</v>
      </c>
      <c r="BQ71" s="539">
        <f>++INDEX(FY2018_ALL_Targets!DX:DX,MATCH('Final Comp Values'!$C71,FY2018_ALL_Targets!$B:$B,0))</f>
        <v>0</v>
      </c>
      <c r="BR71" s="437">
        <f t="shared" si="49"/>
        <v>0</v>
      </c>
      <c r="BS71" s="438">
        <f t="shared" si="50"/>
        <v>0</v>
      </c>
      <c r="BT71" s="543">
        <f t="shared" si="68"/>
        <v>0</v>
      </c>
      <c r="BU71" s="437">
        <f t="shared" si="69"/>
        <v>8.69</v>
      </c>
      <c r="BV71" s="438">
        <f t="shared" si="51"/>
        <v>505186.77045009815</v>
      </c>
      <c r="BW71" s="548">
        <f t="shared" si="70"/>
        <v>1.362651800796361E-3</v>
      </c>
      <c r="BX71" s="437">
        <f t="shared" si="52"/>
        <v>0</v>
      </c>
      <c r="BY71" s="551">
        <f t="shared" si="53"/>
        <v>0</v>
      </c>
      <c r="BZ71" s="471">
        <f t="shared" si="71"/>
        <v>0</v>
      </c>
      <c r="CA71" s="469">
        <f t="shared" si="72"/>
        <v>503720.75</v>
      </c>
      <c r="CB71" s="471">
        <f t="shared" si="73"/>
        <v>505186.77045009815</v>
      </c>
      <c r="CC71" s="471">
        <f t="shared" si="74"/>
        <v>1.9999999999999574E-2</v>
      </c>
      <c r="CD71" s="474">
        <f t="shared" si="75"/>
        <v>1161.9855824682566</v>
      </c>
      <c r="CE71" s="474">
        <f t="shared" si="76"/>
        <v>1466.020450098149</v>
      </c>
      <c r="CF71" s="472">
        <f t="shared" si="77"/>
        <v>-304.03486762989246</v>
      </c>
      <c r="CG71" s="473">
        <f t="shared" si="78"/>
        <v>0</v>
      </c>
    </row>
    <row r="72" spans="1:85" s="71" customFormat="1" ht="15.75" customHeight="1" x14ac:dyDescent="0.25">
      <c r="A72" s="81">
        <v>1026214</v>
      </c>
      <c r="B72" s="82">
        <v>4986</v>
      </c>
      <c r="C72" s="82">
        <v>455517</v>
      </c>
      <c r="D72" s="82" t="s">
        <v>1296</v>
      </c>
      <c r="E72" s="83" t="s">
        <v>891</v>
      </c>
      <c r="F72" s="83" t="s">
        <v>1295</v>
      </c>
      <c r="G72" s="84" t="s">
        <v>1260</v>
      </c>
      <c r="H72" s="85" t="s">
        <v>1295</v>
      </c>
      <c r="I72" s="70" t="s">
        <v>35</v>
      </c>
      <c r="J72" s="70" t="s">
        <v>35</v>
      </c>
      <c r="K72" s="70" t="s">
        <v>36</v>
      </c>
      <c r="L72" s="70"/>
      <c r="M72" s="70"/>
      <c r="N72" s="77"/>
      <c r="O72" s="70">
        <v>1017862</v>
      </c>
      <c r="P72" s="78">
        <v>12219</v>
      </c>
      <c r="Q72" s="79">
        <v>41640</v>
      </c>
      <c r="R72" s="79">
        <v>41882</v>
      </c>
      <c r="S72" s="78">
        <v>18354</v>
      </c>
      <c r="T72" s="80" t="s">
        <v>1265</v>
      </c>
      <c r="U72" s="61">
        <v>2.3525267937343883E-3</v>
      </c>
      <c r="V72" s="62">
        <v>1.8667849485911998E-3</v>
      </c>
      <c r="W72" s="30">
        <v>223481</v>
      </c>
      <c r="X72" s="63">
        <v>223481</v>
      </c>
      <c r="Y72" s="63">
        <v>446962</v>
      </c>
      <c r="Z72" s="67">
        <v>29680.32</v>
      </c>
      <c r="AA72" s="68">
        <v>29680.32</v>
      </c>
      <c r="AB72" s="68">
        <v>29680.32</v>
      </c>
      <c r="AC72" s="68">
        <v>29680.32</v>
      </c>
      <c r="AD72" s="66">
        <v>118721.29</v>
      </c>
      <c r="AE72" s="67">
        <v>55120.6</v>
      </c>
      <c r="AF72" s="68">
        <v>55120.6</v>
      </c>
      <c r="AG72" s="68">
        <v>55120.6</v>
      </c>
      <c r="AH72" s="68">
        <v>55120.6</v>
      </c>
      <c r="AI72" s="66">
        <v>220482.4</v>
      </c>
      <c r="AJ72" s="69">
        <v>786165.69000000006</v>
      </c>
      <c r="AK72" s="406" t="s">
        <v>1296</v>
      </c>
      <c r="AL72" s="407">
        <v>78350.213597275724</v>
      </c>
      <c r="AM72" s="434">
        <f t="shared" si="54"/>
        <v>480604.30107526883</v>
      </c>
      <c r="AN72" s="435">
        <f t="shared" si="55"/>
        <v>127657.30107526881</v>
      </c>
      <c r="AO72" s="436">
        <f t="shared" si="56"/>
        <v>237077.84946236562</v>
      </c>
      <c r="AP72" s="437">
        <f t="shared" si="57"/>
        <v>6.13</v>
      </c>
      <c r="AQ72" s="438">
        <f t="shared" si="57"/>
        <v>1.63</v>
      </c>
      <c r="AR72" s="438">
        <f t="shared" si="57"/>
        <v>3.03</v>
      </c>
      <c r="AS72" s="443">
        <f t="shared" si="58"/>
        <v>10.79</v>
      </c>
      <c r="AT72" s="437">
        <f t="shared" si="59"/>
        <v>5.7</v>
      </c>
      <c r="AU72" s="438">
        <f t="shared" si="60"/>
        <v>1.52</v>
      </c>
      <c r="AV72" s="438">
        <f t="shared" si="61"/>
        <v>2.81</v>
      </c>
      <c r="AW72" s="444">
        <f t="shared" si="62"/>
        <v>10.030000000000001</v>
      </c>
      <c r="AX72" s="441">
        <f t="shared" si="63"/>
        <v>5.7</v>
      </c>
      <c r="AY72" s="70">
        <f t="shared" si="64"/>
        <v>4</v>
      </c>
      <c r="AZ72" s="438">
        <f t="shared" si="41"/>
        <v>0.38</v>
      </c>
      <c r="BA72" s="442">
        <f t="shared" si="42"/>
        <v>0.7</v>
      </c>
      <c r="BB72" s="438">
        <f t="shared" si="65"/>
        <v>5.7</v>
      </c>
      <c r="BC72" s="70">
        <v>4</v>
      </c>
      <c r="BD72" s="438">
        <f t="shared" si="43"/>
        <v>0.38</v>
      </c>
      <c r="BE72" s="442">
        <f t="shared" si="44"/>
        <v>0.7</v>
      </c>
      <c r="BF72" s="438">
        <f t="shared" si="66"/>
        <v>5.7</v>
      </c>
      <c r="BG72" s="70">
        <v>4</v>
      </c>
      <c r="BH72" s="438">
        <f t="shared" si="45"/>
        <v>0.38</v>
      </c>
      <c r="BI72" s="442">
        <f t="shared" si="46"/>
        <v>0.7</v>
      </c>
      <c r="BJ72" s="438">
        <f t="shared" si="67"/>
        <v>5.7</v>
      </c>
      <c r="BK72" s="70">
        <v>4</v>
      </c>
      <c r="BL72" s="438">
        <f t="shared" si="47"/>
        <v>0.38</v>
      </c>
      <c r="BM72" s="442">
        <f t="shared" si="48"/>
        <v>0.7</v>
      </c>
      <c r="BN72" s="93">
        <v>0</v>
      </c>
      <c r="BO72" s="93">
        <f>+INDEX(FY2018_ALL_Targets!DV:DV,MATCH('Final Comp Values'!C72,FY2018_ALL_Targets!B:B,0))</f>
        <v>0</v>
      </c>
      <c r="BP72" s="93">
        <f>++INDEX(FY2018_ALL_Targets!DW:DW,MATCH('Final Comp Values'!C72,FY2018_ALL_Targets!B:B,0))</f>
        <v>0</v>
      </c>
      <c r="BQ72" s="539">
        <f>++INDEX(FY2018_ALL_Targets!DX:DX,MATCH('Final Comp Values'!$C72,FY2018_ALL_Targets!$B:$B,0))</f>
        <v>0</v>
      </c>
      <c r="BR72" s="437">
        <f t="shared" si="49"/>
        <v>0</v>
      </c>
      <c r="BS72" s="438">
        <f t="shared" si="50"/>
        <v>0</v>
      </c>
      <c r="BT72" s="543">
        <f t="shared" si="68"/>
        <v>0</v>
      </c>
      <c r="BU72" s="437">
        <f t="shared" si="69"/>
        <v>10.02</v>
      </c>
      <c r="BV72" s="438">
        <f t="shared" si="51"/>
        <v>785069.14024470269</v>
      </c>
      <c r="BW72" s="548">
        <f t="shared" si="70"/>
        <v>2.1175849018195267E-3</v>
      </c>
      <c r="BX72" s="437">
        <f t="shared" si="52"/>
        <v>0</v>
      </c>
      <c r="BY72" s="551">
        <f t="shared" si="53"/>
        <v>0</v>
      </c>
      <c r="BZ72" s="471">
        <f t="shared" si="71"/>
        <v>0</v>
      </c>
      <c r="CA72" s="469">
        <f t="shared" si="72"/>
        <v>786165.69000000006</v>
      </c>
      <c r="CB72" s="471">
        <f t="shared" si="73"/>
        <v>785069.14024470269</v>
      </c>
      <c r="CC72" s="471">
        <f t="shared" si="74"/>
        <v>-1.0000000000001563E-2</v>
      </c>
      <c r="CD72" s="474">
        <f t="shared" si="75"/>
        <v>-783.8142472583479</v>
      </c>
      <c r="CE72" s="474">
        <f t="shared" si="76"/>
        <v>-1096.5497552973684</v>
      </c>
      <c r="CF72" s="472">
        <f t="shared" si="77"/>
        <v>312.73550803902049</v>
      </c>
      <c r="CG72" s="473">
        <f t="shared" si="78"/>
        <v>0</v>
      </c>
    </row>
    <row r="73" spans="1:85" s="71" customFormat="1" ht="15.75" customHeight="1" x14ac:dyDescent="0.25">
      <c r="A73" s="72">
        <v>1019001</v>
      </c>
      <c r="B73" s="73">
        <v>104666</v>
      </c>
      <c r="C73" s="73">
        <v>676288</v>
      </c>
      <c r="D73" s="73" t="s">
        <v>1258</v>
      </c>
      <c r="E73" s="74" t="s">
        <v>498</v>
      </c>
      <c r="F73" s="74" t="s">
        <v>1299</v>
      </c>
      <c r="G73" s="75" t="s">
        <v>1260</v>
      </c>
      <c r="H73" s="76" t="s">
        <v>1299</v>
      </c>
      <c r="I73" s="70" t="s">
        <v>35</v>
      </c>
      <c r="J73" s="70" t="s">
        <v>35</v>
      </c>
      <c r="K73" s="70" t="s">
        <v>1262</v>
      </c>
      <c r="L73" s="70"/>
      <c r="M73" s="70"/>
      <c r="N73" s="77"/>
      <c r="O73" s="70">
        <v>1019001</v>
      </c>
      <c r="P73" s="78">
        <v>14270</v>
      </c>
      <c r="Q73" s="79">
        <v>41640</v>
      </c>
      <c r="R73" s="79">
        <v>42004</v>
      </c>
      <c r="S73" s="78">
        <v>14270</v>
      </c>
      <c r="T73" s="80" t="s">
        <v>1263</v>
      </c>
      <c r="U73" s="61">
        <v>1.8290594609670764E-3</v>
      </c>
      <c r="V73" s="62">
        <v>1.4514013956846694E-3</v>
      </c>
      <c r="W73" s="30">
        <v>173753</v>
      </c>
      <c r="X73" s="63">
        <v>173753</v>
      </c>
      <c r="Y73" s="63">
        <v>347506</v>
      </c>
      <c r="Z73" s="67">
        <v>23076.07</v>
      </c>
      <c r="AA73" s="68">
        <v>23076.07</v>
      </c>
      <c r="AB73" s="68">
        <v>23076.07</v>
      </c>
      <c r="AC73" s="68">
        <v>23076.07</v>
      </c>
      <c r="AD73" s="66">
        <v>92304.29</v>
      </c>
      <c r="AE73" s="67">
        <v>42855.56</v>
      </c>
      <c r="AF73" s="68">
        <v>42855.56</v>
      </c>
      <c r="AG73" s="68">
        <v>42855.56</v>
      </c>
      <c r="AH73" s="68">
        <v>42855.56</v>
      </c>
      <c r="AI73" s="66">
        <v>171422.24</v>
      </c>
      <c r="AJ73" s="69">
        <v>611232.53</v>
      </c>
      <c r="AK73" s="406" t="s">
        <v>1258</v>
      </c>
      <c r="AL73" s="407">
        <v>61126.054988709904</v>
      </c>
      <c r="AM73" s="434">
        <f t="shared" si="54"/>
        <v>373662.36559139786</v>
      </c>
      <c r="AN73" s="435">
        <f t="shared" si="55"/>
        <v>99251.924731182793</v>
      </c>
      <c r="AO73" s="436">
        <f t="shared" si="56"/>
        <v>184324.98924731184</v>
      </c>
      <c r="AP73" s="437">
        <f t="shared" si="57"/>
        <v>6.11</v>
      </c>
      <c r="AQ73" s="438">
        <f t="shared" si="57"/>
        <v>1.62</v>
      </c>
      <c r="AR73" s="438">
        <f t="shared" si="57"/>
        <v>3.02</v>
      </c>
      <c r="AS73" s="443">
        <f t="shared" si="58"/>
        <v>10.75</v>
      </c>
      <c r="AT73" s="437">
        <f t="shared" si="59"/>
        <v>5.69</v>
      </c>
      <c r="AU73" s="438">
        <f t="shared" si="60"/>
        <v>1.51</v>
      </c>
      <c r="AV73" s="438">
        <f t="shared" si="61"/>
        <v>2.8</v>
      </c>
      <c r="AW73" s="444">
        <f t="shared" si="62"/>
        <v>10</v>
      </c>
      <c r="AX73" s="441">
        <f t="shared" si="63"/>
        <v>5.69</v>
      </c>
      <c r="AY73" s="70">
        <f t="shared" si="64"/>
        <v>4</v>
      </c>
      <c r="AZ73" s="438">
        <f t="shared" si="41"/>
        <v>0.38</v>
      </c>
      <c r="BA73" s="442">
        <f t="shared" si="42"/>
        <v>0.7</v>
      </c>
      <c r="BB73" s="438">
        <f t="shared" si="65"/>
        <v>5.69</v>
      </c>
      <c r="BC73" s="70">
        <v>4</v>
      </c>
      <c r="BD73" s="438">
        <f t="shared" si="43"/>
        <v>0.38</v>
      </c>
      <c r="BE73" s="442">
        <f t="shared" si="44"/>
        <v>0.7</v>
      </c>
      <c r="BF73" s="438">
        <f t="shared" si="66"/>
        <v>5.69</v>
      </c>
      <c r="BG73" s="70">
        <v>4</v>
      </c>
      <c r="BH73" s="438">
        <f t="shared" si="45"/>
        <v>0.38</v>
      </c>
      <c r="BI73" s="442">
        <f t="shared" si="46"/>
        <v>0.7</v>
      </c>
      <c r="BJ73" s="438">
        <f t="shared" si="67"/>
        <v>5.69</v>
      </c>
      <c r="BK73" s="70">
        <v>4</v>
      </c>
      <c r="BL73" s="438">
        <f t="shared" si="47"/>
        <v>0.38</v>
      </c>
      <c r="BM73" s="442">
        <f t="shared" si="48"/>
        <v>0.7</v>
      </c>
      <c r="BN73" s="93">
        <v>0</v>
      </c>
      <c r="BO73" s="93">
        <f>+INDEX(FY2018_ALL_Targets!DV:DV,MATCH('Final Comp Values'!C73,FY2018_ALL_Targets!B:B,0))</f>
        <v>0</v>
      </c>
      <c r="BP73" s="93">
        <f>++INDEX(FY2018_ALL_Targets!DW:DW,MATCH('Final Comp Values'!C73,FY2018_ALL_Targets!B:B,0))</f>
        <v>0</v>
      </c>
      <c r="BQ73" s="539">
        <f>++INDEX(FY2018_ALL_Targets!DX:DX,MATCH('Final Comp Values'!$C73,FY2018_ALL_Targets!$B:$B,0))</f>
        <v>0</v>
      </c>
      <c r="BR73" s="437">
        <f t="shared" si="49"/>
        <v>0</v>
      </c>
      <c r="BS73" s="438">
        <f t="shared" si="50"/>
        <v>0</v>
      </c>
      <c r="BT73" s="543">
        <f t="shared" si="68"/>
        <v>0</v>
      </c>
      <c r="BU73" s="437">
        <f t="shared" si="69"/>
        <v>10.010000000000002</v>
      </c>
      <c r="BV73" s="438">
        <f t="shared" si="51"/>
        <v>611871.81043698627</v>
      </c>
      <c r="BW73" s="548">
        <f t="shared" si="70"/>
        <v>1.6504157929663119E-3</v>
      </c>
      <c r="BX73" s="437">
        <f t="shared" si="52"/>
        <v>0</v>
      </c>
      <c r="BY73" s="551">
        <f t="shared" si="53"/>
        <v>0</v>
      </c>
      <c r="BZ73" s="471">
        <f t="shared" si="71"/>
        <v>1.2212453270876722E-15</v>
      </c>
      <c r="CA73" s="469">
        <f t="shared" si="72"/>
        <v>611232.53</v>
      </c>
      <c r="CB73" s="471">
        <f t="shared" si="73"/>
        <v>611871.81043698627</v>
      </c>
      <c r="CC73" s="471">
        <f t="shared" si="74"/>
        <v>1.0000000000001563E-2</v>
      </c>
      <c r="CD73" s="474">
        <f t="shared" si="75"/>
        <v>611.23253000009561</v>
      </c>
      <c r="CE73" s="474">
        <f t="shared" si="76"/>
        <v>639.28043698624242</v>
      </c>
      <c r="CF73" s="472">
        <f t="shared" si="77"/>
        <v>-28.047906986146813</v>
      </c>
      <c r="CG73" s="473">
        <f t="shared" si="78"/>
        <v>0</v>
      </c>
    </row>
    <row r="74" spans="1:85" s="71" customFormat="1" ht="15.75" customHeight="1" x14ac:dyDescent="0.25">
      <c r="A74" s="92">
        <v>1026574</v>
      </c>
      <c r="B74" s="93">
        <v>5241</v>
      </c>
      <c r="C74" s="93">
        <v>455968</v>
      </c>
      <c r="D74" s="93" t="s">
        <v>1258</v>
      </c>
      <c r="E74" s="94" t="s">
        <v>1049</v>
      </c>
      <c r="F74" s="94" t="s">
        <v>1300</v>
      </c>
      <c r="G74" s="70" t="s">
        <v>1260</v>
      </c>
      <c r="H74" s="93" t="s">
        <v>1300</v>
      </c>
      <c r="I74" s="70" t="s">
        <v>35</v>
      </c>
      <c r="J74" s="70" t="s">
        <v>35</v>
      </c>
      <c r="K74" s="70" t="s">
        <v>35</v>
      </c>
      <c r="L74" s="70"/>
      <c r="M74" s="70"/>
      <c r="N74" s="77"/>
      <c r="O74" s="70">
        <v>1016158</v>
      </c>
      <c r="P74" s="78">
        <v>17262</v>
      </c>
      <c r="Q74" s="79">
        <v>41640</v>
      </c>
      <c r="R74" s="79">
        <v>42004</v>
      </c>
      <c r="S74" s="78">
        <v>17262</v>
      </c>
      <c r="T74" s="80" t="s">
        <v>1265</v>
      </c>
      <c r="U74" s="61">
        <v>2.2125595245419531E-3</v>
      </c>
      <c r="V74" s="62">
        <v>1.7557176518786799E-3</v>
      </c>
      <c r="W74" s="30">
        <v>210184</v>
      </c>
      <c r="X74" s="63">
        <v>210184</v>
      </c>
      <c r="Y74" s="63">
        <v>420368</v>
      </c>
      <c r="Z74" s="67">
        <v>27914.45</v>
      </c>
      <c r="AA74" s="68">
        <v>27914.45</v>
      </c>
      <c r="AB74" s="68">
        <v>27914.45</v>
      </c>
      <c r="AC74" s="68">
        <v>27914.45</v>
      </c>
      <c r="AD74" s="66">
        <v>111657.78</v>
      </c>
      <c r="AE74" s="67">
        <v>51841.11</v>
      </c>
      <c r="AF74" s="68">
        <v>51841.11</v>
      </c>
      <c r="AG74" s="68">
        <v>51841.11</v>
      </c>
      <c r="AH74" s="68">
        <v>51841.11</v>
      </c>
      <c r="AI74" s="66">
        <v>207364.45</v>
      </c>
      <c r="AJ74" s="69">
        <v>739390.23</v>
      </c>
      <c r="AK74" s="406" t="s">
        <v>1258</v>
      </c>
      <c r="AL74" s="407">
        <v>61126.054988709904</v>
      </c>
      <c r="AM74" s="434">
        <f t="shared" si="54"/>
        <v>452008.60215053766</v>
      </c>
      <c r="AN74" s="435">
        <f t="shared" si="55"/>
        <v>120062.12903225808</v>
      </c>
      <c r="AO74" s="436">
        <f t="shared" si="56"/>
        <v>222972.52688172046</v>
      </c>
      <c r="AP74" s="437">
        <f t="shared" si="57"/>
        <v>7.39</v>
      </c>
      <c r="AQ74" s="438">
        <f t="shared" si="57"/>
        <v>1.96</v>
      </c>
      <c r="AR74" s="438">
        <f t="shared" si="57"/>
        <v>3.65</v>
      </c>
      <c r="AS74" s="443">
        <f t="shared" si="58"/>
        <v>13</v>
      </c>
      <c r="AT74" s="437">
        <f t="shared" si="59"/>
        <v>6.88</v>
      </c>
      <c r="AU74" s="438">
        <f t="shared" si="60"/>
        <v>1.83</v>
      </c>
      <c r="AV74" s="438">
        <f t="shared" si="61"/>
        <v>3.39</v>
      </c>
      <c r="AW74" s="444">
        <f t="shared" si="62"/>
        <v>12.100000000000001</v>
      </c>
      <c r="AX74" s="441">
        <f t="shared" si="63"/>
        <v>6.88</v>
      </c>
      <c r="AY74" s="70">
        <f t="shared" si="64"/>
        <v>4</v>
      </c>
      <c r="AZ74" s="438">
        <f t="shared" si="41"/>
        <v>0.46</v>
      </c>
      <c r="BA74" s="442">
        <f t="shared" si="42"/>
        <v>0.85</v>
      </c>
      <c r="BB74" s="438">
        <f t="shared" si="65"/>
        <v>6.88</v>
      </c>
      <c r="BC74" s="70">
        <v>4</v>
      </c>
      <c r="BD74" s="438">
        <f t="shared" si="43"/>
        <v>0.46</v>
      </c>
      <c r="BE74" s="442">
        <f t="shared" si="44"/>
        <v>0.85</v>
      </c>
      <c r="BF74" s="438">
        <f t="shared" si="66"/>
        <v>6.88</v>
      </c>
      <c r="BG74" s="70">
        <v>4</v>
      </c>
      <c r="BH74" s="438">
        <f t="shared" si="45"/>
        <v>0.46</v>
      </c>
      <c r="BI74" s="442">
        <f t="shared" si="46"/>
        <v>0.85</v>
      </c>
      <c r="BJ74" s="438">
        <f t="shared" si="67"/>
        <v>6.88</v>
      </c>
      <c r="BK74" s="70">
        <v>4</v>
      </c>
      <c r="BL74" s="438">
        <f t="shared" si="47"/>
        <v>0.46</v>
      </c>
      <c r="BM74" s="442">
        <f t="shared" si="48"/>
        <v>0.85</v>
      </c>
      <c r="BN74" s="93">
        <v>0</v>
      </c>
      <c r="BO74" s="93">
        <f>+INDEX(FY2018_ALL_Targets!DV:DV,MATCH('Final Comp Values'!C74,FY2018_ALL_Targets!B:B,0))</f>
        <v>0</v>
      </c>
      <c r="BP74" s="93">
        <f>++INDEX(FY2018_ALL_Targets!DW:DW,MATCH('Final Comp Values'!C74,FY2018_ALL_Targets!B:B,0))</f>
        <v>0</v>
      </c>
      <c r="BQ74" s="539">
        <f>++INDEX(FY2018_ALL_Targets!DX:DX,MATCH('Final Comp Values'!$C74,FY2018_ALL_Targets!$B:$B,0))</f>
        <v>0</v>
      </c>
      <c r="BR74" s="437">
        <f t="shared" si="49"/>
        <v>0</v>
      </c>
      <c r="BS74" s="438">
        <f t="shared" si="50"/>
        <v>0</v>
      </c>
      <c r="BT74" s="543">
        <f t="shared" si="68"/>
        <v>0</v>
      </c>
      <c r="BU74" s="437">
        <f t="shared" si="69"/>
        <v>12.120000000000001</v>
      </c>
      <c r="BV74" s="438">
        <f t="shared" si="51"/>
        <v>740847.78646316414</v>
      </c>
      <c r="BW74" s="548">
        <f t="shared" si="70"/>
        <v>1.99830563543973E-3</v>
      </c>
      <c r="BX74" s="437">
        <f t="shared" si="52"/>
        <v>0</v>
      </c>
      <c r="BY74" s="551">
        <f t="shared" si="53"/>
        <v>0</v>
      </c>
      <c r="BZ74" s="471">
        <f t="shared" si="71"/>
        <v>9.9920072216264089E-16</v>
      </c>
      <c r="CA74" s="469">
        <f t="shared" si="72"/>
        <v>739390.23</v>
      </c>
      <c r="CB74" s="471">
        <f t="shared" si="73"/>
        <v>740847.78646316414</v>
      </c>
      <c r="CC74" s="471">
        <f t="shared" si="74"/>
        <v>1.9999999999999574E-2</v>
      </c>
      <c r="CD74" s="474">
        <f t="shared" si="75"/>
        <v>1222.1326115702218</v>
      </c>
      <c r="CE74" s="474">
        <f t="shared" si="76"/>
        <v>1457.556463164161</v>
      </c>
      <c r="CF74" s="472">
        <f t="shared" si="77"/>
        <v>-235.42385159393916</v>
      </c>
      <c r="CG74" s="473">
        <f t="shared" si="78"/>
        <v>0</v>
      </c>
    </row>
    <row r="75" spans="1:85" s="71" customFormat="1" ht="15.75" customHeight="1" x14ac:dyDescent="0.25">
      <c r="A75" s="92">
        <v>1026248</v>
      </c>
      <c r="B75" s="93">
        <v>4896</v>
      </c>
      <c r="C75" s="93">
        <v>455555</v>
      </c>
      <c r="D75" s="93" t="s">
        <v>1258</v>
      </c>
      <c r="E75" s="94" t="s">
        <v>292</v>
      </c>
      <c r="F75" s="94" t="s">
        <v>1300</v>
      </c>
      <c r="G75" s="70" t="s">
        <v>1260</v>
      </c>
      <c r="H75" s="93" t="s">
        <v>1300</v>
      </c>
      <c r="I75" s="70" t="s">
        <v>35</v>
      </c>
      <c r="J75" s="70" t="s">
        <v>35</v>
      </c>
      <c r="K75" s="70" t="s">
        <v>35</v>
      </c>
      <c r="L75" s="70"/>
      <c r="M75" s="70"/>
      <c r="N75" s="77"/>
      <c r="O75" s="70">
        <v>489607</v>
      </c>
      <c r="P75" s="78">
        <v>2625</v>
      </c>
      <c r="Q75" s="79">
        <v>41640</v>
      </c>
      <c r="R75" s="79">
        <v>41943</v>
      </c>
      <c r="S75" s="78">
        <v>3152</v>
      </c>
      <c r="T75" s="80" t="s">
        <v>1265</v>
      </c>
      <c r="U75" s="61">
        <v>4.040080883649772E-4</v>
      </c>
      <c r="V75" s="62">
        <v>3.2058985278192556E-4</v>
      </c>
      <c r="W75" s="30">
        <v>38379</v>
      </c>
      <c r="X75" s="63">
        <v>38379</v>
      </c>
      <c r="Y75" s="63">
        <v>76758</v>
      </c>
      <c r="Z75" s="67">
        <v>5097.1099999999997</v>
      </c>
      <c r="AA75" s="68">
        <v>5097.1099999999997</v>
      </c>
      <c r="AB75" s="68">
        <v>5097.1099999999997</v>
      </c>
      <c r="AC75" s="68">
        <v>5097.1099999999997</v>
      </c>
      <c r="AD75" s="66">
        <v>20388.439999999999</v>
      </c>
      <c r="AE75" s="67">
        <v>9466.06</v>
      </c>
      <c r="AF75" s="68">
        <v>9466.06</v>
      </c>
      <c r="AG75" s="68">
        <v>9466.06</v>
      </c>
      <c r="AH75" s="68">
        <v>9466.06</v>
      </c>
      <c r="AI75" s="66">
        <v>37864.25</v>
      </c>
      <c r="AJ75" s="69">
        <v>135010.69</v>
      </c>
      <c r="AK75" s="406" t="s">
        <v>1258</v>
      </c>
      <c r="AL75" s="407">
        <v>61126.054988709904</v>
      </c>
      <c r="AM75" s="434">
        <f t="shared" si="54"/>
        <v>82535.483870967742</v>
      </c>
      <c r="AN75" s="435">
        <f t="shared" si="55"/>
        <v>21923.053763440861</v>
      </c>
      <c r="AO75" s="436">
        <f t="shared" si="56"/>
        <v>40714.247311827959</v>
      </c>
      <c r="AP75" s="437">
        <f t="shared" si="57"/>
        <v>1.35</v>
      </c>
      <c r="AQ75" s="438">
        <f t="shared" si="57"/>
        <v>0.36</v>
      </c>
      <c r="AR75" s="438">
        <f t="shared" si="57"/>
        <v>0.67</v>
      </c>
      <c r="AS75" s="443">
        <f t="shared" si="58"/>
        <v>2.38</v>
      </c>
      <c r="AT75" s="437">
        <f t="shared" si="59"/>
        <v>1.26</v>
      </c>
      <c r="AU75" s="438">
        <f t="shared" si="60"/>
        <v>0.33</v>
      </c>
      <c r="AV75" s="438">
        <f t="shared" si="61"/>
        <v>0.62</v>
      </c>
      <c r="AW75" s="444">
        <f t="shared" si="62"/>
        <v>2.21</v>
      </c>
      <c r="AX75" s="441">
        <f t="shared" si="63"/>
        <v>1.26</v>
      </c>
      <c r="AY75" s="70">
        <f t="shared" si="64"/>
        <v>4</v>
      </c>
      <c r="AZ75" s="438">
        <f t="shared" si="41"/>
        <v>0.08</v>
      </c>
      <c r="BA75" s="442">
        <f t="shared" si="42"/>
        <v>0.16</v>
      </c>
      <c r="BB75" s="438">
        <f t="shared" si="65"/>
        <v>1.26</v>
      </c>
      <c r="BC75" s="70">
        <v>4</v>
      </c>
      <c r="BD75" s="438">
        <f t="shared" si="43"/>
        <v>0.08</v>
      </c>
      <c r="BE75" s="442">
        <f t="shared" si="44"/>
        <v>0.16</v>
      </c>
      <c r="BF75" s="438">
        <f t="shared" si="66"/>
        <v>1.26</v>
      </c>
      <c r="BG75" s="70">
        <v>4</v>
      </c>
      <c r="BH75" s="438">
        <f t="shared" si="45"/>
        <v>0.08</v>
      </c>
      <c r="BI75" s="442">
        <f t="shared" si="46"/>
        <v>0.16</v>
      </c>
      <c r="BJ75" s="438">
        <f t="shared" si="67"/>
        <v>1.26</v>
      </c>
      <c r="BK75" s="70">
        <v>4</v>
      </c>
      <c r="BL75" s="438">
        <f t="shared" si="47"/>
        <v>0.08</v>
      </c>
      <c r="BM75" s="442">
        <f t="shared" si="48"/>
        <v>0.16</v>
      </c>
      <c r="BN75" s="93">
        <v>0</v>
      </c>
      <c r="BO75" s="93">
        <f>+INDEX(FY2018_ALL_Targets!DV:DV,MATCH('Final Comp Values'!C75,FY2018_ALL_Targets!B:B,0))</f>
        <v>0</v>
      </c>
      <c r="BP75" s="93">
        <f>++INDEX(FY2018_ALL_Targets!DW:DW,MATCH('Final Comp Values'!C75,FY2018_ALL_Targets!B:B,0))</f>
        <v>0</v>
      </c>
      <c r="BQ75" s="539">
        <f>++INDEX(FY2018_ALL_Targets!DX:DX,MATCH('Final Comp Values'!$C75,FY2018_ALL_Targets!$B:$B,0))</f>
        <v>0</v>
      </c>
      <c r="BR75" s="437">
        <f t="shared" si="49"/>
        <v>0</v>
      </c>
      <c r="BS75" s="438">
        <f t="shared" si="50"/>
        <v>0</v>
      </c>
      <c r="BT75" s="543">
        <f t="shared" si="68"/>
        <v>0</v>
      </c>
      <c r="BU75" s="437">
        <f t="shared" si="69"/>
        <v>2.2199999999999998</v>
      </c>
      <c r="BV75" s="438">
        <f t="shared" si="51"/>
        <v>135699.84207493596</v>
      </c>
      <c r="BW75" s="548">
        <f t="shared" si="70"/>
        <v>3.6602627975876231E-4</v>
      </c>
      <c r="BX75" s="437">
        <f t="shared" si="52"/>
        <v>0</v>
      </c>
      <c r="BY75" s="551">
        <f t="shared" si="53"/>
        <v>0</v>
      </c>
      <c r="BZ75" s="471">
        <f t="shared" si="71"/>
        <v>-2.4980018054066022E-16</v>
      </c>
      <c r="CA75" s="469">
        <f t="shared" si="72"/>
        <v>135010.69</v>
      </c>
      <c r="CB75" s="471">
        <f t="shared" si="73"/>
        <v>135699.84207493596</v>
      </c>
      <c r="CC75" s="471">
        <f t="shared" si="74"/>
        <v>9.9999999999997868E-3</v>
      </c>
      <c r="CD75" s="474">
        <f t="shared" si="75"/>
        <v>610.9080995474983</v>
      </c>
      <c r="CE75" s="474">
        <f t="shared" si="76"/>
        <v>689.15207493596245</v>
      </c>
      <c r="CF75" s="472">
        <f t="shared" si="77"/>
        <v>-78.24397538846415</v>
      </c>
      <c r="CG75" s="473">
        <f t="shared" si="78"/>
        <v>0</v>
      </c>
    </row>
    <row r="76" spans="1:85" s="71" customFormat="1" ht="15.75" customHeight="1" x14ac:dyDescent="0.25">
      <c r="A76" s="92">
        <v>1026130</v>
      </c>
      <c r="B76" s="93">
        <v>4626</v>
      </c>
      <c r="C76" s="93">
        <v>675014</v>
      </c>
      <c r="D76" s="93" t="s">
        <v>1258</v>
      </c>
      <c r="E76" s="94" t="s">
        <v>754</v>
      </c>
      <c r="F76" s="94" t="s">
        <v>1300</v>
      </c>
      <c r="G76" s="70" t="s">
        <v>1260</v>
      </c>
      <c r="H76" s="93" t="s">
        <v>1300</v>
      </c>
      <c r="I76" s="70" t="s">
        <v>35</v>
      </c>
      <c r="J76" s="70" t="s">
        <v>35</v>
      </c>
      <c r="K76" s="70" t="s">
        <v>35</v>
      </c>
      <c r="L76" s="70"/>
      <c r="M76" s="70"/>
      <c r="N76" s="77"/>
      <c r="O76" s="70">
        <v>462606</v>
      </c>
      <c r="P76" s="78">
        <v>5569</v>
      </c>
      <c r="Q76" s="79">
        <v>41640</v>
      </c>
      <c r="R76" s="79">
        <v>41911</v>
      </c>
      <c r="S76" s="78">
        <v>7473</v>
      </c>
      <c r="T76" s="80" t="s">
        <v>1265</v>
      </c>
      <c r="U76" s="61">
        <v>9.5785293285262525E-4</v>
      </c>
      <c r="V76" s="62">
        <v>7.6007867063430511E-4</v>
      </c>
      <c r="W76" s="30">
        <v>90992</v>
      </c>
      <c r="X76" s="63">
        <v>90992</v>
      </c>
      <c r="Y76" s="63">
        <v>181984</v>
      </c>
      <c r="Z76" s="67">
        <v>12084.62</v>
      </c>
      <c r="AA76" s="68">
        <v>12084.62</v>
      </c>
      <c r="AB76" s="68">
        <v>12084.62</v>
      </c>
      <c r="AC76" s="68">
        <v>12084.62</v>
      </c>
      <c r="AD76" s="66">
        <v>48338.47</v>
      </c>
      <c r="AE76" s="67">
        <v>22442.86</v>
      </c>
      <c r="AF76" s="68">
        <v>22442.86</v>
      </c>
      <c r="AG76" s="68">
        <v>22442.86</v>
      </c>
      <c r="AH76" s="68">
        <v>22442.86</v>
      </c>
      <c r="AI76" s="66">
        <v>89771.44</v>
      </c>
      <c r="AJ76" s="69">
        <v>320093.91000000003</v>
      </c>
      <c r="AK76" s="406" t="s">
        <v>1258</v>
      </c>
      <c r="AL76" s="407">
        <v>61126.054988709904</v>
      </c>
      <c r="AM76" s="434">
        <f t="shared" si="54"/>
        <v>195681.72043010755</v>
      </c>
      <c r="AN76" s="435">
        <f t="shared" si="55"/>
        <v>51976.849462365593</v>
      </c>
      <c r="AO76" s="436">
        <f t="shared" si="56"/>
        <v>96528.430107526889</v>
      </c>
      <c r="AP76" s="437">
        <f t="shared" si="57"/>
        <v>3.2</v>
      </c>
      <c r="AQ76" s="438">
        <f t="shared" si="57"/>
        <v>0.85</v>
      </c>
      <c r="AR76" s="438">
        <f t="shared" si="57"/>
        <v>1.58</v>
      </c>
      <c r="AS76" s="443">
        <f t="shared" si="58"/>
        <v>5.63</v>
      </c>
      <c r="AT76" s="437">
        <f t="shared" si="59"/>
        <v>2.98</v>
      </c>
      <c r="AU76" s="438">
        <f t="shared" si="60"/>
        <v>0.79</v>
      </c>
      <c r="AV76" s="438">
        <f t="shared" si="61"/>
        <v>1.47</v>
      </c>
      <c r="AW76" s="444">
        <f t="shared" si="62"/>
        <v>5.24</v>
      </c>
      <c r="AX76" s="441">
        <f t="shared" si="63"/>
        <v>2.98</v>
      </c>
      <c r="AY76" s="70">
        <f t="shared" si="64"/>
        <v>4</v>
      </c>
      <c r="AZ76" s="438">
        <f t="shared" si="41"/>
        <v>0.2</v>
      </c>
      <c r="BA76" s="442">
        <f t="shared" si="42"/>
        <v>0.37</v>
      </c>
      <c r="BB76" s="438">
        <f t="shared" si="65"/>
        <v>2.98</v>
      </c>
      <c r="BC76" s="70">
        <v>4</v>
      </c>
      <c r="BD76" s="438">
        <f t="shared" si="43"/>
        <v>0.2</v>
      </c>
      <c r="BE76" s="442">
        <f t="shared" si="44"/>
        <v>0.37</v>
      </c>
      <c r="BF76" s="438">
        <f t="shared" si="66"/>
        <v>2.98</v>
      </c>
      <c r="BG76" s="70">
        <v>4</v>
      </c>
      <c r="BH76" s="438">
        <f t="shared" si="45"/>
        <v>0.2</v>
      </c>
      <c r="BI76" s="442">
        <f t="shared" si="46"/>
        <v>0.37</v>
      </c>
      <c r="BJ76" s="438">
        <f t="shared" si="67"/>
        <v>2.98</v>
      </c>
      <c r="BK76" s="70">
        <v>4</v>
      </c>
      <c r="BL76" s="438">
        <f t="shared" si="47"/>
        <v>0.2</v>
      </c>
      <c r="BM76" s="442">
        <f t="shared" si="48"/>
        <v>0.37</v>
      </c>
      <c r="BN76" s="93">
        <v>0</v>
      </c>
      <c r="BO76" s="93">
        <f>+INDEX(FY2018_ALL_Targets!DV:DV,MATCH('Final Comp Values'!C76,FY2018_ALL_Targets!B:B,0))</f>
        <v>0</v>
      </c>
      <c r="BP76" s="93">
        <f>++INDEX(FY2018_ALL_Targets!DW:DW,MATCH('Final Comp Values'!C76,FY2018_ALL_Targets!B:B,0))</f>
        <v>0</v>
      </c>
      <c r="BQ76" s="539">
        <f>++INDEX(FY2018_ALL_Targets!DX:DX,MATCH('Final Comp Values'!$C76,FY2018_ALL_Targets!$B:$B,0))</f>
        <v>0</v>
      </c>
      <c r="BR76" s="437">
        <f t="shared" si="49"/>
        <v>0</v>
      </c>
      <c r="BS76" s="438">
        <f t="shared" si="50"/>
        <v>0</v>
      </c>
      <c r="BT76" s="543">
        <f t="shared" si="68"/>
        <v>0</v>
      </c>
      <c r="BU76" s="437">
        <f t="shared" si="69"/>
        <v>5.26</v>
      </c>
      <c r="BV76" s="438">
        <f t="shared" si="51"/>
        <v>321523.04924061405</v>
      </c>
      <c r="BW76" s="548">
        <f t="shared" si="70"/>
        <v>8.6725145564463507E-4</v>
      </c>
      <c r="BX76" s="437">
        <f t="shared" si="52"/>
        <v>0</v>
      </c>
      <c r="BY76" s="551">
        <f t="shared" si="53"/>
        <v>0</v>
      </c>
      <c r="BZ76" s="471">
        <f t="shared" si="71"/>
        <v>0</v>
      </c>
      <c r="CA76" s="469">
        <f t="shared" si="72"/>
        <v>320093.91000000003</v>
      </c>
      <c r="CB76" s="471">
        <f t="shared" si="73"/>
        <v>321523.04924061405</v>
      </c>
      <c r="CC76" s="471">
        <f t="shared" si="74"/>
        <v>1.9999999999999574E-2</v>
      </c>
      <c r="CD76" s="474">
        <f t="shared" si="75"/>
        <v>1221.7324809160045</v>
      </c>
      <c r="CE76" s="474">
        <f t="shared" si="76"/>
        <v>1429.1392406140221</v>
      </c>
      <c r="CF76" s="472">
        <f t="shared" si="77"/>
        <v>-207.40675969801759</v>
      </c>
      <c r="CG76" s="473">
        <f t="shared" si="78"/>
        <v>0</v>
      </c>
    </row>
    <row r="77" spans="1:85" s="71" customFormat="1" ht="15.75" customHeight="1" x14ac:dyDescent="0.25">
      <c r="A77" s="72">
        <v>1018472</v>
      </c>
      <c r="B77" s="73">
        <v>104320</v>
      </c>
      <c r="C77" s="73">
        <v>676259</v>
      </c>
      <c r="D77" s="73" t="s">
        <v>1258</v>
      </c>
      <c r="E77" s="74" t="s">
        <v>150</v>
      </c>
      <c r="F77" s="74" t="s">
        <v>1301</v>
      </c>
      <c r="G77" s="75" t="s">
        <v>1260</v>
      </c>
      <c r="H77" s="76" t="s">
        <v>150</v>
      </c>
      <c r="I77" s="70" t="s">
        <v>35</v>
      </c>
      <c r="J77" s="70" t="s">
        <v>35</v>
      </c>
      <c r="K77" s="70" t="s">
        <v>1262</v>
      </c>
      <c r="L77" s="70"/>
      <c r="M77" s="70"/>
      <c r="N77" s="77"/>
      <c r="O77" s="70">
        <v>1018472</v>
      </c>
      <c r="P77" s="78">
        <v>11985</v>
      </c>
      <c r="Q77" s="79">
        <v>41640</v>
      </c>
      <c r="R77" s="79">
        <v>42004</v>
      </c>
      <c r="S77" s="78">
        <v>11985</v>
      </c>
      <c r="T77" s="80" t="s">
        <v>1263</v>
      </c>
      <c r="U77" s="61">
        <v>1.5361792319334557E-3</v>
      </c>
      <c r="V77" s="62">
        <v>1.2189940944135082E-3</v>
      </c>
      <c r="W77" s="30">
        <v>145931</v>
      </c>
      <c r="X77" s="63">
        <v>145931</v>
      </c>
      <c r="Y77" s="63">
        <v>291862</v>
      </c>
      <c r="Z77" s="67">
        <v>19380.990000000002</v>
      </c>
      <c r="AA77" s="68">
        <v>19380.990000000002</v>
      </c>
      <c r="AB77" s="68">
        <v>19380.990000000002</v>
      </c>
      <c r="AC77" s="68">
        <v>19380.990000000002</v>
      </c>
      <c r="AD77" s="66">
        <v>77523.960000000006</v>
      </c>
      <c r="AE77" s="67">
        <v>35993.269999999997</v>
      </c>
      <c r="AF77" s="68">
        <v>35993.269999999997</v>
      </c>
      <c r="AG77" s="68">
        <v>35993.269999999997</v>
      </c>
      <c r="AH77" s="68">
        <v>35993.269999999997</v>
      </c>
      <c r="AI77" s="66">
        <v>143973.06</v>
      </c>
      <c r="AJ77" s="69">
        <v>513359.02</v>
      </c>
      <c r="AK77" s="406" t="s">
        <v>1258</v>
      </c>
      <c r="AL77" s="407">
        <v>61126.054988709904</v>
      </c>
      <c r="AM77" s="434">
        <f t="shared" si="54"/>
        <v>313830.10752688174</v>
      </c>
      <c r="AN77" s="435">
        <f t="shared" si="55"/>
        <v>83359.09677419356</v>
      </c>
      <c r="AO77" s="436">
        <f t="shared" si="56"/>
        <v>154809.74193548388</v>
      </c>
      <c r="AP77" s="437">
        <f t="shared" si="57"/>
        <v>5.13</v>
      </c>
      <c r="AQ77" s="438">
        <f t="shared" si="57"/>
        <v>1.36</v>
      </c>
      <c r="AR77" s="438">
        <f t="shared" si="57"/>
        <v>2.5299999999999998</v>
      </c>
      <c r="AS77" s="443">
        <f t="shared" si="58"/>
        <v>9.02</v>
      </c>
      <c r="AT77" s="437">
        <f t="shared" si="59"/>
        <v>4.7699999999999996</v>
      </c>
      <c r="AU77" s="438">
        <f t="shared" si="60"/>
        <v>1.27</v>
      </c>
      <c r="AV77" s="438">
        <f t="shared" si="61"/>
        <v>2.36</v>
      </c>
      <c r="AW77" s="444">
        <f t="shared" si="62"/>
        <v>8.3999999999999986</v>
      </c>
      <c r="AX77" s="441">
        <f t="shared" si="63"/>
        <v>4.7699999999999996</v>
      </c>
      <c r="AY77" s="70">
        <f t="shared" si="64"/>
        <v>4</v>
      </c>
      <c r="AZ77" s="438">
        <f t="shared" si="41"/>
        <v>0.32</v>
      </c>
      <c r="BA77" s="442">
        <f t="shared" si="42"/>
        <v>0.59</v>
      </c>
      <c r="BB77" s="438">
        <f t="shared" si="65"/>
        <v>4.7699999999999996</v>
      </c>
      <c r="BC77" s="70">
        <v>4</v>
      </c>
      <c r="BD77" s="438">
        <f t="shared" si="43"/>
        <v>0.32</v>
      </c>
      <c r="BE77" s="442">
        <f t="shared" si="44"/>
        <v>0.59</v>
      </c>
      <c r="BF77" s="438">
        <f t="shared" si="66"/>
        <v>4.7699999999999996</v>
      </c>
      <c r="BG77" s="70">
        <v>4</v>
      </c>
      <c r="BH77" s="438">
        <f t="shared" si="45"/>
        <v>0.32</v>
      </c>
      <c r="BI77" s="442">
        <f t="shared" si="46"/>
        <v>0.59</v>
      </c>
      <c r="BJ77" s="438">
        <f t="shared" si="67"/>
        <v>4.7699999999999996</v>
      </c>
      <c r="BK77" s="70">
        <v>4</v>
      </c>
      <c r="BL77" s="438">
        <f t="shared" si="47"/>
        <v>0.32</v>
      </c>
      <c r="BM77" s="442">
        <f t="shared" si="48"/>
        <v>0.59</v>
      </c>
      <c r="BN77" s="93">
        <v>0</v>
      </c>
      <c r="BO77" s="93">
        <f>+INDEX(FY2018_ALL_Targets!DV:DV,MATCH('Final Comp Values'!C77,FY2018_ALL_Targets!B:B,0))</f>
        <v>0</v>
      </c>
      <c r="BP77" s="93">
        <f>++INDEX(FY2018_ALL_Targets!DW:DW,MATCH('Final Comp Values'!C77,FY2018_ALL_Targets!B:B,0))</f>
        <v>0</v>
      </c>
      <c r="BQ77" s="539">
        <f>++INDEX(FY2018_ALL_Targets!DX:DX,MATCH('Final Comp Values'!$C77,FY2018_ALL_Targets!$B:$B,0))</f>
        <v>0</v>
      </c>
      <c r="BR77" s="437">
        <f t="shared" si="49"/>
        <v>0</v>
      </c>
      <c r="BS77" s="438">
        <f t="shared" si="50"/>
        <v>0</v>
      </c>
      <c r="BT77" s="543">
        <f t="shared" si="68"/>
        <v>0</v>
      </c>
      <c r="BU77" s="437">
        <f t="shared" si="69"/>
        <v>8.41</v>
      </c>
      <c r="BV77" s="438">
        <f t="shared" si="51"/>
        <v>514070.1224550503</v>
      </c>
      <c r="BW77" s="548">
        <f t="shared" si="70"/>
        <v>1.3866130688158522E-3</v>
      </c>
      <c r="BX77" s="437">
        <f t="shared" si="52"/>
        <v>0</v>
      </c>
      <c r="BY77" s="551">
        <f t="shared" si="53"/>
        <v>0</v>
      </c>
      <c r="BZ77" s="471">
        <f t="shared" si="71"/>
        <v>1.2212453270876722E-15</v>
      </c>
      <c r="CA77" s="469">
        <f t="shared" si="72"/>
        <v>513359.02</v>
      </c>
      <c r="CB77" s="471">
        <f t="shared" si="73"/>
        <v>514070.1224550503</v>
      </c>
      <c r="CC77" s="471">
        <f t="shared" si="74"/>
        <v>1.0000000000001563E-2</v>
      </c>
      <c r="CD77" s="474">
        <f t="shared" si="75"/>
        <v>611.14169047628616</v>
      </c>
      <c r="CE77" s="474">
        <f t="shared" si="76"/>
        <v>711.10245505027706</v>
      </c>
      <c r="CF77" s="472">
        <f t="shared" si="77"/>
        <v>-99.9607645739909</v>
      </c>
      <c r="CG77" s="473">
        <f t="shared" si="78"/>
        <v>0</v>
      </c>
    </row>
    <row r="78" spans="1:85" s="71" customFormat="1" ht="15.75" customHeight="1" x14ac:dyDescent="0.25">
      <c r="A78" s="87">
        <v>506401</v>
      </c>
      <c r="B78" s="88">
        <v>5064</v>
      </c>
      <c r="C78" s="88" t="s">
        <v>1623</v>
      </c>
      <c r="D78" s="88" t="s">
        <v>1258</v>
      </c>
      <c r="E78" s="89" t="s">
        <v>326</v>
      </c>
      <c r="F78" s="89" t="s">
        <v>326</v>
      </c>
      <c r="G78" s="90" t="s">
        <v>1260</v>
      </c>
      <c r="H78" s="91" t="s">
        <v>326</v>
      </c>
      <c r="I78" s="70" t="s">
        <v>35</v>
      </c>
      <c r="J78" s="70" t="s">
        <v>1262</v>
      </c>
      <c r="K78" s="70" t="s">
        <v>35</v>
      </c>
      <c r="L78" s="70"/>
      <c r="M78" s="70"/>
      <c r="N78" s="77"/>
      <c r="O78" s="70">
        <v>506401</v>
      </c>
      <c r="P78" s="78">
        <v>10137</v>
      </c>
      <c r="Q78" s="79">
        <v>41640</v>
      </c>
      <c r="R78" s="79">
        <v>42004</v>
      </c>
      <c r="S78" s="78">
        <v>10137</v>
      </c>
      <c r="T78" s="80" t="s">
        <v>1263</v>
      </c>
      <c r="U78" s="61">
        <v>1.2993115456077964E-3</v>
      </c>
      <c r="V78" s="62">
        <v>1.03103405382309E-3</v>
      </c>
      <c r="W78" s="30">
        <v>123429</v>
      </c>
      <c r="X78" s="63">
        <v>123429</v>
      </c>
      <c r="Y78" s="63">
        <v>246858</v>
      </c>
      <c r="Z78" s="67">
        <v>16392.580000000002</v>
      </c>
      <c r="AA78" s="68">
        <v>16392.580000000002</v>
      </c>
      <c r="AB78" s="68">
        <v>16392.580000000002</v>
      </c>
      <c r="AC78" s="68">
        <v>16392.580000000002</v>
      </c>
      <c r="AD78" s="66">
        <v>65570.33</v>
      </c>
      <c r="AE78" s="67">
        <v>30443.37</v>
      </c>
      <c r="AF78" s="68">
        <v>30443.37</v>
      </c>
      <c r="AG78" s="68">
        <v>30443.37</v>
      </c>
      <c r="AH78" s="68">
        <v>30443.37</v>
      </c>
      <c r="AI78" s="66">
        <v>121773.46</v>
      </c>
      <c r="AJ78" s="69">
        <v>434201.79000000004</v>
      </c>
      <c r="AK78" s="406" t="s">
        <v>1258</v>
      </c>
      <c r="AL78" s="407">
        <v>61126.054988709904</v>
      </c>
      <c r="AM78" s="434">
        <f t="shared" si="54"/>
        <v>265438.70967741939</v>
      </c>
      <c r="AN78" s="435">
        <f t="shared" si="55"/>
        <v>70505.731182795702</v>
      </c>
      <c r="AO78" s="436">
        <f t="shared" si="56"/>
        <v>130939.20430107528</v>
      </c>
      <c r="AP78" s="437">
        <f t="shared" si="57"/>
        <v>4.34</v>
      </c>
      <c r="AQ78" s="438">
        <f t="shared" si="57"/>
        <v>1.1499999999999999</v>
      </c>
      <c r="AR78" s="438">
        <f t="shared" si="57"/>
        <v>2.14</v>
      </c>
      <c r="AS78" s="443">
        <f t="shared" si="58"/>
        <v>7.6300000000000008</v>
      </c>
      <c r="AT78" s="437">
        <f t="shared" si="59"/>
        <v>4.04</v>
      </c>
      <c r="AU78" s="438">
        <f t="shared" si="60"/>
        <v>1.07</v>
      </c>
      <c r="AV78" s="438">
        <f t="shared" si="61"/>
        <v>1.99</v>
      </c>
      <c r="AW78" s="444">
        <f t="shared" si="62"/>
        <v>7.1000000000000005</v>
      </c>
      <c r="AX78" s="441">
        <f t="shared" si="63"/>
        <v>4.04</v>
      </c>
      <c r="AY78" s="70">
        <f t="shared" si="64"/>
        <v>4</v>
      </c>
      <c r="AZ78" s="438">
        <f t="shared" si="41"/>
        <v>0.27</v>
      </c>
      <c r="BA78" s="442">
        <f t="shared" si="42"/>
        <v>0.5</v>
      </c>
      <c r="BB78" s="438">
        <f t="shared" si="65"/>
        <v>4.04</v>
      </c>
      <c r="BC78" s="70">
        <v>4</v>
      </c>
      <c r="BD78" s="438">
        <f t="shared" si="43"/>
        <v>0.27</v>
      </c>
      <c r="BE78" s="442">
        <f t="shared" si="44"/>
        <v>0.5</v>
      </c>
      <c r="BF78" s="438">
        <f t="shared" si="66"/>
        <v>4.04</v>
      </c>
      <c r="BG78" s="70">
        <v>4</v>
      </c>
      <c r="BH78" s="438">
        <f t="shared" si="45"/>
        <v>0.27</v>
      </c>
      <c r="BI78" s="442">
        <f t="shared" si="46"/>
        <v>0.5</v>
      </c>
      <c r="BJ78" s="438">
        <f t="shared" si="67"/>
        <v>4.04</v>
      </c>
      <c r="BK78" s="70">
        <v>4</v>
      </c>
      <c r="BL78" s="438">
        <f t="shared" si="47"/>
        <v>0.27</v>
      </c>
      <c r="BM78" s="442">
        <f t="shared" si="48"/>
        <v>0.5</v>
      </c>
      <c r="BN78" s="93">
        <v>0</v>
      </c>
      <c r="BO78" s="93">
        <f>+INDEX(FY2018_ALL_Targets!DV:DV,MATCH('Final Comp Values'!C78,FY2018_ALL_Targets!B:B,0))</f>
        <v>0</v>
      </c>
      <c r="BP78" s="93">
        <f>++INDEX(FY2018_ALL_Targets!DW:DW,MATCH('Final Comp Values'!C78,FY2018_ALL_Targets!B:B,0))</f>
        <v>0</v>
      </c>
      <c r="BQ78" s="539">
        <f>++INDEX(FY2018_ALL_Targets!DX:DX,MATCH('Final Comp Values'!$C78,FY2018_ALL_Targets!$B:$B,0))</f>
        <v>0</v>
      </c>
      <c r="BR78" s="437">
        <f t="shared" si="49"/>
        <v>0</v>
      </c>
      <c r="BS78" s="438">
        <f t="shared" si="50"/>
        <v>0</v>
      </c>
      <c r="BT78" s="543">
        <f t="shared" si="68"/>
        <v>0</v>
      </c>
      <c r="BU78" s="437">
        <f t="shared" si="69"/>
        <v>7.12</v>
      </c>
      <c r="BV78" s="438">
        <f t="shared" si="51"/>
        <v>435217.51151961455</v>
      </c>
      <c r="BW78" s="548">
        <f t="shared" si="70"/>
        <v>1.1739221224695443E-3</v>
      </c>
      <c r="BX78" s="437">
        <f t="shared" si="52"/>
        <v>0</v>
      </c>
      <c r="BY78" s="551">
        <f t="shared" si="53"/>
        <v>0</v>
      </c>
      <c r="BZ78" s="471">
        <f t="shared" si="71"/>
        <v>0</v>
      </c>
      <c r="CA78" s="469">
        <f t="shared" si="72"/>
        <v>434201.79000000004</v>
      </c>
      <c r="CB78" s="471">
        <f t="shared" si="73"/>
        <v>435217.51151961455</v>
      </c>
      <c r="CC78" s="471">
        <f t="shared" si="74"/>
        <v>1.9999999999999574E-2</v>
      </c>
      <c r="CD78" s="474">
        <f t="shared" si="75"/>
        <v>1223.1036338027909</v>
      </c>
      <c r="CE78" s="474">
        <f t="shared" si="76"/>
        <v>1015.7215196145116</v>
      </c>
      <c r="CF78" s="472">
        <f t="shared" si="77"/>
        <v>207.38211418827927</v>
      </c>
      <c r="CG78" s="473">
        <f t="shared" si="78"/>
        <v>0</v>
      </c>
    </row>
    <row r="79" spans="1:85" s="71" customFormat="1" ht="15.75" customHeight="1" x14ac:dyDescent="0.25">
      <c r="A79" s="81">
        <v>407904</v>
      </c>
      <c r="B79" s="82">
        <v>4079</v>
      </c>
      <c r="C79" s="82">
        <v>676338</v>
      </c>
      <c r="D79" s="82" t="s">
        <v>1258</v>
      </c>
      <c r="E79" s="83" t="s">
        <v>168</v>
      </c>
      <c r="F79" s="83" t="s">
        <v>2164</v>
      </c>
      <c r="G79" s="84" t="s">
        <v>1260</v>
      </c>
      <c r="H79" s="85" t="s">
        <v>168</v>
      </c>
      <c r="I79" s="70" t="s">
        <v>35</v>
      </c>
      <c r="J79" s="70" t="s">
        <v>35</v>
      </c>
      <c r="K79" s="70" t="s">
        <v>35</v>
      </c>
      <c r="L79" s="70"/>
      <c r="M79" s="70"/>
      <c r="N79" s="77"/>
      <c r="O79" s="70">
        <v>407904</v>
      </c>
      <c r="P79" s="78">
        <v>11351</v>
      </c>
      <c r="Q79" s="79">
        <v>41487</v>
      </c>
      <c r="R79" s="79">
        <v>41851</v>
      </c>
      <c r="S79" s="78">
        <v>11351</v>
      </c>
      <c r="T79" s="80" t="s">
        <v>1263</v>
      </c>
      <c r="U79" s="61">
        <v>1.4549161837026829E-3</v>
      </c>
      <c r="V79" s="62">
        <v>1.1545099679338951E-3</v>
      </c>
      <c r="W79" s="30">
        <v>138211</v>
      </c>
      <c r="X79" s="63">
        <v>138211</v>
      </c>
      <c r="Y79" s="63">
        <v>276422</v>
      </c>
      <c r="Z79" s="67">
        <v>18355.75</v>
      </c>
      <c r="AA79" s="68">
        <v>18355.75</v>
      </c>
      <c r="AB79" s="68">
        <v>18355.75</v>
      </c>
      <c r="AC79" s="68">
        <v>18355.75</v>
      </c>
      <c r="AD79" s="66">
        <v>73422.98</v>
      </c>
      <c r="AE79" s="67">
        <v>34089.24</v>
      </c>
      <c r="AF79" s="68">
        <v>34089.24</v>
      </c>
      <c r="AG79" s="68">
        <v>34089.24</v>
      </c>
      <c r="AH79" s="68">
        <v>34089.24</v>
      </c>
      <c r="AI79" s="66">
        <v>136356.96</v>
      </c>
      <c r="AJ79" s="69">
        <v>486201.93999999994</v>
      </c>
      <c r="AK79" s="406" t="s">
        <v>1258</v>
      </c>
      <c r="AL79" s="407">
        <v>61126.054988709904</v>
      </c>
      <c r="AM79" s="434">
        <f t="shared" si="54"/>
        <v>297227.95698924735</v>
      </c>
      <c r="AN79" s="435">
        <f t="shared" si="55"/>
        <v>78949.440860215051</v>
      </c>
      <c r="AO79" s="436">
        <f t="shared" si="56"/>
        <v>146620.38709677418</v>
      </c>
      <c r="AP79" s="437">
        <f t="shared" si="57"/>
        <v>4.8600000000000003</v>
      </c>
      <c r="AQ79" s="438">
        <f t="shared" si="57"/>
        <v>1.29</v>
      </c>
      <c r="AR79" s="438">
        <f t="shared" si="57"/>
        <v>2.4</v>
      </c>
      <c r="AS79" s="443">
        <f t="shared" si="58"/>
        <v>8.5500000000000007</v>
      </c>
      <c r="AT79" s="437">
        <f t="shared" si="59"/>
        <v>4.5199999999999996</v>
      </c>
      <c r="AU79" s="438">
        <f t="shared" si="60"/>
        <v>1.2</v>
      </c>
      <c r="AV79" s="438">
        <f t="shared" si="61"/>
        <v>2.23</v>
      </c>
      <c r="AW79" s="444">
        <f t="shared" si="62"/>
        <v>7.9499999999999993</v>
      </c>
      <c r="AX79" s="441">
        <f t="shared" si="63"/>
        <v>4.5199999999999996</v>
      </c>
      <c r="AY79" s="70">
        <f t="shared" si="64"/>
        <v>4</v>
      </c>
      <c r="AZ79" s="438">
        <f t="shared" si="41"/>
        <v>0.3</v>
      </c>
      <c r="BA79" s="442">
        <f t="shared" si="42"/>
        <v>0.56000000000000005</v>
      </c>
      <c r="BB79" s="438">
        <f t="shared" si="65"/>
        <v>4.5199999999999996</v>
      </c>
      <c r="BC79" s="70">
        <v>4</v>
      </c>
      <c r="BD79" s="438">
        <f t="shared" si="43"/>
        <v>0.3</v>
      </c>
      <c r="BE79" s="442">
        <f t="shared" si="44"/>
        <v>0.56000000000000005</v>
      </c>
      <c r="BF79" s="438">
        <f t="shared" si="66"/>
        <v>4.5199999999999996</v>
      </c>
      <c r="BG79" s="70">
        <v>4</v>
      </c>
      <c r="BH79" s="438">
        <f t="shared" si="45"/>
        <v>0.3</v>
      </c>
      <c r="BI79" s="442">
        <f t="shared" si="46"/>
        <v>0.56000000000000005</v>
      </c>
      <c r="BJ79" s="438">
        <f t="shared" si="67"/>
        <v>4.5199999999999996</v>
      </c>
      <c r="BK79" s="70">
        <v>4</v>
      </c>
      <c r="BL79" s="438">
        <f t="shared" si="47"/>
        <v>0.3</v>
      </c>
      <c r="BM79" s="442">
        <f t="shared" si="48"/>
        <v>0.56000000000000005</v>
      </c>
      <c r="BN79" s="93">
        <v>0</v>
      </c>
      <c r="BO79" s="93">
        <f>+INDEX(FY2018_ALL_Targets!DV:DV,MATCH('Final Comp Values'!C79,FY2018_ALL_Targets!B:B,0))</f>
        <v>0</v>
      </c>
      <c r="BP79" s="93">
        <f>++INDEX(FY2018_ALL_Targets!DW:DW,MATCH('Final Comp Values'!C79,FY2018_ALL_Targets!B:B,0))</f>
        <v>0</v>
      </c>
      <c r="BQ79" s="539">
        <f>++INDEX(FY2018_ALL_Targets!DX:DX,MATCH('Final Comp Values'!$C79,FY2018_ALL_Targets!$B:$B,0))</f>
        <v>0</v>
      </c>
      <c r="BR79" s="437">
        <f t="shared" si="49"/>
        <v>0</v>
      </c>
      <c r="BS79" s="438">
        <f t="shared" si="50"/>
        <v>0</v>
      </c>
      <c r="BT79" s="543">
        <f t="shared" si="68"/>
        <v>0</v>
      </c>
      <c r="BU79" s="437">
        <f t="shared" si="69"/>
        <v>7.96</v>
      </c>
      <c r="BV79" s="438">
        <f t="shared" si="51"/>
        <v>486563.39771013084</v>
      </c>
      <c r="BW79" s="548">
        <f t="shared" si="70"/>
        <v>1.3124185526485355E-3</v>
      </c>
      <c r="BX79" s="437">
        <f t="shared" si="52"/>
        <v>0</v>
      </c>
      <c r="BY79" s="551">
        <f t="shared" si="53"/>
        <v>0</v>
      </c>
      <c r="BZ79" s="471">
        <f t="shared" si="71"/>
        <v>0</v>
      </c>
      <c r="CA79" s="469">
        <f t="shared" si="72"/>
        <v>486201.93999999994</v>
      </c>
      <c r="CB79" s="471">
        <f t="shared" si="73"/>
        <v>486563.39771013084</v>
      </c>
      <c r="CC79" s="471">
        <f t="shared" si="74"/>
        <v>1.0000000000000675E-2</v>
      </c>
      <c r="CD79" s="474">
        <f t="shared" si="75"/>
        <v>611.57476729563871</v>
      </c>
      <c r="CE79" s="474">
        <f t="shared" si="76"/>
        <v>361.45771013089688</v>
      </c>
      <c r="CF79" s="472">
        <f t="shared" si="77"/>
        <v>250.11705716474182</v>
      </c>
      <c r="CG79" s="473">
        <f t="shared" si="78"/>
        <v>0</v>
      </c>
    </row>
    <row r="80" spans="1:85" s="71" customFormat="1" ht="15.75" customHeight="1" x14ac:dyDescent="0.25">
      <c r="A80" s="72">
        <v>1025812</v>
      </c>
      <c r="B80" s="73">
        <v>105263</v>
      </c>
      <c r="C80" s="73">
        <v>676326</v>
      </c>
      <c r="D80" s="73" t="s">
        <v>1298</v>
      </c>
      <c r="E80" s="74" t="s">
        <v>522</v>
      </c>
      <c r="F80" s="74" t="s">
        <v>1302</v>
      </c>
      <c r="G80" s="75" t="s">
        <v>1260</v>
      </c>
      <c r="H80" s="76" t="s">
        <v>1303</v>
      </c>
      <c r="I80" s="70" t="s">
        <v>35</v>
      </c>
      <c r="J80" s="70" t="s">
        <v>1262</v>
      </c>
      <c r="K80" s="70" t="s">
        <v>35</v>
      </c>
      <c r="L80" s="70"/>
      <c r="M80" s="70"/>
      <c r="N80" s="77"/>
      <c r="O80" s="70">
        <v>1025812</v>
      </c>
      <c r="P80" s="78">
        <v>10726</v>
      </c>
      <c r="Q80" s="79">
        <v>41760</v>
      </c>
      <c r="R80" s="79">
        <v>42004</v>
      </c>
      <c r="S80" s="78">
        <v>15980</v>
      </c>
      <c r="T80" s="80" t="s">
        <v>1263</v>
      </c>
      <c r="U80" s="61">
        <v>2.0482389759112741E-3</v>
      </c>
      <c r="V80" s="62">
        <v>1.625325459218011E-3</v>
      </c>
      <c r="W80" s="30">
        <v>194575</v>
      </c>
      <c r="X80" s="63">
        <v>194575</v>
      </c>
      <c r="Y80" s="63">
        <v>389150</v>
      </c>
      <c r="Z80" s="67">
        <v>25841.32</v>
      </c>
      <c r="AA80" s="68">
        <v>25841.32</v>
      </c>
      <c r="AB80" s="68">
        <v>25841.32</v>
      </c>
      <c r="AC80" s="68">
        <v>25841.32</v>
      </c>
      <c r="AD80" s="66">
        <v>103365.28</v>
      </c>
      <c r="AE80" s="67">
        <v>47991.02</v>
      </c>
      <c r="AF80" s="68">
        <v>47991.02</v>
      </c>
      <c r="AG80" s="68">
        <v>47991.02</v>
      </c>
      <c r="AH80" s="68">
        <v>47991.02</v>
      </c>
      <c r="AI80" s="66">
        <v>191964.08</v>
      </c>
      <c r="AJ80" s="69">
        <v>684479.36</v>
      </c>
      <c r="AK80" s="406" t="s">
        <v>1298</v>
      </c>
      <c r="AL80" s="407">
        <v>76450.745475824064</v>
      </c>
      <c r="AM80" s="434">
        <f t="shared" si="54"/>
        <v>418440.86021505378</v>
      </c>
      <c r="AN80" s="435">
        <f t="shared" si="55"/>
        <v>111145.4623655914</v>
      </c>
      <c r="AO80" s="436">
        <f t="shared" si="56"/>
        <v>206412.98924731184</v>
      </c>
      <c r="AP80" s="437">
        <f t="shared" si="57"/>
        <v>5.47</v>
      </c>
      <c r="AQ80" s="438">
        <f t="shared" si="57"/>
        <v>1.45</v>
      </c>
      <c r="AR80" s="438">
        <f t="shared" si="57"/>
        <v>2.7</v>
      </c>
      <c r="AS80" s="443">
        <f t="shared" si="58"/>
        <v>9.620000000000001</v>
      </c>
      <c r="AT80" s="437">
        <f t="shared" si="59"/>
        <v>5.09</v>
      </c>
      <c r="AU80" s="438">
        <f t="shared" si="60"/>
        <v>1.35</v>
      </c>
      <c r="AV80" s="438">
        <f t="shared" si="61"/>
        <v>2.5099999999999998</v>
      </c>
      <c r="AW80" s="444">
        <f t="shared" si="62"/>
        <v>8.9499999999999993</v>
      </c>
      <c r="AX80" s="441">
        <f t="shared" si="63"/>
        <v>5.09</v>
      </c>
      <c r="AY80" s="70">
        <f t="shared" si="64"/>
        <v>4</v>
      </c>
      <c r="AZ80" s="438">
        <f t="shared" si="41"/>
        <v>0.34</v>
      </c>
      <c r="BA80" s="442">
        <f t="shared" si="42"/>
        <v>0.63</v>
      </c>
      <c r="BB80" s="438">
        <f t="shared" si="65"/>
        <v>5.09</v>
      </c>
      <c r="BC80" s="70">
        <v>4</v>
      </c>
      <c r="BD80" s="438">
        <f t="shared" si="43"/>
        <v>0.34</v>
      </c>
      <c r="BE80" s="442">
        <f t="shared" si="44"/>
        <v>0.63</v>
      </c>
      <c r="BF80" s="438">
        <f t="shared" si="66"/>
        <v>5.09</v>
      </c>
      <c r="BG80" s="70">
        <v>4</v>
      </c>
      <c r="BH80" s="438">
        <f t="shared" si="45"/>
        <v>0.34</v>
      </c>
      <c r="BI80" s="442">
        <f t="shared" si="46"/>
        <v>0.63</v>
      </c>
      <c r="BJ80" s="438">
        <f t="shared" si="67"/>
        <v>5.09</v>
      </c>
      <c r="BK80" s="70">
        <v>4</v>
      </c>
      <c r="BL80" s="438">
        <f t="shared" si="47"/>
        <v>0.34</v>
      </c>
      <c r="BM80" s="442">
        <f t="shared" si="48"/>
        <v>0.63</v>
      </c>
      <c r="BN80" s="93">
        <v>0</v>
      </c>
      <c r="BO80" s="93">
        <f>+INDEX(FY2018_ALL_Targets!DV:DV,MATCH('Final Comp Values'!C80,FY2018_ALL_Targets!B:B,0))</f>
        <v>0</v>
      </c>
      <c r="BP80" s="93">
        <f>++INDEX(FY2018_ALL_Targets!DW:DW,MATCH('Final Comp Values'!C80,FY2018_ALL_Targets!B:B,0))</f>
        <v>0</v>
      </c>
      <c r="BQ80" s="539">
        <f>++INDEX(FY2018_ALL_Targets!DX:DX,MATCH('Final Comp Values'!$C80,FY2018_ALL_Targets!$B:$B,0))</f>
        <v>0</v>
      </c>
      <c r="BR80" s="437">
        <f t="shared" si="49"/>
        <v>0</v>
      </c>
      <c r="BS80" s="438">
        <f t="shared" si="50"/>
        <v>0</v>
      </c>
      <c r="BT80" s="543">
        <f t="shared" si="68"/>
        <v>0</v>
      </c>
      <c r="BU80" s="437">
        <f t="shared" si="69"/>
        <v>8.9699999999999989</v>
      </c>
      <c r="BV80" s="438">
        <f t="shared" si="51"/>
        <v>685763.18691814179</v>
      </c>
      <c r="BW80" s="548">
        <f t="shared" si="70"/>
        <v>1.8497246884380991E-3</v>
      </c>
      <c r="BX80" s="437">
        <f t="shared" si="52"/>
        <v>0</v>
      </c>
      <c r="BY80" s="551">
        <f t="shared" si="53"/>
        <v>0</v>
      </c>
      <c r="BZ80" s="471">
        <f t="shared" si="71"/>
        <v>0</v>
      </c>
      <c r="CA80" s="469">
        <f t="shared" si="72"/>
        <v>684479.36</v>
      </c>
      <c r="CB80" s="471">
        <f t="shared" si="73"/>
        <v>685763.18691814179</v>
      </c>
      <c r="CC80" s="471">
        <f t="shared" si="74"/>
        <v>1.9999999999999574E-2</v>
      </c>
      <c r="CD80" s="474">
        <f t="shared" si="75"/>
        <v>1529.5628156424257</v>
      </c>
      <c r="CE80" s="474">
        <f t="shared" si="76"/>
        <v>1283.8269181418</v>
      </c>
      <c r="CF80" s="472">
        <f t="shared" si="77"/>
        <v>245.7358975006257</v>
      </c>
      <c r="CG80" s="473">
        <f t="shared" si="78"/>
        <v>0</v>
      </c>
    </row>
    <row r="81" spans="1:85" s="71" customFormat="1" ht="15.75" customHeight="1" x14ac:dyDescent="0.25">
      <c r="A81" s="72">
        <v>1025870</v>
      </c>
      <c r="B81" s="73">
        <v>104250</v>
      </c>
      <c r="C81" s="73">
        <v>676247</v>
      </c>
      <c r="D81" s="73" t="s">
        <v>1298</v>
      </c>
      <c r="E81" s="74" t="s">
        <v>484</v>
      </c>
      <c r="F81" s="74" t="s">
        <v>1302</v>
      </c>
      <c r="G81" s="75" t="s">
        <v>1260</v>
      </c>
      <c r="H81" s="76" t="s">
        <v>1303</v>
      </c>
      <c r="I81" s="70" t="s">
        <v>35</v>
      </c>
      <c r="J81" s="70" t="s">
        <v>1262</v>
      </c>
      <c r="K81" s="70" t="s">
        <v>35</v>
      </c>
      <c r="L81" s="70"/>
      <c r="M81" s="70"/>
      <c r="N81" s="77"/>
      <c r="O81" s="70">
        <v>1025870</v>
      </c>
      <c r="P81" s="78">
        <v>12586</v>
      </c>
      <c r="Q81" s="79">
        <v>41760</v>
      </c>
      <c r="R81" s="79">
        <v>42004</v>
      </c>
      <c r="S81" s="78">
        <v>18751</v>
      </c>
      <c r="T81" s="80" t="s">
        <v>1263</v>
      </c>
      <c r="U81" s="61">
        <v>2.4034123302448247E-3</v>
      </c>
      <c r="V81" s="62">
        <v>1.907163810124964E-3</v>
      </c>
      <c r="W81" s="30">
        <v>228315</v>
      </c>
      <c r="X81" s="63">
        <v>228315</v>
      </c>
      <c r="Y81" s="63">
        <v>456630</v>
      </c>
      <c r="Z81" s="67">
        <v>30322.31</v>
      </c>
      <c r="AA81" s="68">
        <v>30322.31</v>
      </c>
      <c r="AB81" s="68">
        <v>30322.31</v>
      </c>
      <c r="AC81" s="68">
        <v>30322.31</v>
      </c>
      <c r="AD81" s="66">
        <v>121289.25</v>
      </c>
      <c r="AE81" s="67">
        <v>56312.87</v>
      </c>
      <c r="AF81" s="68">
        <v>56312.87</v>
      </c>
      <c r="AG81" s="68">
        <v>56312.87</v>
      </c>
      <c r="AH81" s="68">
        <v>56312.87</v>
      </c>
      <c r="AI81" s="66">
        <v>225251.47</v>
      </c>
      <c r="AJ81" s="69">
        <v>803170.72</v>
      </c>
      <c r="AK81" s="406" t="s">
        <v>1298</v>
      </c>
      <c r="AL81" s="407">
        <v>76450.745475824064</v>
      </c>
      <c r="AM81" s="434">
        <f t="shared" si="54"/>
        <v>491000.00000000006</v>
      </c>
      <c r="AN81" s="435">
        <f t="shared" si="55"/>
        <v>130418.54838709679</v>
      </c>
      <c r="AO81" s="436">
        <f t="shared" si="56"/>
        <v>242205.88172043013</v>
      </c>
      <c r="AP81" s="437">
        <f t="shared" si="57"/>
        <v>6.42</v>
      </c>
      <c r="AQ81" s="438">
        <f t="shared" si="57"/>
        <v>1.71</v>
      </c>
      <c r="AR81" s="438">
        <f t="shared" si="57"/>
        <v>3.17</v>
      </c>
      <c r="AS81" s="443">
        <f t="shared" si="58"/>
        <v>11.299999999999999</v>
      </c>
      <c r="AT81" s="437">
        <f t="shared" si="59"/>
        <v>5.97</v>
      </c>
      <c r="AU81" s="438">
        <f t="shared" si="60"/>
        <v>1.59</v>
      </c>
      <c r="AV81" s="438">
        <f t="shared" si="61"/>
        <v>2.95</v>
      </c>
      <c r="AW81" s="444">
        <f t="shared" si="62"/>
        <v>10.51</v>
      </c>
      <c r="AX81" s="441">
        <f t="shared" si="63"/>
        <v>5.97</v>
      </c>
      <c r="AY81" s="70">
        <f t="shared" si="64"/>
        <v>4</v>
      </c>
      <c r="AZ81" s="438">
        <f t="shared" si="41"/>
        <v>0.4</v>
      </c>
      <c r="BA81" s="442">
        <f t="shared" si="42"/>
        <v>0.74</v>
      </c>
      <c r="BB81" s="438">
        <f t="shared" si="65"/>
        <v>5.97</v>
      </c>
      <c r="BC81" s="70">
        <v>4</v>
      </c>
      <c r="BD81" s="438">
        <f t="shared" si="43"/>
        <v>0.4</v>
      </c>
      <c r="BE81" s="442">
        <f t="shared" si="44"/>
        <v>0.74</v>
      </c>
      <c r="BF81" s="438">
        <f t="shared" si="66"/>
        <v>5.97</v>
      </c>
      <c r="BG81" s="70">
        <v>4</v>
      </c>
      <c r="BH81" s="438">
        <f t="shared" si="45"/>
        <v>0.4</v>
      </c>
      <c r="BI81" s="442">
        <f t="shared" si="46"/>
        <v>0.74</v>
      </c>
      <c r="BJ81" s="438">
        <f t="shared" si="67"/>
        <v>5.97</v>
      </c>
      <c r="BK81" s="70">
        <v>4</v>
      </c>
      <c r="BL81" s="438">
        <f t="shared" si="47"/>
        <v>0.4</v>
      </c>
      <c r="BM81" s="442">
        <f t="shared" si="48"/>
        <v>0.74</v>
      </c>
      <c r="BN81" s="93">
        <v>0</v>
      </c>
      <c r="BO81" s="93">
        <f>+INDEX(FY2018_ALL_Targets!DV:DV,MATCH('Final Comp Values'!C81,FY2018_ALL_Targets!B:B,0))</f>
        <v>0</v>
      </c>
      <c r="BP81" s="93">
        <f>++INDEX(FY2018_ALL_Targets!DW:DW,MATCH('Final Comp Values'!C81,FY2018_ALL_Targets!B:B,0))</f>
        <v>0</v>
      </c>
      <c r="BQ81" s="539">
        <f>++INDEX(FY2018_ALL_Targets!DX:DX,MATCH('Final Comp Values'!$C81,FY2018_ALL_Targets!$B:$B,0))</f>
        <v>0</v>
      </c>
      <c r="BR81" s="437">
        <f t="shared" si="49"/>
        <v>0</v>
      </c>
      <c r="BS81" s="438">
        <f t="shared" si="50"/>
        <v>0</v>
      </c>
      <c r="BT81" s="543">
        <f t="shared" si="68"/>
        <v>0</v>
      </c>
      <c r="BU81" s="437">
        <f t="shared" si="69"/>
        <v>10.530000000000001</v>
      </c>
      <c r="BV81" s="438">
        <f t="shared" si="51"/>
        <v>805026.34986042744</v>
      </c>
      <c r="BW81" s="548">
        <f t="shared" si="70"/>
        <v>2.1714159386012474E-3</v>
      </c>
      <c r="BX81" s="437">
        <f t="shared" si="52"/>
        <v>0</v>
      </c>
      <c r="BY81" s="551">
        <f t="shared" si="53"/>
        <v>0</v>
      </c>
      <c r="BZ81" s="471">
        <f t="shared" si="71"/>
        <v>1.2212453270876722E-15</v>
      </c>
      <c r="CA81" s="469">
        <f t="shared" si="72"/>
        <v>803170.72</v>
      </c>
      <c r="CB81" s="471">
        <f t="shared" si="73"/>
        <v>805026.34986042744</v>
      </c>
      <c r="CC81" s="471">
        <f t="shared" si="74"/>
        <v>2.000000000000135E-2</v>
      </c>
      <c r="CD81" s="474">
        <f t="shared" si="75"/>
        <v>1528.393377735593</v>
      </c>
      <c r="CE81" s="474">
        <f t="shared" si="76"/>
        <v>1855.6298604274634</v>
      </c>
      <c r="CF81" s="472">
        <f t="shared" si="77"/>
        <v>-327.23648269187038</v>
      </c>
      <c r="CG81" s="473">
        <f t="shared" si="78"/>
        <v>0</v>
      </c>
    </row>
    <row r="82" spans="1:85" s="71" customFormat="1" ht="15.75" customHeight="1" x14ac:dyDescent="0.25">
      <c r="A82" s="72">
        <v>1026573</v>
      </c>
      <c r="B82" s="73">
        <v>4426</v>
      </c>
      <c r="C82" s="73">
        <v>455748</v>
      </c>
      <c r="D82" s="73" t="s">
        <v>1298</v>
      </c>
      <c r="E82" s="74" t="s">
        <v>668</v>
      </c>
      <c r="F82" s="74" t="s">
        <v>1304</v>
      </c>
      <c r="G82" s="75" t="s">
        <v>1260</v>
      </c>
      <c r="H82" s="76" t="s">
        <v>1303</v>
      </c>
      <c r="I82" s="70" t="s">
        <v>35</v>
      </c>
      <c r="J82" s="70" t="s">
        <v>35</v>
      </c>
      <c r="K82" s="70" t="s">
        <v>1262</v>
      </c>
      <c r="L82" s="70"/>
      <c r="M82" s="70"/>
      <c r="N82" s="77"/>
      <c r="O82" s="70">
        <v>442609</v>
      </c>
      <c r="P82" s="78">
        <v>31290</v>
      </c>
      <c r="Q82" s="79">
        <v>41640</v>
      </c>
      <c r="R82" s="79">
        <v>42004</v>
      </c>
      <c r="S82" s="78">
        <v>31290</v>
      </c>
      <c r="T82" s="80" t="s">
        <v>1263</v>
      </c>
      <c r="U82" s="61">
        <v>4.0106005980140025E-3</v>
      </c>
      <c r="V82" s="62">
        <v>3.1825052327241277E-3</v>
      </c>
      <c r="W82" s="30">
        <v>380991</v>
      </c>
      <c r="X82" s="63">
        <v>380991</v>
      </c>
      <c r="Y82" s="63">
        <v>761982</v>
      </c>
      <c r="Z82" s="67">
        <v>50599.18</v>
      </c>
      <c r="AA82" s="68">
        <v>50599.18</v>
      </c>
      <c r="AB82" s="68">
        <v>50599.18</v>
      </c>
      <c r="AC82" s="68">
        <v>50599.18</v>
      </c>
      <c r="AD82" s="66">
        <v>202396.71</v>
      </c>
      <c r="AE82" s="67">
        <v>93969.9</v>
      </c>
      <c r="AF82" s="68">
        <v>93969.9</v>
      </c>
      <c r="AG82" s="68">
        <v>93969.9</v>
      </c>
      <c r="AH82" s="68">
        <v>93969.9</v>
      </c>
      <c r="AI82" s="66">
        <v>375879.61</v>
      </c>
      <c r="AJ82" s="69">
        <v>1340258.3199999998</v>
      </c>
      <c r="AK82" s="406" t="s">
        <v>1298</v>
      </c>
      <c r="AL82" s="407">
        <v>76450.745475824064</v>
      </c>
      <c r="AM82" s="434">
        <f t="shared" si="54"/>
        <v>819335.48387096776</v>
      </c>
      <c r="AN82" s="435">
        <f t="shared" si="55"/>
        <v>217630.87096774194</v>
      </c>
      <c r="AO82" s="436">
        <f t="shared" si="56"/>
        <v>404171.62365591398</v>
      </c>
      <c r="AP82" s="437">
        <f t="shared" si="57"/>
        <v>10.72</v>
      </c>
      <c r="AQ82" s="438">
        <f t="shared" si="57"/>
        <v>2.85</v>
      </c>
      <c r="AR82" s="438">
        <f t="shared" si="57"/>
        <v>5.29</v>
      </c>
      <c r="AS82" s="443">
        <f t="shared" si="58"/>
        <v>18.86</v>
      </c>
      <c r="AT82" s="437">
        <f t="shared" si="59"/>
        <v>9.9700000000000006</v>
      </c>
      <c r="AU82" s="438">
        <f t="shared" si="60"/>
        <v>2.65</v>
      </c>
      <c r="AV82" s="438">
        <f t="shared" si="61"/>
        <v>4.92</v>
      </c>
      <c r="AW82" s="444">
        <f t="shared" si="62"/>
        <v>17.54</v>
      </c>
      <c r="AX82" s="441">
        <f t="shared" si="63"/>
        <v>9.9700000000000006</v>
      </c>
      <c r="AY82" s="70">
        <f t="shared" si="64"/>
        <v>4</v>
      </c>
      <c r="AZ82" s="438">
        <f t="shared" si="41"/>
        <v>0.66</v>
      </c>
      <c r="BA82" s="442">
        <f t="shared" si="42"/>
        <v>1.23</v>
      </c>
      <c r="BB82" s="438">
        <f t="shared" si="65"/>
        <v>9.9700000000000006</v>
      </c>
      <c r="BC82" s="70">
        <v>4</v>
      </c>
      <c r="BD82" s="438">
        <f t="shared" si="43"/>
        <v>0.66</v>
      </c>
      <c r="BE82" s="442">
        <f t="shared" si="44"/>
        <v>1.23</v>
      </c>
      <c r="BF82" s="438">
        <f t="shared" si="66"/>
        <v>9.9700000000000006</v>
      </c>
      <c r="BG82" s="70">
        <v>4</v>
      </c>
      <c r="BH82" s="438">
        <f t="shared" si="45"/>
        <v>0.66</v>
      </c>
      <c r="BI82" s="442">
        <f t="shared" si="46"/>
        <v>1.23</v>
      </c>
      <c r="BJ82" s="438">
        <f t="shared" si="67"/>
        <v>9.9700000000000006</v>
      </c>
      <c r="BK82" s="70">
        <v>4</v>
      </c>
      <c r="BL82" s="438">
        <f t="shared" si="47"/>
        <v>0.66</v>
      </c>
      <c r="BM82" s="442">
        <f t="shared" si="48"/>
        <v>1.23</v>
      </c>
      <c r="BN82" s="93">
        <v>0</v>
      </c>
      <c r="BO82" s="93">
        <f>+INDEX(FY2018_ALL_Targets!DV:DV,MATCH('Final Comp Values'!C82,FY2018_ALL_Targets!B:B,0))</f>
        <v>0</v>
      </c>
      <c r="BP82" s="93">
        <f>++INDEX(FY2018_ALL_Targets!DW:DW,MATCH('Final Comp Values'!C82,FY2018_ALL_Targets!B:B,0))</f>
        <v>0</v>
      </c>
      <c r="BQ82" s="539">
        <f>++INDEX(FY2018_ALL_Targets!DX:DX,MATCH('Final Comp Values'!$C82,FY2018_ALL_Targets!$B:$B,0))</f>
        <v>0</v>
      </c>
      <c r="BR82" s="437">
        <f t="shared" si="49"/>
        <v>0</v>
      </c>
      <c r="BS82" s="438">
        <f t="shared" si="50"/>
        <v>0</v>
      </c>
      <c r="BT82" s="543">
        <f t="shared" si="68"/>
        <v>0</v>
      </c>
      <c r="BU82" s="437">
        <f t="shared" si="69"/>
        <v>17.53</v>
      </c>
      <c r="BV82" s="438">
        <f t="shared" si="51"/>
        <v>1340181.5681911958</v>
      </c>
      <c r="BW82" s="548">
        <f t="shared" si="70"/>
        <v>3.6149023175384484E-3</v>
      </c>
      <c r="BX82" s="437">
        <f t="shared" si="52"/>
        <v>0</v>
      </c>
      <c r="BY82" s="551">
        <f t="shared" si="53"/>
        <v>0</v>
      </c>
      <c r="BZ82" s="471">
        <f t="shared" si="71"/>
        <v>0</v>
      </c>
      <c r="CA82" s="469">
        <f t="shared" si="72"/>
        <v>1340258.3199999998</v>
      </c>
      <c r="CB82" s="471">
        <f t="shared" si="73"/>
        <v>1340181.5681911958</v>
      </c>
      <c r="CC82" s="471">
        <f t="shared" si="74"/>
        <v>-9.9999999999980105E-3</v>
      </c>
      <c r="CD82" s="474">
        <f t="shared" si="75"/>
        <v>-764.11534777635882</v>
      </c>
      <c r="CE82" s="474">
        <f t="shared" si="76"/>
        <v>-76.751808803994209</v>
      </c>
      <c r="CF82" s="472">
        <f t="shared" si="77"/>
        <v>-687.36353897236461</v>
      </c>
      <c r="CG82" s="473">
        <f t="shared" si="78"/>
        <v>0</v>
      </c>
    </row>
    <row r="83" spans="1:85" s="71" customFormat="1" ht="15.75" customHeight="1" x14ac:dyDescent="0.25">
      <c r="A83" s="72">
        <v>1019719</v>
      </c>
      <c r="B83" s="73">
        <v>104549</v>
      </c>
      <c r="C83" s="73">
        <v>676270</v>
      </c>
      <c r="D83" s="73" t="s">
        <v>1298</v>
      </c>
      <c r="E83" s="74" t="s">
        <v>490</v>
      </c>
      <c r="F83" s="74" t="s">
        <v>1305</v>
      </c>
      <c r="G83" s="75" t="s">
        <v>1260</v>
      </c>
      <c r="H83" s="76" t="s">
        <v>1303</v>
      </c>
      <c r="I83" s="70" t="s">
        <v>35</v>
      </c>
      <c r="J83" s="70" t="s">
        <v>35</v>
      </c>
      <c r="K83" s="70" t="s">
        <v>1262</v>
      </c>
      <c r="L83" s="70"/>
      <c r="M83" s="70"/>
      <c r="N83" s="77"/>
      <c r="O83" s="70">
        <v>1019719</v>
      </c>
      <c r="P83" s="78">
        <v>3447</v>
      </c>
      <c r="Q83" s="79">
        <v>41640</v>
      </c>
      <c r="R83" s="79">
        <v>42004</v>
      </c>
      <c r="S83" s="78">
        <v>3447</v>
      </c>
      <c r="T83" s="80" t="s">
        <v>1265</v>
      </c>
      <c r="U83" s="61">
        <v>4.4181975907172478E-4</v>
      </c>
      <c r="V83" s="62">
        <v>3.5059429649089387E-4</v>
      </c>
      <c r="W83" s="30">
        <v>41971</v>
      </c>
      <c r="X83" s="63">
        <v>41971</v>
      </c>
      <c r="Y83" s="63">
        <v>83942</v>
      </c>
      <c r="Z83" s="67">
        <v>5574.16</v>
      </c>
      <c r="AA83" s="68">
        <v>5574.16</v>
      </c>
      <c r="AB83" s="68">
        <v>5574.16</v>
      </c>
      <c r="AC83" s="68">
        <v>5574.16</v>
      </c>
      <c r="AD83" s="66">
        <v>22296.63</v>
      </c>
      <c r="AE83" s="67">
        <v>10352.01</v>
      </c>
      <c r="AF83" s="68">
        <v>10352.01</v>
      </c>
      <c r="AG83" s="68">
        <v>10352.01</v>
      </c>
      <c r="AH83" s="68">
        <v>10352.01</v>
      </c>
      <c r="AI83" s="66">
        <v>41408.019999999997</v>
      </c>
      <c r="AJ83" s="69">
        <v>147646.65</v>
      </c>
      <c r="AK83" s="406" t="s">
        <v>1298</v>
      </c>
      <c r="AL83" s="407">
        <v>76450.745475824064</v>
      </c>
      <c r="AM83" s="434">
        <f t="shared" si="54"/>
        <v>90260.215053763444</v>
      </c>
      <c r="AN83" s="435">
        <f t="shared" si="55"/>
        <v>23974.870967741939</v>
      </c>
      <c r="AO83" s="436">
        <f t="shared" si="56"/>
        <v>44524.752688172041</v>
      </c>
      <c r="AP83" s="437">
        <f t="shared" si="57"/>
        <v>1.18</v>
      </c>
      <c r="AQ83" s="438">
        <f t="shared" si="57"/>
        <v>0.31</v>
      </c>
      <c r="AR83" s="438">
        <f t="shared" si="57"/>
        <v>0.57999999999999996</v>
      </c>
      <c r="AS83" s="443">
        <f t="shared" si="58"/>
        <v>2.0699999999999998</v>
      </c>
      <c r="AT83" s="437">
        <f t="shared" si="59"/>
        <v>1.1000000000000001</v>
      </c>
      <c r="AU83" s="438">
        <f t="shared" si="60"/>
        <v>0.28999999999999998</v>
      </c>
      <c r="AV83" s="438">
        <f t="shared" si="61"/>
        <v>0.54</v>
      </c>
      <c r="AW83" s="444">
        <f t="shared" si="62"/>
        <v>1.9300000000000002</v>
      </c>
      <c r="AX83" s="441">
        <f t="shared" si="63"/>
        <v>1.1000000000000001</v>
      </c>
      <c r="AY83" s="70">
        <f t="shared" si="64"/>
        <v>4</v>
      </c>
      <c r="AZ83" s="438">
        <f t="shared" si="41"/>
        <v>7.0000000000000007E-2</v>
      </c>
      <c r="BA83" s="442">
        <f t="shared" si="42"/>
        <v>0.14000000000000001</v>
      </c>
      <c r="BB83" s="438">
        <f t="shared" si="65"/>
        <v>1.1000000000000001</v>
      </c>
      <c r="BC83" s="70">
        <v>4</v>
      </c>
      <c r="BD83" s="438">
        <f t="shared" si="43"/>
        <v>7.0000000000000007E-2</v>
      </c>
      <c r="BE83" s="442">
        <f t="shared" si="44"/>
        <v>0.14000000000000001</v>
      </c>
      <c r="BF83" s="438">
        <f t="shared" si="66"/>
        <v>1.1000000000000001</v>
      </c>
      <c r="BG83" s="70">
        <v>4</v>
      </c>
      <c r="BH83" s="438">
        <f t="shared" si="45"/>
        <v>7.0000000000000007E-2</v>
      </c>
      <c r="BI83" s="442">
        <f t="shared" si="46"/>
        <v>0.14000000000000001</v>
      </c>
      <c r="BJ83" s="438">
        <f t="shared" si="67"/>
        <v>1.1000000000000001</v>
      </c>
      <c r="BK83" s="70">
        <v>4</v>
      </c>
      <c r="BL83" s="438">
        <f t="shared" si="47"/>
        <v>7.0000000000000007E-2</v>
      </c>
      <c r="BM83" s="442">
        <f t="shared" si="48"/>
        <v>0.14000000000000001</v>
      </c>
      <c r="BN83" s="93">
        <v>0</v>
      </c>
      <c r="BO83" s="93">
        <f>+INDEX(FY2018_ALL_Targets!DV:DV,MATCH('Final Comp Values'!C83,FY2018_ALL_Targets!B:B,0))</f>
        <v>0</v>
      </c>
      <c r="BP83" s="93">
        <f>++INDEX(FY2018_ALL_Targets!DW:DW,MATCH('Final Comp Values'!C83,FY2018_ALL_Targets!B:B,0))</f>
        <v>0</v>
      </c>
      <c r="BQ83" s="539">
        <f>++INDEX(FY2018_ALL_Targets!DX:DX,MATCH('Final Comp Values'!$C83,FY2018_ALL_Targets!$B:$B,0))</f>
        <v>0</v>
      </c>
      <c r="BR83" s="437">
        <f t="shared" si="49"/>
        <v>0</v>
      </c>
      <c r="BS83" s="438">
        <f t="shared" si="50"/>
        <v>0</v>
      </c>
      <c r="BT83" s="543">
        <f t="shared" si="68"/>
        <v>0</v>
      </c>
      <c r="BU83" s="437">
        <f t="shared" si="69"/>
        <v>1.9400000000000002</v>
      </c>
      <c r="BV83" s="438">
        <f t="shared" si="51"/>
        <v>148314.4462230987</v>
      </c>
      <c r="BW83" s="548">
        <f t="shared" si="70"/>
        <v>4.0005193930545298E-4</v>
      </c>
      <c r="BX83" s="437">
        <f t="shared" si="52"/>
        <v>0</v>
      </c>
      <c r="BY83" s="551">
        <f t="shared" si="53"/>
        <v>0</v>
      </c>
      <c r="BZ83" s="471">
        <f t="shared" si="71"/>
        <v>0</v>
      </c>
      <c r="CA83" s="469">
        <f t="shared" si="72"/>
        <v>147646.65</v>
      </c>
      <c r="CB83" s="471">
        <f t="shared" si="73"/>
        <v>148314.4462230987</v>
      </c>
      <c r="CC83" s="471">
        <f t="shared" si="74"/>
        <v>1.0000000000000009E-2</v>
      </c>
      <c r="CD83" s="474">
        <f t="shared" si="75"/>
        <v>765.00854922279859</v>
      </c>
      <c r="CE83" s="474">
        <f t="shared" si="76"/>
        <v>667.79622309870319</v>
      </c>
      <c r="CF83" s="472">
        <f t="shared" si="77"/>
        <v>97.212326124095398</v>
      </c>
      <c r="CG83" s="473">
        <f t="shared" si="78"/>
        <v>0</v>
      </c>
    </row>
    <row r="84" spans="1:85" s="71" customFormat="1" ht="15.75" customHeight="1" x14ac:dyDescent="0.25">
      <c r="A84" s="87">
        <v>1019566</v>
      </c>
      <c r="B84" s="88">
        <v>104845</v>
      </c>
      <c r="C84" s="88">
        <v>676300</v>
      </c>
      <c r="D84" s="88" t="s">
        <v>1296</v>
      </c>
      <c r="E84" s="89" t="s">
        <v>154</v>
      </c>
      <c r="F84" s="89" t="s">
        <v>1306</v>
      </c>
      <c r="G84" s="90" t="s">
        <v>1260</v>
      </c>
      <c r="H84" s="91" t="s">
        <v>1303</v>
      </c>
      <c r="I84" s="70" t="s">
        <v>35</v>
      </c>
      <c r="J84" s="70" t="s">
        <v>1262</v>
      </c>
      <c r="K84" s="70" t="s">
        <v>35</v>
      </c>
      <c r="L84" s="70"/>
      <c r="M84" s="70"/>
      <c r="N84" s="77"/>
      <c r="O84" s="70">
        <v>1019566</v>
      </c>
      <c r="P84" s="78">
        <v>19207</v>
      </c>
      <c r="Q84" s="79">
        <v>41640</v>
      </c>
      <c r="R84" s="79">
        <v>42004</v>
      </c>
      <c r="S84" s="78">
        <v>19207</v>
      </c>
      <c r="T84" s="80" t="s">
        <v>1263</v>
      </c>
      <c r="U84" s="61">
        <v>2.4618602008966107E-3</v>
      </c>
      <c r="V84" s="62">
        <v>1.9535435604005219E-3</v>
      </c>
      <c r="W84" s="30">
        <v>233867</v>
      </c>
      <c r="X84" s="63">
        <v>233867</v>
      </c>
      <c r="Y84" s="63">
        <v>467734</v>
      </c>
      <c r="Z84" s="67">
        <v>31059.71</v>
      </c>
      <c r="AA84" s="68">
        <v>31059.71</v>
      </c>
      <c r="AB84" s="68">
        <v>31059.71</v>
      </c>
      <c r="AC84" s="68">
        <v>31059.71</v>
      </c>
      <c r="AD84" s="66">
        <v>124238.85</v>
      </c>
      <c r="AE84" s="67">
        <v>57682.32</v>
      </c>
      <c r="AF84" s="68">
        <v>57682.32</v>
      </c>
      <c r="AG84" s="68">
        <v>57682.32</v>
      </c>
      <c r="AH84" s="68">
        <v>57682.32</v>
      </c>
      <c r="AI84" s="66">
        <v>230729.29</v>
      </c>
      <c r="AJ84" s="69">
        <v>822702.14</v>
      </c>
      <c r="AK84" s="406" t="s">
        <v>1296</v>
      </c>
      <c r="AL84" s="407">
        <v>78350.213597275724</v>
      </c>
      <c r="AM84" s="434">
        <f t="shared" si="54"/>
        <v>502939.78494623658</v>
      </c>
      <c r="AN84" s="435">
        <f t="shared" si="55"/>
        <v>133590.16129032261</v>
      </c>
      <c r="AO84" s="436">
        <f t="shared" si="56"/>
        <v>248096.01075268819</v>
      </c>
      <c r="AP84" s="437">
        <f t="shared" si="57"/>
        <v>6.42</v>
      </c>
      <c r="AQ84" s="438">
        <f t="shared" si="57"/>
        <v>1.71</v>
      </c>
      <c r="AR84" s="438">
        <f t="shared" si="57"/>
        <v>3.17</v>
      </c>
      <c r="AS84" s="443">
        <f t="shared" si="58"/>
        <v>11.299999999999999</v>
      </c>
      <c r="AT84" s="437">
        <f t="shared" si="59"/>
        <v>5.97</v>
      </c>
      <c r="AU84" s="438">
        <f t="shared" si="60"/>
        <v>1.59</v>
      </c>
      <c r="AV84" s="438">
        <f t="shared" si="61"/>
        <v>2.94</v>
      </c>
      <c r="AW84" s="444">
        <f t="shared" si="62"/>
        <v>10.5</v>
      </c>
      <c r="AX84" s="441">
        <f t="shared" si="63"/>
        <v>5.97</v>
      </c>
      <c r="AY84" s="70">
        <f t="shared" si="64"/>
        <v>4</v>
      </c>
      <c r="AZ84" s="438">
        <f t="shared" si="41"/>
        <v>0.4</v>
      </c>
      <c r="BA84" s="442">
        <f t="shared" si="42"/>
        <v>0.74</v>
      </c>
      <c r="BB84" s="438">
        <f t="shared" si="65"/>
        <v>5.97</v>
      </c>
      <c r="BC84" s="70">
        <v>4</v>
      </c>
      <c r="BD84" s="438">
        <f t="shared" si="43"/>
        <v>0.4</v>
      </c>
      <c r="BE84" s="442">
        <f t="shared" si="44"/>
        <v>0.74</v>
      </c>
      <c r="BF84" s="438">
        <f t="shared" si="66"/>
        <v>5.97</v>
      </c>
      <c r="BG84" s="70">
        <v>4</v>
      </c>
      <c r="BH84" s="438">
        <f t="shared" si="45"/>
        <v>0.4</v>
      </c>
      <c r="BI84" s="442">
        <f t="shared" si="46"/>
        <v>0.74</v>
      </c>
      <c r="BJ84" s="438">
        <f t="shared" si="67"/>
        <v>5.97</v>
      </c>
      <c r="BK84" s="70">
        <v>4</v>
      </c>
      <c r="BL84" s="438">
        <f t="shared" si="47"/>
        <v>0.4</v>
      </c>
      <c r="BM84" s="442">
        <f t="shared" si="48"/>
        <v>0.74</v>
      </c>
      <c r="BN84" s="93">
        <v>0</v>
      </c>
      <c r="BO84" s="93">
        <f>+INDEX(FY2018_ALL_Targets!DV:DV,MATCH('Final Comp Values'!C84,FY2018_ALL_Targets!B:B,0))</f>
        <v>0</v>
      </c>
      <c r="BP84" s="93">
        <f>++INDEX(FY2018_ALL_Targets!DW:DW,MATCH('Final Comp Values'!C84,FY2018_ALL_Targets!B:B,0))</f>
        <v>0</v>
      </c>
      <c r="BQ84" s="539">
        <f>++INDEX(FY2018_ALL_Targets!DX:DX,MATCH('Final Comp Values'!$C84,FY2018_ALL_Targets!$B:$B,0))</f>
        <v>0</v>
      </c>
      <c r="BR84" s="437">
        <f t="shared" si="49"/>
        <v>0</v>
      </c>
      <c r="BS84" s="438">
        <f t="shared" si="50"/>
        <v>0</v>
      </c>
      <c r="BT84" s="543">
        <f t="shared" si="68"/>
        <v>0</v>
      </c>
      <c r="BU84" s="437">
        <f t="shared" si="69"/>
        <v>10.530000000000001</v>
      </c>
      <c r="BV84" s="438">
        <f t="shared" si="51"/>
        <v>825027.74917931342</v>
      </c>
      <c r="BW84" s="548">
        <f t="shared" si="70"/>
        <v>2.2253661692774071E-3</v>
      </c>
      <c r="BX84" s="437">
        <f t="shared" si="52"/>
        <v>0</v>
      </c>
      <c r="BY84" s="551">
        <f t="shared" si="53"/>
        <v>0</v>
      </c>
      <c r="BZ84" s="471">
        <f t="shared" si="71"/>
        <v>1.2212453270876722E-15</v>
      </c>
      <c r="CA84" s="469">
        <f t="shared" si="72"/>
        <v>822702.14</v>
      </c>
      <c r="CB84" s="471">
        <f t="shared" si="73"/>
        <v>825027.74917931342</v>
      </c>
      <c r="CC84" s="471">
        <f t="shared" si="74"/>
        <v>3.0000000000001137E-2</v>
      </c>
      <c r="CD84" s="474">
        <f t="shared" si="75"/>
        <v>2350.5775428572319</v>
      </c>
      <c r="CE84" s="474">
        <f t="shared" si="76"/>
        <v>2325.609179313411</v>
      </c>
      <c r="CF84" s="472">
        <f t="shared" si="77"/>
        <v>24.968363543820942</v>
      </c>
      <c r="CG84" s="473">
        <f t="shared" si="78"/>
        <v>0</v>
      </c>
    </row>
    <row r="85" spans="1:85" s="71" customFormat="1" ht="15.75" customHeight="1" x14ac:dyDescent="0.25">
      <c r="A85" s="72">
        <v>1020361</v>
      </c>
      <c r="B85" s="73">
        <v>105150</v>
      </c>
      <c r="C85" s="73">
        <v>676319</v>
      </c>
      <c r="D85" s="73" t="s">
        <v>1293</v>
      </c>
      <c r="E85" s="74" t="s">
        <v>516</v>
      </c>
      <c r="F85" s="74" t="s">
        <v>1307</v>
      </c>
      <c r="G85" s="75" t="s">
        <v>1260</v>
      </c>
      <c r="H85" s="76" t="s">
        <v>1303</v>
      </c>
      <c r="I85" s="70" t="s">
        <v>35</v>
      </c>
      <c r="J85" s="70" t="s">
        <v>1262</v>
      </c>
      <c r="K85" s="70" t="s">
        <v>35</v>
      </c>
      <c r="L85" s="70"/>
      <c r="M85" s="70"/>
      <c r="N85" s="77"/>
      <c r="O85" s="70">
        <v>1020361</v>
      </c>
      <c r="P85" s="78">
        <v>16509</v>
      </c>
      <c r="Q85" s="79">
        <v>41640</v>
      </c>
      <c r="R85" s="79">
        <v>42004</v>
      </c>
      <c r="S85" s="78">
        <v>16509</v>
      </c>
      <c r="T85" s="80" t="s">
        <v>1263</v>
      </c>
      <c r="U85" s="61">
        <v>2.1160436328735432E-3</v>
      </c>
      <c r="V85" s="62">
        <v>1.679130037936805E-3</v>
      </c>
      <c r="W85" s="30">
        <v>201016</v>
      </c>
      <c r="X85" s="63">
        <v>201016</v>
      </c>
      <c r="Y85" s="63">
        <v>402032</v>
      </c>
      <c r="Z85" s="67">
        <v>26696.77</v>
      </c>
      <c r="AA85" s="68">
        <v>26696.77</v>
      </c>
      <c r="AB85" s="68">
        <v>26696.77</v>
      </c>
      <c r="AC85" s="68">
        <v>26696.77</v>
      </c>
      <c r="AD85" s="66">
        <v>106787.07</v>
      </c>
      <c r="AE85" s="67">
        <v>49579.71</v>
      </c>
      <c r="AF85" s="68">
        <v>49579.71</v>
      </c>
      <c r="AG85" s="68">
        <v>49579.71</v>
      </c>
      <c r="AH85" s="68">
        <v>49579.71</v>
      </c>
      <c r="AI85" s="66">
        <v>198318.84</v>
      </c>
      <c r="AJ85" s="69">
        <v>707137.91</v>
      </c>
      <c r="AK85" s="406" t="s">
        <v>1293</v>
      </c>
      <c r="AL85" s="407">
        <v>69468.557902662476</v>
      </c>
      <c r="AM85" s="434">
        <f t="shared" si="54"/>
        <v>432292.47311827959</v>
      </c>
      <c r="AN85" s="435">
        <f t="shared" si="55"/>
        <v>114824.80645161292</v>
      </c>
      <c r="AO85" s="436">
        <f t="shared" si="56"/>
        <v>213246.06451612903</v>
      </c>
      <c r="AP85" s="437">
        <f t="shared" si="57"/>
        <v>6.22</v>
      </c>
      <c r="AQ85" s="438">
        <f t="shared" si="57"/>
        <v>1.65</v>
      </c>
      <c r="AR85" s="438">
        <f t="shared" si="57"/>
        <v>3.07</v>
      </c>
      <c r="AS85" s="443">
        <f t="shared" si="58"/>
        <v>10.94</v>
      </c>
      <c r="AT85" s="437">
        <f t="shared" si="59"/>
        <v>5.79</v>
      </c>
      <c r="AU85" s="438">
        <f t="shared" si="60"/>
        <v>1.54</v>
      </c>
      <c r="AV85" s="438">
        <f t="shared" si="61"/>
        <v>2.85</v>
      </c>
      <c r="AW85" s="444">
        <f t="shared" si="62"/>
        <v>10.18</v>
      </c>
      <c r="AX85" s="441">
        <f t="shared" si="63"/>
        <v>5.79</v>
      </c>
      <c r="AY85" s="70">
        <f t="shared" si="64"/>
        <v>4</v>
      </c>
      <c r="AZ85" s="438">
        <f t="shared" si="41"/>
        <v>0.39</v>
      </c>
      <c r="BA85" s="442">
        <f t="shared" si="42"/>
        <v>0.71</v>
      </c>
      <c r="BB85" s="438">
        <f t="shared" si="65"/>
        <v>5.79</v>
      </c>
      <c r="BC85" s="70">
        <v>4</v>
      </c>
      <c r="BD85" s="438">
        <f t="shared" si="43"/>
        <v>0.39</v>
      </c>
      <c r="BE85" s="442">
        <f t="shared" si="44"/>
        <v>0.71</v>
      </c>
      <c r="BF85" s="438">
        <f t="shared" si="66"/>
        <v>5.79</v>
      </c>
      <c r="BG85" s="70">
        <v>4</v>
      </c>
      <c r="BH85" s="438">
        <f t="shared" si="45"/>
        <v>0.39</v>
      </c>
      <c r="BI85" s="442">
        <f t="shared" si="46"/>
        <v>0.71</v>
      </c>
      <c r="BJ85" s="438">
        <f t="shared" si="67"/>
        <v>5.79</v>
      </c>
      <c r="BK85" s="70">
        <v>4</v>
      </c>
      <c r="BL85" s="438">
        <f t="shared" si="47"/>
        <v>0.39</v>
      </c>
      <c r="BM85" s="442">
        <f t="shared" si="48"/>
        <v>0.71</v>
      </c>
      <c r="BN85" s="93">
        <v>0</v>
      </c>
      <c r="BO85" s="93">
        <f>+INDEX(FY2018_ALL_Targets!DV:DV,MATCH('Final Comp Values'!C85,FY2018_ALL_Targets!B:B,0))</f>
        <v>0</v>
      </c>
      <c r="BP85" s="93">
        <f>++INDEX(FY2018_ALL_Targets!DW:DW,MATCH('Final Comp Values'!C85,FY2018_ALL_Targets!B:B,0))</f>
        <v>0</v>
      </c>
      <c r="BQ85" s="539">
        <f>++INDEX(FY2018_ALL_Targets!DX:DX,MATCH('Final Comp Values'!$C85,FY2018_ALL_Targets!$B:$B,0))</f>
        <v>0</v>
      </c>
      <c r="BR85" s="437">
        <f t="shared" si="49"/>
        <v>0</v>
      </c>
      <c r="BS85" s="438">
        <f t="shared" si="50"/>
        <v>0</v>
      </c>
      <c r="BT85" s="543">
        <f t="shared" si="68"/>
        <v>0</v>
      </c>
      <c r="BU85" s="437">
        <f t="shared" si="69"/>
        <v>10.190000000000001</v>
      </c>
      <c r="BV85" s="438">
        <f t="shared" si="51"/>
        <v>707884.6050281307</v>
      </c>
      <c r="BW85" s="548">
        <f t="shared" si="70"/>
        <v>1.9093932941636389E-3</v>
      </c>
      <c r="BX85" s="437">
        <f t="shared" si="52"/>
        <v>0</v>
      </c>
      <c r="BY85" s="551">
        <f t="shared" si="53"/>
        <v>0</v>
      </c>
      <c r="BZ85" s="471">
        <f t="shared" si="71"/>
        <v>1.4432899320127035E-15</v>
      </c>
      <c r="CA85" s="469">
        <f t="shared" si="72"/>
        <v>707137.91</v>
      </c>
      <c r="CB85" s="471">
        <f t="shared" si="73"/>
        <v>707884.6050281307</v>
      </c>
      <c r="CC85" s="471">
        <f t="shared" si="74"/>
        <v>1.0000000000001563E-2</v>
      </c>
      <c r="CD85" s="474">
        <f t="shared" si="75"/>
        <v>694.63448919460768</v>
      </c>
      <c r="CE85" s="474">
        <f t="shared" si="76"/>
        <v>746.69502813066356</v>
      </c>
      <c r="CF85" s="472">
        <f t="shared" si="77"/>
        <v>-52.060538936055877</v>
      </c>
      <c r="CG85" s="473">
        <f t="shared" si="78"/>
        <v>0</v>
      </c>
    </row>
    <row r="86" spans="1:85" s="71" customFormat="1" ht="15.75" customHeight="1" x14ac:dyDescent="0.25">
      <c r="A86" s="87">
        <v>1026546</v>
      </c>
      <c r="B86" s="88">
        <v>102675</v>
      </c>
      <c r="C86" s="88">
        <v>676112</v>
      </c>
      <c r="D86" s="88" t="s">
        <v>1298</v>
      </c>
      <c r="E86" s="89" t="s">
        <v>418</v>
      </c>
      <c r="F86" s="89" t="s">
        <v>1308</v>
      </c>
      <c r="G86" s="90" t="s">
        <v>1260</v>
      </c>
      <c r="H86" s="91" t="s">
        <v>1303</v>
      </c>
      <c r="I86" s="70" t="s">
        <v>35</v>
      </c>
      <c r="J86" s="70" t="s">
        <v>35</v>
      </c>
      <c r="K86" s="70" t="s">
        <v>1262</v>
      </c>
      <c r="L86" s="70"/>
      <c r="M86" s="70"/>
      <c r="N86" s="77"/>
      <c r="O86" s="70">
        <v>1014368</v>
      </c>
      <c r="P86" s="78">
        <v>21745</v>
      </c>
      <c r="Q86" s="79">
        <v>41640</v>
      </c>
      <c r="R86" s="79">
        <v>42004</v>
      </c>
      <c r="S86" s="78">
        <v>21745</v>
      </c>
      <c r="T86" s="80" t="s">
        <v>1265</v>
      </c>
      <c r="U86" s="61">
        <v>2.7871687441295779E-3</v>
      </c>
      <c r="V86" s="62">
        <v>2.2116834862763233E-3</v>
      </c>
      <c r="W86" s="30">
        <v>264770</v>
      </c>
      <c r="X86" s="63">
        <v>264770</v>
      </c>
      <c r="Y86" s="63">
        <v>529540</v>
      </c>
      <c r="Z86" s="67">
        <v>35163.919999999998</v>
      </c>
      <c r="AA86" s="68">
        <v>35163.919999999998</v>
      </c>
      <c r="AB86" s="68">
        <v>35163.919999999998</v>
      </c>
      <c r="AC86" s="68">
        <v>35163.919999999998</v>
      </c>
      <c r="AD86" s="66">
        <v>140655.69</v>
      </c>
      <c r="AE86" s="67">
        <v>65304.43</v>
      </c>
      <c r="AF86" s="68">
        <v>65304.43</v>
      </c>
      <c r="AG86" s="68">
        <v>65304.43</v>
      </c>
      <c r="AH86" s="68">
        <v>65304.43</v>
      </c>
      <c r="AI86" s="66">
        <v>261217.71</v>
      </c>
      <c r="AJ86" s="69">
        <v>931413.39999999991</v>
      </c>
      <c r="AK86" s="406" t="s">
        <v>1298</v>
      </c>
      <c r="AL86" s="407">
        <v>76450.745475824064</v>
      </c>
      <c r="AM86" s="434">
        <f t="shared" si="54"/>
        <v>569397.84946236562</v>
      </c>
      <c r="AN86" s="435">
        <f t="shared" si="55"/>
        <v>151242.67741935485</v>
      </c>
      <c r="AO86" s="436">
        <f t="shared" si="56"/>
        <v>280879.25806451612</v>
      </c>
      <c r="AP86" s="437">
        <f t="shared" si="57"/>
        <v>7.45</v>
      </c>
      <c r="AQ86" s="438">
        <f t="shared" si="57"/>
        <v>1.98</v>
      </c>
      <c r="AR86" s="438">
        <f t="shared" si="57"/>
        <v>3.67</v>
      </c>
      <c r="AS86" s="443">
        <f t="shared" si="58"/>
        <v>13.1</v>
      </c>
      <c r="AT86" s="437">
        <f t="shared" si="59"/>
        <v>6.93</v>
      </c>
      <c r="AU86" s="438">
        <f t="shared" si="60"/>
        <v>1.84</v>
      </c>
      <c r="AV86" s="438">
        <f t="shared" si="61"/>
        <v>3.42</v>
      </c>
      <c r="AW86" s="444">
        <f t="shared" si="62"/>
        <v>12.19</v>
      </c>
      <c r="AX86" s="441">
        <f t="shared" si="63"/>
        <v>6.93</v>
      </c>
      <c r="AY86" s="70">
        <f t="shared" si="64"/>
        <v>4</v>
      </c>
      <c r="AZ86" s="438">
        <f t="shared" si="41"/>
        <v>0.46</v>
      </c>
      <c r="BA86" s="442">
        <f t="shared" si="42"/>
        <v>0.86</v>
      </c>
      <c r="BB86" s="438">
        <f t="shared" si="65"/>
        <v>6.93</v>
      </c>
      <c r="BC86" s="70">
        <v>4</v>
      </c>
      <c r="BD86" s="438">
        <f t="shared" si="43"/>
        <v>0.46</v>
      </c>
      <c r="BE86" s="442">
        <f t="shared" si="44"/>
        <v>0.86</v>
      </c>
      <c r="BF86" s="438">
        <f t="shared" si="66"/>
        <v>6.93</v>
      </c>
      <c r="BG86" s="70">
        <v>4</v>
      </c>
      <c r="BH86" s="438">
        <f t="shared" si="45"/>
        <v>0.46</v>
      </c>
      <c r="BI86" s="442">
        <f t="shared" si="46"/>
        <v>0.86</v>
      </c>
      <c r="BJ86" s="438">
        <f t="shared" si="67"/>
        <v>6.93</v>
      </c>
      <c r="BK86" s="70">
        <v>4</v>
      </c>
      <c r="BL86" s="438">
        <f t="shared" si="47"/>
        <v>0.46</v>
      </c>
      <c r="BM86" s="442">
        <f t="shared" si="48"/>
        <v>0.86</v>
      </c>
      <c r="BN86" s="93">
        <v>0</v>
      </c>
      <c r="BO86" s="93">
        <f>+INDEX(FY2018_ALL_Targets!DV:DV,MATCH('Final Comp Values'!C86,FY2018_ALL_Targets!B:B,0))</f>
        <v>0</v>
      </c>
      <c r="BP86" s="93">
        <f>++INDEX(FY2018_ALL_Targets!DW:DW,MATCH('Final Comp Values'!C86,FY2018_ALL_Targets!B:B,0))</f>
        <v>0</v>
      </c>
      <c r="BQ86" s="539">
        <f>++INDEX(FY2018_ALL_Targets!DX:DX,MATCH('Final Comp Values'!$C86,FY2018_ALL_Targets!$B:$B,0))</f>
        <v>0</v>
      </c>
      <c r="BR86" s="437">
        <f t="shared" si="49"/>
        <v>0</v>
      </c>
      <c r="BS86" s="438">
        <f t="shared" si="50"/>
        <v>0</v>
      </c>
      <c r="BT86" s="543">
        <f t="shared" si="68"/>
        <v>0</v>
      </c>
      <c r="BU86" s="437">
        <f t="shared" si="69"/>
        <v>12.21</v>
      </c>
      <c r="BV86" s="438">
        <f t="shared" si="51"/>
        <v>933463.60225981183</v>
      </c>
      <c r="BW86" s="548">
        <f t="shared" si="70"/>
        <v>2.5178526695461756E-3</v>
      </c>
      <c r="BX86" s="437">
        <f t="shared" si="52"/>
        <v>0</v>
      </c>
      <c r="BY86" s="551">
        <f t="shared" si="53"/>
        <v>0</v>
      </c>
      <c r="BZ86" s="471">
        <f t="shared" si="71"/>
        <v>1.6653345369377348E-15</v>
      </c>
      <c r="CA86" s="469">
        <f t="shared" si="72"/>
        <v>931413.39999999991</v>
      </c>
      <c r="CB86" s="471">
        <f t="shared" si="73"/>
        <v>933463.60225981183</v>
      </c>
      <c r="CC86" s="471">
        <f t="shared" si="74"/>
        <v>2.000000000000135E-2</v>
      </c>
      <c r="CD86" s="474">
        <f t="shared" si="75"/>
        <v>1528.1598031174124</v>
      </c>
      <c r="CE86" s="474">
        <f t="shared" si="76"/>
        <v>2050.202259811922</v>
      </c>
      <c r="CF86" s="472">
        <f t="shared" si="77"/>
        <v>-522.04245669450961</v>
      </c>
      <c r="CG86" s="473">
        <f t="shared" si="78"/>
        <v>0</v>
      </c>
    </row>
    <row r="87" spans="1:85" s="71" customFormat="1" ht="15.75" customHeight="1" x14ac:dyDescent="0.25">
      <c r="A87" s="72">
        <v>479906</v>
      </c>
      <c r="B87" s="73">
        <v>4799</v>
      </c>
      <c r="C87" s="73">
        <v>675136</v>
      </c>
      <c r="D87" s="73" t="s">
        <v>1293</v>
      </c>
      <c r="E87" s="74" t="s">
        <v>824</v>
      </c>
      <c r="F87" s="74" t="s">
        <v>1309</v>
      </c>
      <c r="G87" s="75" t="s">
        <v>1260</v>
      </c>
      <c r="H87" s="76" t="s">
        <v>1303</v>
      </c>
      <c r="I87" s="70" t="s">
        <v>35</v>
      </c>
      <c r="J87" s="70" t="s">
        <v>1262</v>
      </c>
      <c r="K87" s="70" t="s">
        <v>35</v>
      </c>
      <c r="L87" s="70"/>
      <c r="M87" s="70"/>
      <c r="N87" s="77"/>
      <c r="O87" s="70">
        <v>479906</v>
      </c>
      <c r="P87" s="78">
        <v>19209</v>
      </c>
      <c r="Q87" s="79">
        <v>41640</v>
      </c>
      <c r="R87" s="79">
        <v>42004</v>
      </c>
      <c r="S87" s="78">
        <v>19209</v>
      </c>
      <c r="T87" s="80" t="s">
        <v>1263</v>
      </c>
      <c r="U87" s="61">
        <v>2.462116551206487E-3</v>
      </c>
      <c r="V87" s="62">
        <v>1.9537469803578705E-3</v>
      </c>
      <c r="W87" s="30">
        <v>233891</v>
      </c>
      <c r="X87" s="63">
        <v>233891</v>
      </c>
      <c r="Y87" s="63">
        <v>467782</v>
      </c>
      <c r="Z87" s="67">
        <v>31062.95</v>
      </c>
      <c r="AA87" s="68">
        <v>31062.95</v>
      </c>
      <c r="AB87" s="68">
        <v>31062.95</v>
      </c>
      <c r="AC87" s="68">
        <v>31062.95</v>
      </c>
      <c r="AD87" s="66">
        <v>124251.79</v>
      </c>
      <c r="AE87" s="67">
        <v>57688.33</v>
      </c>
      <c r="AF87" s="68">
        <v>57688.33</v>
      </c>
      <c r="AG87" s="68">
        <v>57688.33</v>
      </c>
      <c r="AH87" s="68">
        <v>57688.33</v>
      </c>
      <c r="AI87" s="66">
        <v>230753.32</v>
      </c>
      <c r="AJ87" s="69">
        <v>822787.1100000001</v>
      </c>
      <c r="AK87" s="406" t="s">
        <v>1293</v>
      </c>
      <c r="AL87" s="407">
        <v>69468.557902662476</v>
      </c>
      <c r="AM87" s="434">
        <f t="shared" si="54"/>
        <v>502991.3978494624</v>
      </c>
      <c r="AN87" s="435">
        <f t="shared" si="55"/>
        <v>133604.07526881719</v>
      </c>
      <c r="AO87" s="436">
        <f t="shared" si="56"/>
        <v>248121.84946236562</v>
      </c>
      <c r="AP87" s="437">
        <f t="shared" si="57"/>
        <v>7.24</v>
      </c>
      <c r="AQ87" s="438">
        <f t="shared" si="57"/>
        <v>1.92</v>
      </c>
      <c r="AR87" s="438">
        <f t="shared" si="57"/>
        <v>3.57</v>
      </c>
      <c r="AS87" s="443">
        <f t="shared" si="58"/>
        <v>12.73</v>
      </c>
      <c r="AT87" s="437">
        <f t="shared" si="59"/>
        <v>6.73</v>
      </c>
      <c r="AU87" s="438">
        <f t="shared" si="60"/>
        <v>1.79</v>
      </c>
      <c r="AV87" s="438">
        <f t="shared" si="61"/>
        <v>3.32</v>
      </c>
      <c r="AW87" s="444">
        <f t="shared" si="62"/>
        <v>11.84</v>
      </c>
      <c r="AX87" s="441">
        <f t="shared" si="63"/>
        <v>6.73</v>
      </c>
      <c r="AY87" s="70">
        <f t="shared" si="64"/>
        <v>4</v>
      </c>
      <c r="AZ87" s="438">
        <f t="shared" si="41"/>
        <v>0.45</v>
      </c>
      <c r="BA87" s="442">
        <f t="shared" si="42"/>
        <v>0.83</v>
      </c>
      <c r="BB87" s="438">
        <f t="shared" si="65"/>
        <v>6.73</v>
      </c>
      <c r="BC87" s="70">
        <v>4</v>
      </c>
      <c r="BD87" s="438">
        <f t="shared" si="43"/>
        <v>0.45</v>
      </c>
      <c r="BE87" s="442">
        <f t="shared" si="44"/>
        <v>0.83</v>
      </c>
      <c r="BF87" s="438">
        <f t="shared" si="66"/>
        <v>6.73</v>
      </c>
      <c r="BG87" s="70">
        <v>4</v>
      </c>
      <c r="BH87" s="438">
        <f t="shared" si="45"/>
        <v>0.45</v>
      </c>
      <c r="BI87" s="442">
        <f t="shared" si="46"/>
        <v>0.83</v>
      </c>
      <c r="BJ87" s="438">
        <f t="shared" si="67"/>
        <v>6.73</v>
      </c>
      <c r="BK87" s="70">
        <v>4</v>
      </c>
      <c r="BL87" s="438">
        <f t="shared" si="47"/>
        <v>0.45</v>
      </c>
      <c r="BM87" s="442">
        <f t="shared" si="48"/>
        <v>0.83</v>
      </c>
      <c r="BN87" s="93">
        <v>0</v>
      </c>
      <c r="BO87" s="93">
        <f>+INDEX(FY2018_ALL_Targets!DV:DV,MATCH('Final Comp Values'!C87,FY2018_ALL_Targets!B:B,0))</f>
        <v>0</v>
      </c>
      <c r="BP87" s="93">
        <f>++INDEX(FY2018_ALL_Targets!DW:DW,MATCH('Final Comp Values'!C87,FY2018_ALL_Targets!B:B,0))</f>
        <v>0</v>
      </c>
      <c r="BQ87" s="539">
        <f>++INDEX(FY2018_ALL_Targets!DX:DX,MATCH('Final Comp Values'!$C87,FY2018_ALL_Targets!$B:$B,0))</f>
        <v>0</v>
      </c>
      <c r="BR87" s="437">
        <f t="shared" si="49"/>
        <v>0</v>
      </c>
      <c r="BS87" s="438">
        <f t="shared" si="50"/>
        <v>0</v>
      </c>
      <c r="BT87" s="543">
        <f t="shared" si="68"/>
        <v>0</v>
      </c>
      <c r="BU87" s="437">
        <f t="shared" si="69"/>
        <v>11.850000000000001</v>
      </c>
      <c r="BV87" s="438">
        <f t="shared" si="51"/>
        <v>823202.41114655044</v>
      </c>
      <c r="BW87" s="548">
        <f t="shared" si="70"/>
        <v>2.2204426433600709E-3</v>
      </c>
      <c r="BX87" s="437">
        <f t="shared" si="52"/>
        <v>0</v>
      </c>
      <c r="BY87" s="551">
        <f t="shared" si="53"/>
        <v>0</v>
      </c>
      <c r="BZ87" s="471">
        <f t="shared" si="71"/>
        <v>0</v>
      </c>
      <c r="CA87" s="469">
        <f t="shared" si="72"/>
        <v>822787.1100000001</v>
      </c>
      <c r="CB87" s="471">
        <f t="shared" si="73"/>
        <v>823202.41114655044</v>
      </c>
      <c r="CC87" s="471">
        <f t="shared" si="74"/>
        <v>1.0000000000001563E-2</v>
      </c>
      <c r="CD87" s="474">
        <f t="shared" si="75"/>
        <v>694.92154560821677</v>
      </c>
      <c r="CE87" s="474">
        <f t="shared" si="76"/>
        <v>415.30114655033685</v>
      </c>
      <c r="CF87" s="472">
        <f t="shared" si="77"/>
        <v>279.62039905787992</v>
      </c>
      <c r="CG87" s="473">
        <f t="shared" si="78"/>
        <v>0</v>
      </c>
    </row>
    <row r="88" spans="1:85" s="71" customFormat="1" ht="15.75" customHeight="1" x14ac:dyDescent="0.25">
      <c r="A88" s="72">
        <v>1026639</v>
      </c>
      <c r="B88" s="73">
        <v>103341</v>
      </c>
      <c r="C88" s="73">
        <v>676178</v>
      </c>
      <c r="D88" s="73" t="s">
        <v>1298</v>
      </c>
      <c r="E88" s="74" t="s">
        <v>452</v>
      </c>
      <c r="F88" s="74" t="s">
        <v>1310</v>
      </c>
      <c r="G88" s="75" t="s">
        <v>1260</v>
      </c>
      <c r="H88" s="76" t="s">
        <v>1303</v>
      </c>
      <c r="I88" s="70" t="s">
        <v>35</v>
      </c>
      <c r="J88" s="70" t="s">
        <v>35</v>
      </c>
      <c r="K88" s="70" t="s">
        <v>35</v>
      </c>
      <c r="L88" s="70"/>
      <c r="M88" s="70"/>
      <c r="N88" s="77"/>
      <c r="O88" s="70">
        <v>1015916</v>
      </c>
      <c r="P88" s="78">
        <v>18970</v>
      </c>
      <c r="Q88" s="79">
        <v>41640</v>
      </c>
      <c r="R88" s="79">
        <v>42004</v>
      </c>
      <c r="S88" s="78">
        <v>18970</v>
      </c>
      <c r="T88" s="80" t="s">
        <v>1263</v>
      </c>
      <c r="U88" s="61">
        <v>2.4314826891762746E-3</v>
      </c>
      <c r="V88" s="62">
        <v>1.9294382954546726E-3</v>
      </c>
      <c r="W88" s="30">
        <v>230981</v>
      </c>
      <c r="X88" s="63">
        <v>230981</v>
      </c>
      <c r="Y88" s="63">
        <v>461962</v>
      </c>
      <c r="Z88" s="67">
        <v>30676.46</v>
      </c>
      <c r="AA88" s="68">
        <v>30676.46</v>
      </c>
      <c r="AB88" s="68">
        <v>30676.46</v>
      </c>
      <c r="AC88" s="68">
        <v>30676.46</v>
      </c>
      <c r="AD88" s="66">
        <v>122705.84</v>
      </c>
      <c r="AE88" s="67">
        <v>56970.57</v>
      </c>
      <c r="AF88" s="68">
        <v>56970.57</v>
      </c>
      <c r="AG88" s="68">
        <v>56970.57</v>
      </c>
      <c r="AH88" s="68">
        <v>56970.57</v>
      </c>
      <c r="AI88" s="66">
        <v>227882.27</v>
      </c>
      <c r="AJ88" s="69">
        <v>812550.11</v>
      </c>
      <c r="AK88" s="406" t="s">
        <v>1298</v>
      </c>
      <c r="AL88" s="407">
        <v>76450.745475824064</v>
      </c>
      <c r="AM88" s="434">
        <f t="shared" si="54"/>
        <v>496733.33333333337</v>
      </c>
      <c r="AN88" s="435">
        <f t="shared" si="55"/>
        <v>131941.76344086023</v>
      </c>
      <c r="AO88" s="436">
        <f t="shared" si="56"/>
        <v>245034.6989247312</v>
      </c>
      <c r="AP88" s="437">
        <f t="shared" si="57"/>
        <v>6.5</v>
      </c>
      <c r="AQ88" s="438">
        <f t="shared" si="57"/>
        <v>1.73</v>
      </c>
      <c r="AR88" s="438">
        <f t="shared" si="57"/>
        <v>3.21</v>
      </c>
      <c r="AS88" s="443">
        <f t="shared" si="58"/>
        <v>11.440000000000001</v>
      </c>
      <c r="AT88" s="437">
        <f t="shared" si="59"/>
        <v>6.04</v>
      </c>
      <c r="AU88" s="438">
        <f t="shared" si="60"/>
        <v>1.61</v>
      </c>
      <c r="AV88" s="438">
        <f t="shared" si="61"/>
        <v>2.98</v>
      </c>
      <c r="AW88" s="444">
        <f t="shared" si="62"/>
        <v>10.63</v>
      </c>
      <c r="AX88" s="441">
        <f t="shared" si="63"/>
        <v>6.04</v>
      </c>
      <c r="AY88" s="70">
        <f t="shared" si="64"/>
        <v>4</v>
      </c>
      <c r="AZ88" s="438">
        <f t="shared" si="41"/>
        <v>0.4</v>
      </c>
      <c r="BA88" s="442">
        <f t="shared" si="42"/>
        <v>0.75</v>
      </c>
      <c r="BB88" s="438">
        <f t="shared" si="65"/>
        <v>6.04</v>
      </c>
      <c r="BC88" s="70">
        <v>4</v>
      </c>
      <c r="BD88" s="438">
        <f t="shared" si="43"/>
        <v>0.4</v>
      </c>
      <c r="BE88" s="442">
        <f t="shared" si="44"/>
        <v>0.75</v>
      </c>
      <c r="BF88" s="438">
        <f t="shared" si="66"/>
        <v>6.04</v>
      </c>
      <c r="BG88" s="70">
        <v>4</v>
      </c>
      <c r="BH88" s="438">
        <f t="shared" si="45"/>
        <v>0.4</v>
      </c>
      <c r="BI88" s="442">
        <f t="shared" si="46"/>
        <v>0.75</v>
      </c>
      <c r="BJ88" s="438">
        <f t="shared" si="67"/>
        <v>6.04</v>
      </c>
      <c r="BK88" s="70">
        <v>4</v>
      </c>
      <c r="BL88" s="438">
        <f t="shared" si="47"/>
        <v>0.4</v>
      </c>
      <c r="BM88" s="442">
        <f t="shared" si="48"/>
        <v>0.75</v>
      </c>
      <c r="BN88" s="93">
        <v>0</v>
      </c>
      <c r="BO88" s="93">
        <f>+INDEX(FY2018_ALL_Targets!DV:DV,MATCH('Final Comp Values'!C88,FY2018_ALL_Targets!B:B,0))</f>
        <v>0</v>
      </c>
      <c r="BP88" s="93">
        <f>++INDEX(FY2018_ALL_Targets!DW:DW,MATCH('Final Comp Values'!C88,FY2018_ALL_Targets!B:B,0))</f>
        <v>0</v>
      </c>
      <c r="BQ88" s="539">
        <f>++INDEX(FY2018_ALL_Targets!DX:DX,MATCH('Final Comp Values'!$C88,FY2018_ALL_Targets!$B:$B,0))</f>
        <v>0</v>
      </c>
      <c r="BR88" s="437">
        <f t="shared" si="49"/>
        <v>0</v>
      </c>
      <c r="BS88" s="438">
        <f t="shared" si="50"/>
        <v>0</v>
      </c>
      <c r="BT88" s="543">
        <f t="shared" si="68"/>
        <v>0</v>
      </c>
      <c r="BU88" s="437">
        <f t="shared" si="69"/>
        <v>10.64</v>
      </c>
      <c r="BV88" s="438">
        <f t="shared" si="51"/>
        <v>813435.93186276814</v>
      </c>
      <c r="BW88" s="548">
        <f t="shared" si="70"/>
        <v>2.194099295984546E-3</v>
      </c>
      <c r="BX88" s="437">
        <f t="shared" si="52"/>
        <v>0</v>
      </c>
      <c r="BY88" s="551">
        <f t="shared" si="53"/>
        <v>0</v>
      </c>
      <c r="BZ88" s="471">
        <f t="shared" si="71"/>
        <v>0</v>
      </c>
      <c r="CA88" s="469">
        <f t="shared" si="72"/>
        <v>812550.11</v>
      </c>
      <c r="CB88" s="471">
        <f t="shared" si="73"/>
        <v>813435.93186276814</v>
      </c>
      <c r="CC88" s="471">
        <f t="shared" si="74"/>
        <v>9.9999999999997868E-3</v>
      </c>
      <c r="CD88" s="474">
        <f t="shared" si="75"/>
        <v>764.39333019753769</v>
      </c>
      <c r="CE88" s="474">
        <f t="shared" si="76"/>
        <v>885.821862768149</v>
      </c>
      <c r="CF88" s="472">
        <f t="shared" si="77"/>
        <v>-121.42853257061131</v>
      </c>
      <c r="CG88" s="473">
        <f t="shared" si="78"/>
        <v>0</v>
      </c>
    </row>
    <row r="89" spans="1:85" s="71" customFormat="1" ht="15.75" customHeight="1" x14ac:dyDescent="0.25">
      <c r="A89" s="87">
        <v>1021132</v>
      </c>
      <c r="B89" s="88">
        <v>102789</v>
      </c>
      <c r="C89" s="88">
        <v>676127</v>
      </c>
      <c r="D89" s="88" t="s">
        <v>1293</v>
      </c>
      <c r="E89" s="89" t="s">
        <v>430</v>
      </c>
      <c r="F89" s="89" t="s">
        <v>1311</v>
      </c>
      <c r="G89" s="90" t="s">
        <v>1260</v>
      </c>
      <c r="H89" s="91" t="s">
        <v>1303</v>
      </c>
      <c r="I89" s="70" t="s">
        <v>35</v>
      </c>
      <c r="J89" s="70" t="s">
        <v>1262</v>
      </c>
      <c r="K89" s="70" t="s">
        <v>35</v>
      </c>
      <c r="L89" s="70"/>
      <c r="M89" s="70"/>
      <c r="N89" s="77"/>
      <c r="O89" s="70">
        <v>1021132</v>
      </c>
      <c r="P89" s="78">
        <v>17165</v>
      </c>
      <c r="Q89" s="79">
        <v>41640</v>
      </c>
      <c r="R89" s="79">
        <v>42004</v>
      </c>
      <c r="S89" s="78">
        <v>17165</v>
      </c>
      <c r="T89" s="80" t="s">
        <v>1263</v>
      </c>
      <c r="U89" s="61">
        <v>2.2001265345129549E-3</v>
      </c>
      <c r="V89" s="62">
        <v>1.7458517839472564E-3</v>
      </c>
      <c r="W89" s="30">
        <v>209003</v>
      </c>
      <c r="X89" s="63">
        <v>209003</v>
      </c>
      <c r="Y89" s="63">
        <v>418006</v>
      </c>
      <c r="Z89" s="67">
        <v>27757.59</v>
      </c>
      <c r="AA89" s="68">
        <v>27757.59</v>
      </c>
      <c r="AB89" s="68">
        <v>27757.59</v>
      </c>
      <c r="AC89" s="68">
        <v>27757.59</v>
      </c>
      <c r="AD89" s="66">
        <v>111030.35</v>
      </c>
      <c r="AE89" s="67">
        <v>51549.81</v>
      </c>
      <c r="AF89" s="68">
        <v>51549.81</v>
      </c>
      <c r="AG89" s="68">
        <v>51549.81</v>
      </c>
      <c r="AH89" s="68">
        <v>51549.81</v>
      </c>
      <c r="AI89" s="66">
        <v>206199.22</v>
      </c>
      <c r="AJ89" s="69">
        <v>735235.57</v>
      </c>
      <c r="AK89" s="406" t="s">
        <v>1293</v>
      </c>
      <c r="AL89" s="407">
        <v>69468.557902662476</v>
      </c>
      <c r="AM89" s="434">
        <f t="shared" si="54"/>
        <v>449468.81720430113</v>
      </c>
      <c r="AN89" s="435">
        <f t="shared" si="55"/>
        <v>119387.47311827958</v>
      </c>
      <c r="AO89" s="436">
        <f t="shared" si="56"/>
        <v>221719.59139784946</v>
      </c>
      <c r="AP89" s="437">
        <f t="shared" si="57"/>
        <v>6.47</v>
      </c>
      <c r="AQ89" s="438">
        <f t="shared" si="57"/>
        <v>1.72</v>
      </c>
      <c r="AR89" s="438">
        <f t="shared" si="57"/>
        <v>3.19</v>
      </c>
      <c r="AS89" s="443">
        <f t="shared" si="58"/>
        <v>11.379999999999999</v>
      </c>
      <c r="AT89" s="437">
        <f t="shared" si="59"/>
        <v>6.02</v>
      </c>
      <c r="AU89" s="438">
        <f t="shared" si="60"/>
        <v>1.6</v>
      </c>
      <c r="AV89" s="438">
        <f t="shared" si="61"/>
        <v>2.97</v>
      </c>
      <c r="AW89" s="444">
        <f t="shared" si="62"/>
        <v>10.59</v>
      </c>
      <c r="AX89" s="441">
        <f t="shared" si="63"/>
        <v>6.02</v>
      </c>
      <c r="AY89" s="70">
        <f t="shared" si="64"/>
        <v>4</v>
      </c>
      <c r="AZ89" s="438">
        <f t="shared" si="41"/>
        <v>0.4</v>
      </c>
      <c r="BA89" s="442">
        <f t="shared" si="42"/>
        <v>0.74</v>
      </c>
      <c r="BB89" s="438">
        <f t="shared" si="65"/>
        <v>6.02</v>
      </c>
      <c r="BC89" s="70">
        <v>4</v>
      </c>
      <c r="BD89" s="438">
        <f t="shared" si="43"/>
        <v>0.4</v>
      </c>
      <c r="BE89" s="442">
        <f t="shared" si="44"/>
        <v>0.74</v>
      </c>
      <c r="BF89" s="438">
        <f t="shared" si="66"/>
        <v>6.02</v>
      </c>
      <c r="BG89" s="70">
        <v>4</v>
      </c>
      <c r="BH89" s="438">
        <f t="shared" si="45"/>
        <v>0.4</v>
      </c>
      <c r="BI89" s="442">
        <f t="shared" si="46"/>
        <v>0.74</v>
      </c>
      <c r="BJ89" s="438">
        <f t="shared" si="67"/>
        <v>6.02</v>
      </c>
      <c r="BK89" s="70">
        <v>4</v>
      </c>
      <c r="BL89" s="438">
        <f t="shared" si="47"/>
        <v>0.4</v>
      </c>
      <c r="BM89" s="442">
        <f t="shared" si="48"/>
        <v>0.74</v>
      </c>
      <c r="BN89" s="93">
        <v>0</v>
      </c>
      <c r="BO89" s="93">
        <f>+INDEX(FY2018_ALL_Targets!DV:DV,MATCH('Final Comp Values'!C89,FY2018_ALL_Targets!B:B,0))</f>
        <v>0</v>
      </c>
      <c r="BP89" s="93">
        <f>++INDEX(FY2018_ALL_Targets!DW:DW,MATCH('Final Comp Values'!C89,FY2018_ALL_Targets!B:B,0))</f>
        <v>0</v>
      </c>
      <c r="BQ89" s="539">
        <f>++INDEX(FY2018_ALL_Targets!DX:DX,MATCH('Final Comp Values'!$C89,FY2018_ALL_Targets!$B:$B,0))</f>
        <v>0</v>
      </c>
      <c r="BR89" s="437">
        <f t="shared" si="49"/>
        <v>0</v>
      </c>
      <c r="BS89" s="438">
        <f t="shared" si="50"/>
        <v>0</v>
      </c>
      <c r="BT89" s="543">
        <f t="shared" si="68"/>
        <v>0</v>
      </c>
      <c r="BU89" s="437">
        <f t="shared" si="69"/>
        <v>10.58</v>
      </c>
      <c r="BV89" s="438">
        <f t="shared" si="51"/>
        <v>734977.34261016897</v>
      </c>
      <c r="BW89" s="548">
        <f t="shared" si="70"/>
        <v>1.982471153312198E-3</v>
      </c>
      <c r="BX89" s="437">
        <f t="shared" si="52"/>
        <v>0</v>
      </c>
      <c r="BY89" s="551">
        <f t="shared" si="53"/>
        <v>0</v>
      </c>
      <c r="BZ89" s="471">
        <f t="shared" si="71"/>
        <v>0</v>
      </c>
      <c r="CA89" s="469">
        <f t="shared" si="72"/>
        <v>735235.57</v>
      </c>
      <c r="CB89" s="471">
        <f t="shared" si="73"/>
        <v>734977.34261016897</v>
      </c>
      <c r="CC89" s="471">
        <f t="shared" si="74"/>
        <v>-9.9999999999997868E-3</v>
      </c>
      <c r="CD89" s="474">
        <f t="shared" si="75"/>
        <v>-694.27343720489546</v>
      </c>
      <c r="CE89" s="474">
        <f t="shared" si="76"/>
        <v>-258.22738983097952</v>
      </c>
      <c r="CF89" s="472">
        <f t="shared" si="77"/>
        <v>-436.04604737391594</v>
      </c>
      <c r="CG89" s="473">
        <f t="shared" si="78"/>
        <v>0</v>
      </c>
    </row>
    <row r="90" spans="1:85" s="71" customFormat="1" ht="15.75" customHeight="1" x14ac:dyDescent="0.25">
      <c r="A90" s="87">
        <v>1019200</v>
      </c>
      <c r="B90" s="88">
        <v>104696</v>
      </c>
      <c r="C90" s="88">
        <v>676276</v>
      </c>
      <c r="D90" s="88" t="s">
        <v>1298</v>
      </c>
      <c r="E90" s="89" t="s">
        <v>500</v>
      </c>
      <c r="F90" s="89" t="s">
        <v>1312</v>
      </c>
      <c r="G90" s="90" t="s">
        <v>1260</v>
      </c>
      <c r="H90" s="91" t="s">
        <v>1303</v>
      </c>
      <c r="I90" s="70" t="s">
        <v>35</v>
      </c>
      <c r="J90" s="70" t="s">
        <v>1262</v>
      </c>
      <c r="K90" s="70" t="s">
        <v>35</v>
      </c>
      <c r="L90" s="70"/>
      <c r="M90" s="70"/>
      <c r="N90" s="77"/>
      <c r="O90" s="70">
        <v>1019200</v>
      </c>
      <c r="P90" s="78">
        <v>25528</v>
      </c>
      <c r="Q90" s="79">
        <v>41640</v>
      </c>
      <c r="R90" s="79">
        <v>42004</v>
      </c>
      <c r="S90" s="78">
        <v>25528</v>
      </c>
      <c r="T90" s="80" t="s">
        <v>1263</v>
      </c>
      <c r="U90" s="61">
        <v>3.2720553552605136E-3</v>
      </c>
      <c r="V90" s="62">
        <v>2.5964523356018388E-3</v>
      </c>
      <c r="W90" s="30">
        <v>310832</v>
      </c>
      <c r="X90" s="63">
        <v>310832</v>
      </c>
      <c r="Y90" s="63">
        <v>621664</v>
      </c>
      <c r="Z90" s="67">
        <v>41281.43</v>
      </c>
      <c r="AA90" s="68">
        <v>41281.43</v>
      </c>
      <c r="AB90" s="68">
        <v>41281.43</v>
      </c>
      <c r="AC90" s="68">
        <v>41281.43</v>
      </c>
      <c r="AD90" s="66">
        <v>165125.70000000001</v>
      </c>
      <c r="AE90" s="67">
        <v>76665.509999999995</v>
      </c>
      <c r="AF90" s="68">
        <v>76665.509999999995</v>
      </c>
      <c r="AG90" s="68">
        <v>76665.509999999995</v>
      </c>
      <c r="AH90" s="68">
        <v>76665.509999999995</v>
      </c>
      <c r="AI90" s="66">
        <v>306662.02</v>
      </c>
      <c r="AJ90" s="69">
        <v>1093451.72</v>
      </c>
      <c r="AK90" s="406" t="s">
        <v>1298</v>
      </c>
      <c r="AL90" s="407">
        <v>76450.745475824064</v>
      </c>
      <c r="AM90" s="434">
        <f t="shared" si="54"/>
        <v>668455.9139784947</v>
      </c>
      <c r="AN90" s="435">
        <f t="shared" si="55"/>
        <v>177554.51612903227</v>
      </c>
      <c r="AO90" s="436">
        <f t="shared" si="56"/>
        <v>329744.10752688174</v>
      </c>
      <c r="AP90" s="437">
        <f t="shared" si="57"/>
        <v>8.74</v>
      </c>
      <c r="AQ90" s="438">
        <f t="shared" si="57"/>
        <v>2.3199999999999998</v>
      </c>
      <c r="AR90" s="438">
        <f t="shared" si="57"/>
        <v>4.3099999999999996</v>
      </c>
      <c r="AS90" s="443">
        <f t="shared" si="58"/>
        <v>15.370000000000001</v>
      </c>
      <c r="AT90" s="437">
        <f t="shared" si="59"/>
        <v>8.1300000000000008</v>
      </c>
      <c r="AU90" s="438">
        <f t="shared" si="60"/>
        <v>2.16</v>
      </c>
      <c r="AV90" s="438">
        <f t="shared" si="61"/>
        <v>4.01</v>
      </c>
      <c r="AW90" s="444">
        <f t="shared" si="62"/>
        <v>14.3</v>
      </c>
      <c r="AX90" s="441">
        <f t="shared" si="63"/>
        <v>8.1300000000000008</v>
      </c>
      <c r="AY90" s="70">
        <f t="shared" si="64"/>
        <v>4</v>
      </c>
      <c r="AZ90" s="438">
        <f t="shared" si="41"/>
        <v>0.54</v>
      </c>
      <c r="BA90" s="442">
        <f t="shared" si="42"/>
        <v>1</v>
      </c>
      <c r="BB90" s="438">
        <f t="shared" si="65"/>
        <v>8.1300000000000008</v>
      </c>
      <c r="BC90" s="70">
        <v>4</v>
      </c>
      <c r="BD90" s="438">
        <f t="shared" si="43"/>
        <v>0.54</v>
      </c>
      <c r="BE90" s="442">
        <f t="shared" si="44"/>
        <v>1</v>
      </c>
      <c r="BF90" s="438">
        <f t="shared" si="66"/>
        <v>8.1300000000000008</v>
      </c>
      <c r="BG90" s="70">
        <v>4</v>
      </c>
      <c r="BH90" s="438">
        <f t="shared" si="45"/>
        <v>0.54</v>
      </c>
      <c r="BI90" s="442">
        <f t="shared" si="46"/>
        <v>1</v>
      </c>
      <c r="BJ90" s="438">
        <f t="shared" si="67"/>
        <v>8.1300000000000008</v>
      </c>
      <c r="BK90" s="70">
        <v>4</v>
      </c>
      <c r="BL90" s="438">
        <f t="shared" si="47"/>
        <v>0.54</v>
      </c>
      <c r="BM90" s="442">
        <f t="shared" si="48"/>
        <v>1</v>
      </c>
      <c r="BN90" s="93">
        <v>0</v>
      </c>
      <c r="BO90" s="93">
        <f>+INDEX(FY2018_ALL_Targets!DV:DV,MATCH('Final Comp Values'!C90,FY2018_ALL_Targets!B:B,0))</f>
        <v>0</v>
      </c>
      <c r="BP90" s="93">
        <f>++INDEX(FY2018_ALL_Targets!DW:DW,MATCH('Final Comp Values'!C90,FY2018_ALL_Targets!B:B,0))</f>
        <v>0</v>
      </c>
      <c r="BQ90" s="539">
        <f>++INDEX(FY2018_ALL_Targets!DX:DX,MATCH('Final Comp Values'!$C90,FY2018_ALL_Targets!$B:$B,0))</f>
        <v>0</v>
      </c>
      <c r="BR90" s="437">
        <f t="shared" si="49"/>
        <v>0</v>
      </c>
      <c r="BS90" s="438">
        <f t="shared" si="50"/>
        <v>0</v>
      </c>
      <c r="BT90" s="543">
        <f t="shared" si="68"/>
        <v>0</v>
      </c>
      <c r="BU90" s="437">
        <f t="shared" si="69"/>
        <v>14.290000000000001</v>
      </c>
      <c r="BV90" s="438">
        <f t="shared" si="51"/>
        <v>1092481.1528495259</v>
      </c>
      <c r="BW90" s="548">
        <f t="shared" si="70"/>
        <v>2.9467743364303724E-3</v>
      </c>
      <c r="BX90" s="437">
        <f t="shared" si="52"/>
        <v>0</v>
      </c>
      <c r="BY90" s="551">
        <f t="shared" si="53"/>
        <v>0</v>
      </c>
      <c r="BZ90" s="471">
        <f t="shared" si="71"/>
        <v>0</v>
      </c>
      <c r="CA90" s="469">
        <f t="shared" si="72"/>
        <v>1093451.72</v>
      </c>
      <c r="CB90" s="471">
        <f t="shared" si="73"/>
        <v>1092481.1528495259</v>
      </c>
      <c r="CC90" s="471">
        <f t="shared" si="74"/>
        <v>-9.9999999999997868E-3</v>
      </c>
      <c r="CD90" s="474">
        <f t="shared" si="75"/>
        <v>-764.65155244753612</v>
      </c>
      <c r="CE90" s="474">
        <f t="shared" si="76"/>
        <v>-970.56715047406033</v>
      </c>
      <c r="CF90" s="472">
        <f t="shared" si="77"/>
        <v>205.91559802652421</v>
      </c>
      <c r="CG90" s="473">
        <f t="shared" si="78"/>
        <v>0</v>
      </c>
    </row>
    <row r="91" spans="1:85" s="71" customFormat="1" ht="15.75" customHeight="1" x14ac:dyDescent="0.25">
      <c r="A91" s="72">
        <v>1015207</v>
      </c>
      <c r="B91" s="73">
        <v>4608</v>
      </c>
      <c r="C91" s="73">
        <v>675151</v>
      </c>
      <c r="D91" s="73" t="s">
        <v>1296</v>
      </c>
      <c r="E91" s="74" t="s">
        <v>744</v>
      </c>
      <c r="F91" s="74" t="s">
        <v>1313</v>
      </c>
      <c r="G91" s="75" t="s">
        <v>1260</v>
      </c>
      <c r="H91" s="76" t="s">
        <v>1303</v>
      </c>
      <c r="I91" s="70" t="s">
        <v>35</v>
      </c>
      <c r="J91" s="70" t="s">
        <v>1262</v>
      </c>
      <c r="K91" s="70" t="s">
        <v>35</v>
      </c>
      <c r="L91" s="70"/>
      <c r="M91" s="70"/>
      <c r="N91" s="77"/>
      <c r="O91" s="70">
        <v>1015207</v>
      </c>
      <c r="P91" s="78">
        <v>12308</v>
      </c>
      <c r="Q91" s="79">
        <v>41640</v>
      </c>
      <c r="R91" s="79">
        <v>42004</v>
      </c>
      <c r="S91" s="78">
        <v>12308</v>
      </c>
      <c r="T91" s="80" t="s">
        <v>1263</v>
      </c>
      <c r="U91" s="61">
        <v>1.5775798069784708E-3</v>
      </c>
      <c r="V91" s="62">
        <v>1.2518464175253615E-3</v>
      </c>
      <c r="W91" s="30">
        <v>149864</v>
      </c>
      <c r="X91" s="63">
        <v>149864</v>
      </c>
      <c r="Y91" s="63">
        <v>299728</v>
      </c>
      <c r="Z91" s="67">
        <v>19903.310000000001</v>
      </c>
      <c r="AA91" s="68">
        <v>19903.310000000001</v>
      </c>
      <c r="AB91" s="68">
        <v>19903.310000000001</v>
      </c>
      <c r="AC91" s="68">
        <v>19903.310000000001</v>
      </c>
      <c r="AD91" s="66">
        <v>79613.25</v>
      </c>
      <c r="AE91" s="67">
        <v>36963.300000000003</v>
      </c>
      <c r="AF91" s="68">
        <v>36963.300000000003</v>
      </c>
      <c r="AG91" s="68">
        <v>36963.300000000003</v>
      </c>
      <c r="AH91" s="68">
        <v>36963.300000000003</v>
      </c>
      <c r="AI91" s="66">
        <v>147853.19</v>
      </c>
      <c r="AJ91" s="69">
        <v>527194.43999999994</v>
      </c>
      <c r="AK91" s="406" t="s">
        <v>1296</v>
      </c>
      <c r="AL91" s="407">
        <v>78350.213597275724</v>
      </c>
      <c r="AM91" s="434">
        <f t="shared" si="54"/>
        <v>322288.17204301077</v>
      </c>
      <c r="AN91" s="435">
        <f t="shared" si="55"/>
        <v>85605.645161290333</v>
      </c>
      <c r="AO91" s="436">
        <f t="shared" si="56"/>
        <v>158981.92473118281</v>
      </c>
      <c r="AP91" s="437">
        <f t="shared" si="57"/>
        <v>4.1100000000000003</v>
      </c>
      <c r="AQ91" s="438">
        <f t="shared" si="57"/>
        <v>1.0900000000000001</v>
      </c>
      <c r="AR91" s="438">
        <f t="shared" si="57"/>
        <v>2.0299999999999998</v>
      </c>
      <c r="AS91" s="443">
        <f t="shared" si="58"/>
        <v>7.23</v>
      </c>
      <c r="AT91" s="437">
        <f t="shared" si="59"/>
        <v>3.83</v>
      </c>
      <c r="AU91" s="438">
        <f t="shared" si="60"/>
        <v>1.02</v>
      </c>
      <c r="AV91" s="438">
        <f t="shared" si="61"/>
        <v>1.89</v>
      </c>
      <c r="AW91" s="444">
        <f t="shared" si="62"/>
        <v>6.7399999999999993</v>
      </c>
      <c r="AX91" s="441">
        <f t="shared" si="63"/>
        <v>3.83</v>
      </c>
      <c r="AY91" s="70">
        <f t="shared" si="64"/>
        <v>4</v>
      </c>
      <c r="AZ91" s="438">
        <f t="shared" si="41"/>
        <v>0.26</v>
      </c>
      <c r="BA91" s="442">
        <f t="shared" si="42"/>
        <v>0.47</v>
      </c>
      <c r="BB91" s="438">
        <f t="shared" si="65"/>
        <v>3.83</v>
      </c>
      <c r="BC91" s="70">
        <v>4</v>
      </c>
      <c r="BD91" s="438">
        <f t="shared" si="43"/>
        <v>0.26</v>
      </c>
      <c r="BE91" s="442">
        <f t="shared" si="44"/>
        <v>0.47</v>
      </c>
      <c r="BF91" s="438">
        <f t="shared" si="66"/>
        <v>3.83</v>
      </c>
      <c r="BG91" s="70">
        <v>4</v>
      </c>
      <c r="BH91" s="438">
        <f t="shared" si="45"/>
        <v>0.26</v>
      </c>
      <c r="BI91" s="442">
        <f t="shared" si="46"/>
        <v>0.47</v>
      </c>
      <c r="BJ91" s="438">
        <f t="shared" si="67"/>
        <v>3.83</v>
      </c>
      <c r="BK91" s="70">
        <v>4</v>
      </c>
      <c r="BL91" s="438">
        <f t="shared" si="47"/>
        <v>0.26</v>
      </c>
      <c r="BM91" s="442">
        <f t="shared" si="48"/>
        <v>0.47</v>
      </c>
      <c r="BN91" s="93">
        <v>0</v>
      </c>
      <c r="BO91" s="93">
        <f>+INDEX(FY2018_ALL_Targets!DV:DV,MATCH('Final Comp Values'!C91,FY2018_ALL_Targets!B:B,0))</f>
        <v>0</v>
      </c>
      <c r="BP91" s="93">
        <f>++INDEX(FY2018_ALL_Targets!DW:DW,MATCH('Final Comp Values'!C91,FY2018_ALL_Targets!B:B,0))</f>
        <v>0</v>
      </c>
      <c r="BQ91" s="539">
        <f>++INDEX(FY2018_ALL_Targets!DX:DX,MATCH('Final Comp Values'!$C91,FY2018_ALL_Targets!$B:$B,0))</f>
        <v>0</v>
      </c>
      <c r="BR91" s="437">
        <f t="shared" si="49"/>
        <v>0</v>
      </c>
      <c r="BS91" s="438">
        <f t="shared" si="50"/>
        <v>0</v>
      </c>
      <c r="BT91" s="543">
        <f t="shared" si="68"/>
        <v>0</v>
      </c>
      <c r="BU91" s="437">
        <f t="shared" si="69"/>
        <v>6.75</v>
      </c>
      <c r="BV91" s="438">
        <f t="shared" si="51"/>
        <v>528863.94178161118</v>
      </c>
      <c r="BW91" s="548">
        <f t="shared" si="70"/>
        <v>1.4265167751778252E-3</v>
      </c>
      <c r="BX91" s="437">
        <f t="shared" si="52"/>
        <v>0</v>
      </c>
      <c r="BY91" s="551">
        <f t="shared" si="53"/>
        <v>0</v>
      </c>
      <c r="BZ91" s="471">
        <f t="shared" si="71"/>
        <v>4.4408920985006262E-16</v>
      </c>
      <c r="CA91" s="469">
        <f t="shared" si="72"/>
        <v>527194.43999999994</v>
      </c>
      <c r="CB91" s="471">
        <f t="shared" si="73"/>
        <v>528863.94178161118</v>
      </c>
      <c r="CC91" s="471">
        <f t="shared" si="74"/>
        <v>1.0000000000000675E-2</v>
      </c>
      <c r="CD91" s="474">
        <f t="shared" si="75"/>
        <v>782.18759643922192</v>
      </c>
      <c r="CE91" s="474">
        <f t="shared" si="76"/>
        <v>1669.5017816112377</v>
      </c>
      <c r="CF91" s="472">
        <f t="shared" si="77"/>
        <v>-887.31418517201575</v>
      </c>
      <c r="CG91" s="473">
        <f t="shared" si="78"/>
        <v>0</v>
      </c>
    </row>
    <row r="92" spans="1:85" s="71" customFormat="1" ht="15.75" customHeight="1" x14ac:dyDescent="0.25">
      <c r="A92" s="87">
        <v>1026572</v>
      </c>
      <c r="B92" s="88">
        <v>4069</v>
      </c>
      <c r="C92" s="88">
        <v>676067</v>
      </c>
      <c r="D92" s="88" t="s">
        <v>1293</v>
      </c>
      <c r="E92" s="89" t="s">
        <v>564</v>
      </c>
      <c r="F92" s="89" t="s">
        <v>1314</v>
      </c>
      <c r="G92" s="90" t="s">
        <v>1260</v>
      </c>
      <c r="H92" s="91" t="s">
        <v>1303</v>
      </c>
      <c r="I92" s="70" t="s">
        <v>35</v>
      </c>
      <c r="J92" s="70" t="s">
        <v>1262</v>
      </c>
      <c r="K92" s="70" t="s">
        <v>35</v>
      </c>
      <c r="L92" s="70"/>
      <c r="M92" s="70"/>
      <c r="N92" s="77"/>
      <c r="O92" s="70">
        <v>1025484</v>
      </c>
      <c r="P92" s="78">
        <v>12605</v>
      </c>
      <c r="Q92" s="79">
        <v>41640</v>
      </c>
      <c r="R92" s="79">
        <v>42004</v>
      </c>
      <c r="S92" s="78">
        <v>12605</v>
      </c>
      <c r="T92" s="80" t="s">
        <v>1263</v>
      </c>
      <c r="U92" s="61">
        <v>1.6156478279950946E-3</v>
      </c>
      <c r="V92" s="62">
        <v>1.2820542811916788E-3</v>
      </c>
      <c r="W92" s="30">
        <v>153480</v>
      </c>
      <c r="X92" s="63">
        <v>153480</v>
      </c>
      <c r="Y92" s="63">
        <v>306960</v>
      </c>
      <c r="Z92" s="67">
        <v>20383.59</v>
      </c>
      <c r="AA92" s="68">
        <v>20383.59</v>
      </c>
      <c r="AB92" s="68">
        <v>20383.59</v>
      </c>
      <c r="AC92" s="68">
        <v>20383.59</v>
      </c>
      <c r="AD92" s="66">
        <v>81534.37</v>
      </c>
      <c r="AE92" s="67">
        <v>37855.25</v>
      </c>
      <c r="AF92" s="68">
        <v>37855.25</v>
      </c>
      <c r="AG92" s="68">
        <v>37855.25</v>
      </c>
      <c r="AH92" s="68">
        <v>37855.25</v>
      </c>
      <c r="AI92" s="66">
        <v>151420.98000000001</v>
      </c>
      <c r="AJ92" s="69">
        <v>539915.35</v>
      </c>
      <c r="AK92" s="406" t="s">
        <v>1293</v>
      </c>
      <c r="AL92" s="407">
        <v>69468.557902662476</v>
      </c>
      <c r="AM92" s="434">
        <f t="shared" si="54"/>
        <v>330064.5161290323</v>
      </c>
      <c r="AN92" s="435">
        <f t="shared" si="55"/>
        <v>87671.365591397844</v>
      </c>
      <c r="AO92" s="436">
        <f t="shared" si="56"/>
        <v>162818.25806451615</v>
      </c>
      <c r="AP92" s="437">
        <f t="shared" si="57"/>
        <v>4.75</v>
      </c>
      <c r="AQ92" s="438">
        <f t="shared" si="57"/>
        <v>1.26</v>
      </c>
      <c r="AR92" s="438">
        <f t="shared" si="57"/>
        <v>2.34</v>
      </c>
      <c r="AS92" s="443">
        <f t="shared" si="58"/>
        <v>8.35</v>
      </c>
      <c r="AT92" s="437">
        <f t="shared" si="59"/>
        <v>4.42</v>
      </c>
      <c r="AU92" s="438">
        <f t="shared" si="60"/>
        <v>1.17</v>
      </c>
      <c r="AV92" s="438">
        <f t="shared" si="61"/>
        <v>2.1800000000000002</v>
      </c>
      <c r="AW92" s="444">
        <f t="shared" si="62"/>
        <v>7.77</v>
      </c>
      <c r="AX92" s="441">
        <f t="shared" si="63"/>
        <v>4.42</v>
      </c>
      <c r="AY92" s="70">
        <f t="shared" si="64"/>
        <v>4</v>
      </c>
      <c r="AZ92" s="438">
        <f t="shared" si="41"/>
        <v>0.28999999999999998</v>
      </c>
      <c r="BA92" s="442">
        <f t="shared" si="42"/>
        <v>0.55000000000000004</v>
      </c>
      <c r="BB92" s="438">
        <f t="shared" si="65"/>
        <v>4.42</v>
      </c>
      <c r="BC92" s="70">
        <v>4</v>
      </c>
      <c r="BD92" s="438">
        <f t="shared" si="43"/>
        <v>0.28999999999999998</v>
      </c>
      <c r="BE92" s="442">
        <f t="shared" si="44"/>
        <v>0.55000000000000004</v>
      </c>
      <c r="BF92" s="438">
        <f t="shared" si="66"/>
        <v>4.42</v>
      </c>
      <c r="BG92" s="70">
        <v>4</v>
      </c>
      <c r="BH92" s="438">
        <f t="shared" si="45"/>
        <v>0.28999999999999998</v>
      </c>
      <c r="BI92" s="442">
        <f t="shared" si="46"/>
        <v>0.55000000000000004</v>
      </c>
      <c r="BJ92" s="438">
        <f t="shared" si="67"/>
        <v>4.42</v>
      </c>
      <c r="BK92" s="70">
        <v>4</v>
      </c>
      <c r="BL92" s="438">
        <f t="shared" si="47"/>
        <v>0.28999999999999998</v>
      </c>
      <c r="BM92" s="442">
        <f t="shared" si="48"/>
        <v>0.55000000000000004</v>
      </c>
      <c r="BN92" s="93">
        <v>0</v>
      </c>
      <c r="BO92" s="93">
        <f>+INDEX(FY2018_ALL_Targets!DV:DV,MATCH('Final Comp Values'!C92,FY2018_ALL_Targets!B:B,0))</f>
        <v>0</v>
      </c>
      <c r="BP92" s="93">
        <f>++INDEX(FY2018_ALL_Targets!DW:DW,MATCH('Final Comp Values'!C92,FY2018_ALL_Targets!B:B,0))</f>
        <v>0</v>
      </c>
      <c r="BQ92" s="539">
        <f>++INDEX(FY2018_ALL_Targets!DX:DX,MATCH('Final Comp Values'!$C92,FY2018_ALL_Targets!$B:$B,0))</f>
        <v>0</v>
      </c>
      <c r="BR92" s="437">
        <f t="shared" si="49"/>
        <v>0</v>
      </c>
      <c r="BS92" s="438">
        <f t="shared" si="50"/>
        <v>0</v>
      </c>
      <c r="BT92" s="543">
        <f t="shared" si="68"/>
        <v>0</v>
      </c>
      <c r="BU92" s="437">
        <f t="shared" si="69"/>
        <v>7.78</v>
      </c>
      <c r="BV92" s="438">
        <f t="shared" si="51"/>
        <v>540465.38048271404</v>
      </c>
      <c r="BW92" s="548">
        <f t="shared" si="70"/>
        <v>1.4578096004507466E-3</v>
      </c>
      <c r="BX92" s="437">
        <f t="shared" si="52"/>
        <v>0</v>
      </c>
      <c r="BY92" s="551">
        <f t="shared" si="53"/>
        <v>0</v>
      </c>
      <c r="BZ92" s="471">
        <f t="shared" si="71"/>
        <v>0</v>
      </c>
      <c r="CA92" s="469">
        <f t="shared" si="72"/>
        <v>539915.35</v>
      </c>
      <c r="CB92" s="471">
        <f t="shared" si="73"/>
        <v>540465.38048271404</v>
      </c>
      <c r="CC92" s="471">
        <f t="shared" si="74"/>
        <v>1.0000000000000675E-2</v>
      </c>
      <c r="CD92" s="474">
        <f t="shared" si="75"/>
        <v>694.87175032179721</v>
      </c>
      <c r="CE92" s="474">
        <f t="shared" si="76"/>
        <v>550.03048271406442</v>
      </c>
      <c r="CF92" s="472">
        <f t="shared" si="77"/>
        <v>144.84126760773279</v>
      </c>
      <c r="CG92" s="473">
        <f t="shared" si="78"/>
        <v>0</v>
      </c>
    </row>
    <row r="93" spans="1:85" s="71" customFormat="1" ht="15.75" customHeight="1" x14ac:dyDescent="0.25">
      <c r="A93" s="87">
        <v>1026123</v>
      </c>
      <c r="B93" s="88">
        <v>104749</v>
      </c>
      <c r="C93" s="88">
        <v>676293</v>
      </c>
      <c r="D93" s="88" t="s">
        <v>1298</v>
      </c>
      <c r="E93" s="89" t="s">
        <v>504</v>
      </c>
      <c r="F93" s="89" t="s">
        <v>1315</v>
      </c>
      <c r="G93" s="90" t="s">
        <v>1260</v>
      </c>
      <c r="H93" s="91" t="s">
        <v>1303</v>
      </c>
      <c r="I93" s="70" t="s">
        <v>35</v>
      </c>
      <c r="J93" s="70" t="s">
        <v>1262</v>
      </c>
      <c r="K93" s="70" t="s">
        <v>35</v>
      </c>
      <c r="L93" s="70"/>
      <c r="M93" s="70"/>
      <c r="N93" s="77"/>
      <c r="O93" s="70">
        <v>1026123</v>
      </c>
      <c r="P93" s="78">
        <v>3493</v>
      </c>
      <c r="Q93" s="79">
        <v>41930</v>
      </c>
      <c r="R93" s="79">
        <v>42004</v>
      </c>
      <c r="S93" s="78">
        <v>16999</v>
      </c>
      <c r="T93" s="80" t="s">
        <v>1263</v>
      </c>
      <c r="U93" s="61">
        <v>2.1788494587932257E-3</v>
      </c>
      <c r="V93" s="62">
        <v>1.7289679274872947E-3</v>
      </c>
      <c r="W93" s="30">
        <v>206982</v>
      </c>
      <c r="X93" s="63">
        <v>206982</v>
      </c>
      <c r="Y93" s="63">
        <v>413964</v>
      </c>
      <c r="Z93" s="67">
        <v>27489.15</v>
      </c>
      <c r="AA93" s="68">
        <v>27489.15</v>
      </c>
      <c r="AB93" s="68">
        <v>27489.15</v>
      </c>
      <c r="AC93" s="68">
        <v>27489.15</v>
      </c>
      <c r="AD93" s="66">
        <v>109956.59</v>
      </c>
      <c r="AE93" s="67">
        <v>51051.28</v>
      </c>
      <c r="AF93" s="68">
        <v>51051.28</v>
      </c>
      <c r="AG93" s="68">
        <v>51051.28</v>
      </c>
      <c r="AH93" s="68">
        <v>51051.28</v>
      </c>
      <c r="AI93" s="66">
        <v>204205.1</v>
      </c>
      <c r="AJ93" s="69">
        <v>728125.69</v>
      </c>
      <c r="AK93" s="406" t="s">
        <v>1298</v>
      </c>
      <c r="AL93" s="407">
        <v>76450.745475824064</v>
      </c>
      <c r="AM93" s="434">
        <f t="shared" si="54"/>
        <v>445122.58064516133</v>
      </c>
      <c r="AN93" s="435">
        <f t="shared" si="55"/>
        <v>118232.89247311828</v>
      </c>
      <c r="AO93" s="436">
        <f t="shared" si="56"/>
        <v>219575.37634408605</v>
      </c>
      <c r="AP93" s="437">
        <f t="shared" si="57"/>
        <v>5.82</v>
      </c>
      <c r="AQ93" s="438">
        <f t="shared" si="57"/>
        <v>1.55</v>
      </c>
      <c r="AR93" s="438">
        <f t="shared" si="57"/>
        <v>2.87</v>
      </c>
      <c r="AS93" s="443">
        <f t="shared" si="58"/>
        <v>10.24</v>
      </c>
      <c r="AT93" s="437">
        <f t="shared" si="59"/>
        <v>5.41</v>
      </c>
      <c r="AU93" s="438">
        <f t="shared" si="60"/>
        <v>1.44</v>
      </c>
      <c r="AV93" s="438">
        <f t="shared" si="61"/>
        <v>2.67</v>
      </c>
      <c r="AW93" s="444">
        <f t="shared" si="62"/>
        <v>9.52</v>
      </c>
      <c r="AX93" s="441">
        <f t="shared" si="63"/>
        <v>5.41</v>
      </c>
      <c r="AY93" s="70">
        <f t="shared" si="64"/>
        <v>4</v>
      </c>
      <c r="AZ93" s="438">
        <f t="shared" si="41"/>
        <v>0.36</v>
      </c>
      <c r="BA93" s="442">
        <f t="shared" si="42"/>
        <v>0.67</v>
      </c>
      <c r="BB93" s="438">
        <f t="shared" si="65"/>
        <v>5.41</v>
      </c>
      <c r="BC93" s="70">
        <v>4</v>
      </c>
      <c r="BD93" s="438">
        <f t="shared" si="43"/>
        <v>0.36</v>
      </c>
      <c r="BE93" s="442">
        <f t="shared" si="44"/>
        <v>0.67</v>
      </c>
      <c r="BF93" s="438">
        <f t="shared" si="66"/>
        <v>5.41</v>
      </c>
      <c r="BG93" s="70">
        <v>4</v>
      </c>
      <c r="BH93" s="438">
        <f t="shared" si="45"/>
        <v>0.36</v>
      </c>
      <c r="BI93" s="442">
        <f t="shared" si="46"/>
        <v>0.67</v>
      </c>
      <c r="BJ93" s="438">
        <f t="shared" si="67"/>
        <v>5.41</v>
      </c>
      <c r="BK93" s="70">
        <v>4</v>
      </c>
      <c r="BL93" s="438">
        <f t="shared" si="47"/>
        <v>0.36</v>
      </c>
      <c r="BM93" s="442">
        <f t="shared" si="48"/>
        <v>0.67</v>
      </c>
      <c r="BN93" s="93">
        <v>0</v>
      </c>
      <c r="BO93" s="93">
        <f>+INDEX(FY2018_ALL_Targets!DV:DV,MATCH('Final Comp Values'!C93,FY2018_ALL_Targets!B:B,0))</f>
        <v>0</v>
      </c>
      <c r="BP93" s="93">
        <f>++INDEX(FY2018_ALL_Targets!DW:DW,MATCH('Final Comp Values'!C93,FY2018_ALL_Targets!B:B,0))</f>
        <v>0</v>
      </c>
      <c r="BQ93" s="539">
        <f>++INDEX(FY2018_ALL_Targets!DX:DX,MATCH('Final Comp Values'!$C93,FY2018_ALL_Targets!$B:$B,0))</f>
        <v>0</v>
      </c>
      <c r="BR93" s="437">
        <f t="shared" si="49"/>
        <v>0</v>
      </c>
      <c r="BS93" s="438">
        <f t="shared" si="50"/>
        <v>0</v>
      </c>
      <c r="BT93" s="543">
        <f t="shared" si="68"/>
        <v>0</v>
      </c>
      <c r="BU93" s="437">
        <f t="shared" si="69"/>
        <v>9.5300000000000011</v>
      </c>
      <c r="BV93" s="438">
        <f t="shared" si="51"/>
        <v>728575.60438460344</v>
      </c>
      <c r="BW93" s="548">
        <f t="shared" si="70"/>
        <v>1.9652035987530758E-3</v>
      </c>
      <c r="BX93" s="437">
        <f t="shared" si="52"/>
        <v>0</v>
      </c>
      <c r="BY93" s="551">
        <f t="shared" si="53"/>
        <v>0</v>
      </c>
      <c r="BZ93" s="471">
        <f t="shared" si="71"/>
        <v>1.5543122344752192E-15</v>
      </c>
      <c r="CA93" s="469">
        <f t="shared" si="72"/>
        <v>728125.69</v>
      </c>
      <c r="CB93" s="471">
        <f t="shared" si="73"/>
        <v>728575.60438460344</v>
      </c>
      <c r="CC93" s="471">
        <f t="shared" si="74"/>
        <v>1.0000000000001563E-2</v>
      </c>
      <c r="CD93" s="474">
        <f t="shared" si="75"/>
        <v>764.8379096639851</v>
      </c>
      <c r="CE93" s="474">
        <f t="shared" si="76"/>
        <v>449.91438460350037</v>
      </c>
      <c r="CF93" s="472">
        <f t="shared" si="77"/>
        <v>314.92352506048474</v>
      </c>
      <c r="CG93" s="473">
        <f t="shared" si="78"/>
        <v>0</v>
      </c>
    </row>
    <row r="94" spans="1:85" s="71" customFormat="1" ht="15.75" customHeight="1" x14ac:dyDescent="0.25">
      <c r="A94" s="87">
        <v>1026699</v>
      </c>
      <c r="B94" s="88">
        <v>103103</v>
      </c>
      <c r="C94" s="88">
        <v>676145</v>
      </c>
      <c r="D94" s="88" t="s">
        <v>1293</v>
      </c>
      <c r="E94" s="89" t="s">
        <v>138</v>
      </c>
      <c r="F94" s="89" t="s">
        <v>1316</v>
      </c>
      <c r="G94" s="90" t="s">
        <v>1260</v>
      </c>
      <c r="H94" s="91" t="s">
        <v>1303</v>
      </c>
      <c r="I94" s="70" t="s">
        <v>35</v>
      </c>
      <c r="J94" s="70" t="s">
        <v>35</v>
      </c>
      <c r="K94" s="70" t="s">
        <v>1262</v>
      </c>
      <c r="L94" s="70"/>
      <c r="M94" s="70"/>
      <c r="N94" s="77"/>
      <c r="O94" s="70">
        <v>1015110</v>
      </c>
      <c r="P94" s="78">
        <v>33304</v>
      </c>
      <c r="Q94" s="79">
        <v>41640</v>
      </c>
      <c r="R94" s="79">
        <v>42004</v>
      </c>
      <c r="S94" s="78">
        <v>33304</v>
      </c>
      <c r="T94" s="80" t="s">
        <v>1265</v>
      </c>
      <c r="U94" s="61">
        <v>4.2687453600593912E-3</v>
      </c>
      <c r="V94" s="62">
        <v>3.387349129774508E-3</v>
      </c>
      <c r="W94" s="30">
        <v>405514</v>
      </c>
      <c r="X94" s="63">
        <v>405514</v>
      </c>
      <c r="Y94" s="63">
        <v>811028</v>
      </c>
      <c r="Z94" s="67">
        <v>53856.03</v>
      </c>
      <c r="AA94" s="68">
        <v>53856.03</v>
      </c>
      <c r="AB94" s="68">
        <v>53856.03</v>
      </c>
      <c r="AC94" s="68">
        <v>53856.03</v>
      </c>
      <c r="AD94" s="66">
        <v>215424.1</v>
      </c>
      <c r="AE94" s="67">
        <v>100018.33</v>
      </c>
      <c r="AF94" s="68">
        <v>100018.33</v>
      </c>
      <c r="AG94" s="68">
        <v>100018.33</v>
      </c>
      <c r="AH94" s="68">
        <v>100018.33</v>
      </c>
      <c r="AI94" s="66">
        <v>400073.33</v>
      </c>
      <c r="AJ94" s="69">
        <v>1426525.43</v>
      </c>
      <c r="AK94" s="406" t="s">
        <v>1293</v>
      </c>
      <c r="AL94" s="407">
        <v>69468.557902662476</v>
      </c>
      <c r="AM94" s="434">
        <f t="shared" si="54"/>
        <v>872073.1182795699</v>
      </c>
      <c r="AN94" s="435">
        <f t="shared" si="55"/>
        <v>231638.8172043011</v>
      </c>
      <c r="AO94" s="436">
        <f t="shared" si="56"/>
        <v>430186.37634408608</v>
      </c>
      <c r="AP94" s="437">
        <f t="shared" si="57"/>
        <v>12.55</v>
      </c>
      <c r="AQ94" s="438">
        <f t="shared" si="57"/>
        <v>3.33</v>
      </c>
      <c r="AR94" s="438">
        <f t="shared" si="57"/>
        <v>6.19</v>
      </c>
      <c r="AS94" s="443">
        <f t="shared" si="58"/>
        <v>22.07</v>
      </c>
      <c r="AT94" s="437">
        <f t="shared" si="59"/>
        <v>11.67</v>
      </c>
      <c r="AU94" s="438">
        <f t="shared" si="60"/>
        <v>3.1</v>
      </c>
      <c r="AV94" s="438">
        <f t="shared" si="61"/>
        <v>5.76</v>
      </c>
      <c r="AW94" s="444">
        <f t="shared" si="62"/>
        <v>20.53</v>
      </c>
      <c r="AX94" s="441">
        <f t="shared" si="63"/>
        <v>11.67</v>
      </c>
      <c r="AY94" s="70">
        <f t="shared" si="64"/>
        <v>4</v>
      </c>
      <c r="AZ94" s="438">
        <f t="shared" si="41"/>
        <v>0.78</v>
      </c>
      <c r="BA94" s="442">
        <f t="shared" si="42"/>
        <v>1.44</v>
      </c>
      <c r="BB94" s="438">
        <f t="shared" si="65"/>
        <v>11.67</v>
      </c>
      <c r="BC94" s="70">
        <v>4</v>
      </c>
      <c r="BD94" s="438">
        <f t="shared" si="43"/>
        <v>0.78</v>
      </c>
      <c r="BE94" s="442">
        <f t="shared" si="44"/>
        <v>1.44</v>
      </c>
      <c r="BF94" s="438">
        <f t="shared" si="66"/>
        <v>11.67</v>
      </c>
      <c r="BG94" s="70">
        <v>4</v>
      </c>
      <c r="BH94" s="438">
        <f t="shared" si="45"/>
        <v>0.78</v>
      </c>
      <c r="BI94" s="442">
        <f t="shared" si="46"/>
        <v>1.44</v>
      </c>
      <c r="BJ94" s="438">
        <f t="shared" si="67"/>
        <v>11.67</v>
      </c>
      <c r="BK94" s="70">
        <v>4</v>
      </c>
      <c r="BL94" s="438">
        <f t="shared" si="47"/>
        <v>0.78</v>
      </c>
      <c r="BM94" s="442">
        <f t="shared" si="48"/>
        <v>1.44</v>
      </c>
      <c r="BN94" s="93">
        <v>0</v>
      </c>
      <c r="BO94" s="93">
        <f>+INDEX(FY2018_ALL_Targets!DV:DV,MATCH('Final Comp Values'!C94,FY2018_ALL_Targets!B:B,0))</f>
        <v>0</v>
      </c>
      <c r="BP94" s="93">
        <f>++INDEX(FY2018_ALL_Targets!DW:DW,MATCH('Final Comp Values'!C94,FY2018_ALL_Targets!B:B,0))</f>
        <v>0</v>
      </c>
      <c r="BQ94" s="539">
        <f>++INDEX(FY2018_ALL_Targets!DX:DX,MATCH('Final Comp Values'!$C94,FY2018_ALL_Targets!$B:$B,0))</f>
        <v>0</v>
      </c>
      <c r="BR94" s="437">
        <f t="shared" si="49"/>
        <v>0</v>
      </c>
      <c r="BS94" s="438">
        <f t="shared" si="50"/>
        <v>0</v>
      </c>
      <c r="BT94" s="543">
        <f t="shared" si="68"/>
        <v>0</v>
      </c>
      <c r="BU94" s="437">
        <f t="shared" si="69"/>
        <v>20.549999999999997</v>
      </c>
      <c r="BV94" s="438">
        <f t="shared" si="51"/>
        <v>1427578.8648997138</v>
      </c>
      <c r="BW94" s="548">
        <f t="shared" si="70"/>
        <v>3.8506410397510082E-3</v>
      </c>
      <c r="BX94" s="437">
        <f t="shared" si="52"/>
        <v>0</v>
      </c>
      <c r="BY94" s="551">
        <f t="shared" si="53"/>
        <v>0</v>
      </c>
      <c r="BZ94" s="471">
        <f t="shared" si="71"/>
        <v>-2.4424906541753444E-15</v>
      </c>
      <c r="CA94" s="469">
        <f t="shared" si="72"/>
        <v>1426525.43</v>
      </c>
      <c r="CB94" s="471">
        <f t="shared" si="73"/>
        <v>1427578.8648997138</v>
      </c>
      <c r="CC94" s="471">
        <f t="shared" si="74"/>
        <v>1.9999999999996021E-2</v>
      </c>
      <c r="CD94" s="474">
        <f t="shared" si="75"/>
        <v>1389.6984218214477</v>
      </c>
      <c r="CE94" s="474">
        <f t="shared" si="76"/>
        <v>1053.4348997138441</v>
      </c>
      <c r="CF94" s="472">
        <f t="shared" si="77"/>
        <v>336.26352210760365</v>
      </c>
      <c r="CG94" s="473">
        <f t="shared" si="78"/>
        <v>0</v>
      </c>
    </row>
    <row r="95" spans="1:85" s="71" customFormat="1" ht="15.75" customHeight="1" x14ac:dyDescent="0.25">
      <c r="A95" s="72">
        <v>1015050</v>
      </c>
      <c r="B95" s="73">
        <v>103093</v>
      </c>
      <c r="C95" s="73">
        <v>676156</v>
      </c>
      <c r="D95" s="73" t="s">
        <v>1298</v>
      </c>
      <c r="E95" s="74" t="s">
        <v>446</v>
      </c>
      <c r="F95" s="74" t="s">
        <v>1317</v>
      </c>
      <c r="G95" s="75" t="s">
        <v>1260</v>
      </c>
      <c r="H95" s="76" t="s">
        <v>1303</v>
      </c>
      <c r="I95" s="70" t="s">
        <v>35</v>
      </c>
      <c r="J95" s="70" t="s">
        <v>1262</v>
      </c>
      <c r="K95" s="70" t="s">
        <v>35</v>
      </c>
      <c r="L95" s="70"/>
      <c r="M95" s="70"/>
      <c r="N95" s="77"/>
      <c r="O95" s="70">
        <v>1015050</v>
      </c>
      <c r="P95" s="78">
        <v>6722</v>
      </c>
      <c r="Q95" s="79">
        <v>41640</v>
      </c>
      <c r="R95" s="79">
        <v>42004</v>
      </c>
      <c r="S95" s="78">
        <v>6722</v>
      </c>
      <c r="T95" s="80" t="s">
        <v>1263</v>
      </c>
      <c r="U95" s="61">
        <v>8.6159339149409161E-4</v>
      </c>
      <c r="V95" s="62">
        <v>6.836944766497791E-4</v>
      </c>
      <c r="W95" s="30">
        <v>81848</v>
      </c>
      <c r="X95" s="63">
        <v>81848</v>
      </c>
      <c r="Y95" s="63">
        <v>163696</v>
      </c>
      <c r="Z95" s="67">
        <v>10870.17</v>
      </c>
      <c r="AA95" s="68">
        <v>10870.17</v>
      </c>
      <c r="AB95" s="68">
        <v>10870.17</v>
      </c>
      <c r="AC95" s="68">
        <v>10870.17</v>
      </c>
      <c r="AD95" s="66">
        <v>43480.69</v>
      </c>
      <c r="AE95" s="67">
        <v>20187.46</v>
      </c>
      <c r="AF95" s="68">
        <v>20187.46</v>
      </c>
      <c r="AG95" s="68">
        <v>20187.46</v>
      </c>
      <c r="AH95" s="68">
        <v>20187.46</v>
      </c>
      <c r="AI95" s="66">
        <v>80749.850000000006</v>
      </c>
      <c r="AJ95" s="69">
        <v>287926.54000000004</v>
      </c>
      <c r="AK95" s="406" t="s">
        <v>1298</v>
      </c>
      <c r="AL95" s="407">
        <v>76450.745475824064</v>
      </c>
      <c r="AM95" s="434">
        <f t="shared" si="54"/>
        <v>176017.20430107528</v>
      </c>
      <c r="AN95" s="435">
        <f t="shared" si="55"/>
        <v>46753.430107526889</v>
      </c>
      <c r="AO95" s="436">
        <f t="shared" si="56"/>
        <v>86827.795698924747</v>
      </c>
      <c r="AP95" s="437">
        <f t="shared" si="57"/>
        <v>2.2999999999999998</v>
      </c>
      <c r="AQ95" s="438">
        <f t="shared" si="57"/>
        <v>0.61</v>
      </c>
      <c r="AR95" s="438">
        <f t="shared" si="57"/>
        <v>1.1399999999999999</v>
      </c>
      <c r="AS95" s="443">
        <f t="shared" si="58"/>
        <v>4.05</v>
      </c>
      <c r="AT95" s="437">
        <f t="shared" si="59"/>
        <v>2.14</v>
      </c>
      <c r="AU95" s="438">
        <f t="shared" si="60"/>
        <v>0.56999999999999995</v>
      </c>
      <c r="AV95" s="438">
        <f t="shared" si="61"/>
        <v>1.06</v>
      </c>
      <c r="AW95" s="444">
        <f t="shared" si="62"/>
        <v>3.77</v>
      </c>
      <c r="AX95" s="441">
        <f t="shared" si="63"/>
        <v>2.14</v>
      </c>
      <c r="AY95" s="70">
        <f t="shared" si="64"/>
        <v>4</v>
      </c>
      <c r="AZ95" s="438">
        <f t="shared" si="41"/>
        <v>0.14000000000000001</v>
      </c>
      <c r="BA95" s="442">
        <f t="shared" si="42"/>
        <v>0.27</v>
      </c>
      <c r="BB95" s="438">
        <f t="shared" si="65"/>
        <v>2.14</v>
      </c>
      <c r="BC95" s="70">
        <v>4</v>
      </c>
      <c r="BD95" s="438">
        <f t="shared" si="43"/>
        <v>0.14000000000000001</v>
      </c>
      <c r="BE95" s="442">
        <f t="shared" si="44"/>
        <v>0.27</v>
      </c>
      <c r="BF95" s="438">
        <f t="shared" si="66"/>
        <v>2.14</v>
      </c>
      <c r="BG95" s="70">
        <v>4</v>
      </c>
      <c r="BH95" s="438">
        <f t="shared" si="45"/>
        <v>0.14000000000000001</v>
      </c>
      <c r="BI95" s="442">
        <f t="shared" si="46"/>
        <v>0.27</v>
      </c>
      <c r="BJ95" s="438">
        <f t="shared" si="67"/>
        <v>2.14</v>
      </c>
      <c r="BK95" s="70">
        <v>4</v>
      </c>
      <c r="BL95" s="438">
        <f t="shared" si="47"/>
        <v>0.14000000000000001</v>
      </c>
      <c r="BM95" s="442">
        <f t="shared" si="48"/>
        <v>0.27</v>
      </c>
      <c r="BN95" s="93">
        <v>0</v>
      </c>
      <c r="BO95" s="93">
        <f>+INDEX(FY2018_ALL_Targets!DV:DV,MATCH('Final Comp Values'!C95,FY2018_ALL_Targets!B:B,0))</f>
        <v>0</v>
      </c>
      <c r="BP95" s="93">
        <f>++INDEX(FY2018_ALL_Targets!DW:DW,MATCH('Final Comp Values'!C95,FY2018_ALL_Targets!B:B,0))</f>
        <v>0</v>
      </c>
      <c r="BQ95" s="539">
        <f>++INDEX(FY2018_ALL_Targets!DX:DX,MATCH('Final Comp Values'!$C95,FY2018_ALL_Targets!$B:$B,0))</f>
        <v>0</v>
      </c>
      <c r="BR95" s="437">
        <f t="shared" si="49"/>
        <v>0</v>
      </c>
      <c r="BS95" s="438">
        <f t="shared" si="50"/>
        <v>0</v>
      </c>
      <c r="BT95" s="543">
        <f t="shared" si="68"/>
        <v>0</v>
      </c>
      <c r="BU95" s="437">
        <f t="shared" si="69"/>
        <v>3.7800000000000002</v>
      </c>
      <c r="BV95" s="438">
        <f t="shared" si="51"/>
        <v>288983.81789861497</v>
      </c>
      <c r="BW95" s="548">
        <f t="shared" si="70"/>
        <v>7.7948264462608869E-4</v>
      </c>
      <c r="BX95" s="437">
        <f t="shared" si="52"/>
        <v>0</v>
      </c>
      <c r="BY95" s="551">
        <f t="shared" si="53"/>
        <v>0</v>
      </c>
      <c r="BZ95" s="471">
        <f t="shared" si="71"/>
        <v>0</v>
      </c>
      <c r="CA95" s="469">
        <f t="shared" si="72"/>
        <v>287926.54000000004</v>
      </c>
      <c r="CB95" s="471">
        <f t="shared" si="73"/>
        <v>288983.81789861497</v>
      </c>
      <c r="CC95" s="471">
        <f t="shared" si="74"/>
        <v>1.0000000000000231E-2</v>
      </c>
      <c r="CD95" s="474">
        <f t="shared" si="75"/>
        <v>763.73087533158275</v>
      </c>
      <c r="CE95" s="474">
        <f t="shared" si="76"/>
        <v>1057.2778986149351</v>
      </c>
      <c r="CF95" s="472">
        <f t="shared" si="77"/>
        <v>-293.54702328335236</v>
      </c>
      <c r="CG95" s="473">
        <f t="shared" si="78"/>
        <v>0</v>
      </c>
    </row>
    <row r="96" spans="1:85" s="71" customFormat="1" ht="15.75" customHeight="1" x14ac:dyDescent="0.25">
      <c r="A96" s="72">
        <v>1018949</v>
      </c>
      <c r="B96" s="73">
        <v>104623</v>
      </c>
      <c r="C96" s="73">
        <v>676275</v>
      </c>
      <c r="D96" s="73" t="s">
        <v>1298</v>
      </c>
      <c r="E96" s="74" t="s">
        <v>494</v>
      </c>
      <c r="F96" s="74" t="s">
        <v>1318</v>
      </c>
      <c r="G96" s="75" t="s">
        <v>1260</v>
      </c>
      <c r="H96" s="76" t="s">
        <v>1303</v>
      </c>
      <c r="I96" s="70" t="s">
        <v>35</v>
      </c>
      <c r="J96" s="70" t="s">
        <v>1262</v>
      </c>
      <c r="K96" s="70" t="s">
        <v>35</v>
      </c>
      <c r="L96" s="70"/>
      <c r="M96" s="70"/>
      <c r="N96" s="77"/>
      <c r="O96" s="70">
        <v>1018949</v>
      </c>
      <c r="P96" s="78">
        <v>22242</v>
      </c>
      <c r="Q96" s="79">
        <v>41640</v>
      </c>
      <c r="R96" s="79">
        <v>42004</v>
      </c>
      <c r="S96" s="78">
        <v>22242</v>
      </c>
      <c r="T96" s="80" t="s">
        <v>1263</v>
      </c>
      <c r="U96" s="61">
        <v>2.8508717961338273E-3</v>
      </c>
      <c r="V96" s="62">
        <v>2.2622333456775346E-3</v>
      </c>
      <c r="W96" s="30">
        <v>270821</v>
      </c>
      <c r="X96" s="63">
        <v>270821</v>
      </c>
      <c r="Y96" s="63">
        <v>541642</v>
      </c>
      <c r="Z96" s="67">
        <v>35967.620000000003</v>
      </c>
      <c r="AA96" s="68">
        <v>35967.620000000003</v>
      </c>
      <c r="AB96" s="68">
        <v>35967.620000000003</v>
      </c>
      <c r="AC96" s="68">
        <v>35967.620000000003</v>
      </c>
      <c r="AD96" s="66">
        <v>143870.49</v>
      </c>
      <c r="AE96" s="67">
        <v>66797.02</v>
      </c>
      <c r="AF96" s="68">
        <v>66797.02</v>
      </c>
      <c r="AG96" s="68">
        <v>66797.02</v>
      </c>
      <c r="AH96" s="68">
        <v>66797.02</v>
      </c>
      <c r="AI96" s="66">
        <v>267188.06</v>
      </c>
      <c r="AJ96" s="69">
        <v>952700.55</v>
      </c>
      <c r="AK96" s="406" t="s">
        <v>1298</v>
      </c>
      <c r="AL96" s="407">
        <v>76450.745475824064</v>
      </c>
      <c r="AM96" s="434">
        <f t="shared" si="54"/>
        <v>582410.75268817204</v>
      </c>
      <c r="AN96" s="435">
        <f t="shared" si="55"/>
        <v>154699.45161290321</v>
      </c>
      <c r="AO96" s="436">
        <f t="shared" si="56"/>
        <v>287298.98924731184</v>
      </c>
      <c r="AP96" s="437">
        <f t="shared" si="57"/>
        <v>7.62</v>
      </c>
      <c r="AQ96" s="438">
        <f t="shared" si="57"/>
        <v>2.02</v>
      </c>
      <c r="AR96" s="438">
        <f t="shared" si="57"/>
        <v>3.76</v>
      </c>
      <c r="AS96" s="443">
        <f t="shared" si="58"/>
        <v>13.4</v>
      </c>
      <c r="AT96" s="437">
        <f t="shared" si="59"/>
        <v>7.08</v>
      </c>
      <c r="AU96" s="438">
        <f t="shared" si="60"/>
        <v>1.88</v>
      </c>
      <c r="AV96" s="438">
        <f t="shared" si="61"/>
        <v>3.49</v>
      </c>
      <c r="AW96" s="444">
        <f t="shared" si="62"/>
        <v>12.450000000000001</v>
      </c>
      <c r="AX96" s="441">
        <f t="shared" si="63"/>
        <v>7.08</v>
      </c>
      <c r="AY96" s="70">
        <f t="shared" si="64"/>
        <v>4</v>
      </c>
      <c r="AZ96" s="438">
        <f t="shared" si="41"/>
        <v>0.47</v>
      </c>
      <c r="BA96" s="442">
        <f t="shared" si="42"/>
        <v>0.87</v>
      </c>
      <c r="BB96" s="438">
        <f t="shared" si="65"/>
        <v>7.08</v>
      </c>
      <c r="BC96" s="70">
        <v>4</v>
      </c>
      <c r="BD96" s="438">
        <f t="shared" si="43"/>
        <v>0.47</v>
      </c>
      <c r="BE96" s="442">
        <f t="shared" si="44"/>
        <v>0.87</v>
      </c>
      <c r="BF96" s="438">
        <f t="shared" si="66"/>
        <v>7.08</v>
      </c>
      <c r="BG96" s="70">
        <v>4</v>
      </c>
      <c r="BH96" s="438">
        <f t="shared" si="45"/>
        <v>0.47</v>
      </c>
      <c r="BI96" s="442">
        <f t="shared" si="46"/>
        <v>0.87</v>
      </c>
      <c r="BJ96" s="438">
        <f t="shared" si="67"/>
        <v>7.08</v>
      </c>
      <c r="BK96" s="70">
        <v>4</v>
      </c>
      <c r="BL96" s="438">
        <f t="shared" si="47"/>
        <v>0.47</v>
      </c>
      <c r="BM96" s="442">
        <f t="shared" si="48"/>
        <v>0.87</v>
      </c>
      <c r="BN96" s="93">
        <v>0</v>
      </c>
      <c r="BO96" s="93">
        <f>+INDEX(FY2018_ALL_Targets!DV:DV,MATCH('Final Comp Values'!C96,FY2018_ALL_Targets!B:B,0))</f>
        <v>0</v>
      </c>
      <c r="BP96" s="93">
        <f>++INDEX(FY2018_ALL_Targets!DW:DW,MATCH('Final Comp Values'!C96,FY2018_ALL_Targets!B:B,0))</f>
        <v>0</v>
      </c>
      <c r="BQ96" s="539">
        <f>++INDEX(FY2018_ALL_Targets!DX:DX,MATCH('Final Comp Values'!$C96,FY2018_ALL_Targets!$B:$B,0))</f>
        <v>0</v>
      </c>
      <c r="BR96" s="437">
        <f t="shared" si="49"/>
        <v>0</v>
      </c>
      <c r="BS96" s="438">
        <f t="shared" si="50"/>
        <v>0</v>
      </c>
      <c r="BT96" s="543">
        <f t="shared" si="68"/>
        <v>0</v>
      </c>
      <c r="BU96" s="437">
        <f t="shared" si="69"/>
        <v>12.44</v>
      </c>
      <c r="BV96" s="438">
        <f t="shared" si="51"/>
        <v>951047.27371925127</v>
      </c>
      <c r="BW96" s="548">
        <f t="shared" si="70"/>
        <v>2.5652815077112545E-3</v>
      </c>
      <c r="BX96" s="437">
        <f t="shared" si="52"/>
        <v>0</v>
      </c>
      <c r="BY96" s="551">
        <f t="shared" si="53"/>
        <v>0</v>
      </c>
      <c r="BZ96" s="471">
        <f t="shared" si="71"/>
        <v>0</v>
      </c>
      <c r="CA96" s="469">
        <f t="shared" si="72"/>
        <v>952700.55</v>
      </c>
      <c r="CB96" s="471">
        <f t="shared" si="73"/>
        <v>951047.27371925127</v>
      </c>
      <c r="CC96" s="471">
        <f t="shared" si="74"/>
        <v>-1.0000000000001563E-2</v>
      </c>
      <c r="CD96" s="474">
        <f t="shared" si="75"/>
        <v>-765.22132530132444</v>
      </c>
      <c r="CE96" s="474">
        <f t="shared" si="76"/>
        <v>-1653.2762807487743</v>
      </c>
      <c r="CF96" s="472">
        <f t="shared" si="77"/>
        <v>888.05495544744986</v>
      </c>
      <c r="CG96" s="473">
        <f t="shared" si="78"/>
        <v>0</v>
      </c>
    </row>
    <row r="97" spans="1:85" s="71" customFormat="1" ht="15.75" customHeight="1" x14ac:dyDescent="0.25">
      <c r="A97" s="87">
        <v>1021131</v>
      </c>
      <c r="B97" s="88">
        <v>103468</v>
      </c>
      <c r="C97" s="88">
        <v>676197</v>
      </c>
      <c r="D97" s="88" t="s">
        <v>1293</v>
      </c>
      <c r="E97" s="89" t="s">
        <v>458</v>
      </c>
      <c r="F97" s="89" t="s">
        <v>1319</v>
      </c>
      <c r="G97" s="90" t="s">
        <v>1260</v>
      </c>
      <c r="H97" s="91" t="s">
        <v>1303</v>
      </c>
      <c r="I97" s="70" t="s">
        <v>35</v>
      </c>
      <c r="J97" s="70" t="s">
        <v>1262</v>
      </c>
      <c r="K97" s="70" t="s">
        <v>35</v>
      </c>
      <c r="L97" s="70"/>
      <c r="M97" s="70"/>
      <c r="N97" s="77"/>
      <c r="O97" s="70">
        <v>1021131</v>
      </c>
      <c r="P97" s="78">
        <v>20873</v>
      </c>
      <c r="Q97" s="79">
        <v>41640</v>
      </c>
      <c r="R97" s="79">
        <v>42004</v>
      </c>
      <c r="S97" s="78">
        <v>20873</v>
      </c>
      <c r="T97" s="80" t="s">
        <v>1263</v>
      </c>
      <c r="U97" s="61">
        <v>2.6754000090235307E-3</v>
      </c>
      <c r="V97" s="62">
        <v>2.1229923848721868E-3</v>
      </c>
      <c r="W97" s="30">
        <v>254152</v>
      </c>
      <c r="X97" s="63">
        <v>254152</v>
      </c>
      <c r="Y97" s="63">
        <v>508304</v>
      </c>
      <c r="Z97" s="67">
        <v>33753.81</v>
      </c>
      <c r="AA97" s="68">
        <v>33753.81</v>
      </c>
      <c r="AB97" s="68">
        <v>33753.81</v>
      </c>
      <c r="AC97" s="68">
        <v>33753.81</v>
      </c>
      <c r="AD97" s="66">
        <v>135015.23000000001</v>
      </c>
      <c r="AE97" s="67">
        <v>62685.64</v>
      </c>
      <c r="AF97" s="68">
        <v>62685.64</v>
      </c>
      <c r="AG97" s="68">
        <v>62685.64</v>
      </c>
      <c r="AH97" s="68">
        <v>62685.64</v>
      </c>
      <c r="AI97" s="66">
        <v>250742.57</v>
      </c>
      <c r="AJ97" s="69">
        <v>894061.8</v>
      </c>
      <c r="AK97" s="406" t="s">
        <v>1293</v>
      </c>
      <c r="AL97" s="407">
        <v>69468.557902662476</v>
      </c>
      <c r="AM97" s="434">
        <f t="shared" si="54"/>
        <v>546563.44086021511</v>
      </c>
      <c r="AN97" s="435">
        <f t="shared" si="55"/>
        <v>145177.66666666669</v>
      </c>
      <c r="AO97" s="436">
        <f t="shared" si="56"/>
        <v>269615.66666666669</v>
      </c>
      <c r="AP97" s="437">
        <f t="shared" si="57"/>
        <v>7.87</v>
      </c>
      <c r="AQ97" s="438">
        <f t="shared" si="57"/>
        <v>2.09</v>
      </c>
      <c r="AR97" s="438">
        <f t="shared" si="57"/>
        <v>3.88</v>
      </c>
      <c r="AS97" s="443">
        <f t="shared" si="58"/>
        <v>13.84</v>
      </c>
      <c r="AT97" s="437">
        <f t="shared" si="59"/>
        <v>7.32</v>
      </c>
      <c r="AU97" s="438">
        <f t="shared" si="60"/>
        <v>1.94</v>
      </c>
      <c r="AV97" s="438">
        <f t="shared" si="61"/>
        <v>3.61</v>
      </c>
      <c r="AW97" s="444">
        <f t="shared" si="62"/>
        <v>12.87</v>
      </c>
      <c r="AX97" s="441">
        <f t="shared" si="63"/>
        <v>7.32</v>
      </c>
      <c r="AY97" s="70">
        <f t="shared" si="64"/>
        <v>4</v>
      </c>
      <c r="AZ97" s="438">
        <f t="shared" si="41"/>
        <v>0.49</v>
      </c>
      <c r="BA97" s="442">
        <f t="shared" si="42"/>
        <v>0.9</v>
      </c>
      <c r="BB97" s="438">
        <f t="shared" si="65"/>
        <v>7.32</v>
      </c>
      <c r="BC97" s="70">
        <v>4</v>
      </c>
      <c r="BD97" s="438">
        <f t="shared" si="43"/>
        <v>0.49</v>
      </c>
      <c r="BE97" s="442">
        <f t="shared" si="44"/>
        <v>0.9</v>
      </c>
      <c r="BF97" s="438">
        <f t="shared" si="66"/>
        <v>7.32</v>
      </c>
      <c r="BG97" s="70">
        <v>4</v>
      </c>
      <c r="BH97" s="438">
        <f t="shared" si="45"/>
        <v>0.49</v>
      </c>
      <c r="BI97" s="442">
        <f t="shared" si="46"/>
        <v>0.9</v>
      </c>
      <c r="BJ97" s="438">
        <f t="shared" si="67"/>
        <v>7.32</v>
      </c>
      <c r="BK97" s="70">
        <v>4</v>
      </c>
      <c r="BL97" s="438">
        <f t="shared" si="47"/>
        <v>0.49</v>
      </c>
      <c r="BM97" s="442">
        <f t="shared" si="48"/>
        <v>0.9</v>
      </c>
      <c r="BN97" s="93">
        <v>0</v>
      </c>
      <c r="BO97" s="93">
        <f>+INDEX(FY2018_ALL_Targets!DV:DV,MATCH('Final Comp Values'!C97,FY2018_ALL_Targets!B:B,0))</f>
        <v>0</v>
      </c>
      <c r="BP97" s="93">
        <f>++INDEX(FY2018_ALL_Targets!DW:DW,MATCH('Final Comp Values'!C97,FY2018_ALL_Targets!B:B,0))</f>
        <v>0</v>
      </c>
      <c r="BQ97" s="539">
        <f>++INDEX(FY2018_ALL_Targets!DX:DX,MATCH('Final Comp Values'!$C97,FY2018_ALL_Targets!$B:$B,0))</f>
        <v>0</v>
      </c>
      <c r="BR97" s="437">
        <f t="shared" si="49"/>
        <v>0</v>
      </c>
      <c r="BS97" s="438">
        <f t="shared" si="50"/>
        <v>0</v>
      </c>
      <c r="BT97" s="543">
        <f t="shared" si="68"/>
        <v>0</v>
      </c>
      <c r="BU97" s="437">
        <f t="shared" si="69"/>
        <v>12.88</v>
      </c>
      <c r="BV97" s="438">
        <f t="shared" si="51"/>
        <v>894755.02578629274</v>
      </c>
      <c r="BW97" s="548">
        <f t="shared" si="70"/>
        <v>2.4134431431626761E-3</v>
      </c>
      <c r="BX97" s="437">
        <f t="shared" si="52"/>
        <v>0</v>
      </c>
      <c r="BY97" s="551">
        <f t="shared" si="53"/>
        <v>0</v>
      </c>
      <c r="BZ97" s="471">
        <f t="shared" si="71"/>
        <v>0</v>
      </c>
      <c r="CA97" s="469">
        <f t="shared" si="72"/>
        <v>894061.8</v>
      </c>
      <c r="CB97" s="471">
        <f t="shared" si="73"/>
        <v>894755.02578629274</v>
      </c>
      <c r="CC97" s="471">
        <f t="shared" si="74"/>
        <v>1.0000000000001563E-2</v>
      </c>
      <c r="CD97" s="474">
        <f t="shared" si="75"/>
        <v>694.68671328682194</v>
      </c>
      <c r="CE97" s="474">
        <f t="shared" si="76"/>
        <v>693.22578629269265</v>
      </c>
      <c r="CF97" s="472">
        <f t="shared" si="77"/>
        <v>1.4609269941292951</v>
      </c>
      <c r="CG97" s="473">
        <f t="shared" si="78"/>
        <v>0</v>
      </c>
    </row>
    <row r="98" spans="1:85" s="71" customFormat="1" ht="15.75" customHeight="1" x14ac:dyDescent="0.25">
      <c r="A98" s="72">
        <v>1015212</v>
      </c>
      <c r="B98" s="73">
        <v>4863</v>
      </c>
      <c r="C98" s="73">
        <v>455970</v>
      </c>
      <c r="D98" s="73" t="s">
        <v>1296</v>
      </c>
      <c r="E98" s="74" t="s">
        <v>847</v>
      </c>
      <c r="F98" s="74" t="s">
        <v>1320</v>
      </c>
      <c r="G98" s="75" t="s">
        <v>1260</v>
      </c>
      <c r="H98" s="76" t="s">
        <v>1303</v>
      </c>
      <c r="I98" s="70" t="s">
        <v>35</v>
      </c>
      <c r="J98" s="70" t="s">
        <v>1262</v>
      </c>
      <c r="K98" s="70" t="s">
        <v>35</v>
      </c>
      <c r="L98" s="70"/>
      <c r="M98" s="70"/>
      <c r="N98" s="77"/>
      <c r="O98" s="70">
        <v>1015212</v>
      </c>
      <c r="P98" s="78">
        <v>12186</v>
      </c>
      <c r="Q98" s="79">
        <v>41640</v>
      </c>
      <c r="R98" s="79">
        <v>42004</v>
      </c>
      <c r="S98" s="78">
        <v>12186</v>
      </c>
      <c r="T98" s="80" t="s">
        <v>1263</v>
      </c>
      <c r="U98" s="61">
        <v>1.5619424380760192E-3</v>
      </c>
      <c r="V98" s="62">
        <v>1.2394378001270765E-3</v>
      </c>
      <c r="W98" s="30">
        <v>148378</v>
      </c>
      <c r="X98" s="63">
        <v>148378</v>
      </c>
      <c r="Y98" s="63">
        <v>296756</v>
      </c>
      <c r="Z98" s="67">
        <v>19706.03</v>
      </c>
      <c r="AA98" s="68">
        <v>19706.03</v>
      </c>
      <c r="AB98" s="68">
        <v>19706.03</v>
      </c>
      <c r="AC98" s="68">
        <v>19706.03</v>
      </c>
      <c r="AD98" s="66">
        <v>78824.11</v>
      </c>
      <c r="AE98" s="67">
        <v>36596.910000000003</v>
      </c>
      <c r="AF98" s="68">
        <v>36596.910000000003</v>
      </c>
      <c r="AG98" s="68">
        <v>36596.910000000003</v>
      </c>
      <c r="AH98" s="68">
        <v>36596.910000000003</v>
      </c>
      <c r="AI98" s="66">
        <v>146387.63</v>
      </c>
      <c r="AJ98" s="69">
        <v>521967.74</v>
      </c>
      <c r="AK98" s="406" t="s">
        <v>1296</v>
      </c>
      <c r="AL98" s="407">
        <v>78350.213597275724</v>
      </c>
      <c r="AM98" s="434">
        <f t="shared" si="54"/>
        <v>319092.47311827959</v>
      </c>
      <c r="AN98" s="435">
        <f t="shared" si="55"/>
        <v>84757.107526881722</v>
      </c>
      <c r="AO98" s="436">
        <f t="shared" si="56"/>
        <v>157406.05376344087</v>
      </c>
      <c r="AP98" s="437">
        <f t="shared" si="57"/>
        <v>4.07</v>
      </c>
      <c r="AQ98" s="438">
        <f t="shared" si="57"/>
        <v>1.08</v>
      </c>
      <c r="AR98" s="438">
        <f t="shared" si="57"/>
        <v>2.0099999999999998</v>
      </c>
      <c r="AS98" s="443">
        <f t="shared" si="58"/>
        <v>7.16</v>
      </c>
      <c r="AT98" s="437">
        <f t="shared" si="59"/>
        <v>3.79</v>
      </c>
      <c r="AU98" s="438">
        <f t="shared" si="60"/>
        <v>1.01</v>
      </c>
      <c r="AV98" s="438">
        <f t="shared" si="61"/>
        <v>1.87</v>
      </c>
      <c r="AW98" s="444">
        <f t="shared" si="62"/>
        <v>6.67</v>
      </c>
      <c r="AX98" s="441">
        <f t="shared" si="63"/>
        <v>3.79</v>
      </c>
      <c r="AY98" s="70">
        <f t="shared" si="64"/>
        <v>4</v>
      </c>
      <c r="AZ98" s="438">
        <f t="shared" si="41"/>
        <v>0.25</v>
      </c>
      <c r="BA98" s="442">
        <f t="shared" si="42"/>
        <v>0.47</v>
      </c>
      <c r="BB98" s="438">
        <f t="shared" si="65"/>
        <v>3.79</v>
      </c>
      <c r="BC98" s="70">
        <v>4</v>
      </c>
      <c r="BD98" s="438">
        <f t="shared" si="43"/>
        <v>0.25</v>
      </c>
      <c r="BE98" s="442">
        <f t="shared" si="44"/>
        <v>0.47</v>
      </c>
      <c r="BF98" s="438">
        <f t="shared" si="66"/>
        <v>3.79</v>
      </c>
      <c r="BG98" s="70">
        <v>4</v>
      </c>
      <c r="BH98" s="438">
        <f t="shared" si="45"/>
        <v>0.25</v>
      </c>
      <c r="BI98" s="442">
        <f t="shared" si="46"/>
        <v>0.47</v>
      </c>
      <c r="BJ98" s="438">
        <f t="shared" si="67"/>
        <v>3.79</v>
      </c>
      <c r="BK98" s="70">
        <v>4</v>
      </c>
      <c r="BL98" s="438">
        <f t="shared" si="47"/>
        <v>0.25</v>
      </c>
      <c r="BM98" s="442">
        <f t="shared" si="48"/>
        <v>0.47</v>
      </c>
      <c r="BN98" s="93">
        <v>0</v>
      </c>
      <c r="BO98" s="93">
        <f>+INDEX(FY2018_ALL_Targets!DV:DV,MATCH('Final Comp Values'!C98,FY2018_ALL_Targets!B:B,0))</f>
        <v>0</v>
      </c>
      <c r="BP98" s="93">
        <f>++INDEX(FY2018_ALL_Targets!DW:DW,MATCH('Final Comp Values'!C98,FY2018_ALL_Targets!B:B,0))</f>
        <v>0</v>
      </c>
      <c r="BQ98" s="539">
        <f>++INDEX(FY2018_ALL_Targets!DX:DX,MATCH('Final Comp Values'!$C98,FY2018_ALL_Targets!$B:$B,0))</f>
        <v>0</v>
      </c>
      <c r="BR98" s="437">
        <f t="shared" si="49"/>
        <v>0</v>
      </c>
      <c r="BS98" s="438">
        <f t="shared" si="50"/>
        <v>0</v>
      </c>
      <c r="BT98" s="543">
        <f t="shared" si="68"/>
        <v>0</v>
      </c>
      <c r="BU98" s="437">
        <f t="shared" si="69"/>
        <v>6.67</v>
      </c>
      <c r="BV98" s="438">
        <f t="shared" si="51"/>
        <v>522595.92469382909</v>
      </c>
      <c r="BW98" s="548">
        <f t="shared" si="70"/>
        <v>1.409609909694236E-3</v>
      </c>
      <c r="BX98" s="437">
        <f t="shared" si="52"/>
        <v>0</v>
      </c>
      <c r="BY98" s="551">
        <f t="shared" si="53"/>
        <v>0</v>
      </c>
      <c r="BZ98" s="471">
        <f t="shared" si="71"/>
        <v>0</v>
      </c>
      <c r="CA98" s="469">
        <f t="shared" si="72"/>
        <v>521967.74</v>
      </c>
      <c r="CB98" s="471">
        <f t="shared" si="73"/>
        <v>522595.92469382909</v>
      </c>
      <c r="CC98" s="471">
        <f t="shared" si="74"/>
        <v>0</v>
      </c>
      <c r="CD98" s="474">
        <f t="shared" si="75"/>
        <v>0</v>
      </c>
      <c r="CE98" s="474">
        <f t="shared" si="76"/>
        <v>628.18469382909825</v>
      </c>
      <c r="CF98" s="472">
        <f t="shared" si="77"/>
        <v>-628.18469382909825</v>
      </c>
      <c r="CG98" s="473">
        <f t="shared" si="78"/>
        <v>0</v>
      </c>
    </row>
    <row r="99" spans="1:85" s="71" customFormat="1" ht="15.75" customHeight="1" x14ac:dyDescent="0.25">
      <c r="A99" s="87">
        <v>1026122</v>
      </c>
      <c r="B99" s="88">
        <v>105087</v>
      </c>
      <c r="C99" s="88">
        <v>676315</v>
      </c>
      <c r="D99" s="88" t="s">
        <v>1298</v>
      </c>
      <c r="E99" s="89" t="s">
        <v>514</v>
      </c>
      <c r="F99" s="89" t="s">
        <v>1321</v>
      </c>
      <c r="G99" s="90" t="s">
        <v>1260</v>
      </c>
      <c r="H99" s="91" t="s">
        <v>1303</v>
      </c>
      <c r="I99" s="70" t="s">
        <v>35</v>
      </c>
      <c r="J99" s="70" t="s">
        <v>1262</v>
      </c>
      <c r="K99" s="70" t="s">
        <v>35</v>
      </c>
      <c r="L99" s="70"/>
      <c r="M99" s="70"/>
      <c r="N99" s="77"/>
      <c r="O99" s="70">
        <v>1026122</v>
      </c>
      <c r="P99" s="78">
        <v>3032</v>
      </c>
      <c r="Q99" s="79">
        <v>41930</v>
      </c>
      <c r="R99" s="79">
        <v>42004</v>
      </c>
      <c r="S99" s="78">
        <v>14756</v>
      </c>
      <c r="T99" s="80" t="s">
        <v>1263</v>
      </c>
      <c r="U99" s="61">
        <v>1.8913525862670063E-3</v>
      </c>
      <c r="V99" s="62">
        <v>1.5008324453204612E-3</v>
      </c>
      <c r="W99" s="30">
        <v>179671</v>
      </c>
      <c r="X99" s="63">
        <v>179671</v>
      </c>
      <c r="Y99" s="63">
        <v>359342</v>
      </c>
      <c r="Z99" s="67">
        <v>23861.99</v>
      </c>
      <c r="AA99" s="68">
        <v>23861.99</v>
      </c>
      <c r="AB99" s="68">
        <v>23861.99</v>
      </c>
      <c r="AC99" s="68">
        <v>23861.99</v>
      </c>
      <c r="AD99" s="66">
        <v>95447.94</v>
      </c>
      <c r="AE99" s="67">
        <v>44315.11</v>
      </c>
      <c r="AF99" s="68">
        <v>44315.11</v>
      </c>
      <c r="AG99" s="68">
        <v>44315.11</v>
      </c>
      <c r="AH99" s="68">
        <v>44315.11</v>
      </c>
      <c r="AI99" s="66">
        <v>177260.45</v>
      </c>
      <c r="AJ99" s="69">
        <v>632050.39</v>
      </c>
      <c r="AK99" s="406" t="s">
        <v>1298</v>
      </c>
      <c r="AL99" s="407">
        <v>76450.745475824064</v>
      </c>
      <c r="AM99" s="434">
        <f t="shared" si="54"/>
        <v>386389.24731182796</v>
      </c>
      <c r="AN99" s="435">
        <f t="shared" si="55"/>
        <v>102632.19354838711</v>
      </c>
      <c r="AO99" s="436">
        <f t="shared" si="56"/>
        <v>190602.63440860217</v>
      </c>
      <c r="AP99" s="437">
        <f t="shared" si="57"/>
        <v>5.05</v>
      </c>
      <c r="AQ99" s="438">
        <f t="shared" si="57"/>
        <v>1.34</v>
      </c>
      <c r="AR99" s="438">
        <f t="shared" si="57"/>
        <v>2.4900000000000002</v>
      </c>
      <c r="AS99" s="443">
        <f t="shared" si="58"/>
        <v>8.879999999999999</v>
      </c>
      <c r="AT99" s="437">
        <f t="shared" si="59"/>
        <v>4.7</v>
      </c>
      <c r="AU99" s="438">
        <f t="shared" si="60"/>
        <v>1.25</v>
      </c>
      <c r="AV99" s="438">
        <f t="shared" si="61"/>
        <v>2.3199999999999998</v>
      </c>
      <c r="AW99" s="444">
        <f t="shared" si="62"/>
        <v>8.27</v>
      </c>
      <c r="AX99" s="441">
        <f t="shared" si="63"/>
        <v>4.7</v>
      </c>
      <c r="AY99" s="70">
        <f t="shared" si="64"/>
        <v>4</v>
      </c>
      <c r="AZ99" s="438">
        <f t="shared" si="41"/>
        <v>0.31</v>
      </c>
      <c r="BA99" s="442">
        <f t="shared" si="42"/>
        <v>0.57999999999999996</v>
      </c>
      <c r="BB99" s="438">
        <f t="shared" si="65"/>
        <v>4.7</v>
      </c>
      <c r="BC99" s="70">
        <v>4</v>
      </c>
      <c r="BD99" s="438">
        <f t="shared" si="43"/>
        <v>0.31</v>
      </c>
      <c r="BE99" s="442">
        <f t="shared" si="44"/>
        <v>0.57999999999999996</v>
      </c>
      <c r="BF99" s="438">
        <f t="shared" si="66"/>
        <v>4.7</v>
      </c>
      <c r="BG99" s="70">
        <v>4</v>
      </c>
      <c r="BH99" s="438">
        <f t="shared" si="45"/>
        <v>0.31</v>
      </c>
      <c r="BI99" s="442">
        <f t="shared" si="46"/>
        <v>0.57999999999999996</v>
      </c>
      <c r="BJ99" s="438">
        <f t="shared" si="67"/>
        <v>4.7</v>
      </c>
      <c r="BK99" s="70">
        <v>4</v>
      </c>
      <c r="BL99" s="438">
        <f t="shared" si="47"/>
        <v>0.31</v>
      </c>
      <c r="BM99" s="442">
        <f t="shared" si="48"/>
        <v>0.57999999999999996</v>
      </c>
      <c r="BN99" s="93">
        <v>0</v>
      </c>
      <c r="BO99" s="93">
        <f>+INDEX(FY2018_ALL_Targets!DV:DV,MATCH('Final Comp Values'!C99,FY2018_ALL_Targets!B:B,0))</f>
        <v>0</v>
      </c>
      <c r="BP99" s="93">
        <f>++INDEX(FY2018_ALL_Targets!DW:DW,MATCH('Final Comp Values'!C99,FY2018_ALL_Targets!B:B,0))</f>
        <v>0</v>
      </c>
      <c r="BQ99" s="539">
        <f>++INDEX(FY2018_ALL_Targets!DX:DX,MATCH('Final Comp Values'!$C99,FY2018_ALL_Targets!$B:$B,0))</f>
        <v>0</v>
      </c>
      <c r="BR99" s="437">
        <f t="shared" si="49"/>
        <v>0</v>
      </c>
      <c r="BS99" s="438">
        <f t="shared" si="50"/>
        <v>0</v>
      </c>
      <c r="BT99" s="543">
        <f t="shared" si="68"/>
        <v>0</v>
      </c>
      <c r="BU99" s="437">
        <f t="shared" si="69"/>
        <v>8.26</v>
      </c>
      <c r="BV99" s="438">
        <f t="shared" si="51"/>
        <v>631483.15763030678</v>
      </c>
      <c r="BW99" s="548">
        <f t="shared" si="70"/>
        <v>1.7033139271458975E-3</v>
      </c>
      <c r="BX99" s="437">
        <f t="shared" si="52"/>
        <v>0</v>
      </c>
      <c r="BY99" s="551">
        <f t="shared" si="53"/>
        <v>0</v>
      </c>
      <c r="BZ99" s="471">
        <f t="shared" si="71"/>
        <v>0</v>
      </c>
      <c r="CA99" s="469">
        <f t="shared" si="72"/>
        <v>632050.39</v>
      </c>
      <c r="CB99" s="471">
        <f t="shared" si="73"/>
        <v>631483.15763030678</v>
      </c>
      <c r="CC99" s="471">
        <f t="shared" si="74"/>
        <v>-9.9999999999997868E-3</v>
      </c>
      <c r="CD99" s="474">
        <f t="shared" si="75"/>
        <v>-764.26891172912531</v>
      </c>
      <c r="CE99" s="474">
        <f t="shared" si="76"/>
        <v>-567.23236969322897</v>
      </c>
      <c r="CF99" s="472">
        <f t="shared" si="77"/>
        <v>-197.03654203589633</v>
      </c>
      <c r="CG99" s="473">
        <f t="shared" si="78"/>
        <v>0</v>
      </c>
    </row>
    <row r="100" spans="1:85" s="71" customFormat="1" ht="15.75" customHeight="1" x14ac:dyDescent="0.25">
      <c r="A100" s="87">
        <v>1021092</v>
      </c>
      <c r="B100" s="88">
        <v>102588</v>
      </c>
      <c r="C100" s="88">
        <v>676120</v>
      </c>
      <c r="D100" s="88" t="s">
        <v>1296</v>
      </c>
      <c r="E100" s="89" t="s">
        <v>134</v>
      </c>
      <c r="F100" s="89" t="s">
        <v>1322</v>
      </c>
      <c r="G100" s="90" t="s">
        <v>1260</v>
      </c>
      <c r="H100" s="91" t="s">
        <v>1303</v>
      </c>
      <c r="I100" s="70" t="s">
        <v>35</v>
      </c>
      <c r="J100" s="70" t="s">
        <v>1262</v>
      </c>
      <c r="K100" s="70" t="s">
        <v>35</v>
      </c>
      <c r="L100" s="70"/>
      <c r="M100" s="70"/>
      <c r="N100" s="77"/>
      <c r="O100" s="70">
        <v>1021092</v>
      </c>
      <c r="P100" s="78">
        <v>13969</v>
      </c>
      <c r="Q100" s="79">
        <v>41640</v>
      </c>
      <c r="R100" s="79">
        <v>42004</v>
      </c>
      <c r="S100" s="78">
        <v>13969</v>
      </c>
      <c r="T100" s="80" t="s">
        <v>1263</v>
      </c>
      <c r="U100" s="61">
        <v>1.7904787393307E-3</v>
      </c>
      <c r="V100" s="62">
        <v>1.4207866921036542E-3</v>
      </c>
      <c r="W100" s="30">
        <v>170088</v>
      </c>
      <c r="X100" s="63">
        <v>170088</v>
      </c>
      <c r="Y100" s="63">
        <v>340176</v>
      </c>
      <c r="Z100" s="67">
        <v>22589.32</v>
      </c>
      <c r="AA100" s="68">
        <v>22589.32</v>
      </c>
      <c r="AB100" s="68">
        <v>22589.32</v>
      </c>
      <c r="AC100" s="68">
        <v>22589.32</v>
      </c>
      <c r="AD100" s="66">
        <v>90357.29</v>
      </c>
      <c r="AE100" s="67">
        <v>41951.6</v>
      </c>
      <c r="AF100" s="68">
        <v>41951.6</v>
      </c>
      <c r="AG100" s="68">
        <v>41951.6</v>
      </c>
      <c r="AH100" s="68">
        <v>41951.6</v>
      </c>
      <c r="AI100" s="66">
        <v>167806.4</v>
      </c>
      <c r="AJ100" s="69">
        <v>598339.68999999994</v>
      </c>
      <c r="AK100" s="406" t="s">
        <v>1296</v>
      </c>
      <c r="AL100" s="407">
        <v>78350.213597275724</v>
      </c>
      <c r="AM100" s="434">
        <f t="shared" si="54"/>
        <v>365780.64516129036</v>
      </c>
      <c r="AN100" s="435">
        <f t="shared" si="55"/>
        <v>97158.37634408602</v>
      </c>
      <c r="AO100" s="436">
        <f t="shared" si="56"/>
        <v>180436.98924731184</v>
      </c>
      <c r="AP100" s="437">
        <f t="shared" si="57"/>
        <v>4.67</v>
      </c>
      <c r="AQ100" s="438">
        <f t="shared" si="57"/>
        <v>1.24</v>
      </c>
      <c r="AR100" s="438">
        <f t="shared" si="57"/>
        <v>2.2999999999999998</v>
      </c>
      <c r="AS100" s="443">
        <f t="shared" si="58"/>
        <v>8.2100000000000009</v>
      </c>
      <c r="AT100" s="437">
        <f t="shared" si="59"/>
        <v>4.34</v>
      </c>
      <c r="AU100" s="438">
        <f t="shared" si="60"/>
        <v>1.1499999999999999</v>
      </c>
      <c r="AV100" s="438">
        <f t="shared" si="61"/>
        <v>2.14</v>
      </c>
      <c r="AW100" s="444">
        <f t="shared" si="62"/>
        <v>7.6300000000000008</v>
      </c>
      <c r="AX100" s="441">
        <f t="shared" si="63"/>
        <v>4.34</v>
      </c>
      <c r="AY100" s="70">
        <f t="shared" si="64"/>
        <v>4</v>
      </c>
      <c r="AZ100" s="438">
        <f t="shared" si="41"/>
        <v>0.28999999999999998</v>
      </c>
      <c r="BA100" s="442">
        <f t="shared" si="42"/>
        <v>0.54</v>
      </c>
      <c r="BB100" s="438">
        <f t="shared" si="65"/>
        <v>4.34</v>
      </c>
      <c r="BC100" s="70">
        <v>4</v>
      </c>
      <c r="BD100" s="438">
        <f t="shared" si="43"/>
        <v>0.28999999999999998</v>
      </c>
      <c r="BE100" s="442">
        <f t="shared" si="44"/>
        <v>0.54</v>
      </c>
      <c r="BF100" s="438">
        <f t="shared" si="66"/>
        <v>4.34</v>
      </c>
      <c r="BG100" s="70">
        <v>4</v>
      </c>
      <c r="BH100" s="438">
        <f t="shared" si="45"/>
        <v>0.28999999999999998</v>
      </c>
      <c r="BI100" s="442">
        <f t="shared" si="46"/>
        <v>0.54</v>
      </c>
      <c r="BJ100" s="438">
        <f t="shared" si="67"/>
        <v>4.34</v>
      </c>
      <c r="BK100" s="70">
        <v>4</v>
      </c>
      <c r="BL100" s="438">
        <f t="shared" si="47"/>
        <v>0.28999999999999998</v>
      </c>
      <c r="BM100" s="442">
        <f t="shared" si="48"/>
        <v>0.54</v>
      </c>
      <c r="BN100" s="93">
        <v>0</v>
      </c>
      <c r="BO100" s="93">
        <f>+INDEX(FY2018_ALL_Targets!DV:DV,MATCH('Final Comp Values'!C100,FY2018_ALL_Targets!B:B,0))</f>
        <v>0</v>
      </c>
      <c r="BP100" s="93">
        <f>++INDEX(FY2018_ALL_Targets!DW:DW,MATCH('Final Comp Values'!C100,FY2018_ALL_Targets!B:B,0))</f>
        <v>0</v>
      </c>
      <c r="BQ100" s="539">
        <f>++INDEX(FY2018_ALL_Targets!DX:DX,MATCH('Final Comp Values'!$C100,FY2018_ALL_Targets!$B:$B,0))</f>
        <v>0</v>
      </c>
      <c r="BR100" s="437">
        <f t="shared" si="49"/>
        <v>0</v>
      </c>
      <c r="BS100" s="438">
        <f t="shared" si="50"/>
        <v>0</v>
      </c>
      <c r="BT100" s="543">
        <f t="shared" si="68"/>
        <v>0</v>
      </c>
      <c r="BU100" s="437">
        <f t="shared" si="69"/>
        <v>7.66</v>
      </c>
      <c r="BV100" s="438">
        <f t="shared" si="51"/>
        <v>600162.63615513209</v>
      </c>
      <c r="BW100" s="548">
        <f t="shared" si="70"/>
        <v>1.6188323700536504E-3</v>
      </c>
      <c r="BX100" s="437">
        <f t="shared" si="52"/>
        <v>0</v>
      </c>
      <c r="BY100" s="551">
        <f t="shared" si="53"/>
        <v>0</v>
      </c>
      <c r="BZ100" s="471">
        <f t="shared" si="71"/>
        <v>0</v>
      </c>
      <c r="CA100" s="469">
        <f t="shared" si="72"/>
        <v>598339.68999999994</v>
      </c>
      <c r="CB100" s="471">
        <f t="shared" si="73"/>
        <v>600162.63615513209</v>
      </c>
      <c r="CC100" s="471">
        <f t="shared" si="74"/>
        <v>2.9999999999999361E-2</v>
      </c>
      <c r="CD100" s="474">
        <f t="shared" si="75"/>
        <v>2352.5806946264238</v>
      </c>
      <c r="CE100" s="474">
        <f t="shared" si="76"/>
        <v>1822.9461551321438</v>
      </c>
      <c r="CF100" s="472">
        <f t="shared" si="77"/>
        <v>529.63453949428003</v>
      </c>
      <c r="CG100" s="473">
        <f t="shared" si="78"/>
        <v>0</v>
      </c>
    </row>
    <row r="101" spans="1:85" s="71" customFormat="1" ht="15.75" customHeight="1" x14ac:dyDescent="0.25">
      <c r="A101" s="87">
        <v>1026547</v>
      </c>
      <c r="B101" s="88">
        <v>102861</v>
      </c>
      <c r="C101" s="88">
        <v>676128</v>
      </c>
      <c r="D101" s="88" t="s">
        <v>1298</v>
      </c>
      <c r="E101" s="89" t="s">
        <v>434</v>
      </c>
      <c r="F101" s="89" t="s">
        <v>1323</v>
      </c>
      <c r="G101" s="90" t="s">
        <v>1260</v>
      </c>
      <c r="H101" s="91" t="s">
        <v>1324</v>
      </c>
      <c r="I101" s="70" t="s">
        <v>35</v>
      </c>
      <c r="J101" s="70" t="s">
        <v>35</v>
      </c>
      <c r="K101" s="70" t="s">
        <v>1262</v>
      </c>
      <c r="L101" s="70"/>
      <c r="M101" s="70"/>
      <c r="N101" s="77"/>
      <c r="O101" s="70">
        <v>1014646</v>
      </c>
      <c r="P101" s="78">
        <v>14189</v>
      </c>
      <c r="Q101" s="79">
        <v>41640</v>
      </c>
      <c r="R101" s="79">
        <v>41882</v>
      </c>
      <c r="S101" s="78">
        <v>21313</v>
      </c>
      <c r="T101" s="80" t="s">
        <v>1265</v>
      </c>
      <c r="U101" s="61">
        <v>2.7317970771963069E-3</v>
      </c>
      <c r="V101" s="62">
        <v>2.1677447754889531E-3</v>
      </c>
      <c r="W101" s="30">
        <v>259510</v>
      </c>
      <c r="X101" s="63">
        <v>259510</v>
      </c>
      <c r="Y101" s="63">
        <v>519020</v>
      </c>
      <c r="Z101" s="67">
        <v>34465.33</v>
      </c>
      <c r="AA101" s="68">
        <v>34465.33</v>
      </c>
      <c r="AB101" s="68">
        <v>34465.33</v>
      </c>
      <c r="AC101" s="68">
        <v>34465.33</v>
      </c>
      <c r="AD101" s="66">
        <v>137861.32999999999</v>
      </c>
      <c r="AE101" s="67">
        <v>64007.05</v>
      </c>
      <c r="AF101" s="68">
        <v>64007.05</v>
      </c>
      <c r="AG101" s="68">
        <v>64007.05</v>
      </c>
      <c r="AH101" s="68">
        <v>64007.05</v>
      </c>
      <c r="AI101" s="66">
        <v>256028.19</v>
      </c>
      <c r="AJ101" s="69">
        <v>912909.52</v>
      </c>
      <c r="AK101" s="406" t="s">
        <v>1298</v>
      </c>
      <c r="AL101" s="407">
        <v>76450.745475824064</v>
      </c>
      <c r="AM101" s="434">
        <f t="shared" si="54"/>
        <v>558086.02150537632</v>
      </c>
      <c r="AN101" s="435">
        <f t="shared" si="55"/>
        <v>148237.98924731184</v>
      </c>
      <c r="AO101" s="436">
        <f t="shared" si="56"/>
        <v>275299.12903225806</v>
      </c>
      <c r="AP101" s="437">
        <f t="shared" si="57"/>
        <v>7.3</v>
      </c>
      <c r="AQ101" s="438">
        <f t="shared" si="57"/>
        <v>1.94</v>
      </c>
      <c r="AR101" s="438">
        <f t="shared" si="57"/>
        <v>3.6</v>
      </c>
      <c r="AS101" s="443">
        <f t="shared" si="58"/>
        <v>12.84</v>
      </c>
      <c r="AT101" s="437">
        <f t="shared" si="59"/>
        <v>6.79</v>
      </c>
      <c r="AU101" s="438">
        <f t="shared" si="60"/>
        <v>1.8</v>
      </c>
      <c r="AV101" s="438">
        <f t="shared" si="61"/>
        <v>3.35</v>
      </c>
      <c r="AW101" s="444">
        <f t="shared" si="62"/>
        <v>11.94</v>
      </c>
      <c r="AX101" s="441">
        <f t="shared" si="63"/>
        <v>6.79</v>
      </c>
      <c r="AY101" s="70">
        <f t="shared" si="64"/>
        <v>4</v>
      </c>
      <c r="AZ101" s="438">
        <f t="shared" si="41"/>
        <v>0.45</v>
      </c>
      <c r="BA101" s="442">
        <f t="shared" si="42"/>
        <v>0.84</v>
      </c>
      <c r="BB101" s="438">
        <f t="shared" si="65"/>
        <v>6.79</v>
      </c>
      <c r="BC101" s="70">
        <v>4</v>
      </c>
      <c r="BD101" s="438">
        <f t="shared" si="43"/>
        <v>0.45</v>
      </c>
      <c r="BE101" s="442">
        <f t="shared" si="44"/>
        <v>0.84</v>
      </c>
      <c r="BF101" s="438">
        <f t="shared" si="66"/>
        <v>6.79</v>
      </c>
      <c r="BG101" s="70">
        <v>4</v>
      </c>
      <c r="BH101" s="438">
        <f t="shared" si="45"/>
        <v>0.45</v>
      </c>
      <c r="BI101" s="442">
        <f t="shared" si="46"/>
        <v>0.84</v>
      </c>
      <c r="BJ101" s="438">
        <f t="shared" si="67"/>
        <v>6.79</v>
      </c>
      <c r="BK101" s="70">
        <v>4</v>
      </c>
      <c r="BL101" s="438">
        <f t="shared" si="47"/>
        <v>0.45</v>
      </c>
      <c r="BM101" s="442">
        <f t="shared" si="48"/>
        <v>0.84</v>
      </c>
      <c r="BN101" s="93">
        <v>0</v>
      </c>
      <c r="BO101" s="93">
        <f>+INDEX(FY2018_ALL_Targets!DV:DV,MATCH('Final Comp Values'!C101,FY2018_ALL_Targets!B:B,0))</f>
        <v>0</v>
      </c>
      <c r="BP101" s="93">
        <f>++INDEX(FY2018_ALL_Targets!DW:DW,MATCH('Final Comp Values'!C101,FY2018_ALL_Targets!B:B,0))</f>
        <v>0</v>
      </c>
      <c r="BQ101" s="539">
        <f>++INDEX(FY2018_ALL_Targets!DX:DX,MATCH('Final Comp Values'!$C101,FY2018_ALL_Targets!$B:$B,0))</f>
        <v>0</v>
      </c>
      <c r="BR101" s="437">
        <f t="shared" si="49"/>
        <v>0</v>
      </c>
      <c r="BS101" s="438">
        <f t="shared" si="50"/>
        <v>0</v>
      </c>
      <c r="BT101" s="543">
        <f t="shared" si="68"/>
        <v>0</v>
      </c>
      <c r="BU101" s="437">
        <f t="shared" si="69"/>
        <v>11.95</v>
      </c>
      <c r="BV101" s="438">
        <f t="shared" si="51"/>
        <v>913586.40843609755</v>
      </c>
      <c r="BW101" s="548">
        <f t="shared" si="70"/>
        <v>2.4642374611856506E-3</v>
      </c>
      <c r="BX101" s="437">
        <f t="shared" si="52"/>
        <v>0</v>
      </c>
      <c r="BY101" s="551">
        <f t="shared" si="53"/>
        <v>0</v>
      </c>
      <c r="BZ101" s="471">
        <f t="shared" si="71"/>
        <v>0</v>
      </c>
      <c r="CA101" s="469">
        <f t="shared" si="72"/>
        <v>912909.52</v>
      </c>
      <c r="CB101" s="471">
        <f t="shared" si="73"/>
        <v>913586.40843609755</v>
      </c>
      <c r="CC101" s="471">
        <f t="shared" si="74"/>
        <v>9.9999999999997868E-3</v>
      </c>
      <c r="CD101" s="474">
        <f t="shared" si="75"/>
        <v>764.58083752092182</v>
      </c>
      <c r="CE101" s="474">
        <f t="shared" si="76"/>
        <v>676.8884360975353</v>
      </c>
      <c r="CF101" s="472">
        <f t="shared" si="77"/>
        <v>87.692401423386514</v>
      </c>
      <c r="CG101" s="473">
        <f t="shared" si="78"/>
        <v>0</v>
      </c>
    </row>
    <row r="102" spans="1:85" s="71" customFormat="1" ht="15.75" customHeight="1" x14ac:dyDescent="0.25">
      <c r="A102" s="87">
        <v>1026682</v>
      </c>
      <c r="B102" s="88">
        <v>4223</v>
      </c>
      <c r="C102" s="88">
        <v>675418</v>
      </c>
      <c r="D102" s="88" t="s">
        <v>1298</v>
      </c>
      <c r="E102" s="89" t="s">
        <v>600</v>
      </c>
      <c r="F102" s="89" t="s">
        <v>1325</v>
      </c>
      <c r="G102" s="90" t="s">
        <v>1260</v>
      </c>
      <c r="H102" s="91" t="s">
        <v>1324</v>
      </c>
      <c r="I102" s="70" t="s">
        <v>35</v>
      </c>
      <c r="J102" s="70" t="s">
        <v>35</v>
      </c>
      <c r="K102" s="70" t="s">
        <v>1262</v>
      </c>
      <c r="L102" s="70"/>
      <c r="M102" s="70"/>
      <c r="N102" s="77"/>
      <c r="O102" s="86">
        <v>1004490</v>
      </c>
      <c r="P102" s="78">
        <v>17579</v>
      </c>
      <c r="Q102" s="79">
        <v>41640</v>
      </c>
      <c r="R102" s="79">
        <v>42004</v>
      </c>
      <c r="S102" s="78">
        <v>17579</v>
      </c>
      <c r="T102" s="80" t="s">
        <v>1265</v>
      </c>
      <c r="U102" s="61">
        <v>2.2531910486573398E-3</v>
      </c>
      <c r="V102" s="62">
        <v>1.7879597151184866E-3</v>
      </c>
      <c r="W102" s="30">
        <v>214044</v>
      </c>
      <c r="X102" s="63">
        <v>214044</v>
      </c>
      <c r="Y102" s="63">
        <v>428088</v>
      </c>
      <c r="Z102" s="67">
        <v>28427.07</v>
      </c>
      <c r="AA102" s="68">
        <v>28427.07</v>
      </c>
      <c r="AB102" s="68">
        <v>28427.07</v>
      </c>
      <c r="AC102" s="68">
        <v>28427.07</v>
      </c>
      <c r="AD102" s="66">
        <v>113708.27</v>
      </c>
      <c r="AE102" s="67">
        <v>52793.13</v>
      </c>
      <c r="AF102" s="68">
        <v>52793.13</v>
      </c>
      <c r="AG102" s="68">
        <v>52793.13</v>
      </c>
      <c r="AH102" s="68">
        <v>52793.13</v>
      </c>
      <c r="AI102" s="66">
        <v>211172.5</v>
      </c>
      <c r="AJ102" s="69">
        <v>752968.77</v>
      </c>
      <c r="AK102" s="406" t="s">
        <v>1298</v>
      </c>
      <c r="AL102" s="407">
        <v>76450.745475824064</v>
      </c>
      <c r="AM102" s="434">
        <f t="shared" si="54"/>
        <v>460309.67741935485</v>
      </c>
      <c r="AN102" s="435">
        <f t="shared" si="55"/>
        <v>122266.95698924732</v>
      </c>
      <c r="AO102" s="436">
        <f t="shared" si="56"/>
        <v>227067.20430107528</v>
      </c>
      <c r="AP102" s="437">
        <f t="shared" si="57"/>
        <v>6.02</v>
      </c>
      <c r="AQ102" s="438">
        <f t="shared" si="57"/>
        <v>1.6</v>
      </c>
      <c r="AR102" s="438">
        <f t="shared" si="57"/>
        <v>2.97</v>
      </c>
      <c r="AS102" s="443">
        <f t="shared" si="58"/>
        <v>10.59</v>
      </c>
      <c r="AT102" s="437">
        <f t="shared" si="59"/>
        <v>5.6</v>
      </c>
      <c r="AU102" s="438">
        <f t="shared" si="60"/>
        <v>1.49</v>
      </c>
      <c r="AV102" s="438">
        <f t="shared" si="61"/>
        <v>2.76</v>
      </c>
      <c r="AW102" s="444">
        <f t="shared" si="62"/>
        <v>9.85</v>
      </c>
      <c r="AX102" s="441">
        <f t="shared" si="63"/>
        <v>5.6</v>
      </c>
      <c r="AY102" s="70">
        <f t="shared" si="64"/>
        <v>4</v>
      </c>
      <c r="AZ102" s="438">
        <f t="shared" si="41"/>
        <v>0.37</v>
      </c>
      <c r="BA102" s="442">
        <f t="shared" si="42"/>
        <v>0.69</v>
      </c>
      <c r="BB102" s="438">
        <f t="shared" si="65"/>
        <v>5.6</v>
      </c>
      <c r="BC102" s="70">
        <v>4</v>
      </c>
      <c r="BD102" s="438">
        <f t="shared" si="43"/>
        <v>0.37</v>
      </c>
      <c r="BE102" s="442">
        <f t="shared" si="44"/>
        <v>0.69</v>
      </c>
      <c r="BF102" s="438">
        <f t="shared" si="66"/>
        <v>5.6</v>
      </c>
      <c r="BG102" s="70">
        <v>4</v>
      </c>
      <c r="BH102" s="438">
        <f t="shared" si="45"/>
        <v>0.37</v>
      </c>
      <c r="BI102" s="442">
        <f t="shared" si="46"/>
        <v>0.69</v>
      </c>
      <c r="BJ102" s="438">
        <f t="shared" si="67"/>
        <v>5.6</v>
      </c>
      <c r="BK102" s="70">
        <v>4</v>
      </c>
      <c r="BL102" s="438">
        <f t="shared" si="47"/>
        <v>0.37</v>
      </c>
      <c r="BM102" s="442">
        <f t="shared" si="48"/>
        <v>0.69</v>
      </c>
      <c r="BN102" s="93">
        <v>0</v>
      </c>
      <c r="BO102" s="93">
        <f>+INDEX(FY2018_ALL_Targets!DV:DV,MATCH('Final Comp Values'!C102,FY2018_ALL_Targets!B:B,0))</f>
        <v>0</v>
      </c>
      <c r="BP102" s="93">
        <f>++INDEX(FY2018_ALL_Targets!DW:DW,MATCH('Final Comp Values'!C102,FY2018_ALL_Targets!B:B,0))</f>
        <v>0</v>
      </c>
      <c r="BQ102" s="539">
        <f>++INDEX(FY2018_ALL_Targets!DX:DX,MATCH('Final Comp Values'!$C102,FY2018_ALL_Targets!$B:$B,0))</f>
        <v>0</v>
      </c>
      <c r="BR102" s="437">
        <f t="shared" si="49"/>
        <v>0</v>
      </c>
      <c r="BS102" s="438">
        <f t="shared" si="50"/>
        <v>0</v>
      </c>
      <c r="BT102" s="543">
        <f t="shared" si="68"/>
        <v>0</v>
      </c>
      <c r="BU102" s="437">
        <f t="shared" ref="BU102:BU126" si="79">((AY102-BO102)*AZ102)+((AY102-BP102)*BA102)+AX102</f>
        <v>9.84</v>
      </c>
      <c r="BV102" s="438">
        <f t="shared" si="51"/>
        <v>752275.33548210876</v>
      </c>
      <c r="BW102" s="548">
        <f t="shared" si="70"/>
        <v>2.0291294241060087E-3</v>
      </c>
      <c r="BX102" s="437">
        <f t="shared" si="52"/>
        <v>0</v>
      </c>
      <c r="BY102" s="551">
        <f t="shared" si="53"/>
        <v>0</v>
      </c>
      <c r="BZ102" s="471">
        <f t="shared" si="71"/>
        <v>0</v>
      </c>
      <c r="CA102" s="469">
        <f t="shared" si="72"/>
        <v>752968.77</v>
      </c>
      <c r="CB102" s="471">
        <f t="shared" si="73"/>
        <v>752275.33548210876</v>
      </c>
      <c r="CC102" s="471">
        <f t="shared" si="74"/>
        <v>-9.9999999999997868E-3</v>
      </c>
      <c r="CD102" s="474">
        <f t="shared" si="75"/>
        <v>-764.4352994923695</v>
      </c>
      <c r="CE102" s="474">
        <f t="shared" si="76"/>
        <v>-693.43451789126266</v>
      </c>
      <c r="CF102" s="472">
        <f t="shared" si="77"/>
        <v>-71.000781601106837</v>
      </c>
      <c r="CG102" s="473">
        <f t="shared" si="78"/>
        <v>0</v>
      </c>
    </row>
    <row r="103" spans="1:85" s="71" customFormat="1" ht="15.75" customHeight="1" x14ac:dyDescent="0.25">
      <c r="A103" s="87">
        <v>1026660</v>
      </c>
      <c r="B103" s="88">
        <v>102493</v>
      </c>
      <c r="C103" s="88">
        <v>676098</v>
      </c>
      <c r="D103" s="88" t="s">
        <v>1298</v>
      </c>
      <c r="E103" s="89" t="s">
        <v>404</v>
      </c>
      <c r="F103" s="89" t="s">
        <v>1326</v>
      </c>
      <c r="G103" s="90" t="s">
        <v>1260</v>
      </c>
      <c r="H103" s="91" t="s">
        <v>1303</v>
      </c>
      <c r="I103" s="70" t="s">
        <v>35</v>
      </c>
      <c r="J103" s="70" t="s">
        <v>35</v>
      </c>
      <c r="K103" s="70" t="s">
        <v>1262</v>
      </c>
      <c r="L103" s="70"/>
      <c r="M103" s="70"/>
      <c r="N103" s="77"/>
      <c r="O103" s="70">
        <v>1021316</v>
      </c>
      <c r="P103" s="78">
        <v>18595</v>
      </c>
      <c r="Q103" s="79">
        <v>41640</v>
      </c>
      <c r="R103" s="79">
        <v>42004</v>
      </c>
      <c r="S103" s="78">
        <v>18595</v>
      </c>
      <c r="T103" s="80" t="s">
        <v>1265</v>
      </c>
      <c r="U103" s="61">
        <v>2.3834170060744769E-3</v>
      </c>
      <c r="V103" s="62">
        <v>1.8912970534517468E-3</v>
      </c>
      <c r="W103" s="30">
        <v>226415</v>
      </c>
      <c r="X103" s="63">
        <v>226415</v>
      </c>
      <c r="Y103" s="63">
        <v>452830</v>
      </c>
      <c r="Z103" s="67">
        <v>30070.05</v>
      </c>
      <c r="AA103" s="68">
        <v>30070.05</v>
      </c>
      <c r="AB103" s="68">
        <v>30070.05</v>
      </c>
      <c r="AC103" s="68">
        <v>30070.05</v>
      </c>
      <c r="AD103" s="66">
        <v>120280.18</v>
      </c>
      <c r="AE103" s="67">
        <v>55844.37</v>
      </c>
      <c r="AF103" s="68">
        <v>55844.37</v>
      </c>
      <c r="AG103" s="68">
        <v>55844.37</v>
      </c>
      <c r="AH103" s="68">
        <v>55844.37</v>
      </c>
      <c r="AI103" s="66">
        <v>223377.48</v>
      </c>
      <c r="AJ103" s="69">
        <v>796487.65999999992</v>
      </c>
      <c r="AK103" s="406" t="s">
        <v>1298</v>
      </c>
      <c r="AL103" s="407">
        <v>76450.745475824064</v>
      </c>
      <c r="AM103" s="434">
        <f t="shared" si="54"/>
        <v>486913.97849462368</v>
      </c>
      <c r="AN103" s="435">
        <f t="shared" si="55"/>
        <v>129333.52688172043</v>
      </c>
      <c r="AO103" s="436">
        <f t="shared" si="56"/>
        <v>240190.83870967745</v>
      </c>
      <c r="AP103" s="437">
        <f t="shared" si="57"/>
        <v>6.37</v>
      </c>
      <c r="AQ103" s="438">
        <f t="shared" si="57"/>
        <v>1.69</v>
      </c>
      <c r="AR103" s="438">
        <f t="shared" si="57"/>
        <v>3.14</v>
      </c>
      <c r="AS103" s="443">
        <f t="shared" si="58"/>
        <v>11.200000000000001</v>
      </c>
      <c r="AT103" s="437">
        <f t="shared" si="59"/>
        <v>5.92</v>
      </c>
      <c r="AU103" s="438">
        <f t="shared" si="60"/>
        <v>1.57</v>
      </c>
      <c r="AV103" s="438">
        <f t="shared" si="61"/>
        <v>2.92</v>
      </c>
      <c r="AW103" s="444">
        <f t="shared" si="62"/>
        <v>10.41</v>
      </c>
      <c r="AX103" s="441">
        <f t="shared" si="63"/>
        <v>5.92</v>
      </c>
      <c r="AY103" s="70">
        <f t="shared" si="64"/>
        <v>4</v>
      </c>
      <c r="AZ103" s="438">
        <f t="shared" si="41"/>
        <v>0.39</v>
      </c>
      <c r="BA103" s="442">
        <f t="shared" si="42"/>
        <v>0.73</v>
      </c>
      <c r="BB103" s="438">
        <f t="shared" si="65"/>
        <v>5.92</v>
      </c>
      <c r="BC103" s="70">
        <v>4</v>
      </c>
      <c r="BD103" s="438">
        <f t="shared" si="43"/>
        <v>0.39</v>
      </c>
      <c r="BE103" s="442">
        <f t="shared" si="44"/>
        <v>0.73</v>
      </c>
      <c r="BF103" s="438">
        <f t="shared" si="66"/>
        <v>5.92</v>
      </c>
      <c r="BG103" s="70">
        <v>4</v>
      </c>
      <c r="BH103" s="438">
        <f t="shared" si="45"/>
        <v>0.39</v>
      </c>
      <c r="BI103" s="442">
        <f t="shared" si="46"/>
        <v>0.73</v>
      </c>
      <c r="BJ103" s="438">
        <f t="shared" si="67"/>
        <v>5.92</v>
      </c>
      <c r="BK103" s="70">
        <v>4</v>
      </c>
      <c r="BL103" s="438">
        <f t="shared" si="47"/>
        <v>0.39</v>
      </c>
      <c r="BM103" s="442">
        <f t="shared" si="48"/>
        <v>0.73</v>
      </c>
      <c r="BN103" s="93">
        <v>0</v>
      </c>
      <c r="BO103" s="93">
        <f>+INDEX(FY2018_ALL_Targets!DV:DV,MATCH('Final Comp Values'!C103,FY2018_ALL_Targets!B:B,0))</f>
        <v>0</v>
      </c>
      <c r="BP103" s="93">
        <f>++INDEX(FY2018_ALL_Targets!DW:DW,MATCH('Final Comp Values'!C103,FY2018_ALL_Targets!B:B,0))</f>
        <v>0</v>
      </c>
      <c r="BQ103" s="539">
        <f>++INDEX(FY2018_ALL_Targets!DX:DX,MATCH('Final Comp Values'!$C103,FY2018_ALL_Targets!$B:$B,0))</f>
        <v>0</v>
      </c>
      <c r="BR103" s="437">
        <f t="shared" si="49"/>
        <v>0</v>
      </c>
      <c r="BS103" s="438">
        <f t="shared" si="50"/>
        <v>0</v>
      </c>
      <c r="BT103" s="543">
        <f t="shared" si="68"/>
        <v>0</v>
      </c>
      <c r="BU103" s="437">
        <f t="shared" si="79"/>
        <v>10.4</v>
      </c>
      <c r="BV103" s="438">
        <f t="shared" si="51"/>
        <v>795087.7529485703</v>
      </c>
      <c r="BW103" s="548">
        <f t="shared" si="70"/>
        <v>2.1446083344209849E-3</v>
      </c>
      <c r="BX103" s="437">
        <f t="shared" si="52"/>
        <v>0</v>
      </c>
      <c r="BY103" s="551">
        <f t="shared" si="53"/>
        <v>0</v>
      </c>
      <c r="BZ103" s="471">
        <f t="shared" si="71"/>
        <v>0</v>
      </c>
      <c r="CA103" s="469">
        <f t="shared" si="72"/>
        <v>796487.65999999992</v>
      </c>
      <c r="CB103" s="471">
        <f t="shared" si="73"/>
        <v>795087.7529485703</v>
      </c>
      <c r="CC103" s="471">
        <f t="shared" si="74"/>
        <v>-9.9999999999997868E-3</v>
      </c>
      <c r="CD103" s="474">
        <f t="shared" si="75"/>
        <v>-765.11782901055039</v>
      </c>
      <c r="CE103" s="474">
        <f t="shared" si="76"/>
        <v>-1399.9070514296181</v>
      </c>
      <c r="CF103" s="472">
        <f t="shared" si="77"/>
        <v>634.78922241906776</v>
      </c>
      <c r="CG103" s="473">
        <f t="shared" si="78"/>
        <v>0</v>
      </c>
    </row>
    <row r="104" spans="1:85" s="71" customFormat="1" ht="15.75" customHeight="1" x14ac:dyDescent="0.25">
      <c r="A104" s="72">
        <v>1015215</v>
      </c>
      <c r="B104" s="73">
        <v>4855</v>
      </c>
      <c r="C104" s="73">
        <v>455806</v>
      </c>
      <c r="D104" s="73" t="s">
        <v>1296</v>
      </c>
      <c r="E104" s="74" t="s">
        <v>845</v>
      </c>
      <c r="F104" s="74" t="s">
        <v>1327</v>
      </c>
      <c r="G104" s="75" t="s">
        <v>1260</v>
      </c>
      <c r="H104" s="76" t="s">
        <v>1303</v>
      </c>
      <c r="I104" s="70" t="s">
        <v>35</v>
      </c>
      <c r="J104" s="70" t="s">
        <v>1262</v>
      </c>
      <c r="K104" s="70" t="s">
        <v>35</v>
      </c>
      <c r="L104" s="70"/>
      <c r="M104" s="70"/>
      <c r="N104" s="77"/>
      <c r="O104" s="70">
        <v>1015215</v>
      </c>
      <c r="P104" s="78">
        <v>21840</v>
      </c>
      <c r="Q104" s="79">
        <v>41640</v>
      </c>
      <c r="R104" s="79">
        <v>42004</v>
      </c>
      <c r="S104" s="78">
        <v>21840</v>
      </c>
      <c r="T104" s="80" t="s">
        <v>1263</v>
      </c>
      <c r="U104" s="61">
        <v>2.7993453838487002E-3</v>
      </c>
      <c r="V104" s="62">
        <v>2.221345934250398E-3</v>
      </c>
      <c r="W104" s="30">
        <v>265927</v>
      </c>
      <c r="X104" s="63">
        <v>265927</v>
      </c>
      <c r="Y104" s="63">
        <v>531854</v>
      </c>
      <c r="Z104" s="67">
        <v>35317.550000000003</v>
      </c>
      <c r="AA104" s="68">
        <v>35317.550000000003</v>
      </c>
      <c r="AB104" s="68">
        <v>35317.550000000003</v>
      </c>
      <c r="AC104" s="68">
        <v>35317.550000000003</v>
      </c>
      <c r="AD104" s="66">
        <v>141270.19</v>
      </c>
      <c r="AE104" s="67">
        <v>65589.73</v>
      </c>
      <c r="AF104" s="68">
        <v>65589.73</v>
      </c>
      <c r="AG104" s="68">
        <v>65589.73</v>
      </c>
      <c r="AH104" s="68">
        <v>65589.73</v>
      </c>
      <c r="AI104" s="66">
        <v>262358.92</v>
      </c>
      <c r="AJ104" s="69">
        <v>935483.10999999987</v>
      </c>
      <c r="AK104" s="406" t="s">
        <v>1296</v>
      </c>
      <c r="AL104" s="407">
        <v>78350.213597275724</v>
      </c>
      <c r="AM104" s="434">
        <f t="shared" si="54"/>
        <v>571886.02150537644</v>
      </c>
      <c r="AN104" s="435">
        <f t="shared" si="55"/>
        <v>151903.43010752689</v>
      </c>
      <c r="AO104" s="436">
        <f t="shared" si="56"/>
        <v>282106.36559139786</v>
      </c>
      <c r="AP104" s="437">
        <f t="shared" si="57"/>
        <v>7.3</v>
      </c>
      <c r="AQ104" s="438">
        <f t="shared" si="57"/>
        <v>1.94</v>
      </c>
      <c r="AR104" s="438">
        <f t="shared" si="57"/>
        <v>3.6</v>
      </c>
      <c r="AS104" s="443">
        <f t="shared" si="58"/>
        <v>12.84</v>
      </c>
      <c r="AT104" s="437">
        <f t="shared" si="59"/>
        <v>6.79</v>
      </c>
      <c r="AU104" s="438">
        <f t="shared" si="60"/>
        <v>1.8</v>
      </c>
      <c r="AV104" s="438">
        <f t="shared" si="61"/>
        <v>3.35</v>
      </c>
      <c r="AW104" s="444">
        <f t="shared" si="62"/>
        <v>11.94</v>
      </c>
      <c r="AX104" s="441">
        <f t="shared" si="63"/>
        <v>6.79</v>
      </c>
      <c r="AY104" s="70">
        <f t="shared" si="64"/>
        <v>4</v>
      </c>
      <c r="AZ104" s="438">
        <f t="shared" si="41"/>
        <v>0.45</v>
      </c>
      <c r="BA104" s="442">
        <f t="shared" si="42"/>
        <v>0.84</v>
      </c>
      <c r="BB104" s="438">
        <f t="shared" si="65"/>
        <v>6.79</v>
      </c>
      <c r="BC104" s="70">
        <v>4</v>
      </c>
      <c r="BD104" s="438">
        <f t="shared" si="43"/>
        <v>0.45</v>
      </c>
      <c r="BE104" s="442">
        <f t="shared" si="44"/>
        <v>0.84</v>
      </c>
      <c r="BF104" s="438">
        <f t="shared" si="66"/>
        <v>6.79</v>
      </c>
      <c r="BG104" s="70">
        <v>4</v>
      </c>
      <c r="BH104" s="438">
        <f t="shared" si="45"/>
        <v>0.45</v>
      </c>
      <c r="BI104" s="442">
        <f t="shared" si="46"/>
        <v>0.84</v>
      </c>
      <c r="BJ104" s="438">
        <f t="shared" si="67"/>
        <v>6.79</v>
      </c>
      <c r="BK104" s="70">
        <v>4</v>
      </c>
      <c r="BL104" s="438">
        <f t="shared" si="47"/>
        <v>0.45</v>
      </c>
      <c r="BM104" s="442">
        <f t="shared" si="48"/>
        <v>0.84</v>
      </c>
      <c r="BN104" s="93">
        <v>0</v>
      </c>
      <c r="BO104" s="93">
        <f>+INDEX(FY2018_ALL_Targets!DV:DV,MATCH('Final Comp Values'!C104,FY2018_ALL_Targets!B:B,0))</f>
        <v>0</v>
      </c>
      <c r="BP104" s="93">
        <f>++INDEX(FY2018_ALL_Targets!DW:DW,MATCH('Final Comp Values'!C104,FY2018_ALL_Targets!B:B,0))</f>
        <v>0</v>
      </c>
      <c r="BQ104" s="539">
        <f>++INDEX(FY2018_ALL_Targets!DX:DX,MATCH('Final Comp Values'!$C104,FY2018_ALL_Targets!$B:$B,0))</f>
        <v>0</v>
      </c>
      <c r="BR104" s="437">
        <f t="shared" si="49"/>
        <v>0</v>
      </c>
      <c r="BS104" s="438">
        <f t="shared" si="50"/>
        <v>0</v>
      </c>
      <c r="BT104" s="543">
        <f t="shared" si="68"/>
        <v>0</v>
      </c>
      <c r="BU104" s="437">
        <f t="shared" si="79"/>
        <v>11.95</v>
      </c>
      <c r="BV104" s="438">
        <f t="shared" si="51"/>
        <v>936285.05248744483</v>
      </c>
      <c r="BW104" s="548">
        <f t="shared" si="70"/>
        <v>2.5254630316111125E-3</v>
      </c>
      <c r="BX104" s="437">
        <f t="shared" si="52"/>
        <v>0</v>
      </c>
      <c r="BY104" s="551">
        <f t="shared" si="53"/>
        <v>0</v>
      </c>
      <c r="BZ104" s="471">
        <f t="shared" si="71"/>
        <v>0</v>
      </c>
      <c r="CA104" s="469">
        <f t="shared" si="72"/>
        <v>935483.10999999987</v>
      </c>
      <c r="CB104" s="471">
        <f t="shared" si="73"/>
        <v>936285.05248744483</v>
      </c>
      <c r="CC104" s="471">
        <f t="shared" si="74"/>
        <v>9.9999999999997868E-3</v>
      </c>
      <c r="CD104" s="474">
        <f t="shared" si="75"/>
        <v>783.48669179227807</v>
      </c>
      <c r="CE104" s="474">
        <f t="shared" si="76"/>
        <v>801.94248744496144</v>
      </c>
      <c r="CF104" s="472">
        <f t="shared" si="77"/>
        <v>-18.455795652683378</v>
      </c>
      <c r="CG104" s="473">
        <f t="shared" si="78"/>
        <v>0</v>
      </c>
    </row>
    <row r="105" spans="1:85" s="71" customFormat="1" ht="15.75" customHeight="1" x14ac:dyDescent="0.25">
      <c r="A105" s="87">
        <v>1026565</v>
      </c>
      <c r="B105" s="88">
        <v>4035</v>
      </c>
      <c r="C105" s="88">
        <v>675783</v>
      </c>
      <c r="D105" s="88" t="s">
        <v>1298</v>
      </c>
      <c r="E105" s="89" t="s">
        <v>558</v>
      </c>
      <c r="F105" s="89" t="s">
        <v>1328</v>
      </c>
      <c r="G105" s="90" t="s">
        <v>1260</v>
      </c>
      <c r="H105" s="91" t="s">
        <v>1303</v>
      </c>
      <c r="I105" s="70" t="s">
        <v>35</v>
      </c>
      <c r="J105" s="70" t="s">
        <v>35</v>
      </c>
      <c r="K105" s="70" t="s">
        <v>1262</v>
      </c>
      <c r="L105" s="70"/>
      <c r="M105" s="70"/>
      <c r="N105" s="77"/>
      <c r="O105" s="70">
        <v>403504</v>
      </c>
      <c r="P105" s="78">
        <v>20859</v>
      </c>
      <c r="Q105" s="79">
        <v>41640</v>
      </c>
      <c r="R105" s="79">
        <v>42004</v>
      </c>
      <c r="S105" s="78">
        <v>20859</v>
      </c>
      <c r="T105" s="80" t="s">
        <v>1265</v>
      </c>
      <c r="U105" s="61">
        <v>2.6736055568543971E-3</v>
      </c>
      <c r="V105" s="62">
        <v>2.1215684451707439E-3</v>
      </c>
      <c r="W105" s="30">
        <v>253982</v>
      </c>
      <c r="X105" s="63">
        <v>253982</v>
      </c>
      <c r="Y105" s="63">
        <v>507964</v>
      </c>
      <c r="Z105" s="67">
        <v>33731.17</v>
      </c>
      <c r="AA105" s="68">
        <v>33731.17</v>
      </c>
      <c r="AB105" s="68">
        <v>33731.17</v>
      </c>
      <c r="AC105" s="68">
        <v>33731.17</v>
      </c>
      <c r="AD105" s="66">
        <v>134924.67000000001</v>
      </c>
      <c r="AE105" s="67">
        <v>62643.6</v>
      </c>
      <c r="AF105" s="68">
        <v>62643.6</v>
      </c>
      <c r="AG105" s="68">
        <v>62643.6</v>
      </c>
      <c r="AH105" s="68">
        <v>62643.6</v>
      </c>
      <c r="AI105" s="66">
        <v>250574.39</v>
      </c>
      <c r="AJ105" s="69">
        <v>893463.06</v>
      </c>
      <c r="AK105" s="406" t="s">
        <v>1298</v>
      </c>
      <c r="AL105" s="407">
        <v>76450.745475824064</v>
      </c>
      <c r="AM105" s="434">
        <f t="shared" si="54"/>
        <v>546197.84946236562</v>
      </c>
      <c r="AN105" s="435">
        <f t="shared" si="55"/>
        <v>145080.29032258067</v>
      </c>
      <c r="AO105" s="436">
        <f t="shared" si="56"/>
        <v>269434.82795698929</v>
      </c>
      <c r="AP105" s="437">
        <f t="shared" si="57"/>
        <v>7.14</v>
      </c>
      <c r="AQ105" s="438">
        <f t="shared" si="57"/>
        <v>1.9</v>
      </c>
      <c r="AR105" s="438">
        <f t="shared" si="57"/>
        <v>3.52</v>
      </c>
      <c r="AS105" s="443">
        <f t="shared" si="58"/>
        <v>12.559999999999999</v>
      </c>
      <c r="AT105" s="437">
        <f t="shared" si="59"/>
        <v>6.64</v>
      </c>
      <c r="AU105" s="438">
        <f t="shared" si="60"/>
        <v>1.76</v>
      </c>
      <c r="AV105" s="438">
        <f t="shared" si="61"/>
        <v>3.28</v>
      </c>
      <c r="AW105" s="444">
        <f t="shared" si="62"/>
        <v>11.68</v>
      </c>
      <c r="AX105" s="441">
        <f t="shared" si="63"/>
        <v>6.64</v>
      </c>
      <c r="AY105" s="70">
        <f t="shared" si="64"/>
        <v>4</v>
      </c>
      <c r="AZ105" s="438">
        <f t="shared" si="41"/>
        <v>0.44</v>
      </c>
      <c r="BA105" s="442">
        <f t="shared" si="42"/>
        <v>0.82</v>
      </c>
      <c r="BB105" s="438">
        <f t="shared" si="65"/>
        <v>6.64</v>
      </c>
      <c r="BC105" s="70">
        <v>4</v>
      </c>
      <c r="BD105" s="438">
        <f t="shared" si="43"/>
        <v>0.44</v>
      </c>
      <c r="BE105" s="442">
        <f t="shared" si="44"/>
        <v>0.82</v>
      </c>
      <c r="BF105" s="438">
        <f t="shared" si="66"/>
        <v>6.64</v>
      </c>
      <c r="BG105" s="70">
        <v>4</v>
      </c>
      <c r="BH105" s="438">
        <f t="shared" si="45"/>
        <v>0.44</v>
      </c>
      <c r="BI105" s="442">
        <f t="shared" si="46"/>
        <v>0.82</v>
      </c>
      <c r="BJ105" s="438">
        <f t="shared" si="67"/>
        <v>6.64</v>
      </c>
      <c r="BK105" s="70">
        <v>4</v>
      </c>
      <c r="BL105" s="438">
        <f t="shared" si="47"/>
        <v>0.44</v>
      </c>
      <c r="BM105" s="442">
        <f t="shared" si="48"/>
        <v>0.82</v>
      </c>
      <c r="BN105" s="93">
        <v>0</v>
      </c>
      <c r="BO105" s="93">
        <f>+INDEX(FY2018_ALL_Targets!DV:DV,MATCH('Final Comp Values'!C105,FY2018_ALL_Targets!B:B,0))</f>
        <v>0</v>
      </c>
      <c r="BP105" s="93">
        <f>++INDEX(FY2018_ALL_Targets!DW:DW,MATCH('Final Comp Values'!C105,FY2018_ALL_Targets!B:B,0))</f>
        <v>0</v>
      </c>
      <c r="BQ105" s="539">
        <f>++INDEX(FY2018_ALL_Targets!DX:DX,MATCH('Final Comp Values'!$C105,FY2018_ALL_Targets!$B:$B,0))</f>
        <v>0</v>
      </c>
      <c r="BR105" s="437">
        <f t="shared" si="49"/>
        <v>0</v>
      </c>
      <c r="BS105" s="438">
        <f t="shared" si="50"/>
        <v>0</v>
      </c>
      <c r="BT105" s="543">
        <f t="shared" si="68"/>
        <v>0</v>
      </c>
      <c r="BU105" s="437">
        <f t="shared" si="79"/>
        <v>11.68</v>
      </c>
      <c r="BV105" s="438">
        <f t="shared" si="51"/>
        <v>892944.707157625</v>
      </c>
      <c r="BW105" s="548">
        <f t="shared" si="70"/>
        <v>2.4085601294266444E-3</v>
      </c>
      <c r="BX105" s="437">
        <f t="shared" si="52"/>
        <v>0</v>
      </c>
      <c r="BY105" s="551">
        <f t="shared" si="53"/>
        <v>0</v>
      </c>
      <c r="BZ105" s="471">
        <f t="shared" si="71"/>
        <v>0</v>
      </c>
      <c r="CA105" s="469">
        <f t="shared" si="72"/>
        <v>893463.06</v>
      </c>
      <c r="CB105" s="471">
        <f t="shared" si="73"/>
        <v>892944.707157625</v>
      </c>
      <c r="CC105" s="471">
        <f t="shared" si="74"/>
        <v>0</v>
      </c>
      <c r="CD105" s="474">
        <f t="shared" si="75"/>
        <v>0</v>
      </c>
      <c r="CE105" s="474">
        <f t="shared" si="76"/>
        <v>-518.35284237505402</v>
      </c>
      <c r="CF105" s="472">
        <f t="shared" si="77"/>
        <v>518.35284237505402</v>
      </c>
      <c r="CG105" s="473">
        <f t="shared" si="78"/>
        <v>0</v>
      </c>
    </row>
    <row r="106" spans="1:85" s="71" customFormat="1" ht="15.75" customHeight="1" x14ac:dyDescent="0.25">
      <c r="A106" s="87">
        <v>1026687</v>
      </c>
      <c r="B106" s="88">
        <v>102783</v>
      </c>
      <c r="C106" s="88">
        <v>676146</v>
      </c>
      <c r="D106" s="88" t="s">
        <v>1298</v>
      </c>
      <c r="E106" s="89" t="s">
        <v>426</v>
      </c>
      <c r="F106" s="89" t="s">
        <v>1329</v>
      </c>
      <c r="G106" s="90" t="s">
        <v>1260</v>
      </c>
      <c r="H106" s="91" t="s">
        <v>1303</v>
      </c>
      <c r="I106" s="70" t="s">
        <v>35</v>
      </c>
      <c r="J106" s="70" t="s">
        <v>35</v>
      </c>
      <c r="K106" s="70" t="s">
        <v>1262</v>
      </c>
      <c r="L106" s="70"/>
      <c r="M106" s="70"/>
      <c r="N106" s="77"/>
      <c r="O106" s="70">
        <v>1021093</v>
      </c>
      <c r="P106" s="78">
        <v>15651</v>
      </c>
      <c r="Q106" s="79">
        <v>41640</v>
      </c>
      <c r="R106" s="79">
        <v>42004</v>
      </c>
      <c r="S106" s="78">
        <v>15651</v>
      </c>
      <c r="T106" s="80" t="s">
        <v>1265</v>
      </c>
      <c r="U106" s="61">
        <v>2.0060693499366301E-3</v>
      </c>
      <c r="V106" s="62">
        <v>1.5918628762341108E-3</v>
      </c>
      <c r="W106" s="30">
        <v>190569</v>
      </c>
      <c r="X106" s="63">
        <v>190569</v>
      </c>
      <c r="Y106" s="63">
        <v>381138</v>
      </c>
      <c r="Z106" s="67">
        <v>25309.29</v>
      </c>
      <c r="AA106" s="68">
        <v>25309.29</v>
      </c>
      <c r="AB106" s="68">
        <v>25309.29</v>
      </c>
      <c r="AC106" s="68">
        <v>25309.29</v>
      </c>
      <c r="AD106" s="66">
        <v>101237.17</v>
      </c>
      <c r="AE106" s="67">
        <v>47002.97</v>
      </c>
      <c r="AF106" s="68">
        <v>47002.97</v>
      </c>
      <c r="AG106" s="68">
        <v>47002.97</v>
      </c>
      <c r="AH106" s="68">
        <v>47002.97</v>
      </c>
      <c r="AI106" s="66">
        <v>188011.88</v>
      </c>
      <c r="AJ106" s="69">
        <v>670387.05000000005</v>
      </c>
      <c r="AK106" s="406" t="s">
        <v>1298</v>
      </c>
      <c r="AL106" s="407">
        <v>76450.745475824064</v>
      </c>
      <c r="AM106" s="434">
        <f t="shared" si="54"/>
        <v>409825.80645161291</v>
      </c>
      <c r="AN106" s="435">
        <f t="shared" si="55"/>
        <v>108857.17204301075</v>
      </c>
      <c r="AO106" s="436">
        <f t="shared" si="56"/>
        <v>202163.31182795702</v>
      </c>
      <c r="AP106" s="437">
        <f t="shared" si="57"/>
        <v>5.36</v>
      </c>
      <c r="AQ106" s="438">
        <f t="shared" si="57"/>
        <v>1.42</v>
      </c>
      <c r="AR106" s="438">
        <f t="shared" si="57"/>
        <v>2.64</v>
      </c>
      <c r="AS106" s="443">
        <f t="shared" si="58"/>
        <v>9.42</v>
      </c>
      <c r="AT106" s="437">
        <f t="shared" si="59"/>
        <v>4.99</v>
      </c>
      <c r="AU106" s="438">
        <f t="shared" si="60"/>
        <v>1.32</v>
      </c>
      <c r="AV106" s="438">
        <f t="shared" si="61"/>
        <v>2.46</v>
      </c>
      <c r="AW106" s="444">
        <f t="shared" si="62"/>
        <v>8.77</v>
      </c>
      <c r="AX106" s="441">
        <f t="shared" si="63"/>
        <v>4.99</v>
      </c>
      <c r="AY106" s="70">
        <f t="shared" si="64"/>
        <v>4</v>
      </c>
      <c r="AZ106" s="438">
        <f t="shared" si="41"/>
        <v>0.33</v>
      </c>
      <c r="BA106" s="442">
        <f t="shared" si="42"/>
        <v>0.62</v>
      </c>
      <c r="BB106" s="438">
        <f t="shared" si="65"/>
        <v>4.99</v>
      </c>
      <c r="BC106" s="70">
        <v>4</v>
      </c>
      <c r="BD106" s="438">
        <f t="shared" si="43"/>
        <v>0.33</v>
      </c>
      <c r="BE106" s="442">
        <f t="shared" si="44"/>
        <v>0.62</v>
      </c>
      <c r="BF106" s="438">
        <f t="shared" si="66"/>
        <v>4.99</v>
      </c>
      <c r="BG106" s="70">
        <v>4</v>
      </c>
      <c r="BH106" s="438">
        <f t="shared" si="45"/>
        <v>0.33</v>
      </c>
      <c r="BI106" s="442">
        <f t="shared" si="46"/>
        <v>0.62</v>
      </c>
      <c r="BJ106" s="438">
        <f t="shared" si="67"/>
        <v>4.99</v>
      </c>
      <c r="BK106" s="70">
        <v>4</v>
      </c>
      <c r="BL106" s="438">
        <f t="shared" si="47"/>
        <v>0.33</v>
      </c>
      <c r="BM106" s="442">
        <f t="shared" si="48"/>
        <v>0.62</v>
      </c>
      <c r="BN106" s="93">
        <v>0</v>
      </c>
      <c r="BO106" s="93">
        <f>+INDEX(FY2018_ALL_Targets!DV:DV,MATCH('Final Comp Values'!C106,FY2018_ALL_Targets!B:B,0))</f>
        <v>0</v>
      </c>
      <c r="BP106" s="93">
        <f>++INDEX(FY2018_ALL_Targets!DW:DW,MATCH('Final Comp Values'!C106,FY2018_ALL_Targets!B:B,0))</f>
        <v>0</v>
      </c>
      <c r="BQ106" s="539">
        <f>++INDEX(FY2018_ALL_Targets!DX:DX,MATCH('Final Comp Values'!$C106,FY2018_ALL_Targets!$B:$B,0))</f>
        <v>0</v>
      </c>
      <c r="BR106" s="437">
        <f t="shared" si="49"/>
        <v>0</v>
      </c>
      <c r="BS106" s="438">
        <f t="shared" si="50"/>
        <v>0</v>
      </c>
      <c r="BT106" s="543">
        <f t="shared" si="68"/>
        <v>0</v>
      </c>
      <c r="BU106" s="437">
        <f t="shared" si="79"/>
        <v>8.7899999999999991</v>
      </c>
      <c r="BV106" s="438">
        <f t="shared" si="51"/>
        <v>672002.0527324935</v>
      </c>
      <c r="BW106" s="548">
        <f t="shared" si="70"/>
        <v>1.8126064672654284E-3</v>
      </c>
      <c r="BX106" s="437">
        <f t="shared" si="52"/>
        <v>0</v>
      </c>
      <c r="BY106" s="551">
        <f t="shared" si="53"/>
        <v>0</v>
      </c>
      <c r="BZ106" s="471">
        <f t="shared" si="71"/>
        <v>-1.4432899320127035E-15</v>
      </c>
      <c r="CA106" s="469">
        <f t="shared" si="72"/>
        <v>670387.05000000005</v>
      </c>
      <c r="CB106" s="471">
        <f t="shared" si="73"/>
        <v>672002.0527324935</v>
      </c>
      <c r="CC106" s="471">
        <f t="shared" si="74"/>
        <v>1.9999999999999574E-2</v>
      </c>
      <c r="CD106" s="474">
        <f t="shared" si="75"/>
        <v>1528.8188141390781</v>
      </c>
      <c r="CE106" s="474">
        <f t="shared" si="76"/>
        <v>1615.002732493449</v>
      </c>
      <c r="CF106" s="472">
        <f t="shared" si="77"/>
        <v>-86.183918354370917</v>
      </c>
      <c r="CG106" s="473">
        <f t="shared" si="78"/>
        <v>0</v>
      </c>
    </row>
    <row r="107" spans="1:85" s="71" customFormat="1" ht="15.75" customHeight="1" x14ac:dyDescent="0.25">
      <c r="A107" s="87">
        <v>1026661</v>
      </c>
      <c r="B107" s="88">
        <v>5373</v>
      </c>
      <c r="C107" s="88">
        <v>675756</v>
      </c>
      <c r="D107" s="88" t="s">
        <v>1298</v>
      </c>
      <c r="E107" s="89" t="s">
        <v>1127</v>
      </c>
      <c r="F107" s="89" t="s">
        <v>1330</v>
      </c>
      <c r="G107" s="90" t="s">
        <v>1260</v>
      </c>
      <c r="H107" s="91" t="s">
        <v>1303</v>
      </c>
      <c r="I107" s="70" t="s">
        <v>35</v>
      </c>
      <c r="J107" s="70" t="s">
        <v>35</v>
      </c>
      <c r="K107" s="70" t="s">
        <v>1262</v>
      </c>
      <c r="L107" s="70"/>
      <c r="M107" s="70"/>
      <c r="N107" s="77"/>
      <c r="O107" s="70">
        <v>1004882</v>
      </c>
      <c r="P107" s="78">
        <v>51595</v>
      </c>
      <c r="Q107" s="79">
        <v>41640</v>
      </c>
      <c r="R107" s="79">
        <v>42004</v>
      </c>
      <c r="S107" s="78">
        <v>51595</v>
      </c>
      <c r="T107" s="80" t="s">
        <v>1265</v>
      </c>
      <c r="U107" s="61">
        <v>6.6131971190326773E-3</v>
      </c>
      <c r="V107" s="62">
        <v>5.2477263497092159E-3</v>
      </c>
      <c r="W107" s="30">
        <v>628227</v>
      </c>
      <c r="X107" s="63">
        <v>628227</v>
      </c>
      <c r="Y107" s="63">
        <v>1256454</v>
      </c>
      <c r="Z107" s="67">
        <v>83434.47</v>
      </c>
      <c r="AA107" s="68">
        <v>83434.47</v>
      </c>
      <c r="AB107" s="68">
        <v>83434.47</v>
      </c>
      <c r="AC107" s="68">
        <v>83434.47</v>
      </c>
      <c r="AD107" s="66">
        <v>333737.88</v>
      </c>
      <c r="AE107" s="67">
        <v>154949.73000000001</v>
      </c>
      <c r="AF107" s="68">
        <v>154949.73000000001</v>
      </c>
      <c r="AG107" s="68">
        <v>154949.73000000001</v>
      </c>
      <c r="AH107" s="68">
        <v>154949.73000000001</v>
      </c>
      <c r="AI107" s="66">
        <v>619798.93000000005</v>
      </c>
      <c r="AJ107" s="69">
        <v>2209990.81</v>
      </c>
      <c r="AK107" s="406" t="s">
        <v>1298</v>
      </c>
      <c r="AL107" s="407">
        <v>76450.745475824064</v>
      </c>
      <c r="AM107" s="434">
        <f t="shared" si="54"/>
        <v>1351025.8064516131</v>
      </c>
      <c r="AN107" s="435">
        <f t="shared" si="55"/>
        <v>358857.93548387097</v>
      </c>
      <c r="AO107" s="436">
        <f t="shared" si="56"/>
        <v>666450.46236559155</v>
      </c>
      <c r="AP107" s="437">
        <f t="shared" si="57"/>
        <v>17.670000000000002</v>
      </c>
      <c r="AQ107" s="438">
        <f t="shared" si="57"/>
        <v>4.6900000000000004</v>
      </c>
      <c r="AR107" s="438">
        <f t="shared" si="57"/>
        <v>8.7200000000000006</v>
      </c>
      <c r="AS107" s="443">
        <f t="shared" si="58"/>
        <v>31.080000000000005</v>
      </c>
      <c r="AT107" s="437">
        <f t="shared" si="59"/>
        <v>16.43</v>
      </c>
      <c r="AU107" s="438">
        <f t="shared" si="60"/>
        <v>4.37</v>
      </c>
      <c r="AV107" s="438">
        <f t="shared" si="61"/>
        <v>8.11</v>
      </c>
      <c r="AW107" s="444">
        <f t="shared" si="62"/>
        <v>28.91</v>
      </c>
      <c r="AX107" s="441">
        <f t="shared" si="63"/>
        <v>16.43</v>
      </c>
      <c r="AY107" s="70">
        <f t="shared" si="64"/>
        <v>4</v>
      </c>
      <c r="AZ107" s="438">
        <f t="shared" si="41"/>
        <v>1.0900000000000001</v>
      </c>
      <c r="BA107" s="442">
        <f t="shared" si="42"/>
        <v>2.0299999999999998</v>
      </c>
      <c r="BB107" s="438">
        <f t="shared" si="65"/>
        <v>16.43</v>
      </c>
      <c r="BC107" s="70">
        <v>4</v>
      </c>
      <c r="BD107" s="438">
        <f t="shared" si="43"/>
        <v>1.0900000000000001</v>
      </c>
      <c r="BE107" s="442">
        <f t="shared" si="44"/>
        <v>2.0299999999999998</v>
      </c>
      <c r="BF107" s="438">
        <f t="shared" si="66"/>
        <v>16.43</v>
      </c>
      <c r="BG107" s="70">
        <v>4</v>
      </c>
      <c r="BH107" s="438">
        <f t="shared" si="45"/>
        <v>1.0900000000000001</v>
      </c>
      <c r="BI107" s="442">
        <f t="shared" si="46"/>
        <v>2.0299999999999998</v>
      </c>
      <c r="BJ107" s="438">
        <f t="shared" si="67"/>
        <v>16.43</v>
      </c>
      <c r="BK107" s="70">
        <v>4</v>
      </c>
      <c r="BL107" s="438">
        <f t="shared" si="47"/>
        <v>1.0900000000000001</v>
      </c>
      <c r="BM107" s="442">
        <f t="shared" si="48"/>
        <v>2.0299999999999998</v>
      </c>
      <c r="BN107" s="93">
        <v>0</v>
      </c>
      <c r="BO107" s="93">
        <f>+INDEX(FY2018_ALL_Targets!DV:DV,MATCH('Final Comp Values'!C107,FY2018_ALL_Targets!B:B,0))</f>
        <v>0</v>
      </c>
      <c r="BP107" s="93">
        <f>++INDEX(FY2018_ALL_Targets!DW:DW,MATCH('Final Comp Values'!C107,FY2018_ALL_Targets!B:B,0))</f>
        <v>0</v>
      </c>
      <c r="BQ107" s="539">
        <f>++INDEX(FY2018_ALL_Targets!DX:DX,MATCH('Final Comp Values'!$C107,FY2018_ALL_Targets!$B:$B,0))</f>
        <v>0</v>
      </c>
      <c r="BR107" s="437">
        <f t="shared" si="49"/>
        <v>0</v>
      </c>
      <c r="BS107" s="438">
        <f t="shared" si="50"/>
        <v>0</v>
      </c>
      <c r="BT107" s="543">
        <f t="shared" si="68"/>
        <v>0</v>
      </c>
      <c r="BU107" s="437">
        <f t="shared" si="79"/>
        <v>28.91</v>
      </c>
      <c r="BV107" s="438">
        <f t="shared" si="51"/>
        <v>2210191.0517060738</v>
      </c>
      <c r="BW107" s="548">
        <f t="shared" si="70"/>
        <v>5.961598745010642E-3</v>
      </c>
      <c r="BX107" s="437">
        <f t="shared" si="52"/>
        <v>0</v>
      </c>
      <c r="BY107" s="551">
        <f t="shared" si="53"/>
        <v>0</v>
      </c>
      <c r="BZ107" s="471">
        <f t="shared" si="71"/>
        <v>0</v>
      </c>
      <c r="CA107" s="469">
        <f t="shared" si="72"/>
        <v>2209990.81</v>
      </c>
      <c r="CB107" s="471">
        <f t="shared" si="73"/>
        <v>2210191.0517060738</v>
      </c>
      <c r="CC107" s="471">
        <f t="shared" si="74"/>
        <v>0</v>
      </c>
      <c r="CD107" s="474">
        <f t="shared" si="75"/>
        <v>0</v>
      </c>
      <c r="CE107" s="474">
        <f t="shared" si="76"/>
        <v>200.24170607374981</v>
      </c>
      <c r="CF107" s="472">
        <f t="shared" si="77"/>
        <v>-200.24170607374981</v>
      </c>
      <c r="CG107" s="473">
        <f t="shared" si="78"/>
        <v>0</v>
      </c>
    </row>
    <row r="108" spans="1:85" s="71" customFormat="1" ht="15.75" customHeight="1" x14ac:dyDescent="0.25">
      <c r="A108" s="87">
        <v>1026675</v>
      </c>
      <c r="B108" s="88">
        <v>4098</v>
      </c>
      <c r="C108" s="88">
        <v>455832</v>
      </c>
      <c r="D108" s="88" t="s">
        <v>1298</v>
      </c>
      <c r="E108" s="89" t="s">
        <v>572</v>
      </c>
      <c r="F108" s="89" t="s">
        <v>1331</v>
      </c>
      <c r="G108" s="90" t="s">
        <v>1260</v>
      </c>
      <c r="H108" s="91" t="s">
        <v>1303</v>
      </c>
      <c r="I108" s="70" t="s">
        <v>35</v>
      </c>
      <c r="J108" s="70" t="s">
        <v>35</v>
      </c>
      <c r="K108" s="70" t="s">
        <v>1262</v>
      </c>
      <c r="L108" s="70"/>
      <c r="M108" s="70"/>
      <c r="N108" s="77"/>
      <c r="O108" s="70">
        <v>409807</v>
      </c>
      <c r="P108" s="78">
        <v>31098</v>
      </c>
      <c r="Q108" s="79">
        <v>41640</v>
      </c>
      <c r="R108" s="79">
        <v>42004</v>
      </c>
      <c r="S108" s="78">
        <v>31098</v>
      </c>
      <c r="T108" s="80" t="s">
        <v>1265</v>
      </c>
      <c r="U108" s="61">
        <v>3.9859909682658824E-3</v>
      </c>
      <c r="V108" s="62">
        <v>3.1629769168186298E-3</v>
      </c>
      <c r="W108" s="30">
        <v>378653</v>
      </c>
      <c r="X108" s="63">
        <v>378653</v>
      </c>
      <c r="Y108" s="63">
        <v>757306</v>
      </c>
      <c r="Z108" s="67">
        <v>50288.7</v>
      </c>
      <c r="AA108" s="68">
        <v>50288.7</v>
      </c>
      <c r="AB108" s="68">
        <v>50288.7</v>
      </c>
      <c r="AC108" s="68">
        <v>50288.7</v>
      </c>
      <c r="AD108" s="66">
        <v>201154.78</v>
      </c>
      <c r="AE108" s="67">
        <v>93393.29</v>
      </c>
      <c r="AF108" s="68">
        <v>93393.29</v>
      </c>
      <c r="AG108" s="68">
        <v>93393.29</v>
      </c>
      <c r="AH108" s="68">
        <v>93393.29</v>
      </c>
      <c r="AI108" s="66">
        <v>373573.16</v>
      </c>
      <c r="AJ108" s="69">
        <v>1332033.94</v>
      </c>
      <c r="AK108" s="406" t="s">
        <v>1298</v>
      </c>
      <c r="AL108" s="407">
        <v>76450.745475824064</v>
      </c>
      <c r="AM108" s="434">
        <f t="shared" si="54"/>
        <v>814307.52688172052</v>
      </c>
      <c r="AN108" s="435">
        <f t="shared" si="55"/>
        <v>216295.4623655914</v>
      </c>
      <c r="AO108" s="436">
        <f t="shared" si="56"/>
        <v>401691.56989247311</v>
      </c>
      <c r="AP108" s="437">
        <f t="shared" si="57"/>
        <v>10.65</v>
      </c>
      <c r="AQ108" s="438">
        <f t="shared" si="57"/>
        <v>2.83</v>
      </c>
      <c r="AR108" s="438">
        <f t="shared" si="57"/>
        <v>5.25</v>
      </c>
      <c r="AS108" s="443">
        <f t="shared" si="58"/>
        <v>18.73</v>
      </c>
      <c r="AT108" s="437">
        <f t="shared" si="59"/>
        <v>9.91</v>
      </c>
      <c r="AU108" s="438">
        <f t="shared" si="60"/>
        <v>2.63</v>
      </c>
      <c r="AV108" s="438">
        <f t="shared" si="61"/>
        <v>4.8899999999999997</v>
      </c>
      <c r="AW108" s="444">
        <f t="shared" si="62"/>
        <v>17.43</v>
      </c>
      <c r="AX108" s="441">
        <f t="shared" si="63"/>
        <v>9.91</v>
      </c>
      <c r="AY108" s="70">
        <f t="shared" si="64"/>
        <v>4</v>
      </c>
      <c r="AZ108" s="438">
        <f t="shared" si="41"/>
        <v>0.66</v>
      </c>
      <c r="BA108" s="442">
        <f t="shared" si="42"/>
        <v>1.22</v>
      </c>
      <c r="BB108" s="438">
        <f t="shared" si="65"/>
        <v>9.91</v>
      </c>
      <c r="BC108" s="70">
        <v>4</v>
      </c>
      <c r="BD108" s="438">
        <f t="shared" si="43"/>
        <v>0.66</v>
      </c>
      <c r="BE108" s="442">
        <f t="shared" si="44"/>
        <v>1.22</v>
      </c>
      <c r="BF108" s="438">
        <f t="shared" si="66"/>
        <v>9.91</v>
      </c>
      <c r="BG108" s="70">
        <v>4</v>
      </c>
      <c r="BH108" s="438">
        <f t="shared" si="45"/>
        <v>0.66</v>
      </c>
      <c r="BI108" s="442">
        <f t="shared" si="46"/>
        <v>1.22</v>
      </c>
      <c r="BJ108" s="438">
        <f t="shared" si="67"/>
        <v>9.91</v>
      </c>
      <c r="BK108" s="70">
        <v>4</v>
      </c>
      <c r="BL108" s="438">
        <f t="shared" si="47"/>
        <v>0.66</v>
      </c>
      <c r="BM108" s="442">
        <f t="shared" si="48"/>
        <v>1.22</v>
      </c>
      <c r="BN108" s="93">
        <v>0</v>
      </c>
      <c r="BO108" s="93">
        <f>+INDEX(FY2018_ALL_Targets!DV:DV,MATCH('Final Comp Values'!C108,FY2018_ALL_Targets!B:B,0))</f>
        <v>0</v>
      </c>
      <c r="BP108" s="93">
        <f>++INDEX(FY2018_ALL_Targets!DW:DW,MATCH('Final Comp Values'!C108,FY2018_ALL_Targets!B:B,0))</f>
        <v>0</v>
      </c>
      <c r="BQ108" s="539">
        <f>++INDEX(FY2018_ALL_Targets!DX:DX,MATCH('Final Comp Values'!$C108,FY2018_ALL_Targets!$B:$B,0))</f>
        <v>0</v>
      </c>
      <c r="BR108" s="437">
        <f t="shared" si="49"/>
        <v>0</v>
      </c>
      <c r="BS108" s="438">
        <f t="shared" si="50"/>
        <v>0</v>
      </c>
      <c r="BT108" s="543">
        <f t="shared" si="68"/>
        <v>0</v>
      </c>
      <c r="BU108" s="437">
        <f t="shared" si="79"/>
        <v>17.43</v>
      </c>
      <c r="BV108" s="438">
        <f t="shared" si="51"/>
        <v>1332536.4936436133</v>
      </c>
      <c r="BW108" s="548">
        <f t="shared" si="70"/>
        <v>3.594281083553631E-3</v>
      </c>
      <c r="BX108" s="437">
        <f t="shared" si="52"/>
        <v>0</v>
      </c>
      <c r="BY108" s="551">
        <f t="shared" si="53"/>
        <v>0</v>
      </c>
      <c r="BZ108" s="471">
        <f t="shared" si="71"/>
        <v>0</v>
      </c>
      <c r="CA108" s="469">
        <f t="shared" si="72"/>
        <v>1332033.94</v>
      </c>
      <c r="CB108" s="471">
        <f t="shared" si="73"/>
        <v>1332536.4936436133</v>
      </c>
      <c r="CC108" s="471">
        <f t="shared" si="74"/>
        <v>0</v>
      </c>
      <c r="CD108" s="474">
        <f t="shared" si="75"/>
        <v>0</v>
      </c>
      <c r="CE108" s="474">
        <f t="shared" si="76"/>
        <v>502.55364361335523</v>
      </c>
      <c r="CF108" s="472">
        <f t="shared" si="77"/>
        <v>-502.55364361335523</v>
      </c>
      <c r="CG108" s="473">
        <f t="shared" si="78"/>
        <v>0</v>
      </c>
    </row>
    <row r="109" spans="1:85" s="71" customFormat="1" ht="15.75" customHeight="1" x14ac:dyDescent="0.25">
      <c r="A109" s="87">
        <v>1026747</v>
      </c>
      <c r="B109" s="88">
        <v>4344</v>
      </c>
      <c r="C109" s="88">
        <v>675503</v>
      </c>
      <c r="D109" s="88" t="s">
        <v>1296</v>
      </c>
      <c r="E109" s="89" t="s">
        <v>630</v>
      </c>
      <c r="F109" s="89" t="s">
        <v>1332</v>
      </c>
      <c r="G109" s="90" t="s">
        <v>1260</v>
      </c>
      <c r="H109" s="91" t="s">
        <v>1333</v>
      </c>
      <c r="I109" s="70" t="s">
        <v>35</v>
      </c>
      <c r="J109" s="70" t="s">
        <v>35</v>
      </c>
      <c r="K109" s="70" t="s">
        <v>1262</v>
      </c>
      <c r="L109" s="70"/>
      <c r="M109" s="70"/>
      <c r="N109" s="77"/>
      <c r="O109" s="70">
        <v>434404</v>
      </c>
      <c r="P109" s="78">
        <v>19996</v>
      </c>
      <c r="Q109" s="79">
        <v>41640</v>
      </c>
      <c r="R109" s="79">
        <v>42004</v>
      </c>
      <c r="S109" s="78">
        <v>19996</v>
      </c>
      <c r="T109" s="80" t="s">
        <v>1265</v>
      </c>
      <c r="U109" s="61">
        <v>2.5629903981427933E-3</v>
      </c>
      <c r="V109" s="62">
        <v>2.0337927335746775E-3</v>
      </c>
      <c r="W109" s="30">
        <v>243474</v>
      </c>
      <c r="X109" s="63">
        <v>243474</v>
      </c>
      <c r="Y109" s="63">
        <v>486948</v>
      </c>
      <c r="Z109" s="67">
        <v>32335.61</v>
      </c>
      <c r="AA109" s="68">
        <v>32335.61</v>
      </c>
      <c r="AB109" s="68">
        <v>32335.61</v>
      </c>
      <c r="AC109" s="68">
        <v>32335.61</v>
      </c>
      <c r="AD109" s="66">
        <v>129342.43</v>
      </c>
      <c r="AE109" s="67">
        <v>60051.839999999997</v>
      </c>
      <c r="AF109" s="68">
        <v>60051.839999999997</v>
      </c>
      <c r="AG109" s="68">
        <v>60051.839999999997</v>
      </c>
      <c r="AH109" s="68">
        <v>60051.839999999997</v>
      </c>
      <c r="AI109" s="66">
        <v>240207.37</v>
      </c>
      <c r="AJ109" s="69">
        <v>856497.79999999993</v>
      </c>
      <c r="AK109" s="406" t="s">
        <v>1296</v>
      </c>
      <c r="AL109" s="407">
        <v>78350.213597275724</v>
      </c>
      <c r="AM109" s="434">
        <f t="shared" si="54"/>
        <v>523600.00000000006</v>
      </c>
      <c r="AN109" s="435">
        <f t="shared" si="55"/>
        <v>139077.8817204301</v>
      </c>
      <c r="AO109" s="436">
        <f t="shared" si="56"/>
        <v>258287.49462365592</v>
      </c>
      <c r="AP109" s="437">
        <f t="shared" si="57"/>
        <v>6.68</v>
      </c>
      <c r="AQ109" s="438">
        <f t="shared" si="57"/>
        <v>1.78</v>
      </c>
      <c r="AR109" s="438">
        <f t="shared" si="57"/>
        <v>3.3</v>
      </c>
      <c r="AS109" s="443">
        <f t="shared" si="58"/>
        <v>11.759999999999998</v>
      </c>
      <c r="AT109" s="437">
        <f t="shared" si="59"/>
        <v>6.22</v>
      </c>
      <c r="AU109" s="438">
        <f t="shared" si="60"/>
        <v>1.65</v>
      </c>
      <c r="AV109" s="438">
        <f t="shared" si="61"/>
        <v>3.07</v>
      </c>
      <c r="AW109" s="444">
        <f t="shared" si="62"/>
        <v>10.94</v>
      </c>
      <c r="AX109" s="441">
        <f t="shared" si="63"/>
        <v>6.22</v>
      </c>
      <c r="AY109" s="70">
        <f t="shared" si="64"/>
        <v>4</v>
      </c>
      <c r="AZ109" s="438">
        <f t="shared" si="41"/>
        <v>0.41</v>
      </c>
      <c r="BA109" s="442">
        <f t="shared" si="42"/>
        <v>0.77</v>
      </c>
      <c r="BB109" s="438">
        <f t="shared" si="65"/>
        <v>6.22</v>
      </c>
      <c r="BC109" s="70">
        <v>4</v>
      </c>
      <c r="BD109" s="438">
        <f t="shared" si="43"/>
        <v>0.41</v>
      </c>
      <c r="BE109" s="442">
        <f t="shared" si="44"/>
        <v>0.77</v>
      </c>
      <c r="BF109" s="438">
        <f t="shared" si="66"/>
        <v>6.22</v>
      </c>
      <c r="BG109" s="70">
        <v>4</v>
      </c>
      <c r="BH109" s="438">
        <f t="shared" si="45"/>
        <v>0.41</v>
      </c>
      <c r="BI109" s="442">
        <f t="shared" si="46"/>
        <v>0.77</v>
      </c>
      <c r="BJ109" s="438">
        <f t="shared" si="67"/>
        <v>6.22</v>
      </c>
      <c r="BK109" s="70">
        <v>4</v>
      </c>
      <c r="BL109" s="438">
        <f t="shared" si="47"/>
        <v>0.41</v>
      </c>
      <c r="BM109" s="442">
        <f t="shared" si="48"/>
        <v>0.77</v>
      </c>
      <c r="BN109" s="93">
        <v>0</v>
      </c>
      <c r="BO109" s="93">
        <f>+INDEX(FY2018_ALL_Targets!DV:DV,MATCH('Final Comp Values'!C109,FY2018_ALL_Targets!B:B,0))</f>
        <v>0</v>
      </c>
      <c r="BP109" s="93">
        <f>++INDEX(FY2018_ALL_Targets!DW:DW,MATCH('Final Comp Values'!C109,FY2018_ALL_Targets!B:B,0))</f>
        <v>0</v>
      </c>
      <c r="BQ109" s="539">
        <f>++INDEX(FY2018_ALL_Targets!DX:DX,MATCH('Final Comp Values'!$C109,FY2018_ALL_Targets!$B:$B,0))</f>
        <v>0</v>
      </c>
      <c r="BR109" s="437">
        <f t="shared" si="49"/>
        <v>0</v>
      </c>
      <c r="BS109" s="438">
        <f t="shared" si="50"/>
        <v>0</v>
      </c>
      <c r="BT109" s="543">
        <f t="shared" si="68"/>
        <v>0</v>
      </c>
      <c r="BU109" s="437">
        <f t="shared" si="79"/>
        <v>10.94</v>
      </c>
      <c r="BV109" s="438">
        <f t="shared" si="51"/>
        <v>857151.33675419644</v>
      </c>
      <c r="BW109" s="548">
        <f t="shared" si="70"/>
        <v>2.312013854880801E-3</v>
      </c>
      <c r="BX109" s="437">
        <f t="shared" si="52"/>
        <v>0</v>
      </c>
      <c r="BY109" s="551">
        <f t="shared" si="53"/>
        <v>0</v>
      </c>
      <c r="BZ109" s="471">
        <f t="shared" si="71"/>
        <v>0</v>
      </c>
      <c r="CA109" s="469">
        <f t="shared" si="72"/>
        <v>856497.79999999993</v>
      </c>
      <c r="CB109" s="471">
        <f t="shared" si="73"/>
        <v>857151.33675419644</v>
      </c>
      <c r="CC109" s="471">
        <f t="shared" si="74"/>
        <v>0</v>
      </c>
      <c r="CD109" s="474">
        <f t="shared" si="75"/>
        <v>0</v>
      </c>
      <c r="CE109" s="474">
        <f t="shared" si="76"/>
        <v>653.53675419650972</v>
      </c>
      <c r="CF109" s="472">
        <f t="shared" si="77"/>
        <v>-653.53675419650972</v>
      </c>
      <c r="CG109" s="473">
        <f t="shared" si="78"/>
        <v>0</v>
      </c>
    </row>
    <row r="110" spans="1:85" s="71" customFormat="1" ht="15.75" customHeight="1" x14ac:dyDescent="0.25">
      <c r="A110" s="87">
        <v>1026056</v>
      </c>
      <c r="B110" s="88">
        <v>274</v>
      </c>
      <c r="C110" s="88">
        <v>675622</v>
      </c>
      <c r="D110" s="88" t="s">
        <v>1293</v>
      </c>
      <c r="E110" s="89" t="s">
        <v>548</v>
      </c>
      <c r="F110" s="89" t="s">
        <v>1334</v>
      </c>
      <c r="G110" s="90" t="s">
        <v>1260</v>
      </c>
      <c r="H110" s="91" t="s">
        <v>1333</v>
      </c>
      <c r="I110" s="70" t="s">
        <v>35</v>
      </c>
      <c r="J110" s="70" t="s">
        <v>35</v>
      </c>
      <c r="K110" s="70" t="s">
        <v>1262</v>
      </c>
      <c r="L110" s="70"/>
      <c r="M110" s="70"/>
      <c r="N110" s="77"/>
      <c r="O110" s="70" t="s">
        <v>1335</v>
      </c>
      <c r="P110" s="78">
        <v>10910</v>
      </c>
      <c r="Q110" s="79">
        <v>41883</v>
      </c>
      <c r="R110" s="79">
        <v>42004</v>
      </c>
      <c r="S110" s="78">
        <v>32641</v>
      </c>
      <c r="T110" s="80" t="s">
        <v>1265</v>
      </c>
      <c r="U110" s="61">
        <v>4.1837652323354129E-3</v>
      </c>
      <c r="V110" s="62">
        <v>3.3199154139133351E-3</v>
      </c>
      <c r="W110" s="30">
        <v>397441</v>
      </c>
      <c r="X110" s="63">
        <v>397441</v>
      </c>
      <c r="Y110" s="63">
        <v>794882</v>
      </c>
      <c r="Z110" s="67">
        <v>52783.89</v>
      </c>
      <c r="AA110" s="68">
        <v>52783.89</v>
      </c>
      <c r="AB110" s="68">
        <v>52783.89</v>
      </c>
      <c r="AC110" s="68">
        <v>52783.89</v>
      </c>
      <c r="AD110" s="66">
        <v>211135.54</v>
      </c>
      <c r="AE110" s="67">
        <v>98027.22</v>
      </c>
      <c r="AF110" s="68">
        <v>98027.22</v>
      </c>
      <c r="AG110" s="68">
        <v>98027.22</v>
      </c>
      <c r="AH110" s="68">
        <v>98027.22</v>
      </c>
      <c r="AI110" s="66">
        <v>392108.86</v>
      </c>
      <c r="AJ110" s="69">
        <v>1398126.4</v>
      </c>
      <c r="AK110" s="406" t="s">
        <v>1293</v>
      </c>
      <c r="AL110" s="407">
        <v>69468.557902662476</v>
      </c>
      <c r="AM110" s="434">
        <f t="shared" si="54"/>
        <v>854711.82795698929</v>
      </c>
      <c r="AN110" s="435">
        <f t="shared" si="55"/>
        <v>227027.46236559143</v>
      </c>
      <c r="AO110" s="436">
        <f t="shared" si="56"/>
        <v>421622.43010752689</v>
      </c>
      <c r="AP110" s="437">
        <f t="shared" si="57"/>
        <v>12.3</v>
      </c>
      <c r="AQ110" s="438">
        <f t="shared" si="57"/>
        <v>3.27</v>
      </c>
      <c r="AR110" s="438">
        <f t="shared" si="57"/>
        <v>6.07</v>
      </c>
      <c r="AS110" s="443">
        <f t="shared" si="58"/>
        <v>21.64</v>
      </c>
      <c r="AT110" s="437">
        <f t="shared" si="59"/>
        <v>11.44</v>
      </c>
      <c r="AU110" s="438">
        <f t="shared" si="60"/>
        <v>3.04</v>
      </c>
      <c r="AV110" s="438">
        <f t="shared" si="61"/>
        <v>5.64</v>
      </c>
      <c r="AW110" s="444">
        <f t="shared" si="62"/>
        <v>20.12</v>
      </c>
      <c r="AX110" s="441">
        <f t="shared" si="63"/>
        <v>11.44</v>
      </c>
      <c r="AY110" s="70">
        <f t="shared" si="64"/>
        <v>4</v>
      </c>
      <c r="AZ110" s="438">
        <f t="shared" si="41"/>
        <v>0.76</v>
      </c>
      <c r="BA110" s="442">
        <f t="shared" si="42"/>
        <v>1.41</v>
      </c>
      <c r="BB110" s="438">
        <f t="shared" si="65"/>
        <v>11.44</v>
      </c>
      <c r="BC110" s="70">
        <v>4</v>
      </c>
      <c r="BD110" s="438">
        <f t="shared" si="43"/>
        <v>0.76</v>
      </c>
      <c r="BE110" s="442">
        <f t="shared" si="44"/>
        <v>1.41</v>
      </c>
      <c r="BF110" s="438">
        <f t="shared" si="66"/>
        <v>11.44</v>
      </c>
      <c r="BG110" s="70">
        <v>4</v>
      </c>
      <c r="BH110" s="438">
        <f t="shared" si="45"/>
        <v>0.76</v>
      </c>
      <c r="BI110" s="442">
        <f t="shared" si="46"/>
        <v>1.41</v>
      </c>
      <c r="BJ110" s="438">
        <f t="shared" si="67"/>
        <v>11.44</v>
      </c>
      <c r="BK110" s="70">
        <v>4</v>
      </c>
      <c r="BL110" s="438">
        <f t="shared" si="47"/>
        <v>0.76</v>
      </c>
      <c r="BM110" s="442">
        <f t="shared" si="48"/>
        <v>1.41</v>
      </c>
      <c r="BN110" s="93">
        <v>0</v>
      </c>
      <c r="BO110" s="93">
        <f>+INDEX(FY2018_ALL_Targets!DV:DV,MATCH('Final Comp Values'!C110,FY2018_ALL_Targets!B:B,0))</f>
        <v>0</v>
      </c>
      <c r="BP110" s="93">
        <f>++INDEX(FY2018_ALL_Targets!DW:DW,MATCH('Final Comp Values'!C110,FY2018_ALL_Targets!B:B,0))</f>
        <v>0</v>
      </c>
      <c r="BQ110" s="539">
        <f>++INDEX(FY2018_ALL_Targets!DX:DX,MATCH('Final Comp Values'!$C110,FY2018_ALL_Targets!$B:$B,0))</f>
        <v>0</v>
      </c>
      <c r="BR110" s="437">
        <f t="shared" si="49"/>
        <v>0</v>
      </c>
      <c r="BS110" s="438">
        <f t="shared" si="50"/>
        <v>0</v>
      </c>
      <c r="BT110" s="543">
        <f t="shared" si="68"/>
        <v>0</v>
      </c>
      <c r="BU110" s="437">
        <f t="shared" si="79"/>
        <v>20.119999999999997</v>
      </c>
      <c r="BV110" s="438">
        <f t="shared" si="51"/>
        <v>1397707.3850015688</v>
      </c>
      <c r="BW110" s="548">
        <f t="shared" si="70"/>
        <v>3.7700680155615708E-3</v>
      </c>
      <c r="BX110" s="437">
        <f t="shared" si="52"/>
        <v>0</v>
      </c>
      <c r="BY110" s="551">
        <f t="shared" si="53"/>
        <v>0</v>
      </c>
      <c r="BZ110" s="471">
        <f t="shared" si="71"/>
        <v>-1.7763568394002505E-15</v>
      </c>
      <c r="CA110" s="469">
        <f t="shared" si="72"/>
        <v>1398126.4</v>
      </c>
      <c r="CB110" s="471">
        <f t="shared" si="73"/>
        <v>1397707.3850015688</v>
      </c>
      <c r="CC110" s="471">
        <f t="shared" si="74"/>
        <v>0</v>
      </c>
      <c r="CD110" s="474">
        <f t="shared" si="75"/>
        <v>0</v>
      </c>
      <c r="CE110" s="474">
        <f t="shared" si="76"/>
        <v>-419.01499843108468</v>
      </c>
      <c r="CF110" s="472">
        <f t="shared" si="77"/>
        <v>419.01499843108468</v>
      </c>
      <c r="CG110" s="473">
        <f t="shared" si="78"/>
        <v>0</v>
      </c>
    </row>
    <row r="111" spans="1:85" s="71" customFormat="1" ht="15.75" customHeight="1" x14ac:dyDescent="0.25">
      <c r="A111" s="87">
        <v>1026504</v>
      </c>
      <c r="B111" s="88">
        <v>4002</v>
      </c>
      <c r="C111" s="88">
        <v>455881</v>
      </c>
      <c r="D111" s="88" t="s">
        <v>1293</v>
      </c>
      <c r="E111" s="89" t="s">
        <v>550</v>
      </c>
      <c r="F111" s="89" t="s">
        <v>1336</v>
      </c>
      <c r="G111" s="90" t="s">
        <v>1260</v>
      </c>
      <c r="H111" s="91" t="s">
        <v>1333</v>
      </c>
      <c r="I111" s="70" t="s">
        <v>35</v>
      </c>
      <c r="J111" s="70" t="s">
        <v>35</v>
      </c>
      <c r="K111" s="70" t="s">
        <v>1262</v>
      </c>
      <c r="L111" s="70"/>
      <c r="M111" s="70"/>
      <c r="N111" s="77"/>
      <c r="O111" s="70">
        <v>1025543</v>
      </c>
      <c r="P111" s="78">
        <v>19595</v>
      </c>
      <c r="Q111" s="79">
        <v>41640</v>
      </c>
      <c r="R111" s="79">
        <v>42004</v>
      </c>
      <c r="S111" s="78">
        <v>19595</v>
      </c>
      <c r="T111" s="80" t="s">
        <v>1263</v>
      </c>
      <c r="U111" s="61">
        <v>2.5115921610126043E-3</v>
      </c>
      <c r="V111" s="62">
        <v>1.9930070321262155E-3</v>
      </c>
      <c r="W111" s="30">
        <v>238591</v>
      </c>
      <c r="X111" s="63">
        <v>238591</v>
      </c>
      <c r="Y111" s="63">
        <v>477182</v>
      </c>
      <c r="Z111" s="67">
        <v>31687.15</v>
      </c>
      <c r="AA111" s="68">
        <v>31687.15</v>
      </c>
      <c r="AB111" s="68">
        <v>31687.15</v>
      </c>
      <c r="AC111" s="68">
        <v>31687.15</v>
      </c>
      <c r="AD111" s="66">
        <v>126748.6</v>
      </c>
      <c r="AE111" s="67">
        <v>58847.56</v>
      </c>
      <c r="AF111" s="68">
        <v>58847.56</v>
      </c>
      <c r="AG111" s="68">
        <v>58847.56</v>
      </c>
      <c r="AH111" s="68">
        <v>58847.56</v>
      </c>
      <c r="AI111" s="66">
        <v>235390.25</v>
      </c>
      <c r="AJ111" s="69">
        <v>839320.85</v>
      </c>
      <c r="AK111" s="406" t="s">
        <v>1293</v>
      </c>
      <c r="AL111" s="407">
        <v>69468.557902662476</v>
      </c>
      <c r="AM111" s="434">
        <f t="shared" si="54"/>
        <v>513098.92473118281</v>
      </c>
      <c r="AN111" s="435">
        <f t="shared" si="55"/>
        <v>136288.8172043011</v>
      </c>
      <c r="AO111" s="436">
        <f t="shared" si="56"/>
        <v>253107.79569892475</v>
      </c>
      <c r="AP111" s="437">
        <f t="shared" si="57"/>
        <v>7.39</v>
      </c>
      <c r="AQ111" s="438">
        <f t="shared" si="57"/>
        <v>1.96</v>
      </c>
      <c r="AR111" s="438">
        <f t="shared" si="57"/>
        <v>3.64</v>
      </c>
      <c r="AS111" s="443">
        <f t="shared" si="58"/>
        <v>12.99</v>
      </c>
      <c r="AT111" s="437">
        <f t="shared" si="59"/>
        <v>6.87</v>
      </c>
      <c r="AU111" s="438">
        <f t="shared" si="60"/>
        <v>1.82</v>
      </c>
      <c r="AV111" s="438">
        <f t="shared" si="61"/>
        <v>3.39</v>
      </c>
      <c r="AW111" s="444">
        <f t="shared" si="62"/>
        <v>12.08</v>
      </c>
      <c r="AX111" s="441">
        <f t="shared" si="63"/>
        <v>6.87</v>
      </c>
      <c r="AY111" s="70">
        <f t="shared" si="64"/>
        <v>4</v>
      </c>
      <c r="AZ111" s="438">
        <f t="shared" si="41"/>
        <v>0.46</v>
      </c>
      <c r="BA111" s="442">
        <f t="shared" si="42"/>
        <v>0.85</v>
      </c>
      <c r="BB111" s="438">
        <f t="shared" si="65"/>
        <v>6.87</v>
      </c>
      <c r="BC111" s="70">
        <v>4</v>
      </c>
      <c r="BD111" s="438">
        <f t="shared" si="43"/>
        <v>0.46</v>
      </c>
      <c r="BE111" s="442">
        <f t="shared" si="44"/>
        <v>0.85</v>
      </c>
      <c r="BF111" s="438">
        <f t="shared" si="66"/>
        <v>6.87</v>
      </c>
      <c r="BG111" s="70">
        <v>4</v>
      </c>
      <c r="BH111" s="438">
        <f t="shared" si="45"/>
        <v>0.46</v>
      </c>
      <c r="BI111" s="442">
        <f t="shared" si="46"/>
        <v>0.85</v>
      </c>
      <c r="BJ111" s="438">
        <f t="shared" si="67"/>
        <v>6.87</v>
      </c>
      <c r="BK111" s="70">
        <v>4</v>
      </c>
      <c r="BL111" s="438">
        <f t="shared" si="47"/>
        <v>0.46</v>
      </c>
      <c r="BM111" s="442">
        <f t="shared" si="48"/>
        <v>0.85</v>
      </c>
      <c r="BN111" s="93">
        <v>0</v>
      </c>
      <c r="BO111" s="93">
        <f>+INDEX(FY2018_ALL_Targets!DV:DV,MATCH('Final Comp Values'!C111,FY2018_ALL_Targets!B:B,0))</f>
        <v>0</v>
      </c>
      <c r="BP111" s="93">
        <f>++INDEX(FY2018_ALL_Targets!DW:DW,MATCH('Final Comp Values'!C111,FY2018_ALL_Targets!B:B,0))</f>
        <v>0</v>
      </c>
      <c r="BQ111" s="539">
        <f>++INDEX(FY2018_ALL_Targets!DX:DX,MATCH('Final Comp Values'!$C111,FY2018_ALL_Targets!$B:$B,0))</f>
        <v>0</v>
      </c>
      <c r="BR111" s="437">
        <f t="shared" si="49"/>
        <v>0</v>
      </c>
      <c r="BS111" s="438">
        <f t="shared" si="50"/>
        <v>0</v>
      </c>
      <c r="BT111" s="543">
        <f t="shared" si="68"/>
        <v>0</v>
      </c>
      <c r="BU111" s="437">
        <f t="shared" si="79"/>
        <v>12.11</v>
      </c>
      <c r="BV111" s="438">
        <f t="shared" si="51"/>
        <v>841264.23620124254</v>
      </c>
      <c r="BW111" s="548">
        <f t="shared" si="70"/>
        <v>2.2691612161257766E-3</v>
      </c>
      <c r="BX111" s="437">
        <f t="shared" si="52"/>
        <v>0</v>
      </c>
      <c r="BY111" s="551">
        <f t="shared" si="53"/>
        <v>0</v>
      </c>
      <c r="BZ111" s="471">
        <f t="shared" si="71"/>
        <v>0</v>
      </c>
      <c r="CA111" s="469">
        <f t="shared" si="72"/>
        <v>839320.85</v>
      </c>
      <c r="CB111" s="471">
        <f t="shared" si="73"/>
        <v>841264.23620124254</v>
      </c>
      <c r="CC111" s="471">
        <f t="shared" si="74"/>
        <v>2.9999999999999361E-2</v>
      </c>
      <c r="CD111" s="474">
        <f t="shared" si="75"/>
        <v>2084.4060844370415</v>
      </c>
      <c r="CE111" s="474">
        <f t="shared" si="76"/>
        <v>1943.386201242567</v>
      </c>
      <c r="CF111" s="472">
        <f t="shared" si="77"/>
        <v>141.01988319447446</v>
      </c>
      <c r="CG111" s="473">
        <f t="shared" si="78"/>
        <v>0</v>
      </c>
    </row>
    <row r="112" spans="1:85" s="71" customFormat="1" ht="15.75" customHeight="1" x14ac:dyDescent="0.25">
      <c r="A112" s="87">
        <v>1026023</v>
      </c>
      <c r="B112" s="88">
        <v>104379</v>
      </c>
      <c r="C112" s="88">
        <v>676255</v>
      </c>
      <c r="D112" s="88" t="s">
        <v>1293</v>
      </c>
      <c r="E112" s="89" t="s">
        <v>486</v>
      </c>
      <c r="F112" s="89" t="s">
        <v>1337</v>
      </c>
      <c r="G112" s="90" t="s">
        <v>1260</v>
      </c>
      <c r="H112" s="91" t="s">
        <v>1333</v>
      </c>
      <c r="I112" s="70" t="s">
        <v>35</v>
      </c>
      <c r="J112" s="70" t="s">
        <v>35</v>
      </c>
      <c r="K112" s="70" t="s">
        <v>1262</v>
      </c>
      <c r="L112" s="70"/>
      <c r="M112" s="70"/>
      <c r="N112" s="77"/>
      <c r="O112" s="70">
        <v>1026023</v>
      </c>
      <c r="P112" s="78">
        <v>1893</v>
      </c>
      <c r="Q112" s="79">
        <v>41845</v>
      </c>
      <c r="R112" s="79">
        <v>41882</v>
      </c>
      <c r="S112" s="78">
        <v>18183</v>
      </c>
      <c r="T112" s="80" t="s">
        <v>1263</v>
      </c>
      <c r="U112" s="61">
        <v>2.3306088422399684E-3</v>
      </c>
      <c r="V112" s="62">
        <v>1.8493925422378658E-3</v>
      </c>
      <c r="W112" s="30">
        <v>221399</v>
      </c>
      <c r="X112" s="63">
        <v>221399</v>
      </c>
      <c r="Y112" s="63">
        <v>442798</v>
      </c>
      <c r="Z112" s="67">
        <v>29403.8</v>
      </c>
      <c r="AA112" s="68">
        <v>29403.8</v>
      </c>
      <c r="AB112" s="68">
        <v>29403.8</v>
      </c>
      <c r="AC112" s="68">
        <v>29403.8</v>
      </c>
      <c r="AD112" s="66">
        <v>117615.19</v>
      </c>
      <c r="AE112" s="67">
        <v>54607.06</v>
      </c>
      <c r="AF112" s="68">
        <v>54607.06</v>
      </c>
      <c r="AG112" s="68">
        <v>54607.06</v>
      </c>
      <c r="AH112" s="68">
        <v>54607.06</v>
      </c>
      <c r="AI112" s="66">
        <v>218428.22</v>
      </c>
      <c r="AJ112" s="69">
        <v>778841.40999999992</v>
      </c>
      <c r="AK112" s="406" t="s">
        <v>1293</v>
      </c>
      <c r="AL112" s="407">
        <v>69468.557902662476</v>
      </c>
      <c r="AM112" s="434">
        <f t="shared" si="54"/>
        <v>476126.88172043016</v>
      </c>
      <c r="AN112" s="435">
        <f t="shared" si="55"/>
        <v>126467.94623655915</v>
      </c>
      <c r="AO112" s="436">
        <f t="shared" si="56"/>
        <v>234869.05376344087</v>
      </c>
      <c r="AP112" s="437">
        <f t="shared" si="57"/>
        <v>6.85</v>
      </c>
      <c r="AQ112" s="438">
        <f t="shared" si="57"/>
        <v>1.82</v>
      </c>
      <c r="AR112" s="438">
        <f t="shared" si="57"/>
        <v>3.38</v>
      </c>
      <c r="AS112" s="443">
        <f t="shared" si="58"/>
        <v>12.05</v>
      </c>
      <c r="AT112" s="437">
        <f t="shared" si="59"/>
        <v>6.37</v>
      </c>
      <c r="AU112" s="438">
        <f t="shared" si="60"/>
        <v>1.69</v>
      </c>
      <c r="AV112" s="438">
        <f t="shared" si="61"/>
        <v>3.14</v>
      </c>
      <c r="AW112" s="444">
        <f t="shared" si="62"/>
        <v>11.200000000000001</v>
      </c>
      <c r="AX112" s="441">
        <f t="shared" si="63"/>
        <v>6.37</v>
      </c>
      <c r="AY112" s="70">
        <f t="shared" si="64"/>
        <v>4</v>
      </c>
      <c r="AZ112" s="438">
        <f t="shared" si="41"/>
        <v>0.42</v>
      </c>
      <c r="BA112" s="442">
        <f t="shared" si="42"/>
        <v>0.79</v>
      </c>
      <c r="BB112" s="438">
        <f t="shared" si="65"/>
        <v>6.37</v>
      </c>
      <c r="BC112" s="70">
        <v>4</v>
      </c>
      <c r="BD112" s="438">
        <f t="shared" si="43"/>
        <v>0.42</v>
      </c>
      <c r="BE112" s="442">
        <f t="shared" si="44"/>
        <v>0.79</v>
      </c>
      <c r="BF112" s="438">
        <f t="shared" si="66"/>
        <v>6.37</v>
      </c>
      <c r="BG112" s="70">
        <v>4</v>
      </c>
      <c r="BH112" s="438">
        <f t="shared" si="45"/>
        <v>0.42</v>
      </c>
      <c r="BI112" s="442">
        <f t="shared" si="46"/>
        <v>0.79</v>
      </c>
      <c r="BJ112" s="438">
        <f t="shared" si="67"/>
        <v>6.37</v>
      </c>
      <c r="BK112" s="70">
        <v>4</v>
      </c>
      <c r="BL112" s="438">
        <f t="shared" si="47"/>
        <v>0.42</v>
      </c>
      <c r="BM112" s="442">
        <f t="shared" si="48"/>
        <v>0.79</v>
      </c>
      <c r="BN112" s="93">
        <v>0</v>
      </c>
      <c r="BO112" s="93">
        <f>+INDEX(FY2018_ALL_Targets!DV:DV,MATCH('Final Comp Values'!C112,FY2018_ALL_Targets!B:B,0))</f>
        <v>0</v>
      </c>
      <c r="BP112" s="93">
        <f>++INDEX(FY2018_ALL_Targets!DW:DW,MATCH('Final Comp Values'!C112,FY2018_ALL_Targets!B:B,0))</f>
        <v>0</v>
      </c>
      <c r="BQ112" s="539">
        <f>++INDEX(FY2018_ALL_Targets!DX:DX,MATCH('Final Comp Values'!$C112,FY2018_ALL_Targets!$B:$B,0))</f>
        <v>0</v>
      </c>
      <c r="BR112" s="437">
        <f t="shared" si="49"/>
        <v>0</v>
      </c>
      <c r="BS112" s="438">
        <f t="shared" si="50"/>
        <v>0</v>
      </c>
      <c r="BT112" s="543">
        <f t="shared" si="68"/>
        <v>0</v>
      </c>
      <c r="BU112" s="437">
        <f t="shared" si="79"/>
        <v>11.21</v>
      </c>
      <c r="BV112" s="438">
        <f t="shared" si="51"/>
        <v>778742.53408884641</v>
      </c>
      <c r="BW112" s="548">
        <f t="shared" si="70"/>
        <v>2.1005200027060245E-3</v>
      </c>
      <c r="BX112" s="437">
        <f t="shared" si="52"/>
        <v>0</v>
      </c>
      <c r="BY112" s="551">
        <f t="shared" si="53"/>
        <v>0</v>
      </c>
      <c r="BZ112" s="471">
        <f t="shared" si="71"/>
        <v>8.8817841970012523E-16</v>
      </c>
      <c r="CA112" s="469">
        <f t="shared" si="72"/>
        <v>778841.40999999992</v>
      </c>
      <c r="CB112" s="471">
        <f t="shared" si="73"/>
        <v>778742.53408884641</v>
      </c>
      <c r="CC112" s="471">
        <f t="shared" si="74"/>
        <v>9.9999999999997868E-3</v>
      </c>
      <c r="CD112" s="474">
        <f t="shared" si="75"/>
        <v>695.39411607141358</v>
      </c>
      <c r="CE112" s="474">
        <f t="shared" si="76"/>
        <v>-98.875911153503694</v>
      </c>
      <c r="CF112" s="472">
        <f t="shared" si="77"/>
        <v>794.27002722491727</v>
      </c>
      <c r="CG112" s="473">
        <f t="shared" si="78"/>
        <v>0</v>
      </c>
    </row>
    <row r="113" spans="1:85" s="71" customFormat="1" ht="15.75" customHeight="1" x14ac:dyDescent="0.25">
      <c r="A113" s="87">
        <v>509802</v>
      </c>
      <c r="B113" s="88">
        <v>5098</v>
      </c>
      <c r="C113" s="88">
        <v>455627</v>
      </c>
      <c r="D113" s="88" t="s">
        <v>1293</v>
      </c>
      <c r="E113" s="89" t="s">
        <v>332</v>
      </c>
      <c r="F113" s="89" t="s">
        <v>1338</v>
      </c>
      <c r="G113" s="90" t="s">
        <v>1260</v>
      </c>
      <c r="H113" s="91" t="s">
        <v>1333</v>
      </c>
      <c r="I113" s="70" t="s">
        <v>35</v>
      </c>
      <c r="J113" s="70" t="s">
        <v>1262</v>
      </c>
      <c r="K113" s="70" t="s">
        <v>35</v>
      </c>
      <c r="L113" s="70"/>
      <c r="M113" s="70"/>
      <c r="N113" s="77"/>
      <c r="O113" s="70">
        <v>509801</v>
      </c>
      <c r="P113" s="78">
        <v>7880</v>
      </c>
      <c r="Q113" s="79">
        <v>41640</v>
      </c>
      <c r="R113" s="79">
        <v>42004</v>
      </c>
      <c r="S113" s="78">
        <v>7880</v>
      </c>
      <c r="T113" s="80" t="s">
        <v>1263</v>
      </c>
      <c r="U113" s="61">
        <v>1.010020220912443E-3</v>
      </c>
      <c r="V113" s="62">
        <v>8.0147463195481394E-4</v>
      </c>
      <c r="W113" s="30">
        <v>95948</v>
      </c>
      <c r="X113" s="63">
        <v>95948</v>
      </c>
      <c r="Y113" s="63">
        <v>191896</v>
      </c>
      <c r="Z113" s="67">
        <v>12742.78</v>
      </c>
      <c r="AA113" s="68">
        <v>12742.78</v>
      </c>
      <c r="AB113" s="68">
        <v>12742.78</v>
      </c>
      <c r="AC113" s="68">
        <v>12742.78</v>
      </c>
      <c r="AD113" s="66">
        <v>50971.11</v>
      </c>
      <c r="AE113" s="67">
        <v>23665.16</v>
      </c>
      <c r="AF113" s="68">
        <v>23665.16</v>
      </c>
      <c r="AG113" s="68">
        <v>23665.16</v>
      </c>
      <c r="AH113" s="68">
        <v>23665.16</v>
      </c>
      <c r="AI113" s="66">
        <v>94660.64</v>
      </c>
      <c r="AJ113" s="69">
        <v>337527.75</v>
      </c>
      <c r="AK113" s="406" t="s">
        <v>1293</v>
      </c>
      <c r="AL113" s="407">
        <v>69468.557902662476</v>
      </c>
      <c r="AM113" s="434">
        <f t="shared" si="54"/>
        <v>206339.78494623658</v>
      </c>
      <c r="AN113" s="435">
        <f t="shared" si="55"/>
        <v>54807.645161290326</v>
      </c>
      <c r="AO113" s="436">
        <f t="shared" si="56"/>
        <v>101785.63440860216</v>
      </c>
      <c r="AP113" s="437">
        <f t="shared" si="57"/>
        <v>2.97</v>
      </c>
      <c r="AQ113" s="438">
        <f t="shared" si="57"/>
        <v>0.79</v>
      </c>
      <c r="AR113" s="438">
        <f t="shared" si="57"/>
        <v>1.47</v>
      </c>
      <c r="AS113" s="443">
        <f t="shared" si="58"/>
        <v>5.23</v>
      </c>
      <c r="AT113" s="437">
        <f t="shared" si="59"/>
        <v>2.76</v>
      </c>
      <c r="AU113" s="438">
        <f t="shared" si="60"/>
        <v>0.73</v>
      </c>
      <c r="AV113" s="438">
        <f t="shared" si="61"/>
        <v>1.36</v>
      </c>
      <c r="AW113" s="444">
        <f t="shared" si="62"/>
        <v>4.8499999999999996</v>
      </c>
      <c r="AX113" s="441">
        <f t="shared" si="63"/>
        <v>2.76</v>
      </c>
      <c r="AY113" s="70">
        <f t="shared" si="64"/>
        <v>4</v>
      </c>
      <c r="AZ113" s="438">
        <f t="shared" si="41"/>
        <v>0.18</v>
      </c>
      <c r="BA113" s="442">
        <f t="shared" si="42"/>
        <v>0.34</v>
      </c>
      <c r="BB113" s="438">
        <f t="shared" si="65"/>
        <v>2.76</v>
      </c>
      <c r="BC113" s="70">
        <v>4</v>
      </c>
      <c r="BD113" s="438">
        <f t="shared" si="43"/>
        <v>0.18</v>
      </c>
      <c r="BE113" s="442">
        <f t="shared" si="44"/>
        <v>0.34</v>
      </c>
      <c r="BF113" s="438">
        <f t="shared" si="66"/>
        <v>2.76</v>
      </c>
      <c r="BG113" s="70">
        <v>4</v>
      </c>
      <c r="BH113" s="438">
        <f t="shared" si="45"/>
        <v>0.18</v>
      </c>
      <c r="BI113" s="442">
        <f t="shared" si="46"/>
        <v>0.34</v>
      </c>
      <c r="BJ113" s="438">
        <f t="shared" si="67"/>
        <v>2.76</v>
      </c>
      <c r="BK113" s="70">
        <v>4</v>
      </c>
      <c r="BL113" s="438">
        <f t="shared" si="47"/>
        <v>0.18</v>
      </c>
      <c r="BM113" s="442">
        <f t="shared" si="48"/>
        <v>0.34</v>
      </c>
      <c r="BN113" s="93">
        <v>0</v>
      </c>
      <c r="BO113" s="93">
        <f>+INDEX(FY2018_ALL_Targets!DV:DV,MATCH('Final Comp Values'!C113,FY2018_ALL_Targets!B:B,0))</f>
        <v>0</v>
      </c>
      <c r="BP113" s="93">
        <f>++INDEX(FY2018_ALL_Targets!DW:DW,MATCH('Final Comp Values'!C113,FY2018_ALL_Targets!B:B,0))</f>
        <v>0</v>
      </c>
      <c r="BQ113" s="539">
        <f>++INDEX(FY2018_ALL_Targets!DX:DX,MATCH('Final Comp Values'!$C113,FY2018_ALL_Targets!$B:$B,0))</f>
        <v>0</v>
      </c>
      <c r="BR113" s="437">
        <f t="shared" si="49"/>
        <v>0</v>
      </c>
      <c r="BS113" s="438">
        <f t="shared" si="50"/>
        <v>0</v>
      </c>
      <c r="BT113" s="543">
        <f t="shared" si="68"/>
        <v>0</v>
      </c>
      <c r="BU113" s="437">
        <f t="shared" si="79"/>
        <v>4.84</v>
      </c>
      <c r="BV113" s="438">
        <f t="shared" si="51"/>
        <v>336227.82024888636</v>
      </c>
      <c r="BW113" s="548">
        <f t="shared" si="70"/>
        <v>9.0691496994622282E-4</v>
      </c>
      <c r="BX113" s="437">
        <f t="shared" si="52"/>
        <v>0</v>
      </c>
      <c r="BY113" s="551">
        <f t="shared" si="53"/>
        <v>0</v>
      </c>
      <c r="BZ113" s="471">
        <f t="shared" si="71"/>
        <v>0</v>
      </c>
      <c r="CA113" s="469">
        <f t="shared" si="72"/>
        <v>337527.75</v>
      </c>
      <c r="CB113" s="471">
        <f t="shared" si="73"/>
        <v>336227.82024888636</v>
      </c>
      <c r="CC113" s="471">
        <f t="shared" si="74"/>
        <v>-9.9999999999997868E-3</v>
      </c>
      <c r="CD113" s="474">
        <f t="shared" si="75"/>
        <v>-695.93350515462441</v>
      </c>
      <c r="CE113" s="474">
        <f t="shared" si="76"/>
        <v>-1299.9297511136392</v>
      </c>
      <c r="CF113" s="472">
        <f t="shared" si="77"/>
        <v>603.9962459590148</v>
      </c>
      <c r="CG113" s="473">
        <f t="shared" si="78"/>
        <v>0</v>
      </c>
    </row>
    <row r="114" spans="1:85" s="71" customFormat="1" ht="15.75" customHeight="1" x14ac:dyDescent="0.25">
      <c r="A114" s="87">
        <v>521902</v>
      </c>
      <c r="B114" s="88">
        <v>5219</v>
      </c>
      <c r="C114" s="88">
        <v>455685</v>
      </c>
      <c r="D114" s="88" t="s">
        <v>1293</v>
      </c>
      <c r="E114" s="89" t="s">
        <v>1035</v>
      </c>
      <c r="F114" s="89" t="s">
        <v>1339</v>
      </c>
      <c r="G114" s="90" t="s">
        <v>1260</v>
      </c>
      <c r="H114" s="91" t="s">
        <v>1333</v>
      </c>
      <c r="I114" s="70" t="s">
        <v>35</v>
      </c>
      <c r="J114" s="70" t="s">
        <v>1262</v>
      </c>
      <c r="K114" s="70" t="s">
        <v>35</v>
      </c>
      <c r="L114" s="70"/>
      <c r="M114" s="70"/>
      <c r="N114" s="77"/>
      <c r="O114" s="70">
        <v>521901</v>
      </c>
      <c r="P114" s="78">
        <v>4081</v>
      </c>
      <c r="Q114" s="79">
        <v>41640</v>
      </c>
      <c r="R114" s="79">
        <v>42004</v>
      </c>
      <c r="S114" s="78">
        <v>4081</v>
      </c>
      <c r="T114" s="80" t="s">
        <v>1263</v>
      </c>
      <c r="U114" s="61">
        <v>5.2308280730249744E-4</v>
      </c>
      <c r="V114" s="62">
        <v>4.1507842297050707E-4</v>
      </c>
      <c r="W114" s="30">
        <v>49691</v>
      </c>
      <c r="X114" s="63">
        <v>49691</v>
      </c>
      <c r="Y114" s="63">
        <v>99382</v>
      </c>
      <c r="Z114" s="67">
        <v>6599.4</v>
      </c>
      <c r="AA114" s="68">
        <v>6599.4</v>
      </c>
      <c r="AB114" s="68">
        <v>6599.4</v>
      </c>
      <c r="AC114" s="68">
        <v>6599.4</v>
      </c>
      <c r="AD114" s="66">
        <v>26397.599999999999</v>
      </c>
      <c r="AE114" s="67">
        <v>12256.03</v>
      </c>
      <c r="AF114" s="68">
        <v>12256.03</v>
      </c>
      <c r="AG114" s="68">
        <v>12256.03</v>
      </c>
      <c r="AH114" s="68">
        <v>12256.03</v>
      </c>
      <c r="AI114" s="66">
        <v>49024.12</v>
      </c>
      <c r="AJ114" s="69">
        <v>174803.72</v>
      </c>
      <c r="AK114" s="406" t="s">
        <v>1293</v>
      </c>
      <c r="AL114" s="407">
        <v>69468.557902662476</v>
      </c>
      <c r="AM114" s="434">
        <f t="shared" si="54"/>
        <v>106862.36559139786</v>
      </c>
      <c r="AN114" s="435">
        <f t="shared" si="55"/>
        <v>28384.516129032258</v>
      </c>
      <c r="AO114" s="436">
        <f t="shared" si="56"/>
        <v>52714.107526881729</v>
      </c>
      <c r="AP114" s="437">
        <f t="shared" si="57"/>
        <v>1.54</v>
      </c>
      <c r="AQ114" s="438">
        <f t="shared" si="57"/>
        <v>0.41</v>
      </c>
      <c r="AR114" s="438">
        <f t="shared" si="57"/>
        <v>0.76</v>
      </c>
      <c r="AS114" s="443">
        <f t="shared" si="58"/>
        <v>2.71</v>
      </c>
      <c r="AT114" s="437">
        <f t="shared" si="59"/>
        <v>1.43</v>
      </c>
      <c r="AU114" s="438">
        <f t="shared" si="60"/>
        <v>0.38</v>
      </c>
      <c r="AV114" s="438">
        <f t="shared" si="61"/>
        <v>0.71</v>
      </c>
      <c r="AW114" s="444">
        <f t="shared" si="62"/>
        <v>2.52</v>
      </c>
      <c r="AX114" s="441">
        <f t="shared" si="63"/>
        <v>1.43</v>
      </c>
      <c r="AY114" s="70">
        <f t="shared" si="64"/>
        <v>4</v>
      </c>
      <c r="AZ114" s="438">
        <f t="shared" si="41"/>
        <v>0.1</v>
      </c>
      <c r="BA114" s="442">
        <f t="shared" si="42"/>
        <v>0.18</v>
      </c>
      <c r="BB114" s="438">
        <f t="shared" si="65"/>
        <v>1.43</v>
      </c>
      <c r="BC114" s="70">
        <v>4</v>
      </c>
      <c r="BD114" s="438">
        <f t="shared" si="43"/>
        <v>0.1</v>
      </c>
      <c r="BE114" s="442">
        <f t="shared" si="44"/>
        <v>0.18</v>
      </c>
      <c r="BF114" s="438">
        <f t="shared" si="66"/>
        <v>1.43</v>
      </c>
      <c r="BG114" s="70">
        <v>4</v>
      </c>
      <c r="BH114" s="438">
        <f t="shared" si="45"/>
        <v>0.1</v>
      </c>
      <c r="BI114" s="442">
        <f t="shared" si="46"/>
        <v>0.18</v>
      </c>
      <c r="BJ114" s="438">
        <f t="shared" si="67"/>
        <v>1.43</v>
      </c>
      <c r="BK114" s="70">
        <v>4</v>
      </c>
      <c r="BL114" s="438">
        <f t="shared" si="47"/>
        <v>0.1</v>
      </c>
      <c r="BM114" s="442">
        <f t="shared" si="48"/>
        <v>0.18</v>
      </c>
      <c r="BN114" s="93">
        <v>0</v>
      </c>
      <c r="BO114" s="93">
        <f>+INDEX(FY2018_ALL_Targets!DV:DV,MATCH('Final Comp Values'!C114,FY2018_ALL_Targets!B:B,0))</f>
        <v>0</v>
      </c>
      <c r="BP114" s="93">
        <f>++INDEX(FY2018_ALL_Targets!DW:DW,MATCH('Final Comp Values'!C114,FY2018_ALL_Targets!B:B,0))</f>
        <v>0</v>
      </c>
      <c r="BQ114" s="539">
        <f>++INDEX(FY2018_ALL_Targets!DX:DX,MATCH('Final Comp Values'!$C114,FY2018_ALL_Targets!$B:$B,0))</f>
        <v>0</v>
      </c>
      <c r="BR114" s="437">
        <f t="shared" si="49"/>
        <v>0</v>
      </c>
      <c r="BS114" s="438">
        <f t="shared" si="50"/>
        <v>0</v>
      </c>
      <c r="BT114" s="543">
        <f t="shared" si="68"/>
        <v>0</v>
      </c>
      <c r="BU114" s="437">
        <f t="shared" si="79"/>
        <v>2.5499999999999998</v>
      </c>
      <c r="BV114" s="438">
        <f t="shared" si="51"/>
        <v>177144.82265178929</v>
      </c>
      <c r="BW114" s="548">
        <f t="shared" si="70"/>
        <v>4.7781677135596445E-4</v>
      </c>
      <c r="BX114" s="437">
        <f t="shared" si="52"/>
        <v>0</v>
      </c>
      <c r="BY114" s="551">
        <f t="shared" si="53"/>
        <v>0</v>
      </c>
      <c r="BZ114" s="471">
        <f t="shared" si="71"/>
        <v>0</v>
      </c>
      <c r="CA114" s="469">
        <f t="shared" si="72"/>
        <v>174803.72</v>
      </c>
      <c r="CB114" s="471">
        <f t="shared" si="73"/>
        <v>177144.82265178929</v>
      </c>
      <c r="CC114" s="471">
        <f t="shared" si="74"/>
        <v>2.9999999999999805E-2</v>
      </c>
      <c r="CD114" s="474">
        <f t="shared" si="75"/>
        <v>2080.9966666666533</v>
      </c>
      <c r="CE114" s="474">
        <f t="shared" si="76"/>
        <v>2341.1026517892897</v>
      </c>
      <c r="CF114" s="472">
        <f t="shared" si="77"/>
        <v>-260.10598512263641</v>
      </c>
      <c r="CG114" s="473">
        <f t="shared" si="78"/>
        <v>0</v>
      </c>
    </row>
    <row r="115" spans="1:85" s="71" customFormat="1" ht="15.75" customHeight="1" x14ac:dyDescent="0.25">
      <c r="A115" s="87">
        <v>1026313</v>
      </c>
      <c r="B115" s="88">
        <v>102525</v>
      </c>
      <c r="C115" s="88">
        <v>676104</v>
      </c>
      <c r="D115" s="88" t="s">
        <v>1293</v>
      </c>
      <c r="E115" s="89" t="s">
        <v>3343</v>
      </c>
      <c r="F115" s="89" t="s">
        <v>1340</v>
      </c>
      <c r="G115" s="90" t="s">
        <v>1260</v>
      </c>
      <c r="H115" s="91" t="s">
        <v>1333</v>
      </c>
      <c r="I115" s="70" t="s">
        <v>35</v>
      </c>
      <c r="J115" s="70" t="s">
        <v>35</v>
      </c>
      <c r="K115" s="70" t="s">
        <v>1262</v>
      </c>
      <c r="L115" s="70"/>
      <c r="M115" s="70"/>
      <c r="N115" s="77"/>
      <c r="O115" s="70">
        <v>1018913</v>
      </c>
      <c r="P115" s="78">
        <v>18271</v>
      </c>
      <c r="Q115" s="79">
        <v>41640</v>
      </c>
      <c r="R115" s="79">
        <v>41973</v>
      </c>
      <c r="S115" s="78">
        <v>19967</v>
      </c>
      <c r="T115" s="80" t="s">
        <v>1265</v>
      </c>
      <c r="U115" s="61">
        <v>2.5592733186495875E-3</v>
      </c>
      <c r="V115" s="62">
        <v>2.030843144193118E-3</v>
      </c>
      <c r="W115" s="30">
        <v>243121</v>
      </c>
      <c r="X115" s="63">
        <v>243121</v>
      </c>
      <c r="Y115" s="63">
        <v>486242</v>
      </c>
      <c r="Z115" s="67">
        <v>32288.71</v>
      </c>
      <c r="AA115" s="68">
        <v>32288.71</v>
      </c>
      <c r="AB115" s="68">
        <v>32288.71</v>
      </c>
      <c r="AC115" s="68">
        <v>32288.71</v>
      </c>
      <c r="AD115" s="66">
        <v>129154.85</v>
      </c>
      <c r="AE115" s="67">
        <v>59964.75</v>
      </c>
      <c r="AF115" s="68">
        <v>59964.75</v>
      </c>
      <c r="AG115" s="68">
        <v>59964.75</v>
      </c>
      <c r="AH115" s="68">
        <v>59964.75</v>
      </c>
      <c r="AI115" s="66">
        <v>239859</v>
      </c>
      <c r="AJ115" s="69">
        <v>855255.85</v>
      </c>
      <c r="AK115" s="406" t="s">
        <v>1293</v>
      </c>
      <c r="AL115" s="407">
        <v>69468.557902662476</v>
      </c>
      <c r="AM115" s="434">
        <f t="shared" si="54"/>
        <v>522840.86021505378</v>
      </c>
      <c r="AN115" s="435">
        <f t="shared" si="55"/>
        <v>138876.18279569893</v>
      </c>
      <c r="AO115" s="436">
        <f t="shared" si="56"/>
        <v>257912.90322580645</v>
      </c>
      <c r="AP115" s="437">
        <f t="shared" si="57"/>
        <v>7.53</v>
      </c>
      <c r="AQ115" s="438">
        <f t="shared" si="57"/>
        <v>2</v>
      </c>
      <c r="AR115" s="438">
        <f t="shared" si="57"/>
        <v>3.71</v>
      </c>
      <c r="AS115" s="443">
        <f t="shared" si="58"/>
        <v>13.240000000000002</v>
      </c>
      <c r="AT115" s="437">
        <f t="shared" si="59"/>
        <v>7</v>
      </c>
      <c r="AU115" s="438">
        <f t="shared" si="60"/>
        <v>1.86</v>
      </c>
      <c r="AV115" s="438">
        <f t="shared" si="61"/>
        <v>3.45</v>
      </c>
      <c r="AW115" s="444">
        <f t="shared" si="62"/>
        <v>12.309999999999999</v>
      </c>
      <c r="AX115" s="441">
        <f t="shared" si="63"/>
        <v>7</v>
      </c>
      <c r="AY115" s="70">
        <f t="shared" si="64"/>
        <v>4</v>
      </c>
      <c r="AZ115" s="438">
        <f t="shared" si="41"/>
        <v>0.47</v>
      </c>
      <c r="BA115" s="442">
        <f t="shared" si="42"/>
        <v>0.86</v>
      </c>
      <c r="BB115" s="438">
        <f t="shared" si="65"/>
        <v>7</v>
      </c>
      <c r="BC115" s="70">
        <v>4</v>
      </c>
      <c r="BD115" s="438">
        <f t="shared" si="43"/>
        <v>0.47</v>
      </c>
      <c r="BE115" s="442">
        <f t="shared" si="44"/>
        <v>0.86</v>
      </c>
      <c r="BF115" s="438">
        <f t="shared" si="66"/>
        <v>7</v>
      </c>
      <c r="BG115" s="70">
        <v>4</v>
      </c>
      <c r="BH115" s="438">
        <f t="shared" si="45"/>
        <v>0.47</v>
      </c>
      <c r="BI115" s="442">
        <f t="shared" si="46"/>
        <v>0.86</v>
      </c>
      <c r="BJ115" s="438">
        <f t="shared" si="67"/>
        <v>7</v>
      </c>
      <c r="BK115" s="70">
        <v>4</v>
      </c>
      <c r="BL115" s="438">
        <f t="shared" si="47"/>
        <v>0.47</v>
      </c>
      <c r="BM115" s="442">
        <f t="shared" si="48"/>
        <v>0.86</v>
      </c>
      <c r="BN115" s="93">
        <v>0</v>
      </c>
      <c r="BO115" s="93">
        <f>+INDEX(FY2018_ALL_Targets!DV:DV,MATCH('Final Comp Values'!C115,FY2018_ALL_Targets!B:B,0))</f>
        <v>0</v>
      </c>
      <c r="BP115" s="93">
        <f>++INDEX(FY2018_ALL_Targets!DW:DW,MATCH('Final Comp Values'!C115,FY2018_ALL_Targets!B:B,0))</f>
        <v>0</v>
      </c>
      <c r="BQ115" s="539">
        <f>++INDEX(FY2018_ALL_Targets!DX:DX,MATCH('Final Comp Values'!$C115,FY2018_ALL_Targets!$B:$B,0))</f>
        <v>0</v>
      </c>
      <c r="BR115" s="437">
        <f t="shared" si="49"/>
        <v>0</v>
      </c>
      <c r="BS115" s="438">
        <f t="shared" si="50"/>
        <v>0</v>
      </c>
      <c r="BT115" s="543">
        <f t="shared" si="68"/>
        <v>0</v>
      </c>
      <c r="BU115" s="437">
        <f t="shared" si="79"/>
        <v>12.32</v>
      </c>
      <c r="BV115" s="438">
        <f t="shared" si="51"/>
        <v>855852.63336080173</v>
      </c>
      <c r="BW115" s="548">
        <f t="shared" si="70"/>
        <v>2.3085108325903857E-3</v>
      </c>
      <c r="BX115" s="437">
        <f t="shared" si="52"/>
        <v>0</v>
      </c>
      <c r="BY115" s="551">
        <f t="shared" si="53"/>
        <v>0</v>
      </c>
      <c r="BZ115" s="471">
        <f t="shared" si="71"/>
        <v>0</v>
      </c>
      <c r="CA115" s="469">
        <f t="shared" si="72"/>
        <v>855255.85</v>
      </c>
      <c r="CB115" s="471">
        <f t="shared" si="73"/>
        <v>855852.63336080173</v>
      </c>
      <c r="CC115" s="471">
        <f t="shared" si="74"/>
        <v>1.0000000000001563E-2</v>
      </c>
      <c r="CD115" s="474">
        <f t="shared" si="75"/>
        <v>694.76510966704609</v>
      </c>
      <c r="CE115" s="474">
        <f t="shared" si="76"/>
        <v>596.78336080175359</v>
      </c>
      <c r="CF115" s="472">
        <f t="shared" si="77"/>
        <v>97.981748865292502</v>
      </c>
      <c r="CG115" s="473">
        <f t="shared" si="78"/>
        <v>0</v>
      </c>
    </row>
    <row r="116" spans="1:85" s="71" customFormat="1" ht="15.75" customHeight="1" x14ac:dyDescent="0.25">
      <c r="A116" s="87">
        <v>1026418</v>
      </c>
      <c r="B116" s="88">
        <v>102788</v>
      </c>
      <c r="C116" s="88">
        <v>676143</v>
      </c>
      <c r="D116" s="88" t="s">
        <v>1293</v>
      </c>
      <c r="E116" s="89" t="s">
        <v>3344</v>
      </c>
      <c r="F116" s="89" t="s">
        <v>1341</v>
      </c>
      <c r="G116" s="90" t="s">
        <v>1260</v>
      </c>
      <c r="H116" s="91" t="s">
        <v>1333</v>
      </c>
      <c r="I116" s="70" t="s">
        <v>35</v>
      </c>
      <c r="J116" s="70" t="s">
        <v>35</v>
      </c>
      <c r="K116" s="70" t="s">
        <v>1262</v>
      </c>
      <c r="L116" s="70"/>
      <c r="M116" s="70"/>
      <c r="N116" s="77"/>
      <c r="O116" s="70">
        <v>1018917</v>
      </c>
      <c r="P116" s="78">
        <v>16344</v>
      </c>
      <c r="Q116" s="79">
        <v>41640</v>
      </c>
      <c r="R116" s="79">
        <v>41973</v>
      </c>
      <c r="S116" s="78">
        <v>17861</v>
      </c>
      <c r="T116" s="80" t="s">
        <v>1265</v>
      </c>
      <c r="U116" s="61">
        <v>2.2893364423498914E-3</v>
      </c>
      <c r="V116" s="62">
        <v>1.8166419291046868E-3</v>
      </c>
      <c r="W116" s="30">
        <v>217478</v>
      </c>
      <c r="X116" s="63">
        <v>217478</v>
      </c>
      <c r="Y116" s="63">
        <v>434956</v>
      </c>
      <c r="Z116" s="67">
        <v>28883.09</v>
      </c>
      <c r="AA116" s="68">
        <v>28883.09</v>
      </c>
      <c r="AB116" s="68">
        <v>28883.09</v>
      </c>
      <c r="AC116" s="68">
        <v>28883.09</v>
      </c>
      <c r="AD116" s="66">
        <v>115532.36</v>
      </c>
      <c r="AE116" s="67">
        <v>53640.03</v>
      </c>
      <c r="AF116" s="68">
        <v>53640.03</v>
      </c>
      <c r="AG116" s="68">
        <v>53640.03</v>
      </c>
      <c r="AH116" s="68">
        <v>53640.03</v>
      </c>
      <c r="AI116" s="66">
        <v>214560.1</v>
      </c>
      <c r="AJ116" s="69">
        <v>765048.46</v>
      </c>
      <c r="AK116" s="406" t="s">
        <v>1293</v>
      </c>
      <c r="AL116" s="407">
        <v>69468.557902662476</v>
      </c>
      <c r="AM116" s="434">
        <f t="shared" si="54"/>
        <v>467694.62365591404</v>
      </c>
      <c r="AN116" s="435">
        <f t="shared" si="55"/>
        <v>124228.34408602152</v>
      </c>
      <c r="AO116" s="436">
        <f t="shared" si="56"/>
        <v>230709.78494623658</v>
      </c>
      <c r="AP116" s="437">
        <f t="shared" si="57"/>
        <v>6.73</v>
      </c>
      <c r="AQ116" s="438">
        <f t="shared" si="57"/>
        <v>1.79</v>
      </c>
      <c r="AR116" s="438">
        <f t="shared" si="57"/>
        <v>3.32</v>
      </c>
      <c r="AS116" s="443">
        <f t="shared" si="58"/>
        <v>11.84</v>
      </c>
      <c r="AT116" s="437">
        <f t="shared" si="59"/>
        <v>6.26</v>
      </c>
      <c r="AU116" s="438">
        <f t="shared" si="60"/>
        <v>1.66</v>
      </c>
      <c r="AV116" s="438">
        <f t="shared" si="61"/>
        <v>3.09</v>
      </c>
      <c r="AW116" s="444">
        <f t="shared" si="62"/>
        <v>11.01</v>
      </c>
      <c r="AX116" s="441">
        <f t="shared" si="63"/>
        <v>6.26</v>
      </c>
      <c r="AY116" s="70">
        <f t="shared" si="64"/>
        <v>4</v>
      </c>
      <c r="AZ116" s="438">
        <f t="shared" si="41"/>
        <v>0.42</v>
      </c>
      <c r="BA116" s="442">
        <f t="shared" si="42"/>
        <v>0.77</v>
      </c>
      <c r="BB116" s="438">
        <f t="shared" si="65"/>
        <v>6.26</v>
      </c>
      <c r="BC116" s="70">
        <v>4</v>
      </c>
      <c r="BD116" s="438">
        <f t="shared" si="43"/>
        <v>0.42</v>
      </c>
      <c r="BE116" s="442">
        <f t="shared" si="44"/>
        <v>0.77</v>
      </c>
      <c r="BF116" s="438">
        <f t="shared" si="66"/>
        <v>6.26</v>
      </c>
      <c r="BG116" s="70">
        <v>4</v>
      </c>
      <c r="BH116" s="438">
        <f t="shared" si="45"/>
        <v>0.42</v>
      </c>
      <c r="BI116" s="442">
        <f t="shared" si="46"/>
        <v>0.77</v>
      </c>
      <c r="BJ116" s="438">
        <f t="shared" si="67"/>
        <v>6.26</v>
      </c>
      <c r="BK116" s="70">
        <v>4</v>
      </c>
      <c r="BL116" s="438">
        <f t="shared" si="47"/>
        <v>0.42</v>
      </c>
      <c r="BM116" s="442">
        <f t="shared" si="48"/>
        <v>0.77</v>
      </c>
      <c r="BN116" s="93">
        <v>0</v>
      </c>
      <c r="BO116" s="93">
        <f>+INDEX(FY2018_ALL_Targets!DV:DV,MATCH('Final Comp Values'!C116,FY2018_ALL_Targets!B:B,0))</f>
        <v>0</v>
      </c>
      <c r="BP116" s="93">
        <f>++INDEX(FY2018_ALL_Targets!DW:DW,MATCH('Final Comp Values'!C116,FY2018_ALL_Targets!B:B,0))</f>
        <v>0</v>
      </c>
      <c r="BQ116" s="539">
        <f>++INDEX(FY2018_ALL_Targets!DX:DX,MATCH('Final Comp Values'!$C116,FY2018_ALL_Targets!$B:$B,0))</f>
        <v>0</v>
      </c>
      <c r="BR116" s="437">
        <f t="shared" si="49"/>
        <v>0</v>
      </c>
      <c r="BS116" s="438">
        <f t="shared" si="50"/>
        <v>0</v>
      </c>
      <c r="BT116" s="543">
        <f t="shared" si="68"/>
        <v>0</v>
      </c>
      <c r="BU116" s="437">
        <f t="shared" si="79"/>
        <v>11.02</v>
      </c>
      <c r="BV116" s="438">
        <f t="shared" si="51"/>
        <v>765543.50808734051</v>
      </c>
      <c r="BW116" s="548">
        <f t="shared" si="70"/>
        <v>2.0649179687618545E-3</v>
      </c>
      <c r="BX116" s="437">
        <f t="shared" si="52"/>
        <v>0</v>
      </c>
      <c r="BY116" s="551">
        <f t="shared" si="53"/>
        <v>0</v>
      </c>
      <c r="BZ116" s="471">
        <f t="shared" si="71"/>
        <v>0</v>
      </c>
      <c r="CA116" s="469">
        <f t="shared" si="72"/>
        <v>765048.46</v>
      </c>
      <c r="CB116" s="471">
        <f t="shared" si="73"/>
        <v>765543.50808734051</v>
      </c>
      <c r="CC116" s="471">
        <f t="shared" si="74"/>
        <v>9.9999999999997868E-3</v>
      </c>
      <c r="CD116" s="474">
        <f t="shared" si="75"/>
        <v>694.86690281560732</v>
      </c>
      <c r="CE116" s="474">
        <f t="shared" si="76"/>
        <v>495.04808734054677</v>
      </c>
      <c r="CF116" s="472">
        <f t="shared" si="77"/>
        <v>199.81881547506055</v>
      </c>
      <c r="CG116" s="473">
        <f t="shared" si="78"/>
        <v>0</v>
      </c>
    </row>
    <row r="117" spans="1:85" s="71" customFormat="1" ht="15.75" customHeight="1" x14ac:dyDescent="0.25">
      <c r="A117" s="87">
        <v>1026318</v>
      </c>
      <c r="B117" s="88">
        <v>102497</v>
      </c>
      <c r="C117" s="88">
        <v>676101</v>
      </c>
      <c r="D117" s="88" t="s">
        <v>1293</v>
      </c>
      <c r="E117" s="89" t="s">
        <v>3342</v>
      </c>
      <c r="F117" s="89" t="s">
        <v>1342</v>
      </c>
      <c r="G117" s="90" t="s">
        <v>1260</v>
      </c>
      <c r="H117" s="91" t="s">
        <v>1333</v>
      </c>
      <c r="I117" s="70" t="s">
        <v>35</v>
      </c>
      <c r="J117" s="70" t="s">
        <v>35</v>
      </c>
      <c r="K117" s="70" t="s">
        <v>1262</v>
      </c>
      <c r="L117" s="70"/>
      <c r="M117" s="70"/>
      <c r="N117" s="77"/>
      <c r="O117" s="70">
        <v>1018916</v>
      </c>
      <c r="P117" s="78">
        <v>22846</v>
      </c>
      <c r="Q117" s="79">
        <v>41640</v>
      </c>
      <c r="R117" s="79">
        <v>41973</v>
      </c>
      <c r="S117" s="78">
        <v>24966</v>
      </c>
      <c r="T117" s="80" t="s">
        <v>1265</v>
      </c>
      <c r="U117" s="61">
        <v>3.2000209181852861E-3</v>
      </c>
      <c r="V117" s="62">
        <v>2.5392913275867875E-3</v>
      </c>
      <c r="W117" s="30">
        <v>303989</v>
      </c>
      <c r="X117" s="63">
        <v>303989</v>
      </c>
      <c r="Y117" s="63">
        <v>607978</v>
      </c>
      <c r="Z117" s="67">
        <v>40372.61</v>
      </c>
      <c r="AA117" s="68">
        <v>40372.61</v>
      </c>
      <c r="AB117" s="68">
        <v>40372.61</v>
      </c>
      <c r="AC117" s="68">
        <v>40372.61</v>
      </c>
      <c r="AD117" s="66">
        <v>161490.45000000001</v>
      </c>
      <c r="AE117" s="67">
        <v>74977.710000000006</v>
      </c>
      <c r="AF117" s="68">
        <v>74977.710000000006</v>
      </c>
      <c r="AG117" s="68">
        <v>74977.710000000006</v>
      </c>
      <c r="AH117" s="68">
        <v>74977.710000000006</v>
      </c>
      <c r="AI117" s="66">
        <v>299910.84000000003</v>
      </c>
      <c r="AJ117" s="69">
        <v>1069379.29</v>
      </c>
      <c r="AK117" s="406" t="s">
        <v>1293</v>
      </c>
      <c r="AL117" s="407">
        <v>69468.557902662476</v>
      </c>
      <c r="AM117" s="434">
        <f t="shared" si="54"/>
        <v>653739.78494623664</v>
      </c>
      <c r="AN117" s="435">
        <f t="shared" si="55"/>
        <v>173645.64516129033</v>
      </c>
      <c r="AO117" s="436">
        <f t="shared" si="56"/>
        <v>322484.77419354842</v>
      </c>
      <c r="AP117" s="437">
        <f t="shared" si="57"/>
        <v>9.41</v>
      </c>
      <c r="AQ117" s="438">
        <f t="shared" si="57"/>
        <v>2.5</v>
      </c>
      <c r="AR117" s="438">
        <f t="shared" si="57"/>
        <v>4.6399999999999997</v>
      </c>
      <c r="AS117" s="443">
        <f t="shared" si="58"/>
        <v>16.55</v>
      </c>
      <c r="AT117" s="437">
        <f t="shared" si="59"/>
        <v>8.75</v>
      </c>
      <c r="AU117" s="438">
        <f t="shared" si="60"/>
        <v>2.3199999999999998</v>
      </c>
      <c r="AV117" s="438">
        <f t="shared" si="61"/>
        <v>4.32</v>
      </c>
      <c r="AW117" s="444">
        <f t="shared" si="62"/>
        <v>15.39</v>
      </c>
      <c r="AX117" s="441">
        <f t="shared" si="63"/>
        <v>8.75</v>
      </c>
      <c r="AY117" s="70">
        <f t="shared" si="64"/>
        <v>4</v>
      </c>
      <c r="AZ117" s="438">
        <f t="shared" si="41"/>
        <v>0.57999999999999996</v>
      </c>
      <c r="BA117" s="442">
        <f t="shared" si="42"/>
        <v>1.08</v>
      </c>
      <c r="BB117" s="438">
        <f t="shared" si="65"/>
        <v>8.75</v>
      </c>
      <c r="BC117" s="70">
        <v>4</v>
      </c>
      <c r="BD117" s="438">
        <f t="shared" si="43"/>
        <v>0.57999999999999996</v>
      </c>
      <c r="BE117" s="442">
        <f t="shared" si="44"/>
        <v>1.08</v>
      </c>
      <c r="BF117" s="438">
        <f t="shared" si="66"/>
        <v>8.75</v>
      </c>
      <c r="BG117" s="70">
        <v>4</v>
      </c>
      <c r="BH117" s="438">
        <f t="shared" si="45"/>
        <v>0.57999999999999996</v>
      </c>
      <c r="BI117" s="442">
        <f t="shared" si="46"/>
        <v>1.08</v>
      </c>
      <c r="BJ117" s="438">
        <f t="shared" si="67"/>
        <v>8.75</v>
      </c>
      <c r="BK117" s="70">
        <v>4</v>
      </c>
      <c r="BL117" s="438">
        <f t="shared" si="47"/>
        <v>0.57999999999999996</v>
      </c>
      <c r="BM117" s="442">
        <f t="shared" si="48"/>
        <v>1.08</v>
      </c>
      <c r="BN117" s="93">
        <v>0</v>
      </c>
      <c r="BO117" s="93">
        <f>+INDEX(FY2018_ALL_Targets!DV:DV,MATCH('Final Comp Values'!C117,FY2018_ALL_Targets!B:B,0))</f>
        <v>0</v>
      </c>
      <c r="BP117" s="93">
        <f>++INDEX(FY2018_ALL_Targets!DW:DW,MATCH('Final Comp Values'!C117,FY2018_ALL_Targets!B:B,0))</f>
        <v>0</v>
      </c>
      <c r="BQ117" s="539">
        <f>++INDEX(FY2018_ALL_Targets!DX:DX,MATCH('Final Comp Values'!$C117,FY2018_ALL_Targets!$B:$B,0))</f>
        <v>0</v>
      </c>
      <c r="BR117" s="437">
        <f t="shared" si="49"/>
        <v>0</v>
      </c>
      <c r="BS117" s="438">
        <f t="shared" si="50"/>
        <v>0</v>
      </c>
      <c r="BT117" s="543">
        <f t="shared" si="68"/>
        <v>0</v>
      </c>
      <c r="BU117" s="437">
        <f t="shared" si="79"/>
        <v>15.39</v>
      </c>
      <c r="BV117" s="438">
        <f t="shared" si="51"/>
        <v>1069121.1061219755</v>
      </c>
      <c r="BW117" s="548">
        <f t="shared" si="70"/>
        <v>2.8837647494777624E-3</v>
      </c>
      <c r="BX117" s="437">
        <f t="shared" si="52"/>
        <v>0</v>
      </c>
      <c r="BY117" s="551">
        <f t="shared" si="53"/>
        <v>0</v>
      </c>
      <c r="BZ117" s="471">
        <f t="shared" si="71"/>
        <v>0</v>
      </c>
      <c r="CA117" s="469">
        <f t="shared" si="72"/>
        <v>1069379.29</v>
      </c>
      <c r="CB117" s="471">
        <f t="shared" si="73"/>
        <v>1069121.1061219755</v>
      </c>
      <c r="CC117" s="471">
        <f t="shared" si="74"/>
        <v>0</v>
      </c>
      <c r="CD117" s="474">
        <f t="shared" si="75"/>
        <v>0</v>
      </c>
      <c r="CE117" s="474">
        <f t="shared" si="76"/>
        <v>-258.18387802457437</v>
      </c>
      <c r="CF117" s="472">
        <f t="shared" si="77"/>
        <v>258.18387802457437</v>
      </c>
      <c r="CG117" s="473">
        <f t="shared" si="78"/>
        <v>0</v>
      </c>
    </row>
    <row r="118" spans="1:85" s="71" customFormat="1" ht="15.75" customHeight="1" x14ac:dyDescent="0.25">
      <c r="A118" s="87">
        <v>1014734</v>
      </c>
      <c r="B118" s="88">
        <v>5155</v>
      </c>
      <c r="C118" s="88">
        <v>675128</v>
      </c>
      <c r="D118" s="88" t="s">
        <v>1258</v>
      </c>
      <c r="E118" s="89" t="s">
        <v>987</v>
      </c>
      <c r="F118" s="89" t="s">
        <v>1343</v>
      </c>
      <c r="G118" s="90" t="s">
        <v>1260</v>
      </c>
      <c r="H118" s="91" t="s">
        <v>1333</v>
      </c>
      <c r="I118" s="70" t="s">
        <v>35</v>
      </c>
      <c r="J118" s="70" t="s">
        <v>1262</v>
      </c>
      <c r="K118" s="70" t="s">
        <v>35</v>
      </c>
      <c r="L118" s="70"/>
      <c r="M118" s="70"/>
      <c r="N118" s="77"/>
      <c r="O118" s="70">
        <v>1014734</v>
      </c>
      <c r="P118" s="78">
        <v>23113</v>
      </c>
      <c r="Q118" s="79">
        <v>41640</v>
      </c>
      <c r="R118" s="79">
        <v>42004</v>
      </c>
      <c r="S118" s="78">
        <v>23113</v>
      </c>
      <c r="T118" s="80" t="s">
        <v>1263</v>
      </c>
      <c r="U118" s="61">
        <v>2.9625123560849359E-3</v>
      </c>
      <c r="V118" s="62">
        <v>2.3508227371029965E-3</v>
      </c>
      <c r="W118" s="30">
        <v>281427</v>
      </c>
      <c r="X118" s="63">
        <v>281427</v>
      </c>
      <c r="Y118" s="63">
        <v>562854</v>
      </c>
      <c r="Z118" s="67">
        <v>37376.120000000003</v>
      </c>
      <c r="AA118" s="68">
        <v>37376.120000000003</v>
      </c>
      <c r="AB118" s="68">
        <v>37376.120000000003</v>
      </c>
      <c r="AC118" s="68">
        <v>37376.120000000003</v>
      </c>
      <c r="AD118" s="66">
        <v>149504.48000000001</v>
      </c>
      <c r="AE118" s="67">
        <v>69412.800000000003</v>
      </c>
      <c r="AF118" s="68">
        <v>69412.800000000003</v>
      </c>
      <c r="AG118" s="68">
        <v>69412.800000000003</v>
      </c>
      <c r="AH118" s="68">
        <v>69412.800000000003</v>
      </c>
      <c r="AI118" s="66">
        <v>277651.18</v>
      </c>
      <c r="AJ118" s="69">
        <v>990009.65999999992</v>
      </c>
      <c r="AK118" s="406" t="s">
        <v>1258</v>
      </c>
      <c r="AL118" s="407">
        <v>61126.054988709904</v>
      </c>
      <c r="AM118" s="434">
        <f t="shared" si="54"/>
        <v>605219.3548387097</v>
      </c>
      <c r="AN118" s="435">
        <f t="shared" si="55"/>
        <v>160757.50537634411</v>
      </c>
      <c r="AO118" s="436">
        <f t="shared" si="56"/>
        <v>298549.65591397852</v>
      </c>
      <c r="AP118" s="437">
        <f t="shared" si="57"/>
        <v>9.9</v>
      </c>
      <c r="AQ118" s="438">
        <f t="shared" si="57"/>
        <v>2.63</v>
      </c>
      <c r="AR118" s="438">
        <f t="shared" si="57"/>
        <v>4.88</v>
      </c>
      <c r="AS118" s="443">
        <f t="shared" si="58"/>
        <v>17.41</v>
      </c>
      <c r="AT118" s="437">
        <f t="shared" si="59"/>
        <v>9.2100000000000009</v>
      </c>
      <c r="AU118" s="438">
        <f t="shared" si="60"/>
        <v>2.4500000000000002</v>
      </c>
      <c r="AV118" s="438">
        <f t="shared" si="61"/>
        <v>4.54</v>
      </c>
      <c r="AW118" s="444">
        <f t="shared" si="62"/>
        <v>16.2</v>
      </c>
      <c r="AX118" s="441">
        <f t="shared" si="63"/>
        <v>9.2100000000000009</v>
      </c>
      <c r="AY118" s="70">
        <f t="shared" si="64"/>
        <v>4</v>
      </c>
      <c r="AZ118" s="438">
        <f t="shared" si="41"/>
        <v>0.61</v>
      </c>
      <c r="BA118" s="442">
        <f t="shared" si="42"/>
        <v>1.1399999999999999</v>
      </c>
      <c r="BB118" s="438">
        <f t="shared" si="65"/>
        <v>9.2100000000000009</v>
      </c>
      <c r="BC118" s="70">
        <v>4</v>
      </c>
      <c r="BD118" s="438">
        <f t="shared" si="43"/>
        <v>0.61</v>
      </c>
      <c r="BE118" s="442">
        <f t="shared" si="44"/>
        <v>1.1399999999999999</v>
      </c>
      <c r="BF118" s="438">
        <f t="shared" si="66"/>
        <v>9.2100000000000009</v>
      </c>
      <c r="BG118" s="70">
        <v>4</v>
      </c>
      <c r="BH118" s="438">
        <f t="shared" si="45"/>
        <v>0.61</v>
      </c>
      <c r="BI118" s="442">
        <f t="shared" si="46"/>
        <v>1.1399999999999999</v>
      </c>
      <c r="BJ118" s="438">
        <f t="shared" si="67"/>
        <v>9.2100000000000009</v>
      </c>
      <c r="BK118" s="70">
        <v>4</v>
      </c>
      <c r="BL118" s="438">
        <f t="shared" si="47"/>
        <v>0.61</v>
      </c>
      <c r="BM118" s="442">
        <f t="shared" si="48"/>
        <v>1.1399999999999999</v>
      </c>
      <c r="BN118" s="93">
        <v>0</v>
      </c>
      <c r="BO118" s="93">
        <f>+INDEX(FY2018_ALL_Targets!DV:DV,MATCH('Final Comp Values'!C118,FY2018_ALL_Targets!B:B,0))</f>
        <v>0</v>
      </c>
      <c r="BP118" s="93">
        <f>++INDEX(FY2018_ALL_Targets!DW:DW,MATCH('Final Comp Values'!C118,FY2018_ALL_Targets!B:B,0))</f>
        <v>0</v>
      </c>
      <c r="BQ118" s="539">
        <f>++INDEX(FY2018_ALL_Targets!DX:DX,MATCH('Final Comp Values'!$C118,FY2018_ALL_Targets!$B:$B,0))</f>
        <v>0</v>
      </c>
      <c r="BR118" s="437">
        <f t="shared" si="49"/>
        <v>0</v>
      </c>
      <c r="BS118" s="438">
        <f t="shared" si="50"/>
        <v>0</v>
      </c>
      <c r="BT118" s="543">
        <f t="shared" si="68"/>
        <v>0</v>
      </c>
      <c r="BU118" s="437">
        <f t="shared" si="79"/>
        <v>16.21</v>
      </c>
      <c r="BV118" s="438">
        <f t="shared" si="51"/>
        <v>990853.35136698757</v>
      </c>
      <c r="BW118" s="548">
        <f t="shared" si="70"/>
        <v>2.6726513490493418E-3</v>
      </c>
      <c r="BX118" s="437">
        <f t="shared" si="52"/>
        <v>0</v>
      </c>
      <c r="BY118" s="551">
        <f t="shared" si="53"/>
        <v>0</v>
      </c>
      <c r="BZ118" s="471">
        <f t="shared" si="71"/>
        <v>0</v>
      </c>
      <c r="CA118" s="469">
        <f t="shared" si="72"/>
        <v>990009.65999999992</v>
      </c>
      <c r="CB118" s="471">
        <f t="shared" si="73"/>
        <v>990853.35136698757</v>
      </c>
      <c r="CC118" s="471">
        <f t="shared" si="74"/>
        <v>1.0000000000001563E-2</v>
      </c>
      <c r="CD118" s="474">
        <f t="shared" si="75"/>
        <v>611.11707407416952</v>
      </c>
      <c r="CE118" s="474">
        <f t="shared" si="76"/>
        <v>843.69136698765215</v>
      </c>
      <c r="CF118" s="472">
        <f t="shared" si="77"/>
        <v>-232.57429291348262</v>
      </c>
      <c r="CG118" s="473">
        <f t="shared" si="78"/>
        <v>0</v>
      </c>
    </row>
    <row r="119" spans="1:85" s="71" customFormat="1" ht="15.75" customHeight="1" x14ac:dyDescent="0.25">
      <c r="A119" s="87">
        <v>1026715</v>
      </c>
      <c r="B119" s="88">
        <v>4335</v>
      </c>
      <c r="C119" s="88">
        <v>675441</v>
      </c>
      <c r="D119" s="88" t="s">
        <v>1296</v>
      </c>
      <c r="E119" s="89" t="s">
        <v>198</v>
      </c>
      <c r="F119" s="89" t="s">
        <v>1344</v>
      </c>
      <c r="G119" s="90" t="s">
        <v>1260</v>
      </c>
      <c r="H119" s="91" t="s">
        <v>1333</v>
      </c>
      <c r="I119" s="70" t="s">
        <v>35</v>
      </c>
      <c r="J119" s="70" t="s">
        <v>35</v>
      </c>
      <c r="K119" s="70" t="s">
        <v>1262</v>
      </c>
      <c r="L119" s="70"/>
      <c r="M119" s="70"/>
      <c r="N119" s="77"/>
      <c r="O119" s="70">
        <v>433505</v>
      </c>
      <c r="P119" s="78">
        <v>10725</v>
      </c>
      <c r="Q119" s="79">
        <v>41640</v>
      </c>
      <c r="R119" s="79">
        <v>42004</v>
      </c>
      <c r="S119" s="78">
        <v>10725</v>
      </c>
      <c r="T119" s="80" t="s">
        <v>1265</v>
      </c>
      <c r="U119" s="61">
        <v>1.3746785367114152E-3</v>
      </c>
      <c r="V119" s="62">
        <v>1.0908395212836776E-3</v>
      </c>
      <c r="W119" s="30">
        <v>130589</v>
      </c>
      <c r="X119" s="63">
        <v>130589</v>
      </c>
      <c r="Y119" s="63">
        <v>261178</v>
      </c>
      <c r="Z119" s="67">
        <v>17343.439999999999</v>
      </c>
      <c r="AA119" s="68">
        <v>17343.439999999999</v>
      </c>
      <c r="AB119" s="68">
        <v>17343.439999999999</v>
      </c>
      <c r="AC119" s="68">
        <v>17343.439999999999</v>
      </c>
      <c r="AD119" s="66">
        <v>69373.75</v>
      </c>
      <c r="AE119" s="67">
        <v>32209.24</v>
      </c>
      <c r="AF119" s="68">
        <v>32209.24</v>
      </c>
      <c r="AG119" s="68">
        <v>32209.24</v>
      </c>
      <c r="AH119" s="68">
        <v>32209.24</v>
      </c>
      <c r="AI119" s="66">
        <v>128836.97</v>
      </c>
      <c r="AJ119" s="69">
        <v>459388.72</v>
      </c>
      <c r="AK119" s="406" t="s">
        <v>1296</v>
      </c>
      <c r="AL119" s="407">
        <v>78350.213597275724</v>
      </c>
      <c r="AM119" s="434">
        <f t="shared" si="54"/>
        <v>280836.55913978495</v>
      </c>
      <c r="AN119" s="435">
        <f t="shared" si="55"/>
        <v>74595.430107526889</v>
      </c>
      <c r="AO119" s="436">
        <f t="shared" si="56"/>
        <v>138534.37634408602</v>
      </c>
      <c r="AP119" s="437">
        <f t="shared" si="57"/>
        <v>3.58</v>
      </c>
      <c r="AQ119" s="438">
        <f t="shared" si="57"/>
        <v>0.95</v>
      </c>
      <c r="AR119" s="438">
        <f t="shared" si="57"/>
        <v>1.77</v>
      </c>
      <c r="AS119" s="443">
        <f t="shared" si="58"/>
        <v>6.3000000000000007</v>
      </c>
      <c r="AT119" s="437">
        <f t="shared" si="59"/>
        <v>3.33</v>
      </c>
      <c r="AU119" s="438">
        <f t="shared" si="60"/>
        <v>0.89</v>
      </c>
      <c r="AV119" s="438">
        <f t="shared" si="61"/>
        <v>1.64</v>
      </c>
      <c r="AW119" s="444">
        <f t="shared" si="62"/>
        <v>5.8599999999999994</v>
      </c>
      <c r="AX119" s="441">
        <f t="shared" si="63"/>
        <v>3.33</v>
      </c>
      <c r="AY119" s="70">
        <f t="shared" si="64"/>
        <v>4</v>
      </c>
      <c r="AZ119" s="438">
        <f t="shared" si="41"/>
        <v>0.22</v>
      </c>
      <c r="BA119" s="442">
        <f t="shared" si="42"/>
        <v>0.41</v>
      </c>
      <c r="BB119" s="438">
        <f t="shared" si="65"/>
        <v>3.33</v>
      </c>
      <c r="BC119" s="70">
        <v>4</v>
      </c>
      <c r="BD119" s="438">
        <f t="shared" si="43"/>
        <v>0.22</v>
      </c>
      <c r="BE119" s="442">
        <f t="shared" si="44"/>
        <v>0.41</v>
      </c>
      <c r="BF119" s="438">
        <f t="shared" si="66"/>
        <v>3.33</v>
      </c>
      <c r="BG119" s="70">
        <v>4</v>
      </c>
      <c r="BH119" s="438">
        <f t="shared" si="45"/>
        <v>0.22</v>
      </c>
      <c r="BI119" s="442">
        <f t="shared" si="46"/>
        <v>0.41</v>
      </c>
      <c r="BJ119" s="438">
        <f t="shared" si="67"/>
        <v>3.33</v>
      </c>
      <c r="BK119" s="70">
        <v>4</v>
      </c>
      <c r="BL119" s="438">
        <f t="shared" si="47"/>
        <v>0.22</v>
      </c>
      <c r="BM119" s="442">
        <f t="shared" si="48"/>
        <v>0.41</v>
      </c>
      <c r="BN119" s="93">
        <v>0</v>
      </c>
      <c r="BO119" s="93">
        <f>+INDEX(FY2018_ALL_Targets!DV:DV,MATCH('Final Comp Values'!C119,FY2018_ALL_Targets!B:B,0))</f>
        <v>0</v>
      </c>
      <c r="BP119" s="93">
        <f>++INDEX(FY2018_ALL_Targets!DW:DW,MATCH('Final Comp Values'!C119,FY2018_ALL_Targets!B:B,0))</f>
        <v>0</v>
      </c>
      <c r="BQ119" s="539">
        <f>++INDEX(FY2018_ALL_Targets!DX:DX,MATCH('Final Comp Values'!$C119,FY2018_ALL_Targets!$B:$B,0))</f>
        <v>0</v>
      </c>
      <c r="BR119" s="437">
        <f t="shared" si="49"/>
        <v>0</v>
      </c>
      <c r="BS119" s="438">
        <f t="shared" si="50"/>
        <v>0</v>
      </c>
      <c r="BT119" s="543">
        <f t="shared" si="68"/>
        <v>0</v>
      </c>
      <c r="BU119" s="437">
        <f t="shared" si="79"/>
        <v>5.85</v>
      </c>
      <c r="BV119" s="438">
        <f t="shared" si="51"/>
        <v>458348.74954406294</v>
      </c>
      <c r="BW119" s="548">
        <f t="shared" si="70"/>
        <v>1.2363145384874483E-3</v>
      </c>
      <c r="BX119" s="437">
        <f t="shared" si="52"/>
        <v>0</v>
      </c>
      <c r="BY119" s="551">
        <f t="shared" si="53"/>
        <v>0</v>
      </c>
      <c r="BZ119" s="471">
        <f t="shared" si="71"/>
        <v>0</v>
      </c>
      <c r="CA119" s="469">
        <f t="shared" si="72"/>
        <v>459388.72</v>
      </c>
      <c r="CB119" s="471">
        <f t="shared" si="73"/>
        <v>458348.74954406294</v>
      </c>
      <c r="CC119" s="471">
        <f t="shared" si="74"/>
        <v>-9.9999999999997868E-3</v>
      </c>
      <c r="CD119" s="474">
        <f t="shared" si="75"/>
        <v>-783.93979522182633</v>
      </c>
      <c r="CE119" s="474">
        <f t="shared" si="76"/>
        <v>-1039.9704559370293</v>
      </c>
      <c r="CF119" s="472">
        <f t="shared" si="77"/>
        <v>256.030660715203</v>
      </c>
      <c r="CG119" s="473">
        <f t="shared" si="78"/>
        <v>0</v>
      </c>
    </row>
    <row r="120" spans="1:85" s="71" customFormat="1" ht="15.75" customHeight="1" x14ac:dyDescent="0.25">
      <c r="A120" s="87">
        <v>1026676</v>
      </c>
      <c r="B120" s="88">
        <v>104410</v>
      </c>
      <c r="C120" s="88">
        <v>676256</v>
      </c>
      <c r="D120" s="88" t="s">
        <v>1298</v>
      </c>
      <c r="E120" s="89" t="s">
        <v>488</v>
      </c>
      <c r="F120" s="89" t="s">
        <v>1345</v>
      </c>
      <c r="G120" s="90" t="s">
        <v>1260</v>
      </c>
      <c r="H120" s="91" t="s">
        <v>1333</v>
      </c>
      <c r="I120" s="70" t="s">
        <v>35</v>
      </c>
      <c r="J120" s="70" t="s">
        <v>35</v>
      </c>
      <c r="K120" s="70" t="s">
        <v>1262</v>
      </c>
      <c r="L120" s="70"/>
      <c r="M120" s="70"/>
      <c r="N120" s="77"/>
      <c r="O120" s="70">
        <v>1018445</v>
      </c>
      <c r="P120" s="78">
        <v>3647</v>
      </c>
      <c r="Q120" s="79">
        <v>41640</v>
      </c>
      <c r="R120" s="79">
        <v>42004</v>
      </c>
      <c r="S120" s="78">
        <v>3647</v>
      </c>
      <c r="T120" s="80" t="s">
        <v>1265</v>
      </c>
      <c r="U120" s="61">
        <v>4.674547900593502E-4</v>
      </c>
      <c r="V120" s="62">
        <v>3.7093629222578761E-4</v>
      </c>
      <c r="W120" s="30">
        <v>44406</v>
      </c>
      <c r="X120" s="63">
        <v>44406</v>
      </c>
      <c r="Y120" s="63">
        <v>88812</v>
      </c>
      <c r="Z120" s="67">
        <v>5897.58</v>
      </c>
      <c r="AA120" s="68">
        <v>5897.58</v>
      </c>
      <c r="AB120" s="68">
        <v>5897.58</v>
      </c>
      <c r="AC120" s="68">
        <v>5897.58</v>
      </c>
      <c r="AD120" s="66">
        <v>23590.31</v>
      </c>
      <c r="AE120" s="67">
        <v>10952.65</v>
      </c>
      <c r="AF120" s="68">
        <v>10952.65</v>
      </c>
      <c r="AG120" s="68">
        <v>10952.65</v>
      </c>
      <c r="AH120" s="68">
        <v>10952.65</v>
      </c>
      <c r="AI120" s="66">
        <v>43810.58</v>
      </c>
      <c r="AJ120" s="69">
        <v>156212.89000000001</v>
      </c>
      <c r="AK120" s="406" t="s">
        <v>1298</v>
      </c>
      <c r="AL120" s="407">
        <v>76450.745475824064</v>
      </c>
      <c r="AM120" s="434">
        <f t="shared" si="54"/>
        <v>95496.774193548394</v>
      </c>
      <c r="AN120" s="435">
        <f t="shared" si="55"/>
        <v>25365.9247311828</v>
      </c>
      <c r="AO120" s="436">
        <f t="shared" si="56"/>
        <v>47108.150537634414</v>
      </c>
      <c r="AP120" s="437">
        <f t="shared" si="57"/>
        <v>1.25</v>
      </c>
      <c r="AQ120" s="438">
        <f t="shared" si="57"/>
        <v>0.33</v>
      </c>
      <c r="AR120" s="438">
        <f t="shared" si="57"/>
        <v>0.62</v>
      </c>
      <c r="AS120" s="443">
        <f t="shared" si="58"/>
        <v>2.2000000000000002</v>
      </c>
      <c r="AT120" s="437">
        <f t="shared" si="59"/>
        <v>1.1599999999999999</v>
      </c>
      <c r="AU120" s="438">
        <f t="shared" si="60"/>
        <v>0.31</v>
      </c>
      <c r="AV120" s="438">
        <f t="shared" si="61"/>
        <v>0.56999999999999995</v>
      </c>
      <c r="AW120" s="444">
        <f t="shared" si="62"/>
        <v>2.04</v>
      </c>
      <c r="AX120" s="441">
        <f t="shared" si="63"/>
        <v>1.1599999999999999</v>
      </c>
      <c r="AY120" s="70">
        <f t="shared" si="64"/>
        <v>4</v>
      </c>
      <c r="AZ120" s="438">
        <f t="shared" si="41"/>
        <v>0.08</v>
      </c>
      <c r="BA120" s="442">
        <f t="shared" si="42"/>
        <v>0.14000000000000001</v>
      </c>
      <c r="BB120" s="438">
        <f t="shared" si="65"/>
        <v>1.1599999999999999</v>
      </c>
      <c r="BC120" s="70">
        <v>4</v>
      </c>
      <c r="BD120" s="438">
        <f t="shared" si="43"/>
        <v>0.08</v>
      </c>
      <c r="BE120" s="442">
        <f t="shared" si="44"/>
        <v>0.14000000000000001</v>
      </c>
      <c r="BF120" s="438">
        <f t="shared" si="66"/>
        <v>1.1599999999999999</v>
      </c>
      <c r="BG120" s="70">
        <v>4</v>
      </c>
      <c r="BH120" s="438">
        <f t="shared" si="45"/>
        <v>0.08</v>
      </c>
      <c r="BI120" s="442">
        <f t="shared" si="46"/>
        <v>0.14000000000000001</v>
      </c>
      <c r="BJ120" s="438">
        <f t="shared" si="67"/>
        <v>1.1599999999999999</v>
      </c>
      <c r="BK120" s="70">
        <v>4</v>
      </c>
      <c r="BL120" s="438">
        <f t="shared" si="47"/>
        <v>0.08</v>
      </c>
      <c r="BM120" s="442">
        <f t="shared" si="48"/>
        <v>0.14000000000000001</v>
      </c>
      <c r="BN120" s="93">
        <v>0</v>
      </c>
      <c r="BO120" s="93">
        <f>+INDEX(FY2018_ALL_Targets!DV:DV,MATCH('Final Comp Values'!C120,FY2018_ALL_Targets!B:B,0))</f>
        <v>0</v>
      </c>
      <c r="BP120" s="93">
        <f>++INDEX(FY2018_ALL_Targets!DW:DW,MATCH('Final Comp Values'!C120,FY2018_ALL_Targets!B:B,0))</f>
        <v>0</v>
      </c>
      <c r="BQ120" s="539">
        <f>++INDEX(FY2018_ALL_Targets!DX:DX,MATCH('Final Comp Values'!$C120,FY2018_ALL_Targets!$B:$B,0))</f>
        <v>0</v>
      </c>
      <c r="BR120" s="437">
        <f t="shared" si="49"/>
        <v>0</v>
      </c>
      <c r="BS120" s="438">
        <f t="shared" si="50"/>
        <v>0</v>
      </c>
      <c r="BT120" s="543">
        <f t="shared" si="68"/>
        <v>0</v>
      </c>
      <c r="BU120" s="437">
        <f t="shared" si="79"/>
        <v>2.04</v>
      </c>
      <c r="BV120" s="438">
        <f t="shared" si="51"/>
        <v>155959.52077068109</v>
      </c>
      <c r="BW120" s="548">
        <f t="shared" si="70"/>
        <v>4.2067317329027009E-4</v>
      </c>
      <c r="BX120" s="437">
        <f t="shared" si="52"/>
        <v>0</v>
      </c>
      <c r="BY120" s="551">
        <f t="shared" si="53"/>
        <v>0</v>
      </c>
      <c r="BZ120" s="471">
        <f t="shared" si="71"/>
        <v>0</v>
      </c>
      <c r="CA120" s="469">
        <f t="shared" si="72"/>
        <v>156212.89000000001</v>
      </c>
      <c r="CB120" s="471">
        <f t="shared" si="73"/>
        <v>155959.52077068109</v>
      </c>
      <c r="CC120" s="471">
        <f t="shared" si="74"/>
        <v>0</v>
      </c>
      <c r="CD120" s="474">
        <f t="shared" si="75"/>
        <v>0</v>
      </c>
      <c r="CE120" s="474">
        <f t="shared" si="76"/>
        <v>-253.36922931892332</v>
      </c>
      <c r="CF120" s="472">
        <f t="shared" si="77"/>
        <v>253.36922931892332</v>
      </c>
      <c r="CG120" s="473">
        <f t="shared" si="78"/>
        <v>0</v>
      </c>
    </row>
    <row r="121" spans="1:85" s="71" customFormat="1" ht="15.75" customHeight="1" x14ac:dyDescent="0.25">
      <c r="A121" s="87">
        <v>1026722</v>
      </c>
      <c r="B121" s="88">
        <v>103963</v>
      </c>
      <c r="C121" s="88">
        <v>676237</v>
      </c>
      <c r="D121" s="88" t="s">
        <v>1298</v>
      </c>
      <c r="E121" s="89" t="s">
        <v>146</v>
      </c>
      <c r="F121" s="89" t="s">
        <v>1346</v>
      </c>
      <c r="G121" s="90" t="s">
        <v>1260</v>
      </c>
      <c r="H121" s="91" t="s">
        <v>1333</v>
      </c>
      <c r="I121" s="70" t="s">
        <v>35</v>
      </c>
      <c r="J121" s="70" t="s">
        <v>35</v>
      </c>
      <c r="K121" s="70" t="s">
        <v>1262</v>
      </c>
      <c r="L121" s="70"/>
      <c r="M121" s="70"/>
      <c r="N121" s="77"/>
      <c r="O121" s="70">
        <v>1017061</v>
      </c>
      <c r="P121" s="78">
        <v>8339</v>
      </c>
      <c r="Q121" s="79">
        <v>41640</v>
      </c>
      <c r="R121" s="79">
        <v>42004</v>
      </c>
      <c r="S121" s="78">
        <v>8339</v>
      </c>
      <c r="T121" s="80" t="s">
        <v>1265</v>
      </c>
      <c r="U121" s="61">
        <v>1.0688526170290434E-3</v>
      </c>
      <c r="V121" s="62">
        <v>8.4815951216639504E-4</v>
      </c>
      <c r="W121" s="30">
        <v>101537</v>
      </c>
      <c r="X121" s="63">
        <v>101537</v>
      </c>
      <c r="Y121" s="63">
        <v>203074</v>
      </c>
      <c r="Z121" s="67">
        <v>13485.03</v>
      </c>
      <c r="AA121" s="68">
        <v>13485.03</v>
      </c>
      <c r="AB121" s="68">
        <v>13485.03</v>
      </c>
      <c r="AC121" s="68">
        <v>13485.03</v>
      </c>
      <c r="AD121" s="66">
        <v>53940.11</v>
      </c>
      <c r="AE121" s="67">
        <v>25043.63</v>
      </c>
      <c r="AF121" s="68">
        <v>25043.63</v>
      </c>
      <c r="AG121" s="68">
        <v>25043.63</v>
      </c>
      <c r="AH121" s="68">
        <v>25043.63</v>
      </c>
      <c r="AI121" s="66">
        <v>100174.5</v>
      </c>
      <c r="AJ121" s="69">
        <v>357188.61</v>
      </c>
      <c r="AK121" s="406" t="s">
        <v>1298</v>
      </c>
      <c r="AL121" s="407">
        <v>76450.745475824064</v>
      </c>
      <c r="AM121" s="434">
        <f t="shared" si="54"/>
        <v>218359.13978494625</v>
      </c>
      <c r="AN121" s="435">
        <f t="shared" si="55"/>
        <v>58000.118279569899</v>
      </c>
      <c r="AO121" s="436">
        <f t="shared" si="56"/>
        <v>107714.51612903227</v>
      </c>
      <c r="AP121" s="437">
        <f t="shared" si="57"/>
        <v>2.86</v>
      </c>
      <c r="AQ121" s="438">
        <f t="shared" si="57"/>
        <v>0.76</v>
      </c>
      <c r="AR121" s="438">
        <f t="shared" si="57"/>
        <v>1.41</v>
      </c>
      <c r="AS121" s="443">
        <f t="shared" si="58"/>
        <v>5.03</v>
      </c>
      <c r="AT121" s="437">
        <f t="shared" si="59"/>
        <v>2.66</v>
      </c>
      <c r="AU121" s="438">
        <f t="shared" si="60"/>
        <v>0.71</v>
      </c>
      <c r="AV121" s="438">
        <f t="shared" si="61"/>
        <v>1.31</v>
      </c>
      <c r="AW121" s="444">
        <f t="shared" si="62"/>
        <v>4.68</v>
      </c>
      <c r="AX121" s="441">
        <f t="shared" si="63"/>
        <v>2.66</v>
      </c>
      <c r="AY121" s="70">
        <f t="shared" si="64"/>
        <v>4</v>
      </c>
      <c r="AZ121" s="438">
        <f t="shared" si="41"/>
        <v>0.18</v>
      </c>
      <c r="BA121" s="442">
        <f t="shared" si="42"/>
        <v>0.33</v>
      </c>
      <c r="BB121" s="438">
        <f t="shared" si="65"/>
        <v>2.66</v>
      </c>
      <c r="BC121" s="70">
        <v>4</v>
      </c>
      <c r="BD121" s="438">
        <f t="shared" si="43"/>
        <v>0.18</v>
      </c>
      <c r="BE121" s="442">
        <f t="shared" si="44"/>
        <v>0.33</v>
      </c>
      <c r="BF121" s="438">
        <f t="shared" si="66"/>
        <v>2.66</v>
      </c>
      <c r="BG121" s="70">
        <v>4</v>
      </c>
      <c r="BH121" s="438">
        <f t="shared" si="45"/>
        <v>0.18</v>
      </c>
      <c r="BI121" s="442">
        <f t="shared" si="46"/>
        <v>0.33</v>
      </c>
      <c r="BJ121" s="438">
        <f t="shared" si="67"/>
        <v>2.66</v>
      </c>
      <c r="BK121" s="70">
        <v>4</v>
      </c>
      <c r="BL121" s="438">
        <f t="shared" si="47"/>
        <v>0.18</v>
      </c>
      <c r="BM121" s="442">
        <f t="shared" si="48"/>
        <v>0.33</v>
      </c>
      <c r="BN121" s="93">
        <v>0</v>
      </c>
      <c r="BO121" s="93">
        <f>+INDEX(FY2018_ALL_Targets!DV:DV,MATCH('Final Comp Values'!C121,FY2018_ALL_Targets!B:B,0))</f>
        <v>0</v>
      </c>
      <c r="BP121" s="93">
        <f>++INDEX(FY2018_ALL_Targets!DW:DW,MATCH('Final Comp Values'!C121,FY2018_ALL_Targets!B:B,0))</f>
        <v>0</v>
      </c>
      <c r="BQ121" s="539">
        <f>++INDEX(FY2018_ALL_Targets!DX:DX,MATCH('Final Comp Values'!$C121,FY2018_ALL_Targets!$B:$B,0))</f>
        <v>0</v>
      </c>
      <c r="BR121" s="437">
        <f t="shared" si="49"/>
        <v>0</v>
      </c>
      <c r="BS121" s="438">
        <f t="shared" si="50"/>
        <v>0</v>
      </c>
      <c r="BT121" s="543">
        <f t="shared" si="68"/>
        <v>0</v>
      </c>
      <c r="BU121" s="437">
        <f t="shared" si="79"/>
        <v>4.7</v>
      </c>
      <c r="BV121" s="438">
        <f t="shared" si="51"/>
        <v>359318.5037363731</v>
      </c>
      <c r="BW121" s="548">
        <f t="shared" si="70"/>
        <v>9.6919799728640654E-4</v>
      </c>
      <c r="BX121" s="437">
        <f t="shared" si="52"/>
        <v>0</v>
      </c>
      <c r="BY121" s="551">
        <f t="shared" si="53"/>
        <v>0</v>
      </c>
      <c r="BZ121" s="471">
        <f t="shared" si="71"/>
        <v>0</v>
      </c>
      <c r="CA121" s="469">
        <f t="shared" si="72"/>
        <v>357188.61</v>
      </c>
      <c r="CB121" s="471">
        <f t="shared" si="73"/>
        <v>359318.5037363731</v>
      </c>
      <c r="CC121" s="471">
        <f t="shared" si="74"/>
        <v>2.0000000000000462E-2</v>
      </c>
      <c r="CD121" s="474">
        <f t="shared" si="75"/>
        <v>1526.4470512820867</v>
      </c>
      <c r="CE121" s="474">
        <f t="shared" si="76"/>
        <v>2129.8937363731093</v>
      </c>
      <c r="CF121" s="472">
        <f t="shared" si="77"/>
        <v>-603.44668509102257</v>
      </c>
      <c r="CG121" s="473">
        <f t="shared" si="78"/>
        <v>0</v>
      </c>
    </row>
    <row r="122" spans="1:85" s="71" customFormat="1" ht="15.75" customHeight="1" x14ac:dyDescent="0.25">
      <c r="A122" s="87">
        <v>1026590</v>
      </c>
      <c r="B122" s="88">
        <v>104244</v>
      </c>
      <c r="C122" s="88">
        <v>676249</v>
      </c>
      <c r="D122" s="88" t="s">
        <v>1293</v>
      </c>
      <c r="E122" s="89" t="s">
        <v>482</v>
      </c>
      <c r="F122" s="89" t="s">
        <v>1347</v>
      </c>
      <c r="G122" s="90" t="s">
        <v>1260</v>
      </c>
      <c r="H122" s="91" t="s">
        <v>1333</v>
      </c>
      <c r="I122" s="70" t="s">
        <v>35</v>
      </c>
      <c r="J122" s="70" t="s">
        <v>35</v>
      </c>
      <c r="K122" s="70" t="s">
        <v>1262</v>
      </c>
      <c r="L122" s="70"/>
      <c r="M122" s="70"/>
      <c r="N122" s="77"/>
      <c r="O122" s="70">
        <v>1018031</v>
      </c>
      <c r="P122" s="78">
        <v>6608</v>
      </c>
      <c r="Q122" s="79">
        <v>41640</v>
      </c>
      <c r="R122" s="79">
        <v>42004</v>
      </c>
      <c r="S122" s="78">
        <v>6608</v>
      </c>
      <c r="T122" s="80" t="s">
        <v>1265</v>
      </c>
      <c r="U122" s="61">
        <v>8.4698142383114511E-4</v>
      </c>
      <c r="V122" s="62">
        <v>6.7209953908088963E-4</v>
      </c>
      <c r="W122" s="30">
        <v>80460</v>
      </c>
      <c r="X122" s="63">
        <v>80460</v>
      </c>
      <c r="Y122" s="63">
        <v>160920</v>
      </c>
      <c r="Z122" s="67">
        <v>10685.82</v>
      </c>
      <c r="AA122" s="68">
        <v>10685.82</v>
      </c>
      <c r="AB122" s="68">
        <v>10685.82</v>
      </c>
      <c r="AC122" s="68">
        <v>10685.82</v>
      </c>
      <c r="AD122" s="66">
        <v>42743.29</v>
      </c>
      <c r="AE122" s="67">
        <v>19845.099999999999</v>
      </c>
      <c r="AF122" s="68">
        <v>19845.099999999999</v>
      </c>
      <c r="AG122" s="68">
        <v>19845.099999999999</v>
      </c>
      <c r="AH122" s="68">
        <v>19845.099999999999</v>
      </c>
      <c r="AI122" s="66">
        <v>79380.39</v>
      </c>
      <c r="AJ122" s="69">
        <v>283043.68</v>
      </c>
      <c r="AK122" s="406" t="s">
        <v>1293</v>
      </c>
      <c r="AL122" s="407">
        <v>69468.557902662476</v>
      </c>
      <c r="AM122" s="434">
        <f t="shared" si="54"/>
        <v>173032.25806451615</v>
      </c>
      <c r="AN122" s="435">
        <f t="shared" si="55"/>
        <v>45960.526881720434</v>
      </c>
      <c r="AO122" s="436">
        <f t="shared" si="56"/>
        <v>85355.258064516136</v>
      </c>
      <c r="AP122" s="437">
        <f t="shared" si="57"/>
        <v>2.4900000000000002</v>
      </c>
      <c r="AQ122" s="438">
        <f t="shared" si="57"/>
        <v>0.66</v>
      </c>
      <c r="AR122" s="438">
        <f t="shared" si="57"/>
        <v>1.23</v>
      </c>
      <c r="AS122" s="443">
        <f t="shared" si="58"/>
        <v>4.3800000000000008</v>
      </c>
      <c r="AT122" s="437">
        <f t="shared" si="59"/>
        <v>2.3199999999999998</v>
      </c>
      <c r="AU122" s="438">
        <f t="shared" si="60"/>
        <v>0.62</v>
      </c>
      <c r="AV122" s="438">
        <f t="shared" si="61"/>
        <v>1.1399999999999999</v>
      </c>
      <c r="AW122" s="444">
        <f t="shared" si="62"/>
        <v>4.08</v>
      </c>
      <c r="AX122" s="441">
        <f t="shared" si="63"/>
        <v>2.3199999999999998</v>
      </c>
      <c r="AY122" s="70">
        <f t="shared" si="64"/>
        <v>4</v>
      </c>
      <c r="AZ122" s="438">
        <f t="shared" si="41"/>
        <v>0.16</v>
      </c>
      <c r="BA122" s="442">
        <f t="shared" si="42"/>
        <v>0.28999999999999998</v>
      </c>
      <c r="BB122" s="438">
        <f t="shared" si="65"/>
        <v>2.3199999999999998</v>
      </c>
      <c r="BC122" s="70">
        <v>4</v>
      </c>
      <c r="BD122" s="438">
        <f t="shared" si="43"/>
        <v>0.16</v>
      </c>
      <c r="BE122" s="442">
        <f t="shared" si="44"/>
        <v>0.28999999999999998</v>
      </c>
      <c r="BF122" s="438">
        <f t="shared" si="66"/>
        <v>2.3199999999999998</v>
      </c>
      <c r="BG122" s="70">
        <v>4</v>
      </c>
      <c r="BH122" s="438">
        <f t="shared" si="45"/>
        <v>0.16</v>
      </c>
      <c r="BI122" s="442">
        <f t="shared" si="46"/>
        <v>0.28999999999999998</v>
      </c>
      <c r="BJ122" s="438">
        <f t="shared" si="67"/>
        <v>2.3199999999999998</v>
      </c>
      <c r="BK122" s="70">
        <v>4</v>
      </c>
      <c r="BL122" s="438">
        <f t="shared" si="47"/>
        <v>0.16</v>
      </c>
      <c r="BM122" s="442">
        <f t="shared" si="48"/>
        <v>0.28999999999999998</v>
      </c>
      <c r="BN122" s="93">
        <v>0</v>
      </c>
      <c r="BO122" s="93">
        <f>+INDEX(FY2018_ALL_Targets!DV:DV,MATCH('Final Comp Values'!C122,FY2018_ALL_Targets!B:B,0))</f>
        <v>0</v>
      </c>
      <c r="BP122" s="93">
        <f>++INDEX(FY2018_ALL_Targets!DW:DW,MATCH('Final Comp Values'!C122,FY2018_ALL_Targets!B:B,0))</f>
        <v>0</v>
      </c>
      <c r="BQ122" s="539">
        <f>++INDEX(FY2018_ALL_Targets!DX:DX,MATCH('Final Comp Values'!$C122,FY2018_ALL_Targets!$B:$B,0))</f>
        <v>0</v>
      </c>
      <c r="BR122" s="437">
        <f t="shared" si="49"/>
        <v>0</v>
      </c>
      <c r="BS122" s="438">
        <f t="shared" si="50"/>
        <v>0</v>
      </c>
      <c r="BT122" s="543">
        <f t="shared" si="68"/>
        <v>0</v>
      </c>
      <c r="BU122" s="437">
        <f t="shared" si="79"/>
        <v>4.1199999999999992</v>
      </c>
      <c r="BV122" s="438">
        <f t="shared" si="51"/>
        <v>286210.45855896937</v>
      </c>
      <c r="BW122" s="548">
        <f t="shared" si="70"/>
        <v>7.7200199921042103E-4</v>
      </c>
      <c r="BX122" s="437">
        <f t="shared" si="52"/>
        <v>0</v>
      </c>
      <c r="BY122" s="551">
        <f t="shared" si="53"/>
        <v>0</v>
      </c>
      <c r="BZ122" s="471">
        <f t="shared" si="71"/>
        <v>-4.9960036108132044E-16</v>
      </c>
      <c r="CA122" s="469">
        <f t="shared" si="72"/>
        <v>283043.68</v>
      </c>
      <c r="CB122" s="471">
        <f t="shared" si="73"/>
        <v>286210.45855896937</v>
      </c>
      <c r="CC122" s="471">
        <f t="shared" si="74"/>
        <v>3.9999999999999147E-2</v>
      </c>
      <c r="CD122" s="474">
        <f t="shared" si="75"/>
        <v>2774.9380392156272</v>
      </c>
      <c r="CE122" s="474">
        <f t="shared" si="76"/>
        <v>3166.7785589693813</v>
      </c>
      <c r="CF122" s="472">
        <f t="shared" si="77"/>
        <v>-391.84051975375405</v>
      </c>
      <c r="CG122" s="473">
        <f t="shared" si="78"/>
        <v>0</v>
      </c>
    </row>
    <row r="123" spans="1:85" s="71" customFormat="1" ht="15.75" customHeight="1" x14ac:dyDescent="0.25">
      <c r="A123" s="87">
        <v>1026532</v>
      </c>
      <c r="B123" s="88">
        <v>105172</v>
      </c>
      <c r="C123" s="88">
        <v>676317</v>
      </c>
      <c r="D123" s="88" t="s">
        <v>1293</v>
      </c>
      <c r="E123" s="89" t="s">
        <v>518</v>
      </c>
      <c r="F123" s="89" t="s">
        <v>1348</v>
      </c>
      <c r="G123" s="90" t="s">
        <v>1260</v>
      </c>
      <c r="H123" s="91" t="s">
        <v>1333</v>
      </c>
      <c r="I123" s="70" t="s">
        <v>35</v>
      </c>
      <c r="J123" s="70" t="s">
        <v>35</v>
      </c>
      <c r="K123" s="70" t="s">
        <v>1262</v>
      </c>
      <c r="L123" s="70"/>
      <c r="M123" s="70"/>
      <c r="N123" s="77"/>
      <c r="O123" s="70">
        <v>1020452</v>
      </c>
      <c r="P123" s="78">
        <v>12666</v>
      </c>
      <c r="Q123" s="79">
        <v>41640</v>
      </c>
      <c r="R123" s="79">
        <v>42004</v>
      </c>
      <c r="S123" s="78">
        <v>12666</v>
      </c>
      <c r="T123" s="80" t="s">
        <v>1265</v>
      </c>
      <c r="U123" s="61">
        <v>1.6234665124463202E-3</v>
      </c>
      <c r="V123" s="62">
        <v>1.2882585898908215E-3</v>
      </c>
      <c r="W123" s="30">
        <v>154223</v>
      </c>
      <c r="X123" s="63">
        <v>154223</v>
      </c>
      <c r="Y123" s="63">
        <v>308446</v>
      </c>
      <c r="Z123" s="67">
        <v>20482.240000000002</v>
      </c>
      <c r="AA123" s="68">
        <v>20482.240000000002</v>
      </c>
      <c r="AB123" s="68">
        <v>20482.240000000002</v>
      </c>
      <c r="AC123" s="68">
        <v>20482.240000000002</v>
      </c>
      <c r="AD123" s="66">
        <v>81928.95</v>
      </c>
      <c r="AE123" s="67">
        <v>38038.44</v>
      </c>
      <c r="AF123" s="68">
        <v>38038.44</v>
      </c>
      <c r="AG123" s="68">
        <v>38038.44</v>
      </c>
      <c r="AH123" s="68">
        <v>38038.44</v>
      </c>
      <c r="AI123" s="66">
        <v>152153.76</v>
      </c>
      <c r="AJ123" s="69">
        <v>542528.71</v>
      </c>
      <c r="AK123" s="406" t="s">
        <v>1293</v>
      </c>
      <c r="AL123" s="407">
        <v>69468.557902662476</v>
      </c>
      <c r="AM123" s="434">
        <f t="shared" si="54"/>
        <v>331662.36559139786</v>
      </c>
      <c r="AN123" s="435">
        <f t="shared" si="55"/>
        <v>88095.645161290318</v>
      </c>
      <c r="AO123" s="436">
        <f t="shared" si="56"/>
        <v>163606.19354838712</v>
      </c>
      <c r="AP123" s="437">
        <f t="shared" si="57"/>
        <v>4.7699999999999996</v>
      </c>
      <c r="AQ123" s="438">
        <f t="shared" si="57"/>
        <v>1.27</v>
      </c>
      <c r="AR123" s="438">
        <f t="shared" si="57"/>
        <v>2.36</v>
      </c>
      <c r="AS123" s="443">
        <f t="shared" si="58"/>
        <v>8.3999999999999986</v>
      </c>
      <c r="AT123" s="437">
        <f t="shared" si="59"/>
        <v>4.4400000000000004</v>
      </c>
      <c r="AU123" s="438">
        <f t="shared" si="60"/>
        <v>1.18</v>
      </c>
      <c r="AV123" s="438">
        <f t="shared" si="61"/>
        <v>2.19</v>
      </c>
      <c r="AW123" s="444">
        <f t="shared" si="62"/>
        <v>7.8100000000000005</v>
      </c>
      <c r="AX123" s="441">
        <f t="shared" si="63"/>
        <v>4.4400000000000004</v>
      </c>
      <c r="AY123" s="70">
        <f t="shared" si="64"/>
        <v>4</v>
      </c>
      <c r="AZ123" s="438">
        <f t="shared" si="41"/>
        <v>0.3</v>
      </c>
      <c r="BA123" s="442">
        <f t="shared" si="42"/>
        <v>0.55000000000000004</v>
      </c>
      <c r="BB123" s="438">
        <f t="shared" si="65"/>
        <v>4.4400000000000004</v>
      </c>
      <c r="BC123" s="70">
        <v>4</v>
      </c>
      <c r="BD123" s="438">
        <f t="shared" si="43"/>
        <v>0.3</v>
      </c>
      <c r="BE123" s="442">
        <f t="shared" si="44"/>
        <v>0.55000000000000004</v>
      </c>
      <c r="BF123" s="438">
        <f t="shared" si="66"/>
        <v>4.4400000000000004</v>
      </c>
      <c r="BG123" s="70">
        <v>4</v>
      </c>
      <c r="BH123" s="438">
        <f t="shared" si="45"/>
        <v>0.3</v>
      </c>
      <c r="BI123" s="442">
        <f t="shared" si="46"/>
        <v>0.55000000000000004</v>
      </c>
      <c r="BJ123" s="438">
        <f t="shared" si="67"/>
        <v>4.4400000000000004</v>
      </c>
      <c r="BK123" s="70">
        <v>4</v>
      </c>
      <c r="BL123" s="438">
        <f t="shared" si="47"/>
        <v>0.3</v>
      </c>
      <c r="BM123" s="442">
        <f t="shared" si="48"/>
        <v>0.55000000000000004</v>
      </c>
      <c r="BN123" s="93">
        <v>0</v>
      </c>
      <c r="BO123" s="93">
        <f>+INDEX(FY2018_ALL_Targets!DV:DV,MATCH('Final Comp Values'!C123,FY2018_ALL_Targets!B:B,0))</f>
        <v>0</v>
      </c>
      <c r="BP123" s="93">
        <f>++INDEX(FY2018_ALL_Targets!DW:DW,MATCH('Final Comp Values'!C123,FY2018_ALL_Targets!B:B,0))</f>
        <v>0</v>
      </c>
      <c r="BQ123" s="539">
        <f>++INDEX(FY2018_ALL_Targets!DX:DX,MATCH('Final Comp Values'!$C123,FY2018_ALL_Targets!$B:$B,0))</f>
        <v>0</v>
      </c>
      <c r="BR123" s="437">
        <f t="shared" si="49"/>
        <v>0</v>
      </c>
      <c r="BS123" s="438">
        <f t="shared" si="50"/>
        <v>0</v>
      </c>
      <c r="BT123" s="543">
        <f t="shared" si="68"/>
        <v>0</v>
      </c>
      <c r="BU123" s="437">
        <f t="shared" si="79"/>
        <v>7.8400000000000007</v>
      </c>
      <c r="BV123" s="438">
        <f t="shared" si="51"/>
        <v>544633.49395687389</v>
      </c>
      <c r="BW123" s="548">
        <f t="shared" si="70"/>
        <v>1.4690523480120638E-3</v>
      </c>
      <c r="BX123" s="437">
        <f t="shared" si="52"/>
        <v>0</v>
      </c>
      <c r="BY123" s="551">
        <f t="shared" si="53"/>
        <v>0</v>
      </c>
      <c r="BZ123" s="471">
        <f t="shared" si="71"/>
        <v>0</v>
      </c>
      <c r="CA123" s="469">
        <f t="shared" si="72"/>
        <v>542528.71</v>
      </c>
      <c r="CB123" s="471">
        <f t="shared" si="73"/>
        <v>544633.49395687389</v>
      </c>
      <c r="CC123" s="471">
        <f t="shared" si="74"/>
        <v>3.0000000000000249E-2</v>
      </c>
      <c r="CD123" s="474">
        <f t="shared" si="75"/>
        <v>2083.9771190781221</v>
      </c>
      <c r="CE123" s="474">
        <f t="shared" si="76"/>
        <v>2104.7839568739291</v>
      </c>
      <c r="CF123" s="472">
        <f t="shared" si="77"/>
        <v>-20.806837795807041</v>
      </c>
      <c r="CG123" s="473">
        <f t="shared" si="78"/>
        <v>0</v>
      </c>
    </row>
    <row r="124" spans="1:85" s="71" customFormat="1" ht="15.75" customHeight="1" x14ac:dyDescent="0.25">
      <c r="A124" s="87">
        <v>1026260</v>
      </c>
      <c r="B124" s="88">
        <v>4552</v>
      </c>
      <c r="C124" s="88">
        <v>675469</v>
      </c>
      <c r="D124" s="88" t="s">
        <v>1267</v>
      </c>
      <c r="E124" s="89" t="s">
        <v>234</v>
      </c>
      <c r="F124" s="89" t="s">
        <v>1349</v>
      </c>
      <c r="G124" s="90" t="s">
        <v>1260</v>
      </c>
      <c r="H124" s="91" t="s">
        <v>1350</v>
      </c>
      <c r="I124" s="70" t="s">
        <v>35</v>
      </c>
      <c r="J124" s="70" t="s">
        <v>35</v>
      </c>
      <c r="K124" s="70" t="s">
        <v>1262</v>
      </c>
      <c r="L124" s="70"/>
      <c r="M124" s="70"/>
      <c r="N124" s="77"/>
      <c r="O124" s="70">
        <v>1021236</v>
      </c>
      <c r="P124" s="78">
        <v>14562</v>
      </c>
      <c r="Q124" s="79">
        <v>41640</v>
      </c>
      <c r="R124" s="79">
        <v>41912</v>
      </c>
      <c r="S124" s="78">
        <v>19469</v>
      </c>
      <c r="T124" s="80" t="s">
        <v>1265</v>
      </c>
      <c r="U124" s="61">
        <v>2.4954420914904004E-3</v>
      </c>
      <c r="V124" s="62">
        <v>1.9801915748132327E-3</v>
      </c>
      <c r="W124" s="30">
        <v>237057</v>
      </c>
      <c r="X124" s="63">
        <v>237057</v>
      </c>
      <c r="Y124" s="63">
        <v>474114</v>
      </c>
      <c r="Z124" s="67">
        <v>31483.4</v>
      </c>
      <c r="AA124" s="68">
        <v>31483.4</v>
      </c>
      <c r="AB124" s="68">
        <v>31483.4</v>
      </c>
      <c r="AC124" s="68">
        <v>31483.4</v>
      </c>
      <c r="AD124" s="66">
        <v>125933.58</v>
      </c>
      <c r="AE124" s="67">
        <v>58469.16</v>
      </c>
      <c r="AF124" s="68">
        <v>58469.16</v>
      </c>
      <c r="AG124" s="68">
        <v>58469.16</v>
      </c>
      <c r="AH124" s="68">
        <v>58469.16</v>
      </c>
      <c r="AI124" s="66">
        <v>233876.64</v>
      </c>
      <c r="AJ124" s="69">
        <v>833924.22</v>
      </c>
      <c r="AK124" s="406" t="s">
        <v>1267</v>
      </c>
      <c r="AL124" s="407">
        <v>54327.030754892119</v>
      </c>
      <c r="AM124" s="434">
        <f t="shared" si="54"/>
        <v>509800.00000000006</v>
      </c>
      <c r="AN124" s="435">
        <f t="shared" si="55"/>
        <v>135412.45161290324</v>
      </c>
      <c r="AO124" s="436">
        <f t="shared" si="56"/>
        <v>251480.25806451615</v>
      </c>
      <c r="AP124" s="437">
        <f t="shared" si="57"/>
        <v>9.3800000000000008</v>
      </c>
      <c r="AQ124" s="438">
        <f t="shared" si="57"/>
        <v>2.4900000000000002</v>
      </c>
      <c r="AR124" s="438">
        <f t="shared" si="57"/>
        <v>4.63</v>
      </c>
      <c r="AS124" s="443">
        <f t="shared" si="58"/>
        <v>16.5</v>
      </c>
      <c r="AT124" s="437">
        <f t="shared" si="59"/>
        <v>8.73</v>
      </c>
      <c r="AU124" s="438">
        <f t="shared" si="60"/>
        <v>2.3199999999999998</v>
      </c>
      <c r="AV124" s="438">
        <f t="shared" si="61"/>
        <v>4.3</v>
      </c>
      <c r="AW124" s="444">
        <f t="shared" si="62"/>
        <v>15.350000000000001</v>
      </c>
      <c r="AX124" s="441">
        <f t="shared" si="63"/>
        <v>8.73</v>
      </c>
      <c r="AY124" s="70">
        <f t="shared" si="64"/>
        <v>4</v>
      </c>
      <c r="AZ124" s="438">
        <f t="shared" si="41"/>
        <v>0.57999999999999996</v>
      </c>
      <c r="BA124" s="442">
        <f t="shared" si="42"/>
        <v>1.08</v>
      </c>
      <c r="BB124" s="438">
        <f t="shared" si="65"/>
        <v>8.73</v>
      </c>
      <c r="BC124" s="70">
        <v>4</v>
      </c>
      <c r="BD124" s="438">
        <f t="shared" si="43"/>
        <v>0.57999999999999996</v>
      </c>
      <c r="BE124" s="442">
        <f t="shared" si="44"/>
        <v>1.08</v>
      </c>
      <c r="BF124" s="438">
        <f t="shared" si="66"/>
        <v>8.73</v>
      </c>
      <c r="BG124" s="70">
        <v>4</v>
      </c>
      <c r="BH124" s="438">
        <f t="shared" si="45"/>
        <v>0.57999999999999996</v>
      </c>
      <c r="BI124" s="442">
        <f t="shared" si="46"/>
        <v>1.08</v>
      </c>
      <c r="BJ124" s="438">
        <f t="shared" si="67"/>
        <v>8.73</v>
      </c>
      <c r="BK124" s="70">
        <v>4</v>
      </c>
      <c r="BL124" s="438">
        <f t="shared" si="47"/>
        <v>0.57999999999999996</v>
      </c>
      <c r="BM124" s="442">
        <f t="shared" si="48"/>
        <v>1.08</v>
      </c>
      <c r="BN124" s="93">
        <v>0</v>
      </c>
      <c r="BO124" s="93">
        <f>+INDEX(FY2018_ALL_Targets!DV:DV,MATCH('Final Comp Values'!C124,FY2018_ALL_Targets!B:B,0))</f>
        <v>0</v>
      </c>
      <c r="BP124" s="93">
        <f>++INDEX(FY2018_ALL_Targets!DW:DW,MATCH('Final Comp Values'!C124,FY2018_ALL_Targets!B:B,0))</f>
        <v>0</v>
      </c>
      <c r="BQ124" s="539">
        <f>++INDEX(FY2018_ALL_Targets!DX:DX,MATCH('Final Comp Values'!$C124,FY2018_ALL_Targets!$B:$B,0))</f>
        <v>0</v>
      </c>
      <c r="BR124" s="437">
        <f t="shared" si="49"/>
        <v>0</v>
      </c>
      <c r="BS124" s="438">
        <f t="shared" si="50"/>
        <v>0</v>
      </c>
      <c r="BT124" s="543">
        <f t="shared" si="68"/>
        <v>0</v>
      </c>
      <c r="BU124" s="437">
        <f t="shared" si="79"/>
        <v>15.370000000000001</v>
      </c>
      <c r="BV124" s="438">
        <f t="shared" si="51"/>
        <v>835006.4627026919</v>
      </c>
      <c r="BW124" s="548">
        <f t="shared" si="70"/>
        <v>2.2522819809091092E-3</v>
      </c>
      <c r="BX124" s="437">
        <f t="shared" si="52"/>
        <v>0</v>
      </c>
      <c r="BY124" s="551">
        <f t="shared" si="53"/>
        <v>0</v>
      </c>
      <c r="BZ124" s="471">
        <f t="shared" si="71"/>
        <v>0</v>
      </c>
      <c r="CA124" s="469">
        <f t="shared" si="72"/>
        <v>833924.22</v>
      </c>
      <c r="CB124" s="471">
        <f t="shared" si="73"/>
        <v>835006.4627026919</v>
      </c>
      <c r="CC124" s="471">
        <f t="shared" si="74"/>
        <v>1.9999999999999574E-2</v>
      </c>
      <c r="CD124" s="474">
        <f t="shared" si="75"/>
        <v>1086.5462149836901</v>
      </c>
      <c r="CE124" s="474">
        <f t="shared" si="76"/>
        <v>1082.2427026919322</v>
      </c>
      <c r="CF124" s="472">
        <f t="shared" si="77"/>
        <v>4.3035122917578974</v>
      </c>
      <c r="CG124" s="473">
        <f t="shared" si="78"/>
        <v>0</v>
      </c>
    </row>
    <row r="125" spans="1:85" s="71" customFormat="1" ht="15.75" customHeight="1" x14ac:dyDescent="0.25">
      <c r="A125" s="87">
        <v>1026275</v>
      </c>
      <c r="B125" s="88">
        <v>4501</v>
      </c>
      <c r="C125" s="88">
        <v>675700</v>
      </c>
      <c r="D125" s="88" t="s">
        <v>1279</v>
      </c>
      <c r="E125" s="89" t="s">
        <v>696</v>
      </c>
      <c r="F125" s="89" t="s">
        <v>1349</v>
      </c>
      <c r="G125" s="90" t="s">
        <v>1260</v>
      </c>
      <c r="H125" s="91" t="s">
        <v>1350</v>
      </c>
      <c r="I125" s="70" t="s">
        <v>35</v>
      </c>
      <c r="J125" s="70" t="s">
        <v>35</v>
      </c>
      <c r="K125" s="70" t="s">
        <v>1262</v>
      </c>
      <c r="L125" s="70"/>
      <c r="M125" s="70"/>
      <c r="N125" s="77"/>
      <c r="O125" s="70">
        <v>1021240</v>
      </c>
      <c r="P125" s="78">
        <v>16706</v>
      </c>
      <c r="Q125" s="79">
        <v>41640</v>
      </c>
      <c r="R125" s="79">
        <v>41912</v>
      </c>
      <c r="S125" s="78">
        <v>22336</v>
      </c>
      <c r="T125" s="80" t="s">
        <v>1265</v>
      </c>
      <c r="U125" s="61">
        <v>2.8629202606980111E-3</v>
      </c>
      <c r="V125" s="62">
        <v>2.2717940836729346E-3</v>
      </c>
      <c r="W125" s="30">
        <v>271966</v>
      </c>
      <c r="X125" s="63">
        <v>271966</v>
      </c>
      <c r="Y125" s="63">
        <v>543932</v>
      </c>
      <c r="Z125" s="67">
        <v>36119.629999999997</v>
      </c>
      <c r="AA125" s="68">
        <v>36119.629999999997</v>
      </c>
      <c r="AB125" s="68">
        <v>36119.629999999997</v>
      </c>
      <c r="AC125" s="68">
        <v>36119.629999999997</v>
      </c>
      <c r="AD125" s="66">
        <v>144478.51999999999</v>
      </c>
      <c r="AE125" s="67">
        <v>67079.320000000007</v>
      </c>
      <c r="AF125" s="68">
        <v>67079.320000000007</v>
      </c>
      <c r="AG125" s="68">
        <v>67079.320000000007</v>
      </c>
      <c r="AH125" s="68">
        <v>67079.320000000007</v>
      </c>
      <c r="AI125" s="66">
        <v>268317.26</v>
      </c>
      <c r="AJ125" s="69">
        <v>956727.78</v>
      </c>
      <c r="AK125" s="406" t="s">
        <v>1279</v>
      </c>
      <c r="AL125" s="407">
        <v>94768.848117955305</v>
      </c>
      <c r="AM125" s="434">
        <f t="shared" si="54"/>
        <v>584873.1182795699</v>
      </c>
      <c r="AN125" s="435">
        <f t="shared" si="55"/>
        <v>155353.24731182796</v>
      </c>
      <c r="AO125" s="436">
        <f t="shared" si="56"/>
        <v>288513.18279569893</v>
      </c>
      <c r="AP125" s="437">
        <f t="shared" si="57"/>
        <v>6.17</v>
      </c>
      <c r="AQ125" s="438">
        <f t="shared" si="57"/>
        <v>1.64</v>
      </c>
      <c r="AR125" s="438">
        <f t="shared" si="57"/>
        <v>3.04</v>
      </c>
      <c r="AS125" s="443">
        <f t="shared" si="58"/>
        <v>10.85</v>
      </c>
      <c r="AT125" s="437">
        <f t="shared" si="59"/>
        <v>5.74</v>
      </c>
      <c r="AU125" s="438">
        <f t="shared" si="60"/>
        <v>1.52</v>
      </c>
      <c r="AV125" s="438">
        <f t="shared" si="61"/>
        <v>2.83</v>
      </c>
      <c r="AW125" s="444">
        <f t="shared" si="62"/>
        <v>10.09</v>
      </c>
      <c r="AX125" s="441">
        <f t="shared" si="63"/>
        <v>5.74</v>
      </c>
      <c r="AY125" s="70">
        <f t="shared" si="64"/>
        <v>4</v>
      </c>
      <c r="AZ125" s="438">
        <f t="shared" si="41"/>
        <v>0.38</v>
      </c>
      <c r="BA125" s="442">
        <f t="shared" si="42"/>
        <v>0.71</v>
      </c>
      <c r="BB125" s="438">
        <f t="shared" si="65"/>
        <v>5.74</v>
      </c>
      <c r="BC125" s="70">
        <v>4</v>
      </c>
      <c r="BD125" s="438">
        <f t="shared" si="43"/>
        <v>0.38</v>
      </c>
      <c r="BE125" s="442">
        <f t="shared" si="44"/>
        <v>0.71</v>
      </c>
      <c r="BF125" s="438">
        <f t="shared" si="66"/>
        <v>5.74</v>
      </c>
      <c r="BG125" s="70">
        <v>4</v>
      </c>
      <c r="BH125" s="438">
        <f t="shared" si="45"/>
        <v>0.38</v>
      </c>
      <c r="BI125" s="442">
        <f t="shared" si="46"/>
        <v>0.71</v>
      </c>
      <c r="BJ125" s="438">
        <f t="shared" si="67"/>
        <v>5.74</v>
      </c>
      <c r="BK125" s="70">
        <v>4</v>
      </c>
      <c r="BL125" s="438">
        <f t="shared" si="47"/>
        <v>0.38</v>
      </c>
      <c r="BM125" s="442">
        <f t="shared" si="48"/>
        <v>0.71</v>
      </c>
      <c r="BN125" s="93">
        <v>0</v>
      </c>
      <c r="BO125" s="93">
        <f>+INDEX(FY2018_ALL_Targets!DV:DV,MATCH('Final Comp Values'!C125,FY2018_ALL_Targets!B:B,0))</f>
        <v>0</v>
      </c>
      <c r="BP125" s="93">
        <f>++INDEX(FY2018_ALL_Targets!DW:DW,MATCH('Final Comp Values'!C125,FY2018_ALL_Targets!B:B,0))</f>
        <v>0</v>
      </c>
      <c r="BQ125" s="539">
        <f>++INDEX(FY2018_ALL_Targets!DX:DX,MATCH('Final Comp Values'!$C125,FY2018_ALL_Targets!$B:$B,0))</f>
        <v>0</v>
      </c>
      <c r="BR125" s="437">
        <f t="shared" si="49"/>
        <v>0</v>
      </c>
      <c r="BS125" s="438">
        <f t="shared" si="50"/>
        <v>0</v>
      </c>
      <c r="BT125" s="543">
        <f t="shared" si="68"/>
        <v>0</v>
      </c>
      <c r="BU125" s="437">
        <f t="shared" si="79"/>
        <v>10.1</v>
      </c>
      <c r="BV125" s="438">
        <f t="shared" si="51"/>
        <v>957165.36599134852</v>
      </c>
      <c r="BW125" s="548">
        <f t="shared" si="70"/>
        <v>2.5817839775692515E-3</v>
      </c>
      <c r="BX125" s="437">
        <f t="shared" si="52"/>
        <v>0</v>
      </c>
      <c r="BY125" s="551">
        <f t="shared" si="53"/>
        <v>0</v>
      </c>
      <c r="BZ125" s="471">
        <f t="shared" si="71"/>
        <v>0</v>
      </c>
      <c r="CA125" s="469">
        <f t="shared" si="72"/>
        <v>956727.78</v>
      </c>
      <c r="CB125" s="471">
        <f t="shared" si="73"/>
        <v>957165.36599134852</v>
      </c>
      <c r="CC125" s="471">
        <f t="shared" si="74"/>
        <v>9.9999999999997868E-3</v>
      </c>
      <c r="CD125" s="474">
        <f t="shared" si="75"/>
        <v>948.19403369670931</v>
      </c>
      <c r="CE125" s="474">
        <f t="shared" si="76"/>
        <v>437.58599134848919</v>
      </c>
      <c r="CF125" s="472">
        <f t="shared" si="77"/>
        <v>510.60804234822012</v>
      </c>
      <c r="CG125" s="473">
        <f t="shared" si="78"/>
        <v>0</v>
      </c>
    </row>
    <row r="126" spans="1:85" s="71" customFormat="1" ht="15.75" customHeight="1" x14ac:dyDescent="0.25">
      <c r="A126" s="87">
        <v>1062681</v>
      </c>
      <c r="B126" s="88">
        <v>4277</v>
      </c>
      <c r="C126" s="88">
        <v>675477</v>
      </c>
      <c r="D126" s="88" t="s">
        <v>1267</v>
      </c>
      <c r="E126" s="89" t="s">
        <v>184</v>
      </c>
      <c r="F126" s="89" t="s">
        <v>1349</v>
      </c>
      <c r="G126" s="90" t="s">
        <v>1260</v>
      </c>
      <c r="H126" s="91" t="s">
        <v>1350</v>
      </c>
      <c r="I126" s="70" t="s">
        <v>35</v>
      </c>
      <c r="J126" s="70" t="s">
        <v>35</v>
      </c>
      <c r="K126" s="70" t="s">
        <v>1262</v>
      </c>
      <c r="L126" s="70"/>
      <c r="M126" s="70"/>
      <c r="N126" s="77"/>
      <c r="O126" s="86">
        <v>1021235</v>
      </c>
      <c r="P126" s="78">
        <v>7133</v>
      </c>
      <c r="Q126" s="79">
        <v>41640</v>
      </c>
      <c r="R126" s="79">
        <v>41912</v>
      </c>
      <c r="S126" s="78">
        <v>9537</v>
      </c>
      <c r="T126" s="80" t="s">
        <v>1265</v>
      </c>
      <c r="U126" s="61">
        <v>1.2224064526449199E-3</v>
      </c>
      <c r="V126" s="62">
        <v>9.7000806661840867E-4</v>
      </c>
      <c r="W126" s="30">
        <v>116124</v>
      </c>
      <c r="X126" s="63">
        <v>116124</v>
      </c>
      <c r="Y126" s="63">
        <v>232248</v>
      </c>
      <c r="Z126" s="67">
        <v>15422.32</v>
      </c>
      <c r="AA126" s="68">
        <v>15422.32</v>
      </c>
      <c r="AB126" s="68">
        <v>15422.32</v>
      </c>
      <c r="AC126" s="68">
        <v>15422.32</v>
      </c>
      <c r="AD126" s="66">
        <v>61689.279999999999</v>
      </c>
      <c r="AE126" s="67">
        <v>28641.45</v>
      </c>
      <c r="AF126" s="68">
        <v>28641.45</v>
      </c>
      <c r="AG126" s="68">
        <v>28641.45</v>
      </c>
      <c r="AH126" s="68">
        <v>28641.45</v>
      </c>
      <c r="AI126" s="66">
        <v>114565.8</v>
      </c>
      <c r="AJ126" s="69">
        <v>408503.08</v>
      </c>
      <c r="AK126" s="406" t="s">
        <v>1267</v>
      </c>
      <c r="AL126" s="407">
        <v>54327.030754892119</v>
      </c>
      <c r="AM126" s="434">
        <f t="shared" si="54"/>
        <v>249729.03225806454</v>
      </c>
      <c r="AN126" s="435">
        <f t="shared" si="55"/>
        <v>66332.559139784949</v>
      </c>
      <c r="AO126" s="436">
        <f t="shared" si="56"/>
        <v>123189.03225806453</v>
      </c>
      <c r="AP126" s="437">
        <f t="shared" si="57"/>
        <v>4.5999999999999996</v>
      </c>
      <c r="AQ126" s="438">
        <f t="shared" si="57"/>
        <v>1.22</v>
      </c>
      <c r="AR126" s="438">
        <f t="shared" si="57"/>
        <v>2.27</v>
      </c>
      <c r="AS126" s="443">
        <f t="shared" si="58"/>
        <v>8.09</v>
      </c>
      <c r="AT126" s="437">
        <f t="shared" si="59"/>
        <v>4.2699999999999996</v>
      </c>
      <c r="AU126" s="438">
        <f t="shared" si="60"/>
        <v>1.1399999999999999</v>
      </c>
      <c r="AV126" s="438">
        <f t="shared" si="61"/>
        <v>2.11</v>
      </c>
      <c r="AW126" s="444">
        <f t="shared" si="62"/>
        <v>7.52</v>
      </c>
      <c r="AX126" s="441">
        <f t="shared" si="63"/>
        <v>4.2699999999999996</v>
      </c>
      <c r="AY126" s="70">
        <f t="shared" si="64"/>
        <v>4</v>
      </c>
      <c r="AZ126" s="438">
        <f t="shared" si="41"/>
        <v>0.28999999999999998</v>
      </c>
      <c r="BA126" s="442">
        <f t="shared" si="42"/>
        <v>0.53</v>
      </c>
      <c r="BB126" s="438">
        <f t="shared" si="65"/>
        <v>4.2699999999999996</v>
      </c>
      <c r="BC126" s="70">
        <v>4</v>
      </c>
      <c r="BD126" s="438">
        <f t="shared" si="43"/>
        <v>0.28999999999999998</v>
      </c>
      <c r="BE126" s="442">
        <f t="shared" si="44"/>
        <v>0.53</v>
      </c>
      <c r="BF126" s="438">
        <f t="shared" si="66"/>
        <v>4.2699999999999996</v>
      </c>
      <c r="BG126" s="70">
        <v>4</v>
      </c>
      <c r="BH126" s="438">
        <f t="shared" si="45"/>
        <v>0.28999999999999998</v>
      </c>
      <c r="BI126" s="442">
        <f t="shared" si="46"/>
        <v>0.53</v>
      </c>
      <c r="BJ126" s="438">
        <f t="shared" si="67"/>
        <v>4.2699999999999996</v>
      </c>
      <c r="BK126" s="70">
        <v>4</v>
      </c>
      <c r="BL126" s="438">
        <f t="shared" si="47"/>
        <v>0.28999999999999998</v>
      </c>
      <c r="BM126" s="442">
        <f t="shared" si="48"/>
        <v>0.53</v>
      </c>
      <c r="BN126" s="93">
        <v>0</v>
      </c>
      <c r="BO126" s="93">
        <f>+INDEX(FY2018_ALL_Targets!DV:DV,MATCH('Final Comp Values'!C126,FY2018_ALL_Targets!B:B,0))</f>
        <v>0</v>
      </c>
      <c r="BP126" s="93">
        <f>++INDEX(FY2018_ALL_Targets!DW:DW,MATCH('Final Comp Values'!C126,FY2018_ALL_Targets!B:B,0))</f>
        <v>0</v>
      </c>
      <c r="BQ126" s="539">
        <f>++INDEX(FY2018_ALL_Targets!DX:DX,MATCH('Final Comp Values'!$C126,FY2018_ALL_Targets!$B:$B,0))</f>
        <v>0</v>
      </c>
      <c r="BR126" s="437">
        <f t="shared" si="49"/>
        <v>0</v>
      </c>
      <c r="BS126" s="438">
        <f t="shared" si="50"/>
        <v>0</v>
      </c>
      <c r="BT126" s="543">
        <f t="shared" si="68"/>
        <v>0</v>
      </c>
      <c r="BU126" s="437">
        <f t="shared" si="79"/>
        <v>7.55</v>
      </c>
      <c r="BV126" s="438">
        <f t="shared" si="51"/>
        <v>410169.08219943551</v>
      </c>
      <c r="BW126" s="548">
        <f t="shared" si="70"/>
        <v>1.1063584226326463E-3</v>
      </c>
      <c r="BX126" s="437">
        <f t="shared" si="52"/>
        <v>0</v>
      </c>
      <c r="BY126" s="551">
        <f t="shared" si="53"/>
        <v>0</v>
      </c>
      <c r="BZ126" s="471">
        <f t="shared" si="71"/>
        <v>0</v>
      </c>
      <c r="CA126" s="469">
        <f t="shared" si="72"/>
        <v>408503.08</v>
      </c>
      <c r="CB126" s="471">
        <f t="shared" si="73"/>
        <v>410169.08219943551</v>
      </c>
      <c r="CC126" s="471">
        <f t="shared" si="74"/>
        <v>3.0000000000000249E-2</v>
      </c>
      <c r="CD126" s="474">
        <f t="shared" si="75"/>
        <v>1629.6665425532053</v>
      </c>
      <c r="CE126" s="474">
        <f t="shared" si="76"/>
        <v>1666.0021994354902</v>
      </c>
      <c r="CF126" s="472">
        <f t="shared" si="77"/>
        <v>-36.335656882284866</v>
      </c>
      <c r="CG126" s="473">
        <f t="shared" si="78"/>
        <v>0</v>
      </c>
    </row>
    <row r="127" spans="1:85" s="71" customFormat="1" ht="15.75" customHeight="1" x14ac:dyDescent="0.25">
      <c r="A127" s="528">
        <v>1026136</v>
      </c>
      <c r="B127" s="529">
        <v>5209</v>
      </c>
      <c r="C127" s="529">
        <v>675480</v>
      </c>
      <c r="D127" s="529" t="s">
        <v>1286</v>
      </c>
      <c r="E127" s="530" t="s">
        <v>1027</v>
      </c>
      <c r="F127" s="530" t="s">
        <v>1349</v>
      </c>
      <c r="G127" s="531" t="s">
        <v>1260</v>
      </c>
      <c r="H127" s="532" t="s">
        <v>1350</v>
      </c>
      <c r="I127" s="495" t="s">
        <v>35</v>
      </c>
      <c r="J127" s="495" t="s">
        <v>35</v>
      </c>
      <c r="K127" s="495" t="s">
        <v>1262</v>
      </c>
      <c r="L127" s="495"/>
      <c r="M127" s="495"/>
      <c r="N127" s="496"/>
      <c r="O127" s="495">
        <v>1021241</v>
      </c>
      <c r="P127" s="497">
        <v>13029</v>
      </c>
      <c r="Q127" s="498">
        <v>41640</v>
      </c>
      <c r="R127" s="498">
        <v>41912</v>
      </c>
      <c r="S127" s="497">
        <v>17420</v>
      </c>
      <c r="T127" s="499" t="s">
        <v>1265</v>
      </c>
      <c r="U127" s="500">
        <v>2.2328111990221776E-3</v>
      </c>
      <c r="V127" s="501">
        <v>1.7717878285092459E-3</v>
      </c>
      <c r="W127" s="502">
        <v>212108</v>
      </c>
      <c r="X127" s="503">
        <v>212108</v>
      </c>
      <c r="Y127" s="503">
        <v>424216</v>
      </c>
      <c r="Z127" s="504">
        <v>28169.95</v>
      </c>
      <c r="AA127" s="505">
        <v>28169.95</v>
      </c>
      <c r="AB127" s="505">
        <v>28169.95</v>
      </c>
      <c r="AC127" s="505">
        <v>28169.95</v>
      </c>
      <c r="AD127" s="506">
        <v>112679.79</v>
      </c>
      <c r="AE127" s="504">
        <v>52315.62</v>
      </c>
      <c r="AF127" s="505">
        <v>52315.62</v>
      </c>
      <c r="AG127" s="505">
        <v>52315.62</v>
      </c>
      <c r="AH127" s="505">
        <v>52315.62</v>
      </c>
      <c r="AI127" s="506">
        <v>209262.47</v>
      </c>
      <c r="AJ127" s="507">
        <v>746158.26</v>
      </c>
      <c r="AK127" s="508" t="s">
        <v>1286</v>
      </c>
      <c r="AL127" s="509">
        <v>25579.847310249148</v>
      </c>
      <c r="AM127" s="510">
        <f t="shared" si="54"/>
        <v>456146.2365591398</v>
      </c>
      <c r="AN127" s="511">
        <f t="shared" si="55"/>
        <v>121161.06451612903</v>
      </c>
      <c r="AO127" s="512">
        <f t="shared" si="56"/>
        <v>225013.40860215056</v>
      </c>
      <c r="AP127" s="513">
        <f t="shared" si="57"/>
        <v>17.829999999999998</v>
      </c>
      <c r="AQ127" s="514">
        <f t="shared" si="57"/>
        <v>4.74</v>
      </c>
      <c r="AR127" s="514">
        <f t="shared" si="57"/>
        <v>8.8000000000000007</v>
      </c>
      <c r="AS127" s="515">
        <f t="shared" si="58"/>
        <v>31.37</v>
      </c>
      <c r="AT127" s="513">
        <f t="shared" si="59"/>
        <v>16.579999999999998</v>
      </c>
      <c r="AU127" s="514">
        <f t="shared" si="60"/>
        <v>4.41</v>
      </c>
      <c r="AV127" s="514">
        <f t="shared" si="61"/>
        <v>8.18</v>
      </c>
      <c r="AW127" s="516">
        <f t="shared" si="62"/>
        <v>29.169999999999998</v>
      </c>
      <c r="AX127" s="517">
        <f t="shared" si="63"/>
        <v>16.579999999999998</v>
      </c>
      <c r="AY127" s="495">
        <f t="shared" si="64"/>
        <v>4</v>
      </c>
      <c r="AZ127" s="514">
        <f t="shared" si="41"/>
        <v>1.1000000000000001</v>
      </c>
      <c r="BA127" s="518">
        <f t="shared" si="42"/>
        <v>2.0499999999999998</v>
      </c>
      <c r="BB127" s="514">
        <f t="shared" si="65"/>
        <v>16.579999999999998</v>
      </c>
      <c r="BC127" s="495">
        <v>4</v>
      </c>
      <c r="BD127" s="514">
        <f t="shared" si="43"/>
        <v>1.1000000000000001</v>
      </c>
      <c r="BE127" s="518">
        <f t="shared" si="44"/>
        <v>2.0499999999999998</v>
      </c>
      <c r="BF127" s="514">
        <f t="shared" si="66"/>
        <v>16.579999999999998</v>
      </c>
      <c r="BG127" s="495">
        <v>4</v>
      </c>
      <c r="BH127" s="514">
        <f t="shared" si="45"/>
        <v>1.1000000000000001</v>
      </c>
      <c r="BI127" s="518">
        <f t="shared" si="46"/>
        <v>2.0499999999999998</v>
      </c>
      <c r="BJ127" s="514">
        <f t="shared" si="67"/>
        <v>16.579999999999998</v>
      </c>
      <c r="BK127" s="495">
        <v>4</v>
      </c>
      <c r="BL127" s="514">
        <f t="shared" si="47"/>
        <v>1.1000000000000001</v>
      </c>
      <c r="BM127" s="518">
        <f t="shared" si="48"/>
        <v>2.0499999999999998</v>
      </c>
      <c r="BN127" s="540">
        <v>0</v>
      </c>
      <c r="BO127" s="540">
        <f>+INDEX(FY2018_ALL_Targets!DV:DV,MATCH('Final Comp Values'!C127,FY2018_ALL_Targets!B:B,0))</f>
        <v>0</v>
      </c>
      <c r="BP127" s="540">
        <f>++INDEX(FY2018_ALL_Targets!DW:DW,MATCH('Final Comp Values'!C127,FY2018_ALL_Targets!B:B,0))</f>
        <v>0</v>
      </c>
      <c r="BQ127" s="560">
        <f>++INDEX(FY2018_ALL_Targets!DX:DX,MATCH('Final Comp Values'!$C127,FY2018_ALL_Targets!$B:$B,0))</f>
        <v>0</v>
      </c>
      <c r="BR127" s="513">
        <f t="shared" si="49"/>
        <v>0</v>
      </c>
      <c r="BS127" s="514">
        <f t="shared" si="50"/>
        <v>0</v>
      </c>
      <c r="BT127" s="544">
        <f t="shared" si="68"/>
        <v>0</v>
      </c>
      <c r="BU127" s="513">
        <f>((AY127-BO127)*AZ127)+((AY127-BP127)*BA127)+(AX127/12)</f>
        <v>13.981666666666666</v>
      </c>
      <c r="BV127" s="514">
        <f t="shared" si="51"/>
        <v>357648.89847613347</v>
      </c>
      <c r="BW127" s="549">
        <f t="shared" si="70"/>
        <v>9.6469453292914004E-4</v>
      </c>
      <c r="BX127" s="513">
        <f t="shared" si="52"/>
        <v>0</v>
      </c>
      <c r="BY127" s="552">
        <f t="shared" si="53"/>
        <v>0</v>
      </c>
      <c r="BZ127" s="519">
        <f t="shared" si="71"/>
        <v>-15.198333333333331</v>
      </c>
      <c r="CA127" s="520">
        <f t="shared" si="72"/>
        <v>746158.26</v>
      </c>
      <c r="CB127" s="519">
        <f t="shared" si="73"/>
        <v>357648.89847613347</v>
      </c>
      <c r="CC127" s="519">
        <f t="shared" si="74"/>
        <v>-15.188333333333333</v>
      </c>
      <c r="CD127" s="521">
        <f t="shared" si="75"/>
        <v>-388512.18280082277</v>
      </c>
      <c r="CE127" s="521">
        <f t="shared" si="76"/>
        <v>-388509.36152386654</v>
      </c>
      <c r="CF127" s="522">
        <f t="shared" si="77"/>
        <v>-2.8212769562378526</v>
      </c>
      <c r="CG127" s="473">
        <f t="shared" si="78"/>
        <v>0</v>
      </c>
    </row>
    <row r="128" spans="1:85" s="71" customFormat="1" ht="15.75" customHeight="1" x14ac:dyDescent="0.25">
      <c r="A128" s="87">
        <v>1027689</v>
      </c>
      <c r="B128" s="88">
        <v>102734</v>
      </c>
      <c r="C128" s="88">
        <v>676113</v>
      </c>
      <c r="D128" s="88" t="s">
        <v>1267</v>
      </c>
      <c r="E128" s="89" t="s">
        <v>420</v>
      </c>
      <c r="F128" s="89" t="s">
        <v>1349</v>
      </c>
      <c r="G128" s="90" t="s">
        <v>1260</v>
      </c>
      <c r="H128" s="91" t="s">
        <v>1350</v>
      </c>
      <c r="I128" s="70" t="s">
        <v>35</v>
      </c>
      <c r="J128" s="70" t="s">
        <v>1262</v>
      </c>
      <c r="K128" s="70" t="s">
        <v>35</v>
      </c>
      <c r="L128" s="70"/>
      <c r="M128" s="70"/>
      <c r="N128" s="77"/>
      <c r="O128" s="86">
        <v>1014458</v>
      </c>
      <c r="P128" s="78">
        <v>22276</v>
      </c>
      <c r="Q128" s="79">
        <v>41640</v>
      </c>
      <c r="R128" s="79">
        <v>42004</v>
      </c>
      <c r="S128" s="78">
        <v>22276</v>
      </c>
      <c r="T128" s="80" t="s">
        <v>1263</v>
      </c>
      <c r="U128" s="61">
        <v>2.8552297514017233E-3</v>
      </c>
      <c r="V128" s="62">
        <v>2.2656914849524664E-3</v>
      </c>
      <c r="W128" s="30">
        <v>271235</v>
      </c>
      <c r="X128" s="63">
        <v>271235</v>
      </c>
      <c r="Y128" s="63">
        <v>542470</v>
      </c>
      <c r="Z128" s="67">
        <v>36022.61</v>
      </c>
      <c r="AA128" s="68">
        <v>36022.61</v>
      </c>
      <c r="AB128" s="68">
        <v>36022.61</v>
      </c>
      <c r="AC128" s="68">
        <v>36022.61</v>
      </c>
      <c r="AD128" s="66">
        <v>144090.42000000001</v>
      </c>
      <c r="AE128" s="67">
        <v>66899.12</v>
      </c>
      <c r="AF128" s="68">
        <v>66899.12</v>
      </c>
      <c r="AG128" s="68">
        <v>66899.12</v>
      </c>
      <c r="AH128" s="68">
        <v>66899.12</v>
      </c>
      <c r="AI128" s="66">
        <v>267596.49</v>
      </c>
      <c r="AJ128" s="69">
        <v>954156.91</v>
      </c>
      <c r="AK128" s="406" t="s">
        <v>1267</v>
      </c>
      <c r="AL128" s="407">
        <v>54327.030754892119</v>
      </c>
      <c r="AM128" s="434">
        <f t="shared" si="54"/>
        <v>583301.07526881725</v>
      </c>
      <c r="AN128" s="435">
        <f t="shared" si="55"/>
        <v>154935.935483871</v>
      </c>
      <c r="AO128" s="436">
        <f t="shared" si="56"/>
        <v>287738.16129032261</v>
      </c>
      <c r="AP128" s="437">
        <f t="shared" si="57"/>
        <v>10.74</v>
      </c>
      <c r="AQ128" s="438">
        <f t="shared" si="57"/>
        <v>2.85</v>
      </c>
      <c r="AR128" s="438">
        <f t="shared" si="57"/>
        <v>5.3</v>
      </c>
      <c r="AS128" s="443">
        <f t="shared" si="58"/>
        <v>18.89</v>
      </c>
      <c r="AT128" s="437">
        <f t="shared" si="59"/>
        <v>9.99</v>
      </c>
      <c r="AU128" s="438">
        <f t="shared" si="60"/>
        <v>2.65</v>
      </c>
      <c r="AV128" s="438">
        <f t="shared" si="61"/>
        <v>4.93</v>
      </c>
      <c r="AW128" s="444">
        <f t="shared" si="62"/>
        <v>17.57</v>
      </c>
      <c r="AX128" s="441">
        <f t="shared" si="63"/>
        <v>9.99</v>
      </c>
      <c r="AY128" s="70">
        <f t="shared" si="64"/>
        <v>4</v>
      </c>
      <c r="AZ128" s="438">
        <f t="shared" si="41"/>
        <v>0.66</v>
      </c>
      <c r="BA128" s="442">
        <f t="shared" si="42"/>
        <v>1.23</v>
      </c>
      <c r="BB128" s="438">
        <f t="shared" si="65"/>
        <v>9.99</v>
      </c>
      <c r="BC128" s="70">
        <v>4</v>
      </c>
      <c r="BD128" s="438">
        <f t="shared" si="43"/>
        <v>0.66</v>
      </c>
      <c r="BE128" s="442">
        <f t="shared" si="44"/>
        <v>1.23</v>
      </c>
      <c r="BF128" s="438">
        <f t="shared" si="66"/>
        <v>9.99</v>
      </c>
      <c r="BG128" s="70">
        <v>4</v>
      </c>
      <c r="BH128" s="438">
        <f t="shared" si="45"/>
        <v>0.66</v>
      </c>
      <c r="BI128" s="442">
        <f t="shared" si="46"/>
        <v>1.23</v>
      </c>
      <c r="BJ128" s="438">
        <f t="shared" si="67"/>
        <v>9.99</v>
      </c>
      <c r="BK128" s="70">
        <v>4</v>
      </c>
      <c r="BL128" s="438">
        <f t="shared" si="47"/>
        <v>0.66</v>
      </c>
      <c r="BM128" s="442">
        <f t="shared" si="48"/>
        <v>1.23</v>
      </c>
      <c r="BN128" s="93">
        <v>0</v>
      </c>
      <c r="BO128" s="93">
        <f>+INDEX(FY2018_ALL_Targets!DV:DV,MATCH('Final Comp Values'!C128,FY2018_ALL_Targets!B:B,0))</f>
        <v>0</v>
      </c>
      <c r="BP128" s="93">
        <f>++INDEX(FY2018_ALL_Targets!DW:DW,MATCH('Final Comp Values'!C128,FY2018_ALL_Targets!B:B,0))</f>
        <v>0</v>
      </c>
      <c r="BQ128" s="539">
        <f>++INDEX(FY2018_ALL_Targets!DX:DX,MATCH('Final Comp Values'!$C128,FY2018_ALL_Targets!$B:$B,0))</f>
        <v>0</v>
      </c>
      <c r="BR128" s="437">
        <f t="shared" si="49"/>
        <v>0</v>
      </c>
      <c r="BS128" s="438">
        <f t="shared" si="50"/>
        <v>0</v>
      </c>
      <c r="BT128" s="543">
        <f t="shared" si="68"/>
        <v>0</v>
      </c>
      <c r="BU128" s="437">
        <f t="shared" ref="BU128:BU133" si="80">((AY128-BO128)*AZ128)+((AY128-BP128)*BA128)+AX128</f>
        <v>17.55</v>
      </c>
      <c r="BV128" s="438">
        <f t="shared" si="51"/>
        <v>953439.38974835677</v>
      </c>
      <c r="BW128" s="548">
        <f t="shared" si="70"/>
        <v>2.5717338168480719E-3</v>
      </c>
      <c r="BX128" s="437">
        <f t="shared" si="52"/>
        <v>0</v>
      </c>
      <c r="BY128" s="551">
        <f t="shared" si="53"/>
        <v>0</v>
      </c>
      <c r="BZ128" s="471">
        <f t="shared" si="71"/>
        <v>0</v>
      </c>
      <c r="CA128" s="469">
        <f t="shared" si="72"/>
        <v>954156.91</v>
      </c>
      <c r="CB128" s="471">
        <f t="shared" si="73"/>
        <v>953439.38974835677</v>
      </c>
      <c r="CC128" s="471">
        <f t="shared" si="74"/>
        <v>-1.9999999999999574E-2</v>
      </c>
      <c r="CD128" s="474">
        <f t="shared" si="75"/>
        <v>-1086.1205577689011</v>
      </c>
      <c r="CE128" s="474">
        <f t="shared" si="76"/>
        <v>-717.52025164326187</v>
      </c>
      <c r="CF128" s="472">
        <f t="shared" si="77"/>
        <v>-368.60030612563924</v>
      </c>
      <c r="CG128" s="473">
        <f t="shared" si="78"/>
        <v>0</v>
      </c>
    </row>
    <row r="129" spans="1:85" s="71" customFormat="1" ht="15.75" customHeight="1" x14ac:dyDescent="0.25">
      <c r="A129" s="87">
        <v>1027631</v>
      </c>
      <c r="B129" s="88">
        <v>103095</v>
      </c>
      <c r="C129" s="88">
        <v>676158</v>
      </c>
      <c r="D129" s="88" t="s">
        <v>1267</v>
      </c>
      <c r="E129" s="89" t="s">
        <v>448</v>
      </c>
      <c r="F129" s="89" t="s">
        <v>1349</v>
      </c>
      <c r="G129" s="90" t="s">
        <v>1260</v>
      </c>
      <c r="H129" s="91" t="s">
        <v>1350</v>
      </c>
      <c r="I129" s="70" t="s">
        <v>35</v>
      </c>
      <c r="J129" s="70" t="s">
        <v>1262</v>
      </c>
      <c r="K129" s="70" t="s">
        <v>35</v>
      </c>
      <c r="L129" s="70"/>
      <c r="M129" s="70"/>
      <c r="N129" s="77"/>
      <c r="O129" s="86">
        <v>1025626</v>
      </c>
      <c r="P129" s="78">
        <v>18568</v>
      </c>
      <c r="Q129" s="79">
        <v>41640</v>
      </c>
      <c r="R129" s="79">
        <v>42004</v>
      </c>
      <c r="S129" s="78">
        <v>18568</v>
      </c>
      <c r="T129" s="80" t="s">
        <v>1263</v>
      </c>
      <c r="U129" s="61">
        <v>2.3799562768911475E-3</v>
      </c>
      <c r="V129" s="62">
        <v>1.8885508840275362E-3</v>
      </c>
      <c r="W129" s="30">
        <v>226086</v>
      </c>
      <c r="X129" s="63">
        <v>226086</v>
      </c>
      <c r="Y129" s="63">
        <v>452172</v>
      </c>
      <c r="Z129" s="67">
        <v>30026.38</v>
      </c>
      <c r="AA129" s="68">
        <v>30026.38</v>
      </c>
      <c r="AB129" s="68">
        <v>30026.38</v>
      </c>
      <c r="AC129" s="68">
        <v>30026.38</v>
      </c>
      <c r="AD129" s="66">
        <v>120105.53</v>
      </c>
      <c r="AE129" s="67">
        <v>55763.28</v>
      </c>
      <c r="AF129" s="68">
        <v>55763.28</v>
      </c>
      <c r="AG129" s="68">
        <v>55763.28</v>
      </c>
      <c r="AH129" s="68">
        <v>55763.28</v>
      </c>
      <c r="AI129" s="66">
        <v>223053.13</v>
      </c>
      <c r="AJ129" s="69">
        <v>795330.66</v>
      </c>
      <c r="AK129" s="406" t="s">
        <v>1267</v>
      </c>
      <c r="AL129" s="407">
        <v>54327.030754892119</v>
      </c>
      <c r="AM129" s="434">
        <f t="shared" si="54"/>
        <v>486206.45161290327</v>
      </c>
      <c r="AN129" s="435">
        <f t="shared" si="55"/>
        <v>129145.7311827957</v>
      </c>
      <c r="AO129" s="436">
        <f t="shared" si="56"/>
        <v>239842.07526881722</v>
      </c>
      <c r="AP129" s="437">
        <f t="shared" si="57"/>
        <v>8.9499999999999993</v>
      </c>
      <c r="AQ129" s="438">
        <f t="shared" si="57"/>
        <v>2.38</v>
      </c>
      <c r="AR129" s="438">
        <f t="shared" si="57"/>
        <v>4.41</v>
      </c>
      <c r="AS129" s="443">
        <f t="shared" si="58"/>
        <v>15.739999999999998</v>
      </c>
      <c r="AT129" s="437">
        <f t="shared" si="59"/>
        <v>8.32</v>
      </c>
      <c r="AU129" s="438">
        <f t="shared" si="60"/>
        <v>2.21</v>
      </c>
      <c r="AV129" s="438">
        <f t="shared" si="61"/>
        <v>4.1100000000000003</v>
      </c>
      <c r="AW129" s="444">
        <f t="shared" si="62"/>
        <v>14.64</v>
      </c>
      <c r="AX129" s="441">
        <f t="shared" si="63"/>
        <v>8.32</v>
      </c>
      <c r="AY129" s="70">
        <f t="shared" si="64"/>
        <v>4</v>
      </c>
      <c r="AZ129" s="438">
        <f t="shared" si="41"/>
        <v>0.55000000000000004</v>
      </c>
      <c r="BA129" s="442">
        <f t="shared" si="42"/>
        <v>1.03</v>
      </c>
      <c r="BB129" s="438">
        <f t="shared" si="65"/>
        <v>8.32</v>
      </c>
      <c r="BC129" s="70">
        <v>4</v>
      </c>
      <c r="BD129" s="438">
        <f t="shared" si="43"/>
        <v>0.55000000000000004</v>
      </c>
      <c r="BE129" s="442">
        <f t="shared" si="44"/>
        <v>1.03</v>
      </c>
      <c r="BF129" s="438">
        <f t="shared" si="66"/>
        <v>8.32</v>
      </c>
      <c r="BG129" s="70">
        <v>4</v>
      </c>
      <c r="BH129" s="438">
        <f t="shared" si="45"/>
        <v>0.55000000000000004</v>
      </c>
      <c r="BI129" s="442">
        <f t="shared" si="46"/>
        <v>1.03</v>
      </c>
      <c r="BJ129" s="438">
        <f t="shared" si="67"/>
        <v>8.32</v>
      </c>
      <c r="BK129" s="70">
        <v>4</v>
      </c>
      <c r="BL129" s="438">
        <f t="shared" si="47"/>
        <v>0.55000000000000004</v>
      </c>
      <c r="BM129" s="442">
        <f t="shared" si="48"/>
        <v>1.03</v>
      </c>
      <c r="BN129" s="93">
        <v>0</v>
      </c>
      <c r="BO129" s="93">
        <f>+INDEX(FY2018_ALL_Targets!DV:DV,MATCH('Final Comp Values'!C129,FY2018_ALL_Targets!B:B,0))</f>
        <v>0</v>
      </c>
      <c r="BP129" s="93">
        <f>++INDEX(FY2018_ALL_Targets!DW:DW,MATCH('Final Comp Values'!C129,FY2018_ALL_Targets!B:B,0))</f>
        <v>0</v>
      </c>
      <c r="BQ129" s="539">
        <f>++INDEX(FY2018_ALL_Targets!DX:DX,MATCH('Final Comp Values'!$C129,FY2018_ALL_Targets!$B:$B,0))</f>
        <v>0</v>
      </c>
      <c r="BR129" s="437">
        <f t="shared" si="49"/>
        <v>0</v>
      </c>
      <c r="BS129" s="438">
        <f t="shared" si="50"/>
        <v>0</v>
      </c>
      <c r="BT129" s="543">
        <f t="shared" si="68"/>
        <v>0</v>
      </c>
      <c r="BU129" s="437">
        <f t="shared" si="80"/>
        <v>14.64</v>
      </c>
      <c r="BV129" s="438">
        <f t="shared" si="51"/>
        <v>795347.73025162064</v>
      </c>
      <c r="BW129" s="548">
        <f t="shared" si="70"/>
        <v>2.1453095771313832E-3</v>
      </c>
      <c r="BX129" s="437">
        <f t="shared" si="52"/>
        <v>0</v>
      </c>
      <c r="BY129" s="551">
        <f t="shared" si="53"/>
        <v>0</v>
      </c>
      <c r="BZ129" s="471">
        <f t="shared" si="71"/>
        <v>0</v>
      </c>
      <c r="CA129" s="469">
        <f t="shared" si="72"/>
        <v>795330.66</v>
      </c>
      <c r="CB129" s="471">
        <f t="shared" si="73"/>
        <v>795347.73025162064</v>
      </c>
      <c r="CC129" s="471">
        <f t="shared" si="74"/>
        <v>0</v>
      </c>
      <c r="CD129" s="474">
        <f t="shared" si="75"/>
        <v>0</v>
      </c>
      <c r="CE129" s="474">
        <f t="shared" si="76"/>
        <v>17.070251620607451</v>
      </c>
      <c r="CF129" s="472">
        <f t="shared" si="77"/>
        <v>-17.070251620607451</v>
      </c>
      <c r="CG129" s="473">
        <f t="shared" si="78"/>
        <v>0</v>
      </c>
    </row>
    <row r="130" spans="1:85" s="71" customFormat="1" ht="15.75" customHeight="1" x14ac:dyDescent="0.25">
      <c r="A130" s="87">
        <v>1027741</v>
      </c>
      <c r="B130" s="88">
        <v>104955</v>
      </c>
      <c r="C130" s="88">
        <v>676312</v>
      </c>
      <c r="D130" s="88" t="s">
        <v>1267</v>
      </c>
      <c r="E130" s="89" t="s">
        <v>508</v>
      </c>
      <c r="F130" s="89" t="s">
        <v>1349</v>
      </c>
      <c r="G130" s="90" t="s">
        <v>1260</v>
      </c>
      <c r="H130" s="91" t="s">
        <v>1350</v>
      </c>
      <c r="I130" s="70" t="s">
        <v>35</v>
      </c>
      <c r="J130" s="70" t="s">
        <v>1262</v>
      </c>
      <c r="K130" s="70" t="s">
        <v>35</v>
      </c>
      <c r="L130" s="70"/>
      <c r="M130" s="70"/>
      <c r="N130" s="77"/>
      <c r="O130" s="86">
        <v>1019889</v>
      </c>
      <c r="P130" s="78">
        <v>20978</v>
      </c>
      <c r="Q130" s="79">
        <v>41640</v>
      </c>
      <c r="R130" s="79">
        <v>42004</v>
      </c>
      <c r="S130" s="78">
        <v>20978</v>
      </c>
      <c r="T130" s="80" t="s">
        <v>1263</v>
      </c>
      <c r="U130" s="61">
        <v>2.6888584002920345E-3</v>
      </c>
      <c r="V130" s="62">
        <v>2.1336719326330057E-3</v>
      </c>
      <c r="W130" s="30">
        <v>255431</v>
      </c>
      <c r="X130" s="63">
        <v>255431</v>
      </c>
      <c r="Y130" s="63">
        <v>510862</v>
      </c>
      <c r="Z130" s="67">
        <v>33923.599999999999</v>
      </c>
      <c r="AA130" s="68">
        <v>33923.599999999999</v>
      </c>
      <c r="AB130" s="68">
        <v>33923.599999999999</v>
      </c>
      <c r="AC130" s="68">
        <v>33923.599999999999</v>
      </c>
      <c r="AD130" s="66">
        <v>135694.41</v>
      </c>
      <c r="AE130" s="67">
        <v>63000.98</v>
      </c>
      <c r="AF130" s="68">
        <v>63000.98</v>
      </c>
      <c r="AG130" s="68">
        <v>63000.98</v>
      </c>
      <c r="AH130" s="68">
        <v>63000.98</v>
      </c>
      <c r="AI130" s="66">
        <v>252003.91</v>
      </c>
      <c r="AJ130" s="69">
        <v>898560.32000000007</v>
      </c>
      <c r="AK130" s="406" t="s">
        <v>1267</v>
      </c>
      <c r="AL130" s="407">
        <v>54327.030754892119</v>
      </c>
      <c r="AM130" s="434">
        <f t="shared" si="54"/>
        <v>549313.97849462368</v>
      </c>
      <c r="AN130" s="435">
        <f t="shared" si="55"/>
        <v>145907.96774193548</v>
      </c>
      <c r="AO130" s="436">
        <f t="shared" si="56"/>
        <v>270971.94623655919</v>
      </c>
      <c r="AP130" s="437">
        <f t="shared" si="57"/>
        <v>10.11</v>
      </c>
      <c r="AQ130" s="438">
        <f t="shared" si="57"/>
        <v>2.69</v>
      </c>
      <c r="AR130" s="438">
        <f t="shared" si="57"/>
        <v>4.99</v>
      </c>
      <c r="AS130" s="443">
        <f t="shared" si="58"/>
        <v>17.79</v>
      </c>
      <c r="AT130" s="437">
        <f t="shared" si="59"/>
        <v>9.4</v>
      </c>
      <c r="AU130" s="438">
        <f t="shared" si="60"/>
        <v>2.5</v>
      </c>
      <c r="AV130" s="438">
        <f t="shared" si="61"/>
        <v>4.6399999999999997</v>
      </c>
      <c r="AW130" s="444">
        <f t="shared" si="62"/>
        <v>16.54</v>
      </c>
      <c r="AX130" s="441">
        <f t="shared" si="63"/>
        <v>9.4</v>
      </c>
      <c r="AY130" s="70">
        <f t="shared" si="64"/>
        <v>4</v>
      </c>
      <c r="AZ130" s="438">
        <f t="shared" si="41"/>
        <v>0.63</v>
      </c>
      <c r="BA130" s="442">
        <f t="shared" si="42"/>
        <v>1.1599999999999999</v>
      </c>
      <c r="BB130" s="438">
        <f t="shared" si="65"/>
        <v>9.4</v>
      </c>
      <c r="BC130" s="70">
        <v>4</v>
      </c>
      <c r="BD130" s="438">
        <f t="shared" si="43"/>
        <v>0.63</v>
      </c>
      <c r="BE130" s="442">
        <f t="shared" si="44"/>
        <v>1.1599999999999999</v>
      </c>
      <c r="BF130" s="438">
        <f t="shared" si="66"/>
        <v>9.4</v>
      </c>
      <c r="BG130" s="70">
        <v>4</v>
      </c>
      <c r="BH130" s="438">
        <f t="shared" si="45"/>
        <v>0.63</v>
      </c>
      <c r="BI130" s="442">
        <f t="shared" si="46"/>
        <v>1.1599999999999999</v>
      </c>
      <c r="BJ130" s="438">
        <f t="shared" si="67"/>
        <v>9.4</v>
      </c>
      <c r="BK130" s="70">
        <v>4</v>
      </c>
      <c r="BL130" s="438">
        <f t="shared" si="47"/>
        <v>0.63</v>
      </c>
      <c r="BM130" s="442">
        <f t="shared" si="48"/>
        <v>1.1599999999999999</v>
      </c>
      <c r="BN130" s="93">
        <v>0</v>
      </c>
      <c r="BO130" s="93">
        <f>+INDEX(FY2018_ALL_Targets!DV:DV,MATCH('Final Comp Values'!C130,FY2018_ALL_Targets!B:B,0))</f>
        <v>0</v>
      </c>
      <c r="BP130" s="93">
        <f>++INDEX(FY2018_ALL_Targets!DW:DW,MATCH('Final Comp Values'!C130,FY2018_ALL_Targets!B:B,0))</f>
        <v>0</v>
      </c>
      <c r="BQ130" s="539">
        <f>++INDEX(FY2018_ALL_Targets!DX:DX,MATCH('Final Comp Values'!$C130,FY2018_ALL_Targets!$B:$B,0))</f>
        <v>0</v>
      </c>
      <c r="BR130" s="437">
        <f t="shared" si="49"/>
        <v>0</v>
      </c>
      <c r="BS130" s="438">
        <f t="shared" si="50"/>
        <v>0</v>
      </c>
      <c r="BT130" s="543">
        <f t="shared" si="68"/>
        <v>0</v>
      </c>
      <c r="BU130" s="437">
        <f t="shared" si="80"/>
        <v>16.560000000000002</v>
      </c>
      <c r="BV130" s="438">
        <f t="shared" si="51"/>
        <v>899655.62930101366</v>
      </c>
      <c r="BW130" s="548">
        <f t="shared" si="70"/>
        <v>2.426661652820745E-3</v>
      </c>
      <c r="BX130" s="437">
        <f t="shared" si="52"/>
        <v>0</v>
      </c>
      <c r="BY130" s="551">
        <f t="shared" si="53"/>
        <v>0</v>
      </c>
      <c r="BZ130" s="471">
        <f t="shared" si="71"/>
        <v>1.9984014443252818E-15</v>
      </c>
      <c r="CA130" s="469">
        <f t="shared" si="72"/>
        <v>898560.32000000007</v>
      </c>
      <c r="CB130" s="471">
        <f t="shared" si="73"/>
        <v>899655.62930101366</v>
      </c>
      <c r="CC130" s="471">
        <f t="shared" si="74"/>
        <v>2.0000000000003126E-2</v>
      </c>
      <c r="CD130" s="474">
        <f t="shared" si="75"/>
        <v>1086.5300120920683</v>
      </c>
      <c r="CE130" s="474">
        <f t="shared" si="76"/>
        <v>1095.3093010135926</v>
      </c>
      <c r="CF130" s="472">
        <f t="shared" si="77"/>
        <v>-8.7792889215243122</v>
      </c>
      <c r="CG130" s="473">
        <f t="shared" si="78"/>
        <v>0</v>
      </c>
    </row>
    <row r="131" spans="1:85" s="71" customFormat="1" ht="15.75" customHeight="1" x14ac:dyDescent="0.25">
      <c r="A131" s="87">
        <v>1026419</v>
      </c>
      <c r="B131" s="88">
        <v>102639</v>
      </c>
      <c r="C131" s="88">
        <v>676107</v>
      </c>
      <c r="D131" s="88" t="s">
        <v>1286</v>
      </c>
      <c r="E131" s="89" t="s">
        <v>414</v>
      </c>
      <c r="F131" s="89" t="s">
        <v>1349</v>
      </c>
      <c r="G131" s="90" t="s">
        <v>1260</v>
      </c>
      <c r="H131" s="91" t="s">
        <v>1350</v>
      </c>
      <c r="I131" s="70" t="s">
        <v>35</v>
      </c>
      <c r="J131" s="70" t="s">
        <v>35</v>
      </c>
      <c r="K131" s="70" t="s">
        <v>1262</v>
      </c>
      <c r="L131" s="70"/>
      <c r="M131" s="70"/>
      <c r="N131" s="77"/>
      <c r="O131" s="86">
        <v>1014248</v>
      </c>
      <c r="P131" s="78">
        <v>25825</v>
      </c>
      <c r="Q131" s="79">
        <v>41640</v>
      </c>
      <c r="R131" s="79">
        <v>42004</v>
      </c>
      <c r="S131" s="78">
        <v>25825</v>
      </c>
      <c r="T131" s="80" t="s">
        <v>1263</v>
      </c>
      <c r="U131" s="61">
        <v>3.3101233762771374E-3</v>
      </c>
      <c r="V131" s="62">
        <v>2.6266601992681561E-3</v>
      </c>
      <c r="W131" s="30">
        <v>314448</v>
      </c>
      <c r="X131" s="63">
        <v>314448</v>
      </c>
      <c r="Y131" s="63">
        <v>628896</v>
      </c>
      <c r="Z131" s="67">
        <v>41761.71</v>
      </c>
      <c r="AA131" s="68">
        <v>41761.71</v>
      </c>
      <c r="AB131" s="68">
        <v>41761.71</v>
      </c>
      <c r="AC131" s="68">
        <v>41761.71</v>
      </c>
      <c r="AD131" s="66">
        <v>167046.82</v>
      </c>
      <c r="AE131" s="67">
        <v>77557.45</v>
      </c>
      <c r="AF131" s="68">
        <v>77557.45</v>
      </c>
      <c r="AG131" s="68">
        <v>77557.45</v>
      </c>
      <c r="AH131" s="68">
        <v>77557.45</v>
      </c>
      <c r="AI131" s="66">
        <v>310229.81</v>
      </c>
      <c r="AJ131" s="69">
        <v>1106172.6300000001</v>
      </c>
      <c r="AK131" s="406" t="s">
        <v>1286</v>
      </c>
      <c r="AL131" s="407">
        <v>25579.847310249148</v>
      </c>
      <c r="AM131" s="434">
        <f t="shared" si="54"/>
        <v>676232.25806451612</v>
      </c>
      <c r="AN131" s="435">
        <f t="shared" si="55"/>
        <v>179620.2365591398</v>
      </c>
      <c r="AO131" s="436">
        <f t="shared" si="56"/>
        <v>333580.44086021505</v>
      </c>
      <c r="AP131" s="437">
        <f t="shared" si="57"/>
        <v>26.44</v>
      </c>
      <c r="AQ131" s="438">
        <f t="shared" si="57"/>
        <v>7.02</v>
      </c>
      <c r="AR131" s="438">
        <f t="shared" si="57"/>
        <v>13.04</v>
      </c>
      <c r="AS131" s="443">
        <f t="shared" si="58"/>
        <v>46.5</v>
      </c>
      <c r="AT131" s="437">
        <f t="shared" si="59"/>
        <v>24.59</v>
      </c>
      <c r="AU131" s="438">
        <f t="shared" si="60"/>
        <v>6.53</v>
      </c>
      <c r="AV131" s="438">
        <f t="shared" si="61"/>
        <v>12.13</v>
      </c>
      <c r="AW131" s="444">
        <f t="shared" si="62"/>
        <v>43.25</v>
      </c>
      <c r="AX131" s="441">
        <f t="shared" si="63"/>
        <v>24.59</v>
      </c>
      <c r="AY131" s="70">
        <f t="shared" si="64"/>
        <v>4</v>
      </c>
      <c r="AZ131" s="438">
        <f t="shared" si="41"/>
        <v>1.63</v>
      </c>
      <c r="BA131" s="442">
        <f t="shared" si="42"/>
        <v>3.03</v>
      </c>
      <c r="BB131" s="438">
        <f t="shared" si="65"/>
        <v>24.59</v>
      </c>
      <c r="BC131" s="70">
        <v>4</v>
      </c>
      <c r="BD131" s="438">
        <f t="shared" si="43"/>
        <v>1.63</v>
      </c>
      <c r="BE131" s="442">
        <f t="shared" si="44"/>
        <v>3.03</v>
      </c>
      <c r="BF131" s="438">
        <f t="shared" si="66"/>
        <v>24.59</v>
      </c>
      <c r="BG131" s="70">
        <v>4</v>
      </c>
      <c r="BH131" s="438">
        <f t="shared" si="45"/>
        <v>1.63</v>
      </c>
      <c r="BI131" s="442">
        <f t="shared" si="46"/>
        <v>3.03</v>
      </c>
      <c r="BJ131" s="438">
        <f t="shared" si="67"/>
        <v>24.59</v>
      </c>
      <c r="BK131" s="70">
        <v>4</v>
      </c>
      <c r="BL131" s="438">
        <f t="shared" si="47"/>
        <v>1.63</v>
      </c>
      <c r="BM131" s="442">
        <f t="shared" si="48"/>
        <v>3.03</v>
      </c>
      <c r="BN131" s="93">
        <v>0</v>
      </c>
      <c r="BO131" s="93">
        <f>+INDEX(FY2018_ALL_Targets!DV:DV,MATCH('Final Comp Values'!C131,FY2018_ALL_Targets!B:B,0))</f>
        <v>0</v>
      </c>
      <c r="BP131" s="93">
        <f>++INDEX(FY2018_ALL_Targets!DW:DW,MATCH('Final Comp Values'!C131,FY2018_ALL_Targets!B:B,0))</f>
        <v>0</v>
      </c>
      <c r="BQ131" s="539">
        <f>++INDEX(FY2018_ALL_Targets!DX:DX,MATCH('Final Comp Values'!$C131,FY2018_ALL_Targets!$B:$B,0))</f>
        <v>0</v>
      </c>
      <c r="BR131" s="437">
        <f t="shared" si="49"/>
        <v>0</v>
      </c>
      <c r="BS131" s="438">
        <f t="shared" si="50"/>
        <v>0</v>
      </c>
      <c r="BT131" s="543">
        <f t="shared" si="68"/>
        <v>0</v>
      </c>
      <c r="BU131" s="437">
        <f t="shared" si="80"/>
        <v>43.230000000000004</v>
      </c>
      <c r="BV131" s="438">
        <f t="shared" si="51"/>
        <v>1105816.7992220707</v>
      </c>
      <c r="BW131" s="548">
        <f t="shared" si="70"/>
        <v>2.9827448796180757E-3</v>
      </c>
      <c r="BX131" s="437">
        <f t="shared" si="52"/>
        <v>0</v>
      </c>
      <c r="BY131" s="551">
        <f t="shared" si="53"/>
        <v>0</v>
      </c>
      <c r="BZ131" s="471">
        <f t="shared" si="71"/>
        <v>5.773159728050814E-15</v>
      </c>
      <c r="CA131" s="469">
        <f t="shared" si="72"/>
        <v>1106172.6300000001</v>
      </c>
      <c r="CB131" s="471">
        <f t="shared" si="73"/>
        <v>1105816.7992220707</v>
      </c>
      <c r="CC131" s="471">
        <f t="shared" si="74"/>
        <v>-1.9999999999996021E-2</v>
      </c>
      <c r="CD131" s="474">
        <f t="shared" si="75"/>
        <v>-511.52491560683467</v>
      </c>
      <c r="CE131" s="474">
        <f t="shared" si="76"/>
        <v>-355.8307779293973</v>
      </c>
      <c r="CF131" s="472">
        <f t="shared" si="77"/>
        <v>-155.69413767743737</v>
      </c>
      <c r="CG131" s="473">
        <f t="shared" si="78"/>
        <v>0</v>
      </c>
    </row>
    <row r="132" spans="1:85" s="71" customFormat="1" ht="15.75" customHeight="1" x14ac:dyDescent="0.25">
      <c r="A132" s="87">
        <v>1026483</v>
      </c>
      <c r="B132" s="88">
        <v>5398</v>
      </c>
      <c r="C132" s="88">
        <v>675815</v>
      </c>
      <c r="D132" s="88" t="s">
        <v>1286</v>
      </c>
      <c r="E132" s="89" t="s">
        <v>1149</v>
      </c>
      <c r="F132" s="89" t="s">
        <v>1349</v>
      </c>
      <c r="G132" s="90" t="s">
        <v>1260</v>
      </c>
      <c r="H132" s="91" t="s">
        <v>1350</v>
      </c>
      <c r="I132" s="70" t="s">
        <v>35</v>
      </c>
      <c r="J132" s="70" t="s">
        <v>35</v>
      </c>
      <c r="K132" s="70" t="s">
        <v>1262</v>
      </c>
      <c r="L132" s="70"/>
      <c r="M132" s="70"/>
      <c r="N132" s="77"/>
      <c r="O132" s="70">
        <v>1026483</v>
      </c>
      <c r="P132" s="78">
        <v>29413</v>
      </c>
      <c r="Q132" s="79">
        <v>40909</v>
      </c>
      <c r="R132" s="79">
        <v>41274</v>
      </c>
      <c r="S132" s="78">
        <v>29413</v>
      </c>
      <c r="T132" s="80" t="s">
        <v>1271</v>
      </c>
      <c r="U132" s="61">
        <v>3.7700158321951381E-3</v>
      </c>
      <c r="V132" s="62">
        <v>2.9915956027521499E-3</v>
      </c>
      <c r="W132" s="30">
        <v>358136</v>
      </c>
      <c r="X132" s="63">
        <v>358136</v>
      </c>
      <c r="Y132" s="63">
        <v>716272</v>
      </c>
      <c r="Z132" s="67">
        <v>47563.88</v>
      </c>
      <c r="AA132" s="68">
        <v>47563.88</v>
      </c>
      <c r="AB132" s="68">
        <v>47563.88</v>
      </c>
      <c r="AC132" s="68">
        <v>47563.88</v>
      </c>
      <c r="AD132" s="66">
        <v>190255.5</v>
      </c>
      <c r="AE132" s="67">
        <v>88332.91</v>
      </c>
      <c r="AF132" s="68">
        <v>88332.91</v>
      </c>
      <c r="AG132" s="68">
        <v>88332.91</v>
      </c>
      <c r="AH132" s="68">
        <v>88332.91</v>
      </c>
      <c r="AI132" s="66">
        <v>353331.64</v>
      </c>
      <c r="AJ132" s="69">
        <v>1259859.1400000001</v>
      </c>
      <c r="AK132" s="406" t="s">
        <v>1286</v>
      </c>
      <c r="AL132" s="407">
        <v>25579.847310249148</v>
      </c>
      <c r="AM132" s="434">
        <f t="shared" si="54"/>
        <v>770184.94623655919</v>
      </c>
      <c r="AN132" s="435">
        <f t="shared" si="55"/>
        <v>204575.80645161291</v>
      </c>
      <c r="AO132" s="436">
        <f t="shared" si="56"/>
        <v>379926.49462365598</v>
      </c>
      <c r="AP132" s="437">
        <f t="shared" si="57"/>
        <v>30.11</v>
      </c>
      <c r="AQ132" s="438">
        <f t="shared" si="57"/>
        <v>8</v>
      </c>
      <c r="AR132" s="438">
        <f t="shared" si="57"/>
        <v>14.85</v>
      </c>
      <c r="AS132" s="443">
        <f t="shared" si="58"/>
        <v>52.96</v>
      </c>
      <c r="AT132" s="437">
        <f t="shared" si="59"/>
        <v>28</v>
      </c>
      <c r="AU132" s="438">
        <f t="shared" si="60"/>
        <v>7.44</v>
      </c>
      <c r="AV132" s="438">
        <f t="shared" si="61"/>
        <v>13.81</v>
      </c>
      <c r="AW132" s="444">
        <f t="shared" si="62"/>
        <v>49.25</v>
      </c>
      <c r="AX132" s="441">
        <f t="shared" si="63"/>
        <v>28</v>
      </c>
      <c r="AY132" s="70">
        <f t="shared" si="64"/>
        <v>4</v>
      </c>
      <c r="AZ132" s="438">
        <f t="shared" si="41"/>
        <v>1.86</v>
      </c>
      <c r="BA132" s="442">
        <f t="shared" si="42"/>
        <v>3.45</v>
      </c>
      <c r="BB132" s="438">
        <f t="shared" si="65"/>
        <v>28</v>
      </c>
      <c r="BC132" s="70">
        <v>4</v>
      </c>
      <c r="BD132" s="438">
        <f t="shared" si="43"/>
        <v>1.86</v>
      </c>
      <c r="BE132" s="442">
        <f t="shared" si="44"/>
        <v>3.45</v>
      </c>
      <c r="BF132" s="438">
        <f t="shared" si="66"/>
        <v>28</v>
      </c>
      <c r="BG132" s="70">
        <v>4</v>
      </c>
      <c r="BH132" s="438">
        <f t="shared" si="45"/>
        <v>1.86</v>
      </c>
      <c r="BI132" s="442">
        <f t="shared" si="46"/>
        <v>3.45</v>
      </c>
      <c r="BJ132" s="438">
        <f t="shared" si="67"/>
        <v>28</v>
      </c>
      <c r="BK132" s="70">
        <v>4</v>
      </c>
      <c r="BL132" s="438">
        <f t="shared" si="47"/>
        <v>1.86</v>
      </c>
      <c r="BM132" s="442">
        <f t="shared" si="48"/>
        <v>3.45</v>
      </c>
      <c r="BN132" s="93">
        <v>0</v>
      </c>
      <c r="BO132" s="93">
        <f>+INDEX(FY2018_ALL_Targets!DV:DV,MATCH('Final Comp Values'!C132,FY2018_ALL_Targets!B:B,0))</f>
        <v>0</v>
      </c>
      <c r="BP132" s="93">
        <f>++INDEX(FY2018_ALL_Targets!DW:DW,MATCH('Final Comp Values'!C132,FY2018_ALL_Targets!B:B,0))</f>
        <v>0</v>
      </c>
      <c r="BQ132" s="539">
        <f>++INDEX(FY2018_ALL_Targets!DX:DX,MATCH('Final Comp Values'!$C132,FY2018_ALL_Targets!$B:$B,0))</f>
        <v>0</v>
      </c>
      <c r="BR132" s="437">
        <f t="shared" si="49"/>
        <v>0</v>
      </c>
      <c r="BS132" s="438">
        <f t="shared" si="50"/>
        <v>0</v>
      </c>
      <c r="BT132" s="543">
        <f t="shared" si="68"/>
        <v>0</v>
      </c>
      <c r="BU132" s="437">
        <f t="shared" si="80"/>
        <v>49.24</v>
      </c>
      <c r="BV132" s="438">
        <f t="shared" si="51"/>
        <v>1259551.6815566681</v>
      </c>
      <c r="BW132" s="548">
        <f t="shared" si="70"/>
        <v>3.3974174849038643E-3</v>
      </c>
      <c r="BX132" s="437">
        <f t="shared" si="52"/>
        <v>0</v>
      </c>
      <c r="BY132" s="551">
        <f t="shared" si="53"/>
        <v>0</v>
      </c>
      <c r="BZ132" s="471">
        <f t="shared" si="71"/>
        <v>4.4408920985006262E-15</v>
      </c>
      <c r="CA132" s="469">
        <f t="shared" si="72"/>
        <v>1259859.1400000001</v>
      </c>
      <c r="CB132" s="471">
        <f t="shared" si="73"/>
        <v>1259551.6815566681</v>
      </c>
      <c r="CC132" s="471">
        <f t="shared" si="74"/>
        <v>-9.9999999999980105E-3</v>
      </c>
      <c r="CD132" s="474">
        <f t="shared" si="75"/>
        <v>-255.80896243649735</v>
      </c>
      <c r="CE132" s="474">
        <f t="shared" si="76"/>
        <v>-307.45844333199784</v>
      </c>
      <c r="CF132" s="472">
        <f t="shared" si="77"/>
        <v>51.649480895500488</v>
      </c>
      <c r="CG132" s="473">
        <f t="shared" si="78"/>
        <v>0</v>
      </c>
    </row>
    <row r="133" spans="1:85" s="71" customFormat="1" ht="15.75" customHeight="1" x14ac:dyDescent="0.25">
      <c r="A133" s="87">
        <v>1026541</v>
      </c>
      <c r="B133" s="88">
        <v>5039</v>
      </c>
      <c r="C133" s="88">
        <v>676321</v>
      </c>
      <c r="D133" s="88" t="s">
        <v>1286</v>
      </c>
      <c r="E133" s="89" t="s">
        <v>921</v>
      </c>
      <c r="F133" s="89" t="s">
        <v>1349</v>
      </c>
      <c r="G133" s="90" t="s">
        <v>1260</v>
      </c>
      <c r="H133" s="91" t="s">
        <v>1350</v>
      </c>
      <c r="I133" s="70" t="s">
        <v>35</v>
      </c>
      <c r="J133" s="70" t="s">
        <v>35</v>
      </c>
      <c r="K133" s="70" t="s">
        <v>1262</v>
      </c>
      <c r="L133" s="70"/>
      <c r="M133" s="70"/>
      <c r="N133" s="77"/>
      <c r="O133" s="70">
        <v>1020340</v>
      </c>
      <c r="P133" s="78">
        <v>28831</v>
      </c>
      <c r="Q133" s="79">
        <v>41640</v>
      </c>
      <c r="R133" s="79">
        <v>42004</v>
      </c>
      <c r="S133" s="78">
        <v>28831</v>
      </c>
      <c r="T133" s="80" t="s">
        <v>1263</v>
      </c>
      <c r="U133" s="61">
        <v>3.6954178920211478E-3</v>
      </c>
      <c r="V133" s="62">
        <v>2.9324003951636092E-3</v>
      </c>
      <c r="W133" s="30">
        <v>351050</v>
      </c>
      <c r="X133" s="63">
        <v>351050</v>
      </c>
      <c r="Y133" s="63">
        <v>702100</v>
      </c>
      <c r="Z133" s="67">
        <v>46622.720000000001</v>
      </c>
      <c r="AA133" s="68">
        <v>46622.720000000001</v>
      </c>
      <c r="AB133" s="68">
        <v>46622.720000000001</v>
      </c>
      <c r="AC133" s="68">
        <v>46622.720000000001</v>
      </c>
      <c r="AD133" s="66">
        <v>186490.88</v>
      </c>
      <c r="AE133" s="67">
        <v>86585.05</v>
      </c>
      <c r="AF133" s="68">
        <v>86585.05</v>
      </c>
      <c r="AG133" s="68">
        <v>86585.05</v>
      </c>
      <c r="AH133" s="68">
        <v>86585.05</v>
      </c>
      <c r="AI133" s="66">
        <v>346340.2</v>
      </c>
      <c r="AJ133" s="69">
        <v>1234931.08</v>
      </c>
      <c r="AK133" s="406" t="s">
        <v>1286</v>
      </c>
      <c r="AL133" s="407">
        <v>25579.847310249148</v>
      </c>
      <c r="AM133" s="434">
        <f t="shared" si="54"/>
        <v>754946.2365591398</v>
      </c>
      <c r="AN133" s="435">
        <f t="shared" si="55"/>
        <v>200527.82795698926</v>
      </c>
      <c r="AO133" s="436">
        <f t="shared" si="56"/>
        <v>372408.81720430113</v>
      </c>
      <c r="AP133" s="437">
        <f t="shared" si="57"/>
        <v>29.51</v>
      </c>
      <c r="AQ133" s="438">
        <f t="shared" si="57"/>
        <v>7.84</v>
      </c>
      <c r="AR133" s="438">
        <f t="shared" si="57"/>
        <v>14.56</v>
      </c>
      <c r="AS133" s="443">
        <f t="shared" si="58"/>
        <v>51.910000000000004</v>
      </c>
      <c r="AT133" s="437">
        <f t="shared" si="59"/>
        <v>27.45</v>
      </c>
      <c r="AU133" s="438">
        <f t="shared" si="60"/>
        <v>7.29</v>
      </c>
      <c r="AV133" s="438">
        <f t="shared" si="61"/>
        <v>13.54</v>
      </c>
      <c r="AW133" s="444">
        <f t="shared" si="62"/>
        <v>48.28</v>
      </c>
      <c r="AX133" s="441">
        <f t="shared" si="63"/>
        <v>27.45</v>
      </c>
      <c r="AY133" s="70">
        <f t="shared" si="64"/>
        <v>4</v>
      </c>
      <c r="AZ133" s="438">
        <f t="shared" ref="AZ133:AZ194" si="81">+IF(AY133=0,0,ROUND($AU133/AY133,$AZ$2))</f>
        <v>1.82</v>
      </c>
      <c r="BA133" s="442">
        <f t="shared" ref="BA133:BA194" si="82">+IF(AY133=0,0,ROUND($AV133/AY133,$AZ$2))</f>
        <v>3.39</v>
      </c>
      <c r="BB133" s="438">
        <f t="shared" si="65"/>
        <v>27.45</v>
      </c>
      <c r="BC133" s="70">
        <v>4</v>
      </c>
      <c r="BD133" s="438">
        <f t="shared" ref="BD133:BD196" si="83">+ROUND($AU133/BC133,$BD$2)</f>
        <v>1.82</v>
      </c>
      <c r="BE133" s="442">
        <f t="shared" ref="BE133:BE196" si="84">+ROUND($AV133/BC133,$BD$2)</f>
        <v>3.39</v>
      </c>
      <c r="BF133" s="438">
        <f t="shared" si="66"/>
        <v>27.45</v>
      </c>
      <c r="BG133" s="70">
        <v>4</v>
      </c>
      <c r="BH133" s="438">
        <f t="shared" ref="BH133:BH196" si="85">+ROUND($AU133/BG133,$BD$2)</f>
        <v>1.82</v>
      </c>
      <c r="BI133" s="442">
        <f t="shared" ref="BI133:BI196" si="86">+ROUND($AV133/BG133,$BD$2)</f>
        <v>3.39</v>
      </c>
      <c r="BJ133" s="438">
        <f t="shared" si="67"/>
        <v>27.45</v>
      </c>
      <c r="BK133" s="70">
        <v>4</v>
      </c>
      <c r="BL133" s="438">
        <f t="shared" ref="BL133:BL196" si="87">+ROUND($AU133/BK133,$BD$2)</f>
        <v>1.82</v>
      </c>
      <c r="BM133" s="442">
        <f t="shared" ref="BM133:BM196" si="88">+ROUND($AV133/BK133,$BD$2)</f>
        <v>3.39</v>
      </c>
      <c r="BN133" s="93">
        <v>0</v>
      </c>
      <c r="BO133" s="93">
        <f>+INDEX(FY2018_ALL_Targets!DV:DV,MATCH('Final Comp Values'!C133,FY2018_ALL_Targets!B:B,0))</f>
        <v>0</v>
      </c>
      <c r="BP133" s="93">
        <f>++INDEX(FY2018_ALL_Targets!DW:DW,MATCH('Final Comp Values'!C133,FY2018_ALL_Targets!B:B,0))</f>
        <v>0</v>
      </c>
      <c r="BQ133" s="539">
        <f>++INDEX(FY2018_ALL_Targets!DX:DX,MATCH('Final Comp Values'!$C133,FY2018_ALL_Targets!$B:$B,0))</f>
        <v>0</v>
      </c>
      <c r="BR133" s="437">
        <f t="shared" ref="BR133:BR196" si="89">+IF(BQ133=4,AU133,BO133*AZ133)</f>
        <v>0</v>
      </c>
      <c r="BS133" s="438">
        <f t="shared" ref="BS133:BS196" si="90">IF(BQ133=4,AV133,+BP133*BA133)</f>
        <v>0</v>
      </c>
      <c r="BT133" s="543">
        <f t="shared" si="68"/>
        <v>0</v>
      </c>
      <c r="BU133" s="437">
        <f t="shared" si="80"/>
        <v>48.29</v>
      </c>
      <c r="BV133" s="438">
        <f t="shared" ref="BV133:BV196" si="91">+IF(BU133="",0,BU133*AL133)</f>
        <v>1235250.8266119314</v>
      </c>
      <c r="BW133" s="548">
        <f t="shared" si="70"/>
        <v>3.3318702344843137E-3</v>
      </c>
      <c r="BX133" s="437">
        <f t="shared" ref="BX133:BX196" si="92">+IF(BW133=0,0,ROUND(BW133*$BT$519,2))</f>
        <v>0</v>
      </c>
      <c r="BY133" s="551">
        <f t="shared" ref="BY133:BY196" si="93">+IF(BX133=0,0,ROUND(BX133/AL133,2))</f>
        <v>0</v>
      </c>
      <c r="BZ133" s="471">
        <f t="shared" si="71"/>
        <v>0</v>
      </c>
      <c r="CA133" s="469">
        <f t="shared" si="72"/>
        <v>1234931.08</v>
      </c>
      <c r="CB133" s="471">
        <f t="shared" si="73"/>
        <v>1235250.8266119314</v>
      </c>
      <c r="CC133" s="471">
        <f t="shared" si="74"/>
        <v>9.9999999999980105E-3</v>
      </c>
      <c r="CD133" s="474">
        <f t="shared" si="75"/>
        <v>255.78522783756304</v>
      </c>
      <c r="CE133" s="474">
        <f t="shared" si="76"/>
        <v>319.74661193136126</v>
      </c>
      <c r="CF133" s="472">
        <f t="shared" si="77"/>
        <v>-63.961384093798216</v>
      </c>
      <c r="CG133" s="473">
        <f t="shared" si="78"/>
        <v>0</v>
      </c>
    </row>
    <row r="134" spans="1:85" s="71" customFormat="1" ht="15.75" customHeight="1" x14ac:dyDescent="0.25">
      <c r="A134" s="87">
        <v>1026704</v>
      </c>
      <c r="B134" s="88">
        <v>4970</v>
      </c>
      <c r="C134" s="88">
        <v>675956</v>
      </c>
      <c r="D134" s="88" t="s">
        <v>1297</v>
      </c>
      <c r="E134" s="89" t="s">
        <v>306</v>
      </c>
      <c r="F134" s="89" t="s">
        <v>1349</v>
      </c>
      <c r="G134" s="90" t="s">
        <v>1260</v>
      </c>
      <c r="H134" s="91" t="s">
        <v>1350</v>
      </c>
      <c r="I134" s="70" t="s">
        <v>35</v>
      </c>
      <c r="J134" s="70" t="s">
        <v>35</v>
      </c>
      <c r="K134" s="70" t="s">
        <v>1262</v>
      </c>
      <c r="L134" s="70"/>
      <c r="M134" s="70"/>
      <c r="N134" s="77"/>
      <c r="O134" s="70">
        <v>1017938</v>
      </c>
      <c r="P134" s="78">
        <v>39816</v>
      </c>
      <c r="Q134" s="79">
        <v>41640</v>
      </c>
      <c r="R134" s="79">
        <v>42004</v>
      </c>
      <c r="S134" s="78">
        <v>39816</v>
      </c>
      <c r="T134" s="80" t="s">
        <v>1263</v>
      </c>
      <c r="U134" s="61">
        <v>5.1034219690164759E-3</v>
      </c>
      <c r="V134" s="62">
        <v>4.0496845109026488E-3</v>
      </c>
      <c r="W134" s="30">
        <v>484805</v>
      </c>
      <c r="X134" s="63">
        <v>484805</v>
      </c>
      <c r="Y134" s="63">
        <v>969610</v>
      </c>
      <c r="Z134" s="67">
        <v>64386.61</v>
      </c>
      <c r="AA134" s="68">
        <v>64386.61</v>
      </c>
      <c r="AB134" s="68">
        <v>64386.61</v>
      </c>
      <c r="AC134" s="68">
        <v>64386.61</v>
      </c>
      <c r="AD134" s="66">
        <v>257546.42</v>
      </c>
      <c r="AE134" s="67">
        <v>119575.12</v>
      </c>
      <c r="AF134" s="68">
        <v>119575.12</v>
      </c>
      <c r="AG134" s="68">
        <v>119575.12</v>
      </c>
      <c r="AH134" s="68">
        <v>119575.12</v>
      </c>
      <c r="AI134" s="66">
        <v>478300.49</v>
      </c>
      <c r="AJ134" s="69">
        <v>1705456.91</v>
      </c>
      <c r="AK134" s="406" t="s">
        <v>1297</v>
      </c>
      <c r="AL134" s="407">
        <v>39786.959998239028</v>
      </c>
      <c r="AM134" s="434">
        <f t="shared" ref="AM134:AM197" si="94">+Y134/(1-$AO$2)</f>
        <v>1042591.3978494625</v>
      </c>
      <c r="AN134" s="435">
        <f t="shared" ref="AN134:AN197" si="95">+AD134/(1-$AO$2)</f>
        <v>276931.6344086022</v>
      </c>
      <c r="AO134" s="436">
        <f t="shared" ref="AO134:AO197" si="96">+AI134/(1-$AO$2)</f>
        <v>514301.60215053766</v>
      </c>
      <c r="AP134" s="437">
        <f t="shared" ref="AP134:AR197" si="97">+ROUND(AM134/$AL134,$AV$2)</f>
        <v>26.2</v>
      </c>
      <c r="AQ134" s="438">
        <f t="shared" si="97"/>
        <v>6.96</v>
      </c>
      <c r="AR134" s="438">
        <f t="shared" si="97"/>
        <v>12.93</v>
      </c>
      <c r="AS134" s="443">
        <f t="shared" ref="AS134:AS197" si="98">+AP134+AQ134+AR134</f>
        <v>46.089999999999996</v>
      </c>
      <c r="AT134" s="437">
        <f t="shared" ref="AT134:AT197" si="99">+ROUND(Y134/$AL134,$AV$2)</f>
        <v>24.37</v>
      </c>
      <c r="AU134" s="438">
        <f t="shared" ref="AU134:AU197" si="100">+ROUND(AD134/$AL134,$AV$2)</f>
        <v>6.47</v>
      </c>
      <c r="AV134" s="438">
        <f t="shared" ref="AV134:AV197" si="101">+ROUND(AI134/$AL134,$AV$2)</f>
        <v>12.02</v>
      </c>
      <c r="AW134" s="444">
        <f t="shared" ref="AW134:AW197" si="102">+AT134+AU134+AV134</f>
        <v>42.86</v>
      </c>
      <c r="AX134" s="441">
        <f t="shared" ref="AX134:AX197" si="103">+$AT134</f>
        <v>24.37</v>
      </c>
      <c r="AY134" s="70">
        <f t="shared" ref="AY134:AY197" si="104">4-BQ134</f>
        <v>4</v>
      </c>
      <c r="AZ134" s="438">
        <f t="shared" si="81"/>
        <v>1.62</v>
      </c>
      <c r="BA134" s="442">
        <f t="shared" si="82"/>
        <v>3.01</v>
      </c>
      <c r="BB134" s="438">
        <f t="shared" ref="BB134:BB197" si="105">+$AT134</f>
        <v>24.37</v>
      </c>
      <c r="BC134" s="70">
        <v>4</v>
      </c>
      <c r="BD134" s="438">
        <f t="shared" si="83"/>
        <v>1.62</v>
      </c>
      <c r="BE134" s="442">
        <f t="shared" si="84"/>
        <v>3.01</v>
      </c>
      <c r="BF134" s="438">
        <f t="shared" ref="BF134:BF197" si="106">+$AT134</f>
        <v>24.37</v>
      </c>
      <c r="BG134" s="70">
        <v>4</v>
      </c>
      <c r="BH134" s="438">
        <f t="shared" si="85"/>
        <v>1.62</v>
      </c>
      <c r="BI134" s="442">
        <f t="shared" si="86"/>
        <v>3.01</v>
      </c>
      <c r="BJ134" s="438">
        <f t="shared" ref="BJ134:BJ197" si="107">+$AT134</f>
        <v>24.37</v>
      </c>
      <c r="BK134" s="70">
        <v>4</v>
      </c>
      <c r="BL134" s="438">
        <f t="shared" si="87"/>
        <v>1.62</v>
      </c>
      <c r="BM134" s="442">
        <f t="shared" si="88"/>
        <v>3.01</v>
      </c>
      <c r="BN134" s="93">
        <v>0</v>
      </c>
      <c r="BO134" s="93">
        <f>+INDEX(FY2018_ALL_Targets!DV:DV,MATCH('Final Comp Values'!C134,FY2018_ALL_Targets!B:B,0))</f>
        <v>0</v>
      </c>
      <c r="BP134" s="93">
        <f>++INDEX(FY2018_ALL_Targets!DW:DW,MATCH('Final Comp Values'!C134,FY2018_ALL_Targets!B:B,0))</f>
        <v>0</v>
      </c>
      <c r="BQ134" s="539">
        <f>++INDEX(FY2018_ALL_Targets!DX:DX,MATCH('Final Comp Values'!$C134,FY2018_ALL_Targets!$B:$B,0))</f>
        <v>0</v>
      </c>
      <c r="BR134" s="437">
        <f t="shared" si="89"/>
        <v>0</v>
      </c>
      <c r="BS134" s="438">
        <f t="shared" si="90"/>
        <v>0</v>
      </c>
      <c r="BT134" s="543">
        <f t="shared" ref="BT134:BT197" si="108">+IF((BR134+BS134)=0,0,AL134*(BR134+BS134))</f>
        <v>0</v>
      </c>
      <c r="BU134" s="437">
        <f t="shared" ref="BU134:BU197" si="109">((AY134-BO134)*AZ134)+((AY134-BP134)*BA134)+AX134</f>
        <v>42.89</v>
      </c>
      <c r="BV134" s="438">
        <f t="shared" si="91"/>
        <v>1706462.714324472</v>
      </c>
      <c r="BW134" s="548">
        <f t="shared" ref="BW134:BW197" si="110">+BV134/$BV$519</f>
        <v>4.6028808090012724E-3</v>
      </c>
      <c r="BX134" s="437">
        <f t="shared" si="92"/>
        <v>0</v>
      </c>
      <c r="BY134" s="551">
        <f t="shared" si="93"/>
        <v>0</v>
      </c>
      <c r="BZ134" s="471">
        <f t="shared" ref="BZ134:BZ197" si="111">+BR134+BS134+BU134-AX134-AZ134-BA134-AZ134-BA134-AZ134-BA134-AZ134-BA134</f>
        <v>0</v>
      </c>
      <c r="CA134" s="469">
        <f t="shared" ref="CA134:CA197" si="112">+AJ134</f>
        <v>1705456.91</v>
      </c>
      <c r="CB134" s="471">
        <f t="shared" ref="CB134:CB197" si="113">+BV134+BX134</f>
        <v>1706462.714324472</v>
      </c>
      <c r="CC134" s="471">
        <f t="shared" ref="CC134:CC197" si="114">+BY134+BU134-AW134</f>
        <v>3.0000000000001137E-2</v>
      </c>
      <c r="CD134" s="474">
        <f t="shared" ref="CD134:CD197" si="115">+(CC134/AW134)*AJ134</f>
        <v>1193.7402543164242</v>
      </c>
      <c r="CE134" s="474">
        <f t="shared" ref="CE134:CE197" si="116">+CB134-CA134</f>
        <v>1005.8043244720902</v>
      </c>
      <c r="CF134" s="472">
        <f t="shared" ref="CF134:CF197" si="117">+CD134-CE134</f>
        <v>187.93592984433394</v>
      </c>
      <c r="CG134" s="473">
        <f t="shared" ref="CG134:CG197" si="118">+BT134/AJ134</f>
        <v>0</v>
      </c>
    </row>
    <row r="135" spans="1:85" s="71" customFormat="1" ht="15.75" customHeight="1" x14ac:dyDescent="0.25">
      <c r="A135" s="87">
        <v>1026670</v>
      </c>
      <c r="B135" s="88">
        <v>104157</v>
      </c>
      <c r="C135" s="88">
        <v>676245</v>
      </c>
      <c r="D135" s="88" t="s">
        <v>1297</v>
      </c>
      <c r="E135" s="89" t="s">
        <v>480</v>
      </c>
      <c r="F135" s="89" t="s">
        <v>1349</v>
      </c>
      <c r="G135" s="90" t="s">
        <v>1260</v>
      </c>
      <c r="H135" s="91" t="s">
        <v>1350</v>
      </c>
      <c r="I135" s="70" t="s">
        <v>35</v>
      </c>
      <c r="J135" s="70" t="s">
        <v>35</v>
      </c>
      <c r="K135" s="70" t="s">
        <v>1262</v>
      </c>
      <c r="L135" s="70"/>
      <c r="M135" s="70"/>
      <c r="N135" s="77"/>
      <c r="O135" s="86">
        <v>1017662</v>
      </c>
      <c r="P135" s="78">
        <v>27605</v>
      </c>
      <c r="Q135" s="79">
        <v>41640</v>
      </c>
      <c r="R135" s="79">
        <v>42004</v>
      </c>
      <c r="S135" s="78">
        <v>27605</v>
      </c>
      <c r="T135" s="80" t="s">
        <v>1263</v>
      </c>
      <c r="U135" s="61">
        <v>3.538275152067004E-3</v>
      </c>
      <c r="V135" s="62">
        <v>2.8077039613087105E-3</v>
      </c>
      <c r="W135" s="30">
        <v>336122</v>
      </c>
      <c r="X135" s="63">
        <v>336122</v>
      </c>
      <c r="Y135" s="63">
        <v>672244</v>
      </c>
      <c r="Z135" s="67">
        <v>44640.15</v>
      </c>
      <c r="AA135" s="68">
        <v>44640.15</v>
      </c>
      <c r="AB135" s="68">
        <v>44640.15</v>
      </c>
      <c r="AC135" s="68">
        <v>44640.15</v>
      </c>
      <c r="AD135" s="66">
        <v>178560.6</v>
      </c>
      <c r="AE135" s="67">
        <v>82903.14</v>
      </c>
      <c r="AF135" s="68">
        <v>82903.14</v>
      </c>
      <c r="AG135" s="68">
        <v>82903.14</v>
      </c>
      <c r="AH135" s="68">
        <v>82903.14</v>
      </c>
      <c r="AI135" s="66">
        <v>331612.55</v>
      </c>
      <c r="AJ135" s="69">
        <v>1182417.1499999999</v>
      </c>
      <c r="AK135" s="406" t="s">
        <v>1297</v>
      </c>
      <c r="AL135" s="407">
        <v>39786.959998239028</v>
      </c>
      <c r="AM135" s="434">
        <f t="shared" si="94"/>
        <v>722843.01075268828</v>
      </c>
      <c r="AN135" s="435">
        <f t="shared" si="95"/>
        <v>192000.64516129033</v>
      </c>
      <c r="AO135" s="436">
        <f t="shared" si="96"/>
        <v>356572.63440860214</v>
      </c>
      <c r="AP135" s="437">
        <f t="shared" si="97"/>
        <v>18.170000000000002</v>
      </c>
      <c r="AQ135" s="438">
        <f t="shared" si="97"/>
        <v>4.83</v>
      </c>
      <c r="AR135" s="438">
        <f t="shared" si="97"/>
        <v>8.9600000000000009</v>
      </c>
      <c r="AS135" s="443">
        <f t="shared" si="98"/>
        <v>31.96</v>
      </c>
      <c r="AT135" s="437">
        <f t="shared" si="99"/>
        <v>16.899999999999999</v>
      </c>
      <c r="AU135" s="438">
        <f t="shared" si="100"/>
        <v>4.49</v>
      </c>
      <c r="AV135" s="438">
        <f t="shared" si="101"/>
        <v>8.33</v>
      </c>
      <c r="AW135" s="444">
        <f t="shared" si="102"/>
        <v>29.72</v>
      </c>
      <c r="AX135" s="441">
        <f t="shared" si="103"/>
        <v>16.899999999999999</v>
      </c>
      <c r="AY135" s="70">
        <f t="shared" si="104"/>
        <v>4</v>
      </c>
      <c r="AZ135" s="438">
        <f t="shared" si="81"/>
        <v>1.1200000000000001</v>
      </c>
      <c r="BA135" s="442">
        <f t="shared" si="82"/>
        <v>2.08</v>
      </c>
      <c r="BB135" s="438">
        <f t="shared" si="105"/>
        <v>16.899999999999999</v>
      </c>
      <c r="BC135" s="70">
        <v>4</v>
      </c>
      <c r="BD135" s="438">
        <f t="shared" si="83"/>
        <v>1.1200000000000001</v>
      </c>
      <c r="BE135" s="442">
        <f t="shared" si="84"/>
        <v>2.08</v>
      </c>
      <c r="BF135" s="438">
        <f t="shared" si="106"/>
        <v>16.899999999999999</v>
      </c>
      <c r="BG135" s="70">
        <v>4</v>
      </c>
      <c r="BH135" s="438">
        <f t="shared" si="85"/>
        <v>1.1200000000000001</v>
      </c>
      <c r="BI135" s="442">
        <f t="shared" si="86"/>
        <v>2.08</v>
      </c>
      <c r="BJ135" s="438">
        <f t="shared" si="107"/>
        <v>16.899999999999999</v>
      </c>
      <c r="BK135" s="70">
        <v>4</v>
      </c>
      <c r="BL135" s="438">
        <f t="shared" si="87"/>
        <v>1.1200000000000001</v>
      </c>
      <c r="BM135" s="442">
        <f t="shared" si="88"/>
        <v>2.08</v>
      </c>
      <c r="BN135" s="93">
        <v>0</v>
      </c>
      <c r="BO135" s="93">
        <f>+INDEX(FY2018_ALL_Targets!DV:DV,MATCH('Final Comp Values'!C135,FY2018_ALL_Targets!B:B,0))</f>
        <v>0</v>
      </c>
      <c r="BP135" s="93">
        <f>++INDEX(FY2018_ALL_Targets!DW:DW,MATCH('Final Comp Values'!C135,FY2018_ALL_Targets!B:B,0))</f>
        <v>0</v>
      </c>
      <c r="BQ135" s="539">
        <f>++INDEX(FY2018_ALL_Targets!DX:DX,MATCH('Final Comp Values'!$C135,FY2018_ALL_Targets!$B:$B,0))</f>
        <v>0</v>
      </c>
      <c r="BR135" s="437">
        <f t="shared" si="89"/>
        <v>0</v>
      </c>
      <c r="BS135" s="438">
        <f t="shared" si="90"/>
        <v>0</v>
      </c>
      <c r="BT135" s="543">
        <f t="shared" si="108"/>
        <v>0</v>
      </c>
      <c r="BU135" s="437">
        <f t="shared" si="109"/>
        <v>29.7</v>
      </c>
      <c r="BV135" s="438">
        <f t="shared" si="91"/>
        <v>1181672.7119476991</v>
      </c>
      <c r="BW135" s="548">
        <f t="shared" si="110"/>
        <v>3.1873527635191833E-3</v>
      </c>
      <c r="BX135" s="437">
        <f t="shared" si="92"/>
        <v>0</v>
      </c>
      <c r="BY135" s="551">
        <f t="shared" si="93"/>
        <v>0</v>
      </c>
      <c r="BZ135" s="471">
        <f t="shared" si="111"/>
        <v>0</v>
      </c>
      <c r="CA135" s="469">
        <f t="shared" si="112"/>
        <v>1182417.1499999999</v>
      </c>
      <c r="CB135" s="471">
        <f t="shared" si="113"/>
        <v>1181672.7119476991</v>
      </c>
      <c r="CC135" s="471">
        <f t="shared" si="114"/>
        <v>-1.9999999999999574E-2</v>
      </c>
      <c r="CD135" s="474">
        <f t="shared" si="115"/>
        <v>-795.70467698517814</v>
      </c>
      <c r="CE135" s="474">
        <f t="shared" si="116"/>
        <v>-744.43805230082944</v>
      </c>
      <c r="CF135" s="472">
        <f t="shared" si="117"/>
        <v>-51.266624684348699</v>
      </c>
      <c r="CG135" s="473">
        <f t="shared" si="118"/>
        <v>0</v>
      </c>
    </row>
    <row r="136" spans="1:85" s="71" customFormat="1" ht="15.75" customHeight="1" x14ac:dyDescent="0.25">
      <c r="A136" s="81">
        <v>1026578</v>
      </c>
      <c r="B136" s="82">
        <v>4737</v>
      </c>
      <c r="C136" s="82">
        <v>675428</v>
      </c>
      <c r="D136" s="82" t="s">
        <v>1267</v>
      </c>
      <c r="E136" s="83" t="s">
        <v>796</v>
      </c>
      <c r="F136" s="83" t="s">
        <v>1351</v>
      </c>
      <c r="G136" s="84" t="s">
        <v>1260</v>
      </c>
      <c r="H136" s="85" t="s">
        <v>1352</v>
      </c>
      <c r="I136" s="70" t="s">
        <v>35</v>
      </c>
      <c r="J136" s="70" t="s">
        <v>35</v>
      </c>
      <c r="K136" s="70" t="s">
        <v>35</v>
      </c>
      <c r="L136" s="70"/>
      <c r="M136" s="70"/>
      <c r="N136" s="77"/>
      <c r="O136" s="70">
        <v>1012905</v>
      </c>
      <c r="P136" s="78">
        <v>18458</v>
      </c>
      <c r="Q136" s="79">
        <v>41518</v>
      </c>
      <c r="R136" s="79">
        <v>41882</v>
      </c>
      <c r="S136" s="78">
        <v>18458</v>
      </c>
      <c r="T136" s="80" t="s">
        <v>1265</v>
      </c>
      <c r="U136" s="61">
        <v>2.3658570098479535E-3</v>
      </c>
      <c r="V136" s="62">
        <v>1.8773627863733445E-3</v>
      </c>
      <c r="W136" s="30">
        <v>224747</v>
      </c>
      <c r="X136" s="63">
        <v>224747</v>
      </c>
      <c r="Y136" s="63">
        <v>449494</v>
      </c>
      <c r="Z136" s="67">
        <v>29848.5</v>
      </c>
      <c r="AA136" s="68">
        <v>29848.5</v>
      </c>
      <c r="AB136" s="68">
        <v>29848.5</v>
      </c>
      <c r="AC136" s="68">
        <v>29848.5</v>
      </c>
      <c r="AD136" s="66">
        <v>119394.01</v>
      </c>
      <c r="AE136" s="67">
        <v>55432.93</v>
      </c>
      <c r="AF136" s="68">
        <v>55432.93</v>
      </c>
      <c r="AG136" s="68">
        <v>55432.93</v>
      </c>
      <c r="AH136" s="68">
        <v>55432.93</v>
      </c>
      <c r="AI136" s="66">
        <v>221731.73</v>
      </c>
      <c r="AJ136" s="69">
        <v>790619.74</v>
      </c>
      <c r="AK136" s="406" t="s">
        <v>1267</v>
      </c>
      <c r="AL136" s="407">
        <v>54327.030754892119</v>
      </c>
      <c r="AM136" s="434">
        <f t="shared" si="94"/>
        <v>483326.88172043016</v>
      </c>
      <c r="AN136" s="435">
        <f t="shared" si="95"/>
        <v>128380.65591397849</v>
      </c>
      <c r="AO136" s="436">
        <f t="shared" si="96"/>
        <v>238421.21505376347</v>
      </c>
      <c r="AP136" s="437">
        <f t="shared" si="97"/>
        <v>8.9</v>
      </c>
      <c r="AQ136" s="438">
        <f t="shared" si="97"/>
        <v>2.36</v>
      </c>
      <c r="AR136" s="438">
        <f t="shared" si="97"/>
        <v>4.3899999999999997</v>
      </c>
      <c r="AS136" s="443">
        <f t="shared" si="98"/>
        <v>15.649999999999999</v>
      </c>
      <c r="AT136" s="437">
        <f t="shared" si="99"/>
        <v>8.27</v>
      </c>
      <c r="AU136" s="438">
        <f t="shared" si="100"/>
        <v>2.2000000000000002</v>
      </c>
      <c r="AV136" s="438">
        <f t="shared" si="101"/>
        <v>4.08</v>
      </c>
      <c r="AW136" s="444">
        <f t="shared" si="102"/>
        <v>14.549999999999999</v>
      </c>
      <c r="AX136" s="441">
        <f t="shared" si="103"/>
        <v>8.27</v>
      </c>
      <c r="AY136" s="70">
        <f t="shared" si="104"/>
        <v>4</v>
      </c>
      <c r="AZ136" s="438">
        <f t="shared" si="81"/>
        <v>0.55000000000000004</v>
      </c>
      <c r="BA136" s="442">
        <f t="shared" si="82"/>
        <v>1.02</v>
      </c>
      <c r="BB136" s="438">
        <f t="shared" si="105"/>
        <v>8.27</v>
      </c>
      <c r="BC136" s="70">
        <v>4</v>
      </c>
      <c r="BD136" s="438">
        <f t="shared" si="83"/>
        <v>0.55000000000000004</v>
      </c>
      <c r="BE136" s="442">
        <f t="shared" si="84"/>
        <v>1.02</v>
      </c>
      <c r="BF136" s="438">
        <f t="shared" si="106"/>
        <v>8.27</v>
      </c>
      <c r="BG136" s="70">
        <v>4</v>
      </c>
      <c r="BH136" s="438">
        <f t="shared" si="85"/>
        <v>0.55000000000000004</v>
      </c>
      <c r="BI136" s="442">
        <f t="shared" si="86"/>
        <v>1.02</v>
      </c>
      <c r="BJ136" s="438">
        <f t="shared" si="107"/>
        <v>8.27</v>
      </c>
      <c r="BK136" s="70">
        <v>4</v>
      </c>
      <c r="BL136" s="438">
        <f t="shared" si="87"/>
        <v>0.55000000000000004</v>
      </c>
      <c r="BM136" s="442">
        <f t="shared" si="88"/>
        <v>1.02</v>
      </c>
      <c r="BN136" s="93">
        <v>0</v>
      </c>
      <c r="BO136" s="93">
        <f>+INDEX(FY2018_ALL_Targets!DV:DV,MATCH('Final Comp Values'!C136,FY2018_ALL_Targets!B:B,0))</f>
        <v>0</v>
      </c>
      <c r="BP136" s="93">
        <f>++INDEX(FY2018_ALL_Targets!DW:DW,MATCH('Final Comp Values'!C136,FY2018_ALL_Targets!B:B,0))</f>
        <v>0</v>
      </c>
      <c r="BQ136" s="539">
        <f>++INDEX(FY2018_ALL_Targets!DX:DX,MATCH('Final Comp Values'!$C136,FY2018_ALL_Targets!$B:$B,0))</f>
        <v>0</v>
      </c>
      <c r="BR136" s="437">
        <f t="shared" si="89"/>
        <v>0</v>
      </c>
      <c r="BS136" s="438">
        <f t="shared" si="90"/>
        <v>0</v>
      </c>
      <c r="BT136" s="543">
        <f t="shared" si="108"/>
        <v>0</v>
      </c>
      <c r="BU136" s="437">
        <f t="shared" si="109"/>
        <v>14.55</v>
      </c>
      <c r="BV136" s="438">
        <f t="shared" si="91"/>
        <v>790458.29748368042</v>
      </c>
      <c r="BW136" s="548">
        <f t="shared" si="110"/>
        <v>2.1321211985834442E-3</v>
      </c>
      <c r="BX136" s="437">
        <f t="shared" si="92"/>
        <v>0</v>
      </c>
      <c r="BY136" s="551">
        <f t="shared" si="93"/>
        <v>0</v>
      </c>
      <c r="BZ136" s="471">
        <f t="shared" si="111"/>
        <v>0</v>
      </c>
      <c r="CA136" s="469">
        <f t="shared" si="112"/>
        <v>790619.74</v>
      </c>
      <c r="CB136" s="471">
        <f t="shared" si="113"/>
        <v>790458.29748368042</v>
      </c>
      <c r="CC136" s="471">
        <f t="shared" si="114"/>
        <v>0</v>
      </c>
      <c r="CD136" s="474">
        <f t="shared" si="115"/>
        <v>0</v>
      </c>
      <c r="CE136" s="474">
        <f t="shared" si="116"/>
        <v>-161.44251631957013</v>
      </c>
      <c r="CF136" s="472">
        <f t="shared" si="117"/>
        <v>161.44251631957013</v>
      </c>
      <c r="CG136" s="473">
        <f t="shared" si="118"/>
        <v>0</v>
      </c>
    </row>
    <row r="137" spans="1:85" s="71" customFormat="1" ht="15.75" customHeight="1" x14ac:dyDescent="0.25">
      <c r="A137" s="81">
        <v>1026664</v>
      </c>
      <c r="B137" s="82">
        <v>4629</v>
      </c>
      <c r="C137" s="82">
        <v>455549</v>
      </c>
      <c r="D137" s="82" t="s">
        <v>1267</v>
      </c>
      <c r="E137" s="83" t="s">
        <v>760</v>
      </c>
      <c r="F137" s="83" t="s">
        <v>1351</v>
      </c>
      <c r="G137" s="84" t="s">
        <v>1260</v>
      </c>
      <c r="H137" s="85" t="s">
        <v>1353</v>
      </c>
      <c r="I137" s="70" t="s">
        <v>35</v>
      </c>
      <c r="J137" s="70" t="s">
        <v>35</v>
      </c>
      <c r="K137" s="70" t="s">
        <v>35</v>
      </c>
      <c r="L137" s="70"/>
      <c r="M137" s="70"/>
      <c r="N137" s="77"/>
      <c r="O137" s="70">
        <v>1013351</v>
      </c>
      <c r="P137" s="78">
        <v>16510</v>
      </c>
      <c r="Q137" s="79">
        <v>41518</v>
      </c>
      <c r="R137" s="79">
        <v>41882</v>
      </c>
      <c r="S137" s="78">
        <v>16510</v>
      </c>
      <c r="T137" s="80" t="s">
        <v>1263</v>
      </c>
      <c r="U137" s="61">
        <v>2.1161718080284814E-3</v>
      </c>
      <c r="V137" s="62">
        <v>1.6792317479154793E-3</v>
      </c>
      <c r="W137" s="30">
        <v>201028</v>
      </c>
      <c r="X137" s="63">
        <v>201028</v>
      </c>
      <c r="Y137" s="63">
        <v>402056</v>
      </c>
      <c r="Z137" s="67">
        <v>26698.39</v>
      </c>
      <c r="AA137" s="68">
        <v>26698.39</v>
      </c>
      <c r="AB137" s="68">
        <v>26698.39</v>
      </c>
      <c r="AC137" s="68">
        <v>26698.39</v>
      </c>
      <c r="AD137" s="66">
        <v>106793.54</v>
      </c>
      <c r="AE137" s="67">
        <v>49582.71</v>
      </c>
      <c r="AF137" s="68">
        <v>49582.71</v>
      </c>
      <c r="AG137" s="68">
        <v>49582.71</v>
      </c>
      <c r="AH137" s="68">
        <v>49582.71</v>
      </c>
      <c r="AI137" s="66">
        <v>198330.85</v>
      </c>
      <c r="AJ137" s="69">
        <v>707180.39</v>
      </c>
      <c r="AK137" s="406" t="s">
        <v>1267</v>
      </c>
      <c r="AL137" s="407">
        <v>54327.030754892119</v>
      </c>
      <c r="AM137" s="434">
        <f t="shared" si="94"/>
        <v>432318.2795698925</v>
      </c>
      <c r="AN137" s="435">
        <f t="shared" si="95"/>
        <v>114831.76344086022</v>
      </c>
      <c r="AO137" s="436">
        <f t="shared" si="96"/>
        <v>213258.97849462368</v>
      </c>
      <c r="AP137" s="437">
        <f t="shared" si="97"/>
        <v>7.96</v>
      </c>
      <c r="AQ137" s="438">
        <f t="shared" si="97"/>
        <v>2.11</v>
      </c>
      <c r="AR137" s="438">
        <f t="shared" si="97"/>
        <v>3.93</v>
      </c>
      <c r="AS137" s="443">
        <f t="shared" si="98"/>
        <v>14</v>
      </c>
      <c r="AT137" s="437">
        <f t="shared" si="99"/>
        <v>7.4</v>
      </c>
      <c r="AU137" s="438">
        <f t="shared" si="100"/>
        <v>1.97</v>
      </c>
      <c r="AV137" s="438">
        <f t="shared" si="101"/>
        <v>3.65</v>
      </c>
      <c r="AW137" s="444">
        <f t="shared" si="102"/>
        <v>13.020000000000001</v>
      </c>
      <c r="AX137" s="441">
        <f t="shared" si="103"/>
        <v>7.4</v>
      </c>
      <c r="AY137" s="70">
        <f t="shared" si="104"/>
        <v>4</v>
      </c>
      <c r="AZ137" s="438">
        <f t="shared" si="81"/>
        <v>0.49</v>
      </c>
      <c r="BA137" s="442">
        <f t="shared" si="82"/>
        <v>0.91</v>
      </c>
      <c r="BB137" s="438">
        <f t="shared" si="105"/>
        <v>7.4</v>
      </c>
      <c r="BC137" s="70">
        <v>4</v>
      </c>
      <c r="BD137" s="438">
        <f t="shared" si="83"/>
        <v>0.49</v>
      </c>
      <c r="BE137" s="442">
        <f t="shared" si="84"/>
        <v>0.91</v>
      </c>
      <c r="BF137" s="438">
        <f t="shared" si="106"/>
        <v>7.4</v>
      </c>
      <c r="BG137" s="70">
        <v>4</v>
      </c>
      <c r="BH137" s="438">
        <f t="shared" si="85"/>
        <v>0.49</v>
      </c>
      <c r="BI137" s="442">
        <f t="shared" si="86"/>
        <v>0.91</v>
      </c>
      <c r="BJ137" s="438">
        <f t="shared" si="107"/>
        <v>7.4</v>
      </c>
      <c r="BK137" s="70">
        <v>4</v>
      </c>
      <c r="BL137" s="438">
        <f t="shared" si="87"/>
        <v>0.49</v>
      </c>
      <c r="BM137" s="442">
        <f t="shared" si="88"/>
        <v>0.91</v>
      </c>
      <c r="BN137" s="93">
        <v>0</v>
      </c>
      <c r="BO137" s="93">
        <f>+INDEX(FY2018_ALL_Targets!DV:DV,MATCH('Final Comp Values'!C137,FY2018_ALL_Targets!B:B,0))</f>
        <v>0</v>
      </c>
      <c r="BP137" s="93">
        <f>++INDEX(FY2018_ALL_Targets!DW:DW,MATCH('Final Comp Values'!C137,FY2018_ALL_Targets!B:B,0))</f>
        <v>0</v>
      </c>
      <c r="BQ137" s="539">
        <f>++INDEX(FY2018_ALL_Targets!DX:DX,MATCH('Final Comp Values'!$C137,FY2018_ALL_Targets!$B:$B,0))</f>
        <v>0</v>
      </c>
      <c r="BR137" s="437">
        <f t="shared" si="89"/>
        <v>0</v>
      </c>
      <c r="BS137" s="438">
        <f t="shared" si="90"/>
        <v>0</v>
      </c>
      <c r="BT137" s="543">
        <f t="shared" si="108"/>
        <v>0</v>
      </c>
      <c r="BU137" s="437">
        <f t="shared" si="109"/>
        <v>13</v>
      </c>
      <c r="BV137" s="438">
        <f t="shared" si="91"/>
        <v>706251.39981359756</v>
      </c>
      <c r="BW137" s="548">
        <f t="shared" si="110"/>
        <v>1.9049880124800533E-3</v>
      </c>
      <c r="BX137" s="437">
        <f t="shared" si="92"/>
        <v>0</v>
      </c>
      <c r="BY137" s="551">
        <f t="shared" si="93"/>
        <v>0</v>
      </c>
      <c r="BZ137" s="471">
        <f t="shared" si="111"/>
        <v>-1.4432899320127035E-15</v>
      </c>
      <c r="CA137" s="469">
        <f t="shared" si="112"/>
        <v>707180.39</v>
      </c>
      <c r="CB137" s="471">
        <f t="shared" si="113"/>
        <v>706251.39981359756</v>
      </c>
      <c r="CC137" s="471">
        <f t="shared" si="114"/>
        <v>-2.000000000000135E-2</v>
      </c>
      <c r="CD137" s="474">
        <f t="shared" si="115"/>
        <v>-1086.2986021506108</v>
      </c>
      <c r="CE137" s="474">
        <f t="shared" si="116"/>
        <v>-928.99018640245777</v>
      </c>
      <c r="CF137" s="472">
        <f t="shared" si="117"/>
        <v>-157.30841574815304</v>
      </c>
      <c r="CG137" s="473">
        <f t="shared" si="118"/>
        <v>0</v>
      </c>
    </row>
    <row r="138" spans="1:85" s="71" customFormat="1" ht="15.75" customHeight="1" x14ac:dyDescent="0.25">
      <c r="A138" s="81">
        <v>1026686</v>
      </c>
      <c r="B138" s="82">
        <v>4502</v>
      </c>
      <c r="C138" s="82">
        <v>675502</v>
      </c>
      <c r="D138" s="82" t="s">
        <v>1267</v>
      </c>
      <c r="E138" s="83" t="s">
        <v>698</v>
      </c>
      <c r="F138" s="83" t="s">
        <v>1351</v>
      </c>
      <c r="G138" s="84" t="s">
        <v>1260</v>
      </c>
      <c r="H138" s="85" t="s">
        <v>1353</v>
      </c>
      <c r="I138" s="70" t="s">
        <v>35</v>
      </c>
      <c r="J138" s="70" t="s">
        <v>35</v>
      </c>
      <c r="K138" s="70" t="s">
        <v>35</v>
      </c>
      <c r="L138" s="70"/>
      <c r="M138" s="70"/>
      <c r="N138" s="77"/>
      <c r="O138" s="70">
        <v>1012920</v>
      </c>
      <c r="P138" s="78">
        <v>11225</v>
      </c>
      <c r="Q138" s="79">
        <v>41518</v>
      </c>
      <c r="R138" s="79">
        <v>41882</v>
      </c>
      <c r="S138" s="78">
        <v>11225</v>
      </c>
      <c r="T138" s="80" t="s">
        <v>1265</v>
      </c>
      <c r="U138" s="61">
        <v>1.4387661141804788E-3</v>
      </c>
      <c r="V138" s="62">
        <v>1.141694510620912E-3</v>
      </c>
      <c r="W138" s="30">
        <v>136677</v>
      </c>
      <c r="X138" s="63">
        <v>136677</v>
      </c>
      <c r="Y138" s="63">
        <v>273354</v>
      </c>
      <c r="Z138" s="67">
        <v>18151.990000000002</v>
      </c>
      <c r="AA138" s="68">
        <v>18151.990000000002</v>
      </c>
      <c r="AB138" s="68">
        <v>18151.990000000002</v>
      </c>
      <c r="AC138" s="68">
        <v>18151.990000000002</v>
      </c>
      <c r="AD138" s="66">
        <v>72607.960000000006</v>
      </c>
      <c r="AE138" s="67">
        <v>33710.839999999997</v>
      </c>
      <c r="AF138" s="68">
        <v>33710.839999999997</v>
      </c>
      <c r="AG138" s="68">
        <v>33710.839999999997</v>
      </c>
      <c r="AH138" s="68">
        <v>33710.839999999997</v>
      </c>
      <c r="AI138" s="66">
        <v>134843.35999999999</v>
      </c>
      <c r="AJ138" s="69">
        <v>480805.32</v>
      </c>
      <c r="AK138" s="406" t="s">
        <v>1267</v>
      </c>
      <c r="AL138" s="407">
        <v>54327.030754892119</v>
      </c>
      <c r="AM138" s="434">
        <f t="shared" si="94"/>
        <v>293929.03225806454</v>
      </c>
      <c r="AN138" s="435">
        <f t="shared" si="95"/>
        <v>78073.075268817222</v>
      </c>
      <c r="AO138" s="436">
        <f t="shared" si="96"/>
        <v>144992.86021505375</v>
      </c>
      <c r="AP138" s="437">
        <f t="shared" si="97"/>
        <v>5.41</v>
      </c>
      <c r="AQ138" s="438">
        <f t="shared" si="97"/>
        <v>1.44</v>
      </c>
      <c r="AR138" s="438">
        <f t="shared" si="97"/>
        <v>2.67</v>
      </c>
      <c r="AS138" s="443">
        <f t="shared" si="98"/>
        <v>9.52</v>
      </c>
      <c r="AT138" s="437">
        <f t="shared" si="99"/>
        <v>5.03</v>
      </c>
      <c r="AU138" s="438">
        <f t="shared" si="100"/>
        <v>1.34</v>
      </c>
      <c r="AV138" s="438">
        <f t="shared" si="101"/>
        <v>2.48</v>
      </c>
      <c r="AW138" s="444">
        <f t="shared" si="102"/>
        <v>8.85</v>
      </c>
      <c r="AX138" s="441">
        <f t="shared" si="103"/>
        <v>5.03</v>
      </c>
      <c r="AY138" s="70">
        <f t="shared" si="104"/>
        <v>4</v>
      </c>
      <c r="AZ138" s="438">
        <f t="shared" si="81"/>
        <v>0.34</v>
      </c>
      <c r="BA138" s="442">
        <f t="shared" si="82"/>
        <v>0.62</v>
      </c>
      <c r="BB138" s="438">
        <f t="shared" si="105"/>
        <v>5.03</v>
      </c>
      <c r="BC138" s="70">
        <v>4</v>
      </c>
      <c r="BD138" s="438">
        <f t="shared" si="83"/>
        <v>0.34</v>
      </c>
      <c r="BE138" s="442">
        <f t="shared" si="84"/>
        <v>0.62</v>
      </c>
      <c r="BF138" s="438">
        <f t="shared" si="106"/>
        <v>5.03</v>
      </c>
      <c r="BG138" s="70">
        <v>4</v>
      </c>
      <c r="BH138" s="438">
        <f t="shared" si="85"/>
        <v>0.34</v>
      </c>
      <c r="BI138" s="442">
        <f t="shared" si="86"/>
        <v>0.62</v>
      </c>
      <c r="BJ138" s="438">
        <f t="shared" si="107"/>
        <v>5.03</v>
      </c>
      <c r="BK138" s="70">
        <v>4</v>
      </c>
      <c r="BL138" s="438">
        <f t="shared" si="87"/>
        <v>0.34</v>
      </c>
      <c r="BM138" s="442">
        <f t="shared" si="88"/>
        <v>0.62</v>
      </c>
      <c r="BN138" s="93">
        <v>0</v>
      </c>
      <c r="BO138" s="93">
        <f>+INDEX(FY2018_ALL_Targets!DV:DV,MATCH('Final Comp Values'!C138,FY2018_ALL_Targets!B:B,0))</f>
        <v>0</v>
      </c>
      <c r="BP138" s="93">
        <f>++INDEX(FY2018_ALL_Targets!DW:DW,MATCH('Final Comp Values'!C138,FY2018_ALL_Targets!B:B,0))</f>
        <v>0</v>
      </c>
      <c r="BQ138" s="539">
        <f>++INDEX(FY2018_ALL_Targets!DX:DX,MATCH('Final Comp Values'!$C138,FY2018_ALL_Targets!$B:$B,0))</f>
        <v>0</v>
      </c>
      <c r="BR138" s="437">
        <f t="shared" si="89"/>
        <v>0</v>
      </c>
      <c r="BS138" s="438">
        <f t="shared" si="90"/>
        <v>0</v>
      </c>
      <c r="BT138" s="543">
        <f t="shared" si="108"/>
        <v>0</v>
      </c>
      <c r="BU138" s="437">
        <f t="shared" si="109"/>
        <v>8.870000000000001</v>
      </c>
      <c r="BV138" s="438">
        <f t="shared" si="91"/>
        <v>481880.76279589313</v>
      </c>
      <c r="BW138" s="548">
        <f t="shared" si="110"/>
        <v>1.2997879746690826E-3</v>
      </c>
      <c r="BX138" s="437">
        <f t="shared" si="92"/>
        <v>0</v>
      </c>
      <c r="BY138" s="551">
        <f t="shared" si="93"/>
        <v>0</v>
      </c>
      <c r="BZ138" s="471">
        <f t="shared" si="111"/>
        <v>0</v>
      </c>
      <c r="CA138" s="469">
        <f t="shared" si="112"/>
        <v>480805.32</v>
      </c>
      <c r="CB138" s="471">
        <f t="shared" si="113"/>
        <v>481880.76279589313</v>
      </c>
      <c r="CC138" s="471">
        <f t="shared" si="114"/>
        <v>2.000000000000135E-2</v>
      </c>
      <c r="CD138" s="474">
        <f t="shared" si="115"/>
        <v>1086.5656949153276</v>
      </c>
      <c r="CE138" s="474">
        <f t="shared" si="116"/>
        <v>1075.4427958931192</v>
      </c>
      <c r="CF138" s="472">
        <f t="shared" si="117"/>
        <v>11.122899022208458</v>
      </c>
      <c r="CG138" s="473">
        <f t="shared" si="118"/>
        <v>0</v>
      </c>
    </row>
    <row r="139" spans="1:85" s="71" customFormat="1" ht="15.75" customHeight="1" x14ac:dyDescent="0.25">
      <c r="A139" s="92">
        <v>490001</v>
      </c>
      <c r="B139" s="93">
        <v>4900</v>
      </c>
      <c r="C139" s="93">
        <v>675681</v>
      </c>
      <c r="D139" s="93" t="s">
        <v>1258</v>
      </c>
      <c r="E139" s="93" t="s">
        <v>294</v>
      </c>
      <c r="F139" s="93" t="s">
        <v>1354</v>
      </c>
      <c r="G139" s="70" t="s">
        <v>1260</v>
      </c>
      <c r="H139" s="93" t="s">
        <v>294</v>
      </c>
      <c r="I139" s="70" t="s">
        <v>35</v>
      </c>
      <c r="J139" s="70" t="s">
        <v>35</v>
      </c>
      <c r="K139" s="70" t="s">
        <v>1262</v>
      </c>
      <c r="L139" s="70"/>
      <c r="M139" s="70"/>
      <c r="N139" s="77"/>
      <c r="O139" s="70">
        <v>490001</v>
      </c>
      <c r="P139" s="78">
        <v>5357</v>
      </c>
      <c r="Q139" s="79">
        <v>41456</v>
      </c>
      <c r="R139" s="79">
        <v>41820</v>
      </c>
      <c r="S139" s="78">
        <v>5357</v>
      </c>
      <c r="T139" s="80" t="s">
        <v>1263</v>
      </c>
      <c r="U139" s="61">
        <v>6.866343050035479E-4</v>
      </c>
      <c r="V139" s="62">
        <v>5.4486035575912917E-4</v>
      </c>
      <c r="W139" s="30">
        <v>65228</v>
      </c>
      <c r="X139" s="63">
        <v>65228</v>
      </c>
      <c r="Y139" s="63">
        <v>130456</v>
      </c>
      <c r="Z139" s="67">
        <v>8662.83</v>
      </c>
      <c r="AA139" s="68">
        <v>8662.83</v>
      </c>
      <c r="AB139" s="68">
        <v>8662.83</v>
      </c>
      <c r="AC139" s="68">
        <v>8662.83</v>
      </c>
      <c r="AD139" s="66">
        <v>34651.300000000003</v>
      </c>
      <c r="AE139" s="67">
        <v>16088.1</v>
      </c>
      <c r="AF139" s="68">
        <v>16088.1</v>
      </c>
      <c r="AG139" s="68">
        <v>16088.1</v>
      </c>
      <c r="AH139" s="68">
        <v>16088.1</v>
      </c>
      <c r="AI139" s="66">
        <v>64352.41</v>
      </c>
      <c r="AJ139" s="69">
        <v>229459.71</v>
      </c>
      <c r="AK139" s="406" t="s">
        <v>1258</v>
      </c>
      <c r="AL139" s="407">
        <v>61126.054988709904</v>
      </c>
      <c r="AM139" s="434">
        <f t="shared" si="94"/>
        <v>140275.26881720431</v>
      </c>
      <c r="AN139" s="435">
        <f t="shared" si="95"/>
        <v>37259.462365591404</v>
      </c>
      <c r="AO139" s="436">
        <f t="shared" si="96"/>
        <v>69196.139784946252</v>
      </c>
      <c r="AP139" s="437">
        <f t="shared" si="97"/>
        <v>2.29</v>
      </c>
      <c r="AQ139" s="438">
        <f t="shared" si="97"/>
        <v>0.61</v>
      </c>
      <c r="AR139" s="438">
        <f t="shared" si="97"/>
        <v>1.1299999999999999</v>
      </c>
      <c r="AS139" s="443">
        <f t="shared" si="98"/>
        <v>4.0299999999999994</v>
      </c>
      <c r="AT139" s="437">
        <f t="shared" si="99"/>
        <v>2.13</v>
      </c>
      <c r="AU139" s="438">
        <f t="shared" si="100"/>
        <v>0.56999999999999995</v>
      </c>
      <c r="AV139" s="438">
        <f t="shared" si="101"/>
        <v>1.05</v>
      </c>
      <c r="AW139" s="444">
        <f t="shared" si="102"/>
        <v>3.75</v>
      </c>
      <c r="AX139" s="441">
        <f t="shared" si="103"/>
        <v>2.13</v>
      </c>
      <c r="AY139" s="70">
        <f t="shared" si="104"/>
        <v>4</v>
      </c>
      <c r="AZ139" s="438">
        <f t="shared" si="81"/>
        <v>0.14000000000000001</v>
      </c>
      <c r="BA139" s="442">
        <f t="shared" si="82"/>
        <v>0.26</v>
      </c>
      <c r="BB139" s="438">
        <f t="shared" si="105"/>
        <v>2.13</v>
      </c>
      <c r="BC139" s="70">
        <v>4</v>
      </c>
      <c r="BD139" s="438">
        <f t="shared" si="83"/>
        <v>0.14000000000000001</v>
      </c>
      <c r="BE139" s="442">
        <f t="shared" si="84"/>
        <v>0.26</v>
      </c>
      <c r="BF139" s="438">
        <f t="shared" si="106"/>
        <v>2.13</v>
      </c>
      <c r="BG139" s="70">
        <v>4</v>
      </c>
      <c r="BH139" s="438">
        <f t="shared" si="85"/>
        <v>0.14000000000000001</v>
      </c>
      <c r="BI139" s="442">
        <f t="shared" si="86"/>
        <v>0.26</v>
      </c>
      <c r="BJ139" s="438">
        <f t="shared" si="107"/>
        <v>2.13</v>
      </c>
      <c r="BK139" s="70">
        <v>4</v>
      </c>
      <c r="BL139" s="438">
        <f t="shared" si="87"/>
        <v>0.14000000000000001</v>
      </c>
      <c r="BM139" s="442">
        <f t="shared" si="88"/>
        <v>0.26</v>
      </c>
      <c r="BN139" s="93">
        <v>0</v>
      </c>
      <c r="BO139" s="93">
        <f>+INDEX(FY2018_ALL_Targets!DV:DV,MATCH('Final Comp Values'!C139,FY2018_ALL_Targets!B:B,0))</f>
        <v>0</v>
      </c>
      <c r="BP139" s="93">
        <f>++INDEX(FY2018_ALL_Targets!DW:DW,MATCH('Final Comp Values'!C139,FY2018_ALL_Targets!B:B,0))</f>
        <v>0</v>
      </c>
      <c r="BQ139" s="539">
        <f>++INDEX(FY2018_ALL_Targets!DX:DX,MATCH('Final Comp Values'!$C139,FY2018_ALL_Targets!$B:$B,0))</f>
        <v>0</v>
      </c>
      <c r="BR139" s="437">
        <f t="shared" si="89"/>
        <v>0</v>
      </c>
      <c r="BS139" s="438">
        <f t="shared" si="90"/>
        <v>0</v>
      </c>
      <c r="BT139" s="543">
        <f t="shared" si="108"/>
        <v>0</v>
      </c>
      <c r="BU139" s="437">
        <f t="shared" si="109"/>
        <v>3.73</v>
      </c>
      <c r="BV139" s="438">
        <f t="shared" si="91"/>
        <v>228000.18510788796</v>
      </c>
      <c r="BW139" s="548">
        <f t="shared" si="110"/>
        <v>6.1499010067575847E-4</v>
      </c>
      <c r="BX139" s="437">
        <f t="shared" si="92"/>
        <v>0</v>
      </c>
      <c r="BY139" s="551">
        <f t="shared" si="93"/>
        <v>0</v>
      </c>
      <c r="BZ139" s="471">
        <f t="shared" si="111"/>
        <v>0</v>
      </c>
      <c r="CA139" s="469">
        <f t="shared" si="112"/>
        <v>229459.71</v>
      </c>
      <c r="CB139" s="471">
        <f t="shared" si="113"/>
        <v>228000.18510788796</v>
      </c>
      <c r="CC139" s="471">
        <f t="shared" si="114"/>
        <v>-2.0000000000000018E-2</v>
      </c>
      <c r="CD139" s="474">
        <f t="shared" si="115"/>
        <v>-1223.7851200000011</v>
      </c>
      <c r="CE139" s="474">
        <f t="shared" si="116"/>
        <v>-1459.5248921120365</v>
      </c>
      <c r="CF139" s="472">
        <f t="shared" si="117"/>
        <v>235.73977211203533</v>
      </c>
      <c r="CG139" s="473">
        <f t="shared" si="118"/>
        <v>0</v>
      </c>
    </row>
    <row r="140" spans="1:85" s="71" customFormat="1" ht="15.75" customHeight="1" x14ac:dyDescent="0.25">
      <c r="A140" s="87">
        <v>1026605</v>
      </c>
      <c r="B140" s="88">
        <v>5167</v>
      </c>
      <c r="C140" s="88">
        <v>675593</v>
      </c>
      <c r="D140" s="88" t="s">
        <v>1258</v>
      </c>
      <c r="E140" s="89" t="s">
        <v>995</v>
      </c>
      <c r="F140" s="89" t="s">
        <v>1355</v>
      </c>
      <c r="G140" s="90" t="s">
        <v>1260</v>
      </c>
      <c r="H140" s="91" t="s">
        <v>1355</v>
      </c>
      <c r="I140" s="70" t="s">
        <v>35</v>
      </c>
      <c r="J140" s="70" t="s">
        <v>35</v>
      </c>
      <c r="K140" s="70" t="s">
        <v>1262</v>
      </c>
      <c r="L140" s="70"/>
      <c r="M140" s="70"/>
      <c r="N140" s="77"/>
      <c r="O140" s="70">
        <v>1019199</v>
      </c>
      <c r="P140" s="78">
        <v>7321</v>
      </c>
      <c r="Q140" s="79">
        <v>41640</v>
      </c>
      <c r="R140" s="79">
        <v>42004</v>
      </c>
      <c r="S140" s="78">
        <v>7321</v>
      </c>
      <c r="T140" s="80" t="s">
        <v>1265</v>
      </c>
      <c r="U140" s="61">
        <v>9.3837030930202985E-4</v>
      </c>
      <c r="V140" s="62">
        <v>7.4461875387578586E-4</v>
      </c>
      <c r="W140" s="30">
        <v>89141</v>
      </c>
      <c r="X140" s="63">
        <v>89141</v>
      </c>
      <c r="Y140" s="63">
        <v>178282</v>
      </c>
      <c r="Z140" s="67">
        <v>11838.82</v>
      </c>
      <c r="AA140" s="68">
        <v>11838.82</v>
      </c>
      <c r="AB140" s="68">
        <v>11838.82</v>
      </c>
      <c r="AC140" s="68">
        <v>11838.82</v>
      </c>
      <c r="AD140" s="66">
        <v>47355.27</v>
      </c>
      <c r="AE140" s="67">
        <v>21986.38</v>
      </c>
      <c r="AF140" s="68">
        <v>21986.38</v>
      </c>
      <c r="AG140" s="68">
        <v>21986.38</v>
      </c>
      <c r="AH140" s="68">
        <v>21986.38</v>
      </c>
      <c r="AI140" s="66">
        <v>87945.5</v>
      </c>
      <c r="AJ140" s="69">
        <v>313582.77</v>
      </c>
      <c r="AK140" s="406" t="s">
        <v>1258</v>
      </c>
      <c r="AL140" s="407">
        <v>61126.054988709904</v>
      </c>
      <c r="AM140" s="434">
        <f t="shared" si="94"/>
        <v>191701.07526881722</v>
      </c>
      <c r="AN140" s="435">
        <f t="shared" si="95"/>
        <v>50919.645161290326</v>
      </c>
      <c r="AO140" s="436">
        <f t="shared" si="96"/>
        <v>94565.053763440868</v>
      </c>
      <c r="AP140" s="437">
        <f t="shared" si="97"/>
        <v>3.14</v>
      </c>
      <c r="AQ140" s="438">
        <f t="shared" si="97"/>
        <v>0.83</v>
      </c>
      <c r="AR140" s="438">
        <f t="shared" si="97"/>
        <v>1.55</v>
      </c>
      <c r="AS140" s="443">
        <f t="shared" si="98"/>
        <v>5.5200000000000005</v>
      </c>
      <c r="AT140" s="437">
        <f t="shared" si="99"/>
        <v>2.92</v>
      </c>
      <c r="AU140" s="438">
        <f t="shared" si="100"/>
        <v>0.77</v>
      </c>
      <c r="AV140" s="438">
        <f t="shared" si="101"/>
        <v>1.44</v>
      </c>
      <c r="AW140" s="444">
        <f t="shared" si="102"/>
        <v>5.13</v>
      </c>
      <c r="AX140" s="441">
        <f t="shared" si="103"/>
        <v>2.92</v>
      </c>
      <c r="AY140" s="70">
        <f t="shared" si="104"/>
        <v>4</v>
      </c>
      <c r="AZ140" s="438">
        <f t="shared" si="81"/>
        <v>0.19</v>
      </c>
      <c r="BA140" s="442">
        <f t="shared" si="82"/>
        <v>0.36</v>
      </c>
      <c r="BB140" s="438">
        <f t="shared" si="105"/>
        <v>2.92</v>
      </c>
      <c r="BC140" s="70">
        <v>4</v>
      </c>
      <c r="BD140" s="438">
        <f t="shared" si="83"/>
        <v>0.19</v>
      </c>
      <c r="BE140" s="442">
        <f t="shared" si="84"/>
        <v>0.36</v>
      </c>
      <c r="BF140" s="438">
        <f t="shared" si="106"/>
        <v>2.92</v>
      </c>
      <c r="BG140" s="70">
        <v>4</v>
      </c>
      <c r="BH140" s="438">
        <f t="shared" si="85"/>
        <v>0.19</v>
      </c>
      <c r="BI140" s="442">
        <f t="shared" si="86"/>
        <v>0.36</v>
      </c>
      <c r="BJ140" s="438">
        <f t="shared" si="107"/>
        <v>2.92</v>
      </c>
      <c r="BK140" s="70">
        <v>4</v>
      </c>
      <c r="BL140" s="438">
        <f t="shared" si="87"/>
        <v>0.19</v>
      </c>
      <c r="BM140" s="442">
        <f t="shared" si="88"/>
        <v>0.36</v>
      </c>
      <c r="BN140" s="93">
        <v>0</v>
      </c>
      <c r="BO140" s="93">
        <f>+INDEX(FY2018_ALL_Targets!DV:DV,MATCH('Final Comp Values'!C140,FY2018_ALL_Targets!B:B,0))</f>
        <v>0</v>
      </c>
      <c r="BP140" s="93">
        <f>++INDEX(FY2018_ALL_Targets!DW:DW,MATCH('Final Comp Values'!C140,FY2018_ALL_Targets!B:B,0))</f>
        <v>0</v>
      </c>
      <c r="BQ140" s="539">
        <f>++INDEX(FY2018_ALL_Targets!DX:DX,MATCH('Final Comp Values'!$C140,FY2018_ALL_Targets!$B:$B,0))</f>
        <v>0</v>
      </c>
      <c r="BR140" s="437">
        <f t="shared" si="89"/>
        <v>0</v>
      </c>
      <c r="BS140" s="438">
        <f t="shared" si="90"/>
        <v>0</v>
      </c>
      <c r="BT140" s="543">
        <f t="shared" si="108"/>
        <v>0</v>
      </c>
      <c r="BU140" s="437">
        <f t="shared" si="109"/>
        <v>5.12</v>
      </c>
      <c r="BV140" s="438">
        <f t="shared" si="91"/>
        <v>312965.40154219471</v>
      </c>
      <c r="BW140" s="548">
        <f t="shared" si="110"/>
        <v>8.4416871728147007E-4</v>
      </c>
      <c r="BX140" s="437">
        <f t="shared" si="92"/>
        <v>0</v>
      </c>
      <c r="BY140" s="551">
        <f t="shared" si="93"/>
        <v>0</v>
      </c>
      <c r="BZ140" s="471">
        <f t="shared" si="111"/>
        <v>6.106226635438361E-16</v>
      </c>
      <c r="CA140" s="469">
        <f t="shared" si="112"/>
        <v>313582.77</v>
      </c>
      <c r="CB140" s="471">
        <f t="shared" si="113"/>
        <v>312965.40154219471</v>
      </c>
      <c r="CC140" s="471">
        <f t="shared" si="114"/>
        <v>-9.9999999999997868E-3</v>
      </c>
      <c r="CD140" s="474">
        <f t="shared" si="115"/>
        <v>-611.27245614033791</v>
      </c>
      <c r="CE140" s="474">
        <f t="shared" si="116"/>
        <v>-617.36845780530712</v>
      </c>
      <c r="CF140" s="472">
        <f t="shared" si="117"/>
        <v>6.0960016649692079</v>
      </c>
      <c r="CG140" s="473">
        <f t="shared" si="118"/>
        <v>0</v>
      </c>
    </row>
    <row r="141" spans="1:85" s="71" customFormat="1" ht="15.75" customHeight="1" x14ac:dyDescent="0.25">
      <c r="A141" s="87">
        <v>1026721</v>
      </c>
      <c r="B141" s="88">
        <v>4532</v>
      </c>
      <c r="C141" s="88">
        <v>675272</v>
      </c>
      <c r="D141" s="88" t="s">
        <v>1298</v>
      </c>
      <c r="E141" s="89" t="s">
        <v>706</v>
      </c>
      <c r="F141" s="89" t="s">
        <v>1355</v>
      </c>
      <c r="G141" s="90" t="s">
        <v>1260</v>
      </c>
      <c r="H141" s="91" t="s">
        <v>1355</v>
      </c>
      <c r="I141" s="70" t="s">
        <v>35</v>
      </c>
      <c r="J141" s="70" t="s">
        <v>35</v>
      </c>
      <c r="K141" s="70" t="s">
        <v>1262</v>
      </c>
      <c r="L141" s="70"/>
      <c r="M141" s="70"/>
      <c r="N141" s="77"/>
      <c r="O141" s="70">
        <v>1014903</v>
      </c>
      <c r="P141" s="78">
        <v>25691</v>
      </c>
      <c r="Q141" s="79">
        <v>41640</v>
      </c>
      <c r="R141" s="79">
        <v>42004</v>
      </c>
      <c r="S141" s="78">
        <v>25691</v>
      </c>
      <c r="T141" s="80" t="s">
        <v>1265</v>
      </c>
      <c r="U141" s="61">
        <v>3.2929479055154283E-3</v>
      </c>
      <c r="V141" s="62">
        <v>2.6130310621257772E-3</v>
      </c>
      <c r="W141" s="30">
        <v>312817</v>
      </c>
      <c r="X141" s="63">
        <v>312817</v>
      </c>
      <c r="Y141" s="63">
        <v>625634</v>
      </c>
      <c r="Z141" s="67">
        <v>41545.019999999997</v>
      </c>
      <c r="AA141" s="68">
        <v>41545.019999999997</v>
      </c>
      <c r="AB141" s="68">
        <v>41545.019999999997</v>
      </c>
      <c r="AC141" s="68">
        <v>41545.019999999997</v>
      </c>
      <c r="AD141" s="66">
        <v>166180.06</v>
      </c>
      <c r="AE141" s="67">
        <v>77155.03</v>
      </c>
      <c r="AF141" s="68">
        <v>77155.03</v>
      </c>
      <c r="AG141" s="68">
        <v>77155.03</v>
      </c>
      <c r="AH141" s="68">
        <v>77155.03</v>
      </c>
      <c r="AI141" s="66">
        <v>308620.09999999998</v>
      </c>
      <c r="AJ141" s="69">
        <v>1100434.1600000001</v>
      </c>
      <c r="AK141" s="406" t="s">
        <v>1298</v>
      </c>
      <c r="AL141" s="407">
        <v>76450.745475824064</v>
      </c>
      <c r="AM141" s="434">
        <f t="shared" si="94"/>
        <v>672724.73118279572</v>
      </c>
      <c r="AN141" s="435">
        <f t="shared" si="95"/>
        <v>178688.2365591398</v>
      </c>
      <c r="AO141" s="436">
        <f t="shared" si="96"/>
        <v>331849.56989247311</v>
      </c>
      <c r="AP141" s="437">
        <f t="shared" si="97"/>
        <v>8.8000000000000007</v>
      </c>
      <c r="AQ141" s="438">
        <f t="shared" si="97"/>
        <v>2.34</v>
      </c>
      <c r="AR141" s="438">
        <f t="shared" si="97"/>
        <v>4.34</v>
      </c>
      <c r="AS141" s="443">
        <f t="shared" si="98"/>
        <v>15.48</v>
      </c>
      <c r="AT141" s="437">
        <f t="shared" si="99"/>
        <v>8.18</v>
      </c>
      <c r="AU141" s="438">
        <f t="shared" si="100"/>
        <v>2.17</v>
      </c>
      <c r="AV141" s="438">
        <f t="shared" si="101"/>
        <v>4.04</v>
      </c>
      <c r="AW141" s="444">
        <f t="shared" si="102"/>
        <v>14.39</v>
      </c>
      <c r="AX141" s="441">
        <f t="shared" si="103"/>
        <v>8.18</v>
      </c>
      <c r="AY141" s="70">
        <f t="shared" si="104"/>
        <v>4</v>
      </c>
      <c r="AZ141" s="438">
        <f t="shared" si="81"/>
        <v>0.54</v>
      </c>
      <c r="BA141" s="442">
        <f t="shared" si="82"/>
        <v>1.01</v>
      </c>
      <c r="BB141" s="438">
        <f t="shared" si="105"/>
        <v>8.18</v>
      </c>
      <c r="BC141" s="70">
        <v>4</v>
      </c>
      <c r="BD141" s="438">
        <f t="shared" si="83"/>
        <v>0.54</v>
      </c>
      <c r="BE141" s="442">
        <f t="shared" si="84"/>
        <v>1.01</v>
      </c>
      <c r="BF141" s="438">
        <f t="shared" si="106"/>
        <v>8.18</v>
      </c>
      <c r="BG141" s="70">
        <v>4</v>
      </c>
      <c r="BH141" s="438">
        <f t="shared" si="85"/>
        <v>0.54</v>
      </c>
      <c r="BI141" s="442">
        <f t="shared" si="86"/>
        <v>1.01</v>
      </c>
      <c r="BJ141" s="438">
        <f t="shared" si="107"/>
        <v>8.18</v>
      </c>
      <c r="BK141" s="70">
        <v>4</v>
      </c>
      <c r="BL141" s="438">
        <f t="shared" si="87"/>
        <v>0.54</v>
      </c>
      <c r="BM141" s="442">
        <f t="shared" si="88"/>
        <v>1.01</v>
      </c>
      <c r="BN141" s="93">
        <v>0</v>
      </c>
      <c r="BO141" s="93">
        <f>+INDEX(FY2018_ALL_Targets!DV:DV,MATCH('Final Comp Values'!C141,FY2018_ALL_Targets!B:B,0))</f>
        <v>0</v>
      </c>
      <c r="BP141" s="93">
        <f>++INDEX(FY2018_ALL_Targets!DW:DW,MATCH('Final Comp Values'!C141,FY2018_ALL_Targets!B:B,0))</f>
        <v>0</v>
      </c>
      <c r="BQ141" s="539">
        <f>++INDEX(FY2018_ALL_Targets!DX:DX,MATCH('Final Comp Values'!$C141,FY2018_ALL_Targets!$B:$B,0))</f>
        <v>0</v>
      </c>
      <c r="BR141" s="437">
        <f t="shared" si="89"/>
        <v>0</v>
      </c>
      <c r="BS141" s="438">
        <f t="shared" si="90"/>
        <v>0</v>
      </c>
      <c r="BT141" s="543">
        <f t="shared" si="108"/>
        <v>0</v>
      </c>
      <c r="BU141" s="437">
        <f t="shared" si="109"/>
        <v>14.379999999999999</v>
      </c>
      <c r="BV141" s="438">
        <f t="shared" si="91"/>
        <v>1099361.7199423499</v>
      </c>
      <c r="BW141" s="548">
        <f t="shared" si="110"/>
        <v>2.9653334470167076E-3</v>
      </c>
      <c r="BX141" s="437">
        <f t="shared" si="92"/>
        <v>0</v>
      </c>
      <c r="BY141" s="551">
        <f t="shared" si="93"/>
        <v>0</v>
      </c>
      <c r="BZ141" s="471">
        <f t="shared" si="111"/>
        <v>0</v>
      </c>
      <c r="CA141" s="469">
        <f t="shared" si="112"/>
        <v>1100434.1600000001</v>
      </c>
      <c r="CB141" s="471">
        <f t="shared" si="113"/>
        <v>1099361.7199423499</v>
      </c>
      <c r="CC141" s="471">
        <f t="shared" si="114"/>
        <v>-1.0000000000001563E-2</v>
      </c>
      <c r="CD141" s="474">
        <f t="shared" si="115"/>
        <v>-764.72144544834759</v>
      </c>
      <c r="CE141" s="474">
        <f t="shared" si="116"/>
        <v>-1072.4400576502085</v>
      </c>
      <c r="CF141" s="472">
        <f t="shared" si="117"/>
        <v>307.71861220186088</v>
      </c>
      <c r="CG141" s="473">
        <f t="shared" si="118"/>
        <v>0</v>
      </c>
    </row>
    <row r="142" spans="1:85" s="71" customFormat="1" ht="15.75" customHeight="1" x14ac:dyDescent="0.25">
      <c r="A142" s="87">
        <v>1028592</v>
      </c>
      <c r="B142" s="88">
        <v>104339</v>
      </c>
      <c r="C142" s="88">
        <v>676253</v>
      </c>
      <c r="D142" s="88" t="s">
        <v>1298</v>
      </c>
      <c r="E142" s="89" t="s">
        <v>152</v>
      </c>
      <c r="F142" s="89" t="s">
        <v>1355</v>
      </c>
      <c r="G142" s="90" t="s">
        <v>1260</v>
      </c>
      <c r="H142" s="91" t="s">
        <v>1355</v>
      </c>
      <c r="I142" s="70" t="s">
        <v>35</v>
      </c>
      <c r="J142" s="70" t="s">
        <v>1262</v>
      </c>
      <c r="K142" s="70" t="s">
        <v>35</v>
      </c>
      <c r="L142" s="70"/>
      <c r="M142" s="70"/>
      <c r="N142" s="77"/>
      <c r="O142" s="86">
        <v>1018275</v>
      </c>
      <c r="P142" s="78">
        <v>20186</v>
      </c>
      <c r="Q142" s="79">
        <v>41640</v>
      </c>
      <c r="R142" s="79">
        <v>42004</v>
      </c>
      <c r="S142" s="78">
        <v>20186</v>
      </c>
      <c r="T142" s="80" t="s">
        <v>1263</v>
      </c>
      <c r="U142" s="61">
        <v>2.5873436775810375E-3</v>
      </c>
      <c r="V142" s="62">
        <v>2.0531176295228268E-3</v>
      </c>
      <c r="W142" s="30">
        <v>245787</v>
      </c>
      <c r="X142" s="63">
        <v>245787</v>
      </c>
      <c r="Y142" s="63">
        <v>491574</v>
      </c>
      <c r="Z142" s="67">
        <v>32642.86</v>
      </c>
      <c r="AA142" s="68">
        <v>32642.86</v>
      </c>
      <c r="AB142" s="68">
        <v>32642.86</v>
      </c>
      <c r="AC142" s="68">
        <v>32642.86</v>
      </c>
      <c r="AD142" s="66">
        <v>130571.43</v>
      </c>
      <c r="AE142" s="67">
        <v>60622.45</v>
      </c>
      <c r="AF142" s="68">
        <v>60622.45</v>
      </c>
      <c r="AG142" s="68">
        <v>60622.45</v>
      </c>
      <c r="AH142" s="68">
        <v>60622.45</v>
      </c>
      <c r="AI142" s="66">
        <v>242489.8</v>
      </c>
      <c r="AJ142" s="69">
        <v>864635.23</v>
      </c>
      <c r="AK142" s="406" t="s">
        <v>1298</v>
      </c>
      <c r="AL142" s="407">
        <v>76450.745475824064</v>
      </c>
      <c r="AM142" s="434">
        <f t="shared" si="94"/>
        <v>528574.19354838715</v>
      </c>
      <c r="AN142" s="435">
        <f t="shared" si="95"/>
        <v>140399.38709677418</v>
      </c>
      <c r="AO142" s="436">
        <f t="shared" si="96"/>
        <v>260741.72043010753</v>
      </c>
      <c r="AP142" s="437">
        <f t="shared" si="97"/>
        <v>6.91</v>
      </c>
      <c r="AQ142" s="438">
        <f t="shared" si="97"/>
        <v>1.84</v>
      </c>
      <c r="AR142" s="438">
        <f t="shared" si="97"/>
        <v>3.41</v>
      </c>
      <c r="AS142" s="443">
        <f t="shared" si="98"/>
        <v>12.16</v>
      </c>
      <c r="AT142" s="437">
        <f t="shared" si="99"/>
        <v>6.43</v>
      </c>
      <c r="AU142" s="438">
        <f t="shared" si="100"/>
        <v>1.71</v>
      </c>
      <c r="AV142" s="438">
        <f t="shared" si="101"/>
        <v>3.17</v>
      </c>
      <c r="AW142" s="444">
        <f t="shared" si="102"/>
        <v>11.31</v>
      </c>
      <c r="AX142" s="441">
        <f t="shared" si="103"/>
        <v>6.43</v>
      </c>
      <c r="AY142" s="70">
        <f t="shared" si="104"/>
        <v>4</v>
      </c>
      <c r="AZ142" s="438">
        <f t="shared" si="81"/>
        <v>0.43</v>
      </c>
      <c r="BA142" s="442">
        <f t="shared" si="82"/>
        <v>0.79</v>
      </c>
      <c r="BB142" s="438">
        <f t="shared" si="105"/>
        <v>6.43</v>
      </c>
      <c r="BC142" s="70">
        <v>4</v>
      </c>
      <c r="BD142" s="438">
        <f t="shared" si="83"/>
        <v>0.43</v>
      </c>
      <c r="BE142" s="442">
        <f t="shared" si="84"/>
        <v>0.79</v>
      </c>
      <c r="BF142" s="438">
        <f t="shared" si="106"/>
        <v>6.43</v>
      </c>
      <c r="BG142" s="70">
        <v>4</v>
      </c>
      <c r="BH142" s="438">
        <f t="shared" si="85"/>
        <v>0.43</v>
      </c>
      <c r="BI142" s="442">
        <f t="shared" si="86"/>
        <v>0.79</v>
      </c>
      <c r="BJ142" s="438">
        <f t="shared" si="107"/>
        <v>6.43</v>
      </c>
      <c r="BK142" s="70">
        <v>4</v>
      </c>
      <c r="BL142" s="438">
        <f t="shared" si="87"/>
        <v>0.43</v>
      </c>
      <c r="BM142" s="442">
        <f t="shared" si="88"/>
        <v>0.79</v>
      </c>
      <c r="BN142" s="93">
        <v>0</v>
      </c>
      <c r="BO142" s="93">
        <f>+INDEX(FY2018_ALL_Targets!DV:DV,MATCH('Final Comp Values'!C142,FY2018_ALL_Targets!B:B,0))</f>
        <v>0</v>
      </c>
      <c r="BP142" s="93">
        <f>++INDEX(FY2018_ALL_Targets!DW:DW,MATCH('Final Comp Values'!C142,FY2018_ALL_Targets!B:B,0))</f>
        <v>0</v>
      </c>
      <c r="BQ142" s="539">
        <f>++INDEX(FY2018_ALL_Targets!DX:DX,MATCH('Final Comp Values'!$C142,FY2018_ALL_Targets!$B:$B,0))</f>
        <v>0</v>
      </c>
      <c r="BR142" s="437">
        <f t="shared" si="89"/>
        <v>0</v>
      </c>
      <c r="BS142" s="438">
        <f t="shared" si="90"/>
        <v>0</v>
      </c>
      <c r="BT142" s="543">
        <f t="shared" si="108"/>
        <v>0</v>
      </c>
      <c r="BU142" s="437">
        <f t="shared" si="109"/>
        <v>11.309999999999999</v>
      </c>
      <c r="BV142" s="438">
        <f t="shared" si="91"/>
        <v>864657.93133157003</v>
      </c>
      <c r="BW142" s="548">
        <f t="shared" si="110"/>
        <v>2.3322615636828204E-3</v>
      </c>
      <c r="BX142" s="437">
        <f t="shared" si="92"/>
        <v>0</v>
      </c>
      <c r="BY142" s="551">
        <f t="shared" si="93"/>
        <v>0</v>
      </c>
      <c r="BZ142" s="471">
        <f t="shared" si="111"/>
        <v>-1.1102230246251565E-15</v>
      </c>
      <c r="CA142" s="469">
        <f t="shared" si="112"/>
        <v>864635.23</v>
      </c>
      <c r="CB142" s="471">
        <f t="shared" si="113"/>
        <v>864657.93133157003</v>
      </c>
      <c r="CC142" s="471">
        <f t="shared" si="114"/>
        <v>0</v>
      </c>
      <c r="CD142" s="474">
        <f t="shared" si="115"/>
        <v>0</v>
      </c>
      <c r="CE142" s="474">
        <f t="shared" si="116"/>
        <v>22.701331570046023</v>
      </c>
      <c r="CF142" s="472">
        <f t="shared" si="117"/>
        <v>-22.701331570046023</v>
      </c>
      <c r="CG142" s="473">
        <f t="shared" si="118"/>
        <v>0</v>
      </c>
    </row>
    <row r="143" spans="1:85" s="71" customFormat="1" ht="15.75" customHeight="1" x14ac:dyDescent="0.25">
      <c r="A143" s="87">
        <v>1028612</v>
      </c>
      <c r="B143" s="88">
        <v>5103</v>
      </c>
      <c r="C143" s="88">
        <v>675560</v>
      </c>
      <c r="D143" s="88" t="s">
        <v>1293</v>
      </c>
      <c r="E143" s="89" t="s">
        <v>952</v>
      </c>
      <c r="F143" s="89" t="s">
        <v>1355</v>
      </c>
      <c r="G143" s="90" t="s">
        <v>1260</v>
      </c>
      <c r="H143" s="91" t="s">
        <v>1355</v>
      </c>
      <c r="I143" s="70" t="s">
        <v>35</v>
      </c>
      <c r="J143" s="70" t="s">
        <v>1262</v>
      </c>
      <c r="K143" s="70" t="s">
        <v>35</v>
      </c>
      <c r="L143" s="70"/>
      <c r="M143" s="70"/>
      <c r="N143" s="77"/>
      <c r="O143" s="70">
        <v>1014911</v>
      </c>
      <c r="P143" s="78">
        <v>15367</v>
      </c>
      <c r="Q143" s="79">
        <v>41640</v>
      </c>
      <c r="R143" s="79">
        <v>42004</v>
      </c>
      <c r="S143" s="78">
        <v>15367</v>
      </c>
      <c r="T143" s="80" t="s">
        <v>1263</v>
      </c>
      <c r="U143" s="61">
        <v>1.9696676059342022E-3</v>
      </c>
      <c r="V143" s="62">
        <v>1.5629772422905616E-3</v>
      </c>
      <c r="W143" s="30">
        <v>187111</v>
      </c>
      <c r="X143" s="63">
        <v>187111</v>
      </c>
      <c r="Y143" s="63">
        <v>374222</v>
      </c>
      <c r="Z143" s="67">
        <v>24850.04</v>
      </c>
      <c r="AA143" s="68">
        <v>24850.04</v>
      </c>
      <c r="AB143" s="68">
        <v>24850.04</v>
      </c>
      <c r="AC143" s="68">
        <v>24850.04</v>
      </c>
      <c r="AD143" s="66">
        <v>99400.14</v>
      </c>
      <c r="AE143" s="67">
        <v>46150.06</v>
      </c>
      <c r="AF143" s="68">
        <v>46150.06</v>
      </c>
      <c r="AG143" s="68">
        <v>46150.06</v>
      </c>
      <c r="AH143" s="68">
        <v>46150.06</v>
      </c>
      <c r="AI143" s="66">
        <v>184600.25</v>
      </c>
      <c r="AJ143" s="69">
        <v>658222.39</v>
      </c>
      <c r="AK143" s="406" t="s">
        <v>1293</v>
      </c>
      <c r="AL143" s="407">
        <v>69468.557902662476</v>
      </c>
      <c r="AM143" s="434">
        <f t="shared" si="94"/>
        <v>402389.24731182796</v>
      </c>
      <c r="AN143" s="435">
        <f t="shared" si="95"/>
        <v>106881.87096774194</v>
      </c>
      <c r="AO143" s="436">
        <f t="shared" si="96"/>
        <v>198494.89247311829</v>
      </c>
      <c r="AP143" s="437">
        <f t="shared" si="97"/>
        <v>5.79</v>
      </c>
      <c r="AQ143" s="438">
        <f t="shared" si="97"/>
        <v>1.54</v>
      </c>
      <c r="AR143" s="438">
        <f t="shared" si="97"/>
        <v>2.86</v>
      </c>
      <c r="AS143" s="443">
        <f t="shared" si="98"/>
        <v>10.19</v>
      </c>
      <c r="AT143" s="437">
        <f t="shared" si="99"/>
        <v>5.39</v>
      </c>
      <c r="AU143" s="438">
        <f t="shared" si="100"/>
        <v>1.43</v>
      </c>
      <c r="AV143" s="438">
        <f t="shared" si="101"/>
        <v>2.66</v>
      </c>
      <c r="AW143" s="444">
        <f t="shared" si="102"/>
        <v>9.48</v>
      </c>
      <c r="AX143" s="441">
        <f t="shared" si="103"/>
        <v>5.39</v>
      </c>
      <c r="AY143" s="70">
        <f t="shared" si="104"/>
        <v>4</v>
      </c>
      <c r="AZ143" s="438">
        <f t="shared" si="81"/>
        <v>0.36</v>
      </c>
      <c r="BA143" s="442">
        <f t="shared" si="82"/>
        <v>0.67</v>
      </c>
      <c r="BB143" s="438">
        <f t="shared" si="105"/>
        <v>5.39</v>
      </c>
      <c r="BC143" s="70">
        <v>4</v>
      </c>
      <c r="BD143" s="438">
        <f t="shared" si="83"/>
        <v>0.36</v>
      </c>
      <c r="BE143" s="442">
        <f t="shared" si="84"/>
        <v>0.67</v>
      </c>
      <c r="BF143" s="438">
        <f t="shared" si="106"/>
        <v>5.39</v>
      </c>
      <c r="BG143" s="70">
        <v>4</v>
      </c>
      <c r="BH143" s="438">
        <f t="shared" si="85"/>
        <v>0.36</v>
      </c>
      <c r="BI143" s="442">
        <f t="shared" si="86"/>
        <v>0.67</v>
      </c>
      <c r="BJ143" s="438">
        <f t="shared" si="107"/>
        <v>5.39</v>
      </c>
      <c r="BK143" s="70">
        <v>4</v>
      </c>
      <c r="BL143" s="438">
        <f t="shared" si="87"/>
        <v>0.36</v>
      </c>
      <c r="BM143" s="442">
        <f t="shared" si="88"/>
        <v>0.67</v>
      </c>
      <c r="BN143" s="93">
        <v>0</v>
      </c>
      <c r="BO143" s="93">
        <f>+INDEX(FY2018_ALL_Targets!DV:DV,MATCH('Final Comp Values'!C143,FY2018_ALL_Targets!B:B,0))</f>
        <v>0</v>
      </c>
      <c r="BP143" s="93">
        <f>++INDEX(FY2018_ALL_Targets!DW:DW,MATCH('Final Comp Values'!C143,FY2018_ALL_Targets!B:B,0))</f>
        <v>0</v>
      </c>
      <c r="BQ143" s="539">
        <f>++INDEX(FY2018_ALL_Targets!DX:DX,MATCH('Final Comp Values'!$C143,FY2018_ALL_Targets!$B:$B,0))</f>
        <v>0</v>
      </c>
      <c r="BR143" s="437">
        <f t="shared" si="89"/>
        <v>0</v>
      </c>
      <c r="BS143" s="438">
        <f t="shared" si="90"/>
        <v>0</v>
      </c>
      <c r="BT143" s="543">
        <f t="shared" si="108"/>
        <v>0</v>
      </c>
      <c r="BU143" s="437">
        <f t="shared" si="109"/>
        <v>9.51</v>
      </c>
      <c r="BV143" s="438">
        <f t="shared" si="91"/>
        <v>660645.9856543201</v>
      </c>
      <c r="BW143" s="548">
        <f t="shared" si="110"/>
        <v>1.7819754884687146E-3</v>
      </c>
      <c r="BX143" s="437">
        <f t="shared" si="92"/>
        <v>0</v>
      </c>
      <c r="BY143" s="551">
        <f t="shared" si="93"/>
        <v>0</v>
      </c>
      <c r="BZ143" s="471">
        <f t="shared" si="111"/>
        <v>0</v>
      </c>
      <c r="CA143" s="469">
        <f t="shared" si="112"/>
        <v>658222.39</v>
      </c>
      <c r="CB143" s="471">
        <f t="shared" si="113"/>
        <v>660645.9856543201</v>
      </c>
      <c r="CC143" s="471">
        <f t="shared" si="114"/>
        <v>2.9999999999999361E-2</v>
      </c>
      <c r="CD143" s="474">
        <f t="shared" si="115"/>
        <v>2082.9822468353987</v>
      </c>
      <c r="CE143" s="474">
        <f t="shared" si="116"/>
        <v>2423.5956543200882</v>
      </c>
      <c r="CF143" s="472">
        <f t="shared" si="117"/>
        <v>-340.61340748468956</v>
      </c>
      <c r="CG143" s="473">
        <f t="shared" si="118"/>
        <v>0</v>
      </c>
    </row>
    <row r="144" spans="1:85" s="71" customFormat="1" ht="15.75" customHeight="1" x14ac:dyDescent="0.25">
      <c r="A144" s="87">
        <v>1028596</v>
      </c>
      <c r="B144" s="88">
        <v>4260</v>
      </c>
      <c r="C144" s="88">
        <v>455637</v>
      </c>
      <c r="D144" s="88" t="s">
        <v>1274</v>
      </c>
      <c r="E144" s="89" t="s">
        <v>614</v>
      </c>
      <c r="F144" s="89" t="s">
        <v>1355</v>
      </c>
      <c r="G144" s="90" t="s">
        <v>1260</v>
      </c>
      <c r="H144" s="91" t="s">
        <v>1355</v>
      </c>
      <c r="I144" s="70" t="s">
        <v>35</v>
      </c>
      <c r="J144" s="70" t="s">
        <v>1262</v>
      </c>
      <c r="K144" s="70" t="s">
        <v>35</v>
      </c>
      <c r="L144" s="70"/>
      <c r="M144" s="70"/>
      <c r="N144" s="77"/>
      <c r="O144" s="70">
        <v>1004260</v>
      </c>
      <c r="P144" s="78">
        <v>14890</v>
      </c>
      <c r="Q144" s="79">
        <v>41640</v>
      </c>
      <c r="R144" s="79">
        <v>42004</v>
      </c>
      <c r="S144" s="78">
        <v>14890</v>
      </c>
      <c r="T144" s="80" t="s">
        <v>1263</v>
      </c>
      <c r="U144" s="61">
        <v>1.9085280570287153E-3</v>
      </c>
      <c r="V144" s="62">
        <v>1.51446158246284E-3</v>
      </c>
      <c r="W144" s="30">
        <v>181303</v>
      </c>
      <c r="X144" s="63">
        <v>181303</v>
      </c>
      <c r="Y144" s="63">
        <v>362606</v>
      </c>
      <c r="Z144" s="67">
        <v>24078.68</v>
      </c>
      <c r="AA144" s="68">
        <v>24078.68</v>
      </c>
      <c r="AB144" s="68">
        <v>24078.68</v>
      </c>
      <c r="AC144" s="68">
        <v>24078.68</v>
      </c>
      <c r="AD144" s="66">
        <v>96314.7</v>
      </c>
      <c r="AE144" s="67">
        <v>44717.54</v>
      </c>
      <c r="AF144" s="68">
        <v>44717.54</v>
      </c>
      <c r="AG144" s="68">
        <v>44717.54</v>
      </c>
      <c r="AH144" s="68">
        <v>44717.54</v>
      </c>
      <c r="AI144" s="66">
        <v>178870.16</v>
      </c>
      <c r="AJ144" s="69">
        <v>637790.86</v>
      </c>
      <c r="AK144" s="406" t="s">
        <v>1274</v>
      </c>
      <c r="AL144" s="407">
        <v>58134.265874579767</v>
      </c>
      <c r="AM144" s="434">
        <f t="shared" si="94"/>
        <v>389898.92473118281</v>
      </c>
      <c r="AN144" s="435">
        <f t="shared" si="95"/>
        <v>103564.19354838711</v>
      </c>
      <c r="AO144" s="436">
        <f t="shared" si="96"/>
        <v>192333.50537634411</v>
      </c>
      <c r="AP144" s="437">
        <f t="shared" si="97"/>
        <v>6.71</v>
      </c>
      <c r="AQ144" s="438">
        <f t="shared" si="97"/>
        <v>1.78</v>
      </c>
      <c r="AR144" s="438">
        <f t="shared" si="97"/>
        <v>3.31</v>
      </c>
      <c r="AS144" s="443">
        <f t="shared" si="98"/>
        <v>11.8</v>
      </c>
      <c r="AT144" s="437">
        <f t="shared" si="99"/>
        <v>6.24</v>
      </c>
      <c r="AU144" s="438">
        <f t="shared" si="100"/>
        <v>1.66</v>
      </c>
      <c r="AV144" s="438">
        <f t="shared" si="101"/>
        <v>3.08</v>
      </c>
      <c r="AW144" s="444">
        <f t="shared" si="102"/>
        <v>10.98</v>
      </c>
      <c r="AX144" s="441">
        <f t="shared" si="103"/>
        <v>6.24</v>
      </c>
      <c r="AY144" s="70">
        <f t="shared" si="104"/>
        <v>4</v>
      </c>
      <c r="AZ144" s="438">
        <f t="shared" si="81"/>
        <v>0.42</v>
      </c>
      <c r="BA144" s="442">
        <f t="shared" si="82"/>
        <v>0.77</v>
      </c>
      <c r="BB144" s="438">
        <f t="shared" si="105"/>
        <v>6.24</v>
      </c>
      <c r="BC144" s="70">
        <v>4</v>
      </c>
      <c r="BD144" s="438">
        <f t="shared" si="83"/>
        <v>0.42</v>
      </c>
      <c r="BE144" s="442">
        <f t="shared" si="84"/>
        <v>0.77</v>
      </c>
      <c r="BF144" s="438">
        <f t="shared" si="106"/>
        <v>6.24</v>
      </c>
      <c r="BG144" s="70">
        <v>4</v>
      </c>
      <c r="BH144" s="438">
        <f t="shared" si="85"/>
        <v>0.42</v>
      </c>
      <c r="BI144" s="442">
        <f t="shared" si="86"/>
        <v>0.77</v>
      </c>
      <c r="BJ144" s="438">
        <f t="shared" si="107"/>
        <v>6.24</v>
      </c>
      <c r="BK144" s="70">
        <v>4</v>
      </c>
      <c r="BL144" s="438">
        <f t="shared" si="87"/>
        <v>0.42</v>
      </c>
      <c r="BM144" s="442">
        <f t="shared" si="88"/>
        <v>0.77</v>
      </c>
      <c r="BN144" s="93">
        <v>0</v>
      </c>
      <c r="BO144" s="93">
        <f>+INDEX(FY2018_ALL_Targets!DV:DV,MATCH('Final Comp Values'!C144,FY2018_ALL_Targets!B:B,0))</f>
        <v>0</v>
      </c>
      <c r="BP144" s="93">
        <f>++INDEX(FY2018_ALL_Targets!DW:DW,MATCH('Final Comp Values'!C144,FY2018_ALL_Targets!B:B,0))</f>
        <v>0</v>
      </c>
      <c r="BQ144" s="539">
        <f>++INDEX(FY2018_ALL_Targets!DX:DX,MATCH('Final Comp Values'!$C144,FY2018_ALL_Targets!$B:$B,0))</f>
        <v>0</v>
      </c>
      <c r="BR144" s="437">
        <f t="shared" si="89"/>
        <v>0</v>
      </c>
      <c r="BS144" s="438">
        <f t="shared" si="90"/>
        <v>0</v>
      </c>
      <c r="BT144" s="543">
        <f t="shared" si="108"/>
        <v>0</v>
      </c>
      <c r="BU144" s="437">
        <f t="shared" si="109"/>
        <v>11</v>
      </c>
      <c r="BV144" s="438">
        <f t="shared" si="91"/>
        <v>639476.92462037748</v>
      </c>
      <c r="BW144" s="548">
        <f t="shared" si="110"/>
        <v>1.7248756972105836E-3</v>
      </c>
      <c r="BX144" s="437">
        <f t="shared" si="92"/>
        <v>0</v>
      </c>
      <c r="BY144" s="551">
        <f t="shared" si="93"/>
        <v>0</v>
      </c>
      <c r="BZ144" s="471">
        <f t="shared" si="111"/>
        <v>0</v>
      </c>
      <c r="CA144" s="469">
        <f t="shared" si="112"/>
        <v>637790.86</v>
      </c>
      <c r="CB144" s="471">
        <f t="shared" si="113"/>
        <v>639476.92462037748</v>
      </c>
      <c r="CC144" s="471">
        <f t="shared" si="114"/>
        <v>1.9999999999999574E-2</v>
      </c>
      <c r="CD144" s="474">
        <f t="shared" si="115"/>
        <v>1161.7319854280263</v>
      </c>
      <c r="CE144" s="474">
        <f t="shared" si="116"/>
        <v>1686.0646203774959</v>
      </c>
      <c r="CF144" s="472">
        <f t="shared" si="117"/>
        <v>-524.33263494946959</v>
      </c>
      <c r="CG144" s="473">
        <f t="shared" si="118"/>
        <v>0</v>
      </c>
    </row>
    <row r="145" spans="1:85" s="71" customFormat="1" ht="15.75" customHeight="1" x14ac:dyDescent="0.25">
      <c r="A145" s="87">
        <v>1026551</v>
      </c>
      <c r="B145" s="88">
        <v>4117</v>
      </c>
      <c r="C145" s="88">
        <v>675081</v>
      </c>
      <c r="D145" s="88" t="s">
        <v>1298</v>
      </c>
      <c r="E145" s="89" t="s">
        <v>576</v>
      </c>
      <c r="F145" s="89" t="s">
        <v>1355</v>
      </c>
      <c r="G145" s="90" t="s">
        <v>1260</v>
      </c>
      <c r="H145" s="91" t="s">
        <v>1355</v>
      </c>
      <c r="I145" s="70" t="s">
        <v>35</v>
      </c>
      <c r="J145" s="70" t="s">
        <v>35</v>
      </c>
      <c r="K145" s="70" t="s">
        <v>1262</v>
      </c>
      <c r="L145" s="70"/>
      <c r="M145" s="70"/>
      <c r="N145" s="77"/>
      <c r="O145" s="70">
        <v>1017698</v>
      </c>
      <c r="P145" s="78">
        <v>52742</v>
      </c>
      <c r="Q145" s="79">
        <v>41640</v>
      </c>
      <c r="R145" s="79">
        <v>42004</v>
      </c>
      <c r="S145" s="78">
        <v>52742</v>
      </c>
      <c r="T145" s="80" t="s">
        <v>1265</v>
      </c>
      <c r="U145" s="61">
        <v>6.7602140217467091E-3</v>
      </c>
      <c r="V145" s="62">
        <v>5.3643876952488316E-3</v>
      </c>
      <c r="W145" s="30">
        <v>642193</v>
      </c>
      <c r="X145" s="63">
        <v>642193</v>
      </c>
      <c r="Y145" s="63">
        <v>1284386</v>
      </c>
      <c r="Z145" s="67">
        <v>85289.29</v>
      </c>
      <c r="AA145" s="68">
        <v>85289.29</v>
      </c>
      <c r="AB145" s="68">
        <v>85289.29</v>
      </c>
      <c r="AC145" s="68">
        <v>85289.29</v>
      </c>
      <c r="AD145" s="66">
        <v>341157.16</v>
      </c>
      <c r="AE145" s="67">
        <v>158394.39000000001</v>
      </c>
      <c r="AF145" s="68">
        <v>158394.39000000001</v>
      </c>
      <c r="AG145" s="68">
        <v>158394.39000000001</v>
      </c>
      <c r="AH145" s="68">
        <v>158394.39000000001</v>
      </c>
      <c r="AI145" s="66">
        <v>633577.56999999995</v>
      </c>
      <c r="AJ145" s="69">
        <v>2259120.73</v>
      </c>
      <c r="AK145" s="406" t="s">
        <v>1298</v>
      </c>
      <c r="AL145" s="407">
        <v>76450.745475824064</v>
      </c>
      <c r="AM145" s="434">
        <f t="shared" si="94"/>
        <v>1381060.2150537635</v>
      </c>
      <c r="AN145" s="435">
        <f t="shared" si="95"/>
        <v>366835.65591397847</v>
      </c>
      <c r="AO145" s="436">
        <f t="shared" si="96"/>
        <v>681266.20430107531</v>
      </c>
      <c r="AP145" s="437">
        <f t="shared" si="97"/>
        <v>18.059999999999999</v>
      </c>
      <c r="AQ145" s="438">
        <f t="shared" si="97"/>
        <v>4.8</v>
      </c>
      <c r="AR145" s="438">
        <f t="shared" si="97"/>
        <v>8.91</v>
      </c>
      <c r="AS145" s="443">
        <f t="shared" si="98"/>
        <v>31.77</v>
      </c>
      <c r="AT145" s="437">
        <f t="shared" si="99"/>
        <v>16.8</v>
      </c>
      <c r="AU145" s="438">
        <f t="shared" si="100"/>
        <v>4.46</v>
      </c>
      <c r="AV145" s="438">
        <f t="shared" si="101"/>
        <v>8.2899999999999991</v>
      </c>
      <c r="AW145" s="444">
        <f t="shared" si="102"/>
        <v>29.55</v>
      </c>
      <c r="AX145" s="441">
        <f t="shared" si="103"/>
        <v>16.8</v>
      </c>
      <c r="AY145" s="70">
        <f t="shared" si="104"/>
        <v>4</v>
      </c>
      <c r="AZ145" s="438">
        <f t="shared" si="81"/>
        <v>1.1200000000000001</v>
      </c>
      <c r="BA145" s="442">
        <f t="shared" si="82"/>
        <v>2.0699999999999998</v>
      </c>
      <c r="BB145" s="438">
        <f t="shared" si="105"/>
        <v>16.8</v>
      </c>
      <c r="BC145" s="70">
        <v>4</v>
      </c>
      <c r="BD145" s="438">
        <f t="shared" si="83"/>
        <v>1.1200000000000001</v>
      </c>
      <c r="BE145" s="442">
        <f t="shared" si="84"/>
        <v>2.0699999999999998</v>
      </c>
      <c r="BF145" s="438">
        <f t="shared" si="106"/>
        <v>16.8</v>
      </c>
      <c r="BG145" s="70">
        <v>4</v>
      </c>
      <c r="BH145" s="438">
        <f t="shared" si="85"/>
        <v>1.1200000000000001</v>
      </c>
      <c r="BI145" s="442">
        <f t="shared" si="86"/>
        <v>2.0699999999999998</v>
      </c>
      <c r="BJ145" s="438">
        <f t="shared" si="107"/>
        <v>16.8</v>
      </c>
      <c r="BK145" s="70">
        <v>4</v>
      </c>
      <c r="BL145" s="438">
        <f t="shared" si="87"/>
        <v>1.1200000000000001</v>
      </c>
      <c r="BM145" s="442">
        <f t="shared" si="88"/>
        <v>2.0699999999999998</v>
      </c>
      <c r="BN145" s="93">
        <v>0</v>
      </c>
      <c r="BO145" s="93">
        <f>+INDEX(FY2018_ALL_Targets!DV:DV,MATCH('Final Comp Values'!C145,FY2018_ALL_Targets!B:B,0))</f>
        <v>0</v>
      </c>
      <c r="BP145" s="93">
        <f>++INDEX(FY2018_ALL_Targets!DW:DW,MATCH('Final Comp Values'!C145,FY2018_ALL_Targets!B:B,0))</f>
        <v>0</v>
      </c>
      <c r="BQ145" s="539">
        <f>++INDEX(FY2018_ALL_Targets!DX:DX,MATCH('Final Comp Values'!$C145,FY2018_ALL_Targets!$B:$B,0))</f>
        <v>0</v>
      </c>
      <c r="BR145" s="437">
        <f t="shared" si="89"/>
        <v>0</v>
      </c>
      <c r="BS145" s="438">
        <f t="shared" si="90"/>
        <v>0</v>
      </c>
      <c r="BT145" s="543">
        <f t="shared" si="108"/>
        <v>0</v>
      </c>
      <c r="BU145" s="437">
        <f t="shared" si="109"/>
        <v>29.560000000000002</v>
      </c>
      <c r="BV145" s="438">
        <f t="shared" si="91"/>
        <v>2259884.0362653597</v>
      </c>
      <c r="BW145" s="548">
        <f t="shared" si="110"/>
        <v>6.0956367659119543E-3</v>
      </c>
      <c r="BX145" s="437">
        <f t="shared" si="92"/>
        <v>0</v>
      </c>
      <c r="BY145" s="551">
        <f t="shared" si="93"/>
        <v>0</v>
      </c>
      <c r="BZ145" s="471">
        <f t="shared" si="111"/>
        <v>0</v>
      </c>
      <c r="CA145" s="469">
        <f t="shared" si="112"/>
        <v>2259120.73</v>
      </c>
      <c r="CB145" s="471">
        <f t="shared" si="113"/>
        <v>2259884.0362653597</v>
      </c>
      <c r="CC145" s="471">
        <f t="shared" si="114"/>
        <v>1.0000000000001563E-2</v>
      </c>
      <c r="CD145" s="474">
        <f t="shared" si="115"/>
        <v>764.50786125223453</v>
      </c>
      <c r="CE145" s="474">
        <f t="shared" si="116"/>
        <v>763.30626535974443</v>
      </c>
      <c r="CF145" s="472">
        <f t="shared" si="117"/>
        <v>1.2015958924901042</v>
      </c>
      <c r="CG145" s="473">
        <f t="shared" si="118"/>
        <v>0</v>
      </c>
    </row>
    <row r="146" spans="1:85" s="71" customFormat="1" ht="15.75" customHeight="1" x14ac:dyDescent="0.25">
      <c r="A146" s="87">
        <v>1026566</v>
      </c>
      <c r="B146" s="88">
        <v>4681</v>
      </c>
      <c r="C146" s="88">
        <v>455934</v>
      </c>
      <c r="D146" s="88" t="s">
        <v>1258</v>
      </c>
      <c r="E146" s="89" t="s">
        <v>250</v>
      </c>
      <c r="F146" s="89" t="s">
        <v>1355</v>
      </c>
      <c r="G146" s="90" t="s">
        <v>1260</v>
      </c>
      <c r="H146" s="91" t="s">
        <v>1355</v>
      </c>
      <c r="I146" s="70" t="s">
        <v>35</v>
      </c>
      <c r="J146" s="70" t="s">
        <v>35</v>
      </c>
      <c r="K146" s="70" t="s">
        <v>1262</v>
      </c>
      <c r="L146" s="70"/>
      <c r="M146" s="70"/>
      <c r="N146" s="77"/>
      <c r="O146" s="70">
        <v>1004259</v>
      </c>
      <c r="P146" s="78">
        <v>15258</v>
      </c>
      <c r="Q146" s="79">
        <v>41640</v>
      </c>
      <c r="R146" s="79">
        <v>42004</v>
      </c>
      <c r="S146" s="78">
        <v>15258</v>
      </c>
      <c r="T146" s="80" t="s">
        <v>1265</v>
      </c>
      <c r="U146" s="61">
        <v>1.9556965140459463E-3</v>
      </c>
      <c r="V146" s="62">
        <v>1.5518908546150445E-3</v>
      </c>
      <c r="W146" s="30">
        <v>185783</v>
      </c>
      <c r="X146" s="63">
        <v>185783</v>
      </c>
      <c r="Y146" s="63">
        <v>371566</v>
      </c>
      <c r="Z146" s="67">
        <v>24673.77</v>
      </c>
      <c r="AA146" s="68">
        <v>24673.77</v>
      </c>
      <c r="AB146" s="68">
        <v>24673.77</v>
      </c>
      <c r="AC146" s="68">
        <v>24673.77</v>
      </c>
      <c r="AD146" s="66">
        <v>98695.08</v>
      </c>
      <c r="AE146" s="67">
        <v>45822.720000000001</v>
      </c>
      <c r="AF146" s="68">
        <v>45822.720000000001</v>
      </c>
      <c r="AG146" s="68">
        <v>45822.720000000001</v>
      </c>
      <c r="AH146" s="68">
        <v>45822.720000000001</v>
      </c>
      <c r="AI146" s="66">
        <v>183290.86</v>
      </c>
      <c r="AJ146" s="69">
        <v>653551.93999999994</v>
      </c>
      <c r="AK146" s="406" t="s">
        <v>1258</v>
      </c>
      <c r="AL146" s="407">
        <v>61126.054988709904</v>
      </c>
      <c r="AM146" s="434">
        <f t="shared" si="94"/>
        <v>399533.33333333337</v>
      </c>
      <c r="AN146" s="435">
        <f t="shared" si="95"/>
        <v>106123.74193548388</v>
      </c>
      <c r="AO146" s="436">
        <f t="shared" si="96"/>
        <v>197086.94623655913</v>
      </c>
      <c r="AP146" s="437">
        <f t="shared" si="97"/>
        <v>6.54</v>
      </c>
      <c r="AQ146" s="438">
        <f t="shared" si="97"/>
        <v>1.74</v>
      </c>
      <c r="AR146" s="438">
        <f t="shared" si="97"/>
        <v>3.22</v>
      </c>
      <c r="AS146" s="443">
        <f t="shared" si="98"/>
        <v>11.5</v>
      </c>
      <c r="AT146" s="437">
        <f t="shared" si="99"/>
        <v>6.08</v>
      </c>
      <c r="AU146" s="438">
        <f t="shared" si="100"/>
        <v>1.61</v>
      </c>
      <c r="AV146" s="438">
        <f t="shared" si="101"/>
        <v>3</v>
      </c>
      <c r="AW146" s="444">
        <f t="shared" si="102"/>
        <v>10.690000000000001</v>
      </c>
      <c r="AX146" s="441">
        <f t="shared" si="103"/>
        <v>6.08</v>
      </c>
      <c r="AY146" s="70">
        <f t="shared" si="104"/>
        <v>4</v>
      </c>
      <c r="AZ146" s="438">
        <f t="shared" si="81"/>
        <v>0.4</v>
      </c>
      <c r="BA146" s="442">
        <f t="shared" si="82"/>
        <v>0.75</v>
      </c>
      <c r="BB146" s="438">
        <f t="shared" si="105"/>
        <v>6.08</v>
      </c>
      <c r="BC146" s="70">
        <v>4</v>
      </c>
      <c r="BD146" s="438">
        <f t="shared" si="83"/>
        <v>0.4</v>
      </c>
      <c r="BE146" s="442">
        <f t="shared" si="84"/>
        <v>0.75</v>
      </c>
      <c r="BF146" s="438">
        <f t="shared" si="106"/>
        <v>6.08</v>
      </c>
      <c r="BG146" s="70">
        <v>4</v>
      </c>
      <c r="BH146" s="438">
        <f t="shared" si="85"/>
        <v>0.4</v>
      </c>
      <c r="BI146" s="442">
        <f t="shared" si="86"/>
        <v>0.75</v>
      </c>
      <c r="BJ146" s="438">
        <f t="shared" si="107"/>
        <v>6.08</v>
      </c>
      <c r="BK146" s="70">
        <v>4</v>
      </c>
      <c r="BL146" s="438">
        <f t="shared" si="87"/>
        <v>0.4</v>
      </c>
      <c r="BM146" s="442">
        <f t="shared" si="88"/>
        <v>0.75</v>
      </c>
      <c r="BN146" s="93">
        <v>0</v>
      </c>
      <c r="BO146" s="93">
        <f>+INDEX(FY2018_ALL_Targets!DV:DV,MATCH('Final Comp Values'!C146,FY2018_ALL_Targets!B:B,0))</f>
        <v>0</v>
      </c>
      <c r="BP146" s="93">
        <f>++INDEX(FY2018_ALL_Targets!DW:DW,MATCH('Final Comp Values'!C146,FY2018_ALL_Targets!B:B,0))</f>
        <v>0</v>
      </c>
      <c r="BQ146" s="539">
        <f>++INDEX(FY2018_ALL_Targets!DX:DX,MATCH('Final Comp Values'!$C146,FY2018_ALL_Targets!$B:$B,0))</f>
        <v>0</v>
      </c>
      <c r="BR146" s="437">
        <f t="shared" si="89"/>
        <v>0</v>
      </c>
      <c r="BS146" s="438">
        <f t="shared" si="90"/>
        <v>0</v>
      </c>
      <c r="BT146" s="543">
        <f t="shared" si="108"/>
        <v>0</v>
      </c>
      <c r="BU146" s="437">
        <f t="shared" si="109"/>
        <v>10.68</v>
      </c>
      <c r="BV146" s="438">
        <f t="shared" si="91"/>
        <v>652826.26727942179</v>
      </c>
      <c r="BW146" s="548">
        <f t="shared" si="110"/>
        <v>1.7608831837043165E-3</v>
      </c>
      <c r="BX146" s="437">
        <f t="shared" si="92"/>
        <v>0</v>
      </c>
      <c r="BY146" s="551">
        <f t="shared" si="93"/>
        <v>0</v>
      </c>
      <c r="BZ146" s="471">
        <f t="shared" si="111"/>
        <v>0</v>
      </c>
      <c r="CA146" s="469">
        <f t="shared" si="112"/>
        <v>653551.93999999994</v>
      </c>
      <c r="CB146" s="471">
        <f t="shared" si="113"/>
        <v>652826.26727942179</v>
      </c>
      <c r="CC146" s="471">
        <f t="shared" si="114"/>
        <v>-1.0000000000001563E-2</v>
      </c>
      <c r="CD146" s="474">
        <f t="shared" si="115"/>
        <v>-611.3675771750253</v>
      </c>
      <c r="CE146" s="474">
        <f t="shared" si="116"/>
        <v>-725.67272057814989</v>
      </c>
      <c r="CF146" s="472">
        <f t="shared" si="117"/>
        <v>114.30514340312459</v>
      </c>
      <c r="CG146" s="473">
        <f t="shared" si="118"/>
        <v>0</v>
      </c>
    </row>
    <row r="147" spans="1:85" s="71" customFormat="1" ht="15.75" customHeight="1" x14ac:dyDescent="0.25">
      <c r="A147" s="87">
        <v>1026673</v>
      </c>
      <c r="B147" s="88">
        <v>4250</v>
      </c>
      <c r="C147" s="88">
        <v>675259</v>
      </c>
      <c r="D147" s="88" t="s">
        <v>1258</v>
      </c>
      <c r="E147" s="89" t="s">
        <v>610</v>
      </c>
      <c r="F147" s="89" t="s">
        <v>1355</v>
      </c>
      <c r="G147" s="90" t="s">
        <v>1260</v>
      </c>
      <c r="H147" s="91" t="s">
        <v>1355</v>
      </c>
      <c r="I147" s="70" t="s">
        <v>35</v>
      </c>
      <c r="J147" s="70" t="s">
        <v>35</v>
      </c>
      <c r="K147" s="70" t="s">
        <v>1262</v>
      </c>
      <c r="L147" s="70"/>
      <c r="M147" s="70"/>
      <c r="N147" s="77"/>
      <c r="O147" s="70">
        <v>1026346</v>
      </c>
      <c r="P147" s="78">
        <v>1346</v>
      </c>
      <c r="Q147" s="79">
        <v>41944</v>
      </c>
      <c r="R147" s="79">
        <v>42004</v>
      </c>
      <c r="S147" s="78">
        <v>8054</v>
      </c>
      <c r="T147" s="80" t="s">
        <v>1263</v>
      </c>
      <c r="U147" s="61">
        <v>1.0323226978716771E-3</v>
      </c>
      <c r="V147" s="62">
        <v>8.1917216824417148E-4</v>
      </c>
      <c r="W147" s="30">
        <v>98067</v>
      </c>
      <c r="X147" s="63">
        <v>98067</v>
      </c>
      <c r="Y147" s="63">
        <v>196134</v>
      </c>
      <c r="Z147" s="67">
        <v>13024.16</v>
      </c>
      <c r="AA147" s="68">
        <v>13024.16</v>
      </c>
      <c r="AB147" s="68">
        <v>13024.16</v>
      </c>
      <c r="AC147" s="68">
        <v>13024.16</v>
      </c>
      <c r="AD147" s="66">
        <v>52096.62</v>
      </c>
      <c r="AE147" s="67">
        <v>24187.72</v>
      </c>
      <c r="AF147" s="68">
        <v>24187.72</v>
      </c>
      <c r="AG147" s="68">
        <v>24187.72</v>
      </c>
      <c r="AH147" s="68">
        <v>24187.72</v>
      </c>
      <c r="AI147" s="66">
        <v>96750.86</v>
      </c>
      <c r="AJ147" s="69">
        <v>344981.48</v>
      </c>
      <c r="AK147" s="406" t="s">
        <v>1258</v>
      </c>
      <c r="AL147" s="407">
        <v>61126.054988709904</v>
      </c>
      <c r="AM147" s="434">
        <f t="shared" si="94"/>
        <v>210896.77419354839</v>
      </c>
      <c r="AN147" s="435">
        <f t="shared" si="95"/>
        <v>56017.870967741939</v>
      </c>
      <c r="AO147" s="436">
        <f t="shared" si="96"/>
        <v>104033.18279569893</v>
      </c>
      <c r="AP147" s="437">
        <f t="shared" si="97"/>
        <v>3.45</v>
      </c>
      <c r="AQ147" s="438">
        <f t="shared" si="97"/>
        <v>0.92</v>
      </c>
      <c r="AR147" s="438">
        <f t="shared" si="97"/>
        <v>1.7</v>
      </c>
      <c r="AS147" s="443">
        <f t="shared" si="98"/>
        <v>6.07</v>
      </c>
      <c r="AT147" s="437">
        <f t="shared" si="99"/>
        <v>3.21</v>
      </c>
      <c r="AU147" s="438">
        <f t="shared" si="100"/>
        <v>0.85</v>
      </c>
      <c r="AV147" s="438">
        <f t="shared" si="101"/>
        <v>1.58</v>
      </c>
      <c r="AW147" s="444">
        <f t="shared" si="102"/>
        <v>5.64</v>
      </c>
      <c r="AX147" s="441">
        <f t="shared" si="103"/>
        <v>3.21</v>
      </c>
      <c r="AY147" s="70">
        <f t="shared" si="104"/>
        <v>4</v>
      </c>
      <c r="AZ147" s="438">
        <f t="shared" si="81"/>
        <v>0.21</v>
      </c>
      <c r="BA147" s="442">
        <f t="shared" si="82"/>
        <v>0.4</v>
      </c>
      <c r="BB147" s="438">
        <f t="shared" si="105"/>
        <v>3.21</v>
      </c>
      <c r="BC147" s="70">
        <v>4</v>
      </c>
      <c r="BD147" s="438">
        <f t="shared" si="83"/>
        <v>0.21</v>
      </c>
      <c r="BE147" s="442">
        <f t="shared" si="84"/>
        <v>0.4</v>
      </c>
      <c r="BF147" s="438">
        <f t="shared" si="106"/>
        <v>3.21</v>
      </c>
      <c r="BG147" s="70">
        <v>4</v>
      </c>
      <c r="BH147" s="438">
        <f t="shared" si="85"/>
        <v>0.21</v>
      </c>
      <c r="BI147" s="442">
        <f t="shared" si="86"/>
        <v>0.4</v>
      </c>
      <c r="BJ147" s="438">
        <f t="shared" si="107"/>
        <v>3.21</v>
      </c>
      <c r="BK147" s="70">
        <v>4</v>
      </c>
      <c r="BL147" s="438">
        <f t="shared" si="87"/>
        <v>0.21</v>
      </c>
      <c r="BM147" s="442">
        <f t="shared" si="88"/>
        <v>0.4</v>
      </c>
      <c r="BN147" s="93">
        <v>0</v>
      </c>
      <c r="BO147" s="93">
        <f>+INDEX(FY2018_ALL_Targets!DV:DV,MATCH('Final Comp Values'!C147,FY2018_ALL_Targets!B:B,0))</f>
        <v>0</v>
      </c>
      <c r="BP147" s="93">
        <f>++INDEX(FY2018_ALL_Targets!DW:DW,MATCH('Final Comp Values'!C147,FY2018_ALL_Targets!B:B,0))</f>
        <v>0</v>
      </c>
      <c r="BQ147" s="539">
        <f>++INDEX(FY2018_ALL_Targets!DX:DX,MATCH('Final Comp Values'!$C147,FY2018_ALL_Targets!$B:$B,0))</f>
        <v>0</v>
      </c>
      <c r="BR147" s="437">
        <f t="shared" si="89"/>
        <v>0</v>
      </c>
      <c r="BS147" s="438">
        <f t="shared" si="90"/>
        <v>0</v>
      </c>
      <c r="BT147" s="543">
        <f t="shared" si="108"/>
        <v>0</v>
      </c>
      <c r="BU147" s="437">
        <f t="shared" si="109"/>
        <v>5.65</v>
      </c>
      <c r="BV147" s="438">
        <f t="shared" si="91"/>
        <v>345362.21068621101</v>
      </c>
      <c r="BW147" s="548">
        <f t="shared" si="110"/>
        <v>9.315533696563098E-4</v>
      </c>
      <c r="BX147" s="437">
        <f t="shared" si="92"/>
        <v>0</v>
      </c>
      <c r="BY147" s="551">
        <f t="shared" si="93"/>
        <v>0</v>
      </c>
      <c r="BZ147" s="471">
        <f t="shared" si="111"/>
        <v>6.6613381477509392E-16</v>
      </c>
      <c r="CA147" s="469">
        <f t="shared" si="112"/>
        <v>344981.48</v>
      </c>
      <c r="CB147" s="471">
        <f t="shared" si="113"/>
        <v>345362.21068621101</v>
      </c>
      <c r="CC147" s="471">
        <f t="shared" si="114"/>
        <v>1.0000000000000675E-2</v>
      </c>
      <c r="CD147" s="474">
        <f t="shared" si="115"/>
        <v>611.66929078018313</v>
      </c>
      <c r="CE147" s="474">
        <f t="shared" si="116"/>
        <v>380.7306862110272</v>
      </c>
      <c r="CF147" s="472">
        <f t="shared" si="117"/>
        <v>230.93860456915593</v>
      </c>
      <c r="CG147" s="473">
        <f t="shared" si="118"/>
        <v>0</v>
      </c>
    </row>
    <row r="148" spans="1:85" s="71" customFormat="1" ht="15.75" customHeight="1" x14ac:dyDescent="0.25">
      <c r="A148" s="87">
        <v>1026644</v>
      </c>
      <c r="B148" s="88">
        <v>4933</v>
      </c>
      <c r="C148" s="88">
        <v>675001</v>
      </c>
      <c r="D148" s="88" t="s">
        <v>1258</v>
      </c>
      <c r="E148" s="89" t="s">
        <v>873</v>
      </c>
      <c r="F148" s="89" t="s">
        <v>1355</v>
      </c>
      <c r="G148" s="90" t="s">
        <v>1260</v>
      </c>
      <c r="H148" s="91" t="s">
        <v>1355</v>
      </c>
      <c r="I148" s="70" t="s">
        <v>35</v>
      </c>
      <c r="J148" s="70" t="s">
        <v>35</v>
      </c>
      <c r="K148" s="70" t="s">
        <v>1262</v>
      </c>
      <c r="L148" s="70"/>
      <c r="M148" s="70"/>
      <c r="N148" s="77"/>
      <c r="O148" s="70">
        <v>493307</v>
      </c>
      <c r="P148" s="78">
        <v>5475</v>
      </c>
      <c r="Q148" s="79">
        <v>41640</v>
      </c>
      <c r="R148" s="79">
        <v>42004</v>
      </c>
      <c r="S148" s="78">
        <v>5475</v>
      </c>
      <c r="T148" s="80" t="s">
        <v>1265</v>
      </c>
      <c r="U148" s="61">
        <v>7.0175897328624687E-4</v>
      </c>
      <c r="V148" s="62">
        <v>5.5686213324271654E-4</v>
      </c>
      <c r="W148" s="30">
        <v>66664</v>
      </c>
      <c r="X148" s="63">
        <v>66664</v>
      </c>
      <c r="Y148" s="63">
        <v>133328</v>
      </c>
      <c r="Z148" s="67">
        <v>8853.64</v>
      </c>
      <c r="AA148" s="68">
        <v>8853.64</v>
      </c>
      <c r="AB148" s="68">
        <v>8853.64</v>
      </c>
      <c r="AC148" s="68">
        <v>8853.64</v>
      </c>
      <c r="AD148" s="66">
        <v>35414.57</v>
      </c>
      <c r="AE148" s="67">
        <v>16442.48</v>
      </c>
      <c r="AF148" s="68">
        <v>16442.48</v>
      </c>
      <c r="AG148" s="68">
        <v>16442.48</v>
      </c>
      <c r="AH148" s="68">
        <v>16442.48</v>
      </c>
      <c r="AI148" s="66">
        <v>65769.919999999998</v>
      </c>
      <c r="AJ148" s="69">
        <v>234512.49</v>
      </c>
      <c r="AK148" s="406" t="s">
        <v>1258</v>
      </c>
      <c r="AL148" s="407">
        <v>61126.054988709904</v>
      </c>
      <c r="AM148" s="434">
        <f t="shared" si="94"/>
        <v>143363.44086021505</v>
      </c>
      <c r="AN148" s="435">
        <f t="shared" si="95"/>
        <v>38080.182795698929</v>
      </c>
      <c r="AO148" s="436">
        <f t="shared" si="96"/>
        <v>70720.344086021505</v>
      </c>
      <c r="AP148" s="437">
        <f t="shared" si="97"/>
        <v>2.35</v>
      </c>
      <c r="AQ148" s="438">
        <f t="shared" si="97"/>
        <v>0.62</v>
      </c>
      <c r="AR148" s="438">
        <f t="shared" si="97"/>
        <v>1.1599999999999999</v>
      </c>
      <c r="AS148" s="443">
        <f t="shared" si="98"/>
        <v>4.13</v>
      </c>
      <c r="AT148" s="437">
        <f t="shared" si="99"/>
        <v>2.1800000000000002</v>
      </c>
      <c r="AU148" s="438">
        <f t="shared" si="100"/>
        <v>0.57999999999999996</v>
      </c>
      <c r="AV148" s="438">
        <f t="shared" si="101"/>
        <v>1.08</v>
      </c>
      <c r="AW148" s="444">
        <f t="shared" si="102"/>
        <v>3.8400000000000003</v>
      </c>
      <c r="AX148" s="441">
        <f t="shared" si="103"/>
        <v>2.1800000000000002</v>
      </c>
      <c r="AY148" s="70">
        <f t="shared" si="104"/>
        <v>4</v>
      </c>
      <c r="AZ148" s="438">
        <f t="shared" si="81"/>
        <v>0.15</v>
      </c>
      <c r="BA148" s="442">
        <f t="shared" si="82"/>
        <v>0.27</v>
      </c>
      <c r="BB148" s="438">
        <f t="shared" si="105"/>
        <v>2.1800000000000002</v>
      </c>
      <c r="BC148" s="70">
        <v>4</v>
      </c>
      <c r="BD148" s="438">
        <f t="shared" si="83"/>
        <v>0.15</v>
      </c>
      <c r="BE148" s="442">
        <f t="shared" si="84"/>
        <v>0.27</v>
      </c>
      <c r="BF148" s="438">
        <f t="shared" si="106"/>
        <v>2.1800000000000002</v>
      </c>
      <c r="BG148" s="70">
        <v>4</v>
      </c>
      <c r="BH148" s="438">
        <f t="shared" si="85"/>
        <v>0.15</v>
      </c>
      <c r="BI148" s="442">
        <f t="shared" si="86"/>
        <v>0.27</v>
      </c>
      <c r="BJ148" s="438">
        <f t="shared" si="107"/>
        <v>2.1800000000000002</v>
      </c>
      <c r="BK148" s="70">
        <v>4</v>
      </c>
      <c r="BL148" s="438">
        <f t="shared" si="87"/>
        <v>0.15</v>
      </c>
      <c r="BM148" s="442">
        <f t="shared" si="88"/>
        <v>0.27</v>
      </c>
      <c r="BN148" s="93">
        <v>0</v>
      </c>
      <c r="BO148" s="93">
        <f>+INDEX(FY2018_ALL_Targets!DV:DV,MATCH('Final Comp Values'!C148,FY2018_ALL_Targets!B:B,0))</f>
        <v>0</v>
      </c>
      <c r="BP148" s="93">
        <f>++INDEX(FY2018_ALL_Targets!DW:DW,MATCH('Final Comp Values'!C148,FY2018_ALL_Targets!B:B,0))</f>
        <v>0</v>
      </c>
      <c r="BQ148" s="539">
        <f>++INDEX(FY2018_ALL_Targets!DX:DX,MATCH('Final Comp Values'!$C148,FY2018_ALL_Targets!$B:$B,0))</f>
        <v>0</v>
      </c>
      <c r="BR148" s="437">
        <f t="shared" si="89"/>
        <v>0</v>
      </c>
      <c r="BS148" s="438">
        <f t="shared" si="90"/>
        <v>0</v>
      </c>
      <c r="BT148" s="543">
        <f t="shared" si="108"/>
        <v>0</v>
      </c>
      <c r="BU148" s="437">
        <f t="shared" si="109"/>
        <v>3.8600000000000003</v>
      </c>
      <c r="BV148" s="438">
        <f t="shared" si="91"/>
        <v>235946.57225642024</v>
      </c>
      <c r="BW148" s="548">
        <f t="shared" si="110"/>
        <v>6.3642407201298327E-4</v>
      </c>
      <c r="BX148" s="437">
        <f t="shared" si="92"/>
        <v>0</v>
      </c>
      <c r="BY148" s="551">
        <f t="shared" si="93"/>
        <v>0</v>
      </c>
      <c r="BZ148" s="471">
        <f t="shared" si="111"/>
        <v>0</v>
      </c>
      <c r="CA148" s="469">
        <f t="shared" si="112"/>
        <v>234512.49</v>
      </c>
      <c r="CB148" s="471">
        <f t="shared" si="113"/>
        <v>235946.57225642024</v>
      </c>
      <c r="CC148" s="471">
        <f t="shared" si="114"/>
        <v>2.0000000000000018E-2</v>
      </c>
      <c r="CD148" s="474">
        <f t="shared" si="115"/>
        <v>1221.4192187500009</v>
      </c>
      <c r="CE148" s="474">
        <f t="shared" si="116"/>
        <v>1434.0822564202535</v>
      </c>
      <c r="CF148" s="472">
        <f t="shared" si="117"/>
        <v>-212.66303767025261</v>
      </c>
      <c r="CG148" s="473">
        <f t="shared" si="118"/>
        <v>0</v>
      </c>
    </row>
    <row r="149" spans="1:85" s="71" customFormat="1" ht="15.75" customHeight="1" x14ac:dyDescent="0.25">
      <c r="A149" s="87">
        <v>1028547</v>
      </c>
      <c r="B149" s="88">
        <v>4714</v>
      </c>
      <c r="C149" s="88">
        <v>675096</v>
      </c>
      <c r="D149" s="88" t="s">
        <v>1274</v>
      </c>
      <c r="E149" s="89" t="s">
        <v>790</v>
      </c>
      <c r="F149" s="89" t="s">
        <v>1355</v>
      </c>
      <c r="G149" s="90" t="s">
        <v>1260</v>
      </c>
      <c r="H149" s="91" t="s">
        <v>1355</v>
      </c>
      <c r="I149" s="70" t="s">
        <v>35</v>
      </c>
      <c r="J149" s="70" t="s">
        <v>1262</v>
      </c>
      <c r="K149" s="70" t="s">
        <v>35</v>
      </c>
      <c r="L149" s="70"/>
      <c r="M149" s="70"/>
      <c r="N149" s="77"/>
      <c r="O149" s="70">
        <v>1026298</v>
      </c>
      <c r="P149" s="78">
        <v>2280</v>
      </c>
      <c r="Q149" s="79">
        <v>41944</v>
      </c>
      <c r="R149" s="79">
        <v>42004</v>
      </c>
      <c r="S149" s="78">
        <v>13643</v>
      </c>
      <c r="T149" s="80" t="s">
        <v>1263</v>
      </c>
      <c r="U149" s="61">
        <v>1.7486936388208705E-3</v>
      </c>
      <c r="V149" s="62">
        <v>1.3876292390557774E-3</v>
      </c>
      <c r="W149" s="30">
        <v>166119</v>
      </c>
      <c r="X149" s="63">
        <v>166119</v>
      </c>
      <c r="Y149" s="63">
        <v>332238</v>
      </c>
      <c r="Z149" s="67">
        <v>22062.15</v>
      </c>
      <c r="AA149" s="68">
        <v>22062.15</v>
      </c>
      <c r="AB149" s="68">
        <v>22062.15</v>
      </c>
      <c r="AC149" s="68">
        <v>22062.15</v>
      </c>
      <c r="AD149" s="66">
        <v>88248.59</v>
      </c>
      <c r="AE149" s="67">
        <v>40972.559999999998</v>
      </c>
      <c r="AF149" s="68">
        <v>40972.559999999998</v>
      </c>
      <c r="AG149" s="68">
        <v>40972.559999999998</v>
      </c>
      <c r="AH149" s="68">
        <v>40972.559999999998</v>
      </c>
      <c r="AI149" s="66">
        <v>163890.23999999999</v>
      </c>
      <c r="AJ149" s="69">
        <v>584376.82999999996</v>
      </c>
      <c r="AK149" s="406" t="s">
        <v>1274</v>
      </c>
      <c r="AL149" s="407">
        <v>58134.265874579767</v>
      </c>
      <c r="AM149" s="434">
        <f t="shared" si="94"/>
        <v>357245.16129032261</v>
      </c>
      <c r="AN149" s="435">
        <f t="shared" si="95"/>
        <v>94890.956989247308</v>
      </c>
      <c r="AO149" s="436">
        <f t="shared" si="96"/>
        <v>176226.06451612903</v>
      </c>
      <c r="AP149" s="437">
        <f t="shared" si="97"/>
        <v>6.15</v>
      </c>
      <c r="AQ149" s="438">
        <f t="shared" si="97"/>
        <v>1.63</v>
      </c>
      <c r="AR149" s="438">
        <f t="shared" si="97"/>
        <v>3.03</v>
      </c>
      <c r="AS149" s="443">
        <f t="shared" si="98"/>
        <v>10.81</v>
      </c>
      <c r="AT149" s="437">
        <f t="shared" si="99"/>
        <v>5.72</v>
      </c>
      <c r="AU149" s="438">
        <f t="shared" si="100"/>
        <v>1.52</v>
      </c>
      <c r="AV149" s="438">
        <f t="shared" si="101"/>
        <v>2.82</v>
      </c>
      <c r="AW149" s="444">
        <f t="shared" si="102"/>
        <v>10.06</v>
      </c>
      <c r="AX149" s="441">
        <f t="shared" si="103"/>
        <v>5.72</v>
      </c>
      <c r="AY149" s="70">
        <f t="shared" si="104"/>
        <v>4</v>
      </c>
      <c r="AZ149" s="438">
        <f t="shared" si="81"/>
        <v>0.38</v>
      </c>
      <c r="BA149" s="442">
        <f t="shared" si="82"/>
        <v>0.71</v>
      </c>
      <c r="BB149" s="438">
        <f t="shared" si="105"/>
        <v>5.72</v>
      </c>
      <c r="BC149" s="70">
        <v>4</v>
      </c>
      <c r="BD149" s="438">
        <f t="shared" si="83"/>
        <v>0.38</v>
      </c>
      <c r="BE149" s="442">
        <f t="shared" si="84"/>
        <v>0.71</v>
      </c>
      <c r="BF149" s="438">
        <f t="shared" si="106"/>
        <v>5.72</v>
      </c>
      <c r="BG149" s="70">
        <v>4</v>
      </c>
      <c r="BH149" s="438">
        <f t="shared" si="85"/>
        <v>0.38</v>
      </c>
      <c r="BI149" s="442">
        <f t="shared" si="86"/>
        <v>0.71</v>
      </c>
      <c r="BJ149" s="438">
        <f t="shared" si="107"/>
        <v>5.72</v>
      </c>
      <c r="BK149" s="70">
        <v>4</v>
      </c>
      <c r="BL149" s="438">
        <f t="shared" si="87"/>
        <v>0.38</v>
      </c>
      <c r="BM149" s="442">
        <f t="shared" si="88"/>
        <v>0.71</v>
      </c>
      <c r="BN149" s="93">
        <v>0</v>
      </c>
      <c r="BO149" s="93">
        <f>+INDEX(FY2018_ALL_Targets!DV:DV,MATCH('Final Comp Values'!C149,FY2018_ALL_Targets!B:B,0))</f>
        <v>0</v>
      </c>
      <c r="BP149" s="93">
        <f>++INDEX(FY2018_ALL_Targets!DW:DW,MATCH('Final Comp Values'!C149,FY2018_ALL_Targets!B:B,0))</f>
        <v>0</v>
      </c>
      <c r="BQ149" s="539">
        <f>++INDEX(FY2018_ALL_Targets!DX:DX,MATCH('Final Comp Values'!$C149,FY2018_ALL_Targets!$B:$B,0))</f>
        <v>0</v>
      </c>
      <c r="BR149" s="437">
        <f t="shared" si="89"/>
        <v>0</v>
      </c>
      <c r="BS149" s="438">
        <f t="shared" si="90"/>
        <v>0</v>
      </c>
      <c r="BT149" s="543">
        <f t="shared" si="108"/>
        <v>0</v>
      </c>
      <c r="BU149" s="437">
        <f t="shared" si="109"/>
        <v>10.079999999999998</v>
      </c>
      <c r="BV149" s="438">
        <f t="shared" si="91"/>
        <v>585993.40001576394</v>
      </c>
      <c r="BW149" s="548">
        <f t="shared" si="110"/>
        <v>1.5806133661711525E-3</v>
      </c>
      <c r="BX149" s="437">
        <f t="shared" si="92"/>
        <v>0</v>
      </c>
      <c r="BY149" s="551">
        <f t="shared" si="93"/>
        <v>0</v>
      </c>
      <c r="BZ149" s="471">
        <f t="shared" si="111"/>
        <v>-9.9920072216264089E-16</v>
      </c>
      <c r="CA149" s="469">
        <f t="shared" si="112"/>
        <v>584376.82999999996</v>
      </c>
      <c r="CB149" s="471">
        <f t="shared" si="113"/>
        <v>585993.40001576394</v>
      </c>
      <c r="CC149" s="471">
        <f t="shared" si="114"/>
        <v>1.9999999999997797E-2</v>
      </c>
      <c r="CD149" s="474">
        <f t="shared" si="115"/>
        <v>1161.7829622265119</v>
      </c>
      <c r="CE149" s="474">
        <f t="shared" si="116"/>
        <v>1616.5700157639803</v>
      </c>
      <c r="CF149" s="472">
        <f t="shared" si="117"/>
        <v>-454.78705353746841</v>
      </c>
      <c r="CG149" s="473">
        <f t="shared" si="118"/>
        <v>0</v>
      </c>
    </row>
    <row r="150" spans="1:85" s="71" customFormat="1" ht="15.75" customHeight="1" x14ac:dyDescent="0.25">
      <c r="A150" s="87">
        <v>1028546</v>
      </c>
      <c r="B150" s="88">
        <v>4294</v>
      </c>
      <c r="C150" s="88">
        <v>675712</v>
      </c>
      <c r="D150" s="88" t="s">
        <v>1274</v>
      </c>
      <c r="E150" s="89" t="s">
        <v>190</v>
      </c>
      <c r="F150" s="89" t="s">
        <v>1355</v>
      </c>
      <c r="G150" s="90" t="s">
        <v>1260</v>
      </c>
      <c r="H150" s="91" t="s">
        <v>1355</v>
      </c>
      <c r="I150" s="70" t="s">
        <v>35</v>
      </c>
      <c r="J150" s="70" t="s">
        <v>1262</v>
      </c>
      <c r="K150" s="70" t="s">
        <v>35</v>
      </c>
      <c r="L150" s="70"/>
      <c r="M150" s="70"/>
      <c r="N150" s="77"/>
      <c r="O150" s="70">
        <v>1026320</v>
      </c>
      <c r="P150" s="78">
        <v>1113</v>
      </c>
      <c r="Q150" s="79">
        <v>41944</v>
      </c>
      <c r="R150" s="79">
        <v>42004</v>
      </c>
      <c r="S150" s="78">
        <v>6660</v>
      </c>
      <c r="T150" s="80" t="s">
        <v>1263</v>
      </c>
      <c r="U150" s="61">
        <v>8.536465318879277E-4</v>
      </c>
      <c r="V150" s="62">
        <v>6.7738845797196202E-4</v>
      </c>
      <c r="W150" s="30">
        <v>81093</v>
      </c>
      <c r="X150" s="63">
        <v>81093</v>
      </c>
      <c r="Y150" s="63">
        <v>162186</v>
      </c>
      <c r="Z150" s="67">
        <v>10769.91</v>
      </c>
      <c r="AA150" s="68">
        <v>10769.91</v>
      </c>
      <c r="AB150" s="68">
        <v>10769.91</v>
      </c>
      <c r="AC150" s="68">
        <v>10769.91</v>
      </c>
      <c r="AD150" s="66">
        <v>43079.65</v>
      </c>
      <c r="AE150" s="67">
        <v>20001.27</v>
      </c>
      <c r="AF150" s="68">
        <v>20001.27</v>
      </c>
      <c r="AG150" s="68">
        <v>20001.27</v>
      </c>
      <c r="AH150" s="68">
        <v>20001.27</v>
      </c>
      <c r="AI150" s="66">
        <v>80005.06</v>
      </c>
      <c r="AJ150" s="69">
        <v>285270.70999999996</v>
      </c>
      <c r="AK150" s="406" t="s">
        <v>1274</v>
      </c>
      <c r="AL150" s="407">
        <v>58134.265874579767</v>
      </c>
      <c r="AM150" s="434">
        <f t="shared" si="94"/>
        <v>174393.54838709679</v>
      </c>
      <c r="AN150" s="435">
        <f t="shared" si="95"/>
        <v>46322.204301075275</v>
      </c>
      <c r="AO150" s="436">
        <f t="shared" si="96"/>
        <v>86026.946236559146</v>
      </c>
      <c r="AP150" s="437">
        <f t="shared" si="97"/>
        <v>3</v>
      </c>
      <c r="AQ150" s="438">
        <f t="shared" si="97"/>
        <v>0.8</v>
      </c>
      <c r="AR150" s="438">
        <f t="shared" si="97"/>
        <v>1.48</v>
      </c>
      <c r="AS150" s="443">
        <f t="shared" si="98"/>
        <v>5.2799999999999994</v>
      </c>
      <c r="AT150" s="437">
        <f t="shared" si="99"/>
        <v>2.79</v>
      </c>
      <c r="AU150" s="438">
        <f t="shared" si="100"/>
        <v>0.74</v>
      </c>
      <c r="AV150" s="438">
        <f t="shared" si="101"/>
        <v>1.38</v>
      </c>
      <c r="AW150" s="444">
        <f t="shared" si="102"/>
        <v>4.91</v>
      </c>
      <c r="AX150" s="441">
        <f t="shared" si="103"/>
        <v>2.79</v>
      </c>
      <c r="AY150" s="70">
        <f t="shared" si="104"/>
        <v>4</v>
      </c>
      <c r="AZ150" s="438">
        <f t="shared" si="81"/>
        <v>0.19</v>
      </c>
      <c r="BA150" s="442">
        <f t="shared" si="82"/>
        <v>0.35</v>
      </c>
      <c r="BB150" s="438">
        <f t="shared" si="105"/>
        <v>2.79</v>
      </c>
      <c r="BC150" s="70">
        <v>4</v>
      </c>
      <c r="BD150" s="438">
        <f t="shared" si="83"/>
        <v>0.19</v>
      </c>
      <c r="BE150" s="442">
        <f t="shared" si="84"/>
        <v>0.35</v>
      </c>
      <c r="BF150" s="438">
        <f t="shared" si="106"/>
        <v>2.79</v>
      </c>
      <c r="BG150" s="70">
        <v>4</v>
      </c>
      <c r="BH150" s="438">
        <f t="shared" si="85"/>
        <v>0.19</v>
      </c>
      <c r="BI150" s="442">
        <f t="shared" si="86"/>
        <v>0.35</v>
      </c>
      <c r="BJ150" s="438">
        <f t="shared" si="107"/>
        <v>2.79</v>
      </c>
      <c r="BK150" s="70">
        <v>4</v>
      </c>
      <c r="BL150" s="438">
        <f t="shared" si="87"/>
        <v>0.19</v>
      </c>
      <c r="BM150" s="442">
        <f t="shared" si="88"/>
        <v>0.35</v>
      </c>
      <c r="BN150" s="93">
        <v>0</v>
      </c>
      <c r="BO150" s="93">
        <f>+INDEX(FY2018_ALL_Targets!DV:DV,MATCH('Final Comp Values'!C150,FY2018_ALL_Targets!B:B,0))</f>
        <v>0</v>
      </c>
      <c r="BP150" s="93">
        <f>++INDEX(FY2018_ALL_Targets!DW:DW,MATCH('Final Comp Values'!C150,FY2018_ALL_Targets!B:B,0))</f>
        <v>0</v>
      </c>
      <c r="BQ150" s="539">
        <f>++INDEX(FY2018_ALL_Targets!DX:DX,MATCH('Final Comp Values'!$C150,FY2018_ALL_Targets!$B:$B,0))</f>
        <v>0</v>
      </c>
      <c r="BR150" s="437">
        <f t="shared" si="89"/>
        <v>0</v>
      </c>
      <c r="BS150" s="438">
        <f t="shared" si="90"/>
        <v>0</v>
      </c>
      <c r="BT150" s="543">
        <f t="shared" si="108"/>
        <v>0</v>
      </c>
      <c r="BU150" s="437">
        <f t="shared" si="109"/>
        <v>4.95</v>
      </c>
      <c r="BV150" s="438">
        <f t="shared" si="91"/>
        <v>287764.61607916985</v>
      </c>
      <c r="BW150" s="548">
        <f t="shared" si="110"/>
        <v>7.7619406374476252E-4</v>
      </c>
      <c r="BX150" s="437">
        <f t="shared" si="92"/>
        <v>0</v>
      </c>
      <c r="BY150" s="551">
        <f t="shared" si="93"/>
        <v>0</v>
      </c>
      <c r="BZ150" s="471">
        <f t="shared" si="111"/>
        <v>0</v>
      </c>
      <c r="CA150" s="469">
        <f t="shared" si="112"/>
        <v>285270.70999999996</v>
      </c>
      <c r="CB150" s="471">
        <f t="shared" si="113"/>
        <v>287764.61607916985</v>
      </c>
      <c r="CC150" s="471">
        <f t="shared" si="114"/>
        <v>4.0000000000000036E-2</v>
      </c>
      <c r="CD150" s="474">
        <f t="shared" si="115"/>
        <v>2323.9976374745434</v>
      </c>
      <c r="CE150" s="474">
        <f t="shared" si="116"/>
        <v>2493.9060791698867</v>
      </c>
      <c r="CF150" s="472">
        <f t="shared" si="117"/>
        <v>-169.9084416953433</v>
      </c>
      <c r="CG150" s="473">
        <f t="shared" si="118"/>
        <v>0</v>
      </c>
    </row>
    <row r="151" spans="1:85" s="71" customFormat="1" ht="15.75" customHeight="1" x14ac:dyDescent="0.25">
      <c r="A151" s="87">
        <v>1028584</v>
      </c>
      <c r="B151" s="88">
        <v>102791</v>
      </c>
      <c r="C151" s="88">
        <v>676132</v>
      </c>
      <c r="D151" s="88" t="s">
        <v>1293</v>
      </c>
      <c r="E151" s="89" t="s">
        <v>432</v>
      </c>
      <c r="F151" s="89" t="s">
        <v>1355</v>
      </c>
      <c r="G151" s="90" t="s">
        <v>1260</v>
      </c>
      <c r="H151" s="91" t="s">
        <v>1355</v>
      </c>
      <c r="I151" s="70" t="s">
        <v>35</v>
      </c>
      <c r="J151" s="70" t="s">
        <v>1262</v>
      </c>
      <c r="K151" s="70" t="s">
        <v>35</v>
      </c>
      <c r="L151" s="70"/>
      <c r="M151" s="70"/>
      <c r="N151" s="77"/>
      <c r="O151" s="95">
        <v>1014648</v>
      </c>
      <c r="P151" s="78">
        <v>11836</v>
      </c>
      <c r="Q151" s="79">
        <v>41640</v>
      </c>
      <c r="R151" s="79">
        <v>42004</v>
      </c>
      <c r="S151" s="78">
        <v>11836</v>
      </c>
      <c r="T151" s="80" t="s">
        <v>1263</v>
      </c>
      <c r="U151" s="61">
        <v>1.5170811338476747E-3</v>
      </c>
      <c r="V151" s="62">
        <v>1.2038393075910123E-3</v>
      </c>
      <c r="W151" s="30">
        <v>144117</v>
      </c>
      <c r="X151" s="63">
        <v>144117</v>
      </c>
      <c r="Y151" s="63">
        <v>288234</v>
      </c>
      <c r="Z151" s="67">
        <v>19140.04</v>
      </c>
      <c r="AA151" s="68">
        <v>19140.04</v>
      </c>
      <c r="AB151" s="68">
        <v>19140.04</v>
      </c>
      <c r="AC151" s="68">
        <v>19140.04</v>
      </c>
      <c r="AD151" s="66">
        <v>76560.160000000003</v>
      </c>
      <c r="AE151" s="67">
        <v>35545.79</v>
      </c>
      <c r="AF151" s="68">
        <v>35545.79</v>
      </c>
      <c r="AG151" s="68">
        <v>35545.79</v>
      </c>
      <c r="AH151" s="68">
        <v>35545.79</v>
      </c>
      <c r="AI151" s="66">
        <v>142183.16</v>
      </c>
      <c r="AJ151" s="69">
        <v>506977.32000000007</v>
      </c>
      <c r="AK151" s="406" t="s">
        <v>1293</v>
      </c>
      <c r="AL151" s="407">
        <v>69468.557902662476</v>
      </c>
      <c r="AM151" s="434">
        <f t="shared" si="94"/>
        <v>309929.03225806454</v>
      </c>
      <c r="AN151" s="435">
        <f t="shared" si="95"/>
        <v>82322.752688172055</v>
      </c>
      <c r="AO151" s="436">
        <f t="shared" si="96"/>
        <v>152885.1182795699</v>
      </c>
      <c r="AP151" s="437">
        <f t="shared" si="97"/>
        <v>4.46</v>
      </c>
      <c r="AQ151" s="438">
        <f t="shared" si="97"/>
        <v>1.19</v>
      </c>
      <c r="AR151" s="438">
        <f t="shared" si="97"/>
        <v>2.2000000000000002</v>
      </c>
      <c r="AS151" s="443">
        <f t="shared" si="98"/>
        <v>7.8500000000000005</v>
      </c>
      <c r="AT151" s="437">
        <f t="shared" si="99"/>
        <v>4.1500000000000004</v>
      </c>
      <c r="AU151" s="438">
        <f t="shared" si="100"/>
        <v>1.1000000000000001</v>
      </c>
      <c r="AV151" s="438">
        <f t="shared" si="101"/>
        <v>2.0499999999999998</v>
      </c>
      <c r="AW151" s="444">
        <f t="shared" si="102"/>
        <v>7.3</v>
      </c>
      <c r="AX151" s="441">
        <f t="shared" si="103"/>
        <v>4.1500000000000004</v>
      </c>
      <c r="AY151" s="70">
        <f t="shared" si="104"/>
        <v>4</v>
      </c>
      <c r="AZ151" s="438">
        <f t="shared" si="81"/>
        <v>0.28000000000000003</v>
      </c>
      <c r="BA151" s="442">
        <f t="shared" si="82"/>
        <v>0.51</v>
      </c>
      <c r="BB151" s="438">
        <f t="shared" si="105"/>
        <v>4.1500000000000004</v>
      </c>
      <c r="BC151" s="70">
        <v>4</v>
      </c>
      <c r="BD151" s="438">
        <f t="shared" si="83"/>
        <v>0.28000000000000003</v>
      </c>
      <c r="BE151" s="442">
        <f t="shared" si="84"/>
        <v>0.51</v>
      </c>
      <c r="BF151" s="438">
        <f t="shared" si="106"/>
        <v>4.1500000000000004</v>
      </c>
      <c r="BG151" s="70">
        <v>4</v>
      </c>
      <c r="BH151" s="438">
        <f t="shared" si="85"/>
        <v>0.28000000000000003</v>
      </c>
      <c r="BI151" s="442">
        <f t="shared" si="86"/>
        <v>0.51</v>
      </c>
      <c r="BJ151" s="438">
        <f t="shared" si="107"/>
        <v>4.1500000000000004</v>
      </c>
      <c r="BK151" s="70">
        <v>4</v>
      </c>
      <c r="BL151" s="438">
        <f t="shared" si="87"/>
        <v>0.28000000000000003</v>
      </c>
      <c r="BM151" s="442">
        <f t="shared" si="88"/>
        <v>0.51</v>
      </c>
      <c r="BN151" s="93">
        <v>0</v>
      </c>
      <c r="BO151" s="93">
        <f>+INDEX(FY2018_ALL_Targets!DV:DV,MATCH('Final Comp Values'!C151,FY2018_ALL_Targets!B:B,0))</f>
        <v>0</v>
      </c>
      <c r="BP151" s="93">
        <f>++INDEX(FY2018_ALL_Targets!DW:DW,MATCH('Final Comp Values'!C151,FY2018_ALL_Targets!B:B,0))</f>
        <v>0</v>
      </c>
      <c r="BQ151" s="539">
        <f>++INDEX(FY2018_ALL_Targets!DX:DX,MATCH('Final Comp Values'!$C151,FY2018_ALL_Targets!$B:$B,0))</f>
        <v>0</v>
      </c>
      <c r="BR151" s="437">
        <f t="shared" si="89"/>
        <v>0</v>
      </c>
      <c r="BS151" s="438">
        <f t="shared" si="90"/>
        <v>0</v>
      </c>
      <c r="BT151" s="543">
        <f t="shared" si="108"/>
        <v>0</v>
      </c>
      <c r="BU151" s="437">
        <f t="shared" si="109"/>
        <v>7.3100000000000005</v>
      </c>
      <c r="BV151" s="438">
        <f t="shared" si="91"/>
        <v>507815.15826846275</v>
      </c>
      <c r="BW151" s="548">
        <f t="shared" si="110"/>
        <v>1.3697414112204319E-3</v>
      </c>
      <c r="BX151" s="437">
        <f t="shared" si="92"/>
        <v>0</v>
      </c>
      <c r="BY151" s="551">
        <f t="shared" si="93"/>
        <v>0</v>
      </c>
      <c r="BZ151" s="471">
        <f t="shared" si="111"/>
        <v>0</v>
      </c>
      <c r="CA151" s="469">
        <f t="shared" si="112"/>
        <v>506977.32000000007</v>
      </c>
      <c r="CB151" s="471">
        <f t="shared" si="113"/>
        <v>507815.15826846275</v>
      </c>
      <c r="CC151" s="471">
        <f t="shared" si="114"/>
        <v>1.0000000000000675E-2</v>
      </c>
      <c r="CD151" s="474">
        <f t="shared" si="115"/>
        <v>694.48947945210182</v>
      </c>
      <c r="CE151" s="474">
        <f t="shared" si="116"/>
        <v>837.83826846268494</v>
      </c>
      <c r="CF151" s="472">
        <f t="shared" si="117"/>
        <v>-143.34878901058312</v>
      </c>
      <c r="CG151" s="473">
        <f t="shared" si="118"/>
        <v>0</v>
      </c>
    </row>
    <row r="152" spans="1:85" s="71" customFormat="1" ht="15.75" customHeight="1" x14ac:dyDescent="0.25">
      <c r="A152" s="87">
        <v>1021006</v>
      </c>
      <c r="B152" s="88">
        <v>4530</v>
      </c>
      <c r="C152" s="88">
        <v>455576</v>
      </c>
      <c r="D152" s="88" t="s">
        <v>1293</v>
      </c>
      <c r="E152" s="89" t="s">
        <v>702</v>
      </c>
      <c r="F152" s="89" t="s">
        <v>1355</v>
      </c>
      <c r="G152" s="90" t="s">
        <v>1260</v>
      </c>
      <c r="H152" s="91" t="s">
        <v>1355</v>
      </c>
      <c r="I152" s="70" t="s">
        <v>35</v>
      </c>
      <c r="J152" s="70" t="s">
        <v>1262</v>
      </c>
      <c r="K152" s="70" t="s">
        <v>35</v>
      </c>
      <c r="L152" s="70"/>
      <c r="M152" s="70"/>
      <c r="N152" s="77"/>
      <c r="O152" s="70">
        <v>1021006</v>
      </c>
      <c r="P152" s="78">
        <v>14559</v>
      </c>
      <c r="Q152" s="79">
        <v>41640</v>
      </c>
      <c r="R152" s="79">
        <v>42004</v>
      </c>
      <c r="S152" s="78">
        <v>14559</v>
      </c>
      <c r="T152" s="80" t="s">
        <v>1263</v>
      </c>
      <c r="U152" s="61">
        <v>1.8661020807441953E-3</v>
      </c>
      <c r="V152" s="62">
        <v>1.4807955795215909E-3</v>
      </c>
      <c r="W152" s="30">
        <v>177272</v>
      </c>
      <c r="X152" s="63">
        <v>177272</v>
      </c>
      <c r="Y152" s="63">
        <v>354544</v>
      </c>
      <c r="Z152" s="67">
        <v>23543.42</v>
      </c>
      <c r="AA152" s="68">
        <v>23543.42</v>
      </c>
      <c r="AB152" s="68">
        <v>23543.42</v>
      </c>
      <c r="AC152" s="68">
        <v>23543.42</v>
      </c>
      <c r="AD152" s="66">
        <v>94173.66</v>
      </c>
      <c r="AE152" s="67">
        <v>43723.48</v>
      </c>
      <c r="AF152" s="68">
        <v>43723.48</v>
      </c>
      <c r="AG152" s="68">
        <v>43723.48</v>
      </c>
      <c r="AH152" s="68">
        <v>43723.48</v>
      </c>
      <c r="AI152" s="66">
        <v>174893.93</v>
      </c>
      <c r="AJ152" s="69">
        <v>623611.59000000008</v>
      </c>
      <c r="AK152" s="406" t="s">
        <v>1293</v>
      </c>
      <c r="AL152" s="407">
        <v>69468.557902662476</v>
      </c>
      <c r="AM152" s="434">
        <f t="shared" si="94"/>
        <v>381230.10752688174</v>
      </c>
      <c r="AN152" s="435">
        <f t="shared" si="95"/>
        <v>101262.00000000001</v>
      </c>
      <c r="AO152" s="436">
        <f t="shared" si="96"/>
        <v>188057.98924731184</v>
      </c>
      <c r="AP152" s="437">
        <f t="shared" si="97"/>
        <v>5.49</v>
      </c>
      <c r="AQ152" s="438">
        <f t="shared" si="97"/>
        <v>1.46</v>
      </c>
      <c r="AR152" s="438">
        <f t="shared" si="97"/>
        <v>2.71</v>
      </c>
      <c r="AS152" s="443">
        <f t="shared" si="98"/>
        <v>9.66</v>
      </c>
      <c r="AT152" s="437">
        <f t="shared" si="99"/>
        <v>5.0999999999999996</v>
      </c>
      <c r="AU152" s="438">
        <f t="shared" si="100"/>
        <v>1.36</v>
      </c>
      <c r="AV152" s="438">
        <f t="shared" si="101"/>
        <v>2.52</v>
      </c>
      <c r="AW152" s="444">
        <f t="shared" si="102"/>
        <v>8.98</v>
      </c>
      <c r="AX152" s="441">
        <f t="shared" si="103"/>
        <v>5.0999999999999996</v>
      </c>
      <c r="AY152" s="70">
        <f t="shared" si="104"/>
        <v>4</v>
      </c>
      <c r="AZ152" s="438">
        <f t="shared" si="81"/>
        <v>0.34</v>
      </c>
      <c r="BA152" s="442">
        <f t="shared" si="82"/>
        <v>0.63</v>
      </c>
      <c r="BB152" s="438">
        <f t="shared" si="105"/>
        <v>5.0999999999999996</v>
      </c>
      <c r="BC152" s="70">
        <v>4</v>
      </c>
      <c r="BD152" s="438">
        <f t="shared" si="83"/>
        <v>0.34</v>
      </c>
      <c r="BE152" s="442">
        <f t="shared" si="84"/>
        <v>0.63</v>
      </c>
      <c r="BF152" s="438">
        <f t="shared" si="106"/>
        <v>5.0999999999999996</v>
      </c>
      <c r="BG152" s="70">
        <v>4</v>
      </c>
      <c r="BH152" s="438">
        <f t="shared" si="85"/>
        <v>0.34</v>
      </c>
      <c r="BI152" s="442">
        <f t="shared" si="86"/>
        <v>0.63</v>
      </c>
      <c r="BJ152" s="438">
        <f t="shared" si="107"/>
        <v>5.0999999999999996</v>
      </c>
      <c r="BK152" s="70">
        <v>4</v>
      </c>
      <c r="BL152" s="438">
        <f t="shared" si="87"/>
        <v>0.34</v>
      </c>
      <c r="BM152" s="442">
        <f t="shared" si="88"/>
        <v>0.63</v>
      </c>
      <c r="BN152" s="93">
        <v>0</v>
      </c>
      <c r="BO152" s="93">
        <f>+INDEX(FY2018_ALL_Targets!DV:DV,MATCH('Final Comp Values'!C152,FY2018_ALL_Targets!B:B,0))</f>
        <v>0</v>
      </c>
      <c r="BP152" s="93">
        <f>++INDEX(FY2018_ALL_Targets!DW:DW,MATCH('Final Comp Values'!C152,FY2018_ALL_Targets!B:B,0))</f>
        <v>0</v>
      </c>
      <c r="BQ152" s="539">
        <f>++INDEX(FY2018_ALL_Targets!DX:DX,MATCH('Final Comp Values'!$C152,FY2018_ALL_Targets!$B:$B,0))</f>
        <v>0</v>
      </c>
      <c r="BR152" s="437">
        <f t="shared" si="89"/>
        <v>0</v>
      </c>
      <c r="BS152" s="438">
        <f t="shared" si="90"/>
        <v>0</v>
      </c>
      <c r="BT152" s="543">
        <f t="shared" si="108"/>
        <v>0</v>
      </c>
      <c r="BU152" s="437">
        <f t="shared" si="109"/>
        <v>8.98</v>
      </c>
      <c r="BV152" s="438">
        <f t="shared" si="91"/>
        <v>623827.64996590908</v>
      </c>
      <c r="BW152" s="548">
        <f t="shared" si="110"/>
        <v>1.6826645516770831E-3</v>
      </c>
      <c r="BX152" s="437">
        <f t="shared" si="92"/>
        <v>0</v>
      </c>
      <c r="BY152" s="551">
        <f t="shared" si="93"/>
        <v>0</v>
      </c>
      <c r="BZ152" s="471">
        <f t="shared" si="111"/>
        <v>1.2212453270876722E-15</v>
      </c>
      <c r="CA152" s="469">
        <f t="shared" si="112"/>
        <v>623611.59000000008</v>
      </c>
      <c r="CB152" s="471">
        <f t="shared" si="113"/>
        <v>623827.64996590908</v>
      </c>
      <c r="CC152" s="471">
        <f t="shared" si="114"/>
        <v>0</v>
      </c>
      <c r="CD152" s="474">
        <f t="shared" si="115"/>
        <v>0</v>
      </c>
      <c r="CE152" s="474">
        <f t="shared" si="116"/>
        <v>216.05996590899304</v>
      </c>
      <c r="CF152" s="472">
        <f t="shared" si="117"/>
        <v>-216.05996590899304</v>
      </c>
      <c r="CG152" s="473">
        <f t="shared" si="118"/>
        <v>0</v>
      </c>
    </row>
    <row r="153" spans="1:85" s="71" customFormat="1" ht="15.75" customHeight="1" x14ac:dyDescent="0.25">
      <c r="A153" s="87">
        <v>1026533</v>
      </c>
      <c r="B153" s="88">
        <v>5378</v>
      </c>
      <c r="C153" s="88">
        <v>675645</v>
      </c>
      <c r="D153" s="88" t="s">
        <v>1258</v>
      </c>
      <c r="E153" s="89" t="s">
        <v>374</v>
      </c>
      <c r="F153" s="89" t="s">
        <v>1355</v>
      </c>
      <c r="G153" s="90" t="s">
        <v>1260</v>
      </c>
      <c r="H153" s="91" t="s">
        <v>1355</v>
      </c>
      <c r="I153" s="70" t="s">
        <v>35</v>
      </c>
      <c r="J153" s="70" t="s">
        <v>1262</v>
      </c>
      <c r="K153" s="70" t="s">
        <v>35</v>
      </c>
      <c r="L153" s="70"/>
      <c r="M153" s="70"/>
      <c r="N153" s="77"/>
      <c r="O153" s="70">
        <v>1015958</v>
      </c>
      <c r="P153" s="78">
        <v>8811</v>
      </c>
      <c r="Q153" s="79">
        <v>41640</v>
      </c>
      <c r="R153" s="79">
        <v>42004</v>
      </c>
      <c r="S153" s="78">
        <v>8811</v>
      </c>
      <c r="T153" s="80" t="s">
        <v>1263</v>
      </c>
      <c r="U153" s="61">
        <v>1.1293512901598395E-3</v>
      </c>
      <c r="V153" s="62">
        <v>8.961666221007444E-4</v>
      </c>
      <c r="W153" s="30">
        <v>107284</v>
      </c>
      <c r="X153" s="63">
        <v>107284</v>
      </c>
      <c r="Y153" s="63">
        <v>214568</v>
      </c>
      <c r="Z153" s="67">
        <v>14248.3</v>
      </c>
      <c r="AA153" s="68">
        <v>14248.3</v>
      </c>
      <c r="AB153" s="68">
        <v>14248.3</v>
      </c>
      <c r="AC153" s="68">
        <v>14248.3</v>
      </c>
      <c r="AD153" s="66">
        <v>56993.21</v>
      </c>
      <c r="AE153" s="67">
        <v>26461.13</v>
      </c>
      <c r="AF153" s="68">
        <v>26461.13</v>
      </c>
      <c r="AG153" s="68">
        <v>26461.13</v>
      </c>
      <c r="AH153" s="68">
        <v>26461.13</v>
      </c>
      <c r="AI153" s="66">
        <v>105844.53</v>
      </c>
      <c r="AJ153" s="69">
        <v>377405.74</v>
      </c>
      <c r="AK153" s="406" t="s">
        <v>1258</v>
      </c>
      <c r="AL153" s="407">
        <v>61126.054988709904</v>
      </c>
      <c r="AM153" s="434">
        <f t="shared" si="94"/>
        <v>230718.27956989247</v>
      </c>
      <c r="AN153" s="435">
        <f t="shared" si="95"/>
        <v>61283.021505376346</v>
      </c>
      <c r="AO153" s="436">
        <f t="shared" si="96"/>
        <v>113811.32258064517</v>
      </c>
      <c r="AP153" s="437">
        <f t="shared" si="97"/>
        <v>3.77</v>
      </c>
      <c r="AQ153" s="438">
        <f t="shared" si="97"/>
        <v>1</v>
      </c>
      <c r="AR153" s="438">
        <f t="shared" si="97"/>
        <v>1.86</v>
      </c>
      <c r="AS153" s="443">
        <f t="shared" si="98"/>
        <v>6.63</v>
      </c>
      <c r="AT153" s="437">
        <f t="shared" si="99"/>
        <v>3.51</v>
      </c>
      <c r="AU153" s="438">
        <f t="shared" si="100"/>
        <v>0.93</v>
      </c>
      <c r="AV153" s="438">
        <f t="shared" si="101"/>
        <v>1.73</v>
      </c>
      <c r="AW153" s="444">
        <f t="shared" si="102"/>
        <v>6.17</v>
      </c>
      <c r="AX153" s="441">
        <f t="shared" si="103"/>
        <v>3.51</v>
      </c>
      <c r="AY153" s="70">
        <f t="shared" si="104"/>
        <v>4</v>
      </c>
      <c r="AZ153" s="438">
        <f t="shared" si="81"/>
        <v>0.23</v>
      </c>
      <c r="BA153" s="442">
        <f t="shared" si="82"/>
        <v>0.43</v>
      </c>
      <c r="BB153" s="438">
        <f t="shared" si="105"/>
        <v>3.51</v>
      </c>
      <c r="BC153" s="70">
        <v>4</v>
      </c>
      <c r="BD153" s="438">
        <f t="shared" si="83"/>
        <v>0.23</v>
      </c>
      <c r="BE153" s="442">
        <f t="shared" si="84"/>
        <v>0.43</v>
      </c>
      <c r="BF153" s="438">
        <f t="shared" si="106"/>
        <v>3.51</v>
      </c>
      <c r="BG153" s="70">
        <v>4</v>
      </c>
      <c r="BH153" s="438">
        <f t="shared" si="85"/>
        <v>0.23</v>
      </c>
      <c r="BI153" s="442">
        <f t="shared" si="86"/>
        <v>0.43</v>
      </c>
      <c r="BJ153" s="438">
        <f t="shared" si="107"/>
        <v>3.51</v>
      </c>
      <c r="BK153" s="70">
        <v>4</v>
      </c>
      <c r="BL153" s="438">
        <f t="shared" si="87"/>
        <v>0.23</v>
      </c>
      <c r="BM153" s="442">
        <f t="shared" si="88"/>
        <v>0.43</v>
      </c>
      <c r="BN153" s="93">
        <v>0</v>
      </c>
      <c r="BO153" s="93">
        <f>+INDEX(FY2018_ALL_Targets!DV:DV,MATCH('Final Comp Values'!C153,FY2018_ALL_Targets!B:B,0))</f>
        <v>0</v>
      </c>
      <c r="BP153" s="93">
        <f>++INDEX(FY2018_ALL_Targets!DW:DW,MATCH('Final Comp Values'!C153,FY2018_ALL_Targets!B:B,0))</f>
        <v>0</v>
      </c>
      <c r="BQ153" s="539">
        <f>++INDEX(FY2018_ALL_Targets!DX:DX,MATCH('Final Comp Values'!$C153,FY2018_ALL_Targets!$B:$B,0))</f>
        <v>0</v>
      </c>
      <c r="BR153" s="437">
        <f t="shared" si="89"/>
        <v>0</v>
      </c>
      <c r="BS153" s="438">
        <f t="shared" si="90"/>
        <v>0</v>
      </c>
      <c r="BT153" s="543">
        <f t="shared" si="108"/>
        <v>0</v>
      </c>
      <c r="BU153" s="437">
        <f t="shared" si="109"/>
        <v>6.15</v>
      </c>
      <c r="BV153" s="438">
        <f t="shared" si="91"/>
        <v>375925.23818056594</v>
      </c>
      <c r="BW153" s="548">
        <f t="shared" si="110"/>
        <v>1.0139917209533284E-3</v>
      </c>
      <c r="BX153" s="437">
        <f t="shared" si="92"/>
        <v>0</v>
      </c>
      <c r="BY153" s="551">
        <f t="shared" si="93"/>
        <v>0</v>
      </c>
      <c r="BZ153" s="471">
        <f t="shared" si="111"/>
        <v>8.3266726846886741E-16</v>
      </c>
      <c r="CA153" s="469">
        <f t="shared" si="112"/>
        <v>377405.74</v>
      </c>
      <c r="CB153" s="471">
        <f t="shared" si="113"/>
        <v>375925.23818056594</v>
      </c>
      <c r="CC153" s="471">
        <f t="shared" si="114"/>
        <v>-1.9999999999999574E-2</v>
      </c>
      <c r="CD153" s="474">
        <f t="shared" si="115"/>
        <v>-1223.3573419772833</v>
      </c>
      <c r="CE153" s="474">
        <f t="shared" si="116"/>
        <v>-1480.5018194340519</v>
      </c>
      <c r="CF153" s="472">
        <f t="shared" si="117"/>
        <v>257.14447745676853</v>
      </c>
      <c r="CG153" s="473">
        <f t="shared" si="118"/>
        <v>0</v>
      </c>
    </row>
    <row r="154" spans="1:85" s="71" customFormat="1" ht="15.75" customHeight="1" x14ac:dyDescent="0.25">
      <c r="A154" s="87">
        <v>1018372</v>
      </c>
      <c r="B154" s="88">
        <v>5122</v>
      </c>
      <c r="C154" s="88">
        <v>675111</v>
      </c>
      <c r="D154" s="88" t="s">
        <v>1298</v>
      </c>
      <c r="E154" s="89" t="s">
        <v>962</v>
      </c>
      <c r="F154" s="89" t="s">
        <v>1355</v>
      </c>
      <c r="G154" s="90" t="s">
        <v>1260</v>
      </c>
      <c r="H154" s="91" t="s">
        <v>1355</v>
      </c>
      <c r="I154" s="70" t="s">
        <v>35</v>
      </c>
      <c r="J154" s="70" t="s">
        <v>1262</v>
      </c>
      <c r="K154" s="70" t="s">
        <v>35</v>
      </c>
      <c r="L154" s="70"/>
      <c r="M154" s="70"/>
      <c r="N154" s="77"/>
      <c r="O154" s="70">
        <v>1018372</v>
      </c>
      <c r="P154" s="78">
        <v>15809</v>
      </c>
      <c r="Q154" s="79">
        <v>41640</v>
      </c>
      <c r="R154" s="79">
        <v>42004</v>
      </c>
      <c r="S154" s="78">
        <v>15809</v>
      </c>
      <c r="T154" s="80" t="s">
        <v>1263</v>
      </c>
      <c r="U154" s="61">
        <v>2.0263210244168542E-3</v>
      </c>
      <c r="V154" s="62">
        <v>1.6079330528646768E-3</v>
      </c>
      <c r="W154" s="30">
        <v>192492</v>
      </c>
      <c r="X154" s="63">
        <v>192492</v>
      </c>
      <c r="Y154" s="63">
        <v>384984</v>
      </c>
      <c r="Z154" s="67">
        <v>25564.799999999999</v>
      </c>
      <c r="AA154" s="68">
        <v>25564.799999999999</v>
      </c>
      <c r="AB154" s="68">
        <v>25564.799999999999</v>
      </c>
      <c r="AC154" s="68">
        <v>25564.799999999999</v>
      </c>
      <c r="AD154" s="66">
        <v>102259.18</v>
      </c>
      <c r="AE154" s="67">
        <v>47477.48</v>
      </c>
      <c r="AF154" s="68">
        <v>47477.48</v>
      </c>
      <c r="AG154" s="68">
        <v>47477.48</v>
      </c>
      <c r="AH154" s="68">
        <v>47477.48</v>
      </c>
      <c r="AI154" s="66">
        <v>189909.9</v>
      </c>
      <c r="AJ154" s="69">
        <v>677153.08</v>
      </c>
      <c r="AK154" s="406" t="s">
        <v>1298</v>
      </c>
      <c r="AL154" s="407">
        <v>76450.745475824064</v>
      </c>
      <c r="AM154" s="434">
        <f t="shared" si="94"/>
        <v>413961.29032258067</v>
      </c>
      <c r="AN154" s="435">
        <f t="shared" si="95"/>
        <v>109956.10752688172</v>
      </c>
      <c r="AO154" s="436">
        <f t="shared" si="96"/>
        <v>204204.19354838709</v>
      </c>
      <c r="AP154" s="437">
        <f t="shared" si="97"/>
        <v>5.41</v>
      </c>
      <c r="AQ154" s="438">
        <f t="shared" si="97"/>
        <v>1.44</v>
      </c>
      <c r="AR154" s="438">
        <f t="shared" si="97"/>
        <v>2.67</v>
      </c>
      <c r="AS154" s="443">
        <f t="shared" si="98"/>
        <v>9.52</v>
      </c>
      <c r="AT154" s="437">
        <f t="shared" si="99"/>
        <v>5.04</v>
      </c>
      <c r="AU154" s="438">
        <f t="shared" si="100"/>
        <v>1.34</v>
      </c>
      <c r="AV154" s="438">
        <f t="shared" si="101"/>
        <v>2.48</v>
      </c>
      <c r="AW154" s="444">
        <f t="shared" si="102"/>
        <v>8.86</v>
      </c>
      <c r="AX154" s="441">
        <f t="shared" si="103"/>
        <v>5.04</v>
      </c>
      <c r="AY154" s="70">
        <f t="shared" si="104"/>
        <v>4</v>
      </c>
      <c r="AZ154" s="438">
        <f t="shared" si="81"/>
        <v>0.34</v>
      </c>
      <c r="BA154" s="442">
        <f t="shared" si="82"/>
        <v>0.62</v>
      </c>
      <c r="BB154" s="438">
        <f t="shared" si="105"/>
        <v>5.04</v>
      </c>
      <c r="BC154" s="70">
        <v>4</v>
      </c>
      <c r="BD154" s="438">
        <f t="shared" si="83"/>
        <v>0.34</v>
      </c>
      <c r="BE154" s="442">
        <f t="shared" si="84"/>
        <v>0.62</v>
      </c>
      <c r="BF154" s="438">
        <f t="shared" si="106"/>
        <v>5.04</v>
      </c>
      <c r="BG154" s="70">
        <v>4</v>
      </c>
      <c r="BH154" s="438">
        <f t="shared" si="85"/>
        <v>0.34</v>
      </c>
      <c r="BI154" s="442">
        <f t="shared" si="86"/>
        <v>0.62</v>
      </c>
      <c r="BJ154" s="438">
        <f t="shared" si="107"/>
        <v>5.04</v>
      </c>
      <c r="BK154" s="70">
        <v>4</v>
      </c>
      <c r="BL154" s="438">
        <f t="shared" si="87"/>
        <v>0.34</v>
      </c>
      <c r="BM154" s="442">
        <f t="shared" si="88"/>
        <v>0.62</v>
      </c>
      <c r="BN154" s="93">
        <v>0</v>
      </c>
      <c r="BO154" s="93">
        <f>+INDEX(FY2018_ALL_Targets!DV:DV,MATCH('Final Comp Values'!C154,FY2018_ALL_Targets!B:B,0))</f>
        <v>0</v>
      </c>
      <c r="BP154" s="93">
        <f>++INDEX(FY2018_ALL_Targets!DW:DW,MATCH('Final Comp Values'!C154,FY2018_ALL_Targets!B:B,0))</f>
        <v>0</v>
      </c>
      <c r="BQ154" s="539">
        <f>++INDEX(FY2018_ALL_Targets!DX:DX,MATCH('Final Comp Values'!$C154,FY2018_ALL_Targets!$B:$B,0))</f>
        <v>0</v>
      </c>
      <c r="BR154" s="437">
        <f t="shared" si="89"/>
        <v>0</v>
      </c>
      <c r="BS154" s="438">
        <f t="shared" si="90"/>
        <v>0</v>
      </c>
      <c r="BT154" s="543">
        <f t="shared" si="108"/>
        <v>0</v>
      </c>
      <c r="BU154" s="437">
        <f t="shared" si="109"/>
        <v>8.879999999999999</v>
      </c>
      <c r="BV154" s="438">
        <f t="shared" si="91"/>
        <v>678882.61982531764</v>
      </c>
      <c r="BW154" s="548">
        <f t="shared" si="110"/>
        <v>1.8311655778517639E-3</v>
      </c>
      <c r="BX154" s="437">
        <f t="shared" si="92"/>
        <v>0</v>
      </c>
      <c r="BY154" s="551">
        <f t="shared" si="93"/>
        <v>0</v>
      </c>
      <c r="BZ154" s="471">
        <f t="shared" si="111"/>
        <v>-9.9920072216264089E-16</v>
      </c>
      <c r="CA154" s="469">
        <f t="shared" si="112"/>
        <v>677153.08</v>
      </c>
      <c r="CB154" s="471">
        <f t="shared" si="113"/>
        <v>678882.61982531764</v>
      </c>
      <c r="CC154" s="471">
        <f t="shared" si="114"/>
        <v>1.9999999999999574E-2</v>
      </c>
      <c r="CD154" s="474">
        <f t="shared" si="115"/>
        <v>1528.5622573363105</v>
      </c>
      <c r="CE154" s="474">
        <f t="shared" si="116"/>
        <v>1729.5398253176827</v>
      </c>
      <c r="CF154" s="472">
        <f t="shared" si="117"/>
        <v>-200.9775679813722</v>
      </c>
      <c r="CG154" s="473">
        <f t="shared" si="118"/>
        <v>0</v>
      </c>
    </row>
    <row r="155" spans="1:85" s="71" customFormat="1" ht="15.75" customHeight="1" x14ac:dyDescent="0.25">
      <c r="A155" s="87">
        <v>1027671</v>
      </c>
      <c r="B155" s="88">
        <v>5041</v>
      </c>
      <c r="C155" s="88">
        <v>676029</v>
      </c>
      <c r="D155" s="88" t="s">
        <v>1293</v>
      </c>
      <c r="E155" s="89" t="s">
        <v>924</v>
      </c>
      <c r="F155" s="89" t="s">
        <v>1355</v>
      </c>
      <c r="G155" s="90" t="s">
        <v>1260</v>
      </c>
      <c r="H155" s="91" t="s">
        <v>1355</v>
      </c>
      <c r="I155" s="70" t="s">
        <v>35</v>
      </c>
      <c r="J155" s="70" t="s">
        <v>1262</v>
      </c>
      <c r="K155" s="70" t="s">
        <v>35</v>
      </c>
      <c r="L155" s="70"/>
      <c r="M155" s="70"/>
      <c r="N155" s="77"/>
      <c r="O155" s="70">
        <v>1012869</v>
      </c>
      <c r="P155" s="78">
        <v>27780</v>
      </c>
      <c r="Q155" s="79">
        <v>41640</v>
      </c>
      <c r="R155" s="79">
        <v>42004</v>
      </c>
      <c r="S155" s="78">
        <v>27780</v>
      </c>
      <c r="T155" s="80" t="s">
        <v>1263</v>
      </c>
      <c r="U155" s="61">
        <v>3.560705804181176E-3</v>
      </c>
      <c r="V155" s="62">
        <v>2.8255032075767423E-3</v>
      </c>
      <c r="W155" s="30">
        <v>338253</v>
      </c>
      <c r="X155" s="63">
        <v>338253</v>
      </c>
      <c r="Y155" s="63">
        <v>676506</v>
      </c>
      <c r="Z155" s="67">
        <v>44923.15</v>
      </c>
      <c r="AA155" s="68">
        <v>44923.15</v>
      </c>
      <c r="AB155" s="68">
        <v>44923.15</v>
      </c>
      <c r="AC155" s="68">
        <v>44923.15</v>
      </c>
      <c r="AD155" s="66">
        <v>179692.58</v>
      </c>
      <c r="AE155" s="67">
        <v>83428.7</v>
      </c>
      <c r="AF155" s="68">
        <v>83428.7</v>
      </c>
      <c r="AG155" s="68">
        <v>83428.7</v>
      </c>
      <c r="AH155" s="68">
        <v>83428.7</v>
      </c>
      <c r="AI155" s="66">
        <v>333714.78000000003</v>
      </c>
      <c r="AJ155" s="69">
        <v>1189913.3599999999</v>
      </c>
      <c r="AK155" s="406" t="s">
        <v>1293</v>
      </c>
      <c r="AL155" s="407">
        <v>69468.557902662476</v>
      </c>
      <c r="AM155" s="434">
        <f t="shared" si="94"/>
        <v>727425.80645161297</v>
      </c>
      <c r="AN155" s="435">
        <f t="shared" si="95"/>
        <v>193217.82795698923</v>
      </c>
      <c r="AO155" s="436">
        <f t="shared" si="96"/>
        <v>358833.09677419357</v>
      </c>
      <c r="AP155" s="437">
        <f t="shared" si="97"/>
        <v>10.47</v>
      </c>
      <c r="AQ155" s="438">
        <f t="shared" si="97"/>
        <v>2.78</v>
      </c>
      <c r="AR155" s="438">
        <f t="shared" si="97"/>
        <v>5.17</v>
      </c>
      <c r="AS155" s="443">
        <f t="shared" si="98"/>
        <v>18.420000000000002</v>
      </c>
      <c r="AT155" s="437">
        <f t="shared" si="99"/>
        <v>9.74</v>
      </c>
      <c r="AU155" s="438">
        <f t="shared" si="100"/>
        <v>2.59</v>
      </c>
      <c r="AV155" s="438">
        <f t="shared" si="101"/>
        <v>4.8</v>
      </c>
      <c r="AW155" s="444">
        <f t="shared" si="102"/>
        <v>17.13</v>
      </c>
      <c r="AX155" s="441">
        <f t="shared" si="103"/>
        <v>9.74</v>
      </c>
      <c r="AY155" s="70">
        <f t="shared" si="104"/>
        <v>4</v>
      </c>
      <c r="AZ155" s="438">
        <f t="shared" si="81"/>
        <v>0.65</v>
      </c>
      <c r="BA155" s="442">
        <f t="shared" si="82"/>
        <v>1.2</v>
      </c>
      <c r="BB155" s="438">
        <f t="shared" si="105"/>
        <v>9.74</v>
      </c>
      <c r="BC155" s="70">
        <v>4</v>
      </c>
      <c r="BD155" s="438">
        <f t="shared" si="83"/>
        <v>0.65</v>
      </c>
      <c r="BE155" s="442">
        <f t="shared" si="84"/>
        <v>1.2</v>
      </c>
      <c r="BF155" s="438">
        <f t="shared" si="106"/>
        <v>9.74</v>
      </c>
      <c r="BG155" s="70">
        <v>4</v>
      </c>
      <c r="BH155" s="438">
        <f t="shared" si="85"/>
        <v>0.65</v>
      </c>
      <c r="BI155" s="442">
        <f t="shared" si="86"/>
        <v>1.2</v>
      </c>
      <c r="BJ155" s="438">
        <f t="shared" si="107"/>
        <v>9.74</v>
      </c>
      <c r="BK155" s="70">
        <v>4</v>
      </c>
      <c r="BL155" s="438">
        <f t="shared" si="87"/>
        <v>0.65</v>
      </c>
      <c r="BM155" s="442">
        <f t="shared" si="88"/>
        <v>1.2</v>
      </c>
      <c r="BN155" s="93">
        <v>0</v>
      </c>
      <c r="BO155" s="93">
        <f>+INDEX(FY2018_ALL_Targets!DV:DV,MATCH('Final Comp Values'!C155,FY2018_ALL_Targets!B:B,0))</f>
        <v>0</v>
      </c>
      <c r="BP155" s="93">
        <f>++INDEX(FY2018_ALL_Targets!DW:DW,MATCH('Final Comp Values'!C155,FY2018_ALL_Targets!B:B,0))</f>
        <v>0</v>
      </c>
      <c r="BQ155" s="539">
        <f>++INDEX(FY2018_ALL_Targets!DX:DX,MATCH('Final Comp Values'!$C155,FY2018_ALL_Targets!$B:$B,0))</f>
        <v>0</v>
      </c>
      <c r="BR155" s="437">
        <f t="shared" si="89"/>
        <v>0</v>
      </c>
      <c r="BS155" s="438">
        <f t="shared" si="90"/>
        <v>0</v>
      </c>
      <c r="BT155" s="543">
        <f t="shared" si="108"/>
        <v>0</v>
      </c>
      <c r="BU155" s="437">
        <f t="shared" si="109"/>
        <v>17.14</v>
      </c>
      <c r="BV155" s="438">
        <f t="shared" si="91"/>
        <v>1190691.0824516348</v>
      </c>
      <c r="BW155" s="548">
        <f t="shared" si="110"/>
        <v>3.2116782200161693E-3</v>
      </c>
      <c r="BX155" s="437">
        <f t="shared" si="92"/>
        <v>0</v>
      </c>
      <c r="BY155" s="551">
        <f t="shared" si="93"/>
        <v>0</v>
      </c>
      <c r="BZ155" s="471">
        <f t="shared" si="111"/>
        <v>0</v>
      </c>
      <c r="CA155" s="469">
        <f t="shared" si="112"/>
        <v>1189913.3599999999</v>
      </c>
      <c r="CB155" s="471">
        <f t="shared" si="113"/>
        <v>1190691.0824516348</v>
      </c>
      <c r="CC155" s="471">
        <f t="shared" si="114"/>
        <v>1.0000000000001563E-2</v>
      </c>
      <c r="CD155" s="474">
        <f t="shared" si="115"/>
        <v>694.63710449514645</v>
      </c>
      <c r="CE155" s="474">
        <f t="shared" si="116"/>
        <v>777.7224516349379</v>
      </c>
      <c r="CF155" s="472">
        <f t="shared" si="117"/>
        <v>-83.085347139791452</v>
      </c>
      <c r="CG155" s="473">
        <f t="shared" si="118"/>
        <v>0</v>
      </c>
    </row>
    <row r="156" spans="1:85" s="71" customFormat="1" ht="15.75" customHeight="1" x14ac:dyDescent="0.25">
      <c r="A156" s="87">
        <v>1014741</v>
      </c>
      <c r="B156" s="88">
        <v>5062</v>
      </c>
      <c r="C156" s="88">
        <v>675972</v>
      </c>
      <c r="D156" s="88" t="s">
        <v>1298</v>
      </c>
      <c r="E156" s="89" t="s">
        <v>324</v>
      </c>
      <c r="F156" s="89" t="s">
        <v>1355</v>
      </c>
      <c r="G156" s="90" t="s">
        <v>1260</v>
      </c>
      <c r="H156" s="91" t="s">
        <v>1355</v>
      </c>
      <c r="I156" s="70" t="s">
        <v>35</v>
      </c>
      <c r="J156" s="70" t="s">
        <v>1262</v>
      </c>
      <c r="K156" s="70" t="s">
        <v>35</v>
      </c>
      <c r="L156" s="70"/>
      <c r="M156" s="70"/>
      <c r="N156" s="77"/>
      <c r="O156" s="70">
        <v>1014741</v>
      </c>
      <c r="P156" s="78">
        <v>19731</v>
      </c>
      <c r="Q156" s="79">
        <v>41640</v>
      </c>
      <c r="R156" s="79">
        <v>42004</v>
      </c>
      <c r="S156" s="78">
        <v>19731</v>
      </c>
      <c r="T156" s="80" t="s">
        <v>1263</v>
      </c>
      <c r="U156" s="61">
        <v>2.5290239820841896E-3</v>
      </c>
      <c r="V156" s="62">
        <v>2.0068395892259435E-3</v>
      </c>
      <c r="W156" s="30">
        <v>240247</v>
      </c>
      <c r="X156" s="63">
        <v>240247</v>
      </c>
      <c r="Y156" s="63">
        <v>480494</v>
      </c>
      <c r="Z156" s="67">
        <v>31907.08</v>
      </c>
      <c r="AA156" s="68">
        <v>31907.08</v>
      </c>
      <c r="AB156" s="68">
        <v>31907.08</v>
      </c>
      <c r="AC156" s="68">
        <v>31907.08</v>
      </c>
      <c r="AD156" s="66">
        <v>127628.3</v>
      </c>
      <c r="AE156" s="67">
        <v>59256</v>
      </c>
      <c r="AF156" s="68">
        <v>59256</v>
      </c>
      <c r="AG156" s="68">
        <v>59256</v>
      </c>
      <c r="AH156" s="68">
        <v>59256</v>
      </c>
      <c r="AI156" s="66">
        <v>237023.99</v>
      </c>
      <c r="AJ156" s="69">
        <v>845146.29</v>
      </c>
      <c r="AK156" s="406" t="s">
        <v>1298</v>
      </c>
      <c r="AL156" s="407">
        <v>76450.745475824064</v>
      </c>
      <c r="AM156" s="434">
        <f t="shared" si="94"/>
        <v>516660.21505376347</v>
      </c>
      <c r="AN156" s="435">
        <f t="shared" si="95"/>
        <v>137234.73118279572</v>
      </c>
      <c r="AO156" s="436">
        <f t="shared" si="96"/>
        <v>254864.50537634408</v>
      </c>
      <c r="AP156" s="437">
        <f t="shared" si="97"/>
        <v>6.76</v>
      </c>
      <c r="AQ156" s="438">
        <f t="shared" si="97"/>
        <v>1.8</v>
      </c>
      <c r="AR156" s="438">
        <f t="shared" si="97"/>
        <v>3.33</v>
      </c>
      <c r="AS156" s="443">
        <f t="shared" si="98"/>
        <v>11.89</v>
      </c>
      <c r="AT156" s="437">
        <f t="shared" si="99"/>
        <v>6.29</v>
      </c>
      <c r="AU156" s="438">
        <f t="shared" si="100"/>
        <v>1.67</v>
      </c>
      <c r="AV156" s="438">
        <f t="shared" si="101"/>
        <v>3.1</v>
      </c>
      <c r="AW156" s="444">
        <f t="shared" si="102"/>
        <v>11.06</v>
      </c>
      <c r="AX156" s="441">
        <f t="shared" si="103"/>
        <v>6.29</v>
      </c>
      <c r="AY156" s="70">
        <f t="shared" si="104"/>
        <v>4</v>
      </c>
      <c r="AZ156" s="438">
        <f t="shared" si="81"/>
        <v>0.42</v>
      </c>
      <c r="BA156" s="442">
        <f t="shared" si="82"/>
        <v>0.78</v>
      </c>
      <c r="BB156" s="438">
        <f t="shared" si="105"/>
        <v>6.29</v>
      </c>
      <c r="BC156" s="70">
        <v>4</v>
      </c>
      <c r="BD156" s="438">
        <f t="shared" si="83"/>
        <v>0.42</v>
      </c>
      <c r="BE156" s="442">
        <f t="shared" si="84"/>
        <v>0.78</v>
      </c>
      <c r="BF156" s="438">
        <f t="shared" si="106"/>
        <v>6.29</v>
      </c>
      <c r="BG156" s="70">
        <v>4</v>
      </c>
      <c r="BH156" s="438">
        <f t="shared" si="85"/>
        <v>0.42</v>
      </c>
      <c r="BI156" s="442">
        <f t="shared" si="86"/>
        <v>0.78</v>
      </c>
      <c r="BJ156" s="438">
        <f t="shared" si="107"/>
        <v>6.29</v>
      </c>
      <c r="BK156" s="70">
        <v>4</v>
      </c>
      <c r="BL156" s="438">
        <f t="shared" si="87"/>
        <v>0.42</v>
      </c>
      <c r="BM156" s="442">
        <f t="shared" si="88"/>
        <v>0.78</v>
      </c>
      <c r="BN156" s="93">
        <v>0</v>
      </c>
      <c r="BO156" s="93">
        <f>+INDEX(FY2018_ALL_Targets!DV:DV,MATCH('Final Comp Values'!C156,FY2018_ALL_Targets!B:B,0))</f>
        <v>0</v>
      </c>
      <c r="BP156" s="93">
        <f>++INDEX(FY2018_ALL_Targets!DW:DW,MATCH('Final Comp Values'!C156,FY2018_ALL_Targets!B:B,0))</f>
        <v>0</v>
      </c>
      <c r="BQ156" s="539">
        <f>++INDEX(FY2018_ALL_Targets!DX:DX,MATCH('Final Comp Values'!$C156,FY2018_ALL_Targets!$B:$B,0))</f>
        <v>0</v>
      </c>
      <c r="BR156" s="437">
        <f t="shared" si="89"/>
        <v>0</v>
      </c>
      <c r="BS156" s="438">
        <f t="shared" si="90"/>
        <v>0</v>
      </c>
      <c r="BT156" s="543">
        <f t="shared" si="108"/>
        <v>0</v>
      </c>
      <c r="BU156" s="437">
        <f t="shared" si="109"/>
        <v>11.09</v>
      </c>
      <c r="BV156" s="438">
        <f t="shared" si="91"/>
        <v>847838.76732688886</v>
      </c>
      <c r="BW156" s="548">
        <f t="shared" si="110"/>
        <v>2.2868948489162232E-3</v>
      </c>
      <c r="BX156" s="437">
        <f t="shared" si="92"/>
        <v>0</v>
      </c>
      <c r="BY156" s="551">
        <f t="shared" si="93"/>
        <v>0</v>
      </c>
      <c r="BZ156" s="471">
        <f t="shared" si="111"/>
        <v>0</v>
      </c>
      <c r="CA156" s="469">
        <f t="shared" si="112"/>
        <v>845146.29</v>
      </c>
      <c r="CB156" s="471">
        <f t="shared" si="113"/>
        <v>847838.76732688886</v>
      </c>
      <c r="CC156" s="471">
        <f t="shared" si="114"/>
        <v>2.9999999999999361E-2</v>
      </c>
      <c r="CD156" s="474">
        <f t="shared" si="115"/>
        <v>2292.4402079565511</v>
      </c>
      <c r="CE156" s="474">
        <f t="shared" si="116"/>
        <v>2692.4773268888239</v>
      </c>
      <c r="CF156" s="472">
        <f t="shared" si="117"/>
        <v>-400.03711893227273</v>
      </c>
      <c r="CG156" s="473">
        <f t="shared" si="118"/>
        <v>0</v>
      </c>
    </row>
    <row r="157" spans="1:85" s="71" customFormat="1" ht="15.75" customHeight="1" x14ac:dyDescent="0.25">
      <c r="A157" s="87">
        <v>1001911</v>
      </c>
      <c r="B157" s="88">
        <v>5349</v>
      </c>
      <c r="C157" s="88">
        <v>675703</v>
      </c>
      <c r="D157" s="88" t="s">
        <v>1293</v>
      </c>
      <c r="E157" s="89" t="s">
        <v>1111</v>
      </c>
      <c r="F157" s="89" t="s">
        <v>1355</v>
      </c>
      <c r="G157" s="90" t="s">
        <v>1260</v>
      </c>
      <c r="H157" s="91" t="s">
        <v>1355</v>
      </c>
      <c r="I157" s="70" t="s">
        <v>35</v>
      </c>
      <c r="J157" s="70" t="s">
        <v>1262</v>
      </c>
      <c r="K157" s="70" t="s">
        <v>35</v>
      </c>
      <c r="L157" s="70"/>
      <c r="M157" s="70"/>
      <c r="N157" s="77"/>
      <c r="O157" s="70">
        <v>1001911</v>
      </c>
      <c r="P157" s="78">
        <v>19747</v>
      </c>
      <c r="Q157" s="79">
        <v>41640</v>
      </c>
      <c r="R157" s="79">
        <v>42004</v>
      </c>
      <c r="S157" s="78">
        <v>19747</v>
      </c>
      <c r="T157" s="80" t="s">
        <v>1263</v>
      </c>
      <c r="U157" s="61">
        <v>2.5310747845631995E-3</v>
      </c>
      <c r="V157" s="62">
        <v>2.0084669488847347E-3</v>
      </c>
      <c r="W157" s="30">
        <v>240442</v>
      </c>
      <c r="X157" s="63">
        <v>240442</v>
      </c>
      <c r="Y157" s="63">
        <v>480884</v>
      </c>
      <c r="Z157" s="67">
        <v>31932.95</v>
      </c>
      <c r="AA157" s="68">
        <v>31932.95</v>
      </c>
      <c r="AB157" s="68">
        <v>31932.95</v>
      </c>
      <c r="AC157" s="68">
        <v>31932.95</v>
      </c>
      <c r="AD157" s="66">
        <v>127731.8</v>
      </c>
      <c r="AE157" s="67">
        <v>59304.05</v>
      </c>
      <c r="AF157" s="68">
        <v>59304.05</v>
      </c>
      <c r="AG157" s="68">
        <v>59304.05</v>
      </c>
      <c r="AH157" s="68">
        <v>59304.05</v>
      </c>
      <c r="AI157" s="66">
        <v>237216.19</v>
      </c>
      <c r="AJ157" s="69">
        <v>845831.99</v>
      </c>
      <c r="AK157" s="406" t="s">
        <v>1293</v>
      </c>
      <c r="AL157" s="407">
        <v>69468.557902662476</v>
      </c>
      <c r="AM157" s="434">
        <f t="shared" si="94"/>
        <v>517079.56989247317</v>
      </c>
      <c r="AN157" s="435">
        <f t="shared" si="95"/>
        <v>137346.02150537635</v>
      </c>
      <c r="AO157" s="436">
        <f t="shared" si="96"/>
        <v>255071.17204301077</v>
      </c>
      <c r="AP157" s="437">
        <f t="shared" si="97"/>
        <v>7.44</v>
      </c>
      <c r="AQ157" s="438">
        <f t="shared" si="97"/>
        <v>1.98</v>
      </c>
      <c r="AR157" s="438">
        <f t="shared" si="97"/>
        <v>3.67</v>
      </c>
      <c r="AS157" s="443">
        <f t="shared" si="98"/>
        <v>13.09</v>
      </c>
      <c r="AT157" s="437">
        <f t="shared" si="99"/>
        <v>6.92</v>
      </c>
      <c r="AU157" s="438">
        <f t="shared" si="100"/>
        <v>1.84</v>
      </c>
      <c r="AV157" s="438">
        <f t="shared" si="101"/>
        <v>3.41</v>
      </c>
      <c r="AW157" s="444">
        <f t="shared" si="102"/>
        <v>12.17</v>
      </c>
      <c r="AX157" s="441">
        <f t="shared" si="103"/>
        <v>6.92</v>
      </c>
      <c r="AY157" s="70">
        <f t="shared" si="104"/>
        <v>4</v>
      </c>
      <c r="AZ157" s="438">
        <f t="shared" si="81"/>
        <v>0.46</v>
      </c>
      <c r="BA157" s="442">
        <f t="shared" si="82"/>
        <v>0.85</v>
      </c>
      <c r="BB157" s="438">
        <f t="shared" si="105"/>
        <v>6.92</v>
      </c>
      <c r="BC157" s="70">
        <v>4</v>
      </c>
      <c r="BD157" s="438">
        <f t="shared" si="83"/>
        <v>0.46</v>
      </c>
      <c r="BE157" s="442">
        <f t="shared" si="84"/>
        <v>0.85</v>
      </c>
      <c r="BF157" s="438">
        <f t="shared" si="106"/>
        <v>6.92</v>
      </c>
      <c r="BG157" s="70">
        <v>4</v>
      </c>
      <c r="BH157" s="438">
        <f t="shared" si="85"/>
        <v>0.46</v>
      </c>
      <c r="BI157" s="442">
        <f t="shared" si="86"/>
        <v>0.85</v>
      </c>
      <c r="BJ157" s="438">
        <f t="shared" si="107"/>
        <v>6.92</v>
      </c>
      <c r="BK157" s="70">
        <v>4</v>
      </c>
      <c r="BL157" s="438">
        <f t="shared" si="87"/>
        <v>0.46</v>
      </c>
      <c r="BM157" s="442">
        <f t="shared" si="88"/>
        <v>0.85</v>
      </c>
      <c r="BN157" s="93">
        <v>0</v>
      </c>
      <c r="BO157" s="93">
        <f>+INDEX(FY2018_ALL_Targets!DV:DV,MATCH('Final Comp Values'!C157,FY2018_ALL_Targets!B:B,0))</f>
        <v>0</v>
      </c>
      <c r="BP157" s="93">
        <f>++INDEX(FY2018_ALL_Targets!DW:DW,MATCH('Final Comp Values'!C157,FY2018_ALL_Targets!B:B,0))</f>
        <v>0</v>
      </c>
      <c r="BQ157" s="539">
        <f>++INDEX(FY2018_ALL_Targets!DX:DX,MATCH('Final Comp Values'!$C157,FY2018_ALL_Targets!$B:$B,0))</f>
        <v>0</v>
      </c>
      <c r="BR157" s="437">
        <f t="shared" si="89"/>
        <v>0</v>
      </c>
      <c r="BS157" s="438">
        <f t="shared" si="90"/>
        <v>0</v>
      </c>
      <c r="BT157" s="543">
        <f t="shared" si="108"/>
        <v>0</v>
      </c>
      <c r="BU157" s="437">
        <f t="shared" si="109"/>
        <v>12.16</v>
      </c>
      <c r="BV157" s="438">
        <f t="shared" si="91"/>
        <v>844737.66409637569</v>
      </c>
      <c r="BW157" s="548">
        <f t="shared" si="110"/>
        <v>2.278530172426874E-3</v>
      </c>
      <c r="BX157" s="437">
        <f t="shared" si="92"/>
        <v>0</v>
      </c>
      <c r="BY157" s="551">
        <f t="shared" si="93"/>
        <v>0</v>
      </c>
      <c r="BZ157" s="471">
        <f t="shared" si="111"/>
        <v>0</v>
      </c>
      <c r="CA157" s="469">
        <f t="shared" si="112"/>
        <v>845831.99</v>
      </c>
      <c r="CB157" s="471">
        <f t="shared" si="113"/>
        <v>844737.66409637569</v>
      </c>
      <c r="CC157" s="471">
        <f t="shared" si="114"/>
        <v>-9.9999999999997868E-3</v>
      </c>
      <c r="CD157" s="474">
        <f t="shared" si="115"/>
        <v>-695.01396055873624</v>
      </c>
      <c r="CE157" s="474">
        <f t="shared" si="116"/>
        <v>-1094.3259036242962</v>
      </c>
      <c r="CF157" s="472">
        <f t="shared" si="117"/>
        <v>399.31194306555994</v>
      </c>
      <c r="CG157" s="473">
        <f t="shared" si="118"/>
        <v>0</v>
      </c>
    </row>
    <row r="158" spans="1:85" s="71" customFormat="1" ht="15.75" customHeight="1" x14ac:dyDescent="0.25">
      <c r="A158" s="87">
        <v>1015125</v>
      </c>
      <c r="B158" s="88">
        <v>103112</v>
      </c>
      <c r="C158" s="88">
        <v>676161</v>
      </c>
      <c r="D158" s="88" t="s">
        <v>1293</v>
      </c>
      <c r="E158" s="89" t="s">
        <v>140</v>
      </c>
      <c r="F158" s="89" t="s">
        <v>1355</v>
      </c>
      <c r="G158" s="90" t="s">
        <v>1260</v>
      </c>
      <c r="H158" s="91" t="s">
        <v>1355</v>
      </c>
      <c r="I158" s="70" t="s">
        <v>35</v>
      </c>
      <c r="J158" s="70" t="s">
        <v>1262</v>
      </c>
      <c r="K158" s="70" t="s">
        <v>35</v>
      </c>
      <c r="L158" s="70"/>
      <c r="M158" s="70"/>
      <c r="N158" s="77"/>
      <c r="O158" s="70">
        <v>1015125</v>
      </c>
      <c r="P158" s="78">
        <v>18247</v>
      </c>
      <c r="Q158" s="79">
        <v>41640</v>
      </c>
      <c r="R158" s="79">
        <v>42004</v>
      </c>
      <c r="S158" s="78">
        <v>18247</v>
      </c>
      <c r="T158" s="80" t="s">
        <v>1263</v>
      </c>
      <c r="U158" s="61">
        <v>2.3388120521560087E-3</v>
      </c>
      <c r="V158" s="62">
        <v>1.8559019808730317E-3</v>
      </c>
      <c r="W158" s="30">
        <v>222178</v>
      </c>
      <c r="X158" s="63">
        <v>222178</v>
      </c>
      <c r="Y158" s="63">
        <v>444356</v>
      </c>
      <c r="Z158" s="67">
        <v>29507.29</v>
      </c>
      <c r="AA158" s="68">
        <v>29507.29</v>
      </c>
      <c r="AB158" s="68">
        <v>29507.29</v>
      </c>
      <c r="AC158" s="68">
        <v>29507.29</v>
      </c>
      <c r="AD158" s="66">
        <v>118029.17</v>
      </c>
      <c r="AE158" s="67">
        <v>54799.26</v>
      </c>
      <c r="AF158" s="68">
        <v>54799.26</v>
      </c>
      <c r="AG158" s="68">
        <v>54799.26</v>
      </c>
      <c r="AH158" s="68">
        <v>54799.26</v>
      </c>
      <c r="AI158" s="66">
        <v>219197.03</v>
      </c>
      <c r="AJ158" s="69">
        <v>781582.20000000007</v>
      </c>
      <c r="AK158" s="406" t="s">
        <v>1293</v>
      </c>
      <c r="AL158" s="407">
        <v>69468.557902662476</v>
      </c>
      <c r="AM158" s="434">
        <f t="shared" si="94"/>
        <v>477802.15053763444</v>
      </c>
      <c r="AN158" s="435">
        <f t="shared" si="95"/>
        <v>126913.08602150538</v>
      </c>
      <c r="AO158" s="436">
        <f t="shared" si="96"/>
        <v>235695.73118279572</v>
      </c>
      <c r="AP158" s="437">
        <f t="shared" si="97"/>
        <v>6.88</v>
      </c>
      <c r="AQ158" s="438">
        <f t="shared" si="97"/>
        <v>1.83</v>
      </c>
      <c r="AR158" s="438">
        <f t="shared" si="97"/>
        <v>3.39</v>
      </c>
      <c r="AS158" s="443">
        <f t="shared" si="98"/>
        <v>12.100000000000001</v>
      </c>
      <c r="AT158" s="437">
        <f t="shared" si="99"/>
        <v>6.4</v>
      </c>
      <c r="AU158" s="438">
        <f t="shared" si="100"/>
        <v>1.7</v>
      </c>
      <c r="AV158" s="438">
        <f t="shared" si="101"/>
        <v>3.16</v>
      </c>
      <c r="AW158" s="444">
        <f t="shared" si="102"/>
        <v>11.26</v>
      </c>
      <c r="AX158" s="441">
        <f t="shared" si="103"/>
        <v>6.4</v>
      </c>
      <c r="AY158" s="70">
        <f t="shared" si="104"/>
        <v>4</v>
      </c>
      <c r="AZ158" s="438">
        <f t="shared" si="81"/>
        <v>0.43</v>
      </c>
      <c r="BA158" s="442">
        <f t="shared" si="82"/>
        <v>0.79</v>
      </c>
      <c r="BB158" s="438">
        <f t="shared" si="105"/>
        <v>6.4</v>
      </c>
      <c r="BC158" s="70">
        <v>4</v>
      </c>
      <c r="BD158" s="438">
        <f t="shared" si="83"/>
        <v>0.43</v>
      </c>
      <c r="BE158" s="442">
        <f t="shared" si="84"/>
        <v>0.79</v>
      </c>
      <c r="BF158" s="438">
        <f t="shared" si="106"/>
        <v>6.4</v>
      </c>
      <c r="BG158" s="70">
        <v>4</v>
      </c>
      <c r="BH158" s="438">
        <f t="shared" si="85"/>
        <v>0.43</v>
      </c>
      <c r="BI158" s="442">
        <f t="shared" si="86"/>
        <v>0.79</v>
      </c>
      <c r="BJ158" s="438">
        <f t="shared" si="107"/>
        <v>6.4</v>
      </c>
      <c r="BK158" s="70">
        <v>4</v>
      </c>
      <c r="BL158" s="438">
        <f t="shared" si="87"/>
        <v>0.43</v>
      </c>
      <c r="BM158" s="442">
        <f t="shared" si="88"/>
        <v>0.79</v>
      </c>
      <c r="BN158" s="93">
        <v>0</v>
      </c>
      <c r="BO158" s="93">
        <f>+INDEX(FY2018_ALL_Targets!DV:DV,MATCH('Final Comp Values'!C158,FY2018_ALL_Targets!B:B,0))</f>
        <v>0</v>
      </c>
      <c r="BP158" s="93">
        <f>++INDEX(FY2018_ALL_Targets!DW:DW,MATCH('Final Comp Values'!C158,FY2018_ALL_Targets!B:B,0))</f>
        <v>0</v>
      </c>
      <c r="BQ158" s="539">
        <f>++INDEX(FY2018_ALL_Targets!DX:DX,MATCH('Final Comp Values'!$C158,FY2018_ALL_Targets!$B:$B,0))</f>
        <v>0</v>
      </c>
      <c r="BR158" s="437">
        <f t="shared" si="89"/>
        <v>0</v>
      </c>
      <c r="BS158" s="438">
        <f t="shared" si="90"/>
        <v>0</v>
      </c>
      <c r="BT158" s="543">
        <f t="shared" si="108"/>
        <v>0</v>
      </c>
      <c r="BU158" s="437">
        <f t="shared" si="109"/>
        <v>11.280000000000001</v>
      </c>
      <c r="BV158" s="438">
        <f t="shared" si="91"/>
        <v>783605.33314203285</v>
      </c>
      <c r="BW158" s="548">
        <f t="shared" si="110"/>
        <v>2.113636541527561E-3</v>
      </c>
      <c r="BX158" s="437">
        <f t="shared" si="92"/>
        <v>0</v>
      </c>
      <c r="BY158" s="551">
        <f t="shared" si="93"/>
        <v>0</v>
      </c>
      <c r="BZ158" s="471">
        <f t="shared" si="111"/>
        <v>0</v>
      </c>
      <c r="CA158" s="469">
        <f t="shared" si="112"/>
        <v>781582.20000000007</v>
      </c>
      <c r="CB158" s="471">
        <f t="shared" si="113"/>
        <v>783605.33314203285</v>
      </c>
      <c r="CC158" s="471">
        <f t="shared" si="114"/>
        <v>2.000000000000135E-2</v>
      </c>
      <c r="CD158" s="474">
        <f t="shared" si="115"/>
        <v>1388.2454706928115</v>
      </c>
      <c r="CE158" s="474">
        <f t="shared" si="116"/>
        <v>2023.133142032777</v>
      </c>
      <c r="CF158" s="472">
        <f t="shared" si="117"/>
        <v>-634.88767133996544</v>
      </c>
      <c r="CG158" s="473">
        <f t="shared" si="118"/>
        <v>0</v>
      </c>
    </row>
    <row r="159" spans="1:85" s="71" customFormat="1" ht="15.75" customHeight="1" x14ac:dyDescent="0.25">
      <c r="A159" s="87">
        <v>1026068</v>
      </c>
      <c r="B159" s="88">
        <v>4028</v>
      </c>
      <c r="C159" s="88">
        <v>675746</v>
      </c>
      <c r="D159" s="88" t="s">
        <v>1258</v>
      </c>
      <c r="E159" s="89" t="s">
        <v>556</v>
      </c>
      <c r="F159" s="89" t="s">
        <v>1355</v>
      </c>
      <c r="G159" s="90" t="s">
        <v>1260</v>
      </c>
      <c r="H159" s="91" t="s">
        <v>1355</v>
      </c>
      <c r="I159" s="70" t="s">
        <v>35</v>
      </c>
      <c r="J159" s="70" t="s">
        <v>35</v>
      </c>
      <c r="K159" s="70" t="s">
        <v>1262</v>
      </c>
      <c r="L159" s="70"/>
      <c r="M159" s="70"/>
      <c r="N159" s="77"/>
      <c r="O159" s="70">
        <v>1013929</v>
      </c>
      <c r="P159" s="78">
        <v>34439</v>
      </c>
      <c r="Q159" s="79">
        <v>41518</v>
      </c>
      <c r="R159" s="79">
        <v>41861</v>
      </c>
      <c r="S159" s="78">
        <v>36541</v>
      </c>
      <c r="T159" s="80" t="s">
        <v>1265</v>
      </c>
      <c r="U159" s="61">
        <v>4.6836483365941097E-3</v>
      </c>
      <c r="V159" s="62">
        <v>3.7165843307437633E-3</v>
      </c>
      <c r="W159" s="30">
        <v>444928</v>
      </c>
      <c r="X159" s="63">
        <v>444928</v>
      </c>
      <c r="Y159" s="63">
        <v>889856</v>
      </c>
      <c r="Z159" s="67">
        <v>59090.59</v>
      </c>
      <c r="AA159" s="68">
        <v>59090.59</v>
      </c>
      <c r="AB159" s="68">
        <v>59090.59</v>
      </c>
      <c r="AC159" s="68">
        <v>59090.59</v>
      </c>
      <c r="AD159" s="66">
        <v>236362.36</v>
      </c>
      <c r="AE159" s="67">
        <v>109739.67</v>
      </c>
      <c r="AF159" s="68">
        <v>109739.67</v>
      </c>
      <c r="AG159" s="68">
        <v>109739.67</v>
      </c>
      <c r="AH159" s="68">
        <v>109739.67</v>
      </c>
      <c r="AI159" s="66">
        <v>438958.67</v>
      </c>
      <c r="AJ159" s="69">
        <v>1565177.0299999998</v>
      </c>
      <c r="AK159" s="406" t="s">
        <v>1258</v>
      </c>
      <c r="AL159" s="407">
        <v>61126.054988709904</v>
      </c>
      <c r="AM159" s="434">
        <f t="shared" si="94"/>
        <v>956834.40860215062</v>
      </c>
      <c r="AN159" s="435">
        <f t="shared" si="95"/>
        <v>254153.07526881719</v>
      </c>
      <c r="AO159" s="436">
        <f t="shared" si="96"/>
        <v>471998.56989247311</v>
      </c>
      <c r="AP159" s="437">
        <f t="shared" si="97"/>
        <v>15.65</v>
      </c>
      <c r="AQ159" s="438">
        <f t="shared" si="97"/>
        <v>4.16</v>
      </c>
      <c r="AR159" s="438">
        <f t="shared" si="97"/>
        <v>7.72</v>
      </c>
      <c r="AS159" s="443">
        <f t="shared" si="98"/>
        <v>27.53</v>
      </c>
      <c r="AT159" s="437">
        <f t="shared" si="99"/>
        <v>14.56</v>
      </c>
      <c r="AU159" s="438">
        <f t="shared" si="100"/>
        <v>3.87</v>
      </c>
      <c r="AV159" s="438">
        <f t="shared" si="101"/>
        <v>7.18</v>
      </c>
      <c r="AW159" s="444">
        <f t="shared" si="102"/>
        <v>25.61</v>
      </c>
      <c r="AX159" s="441">
        <f t="shared" si="103"/>
        <v>14.56</v>
      </c>
      <c r="AY159" s="70">
        <f t="shared" si="104"/>
        <v>4</v>
      </c>
      <c r="AZ159" s="438">
        <f t="shared" si="81"/>
        <v>0.97</v>
      </c>
      <c r="BA159" s="442">
        <f t="shared" si="82"/>
        <v>1.8</v>
      </c>
      <c r="BB159" s="438">
        <f t="shared" si="105"/>
        <v>14.56</v>
      </c>
      <c r="BC159" s="70">
        <v>4</v>
      </c>
      <c r="BD159" s="438">
        <f t="shared" si="83"/>
        <v>0.97</v>
      </c>
      <c r="BE159" s="442">
        <f t="shared" si="84"/>
        <v>1.8</v>
      </c>
      <c r="BF159" s="438">
        <f t="shared" si="106"/>
        <v>14.56</v>
      </c>
      <c r="BG159" s="70">
        <v>4</v>
      </c>
      <c r="BH159" s="438">
        <f t="shared" si="85"/>
        <v>0.97</v>
      </c>
      <c r="BI159" s="442">
        <f t="shared" si="86"/>
        <v>1.8</v>
      </c>
      <c r="BJ159" s="438">
        <f t="shared" si="107"/>
        <v>14.56</v>
      </c>
      <c r="BK159" s="70">
        <v>4</v>
      </c>
      <c r="BL159" s="438">
        <f t="shared" si="87"/>
        <v>0.97</v>
      </c>
      <c r="BM159" s="442">
        <f t="shared" si="88"/>
        <v>1.8</v>
      </c>
      <c r="BN159" s="93">
        <v>0</v>
      </c>
      <c r="BO159" s="93">
        <f>+INDEX(FY2018_ALL_Targets!DV:DV,MATCH('Final Comp Values'!C159,FY2018_ALL_Targets!B:B,0))</f>
        <v>0</v>
      </c>
      <c r="BP159" s="93">
        <f>++INDEX(FY2018_ALL_Targets!DW:DW,MATCH('Final Comp Values'!C159,FY2018_ALL_Targets!B:B,0))</f>
        <v>0</v>
      </c>
      <c r="BQ159" s="539">
        <f>++INDEX(FY2018_ALL_Targets!DX:DX,MATCH('Final Comp Values'!$C159,FY2018_ALL_Targets!$B:$B,0))</f>
        <v>0</v>
      </c>
      <c r="BR159" s="437">
        <f t="shared" si="89"/>
        <v>0</v>
      </c>
      <c r="BS159" s="438">
        <f t="shared" si="90"/>
        <v>0</v>
      </c>
      <c r="BT159" s="543">
        <f t="shared" si="108"/>
        <v>0</v>
      </c>
      <c r="BU159" s="437">
        <f t="shared" si="109"/>
        <v>25.64</v>
      </c>
      <c r="BV159" s="438">
        <f t="shared" si="91"/>
        <v>1567272.0499105221</v>
      </c>
      <c r="BW159" s="548">
        <f t="shared" si="110"/>
        <v>4.227438654511112E-3</v>
      </c>
      <c r="BX159" s="437">
        <f t="shared" si="92"/>
        <v>0</v>
      </c>
      <c r="BY159" s="551">
        <f t="shared" si="93"/>
        <v>0</v>
      </c>
      <c r="BZ159" s="471">
        <f t="shared" si="111"/>
        <v>0</v>
      </c>
      <c r="CA159" s="469">
        <f t="shared" si="112"/>
        <v>1565177.0299999998</v>
      </c>
      <c r="CB159" s="471">
        <f t="shared" si="113"/>
        <v>1567272.0499105221</v>
      </c>
      <c r="CC159" s="471">
        <f t="shared" si="114"/>
        <v>3.0000000000001137E-2</v>
      </c>
      <c r="CD159" s="474">
        <f t="shared" si="115"/>
        <v>1833.475630613111</v>
      </c>
      <c r="CE159" s="474">
        <f t="shared" si="116"/>
        <v>2095.0199105222709</v>
      </c>
      <c r="CF159" s="472">
        <f t="shared" si="117"/>
        <v>-261.54427990915997</v>
      </c>
      <c r="CG159" s="473">
        <f t="shared" si="118"/>
        <v>0</v>
      </c>
    </row>
    <row r="160" spans="1:85" s="71" customFormat="1" ht="15.75" customHeight="1" x14ac:dyDescent="0.25">
      <c r="A160" s="87">
        <v>1003363</v>
      </c>
      <c r="B160" s="88">
        <v>5345</v>
      </c>
      <c r="C160" s="88">
        <v>675561</v>
      </c>
      <c r="D160" s="88" t="s">
        <v>1296</v>
      </c>
      <c r="E160" s="89" t="s">
        <v>1109</v>
      </c>
      <c r="F160" s="89" t="s">
        <v>1356</v>
      </c>
      <c r="G160" s="90" t="s">
        <v>1260</v>
      </c>
      <c r="H160" s="91" t="s">
        <v>1109</v>
      </c>
      <c r="I160" s="70" t="s">
        <v>35</v>
      </c>
      <c r="J160" s="70" t="s">
        <v>1262</v>
      </c>
      <c r="K160" s="70" t="s">
        <v>35</v>
      </c>
      <c r="L160" s="70"/>
      <c r="M160" s="70"/>
      <c r="N160" s="77"/>
      <c r="O160" s="70">
        <v>1003363</v>
      </c>
      <c r="P160" s="78">
        <v>20903</v>
      </c>
      <c r="Q160" s="79">
        <v>41640</v>
      </c>
      <c r="R160" s="79">
        <v>42004</v>
      </c>
      <c r="S160" s="78">
        <v>20903</v>
      </c>
      <c r="T160" s="80" t="s">
        <v>1263</v>
      </c>
      <c r="U160" s="61">
        <v>2.6792452636716746E-3</v>
      </c>
      <c r="V160" s="62">
        <v>2.1260436842324209E-3</v>
      </c>
      <c r="W160" s="30">
        <v>254518</v>
      </c>
      <c r="X160" s="63">
        <v>254518</v>
      </c>
      <c r="Y160" s="63">
        <v>509036</v>
      </c>
      <c r="Z160" s="67">
        <v>33802.32</v>
      </c>
      <c r="AA160" s="68">
        <v>33802.32</v>
      </c>
      <c r="AB160" s="68">
        <v>33802.32</v>
      </c>
      <c r="AC160" s="68">
        <v>33802.32</v>
      </c>
      <c r="AD160" s="66">
        <v>135209.28</v>
      </c>
      <c r="AE160" s="67">
        <v>62775.74</v>
      </c>
      <c r="AF160" s="68">
        <v>62775.74</v>
      </c>
      <c r="AG160" s="68">
        <v>62775.74</v>
      </c>
      <c r="AH160" s="68">
        <v>62775.74</v>
      </c>
      <c r="AI160" s="66">
        <v>251102.95</v>
      </c>
      <c r="AJ160" s="69">
        <v>895348.23</v>
      </c>
      <c r="AK160" s="406" t="s">
        <v>1296</v>
      </c>
      <c r="AL160" s="407">
        <v>78350.213597275724</v>
      </c>
      <c r="AM160" s="434">
        <f t="shared" si="94"/>
        <v>547350.53763440868</v>
      </c>
      <c r="AN160" s="435">
        <f t="shared" si="95"/>
        <v>145386.32258064518</v>
      </c>
      <c r="AO160" s="436">
        <f t="shared" si="96"/>
        <v>270003.17204301077</v>
      </c>
      <c r="AP160" s="437">
        <f t="shared" si="97"/>
        <v>6.99</v>
      </c>
      <c r="AQ160" s="438">
        <f t="shared" si="97"/>
        <v>1.86</v>
      </c>
      <c r="AR160" s="438">
        <f t="shared" si="97"/>
        <v>3.45</v>
      </c>
      <c r="AS160" s="443">
        <f t="shared" si="98"/>
        <v>12.3</v>
      </c>
      <c r="AT160" s="437">
        <f t="shared" si="99"/>
        <v>6.5</v>
      </c>
      <c r="AU160" s="438">
        <f t="shared" si="100"/>
        <v>1.73</v>
      </c>
      <c r="AV160" s="438">
        <f t="shared" si="101"/>
        <v>3.2</v>
      </c>
      <c r="AW160" s="444">
        <f t="shared" si="102"/>
        <v>11.43</v>
      </c>
      <c r="AX160" s="441">
        <f t="shared" si="103"/>
        <v>6.5</v>
      </c>
      <c r="AY160" s="70">
        <f t="shared" si="104"/>
        <v>4</v>
      </c>
      <c r="AZ160" s="438">
        <f t="shared" si="81"/>
        <v>0.43</v>
      </c>
      <c r="BA160" s="442">
        <f t="shared" si="82"/>
        <v>0.8</v>
      </c>
      <c r="BB160" s="438">
        <f t="shared" si="105"/>
        <v>6.5</v>
      </c>
      <c r="BC160" s="70">
        <v>4</v>
      </c>
      <c r="BD160" s="438">
        <f t="shared" si="83"/>
        <v>0.43</v>
      </c>
      <c r="BE160" s="442">
        <f t="shared" si="84"/>
        <v>0.8</v>
      </c>
      <c r="BF160" s="438">
        <f t="shared" si="106"/>
        <v>6.5</v>
      </c>
      <c r="BG160" s="70">
        <v>4</v>
      </c>
      <c r="BH160" s="438">
        <f t="shared" si="85"/>
        <v>0.43</v>
      </c>
      <c r="BI160" s="442">
        <f t="shared" si="86"/>
        <v>0.8</v>
      </c>
      <c r="BJ160" s="438">
        <f t="shared" si="107"/>
        <v>6.5</v>
      </c>
      <c r="BK160" s="70">
        <v>4</v>
      </c>
      <c r="BL160" s="438">
        <f t="shared" si="87"/>
        <v>0.43</v>
      </c>
      <c r="BM160" s="442">
        <f t="shared" si="88"/>
        <v>0.8</v>
      </c>
      <c r="BN160" s="93">
        <v>0</v>
      </c>
      <c r="BO160" s="93">
        <f>+INDEX(FY2018_ALL_Targets!DV:DV,MATCH('Final Comp Values'!C160,FY2018_ALL_Targets!B:B,0))</f>
        <v>0</v>
      </c>
      <c r="BP160" s="93">
        <f>++INDEX(FY2018_ALL_Targets!DW:DW,MATCH('Final Comp Values'!C160,FY2018_ALL_Targets!B:B,0))</f>
        <v>0</v>
      </c>
      <c r="BQ160" s="539">
        <f>++INDEX(FY2018_ALL_Targets!DX:DX,MATCH('Final Comp Values'!$C160,FY2018_ALL_Targets!$B:$B,0))</f>
        <v>0</v>
      </c>
      <c r="BR160" s="437">
        <f t="shared" si="89"/>
        <v>0</v>
      </c>
      <c r="BS160" s="438">
        <f t="shared" si="90"/>
        <v>0</v>
      </c>
      <c r="BT160" s="543">
        <f t="shared" si="108"/>
        <v>0</v>
      </c>
      <c r="BU160" s="437">
        <f t="shared" si="109"/>
        <v>11.42</v>
      </c>
      <c r="BV160" s="438">
        <f t="shared" si="91"/>
        <v>894759.43928088876</v>
      </c>
      <c r="BW160" s="548">
        <f t="shared" si="110"/>
        <v>2.4134550477823351E-3</v>
      </c>
      <c r="BX160" s="437">
        <f t="shared" si="92"/>
        <v>0</v>
      </c>
      <c r="BY160" s="551">
        <f t="shared" si="93"/>
        <v>0</v>
      </c>
      <c r="BZ160" s="471">
        <f t="shared" si="111"/>
        <v>0</v>
      </c>
      <c r="CA160" s="469">
        <f t="shared" si="112"/>
        <v>895348.23</v>
      </c>
      <c r="CB160" s="471">
        <f t="shared" si="113"/>
        <v>894759.43928088876</v>
      </c>
      <c r="CC160" s="471">
        <f t="shared" si="114"/>
        <v>-9.9999999999997868E-3</v>
      </c>
      <c r="CD160" s="474">
        <f t="shared" si="115"/>
        <v>-783.33178477688625</v>
      </c>
      <c r="CE160" s="474">
        <f t="shared" si="116"/>
        <v>-588.79071911121719</v>
      </c>
      <c r="CF160" s="472">
        <f t="shared" si="117"/>
        <v>-194.54106566566907</v>
      </c>
      <c r="CG160" s="473">
        <f t="shared" si="118"/>
        <v>0</v>
      </c>
    </row>
    <row r="161" spans="1:85" s="71" customFormat="1" ht="15.75" customHeight="1" x14ac:dyDescent="0.25">
      <c r="A161" s="87">
        <v>1003369</v>
      </c>
      <c r="B161" s="88">
        <v>5346</v>
      </c>
      <c r="C161" s="88">
        <v>675444</v>
      </c>
      <c r="D161" s="88" t="s">
        <v>1296</v>
      </c>
      <c r="E161" s="89" t="s">
        <v>368</v>
      </c>
      <c r="F161" s="89" t="s">
        <v>1356</v>
      </c>
      <c r="G161" s="90" t="s">
        <v>1260</v>
      </c>
      <c r="H161" s="91" t="s">
        <v>368</v>
      </c>
      <c r="I161" s="70" t="s">
        <v>35</v>
      </c>
      <c r="J161" s="70" t="s">
        <v>1262</v>
      </c>
      <c r="K161" s="70" t="s">
        <v>35</v>
      </c>
      <c r="L161" s="70"/>
      <c r="M161" s="70"/>
      <c r="N161" s="77"/>
      <c r="O161" s="70">
        <v>1003369</v>
      </c>
      <c r="P161" s="78">
        <v>19426</v>
      </c>
      <c r="Q161" s="79">
        <v>41640</v>
      </c>
      <c r="R161" s="79">
        <v>42004</v>
      </c>
      <c r="S161" s="78">
        <v>19426</v>
      </c>
      <c r="T161" s="80" t="s">
        <v>1263</v>
      </c>
      <c r="U161" s="61">
        <v>2.4899305598280607E-3</v>
      </c>
      <c r="V161" s="62">
        <v>1.9758180457302302E-3</v>
      </c>
      <c r="W161" s="30">
        <v>236533</v>
      </c>
      <c r="X161" s="63">
        <v>236533</v>
      </c>
      <c r="Y161" s="63">
        <v>473066</v>
      </c>
      <c r="Z161" s="67">
        <v>31413.86</v>
      </c>
      <c r="AA161" s="68">
        <v>31413.86</v>
      </c>
      <c r="AB161" s="68">
        <v>31413.86</v>
      </c>
      <c r="AC161" s="68">
        <v>31413.86</v>
      </c>
      <c r="AD161" s="66">
        <v>125655.43</v>
      </c>
      <c r="AE161" s="67">
        <v>58340.02</v>
      </c>
      <c r="AF161" s="68">
        <v>58340.02</v>
      </c>
      <c r="AG161" s="68">
        <v>58340.02</v>
      </c>
      <c r="AH161" s="68">
        <v>58340.02</v>
      </c>
      <c r="AI161" s="66">
        <v>233360.09</v>
      </c>
      <c r="AJ161" s="69">
        <v>832081.5199999999</v>
      </c>
      <c r="AK161" s="406" t="s">
        <v>1296</v>
      </c>
      <c r="AL161" s="407">
        <v>78350.213597275724</v>
      </c>
      <c r="AM161" s="434">
        <f t="shared" si="94"/>
        <v>508673.1182795699</v>
      </c>
      <c r="AN161" s="435">
        <f t="shared" si="95"/>
        <v>135113.36559139786</v>
      </c>
      <c r="AO161" s="436">
        <f t="shared" si="96"/>
        <v>250924.82795698926</v>
      </c>
      <c r="AP161" s="437">
        <f t="shared" si="97"/>
        <v>6.49</v>
      </c>
      <c r="AQ161" s="438">
        <f t="shared" si="97"/>
        <v>1.72</v>
      </c>
      <c r="AR161" s="438">
        <f t="shared" si="97"/>
        <v>3.2</v>
      </c>
      <c r="AS161" s="443">
        <f t="shared" si="98"/>
        <v>11.41</v>
      </c>
      <c r="AT161" s="437">
        <f t="shared" si="99"/>
        <v>6.04</v>
      </c>
      <c r="AU161" s="438">
        <f t="shared" si="100"/>
        <v>1.6</v>
      </c>
      <c r="AV161" s="438">
        <f t="shared" si="101"/>
        <v>2.98</v>
      </c>
      <c r="AW161" s="444">
        <f t="shared" si="102"/>
        <v>10.620000000000001</v>
      </c>
      <c r="AX161" s="441">
        <f t="shared" si="103"/>
        <v>6.04</v>
      </c>
      <c r="AY161" s="70">
        <f t="shared" si="104"/>
        <v>4</v>
      </c>
      <c r="AZ161" s="438">
        <f t="shared" si="81"/>
        <v>0.4</v>
      </c>
      <c r="BA161" s="442">
        <f t="shared" si="82"/>
        <v>0.75</v>
      </c>
      <c r="BB161" s="438">
        <f t="shared" si="105"/>
        <v>6.04</v>
      </c>
      <c r="BC161" s="70">
        <v>4</v>
      </c>
      <c r="BD161" s="438">
        <f t="shared" si="83"/>
        <v>0.4</v>
      </c>
      <c r="BE161" s="442">
        <f t="shared" si="84"/>
        <v>0.75</v>
      </c>
      <c r="BF161" s="438">
        <f t="shared" si="106"/>
        <v>6.04</v>
      </c>
      <c r="BG161" s="70">
        <v>4</v>
      </c>
      <c r="BH161" s="438">
        <f t="shared" si="85"/>
        <v>0.4</v>
      </c>
      <c r="BI161" s="442">
        <f t="shared" si="86"/>
        <v>0.75</v>
      </c>
      <c r="BJ161" s="438">
        <f t="shared" si="107"/>
        <v>6.04</v>
      </c>
      <c r="BK161" s="70">
        <v>4</v>
      </c>
      <c r="BL161" s="438">
        <f t="shared" si="87"/>
        <v>0.4</v>
      </c>
      <c r="BM161" s="442">
        <f t="shared" si="88"/>
        <v>0.75</v>
      </c>
      <c r="BN161" s="93">
        <v>0</v>
      </c>
      <c r="BO161" s="93">
        <f>+INDEX(FY2018_ALL_Targets!DV:DV,MATCH('Final Comp Values'!C161,FY2018_ALL_Targets!B:B,0))</f>
        <v>0</v>
      </c>
      <c r="BP161" s="93">
        <f>++INDEX(FY2018_ALL_Targets!DW:DW,MATCH('Final Comp Values'!C161,FY2018_ALL_Targets!B:B,0))</f>
        <v>0</v>
      </c>
      <c r="BQ161" s="539">
        <f>++INDEX(FY2018_ALL_Targets!DX:DX,MATCH('Final Comp Values'!$C161,FY2018_ALL_Targets!$B:$B,0))</f>
        <v>0</v>
      </c>
      <c r="BR161" s="437">
        <f t="shared" si="89"/>
        <v>0</v>
      </c>
      <c r="BS161" s="438">
        <f t="shared" si="90"/>
        <v>0</v>
      </c>
      <c r="BT161" s="543">
        <f t="shared" si="108"/>
        <v>0</v>
      </c>
      <c r="BU161" s="437">
        <f t="shared" si="109"/>
        <v>10.64</v>
      </c>
      <c r="BV161" s="438">
        <f t="shared" si="91"/>
        <v>833646.27267501375</v>
      </c>
      <c r="BW161" s="548">
        <f t="shared" si="110"/>
        <v>2.2486131093173421E-3</v>
      </c>
      <c r="BX161" s="437">
        <f t="shared" si="92"/>
        <v>0</v>
      </c>
      <c r="BY161" s="551">
        <f t="shared" si="93"/>
        <v>0</v>
      </c>
      <c r="BZ161" s="471">
        <f t="shared" si="111"/>
        <v>0</v>
      </c>
      <c r="CA161" s="469">
        <f t="shared" si="112"/>
        <v>832081.5199999999</v>
      </c>
      <c r="CB161" s="471">
        <f t="shared" si="113"/>
        <v>833646.27267501375</v>
      </c>
      <c r="CC161" s="471">
        <f t="shared" si="114"/>
        <v>1.9999999999999574E-2</v>
      </c>
      <c r="CD161" s="474">
        <f t="shared" si="115"/>
        <v>1567.0085122410208</v>
      </c>
      <c r="CE161" s="474">
        <f t="shared" si="116"/>
        <v>1564.7526750138495</v>
      </c>
      <c r="CF161" s="472">
        <f t="shared" si="117"/>
        <v>2.2558372271712415</v>
      </c>
      <c r="CG161" s="473">
        <f t="shared" si="118"/>
        <v>0</v>
      </c>
    </row>
    <row r="162" spans="1:85" s="71" customFormat="1" ht="15.75" customHeight="1" x14ac:dyDescent="0.25">
      <c r="A162" s="87">
        <v>1003370</v>
      </c>
      <c r="B162" s="88">
        <v>5237</v>
      </c>
      <c r="C162" s="88">
        <v>455834</v>
      </c>
      <c r="D162" s="88" t="s">
        <v>1296</v>
      </c>
      <c r="E162" s="89" t="s">
        <v>1047</v>
      </c>
      <c r="F162" s="89" t="s">
        <v>1356</v>
      </c>
      <c r="G162" s="90" t="s">
        <v>1260</v>
      </c>
      <c r="H162" s="91" t="s">
        <v>1047</v>
      </c>
      <c r="I162" s="70" t="s">
        <v>35</v>
      </c>
      <c r="J162" s="70" t="s">
        <v>1262</v>
      </c>
      <c r="K162" s="70" t="s">
        <v>35</v>
      </c>
      <c r="L162" s="70"/>
      <c r="M162" s="70"/>
      <c r="N162" s="77"/>
      <c r="O162" s="70">
        <v>1003370</v>
      </c>
      <c r="P162" s="78">
        <v>14450</v>
      </c>
      <c r="Q162" s="79">
        <v>41640</v>
      </c>
      <c r="R162" s="79">
        <v>42004</v>
      </c>
      <c r="S162" s="78">
        <v>14450</v>
      </c>
      <c r="T162" s="80" t="s">
        <v>1263</v>
      </c>
      <c r="U162" s="61">
        <v>1.8521309888559394E-3</v>
      </c>
      <c r="V162" s="62">
        <v>1.4697091918460738E-3</v>
      </c>
      <c r="W162" s="30">
        <v>175945</v>
      </c>
      <c r="X162" s="63">
        <v>175945</v>
      </c>
      <c r="Y162" s="63">
        <v>351890</v>
      </c>
      <c r="Z162" s="67">
        <v>23367.15</v>
      </c>
      <c r="AA162" s="68">
        <v>23367.15</v>
      </c>
      <c r="AB162" s="68">
        <v>23367.15</v>
      </c>
      <c r="AC162" s="68">
        <v>23367.15</v>
      </c>
      <c r="AD162" s="66">
        <v>93468.6</v>
      </c>
      <c r="AE162" s="67">
        <v>43396.14</v>
      </c>
      <c r="AF162" s="68">
        <v>43396.14</v>
      </c>
      <c r="AG162" s="68">
        <v>43396.14</v>
      </c>
      <c r="AH162" s="68">
        <v>43396.14</v>
      </c>
      <c r="AI162" s="66">
        <v>173584.54</v>
      </c>
      <c r="AJ162" s="69">
        <v>618943.14</v>
      </c>
      <c r="AK162" s="406" t="s">
        <v>1296</v>
      </c>
      <c r="AL162" s="407">
        <v>78350.213597275724</v>
      </c>
      <c r="AM162" s="434">
        <f t="shared" si="94"/>
        <v>378376.34408602153</v>
      </c>
      <c r="AN162" s="435">
        <f t="shared" si="95"/>
        <v>100503.87096774195</v>
      </c>
      <c r="AO162" s="436">
        <f t="shared" si="96"/>
        <v>186650.04301075271</v>
      </c>
      <c r="AP162" s="437">
        <f t="shared" si="97"/>
        <v>4.83</v>
      </c>
      <c r="AQ162" s="438">
        <f t="shared" si="97"/>
        <v>1.28</v>
      </c>
      <c r="AR162" s="438">
        <f t="shared" si="97"/>
        <v>2.38</v>
      </c>
      <c r="AS162" s="443">
        <f t="shared" si="98"/>
        <v>8.49</v>
      </c>
      <c r="AT162" s="437">
        <f t="shared" si="99"/>
        <v>4.49</v>
      </c>
      <c r="AU162" s="438">
        <f t="shared" si="100"/>
        <v>1.19</v>
      </c>
      <c r="AV162" s="438">
        <f t="shared" si="101"/>
        <v>2.2200000000000002</v>
      </c>
      <c r="AW162" s="444">
        <f t="shared" si="102"/>
        <v>7.9</v>
      </c>
      <c r="AX162" s="441">
        <f t="shared" si="103"/>
        <v>4.49</v>
      </c>
      <c r="AY162" s="70">
        <f t="shared" si="104"/>
        <v>4</v>
      </c>
      <c r="AZ162" s="438">
        <f t="shared" si="81"/>
        <v>0.3</v>
      </c>
      <c r="BA162" s="442">
        <f t="shared" si="82"/>
        <v>0.56000000000000005</v>
      </c>
      <c r="BB162" s="438">
        <f t="shared" si="105"/>
        <v>4.49</v>
      </c>
      <c r="BC162" s="70">
        <v>4</v>
      </c>
      <c r="BD162" s="438">
        <f t="shared" si="83"/>
        <v>0.3</v>
      </c>
      <c r="BE162" s="442">
        <f t="shared" si="84"/>
        <v>0.56000000000000005</v>
      </c>
      <c r="BF162" s="438">
        <f t="shared" si="106"/>
        <v>4.49</v>
      </c>
      <c r="BG162" s="70">
        <v>4</v>
      </c>
      <c r="BH162" s="438">
        <f t="shared" si="85"/>
        <v>0.3</v>
      </c>
      <c r="BI162" s="442">
        <f t="shared" si="86"/>
        <v>0.56000000000000005</v>
      </c>
      <c r="BJ162" s="438">
        <f t="shared" si="107"/>
        <v>4.49</v>
      </c>
      <c r="BK162" s="70">
        <v>4</v>
      </c>
      <c r="BL162" s="438">
        <f t="shared" si="87"/>
        <v>0.3</v>
      </c>
      <c r="BM162" s="442">
        <f t="shared" si="88"/>
        <v>0.56000000000000005</v>
      </c>
      <c r="BN162" s="93">
        <v>0</v>
      </c>
      <c r="BO162" s="93">
        <f>+INDEX(FY2018_ALL_Targets!DV:DV,MATCH('Final Comp Values'!C162,FY2018_ALL_Targets!B:B,0))</f>
        <v>0</v>
      </c>
      <c r="BP162" s="93">
        <f>++INDEX(FY2018_ALL_Targets!DW:DW,MATCH('Final Comp Values'!C162,FY2018_ALL_Targets!B:B,0))</f>
        <v>0</v>
      </c>
      <c r="BQ162" s="539">
        <f>++INDEX(FY2018_ALL_Targets!DX:DX,MATCH('Final Comp Values'!$C162,FY2018_ALL_Targets!$B:$B,0))</f>
        <v>0</v>
      </c>
      <c r="BR162" s="437">
        <f t="shared" si="89"/>
        <v>0</v>
      </c>
      <c r="BS162" s="438">
        <f t="shared" si="90"/>
        <v>0</v>
      </c>
      <c r="BT162" s="543">
        <f t="shared" si="108"/>
        <v>0</v>
      </c>
      <c r="BU162" s="437">
        <f t="shared" si="109"/>
        <v>7.9300000000000006</v>
      </c>
      <c r="BV162" s="438">
        <f t="shared" si="91"/>
        <v>621317.19382639648</v>
      </c>
      <c r="BW162" s="548">
        <f t="shared" si="110"/>
        <v>1.6758930410607634E-3</v>
      </c>
      <c r="BX162" s="437">
        <f t="shared" si="92"/>
        <v>0</v>
      </c>
      <c r="BY162" s="551">
        <f t="shared" si="93"/>
        <v>0</v>
      </c>
      <c r="BZ162" s="471">
        <f t="shared" si="111"/>
        <v>0</v>
      </c>
      <c r="CA162" s="469">
        <f t="shared" si="112"/>
        <v>618943.14</v>
      </c>
      <c r="CB162" s="471">
        <f t="shared" si="113"/>
        <v>621317.19382639648</v>
      </c>
      <c r="CC162" s="471">
        <f t="shared" si="114"/>
        <v>3.0000000000000249E-2</v>
      </c>
      <c r="CD162" s="474">
        <f t="shared" si="115"/>
        <v>2350.4169873417918</v>
      </c>
      <c r="CE162" s="474">
        <f t="shared" si="116"/>
        <v>2374.05382639647</v>
      </c>
      <c r="CF162" s="472">
        <f t="shared" si="117"/>
        <v>-23.636839054678148</v>
      </c>
      <c r="CG162" s="473">
        <f t="shared" si="118"/>
        <v>0</v>
      </c>
    </row>
    <row r="163" spans="1:85" s="71" customFormat="1" ht="15.75" customHeight="1" x14ac:dyDescent="0.25">
      <c r="A163" s="87">
        <v>1028611</v>
      </c>
      <c r="B163" s="88">
        <v>4634</v>
      </c>
      <c r="C163" s="88">
        <v>675460</v>
      </c>
      <c r="D163" s="88" t="s">
        <v>1296</v>
      </c>
      <c r="E163" s="89" t="s">
        <v>766</v>
      </c>
      <c r="F163" s="89" t="s">
        <v>1356</v>
      </c>
      <c r="G163" s="90" t="s">
        <v>1260</v>
      </c>
      <c r="H163" s="91" t="s">
        <v>766</v>
      </c>
      <c r="I163" s="70" t="s">
        <v>35</v>
      </c>
      <c r="J163" s="70" t="s">
        <v>1262</v>
      </c>
      <c r="K163" s="70" t="s">
        <v>35</v>
      </c>
      <c r="L163" s="70"/>
      <c r="M163" s="70"/>
      <c r="N163" s="77"/>
      <c r="O163" s="70">
        <v>1012930</v>
      </c>
      <c r="P163" s="78">
        <v>17491</v>
      </c>
      <c r="Q163" s="79">
        <v>41518</v>
      </c>
      <c r="R163" s="79">
        <v>41882</v>
      </c>
      <c r="S163" s="78">
        <v>17491</v>
      </c>
      <c r="T163" s="80" t="s">
        <v>1263</v>
      </c>
      <c r="U163" s="61">
        <v>2.2419116350227844E-3</v>
      </c>
      <c r="V163" s="62">
        <v>1.7790092369951334E-3</v>
      </c>
      <c r="W163" s="30">
        <v>212973</v>
      </c>
      <c r="X163" s="63">
        <v>212973</v>
      </c>
      <c r="Y163" s="63">
        <v>425946</v>
      </c>
      <c r="Z163" s="67">
        <v>28284.76</v>
      </c>
      <c r="AA163" s="68">
        <v>28284.76</v>
      </c>
      <c r="AB163" s="68">
        <v>28284.76</v>
      </c>
      <c r="AC163" s="68">
        <v>28284.76</v>
      </c>
      <c r="AD163" s="66">
        <v>113139.05</v>
      </c>
      <c r="AE163" s="67">
        <v>52528.85</v>
      </c>
      <c r="AF163" s="68">
        <v>52528.85</v>
      </c>
      <c r="AG163" s="68">
        <v>52528.85</v>
      </c>
      <c r="AH163" s="68">
        <v>52528.85</v>
      </c>
      <c r="AI163" s="66">
        <v>210115.38</v>
      </c>
      <c r="AJ163" s="69">
        <v>749200.43</v>
      </c>
      <c r="AK163" s="406" t="s">
        <v>1296</v>
      </c>
      <c r="AL163" s="407">
        <v>78350.213597275724</v>
      </c>
      <c r="AM163" s="434">
        <f t="shared" si="94"/>
        <v>458006.45161290327</v>
      </c>
      <c r="AN163" s="435">
        <f t="shared" si="95"/>
        <v>121654.89247311829</v>
      </c>
      <c r="AO163" s="436">
        <f t="shared" si="96"/>
        <v>225930.51612903227</v>
      </c>
      <c r="AP163" s="437">
        <f t="shared" si="97"/>
        <v>5.85</v>
      </c>
      <c r="AQ163" s="438">
        <f t="shared" si="97"/>
        <v>1.55</v>
      </c>
      <c r="AR163" s="438">
        <f t="shared" si="97"/>
        <v>2.88</v>
      </c>
      <c r="AS163" s="443">
        <f t="shared" si="98"/>
        <v>10.28</v>
      </c>
      <c r="AT163" s="437">
        <f t="shared" si="99"/>
        <v>5.44</v>
      </c>
      <c r="AU163" s="438">
        <f t="shared" si="100"/>
        <v>1.44</v>
      </c>
      <c r="AV163" s="438">
        <f t="shared" si="101"/>
        <v>2.68</v>
      </c>
      <c r="AW163" s="444">
        <f t="shared" si="102"/>
        <v>9.56</v>
      </c>
      <c r="AX163" s="441">
        <f t="shared" si="103"/>
        <v>5.44</v>
      </c>
      <c r="AY163" s="70">
        <f t="shared" si="104"/>
        <v>4</v>
      </c>
      <c r="AZ163" s="438">
        <f t="shared" si="81"/>
        <v>0.36</v>
      </c>
      <c r="BA163" s="442">
        <f t="shared" si="82"/>
        <v>0.67</v>
      </c>
      <c r="BB163" s="438">
        <f t="shared" si="105"/>
        <v>5.44</v>
      </c>
      <c r="BC163" s="70">
        <v>4</v>
      </c>
      <c r="BD163" s="438">
        <f t="shared" si="83"/>
        <v>0.36</v>
      </c>
      <c r="BE163" s="442">
        <f t="shared" si="84"/>
        <v>0.67</v>
      </c>
      <c r="BF163" s="438">
        <f t="shared" si="106"/>
        <v>5.44</v>
      </c>
      <c r="BG163" s="70">
        <v>4</v>
      </c>
      <c r="BH163" s="438">
        <f t="shared" si="85"/>
        <v>0.36</v>
      </c>
      <c r="BI163" s="442">
        <f t="shared" si="86"/>
        <v>0.67</v>
      </c>
      <c r="BJ163" s="438">
        <f t="shared" si="107"/>
        <v>5.44</v>
      </c>
      <c r="BK163" s="70">
        <v>4</v>
      </c>
      <c r="BL163" s="438">
        <f t="shared" si="87"/>
        <v>0.36</v>
      </c>
      <c r="BM163" s="442">
        <f t="shared" si="88"/>
        <v>0.67</v>
      </c>
      <c r="BN163" s="93">
        <v>0</v>
      </c>
      <c r="BO163" s="93">
        <f>+INDEX(FY2018_ALL_Targets!DV:DV,MATCH('Final Comp Values'!C163,FY2018_ALL_Targets!B:B,0))</f>
        <v>0</v>
      </c>
      <c r="BP163" s="93">
        <f>++INDEX(FY2018_ALL_Targets!DW:DW,MATCH('Final Comp Values'!C163,FY2018_ALL_Targets!B:B,0))</f>
        <v>0</v>
      </c>
      <c r="BQ163" s="539">
        <f>++INDEX(FY2018_ALL_Targets!DX:DX,MATCH('Final Comp Values'!$C163,FY2018_ALL_Targets!$B:$B,0))</f>
        <v>0</v>
      </c>
      <c r="BR163" s="437">
        <f t="shared" si="89"/>
        <v>0</v>
      </c>
      <c r="BS163" s="438">
        <f t="shared" si="90"/>
        <v>0</v>
      </c>
      <c r="BT163" s="543">
        <f t="shared" si="108"/>
        <v>0</v>
      </c>
      <c r="BU163" s="437">
        <f t="shared" si="109"/>
        <v>9.56</v>
      </c>
      <c r="BV163" s="438">
        <f t="shared" si="91"/>
        <v>749028.04198995593</v>
      </c>
      <c r="BW163" s="548">
        <f t="shared" si="110"/>
        <v>2.0203704252888901E-3</v>
      </c>
      <c r="BX163" s="437">
        <f t="shared" si="92"/>
        <v>0</v>
      </c>
      <c r="BY163" s="551">
        <f t="shared" si="93"/>
        <v>0</v>
      </c>
      <c r="BZ163" s="471">
        <f t="shared" si="111"/>
        <v>0</v>
      </c>
      <c r="CA163" s="469">
        <f t="shared" si="112"/>
        <v>749200.43</v>
      </c>
      <c r="CB163" s="471">
        <f t="shared" si="113"/>
        <v>749028.04198995593</v>
      </c>
      <c r="CC163" s="471">
        <f t="shared" si="114"/>
        <v>0</v>
      </c>
      <c r="CD163" s="474">
        <f t="shared" si="115"/>
        <v>0</v>
      </c>
      <c r="CE163" s="474">
        <f t="shared" si="116"/>
        <v>-172.38801004411653</v>
      </c>
      <c r="CF163" s="472">
        <f t="shared" si="117"/>
        <v>172.38801004411653</v>
      </c>
      <c r="CG163" s="473">
        <f t="shared" si="118"/>
        <v>0</v>
      </c>
    </row>
    <row r="164" spans="1:85" s="71" customFormat="1" ht="15.75" customHeight="1" x14ac:dyDescent="0.25">
      <c r="A164" s="87">
        <v>1028613</v>
      </c>
      <c r="B164" s="88">
        <v>5361</v>
      </c>
      <c r="C164" s="88">
        <v>455463</v>
      </c>
      <c r="D164" s="88" t="s">
        <v>1298</v>
      </c>
      <c r="E164" s="89" t="s">
        <v>1117</v>
      </c>
      <c r="F164" s="89" t="s">
        <v>1356</v>
      </c>
      <c r="G164" s="90" t="s">
        <v>1260</v>
      </c>
      <c r="H164" s="91" t="s">
        <v>1117</v>
      </c>
      <c r="I164" s="70" t="s">
        <v>35</v>
      </c>
      <c r="J164" s="70" t="s">
        <v>1262</v>
      </c>
      <c r="K164" s="70" t="s">
        <v>35</v>
      </c>
      <c r="L164" s="70"/>
      <c r="M164" s="70"/>
      <c r="N164" s="77"/>
      <c r="O164" s="70">
        <v>1013905</v>
      </c>
      <c r="P164" s="78">
        <v>29350</v>
      </c>
      <c r="Q164" s="79">
        <v>41518</v>
      </c>
      <c r="R164" s="79">
        <v>41882</v>
      </c>
      <c r="S164" s="78">
        <v>29350</v>
      </c>
      <c r="T164" s="80" t="s">
        <v>1263</v>
      </c>
      <c r="U164" s="61">
        <v>3.761940797434036E-3</v>
      </c>
      <c r="V164" s="62">
        <v>2.9851878740956585E-3</v>
      </c>
      <c r="W164" s="30">
        <v>357369</v>
      </c>
      <c r="X164" s="63">
        <v>357369</v>
      </c>
      <c r="Y164" s="63">
        <v>714738</v>
      </c>
      <c r="Z164" s="67">
        <v>47462</v>
      </c>
      <c r="AA164" s="68">
        <v>47462</v>
      </c>
      <c r="AB164" s="68">
        <v>47462</v>
      </c>
      <c r="AC164" s="68">
        <v>47462</v>
      </c>
      <c r="AD164" s="66">
        <v>189847.99</v>
      </c>
      <c r="AE164" s="67">
        <v>88143.71</v>
      </c>
      <c r="AF164" s="68">
        <v>88143.71</v>
      </c>
      <c r="AG164" s="68">
        <v>88143.71</v>
      </c>
      <c r="AH164" s="68">
        <v>88143.71</v>
      </c>
      <c r="AI164" s="66">
        <v>352574.83</v>
      </c>
      <c r="AJ164" s="69">
        <v>1257160.82</v>
      </c>
      <c r="AK164" s="406" t="s">
        <v>1298</v>
      </c>
      <c r="AL164" s="407">
        <v>76450.745475824064</v>
      </c>
      <c r="AM164" s="434">
        <f t="shared" si="94"/>
        <v>768535.48387096776</v>
      </c>
      <c r="AN164" s="435">
        <f t="shared" si="95"/>
        <v>204137.62365591398</v>
      </c>
      <c r="AO164" s="436">
        <f t="shared" si="96"/>
        <v>379112.72043010755</v>
      </c>
      <c r="AP164" s="437">
        <f t="shared" si="97"/>
        <v>10.050000000000001</v>
      </c>
      <c r="AQ164" s="438">
        <f t="shared" si="97"/>
        <v>2.67</v>
      </c>
      <c r="AR164" s="438">
        <f t="shared" si="97"/>
        <v>4.96</v>
      </c>
      <c r="AS164" s="443">
        <f t="shared" si="98"/>
        <v>17.68</v>
      </c>
      <c r="AT164" s="437">
        <f t="shared" si="99"/>
        <v>9.35</v>
      </c>
      <c r="AU164" s="438">
        <f t="shared" si="100"/>
        <v>2.48</v>
      </c>
      <c r="AV164" s="438">
        <f t="shared" si="101"/>
        <v>4.6100000000000003</v>
      </c>
      <c r="AW164" s="444">
        <f t="shared" si="102"/>
        <v>16.440000000000001</v>
      </c>
      <c r="AX164" s="441">
        <f t="shared" si="103"/>
        <v>9.35</v>
      </c>
      <c r="AY164" s="70">
        <f t="shared" si="104"/>
        <v>4</v>
      </c>
      <c r="AZ164" s="438">
        <f t="shared" si="81"/>
        <v>0.62</v>
      </c>
      <c r="BA164" s="442">
        <f t="shared" si="82"/>
        <v>1.1499999999999999</v>
      </c>
      <c r="BB164" s="438">
        <f t="shared" si="105"/>
        <v>9.35</v>
      </c>
      <c r="BC164" s="70">
        <v>4</v>
      </c>
      <c r="BD164" s="438">
        <f t="shared" si="83"/>
        <v>0.62</v>
      </c>
      <c r="BE164" s="442">
        <f t="shared" si="84"/>
        <v>1.1499999999999999</v>
      </c>
      <c r="BF164" s="438">
        <f t="shared" si="106"/>
        <v>9.35</v>
      </c>
      <c r="BG164" s="70">
        <v>4</v>
      </c>
      <c r="BH164" s="438">
        <f t="shared" si="85"/>
        <v>0.62</v>
      </c>
      <c r="BI164" s="442">
        <f t="shared" si="86"/>
        <v>1.1499999999999999</v>
      </c>
      <c r="BJ164" s="438">
        <f t="shared" si="107"/>
        <v>9.35</v>
      </c>
      <c r="BK164" s="70">
        <v>4</v>
      </c>
      <c r="BL164" s="438">
        <f t="shared" si="87"/>
        <v>0.62</v>
      </c>
      <c r="BM164" s="442">
        <f t="shared" si="88"/>
        <v>1.1499999999999999</v>
      </c>
      <c r="BN164" s="93">
        <v>0</v>
      </c>
      <c r="BO164" s="93">
        <f>+INDEX(FY2018_ALL_Targets!DV:DV,MATCH('Final Comp Values'!C164,FY2018_ALL_Targets!B:B,0))</f>
        <v>0</v>
      </c>
      <c r="BP164" s="93">
        <f>++INDEX(FY2018_ALL_Targets!DW:DW,MATCH('Final Comp Values'!C164,FY2018_ALL_Targets!B:B,0))</f>
        <v>0</v>
      </c>
      <c r="BQ164" s="539">
        <f>++INDEX(FY2018_ALL_Targets!DX:DX,MATCH('Final Comp Values'!$C164,FY2018_ALL_Targets!$B:$B,0))</f>
        <v>0</v>
      </c>
      <c r="BR164" s="437">
        <f t="shared" si="89"/>
        <v>0</v>
      </c>
      <c r="BS164" s="438">
        <f t="shared" si="90"/>
        <v>0</v>
      </c>
      <c r="BT164" s="543">
        <f t="shared" si="108"/>
        <v>0</v>
      </c>
      <c r="BU164" s="437">
        <f t="shared" si="109"/>
        <v>16.43</v>
      </c>
      <c r="BV164" s="438">
        <f t="shared" si="91"/>
        <v>1256085.7481677893</v>
      </c>
      <c r="BW164" s="548">
        <f t="shared" si="110"/>
        <v>3.3880687437054594E-3</v>
      </c>
      <c r="BX164" s="437">
        <f t="shared" si="92"/>
        <v>0</v>
      </c>
      <c r="BY164" s="551">
        <f t="shared" si="93"/>
        <v>0</v>
      </c>
      <c r="BZ164" s="471">
        <f t="shared" si="111"/>
        <v>0</v>
      </c>
      <c r="CA164" s="469">
        <f t="shared" si="112"/>
        <v>1257160.82</v>
      </c>
      <c r="CB164" s="471">
        <f t="shared" si="113"/>
        <v>1256085.7481677893</v>
      </c>
      <c r="CC164" s="471">
        <f t="shared" si="114"/>
        <v>-1.0000000000001563E-2</v>
      </c>
      <c r="CD164" s="474">
        <f t="shared" si="115"/>
        <v>-764.69636253053307</v>
      </c>
      <c r="CE164" s="474">
        <f t="shared" si="116"/>
        <v>-1075.0718322107568</v>
      </c>
      <c r="CF164" s="472">
        <f t="shared" si="117"/>
        <v>310.37546968022377</v>
      </c>
      <c r="CG164" s="473">
        <f t="shared" si="118"/>
        <v>0</v>
      </c>
    </row>
    <row r="165" spans="1:85" s="71" customFormat="1" ht="15.75" customHeight="1" x14ac:dyDescent="0.25">
      <c r="A165" s="87">
        <v>1028609</v>
      </c>
      <c r="B165" s="88">
        <v>4346</v>
      </c>
      <c r="C165" s="88">
        <v>455573</v>
      </c>
      <c r="D165" s="88" t="s">
        <v>1296</v>
      </c>
      <c r="E165" s="89" t="s">
        <v>634</v>
      </c>
      <c r="F165" s="89" t="s">
        <v>1356</v>
      </c>
      <c r="G165" s="90" t="s">
        <v>1260</v>
      </c>
      <c r="H165" s="91" t="s">
        <v>634</v>
      </c>
      <c r="I165" s="70" t="s">
        <v>35</v>
      </c>
      <c r="J165" s="70" t="s">
        <v>1262</v>
      </c>
      <c r="K165" s="70" t="s">
        <v>35</v>
      </c>
      <c r="L165" s="70"/>
      <c r="M165" s="70"/>
      <c r="N165" s="77"/>
      <c r="O165" s="70">
        <v>1025662</v>
      </c>
      <c r="P165" s="78">
        <v>10892</v>
      </c>
      <c r="Q165" s="79">
        <v>41640</v>
      </c>
      <c r="R165" s="79">
        <v>41882</v>
      </c>
      <c r="S165" s="78">
        <v>16360</v>
      </c>
      <c r="T165" s="80" t="s">
        <v>1263</v>
      </c>
      <c r="U165" s="61">
        <v>2.0969455347877625E-3</v>
      </c>
      <c r="V165" s="62">
        <v>1.6639752511143091E-3</v>
      </c>
      <c r="W165" s="30">
        <v>199201</v>
      </c>
      <c r="X165" s="63">
        <v>199201</v>
      </c>
      <c r="Y165" s="63">
        <v>398402</v>
      </c>
      <c r="Z165" s="67">
        <v>26455.82</v>
      </c>
      <c r="AA165" s="68">
        <v>26455.82</v>
      </c>
      <c r="AB165" s="68">
        <v>26455.82</v>
      </c>
      <c r="AC165" s="68">
        <v>26455.82</v>
      </c>
      <c r="AD165" s="66">
        <v>105823.27</v>
      </c>
      <c r="AE165" s="67">
        <v>49132.24</v>
      </c>
      <c r="AF165" s="68">
        <v>49132.24</v>
      </c>
      <c r="AG165" s="68">
        <v>49132.24</v>
      </c>
      <c r="AH165" s="68">
        <v>49132.24</v>
      </c>
      <c r="AI165" s="66">
        <v>196528.94</v>
      </c>
      <c r="AJ165" s="69">
        <v>700754.21</v>
      </c>
      <c r="AK165" s="406" t="s">
        <v>1296</v>
      </c>
      <c r="AL165" s="407">
        <v>78350.213597275724</v>
      </c>
      <c r="AM165" s="434">
        <f t="shared" si="94"/>
        <v>428389.24731182796</v>
      </c>
      <c r="AN165" s="435">
        <f t="shared" si="95"/>
        <v>113788.4623655914</v>
      </c>
      <c r="AO165" s="436">
        <f t="shared" si="96"/>
        <v>211321.44086021508</v>
      </c>
      <c r="AP165" s="437">
        <f t="shared" si="97"/>
        <v>5.47</v>
      </c>
      <c r="AQ165" s="438">
        <f t="shared" si="97"/>
        <v>1.45</v>
      </c>
      <c r="AR165" s="438">
        <f t="shared" si="97"/>
        <v>2.7</v>
      </c>
      <c r="AS165" s="443">
        <f t="shared" si="98"/>
        <v>9.620000000000001</v>
      </c>
      <c r="AT165" s="437">
        <f t="shared" si="99"/>
        <v>5.08</v>
      </c>
      <c r="AU165" s="438">
        <f t="shared" si="100"/>
        <v>1.35</v>
      </c>
      <c r="AV165" s="438">
        <f t="shared" si="101"/>
        <v>2.5099999999999998</v>
      </c>
      <c r="AW165" s="444">
        <f t="shared" si="102"/>
        <v>8.94</v>
      </c>
      <c r="AX165" s="441">
        <f t="shared" si="103"/>
        <v>5.08</v>
      </c>
      <c r="AY165" s="70">
        <f t="shared" si="104"/>
        <v>4</v>
      </c>
      <c r="AZ165" s="438">
        <f t="shared" si="81"/>
        <v>0.34</v>
      </c>
      <c r="BA165" s="442">
        <f t="shared" si="82"/>
        <v>0.63</v>
      </c>
      <c r="BB165" s="438">
        <f t="shared" si="105"/>
        <v>5.08</v>
      </c>
      <c r="BC165" s="70">
        <v>4</v>
      </c>
      <c r="BD165" s="438">
        <f t="shared" si="83"/>
        <v>0.34</v>
      </c>
      <c r="BE165" s="442">
        <f t="shared" si="84"/>
        <v>0.63</v>
      </c>
      <c r="BF165" s="438">
        <f t="shared" si="106"/>
        <v>5.08</v>
      </c>
      <c r="BG165" s="70">
        <v>4</v>
      </c>
      <c r="BH165" s="438">
        <f t="shared" si="85"/>
        <v>0.34</v>
      </c>
      <c r="BI165" s="442">
        <f t="shared" si="86"/>
        <v>0.63</v>
      </c>
      <c r="BJ165" s="438">
        <f t="shared" si="107"/>
        <v>5.08</v>
      </c>
      <c r="BK165" s="70">
        <v>4</v>
      </c>
      <c r="BL165" s="438">
        <f t="shared" si="87"/>
        <v>0.34</v>
      </c>
      <c r="BM165" s="442">
        <f t="shared" si="88"/>
        <v>0.63</v>
      </c>
      <c r="BN165" s="93">
        <v>0</v>
      </c>
      <c r="BO165" s="93">
        <f>+INDEX(FY2018_ALL_Targets!DV:DV,MATCH('Final Comp Values'!C165,FY2018_ALL_Targets!B:B,0))</f>
        <v>0</v>
      </c>
      <c r="BP165" s="93">
        <f>++INDEX(FY2018_ALL_Targets!DW:DW,MATCH('Final Comp Values'!C165,FY2018_ALL_Targets!B:B,0))</f>
        <v>0</v>
      </c>
      <c r="BQ165" s="539">
        <f>++INDEX(FY2018_ALL_Targets!DX:DX,MATCH('Final Comp Values'!$C165,FY2018_ALL_Targets!$B:$B,0))</f>
        <v>0</v>
      </c>
      <c r="BR165" s="437">
        <f t="shared" si="89"/>
        <v>0</v>
      </c>
      <c r="BS165" s="438">
        <f t="shared" si="90"/>
        <v>0</v>
      </c>
      <c r="BT165" s="543">
        <f t="shared" si="108"/>
        <v>0</v>
      </c>
      <c r="BU165" s="437">
        <f t="shared" si="109"/>
        <v>8.9600000000000009</v>
      </c>
      <c r="BV165" s="438">
        <f t="shared" si="91"/>
        <v>702017.91383159056</v>
      </c>
      <c r="BW165" s="548">
        <f t="shared" si="110"/>
        <v>1.8935689341619724E-3</v>
      </c>
      <c r="BX165" s="437">
        <f t="shared" si="92"/>
        <v>0</v>
      </c>
      <c r="BY165" s="551">
        <f t="shared" si="93"/>
        <v>0</v>
      </c>
      <c r="BZ165" s="471">
        <f t="shared" si="111"/>
        <v>1.2212453270876722E-15</v>
      </c>
      <c r="CA165" s="469">
        <f t="shared" si="112"/>
        <v>700754.21</v>
      </c>
      <c r="CB165" s="471">
        <f t="shared" si="113"/>
        <v>702017.91383159056</v>
      </c>
      <c r="CC165" s="471">
        <f t="shared" si="114"/>
        <v>2.000000000000135E-2</v>
      </c>
      <c r="CD165" s="474">
        <f t="shared" si="115"/>
        <v>1567.6827964206875</v>
      </c>
      <c r="CE165" s="474">
        <f t="shared" si="116"/>
        <v>1263.7038315905957</v>
      </c>
      <c r="CF165" s="472">
        <f t="shared" si="117"/>
        <v>303.97896483009185</v>
      </c>
      <c r="CG165" s="473">
        <f t="shared" si="118"/>
        <v>0</v>
      </c>
    </row>
    <row r="166" spans="1:85" s="71" customFormat="1" ht="15.75" customHeight="1" x14ac:dyDescent="0.25">
      <c r="A166" s="87">
        <v>1018004</v>
      </c>
      <c r="B166" s="88">
        <v>102903</v>
      </c>
      <c r="C166" s="88">
        <v>676248</v>
      </c>
      <c r="D166" s="88" t="s">
        <v>1298</v>
      </c>
      <c r="E166" s="89" t="s">
        <v>436</v>
      </c>
      <c r="F166" s="89" t="s">
        <v>1356</v>
      </c>
      <c r="G166" s="90" t="s">
        <v>1260</v>
      </c>
      <c r="H166" s="91" t="s">
        <v>436</v>
      </c>
      <c r="I166" s="70" t="s">
        <v>35</v>
      </c>
      <c r="J166" s="70" t="s">
        <v>1262</v>
      </c>
      <c r="K166" s="70" t="s">
        <v>35</v>
      </c>
      <c r="L166" s="70"/>
      <c r="M166" s="70"/>
      <c r="N166" s="77"/>
      <c r="O166" s="70">
        <v>1018004</v>
      </c>
      <c r="P166" s="78">
        <v>19529</v>
      </c>
      <c r="Q166" s="79">
        <v>41640</v>
      </c>
      <c r="R166" s="79">
        <v>42004</v>
      </c>
      <c r="S166" s="78">
        <v>19529</v>
      </c>
      <c r="T166" s="80" t="s">
        <v>1263</v>
      </c>
      <c r="U166" s="61">
        <v>2.5031326007866877E-3</v>
      </c>
      <c r="V166" s="62">
        <v>1.9862941735337004E-3</v>
      </c>
      <c r="W166" s="30">
        <v>237788</v>
      </c>
      <c r="X166" s="63">
        <v>237788</v>
      </c>
      <c r="Y166" s="63">
        <v>475576</v>
      </c>
      <c r="Z166" s="67">
        <v>31580.42</v>
      </c>
      <c r="AA166" s="68">
        <v>31580.42</v>
      </c>
      <c r="AB166" s="68">
        <v>31580.42</v>
      </c>
      <c r="AC166" s="68">
        <v>31580.42</v>
      </c>
      <c r="AD166" s="66">
        <v>126321.68</v>
      </c>
      <c r="AE166" s="67">
        <v>58649.35</v>
      </c>
      <c r="AF166" s="68">
        <v>58649.35</v>
      </c>
      <c r="AG166" s="68">
        <v>58649.35</v>
      </c>
      <c r="AH166" s="68">
        <v>58649.35</v>
      </c>
      <c r="AI166" s="66">
        <v>234597.41</v>
      </c>
      <c r="AJ166" s="69">
        <v>836495.09</v>
      </c>
      <c r="AK166" s="406" t="s">
        <v>1298</v>
      </c>
      <c r="AL166" s="407">
        <v>76450.745475824064</v>
      </c>
      <c r="AM166" s="434">
        <f t="shared" si="94"/>
        <v>511372.04301075271</v>
      </c>
      <c r="AN166" s="435">
        <f t="shared" si="95"/>
        <v>135829.7634408602</v>
      </c>
      <c r="AO166" s="436">
        <f t="shared" si="96"/>
        <v>252255.2795698925</v>
      </c>
      <c r="AP166" s="437">
        <f t="shared" si="97"/>
        <v>6.69</v>
      </c>
      <c r="AQ166" s="438">
        <f t="shared" si="97"/>
        <v>1.78</v>
      </c>
      <c r="AR166" s="438">
        <f t="shared" si="97"/>
        <v>3.3</v>
      </c>
      <c r="AS166" s="443">
        <f t="shared" si="98"/>
        <v>11.77</v>
      </c>
      <c r="AT166" s="437">
        <f t="shared" si="99"/>
        <v>6.22</v>
      </c>
      <c r="AU166" s="438">
        <f t="shared" si="100"/>
        <v>1.65</v>
      </c>
      <c r="AV166" s="438">
        <f t="shared" si="101"/>
        <v>3.07</v>
      </c>
      <c r="AW166" s="444">
        <f t="shared" si="102"/>
        <v>10.94</v>
      </c>
      <c r="AX166" s="441">
        <f t="shared" si="103"/>
        <v>6.22</v>
      </c>
      <c r="AY166" s="70">
        <f t="shared" si="104"/>
        <v>4</v>
      </c>
      <c r="AZ166" s="438">
        <f t="shared" si="81"/>
        <v>0.41</v>
      </c>
      <c r="BA166" s="442">
        <f t="shared" si="82"/>
        <v>0.77</v>
      </c>
      <c r="BB166" s="438">
        <f t="shared" si="105"/>
        <v>6.22</v>
      </c>
      <c r="BC166" s="70">
        <v>4</v>
      </c>
      <c r="BD166" s="438">
        <f t="shared" si="83"/>
        <v>0.41</v>
      </c>
      <c r="BE166" s="442">
        <f t="shared" si="84"/>
        <v>0.77</v>
      </c>
      <c r="BF166" s="438">
        <f t="shared" si="106"/>
        <v>6.22</v>
      </c>
      <c r="BG166" s="70">
        <v>4</v>
      </c>
      <c r="BH166" s="438">
        <f t="shared" si="85"/>
        <v>0.41</v>
      </c>
      <c r="BI166" s="442">
        <f t="shared" si="86"/>
        <v>0.77</v>
      </c>
      <c r="BJ166" s="438">
        <f t="shared" si="107"/>
        <v>6.22</v>
      </c>
      <c r="BK166" s="70">
        <v>4</v>
      </c>
      <c r="BL166" s="438">
        <f t="shared" si="87"/>
        <v>0.41</v>
      </c>
      <c r="BM166" s="442">
        <f t="shared" si="88"/>
        <v>0.77</v>
      </c>
      <c r="BN166" s="93">
        <v>0</v>
      </c>
      <c r="BO166" s="93">
        <f>+INDEX(FY2018_ALL_Targets!DV:DV,MATCH('Final Comp Values'!C166,FY2018_ALL_Targets!B:B,0))</f>
        <v>0</v>
      </c>
      <c r="BP166" s="93">
        <f>++INDEX(FY2018_ALL_Targets!DW:DW,MATCH('Final Comp Values'!C166,FY2018_ALL_Targets!B:B,0))</f>
        <v>0</v>
      </c>
      <c r="BQ166" s="539">
        <f>++INDEX(FY2018_ALL_Targets!DX:DX,MATCH('Final Comp Values'!$C166,FY2018_ALL_Targets!$B:$B,0))</f>
        <v>0</v>
      </c>
      <c r="BR166" s="437">
        <f t="shared" si="89"/>
        <v>0</v>
      </c>
      <c r="BS166" s="438">
        <f t="shared" si="90"/>
        <v>0</v>
      </c>
      <c r="BT166" s="543">
        <f t="shared" si="108"/>
        <v>0</v>
      </c>
      <c r="BU166" s="437">
        <f t="shared" si="109"/>
        <v>10.94</v>
      </c>
      <c r="BV166" s="438">
        <f t="shared" si="91"/>
        <v>836371.15550551517</v>
      </c>
      <c r="BW166" s="548">
        <f t="shared" si="110"/>
        <v>2.2559629979389973E-3</v>
      </c>
      <c r="BX166" s="437">
        <f t="shared" si="92"/>
        <v>0</v>
      </c>
      <c r="BY166" s="551">
        <f t="shared" si="93"/>
        <v>0</v>
      </c>
      <c r="BZ166" s="471">
        <f t="shared" si="111"/>
        <v>0</v>
      </c>
      <c r="CA166" s="469">
        <f t="shared" si="112"/>
        <v>836495.09</v>
      </c>
      <c r="CB166" s="471">
        <f t="shared" si="113"/>
        <v>836371.15550551517</v>
      </c>
      <c r="CC166" s="471">
        <f t="shared" si="114"/>
        <v>0</v>
      </c>
      <c r="CD166" s="474">
        <f t="shared" si="115"/>
        <v>0</v>
      </c>
      <c r="CE166" s="474">
        <f t="shared" si="116"/>
        <v>-123.93449448479805</v>
      </c>
      <c r="CF166" s="472">
        <f t="shared" si="117"/>
        <v>123.93449448479805</v>
      </c>
      <c r="CG166" s="473">
        <f t="shared" si="118"/>
        <v>0</v>
      </c>
    </row>
    <row r="167" spans="1:85" s="71" customFormat="1" ht="15.75" customHeight="1" x14ac:dyDescent="0.25">
      <c r="A167" s="87">
        <v>1020482</v>
      </c>
      <c r="B167" s="88">
        <v>4308</v>
      </c>
      <c r="C167" s="88">
        <v>676190</v>
      </c>
      <c r="D167" s="88" t="s">
        <v>1296</v>
      </c>
      <c r="E167" s="89" t="s">
        <v>626</v>
      </c>
      <c r="F167" s="89" t="s">
        <v>1356</v>
      </c>
      <c r="G167" s="90" t="s">
        <v>1260</v>
      </c>
      <c r="H167" s="91" t="s">
        <v>626</v>
      </c>
      <c r="I167" s="70" t="s">
        <v>35</v>
      </c>
      <c r="J167" s="70" t="s">
        <v>1262</v>
      </c>
      <c r="K167" s="70" t="s">
        <v>35</v>
      </c>
      <c r="L167" s="70"/>
      <c r="M167" s="70"/>
      <c r="N167" s="77"/>
      <c r="O167" s="70">
        <v>1020482</v>
      </c>
      <c r="P167" s="78">
        <v>23053</v>
      </c>
      <c r="Q167" s="79">
        <v>41640</v>
      </c>
      <c r="R167" s="79">
        <v>42004</v>
      </c>
      <c r="S167" s="78">
        <v>23053</v>
      </c>
      <c r="T167" s="80" t="s">
        <v>1263</v>
      </c>
      <c r="U167" s="61">
        <v>2.9548218467886486E-3</v>
      </c>
      <c r="V167" s="62">
        <v>2.3447201383825288E-3</v>
      </c>
      <c r="W167" s="30">
        <v>280696</v>
      </c>
      <c r="X167" s="63">
        <v>280696</v>
      </c>
      <c r="Y167" s="63">
        <v>561392</v>
      </c>
      <c r="Z167" s="67">
        <v>37279.1</v>
      </c>
      <c r="AA167" s="68">
        <v>37279.1</v>
      </c>
      <c r="AB167" s="68">
        <v>37279.1</v>
      </c>
      <c r="AC167" s="68">
        <v>37279.1</v>
      </c>
      <c r="AD167" s="66">
        <v>149116.38</v>
      </c>
      <c r="AE167" s="67">
        <v>69232.600000000006</v>
      </c>
      <c r="AF167" s="68">
        <v>69232.600000000006</v>
      </c>
      <c r="AG167" s="68">
        <v>69232.600000000006</v>
      </c>
      <c r="AH167" s="68">
        <v>69232.600000000006</v>
      </c>
      <c r="AI167" s="66">
        <v>276930.40999999997</v>
      </c>
      <c r="AJ167" s="69">
        <v>987438.79</v>
      </c>
      <c r="AK167" s="406" t="s">
        <v>1296</v>
      </c>
      <c r="AL167" s="407">
        <v>78350.213597275724</v>
      </c>
      <c r="AM167" s="434">
        <f t="shared" si="94"/>
        <v>603647.31182795705</v>
      </c>
      <c r="AN167" s="435">
        <f t="shared" si="95"/>
        <v>160340.19354838712</v>
      </c>
      <c r="AO167" s="436">
        <f t="shared" si="96"/>
        <v>297774.63440860214</v>
      </c>
      <c r="AP167" s="437">
        <f t="shared" si="97"/>
        <v>7.7</v>
      </c>
      <c r="AQ167" s="438">
        <f t="shared" si="97"/>
        <v>2.0499999999999998</v>
      </c>
      <c r="AR167" s="438">
        <f t="shared" si="97"/>
        <v>3.8</v>
      </c>
      <c r="AS167" s="443">
        <f t="shared" si="98"/>
        <v>13.55</v>
      </c>
      <c r="AT167" s="437">
        <f t="shared" si="99"/>
        <v>7.17</v>
      </c>
      <c r="AU167" s="438">
        <f t="shared" si="100"/>
        <v>1.9</v>
      </c>
      <c r="AV167" s="438">
        <f t="shared" si="101"/>
        <v>3.53</v>
      </c>
      <c r="AW167" s="444">
        <f t="shared" si="102"/>
        <v>12.6</v>
      </c>
      <c r="AX167" s="441">
        <f t="shared" si="103"/>
        <v>7.17</v>
      </c>
      <c r="AY167" s="70">
        <f t="shared" si="104"/>
        <v>4</v>
      </c>
      <c r="AZ167" s="438">
        <f t="shared" si="81"/>
        <v>0.48</v>
      </c>
      <c r="BA167" s="442">
        <f t="shared" si="82"/>
        <v>0.88</v>
      </c>
      <c r="BB167" s="438">
        <f t="shared" si="105"/>
        <v>7.17</v>
      </c>
      <c r="BC167" s="70">
        <v>4</v>
      </c>
      <c r="BD167" s="438">
        <f t="shared" si="83"/>
        <v>0.48</v>
      </c>
      <c r="BE167" s="442">
        <f t="shared" si="84"/>
        <v>0.88</v>
      </c>
      <c r="BF167" s="438">
        <f t="shared" si="106"/>
        <v>7.17</v>
      </c>
      <c r="BG167" s="70">
        <v>4</v>
      </c>
      <c r="BH167" s="438">
        <f t="shared" si="85"/>
        <v>0.48</v>
      </c>
      <c r="BI167" s="442">
        <f t="shared" si="86"/>
        <v>0.88</v>
      </c>
      <c r="BJ167" s="438">
        <f t="shared" si="107"/>
        <v>7.17</v>
      </c>
      <c r="BK167" s="70">
        <v>4</v>
      </c>
      <c r="BL167" s="438">
        <f t="shared" si="87"/>
        <v>0.48</v>
      </c>
      <c r="BM167" s="442">
        <f t="shared" si="88"/>
        <v>0.88</v>
      </c>
      <c r="BN167" s="93">
        <v>0</v>
      </c>
      <c r="BO167" s="93">
        <f>+INDEX(FY2018_ALL_Targets!DV:DV,MATCH('Final Comp Values'!C167,FY2018_ALL_Targets!B:B,0))</f>
        <v>0</v>
      </c>
      <c r="BP167" s="93">
        <f>++INDEX(FY2018_ALL_Targets!DW:DW,MATCH('Final Comp Values'!C167,FY2018_ALL_Targets!B:B,0))</f>
        <v>0</v>
      </c>
      <c r="BQ167" s="539">
        <f>++INDEX(FY2018_ALL_Targets!DX:DX,MATCH('Final Comp Values'!$C167,FY2018_ALL_Targets!$B:$B,0))</f>
        <v>0</v>
      </c>
      <c r="BR167" s="437">
        <f t="shared" si="89"/>
        <v>0</v>
      </c>
      <c r="BS167" s="438">
        <f t="shared" si="90"/>
        <v>0</v>
      </c>
      <c r="BT167" s="543">
        <f t="shared" si="108"/>
        <v>0</v>
      </c>
      <c r="BU167" s="437">
        <f t="shared" si="109"/>
        <v>12.61</v>
      </c>
      <c r="BV167" s="438">
        <f t="shared" si="91"/>
        <v>987996.19346164679</v>
      </c>
      <c r="BW167" s="548">
        <f t="shared" si="110"/>
        <v>2.664944671850722E-3</v>
      </c>
      <c r="BX167" s="437">
        <f t="shared" si="92"/>
        <v>0</v>
      </c>
      <c r="BY167" s="551">
        <f t="shared" si="93"/>
        <v>0</v>
      </c>
      <c r="BZ167" s="471">
        <f t="shared" si="111"/>
        <v>0</v>
      </c>
      <c r="CA167" s="469">
        <f t="shared" si="112"/>
        <v>987438.79</v>
      </c>
      <c r="CB167" s="471">
        <f t="shared" si="113"/>
        <v>987996.19346164679</v>
      </c>
      <c r="CC167" s="471">
        <f t="shared" si="114"/>
        <v>9.9999999999997868E-3</v>
      </c>
      <c r="CD167" s="474">
        <f t="shared" si="115"/>
        <v>783.6815793650627</v>
      </c>
      <c r="CE167" s="474">
        <f t="shared" si="116"/>
        <v>557.40346164675429</v>
      </c>
      <c r="CF167" s="472">
        <f t="shared" si="117"/>
        <v>226.27811771830841</v>
      </c>
      <c r="CG167" s="473">
        <f t="shared" si="118"/>
        <v>0</v>
      </c>
    </row>
    <row r="168" spans="1:85" s="71" customFormat="1" ht="15.75" customHeight="1" x14ac:dyDescent="0.25">
      <c r="A168" s="87">
        <v>1027692</v>
      </c>
      <c r="B168" s="88">
        <v>5386</v>
      </c>
      <c r="C168" s="88">
        <v>676049</v>
      </c>
      <c r="D168" s="88" t="s">
        <v>1296</v>
      </c>
      <c r="E168" s="89" t="s">
        <v>1131</v>
      </c>
      <c r="F168" s="89" t="s">
        <v>1356</v>
      </c>
      <c r="G168" s="90" t="s">
        <v>1260</v>
      </c>
      <c r="H168" s="91" t="s">
        <v>1131</v>
      </c>
      <c r="I168" s="70" t="s">
        <v>35</v>
      </c>
      <c r="J168" s="70" t="s">
        <v>1262</v>
      </c>
      <c r="K168" s="70" t="s">
        <v>35</v>
      </c>
      <c r="L168" s="70"/>
      <c r="M168" s="70"/>
      <c r="N168" s="77"/>
      <c r="O168" s="70">
        <v>1012896</v>
      </c>
      <c r="P168" s="78">
        <v>20368</v>
      </c>
      <c r="Q168" s="79">
        <v>41640</v>
      </c>
      <c r="R168" s="79">
        <v>42004</v>
      </c>
      <c r="S168" s="78">
        <v>20368</v>
      </c>
      <c r="T168" s="80" t="s">
        <v>1263</v>
      </c>
      <c r="U168" s="61">
        <v>2.6106715557797765E-3</v>
      </c>
      <c r="V168" s="62">
        <v>2.07162884564158E-3</v>
      </c>
      <c r="W168" s="30">
        <v>248003</v>
      </c>
      <c r="X168" s="63">
        <v>248003</v>
      </c>
      <c r="Y168" s="63">
        <v>496006</v>
      </c>
      <c r="Z168" s="67">
        <v>32937.17</v>
      </c>
      <c r="AA168" s="68">
        <v>32937.17</v>
      </c>
      <c r="AB168" s="68">
        <v>32937.17</v>
      </c>
      <c r="AC168" s="68">
        <v>32937.17</v>
      </c>
      <c r="AD168" s="66">
        <v>131748.68</v>
      </c>
      <c r="AE168" s="67">
        <v>61169.03</v>
      </c>
      <c r="AF168" s="68">
        <v>61169.03</v>
      </c>
      <c r="AG168" s="68">
        <v>61169.03</v>
      </c>
      <c r="AH168" s="68">
        <v>61169.03</v>
      </c>
      <c r="AI168" s="66">
        <v>244676.12</v>
      </c>
      <c r="AJ168" s="69">
        <v>872430.79999999993</v>
      </c>
      <c r="AK168" s="406" t="s">
        <v>1296</v>
      </c>
      <c r="AL168" s="407">
        <v>78350.213597275724</v>
      </c>
      <c r="AM168" s="434">
        <f t="shared" si="94"/>
        <v>533339.78494623664</v>
      </c>
      <c r="AN168" s="435">
        <f t="shared" si="95"/>
        <v>141665.24731182796</v>
      </c>
      <c r="AO168" s="436">
        <f t="shared" si="96"/>
        <v>263092.60215053766</v>
      </c>
      <c r="AP168" s="437">
        <f t="shared" si="97"/>
        <v>6.81</v>
      </c>
      <c r="AQ168" s="438">
        <f t="shared" si="97"/>
        <v>1.81</v>
      </c>
      <c r="AR168" s="438">
        <f t="shared" si="97"/>
        <v>3.36</v>
      </c>
      <c r="AS168" s="443">
        <f t="shared" si="98"/>
        <v>11.979999999999999</v>
      </c>
      <c r="AT168" s="437">
        <f t="shared" si="99"/>
        <v>6.33</v>
      </c>
      <c r="AU168" s="438">
        <f t="shared" si="100"/>
        <v>1.68</v>
      </c>
      <c r="AV168" s="438">
        <f t="shared" si="101"/>
        <v>3.12</v>
      </c>
      <c r="AW168" s="444">
        <f t="shared" si="102"/>
        <v>11.129999999999999</v>
      </c>
      <c r="AX168" s="441">
        <f t="shared" si="103"/>
        <v>6.33</v>
      </c>
      <c r="AY168" s="70">
        <f t="shared" si="104"/>
        <v>4</v>
      </c>
      <c r="AZ168" s="438">
        <f t="shared" si="81"/>
        <v>0.42</v>
      </c>
      <c r="BA168" s="442">
        <f t="shared" si="82"/>
        <v>0.78</v>
      </c>
      <c r="BB168" s="438">
        <f t="shared" si="105"/>
        <v>6.33</v>
      </c>
      <c r="BC168" s="70">
        <v>4</v>
      </c>
      <c r="BD168" s="438">
        <f t="shared" si="83"/>
        <v>0.42</v>
      </c>
      <c r="BE168" s="442">
        <f t="shared" si="84"/>
        <v>0.78</v>
      </c>
      <c r="BF168" s="438">
        <f t="shared" si="106"/>
        <v>6.33</v>
      </c>
      <c r="BG168" s="70">
        <v>4</v>
      </c>
      <c r="BH168" s="438">
        <f t="shared" si="85"/>
        <v>0.42</v>
      </c>
      <c r="BI168" s="442">
        <f t="shared" si="86"/>
        <v>0.78</v>
      </c>
      <c r="BJ168" s="438">
        <f t="shared" si="107"/>
        <v>6.33</v>
      </c>
      <c r="BK168" s="70">
        <v>4</v>
      </c>
      <c r="BL168" s="438">
        <f t="shared" si="87"/>
        <v>0.42</v>
      </c>
      <c r="BM168" s="442">
        <f t="shared" si="88"/>
        <v>0.78</v>
      </c>
      <c r="BN168" s="93">
        <v>0</v>
      </c>
      <c r="BO168" s="93">
        <f>+INDEX(FY2018_ALL_Targets!DV:DV,MATCH('Final Comp Values'!C168,FY2018_ALL_Targets!B:B,0))</f>
        <v>0</v>
      </c>
      <c r="BP168" s="93">
        <f>++INDEX(FY2018_ALL_Targets!DW:DW,MATCH('Final Comp Values'!C168,FY2018_ALL_Targets!B:B,0))</f>
        <v>0</v>
      </c>
      <c r="BQ168" s="539">
        <f>++INDEX(FY2018_ALL_Targets!DX:DX,MATCH('Final Comp Values'!$C168,FY2018_ALL_Targets!$B:$B,0))</f>
        <v>0</v>
      </c>
      <c r="BR168" s="437">
        <f t="shared" si="89"/>
        <v>0</v>
      </c>
      <c r="BS168" s="438">
        <f t="shared" si="90"/>
        <v>0</v>
      </c>
      <c r="BT168" s="543">
        <f t="shared" si="108"/>
        <v>0</v>
      </c>
      <c r="BU168" s="437">
        <f t="shared" si="109"/>
        <v>11.129999999999999</v>
      </c>
      <c r="BV168" s="438">
        <f t="shared" si="91"/>
        <v>872037.87733767868</v>
      </c>
      <c r="BW168" s="548">
        <f t="shared" si="110"/>
        <v>2.3521676604043246E-3</v>
      </c>
      <c r="BX168" s="437">
        <f t="shared" si="92"/>
        <v>0</v>
      </c>
      <c r="BY168" s="551">
        <f t="shared" si="93"/>
        <v>0</v>
      </c>
      <c r="BZ168" s="471">
        <f t="shared" si="111"/>
        <v>-1.3322676295501878E-15</v>
      </c>
      <c r="CA168" s="469">
        <f t="shared" si="112"/>
        <v>872430.79999999993</v>
      </c>
      <c r="CB168" s="471">
        <f t="shared" si="113"/>
        <v>872037.87733767868</v>
      </c>
      <c r="CC168" s="471">
        <f t="shared" si="114"/>
        <v>0</v>
      </c>
      <c r="CD168" s="474">
        <f t="shared" si="115"/>
        <v>0</v>
      </c>
      <c r="CE168" s="474">
        <f t="shared" si="116"/>
        <v>-392.9226623212453</v>
      </c>
      <c r="CF168" s="472">
        <f t="shared" si="117"/>
        <v>392.9226623212453</v>
      </c>
      <c r="CG168" s="473">
        <f t="shared" si="118"/>
        <v>0</v>
      </c>
    </row>
    <row r="169" spans="1:85" s="71" customFormat="1" ht="15.75" customHeight="1" x14ac:dyDescent="0.25">
      <c r="A169" s="87">
        <v>1027707</v>
      </c>
      <c r="B169" s="88">
        <v>4887</v>
      </c>
      <c r="C169" s="88">
        <v>675774</v>
      </c>
      <c r="D169" s="88" t="s">
        <v>1298</v>
      </c>
      <c r="E169" s="89" t="s">
        <v>861</v>
      </c>
      <c r="F169" s="89" t="s">
        <v>1356</v>
      </c>
      <c r="G169" s="90" t="s">
        <v>1260</v>
      </c>
      <c r="H169" s="91" t="s">
        <v>861</v>
      </c>
      <c r="I169" s="70" t="s">
        <v>35</v>
      </c>
      <c r="J169" s="70" t="s">
        <v>1262</v>
      </c>
      <c r="K169" s="70" t="s">
        <v>35</v>
      </c>
      <c r="L169" s="70"/>
      <c r="M169" s="70"/>
      <c r="N169" s="77"/>
      <c r="O169" s="70">
        <v>1004084</v>
      </c>
      <c r="P169" s="78">
        <v>19435</v>
      </c>
      <c r="Q169" s="79">
        <v>41640</v>
      </c>
      <c r="R169" s="79">
        <v>42004</v>
      </c>
      <c r="S169" s="78">
        <v>19435</v>
      </c>
      <c r="T169" s="80" t="s">
        <v>1263</v>
      </c>
      <c r="U169" s="61">
        <v>2.4910841362225039E-3</v>
      </c>
      <c r="V169" s="62">
        <v>1.9767334355383008E-3</v>
      </c>
      <c r="W169" s="30">
        <v>236643</v>
      </c>
      <c r="X169" s="63">
        <v>236643</v>
      </c>
      <c r="Y169" s="63">
        <v>473286</v>
      </c>
      <c r="Z169" s="67">
        <v>31428.41</v>
      </c>
      <c r="AA169" s="68">
        <v>31428.41</v>
      </c>
      <c r="AB169" s="68">
        <v>31428.41</v>
      </c>
      <c r="AC169" s="68">
        <v>31428.41</v>
      </c>
      <c r="AD169" s="66">
        <v>125713.65</v>
      </c>
      <c r="AE169" s="67">
        <v>58367.05</v>
      </c>
      <c r="AF169" s="68">
        <v>58367.05</v>
      </c>
      <c r="AG169" s="68">
        <v>58367.05</v>
      </c>
      <c r="AH169" s="68">
        <v>58367.05</v>
      </c>
      <c r="AI169" s="66">
        <v>233468.21</v>
      </c>
      <c r="AJ169" s="69">
        <v>832467.86</v>
      </c>
      <c r="AK169" s="406" t="s">
        <v>1298</v>
      </c>
      <c r="AL169" s="407">
        <v>76450.745475824064</v>
      </c>
      <c r="AM169" s="434">
        <f t="shared" si="94"/>
        <v>508909.67741935485</v>
      </c>
      <c r="AN169" s="435">
        <f t="shared" si="95"/>
        <v>135175.96774193548</v>
      </c>
      <c r="AO169" s="436">
        <f t="shared" si="96"/>
        <v>251041.08602150538</v>
      </c>
      <c r="AP169" s="437">
        <f t="shared" si="97"/>
        <v>6.66</v>
      </c>
      <c r="AQ169" s="438">
        <f t="shared" si="97"/>
        <v>1.77</v>
      </c>
      <c r="AR169" s="438">
        <f t="shared" si="97"/>
        <v>3.28</v>
      </c>
      <c r="AS169" s="443">
        <f t="shared" si="98"/>
        <v>11.709999999999999</v>
      </c>
      <c r="AT169" s="437">
        <f t="shared" si="99"/>
        <v>6.19</v>
      </c>
      <c r="AU169" s="438">
        <f t="shared" si="100"/>
        <v>1.64</v>
      </c>
      <c r="AV169" s="438">
        <f t="shared" si="101"/>
        <v>3.05</v>
      </c>
      <c r="AW169" s="444">
        <f t="shared" si="102"/>
        <v>10.879999999999999</v>
      </c>
      <c r="AX169" s="441">
        <f t="shared" si="103"/>
        <v>6.19</v>
      </c>
      <c r="AY169" s="70">
        <f t="shared" si="104"/>
        <v>4</v>
      </c>
      <c r="AZ169" s="438">
        <f t="shared" si="81"/>
        <v>0.41</v>
      </c>
      <c r="BA169" s="442">
        <f t="shared" si="82"/>
        <v>0.76</v>
      </c>
      <c r="BB169" s="438">
        <f t="shared" si="105"/>
        <v>6.19</v>
      </c>
      <c r="BC169" s="70">
        <v>4</v>
      </c>
      <c r="BD169" s="438">
        <f t="shared" si="83"/>
        <v>0.41</v>
      </c>
      <c r="BE169" s="442">
        <f t="shared" si="84"/>
        <v>0.76</v>
      </c>
      <c r="BF169" s="438">
        <f t="shared" si="106"/>
        <v>6.19</v>
      </c>
      <c r="BG169" s="70">
        <v>4</v>
      </c>
      <c r="BH169" s="438">
        <f t="shared" si="85"/>
        <v>0.41</v>
      </c>
      <c r="BI169" s="442">
        <f t="shared" si="86"/>
        <v>0.76</v>
      </c>
      <c r="BJ169" s="438">
        <f t="shared" si="107"/>
        <v>6.19</v>
      </c>
      <c r="BK169" s="70">
        <v>4</v>
      </c>
      <c r="BL169" s="438">
        <f t="shared" si="87"/>
        <v>0.41</v>
      </c>
      <c r="BM169" s="442">
        <f t="shared" si="88"/>
        <v>0.76</v>
      </c>
      <c r="BN169" s="93">
        <v>0</v>
      </c>
      <c r="BO169" s="93">
        <f>+INDEX(FY2018_ALL_Targets!DV:DV,MATCH('Final Comp Values'!C169,FY2018_ALL_Targets!B:B,0))</f>
        <v>0</v>
      </c>
      <c r="BP169" s="93">
        <f>++INDEX(FY2018_ALL_Targets!DW:DW,MATCH('Final Comp Values'!C169,FY2018_ALL_Targets!B:B,0))</f>
        <v>0</v>
      </c>
      <c r="BQ169" s="539">
        <f>++INDEX(FY2018_ALL_Targets!DX:DX,MATCH('Final Comp Values'!$C169,FY2018_ALL_Targets!$B:$B,0))</f>
        <v>0</v>
      </c>
      <c r="BR169" s="437">
        <f t="shared" si="89"/>
        <v>0</v>
      </c>
      <c r="BS169" s="438">
        <f t="shared" si="90"/>
        <v>0</v>
      </c>
      <c r="BT169" s="543">
        <f t="shared" si="108"/>
        <v>0</v>
      </c>
      <c r="BU169" s="437">
        <f t="shared" si="109"/>
        <v>10.870000000000001</v>
      </c>
      <c r="BV169" s="438">
        <f t="shared" si="91"/>
        <v>831019.60332220769</v>
      </c>
      <c r="BW169" s="548">
        <f t="shared" si="110"/>
        <v>2.2415281341496259E-3</v>
      </c>
      <c r="BX169" s="437">
        <f t="shared" si="92"/>
        <v>0</v>
      </c>
      <c r="BY169" s="551">
        <f t="shared" si="93"/>
        <v>0</v>
      </c>
      <c r="BZ169" s="471">
        <f t="shared" si="111"/>
        <v>8.8817841970012523E-16</v>
      </c>
      <c r="CA169" s="469">
        <f t="shared" si="112"/>
        <v>832467.86</v>
      </c>
      <c r="CB169" s="471">
        <f t="shared" si="113"/>
        <v>831019.60332220769</v>
      </c>
      <c r="CC169" s="471">
        <f t="shared" si="114"/>
        <v>-9.9999999999980105E-3</v>
      </c>
      <c r="CD169" s="474">
        <f t="shared" si="115"/>
        <v>-765.13590073514195</v>
      </c>
      <c r="CE169" s="474">
        <f t="shared" si="116"/>
        <v>-1448.2566777922912</v>
      </c>
      <c r="CF169" s="472">
        <f t="shared" si="117"/>
        <v>683.12077705714921</v>
      </c>
      <c r="CG169" s="473">
        <f t="shared" si="118"/>
        <v>0</v>
      </c>
    </row>
    <row r="170" spans="1:85" s="71" customFormat="1" ht="15.75" customHeight="1" x14ac:dyDescent="0.25">
      <c r="A170" s="87">
        <v>1027676</v>
      </c>
      <c r="B170" s="88">
        <v>5326</v>
      </c>
      <c r="C170" s="88">
        <v>676048</v>
      </c>
      <c r="D170" s="88" t="s">
        <v>1296</v>
      </c>
      <c r="E170" s="89" t="s">
        <v>1095</v>
      </c>
      <c r="F170" s="89" t="s">
        <v>1356</v>
      </c>
      <c r="G170" s="90" t="s">
        <v>1260</v>
      </c>
      <c r="H170" s="91" t="s">
        <v>1095</v>
      </c>
      <c r="I170" s="70" t="s">
        <v>35</v>
      </c>
      <c r="J170" s="70" t="s">
        <v>1262</v>
      </c>
      <c r="K170" s="70" t="s">
        <v>35</v>
      </c>
      <c r="L170" s="70"/>
      <c r="M170" s="70"/>
      <c r="N170" s="77"/>
      <c r="O170" s="70">
        <v>1012874</v>
      </c>
      <c r="P170" s="78">
        <v>18296</v>
      </c>
      <c r="Q170" s="79">
        <v>41640</v>
      </c>
      <c r="R170" s="79">
        <v>42004</v>
      </c>
      <c r="S170" s="78">
        <v>18296</v>
      </c>
      <c r="T170" s="80" t="s">
        <v>1263</v>
      </c>
      <c r="U170" s="61">
        <v>2.3450926347479768E-3</v>
      </c>
      <c r="V170" s="62">
        <v>1.8608857698280807E-3</v>
      </c>
      <c r="W170" s="30">
        <v>222774</v>
      </c>
      <c r="X170" s="63">
        <v>222774</v>
      </c>
      <c r="Y170" s="63">
        <v>445548</v>
      </c>
      <c r="Z170" s="67">
        <v>29586.53</v>
      </c>
      <c r="AA170" s="68">
        <v>29586.53</v>
      </c>
      <c r="AB170" s="68">
        <v>29586.53</v>
      </c>
      <c r="AC170" s="68">
        <v>29586.53</v>
      </c>
      <c r="AD170" s="66">
        <v>118346.13</v>
      </c>
      <c r="AE170" s="67">
        <v>54946.42</v>
      </c>
      <c r="AF170" s="68">
        <v>54946.42</v>
      </c>
      <c r="AG170" s="68">
        <v>54946.42</v>
      </c>
      <c r="AH170" s="68">
        <v>54946.42</v>
      </c>
      <c r="AI170" s="66">
        <v>219785.66</v>
      </c>
      <c r="AJ170" s="69">
        <v>783679.79</v>
      </c>
      <c r="AK170" s="406" t="s">
        <v>1296</v>
      </c>
      <c r="AL170" s="407">
        <v>78350.213597275724</v>
      </c>
      <c r="AM170" s="434">
        <f t="shared" si="94"/>
        <v>479083.87096774194</v>
      </c>
      <c r="AN170" s="435">
        <f t="shared" si="95"/>
        <v>127253.90322580647</v>
      </c>
      <c r="AO170" s="436">
        <f t="shared" si="96"/>
        <v>236328.66666666669</v>
      </c>
      <c r="AP170" s="437">
        <f t="shared" si="97"/>
        <v>6.11</v>
      </c>
      <c r="AQ170" s="438">
        <f t="shared" si="97"/>
        <v>1.62</v>
      </c>
      <c r="AR170" s="438">
        <f t="shared" si="97"/>
        <v>3.02</v>
      </c>
      <c r="AS170" s="443">
        <f t="shared" si="98"/>
        <v>10.75</v>
      </c>
      <c r="AT170" s="437">
        <f t="shared" si="99"/>
        <v>5.69</v>
      </c>
      <c r="AU170" s="438">
        <f t="shared" si="100"/>
        <v>1.51</v>
      </c>
      <c r="AV170" s="438">
        <f t="shared" si="101"/>
        <v>2.81</v>
      </c>
      <c r="AW170" s="444">
        <f t="shared" si="102"/>
        <v>10.01</v>
      </c>
      <c r="AX170" s="441">
        <f t="shared" si="103"/>
        <v>5.69</v>
      </c>
      <c r="AY170" s="70">
        <f t="shared" si="104"/>
        <v>4</v>
      </c>
      <c r="AZ170" s="438">
        <f t="shared" si="81"/>
        <v>0.38</v>
      </c>
      <c r="BA170" s="442">
        <f t="shared" si="82"/>
        <v>0.7</v>
      </c>
      <c r="BB170" s="438">
        <f t="shared" si="105"/>
        <v>5.69</v>
      </c>
      <c r="BC170" s="70">
        <v>4</v>
      </c>
      <c r="BD170" s="438">
        <f t="shared" si="83"/>
        <v>0.38</v>
      </c>
      <c r="BE170" s="442">
        <f t="shared" si="84"/>
        <v>0.7</v>
      </c>
      <c r="BF170" s="438">
        <f t="shared" si="106"/>
        <v>5.69</v>
      </c>
      <c r="BG170" s="70">
        <v>4</v>
      </c>
      <c r="BH170" s="438">
        <f t="shared" si="85"/>
        <v>0.38</v>
      </c>
      <c r="BI170" s="442">
        <f t="shared" si="86"/>
        <v>0.7</v>
      </c>
      <c r="BJ170" s="438">
        <f t="shared" si="107"/>
        <v>5.69</v>
      </c>
      <c r="BK170" s="70">
        <v>4</v>
      </c>
      <c r="BL170" s="438">
        <f t="shared" si="87"/>
        <v>0.38</v>
      </c>
      <c r="BM170" s="442">
        <f t="shared" si="88"/>
        <v>0.7</v>
      </c>
      <c r="BN170" s="93">
        <v>0</v>
      </c>
      <c r="BO170" s="93">
        <f>+INDEX(FY2018_ALL_Targets!DV:DV,MATCH('Final Comp Values'!C170,FY2018_ALL_Targets!B:B,0))</f>
        <v>0</v>
      </c>
      <c r="BP170" s="93">
        <f>++INDEX(FY2018_ALL_Targets!DW:DW,MATCH('Final Comp Values'!C170,FY2018_ALL_Targets!B:B,0))</f>
        <v>0</v>
      </c>
      <c r="BQ170" s="539">
        <f>++INDEX(FY2018_ALL_Targets!DX:DX,MATCH('Final Comp Values'!$C170,FY2018_ALL_Targets!$B:$B,0))</f>
        <v>0</v>
      </c>
      <c r="BR170" s="437">
        <f t="shared" si="89"/>
        <v>0</v>
      </c>
      <c r="BS170" s="438">
        <f t="shared" si="90"/>
        <v>0</v>
      </c>
      <c r="BT170" s="543">
        <f t="shared" si="108"/>
        <v>0</v>
      </c>
      <c r="BU170" s="437">
        <f t="shared" si="109"/>
        <v>10.010000000000002</v>
      </c>
      <c r="BV170" s="438">
        <f t="shared" si="91"/>
        <v>784285.63810873008</v>
      </c>
      <c r="BW170" s="548">
        <f t="shared" si="110"/>
        <v>2.1154715436340786E-3</v>
      </c>
      <c r="BX170" s="437">
        <f t="shared" si="92"/>
        <v>0</v>
      </c>
      <c r="BY170" s="551">
        <f t="shared" si="93"/>
        <v>0</v>
      </c>
      <c r="BZ170" s="471">
        <f t="shared" si="111"/>
        <v>1.2212453270876722E-15</v>
      </c>
      <c r="CA170" s="469">
        <f t="shared" si="112"/>
        <v>783679.79</v>
      </c>
      <c r="CB170" s="471">
        <f t="shared" si="113"/>
        <v>784285.63810873008</v>
      </c>
      <c r="CC170" s="471">
        <f t="shared" si="114"/>
        <v>0</v>
      </c>
      <c r="CD170" s="474">
        <f t="shared" si="115"/>
        <v>0</v>
      </c>
      <c r="CE170" s="474">
        <f t="shared" si="116"/>
        <v>605.84810873004608</v>
      </c>
      <c r="CF170" s="472">
        <f t="shared" si="117"/>
        <v>-605.84810873004608</v>
      </c>
      <c r="CG170" s="473">
        <f t="shared" si="118"/>
        <v>0</v>
      </c>
    </row>
    <row r="171" spans="1:85" s="71" customFormat="1" ht="15.75" customHeight="1" x14ac:dyDescent="0.25">
      <c r="A171" s="87">
        <v>1021370</v>
      </c>
      <c r="B171" s="88">
        <v>4341</v>
      </c>
      <c r="C171" s="88">
        <v>675934</v>
      </c>
      <c r="D171" s="88" t="s">
        <v>1293</v>
      </c>
      <c r="E171" s="89" t="s">
        <v>200</v>
      </c>
      <c r="F171" s="89" t="s">
        <v>1356</v>
      </c>
      <c r="G171" s="90" t="s">
        <v>1260</v>
      </c>
      <c r="H171" s="91" t="s">
        <v>200</v>
      </c>
      <c r="I171" s="70" t="s">
        <v>35</v>
      </c>
      <c r="J171" s="70" t="s">
        <v>1262</v>
      </c>
      <c r="K171" s="70" t="s">
        <v>35</v>
      </c>
      <c r="L171" s="70"/>
      <c r="M171" s="70"/>
      <c r="N171" s="77"/>
      <c r="O171" s="70">
        <v>1021370</v>
      </c>
      <c r="P171" s="78">
        <v>12754</v>
      </c>
      <c r="Q171" s="79">
        <v>41640</v>
      </c>
      <c r="R171" s="79">
        <v>42004</v>
      </c>
      <c r="S171" s="78">
        <v>12754</v>
      </c>
      <c r="T171" s="80" t="s">
        <v>1263</v>
      </c>
      <c r="U171" s="61">
        <v>1.6347459260808753E-3</v>
      </c>
      <c r="V171" s="62">
        <v>1.2972090680141747E-3</v>
      </c>
      <c r="W171" s="30">
        <v>155294</v>
      </c>
      <c r="X171" s="63">
        <v>155294</v>
      </c>
      <c r="Y171" s="63">
        <v>310588</v>
      </c>
      <c r="Z171" s="67">
        <v>20624.54</v>
      </c>
      <c r="AA171" s="68">
        <v>20624.54</v>
      </c>
      <c r="AB171" s="68">
        <v>20624.54</v>
      </c>
      <c r="AC171" s="68">
        <v>20624.54</v>
      </c>
      <c r="AD171" s="66">
        <v>82498.17</v>
      </c>
      <c r="AE171" s="67">
        <v>38302.720000000001</v>
      </c>
      <c r="AF171" s="68">
        <v>38302.720000000001</v>
      </c>
      <c r="AG171" s="68">
        <v>38302.720000000001</v>
      </c>
      <c r="AH171" s="68">
        <v>38302.720000000001</v>
      </c>
      <c r="AI171" s="66">
        <v>153210.88</v>
      </c>
      <c r="AJ171" s="69">
        <v>546297.05000000005</v>
      </c>
      <c r="AK171" s="406" t="s">
        <v>1293</v>
      </c>
      <c r="AL171" s="407">
        <v>69468.557902662476</v>
      </c>
      <c r="AM171" s="434">
        <f t="shared" si="94"/>
        <v>333965.59139784949</v>
      </c>
      <c r="AN171" s="435">
        <f t="shared" si="95"/>
        <v>88707.709677419363</v>
      </c>
      <c r="AO171" s="436">
        <f t="shared" si="96"/>
        <v>164742.88172043013</v>
      </c>
      <c r="AP171" s="437">
        <f t="shared" si="97"/>
        <v>4.8099999999999996</v>
      </c>
      <c r="AQ171" s="438">
        <f t="shared" si="97"/>
        <v>1.28</v>
      </c>
      <c r="AR171" s="438">
        <f t="shared" si="97"/>
        <v>2.37</v>
      </c>
      <c r="AS171" s="443">
        <f t="shared" si="98"/>
        <v>8.4600000000000009</v>
      </c>
      <c r="AT171" s="437">
        <f t="shared" si="99"/>
        <v>4.47</v>
      </c>
      <c r="AU171" s="438">
        <f t="shared" si="100"/>
        <v>1.19</v>
      </c>
      <c r="AV171" s="438">
        <f t="shared" si="101"/>
        <v>2.21</v>
      </c>
      <c r="AW171" s="444">
        <f t="shared" si="102"/>
        <v>7.87</v>
      </c>
      <c r="AX171" s="441">
        <f t="shared" si="103"/>
        <v>4.47</v>
      </c>
      <c r="AY171" s="70">
        <f t="shared" si="104"/>
        <v>4</v>
      </c>
      <c r="AZ171" s="438">
        <f t="shared" si="81"/>
        <v>0.3</v>
      </c>
      <c r="BA171" s="442">
        <f t="shared" si="82"/>
        <v>0.55000000000000004</v>
      </c>
      <c r="BB171" s="438">
        <f t="shared" si="105"/>
        <v>4.47</v>
      </c>
      <c r="BC171" s="70">
        <v>4</v>
      </c>
      <c r="BD171" s="438">
        <f t="shared" si="83"/>
        <v>0.3</v>
      </c>
      <c r="BE171" s="442">
        <f t="shared" si="84"/>
        <v>0.55000000000000004</v>
      </c>
      <c r="BF171" s="438">
        <f t="shared" si="106"/>
        <v>4.47</v>
      </c>
      <c r="BG171" s="70">
        <v>4</v>
      </c>
      <c r="BH171" s="438">
        <f t="shared" si="85"/>
        <v>0.3</v>
      </c>
      <c r="BI171" s="442">
        <f t="shared" si="86"/>
        <v>0.55000000000000004</v>
      </c>
      <c r="BJ171" s="438">
        <f t="shared" si="107"/>
        <v>4.47</v>
      </c>
      <c r="BK171" s="70">
        <v>4</v>
      </c>
      <c r="BL171" s="438">
        <f t="shared" si="87"/>
        <v>0.3</v>
      </c>
      <c r="BM171" s="442">
        <f t="shared" si="88"/>
        <v>0.55000000000000004</v>
      </c>
      <c r="BN171" s="93">
        <v>0</v>
      </c>
      <c r="BO171" s="93">
        <f>+INDEX(FY2018_ALL_Targets!DV:DV,MATCH('Final Comp Values'!C171,FY2018_ALL_Targets!B:B,0))</f>
        <v>0</v>
      </c>
      <c r="BP171" s="93">
        <f>++INDEX(FY2018_ALL_Targets!DW:DW,MATCH('Final Comp Values'!C171,FY2018_ALL_Targets!B:B,0))</f>
        <v>0</v>
      </c>
      <c r="BQ171" s="539">
        <f>++INDEX(FY2018_ALL_Targets!DX:DX,MATCH('Final Comp Values'!$C171,FY2018_ALL_Targets!$B:$B,0))</f>
        <v>0</v>
      </c>
      <c r="BR171" s="437">
        <f t="shared" si="89"/>
        <v>0</v>
      </c>
      <c r="BS171" s="438">
        <f t="shared" si="90"/>
        <v>0</v>
      </c>
      <c r="BT171" s="543">
        <f t="shared" si="108"/>
        <v>0</v>
      </c>
      <c r="BU171" s="437">
        <f t="shared" si="109"/>
        <v>7.87</v>
      </c>
      <c r="BV171" s="438">
        <f t="shared" si="91"/>
        <v>546717.55069395364</v>
      </c>
      <c r="BW171" s="548">
        <f t="shared" si="110"/>
        <v>1.4746737217927219E-3</v>
      </c>
      <c r="BX171" s="437">
        <f t="shared" si="92"/>
        <v>0</v>
      </c>
      <c r="BY171" s="551">
        <f t="shared" si="93"/>
        <v>0</v>
      </c>
      <c r="BZ171" s="471">
        <f t="shared" si="111"/>
        <v>0</v>
      </c>
      <c r="CA171" s="469">
        <f t="shared" si="112"/>
        <v>546297.05000000005</v>
      </c>
      <c r="CB171" s="471">
        <f t="shared" si="113"/>
        <v>546717.55069395364</v>
      </c>
      <c r="CC171" s="471">
        <f t="shared" si="114"/>
        <v>0</v>
      </c>
      <c r="CD171" s="474">
        <f t="shared" si="115"/>
        <v>0</v>
      </c>
      <c r="CE171" s="474">
        <f t="shared" si="116"/>
        <v>420.50069395359606</v>
      </c>
      <c r="CF171" s="472">
        <f t="shared" si="117"/>
        <v>-420.50069395359606</v>
      </c>
      <c r="CG171" s="473">
        <f t="shared" si="118"/>
        <v>0</v>
      </c>
    </row>
    <row r="172" spans="1:85" s="71" customFormat="1" ht="15.75" customHeight="1" x14ac:dyDescent="0.25">
      <c r="A172" s="87">
        <v>1013345</v>
      </c>
      <c r="B172" s="88">
        <v>4589</v>
      </c>
      <c r="C172" s="88">
        <v>675196</v>
      </c>
      <c r="D172" s="88" t="s">
        <v>1298</v>
      </c>
      <c r="E172" s="89" t="s">
        <v>736</v>
      </c>
      <c r="F172" s="89" t="s">
        <v>1356</v>
      </c>
      <c r="G172" s="90" t="s">
        <v>1260</v>
      </c>
      <c r="H172" s="91" t="s">
        <v>736</v>
      </c>
      <c r="I172" s="70" t="s">
        <v>35</v>
      </c>
      <c r="J172" s="70" t="s">
        <v>1262</v>
      </c>
      <c r="K172" s="70" t="s">
        <v>35</v>
      </c>
      <c r="L172" s="70"/>
      <c r="M172" s="70"/>
      <c r="N172" s="77"/>
      <c r="O172" s="70">
        <v>1013345</v>
      </c>
      <c r="P172" s="78">
        <v>20779</v>
      </c>
      <c r="Q172" s="79">
        <v>41518</v>
      </c>
      <c r="R172" s="79">
        <v>41882</v>
      </c>
      <c r="S172" s="78">
        <v>20779</v>
      </c>
      <c r="T172" s="80" t="s">
        <v>1263</v>
      </c>
      <c r="U172" s="61">
        <v>2.663351544459347E-3</v>
      </c>
      <c r="V172" s="62">
        <v>2.1134316468767868E-3</v>
      </c>
      <c r="W172" s="30">
        <v>253008</v>
      </c>
      <c r="X172" s="63">
        <v>253008</v>
      </c>
      <c r="Y172" s="63">
        <v>506016</v>
      </c>
      <c r="Z172" s="67">
        <v>33601.800000000003</v>
      </c>
      <c r="AA172" s="68">
        <v>33601.800000000003</v>
      </c>
      <c r="AB172" s="68">
        <v>33601.800000000003</v>
      </c>
      <c r="AC172" s="68">
        <v>33601.800000000003</v>
      </c>
      <c r="AD172" s="66">
        <v>134407.20000000001</v>
      </c>
      <c r="AE172" s="67">
        <v>62403.34</v>
      </c>
      <c r="AF172" s="68">
        <v>62403.34</v>
      </c>
      <c r="AG172" s="68">
        <v>62403.34</v>
      </c>
      <c r="AH172" s="68">
        <v>62403.34</v>
      </c>
      <c r="AI172" s="66">
        <v>249613.37</v>
      </c>
      <c r="AJ172" s="69">
        <v>890036.57</v>
      </c>
      <c r="AK172" s="406" t="s">
        <v>1298</v>
      </c>
      <c r="AL172" s="407">
        <v>76450.745475824064</v>
      </c>
      <c r="AM172" s="434">
        <f t="shared" si="94"/>
        <v>544103.22580645164</v>
      </c>
      <c r="AN172" s="435">
        <f t="shared" si="95"/>
        <v>144523.87096774197</v>
      </c>
      <c r="AO172" s="436">
        <f t="shared" si="96"/>
        <v>268401.47311827959</v>
      </c>
      <c r="AP172" s="437">
        <f t="shared" si="97"/>
        <v>7.12</v>
      </c>
      <c r="AQ172" s="438">
        <f t="shared" si="97"/>
        <v>1.89</v>
      </c>
      <c r="AR172" s="438">
        <f t="shared" si="97"/>
        <v>3.51</v>
      </c>
      <c r="AS172" s="443">
        <f t="shared" si="98"/>
        <v>12.52</v>
      </c>
      <c r="AT172" s="437">
        <f t="shared" si="99"/>
        <v>6.62</v>
      </c>
      <c r="AU172" s="438">
        <f t="shared" si="100"/>
        <v>1.76</v>
      </c>
      <c r="AV172" s="438">
        <f t="shared" si="101"/>
        <v>3.27</v>
      </c>
      <c r="AW172" s="444">
        <f t="shared" si="102"/>
        <v>11.65</v>
      </c>
      <c r="AX172" s="441">
        <f t="shared" si="103"/>
        <v>6.62</v>
      </c>
      <c r="AY172" s="70">
        <f t="shared" si="104"/>
        <v>4</v>
      </c>
      <c r="AZ172" s="438">
        <f t="shared" si="81"/>
        <v>0.44</v>
      </c>
      <c r="BA172" s="442">
        <f t="shared" si="82"/>
        <v>0.82</v>
      </c>
      <c r="BB172" s="438">
        <f t="shared" si="105"/>
        <v>6.62</v>
      </c>
      <c r="BC172" s="70">
        <v>4</v>
      </c>
      <c r="BD172" s="438">
        <f t="shared" si="83"/>
        <v>0.44</v>
      </c>
      <c r="BE172" s="442">
        <f t="shared" si="84"/>
        <v>0.82</v>
      </c>
      <c r="BF172" s="438">
        <f t="shared" si="106"/>
        <v>6.62</v>
      </c>
      <c r="BG172" s="70">
        <v>4</v>
      </c>
      <c r="BH172" s="438">
        <f t="shared" si="85"/>
        <v>0.44</v>
      </c>
      <c r="BI172" s="442">
        <f t="shared" si="86"/>
        <v>0.82</v>
      </c>
      <c r="BJ172" s="438">
        <f t="shared" si="107"/>
        <v>6.62</v>
      </c>
      <c r="BK172" s="70">
        <v>4</v>
      </c>
      <c r="BL172" s="438">
        <f t="shared" si="87"/>
        <v>0.44</v>
      </c>
      <c r="BM172" s="442">
        <f t="shared" si="88"/>
        <v>0.82</v>
      </c>
      <c r="BN172" s="93">
        <v>0</v>
      </c>
      <c r="BO172" s="93">
        <f>+INDEX(FY2018_ALL_Targets!DV:DV,MATCH('Final Comp Values'!C172,FY2018_ALL_Targets!B:B,0))</f>
        <v>0</v>
      </c>
      <c r="BP172" s="93">
        <f>++INDEX(FY2018_ALL_Targets!DW:DW,MATCH('Final Comp Values'!C172,FY2018_ALL_Targets!B:B,0))</f>
        <v>0</v>
      </c>
      <c r="BQ172" s="539">
        <f>++INDEX(FY2018_ALL_Targets!DX:DX,MATCH('Final Comp Values'!$C172,FY2018_ALL_Targets!$B:$B,0))</f>
        <v>0</v>
      </c>
      <c r="BR172" s="437">
        <f t="shared" si="89"/>
        <v>0</v>
      </c>
      <c r="BS172" s="438">
        <f t="shared" si="90"/>
        <v>0</v>
      </c>
      <c r="BT172" s="543">
        <f t="shared" si="108"/>
        <v>0</v>
      </c>
      <c r="BU172" s="437">
        <f t="shared" si="109"/>
        <v>11.66</v>
      </c>
      <c r="BV172" s="438">
        <f t="shared" si="91"/>
        <v>891415.69224810856</v>
      </c>
      <c r="BW172" s="548">
        <f t="shared" si="110"/>
        <v>2.4044358826296811E-3</v>
      </c>
      <c r="BX172" s="437">
        <f t="shared" si="92"/>
        <v>0</v>
      </c>
      <c r="BY172" s="551">
        <f t="shared" si="93"/>
        <v>0</v>
      </c>
      <c r="BZ172" s="471">
        <f t="shared" si="111"/>
        <v>0</v>
      </c>
      <c r="CA172" s="469">
        <f t="shared" si="112"/>
        <v>890036.57</v>
      </c>
      <c r="CB172" s="471">
        <f t="shared" si="113"/>
        <v>891415.69224810856</v>
      </c>
      <c r="CC172" s="471">
        <f t="shared" si="114"/>
        <v>9.9999999999997868E-3</v>
      </c>
      <c r="CD172" s="474">
        <f t="shared" si="115"/>
        <v>763.97988841200072</v>
      </c>
      <c r="CE172" s="474">
        <f t="shared" si="116"/>
        <v>1379.1222481086152</v>
      </c>
      <c r="CF172" s="472">
        <f t="shared" si="117"/>
        <v>-615.14235969661445</v>
      </c>
      <c r="CG172" s="473">
        <f t="shared" si="118"/>
        <v>0</v>
      </c>
    </row>
    <row r="173" spans="1:85" s="71" customFormat="1" ht="15.75" customHeight="1" x14ac:dyDescent="0.25">
      <c r="A173" s="87">
        <v>1013401</v>
      </c>
      <c r="B173" s="88">
        <v>4688</v>
      </c>
      <c r="C173" s="88">
        <v>455651</v>
      </c>
      <c r="D173" s="88" t="s">
        <v>1293</v>
      </c>
      <c r="E173" s="89" t="s">
        <v>252</v>
      </c>
      <c r="F173" s="89" t="s">
        <v>1356</v>
      </c>
      <c r="G173" s="90" t="s">
        <v>1260</v>
      </c>
      <c r="H173" s="91" t="s">
        <v>252</v>
      </c>
      <c r="I173" s="70" t="s">
        <v>35</v>
      </c>
      <c r="J173" s="70" t="s">
        <v>1262</v>
      </c>
      <c r="K173" s="70" t="s">
        <v>35</v>
      </c>
      <c r="L173" s="70"/>
      <c r="M173" s="70"/>
      <c r="N173" s="77"/>
      <c r="O173" s="70">
        <v>1013401</v>
      </c>
      <c r="P173" s="78">
        <v>23982</v>
      </c>
      <c r="Q173" s="79">
        <v>41518</v>
      </c>
      <c r="R173" s="79">
        <v>41882</v>
      </c>
      <c r="S173" s="78">
        <v>23982</v>
      </c>
      <c r="T173" s="80" t="s">
        <v>1263</v>
      </c>
      <c r="U173" s="61">
        <v>3.0738965657261686E-3</v>
      </c>
      <c r="V173" s="62">
        <v>2.4392087085711102E-3</v>
      </c>
      <c r="W173" s="30">
        <v>292008</v>
      </c>
      <c r="X173" s="63">
        <v>292008</v>
      </c>
      <c r="Y173" s="63">
        <v>584016</v>
      </c>
      <c r="Z173" s="67">
        <v>38781.379999999997</v>
      </c>
      <c r="AA173" s="68">
        <v>38781.379999999997</v>
      </c>
      <c r="AB173" s="68">
        <v>38781.379999999997</v>
      </c>
      <c r="AC173" s="68">
        <v>38781.379999999997</v>
      </c>
      <c r="AD173" s="66">
        <v>155125.53</v>
      </c>
      <c r="AE173" s="67">
        <v>72022.570000000007</v>
      </c>
      <c r="AF173" s="68">
        <v>72022.570000000007</v>
      </c>
      <c r="AG173" s="68">
        <v>72022.570000000007</v>
      </c>
      <c r="AH173" s="68">
        <v>72022.570000000007</v>
      </c>
      <c r="AI173" s="66">
        <v>288090.28000000003</v>
      </c>
      <c r="AJ173" s="69">
        <v>1027231.81</v>
      </c>
      <c r="AK173" s="406" t="s">
        <v>1293</v>
      </c>
      <c r="AL173" s="407">
        <v>69468.557902662476</v>
      </c>
      <c r="AM173" s="434">
        <f t="shared" si="94"/>
        <v>627974.19354838715</v>
      </c>
      <c r="AN173" s="435">
        <f t="shared" si="95"/>
        <v>166801.64516129033</v>
      </c>
      <c r="AO173" s="436">
        <f t="shared" si="96"/>
        <v>309774.49462365598</v>
      </c>
      <c r="AP173" s="437">
        <f t="shared" si="97"/>
        <v>9.0399999999999991</v>
      </c>
      <c r="AQ173" s="438">
        <f t="shared" si="97"/>
        <v>2.4</v>
      </c>
      <c r="AR173" s="438">
        <f t="shared" si="97"/>
        <v>4.46</v>
      </c>
      <c r="AS173" s="443">
        <f t="shared" si="98"/>
        <v>15.899999999999999</v>
      </c>
      <c r="AT173" s="437">
        <f t="shared" si="99"/>
        <v>8.41</v>
      </c>
      <c r="AU173" s="438">
        <f t="shared" si="100"/>
        <v>2.23</v>
      </c>
      <c r="AV173" s="438">
        <f t="shared" si="101"/>
        <v>4.1500000000000004</v>
      </c>
      <c r="AW173" s="444">
        <f t="shared" si="102"/>
        <v>14.790000000000001</v>
      </c>
      <c r="AX173" s="441">
        <f t="shared" si="103"/>
        <v>8.41</v>
      </c>
      <c r="AY173" s="70">
        <f t="shared" si="104"/>
        <v>4</v>
      </c>
      <c r="AZ173" s="438">
        <f t="shared" si="81"/>
        <v>0.56000000000000005</v>
      </c>
      <c r="BA173" s="442">
        <f t="shared" si="82"/>
        <v>1.04</v>
      </c>
      <c r="BB173" s="438">
        <f t="shared" si="105"/>
        <v>8.41</v>
      </c>
      <c r="BC173" s="70">
        <v>4</v>
      </c>
      <c r="BD173" s="438">
        <f t="shared" si="83"/>
        <v>0.56000000000000005</v>
      </c>
      <c r="BE173" s="442">
        <f t="shared" si="84"/>
        <v>1.04</v>
      </c>
      <c r="BF173" s="438">
        <f t="shared" si="106"/>
        <v>8.41</v>
      </c>
      <c r="BG173" s="70">
        <v>4</v>
      </c>
      <c r="BH173" s="438">
        <f t="shared" si="85"/>
        <v>0.56000000000000005</v>
      </c>
      <c r="BI173" s="442">
        <f t="shared" si="86"/>
        <v>1.04</v>
      </c>
      <c r="BJ173" s="438">
        <f t="shared" si="107"/>
        <v>8.41</v>
      </c>
      <c r="BK173" s="70">
        <v>4</v>
      </c>
      <c r="BL173" s="438">
        <f t="shared" si="87"/>
        <v>0.56000000000000005</v>
      </c>
      <c r="BM173" s="442">
        <f t="shared" si="88"/>
        <v>1.04</v>
      </c>
      <c r="BN173" s="93">
        <v>0</v>
      </c>
      <c r="BO173" s="93">
        <f>+INDEX(FY2018_ALL_Targets!DV:DV,MATCH('Final Comp Values'!C173,FY2018_ALL_Targets!B:B,0))</f>
        <v>0</v>
      </c>
      <c r="BP173" s="93">
        <f>++INDEX(FY2018_ALL_Targets!DW:DW,MATCH('Final Comp Values'!C173,FY2018_ALL_Targets!B:B,0))</f>
        <v>0</v>
      </c>
      <c r="BQ173" s="539">
        <f>++INDEX(FY2018_ALL_Targets!DX:DX,MATCH('Final Comp Values'!$C173,FY2018_ALL_Targets!$B:$B,0))</f>
        <v>0</v>
      </c>
      <c r="BR173" s="437">
        <f t="shared" si="89"/>
        <v>0</v>
      </c>
      <c r="BS173" s="438">
        <f t="shared" si="90"/>
        <v>0</v>
      </c>
      <c r="BT173" s="543">
        <f t="shared" si="108"/>
        <v>0</v>
      </c>
      <c r="BU173" s="437">
        <f t="shared" si="109"/>
        <v>14.81</v>
      </c>
      <c r="BV173" s="438">
        <f t="shared" si="91"/>
        <v>1028829.3425384313</v>
      </c>
      <c r="BW173" s="548">
        <f t="shared" si="110"/>
        <v>2.7750848563850333E-3</v>
      </c>
      <c r="BX173" s="437">
        <f t="shared" si="92"/>
        <v>0</v>
      </c>
      <c r="BY173" s="551">
        <f t="shared" si="93"/>
        <v>0</v>
      </c>
      <c r="BZ173" s="471">
        <f t="shared" si="111"/>
        <v>0</v>
      </c>
      <c r="CA173" s="469">
        <f t="shared" si="112"/>
        <v>1027231.81</v>
      </c>
      <c r="CB173" s="471">
        <f t="shared" si="113"/>
        <v>1028829.3425384313</v>
      </c>
      <c r="CC173" s="471">
        <f t="shared" si="114"/>
        <v>1.9999999999999574E-2</v>
      </c>
      <c r="CD173" s="474">
        <f t="shared" si="115"/>
        <v>1389.0896686950346</v>
      </c>
      <c r="CE173" s="474">
        <f t="shared" si="116"/>
        <v>1597.5325384312309</v>
      </c>
      <c r="CF173" s="472">
        <f t="shared" si="117"/>
        <v>-208.44286973619637</v>
      </c>
      <c r="CG173" s="473">
        <f t="shared" si="118"/>
        <v>0</v>
      </c>
    </row>
    <row r="174" spans="1:85" s="71" customFormat="1" ht="15.75" customHeight="1" x14ac:dyDescent="0.25">
      <c r="A174" s="87">
        <v>1013354</v>
      </c>
      <c r="B174" s="88">
        <v>5018</v>
      </c>
      <c r="C174" s="88">
        <v>455819</v>
      </c>
      <c r="D174" s="88" t="s">
        <v>1293</v>
      </c>
      <c r="E174" s="89" t="s">
        <v>913</v>
      </c>
      <c r="F174" s="89" t="s">
        <v>1356</v>
      </c>
      <c r="G174" s="90" t="s">
        <v>1260</v>
      </c>
      <c r="H174" s="91" t="s">
        <v>1357</v>
      </c>
      <c r="I174" s="70" t="s">
        <v>35</v>
      </c>
      <c r="J174" s="70" t="s">
        <v>1262</v>
      </c>
      <c r="K174" s="70" t="s">
        <v>35</v>
      </c>
      <c r="L174" s="70"/>
      <c r="M174" s="70"/>
      <c r="N174" s="77"/>
      <c r="O174" s="70">
        <v>1013354</v>
      </c>
      <c r="P174" s="78">
        <v>23015</v>
      </c>
      <c r="Q174" s="79">
        <v>41518</v>
      </c>
      <c r="R174" s="79">
        <v>41882</v>
      </c>
      <c r="S174" s="78">
        <v>23015</v>
      </c>
      <c r="T174" s="80" t="s">
        <v>1263</v>
      </c>
      <c r="U174" s="61">
        <v>2.9499511909009996E-3</v>
      </c>
      <c r="V174" s="62">
        <v>2.3408551591928986E-3</v>
      </c>
      <c r="W174" s="30">
        <v>280234</v>
      </c>
      <c r="X174" s="63">
        <v>280234</v>
      </c>
      <c r="Y174" s="63">
        <v>560468</v>
      </c>
      <c r="Z174" s="67">
        <v>37217.65</v>
      </c>
      <c r="AA174" s="68">
        <v>37217.65</v>
      </c>
      <c r="AB174" s="68">
        <v>37217.65</v>
      </c>
      <c r="AC174" s="68">
        <v>37217.65</v>
      </c>
      <c r="AD174" s="66">
        <v>148870.57999999999</v>
      </c>
      <c r="AE174" s="67">
        <v>69118.48</v>
      </c>
      <c r="AF174" s="68">
        <v>69118.48</v>
      </c>
      <c r="AG174" s="68">
        <v>69118.48</v>
      </c>
      <c r="AH174" s="68">
        <v>69118.48</v>
      </c>
      <c r="AI174" s="66">
        <v>276473.93</v>
      </c>
      <c r="AJ174" s="69">
        <v>985812.51</v>
      </c>
      <c r="AK174" s="406" t="s">
        <v>1293</v>
      </c>
      <c r="AL174" s="407">
        <v>69468.557902662476</v>
      </c>
      <c r="AM174" s="434">
        <f t="shared" si="94"/>
        <v>602653.7634408602</v>
      </c>
      <c r="AN174" s="435">
        <f t="shared" si="95"/>
        <v>160075.89247311826</v>
      </c>
      <c r="AO174" s="436">
        <f t="shared" si="96"/>
        <v>297283.79569892475</v>
      </c>
      <c r="AP174" s="437">
        <f t="shared" si="97"/>
        <v>8.68</v>
      </c>
      <c r="AQ174" s="438">
        <f t="shared" si="97"/>
        <v>2.2999999999999998</v>
      </c>
      <c r="AR174" s="438">
        <f t="shared" si="97"/>
        <v>4.28</v>
      </c>
      <c r="AS174" s="443">
        <f t="shared" si="98"/>
        <v>15.260000000000002</v>
      </c>
      <c r="AT174" s="437">
        <f t="shared" si="99"/>
        <v>8.07</v>
      </c>
      <c r="AU174" s="438">
        <f t="shared" si="100"/>
        <v>2.14</v>
      </c>
      <c r="AV174" s="438">
        <f t="shared" si="101"/>
        <v>3.98</v>
      </c>
      <c r="AW174" s="444">
        <f t="shared" si="102"/>
        <v>14.190000000000001</v>
      </c>
      <c r="AX174" s="441">
        <f t="shared" si="103"/>
        <v>8.07</v>
      </c>
      <c r="AY174" s="70">
        <f t="shared" si="104"/>
        <v>4</v>
      </c>
      <c r="AZ174" s="438">
        <f t="shared" si="81"/>
        <v>0.54</v>
      </c>
      <c r="BA174" s="442">
        <f t="shared" si="82"/>
        <v>1</v>
      </c>
      <c r="BB174" s="438">
        <f t="shared" si="105"/>
        <v>8.07</v>
      </c>
      <c r="BC174" s="70">
        <v>4</v>
      </c>
      <c r="BD174" s="438">
        <f t="shared" si="83"/>
        <v>0.54</v>
      </c>
      <c r="BE174" s="442">
        <f t="shared" si="84"/>
        <v>1</v>
      </c>
      <c r="BF174" s="438">
        <f t="shared" si="106"/>
        <v>8.07</v>
      </c>
      <c r="BG174" s="70">
        <v>4</v>
      </c>
      <c r="BH174" s="438">
        <f t="shared" si="85"/>
        <v>0.54</v>
      </c>
      <c r="BI174" s="442">
        <f t="shared" si="86"/>
        <v>1</v>
      </c>
      <c r="BJ174" s="438">
        <f t="shared" si="107"/>
        <v>8.07</v>
      </c>
      <c r="BK174" s="70">
        <v>4</v>
      </c>
      <c r="BL174" s="438">
        <f t="shared" si="87"/>
        <v>0.54</v>
      </c>
      <c r="BM174" s="442">
        <f t="shared" si="88"/>
        <v>1</v>
      </c>
      <c r="BN174" s="93">
        <v>0</v>
      </c>
      <c r="BO174" s="93">
        <f>+INDEX(FY2018_ALL_Targets!DV:DV,MATCH('Final Comp Values'!C174,FY2018_ALL_Targets!B:B,0))</f>
        <v>0</v>
      </c>
      <c r="BP174" s="93">
        <f>++INDEX(FY2018_ALL_Targets!DW:DW,MATCH('Final Comp Values'!C174,FY2018_ALL_Targets!B:B,0))</f>
        <v>0</v>
      </c>
      <c r="BQ174" s="539">
        <f>++INDEX(FY2018_ALL_Targets!DX:DX,MATCH('Final Comp Values'!$C174,FY2018_ALL_Targets!$B:$B,0))</f>
        <v>0</v>
      </c>
      <c r="BR174" s="437">
        <f t="shared" si="89"/>
        <v>0</v>
      </c>
      <c r="BS174" s="438">
        <f t="shared" si="90"/>
        <v>0</v>
      </c>
      <c r="BT174" s="543">
        <f t="shared" si="108"/>
        <v>0</v>
      </c>
      <c r="BU174" s="437">
        <f t="shared" si="109"/>
        <v>14.23</v>
      </c>
      <c r="BV174" s="438">
        <f t="shared" si="91"/>
        <v>988537.57895488711</v>
      </c>
      <c r="BW174" s="548">
        <f t="shared" si="110"/>
        <v>2.6664049632923043E-3</v>
      </c>
      <c r="BX174" s="437">
        <f t="shared" si="92"/>
        <v>0</v>
      </c>
      <c r="BY174" s="551">
        <f t="shared" si="93"/>
        <v>0</v>
      </c>
      <c r="BZ174" s="471">
        <f t="shared" si="111"/>
        <v>0</v>
      </c>
      <c r="CA174" s="469">
        <f t="shared" si="112"/>
        <v>985812.51</v>
      </c>
      <c r="CB174" s="471">
        <f t="shared" si="113"/>
        <v>988537.57895488711</v>
      </c>
      <c r="CC174" s="471">
        <f t="shared" si="114"/>
        <v>3.9999999999999147E-2</v>
      </c>
      <c r="CD174" s="474">
        <f t="shared" si="115"/>
        <v>2778.893615221928</v>
      </c>
      <c r="CE174" s="474">
        <f t="shared" si="116"/>
        <v>2725.0689548871014</v>
      </c>
      <c r="CF174" s="472">
        <f t="shared" si="117"/>
        <v>53.824660334826604</v>
      </c>
      <c r="CG174" s="473">
        <f t="shared" si="118"/>
        <v>0</v>
      </c>
    </row>
    <row r="175" spans="1:85" s="71" customFormat="1" ht="15.75" customHeight="1" x14ac:dyDescent="0.25">
      <c r="A175" s="87">
        <v>1012930</v>
      </c>
      <c r="B175" s="88">
        <v>5031</v>
      </c>
      <c r="C175" s="88">
        <v>455835</v>
      </c>
      <c r="D175" s="88" t="s">
        <v>1293</v>
      </c>
      <c r="E175" s="89" t="s">
        <v>915</v>
      </c>
      <c r="F175" s="89" t="s">
        <v>1356</v>
      </c>
      <c r="G175" s="90" t="s">
        <v>1260</v>
      </c>
      <c r="H175" s="91" t="s">
        <v>915</v>
      </c>
      <c r="I175" s="70" t="s">
        <v>35</v>
      </c>
      <c r="J175" s="70" t="s">
        <v>1262</v>
      </c>
      <c r="K175" s="70" t="s">
        <v>35</v>
      </c>
      <c r="L175" s="70"/>
      <c r="M175" s="70"/>
      <c r="N175" s="77"/>
      <c r="O175" s="70">
        <v>1012930</v>
      </c>
      <c r="P175" s="78">
        <v>17491</v>
      </c>
      <c r="Q175" s="79">
        <v>41518</v>
      </c>
      <c r="R175" s="79">
        <v>41882</v>
      </c>
      <c r="S175" s="78">
        <v>17491</v>
      </c>
      <c r="T175" s="80" t="s">
        <v>1263</v>
      </c>
      <c r="U175" s="61">
        <v>2.2419116350227844E-3</v>
      </c>
      <c r="V175" s="62">
        <v>1.7790092369951334E-3</v>
      </c>
      <c r="W175" s="30">
        <v>212973</v>
      </c>
      <c r="X175" s="63">
        <v>212973</v>
      </c>
      <c r="Y175" s="63">
        <v>425946</v>
      </c>
      <c r="Z175" s="67">
        <v>28284.76</v>
      </c>
      <c r="AA175" s="68">
        <v>28284.76</v>
      </c>
      <c r="AB175" s="68">
        <v>28284.76</v>
      </c>
      <c r="AC175" s="68">
        <v>28284.76</v>
      </c>
      <c r="AD175" s="66">
        <v>113139.05</v>
      </c>
      <c r="AE175" s="67">
        <v>52528.85</v>
      </c>
      <c r="AF175" s="68">
        <v>52528.85</v>
      </c>
      <c r="AG175" s="68">
        <v>52528.85</v>
      </c>
      <c r="AH175" s="68">
        <v>52528.85</v>
      </c>
      <c r="AI175" s="66">
        <v>210115.38</v>
      </c>
      <c r="AJ175" s="69">
        <v>749200.43</v>
      </c>
      <c r="AK175" s="406" t="s">
        <v>1293</v>
      </c>
      <c r="AL175" s="407">
        <v>69468.557902662476</v>
      </c>
      <c r="AM175" s="434">
        <f t="shared" si="94"/>
        <v>458006.45161290327</v>
      </c>
      <c r="AN175" s="435">
        <f t="shared" si="95"/>
        <v>121654.89247311829</v>
      </c>
      <c r="AO175" s="436">
        <f t="shared" si="96"/>
        <v>225930.51612903227</v>
      </c>
      <c r="AP175" s="437">
        <f t="shared" si="97"/>
        <v>6.59</v>
      </c>
      <c r="AQ175" s="438">
        <f t="shared" si="97"/>
        <v>1.75</v>
      </c>
      <c r="AR175" s="438">
        <f t="shared" si="97"/>
        <v>3.25</v>
      </c>
      <c r="AS175" s="443">
        <f t="shared" si="98"/>
        <v>11.59</v>
      </c>
      <c r="AT175" s="437">
        <f t="shared" si="99"/>
        <v>6.13</v>
      </c>
      <c r="AU175" s="438">
        <f t="shared" si="100"/>
        <v>1.63</v>
      </c>
      <c r="AV175" s="438">
        <f t="shared" si="101"/>
        <v>3.02</v>
      </c>
      <c r="AW175" s="444">
        <f t="shared" si="102"/>
        <v>10.78</v>
      </c>
      <c r="AX175" s="441">
        <f t="shared" si="103"/>
        <v>6.13</v>
      </c>
      <c r="AY175" s="70">
        <f t="shared" si="104"/>
        <v>4</v>
      </c>
      <c r="AZ175" s="438">
        <f t="shared" si="81"/>
        <v>0.41</v>
      </c>
      <c r="BA175" s="442">
        <f t="shared" si="82"/>
        <v>0.76</v>
      </c>
      <c r="BB175" s="438">
        <f t="shared" si="105"/>
        <v>6.13</v>
      </c>
      <c r="BC175" s="70">
        <v>4</v>
      </c>
      <c r="BD175" s="438">
        <f t="shared" si="83"/>
        <v>0.41</v>
      </c>
      <c r="BE175" s="442">
        <f t="shared" si="84"/>
        <v>0.76</v>
      </c>
      <c r="BF175" s="438">
        <f t="shared" si="106"/>
        <v>6.13</v>
      </c>
      <c r="BG175" s="70">
        <v>4</v>
      </c>
      <c r="BH175" s="438">
        <f t="shared" si="85"/>
        <v>0.41</v>
      </c>
      <c r="BI175" s="442">
        <f t="shared" si="86"/>
        <v>0.76</v>
      </c>
      <c r="BJ175" s="438">
        <f t="shared" si="107"/>
        <v>6.13</v>
      </c>
      <c r="BK175" s="70">
        <v>4</v>
      </c>
      <c r="BL175" s="438">
        <f t="shared" si="87"/>
        <v>0.41</v>
      </c>
      <c r="BM175" s="442">
        <f t="shared" si="88"/>
        <v>0.76</v>
      </c>
      <c r="BN175" s="93">
        <v>0</v>
      </c>
      <c r="BO175" s="93">
        <f>+INDEX(FY2018_ALL_Targets!DV:DV,MATCH('Final Comp Values'!C175,FY2018_ALL_Targets!B:B,0))</f>
        <v>0</v>
      </c>
      <c r="BP175" s="93">
        <f>++INDEX(FY2018_ALL_Targets!DW:DW,MATCH('Final Comp Values'!C175,FY2018_ALL_Targets!B:B,0))</f>
        <v>0</v>
      </c>
      <c r="BQ175" s="539">
        <f>++INDEX(FY2018_ALL_Targets!DX:DX,MATCH('Final Comp Values'!$C175,FY2018_ALL_Targets!$B:$B,0))</f>
        <v>0</v>
      </c>
      <c r="BR175" s="437">
        <f t="shared" si="89"/>
        <v>0</v>
      </c>
      <c r="BS175" s="438">
        <f t="shared" si="90"/>
        <v>0</v>
      </c>
      <c r="BT175" s="543">
        <f t="shared" si="108"/>
        <v>0</v>
      </c>
      <c r="BU175" s="437">
        <f t="shared" si="109"/>
        <v>10.809999999999999</v>
      </c>
      <c r="BV175" s="438">
        <f t="shared" si="91"/>
        <v>750955.11092778132</v>
      </c>
      <c r="BW175" s="548">
        <f t="shared" si="110"/>
        <v>2.0255683522972458E-3</v>
      </c>
      <c r="BX175" s="437">
        <f t="shared" si="92"/>
        <v>0</v>
      </c>
      <c r="BY175" s="551">
        <f t="shared" si="93"/>
        <v>0</v>
      </c>
      <c r="BZ175" s="471">
        <f t="shared" si="111"/>
        <v>-8.8817841970012523E-16</v>
      </c>
      <c r="CA175" s="469">
        <f t="shared" si="112"/>
        <v>749200.43</v>
      </c>
      <c r="CB175" s="471">
        <f t="shared" si="113"/>
        <v>750955.11092778132</v>
      </c>
      <c r="CC175" s="471">
        <f t="shared" si="114"/>
        <v>2.9999999999999361E-2</v>
      </c>
      <c r="CD175" s="474">
        <f t="shared" si="115"/>
        <v>2084.9733673468945</v>
      </c>
      <c r="CE175" s="474">
        <f t="shared" si="116"/>
        <v>1754.6809277812717</v>
      </c>
      <c r="CF175" s="472">
        <f t="shared" si="117"/>
        <v>330.29243956562277</v>
      </c>
      <c r="CG175" s="473">
        <f t="shared" si="118"/>
        <v>0</v>
      </c>
    </row>
    <row r="176" spans="1:85" s="71" customFormat="1" ht="15.75" customHeight="1" x14ac:dyDescent="0.25">
      <c r="A176" s="87">
        <v>1025667</v>
      </c>
      <c r="B176" s="88">
        <v>5192</v>
      </c>
      <c r="C176" s="88">
        <v>455532</v>
      </c>
      <c r="D176" s="88" t="s">
        <v>1296</v>
      </c>
      <c r="E176" s="89" t="s">
        <v>1011</v>
      </c>
      <c r="F176" s="89" t="s">
        <v>1356</v>
      </c>
      <c r="G176" s="90" t="s">
        <v>1260</v>
      </c>
      <c r="H176" s="91" t="s">
        <v>1011</v>
      </c>
      <c r="I176" s="70" t="s">
        <v>35</v>
      </c>
      <c r="J176" s="70" t="s">
        <v>1262</v>
      </c>
      <c r="K176" s="70" t="s">
        <v>35</v>
      </c>
      <c r="L176" s="70"/>
      <c r="M176" s="70"/>
      <c r="N176" s="77"/>
      <c r="O176" s="70">
        <v>1025667</v>
      </c>
      <c r="P176" s="78">
        <v>13527</v>
      </c>
      <c r="Q176" s="79">
        <v>41640</v>
      </c>
      <c r="R176" s="79">
        <v>41882</v>
      </c>
      <c r="S176" s="78">
        <v>20318</v>
      </c>
      <c r="T176" s="80" t="s">
        <v>1263</v>
      </c>
      <c r="U176" s="61">
        <v>2.6042627980328702E-3</v>
      </c>
      <c r="V176" s="62">
        <v>2.0665433467078565E-3</v>
      </c>
      <c r="W176" s="30">
        <v>247395</v>
      </c>
      <c r="X176" s="63">
        <v>247395</v>
      </c>
      <c r="Y176" s="63">
        <v>494790</v>
      </c>
      <c r="Z176" s="67">
        <v>32856.32</v>
      </c>
      <c r="AA176" s="68">
        <v>32856.32</v>
      </c>
      <c r="AB176" s="68">
        <v>32856.32</v>
      </c>
      <c r="AC176" s="68">
        <v>32856.32</v>
      </c>
      <c r="AD176" s="66">
        <v>131425.26</v>
      </c>
      <c r="AE176" s="67">
        <v>61018.87</v>
      </c>
      <c r="AF176" s="68">
        <v>61018.87</v>
      </c>
      <c r="AG176" s="68">
        <v>61018.87</v>
      </c>
      <c r="AH176" s="68">
        <v>61018.87</v>
      </c>
      <c r="AI176" s="66">
        <v>244075.48</v>
      </c>
      <c r="AJ176" s="69">
        <v>870290.74</v>
      </c>
      <c r="AK176" s="406" t="s">
        <v>1296</v>
      </c>
      <c r="AL176" s="407">
        <v>78350.213597275724</v>
      </c>
      <c r="AM176" s="434">
        <f t="shared" si="94"/>
        <v>532032.25806451612</v>
      </c>
      <c r="AN176" s="435">
        <f t="shared" si="95"/>
        <v>141317.48387096776</v>
      </c>
      <c r="AO176" s="436">
        <f t="shared" si="96"/>
        <v>262446.7526881721</v>
      </c>
      <c r="AP176" s="437">
        <f t="shared" si="97"/>
        <v>6.79</v>
      </c>
      <c r="AQ176" s="438">
        <f t="shared" si="97"/>
        <v>1.8</v>
      </c>
      <c r="AR176" s="438">
        <f t="shared" si="97"/>
        <v>3.35</v>
      </c>
      <c r="AS176" s="443">
        <f t="shared" si="98"/>
        <v>11.94</v>
      </c>
      <c r="AT176" s="437">
        <f t="shared" si="99"/>
        <v>6.32</v>
      </c>
      <c r="AU176" s="438">
        <f t="shared" si="100"/>
        <v>1.68</v>
      </c>
      <c r="AV176" s="438">
        <f t="shared" si="101"/>
        <v>3.12</v>
      </c>
      <c r="AW176" s="444">
        <f t="shared" si="102"/>
        <v>11.120000000000001</v>
      </c>
      <c r="AX176" s="441">
        <f t="shared" si="103"/>
        <v>6.32</v>
      </c>
      <c r="AY176" s="70">
        <f t="shared" si="104"/>
        <v>4</v>
      </c>
      <c r="AZ176" s="438">
        <f t="shared" si="81"/>
        <v>0.42</v>
      </c>
      <c r="BA176" s="442">
        <f t="shared" si="82"/>
        <v>0.78</v>
      </c>
      <c r="BB176" s="438">
        <f t="shared" si="105"/>
        <v>6.32</v>
      </c>
      <c r="BC176" s="70">
        <v>4</v>
      </c>
      <c r="BD176" s="438">
        <f t="shared" si="83"/>
        <v>0.42</v>
      </c>
      <c r="BE176" s="442">
        <f t="shared" si="84"/>
        <v>0.78</v>
      </c>
      <c r="BF176" s="438">
        <f t="shared" si="106"/>
        <v>6.32</v>
      </c>
      <c r="BG176" s="70">
        <v>4</v>
      </c>
      <c r="BH176" s="438">
        <f t="shared" si="85"/>
        <v>0.42</v>
      </c>
      <c r="BI176" s="442">
        <f t="shared" si="86"/>
        <v>0.78</v>
      </c>
      <c r="BJ176" s="438">
        <f t="shared" si="107"/>
        <v>6.32</v>
      </c>
      <c r="BK176" s="70">
        <v>4</v>
      </c>
      <c r="BL176" s="438">
        <f t="shared" si="87"/>
        <v>0.42</v>
      </c>
      <c r="BM176" s="442">
        <f t="shared" si="88"/>
        <v>0.78</v>
      </c>
      <c r="BN176" s="93">
        <v>0</v>
      </c>
      <c r="BO176" s="93">
        <f>+INDEX(FY2018_ALL_Targets!DV:DV,MATCH('Final Comp Values'!C176,FY2018_ALL_Targets!B:B,0))</f>
        <v>0</v>
      </c>
      <c r="BP176" s="93">
        <f>++INDEX(FY2018_ALL_Targets!DW:DW,MATCH('Final Comp Values'!C176,FY2018_ALL_Targets!B:B,0))</f>
        <v>0</v>
      </c>
      <c r="BQ176" s="539">
        <f>++INDEX(FY2018_ALL_Targets!DX:DX,MATCH('Final Comp Values'!$C176,FY2018_ALL_Targets!$B:$B,0))</f>
        <v>0</v>
      </c>
      <c r="BR176" s="437">
        <f t="shared" si="89"/>
        <v>0</v>
      </c>
      <c r="BS176" s="438">
        <f t="shared" si="90"/>
        <v>0</v>
      </c>
      <c r="BT176" s="543">
        <f t="shared" si="108"/>
        <v>0</v>
      </c>
      <c r="BU176" s="437">
        <f t="shared" si="109"/>
        <v>11.120000000000001</v>
      </c>
      <c r="BV176" s="438">
        <f t="shared" si="91"/>
        <v>871254.37520170608</v>
      </c>
      <c r="BW176" s="548">
        <f t="shared" si="110"/>
        <v>2.3500543022188765E-3</v>
      </c>
      <c r="BX176" s="437">
        <f t="shared" si="92"/>
        <v>0</v>
      </c>
      <c r="BY176" s="551">
        <f t="shared" si="93"/>
        <v>0</v>
      </c>
      <c r="BZ176" s="471">
        <f t="shared" si="111"/>
        <v>0</v>
      </c>
      <c r="CA176" s="469">
        <f t="shared" si="112"/>
        <v>870290.74</v>
      </c>
      <c r="CB176" s="471">
        <f t="shared" si="113"/>
        <v>871254.37520170608</v>
      </c>
      <c r="CC176" s="471">
        <f t="shared" si="114"/>
        <v>0</v>
      </c>
      <c r="CD176" s="474">
        <f t="shared" si="115"/>
        <v>0</v>
      </c>
      <c r="CE176" s="474">
        <f t="shared" si="116"/>
        <v>963.63520170608535</v>
      </c>
      <c r="CF176" s="472">
        <f t="shared" si="117"/>
        <v>-963.63520170608535</v>
      </c>
      <c r="CG176" s="473">
        <f t="shared" si="118"/>
        <v>0</v>
      </c>
    </row>
    <row r="177" spans="1:85" s="71" customFormat="1" ht="15.75" customHeight="1" x14ac:dyDescent="0.25">
      <c r="A177" s="87">
        <v>1025666</v>
      </c>
      <c r="B177" s="88">
        <v>5269</v>
      </c>
      <c r="C177" s="88">
        <v>675185</v>
      </c>
      <c r="D177" s="88" t="s">
        <v>1293</v>
      </c>
      <c r="E177" s="89" t="s">
        <v>1069</v>
      </c>
      <c r="F177" s="89" t="s">
        <v>1356</v>
      </c>
      <c r="G177" s="90" t="s">
        <v>1260</v>
      </c>
      <c r="H177" s="91" t="s">
        <v>1069</v>
      </c>
      <c r="I177" s="70" t="s">
        <v>35</v>
      </c>
      <c r="J177" s="70" t="s">
        <v>1262</v>
      </c>
      <c r="K177" s="70" t="s">
        <v>35</v>
      </c>
      <c r="L177" s="70"/>
      <c r="M177" s="70"/>
      <c r="N177" s="77"/>
      <c r="O177" s="70">
        <v>1025666</v>
      </c>
      <c r="P177" s="78">
        <v>17303</v>
      </c>
      <c r="Q177" s="79">
        <v>41640</v>
      </c>
      <c r="R177" s="79">
        <v>41882</v>
      </c>
      <c r="S177" s="78">
        <v>25990</v>
      </c>
      <c r="T177" s="80" t="s">
        <v>1263</v>
      </c>
      <c r="U177" s="61">
        <v>3.3312722768419284E-3</v>
      </c>
      <c r="V177" s="62">
        <v>2.6434423457494432E-3</v>
      </c>
      <c r="W177" s="30">
        <v>316458</v>
      </c>
      <c r="X177" s="63">
        <v>316458</v>
      </c>
      <c r="Y177" s="63">
        <v>632916</v>
      </c>
      <c r="Z177" s="67">
        <v>42028.53</v>
      </c>
      <c r="AA177" s="68">
        <v>42028.53</v>
      </c>
      <c r="AB177" s="68">
        <v>42028.53</v>
      </c>
      <c r="AC177" s="68">
        <v>42028.53</v>
      </c>
      <c r="AD177" s="66">
        <v>168114.11</v>
      </c>
      <c r="AE177" s="67">
        <v>78052.98</v>
      </c>
      <c r="AF177" s="68">
        <v>78052.98</v>
      </c>
      <c r="AG177" s="68">
        <v>78052.98</v>
      </c>
      <c r="AH177" s="68">
        <v>78052.98</v>
      </c>
      <c r="AI177" s="66">
        <v>312211.92</v>
      </c>
      <c r="AJ177" s="69">
        <v>1113242.03</v>
      </c>
      <c r="AK177" s="406" t="s">
        <v>1293</v>
      </c>
      <c r="AL177" s="407">
        <v>69468.557902662476</v>
      </c>
      <c r="AM177" s="434">
        <f t="shared" si="94"/>
        <v>680554.83870967745</v>
      </c>
      <c r="AN177" s="435">
        <f t="shared" si="95"/>
        <v>180767.86021505375</v>
      </c>
      <c r="AO177" s="436">
        <f t="shared" si="96"/>
        <v>335711.74193548388</v>
      </c>
      <c r="AP177" s="437">
        <f t="shared" si="97"/>
        <v>9.8000000000000007</v>
      </c>
      <c r="AQ177" s="438">
        <f t="shared" si="97"/>
        <v>2.6</v>
      </c>
      <c r="AR177" s="438">
        <f t="shared" si="97"/>
        <v>4.83</v>
      </c>
      <c r="AS177" s="443">
        <f t="shared" si="98"/>
        <v>17.23</v>
      </c>
      <c r="AT177" s="437">
        <f t="shared" si="99"/>
        <v>9.11</v>
      </c>
      <c r="AU177" s="438">
        <f t="shared" si="100"/>
        <v>2.42</v>
      </c>
      <c r="AV177" s="438">
        <f t="shared" si="101"/>
        <v>4.49</v>
      </c>
      <c r="AW177" s="444">
        <f t="shared" si="102"/>
        <v>16.02</v>
      </c>
      <c r="AX177" s="441">
        <f t="shared" si="103"/>
        <v>9.11</v>
      </c>
      <c r="AY177" s="70">
        <f t="shared" si="104"/>
        <v>4</v>
      </c>
      <c r="AZ177" s="438">
        <f t="shared" si="81"/>
        <v>0.61</v>
      </c>
      <c r="BA177" s="442">
        <f t="shared" si="82"/>
        <v>1.1200000000000001</v>
      </c>
      <c r="BB177" s="438">
        <f t="shared" si="105"/>
        <v>9.11</v>
      </c>
      <c r="BC177" s="70">
        <v>4</v>
      </c>
      <c r="BD177" s="438">
        <f t="shared" si="83"/>
        <v>0.61</v>
      </c>
      <c r="BE177" s="442">
        <f t="shared" si="84"/>
        <v>1.1200000000000001</v>
      </c>
      <c r="BF177" s="438">
        <f t="shared" si="106"/>
        <v>9.11</v>
      </c>
      <c r="BG177" s="70">
        <v>4</v>
      </c>
      <c r="BH177" s="438">
        <f t="shared" si="85"/>
        <v>0.61</v>
      </c>
      <c r="BI177" s="442">
        <f t="shared" si="86"/>
        <v>1.1200000000000001</v>
      </c>
      <c r="BJ177" s="438">
        <f t="shared" si="107"/>
        <v>9.11</v>
      </c>
      <c r="BK177" s="70">
        <v>4</v>
      </c>
      <c r="BL177" s="438">
        <f t="shared" si="87"/>
        <v>0.61</v>
      </c>
      <c r="BM177" s="442">
        <f t="shared" si="88"/>
        <v>1.1200000000000001</v>
      </c>
      <c r="BN177" s="93">
        <v>0</v>
      </c>
      <c r="BO177" s="93">
        <f>+INDEX(FY2018_ALL_Targets!DV:DV,MATCH('Final Comp Values'!C177,FY2018_ALL_Targets!B:B,0))</f>
        <v>0</v>
      </c>
      <c r="BP177" s="93">
        <f>++INDEX(FY2018_ALL_Targets!DW:DW,MATCH('Final Comp Values'!C177,FY2018_ALL_Targets!B:B,0))</f>
        <v>0</v>
      </c>
      <c r="BQ177" s="539">
        <f>++INDEX(FY2018_ALL_Targets!DX:DX,MATCH('Final Comp Values'!$C177,FY2018_ALL_Targets!$B:$B,0))</f>
        <v>0</v>
      </c>
      <c r="BR177" s="437">
        <f t="shared" si="89"/>
        <v>0</v>
      </c>
      <c r="BS177" s="438">
        <f t="shared" si="90"/>
        <v>0</v>
      </c>
      <c r="BT177" s="543">
        <f t="shared" si="108"/>
        <v>0</v>
      </c>
      <c r="BU177" s="437">
        <f t="shared" si="109"/>
        <v>16.03</v>
      </c>
      <c r="BV177" s="438">
        <f t="shared" si="91"/>
        <v>1113580.9831796796</v>
      </c>
      <c r="BW177" s="548">
        <f t="shared" si="110"/>
        <v>3.0036873901318089E-3</v>
      </c>
      <c r="BX177" s="437">
        <f t="shared" si="92"/>
        <v>0</v>
      </c>
      <c r="BY177" s="551">
        <f t="shared" si="93"/>
        <v>0</v>
      </c>
      <c r="BZ177" s="471">
        <f t="shared" si="111"/>
        <v>0</v>
      </c>
      <c r="CA177" s="469">
        <f t="shared" si="112"/>
        <v>1113242.03</v>
      </c>
      <c r="CB177" s="471">
        <f t="shared" si="113"/>
        <v>1113580.9831796796</v>
      </c>
      <c r="CC177" s="471">
        <f t="shared" si="114"/>
        <v>1.0000000000001563E-2</v>
      </c>
      <c r="CD177" s="474">
        <f t="shared" si="115"/>
        <v>694.90763420734959</v>
      </c>
      <c r="CE177" s="474">
        <f t="shared" si="116"/>
        <v>338.95317967957817</v>
      </c>
      <c r="CF177" s="472">
        <f t="shared" si="117"/>
        <v>355.95445452777142</v>
      </c>
      <c r="CG177" s="473">
        <f t="shared" si="118"/>
        <v>0</v>
      </c>
    </row>
    <row r="178" spans="1:85" s="71" customFormat="1" ht="15.75" customHeight="1" x14ac:dyDescent="0.25">
      <c r="A178" s="81">
        <v>1026493</v>
      </c>
      <c r="B178" s="82">
        <v>4996</v>
      </c>
      <c r="C178" s="82">
        <v>675408</v>
      </c>
      <c r="D178" s="82" t="s">
        <v>1296</v>
      </c>
      <c r="E178" s="83" t="s">
        <v>897</v>
      </c>
      <c r="F178" s="83" t="s">
        <v>1356</v>
      </c>
      <c r="G178" s="84" t="s">
        <v>1260</v>
      </c>
      <c r="H178" s="85" t="s">
        <v>897</v>
      </c>
      <c r="I178" s="70" t="s">
        <v>35</v>
      </c>
      <c r="J178" s="70" t="s">
        <v>35</v>
      </c>
      <c r="K178" s="70" t="s">
        <v>35</v>
      </c>
      <c r="L178" s="70"/>
      <c r="M178" s="70"/>
      <c r="N178" s="77"/>
      <c r="O178" s="70">
        <v>499607</v>
      </c>
      <c r="P178" s="78">
        <v>13464</v>
      </c>
      <c r="Q178" s="79">
        <v>41640</v>
      </c>
      <c r="R178" s="79">
        <v>42004</v>
      </c>
      <c r="S178" s="78">
        <v>13464</v>
      </c>
      <c r="T178" s="80" t="s">
        <v>1265</v>
      </c>
      <c r="U178" s="61">
        <v>1.7257502860869459E-3</v>
      </c>
      <c r="V178" s="62">
        <v>1.3694231528730476E-3</v>
      </c>
      <c r="W178" s="30">
        <v>163939</v>
      </c>
      <c r="X178" s="63">
        <v>163939</v>
      </c>
      <c r="Y178" s="63">
        <v>327878</v>
      </c>
      <c r="Z178" s="67">
        <v>21772.69</v>
      </c>
      <c r="AA178" s="68">
        <v>21772.69</v>
      </c>
      <c r="AB178" s="68">
        <v>21772.69</v>
      </c>
      <c r="AC178" s="68">
        <v>21772.69</v>
      </c>
      <c r="AD178" s="66">
        <v>87090.74</v>
      </c>
      <c r="AE178" s="67">
        <v>40434.99</v>
      </c>
      <c r="AF178" s="68">
        <v>40434.99</v>
      </c>
      <c r="AG178" s="68">
        <v>40434.99</v>
      </c>
      <c r="AH178" s="68">
        <v>40434.99</v>
      </c>
      <c r="AI178" s="66">
        <v>161739.95000000001</v>
      </c>
      <c r="AJ178" s="69">
        <v>576708.68999999994</v>
      </c>
      <c r="AK178" s="406" t="s">
        <v>1296</v>
      </c>
      <c r="AL178" s="407">
        <v>78350.213597275724</v>
      </c>
      <c r="AM178" s="434">
        <f t="shared" si="94"/>
        <v>352556.98924731184</v>
      </c>
      <c r="AN178" s="435">
        <f t="shared" si="95"/>
        <v>93645.956989247323</v>
      </c>
      <c r="AO178" s="436">
        <f t="shared" si="96"/>
        <v>173913.92473118281</v>
      </c>
      <c r="AP178" s="437">
        <f t="shared" si="97"/>
        <v>4.5</v>
      </c>
      <c r="AQ178" s="438">
        <f t="shared" si="97"/>
        <v>1.2</v>
      </c>
      <c r="AR178" s="438">
        <f t="shared" si="97"/>
        <v>2.2200000000000002</v>
      </c>
      <c r="AS178" s="443">
        <f t="shared" si="98"/>
        <v>7.92</v>
      </c>
      <c r="AT178" s="437">
        <f t="shared" si="99"/>
        <v>4.18</v>
      </c>
      <c r="AU178" s="438">
        <f t="shared" si="100"/>
        <v>1.1100000000000001</v>
      </c>
      <c r="AV178" s="438">
        <f t="shared" si="101"/>
        <v>2.06</v>
      </c>
      <c r="AW178" s="444">
        <f t="shared" si="102"/>
        <v>7.35</v>
      </c>
      <c r="AX178" s="441">
        <f t="shared" si="103"/>
        <v>4.18</v>
      </c>
      <c r="AY178" s="70">
        <f t="shared" si="104"/>
        <v>4</v>
      </c>
      <c r="AZ178" s="438">
        <f t="shared" si="81"/>
        <v>0.28000000000000003</v>
      </c>
      <c r="BA178" s="442">
        <f t="shared" si="82"/>
        <v>0.52</v>
      </c>
      <c r="BB178" s="438">
        <f t="shared" si="105"/>
        <v>4.18</v>
      </c>
      <c r="BC178" s="70">
        <v>4</v>
      </c>
      <c r="BD178" s="438">
        <f t="shared" si="83"/>
        <v>0.28000000000000003</v>
      </c>
      <c r="BE178" s="442">
        <f t="shared" si="84"/>
        <v>0.52</v>
      </c>
      <c r="BF178" s="438">
        <f t="shared" si="106"/>
        <v>4.18</v>
      </c>
      <c r="BG178" s="70">
        <v>4</v>
      </c>
      <c r="BH178" s="438">
        <f t="shared" si="85"/>
        <v>0.28000000000000003</v>
      </c>
      <c r="BI178" s="442">
        <f t="shared" si="86"/>
        <v>0.52</v>
      </c>
      <c r="BJ178" s="438">
        <f t="shared" si="107"/>
        <v>4.18</v>
      </c>
      <c r="BK178" s="70">
        <v>4</v>
      </c>
      <c r="BL178" s="438">
        <f t="shared" si="87"/>
        <v>0.28000000000000003</v>
      </c>
      <c r="BM178" s="442">
        <f t="shared" si="88"/>
        <v>0.52</v>
      </c>
      <c r="BN178" s="93">
        <v>0</v>
      </c>
      <c r="BO178" s="93">
        <f>+INDEX(FY2018_ALL_Targets!DV:DV,MATCH('Final Comp Values'!C178,FY2018_ALL_Targets!B:B,0))</f>
        <v>0</v>
      </c>
      <c r="BP178" s="93">
        <f>++INDEX(FY2018_ALL_Targets!DW:DW,MATCH('Final Comp Values'!C178,FY2018_ALL_Targets!B:B,0))</f>
        <v>0</v>
      </c>
      <c r="BQ178" s="539">
        <f>++INDEX(FY2018_ALL_Targets!DX:DX,MATCH('Final Comp Values'!$C178,FY2018_ALL_Targets!$B:$B,0))</f>
        <v>0</v>
      </c>
      <c r="BR178" s="437">
        <f t="shared" si="89"/>
        <v>0</v>
      </c>
      <c r="BS178" s="438">
        <f t="shared" si="90"/>
        <v>0</v>
      </c>
      <c r="BT178" s="543">
        <f t="shared" si="108"/>
        <v>0</v>
      </c>
      <c r="BU178" s="437">
        <f t="shared" si="109"/>
        <v>7.38</v>
      </c>
      <c r="BV178" s="438">
        <f t="shared" si="91"/>
        <v>578224.57634789485</v>
      </c>
      <c r="BW178" s="548">
        <f t="shared" si="110"/>
        <v>1.5596583408610887E-3</v>
      </c>
      <c r="BX178" s="437">
        <f t="shared" si="92"/>
        <v>0</v>
      </c>
      <c r="BY178" s="551">
        <f t="shared" si="93"/>
        <v>0</v>
      </c>
      <c r="BZ178" s="471">
        <f t="shared" si="111"/>
        <v>0</v>
      </c>
      <c r="CA178" s="469">
        <f t="shared" si="112"/>
        <v>576708.68999999994</v>
      </c>
      <c r="CB178" s="471">
        <f t="shared" si="113"/>
        <v>578224.57634789485</v>
      </c>
      <c r="CC178" s="471">
        <f t="shared" si="114"/>
        <v>3.0000000000000249E-2</v>
      </c>
      <c r="CD178" s="474">
        <f t="shared" si="115"/>
        <v>2353.9130204081825</v>
      </c>
      <c r="CE178" s="474">
        <f t="shared" si="116"/>
        <v>1515.8863478949061</v>
      </c>
      <c r="CF178" s="472">
        <f t="shared" si="117"/>
        <v>838.02667251327648</v>
      </c>
      <c r="CG178" s="473">
        <f t="shared" si="118"/>
        <v>0</v>
      </c>
    </row>
    <row r="179" spans="1:85" s="71" customFormat="1" ht="15.75" customHeight="1" x14ac:dyDescent="0.25">
      <c r="A179" s="81">
        <v>1026509</v>
      </c>
      <c r="B179" s="82">
        <v>4836</v>
      </c>
      <c r="C179" s="82">
        <v>455987</v>
      </c>
      <c r="D179" s="82" t="s">
        <v>1296</v>
      </c>
      <c r="E179" s="83" t="s">
        <v>282</v>
      </c>
      <c r="F179" s="83" t="s">
        <v>1356</v>
      </c>
      <c r="G179" s="84" t="s">
        <v>1260</v>
      </c>
      <c r="H179" s="85" t="s">
        <v>282</v>
      </c>
      <c r="I179" s="70" t="s">
        <v>35</v>
      </c>
      <c r="J179" s="70" t="s">
        <v>35</v>
      </c>
      <c r="K179" s="70" t="s">
        <v>35</v>
      </c>
      <c r="L179" s="70"/>
      <c r="M179" s="70"/>
      <c r="N179" s="77"/>
      <c r="O179" s="70">
        <v>483606</v>
      </c>
      <c r="P179" s="78">
        <v>8506</v>
      </c>
      <c r="Q179" s="79">
        <v>41640</v>
      </c>
      <c r="R179" s="79">
        <v>42004</v>
      </c>
      <c r="S179" s="78">
        <v>8506</v>
      </c>
      <c r="T179" s="80" t="s">
        <v>1265</v>
      </c>
      <c r="U179" s="61">
        <v>1.0902578679037108E-3</v>
      </c>
      <c r="V179" s="62">
        <v>8.6514507860503134E-4</v>
      </c>
      <c r="W179" s="30">
        <v>103570</v>
      </c>
      <c r="X179" s="63">
        <v>103570</v>
      </c>
      <c r="Y179" s="63">
        <v>207140</v>
      </c>
      <c r="Z179" s="67">
        <v>13755.09</v>
      </c>
      <c r="AA179" s="68">
        <v>13755.09</v>
      </c>
      <c r="AB179" s="68">
        <v>13755.09</v>
      </c>
      <c r="AC179" s="68">
        <v>13755.09</v>
      </c>
      <c r="AD179" s="66">
        <v>55020.34</v>
      </c>
      <c r="AE179" s="67">
        <v>25545.16</v>
      </c>
      <c r="AF179" s="68">
        <v>25545.16</v>
      </c>
      <c r="AG179" s="68">
        <v>25545.16</v>
      </c>
      <c r="AH179" s="68">
        <v>25545.16</v>
      </c>
      <c r="AI179" s="66">
        <v>102180.63</v>
      </c>
      <c r="AJ179" s="69">
        <v>364340.97</v>
      </c>
      <c r="AK179" s="406" t="s">
        <v>1296</v>
      </c>
      <c r="AL179" s="407">
        <v>78350.213597275724</v>
      </c>
      <c r="AM179" s="434">
        <f t="shared" si="94"/>
        <v>222731.18279569893</v>
      </c>
      <c r="AN179" s="435">
        <f t="shared" si="95"/>
        <v>59161.655913978495</v>
      </c>
      <c r="AO179" s="436">
        <f t="shared" si="96"/>
        <v>109871.64516129033</v>
      </c>
      <c r="AP179" s="437">
        <f t="shared" si="97"/>
        <v>2.84</v>
      </c>
      <c r="AQ179" s="438">
        <f t="shared" si="97"/>
        <v>0.76</v>
      </c>
      <c r="AR179" s="438">
        <f t="shared" si="97"/>
        <v>1.4</v>
      </c>
      <c r="AS179" s="443">
        <f t="shared" si="98"/>
        <v>5</v>
      </c>
      <c r="AT179" s="437">
        <f t="shared" si="99"/>
        <v>2.64</v>
      </c>
      <c r="AU179" s="438">
        <f t="shared" si="100"/>
        <v>0.7</v>
      </c>
      <c r="AV179" s="438">
        <f t="shared" si="101"/>
        <v>1.3</v>
      </c>
      <c r="AW179" s="444">
        <f t="shared" si="102"/>
        <v>4.6399999999999997</v>
      </c>
      <c r="AX179" s="441">
        <f t="shared" si="103"/>
        <v>2.64</v>
      </c>
      <c r="AY179" s="70">
        <f>4-BQ179</f>
        <v>4</v>
      </c>
      <c r="AZ179" s="438">
        <f>+IF(AY179=0,0,ROUND($AU179/AY179,$AZ$2))</f>
        <v>0.18</v>
      </c>
      <c r="BA179" s="442">
        <f t="shared" si="82"/>
        <v>0.33</v>
      </c>
      <c r="BB179" s="438">
        <f t="shared" si="105"/>
        <v>2.64</v>
      </c>
      <c r="BC179" s="70">
        <v>4</v>
      </c>
      <c r="BD179" s="438">
        <f t="shared" si="83"/>
        <v>0.18</v>
      </c>
      <c r="BE179" s="442">
        <f t="shared" si="84"/>
        <v>0.33</v>
      </c>
      <c r="BF179" s="438">
        <f t="shared" si="106"/>
        <v>2.64</v>
      </c>
      <c r="BG179" s="70">
        <v>4</v>
      </c>
      <c r="BH179" s="438">
        <f t="shared" si="85"/>
        <v>0.18</v>
      </c>
      <c r="BI179" s="442">
        <f t="shared" si="86"/>
        <v>0.33</v>
      </c>
      <c r="BJ179" s="438">
        <f t="shared" si="107"/>
        <v>2.64</v>
      </c>
      <c r="BK179" s="70">
        <v>4</v>
      </c>
      <c r="BL179" s="438">
        <f t="shared" si="87"/>
        <v>0.18</v>
      </c>
      <c r="BM179" s="442">
        <f t="shared" si="88"/>
        <v>0.33</v>
      </c>
      <c r="BN179" s="93">
        <v>0</v>
      </c>
      <c r="BO179" s="93">
        <f>+INDEX(FY2018_ALL_Targets!DV:DV,MATCH('Final Comp Values'!C179,FY2018_ALL_Targets!B:B,0))</f>
        <v>0</v>
      </c>
      <c r="BP179" s="93">
        <f>++INDEX(FY2018_ALL_Targets!DW:DW,MATCH('Final Comp Values'!C179,FY2018_ALL_Targets!B:B,0))</f>
        <v>0</v>
      </c>
      <c r="BQ179" s="539">
        <f>++INDEX(FY2018_ALL_Targets!DX:DX,MATCH('Final Comp Values'!$C179,FY2018_ALL_Targets!$B:$B,0))</f>
        <v>0</v>
      </c>
      <c r="BR179" s="437">
        <f t="shared" si="89"/>
        <v>0</v>
      </c>
      <c r="BS179" s="438">
        <f t="shared" si="90"/>
        <v>0</v>
      </c>
      <c r="BT179" s="543">
        <f t="shared" si="108"/>
        <v>0</v>
      </c>
      <c r="BU179" s="437">
        <f t="shared" si="109"/>
        <v>4.68</v>
      </c>
      <c r="BV179" s="438">
        <f t="shared" si="91"/>
        <v>366678.99963525037</v>
      </c>
      <c r="BW179" s="548">
        <f t="shared" si="110"/>
        <v>9.8905163078995858E-4</v>
      </c>
      <c r="BX179" s="437">
        <f t="shared" si="92"/>
        <v>0</v>
      </c>
      <c r="BY179" s="551">
        <f t="shared" si="93"/>
        <v>0</v>
      </c>
      <c r="BZ179" s="471">
        <f>+BR179+BS179+BU179-AX179-AZ179-BA179-AZ179-BA179-AZ179-BA179</f>
        <v>0.50999999999999956</v>
      </c>
      <c r="CA179" s="469">
        <f t="shared" si="112"/>
        <v>364340.97</v>
      </c>
      <c r="CB179" s="471">
        <f t="shared" si="113"/>
        <v>366678.99963525037</v>
      </c>
      <c r="CC179" s="471">
        <f t="shared" si="114"/>
        <v>4.0000000000000036E-2</v>
      </c>
      <c r="CD179" s="474">
        <f t="shared" si="115"/>
        <v>3140.8704310344856</v>
      </c>
      <c r="CE179" s="474">
        <f t="shared" si="116"/>
        <v>2338.0296352503938</v>
      </c>
      <c r="CF179" s="472">
        <f t="shared" si="117"/>
        <v>802.84079578409182</v>
      </c>
      <c r="CG179" s="473">
        <f t="shared" si="118"/>
        <v>0</v>
      </c>
    </row>
    <row r="180" spans="1:85" s="71" customFormat="1" ht="15.75" customHeight="1" x14ac:dyDescent="0.25">
      <c r="A180" s="81">
        <v>1026490</v>
      </c>
      <c r="B180" s="82">
        <v>4584</v>
      </c>
      <c r="C180" s="82">
        <v>455565</v>
      </c>
      <c r="D180" s="82" t="s">
        <v>1296</v>
      </c>
      <c r="E180" s="83" t="s">
        <v>732</v>
      </c>
      <c r="F180" s="83" t="s">
        <v>1356</v>
      </c>
      <c r="G180" s="84" t="s">
        <v>1260</v>
      </c>
      <c r="H180" s="85" t="s">
        <v>732</v>
      </c>
      <c r="I180" s="70" t="s">
        <v>35</v>
      </c>
      <c r="J180" s="70" t="s">
        <v>35</v>
      </c>
      <c r="K180" s="70" t="s">
        <v>35</v>
      </c>
      <c r="L180" s="70"/>
      <c r="M180" s="70"/>
      <c r="N180" s="77"/>
      <c r="O180" s="70">
        <v>458410</v>
      </c>
      <c r="P180" s="78">
        <v>19981</v>
      </c>
      <c r="Q180" s="79">
        <v>41640</v>
      </c>
      <c r="R180" s="79">
        <v>42004</v>
      </c>
      <c r="S180" s="78">
        <v>19981</v>
      </c>
      <c r="T180" s="80" t="s">
        <v>1265</v>
      </c>
      <c r="U180" s="61">
        <v>2.5610677708187216E-3</v>
      </c>
      <c r="V180" s="62">
        <v>2.0322670838945605E-3</v>
      </c>
      <c r="W180" s="30">
        <v>243291</v>
      </c>
      <c r="X180" s="63">
        <v>243291</v>
      </c>
      <c r="Y180" s="63">
        <v>486582</v>
      </c>
      <c r="Z180" s="67">
        <v>32311.35</v>
      </c>
      <c r="AA180" s="68">
        <v>32311.35</v>
      </c>
      <c r="AB180" s="68">
        <v>32311.35</v>
      </c>
      <c r="AC180" s="68">
        <v>32311.35</v>
      </c>
      <c r="AD180" s="66">
        <v>129245.4</v>
      </c>
      <c r="AE180" s="67">
        <v>60006.8</v>
      </c>
      <c r="AF180" s="68">
        <v>60006.8</v>
      </c>
      <c r="AG180" s="68">
        <v>60006.8</v>
      </c>
      <c r="AH180" s="68">
        <v>60006.8</v>
      </c>
      <c r="AI180" s="66">
        <v>240027.18</v>
      </c>
      <c r="AJ180" s="69">
        <v>855854.58000000007</v>
      </c>
      <c r="AK180" s="406" t="s">
        <v>1296</v>
      </c>
      <c r="AL180" s="407">
        <v>78350.213597275724</v>
      </c>
      <c r="AM180" s="434">
        <f t="shared" si="94"/>
        <v>523206.45161290327</v>
      </c>
      <c r="AN180" s="435">
        <f t="shared" si="95"/>
        <v>138973.54838709679</v>
      </c>
      <c r="AO180" s="436">
        <f t="shared" si="96"/>
        <v>258093.74193548388</v>
      </c>
      <c r="AP180" s="437">
        <f t="shared" si="97"/>
        <v>6.68</v>
      </c>
      <c r="AQ180" s="438">
        <f t="shared" si="97"/>
        <v>1.77</v>
      </c>
      <c r="AR180" s="438">
        <f t="shared" si="97"/>
        <v>3.29</v>
      </c>
      <c r="AS180" s="443">
        <f t="shared" si="98"/>
        <v>11.739999999999998</v>
      </c>
      <c r="AT180" s="437">
        <f t="shared" si="99"/>
        <v>6.21</v>
      </c>
      <c r="AU180" s="438">
        <f t="shared" si="100"/>
        <v>1.65</v>
      </c>
      <c r="AV180" s="438">
        <f t="shared" si="101"/>
        <v>3.06</v>
      </c>
      <c r="AW180" s="444">
        <f t="shared" si="102"/>
        <v>10.92</v>
      </c>
      <c r="AX180" s="441">
        <f t="shared" si="103"/>
        <v>6.21</v>
      </c>
      <c r="AY180" s="70">
        <f t="shared" si="104"/>
        <v>4</v>
      </c>
      <c r="AZ180" s="438">
        <f t="shared" si="81"/>
        <v>0.41</v>
      </c>
      <c r="BA180" s="442">
        <f t="shared" si="82"/>
        <v>0.77</v>
      </c>
      <c r="BB180" s="438">
        <f t="shared" si="105"/>
        <v>6.21</v>
      </c>
      <c r="BC180" s="70">
        <v>4</v>
      </c>
      <c r="BD180" s="438">
        <f t="shared" si="83"/>
        <v>0.41</v>
      </c>
      <c r="BE180" s="442">
        <f t="shared" si="84"/>
        <v>0.77</v>
      </c>
      <c r="BF180" s="438">
        <f t="shared" si="106"/>
        <v>6.21</v>
      </c>
      <c r="BG180" s="70">
        <v>4</v>
      </c>
      <c r="BH180" s="438">
        <f t="shared" si="85"/>
        <v>0.41</v>
      </c>
      <c r="BI180" s="442">
        <f t="shared" si="86"/>
        <v>0.77</v>
      </c>
      <c r="BJ180" s="438">
        <f t="shared" si="107"/>
        <v>6.21</v>
      </c>
      <c r="BK180" s="70">
        <v>4</v>
      </c>
      <c r="BL180" s="438">
        <f t="shared" si="87"/>
        <v>0.41</v>
      </c>
      <c r="BM180" s="442">
        <f t="shared" si="88"/>
        <v>0.77</v>
      </c>
      <c r="BN180" s="93">
        <v>0</v>
      </c>
      <c r="BO180" s="93">
        <f>+INDEX(FY2018_ALL_Targets!DV:DV,MATCH('Final Comp Values'!C180,FY2018_ALL_Targets!B:B,0))</f>
        <v>0</v>
      </c>
      <c r="BP180" s="93">
        <f>++INDEX(FY2018_ALL_Targets!DW:DW,MATCH('Final Comp Values'!C180,FY2018_ALL_Targets!B:B,0))</f>
        <v>0</v>
      </c>
      <c r="BQ180" s="539">
        <f>++INDEX(FY2018_ALL_Targets!DX:DX,MATCH('Final Comp Values'!$C180,FY2018_ALL_Targets!$B:$B,0))</f>
        <v>0</v>
      </c>
      <c r="BR180" s="437">
        <f t="shared" si="89"/>
        <v>0</v>
      </c>
      <c r="BS180" s="438">
        <f t="shared" si="90"/>
        <v>0</v>
      </c>
      <c r="BT180" s="543">
        <f t="shared" si="108"/>
        <v>0</v>
      </c>
      <c r="BU180" s="437">
        <f t="shared" si="109"/>
        <v>10.93</v>
      </c>
      <c r="BV180" s="438">
        <f t="shared" si="91"/>
        <v>856367.8346182236</v>
      </c>
      <c r="BW180" s="548">
        <f t="shared" si="110"/>
        <v>2.3099004966953521E-3</v>
      </c>
      <c r="BX180" s="437">
        <f t="shared" si="92"/>
        <v>0</v>
      </c>
      <c r="BY180" s="551">
        <f t="shared" si="93"/>
        <v>0</v>
      </c>
      <c r="BZ180" s="471">
        <f t="shared" si="111"/>
        <v>0</v>
      </c>
      <c r="CA180" s="469">
        <f t="shared" si="112"/>
        <v>855854.58000000007</v>
      </c>
      <c r="CB180" s="471">
        <f t="shared" si="113"/>
        <v>856367.8346182236</v>
      </c>
      <c r="CC180" s="471">
        <f t="shared" si="114"/>
        <v>9.9999999999997868E-3</v>
      </c>
      <c r="CD180" s="474">
        <f t="shared" si="115"/>
        <v>783.74961538459877</v>
      </c>
      <c r="CE180" s="474">
        <f t="shared" si="116"/>
        <v>513.25461822352372</v>
      </c>
      <c r="CF180" s="472">
        <f t="shared" si="117"/>
        <v>270.49499716107505</v>
      </c>
      <c r="CG180" s="473">
        <f t="shared" si="118"/>
        <v>0</v>
      </c>
    </row>
    <row r="181" spans="1:85" s="71" customFormat="1" ht="15.75" customHeight="1" x14ac:dyDescent="0.25">
      <c r="A181" s="81">
        <v>1026491</v>
      </c>
      <c r="B181" s="82">
        <v>4319</v>
      </c>
      <c r="C181" s="82">
        <v>455972</v>
      </c>
      <c r="D181" s="82" t="s">
        <v>1296</v>
      </c>
      <c r="E181" s="83" t="s">
        <v>192</v>
      </c>
      <c r="F181" s="83" t="s">
        <v>1356</v>
      </c>
      <c r="G181" s="84" t="s">
        <v>1260</v>
      </c>
      <c r="H181" s="85" t="s">
        <v>192</v>
      </c>
      <c r="I181" s="70" t="s">
        <v>35</v>
      </c>
      <c r="J181" s="70" t="s">
        <v>35</v>
      </c>
      <c r="K181" s="70" t="s">
        <v>35</v>
      </c>
      <c r="L181" s="70"/>
      <c r="M181" s="70"/>
      <c r="N181" s="77"/>
      <c r="O181" s="70">
        <v>431906</v>
      </c>
      <c r="P181" s="78">
        <v>8961</v>
      </c>
      <c r="Q181" s="79">
        <v>41640</v>
      </c>
      <c r="R181" s="79">
        <v>42004</v>
      </c>
      <c r="S181" s="78">
        <v>8961</v>
      </c>
      <c r="T181" s="80" t="s">
        <v>1265</v>
      </c>
      <c r="U181" s="61">
        <v>1.1485775634005586E-3</v>
      </c>
      <c r="V181" s="62">
        <v>9.1142311890191465E-4</v>
      </c>
      <c r="W181" s="30">
        <v>109110</v>
      </c>
      <c r="X181" s="63">
        <v>109110</v>
      </c>
      <c r="Y181" s="63">
        <v>218220</v>
      </c>
      <c r="Z181" s="67">
        <v>14490.87</v>
      </c>
      <c r="AA181" s="68">
        <v>14490.87</v>
      </c>
      <c r="AB181" s="68">
        <v>14490.87</v>
      </c>
      <c r="AC181" s="68">
        <v>14490.87</v>
      </c>
      <c r="AD181" s="66">
        <v>57963.47</v>
      </c>
      <c r="AE181" s="67">
        <v>26911.61</v>
      </c>
      <c r="AF181" s="68">
        <v>26911.61</v>
      </c>
      <c r="AG181" s="68">
        <v>26911.61</v>
      </c>
      <c r="AH181" s="68">
        <v>26911.61</v>
      </c>
      <c r="AI181" s="66">
        <v>107646.44</v>
      </c>
      <c r="AJ181" s="69">
        <v>383829.91</v>
      </c>
      <c r="AK181" s="406" t="s">
        <v>1296</v>
      </c>
      <c r="AL181" s="407">
        <v>78350.213597275724</v>
      </c>
      <c r="AM181" s="434">
        <f t="shared" si="94"/>
        <v>234645.16129032261</v>
      </c>
      <c r="AN181" s="435">
        <f t="shared" si="95"/>
        <v>62326.311827956997</v>
      </c>
      <c r="AO181" s="436">
        <f t="shared" si="96"/>
        <v>115748.86021505378</v>
      </c>
      <c r="AP181" s="437">
        <f t="shared" si="97"/>
        <v>2.99</v>
      </c>
      <c r="AQ181" s="438">
        <f t="shared" si="97"/>
        <v>0.8</v>
      </c>
      <c r="AR181" s="438">
        <f t="shared" si="97"/>
        <v>1.48</v>
      </c>
      <c r="AS181" s="443">
        <f t="shared" si="98"/>
        <v>5.27</v>
      </c>
      <c r="AT181" s="437">
        <f t="shared" si="99"/>
        <v>2.79</v>
      </c>
      <c r="AU181" s="438">
        <f t="shared" si="100"/>
        <v>0.74</v>
      </c>
      <c r="AV181" s="438">
        <f t="shared" si="101"/>
        <v>1.37</v>
      </c>
      <c r="AW181" s="444">
        <f t="shared" si="102"/>
        <v>4.9000000000000004</v>
      </c>
      <c r="AX181" s="441">
        <f t="shared" si="103"/>
        <v>2.79</v>
      </c>
      <c r="AY181" s="70">
        <f t="shared" si="104"/>
        <v>4</v>
      </c>
      <c r="AZ181" s="438">
        <f t="shared" si="81"/>
        <v>0.19</v>
      </c>
      <c r="BA181" s="442">
        <f t="shared" si="82"/>
        <v>0.34</v>
      </c>
      <c r="BB181" s="438">
        <f t="shared" si="105"/>
        <v>2.79</v>
      </c>
      <c r="BC181" s="70">
        <v>4</v>
      </c>
      <c r="BD181" s="438">
        <f t="shared" si="83"/>
        <v>0.19</v>
      </c>
      <c r="BE181" s="442">
        <f t="shared" si="84"/>
        <v>0.34</v>
      </c>
      <c r="BF181" s="438">
        <f t="shared" si="106"/>
        <v>2.79</v>
      </c>
      <c r="BG181" s="70">
        <v>4</v>
      </c>
      <c r="BH181" s="438">
        <f t="shared" si="85"/>
        <v>0.19</v>
      </c>
      <c r="BI181" s="442">
        <f t="shared" si="86"/>
        <v>0.34</v>
      </c>
      <c r="BJ181" s="438">
        <f t="shared" si="107"/>
        <v>2.79</v>
      </c>
      <c r="BK181" s="70">
        <v>4</v>
      </c>
      <c r="BL181" s="438">
        <f t="shared" si="87"/>
        <v>0.19</v>
      </c>
      <c r="BM181" s="442">
        <f t="shared" si="88"/>
        <v>0.34</v>
      </c>
      <c r="BN181" s="93">
        <v>0</v>
      </c>
      <c r="BO181" s="93">
        <f>+INDEX(FY2018_ALL_Targets!DV:DV,MATCH('Final Comp Values'!C181,FY2018_ALL_Targets!B:B,0))</f>
        <v>0</v>
      </c>
      <c r="BP181" s="93">
        <f>++INDEX(FY2018_ALL_Targets!DW:DW,MATCH('Final Comp Values'!C181,FY2018_ALL_Targets!B:B,0))</f>
        <v>0</v>
      </c>
      <c r="BQ181" s="539">
        <f>++INDEX(FY2018_ALL_Targets!DX:DX,MATCH('Final Comp Values'!$C181,FY2018_ALL_Targets!$B:$B,0))</f>
        <v>0</v>
      </c>
      <c r="BR181" s="437">
        <f t="shared" si="89"/>
        <v>0</v>
      </c>
      <c r="BS181" s="438">
        <f t="shared" si="90"/>
        <v>0</v>
      </c>
      <c r="BT181" s="543">
        <f t="shared" si="108"/>
        <v>0</v>
      </c>
      <c r="BU181" s="437">
        <f t="shared" si="109"/>
        <v>4.91</v>
      </c>
      <c r="BV181" s="438">
        <f t="shared" si="91"/>
        <v>384699.5487626238</v>
      </c>
      <c r="BW181" s="548">
        <f t="shared" si="110"/>
        <v>1.0376588690552771E-3</v>
      </c>
      <c r="BX181" s="437">
        <f t="shared" si="92"/>
        <v>0</v>
      </c>
      <c r="BY181" s="551">
        <f t="shared" si="93"/>
        <v>0</v>
      </c>
      <c r="BZ181" s="471">
        <f t="shared" si="111"/>
        <v>0</v>
      </c>
      <c r="CA181" s="469">
        <f t="shared" si="112"/>
        <v>383829.91</v>
      </c>
      <c r="CB181" s="471">
        <f t="shared" si="113"/>
        <v>384699.5487626238</v>
      </c>
      <c r="CC181" s="471">
        <f t="shared" si="114"/>
        <v>9.9999999999997868E-3</v>
      </c>
      <c r="CD181" s="474">
        <f t="shared" si="115"/>
        <v>783.32634693875866</v>
      </c>
      <c r="CE181" s="474">
        <f t="shared" si="116"/>
        <v>869.63876262382837</v>
      </c>
      <c r="CF181" s="472">
        <f t="shared" si="117"/>
        <v>-86.312415685069709</v>
      </c>
      <c r="CG181" s="473">
        <f t="shared" si="118"/>
        <v>0</v>
      </c>
    </row>
    <row r="182" spans="1:85" s="71" customFormat="1" ht="15.75" customHeight="1" x14ac:dyDescent="0.25">
      <c r="A182" s="81">
        <v>1026492</v>
      </c>
      <c r="B182" s="82">
        <v>4927</v>
      </c>
      <c r="C182" s="82">
        <v>455963</v>
      </c>
      <c r="D182" s="82" t="s">
        <v>1296</v>
      </c>
      <c r="E182" s="83" t="s">
        <v>300</v>
      </c>
      <c r="F182" s="83" t="s">
        <v>1356</v>
      </c>
      <c r="G182" s="84" t="s">
        <v>1260</v>
      </c>
      <c r="H182" s="85" t="s">
        <v>300</v>
      </c>
      <c r="I182" s="70" t="s">
        <v>35</v>
      </c>
      <c r="J182" s="70" t="s">
        <v>35</v>
      </c>
      <c r="K182" s="70" t="s">
        <v>35</v>
      </c>
      <c r="L182" s="70"/>
      <c r="M182" s="70"/>
      <c r="N182" s="77"/>
      <c r="O182" s="70">
        <v>492706</v>
      </c>
      <c r="P182" s="78">
        <v>12241</v>
      </c>
      <c r="Q182" s="79">
        <v>41640</v>
      </c>
      <c r="R182" s="79">
        <v>42004</v>
      </c>
      <c r="S182" s="78">
        <v>12241</v>
      </c>
      <c r="T182" s="80" t="s">
        <v>1265</v>
      </c>
      <c r="U182" s="61">
        <v>1.5689920715976162E-3</v>
      </c>
      <c r="V182" s="62">
        <v>1.2450318489541723E-3</v>
      </c>
      <c r="W182" s="30">
        <v>149048</v>
      </c>
      <c r="X182" s="63">
        <v>149048</v>
      </c>
      <c r="Y182" s="63">
        <v>298096</v>
      </c>
      <c r="Z182" s="67">
        <v>19794.97</v>
      </c>
      <c r="AA182" s="68">
        <v>19794.97</v>
      </c>
      <c r="AB182" s="68">
        <v>19794.97</v>
      </c>
      <c r="AC182" s="68">
        <v>19794.97</v>
      </c>
      <c r="AD182" s="66">
        <v>79179.87</v>
      </c>
      <c r="AE182" s="67">
        <v>36762.080000000002</v>
      </c>
      <c r="AF182" s="68">
        <v>36762.080000000002</v>
      </c>
      <c r="AG182" s="68">
        <v>36762.080000000002</v>
      </c>
      <c r="AH182" s="68">
        <v>36762.080000000002</v>
      </c>
      <c r="AI182" s="66">
        <v>147048.32999999999</v>
      </c>
      <c r="AJ182" s="69">
        <v>524324.19999999995</v>
      </c>
      <c r="AK182" s="406" t="s">
        <v>1296</v>
      </c>
      <c r="AL182" s="407">
        <v>78350.213597275724</v>
      </c>
      <c r="AM182" s="434">
        <f t="shared" si="94"/>
        <v>320533.33333333337</v>
      </c>
      <c r="AN182" s="435">
        <f t="shared" si="95"/>
        <v>85139.645161290318</v>
      </c>
      <c r="AO182" s="436">
        <f t="shared" si="96"/>
        <v>158116.48387096773</v>
      </c>
      <c r="AP182" s="437">
        <f t="shared" si="97"/>
        <v>4.09</v>
      </c>
      <c r="AQ182" s="438">
        <f t="shared" si="97"/>
        <v>1.0900000000000001</v>
      </c>
      <c r="AR182" s="438">
        <f t="shared" si="97"/>
        <v>2.02</v>
      </c>
      <c r="AS182" s="443">
        <f t="shared" si="98"/>
        <v>7.1999999999999993</v>
      </c>
      <c r="AT182" s="437">
        <f t="shared" si="99"/>
        <v>3.8</v>
      </c>
      <c r="AU182" s="438">
        <f t="shared" si="100"/>
        <v>1.01</v>
      </c>
      <c r="AV182" s="438">
        <f t="shared" si="101"/>
        <v>1.88</v>
      </c>
      <c r="AW182" s="444">
        <f t="shared" si="102"/>
        <v>6.6899999999999995</v>
      </c>
      <c r="AX182" s="441">
        <f t="shared" si="103"/>
        <v>3.8</v>
      </c>
      <c r="AY182" s="70">
        <f t="shared" si="104"/>
        <v>4</v>
      </c>
      <c r="AZ182" s="438">
        <f t="shared" si="81"/>
        <v>0.25</v>
      </c>
      <c r="BA182" s="442">
        <f t="shared" si="82"/>
        <v>0.47</v>
      </c>
      <c r="BB182" s="438">
        <f t="shared" si="105"/>
        <v>3.8</v>
      </c>
      <c r="BC182" s="70">
        <v>4</v>
      </c>
      <c r="BD182" s="438">
        <f t="shared" si="83"/>
        <v>0.25</v>
      </c>
      <c r="BE182" s="442">
        <f t="shared" si="84"/>
        <v>0.47</v>
      </c>
      <c r="BF182" s="438">
        <f t="shared" si="106"/>
        <v>3.8</v>
      </c>
      <c r="BG182" s="70">
        <v>4</v>
      </c>
      <c r="BH182" s="438">
        <f t="shared" si="85"/>
        <v>0.25</v>
      </c>
      <c r="BI182" s="442">
        <f t="shared" si="86"/>
        <v>0.47</v>
      </c>
      <c r="BJ182" s="438">
        <f t="shared" si="107"/>
        <v>3.8</v>
      </c>
      <c r="BK182" s="70">
        <v>4</v>
      </c>
      <c r="BL182" s="438">
        <f t="shared" si="87"/>
        <v>0.25</v>
      </c>
      <c r="BM182" s="442">
        <f t="shared" si="88"/>
        <v>0.47</v>
      </c>
      <c r="BN182" s="93">
        <v>0</v>
      </c>
      <c r="BO182" s="93">
        <f>+INDEX(FY2018_ALL_Targets!DV:DV,MATCH('Final Comp Values'!C182,FY2018_ALL_Targets!B:B,0))</f>
        <v>0</v>
      </c>
      <c r="BP182" s="93">
        <f>++INDEX(FY2018_ALL_Targets!DW:DW,MATCH('Final Comp Values'!C182,FY2018_ALL_Targets!B:B,0))</f>
        <v>0</v>
      </c>
      <c r="BQ182" s="539">
        <f>++INDEX(FY2018_ALL_Targets!DX:DX,MATCH('Final Comp Values'!$C182,FY2018_ALL_Targets!$B:$B,0))</f>
        <v>0</v>
      </c>
      <c r="BR182" s="437">
        <f t="shared" si="89"/>
        <v>0</v>
      </c>
      <c r="BS182" s="438">
        <f t="shared" si="90"/>
        <v>0</v>
      </c>
      <c r="BT182" s="543">
        <f t="shared" si="108"/>
        <v>0</v>
      </c>
      <c r="BU182" s="437">
        <f t="shared" si="109"/>
        <v>6.68</v>
      </c>
      <c r="BV182" s="438">
        <f t="shared" si="91"/>
        <v>523379.42682980181</v>
      </c>
      <c r="BW182" s="548">
        <f t="shared" si="110"/>
        <v>1.4117232678796845E-3</v>
      </c>
      <c r="BX182" s="437">
        <f t="shared" si="92"/>
        <v>0</v>
      </c>
      <c r="BY182" s="551">
        <f t="shared" si="93"/>
        <v>0</v>
      </c>
      <c r="BZ182" s="471">
        <f t="shared" si="111"/>
        <v>0</v>
      </c>
      <c r="CA182" s="469">
        <f t="shared" si="112"/>
        <v>524324.19999999995</v>
      </c>
      <c r="CB182" s="471">
        <f t="shared" si="113"/>
        <v>523379.42682980181</v>
      </c>
      <c r="CC182" s="471">
        <f t="shared" si="114"/>
        <v>-9.9999999999997868E-3</v>
      </c>
      <c r="CD182" s="474">
        <f t="shared" si="115"/>
        <v>-783.74319880416863</v>
      </c>
      <c r="CE182" s="474">
        <f t="shared" si="116"/>
        <v>-944.77317019813927</v>
      </c>
      <c r="CF182" s="472">
        <f t="shared" si="117"/>
        <v>161.02997139397064</v>
      </c>
      <c r="CG182" s="473">
        <f t="shared" si="118"/>
        <v>0</v>
      </c>
    </row>
    <row r="183" spans="1:85" s="71" customFormat="1" ht="15.75" customHeight="1" x14ac:dyDescent="0.25">
      <c r="A183" s="81">
        <v>1026609</v>
      </c>
      <c r="B183" s="82">
        <v>4369</v>
      </c>
      <c r="C183" s="82">
        <v>675011</v>
      </c>
      <c r="D183" s="82" t="s">
        <v>1296</v>
      </c>
      <c r="E183" s="83" t="s">
        <v>206</v>
      </c>
      <c r="F183" s="83" t="s">
        <v>1356</v>
      </c>
      <c r="G183" s="84" t="s">
        <v>1260</v>
      </c>
      <c r="H183" s="85" t="s">
        <v>206</v>
      </c>
      <c r="I183" s="70" t="s">
        <v>35</v>
      </c>
      <c r="J183" s="70" t="s">
        <v>35</v>
      </c>
      <c r="K183" s="70" t="s">
        <v>35</v>
      </c>
      <c r="L183" s="70"/>
      <c r="M183" s="70"/>
      <c r="N183" s="77"/>
      <c r="O183" s="70">
        <v>436907</v>
      </c>
      <c r="P183" s="78">
        <v>8596</v>
      </c>
      <c r="Q183" s="79">
        <v>41640</v>
      </c>
      <c r="R183" s="79">
        <v>42004</v>
      </c>
      <c r="S183" s="78">
        <v>8596</v>
      </c>
      <c r="T183" s="80" t="s">
        <v>1265</v>
      </c>
      <c r="U183" s="61">
        <v>1.1017936318481422E-3</v>
      </c>
      <c r="V183" s="62">
        <v>8.7429897668573351E-4</v>
      </c>
      <c r="W183" s="30">
        <v>104666</v>
      </c>
      <c r="X183" s="63">
        <v>104666</v>
      </c>
      <c r="Y183" s="63">
        <v>209332</v>
      </c>
      <c r="Z183" s="67">
        <v>13900.63</v>
      </c>
      <c r="AA183" s="68">
        <v>13900.63</v>
      </c>
      <c r="AB183" s="68">
        <v>13900.63</v>
      </c>
      <c r="AC183" s="68">
        <v>13900.63</v>
      </c>
      <c r="AD183" s="66">
        <v>55602.5</v>
      </c>
      <c r="AE183" s="67">
        <v>25815.45</v>
      </c>
      <c r="AF183" s="68">
        <v>25815.45</v>
      </c>
      <c r="AG183" s="68">
        <v>25815.45</v>
      </c>
      <c r="AH183" s="68">
        <v>25815.45</v>
      </c>
      <c r="AI183" s="66">
        <v>103261.78</v>
      </c>
      <c r="AJ183" s="69">
        <v>368196.28</v>
      </c>
      <c r="AK183" s="406" t="s">
        <v>1296</v>
      </c>
      <c r="AL183" s="407">
        <v>78350.213597275724</v>
      </c>
      <c r="AM183" s="434">
        <f t="shared" si="94"/>
        <v>225088.17204301077</v>
      </c>
      <c r="AN183" s="435">
        <f t="shared" si="95"/>
        <v>59787.634408602156</v>
      </c>
      <c r="AO183" s="436">
        <f t="shared" si="96"/>
        <v>111034.17204301075</v>
      </c>
      <c r="AP183" s="437">
        <f t="shared" si="97"/>
        <v>2.87</v>
      </c>
      <c r="AQ183" s="438">
        <f t="shared" si="97"/>
        <v>0.76</v>
      </c>
      <c r="AR183" s="438">
        <f t="shared" si="97"/>
        <v>1.42</v>
      </c>
      <c r="AS183" s="443">
        <f t="shared" si="98"/>
        <v>5.05</v>
      </c>
      <c r="AT183" s="437">
        <f t="shared" si="99"/>
        <v>2.67</v>
      </c>
      <c r="AU183" s="438">
        <f t="shared" si="100"/>
        <v>0.71</v>
      </c>
      <c r="AV183" s="438">
        <f t="shared" si="101"/>
        <v>1.32</v>
      </c>
      <c r="AW183" s="444">
        <f t="shared" si="102"/>
        <v>4.7</v>
      </c>
      <c r="AX183" s="441">
        <f t="shared" si="103"/>
        <v>2.67</v>
      </c>
      <c r="AY183" s="70">
        <f t="shared" si="104"/>
        <v>4</v>
      </c>
      <c r="AZ183" s="438">
        <f t="shared" si="81"/>
        <v>0.18</v>
      </c>
      <c r="BA183" s="442">
        <f t="shared" si="82"/>
        <v>0.33</v>
      </c>
      <c r="BB183" s="438">
        <f t="shared" si="105"/>
        <v>2.67</v>
      </c>
      <c r="BC183" s="70">
        <v>4</v>
      </c>
      <c r="BD183" s="438">
        <f t="shared" si="83"/>
        <v>0.18</v>
      </c>
      <c r="BE183" s="442">
        <f t="shared" si="84"/>
        <v>0.33</v>
      </c>
      <c r="BF183" s="438">
        <f t="shared" si="106"/>
        <v>2.67</v>
      </c>
      <c r="BG183" s="70">
        <v>4</v>
      </c>
      <c r="BH183" s="438">
        <f t="shared" si="85"/>
        <v>0.18</v>
      </c>
      <c r="BI183" s="442">
        <f t="shared" si="86"/>
        <v>0.33</v>
      </c>
      <c r="BJ183" s="438">
        <f t="shared" si="107"/>
        <v>2.67</v>
      </c>
      <c r="BK183" s="70">
        <v>4</v>
      </c>
      <c r="BL183" s="438">
        <f t="shared" si="87"/>
        <v>0.18</v>
      </c>
      <c r="BM183" s="442">
        <f t="shared" si="88"/>
        <v>0.33</v>
      </c>
      <c r="BN183" s="93">
        <v>0</v>
      </c>
      <c r="BO183" s="93">
        <f>+INDEX(FY2018_ALL_Targets!DV:DV,MATCH('Final Comp Values'!C183,FY2018_ALL_Targets!B:B,0))</f>
        <v>0</v>
      </c>
      <c r="BP183" s="93">
        <f>++INDEX(FY2018_ALL_Targets!DW:DW,MATCH('Final Comp Values'!C183,FY2018_ALL_Targets!B:B,0))</f>
        <v>0</v>
      </c>
      <c r="BQ183" s="539">
        <f>++INDEX(FY2018_ALL_Targets!DX:DX,MATCH('Final Comp Values'!$C183,FY2018_ALL_Targets!$B:$B,0))</f>
        <v>0</v>
      </c>
      <c r="BR183" s="437">
        <f t="shared" si="89"/>
        <v>0</v>
      </c>
      <c r="BS183" s="438">
        <f t="shared" si="90"/>
        <v>0</v>
      </c>
      <c r="BT183" s="543">
        <f t="shared" si="108"/>
        <v>0</v>
      </c>
      <c r="BU183" s="437">
        <f t="shared" si="109"/>
        <v>4.71</v>
      </c>
      <c r="BV183" s="438">
        <f t="shared" si="91"/>
        <v>369029.50604316866</v>
      </c>
      <c r="BW183" s="548">
        <f t="shared" si="110"/>
        <v>9.9539170534630457E-4</v>
      </c>
      <c r="BX183" s="437">
        <f t="shared" si="92"/>
        <v>0</v>
      </c>
      <c r="BY183" s="551">
        <f t="shared" si="93"/>
        <v>0</v>
      </c>
      <c r="BZ183" s="471">
        <f t="shared" si="111"/>
        <v>0</v>
      </c>
      <c r="CA183" s="469">
        <f t="shared" si="112"/>
        <v>368196.28</v>
      </c>
      <c r="CB183" s="471">
        <f t="shared" si="113"/>
        <v>369029.50604316866</v>
      </c>
      <c r="CC183" s="471">
        <f t="shared" si="114"/>
        <v>9.9999999999997868E-3</v>
      </c>
      <c r="CD183" s="474">
        <f t="shared" si="115"/>
        <v>783.39634042551518</v>
      </c>
      <c r="CE183" s="474">
        <f t="shared" si="116"/>
        <v>833.22604316862999</v>
      </c>
      <c r="CF183" s="472">
        <f t="shared" si="117"/>
        <v>-49.829702743114808</v>
      </c>
      <c r="CG183" s="473">
        <f t="shared" si="118"/>
        <v>0</v>
      </c>
    </row>
    <row r="184" spans="1:85" s="71" customFormat="1" ht="15.75" customHeight="1" x14ac:dyDescent="0.25">
      <c r="A184" s="81">
        <v>1026616</v>
      </c>
      <c r="B184" s="82">
        <v>4586</v>
      </c>
      <c r="C184" s="82">
        <v>455831</v>
      </c>
      <c r="D184" s="82" t="s">
        <v>1296</v>
      </c>
      <c r="E184" s="83" t="s">
        <v>734</v>
      </c>
      <c r="F184" s="83" t="s">
        <v>1356</v>
      </c>
      <c r="G184" s="84" t="s">
        <v>1260</v>
      </c>
      <c r="H184" s="85" t="s">
        <v>734</v>
      </c>
      <c r="I184" s="70" t="s">
        <v>35</v>
      </c>
      <c r="J184" s="70" t="s">
        <v>35</v>
      </c>
      <c r="K184" s="70" t="s">
        <v>35</v>
      </c>
      <c r="L184" s="70"/>
      <c r="M184" s="70"/>
      <c r="N184" s="77"/>
      <c r="O184" s="70">
        <v>458606</v>
      </c>
      <c r="P184" s="78">
        <v>14100</v>
      </c>
      <c r="Q184" s="79">
        <v>41640</v>
      </c>
      <c r="R184" s="79">
        <v>42004</v>
      </c>
      <c r="S184" s="78">
        <v>14100</v>
      </c>
      <c r="T184" s="80" t="s">
        <v>1265</v>
      </c>
      <c r="U184" s="61">
        <v>1.8072696846275949E-3</v>
      </c>
      <c r="V184" s="62">
        <v>1.4341106993100096E-3</v>
      </c>
      <c r="W184" s="30">
        <v>171683</v>
      </c>
      <c r="X184" s="63">
        <v>171683</v>
      </c>
      <c r="Y184" s="63">
        <v>343366</v>
      </c>
      <c r="Z184" s="67">
        <v>22801.16</v>
      </c>
      <c r="AA184" s="68">
        <v>22801.16</v>
      </c>
      <c r="AB184" s="68">
        <v>22801.16</v>
      </c>
      <c r="AC184" s="68">
        <v>22801.16</v>
      </c>
      <c r="AD184" s="66">
        <v>91204.65</v>
      </c>
      <c r="AE184" s="67">
        <v>42345.02</v>
      </c>
      <c r="AF184" s="68">
        <v>42345.02</v>
      </c>
      <c r="AG184" s="68">
        <v>42345.02</v>
      </c>
      <c r="AH184" s="68">
        <v>42345.02</v>
      </c>
      <c r="AI184" s="66">
        <v>169380.07</v>
      </c>
      <c r="AJ184" s="69">
        <v>603950.72</v>
      </c>
      <c r="AK184" s="406" t="s">
        <v>1296</v>
      </c>
      <c r="AL184" s="407">
        <v>78350.213597275724</v>
      </c>
      <c r="AM184" s="434">
        <f t="shared" si="94"/>
        <v>369210.75268817204</v>
      </c>
      <c r="AN184" s="435">
        <f t="shared" si="95"/>
        <v>98069.516129032258</v>
      </c>
      <c r="AO184" s="436">
        <f t="shared" si="96"/>
        <v>182129.10752688174</v>
      </c>
      <c r="AP184" s="437">
        <f t="shared" si="97"/>
        <v>4.71</v>
      </c>
      <c r="AQ184" s="438">
        <f t="shared" si="97"/>
        <v>1.25</v>
      </c>
      <c r="AR184" s="438">
        <f t="shared" si="97"/>
        <v>2.3199999999999998</v>
      </c>
      <c r="AS184" s="443">
        <f t="shared" si="98"/>
        <v>8.2799999999999994</v>
      </c>
      <c r="AT184" s="437">
        <f t="shared" si="99"/>
        <v>4.38</v>
      </c>
      <c r="AU184" s="438">
        <f t="shared" si="100"/>
        <v>1.1599999999999999</v>
      </c>
      <c r="AV184" s="438">
        <f t="shared" si="101"/>
        <v>2.16</v>
      </c>
      <c r="AW184" s="444">
        <f t="shared" si="102"/>
        <v>7.7</v>
      </c>
      <c r="AX184" s="441">
        <f t="shared" si="103"/>
        <v>4.38</v>
      </c>
      <c r="AY184" s="70">
        <f t="shared" si="104"/>
        <v>4</v>
      </c>
      <c r="AZ184" s="438">
        <f t="shared" si="81"/>
        <v>0.28999999999999998</v>
      </c>
      <c r="BA184" s="442">
        <f t="shared" si="82"/>
        <v>0.54</v>
      </c>
      <c r="BB184" s="438">
        <f t="shared" si="105"/>
        <v>4.38</v>
      </c>
      <c r="BC184" s="70">
        <v>4</v>
      </c>
      <c r="BD184" s="438">
        <f t="shared" si="83"/>
        <v>0.28999999999999998</v>
      </c>
      <c r="BE184" s="442">
        <f t="shared" si="84"/>
        <v>0.54</v>
      </c>
      <c r="BF184" s="438">
        <f t="shared" si="106"/>
        <v>4.38</v>
      </c>
      <c r="BG184" s="70">
        <v>4</v>
      </c>
      <c r="BH184" s="438">
        <f t="shared" si="85"/>
        <v>0.28999999999999998</v>
      </c>
      <c r="BI184" s="442">
        <f t="shared" si="86"/>
        <v>0.54</v>
      </c>
      <c r="BJ184" s="438">
        <f t="shared" si="107"/>
        <v>4.38</v>
      </c>
      <c r="BK184" s="70">
        <v>4</v>
      </c>
      <c r="BL184" s="438">
        <f t="shared" si="87"/>
        <v>0.28999999999999998</v>
      </c>
      <c r="BM184" s="442">
        <f t="shared" si="88"/>
        <v>0.54</v>
      </c>
      <c r="BN184" s="93">
        <v>0</v>
      </c>
      <c r="BO184" s="93">
        <f>+INDEX(FY2018_ALL_Targets!DV:DV,MATCH('Final Comp Values'!C184,FY2018_ALL_Targets!B:B,0))</f>
        <v>0</v>
      </c>
      <c r="BP184" s="93">
        <f>++INDEX(FY2018_ALL_Targets!DW:DW,MATCH('Final Comp Values'!C184,FY2018_ALL_Targets!B:B,0))</f>
        <v>0</v>
      </c>
      <c r="BQ184" s="539">
        <f>++INDEX(FY2018_ALL_Targets!DX:DX,MATCH('Final Comp Values'!$C184,FY2018_ALL_Targets!$B:$B,0))</f>
        <v>0</v>
      </c>
      <c r="BR184" s="437">
        <f t="shared" si="89"/>
        <v>0</v>
      </c>
      <c r="BS184" s="438">
        <f t="shared" si="90"/>
        <v>0</v>
      </c>
      <c r="BT184" s="543">
        <f t="shared" si="108"/>
        <v>0</v>
      </c>
      <c r="BU184" s="437">
        <f t="shared" si="109"/>
        <v>7.7</v>
      </c>
      <c r="BV184" s="438">
        <f t="shared" si="91"/>
        <v>603296.64469902311</v>
      </c>
      <c r="BW184" s="548">
        <f t="shared" si="110"/>
        <v>1.6272858027954449E-3</v>
      </c>
      <c r="BX184" s="437">
        <f t="shared" si="92"/>
        <v>0</v>
      </c>
      <c r="BY184" s="551">
        <f t="shared" si="93"/>
        <v>0</v>
      </c>
      <c r="BZ184" s="471">
        <f t="shared" si="111"/>
        <v>0</v>
      </c>
      <c r="CA184" s="469">
        <f t="shared" si="112"/>
        <v>603950.72</v>
      </c>
      <c r="CB184" s="471">
        <f t="shared" si="113"/>
        <v>603296.64469902311</v>
      </c>
      <c r="CC184" s="471">
        <f t="shared" si="114"/>
        <v>0</v>
      </c>
      <c r="CD184" s="474">
        <f t="shared" si="115"/>
        <v>0</v>
      </c>
      <c r="CE184" s="474">
        <f t="shared" si="116"/>
        <v>-654.07530097686686</v>
      </c>
      <c r="CF184" s="472">
        <f t="shared" si="117"/>
        <v>654.07530097686686</v>
      </c>
      <c r="CG184" s="473">
        <f t="shared" si="118"/>
        <v>0</v>
      </c>
    </row>
    <row r="185" spans="1:85" s="71" customFormat="1" ht="15.75" customHeight="1" x14ac:dyDescent="0.25">
      <c r="A185" s="81">
        <v>509302</v>
      </c>
      <c r="B185" s="82">
        <v>5093</v>
      </c>
      <c r="C185" s="82">
        <v>675098</v>
      </c>
      <c r="D185" s="82" t="s">
        <v>1258</v>
      </c>
      <c r="E185" s="83" t="s">
        <v>948</v>
      </c>
      <c r="F185" s="83" t="s">
        <v>1358</v>
      </c>
      <c r="G185" s="84" t="s">
        <v>1260</v>
      </c>
      <c r="H185" s="85" t="s">
        <v>948</v>
      </c>
      <c r="I185" s="70" t="s">
        <v>35</v>
      </c>
      <c r="J185" s="70" t="s">
        <v>35</v>
      </c>
      <c r="K185" s="70" t="s">
        <v>35</v>
      </c>
      <c r="L185" s="70"/>
      <c r="M185" s="70"/>
      <c r="N185" s="77"/>
      <c r="O185" s="70">
        <v>509302</v>
      </c>
      <c r="P185" s="78">
        <v>17051</v>
      </c>
      <c r="Q185" s="79">
        <v>41640</v>
      </c>
      <c r="R185" s="79">
        <v>42004</v>
      </c>
      <c r="S185" s="78">
        <v>17051</v>
      </c>
      <c r="T185" s="80" t="s">
        <v>1263</v>
      </c>
      <c r="U185" s="61">
        <v>2.1855145668500083E-3</v>
      </c>
      <c r="V185" s="62">
        <v>1.7342568463783671E-3</v>
      </c>
      <c r="W185" s="30">
        <v>207615</v>
      </c>
      <c r="X185" s="63">
        <v>207615</v>
      </c>
      <c r="Y185" s="63">
        <v>415230</v>
      </c>
      <c r="Z185" s="67">
        <v>27573.24</v>
      </c>
      <c r="AA185" s="68">
        <v>27573.24</v>
      </c>
      <c r="AB185" s="68">
        <v>27573.24</v>
      </c>
      <c r="AC185" s="68">
        <v>27573.24</v>
      </c>
      <c r="AD185" s="66">
        <v>110292.95</v>
      </c>
      <c r="AE185" s="67">
        <v>51207.44</v>
      </c>
      <c r="AF185" s="68">
        <v>51207.44</v>
      </c>
      <c r="AG185" s="68">
        <v>51207.44</v>
      </c>
      <c r="AH185" s="68">
        <v>51207.44</v>
      </c>
      <c r="AI185" s="66">
        <v>204829.76</v>
      </c>
      <c r="AJ185" s="69">
        <v>730352.71</v>
      </c>
      <c r="AK185" s="406" t="s">
        <v>1258</v>
      </c>
      <c r="AL185" s="407">
        <v>61126.054988709904</v>
      </c>
      <c r="AM185" s="434">
        <f t="shared" si="94"/>
        <v>446483.87096774194</v>
      </c>
      <c r="AN185" s="435">
        <f t="shared" si="95"/>
        <v>118594.56989247313</v>
      </c>
      <c r="AO185" s="436">
        <f t="shared" si="96"/>
        <v>220247.0537634409</v>
      </c>
      <c r="AP185" s="437">
        <f t="shared" si="97"/>
        <v>7.3</v>
      </c>
      <c r="AQ185" s="438">
        <f t="shared" si="97"/>
        <v>1.94</v>
      </c>
      <c r="AR185" s="438">
        <f t="shared" si="97"/>
        <v>3.6</v>
      </c>
      <c r="AS185" s="443">
        <f t="shared" si="98"/>
        <v>12.84</v>
      </c>
      <c r="AT185" s="437">
        <f t="shared" si="99"/>
        <v>6.79</v>
      </c>
      <c r="AU185" s="438">
        <f t="shared" si="100"/>
        <v>1.8</v>
      </c>
      <c r="AV185" s="438">
        <f t="shared" si="101"/>
        <v>3.35</v>
      </c>
      <c r="AW185" s="444">
        <f t="shared" si="102"/>
        <v>11.94</v>
      </c>
      <c r="AX185" s="441">
        <f t="shared" si="103"/>
        <v>6.79</v>
      </c>
      <c r="AY185" s="70">
        <f t="shared" si="104"/>
        <v>4</v>
      </c>
      <c r="AZ185" s="438">
        <f t="shared" si="81"/>
        <v>0.45</v>
      </c>
      <c r="BA185" s="442">
        <f t="shared" si="82"/>
        <v>0.84</v>
      </c>
      <c r="BB185" s="438">
        <f t="shared" si="105"/>
        <v>6.79</v>
      </c>
      <c r="BC185" s="70">
        <v>4</v>
      </c>
      <c r="BD185" s="438">
        <f t="shared" si="83"/>
        <v>0.45</v>
      </c>
      <c r="BE185" s="442">
        <f t="shared" si="84"/>
        <v>0.84</v>
      </c>
      <c r="BF185" s="438">
        <f t="shared" si="106"/>
        <v>6.79</v>
      </c>
      <c r="BG185" s="70">
        <v>4</v>
      </c>
      <c r="BH185" s="438">
        <f t="shared" si="85"/>
        <v>0.45</v>
      </c>
      <c r="BI185" s="442">
        <f t="shared" si="86"/>
        <v>0.84</v>
      </c>
      <c r="BJ185" s="438">
        <f t="shared" si="107"/>
        <v>6.79</v>
      </c>
      <c r="BK185" s="70">
        <v>4</v>
      </c>
      <c r="BL185" s="438">
        <f t="shared" si="87"/>
        <v>0.45</v>
      </c>
      <c r="BM185" s="442">
        <f t="shared" si="88"/>
        <v>0.84</v>
      </c>
      <c r="BN185" s="93">
        <v>0</v>
      </c>
      <c r="BO185" s="93">
        <f>+INDEX(FY2018_ALL_Targets!DV:DV,MATCH('Final Comp Values'!C185,FY2018_ALL_Targets!B:B,0))</f>
        <v>0</v>
      </c>
      <c r="BP185" s="93">
        <f>++INDEX(FY2018_ALL_Targets!DW:DW,MATCH('Final Comp Values'!C185,FY2018_ALL_Targets!B:B,0))</f>
        <v>0</v>
      </c>
      <c r="BQ185" s="539">
        <f>++INDEX(FY2018_ALL_Targets!DX:DX,MATCH('Final Comp Values'!$C185,FY2018_ALL_Targets!$B:$B,0))</f>
        <v>0</v>
      </c>
      <c r="BR185" s="437">
        <f t="shared" si="89"/>
        <v>0</v>
      </c>
      <c r="BS185" s="438">
        <f t="shared" si="90"/>
        <v>0</v>
      </c>
      <c r="BT185" s="543">
        <f t="shared" si="108"/>
        <v>0</v>
      </c>
      <c r="BU185" s="437">
        <f t="shared" si="109"/>
        <v>11.95</v>
      </c>
      <c r="BV185" s="438">
        <f t="shared" si="91"/>
        <v>730456.35711508326</v>
      </c>
      <c r="BW185" s="548">
        <f t="shared" si="110"/>
        <v>1.9702765959987434E-3</v>
      </c>
      <c r="BX185" s="437">
        <f t="shared" si="92"/>
        <v>0</v>
      </c>
      <c r="BY185" s="551">
        <f t="shared" si="93"/>
        <v>0</v>
      </c>
      <c r="BZ185" s="471">
        <f t="shared" si="111"/>
        <v>0</v>
      </c>
      <c r="CA185" s="469">
        <f t="shared" si="112"/>
        <v>730352.71</v>
      </c>
      <c r="CB185" s="471">
        <f t="shared" si="113"/>
        <v>730456.35711508326</v>
      </c>
      <c r="CC185" s="471">
        <f t="shared" si="114"/>
        <v>9.9999999999997868E-3</v>
      </c>
      <c r="CD185" s="474">
        <f t="shared" si="115"/>
        <v>611.6856867671562</v>
      </c>
      <c r="CE185" s="474">
        <f t="shared" si="116"/>
        <v>103.64711508329492</v>
      </c>
      <c r="CF185" s="472">
        <f t="shared" si="117"/>
        <v>508.03857168386128</v>
      </c>
      <c r="CG185" s="473">
        <f t="shared" si="118"/>
        <v>0</v>
      </c>
    </row>
    <row r="186" spans="1:85" s="71" customFormat="1" ht="15.75" customHeight="1" x14ac:dyDescent="0.25">
      <c r="A186" s="87">
        <v>1028643</v>
      </c>
      <c r="B186" s="88">
        <v>4579</v>
      </c>
      <c r="C186" s="88">
        <v>455467</v>
      </c>
      <c r="D186" s="88" t="s">
        <v>1267</v>
      </c>
      <c r="E186" s="89" t="s">
        <v>240</v>
      </c>
      <c r="F186" s="89" t="s">
        <v>1359</v>
      </c>
      <c r="G186" s="90" t="s">
        <v>1260</v>
      </c>
      <c r="H186" s="91" t="s">
        <v>1359</v>
      </c>
      <c r="I186" s="70" t="s">
        <v>35</v>
      </c>
      <c r="J186" s="70" t="s">
        <v>1262</v>
      </c>
      <c r="K186" s="70" t="s">
        <v>35</v>
      </c>
      <c r="L186" s="70"/>
      <c r="M186" s="70"/>
      <c r="N186" s="77"/>
      <c r="O186" s="86">
        <v>1015208</v>
      </c>
      <c r="P186" s="78">
        <v>32137</v>
      </c>
      <c r="Q186" s="79">
        <v>41640</v>
      </c>
      <c r="R186" s="79">
        <v>42004</v>
      </c>
      <c r="S186" s="78">
        <v>32137</v>
      </c>
      <c r="T186" s="80" t="s">
        <v>1263</v>
      </c>
      <c r="U186" s="61">
        <v>4.1191649542465965E-3</v>
      </c>
      <c r="V186" s="62">
        <v>3.2686535846614029E-3</v>
      </c>
      <c r="W186" s="30">
        <v>391304</v>
      </c>
      <c r="X186" s="63">
        <v>391304</v>
      </c>
      <c r="Y186" s="63">
        <v>782608</v>
      </c>
      <c r="Z186" s="67">
        <v>51968.87</v>
      </c>
      <c r="AA186" s="68">
        <v>51968.87</v>
      </c>
      <c r="AB186" s="68">
        <v>51968.87</v>
      </c>
      <c r="AC186" s="68">
        <v>51968.87</v>
      </c>
      <c r="AD186" s="66">
        <v>207875.46</v>
      </c>
      <c r="AE186" s="67">
        <v>96513.61</v>
      </c>
      <c r="AF186" s="68">
        <v>96513.61</v>
      </c>
      <c r="AG186" s="68">
        <v>96513.61</v>
      </c>
      <c r="AH186" s="68">
        <v>96513.61</v>
      </c>
      <c r="AI186" s="66">
        <v>386054.43</v>
      </c>
      <c r="AJ186" s="69">
        <v>1376537.89</v>
      </c>
      <c r="AK186" s="406" t="s">
        <v>1267</v>
      </c>
      <c r="AL186" s="407">
        <v>54327.030754892119</v>
      </c>
      <c r="AM186" s="434">
        <f t="shared" si="94"/>
        <v>841513.97849462368</v>
      </c>
      <c r="AN186" s="435">
        <f t="shared" si="95"/>
        <v>223522</v>
      </c>
      <c r="AO186" s="436">
        <f t="shared" si="96"/>
        <v>415112.29032258067</v>
      </c>
      <c r="AP186" s="437">
        <f t="shared" si="97"/>
        <v>15.49</v>
      </c>
      <c r="AQ186" s="438">
        <f t="shared" si="97"/>
        <v>4.1100000000000003</v>
      </c>
      <c r="AR186" s="438">
        <f t="shared" si="97"/>
        <v>7.64</v>
      </c>
      <c r="AS186" s="443">
        <f t="shared" si="98"/>
        <v>27.240000000000002</v>
      </c>
      <c r="AT186" s="437">
        <f t="shared" si="99"/>
        <v>14.41</v>
      </c>
      <c r="AU186" s="438">
        <f t="shared" si="100"/>
        <v>3.83</v>
      </c>
      <c r="AV186" s="438">
        <f t="shared" si="101"/>
        <v>7.11</v>
      </c>
      <c r="AW186" s="444">
        <f t="shared" si="102"/>
        <v>25.35</v>
      </c>
      <c r="AX186" s="441">
        <f t="shared" si="103"/>
        <v>14.41</v>
      </c>
      <c r="AY186" s="70">
        <f t="shared" si="104"/>
        <v>4</v>
      </c>
      <c r="AZ186" s="438">
        <f t="shared" si="81"/>
        <v>0.96</v>
      </c>
      <c r="BA186" s="442">
        <f t="shared" si="82"/>
        <v>1.78</v>
      </c>
      <c r="BB186" s="438">
        <f t="shared" si="105"/>
        <v>14.41</v>
      </c>
      <c r="BC186" s="70">
        <v>4</v>
      </c>
      <c r="BD186" s="438">
        <f t="shared" si="83"/>
        <v>0.96</v>
      </c>
      <c r="BE186" s="442">
        <f t="shared" si="84"/>
        <v>1.78</v>
      </c>
      <c r="BF186" s="438">
        <f t="shared" si="106"/>
        <v>14.41</v>
      </c>
      <c r="BG186" s="70">
        <v>4</v>
      </c>
      <c r="BH186" s="438">
        <f t="shared" si="85"/>
        <v>0.96</v>
      </c>
      <c r="BI186" s="442">
        <f t="shared" si="86"/>
        <v>1.78</v>
      </c>
      <c r="BJ186" s="438">
        <f t="shared" si="107"/>
        <v>14.41</v>
      </c>
      <c r="BK186" s="70">
        <v>4</v>
      </c>
      <c r="BL186" s="438">
        <f t="shared" si="87"/>
        <v>0.96</v>
      </c>
      <c r="BM186" s="442">
        <f t="shared" si="88"/>
        <v>1.78</v>
      </c>
      <c r="BN186" s="93">
        <v>0</v>
      </c>
      <c r="BO186" s="93">
        <f>+INDEX(FY2018_ALL_Targets!DV:DV,MATCH('Final Comp Values'!C186,FY2018_ALL_Targets!B:B,0))</f>
        <v>0</v>
      </c>
      <c r="BP186" s="93">
        <f>++INDEX(FY2018_ALL_Targets!DW:DW,MATCH('Final Comp Values'!C186,FY2018_ALL_Targets!B:B,0))</f>
        <v>0</v>
      </c>
      <c r="BQ186" s="539">
        <f>++INDEX(FY2018_ALL_Targets!DX:DX,MATCH('Final Comp Values'!$C186,FY2018_ALL_Targets!$B:$B,0))</f>
        <v>0</v>
      </c>
      <c r="BR186" s="437">
        <f t="shared" si="89"/>
        <v>0</v>
      </c>
      <c r="BS186" s="438">
        <f t="shared" si="90"/>
        <v>0</v>
      </c>
      <c r="BT186" s="543">
        <f t="shared" si="108"/>
        <v>0</v>
      </c>
      <c r="BU186" s="437">
        <f t="shared" si="109"/>
        <v>25.37</v>
      </c>
      <c r="BV186" s="438">
        <f t="shared" si="91"/>
        <v>1378276.7702516131</v>
      </c>
      <c r="BW186" s="548">
        <f t="shared" si="110"/>
        <v>3.7176573751245348E-3</v>
      </c>
      <c r="BX186" s="437">
        <f t="shared" si="92"/>
        <v>0</v>
      </c>
      <c r="BY186" s="551">
        <f t="shared" si="93"/>
        <v>0</v>
      </c>
      <c r="BZ186" s="471">
        <f t="shared" si="111"/>
        <v>0</v>
      </c>
      <c r="CA186" s="469">
        <f t="shared" si="112"/>
        <v>1376537.89</v>
      </c>
      <c r="CB186" s="471">
        <f t="shared" si="113"/>
        <v>1378276.7702516131</v>
      </c>
      <c r="CC186" s="471">
        <f t="shared" si="114"/>
        <v>1.9999999999999574E-2</v>
      </c>
      <c r="CD186" s="474">
        <f t="shared" si="115"/>
        <v>1086.0259487179255</v>
      </c>
      <c r="CE186" s="474">
        <f t="shared" si="116"/>
        <v>1738.8802516132127</v>
      </c>
      <c r="CF186" s="472">
        <f t="shared" si="117"/>
        <v>-652.85430289528722</v>
      </c>
      <c r="CG186" s="473">
        <f t="shared" si="118"/>
        <v>0</v>
      </c>
    </row>
    <row r="187" spans="1:85" s="71" customFormat="1" ht="15.75" customHeight="1" x14ac:dyDescent="0.25">
      <c r="A187" s="87">
        <v>1026523</v>
      </c>
      <c r="B187" s="88">
        <v>5045</v>
      </c>
      <c r="C187" s="88">
        <v>676044</v>
      </c>
      <c r="D187" s="88" t="s">
        <v>1297</v>
      </c>
      <c r="E187" s="89" t="s">
        <v>926</v>
      </c>
      <c r="F187" s="89" t="s">
        <v>1360</v>
      </c>
      <c r="G187" s="90" t="s">
        <v>1260</v>
      </c>
      <c r="H187" s="91" t="s">
        <v>1360</v>
      </c>
      <c r="I187" s="70" t="s">
        <v>35</v>
      </c>
      <c r="J187" s="70" t="s">
        <v>35</v>
      </c>
      <c r="K187" s="70" t="s">
        <v>35</v>
      </c>
      <c r="L187" s="70"/>
      <c r="M187" s="70"/>
      <c r="N187" s="77"/>
      <c r="O187" s="70">
        <v>1025397</v>
      </c>
      <c r="P187" s="78">
        <v>17037</v>
      </c>
      <c r="Q187" s="79">
        <v>41640</v>
      </c>
      <c r="R187" s="79">
        <v>42004</v>
      </c>
      <c r="S187" s="78">
        <v>17037</v>
      </c>
      <c r="T187" s="80" t="s">
        <v>1263</v>
      </c>
      <c r="U187" s="61">
        <v>2.1837201146808747E-3</v>
      </c>
      <c r="V187" s="62">
        <v>1.7328329066769244E-3</v>
      </c>
      <c r="W187" s="30">
        <v>207445</v>
      </c>
      <c r="X187" s="63">
        <v>207445</v>
      </c>
      <c r="Y187" s="63">
        <v>414890</v>
      </c>
      <c r="Z187" s="67">
        <v>27550.6</v>
      </c>
      <c r="AA187" s="68">
        <v>27550.6</v>
      </c>
      <c r="AB187" s="68">
        <v>27550.6</v>
      </c>
      <c r="AC187" s="68">
        <v>27550.6</v>
      </c>
      <c r="AD187" s="66">
        <v>110202.39</v>
      </c>
      <c r="AE187" s="67">
        <v>51165.4</v>
      </c>
      <c r="AF187" s="68">
        <v>51165.4</v>
      </c>
      <c r="AG187" s="68">
        <v>51165.4</v>
      </c>
      <c r="AH187" s="68">
        <v>51165.4</v>
      </c>
      <c r="AI187" s="66">
        <v>204661.58</v>
      </c>
      <c r="AJ187" s="69">
        <v>729753.97</v>
      </c>
      <c r="AK187" s="406" t="s">
        <v>1297</v>
      </c>
      <c r="AL187" s="407">
        <v>39786.959998239028</v>
      </c>
      <c r="AM187" s="434">
        <f t="shared" si="94"/>
        <v>446118.2795698925</v>
      </c>
      <c r="AN187" s="435">
        <f t="shared" si="95"/>
        <v>118497.19354838711</v>
      </c>
      <c r="AO187" s="436">
        <f t="shared" si="96"/>
        <v>220066.21505376344</v>
      </c>
      <c r="AP187" s="437">
        <f t="shared" si="97"/>
        <v>11.21</v>
      </c>
      <c r="AQ187" s="438">
        <f t="shared" si="97"/>
        <v>2.98</v>
      </c>
      <c r="AR187" s="438">
        <f t="shared" si="97"/>
        <v>5.53</v>
      </c>
      <c r="AS187" s="443">
        <f t="shared" si="98"/>
        <v>19.720000000000002</v>
      </c>
      <c r="AT187" s="437">
        <f t="shared" si="99"/>
        <v>10.43</v>
      </c>
      <c r="AU187" s="438">
        <f t="shared" si="100"/>
        <v>2.77</v>
      </c>
      <c r="AV187" s="438">
        <f t="shared" si="101"/>
        <v>5.14</v>
      </c>
      <c r="AW187" s="444">
        <f t="shared" si="102"/>
        <v>18.34</v>
      </c>
      <c r="AX187" s="441">
        <f t="shared" si="103"/>
        <v>10.43</v>
      </c>
      <c r="AY187" s="70">
        <f t="shared" si="104"/>
        <v>4</v>
      </c>
      <c r="AZ187" s="438">
        <f t="shared" si="81"/>
        <v>0.69</v>
      </c>
      <c r="BA187" s="442">
        <f t="shared" si="82"/>
        <v>1.29</v>
      </c>
      <c r="BB187" s="438">
        <f t="shared" si="105"/>
        <v>10.43</v>
      </c>
      <c r="BC187" s="70">
        <v>4</v>
      </c>
      <c r="BD187" s="438">
        <f t="shared" si="83"/>
        <v>0.69</v>
      </c>
      <c r="BE187" s="442">
        <f t="shared" si="84"/>
        <v>1.29</v>
      </c>
      <c r="BF187" s="438">
        <f t="shared" si="106"/>
        <v>10.43</v>
      </c>
      <c r="BG187" s="70">
        <v>4</v>
      </c>
      <c r="BH187" s="438">
        <f t="shared" si="85"/>
        <v>0.69</v>
      </c>
      <c r="BI187" s="442">
        <f t="shared" si="86"/>
        <v>1.29</v>
      </c>
      <c r="BJ187" s="438">
        <f t="shared" si="107"/>
        <v>10.43</v>
      </c>
      <c r="BK187" s="70">
        <v>4</v>
      </c>
      <c r="BL187" s="438">
        <f t="shared" si="87"/>
        <v>0.69</v>
      </c>
      <c r="BM187" s="442">
        <f t="shared" si="88"/>
        <v>1.29</v>
      </c>
      <c r="BN187" s="93">
        <v>0</v>
      </c>
      <c r="BO187" s="93">
        <f>+INDEX(FY2018_ALL_Targets!DV:DV,MATCH('Final Comp Values'!C187,FY2018_ALL_Targets!B:B,0))</f>
        <v>0</v>
      </c>
      <c r="BP187" s="93">
        <f>++INDEX(FY2018_ALL_Targets!DW:DW,MATCH('Final Comp Values'!C187,FY2018_ALL_Targets!B:B,0))</f>
        <v>0</v>
      </c>
      <c r="BQ187" s="539">
        <f>++INDEX(FY2018_ALL_Targets!DX:DX,MATCH('Final Comp Values'!$C187,FY2018_ALL_Targets!$B:$B,0))</f>
        <v>0</v>
      </c>
      <c r="BR187" s="437">
        <f t="shared" si="89"/>
        <v>0</v>
      </c>
      <c r="BS187" s="438">
        <f t="shared" si="90"/>
        <v>0</v>
      </c>
      <c r="BT187" s="543">
        <f t="shared" si="108"/>
        <v>0</v>
      </c>
      <c r="BU187" s="437">
        <f t="shared" si="109"/>
        <v>18.350000000000001</v>
      </c>
      <c r="BV187" s="438">
        <f t="shared" si="91"/>
        <v>730090.71596768626</v>
      </c>
      <c r="BW187" s="548">
        <f t="shared" si="110"/>
        <v>1.9692903437904721E-3</v>
      </c>
      <c r="BX187" s="437">
        <f t="shared" si="92"/>
        <v>0</v>
      </c>
      <c r="BY187" s="551">
        <f t="shared" si="93"/>
        <v>0</v>
      </c>
      <c r="BZ187" s="471">
        <f t="shared" si="111"/>
        <v>1.7763568394002505E-15</v>
      </c>
      <c r="CA187" s="469">
        <f t="shared" si="112"/>
        <v>729753.97</v>
      </c>
      <c r="CB187" s="471">
        <f t="shared" si="113"/>
        <v>730090.71596768626</v>
      </c>
      <c r="CC187" s="471">
        <f t="shared" si="114"/>
        <v>1.0000000000001563E-2</v>
      </c>
      <c r="CD187" s="474">
        <f t="shared" si="115"/>
        <v>397.90292802623452</v>
      </c>
      <c r="CE187" s="474">
        <f t="shared" si="116"/>
        <v>336.74596768629272</v>
      </c>
      <c r="CF187" s="472">
        <f t="shared" si="117"/>
        <v>61.156960339941804</v>
      </c>
      <c r="CG187" s="473">
        <f t="shared" si="118"/>
        <v>0</v>
      </c>
    </row>
    <row r="188" spans="1:85" s="71" customFormat="1" ht="15.75" customHeight="1" x14ac:dyDescent="0.25">
      <c r="A188" s="87">
        <v>1026537</v>
      </c>
      <c r="B188" s="88">
        <v>4455</v>
      </c>
      <c r="C188" s="88">
        <v>675124</v>
      </c>
      <c r="D188" s="88" t="s">
        <v>1274</v>
      </c>
      <c r="E188" s="89" t="s">
        <v>678</v>
      </c>
      <c r="F188" s="89" t="s">
        <v>1360</v>
      </c>
      <c r="G188" s="90" t="s">
        <v>1260</v>
      </c>
      <c r="H188" s="91" t="s">
        <v>1360</v>
      </c>
      <c r="I188" s="70" t="s">
        <v>35</v>
      </c>
      <c r="J188" s="70" t="s">
        <v>35</v>
      </c>
      <c r="K188" s="70" t="s">
        <v>35</v>
      </c>
      <c r="L188" s="70"/>
      <c r="M188" s="70"/>
      <c r="N188" s="77"/>
      <c r="O188" s="70">
        <v>1021097</v>
      </c>
      <c r="P188" s="78">
        <v>12103</v>
      </c>
      <c r="Q188" s="79">
        <v>41640</v>
      </c>
      <c r="R188" s="79">
        <v>42004</v>
      </c>
      <c r="S188" s="78">
        <v>12103</v>
      </c>
      <c r="T188" s="80" t="s">
        <v>1263</v>
      </c>
      <c r="U188" s="61">
        <v>1.5513039002161546E-3</v>
      </c>
      <c r="V188" s="62">
        <v>1.2309958718970955E-3</v>
      </c>
      <c r="W188" s="30">
        <v>147368</v>
      </c>
      <c r="X188" s="63">
        <v>147368</v>
      </c>
      <c r="Y188" s="63">
        <v>294736</v>
      </c>
      <c r="Z188" s="67">
        <v>19571.810000000001</v>
      </c>
      <c r="AA188" s="68">
        <v>19571.810000000001</v>
      </c>
      <c r="AB188" s="68">
        <v>19571.810000000001</v>
      </c>
      <c r="AC188" s="68">
        <v>19571.810000000001</v>
      </c>
      <c r="AD188" s="66">
        <v>78287.23</v>
      </c>
      <c r="AE188" s="67">
        <v>36347.64</v>
      </c>
      <c r="AF188" s="68">
        <v>36347.64</v>
      </c>
      <c r="AG188" s="68">
        <v>36347.64</v>
      </c>
      <c r="AH188" s="68">
        <v>36347.64</v>
      </c>
      <c r="AI188" s="66">
        <v>145390.57</v>
      </c>
      <c r="AJ188" s="69">
        <v>518413.8</v>
      </c>
      <c r="AK188" s="406" t="s">
        <v>1274</v>
      </c>
      <c r="AL188" s="407">
        <v>58134.265874579767</v>
      </c>
      <c r="AM188" s="434">
        <f t="shared" si="94"/>
        <v>316920.43010752689</v>
      </c>
      <c r="AN188" s="435">
        <f t="shared" si="95"/>
        <v>84179.817204301071</v>
      </c>
      <c r="AO188" s="436">
        <f t="shared" si="96"/>
        <v>156333.94623655916</v>
      </c>
      <c r="AP188" s="437">
        <f t="shared" si="97"/>
        <v>5.45</v>
      </c>
      <c r="AQ188" s="438">
        <f t="shared" si="97"/>
        <v>1.45</v>
      </c>
      <c r="AR188" s="438">
        <f t="shared" si="97"/>
        <v>2.69</v>
      </c>
      <c r="AS188" s="443">
        <f t="shared" si="98"/>
        <v>9.59</v>
      </c>
      <c r="AT188" s="437">
        <f t="shared" si="99"/>
        <v>5.07</v>
      </c>
      <c r="AU188" s="438">
        <f t="shared" si="100"/>
        <v>1.35</v>
      </c>
      <c r="AV188" s="438">
        <f t="shared" si="101"/>
        <v>2.5</v>
      </c>
      <c r="AW188" s="444">
        <f t="shared" si="102"/>
        <v>8.92</v>
      </c>
      <c r="AX188" s="441">
        <f t="shared" si="103"/>
        <v>5.07</v>
      </c>
      <c r="AY188" s="70">
        <f t="shared" si="104"/>
        <v>4</v>
      </c>
      <c r="AZ188" s="438">
        <f t="shared" si="81"/>
        <v>0.34</v>
      </c>
      <c r="BA188" s="442">
        <f t="shared" si="82"/>
        <v>0.63</v>
      </c>
      <c r="BB188" s="438">
        <f t="shared" si="105"/>
        <v>5.07</v>
      </c>
      <c r="BC188" s="70">
        <v>4</v>
      </c>
      <c r="BD188" s="438">
        <f t="shared" si="83"/>
        <v>0.34</v>
      </c>
      <c r="BE188" s="442">
        <f t="shared" si="84"/>
        <v>0.63</v>
      </c>
      <c r="BF188" s="438">
        <f t="shared" si="106"/>
        <v>5.07</v>
      </c>
      <c r="BG188" s="70">
        <v>4</v>
      </c>
      <c r="BH188" s="438">
        <f t="shared" si="85"/>
        <v>0.34</v>
      </c>
      <c r="BI188" s="442">
        <f t="shared" si="86"/>
        <v>0.63</v>
      </c>
      <c r="BJ188" s="438">
        <f t="shared" si="107"/>
        <v>5.07</v>
      </c>
      <c r="BK188" s="70">
        <v>4</v>
      </c>
      <c r="BL188" s="438">
        <f t="shared" si="87"/>
        <v>0.34</v>
      </c>
      <c r="BM188" s="442">
        <f t="shared" si="88"/>
        <v>0.63</v>
      </c>
      <c r="BN188" s="93">
        <v>0</v>
      </c>
      <c r="BO188" s="93">
        <f>+INDEX(FY2018_ALL_Targets!DV:DV,MATCH('Final Comp Values'!C188,FY2018_ALL_Targets!B:B,0))</f>
        <v>0</v>
      </c>
      <c r="BP188" s="93">
        <f>++INDEX(FY2018_ALL_Targets!DW:DW,MATCH('Final Comp Values'!C188,FY2018_ALL_Targets!B:B,0))</f>
        <v>0</v>
      </c>
      <c r="BQ188" s="539">
        <f>++INDEX(FY2018_ALL_Targets!DX:DX,MATCH('Final Comp Values'!$C188,FY2018_ALL_Targets!$B:$B,0))</f>
        <v>0</v>
      </c>
      <c r="BR188" s="437">
        <f t="shared" si="89"/>
        <v>0</v>
      </c>
      <c r="BS188" s="438">
        <f t="shared" si="90"/>
        <v>0</v>
      </c>
      <c r="BT188" s="543">
        <f t="shared" si="108"/>
        <v>0</v>
      </c>
      <c r="BU188" s="437">
        <f t="shared" si="109"/>
        <v>8.9499999999999993</v>
      </c>
      <c r="BV188" s="438">
        <f t="shared" si="91"/>
        <v>520301.67957748886</v>
      </c>
      <c r="BW188" s="548">
        <f t="shared" si="110"/>
        <v>1.4034215900031563E-3</v>
      </c>
      <c r="BX188" s="437">
        <f t="shared" si="92"/>
        <v>0</v>
      </c>
      <c r="BY188" s="551">
        <f t="shared" si="93"/>
        <v>0</v>
      </c>
      <c r="BZ188" s="471">
        <f t="shared" si="111"/>
        <v>0</v>
      </c>
      <c r="CA188" s="469">
        <f t="shared" si="112"/>
        <v>518413.8</v>
      </c>
      <c r="CB188" s="471">
        <f t="shared" si="113"/>
        <v>520301.67957748886</v>
      </c>
      <c r="CC188" s="471">
        <f t="shared" si="114"/>
        <v>2.9999999999999361E-2</v>
      </c>
      <c r="CD188" s="474">
        <f t="shared" si="115"/>
        <v>1743.5441704035502</v>
      </c>
      <c r="CE188" s="474">
        <f t="shared" si="116"/>
        <v>1887.8795774888713</v>
      </c>
      <c r="CF188" s="472">
        <f t="shared" si="117"/>
        <v>-144.33540708532109</v>
      </c>
      <c r="CG188" s="473">
        <f t="shared" si="118"/>
        <v>0</v>
      </c>
    </row>
    <row r="189" spans="1:85" s="71" customFormat="1" ht="15.75" customHeight="1" x14ac:dyDescent="0.25">
      <c r="A189" s="72">
        <v>1025657</v>
      </c>
      <c r="B189" s="73">
        <v>102893</v>
      </c>
      <c r="C189" s="73">
        <v>676138</v>
      </c>
      <c r="D189" s="73" t="s">
        <v>1274</v>
      </c>
      <c r="E189" s="74" t="s">
        <v>136</v>
      </c>
      <c r="F189" s="74" t="s">
        <v>1361</v>
      </c>
      <c r="G189" s="75" t="s">
        <v>1260</v>
      </c>
      <c r="H189" s="76" t="s">
        <v>1361</v>
      </c>
      <c r="I189" s="70" t="s">
        <v>35</v>
      </c>
      <c r="J189" s="70" t="s">
        <v>35</v>
      </c>
      <c r="K189" s="70" t="s">
        <v>1262</v>
      </c>
      <c r="L189" s="70"/>
      <c r="M189" s="70"/>
      <c r="N189" s="77"/>
      <c r="O189" s="70">
        <v>1025657</v>
      </c>
      <c r="P189" s="78">
        <v>21869</v>
      </c>
      <c r="Q189" s="79">
        <v>41640</v>
      </c>
      <c r="R189" s="79">
        <v>42004</v>
      </c>
      <c r="S189" s="78">
        <v>21869</v>
      </c>
      <c r="T189" s="80" t="s">
        <v>1263</v>
      </c>
      <c r="U189" s="61">
        <v>2.8030624633419059E-3</v>
      </c>
      <c r="V189" s="62">
        <v>2.2242955236319575E-3</v>
      </c>
      <c r="W189" s="30">
        <v>266280</v>
      </c>
      <c r="X189" s="63">
        <v>266280</v>
      </c>
      <c r="Y189" s="63">
        <v>532560</v>
      </c>
      <c r="Z189" s="67">
        <v>35364.44</v>
      </c>
      <c r="AA189" s="68">
        <v>35364.44</v>
      </c>
      <c r="AB189" s="68">
        <v>35364.44</v>
      </c>
      <c r="AC189" s="68">
        <v>35364.44</v>
      </c>
      <c r="AD189" s="66">
        <v>141457.76999999999</v>
      </c>
      <c r="AE189" s="67">
        <v>65676.820000000007</v>
      </c>
      <c r="AF189" s="68">
        <v>65676.820000000007</v>
      </c>
      <c r="AG189" s="68">
        <v>65676.820000000007</v>
      </c>
      <c r="AH189" s="68">
        <v>65676.820000000007</v>
      </c>
      <c r="AI189" s="66">
        <v>262707.28999999998</v>
      </c>
      <c r="AJ189" s="69">
        <v>936725.06</v>
      </c>
      <c r="AK189" s="406" t="s">
        <v>1274</v>
      </c>
      <c r="AL189" s="407">
        <v>58134.265874579767</v>
      </c>
      <c r="AM189" s="434">
        <f t="shared" si="94"/>
        <v>572645.16129032266</v>
      </c>
      <c r="AN189" s="435">
        <f t="shared" si="95"/>
        <v>152105.12903225806</v>
      </c>
      <c r="AO189" s="436">
        <f t="shared" si="96"/>
        <v>282480.95698924729</v>
      </c>
      <c r="AP189" s="437">
        <f t="shared" si="97"/>
        <v>9.85</v>
      </c>
      <c r="AQ189" s="438">
        <f t="shared" si="97"/>
        <v>2.62</v>
      </c>
      <c r="AR189" s="438">
        <f t="shared" si="97"/>
        <v>4.8600000000000003</v>
      </c>
      <c r="AS189" s="443">
        <f t="shared" si="98"/>
        <v>17.329999999999998</v>
      </c>
      <c r="AT189" s="437">
        <f t="shared" si="99"/>
        <v>9.16</v>
      </c>
      <c r="AU189" s="438">
        <f t="shared" si="100"/>
        <v>2.4300000000000002</v>
      </c>
      <c r="AV189" s="438">
        <f t="shared" si="101"/>
        <v>4.5199999999999996</v>
      </c>
      <c r="AW189" s="444">
        <f t="shared" si="102"/>
        <v>16.11</v>
      </c>
      <c r="AX189" s="441">
        <f t="shared" si="103"/>
        <v>9.16</v>
      </c>
      <c r="AY189" s="70">
        <f t="shared" si="104"/>
        <v>4</v>
      </c>
      <c r="AZ189" s="438">
        <f t="shared" si="81"/>
        <v>0.61</v>
      </c>
      <c r="BA189" s="442">
        <f t="shared" si="82"/>
        <v>1.1299999999999999</v>
      </c>
      <c r="BB189" s="438">
        <f t="shared" si="105"/>
        <v>9.16</v>
      </c>
      <c r="BC189" s="70">
        <v>4</v>
      </c>
      <c r="BD189" s="438">
        <f t="shared" si="83"/>
        <v>0.61</v>
      </c>
      <c r="BE189" s="442">
        <f t="shared" si="84"/>
        <v>1.1299999999999999</v>
      </c>
      <c r="BF189" s="438">
        <f t="shared" si="106"/>
        <v>9.16</v>
      </c>
      <c r="BG189" s="70">
        <v>4</v>
      </c>
      <c r="BH189" s="438">
        <f t="shared" si="85"/>
        <v>0.61</v>
      </c>
      <c r="BI189" s="442">
        <f t="shared" si="86"/>
        <v>1.1299999999999999</v>
      </c>
      <c r="BJ189" s="438">
        <f t="shared" si="107"/>
        <v>9.16</v>
      </c>
      <c r="BK189" s="70">
        <v>4</v>
      </c>
      <c r="BL189" s="438">
        <f t="shared" si="87"/>
        <v>0.61</v>
      </c>
      <c r="BM189" s="442">
        <f t="shared" si="88"/>
        <v>1.1299999999999999</v>
      </c>
      <c r="BN189" s="93">
        <v>0</v>
      </c>
      <c r="BO189" s="93">
        <f>+INDEX(FY2018_ALL_Targets!DV:DV,MATCH('Final Comp Values'!C189,FY2018_ALL_Targets!B:B,0))</f>
        <v>0</v>
      </c>
      <c r="BP189" s="93">
        <f>++INDEX(FY2018_ALL_Targets!DW:DW,MATCH('Final Comp Values'!C189,FY2018_ALL_Targets!B:B,0))</f>
        <v>0</v>
      </c>
      <c r="BQ189" s="539">
        <f>++INDEX(FY2018_ALL_Targets!DX:DX,MATCH('Final Comp Values'!$C189,FY2018_ALL_Targets!$B:$B,0))</f>
        <v>0</v>
      </c>
      <c r="BR189" s="437">
        <f t="shared" si="89"/>
        <v>0</v>
      </c>
      <c r="BS189" s="438">
        <f t="shared" si="90"/>
        <v>0</v>
      </c>
      <c r="BT189" s="543">
        <f t="shared" si="108"/>
        <v>0</v>
      </c>
      <c r="BU189" s="437">
        <f t="shared" si="109"/>
        <v>16.119999999999997</v>
      </c>
      <c r="BV189" s="438">
        <f t="shared" si="91"/>
        <v>937124.36589822569</v>
      </c>
      <c r="BW189" s="548">
        <f t="shared" si="110"/>
        <v>2.5277269308213272E-3</v>
      </c>
      <c r="BX189" s="437">
        <f t="shared" si="92"/>
        <v>0</v>
      </c>
      <c r="BY189" s="551">
        <f t="shared" si="93"/>
        <v>0</v>
      </c>
      <c r="BZ189" s="471">
        <f t="shared" si="111"/>
        <v>-2.6645352591003757E-15</v>
      </c>
      <c r="CA189" s="469">
        <f t="shared" si="112"/>
        <v>936725.06</v>
      </c>
      <c r="CB189" s="471">
        <f t="shared" si="113"/>
        <v>937124.36589822569</v>
      </c>
      <c r="CC189" s="471">
        <f t="shared" si="114"/>
        <v>9.9999999999980105E-3</v>
      </c>
      <c r="CD189" s="474">
        <f t="shared" si="115"/>
        <v>581.45565487263423</v>
      </c>
      <c r="CE189" s="474">
        <f t="shared" si="116"/>
        <v>399.30589822563343</v>
      </c>
      <c r="CF189" s="472">
        <f t="shared" si="117"/>
        <v>182.1497566470008</v>
      </c>
      <c r="CG189" s="473">
        <f t="shared" si="118"/>
        <v>0</v>
      </c>
    </row>
    <row r="190" spans="1:85" s="71" customFormat="1" ht="15.75" customHeight="1" x14ac:dyDescent="0.25">
      <c r="A190" s="72">
        <v>1026280</v>
      </c>
      <c r="B190" s="73">
        <v>4776</v>
      </c>
      <c r="C190" s="73">
        <v>455489</v>
      </c>
      <c r="D190" s="73" t="s">
        <v>1274</v>
      </c>
      <c r="E190" s="74" t="s">
        <v>820</v>
      </c>
      <c r="F190" s="74" t="s">
        <v>1362</v>
      </c>
      <c r="G190" s="75" t="s">
        <v>1260</v>
      </c>
      <c r="H190" s="76" t="s">
        <v>1362</v>
      </c>
      <c r="I190" s="70" t="s">
        <v>35</v>
      </c>
      <c r="J190" s="70" t="s">
        <v>35</v>
      </c>
      <c r="K190" s="70" t="s">
        <v>1262</v>
      </c>
      <c r="L190" s="70"/>
      <c r="M190" s="70"/>
      <c r="N190" s="77"/>
      <c r="O190" s="70">
        <v>1026280</v>
      </c>
      <c r="P190" s="78">
        <v>18975</v>
      </c>
      <c r="Q190" s="79">
        <v>40909</v>
      </c>
      <c r="R190" s="79">
        <v>41274</v>
      </c>
      <c r="S190" s="78">
        <v>18975</v>
      </c>
      <c r="T190" s="80" t="s">
        <v>1271</v>
      </c>
      <c r="U190" s="61">
        <v>2.4321235649509654E-3</v>
      </c>
      <c r="V190" s="62">
        <v>1.9299468453480449E-3</v>
      </c>
      <c r="W190" s="30">
        <v>231042</v>
      </c>
      <c r="X190" s="63">
        <v>231042</v>
      </c>
      <c r="Y190" s="63">
        <v>462084</v>
      </c>
      <c r="Z190" s="67">
        <v>30684.55</v>
      </c>
      <c r="AA190" s="68">
        <v>30684.55</v>
      </c>
      <c r="AB190" s="68">
        <v>30684.55</v>
      </c>
      <c r="AC190" s="68">
        <v>30684.55</v>
      </c>
      <c r="AD190" s="66">
        <v>122738.18</v>
      </c>
      <c r="AE190" s="67">
        <v>56985.58</v>
      </c>
      <c r="AF190" s="68">
        <v>56985.58</v>
      </c>
      <c r="AG190" s="68">
        <v>56985.58</v>
      </c>
      <c r="AH190" s="68">
        <v>56985.58</v>
      </c>
      <c r="AI190" s="66">
        <v>227942.33</v>
      </c>
      <c r="AJ190" s="69">
        <v>812764.50999999989</v>
      </c>
      <c r="AK190" s="406" t="s">
        <v>1274</v>
      </c>
      <c r="AL190" s="407">
        <v>58134.265874579767</v>
      </c>
      <c r="AM190" s="434">
        <f t="shared" si="94"/>
        <v>496864.5161290323</v>
      </c>
      <c r="AN190" s="435">
        <f t="shared" si="95"/>
        <v>131976.5376344086</v>
      </c>
      <c r="AO190" s="436">
        <f t="shared" si="96"/>
        <v>245099.27956989247</v>
      </c>
      <c r="AP190" s="437">
        <f t="shared" si="97"/>
        <v>8.5500000000000007</v>
      </c>
      <c r="AQ190" s="438">
        <f t="shared" si="97"/>
        <v>2.27</v>
      </c>
      <c r="AR190" s="438">
        <f t="shared" si="97"/>
        <v>4.22</v>
      </c>
      <c r="AS190" s="443">
        <f t="shared" si="98"/>
        <v>15.04</v>
      </c>
      <c r="AT190" s="437">
        <f t="shared" si="99"/>
        <v>7.95</v>
      </c>
      <c r="AU190" s="438">
        <f t="shared" si="100"/>
        <v>2.11</v>
      </c>
      <c r="AV190" s="438">
        <f t="shared" si="101"/>
        <v>3.92</v>
      </c>
      <c r="AW190" s="444">
        <f t="shared" si="102"/>
        <v>13.98</v>
      </c>
      <c r="AX190" s="441">
        <f t="shared" si="103"/>
        <v>7.95</v>
      </c>
      <c r="AY190" s="70">
        <f t="shared" si="104"/>
        <v>4</v>
      </c>
      <c r="AZ190" s="438">
        <f t="shared" si="81"/>
        <v>0.53</v>
      </c>
      <c r="BA190" s="442">
        <f t="shared" si="82"/>
        <v>0.98</v>
      </c>
      <c r="BB190" s="438">
        <f t="shared" si="105"/>
        <v>7.95</v>
      </c>
      <c r="BC190" s="70">
        <v>4</v>
      </c>
      <c r="BD190" s="438">
        <f t="shared" si="83"/>
        <v>0.53</v>
      </c>
      <c r="BE190" s="442">
        <f t="shared" si="84"/>
        <v>0.98</v>
      </c>
      <c r="BF190" s="438">
        <f t="shared" si="106"/>
        <v>7.95</v>
      </c>
      <c r="BG190" s="70">
        <v>4</v>
      </c>
      <c r="BH190" s="438">
        <f t="shared" si="85"/>
        <v>0.53</v>
      </c>
      <c r="BI190" s="442">
        <f t="shared" si="86"/>
        <v>0.98</v>
      </c>
      <c r="BJ190" s="438">
        <f t="shared" si="107"/>
        <v>7.95</v>
      </c>
      <c r="BK190" s="70">
        <v>4</v>
      </c>
      <c r="BL190" s="438">
        <f t="shared" si="87"/>
        <v>0.53</v>
      </c>
      <c r="BM190" s="442">
        <f t="shared" si="88"/>
        <v>0.98</v>
      </c>
      <c r="BN190" s="93">
        <v>0</v>
      </c>
      <c r="BO190" s="93">
        <f>+INDEX(FY2018_ALL_Targets!DV:DV,MATCH('Final Comp Values'!C190,FY2018_ALL_Targets!B:B,0))</f>
        <v>0</v>
      </c>
      <c r="BP190" s="93">
        <f>++INDEX(FY2018_ALL_Targets!DW:DW,MATCH('Final Comp Values'!C190,FY2018_ALL_Targets!B:B,0))</f>
        <v>0</v>
      </c>
      <c r="BQ190" s="539">
        <f>++INDEX(FY2018_ALL_Targets!DX:DX,MATCH('Final Comp Values'!$C190,FY2018_ALL_Targets!$B:$B,0))</f>
        <v>0</v>
      </c>
      <c r="BR190" s="437">
        <f t="shared" si="89"/>
        <v>0</v>
      </c>
      <c r="BS190" s="438">
        <f t="shared" si="90"/>
        <v>0</v>
      </c>
      <c r="BT190" s="543">
        <f t="shared" si="108"/>
        <v>0</v>
      </c>
      <c r="BU190" s="437">
        <f t="shared" si="109"/>
        <v>13.99</v>
      </c>
      <c r="BV190" s="438">
        <f t="shared" si="91"/>
        <v>813298.379585371</v>
      </c>
      <c r="BW190" s="548">
        <f t="shared" si="110"/>
        <v>2.1937282730887333E-3</v>
      </c>
      <c r="BX190" s="437">
        <f t="shared" si="92"/>
        <v>0</v>
      </c>
      <c r="BY190" s="551">
        <f t="shared" si="93"/>
        <v>0</v>
      </c>
      <c r="BZ190" s="471">
        <f t="shared" si="111"/>
        <v>0</v>
      </c>
      <c r="CA190" s="469">
        <f t="shared" si="112"/>
        <v>812764.50999999989</v>
      </c>
      <c r="CB190" s="471">
        <f t="shared" si="113"/>
        <v>813298.379585371</v>
      </c>
      <c r="CC190" s="471">
        <f t="shared" si="114"/>
        <v>9.9999999999997868E-3</v>
      </c>
      <c r="CD190" s="474">
        <f t="shared" si="115"/>
        <v>581.37661659512344</v>
      </c>
      <c r="CE190" s="474">
        <f t="shared" si="116"/>
        <v>533.86958537111059</v>
      </c>
      <c r="CF190" s="472">
        <f t="shared" si="117"/>
        <v>47.507031224012849</v>
      </c>
      <c r="CG190" s="473">
        <f t="shared" si="118"/>
        <v>0</v>
      </c>
    </row>
    <row r="191" spans="1:85" s="71" customFormat="1" ht="15.75" customHeight="1" x14ac:dyDescent="0.25">
      <c r="A191" s="72">
        <v>1026198</v>
      </c>
      <c r="B191" s="73">
        <v>4748</v>
      </c>
      <c r="C191" s="73">
        <v>675587</v>
      </c>
      <c r="D191" s="73" t="s">
        <v>1274</v>
      </c>
      <c r="E191" s="74" t="s">
        <v>806</v>
      </c>
      <c r="F191" s="74" t="s">
        <v>1362</v>
      </c>
      <c r="G191" s="75" t="s">
        <v>1260</v>
      </c>
      <c r="H191" s="76" t="s">
        <v>1362</v>
      </c>
      <c r="I191" s="70" t="s">
        <v>35</v>
      </c>
      <c r="J191" s="70" t="s">
        <v>35</v>
      </c>
      <c r="K191" s="70" t="s">
        <v>1262</v>
      </c>
      <c r="L191" s="70"/>
      <c r="M191" s="70"/>
      <c r="N191" s="77"/>
      <c r="O191" s="70">
        <v>474806</v>
      </c>
      <c r="P191" s="78">
        <v>18139</v>
      </c>
      <c r="Q191" s="79">
        <v>41640</v>
      </c>
      <c r="R191" s="79">
        <v>41943</v>
      </c>
      <c r="S191" s="78">
        <v>21779</v>
      </c>
      <c r="T191" s="80" t="s">
        <v>1265</v>
      </c>
      <c r="U191" s="61">
        <v>2.7915266993974743E-3</v>
      </c>
      <c r="V191" s="62">
        <v>2.2151416255512552E-3</v>
      </c>
      <c r="W191" s="30">
        <v>265184</v>
      </c>
      <c r="X191" s="63">
        <v>265184</v>
      </c>
      <c r="Y191" s="63">
        <v>530368</v>
      </c>
      <c r="Z191" s="67">
        <v>35218.910000000003</v>
      </c>
      <c r="AA191" s="68">
        <v>35218.910000000003</v>
      </c>
      <c r="AB191" s="68">
        <v>35218.910000000003</v>
      </c>
      <c r="AC191" s="68">
        <v>35218.910000000003</v>
      </c>
      <c r="AD191" s="66">
        <v>140875.62</v>
      </c>
      <c r="AE191" s="67">
        <v>65406.54</v>
      </c>
      <c r="AF191" s="68">
        <v>65406.54</v>
      </c>
      <c r="AG191" s="68">
        <v>65406.54</v>
      </c>
      <c r="AH191" s="68">
        <v>65406.54</v>
      </c>
      <c r="AI191" s="66">
        <v>261626.14</v>
      </c>
      <c r="AJ191" s="69">
        <v>932869.76</v>
      </c>
      <c r="AK191" s="406" t="s">
        <v>1274</v>
      </c>
      <c r="AL191" s="407">
        <v>58134.265874579767</v>
      </c>
      <c r="AM191" s="434">
        <f t="shared" si="94"/>
        <v>570288.17204301083</v>
      </c>
      <c r="AN191" s="435">
        <f t="shared" si="95"/>
        <v>151479.16129032258</v>
      </c>
      <c r="AO191" s="436">
        <f t="shared" si="96"/>
        <v>281318.43010752689</v>
      </c>
      <c r="AP191" s="437">
        <f t="shared" si="97"/>
        <v>9.81</v>
      </c>
      <c r="AQ191" s="438">
        <f t="shared" si="97"/>
        <v>2.61</v>
      </c>
      <c r="AR191" s="438">
        <f t="shared" si="97"/>
        <v>4.84</v>
      </c>
      <c r="AS191" s="443">
        <f t="shared" si="98"/>
        <v>17.259999999999998</v>
      </c>
      <c r="AT191" s="437">
        <f t="shared" si="99"/>
        <v>9.1199999999999992</v>
      </c>
      <c r="AU191" s="438">
        <f t="shared" si="100"/>
        <v>2.42</v>
      </c>
      <c r="AV191" s="438">
        <f t="shared" si="101"/>
        <v>4.5</v>
      </c>
      <c r="AW191" s="444">
        <f t="shared" si="102"/>
        <v>16.04</v>
      </c>
      <c r="AX191" s="441">
        <f t="shared" si="103"/>
        <v>9.1199999999999992</v>
      </c>
      <c r="AY191" s="70">
        <f t="shared" si="104"/>
        <v>4</v>
      </c>
      <c r="AZ191" s="438">
        <f t="shared" si="81"/>
        <v>0.61</v>
      </c>
      <c r="BA191" s="442">
        <f t="shared" si="82"/>
        <v>1.1299999999999999</v>
      </c>
      <c r="BB191" s="438">
        <f t="shared" si="105"/>
        <v>9.1199999999999992</v>
      </c>
      <c r="BC191" s="70">
        <v>4</v>
      </c>
      <c r="BD191" s="438">
        <f t="shared" si="83"/>
        <v>0.61</v>
      </c>
      <c r="BE191" s="442">
        <f t="shared" si="84"/>
        <v>1.1299999999999999</v>
      </c>
      <c r="BF191" s="438">
        <f t="shared" si="106"/>
        <v>9.1199999999999992</v>
      </c>
      <c r="BG191" s="70">
        <v>4</v>
      </c>
      <c r="BH191" s="438">
        <f t="shared" si="85"/>
        <v>0.61</v>
      </c>
      <c r="BI191" s="442">
        <f t="shared" si="86"/>
        <v>1.1299999999999999</v>
      </c>
      <c r="BJ191" s="438">
        <f t="shared" si="107"/>
        <v>9.1199999999999992</v>
      </c>
      <c r="BK191" s="70">
        <v>4</v>
      </c>
      <c r="BL191" s="438">
        <f t="shared" si="87"/>
        <v>0.61</v>
      </c>
      <c r="BM191" s="442">
        <f t="shared" si="88"/>
        <v>1.1299999999999999</v>
      </c>
      <c r="BN191" s="93">
        <v>0</v>
      </c>
      <c r="BO191" s="93">
        <f>+INDEX(FY2018_ALL_Targets!DV:DV,MATCH('Final Comp Values'!C191,FY2018_ALL_Targets!B:B,0))</f>
        <v>0</v>
      </c>
      <c r="BP191" s="93">
        <f>++INDEX(FY2018_ALL_Targets!DW:DW,MATCH('Final Comp Values'!C191,FY2018_ALL_Targets!B:B,0))</f>
        <v>0</v>
      </c>
      <c r="BQ191" s="539">
        <f>++INDEX(FY2018_ALL_Targets!DX:DX,MATCH('Final Comp Values'!$C191,FY2018_ALL_Targets!$B:$B,0))</f>
        <v>0</v>
      </c>
      <c r="BR191" s="437">
        <f t="shared" si="89"/>
        <v>0</v>
      </c>
      <c r="BS191" s="438">
        <f t="shared" si="90"/>
        <v>0</v>
      </c>
      <c r="BT191" s="543">
        <f t="shared" si="108"/>
        <v>0</v>
      </c>
      <c r="BU191" s="437">
        <f t="shared" si="109"/>
        <v>16.079999999999998</v>
      </c>
      <c r="BV191" s="438">
        <f t="shared" si="91"/>
        <v>934798.99526324251</v>
      </c>
      <c r="BW191" s="548">
        <f t="shared" si="110"/>
        <v>2.5214546555587434E-3</v>
      </c>
      <c r="BX191" s="437">
        <f t="shared" si="92"/>
        <v>0</v>
      </c>
      <c r="BY191" s="551">
        <f t="shared" si="93"/>
        <v>0</v>
      </c>
      <c r="BZ191" s="471">
        <f t="shared" si="111"/>
        <v>0</v>
      </c>
      <c r="CA191" s="469">
        <f t="shared" si="112"/>
        <v>932869.76</v>
      </c>
      <c r="CB191" s="471">
        <f t="shared" si="113"/>
        <v>934798.99526324251</v>
      </c>
      <c r="CC191" s="471">
        <f t="shared" si="114"/>
        <v>3.9999999999999147E-2</v>
      </c>
      <c r="CD191" s="474">
        <f t="shared" si="115"/>
        <v>2326.3585037405992</v>
      </c>
      <c r="CE191" s="474">
        <f t="shared" si="116"/>
        <v>1929.2352632425027</v>
      </c>
      <c r="CF191" s="472">
        <f t="shared" si="117"/>
        <v>397.12324049809649</v>
      </c>
      <c r="CG191" s="473">
        <f t="shared" si="118"/>
        <v>0</v>
      </c>
    </row>
    <row r="192" spans="1:85" s="71" customFormat="1" ht="15.75" customHeight="1" x14ac:dyDescent="0.25">
      <c r="A192" s="72">
        <v>1020889</v>
      </c>
      <c r="B192" s="73">
        <v>5355</v>
      </c>
      <c r="C192" s="73" t="s">
        <v>1625</v>
      </c>
      <c r="D192" s="73" t="s">
        <v>1274</v>
      </c>
      <c r="E192" s="74" t="s">
        <v>372</v>
      </c>
      <c r="F192" s="74" t="s">
        <v>1363</v>
      </c>
      <c r="G192" s="75" t="s">
        <v>1260</v>
      </c>
      <c r="H192" s="76" t="s">
        <v>1363</v>
      </c>
      <c r="I192" s="70" t="s">
        <v>35</v>
      </c>
      <c r="J192" s="70" t="s">
        <v>35</v>
      </c>
      <c r="K192" s="70" t="s">
        <v>1262</v>
      </c>
      <c r="L192" s="70"/>
      <c r="M192" s="70"/>
      <c r="N192" s="77"/>
      <c r="O192" s="70">
        <v>1020889</v>
      </c>
      <c r="P192" s="78">
        <v>4807</v>
      </c>
      <c r="Q192" s="79">
        <v>41456</v>
      </c>
      <c r="R192" s="79">
        <v>41820</v>
      </c>
      <c r="S192" s="78">
        <v>4807</v>
      </c>
      <c r="T192" s="80" t="s">
        <v>1263</v>
      </c>
      <c r="U192" s="61">
        <v>6.1613796978757793E-4</v>
      </c>
      <c r="V192" s="62">
        <v>4.8891986748817134E-4</v>
      </c>
      <c r="W192" s="30">
        <v>58531</v>
      </c>
      <c r="X192" s="63">
        <v>58531</v>
      </c>
      <c r="Y192" s="63">
        <v>117062</v>
      </c>
      <c r="Z192" s="67">
        <v>7773.42</v>
      </c>
      <c r="AA192" s="68">
        <v>7773.42</v>
      </c>
      <c r="AB192" s="68">
        <v>7773.42</v>
      </c>
      <c r="AC192" s="68">
        <v>7773.42</v>
      </c>
      <c r="AD192" s="66">
        <v>31093.67</v>
      </c>
      <c r="AE192" s="67">
        <v>14436.35</v>
      </c>
      <c r="AF192" s="68">
        <v>14436.35</v>
      </c>
      <c r="AG192" s="68">
        <v>14436.35</v>
      </c>
      <c r="AH192" s="68">
        <v>14436.35</v>
      </c>
      <c r="AI192" s="66">
        <v>57745.39</v>
      </c>
      <c r="AJ192" s="69">
        <v>205901.06</v>
      </c>
      <c r="AK192" s="406" t="s">
        <v>1274</v>
      </c>
      <c r="AL192" s="407">
        <v>58134.265874579767</v>
      </c>
      <c r="AM192" s="434">
        <f t="shared" si="94"/>
        <v>125873.1182795699</v>
      </c>
      <c r="AN192" s="435">
        <f t="shared" si="95"/>
        <v>33434.053763440861</v>
      </c>
      <c r="AO192" s="436">
        <f t="shared" si="96"/>
        <v>62091.817204301078</v>
      </c>
      <c r="AP192" s="437">
        <f t="shared" si="97"/>
        <v>2.17</v>
      </c>
      <c r="AQ192" s="438">
        <f t="shared" si="97"/>
        <v>0.57999999999999996</v>
      </c>
      <c r="AR192" s="438">
        <f t="shared" si="97"/>
        <v>1.07</v>
      </c>
      <c r="AS192" s="443">
        <f t="shared" si="98"/>
        <v>3.8200000000000003</v>
      </c>
      <c r="AT192" s="437">
        <f t="shared" si="99"/>
        <v>2.0099999999999998</v>
      </c>
      <c r="AU192" s="438">
        <f t="shared" si="100"/>
        <v>0.53</v>
      </c>
      <c r="AV192" s="438">
        <f t="shared" si="101"/>
        <v>0.99</v>
      </c>
      <c r="AW192" s="444">
        <f t="shared" si="102"/>
        <v>3.5300000000000002</v>
      </c>
      <c r="AX192" s="441">
        <f t="shared" si="103"/>
        <v>2.0099999999999998</v>
      </c>
      <c r="AY192" s="70">
        <f t="shared" si="104"/>
        <v>4</v>
      </c>
      <c r="AZ192" s="438">
        <f t="shared" si="81"/>
        <v>0.13</v>
      </c>
      <c r="BA192" s="442">
        <f t="shared" si="82"/>
        <v>0.25</v>
      </c>
      <c r="BB192" s="438">
        <f t="shared" si="105"/>
        <v>2.0099999999999998</v>
      </c>
      <c r="BC192" s="70">
        <v>4</v>
      </c>
      <c r="BD192" s="438">
        <f t="shared" si="83"/>
        <v>0.13</v>
      </c>
      <c r="BE192" s="442">
        <f t="shared" si="84"/>
        <v>0.25</v>
      </c>
      <c r="BF192" s="438">
        <f t="shared" si="106"/>
        <v>2.0099999999999998</v>
      </c>
      <c r="BG192" s="70">
        <v>4</v>
      </c>
      <c r="BH192" s="438">
        <f t="shared" si="85"/>
        <v>0.13</v>
      </c>
      <c r="BI192" s="442">
        <f t="shared" si="86"/>
        <v>0.25</v>
      </c>
      <c r="BJ192" s="438">
        <f t="shared" si="107"/>
        <v>2.0099999999999998</v>
      </c>
      <c r="BK192" s="70">
        <v>4</v>
      </c>
      <c r="BL192" s="438">
        <f t="shared" si="87"/>
        <v>0.13</v>
      </c>
      <c r="BM192" s="442">
        <f t="shared" si="88"/>
        <v>0.25</v>
      </c>
      <c r="BN192" s="93">
        <v>0</v>
      </c>
      <c r="BO192" s="93">
        <f>+INDEX(FY2018_ALL_Targets!DV:DV,MATCH('Final Comp Values'!C192,FY2018_ALL_Targets!B:B,0))</f>
        <v>0</v>
      </c>
      <c r="BP192" s="93">
        <f>++INDEX(FY2018_ALL_Targets!DW:DW,MATCH('Final Comp Values'!C192,FY2018_ALL_Targets!B:B,0))</f>
        <v>0</v>
      </c>
      <c r="BQ192" s="539">
        <f>++INDEX(FY2018_ALL_Targets!DX:DX,MATCH('Final Comp Values'!$C192,FY2018_ALL_Targets!$B:$B,0))</f>
        <v>0</v>
      </c>
      <c r="BR192" s="437">
        <f t="shared" si="89"/>
        <v>0</v>
      </c>
      <c r="BS192" s="438">
        <f t="shared" si="90"/>
        <v>0</v>
      </c>
      <c r="BT192" s="543">
        <f t="shared" si="108"/>
        <v>0</v>
      </c>
      <c r="BU192" s="437">
        <f t="shared" si="109"/>
        <v>3.53</v>
      </c>
      <c r="BV192" s="438">
        <f t="shared" si="91"/>
        <v>205213.95853726656</v>
      </c>
      <c r="BW192" s="548">
        <f t="shared" si="110"/>
        <v>5.5352829192303269E-4</v>
      </c>
      <c r="BX192" s="437">
        <f t="shared" si="92"/>
        <v>0</v>
      </c>
      <c r="BY192" s="551">
        <f t="shared" si="93"/>
        <v>0</v>
      </c>
      <c r="BZ192" s="471">
        <f t="shared" si="111"/>
        <v>0</v>
      </c>
      <c r="CA192" s="469">
        <f t="shared" si="112"/>
        <v>205901.06</v>
      </c>
      <c r="CB192" s="471">
        <f t="shared" si="113"/>
        <v>205213.95853726656</v>
      </c>
      <c r="CC192" s="471">
        <f t="shared" si="114"/>
        <v>0</v>
      </c>
      <c r="CD192" s="474">
        <f t="shared" si="115"/>
        <v>0</v>
      </c>
      <c r="CE192" s="474">
        <f t="shared" si="116"/>
        <v>-687.10146273343707</v>
      </c>
      <c r="CF192" s="472">
        <f t="shared" si="117"/>
        <v>687.10146273343707</v>
      </c>
      <c r="CG192" s="473">
        <f t="shared" si="118"/>
        <v>0</v>
      </c>
    </row>
    <row r="193" spans="1:85" s="71" customFormat="1" ht="15.75" customHeight="1" x14ac:dyDescent="0.25">
      <c r="A193" s="72">
        <v>1025615</v>
      </c>
      <c r="B193" s="73">
        <v>4059</v>
      </c>
      <c r="C193" s="73">
        <v>675826</v>
      </c>
      <c r="D193" s="73" t="s">
        <v>1274</v>
      </c>
      <c r="E193" s="74" t="s">
        <v>560</v>
      </c>
      <c r="F193" s="74" t="s">
        <v>1363</v>
      </c>
      <c r="G193" s="75" t="s">
        <v>1260</v>
      </c>
      <c r="H193" s="76" t="s">
        <v>1363</v>
      </c>
      <c r="I193" s="70" t="s">
        <v>35</v>
      </c>
      <c r="J193" s="70" t="s">
        <v>35</v>
      </c>
      <c r="K193" s="70" t="s">
        <v>1262</v>
      </c>
      <c r="L193" s="70"/>
      <c r="M193" s="70"/>
      <c r="N193" s="77"/>
      <c r="O193" s="70">
        <v>1025615</v>
      </c>
      <c r="P193" s="78">
        <v>19312</v>
      </c>
      <c r="Q193" s="79">
        <v>41640</v>
      </c>
      <c r="R193" s="79">
        <v>42004</v>
      </c>
      <c r="S193" s="78">
        <v>19312</v>
      </c>
      <c r="T193" s="80" t="s">
        <v>1263</v>
      </c>
      <c r="U193" s="61">
        <v>2.475318592165114E-3</v>
      </c>
      <c r="V193" s="62">
        <v>1.9642231081613407E-3</v>
      </c>
      <c r="W193" s="30">
        <v>235145</v>
      </c>
      <c r="X193" s="63">
        <v>235145</v>
      </c>
      <c r="Y193" s="63">
        <v>470290</v>
      </c>
      <c r="Z193" s="67">
        <v>31229.51</v>
      </c>
      <c r="AA193" s="68">
        <v>31229.51</v>
      </c>
      <c r="AB193" s="68">
        <v>31229.51</v>
      </c>
      <c r="AC193" s="68">
        <v>31229.51</v>
      </c>
      <c r="AD193" s="66">
        <v>124918.04</v>
      </c>
      <c r="AE193" s="67">
        <v>57997.66</v>
      </c>
      <c r="AF193" s="68">
        <v>57997.66</v>
      </c>
      <c r="AG193" s="68">
        <v>57997.66</v>
      </c>
      <c r="AH193" s="68">
        <v>57997.66</v>
      </c>
      <c r="AI193" s="66">
        <v>231990.64</v>
      </c>
      <c r="AJ193" s="69">
        <v>827198.68</v>
      </c>
      <c r="AK193" s="406" t="s">
        <v>1274</v>
      </c>
      <c r="AL193" s="407">
        <v>58134.265874579767</v>
      </c>
      <c r="AM193" s="434">
        <f t="shared" si="94"/>
        <v>505688.17204301077</v>
      </c>
      <c r="AN193" s="435">
        <f t="shared" si="95"/>
        <v>134320.47311827957</v>
      </c>
      <c r="AO193" s="436">
        <f t="shared" si="96"/>
        <v>249452.30107526886</v>
      </c>
      <c r="AP193" s="437">
        <f t="shared" si="97"/>
        <v>8.6999999999999993</v>
      </c>
      <c r="AQ193" s="438">
        <f t="shared" si="97"/>
        <v>2.31</v>
      </c>
      <c r="AR193" s="438">
        <f t="shared" si="97"/>
        <v>4.29</v>
      </c>
      <c r="AS193" s="443">
        <f t="shared" si="98"/>
        <v>15.3</v>
      </c>
      <c r="AT193" s="437">
        <f t="shared" si="99"/>
        <v>8.09</v>
      </c>
      <c r="AU193" s="438">
        <f t="shared" si="100"/>
        <v>2.15</v>
      </c>
      <c r="AV193" s="438">
        <f t="shared" si="101"/>
        <v>3.99</v>
      </c>
      <c r="AW193" s="444">
        <f t="shared" si="102"/>
        <v>14.23</v>
      </c>
      <c r="AX193" s="441">
        <f t="shared" si="103"/>
        <v>8.09</v>
      </c>
      <c r="AY193" s="70">
        <f t="shared" si="104"/>
        <v>4</v>
      </c>
      <c r="AZ193" s="438">
        <f t="shared" si="81"/>
        <v>0.54</v>
      </c>
      <c r="BA193" s="442">
        <f t="shared" si="82"/>
        <v>1</v>
      </c>
      <c r="BB193" s="438">
        <f t="shared" si="105"/>
        <v>8.09</v>
      </c>
      <c r="BC193" s="70">
        <v>4</v>
      </c>
      <c r="BD193" s="438">
        <f t="shared" si="83"/>
        <v>0.54</v>
      </c>
      <c r="BE193" s="442">
        <f t="shared" si="84"/>
        <v>1</v>
      </c>
      <c r="BF193" s="438">
        <f t="shared" si="106"/>
        <v>8.09</v>
      </c>
      <c r="BG193" s="70">
        <v>4</v>
      </c>
      <c r="BH193" s="438">
        <f t="shared" si="85"/>
        <v>0.54</v>
      </c>
      <c r="BI193" s="442">
        <f t="shared" si="86"/>
        <v>1</v>
      </c>
      <c r="BJ193" s="438">
        <f t="shared" si="107"/>
        <v>8.09</v>
      </c>
      <c r="BK193" s="70">
        <v>4</v>
      </c>
      <c r="BL193" s="438">
        <f t="shared" si="87"/>
        <v>0.54</v>
      </c>
      <c r="BM193" s="442">
        <f t="shared" si="88"/>
        <v>1</v>
      </c>
      <c r="BN193" s="93">
        <v>0</v>
      </c>
      <c r="BO193" s="93">
        <f>+INDEX(FY2018_ALL_Targets!DV:DV,MATCH('Final Comp Values'!C193,FY2018_ALL_Targets!B:B,0))</f>
        <v>0</v>
      </c>
      <c r="BP193" s="93">
        <f>++INDEX(FY2018_ALL_Targets!DW:DW,MATCH('Final Comp Values'!C193,FY2018_ALL_Targets!B:B,0))</f>
        <v>0</v>
      </c>
      <c r="BQ193" s="539">
        <f>++INDEX(FY2018_ALL_Targets!DX:DX,MATCH('Final Comp Values'!$C193,FY2018_ALL_Targets!$B:$B,0))</f>
        <v>0</v>
      </c>
      <c r="BR193" s="437">
        <f t="shared" si="89"/>
        <v>0</v>
      </c>
      <c r="BS193" s="438">
        <f t="shared" si="90"/>
        <v>0</v>
      </c>
      <c r="BT193" s="543">
        <f t="shared" si="108"/>
        <v>0</v>
      </c>
      <c r="BU193" s="437">
        <f t="shared" si="109"/>
        <v>14.25</v>
      </c>
      <c r="BV193" s="438">
        <f t="shared" si="91"/>
        <v>828413.28871276171</v>
      </c>
      <c r="BW193" s="548">
        <f t="shared" si="110"/>
        <v>2.2344980622955287E-3</v>
      </c>
      <c r="BX193" s="437">
        <f t="shared" si="92"/>
        <v>0</v>
      </c>
      <c r="BY193" s="551">
        <f t="shared" si="93"/>
        <v>0</v>
      </c>
      <c r="BZ193" s="471">
        <f t="shared" si="111"/>
        <v>0</v>
      </c>
      <c r="CA193" s="469">
        <f t="shared" si="112"/>
        <v>827198.68</v>
      </c>
      <c r="CB193" s="471">
        <f t="shared" si="113"/>
        <v>828413.28871276171</v>
      </c>
      <c r="CC193" s="471">
        <f t="shared" si="114"/>
        <v>1.9999999999999574E-2</v>
      </c>
      <c r="CD193" s="474">
        <f t="shared" si="115"/>
        <v>1162.6123401264686</v>
      </c>
      <c r="CE193" s="474">
        <f t="shared" si="116"/>
        <v>1214.6087127616629</v>
      </c>
      <c r="CF193" s="472">
        <f t="shared" si="117"/>
        <v>-51.996372635194348</v>
      </c>
      <c r="CG193" s="473">
        <f t="shared" si="118"/>
        <v>0</v>
      </c>
    </row>
    <row r="194" spans="1:85" s="71" customFormat="1" ht="15.75" customHeight="1" x14ac:dyDescent="0.25">
      <c r="A194" s="87">
        <v>1028616</v>
      </c>
      <c r="B194" s="88">
        <v>5300</v>
      </c>
      <c r="C194" s="88">
        <v>675913</v>
      </c>
      <c r="D194" s="88" t="s">
        <v>1297</v>
      </c>
      <c r="E194" s="89" t="s">
        <v>1079</v>
      </c>
      <c r="F194" s="89" t="s">
        <v>1364</v>
      </c>
      <c r="G194" s="90" t="s">
        <v>1260</v>
      </c>
      <c r="H194" s="91" t="s">
        <v>1364</v>
      </c>
      <c r="I194" s="70" t="s">
        <v>35</v>
      </c>
      <c r="J194" s="70" t="s">
        <v>1262</v>
      </c>
      <c r="K194" s="70" t="s">
        <v>35</v>
      </c>
      <c r="L194" s="70"/>
      <c r="M194" s="70"/>
      <c r="N194" s="77"/>
      <c r="O194" s="86">
        <v>1003643</v>
      </c>
      <c r="P194" s="78">
        <v>23106</v>
      </c>
      <c r="Q194" s="79">
        <v>41640</v>
      </c>
      <c r="R194" s="79">
        <v>42004</v>
      </c>
      <c r="S194" s="78">
        <v>23106</v>
      </c>
      <c r="T194" s="80" t="s">
        <v>1263</v>
      </c>
      <c r="U194" s="61">
        <v>2.9616151300003693E-3</v>
      </c>
      <c r="V194" s="62">
        <v>2.3501107672522755E-3</v>
      </c>
      <c r="W194" s="30">
        <v>281342</v>
      </c>
      <c r="X194" s="63">
        <v>281342</v>
      </c>
      <c r="Y194" s="63">
        <v>562684</v>
      </c>
      <c r="Z194" s="67">
        <v>37364.800000000003</v>
      </c>
      <c r="AA194" s="68">
        <v>37364.800000000003</v>
      </c>
      <c r="AB194" s="68">
        <v>37364.800000000003</v>
      </c>
      <c r="AC194" s="68">
        <v>37364.800000000003</v>
      </c>
      <c r="AD194" s="66">
        <v>149459.20000000001</v>
      </c>
      <c r="AE194" s="67">
        <v>69391.77</v>
      </c>
      <c r="AF194" s="68">
        <v>69391.77</v>
      </c>
      <c r="AG194" s="68">
        <v>69391.77</v>
      </c>
      <c r="AH194" s="68">
        <v>69391.77</v>
      </c>
      <c r="AI194" s="66">
        <v>277567.09000000003</v>
      </c>
      <c r="AJ194" s="69">
        <v>989710.29</v>
      </c>
      <c r="AK194" s="406" t="s">
        <v>1297</v>
      </c>
      <c r="AL194" s="407">
        <v>39786.959998239028</v>
      </c>
      <c r="AM194" s="434">
        <f t="shared" si="94"/>
        <v>605036.55913978501</v>
      </c>
      <c r="AN194" s="435">
        <f t="shared" si="95"/>
        <v>160708.8172043011</v>
      </c>
      <c r="AO194" s="436">
        <f t="shared" si="96"/>
        <v>298459.23655913986</v>
      </c>
      <c r="AP194" s="437">
        <f t="shared" si="97"/>
        <v>15.21</v>
      </c>
      <c r="AQ194" s="438">
        <f t="shared" si="97"/>
        <v>4.04</v>
      </c>
      <c r="AR194" s="438">
        <f t="shared" si="97"/>
        <v>7.5</v>
      </c>
      <c r="AS194" s="443">
        <f t="shared" si="98"/>
        <v>26.75</v>
      </c>
      <c r="AT194" s="437">
        <f t="shared" si="99"/>
        <v>14.14</v>
      </c>
      <c r="AU194" s="438">
        <f t="shared" si="100"/>
        <v>3.76</v>
      </c>
      <c r="AV194" s="438">
        <f t="shared" si="101"/>
        <v>6.98</v>
      </c>
      <c r="AW194" s="444">
        <f t="shared" si="102"/>
        <v>24.88</v>
      </c>
      <c r="AX194" s="441">
        <f t="shared" si="103"/>
        <v>14.14</v>
      </c>
      <c r="AY194" s="70">
        <f t="shared" si="104"/>
        <v>4</v>
      </c>
      <c r="AZ194" s="438">
        <f t="shared" si="81"/>
        <v>0.94</v>
      </c>
      <c r="BA194" s="442">
        <f t="shared" si="82"/>
        <v>1.75</v>
      </c>
      <c r="BB194" s="438">
        <f t="shared" si="105"/>
        <v>14.14</v>
      </c>
      <c r="BC194" s="70">
        <v>4</v>
      </c>
      <c r="BD194" s="438">
        <f t="shared" si="83"/>
        <v>0.94</v>
      </c>
      <c r="BE194" s="442">
        <f t="shared" si="84"/>
        <v>1.75</v>
      </c>
      <c r="BF194" s="438">
        <f t="shared" si="106"/>
        <v>14.14</v>
      </c>
      <c r="BG194" s="70">
        <v>4</v>
      </c>
      <c r="BH194" s="438">
        <f t="shared" si="85"/>
        <v>0.94</v>
      </c>
      <c r="BI194" s="442">
        <f t="shared" si="86"/>
        <v>1.75</v>
      </c>
      <c r="BJ194" s="438">
        <f t="shared" si="107"/>
        <v>14.14</v>
      </c>
      <c r="BK194" s="70">
        <v>4</v>
      </c>
      <c r="BL194" s="438">
        <f t="shared" si="87"/>
        <v>0.94</v>
      </c>
      <c r="BM194" s="442">
        <f t="shared" si="88"/>
        <v>1.75</v>
      </c>
      <c r="BN194" s="93">
        <v>0</v>
      </c>
      <c r="BO194" s="93">
        <f>+INDEX(FY2018_ALL_Targets!DV:DV,MATCH('Final Comp Values'!C194,FY2018_ALL_Targets!B:B,0))</f>
        <v>0</v>
      </c>
      <c r="BP194" s="93">
        <f>++INDEX(FY2018_ALL_Targets!DW:DW,MATCH('Final Comp Values'!C194,FY2018_ALL_Targets!B:B,0))</f>
        <v>0</v>
      </c>
      <c r="BQ194" s="539">
        <f>++INDEX(FY2018_ALL_Targets!DX:DX,MATCH('Final Comp Values'!$C194,FY2018_ALL_Targets!$B:$B,0))</f>
        <v>0</v>
      </c>
      <c r="BR194" s="437">
        <f t="shared" si="89"/>
        <v>0</v>
      </c>
      <c r="BS194" s="438">
        <f t="shared" si="90"/>
        <v>0</v>
      </c>
      <c r="BT194" s="543">
        <f t="shared" si="108"/>
        <v>0</v>
      </c>
      <c r="BU194" s="437">
        <f t="shared" si="109"/>
        <v>24.9</v>
      </c>
      <c r="BV194" s="438">
        <f t="shared" si="91"/>
        <v>990695.30395615171</v>
      </c>
      <c r="BW194" s="548">
        <f t="shared" si="110"/>
        <v>2.6722250441625476E-3</v>
      </c>
      <c r="BX194" s="437">
        <f t="shared" si="92"/>
        <v>0</v>
      </c>
      <c r="BY194" s="551">
        <f t="shared" si="93"/>
        <v>0</v>
      </c>
      <c r="BZ194" s="471">
        <f t="shared" si="111"/>
        <v>0</v>
      </c>
      <c r="CA194" s="469">
        <f t="shared" si="112"/>
        <v>989710.29</v>
      </c>
      <c r="CB194" s="471">
        <f t="shared" si="113"/>
        <v>990695.30395615171</v>
      </c>
      <c r="CC194" s="471">
        <f t="shared" si="114"/>
        <v>1.9999999999999574E-2</v>
      </c>
      <c r="CD194" s="474">
        <f t="shared" si="115"/>
        <v>795.58704983921132</v>
      </c>
      <c r="CE194" s="474">
        <f t="shared" si="116"/>
        <v>985.01395615166984</v>
      </c>
      <c r="CF194" s="472">
        <f t="shared" si="117"/>
        <v>-189.42690631245853</v>
      </c>
      <c r="CG194" s="473">
        <f t="shared" si="118"/>
        <v>0</v>
      </c>
    </row>
    <row r="195" spans="1:85" s="71" customFormat="1" ht="15.75" customHeight="1" x14ac:dyDescent="0.25">
      <c r="A195" s="87">
        <v>1028624</v>
      </c>
      <c r="B195" s="88">
        <v>4733</v>
      </c>
      <c r="C195" s="88">
        <v>675766</v>
      </c>
      <c r="D195" s="88" t="s">
        <v>1286</v>
      </c>
      <c r="E195" s="89" t="s">
        <v>794</v>
      </c>
      <c r="F195" s="89" t="s">
        <v>1364</v>
      </c>
      <c r="G195" s="90" t="s">
        <v>1260</v>
      </c>
      <c r="H195" s="91" t="s">
        <v>1364</v>
      </c>
      <c r="I195" s="70" t="s">
        <v>35</v>
      </c>
      <c r="J195" s="70" t="s">
        <v>1262</v>
      </c>
      <c r="K195" s="70" t="s">
        <v>35</v>
      </c>
      <c r="L195" s="70"/>
      <c r="M195" s="70"/>
      <c r="N195" s="77"/>
      <c r="O195" s="70">
        <v>1021109</v>
      </c>
      <c r="P195" s="78">
        <v>10920</v>
      </c>
      <c r="Q195" s="79">
        <v>41640</v>
      </c>
      <c r="R195" s="79">
        <v>42004</v>
      </c>
      <c r="S195" s="78">
        <v>10920</v>
      </c>
      <c r="T195" s="80" t="s">
        <v>1263</v>
      </c>
      <c r="U195" s="61">
        <v>1.3996726919243501E-3</v>
      </c>
      <c r="V195" s="62">
        <v>1.110672967125199E-3</v>
      </c>
      <c r="W195" s="30">
        <v>132963</v>
      </c>
      <c r="X195" s="63">
        <v>132963</v>
      </c>
      <c r="Y195" s="63">
        <v>265926</v>
      </c>
      <c r="Z195" s="67">
        <v>17658.77</v>
      </c>
      <c r="AA195" s="68">
        <v>17658.77</v>
      </c>
      <c r="AB195" s="68">
        <v>17658.77</v>
      </c>
      <c r="AC195" s="68">
        <v>17658.77</v>
      </c>
      <c r="AD195" s="66">
        <v>70635.09</v>
      </c>
      <c r="AE195" s="67">
        <v>32794.870000000003</v>
      </c>
      <c r="AF195" s="68">
        <v>32794.870000000003</v>
      </c>
      <c r="AG195" s="68">
        <v>32794.870000000003</v>
      </c>
      <c r="AH195" s="68">
        <v>32794.870000000003</v>
      </c>
      <c r="AI195" s="66">
        <v>131179.46</v>
      </c>
      <c r="AJ195" s="69">
        <v>467740.54999999993</v>
      </c>
      <c r="AK195" s="406" t="s">
        <v>1286</v>
      </c>
      <c r="AL195" s="407">
        <v>25579.847310249148</v>
      </c>
      <c r="AM195" s="434">
        <f t="shared" si="94"/>
        <v>285941.93548387097</v>
      </c>
      <c r="AN195" s="435">
        <f t="shared" si="95"/>
        <v>75951.709677419363</v>
      </c>
      <c r="AO195" s="436">
        <f t="shared" si="96"/>
        <v>141053.18279569893</v>
      </c>
      <c r="AP195" s="437">
        <f t="shared" si="97"/>
        <v>11.18</v>
      </c>
      <c r="AQ195" s="438">
        <f t="shared" si="97"/>
        <v>2.97</v>
      </c>
      <c r="AR195" s="438">
        <f t="shared" si="97"/>
        <v>5.51</v>
      </c>
      <c r="AS195" s="443">
        <f t="shared" si="98"/>
        <v>19.66</v>
      </c>
      <c r="AT195" s="437">
        <f t="shared" si="99"/>
        <v>10.4</v>
      </c>
      <c r="AU195" s="438">
        <f t="shared" si="100"/>
        <v>2.76</v>
      </c>
      <c r="AV195" s="438">
        <f t="shared" si="101"/>
        <v>5.13</v>
      </c>
      <c r="AW195" s="444">
        <f t="shared" si="102"/>
        <v>18.29</v>
      </c>
      <c r="AX195" s="441">
        <f t="shared" si="103"/>
        <v>10.4</v>
      </c>
      <c r="AY195" s="70">
        <f t="shared" si="104"/>
        <v>4</v>
      </c>
      <c r="AZ195" s="438">
        <f>+IF(AY195=0,0,ROUND($AU195/AY195,$AZ$2))</f>
        <v>0.69</v>
      </c>
      <c r="BA195" s="442">
        <f>+IF(AY195=0,0,ROUND($AV195/AY195,$AZ$2))</f>
        <v>1.28</v>
      </c>
      <c r="BB195" s="438">
        <f t="shared" si="105"/>
        <v>10.4</v>
      </c>
      <c r="BC195" s="70">
        <v>4</v>
      </c>
      <c r="BD195" s="438">
        <f t="shared" si="83"/>
        <v>0.69</v>
      </c>
      <c r="BE195" s="442">
        <f t="shared" si="84"/>
        <v>1.28</v>
      </c>
      <c r="BF195" s="438">
        <f t="shared" si="106"/>
        <v>10.4</v>
      </c>
      <c r="BG195" s="70">
        <v>4</v>
      </c>
      <c r="BH195" s="438">
        <f t="shared" si="85"/>
        <v>0.69</v>
      </c>
      <c r="BI195" s="442">
        <f t="shared" si="86"/>
        <v>1.28</v>
      </c>
      <c r="BJ195" s="438">
        <f t="shared" si="107"/>
        <v>10.4</v>
      </c>
      <c r="BK195" s="70">
        <v>4</v>
      </c>
      <c r="BL195" s="438">
        <f t="shared" si="87"/>
        <v>0.69</v>
      </c>
      <c r="BM195" s="442">
        <f t="shared" si="88"/>
        <v>1.28</v>
      </c>
      <c r="BN195" s="93">
        <v>0</v>
      </c>
      <c r="BO195" s="93">
        <f>+INDEX(FY2018_ALL_Targets!DV:DV,MATCH('Final Comp Values'!C195,FY2018_ALL_Targets!B:B,0))</f>
        <v>0</v>
      </c>
      <c r="BP195" s="93">
        <f>++INDEX(FY2018_ALL_Targets!DW:DW,MATCH('Final Comp Values'!C195,FY2018_ALL_Targets!B:B,0))</f>
        <v>0</v>
      </c>
      <c r="BQ195" s="539">
        <f>++INDEX(FY2018_ALL_Targets!DX:DX,MATCH('Final Comp Values'!$C195,FY2018_ALL_Targets!$B:$B,0))</f>
        <v>0</v>
      </c>
      <c r="BR195" s="437">
        <f t="shared" si="89"/>
        <v>0</v>
      </c>
      <c r="BS195" s="438">
        <f t="shared" si="90"/>
        <v>0</v>
      </c>
      <c r="BT195" s="543">
        <f t="shared" si="108"/>
        <v>0</v>
      </c>
      <c r="BU195" s="437">
        <f>((AY195-BO195)*AZ195)+((AY195-BP195)*BA195)+AX195</f>
        <v>18.28</v>
      </c>
      <c r="BV195" s="438">
        <f t="shared" si="91"/>
        <v>467599.60883135448</v>
      </c>
      <c r="BW195" s="548">
        <f t="shared" si="110"/>
        <v>1.2612670922835631E-3</v>
      </c>
      <c r="BX195" s="437">
        <f t="shared" si="92"/>
        <v>0</v>
      </c>
      <c r="BY195" s="551">
        <f t="shared" si="93"/>
        <v>0</v>
      </c>
      <c r="BZ195" s="471">
        <f t="shared" si="111"/>
        <v>0</v>
      </c>
      <c r="CA195" s="469">
        <f t="shared" si="112"/>
        <v>467740.54999999993</v>
      </c>
      <c r="CB195" s="471">
        <f t="shared" si="113"/>
        <v>467599.60883135448</v>
      </c>
      <c r="CC195" s="471">
        <f t="shared" si="114"/>
        <v>-9.9999999999980105E-3</v>
      </c>
      <c r="CD195" s="474">
        <f t="shared" si="115"/>
        <v>-255.73567523231651</v>
      </c>
      <c r="CE195" s="474">
        <f t="shared" si="116"/>
        <v>-140.94116864545504</v>
      </c>
      <c r="CF195" s="472">
        <f t="shared" si="117"/>
        <v>-114.79450658686147</v>
      </c>
      <c r="CG195" s="473">
        <f t="shared" si="118"/>
        <v>0</v>
      </c>
    </row>
    <row r="196" spans="1:85" s="71" customFormat="1" ht="15.75" customHeight="1" x14ac:dyDescent="0.25">
      <c r="A196" s="87">
        <v>1028617</v>
      </c>
      <c r="B196" s="88">
        <v>5364</v>
      </c>
      <c r="C196" s="88">
        <v>675915</v>
      </c>
      <c r="D196" s="88" t="s">
        <v>1297</v>
      </c>
      <c r="E196" s="89" t="s">
        <v>1119</v>
      </c>
      <c r="F196" s="89" t="s">
        <v>1364</v>
      </c>
      <c r="G196" s="90" t="s">
        <v>1260</v>
      </c>
      <c r="H196" s="91" t="s">
        <v>1364</v>
      </c>
      <c r="I196" s="70" t="s">
        <v>35</v>
      </c>
      <c r="J196" s="70" t="s">
        <v>1262</v>
      </c>
      <c r="K196" s="70" t="s">
        <v>35</v>
      </c>
      <c r="L196" s="70"/>
      <c r="M196" s="70"/>
      <c r="N196" s="77"/>
      <c r="O196" s="70">
        <v>1003642</v>
      </c>
      <c r="P196" s="78">
        <v>19913</v>
      </c>
      <c r="Q196" s="79">
        <v>41640</v>
      </c>
      <c r="R196" s="79">
        <v>42004</v>
      </c>
      <c r="S196" s="78">
        <v>19913</v>
      </c>
      <c r="T196" s="80" t="s">
        <v>1263</v>
      </c>
      <c r="U196" s="61">
        <v>2.5523518602829287E-3</v>
      </c>
      <c r="V196" s="62">
        <v>2.0253508053446967E-3</v>
      </c>
      <c r="W196" s="30">
        <v>242463</v>
      </c>
      <c r="X196" s="63">
        <v>242463</v>
      </c>
      <c r="Y196" s="63">
        <v>484926</v>
      </c>
      <c r="Z196" s="67">
        <v>32201.39</v>
      </c>
      <c r="AA196" s="68">
        <v>32201.39</v>
      </c>
      <c r="AB196" s="68">
        <v>32201.39</v>
      </c>
      <c r="AC196" s="68">
        <v>32201.39</v>
      </c>
      <c r="AD196" s="66">
        <v>128805.55</v>
      </c>
      <c r="AE196" s="67">
        <v>59802.58</v>
      </c>
      <c r="AF196" s="68">
        <v>59802.58</v>
      </c>
      <c r="AG196" s="68">
        <v>59802.58</v>
      </c>
      <c r="AH196" s="68">
        <v>59802.58</v>
      </c>
      <c r="AI196" s="66">
        <v>239210.31</v>
      </c>
      <c r="AJ196" s="69">
        <v>852941.8600000001</v>
      </c>
      <c r="AK196" s="406" t="s">
        <v>1297</v>
      </c>
      <c r="AL196" s="407">
        <v>39786.959998239028</v>
      </c>
      <c r="AM196" s="434">
        <f t="shared" si="94"/>
        <v>521425.80645161297</v>
      </c>
      <c r="AN196" s="435">
        <f t="shared" si="95"/>
        <v>138500.59139784946</v>
      </c>
      <c r="AO196" s="436">
        <f t="shared" si="96"/>
        <v>257215.38709677421</v>
      </c>
      <c r="AP196" s="437">
        <f t="shared" si="97"/>
        <v>13.11</v>
      </c>
      <c r="AQ196" s="438">
        <f t="shared" si="97"/>
        <v>3.48</v>
      </c>
      <c r="AR196" s="438">
        <f t="shared" si="97"/>
        <v>6.46</v>
      </c>
      <c r="AS196" s="443">
        <f t="shared" si="98"/>
        <v>23.05</v>
      </c>
      <c r="AT196" s="437">
        <f t="shared" si="99"/>
        <v>12.19</v>
      </c>
      <c r="AU196" s="438">
        <f t="shared" si="100"/>
        <v>3.24</v>
      </c>
      <c r="AV196" s="438">
        <f t="shared" si="101"/>
        <v>6.01</v>
      </c>
      <c r="AW196" s="444">
        <f t="shared" si="102"/>
        <v>21.439999999999998</v>
      </c>
      <c r="AX196" s="441">
        <f t="shared" si="103"/>
        <v>12.19</v>
      </c>
      <c r="AY196" s="70">
        <f t="shared" si="104"/>
        <v>4</v>
      </c>
      <c r="AZ196" s="438">
        <f t="shared" ref="AZ196:AZ259" si="119">+IF(AY196=0,0,ROUND($AU196/AY196,$AZ$2))</f>
        <v>0.81</v>
      </c>
      <c r="BA196" s="442">
        <f t="shared" ref="BA196:BA259" si="120">+IF(AY196=0,0,ROUND($AV196/AY196,$AZ$2))</f>
        <v>1.5</v>
      </c>
      <c r="BB196" s="438">
        <f t="shared" si="105"/>
        <v>12.19</v>
      </c>
      <c r="BC196" s="70">
        <v>4</v>
      </c>
      <c r="BD196" s="438">
        <f t="shared" si="83"/>
        <v>0.81</v>
      </c>
      <c r="BE196" s="442">
        <f t="shared" si="84"/>
        <v>1.5</v>
      </c>
      <c r="BF196" s="438">
        <f t="shared" si="106"/>
        <v>12.19</v>
      </c>
      <c r="BG196" s="70">
        <v>4</v>
      </c>
      <c r="BH196" s="438">
        <f t="shared" si="85"/>
        <v>0.81</v>
      </c>
      <c r="BI196" s="442">
        <f t="shared" si="86"/>
        <v>1.5</v>
      </c>
      <c r="BJ196" s="438">
        <f t="shared" si="107"/>
        <v>12.19</v>
      </c>
      <c r="BK196" s="70">
        <v>4</v>
      </c>
      <c r="BL196" s="438">
        <f t="shared" si="87"/>
        <v>0.81</v>
      </c>
      <c r="BM196" s="442">
        <f t="shared" si="88"/>
        <v>1.5</v>
      </c>
      <c r="BN196" s="93">
        <v>0</v>
      </c>
      <c r="BO196" s="93">
        <f>+INDEX(FY2018_ALL_Targets!DV:DV,MATCH('Final Comp Values'!C196,FY2018_ALL_Targets!B:B,0))</f>
        <v>0</v>
      </c>
      <c r="BP196" s="93">
        <f>++INDEX(FY2018_ALL_Targets!DW:DW,MATCH('Final Comp Values'!C196,FY2018_ALL_Targets!B:B,0))</f>
        <v>0</v>
      </c>
      <c r="BQ196" s="539">
        <f>++INDEX(FY2018_ALL_Targets!DX:DX,MATCH('Final Comp Values'!$C196,FY2018_ALL_Targets!$B:$B,0))</f>
        <v>0</v>
      </c>
      <c r="BR196" s="437">
        <f t="shared" si="89"/>
        <v>0</v>
      </c>
      <c r="BS196" s="438">
        <f t="shared" si="90"/>
        <v>0</v>
      </c>
      <c r="BT196" s="543">
        <f t="shared" si="108"/>
        <v>0</v>
      </c>
      <c r="BU196" s="437">
        <f t="shared" si="109"/>
        <v>21.43</v>
      </c>
      <c r="BV196" s="438">
        <f t="shared" si="91"/>
        <v>852634.55276226241</v>
      </c>
      <c r="BW196" s="548">
        <f t="shared" si="110"/>
        <v>2.2998306303776465E-3</v>
      </c>
      <c r="BX196" s="437">
        <f t="shared" si="92"/>
        <v>0</v>
      </c>
      <c r="BY196" s="551">
        <f t="shared" si="93"/>
        <v>0</v>
      </c>
      <c r="BZ196" s="471">
        <f t="shared" si="111"/>
        <v>0</v>
      </c>
      <c r="CA196" s="469">
        <f t="shared" si="112"/>
        <v>852941.8600000001</v>
      </c>
      <c r="CB196" s="471">
        <f t="shared" si="113"/>
        <v>852634.55276226241</v>
      </c>
      <c r="CC196" s="471">
        <f t="shared" si="114"/>
        <v>-9.9999999999980105E-3</v>
      </c>
      <c r="CD196" s="474">
        <f t="shared" si="115"/>
        <v>-397.82736007454781</v>
      </c>
      <c r="CE196" s="474">
        <f t="shared" si="116"/>
        <v>-307.30723773769569</v>
      </c>
      <c r="CF196" s="472">
        <f t="shared" si="117"/>
        <v>-90.520122336852125</v>
      </c>
      <c r="CG196" s="473">
        <f t="shared" si="118"/>
        <v>0</v>
      </c>
    </row>
    <row r="197" spans="1:85" s="71" customFormat="1" ht="15.75" customHeight="1" x14ac:dyDescent="0.25">
      <c r="A197" s="87">
        <v>1028575</v>
      </c>
      <c r="B197" s="88">
        <v>4796</v>
      </c>
      <c r="C197" s="88">
        <v>676301</v>
      </c>
      <c r="D197" s="88" t="s">
        <v>1267</v>
      </c>
      <c r="E197" s="89" t="s">
        <v>272</v>
      </c>
      <c r="F197" s="89" t="s">
        <v>1364</v>
      </c>
      <c r="G197" s="90" t="s">
        <v>1260</v>
      </c>
      <c r="H197" s="91" t="s">
        <v>1364</v>
      </c>
      <c r="I197" s="70" t="s">
        <v>35</v>
      </c>
      <c r="J197" s="70" t="s">
        <v>1262</v>
      </c>
      <c r="K197" s="70" t="s">
        <v>35</v>
      </c>
      <c r="L197" s="70"/>
      <c r="M197" s="70"/>
      <c r="N197" s="77"/>
      <c r="O197" s="70">
        <v>479603</v>
      </c>
      <c r="P197" s="78">
        <v>16723</v>
      </c>
      <c r="Q197" s="79">
        <v>41640</v>
      </c>
      <c r="R197" s="79">
        <v>42004</v>
      </c>
      <c r="S197" s="78">
        <v>16723</v>
      </c>
      <c r="T197" s="80" t="s">
        <v>1263</v>
      </c>
      <c r="U197" s="61">
        <v>2.1434731160303025E-3</v>
      </c>
      <c r="V197" s="62">
        <v>1.7008959733731412E-3</v>
      </c>
      <c r="W197" s="30">
        <v>203621</v>
      </c>
      <c r="X197" s="63">
        <v>203621</v>
      </c>
      <c r="Y197" s="63">
        <v>407242</v>
      </c>
      <c r="Z197" s="67">
        <v>27042.83</v>
      </c>
      <c r="AA197" s="68">
        <v>27042.83</v>
      </c>
      <c r="AB197" s="68">
        <v>27042.83</v>
      </c>
      <c r="AC197" s="68">
        <v>27042.83</v>
      </c>
      <c r="AD197" s="66">
        <v>108171.31</v>
      </c>
      <c r="AE197" s="67">
        <v>50222.39</v>
      </c>
      <c r="AF197" s="68">
        <v>50222.39</v>
      </c>
      <c r="AG197" s="68">
        <v>50222.39</v>
      </c>
      <c r="AH197" s="68">
        <v>50222.39</v>
      </c>
      <c r="AI197" s="66">
        <v>200889.57</v>
      </c>
      <c r="AJ197" s="69">
        <v>716302.88</v>
      </c>
      <c r="AK197" s="406" t="s">
        <v>1267</v>
      </c>
      <c r="AL197" s="407">
        <v>54327.030754892119</v>
      </c>
      <c r="AM197" s="434">
        <f t="shared" si="94"/>
        <v>437894.62365591398</v>
      </c>
      <c r="AN197" s="435">
        <f t="shared" si="95"/>
        <v>116313.2365591398</v>
      </c>
      <c r="AO197" s="436">
        <f t="shared" si="96"/>
        <v>216010.29032258067</v>
      </c>
      <c r="AP197" s="437">
        <f t="shared" si="97"/>
        <v>8.06</v>
      </c>
      <c r="AQ197" s="438">
        <f t="shared" si="97"/>
        <v>2.14</v>
      </c>
      <c r="AR197" s="438">
        <f t="shared" si="97"/>
        <v>3.98</v>
      </c>
      <c r="AS197" s="443">
        <f t="shared" si="98"/>
        <v>14.180000000000001</v>
      </c>
      <c r="AT197" s="437">
        <f t="shared" si="99"/>
        <v>7.5</v>
      </c>
      <c r="AU197" s="438">
        <f t="shared" si="100"/>
        <v>1.99</v>
      </c>
      <c r="AV197" s="438">
        <f t="shared" si="101"/>
        <v>3.7</v>
      </c>
      <c r="AW197" s="444">
        <f t="shared" si="102"/>
        <v>13.190000000000001</v>
      </c>
      <c r="AX197" s="441">
        <f t="shared" si="103"/>
        <v>7.5</v>
      </c>
      <c r="AY197" s="70">
        <f t="shared" si="104"/>
        <v>4</v>
      </c>
      <c r="AZ197" s="438">
        <f t="shared" si="119"/>
        <v>0.5</v>
      </c>
      <c r="BA197" s="442">
        <f t="shared" si="120"/>
        <v>0.93</v>
      </c>
      <c r="BB197" s="438">
        <f t="shared" si="105"/>
        <v>7.5</v>
      </c>
      <c r="BC197" s="70">
        <v>4</v>
      </c>
      <c r="BD197" s="438">
        <f t="shared" ref="BD197:BD260" si="121">+ROUND($AU197/BC197,$BD$2)</f>
        <v>0.5</v>
      </c>
      <c r="BE197" s="442">
        <f t="shared" ref="BE197:BE260" si="122">+ROUND($AV197/BC197,$BD$2)</f>
        <v>0.93</v>
      </c>
      <c r="BF197" s="438">
        <f t="shared" si="106"/>
        <v>7.5</v>
      </c>
      <c r="BG197" s="70">
        <v>4</v>
      </c>
      <c r="BH197" s="438">
        <f t="shared" ref="BH197:BH260" si="123">+ROUND($AU197/BG197,$BD$2)</f>
        <v>0.5</v>
      </c>
      <c r="BI197" s="442">
        <f t="shared" ref="BI197:BI260" si="124">+ROUND($AV197/BG197,$BD$2)</f>
        <v>0.93</v>
      </c>
      <c r="BJ197" s="438">
        <f t="shared" si="107"/>
        <v>7.5</v>
      </c>
      <c r="BK197" s="70">
        <v>4</v>
      </c>
      <c r="BL197" s="438">
        <f t="shared" ref="BL197:BL260" si="125">+ROUND($AU197/BK197,$BD$2)</f>
        <v>0.5</v>
      </c>
      <c r="BM197" s="442">
        <f t="shared" ref="BM197:BM260" si="126">+ROUND($AV197/BK197,$BD$2)</f>
        <v>0.93</v>
      </c>
      <c r="BN197" s="93">
        <v>0</v>
      </c>
      <c r="BO197" s="93">
        <f>+INDEX(FY2018_ALL_Targets!DV:DV,MATCH('Final Comp Values'!C197,FY2018_ALL_Targets!B:B,0))</f>
        <v>0</v>
      </c>
      <c r="BP197" s="93">
        <f>++INDEX(FY2018_ALL_Targets!DW:DW,MATCH('Final Comp Values'!C197,FY2018_ALL_Targets!B:B,0))</f>
        <v>0</v>
      </c>
      <c r="BQ197" s="539">
        <f>++INDEX(FY2018_ALL_Targets!DX:DX,MATCH('Final Comp Values'!$C197,FY2018_ALL_Targets!$B:$B,0))</f>
        <v>0</v>
      </c>
      <c r="BR197" s="437">
        <f t="shared" ref="BR197:BR260" si="127">+IF(BQ197=4,AU197,BO197*AZ197)</f>
        <v>0</v>
      </c>
      <c r="BS197" s="438">
        <f t="shared" ref="BS197:BS260" si="128">IF(BQ197=4,AV197,+BP197*BA197)</f>
        <v>0</v>
      </c>
      <c r="BT197" s="543">
        <f t="shared" si="108"/>
        <v>0</v>
      </c>
      <c r="BU197" s="437">
        <f t="shared" si="109"/>
        <v>13.22</v>
      </c>
      <c r="BV197" s="438">
        <f t="shared" ref="BV197:BV260" si="129">+IF(BU197="",0,BU197*AL197)</f>
        <v>718203.34657967382</v>
      </c>
      <c r="BW197" s="548">
        <f t="shared" si="110"/>
        <v>1.9372262711527925E-3</v>
      </c>
      <c r="BX197" s="437">
        <f t="shared" ref="BX197:BX260" si="130">+IF(BW197=0,0,ROUND(BW197*$BT$519,2))</f>
        <v>0</v>
      </c>
      <c r="BY197" s="551">
        <f t="shared" ref="BY197:BY260" si="131">+IF(BX197=0,0,ROUND(BX197/AL197,2))</f>
        <v>0</v>
      </c>
      <c r="BZ197" s="471">
        <f t="shared" si="111"/>
        <v>0</v>
      </c>
      <c r="CA197" s="469">
        <f t="shared" si="112"/>
        <v>716302.88</v>
      </c>
      <c r="CB197" s="471">
        <f t="shared" si="113"/>
        <v>718203.34657967382</v>
      </c>
      <c r="CC197" s="471">
        <f t="shared" si="114"/>
        <v>2.9999999999999361E-2</v>
      </c>
      <c r="CD197" s="474">
        <f t="shared" si="115"/>
        <v>1629.1953297952646</v>
      </c>
      <c r="CE197" s="474">
        <f t="shared" si="116"/>
        <v>1900.4665796738118</v>
      </c>
      <c r="CF197" s="472">
        <f t="shared" si="117"/>
        <v>-271.27124987854722</v>
      </c>
      <c r="CG197" s="473">
        <f t="shared" si="118"/>
        <v>0</v>
      </c>
    </row>
    <row r="198" spans="1:85" s="71" customFormat="1" ht="15.75" customHeight="1" x14ac:dyDescent="0.25">
      <c r="A198" s="87">
        <v>1028573</v>
      </c>
      <c r="B198" s="88">
        <v>4177</v>
      </c>
      <c r="C198" s="88">
        <v>676292</v>
      </c>
      <c r="D198" s="88" t="s">
        <v>1297</v>
      </c>
      <c r="E198" s="89" t="s">
        <v>592</v>
      </c>
      <c r="F198" s="89" t="s">
        <v>1364</v>
      </c>
      <c r="G198" s="90" t="s">
        <v>1260</v>
      </c>
      <c r="H198" s="91" t="s">
        <v>1364</v>
      </c>
      <c r="I198" s="70" t="s">
        <v>35</v>
      </c>
      <c r="J198" s="70" t="s">
        <v>1262</v>
      </c>
      <c r="K198" s="70" t="s">
        <v>35</v>
      </c>
      <c r="L198" s="70"/>
      <c r="M198" s="70"/>
      <c r="N198" s="77"/>
      <c r="O198" s="70">
        <v>1017227</v>
      </c>
      <c r="P198" s="78">
        <v>13844</v>
      </c>
      <c r="Q198" s="79">
        <v>41640</v>
      </c>
      <c r="R198" s="79">
        <v>42004</v>
      </c>
      <c r="S198" s="78">
        <v>13844</v>
      </c>
      <c r="T198" s="80" t="s">
        <v>1263</v>
      </c>
      <c r="U198" s="61">
        <v>1.7744568449634343E-3</v>
      </c>
      <c r="V198" s="62">
        <v>1.4080729447693457E-3</v>
      </c>
      <c r="W198" s="30">
        <v>168566</v>
      </c>
      <c r="X198" s="63">
        <v>168566</v>
      </c>
      <c r="Y198" s="63">
        <v>337132</v>
      </c>
      <c r="Z198" s="67">
        <v>22387.19</v>
      </c>
      <c r="AA198" s="68">
        <v>22387.19</v>
      </c>
      <c r="AB198" s="68">
        <v>22387.19</v>
      </c>
      <c r="AC198" s="68">
        <v>22387.19</v>
      </c>
      <c r="AD198" s="66">
        <v>89548.74</v>
      </c>
      <c r="AE198" s="67">
        <v>41576.199999999997</v>
      </c>
      <c r="AF198" s="68">
        <v>41576.199999999997</v>
      </c>
      <c r="AG198" s="68">
        <v>41576.199999999997</v>
      </c>
      <c r="AH198" s="68">
        <v>41576.199999999997</v>
      </c>
      <c r="AI198" s="66">
        <v>166304.79999999999</v>
      </c>
      <c r="AJ198" s="69">
        <v>592985.54</v>
      </c>
      <c r="AK198" s="406" t="s">
        <v>1297</v>
      </c>
      <c r="AL198" s="407">
        <v>39786.959998239028</v>
      </c>
      <c r="AM198" s="434">
        <f t="shared" ref="AM198:AM261" si="132">+Y198/(1-$AO$2)</f>
        <v>362507.52688172046</v>
      </c>
      <c r="AN198" s="435">
        <f t="shared" ref="AN198:AN261" si="133">+AD198/(1-$AO$2)</f>
        <v>96288.967741935499</v>
      </c>
      <c r="AO198" s="436">
        <f t="shared" ref="AO198:AO261" si="134">+AI198/(1-$AO$2)</f>
        <v>178822.36559139786</v>
      </c>
      <c r="AP198" s="437">
        <f t="shared" ref="AP198:AR261" si="135">+ROUND(AM198/$AL198,$AV$2)</f>
        <v>9.11</v>
      </c>
      <c r="AQ198" s="438">
        <f t="shared" si="135"/>
        <v>2.42</v>
      </c>
      <c r="AR198" s="438">
        <f t="shared" si="135"/>
        <v>4.49</v>
      </c>
      <c r="AS198" s="443">
        <f t="shared" ref="AS198:AS261" si="136">+AP198+AQ198+AR198</f>
        <v>16.02</v>
      </c>
      <c r="AT198" s="437">
        <f t="shared" ref="AT198:AT261" si="137">+ROUND(Y198/$AL198,$AV$2)</f>
        <v>8.4700000000000006</v>
      </c>
      <c r="AU198" s="438">
        <f t="shared" ref="AU198:AU261" si="138">+ROUND(AD198/$AL198,$AV$2)</f>
        <v>2.25</v>
      </c>
      <c r="AV198" s="438">
        <f t="shared" ref="AV198:AV261" si="139">+ROUND(AI198/$AL198,$AV$2)</f>
        <v>4.18</v>
      </c>
      <c r="AW198" s="444">
        <f t="shared" ref="AW198:AW261" si="140">+AT198+AU198+AV198</f>
        <v>14.9</v>
      </c>
      <c r="AX198" s="441">
        <f t="shared" ref="AX198:AX261" si="141">+$AT198</f>
        <v>8.4700000000000006</v>
      </c>
      <c r="AY198" s="70">
        <f t="shared" ref="AY198:AY261" si="142">4-BQ198</f>
        <v>4</v>
      </c>
      <c r="AZ198" s="438">
        <f t="shared" si="119"/>
        <v>0.56000000000000005</v>
      </c>
      <c r="BA198" s="442">
        <f t="shared" si="120"/>
        <v>1.05</v>
      </c>
      <c r="BB198" s="438">
        <f t="shared" ref="BB198:BB261" si="143">+$AT198</f>
        <v>8.4700000000000006</v>
      </c>
      <c r="BC198" s="70">
        <v>4</v>
      </c>
      <c r="BD198" s="438">
        <f t="shared" si="121"/>
        <v>0.56000000000000005</v>
      </c>
      <c r="BE198" s="442">
        <f t="shared" si="122"/>
        <v>1.05</v>
      </c>
      <c r="BF198" s="438">
        <f t="shared" ref="BF198:BF261" si="144">+$AT198</f>
        <v>8.4700000000000006</v>
      </c>
      <c r="BG198" s="70">
        <v>4</v>
      </c>
      <c r="BH198" s="438">
        <f t="shared" si="123"/>
        <v>0.56000000000000005</v>
      </c>
      <c r="BI198" s="442">
        <f t="shared" si="124"/>
        <v>1.05</v>
      </c>
      <c r="BJ198" s="438">
        <f t="shared" ref="BJ198:BJ261" si="145">+$AT198</f>
        <v>8.4700000000000006</v>
      </c>
      <c r="BK198" s="70">
        <v>4</v>
      </c>
      <c r="BL198" s="438">
        <f t="shared" si="125"/>
        <v>0.56000000000000005</v>
      </c>
      <c r="BM198" s="442">
        <f t="shared" si="126"/>
        <v>1.05</v>
      </c>
      <c r="BN198" s="93">
        <v>0</v>
      </c>
      <c r="BO198" s="93">
        <f>+INDEX(FY2018_ALL_Targets!DV:DV,MATCH('Final Comp Values'!C198,FY2018_ALL_Targets!B:B,0))</f>
        <v>0</v>
      </c>
      <c r="BP198" s="93">
        <f>++INDEX(FY2018_ALL_Targets!DW:DW,MATCH('Final Comp Values'!C198,FY2018_ALL_Targets!B:B,0))</f>
        <v>0</v>
      </c>
      <c r="BQ198" s="539">
        <f>++INDEX(FY2018_ALL_Targets!DX:DX,MATCH('Final Comp Values'!$C198,FY2018_ALL_Targets!$B:$B,0))</f>
        <v>0</v>
      </c>
      <c r="BR198" s="437">
        <f t="shared" si="127"/>
        <v>0</v>
      </c>
      <c r="BS198" s="438">
        <f t="shared" si="128"/>
        <v>0</v>
      </c>
      <c r="BT198" s="543">
        <f t="shared" ref="BT198:BT261" si="146">+IF((BR198+BS198)=0,0,AL198*(BR198+BS198))</f>
        <v>0</v>
      </c>
      <c r="BU198" s="437">
        <f t="shared" ref="BU198:BU261" si="147">((AY198-BO198)*AZ198)+((AY198-BP198)*BA198)+AX198</f>
        <v>14.91</v>
      </c>
      <c r="BV198" s="438">
        <f t="shared" si="129"/>
        <v>593223.57357374392</v>
      </c>
      <c r="BW198" s="548">
        <f t="shared" ref="BW198:BW261" si="148">+BV198/$BV$519</f>
        <v>1.6001154782515497E-3</v>
      </c>
      <c r="BX198" s="437">
        <f t="shared" si="130"/>
        <v>0</v>
      </c>
      <c r="BY198" s="551">
        <f t="shared" si="131"/>
        <v>0</v>
      </c>
      <c r="BZ198" s="471">
        <f t="shared" ref="BZ198:BZ261" si="149">+BR198+BS198+BU198-AX198-AZ198-BA198-AZ198-BA198-AZ198-BA198-AZ198-BA198</f>
        <v>0</v>
      </c>
      <c r="CA198" s="469">
        <f t="shared" ref="CA198:CA261" si="150">+AJ198</f>
        <v>592985.54</v>
      </c>
      <c r="CB198" s="471">
        <f t="shared" ref="CB198:CB261" si="151">+BV198+BX198</f>
        <v>593223.57357374392</v>
      </c>
      <c r="CC198" s="471">
        <f t="shared" ref="CC198:CC261" si="152">+BY198+BU198-AW198</f>
        <v>9.9999999999997868E-3</v>
      </c>
      <c r="CD198" s="474">
        <f t="shared" ref="CD198:CD261" si="153">+(CC198/AW198)*AJ198</f>
        <v>397.97687248321301</v>
      </c>
      <c r="CE198" s="474">
        <f t="shared" ref="CE198:CE261" si="154">+CB198-CA198</f>
        <v>238.03357374388725</v>
      </c>
      <c r="CF198" s="472">
        <f t="shared" ref="CF198:CF261" si="155">+CD198-CE198</f>
        <v>159.94329873932577</v>
      </c>
      <c r="CG198" s="473">
        <f t="shared" ref="CG198:CG261" si="156">+BT198/AJ198</f>
        <v>0</v>
      </c>
    </row>
    <row r="199" spans="1:85" s="71" customFormat="1" ht="15.75" customHeight="1" x14ac:dyDescent="0.25">
      <c r="A199" s="87">
        <v>1027633</v>
      </c>
      <c r="B199" s="88">
        <v>103751</v>
      </c>
      <c r="C199" s="88">
        <v>676220</v>
      </c>
      <c r="D199" s="88" t="s">
        <v>1297</v>
      </c>
      <c r="E199" s="89" t="s">
        <v>468</v>
      </c>
      <c r="F199" s="89" t="s">
        <v>1364</v>
      </c>
      <c r="G199" s="90" t="s">
        <v>1260</v>
      </c>
      <c r="H199" s="91" t="s">
        <v>1364</v>
      </c>
      <c r="I199" s="70" t="s">
        <v>35</v>
      </c>
      <c r="J199" s="70" t="s">
        <v>1262</v>
      </c>
      <c r="K199" s="70" t="s">
        <v>35</v>
      </c>
      <c r="L199" s="70"/>
      <c r="M199" s="70"/>
      <c r="N199" s="77"/>
      <c r="O199" s="86">
        <v>1025930</v>
      </c>
      <c r="P199" s="78">
        <v>585</v>
      </c>
      <c r="Q199" s="79">
        <v>41913</v>
      </c>
      <c r="R199" s="79">
        <v>42004</v>
      </c>
      <c r="S199" s="78">
        <v>2321</v>
      </c>
      <c r="T199" s="80" t="s">
        <v>1263</v>
      </c>
      <c r="U199" s="61">
        <v>2.9749453461139344E-4</v>
      </c>
      <c r="V199" s="62">
        <v>2.3606886050344202E-4</v>
      </c>
      <c r="W199" s="30">
        <v>28261</v>
      </c>
      <c r="X199" s="63">
        <v>28261</v>
      </c>
      <c r="Y199" s="63">
        <v>56522</v>
      </c>
      <c r="Z199" s="67">
        <v>3753.3</v>
      </c>
      <c r="AA199" s="68">
        <v>3753.3</v>
      </c>
      <c r="AB199" s="68">
        <v>3753.3</v>
      </c>
      <c r="AC199" s="68">
        <v>3753.3</v>
      </c>
      <c r="AD199" s="66">
        <v>15013.19</v>
      </c>
      <c r="AE199" s="67">
        <v>6970.41</v>
      </c>
      <c r="AF199" s="68">
        <v>6970.41</v>
      </c>
      <c r="AG199" s="68">
        <v>6970.41</v>
      </c>
      <c r="AH199" s="68">
        <v>6970.41</v>
      </c>
      <c r="AI199" s="66">
        <v>27881.64</v>
      </c>
      <c r="AJ199" s="69">
        <v>99416.83</v>
      </c>
      <c r="AK199" s="406" t="s">
        <v>1297</v>
      </c>
      <c r="AL199" s="407">
        <v>39786.959998239028</v>
      </c>
      <c r="AM199" s="434">
        <f t="shared" si="132"/>
        <v>60776.344086021512</v>
      </c>
      <c r="AN199" s="435">
        <f t="shared" si="133"/>
        <v>16143.215053763442</v>
      </c>
      <c r="AO199" s="436">
        <f t="shared" si="134"/>
        <v>29980.258064516129</v>
      </c>
      <c r="AP199" s="437">
        <f t="shared" si="135"/>
        <v>1.53</v>
      </c>
      <c r="AQ199" s="438">
        <f t="shared" si="135"/>
        <v>0.41</v>
      </c>
      <c r="AR199" s="438">
        <f t="shared" si="135"/>
        <v>0.75</v>
      </c>
      <c r="AS199" s="443">
        <f t="shared" si="136"/>
        <v>2.69</v>
      </c>
      <c r="AT199" s="437">
        <f t="shared" si="137"/>
        <v>1.42</v>
      </c>
      <c r="AU199" s="438">
        <f t="shared" si="138"/>
        <v>0.38</v>
      </c>
      <c r="AV199" s="438">
        <f t="shared" si="139"/>
        <v>0.7</v>
      </c>
      <c r="AW199" s="444">
        <f t="shared" si="140"/>
        <v>2.5</v>
      </c>
      <c r="AX199" s="441">
        <f t="shared" si="141"/>
        <v>1.42</v>
      </c>
      <c r="AY199" s="70">
        <f t="shared" si="142"/>
        <v>4</v>
      </c>
      <c r="AZ199" s="438">
        <f t="shared" si="119"/>
        <v>0.1</v>
      </c>
      <c r="BA199" s="442">
        <f t="shared" si="120"/>
        <v>0.18</v>
      </c>
      <c r="BB199" s="438">
        <f t="shared" si="143"/>
        <v>1.42</v>
      </c>
      <c r="BC199" s="70">
        <v>4</v>
      </c>
      <c r="BD199" s="438">
        <f t="shared" si="121"/>
        <v>0.1</v>
      </c>
      <c r="BE199" s="442">
        <f t="shared" si="122"/>
        <v>0.18</v>
      </c>
      <c r="BF199" s="438">
        <f t="shared" si="144"/>
        <v>1.42</v>
      </c>
      <c r="BG199" s="70">
        <v>4</v>
      </c>
      <c r="BH199" s="438">
        <f t="shared" si="123"/>
        <v>0.1</v>
      </c>
      <c r="BI199" s="442">
        <f t="shared" si="124"/>
        <v>0.18</v>
      </c>
      <c r="BJ199" s="438">
        <f t="shared" si="145"/>
        <v>1.42</v>
      </c>
      <c r="BK199" s="70">
        <v>4</v>
      </c>
      <c r="BL199" s="438">
        <f t="shared" si="125"/>
        <v>0.1</v>
      </c>
      <c r="BM199" s="442">
        <f t="shared" si="126"/>
        <v>0.18</v>
      </c>
      <c r="BN199" s="93">
        <v>0</v>
      </c>
      <c r="BO199" s="93">
        <f>+INDEX(FY2018_ALL_Targets!DV:DV,MATCH('Final Comp Values'!C199,FY2018_ALL_Targets!B:B,0))</f>
        <v>0</v>
      </c>
      <c r="BP199" s="93">
        <f>++INDEX(FY2018_ALL_Targets!DW:DW,MATCH('Final Comp Values'!C199,FY2018_ALL_Targets!B:B,0))</f>
        <v>0</v>
      </c>
      <c r="BQ199" s="539">
        <f>++INDEX(FY2018_ALL_Targets!DX:DX,MATCH('Final Comp Values'!$C199,FY2018_ALL_Targets!$B:$B,0))</f>
        <v>0</v>
      </c>
      <c r="BR199" s="437">
        <f t="shared" si="127"/>
        <v>0</v>
      </c>
      <c r="BS199" s="438">
        <f t="shared" si="128"/>
        <v>0</v>
      </c>
      <c r="BT199" s="543">
        <f t="shared" si="146"/>
        <v>0</v>
      </c>
      <c r="BU199" s="437">
        <f t="shared" si="147"/>
        <v>2.54</v>
      </c>
      <c r="BV199" s="438">
        <f t="shared" si="129"/>
        <v>101058.87839552714</v>
      </c>
      <c r="BW199" s="548">
        <f t="shared" si="148"/>
        <v>2.7258841815955309E-4</v>
      </c>
      <c r="BX199" s="437">
        <f t="shared" si="130"/>
        <v>0</v>
      </c>
      <c r="BY199" s="551">
        <f t="shared" si="131"/>
        <v>0</v>
      </c>
      <c r="BZ199" s="471">
        <f t="shared" si="149"/>
        <v>0</v>
      </c>
      <c r="CA199" s="469">
        <f t="shared" si="150"/>
        <v>99416.83</v>
      </c>
      <c r="CB199" s="471">
        <f t="shared" si="151"/>
        <v>101058.87839552714</v>
      </c>
      <c r="CC199" s="471">
        <f t="shared" si="152"/>
        <v>4.0000000000000036E-2</v>
      </c>
      <c r="CD199" s="474">
        <f t="shared" si="153"/>
        <v>1590.6692800000014</v>
      </c>
      <c r="CE199" s="474">
        <f t="shared" si="154"/>
        <v>1642.0483955271338</v>
      </c>
      <c r="CF199" s="472">
        <f t="shared" si="155"/>
        <v>-51.379115527132399</v>
      </c>
      <c r="CG199" s="473">
        <f t="shared" si="156"/>
        <v>0</v>
      </c>
    </row>
    <row r="200" spans="1:85" s="71" customFormat="1" ht="15.75" customHeight="1" x14ac:dyDescent="0.25">
      <c r="A200" s="87">
        <v>1027650</v>
      </c>
      <c r="B200" s="88">
        <v>104642</v>
      </c>
      <c r="C200" s="88">
        <v>676272</v>
      </c>
      <c r="D200" s="88" t="s">
        <v>1297</v>
      </c>
      <c r="E200" s="89" t="s">
        <v>496</v>
      </c>
      <c r="F200" s="89" t="s">
        <v>1364</v>
      </c>
      <c r="G200" s="90" t="s">
        <v>1260</v>
      </c>
      <c r="H200" s="91" t="s">
        <v>1364</v>
      </c>
      <c r="I200" s="70" t="s">
        <v>35</v>
      </c>
      <c r="J200" s="70" t="s">
        <v>1262</v>
      </c>
      <c r="K200" s="70" t="s">
        <v>35</v>
      </c>
      <c r="L200" s="70"/>
      <c r="M200" s="70"/>
      <c r="N200" s="77"/>
      <c r="O200" s="86">
        <v>1019091</v>
      </c>
      <c r="P200" s="78">
        <v>22895</v>
      </c>
      <c r="Q200" s="79">
        <v>41640</v>
      </c>
      <c r="R200" s="79">
        <v>42004</v>
      </c>
      <c r="S200" s="78">
        <v>22895</v>
      </c>
      <c r="T200" s="80" t="s">
        <v>1263</v>
      </c>
      <c r="U200" s="61">
        <v>2.9345701723084241E-3</v>
      </c>
      <c r="V200" s="62">
        <v>2.3286499617519627E-3</v>
      </c>
      <c r="W200" s="30">
        <v>278772</v>
      </c>
      <c r="X200" s="63">
        <v>278772</v>
      </c>
      <c r="Y200" s="63">
        <v>557544</v>
      </c>
      <c r="Z200" s="67">
        <v>37023.589999999997</v>
      </c>
      <c r="AA200" s="68">
        <v>37023.589999999997</v>
      </c>
      <c r="AB200" s="68">
        <v>37023.589999999997</v>
      </c>
      <c r="AC200" s="68">
        <v>37023.589999999997</v>
      </c>
      <c r="AD200" s="66">
        <v>148094.37</v>
      </c>
      <c r="AE200" s="67">
        <v>68758.100000000006</v>
      </c>
      <c r="AF200" s="68">
        <v>68758.100000000006</v>
      </c>
      <c r="AG200" s="68">
        <v>68758.100000000006</v>
      </c>
      <c r="AH200" s="68">
        <v>68758.100000000006</v>
      </c>
      <c r="AI200" s="66">
        <v>275032.39</v>
      </c>
      <c r="AJ200" s="69">
        <v>980670.76</v>
      </c>
      <c r="AK200" s="406" t="s">
        <v>1297</v>
      </c>
      <c r="AL200" s="407">
        <v>39786.959998239028</v>
      </c>
      <c r="AM200" s="434">
        <f t="shared" si="132"/>
        <v>599509.67741935491</v>
      </c>
      <c r="AN200" s="435">
        <f t="shared" si="133"/>
        <v>159241.25806451612</v>
      </c>
      <c r="AO200" s="436">
        <f t="shared" si="134"/>
        <v>295733.7526881721</v>
      </c>
      <c r="AP200" s="437">
        <f t="shared" si="135"/>
        <v>15.07</v>
      </c>
      <c r="AQ200" s="438">
        <f t="shared" si="135"/>
        <v>4</v>
      </c>
      <c r="AR200" s="438">
        <f t="shared" si="135"/>
        <v>7.43</v>
      </c>
      <c r="AS200" s="443">
        <f t="shared" si="136"/>
        <v>26.5</v>
      </c>
      <c r="AT200" s="437">
        <f t="shared" si="137"/>
        <v>14.01</v>
      </c>
      <c r="AU200" s="438">
        <f t="shared" si="138"/>
        <v>3.72</v>
      </c>
      <c r="AV200" s="438">
        <f t="shared" si="139"/>
        <v>6.91</v>
      </c>
      <c r="AW200" s="444">
        <f t="shared" si="140"/>
        <v>24.64</v>
      </c>
      <c r="AX200" s="441">
        <f t="shared" si="141"/>
        <v>14.01</v>
      </c>
      <c r="AY200" s="70">
        <f t="shared" si="142"/>
        <v>4</v>
      </c>
      <c r="AZ200" s="438">
        <f t="shared" si="119"/>
        <v>0.93</v>
      </c>
      <c r="BA200" s="442">
        <f t="shared" si="120"/>
        <v>1.73</v>
      </c>
      <c r="BB200" s="438">
        <f t="shared" si="143"/>
        <v>14.01</v>
      </c>
      <c r="BC200" s="70">
        <v>4</v>
      </c>
      <c r="BD200" s="438">
        <f t="shared" si="121"/>
        <v>0.93</v>
      </c>
      <c r="BE200" s="442">
        <f t="shared" si="122"/>
        <v>1.73</v>
      </c>
      <c r="BF200" s="438">
        <f t="shared" si="144"/>
        <v>14.01</v>
      </c>
      <c r="BG200" s="70">
        <v>4</v>
      </c>
      <c r="BH200" s="438">
        <f t="shared" si="123"/>
        <v>0.93</v>
      </c>
      <c r="BI200" s="442">
        <f t="shared" si="124"/>
        <v>1.73</v>
      </c>
      <c r="BJ200" s="438">
        <f t="shared" si="145"/>
        <v>14.01</v>
      </c>
      <c r="BK200" s="70">
        <v>4</v>
      </c>
      <c r="BL200" s="438">
        <f t="shared" si="125"/>
        <v>0.93</v>
      </c>
      <c r="BM200" s="442">
        <f t="shared" si="126"/>
        <v>1.73</v>
      </c>
      <c r="BN200" s="93">
        <v>0</v>
      </c>
      <c r="BO200" s="93">
        <f>+INDEX(FY2018_ALL_Targets!DV:DV,MATCH('Final Comp Values'!C200,FY2018_ALL_Targets!B:B,0))</f>
        <v>0</v>
      </c>
      <c r="BP200" s="93">
        <f>++INDEX(FY2018_ALL_Targets!DW:DW,MATCH('Final Comp Values'!C200,FY2018_ALL_Targets!B:B,0))</f>
        <v>0</v>
      </c>
      <c r="BQ200" s="539">
        <f>++INDEX(FY2018_ALL_Targets!DX:DX,MATCH('Final Comp Values'!$C200,FY2018_ALL_Targets!$B:$B,0))</f>
        <v>0</v>
      </c>
      <c r="BR200" s="437">
        <f t="shared" si="127"/>
        <v>0</v>
      </c>
      <c r="BS200" s="438">
        <f t="shared" si="128"/>
        <v>0</v>
      </c>
      <c r="BT200" s="543">
        <f t="shared" si="146"/>
        <v>0</v>
      </c>
      <c r="BU200" s="437">
        <f t="shared" si="147"/>
        <v>24.65</v>
      </c>
      <c r="BV200" s="438">
        <f t="shared" si="129"/>
        <v>980748.563956592</v>
      </c>
      <c r="BW200" s="548">
        <f t="shared" si="148"/>
        <v>2.6453954754460563E-3</v>
      </c>
      <c r="BX200" s="437">
        <f t="shared" si="130"/>
        <v>0</v>
      </c>
      <c r="BY200" s="551">
        <f t="shared" si="131"/>
        <v>0</v>
      </c>
      <c r="BZ200" s="471">
        <f t="shared" si="149"/>
        <v>0</v>
      </c>
      <c r="CA200" s="469">
        <f t="shared" si="150"/>
        <v>980670.76</v>
      </c>
      <c r="CB200" s="471">
        <f t="shared" si="151"/>
        <v>980748.563956592</v>
      </c>
      <c r="CC200" s="471">
        <f t="shared" si="152"/>
        <v>9.9999999999980105E-3</v>
      </c>
      <c r="CD200" s="474">
        <f t="shared" si="153"/>
        <v>397.99949675316759</v>
      </c>
      <c r="CE200" s="474">
        <f t="shared" si="154"/>
        <v>77.803956591989845</v>
      </c>
      <c r="CF200" s="472">
        <f t="shared" si="155"/>
        <v>320.19554016117775</v>
      </c>
      <c r="CG200" s="473">
        <f t="shared" si="156"/>
        <v>0</v>
      </c>
    </row>
    <row r="201" spans="1:85" s="71" customFormat="1" ht="15.75" customHeight="1" x14ac:dyDescent="0.25">
      <c r="A201" s="87">
        <v>1027738</v>
      </c>
      <c r="B201" s="88">
        <v>104003</v>
      </c>
      <c r="C201" s="88">
        <v>676238</v>
      </c>
      <c r="D201" s="88" t="s">
        <v>1297</v>
      </c>
      <c r="E201" s="89" t="s">
        <v>478</v>
      </c>
      <c r="F201" s="89" t="s">
        <v>1364</v>
      </c>
      <c r="G201" s="90" t="s">
        <v>1260</v>
      </c>
      <c r="H201" s="91" t="s">
        <v>1364</v>
      </c>
      <c r="I201" s="70" t="s">
        <v>35</v>
      </c>
      <c r="J201" s="70" t="s">
        <v>1262</v>
      </c>
      <c r="K201" s="70" t="s">
        <v>35</v>
      </c>
      <c r="L201" s="70"/>
      <c r="M201" s="70"/>
      <c r="N201" s="77"/>
      <c r="O201" s="70">
        <v>1025645</v>
      </c>
      <c r="P201" s="78">
        <v>19315</v>
      </c>
      <c r="Q201" s="79">
        <v>41683</v>
      </c>
      <c r="R201" s="79">
        <v>42004</v>
      </c>
      <c r="S201" s="78">
        <v>21894</v>
      </c>
      <c r="T201" s="80" t="s">
        <v>1263</v>
      </c>
      <c r="U201" s="61">
        <v>2.8062668422153591E-3</v>
      </c>
      <c r="V201" s="62">
        <v>2.2268382730988192E-3</v>
      </c>
      <c r="W201" s="30">
        <v>266584</v>
      </c>
      <c r="X201" s="63">
        <v>266584</v>
      </c>
      <c r="Y201" s="63">
        <v>533168</v>
      </c>
      <c r="Z201" s="67">
        <v>35404.870000000003</v>
      </c>
      <c r="AA201" s="68">
        <v>35404.870000000003</v>
      </c>
      <c r="AB201" s="68">
        <v>35404.870000000003</v>
      </c>
      <c r="AC201" s="68">
        <v>35404.870000000003</v>
      </c>
      <c r="AD201" s="66">
        <v>141619.48000000001</v>
      </c>
      <c r="AE201" s="67">
        <v>65751.899999999994</v>
      </c>
      <c r="AF201" s="68">
        <v>65751.899999999994</v>
      </c>
      <c r="AG201" s="68">
        <v>65751.899999999994</v>
      </c>
      <c r="AH201" s="68">
        <v>65751.899999999994</v>
      </c>
      <c r="AI201" s="66">
        <v>263007.61</v>
      </c>
      <c r="AJ201" s="69">
        <v>937795.09</v>
      </c>
      <c r="AK201" s="406" t="s">
        <v>1297</v>
      </c>
      <c r="AL201" s="407">
        <v>39786.959998239028</v>
      </c>
      <c r="AM201" s="434">
        <f t="shared" si="132"/>
        <v>573298.92473118287</v>
      </c>
      <c r="AN201" s="435">
        <f t="shared" si="133"/>
        <v>152279.01075268819</v>
      </c>
      <c r="AO201" s="436">
        <f t="shared" si="134"/>
        <v>282803.8817204301</v>
      </c>
      <c r="AP201" s="437">
        <f t="shared" si="135"/>
        <v>14.41</v>
      </c>
      <c r="AQ201" s="438">
        <f t="shared" si="135"/>
        <v>3.83</v>
      </c>
      <c r="AR201" s="438">
        <f t="shared" si="135"/>
        <v>7.11</v>
      </c>
      <c r="AS201" s="443">
        <f t="shared" si="136"/>
        <v>25.35</v>
      </c>
      <c r="AT201" s="437">
        <f t="shared" si="137"/>
        <v>13.4</v>
      </c>
      <c r="AU201" s="438">
        <f t="shared" si="138"/>
        <v>3.56</v>
      </c>
      <c r="AV201" s="438">
        <f t="shared" si="139"/>
        <v>6.61</v>
      </c>
      <c r="AW201" s="444">
        <f t="shared" si="140"/>
        <v>23.57</v>
      </c>
      <c r="AX201" s="441">
        <f t="shared" si="141"/>
        <v>13.4</v>
      </c>
      <c r="AY201" s="70">
        <f t="shared" si="142"/>
        <v>4</v>
      </c>
      <c r="AZ201" s="438">
        <f t="shared" si="119"/>
        <v>0.89</v>
      </c>
      <c r="BA201" s="442">
        <f t="shared" si="120"/>
        <v>1.65</v>
      </c>
      <c r="BB201" s="438">
        <f t="shared" si="143"/>
        <v>13.4</v>
      </c>
      <c r="BC201" s="70">
        <v>4</v>
      </c>
      <c r="BD201" s="438">
        <f t="shared" si="121"/>
        <v>0.89</v>
      </c>
      <c r="BE201" s="442">
        <f t="shared" si="122"/>
        <v>1.65</v>
      </c>
      <c r="BF201" s="438">
        <f t="shared" si="144"/>
        <v>13.4</v>
      </c>
      <c r="BG201" s="70">
        <v>4</v>
      </c>
      <c r="BH201" s="438">
        <f t="shared" si="123"/>
        <v>0.89</v>
      </c>
      <c r="BI201" s="442">
        <f t="shared" si="124"/>
        <v>1.65</v>
      </c>
      <c r="BJ201" s="438">
        <f t="shared" si="145"/>
        <v>13.4</v>
      </c>
      <c r="BK201" s="70">
        <v>4</v>
      </c>
      <c r="BL201" s="438">
        <f t="shared" si="125"/>
        <v>0.89</v>
      </c>
      <c r="BM201" s="442">
        <f t="shared" si="126"/>
        <v>1.65</v>
      </c>
      <c r="BN201" s="93">
        <v>0</v>
      </c>
      <c r="BO201" s="93">
        <f>+INDEX(FY2018_ALL_Targets!DV:DV,MATCH('Final Comp Values'!C201,FY2018_ALL_Targets!B:B,0))</f>
        <v>0</v>
      </c>
      <c r="BP201" s="93">
        <f>++INDEX(FY2018_ALL_Targets!DW:DW,MATCH('Final Comp Values'!C201,FY2018_ALL_Targets!B:B,0))</f>
        <v>0</v>
      </c>
      <c r="BQ201" s="539">
        <f>++INDEX(FY2018_ALL_Targets!DX:DX,MATCH('Final Comp Values'!$C201,FY2018_ALL_Targets!$B:$B,0))</f>
        <v>0</v>
      </c>
      <c r="BR201" s="437">
        <f t="shared" si="127"/>
        <v>0</v>
      </c>
      <c r="BS201" s="438">
        <f t="shared" si="128"/>
        <v>0</v>
      </c>
      <c r="BT201" s="543">
        <f t="shared" si="146"/>
        <v>0</v>
      </c>
      <c r="BU201" s="437">
        <f t="shared" si="147"/>
        <v>23.560000000000002</v>
      </c>
      <c r="BV201" s="438">
        <f t="shared" si="129"/>
        <v>937380.77755851159</v>
      </c>
      <c r="BW201" s="548">
        <f t="shared" si="148"/>
        <v>2.5284185558421537E-3</v>
      </c>
      <c r="BX201" s="437">
        <f t="shared" si="130"/>
        <v>0</v>
      </c>
      <c r="BY201" s="551">
        <f t="shared" si="131"/>
        <v>0</v>
      </c>
      <c r="BZ201" s="471">
        <f t="shared" si="149"/>
        <v>2.2204460492503131E-15</v>
      </c>
      <c r="CA201" s="469">
        <f t="shared" si="150"/>
        <v>937795.09</v>
      </c>
      <c r="CB201" s="471">
        <f t="shared" si="151"/>
        <v>937380.77755851159</v>
      </c>
      <c r="CC201" s="471">
        <f t="shared" si="152"/>
        <v>-9.9999999999980105E-3</v>
      </c>
      <c r="CD201" s="474">
        <f t="shared" si="153"/>
        <v>-397.8765761560515</v>
      </c>
      <c r="CE201" s="474">
        <f t="shared" si="154"/>
        <v>-414.31244148837868</v>
      </c>
      <c r="CF201" s="472">
        <f t="shared" si="155"/>
        <v>16.435865332327182</v>
      </c>
      <c r="CG201" s="473">
        <f t="shared" si="156"/>
        <v>0</v>
      </c>
    </row>
    <row r="202" spans="1:85" s="71" customFormat="1" ht="15.75" customHeight="1" x14ac:dyDescent="0.25">
      <c r="A202" s="87">
        <v>1021106</v>
      </c>
      <c r="B202" s="88">
        <v>4914</v>
      </c>
      <c r="C202" s="88">
        <v>675651</v>
      </c>
      <c r="D202" s="88" t="s">
        <v>1297</v>
      </c>
      <c r="E202" s="89" t="s">
        <v>871</v>
      </c>
      <c r="F202" s="89" t="s">
        <v>1364</v>
      </c>
      <c r="G202" s="90" t="s">
        <v>1260</v>
      </c>
      <c r="H202" s="91" t="s">
        <v>1364</v>
      </c>
      <c r="I202" s="70" t="s">
        <v>35</v>
      </c>
      <c r="J202" s="70" t="s">
        <v>1262</v>
      </c>
      <c r="K202" s="70" t="s">
        <v>35</v>
      </c>
      <c r="L202" s="70"/>
      <c r="M202" s="70"/>
      <c r="N202" s="77"/>
      <c r="O202" s="70">
        <v>1021106</v>
      </c>
      <c r="P202" s="78">
        <v>17731</v>
      </c>
      <c r="Q202" s="79">
        <v>41640</v>
      </c>
      <c r="R202" s="79">
        <v>42004</v>
      </c>
      <c r="S202" s="78">
        <v>17731</v>
      </c>
      <c r="T202" s="80" t="s">
        <v>1263</v>
      </c>
      <c r="U202" s="61">
        <v>2.2726736722079349E-3</v>
      </c>
      <c r="V202" s="62">
        <v>1.8034196318770057E-3</v>
      </c>
      <c r="W202" s="30">
        <v>215895</v>
      </c>
      <c r="X202" s="63">
        <v>215895</v>
      </c>
      <c r="Y202" s="63">
        <v>431790</v>
      </c>
      <c r="Z202" s="67">
        <v>28672.87</v>
      </c>
      <c r="AA202" s="68">
        <v>28672.87</v>
      </c>
      <c r="AB202" s="68">
        <v>28672.87</v>
      </c>
      <c r="AC202" s="68">
        <v>28672.87</v>
      </c>
      <c r="AD202" s="66">
        <v>114691.47</v>
      </c>
      <c r="AE202" s="67">
        <v>53249.61</v>
      </c>
      <c r="AF202" s="68">
        <v>53249.61</v>
      </c>
      <c r="AG202" s="68">
        <v>53249.61</v>
      </c>
      <c r="AH202" s="68">
        <v>53249.61</v>
      </c>
      <c r="AI202" s="66">
        <v>212998.44</v>
      </c>
      <c r="AJ202" s="69">
        <v>759479.90999999992</v>
      </c>
      <c r="AK202" s="406" t="s">
        <v>1297</v>
      </c>
      <c r="AL202" s="407">
        <v>39786.959998239028</v>
      </c>
      <c r="AM202" s="434">
        <f t="shared" si="132"/>
        <v>464290.32258064521</v>
      </c>
      <c r="AN202" s="435">
        <f t="shared" si="133"/>
        <v>123324.16129032259</v>
      </c>
      <c r="AO202" s="436">
        <f t="shared" si="134"/>
        <v>229030.5806451613</v>
      </c>
      <c r="AP202" s="437">
        <f t="shared" si="135"/>
        <v>11.67</v>
      </c>
      <c r="AQ202" s="438">
        <f t="shared" si="135"/>
        <v>3.1</v>
      </c>
      <c r="AR202" s="438">
        <f t="shared" si="135"/>
        <v>5.76</v>
      </c>
      <c r="AS202" s="443">
        <f t="shared" si="136"/>
        <v>20.53</v>
      </c>
      <c r="AT202" s="437">
        <f t="shared" si="137"/>
        <v>10.85</v>
      </c>
      <c r="AU202" s="438">
        <f t="shared" si="138"/>
        <v>2.88</v>
      </c>
      <c r="AV202" s="438">
        <f t="shared" si="139"/>
        <v>5.35</v>
      </c>
      <c r="AW202" s="444">
        <f t="shared" si="140"/>
        <v>19.079999999999998</v>
      </c>
      <c r="AX202" s="441">
        <f t="shared" si="141"/>
        <v>10.85</v>
      </c>
      <c r="AY202" s="70">
        <f t="shared" si="142"/>
        <v>4</v>
      </c>
      <c r="AZ202" s="438">
        <f t="shared" si="119"/>
        <v>0.72</v>
      </c>
      <c r="BA202" s="442">
        <f t="shared" si="120"/>
        <v>1.34</v>
      </c>
      <c r="BB202" s="438">
        <f t="shared" si="143"/>
        <v>10.85</v>
      </c>
      <c r="BC202" s="70">
        <v>4</v>
      </c>
      <c r="BD202" s="438">
        <f t="shared" si="121"/>
        <v>0.72</v>
      </c>
      <c r="BE202" s="442">
        <f t="shared" si="122"/>
        <v>1.34</v>
      </c>
      <c r="BF202" s="438">
        <f t="shared" si="144"/>
        <v>10.85</v>
      </c>
      <c r="BG202" s="70">
        <v>4</v>
      </c>
      <c r="BH202" s="438">
        <f t="shared" si="123"/>
        <v>0.72</v>
      </c>
      <c r="BI202" s="442">
        <f t="shared" si="124"/>
        <v>1.34</v>
      </c>
      <c r="BJ202" s="438">
        <f t="shared" si="145"/>
        <v>10.85</v>
      </c>
      <c r="BK202" s="70">
        <v>4</v>
      </c>
      <c r="BL202" s="438">
        <f t="shared" si="125"/>
        <v>0.72</v>
      </c>
      <c r="BM202" s="442">
        <f t="shared" si="126"/>
        <v>1.34</v>
      </c>
      <c r="BN202" s="93">
        <v>0</v>
      </c>
      <c r="BO202" s="93">
        <f>+INDEX(FY2018_ALL_Targets!DV:DV,MATCH('Final Comp Values'!C202,FY2018_ALL_Targets!B:B,0))</f>
        <v>0</v>
      </c>
      <c r="BP202" s="93">
        <f>++INDEX(FY2018_ALL_Targets!DW:DW,MATCH('Final Comp Values'!C202,FY2018_ALL_Targets!B:B,0))</f>
        <v>0</v>
      </c>
      <c r="BQ202" s="539">
        <f>++INDEX(FY2018_ALL_Targets!DX:DX,MATCH('Final Comp Values'!$C202,FY2018_ALL_Targets!$B:$B,0))</f>
        <v>0</v>
      </c>
      <c r="BR202" s="437">
        <f t="shared" si="127"/>
        <v>0</v>
      </c>
      <c r="BS202" s="438">
        <f t="shared" si="128"/>
        <v>0</v>
      </c>
      <c r="BT202" s="543">
        <f t="shared" si="146"/>
        <v>0</v>
      </c>
      <c r="BU202" s="437">
        <f t="shared" si="147"/>
        <v>19.09</v>
      </c>
      <c r="BV202" s="438">
        <f t="shared" si="129"/>
        <v>759533.06636638299</v>
      </c>
      <c r="BW202" s="548">
        <f t="shared" si="148"/>
        <v>2.0487058671912863E-3</v>
      </c>
      <c r="BX202" s="437">
        <f t="shared" si="130"/>
        <v>0</v>
      </c>
      <c r="BY202" s="551">
        <f t="shared" si="131"/>
        <v>0</v>
      </c>
      <c r="BZ202" s="471">
        <f t="shared" si="149"/>
        <v>0</v>
      </c>
      <c r="CA202" s="469">
        <f t="shared" si="150"/>
        <v>759479.90999999992</v>
      </c>
      <c r="CB202" s="471">
        <f t="shared" si="151"/>
        <v>759533.06636638299</v>
      </c>
      <c r="CC202" s="471">
        <f t="shared" si="152"/>
        <v>1.0000000000001563E-2</v>
      </c>
      <c r="CD202" s="474">
        <f t="shared" si="153"/>
        <v>398.05026729565969</v>
      </c>
      <c r="CE202" s="474">
        <f t="shared" si="154"/>
        <v>53.156366383074783</v>
      </c>
      <c r="CF202" s="472">
        <f t="shared" si="155"/>
        <v>344.89390091258491</v>
      </c>
      <c r="CG202" s="473">
        <f t="shared" si="156"/>
        <v>0</v>
      </c>
    </row>
    <row r="203" spans="1:85" s="71" customFormat="1" ht="15.75" customHeight="1" x14ac:dyDescent="0.25">
      <c r="A203" s="87">
        <v>1026614</v>
      </c>
      <c r="B203" s="88">
        <v>4481</v>
      </c>
      <c r="C203" s="88">
        <v>675641</v>
      </c>
      <c r="D203" s="88" t="s">
        <v>1267</v>
      </c>
      <c r="E203" s="89" t="s">
        <v>690</v>
      </c>
      <c r="F203" s="89" t="s">
        <v>1364</v>
      </c>
      <c r="G203" s="90" t="s">
        <v>1260</v>
      </c>
      <c r="H203" s="91" t="s">
        <v>1364</v>
      </c>
      <c r="I203" s="70" t="s">
        <v>35</v>
      </c>
      <c r="J203" s="70" t="s">
        <v>35</v>
      </c>
      <c r="K203" s="70" t="s">
        <v>1262</v>
      </c>
      <c r="L203" s="70"/>
      <c r="M203" s="70"/>
      <c r="N203" s="77"/>
      <c r="O203" s="70">
        <v>1020844</v>
      </c>
      <c r="P203" s="78">
        <v>20940</v>
      </c>
      <c r="Q203" s="79">
        <v>41640</v>
      </c>
      <c r="R203" s="79">
        <v>42004</v>
      </c>
      <c r="S203" s="78">
        <v>20940</v>
      </c>
      <c r="T203" s="80" t="s">
        <v>1263</v>
      </c>
      <c r="U203" s="61">
        <v>2.6839877444043854E-3</v>
      </c>
      <c r="V203" s="62">
        <v>2.129806953443376E-3</v>
      </c>
      <c r="W203" s="30">
        <v>254968</v>
      </c>
      <c r="X203" s="63">
        <v>254968</v>
      </c>
      <c r="Y203" s="63">
        <v>509936</v>
      </c>
      <c r="Z203" s="67">
        <v>33862.160000000003</v>
      </c>
      <c r="AA203" s="68">
        <v>33862.160000000003</v>
      </c>
      <c r="AB203" s="68">
        <v>33862.160000000003</v>
      </c>
      <c r="AC203" s="68">
        <v>33862.160000000003</v>
      </c>
      <c r="AD203" s="66">
        <v>135448.62</v>
      </c>
      <c r="AE203" s="67">
        <v>62886.86</v>
      </c>
      <c r="AF203" s="68">
        <v>62886.86</v>
      </c>
      <c r="AG203" s="68">
        <v>62886.86</v>
      </c>
      <c r="AH203" s="68">
        <v>62886.86</v>
      </c>
      <c r="AI203" s="66">
        <v>251547.43</v>
      </c>
      <c r="AJ203" s="69">
        <v>896932.05</v>
      </c>
      <c r="AK203" s="406" t="s">
        <v>1267</v>
      </c>
      <c r="AL203" s="407">
        <v>54327.030754892119</v>
      </c>
      <c r="AM203" s="434">
        <f t="shared" si="132"/>
        <v>548318.27956989256</v>
      </c>
      <c r="AN203" s="435">
        <f t="shared" si="133"/>
        <v>145643.67741935485</v>
      </c>
      <c r="AO203" s="436">
        <f t="shared" si="134"/>
        <v>270481.10752688174</v>
      </c>
      <c r="AP203" s="437">
        <f t="shared" si="135"/>
        <v>10.09</v>
      </c>
      <c r="AQ203" s="438">
        <f t="shared" si="135"/>
        <v>2.68</v>
      </c>
      <c r="AR203" s="438">
        <f t="shared" si="135"/>
        <v>4.9800000000000004</v>
      </c>
      <c r="AS203" s="443">
        <f t="shared" si="136"/>
        <v>17.75</v>
      </c>
      <c r="AT203" s="437">
        <f t="shared" si="137"/>
        <v>9.39</v>
      </c>
      <c r="AU203" s="438">
        <f t="shared" si="138"/>
        <v>2.4900000000000002</v>
      </c>
      <c r="AV203" s="438">
        <f t="shared" si="139"/>
        <v>4.63</v>
      </c>
      <c r="AW203" s="444">
        <f t="shared" si="140"/>
        <v>16.510000000000002</v>
      </c>
      <c r="AX203" s="441">
        <f t="shared" si="141"/>
        <v>9.39</v>
      </c>
      <c r="AY203" s="70">
        <f t="shared" si="142"/>
        <v>4</v>
      </c>
      <c r="AZ203" s="438">
        <f t="shared" si="119"/>
        <v>0.62</v>
      </c>
      <c r="BA203" s="442">
        <f t="shared" si="120"/>
        <v>1.1599999999999999</v>
      </c>
      <c r="BB203" s="438">
        <f t="shared" si="143"/>
        <v>9.39</v>
      </c>
      <c r="BC203" s="70">
        <v>4</v>
      </c>
      <c r="BD203" s="438">
        <f t="shared" si="121"/>
        <v>0.62</v>
      </c>
      <c r="BE203" s="442">
        <f t="shared" si="122"/>
        <v>1.1599999999999999</v>
      </c>
      <c r="BF203" s="438">
        <f t="shared" si="144"/>
        <v>9.39</v>
      </c>
      <c r="BG203" s="70">
        <v>4</v>
      </c>
      <c r="BH203" s="438">
        <f t="shared" si="123"/>
        <v>0.62</v>
      </c>
      <c r="BI203" s="442">
        <f t="shared" si="124"/>
        <v>1.1599999999999999</v>
      </c>
      <c r="BJ203" s="438">
        <f t="shared" si="145"/>
        <v>9.39</v>
      </c>
      <c r="BK203" s="70">
        <v>4</v>
      </c>
      <c r="BL203" s="438">
        <f t="shared" si="125"/>
        <v>0.62</v>
      </c>
      <c r="BM203" s="442">
        <f t="shared" si="126"/>
        <v>1.1599999999999999</v>
      </c>
      <c r="BN203" s="93">
        <v>0</v>
      </c>
      <c r="BO203" s="93">
        <f>+INDEX(FY2018_ALL_Targets!DV:DV,MATCH('Final Comp Values'!C203,FY2018_ALL_Targets!B:B,0))</f>
        <v>0</v>
      </c>
      <c r="BP203" s="93">
        <f>++INDEX(FY2018_ALL_Targets!DW:DW,MATCH('Final Comp Values'!C203,FY2018_ALL_Targets!B:B,0))</f>
        <v>0</v>
      </c>
      <c r="BQ203" s="539">
        <f>++INDEX(FY2018_ALL_Targets!DX:DX,MATCH('Final Comp Values'!$C203,FY2018_ALL_Targets!$B:$B,0))</f>
        <v>0</v>
      </c>
      <c r="BR203" s="437">
        <f t="shared" si="127"/>
        <v>0</v>
      </c>
      <c r="BS203" s="438">
        <f t="shared" si="128"/>
        <v>0</v>
      </c>
      <c r="BT203" s="543">
        <f t="shared" si="146"/>
        <v>0</v>
      </c>
      <c r="BU203" s="437">
        <f t="shared" si="147"/>
        <v>16.509999999999998</v>
      </c>
      <c r="BV203" s="438">
        <f t="shared" si="129"/>
        <v>896939.27776326879</v>
      </c>
      <c r="BW203" s="548">
        <f t="shared" si="148"/>
        <v>2.4193347758496675E-3</v>
      </c>
      <c r="BX203" s="437">
        <f t="shared" si="130"/>
        <v>0</v>
      </c>
      <c r="BY203" s="551">
        <f t="shared" si="131"/>
        <v>0</v>
      </c>
      <c r="BZ203" s="471">
        <f t="shared" si="149"/>
        <v>-2.886579864025407E-15</v>
      </c>
      <c r="CA203" s="469">
        <f t="shared" si="150"/>
        <v>896932.05</v>
      </c>
      <c r="CB203" s="471">
        <f t="shared" si="151"/>
        <v>896939.27776326879</v>
      </c>
      <c r="CC203" s="471">
        <f t="shared" si="152"/>
        <v>0</v>
      </c>
      <c r="CD203" s="474">
        <f t="shared" si="153"/>
        <v>0</v>
      </c>
      <c r="CE203" s="474">
        <f t="shared" si="154"/>
        <v>7.227763268747367</v>
      </c>
      <c r="CF203" s="472">
        <f t="shared" si="155"/>
        <v>-7.227763268747367</v>
      </c>
      <c r="CG203" s="473">
        <f t="shared" si="156"/>
        <v>0</v>
      </c>
    </row>
    <row r="204" spans="1:85" s="71" customFormat="1" ht="15.75" customHeight="1" x14ac:dyDescent="0.25">
      <c r="A204" s="87">
        <v>1028566</v>
      </c>
      <c r="B204" s="88">
        <v>5124</v>
      </c>
      <c r="C204" s="88">
        <v>675795</v>
      </c>
      <c r="D204" s="88" t="s">
        <v>1267</v>
      </c>
      <c r="E204" s="89" t="s">
        <v>965</v>
      </c>
      <c r="F204" s="89" t="s">
        <v>1364</v>
      </c>
      <c r="G204" s="90" t="s">
        <v>1260</v>
      </c>
      <c r="H204" s="91" t="s">
        <v>1364</v>
      </c>
      <c r="I204" s="70" t="s">
        <v>35</v>
      </c>
      <c r="J204" s="70" t="s">
        <v>1262</v>
      </c>
      <c r="K204" s="70" t="s">
        <v>35</v>
      </c>
      <c r="L204" s="70"/>
      <c r="M204" s="70"/>
      <c r="N204" s="77"/>
      <c r="O204" s="70">
        <v>512401</v>
      </c>
      <c r="P204" s="78">
        <v>18751</v>
      </c>
      <c r="Q204" s="79">
        <v>41640</v>
      </c>
      <c r="R204" s="79">
        <v>42004</v>
      </c>
      <c r="S204" s="78">
        <v>18751</v>
      </c>
      <c r="T204" s="80" t="s">
        <v>1263</v>
      </c>
      <c r="U204" s="61">
        <v>2.4034123302448247E-3</v>
      </c>
      <c r="V204" s="62">
        <v>1.907163810124964E-3</v>
      </c>
      <c r="W204" s="30">
        <v>228315</v>
      </c>
      <c r="X204" s="63">
        <v>228315</v>
      </c>
      <c r="Y204" s="63">
        <v>456630</v>
      </c>
      <c r="Z204" s="67">
        <v>30322.31</v>
      </c>
      <c r="AA204" s="68">
        <v>30322.31</v>
      </c>
      <c r="AB204" s="68">
        <v>30322.31</v>
      </c>
      <c r="AC204" s="68">
        <v>30322.31</v>
      </c>
      <c r="AD204" s="66">
        <v>121289.25</v>
      </c>
      <c r="AE204" s="67">
        <v>56312.87</v>
      </c>
      <c r="AF204" s="68">
        <v>56312.87</v>
      </c>
      <c r="AG204" s="68">
        <v>56312.87</v>
      </c>
      <c r="AH204" s="68">
        <v>56312.87</v>
      </c>
      <c r="AI204" s="66">
        <v>225251.47</v>
      </c>
      <c r="AJ204" s="69">
        <v>803170.72</v>
      </c>
      <c r="AK204" s="406" t="s">
        <v>1267</v>
      </c>
      <c r="AL204" s="407">
        <v>54327.030754892119</v>
      </c>
      <c r="AM204" s="434">
        <f t="shared" si="132"/>
        <v>491000.00000000006</v>
      </c>
      <c r="AN204" s="435">
        <f t="shared" si="133"/>
        <v>130418.54838709679</v>
      </c>
      <c r="AO204" s="436">
        <f t="shared" si="134"/>
        <v>242205.88172043013</v>
      </c>
      <c r="AP204" s="437">
        <f t="shared" si="135"/>
        <v>9.0399999999999991</v>
      </c>
      <c r="AQ204" s="438">
        <f t="shared" si="135"/>
        <v>2.4</v>
      </c>
      <c r="AR204" s="438">
        <f t="shared" si="135"/>
        <v>4.46</v>
      </c>
      <c r="AS204" s="443">
        <f t="shared" si="136"/>
        <v>15.899999999999999</v>
      </c>
      <c r="AT204" s="437">
        <f t="shared" si="137"/>
        <v>8.41</v>
      </c>
      <c r="AU204" s="438">
        <f t="shared" si="138"/>
        <v>2.23</v>
      </c>
      <c r="AV204" s="438">
        <f t="shared" si="139"/>
        <v>4.1500000000000004</v>
      </c>
      <c r="AW204" s="444">
        <f t="shared" si="140"/>
        <v>14.790000000000001</v>
      </c>
      <c r="AX204" s="441">
        <f t="shared" si="141"/>
        <v>8.41</v>
      </c>
      <c r="AY204" s="70">
        <f t="shared" si="142"/>
        <v>4</v>
      </c>
      <c r="AZ204" s="438">
        <f t="shared" si="119"/>
        <v>0.56000000000000005</v>
      </c>
      <c r="BA204" s="442">
        <f t="shared" si="120"/>
        <v>1.04</v>
      </c>
      <c r="BB204" s="438">
        <f t="shared" si="143"/>
        <v>8.41</v>
      </c>
      <c r="BC204" s="70">
        <v>4</v>
      </c>
      <c r="BD204" s="438">
        <f t="shared" si="121"/>
        <v>0.56000000000000005</v>
      </c>
      <c r="BE204" s="442">
        <f t="shared" si="122"/>
        <v>1.04</v>
      </c>
      <c r="BF204" s="438">
        <f t="shared" si="144"/>
        <v>8.41</v>
      </c>
      <c r="BG204" s="70">
        <v>4</v>
      </c>
      <c r="BH204" s="438">
        <f t="shared" si="123"/>
        <v>0.56000000000000005</v>
      </c>
      <c r="BI204" s="442">
        <f t="shared" si="124"/>
        <v>1.04</v>
      </c>
      <c r="BJ204" s="438">
        <f t="shared" si="145"/>
        <v>8.41</v>
      </c>
      <c r="BK204" s="70">
        <v>4</v>
      </c>
      <c r="BL204" s="438">
        <f t="shared" si="125"/>
        <v>0.56000000000000005</v>
      </c>
      <c r="BM204" s="442">
        <f t="shared" si="126"/>
        <v>1.04</v>
      </c>
      <c r="BN204" s="93">
        <v>0</v>
      </c>
      <c r="BO204" s="93">
        <f>+INDEX(FY2018_ALL_Targets!DV:DV,MATCH('Final Comp Values'!C204,FY2018_ALL_Targets!B:B,0))</f>
        <v>0</v>
      </c>
      <c r="BP204" s="93">
        <f>++INDEX(FY2018_ALL_Targets!DW:DW,MATCH('Final Comp Values'!C204,FY2018_ALL_Targets!B:B,0))</f>
        <v>0</v>
      </c>
      <c r="BQ204" s="539">
        <f>++INDEX(FY2018_ALL_Targets!DX:DX,MATCH('Final Comp Values'!$C204,FY2018_ALL_Targets!$B:$B,0))</f>
        <v>0</v>
      </c>
      <c r="BR204" s="437">
        <f t="shared" si="127"/>
        <v>0</v>
      </c>
      <c r="BS204" s="438">
        <f t="shared" si="128"/>
        <v>0</v>
      </c>
      <c r="BT204" s="543">
        <f t="shared" si="146"/>
        <v>0</v>
      </c>
      <c r="BU204" s="437">
        <f t="shared" si="147"/>
        <v>14.81</v>
      </c>
      <c r="BV204" s="438">
        <f t="shared" si="129"/>
        <v>804583.32547995227</v>
      </c>
      <c r="BW204" s="548">
        <f t="shared" si="148"/>
        <v>2.1702209588330451E-3</v>
      </c>
      <c r="BX204" s="437">
        <f t="shared" si="130"/>
        <v>0</v>
      </c>
      <c r="BY204" s="551">
        <f t="shared" si="131"/>
        <v>0</v>
      </c>
      <c r="BZ204" s="471">
        <f t="shared" si="149"/>
        <v>0</v>
      </c>
      <c r="CA204" s="469">
        <f t="shared" si="150"/>
        <v>803170.72</v>
      </c>
      <c r="CB204" s="471">
        <f t="shared" si="151"/>
        <v>804583.32547995227</v>
      </c>
      <c r="CC204" s="471">
        <f t="shared" si="152"/>
        <v>1.9999999999999574E-2</v>
      </c>
      <c r="CD204" s="474">
        <f t="shared" si="153"/>
        <v>1086.0996889790167</v>
      </c>
      <c r="CE204" s="474">
        <f t="shared" si="154"/>
        <v>1412.6054799522972</v>
      </c>
      <c r="CF204" s="472">
        <f t="shared" si="155"/>
        <v>-326.50579097328045</v>
      </c>
      <c r="CG204" s="473">
        <f t="shared" si="156"/>
        <v>0</v>
      </c>
    </row>
    <row r="205" spans="1:85" s="71" customFormat="1" ht="15.75" customHeight="1" x14ac:dyDescent="0.25">
      <c r="A205" s="72">
        <v>1028630</v>
      </c>
      <c r="B205" s="73">
        <v>4615</v>
      </c>
      <c r="C205" s="73">
        <v>455523</v>
      </c>
      <c r="D205" s="73" t="s">
        <v>1267</v>
      </c>
      <c r="E205" s="74" t="s">
        <v>750</v>
      </c>
      <c r="F205" s="74" t="s">
        <v>1364</v>
      </c>
      <c r="G205" s="75" t="s">
        <v>1260</v>
      </c>
      <c r="H205" s="76" t="s">
        <v>1364</v>
      </c>
      <c r="I205" s="70" t="s">
        <v>35</v>
      </c>
      <c r="J205" s="70" t="s">
        <v>1262</v>
      </c>
      <c r="K205" s="70" t="s">
        <v>35</v>
      </c>
      <c r="L205" s="70"/>
      <c r="M205" s="70"/>
      <c r="N205" s="77"/>
      <c r="O205" s="70">
        <v>461501</v>
      </c>
      <c r="P205" s="78">
        <v>21598</v>
      </c>
      <c r="Q205" s="79">
        <v>41640</v>
      </c>
      <c r="R205" s="79">
        <v>42004</v>
      </c>
      <c r="S205" s="78">
        <v>21598</v>
      </c>
      <c r="T205" s="80" t="s">
        <v>1263</v>
      </c>
      <c r="U205" s="61">
        <v>2.7683269963536734E-3</v>
      </c>
      <c r="V205" s="62">
        <v>2.1967321194111765E-3</v>
      </c>
      <c r="W205" s="30">
        <v>262980</v>
      </c>
      <c r="X205" s="63">
        <v>262980</v>
      </c>
      <c r="Y205" s="63">
        <v>525960</v>
      </c>
      <c r="Z205" s="67">
        <v>34926.21</v>
      </c>
      <c r="AA205" s="68">
        <v>34926.21</v>
      </c>
      <c r="AB205" s="68">
        <v>34926.21</v>
      </c>
      <c r="AC205" s="68">
        <v>34926.21</v>
      </c>
      <c r="AD205" s="66">
        <v>139704.82999999999</v>
      </c>
      <c r="AE205" s="67">
        <v>64862.96</v>
      </c>
      <c r="AF205" s="68">
        <v>64862.96</v>
      </c>
      <c r="AG205" s="68">
        <v>64862.96</v>
      </c>
      <c r="AH205" s="68">
        <v>64862.96</v>
      </c>
      <c r="AI205" s="66">
        <v>259451.83</v>
      </c>
      <c r="AJ205" s="69">
        <v>925116.65999999992</v>
      </c>
      <c r="AK205" s="406" t="s">
        <v>1267</v>
      </c>
      <c r="AL205" s="407">
        <v>54327.030754892119</v>
      </c>
      <c r="AM205" s="434">
        <f t="shared" si="132"/>
        <v>565548.38709677418</v>
      </c>
      <c r="AN205" s="435">
        <f t="shared" si="133"/>
        <v>150220.24731182796</v>
      </c>
      <c r="AO205" s="436">
        <f t="shared" si="134"/>
        <v>278980.46236559137</v>
      </c>
      <c r="AP205" s="437">
        <f t="shared" si="135"/>
        <v>10.41</v>
      </c>
      <c r="AQ205" s="438">
        <f t="shared" si="135"/>
        <v>2.77</v>
      </c>
      <c r="AR205" s="438">
        <f t="shared" si="135"/>
        <v>5.14</v>
      </c>
      <c r="AS205" s="443">
        <f t="shared" si="136"/>
        <v>18.32</v>
      </c>
      <c r="AT205" s="437">
        <f t="shared" si="137"/>
        <v>9.68</v>
      </c>
      <c r="AU205" s="438">
        <f t="shared" si="138"/>
        <v>2.57</v>
      </c>
      <c r="AV205" s="438">
        <f t="shared" si="139"/>
        <v>4.78</v>
      </c>
      <c r="AW205" s="444">
        <f t="shared" si="140"/>
        <v>17.03</v>
      </c>
      <c r="AX205" s="441">
        <f t="shared" si="141"/>
        <v>9.68</v>
      </c>
      <c r="AY205" s="70">
        <f t="shared" si="142"/>
        <v>4</v>
      </c>
      <c r="AZ205" s="438">
        <f t="shared" si="119"/>
        <v>0.64</v>
      </c>
      <c r="BA205" s="442">
        <f t="shared" si="120"/>
        <v>1.2</v>
      </c>
      <c r="BB205" s="438">
        <f t="shared" si="143"/>
        <v>9.68</v>
      </c>
      <c r="BC205" s="70">
        <v>4</v>
      </c>
      <c r="BD205" s="438">
        <f t="shared" si="121"/>
        <v>0.64</v>
      </c>
      <c r="BE205" s="442">
        <f t="shared" si="122"/>
        <v>1.2</v>
      </c>
      <c r="BF205" s="438">
        <f t="shared" si="144"/>
        <v>9.68</v>
      </c>
      <c r="BG205" s="70">
        <v>4</v>
      </c>
      <c r="BH205" s="438">
        <f t="shared" si="123"/>
        <v>0.64</v>
      </c>
      <c r="BI205" s="442">
        <f t="shared" si="124"/>
        <v>1.2</v>
      </c>
      <c r="BJ205" s="438">
        <f t="shared" si="145"/>
        <v>9.68</v>
      </c>
      <c r="BK205" s="70">
        <v>4</v>
      </c>
      <c r="BL205" s="438">
        <f t="shared" si="125"/>
        <v>0.64</v>
      </c>
      <c r="BM205" s="442">
        <f t="shared" si="126"/>
        <v>1.2</v>
      </c>
      <c r="BN205" s="93">
        <v>0</v>
      </c>
      <c r="BO205" s="93">
        <f>+INDEX(FY2018_ALL_Targets!DV:DV,MATCH('Final Comp Values'!C205,FY2018_ALL_Targets!B:B,0))</f>
        <v>0</v>
      </c>
      <c r="BP205" s="93">
        <f>++INDEX(FY2018_ALL_Targets!DW:DW,MATCH('Final Comp Values'!C205,FY2018_ALL_Targets!B:B,0))</f>
        <v>0</v>
      </c>
      <c r="BQ205" s="539">
        <f>++INDEX(FY2018_ALL_Targets!DX:DX,MATCH('Final Comp Values'!$C205,FY2018_ALL_Targets!$B:$B,0))</f>
        <v>0</v>
      </c>
      <c r="BR205" s="437">
        <f t="shared" si="127"/>
        <v>0</v>
      </c>
      <c r="BS205" s="438">
        <f t="shared" si="128"/>
        <v>0</v>
      </c>
      <c r="BT205" s="543">
        <f t="shared" si="146"/>
        <v>0</v>
      </c>
      <c r="BU205" s="437">
        <f t="shared" si="147"/>
        <v>17.04</v>
      </c>
      <c r="BV205" s="438">
        <f t="shared" si="129"/>
        <v>925732.60406336165</v>
      </c>
      <c r="BW205" s="548">
        <f t="shared" si="148"/>
        <v>2.4969996717430849E-3</v>
      </c>
      <c r="BX205" s="437">
        <f t="shared" si="130"/>
        <v>0</v>
      </c>
      <c r="BY205" s="551">
        <f t="shared" si="131"/>
        <v>0</v>
      </c>
      <c r="BZ205" s="471">
        <f t="shared" si="149"/>
        <v>0</v>
      </c>
      <c r="CA205" s="469">
        <f t="shared" si="150"/>
        <v>925116.65999999992</v>
      </c>
      <c r="CB205" s="471">
        <f t="shared" si="151"/>
        <v>925732.60406336165</v>
      </c>
      <c r="CC205" s="471">
        <f t="shared" si="152"/>
        <v>9.9999999999980105E-3</v>
      </c>
      <c r="CD205" s="474">
        <f t="shared" si="153"/>
        <v>543.22763358767804</v>
      </c>
      <c r="CE205" s="474">
        <f t="shared" si="154"/>
        <v>615.94406336173415</v>
      </c>
      <c r="CF205" s="472">
        <f t="shared" si="155"/>
        <v>-72.71642977405611</v>
      </c>
      <c r="CG205" s="473">
        <f t="shared" si="156"/>
        <v>0</v>
      </c>
    </row>
    <row r="206" spans="1:85" s="71" customFormat="1" ht="15.75" customHeight="1" x14ac:dyDescent="0.25">
      <c r="A206" s="72">
        <v>1028629</v>
      </c>
      <c r="B206" s="73">
        <v>4236</v>
      </c>
      <c r="C206" s="73">
        <v>675727</v>
      </c>
      <c r="D206" s="73" t="s">
        <v>1297</v>
      </c>
      <c r="E206" s="74" t="s">
        <v>180</v>
      </c>
      <c r="F206" s="74" t="s">
        <v>1364</v>
      </c>
      <c r="G206" s="75" t="s">
        <v>1260</v>
      </c>
      <c r="H206" s="76" t="s">
        <v>1364</v>
      </c>
      <c r="I206" s="70" t="s">
        <v>35</v>
      </c>
      <c r="J206" s="70" t="s">
        <v>1262</v>
      </c>
      <c r="K206" s="70" t="s">
        <v>35</v>
      </c>
      <c r="L206" s="70"/>
      <c r="M206" s="70"/>
      <c r="N206" s="77"/>
      <c r="O206" s="70">
        <v>423601</v>
      </c>
      <c r="P206" s="78">
        <v>31576</v>
      </c>
      <c r="Q206" s="79">
        <v>41640</v>
      </c>
      <c r="R206" s="79">
        <v>42004</v>
      </c>
      <c r="S206" s="78">
        <v>31576</v>
      </c>
      <c r="T206" s="80" t="s">
        <v>1263</v>
      </c>
      <c r="U206" s="61">
        <v>4.0472586923263072E-3</v>
      </c>
      <c r="V206" s="62">
        <v>3.2115942866250261E-3</v>
      </c>
      <c r="W206" s="30">
        <v>384473</v>
      </c>
      <c r="X206" s="63">
        <v>384473</v>
      </c>
      <c r="Y206" s="63">
        <v>768946</v>
      </c>
      <c r="Z206" s="67">
        <v>51061.67</v>
      </c>
      <c r="AA206" s="68">
        <v>51061.67</v>
      </c>
      <c r="AB206" s="68">
        <v>51061.67</v>
      </c>
      <c r="AC206" s="68">
        <v>51061.67</v>
      </c>
      <c r="AD206" s="66">
        <v>204246.68</v>
      </c>
      <c r="AE206" s="67">
        <v>94828.82</v>
      </c>
      <c r="AF206" s="68">
        <v>94828.82</v>
      </c>
      <c r="AG206" s="68">
        <v>94828.82</v>
      </c>
      <c r="AH206" s="68">
        <v>94828.82</v>
      </c>
      <c r="AI206" s="66">
        <v>379315.26</v>
      </c>
      <c r="AJ206" s="69">
        <v>1352507.94</v>
      </c>
      <c r="AK206" s="406" t="s">
        <v>1297</v>
      </c>
      <c r="AL206" s="407">
        <v>39786.959998239028</v>
      </c>
      <c r="AM206" s="434">
        <f t="shared" si="132"/>
        <v>826823.65591397858</v>
      </c>
      <c r="AN206" s="435">
        <f t="shared" si="133"/>
        <v>219620.08602150538</v>
      </c>
      <c r="AO206" s="436">
        <f t="shared" si="134"/>
        <v>407865.870967742</v>
      </c>
      <c r="AP206" s="437">
        <f t="shared" si="135"/>
        <v>20.78</v>
      </c>
      <c r="AQ206" s="438">
        <f t="shared" si="135"/>
        <v>5.52</v>
      </c>
      <c r="AR206" s="438">
        <f t="shared" si="135"/>
        <v>10.25</v>
      </c>
      <c r="AS206" s="443">
        <f t="shared" si="136"/>
        <v>36.549999999999997</v>
      </c>
      <c r="AT206" s="437">
        <f t="shared" si="137"/>
        <v>19.329999999999998</v>
      </c>
      <c r="AU206" s="438">
        <f t="shared" si="138"/>
        <v>5.13</v>
      </c>
      <c r="AV206" s="438">
        <f t="shared" si="139"/>
        <v>9.5299999999999994</v>
      </c>
      <c r="AW206" s="444">
        <f t="shared" si="140"/>
        <v>33.989999999999995</v>
      </c>
      <c r="AX206" s="441">
        <f t="shared" si="141"/>
        <v>19.329999999999998</v>
      </c>
      <c r="AY206" s="70">
        <f t="shared" si="142"/>
        <v>4</v>
      </c>
      <c r="AZ206" s="438">
        <f t="shared" si="119"/>
        <v>1.28</v>
      </c>
      <c r="BA206" s="442">
        <f t="shared" si="120"/>
        <v>2.38</v>
      </c>
      <c r="BB206" s="438">
        <f t="shared" si="143"/>
        <v>19.329999999999998</v>
      </c>
      <c r="BC206" s="70">
        <v>4</v>
      </c>
      <c r="BD206" s="438">
        <f t="shared" si="121"/>
        <v>1.28</v>
      </c>
      <c r="BE206" s="442">
        <f t="shared" si="122"/>
        <v>2.38</v>
      </c>
      <c r="BF206" s="438">
        <f t="shared" si="144"/>
        <v>19.329999999999998</v>
      </c>
      <c r="BG206" s="70">
        <v>4</v>
      </c>
      <c r="BH206" s="438">
        <f t="shared" si="123"/>
        <v>1.28</v>
      </c>
      <c r="BI206" s="442">
        <f t="shared" si="124"/>
        <v>2.38</v>
      </c>
      <c r="BJ206" s="438">
        <f t="shared" si="145"/>
        <v>19.329999999999998</v>
      </c>
      <c r="BK206" s="70">
        <v>4</v>
      </c>
      <c r="BL206" s="438">
        <f t="shared" si="125"/>
        <v>1.28</v>
      </c>
      <c r="BM206" s="442">
        <f t="shared" si="126"/>
        <v>2.38</v>
      </c>
      <c r="BN206" s="93">
        <v>0</v>
      </c>
      <c r="BO206" s="93">
        <f>+INDEX(FY2018_ALL_Targets!DV:DV,MATCH('Final Comp Values'!C206,FY2018_ALL_Targets!B:B,0))</f>
        <v>0</v>
      </c>
      <c r="BP206" s="93">
        <f>++INDEX(FY2018_ALL_Targets!DW:DW,MATCH('Final Comp Values'!C206,FY2018_ALL_Targets!B:B,0))</f>
        <v>0</v>
      </c>
      <c r="BQ206" s="539">
        <f>++INDEX(FY2018_ALL_Targets!DX:DX,MATCH('Final Comp Values'!$C206,FY2018_ALL_Targets!$B:$B,0))</f>
        <v>0</v>
      </c>
      <c r="BR206" s="437">
        <f t="shared" si="127"/>
        <v>0</v>
      </c>
      <c r="BS206" s="438">
        <f t="shared" si="128"/>
        <v>0</v>
      </c>
      <c r="BT206" s="543">
        <f t="shared" si="146"/>
        <v>0</v>
      </c>
      <c r="BU206" s="437">
        <f t="shared" si="147"/>
        <v>33.97</v>
      </c>
      <c r="BV206" s="438">
        <f t="shared" si="129"/>
        <v>1351563.0311401798</v>
      </c>
      <c r="BW206" s="548">
        <f t="shared" si="148"/>
        <v>3.6456017971968572E-3</v>
      </c>
      <c r="BX206" s="437">
        <f t="shared" si="130"/>
        <v>0</v>
      </c>
      <c r="BY206" s="551">
        <f t="shared" si="131"/>
        <v>0</v>
      </c>
      <c r="BZ206" s="471">
        <f t="shared" si="149"/>
        <v>0</v>
      </c>
      <c r="CA206" s="469">
        <f t="shared" si="150"/>
        <v>1352507.94</v>
      </c>
      <c r="CB206" s="471">
        <f t="shared" si="151"/>
        <v>1351563.0311401798</v>
      </c>
      <c r="CC206" s="471">
        <f t="shared" si="152"/>
        <v>-1.9999999999996021E-2</v>
      </c>
      <c r="CD206" s="474">
        <f t="shared" si="153"/>
        <v>-795.82697263885325</v>
      </c>
      <c r="CE206" s="474">
        <f t="shared" si="154"/>
        <v>-944.90885982010514</v>
      </c>
      <c r="CF206" s="472">
        <f t="shared" si="155"/>
        <v>149.08188718125189</v>
      </c>
      <c r="CG206" s="473">
        <f t="shared" si="156"/>
        <v>0</v>
      </c>
    </row>
    <row r="207" spans="1:85" s="71" customFormat="1" ht="15.75" customHeight="1" x14ac:dyDescent="0.25">
      <c r="A207" s="72">
        <v>1026416</v>
      </c>
      <c r="B207" s="73">
        <v>4910</v>
      </c>
      <c r="C207" s="73">
        <v>455954</v>
      </c>
      <c r="D207" s="73" t="s">
        <v>1274</v>
      </c>
      <c r="E207" s="74" t="s">
        <v>869</v>
      </c>
      <c r="F207" s="74" t="s">
        <v>1365</v>
      </c>
      <c r="G207" s="75" t="s">
        <v>1260</v>
      </c>
      <c r="H207" s="76" t="s">
        <v>1365</v>
      </c>
      <c r="I207" s="70" t="s">
        <v>35</v>
      </c>
      <c r="J207" s="70" t="s">
        <v>35</v>
      </c>
      <c r="K207" s="70" t="s">
        <v>1262</v>
      </c>
      <c r="L207" s="70"/>
      <c r="M207" s="70"/>
      <c r="N207" s="77"/>
      <c r="O207" s="70">
        <v>491006</v>
      </c>
      <c r="P207" s="78">
        <v>6845</v>
      </c>
      <c r="Q207" s="79">
        <v>41640</v>
      </c>
      <c r="R207" s="79">
        <v>41977</v>
      </c>
      <c r="S207" s="78">
        <v>7392</v>
      </c>
      <c r="T207" s="80" t="s">
        <v>1265</v>
      </c>
      <c r="U207" s="61">
        <v>9.4747074530263694E-4</v>
      </c>
      <c r="V207" s="62">
        <v>7.5184016236167319E-4</v>
      </c>
      <c r="W207" s="30">
        <v>90006</v>
      </c>
      <c r="X207" s="63">
        <v>90006</v>
      </c>
      <c r="Y207" s="63">
        <v>180012</v>
      </c>
      <c r="Z207" s="67">
        <v>11953.63</v>
      </c>
      <c r="AA207" s="68">
        <v>11953.63</v>
      </c>
      <c r="AB207" s="68">
        <v>11953.63</v>
      </c>
      <c r="AC207" s="68">
        <v>11953.63</v>
      </c>
      <c r="AD207" s="66">
        <v>47814.53</v>
      </c>
      <c r="AE207" s="67">
        <v>22199.599999999999</v>
      </c>
      <c r="AF207" s="68">
        <v>22199.599999999999</v>
      </c>
      <c r="AG207" s="68">
        <v>22199.599999999999</v>
      </c>
      <c r="AH207" s="68">
        <v>22199.599999999999</v>
      </c>
      <c r="AI207" s="66">
        <v>88798.399999999994</v>
      </c>
      <c r="AJ207" s="69">
        <v>316624.93</v>
      </c>
      <c r="AK207" s="406" t="s">
        <v>1274</v>
      </c>
      <c r="AL207" s="407">
        <v>58134.265874579767</v>
      </c>
      <c r="AM207" s="434">
        <f t="shared" si="132"/>
        <v>193561.29032258067</v>
      </c>
      <c r="AN207" s="435">
        <f t="shared" si="133"/>
        <v>51413.473118279573</v>
      </c>
      <c r="AO207" s="436">
        <f t="shared" si="134"/>
        <v>95482.150537634414</v>
      </c>
      <c r="AP207" s="437">
        <f t="shared" si="135"/>
        <v>3.33</v>
      </c>
      <c r="AQ207" s="438">
        <f t="shared" si="135"/>
        <v>0.88</v>
      </c>
      <c r="AR207" s="438">
        <f t="shared" si="135"/>
        <v>1.64</v>
      </c>
      <c r="AS207" s="443">
        <f t="shared" si="136"/>
        <v>5.85</v>
      </c>
      <c r="AT207" s="437">
        <f t="shared" si="137"/>
        <v>3.1</v>
      </c>
      <c r="AU207" s="438">
        <f t="shared" si="138"/>
        <v>0.82</v>
      </c>
      <c r="AV207" s="438">
        <f t="shared" si="139"/>
        <v>1.53</v>
      </c>
      <c r="AW207" s="444">
        <f t="shared" si="140"/>
        <v>5.45</v>
      </c>
      <c r="AX207" s="441">
        <f t="shared" si="141"/>
        <v>3.1</v>
      </c>
      <c r="AY207" s="70">
        <f t="shared" si="142"/>
        <v>4</v>
      </c>
      <c r="AZ207" s="438">
        <f t="shared" si="119"/>
        <v>0.21</v>
      </c>
      <c r="BA207" s="442">
        <f t="shared" si="120"/>
        <v>0.38</v>
      </c>
      <c r="BB207" s="438">
        <f t="shared" si="143"/>
        <v>3.1</v>
      </c>
      <c r="BC207" s="70">
        <v>4</v>
      </c>
      <c r="BD207" s="438">
        <f t="shared" si="121"/>
        <v>0.21</v>
      </c>
      <c r="BE207" s="442">
        <f t="shared" si="122"/>
        <v>0.38</v>
      </c>
      <c r="BF207" s="438">
        <f t="shared" si="144"/>
        <v>3.1</v>
      </c>
      <c r="BG207" s="70">
        <v>4</v>
      </c>
      <c r="BH207" s="438">
        <f t="shared" si="123"/>
        <v>0.21</v>
      </c>
      <c r="BI207" s="442">
        <f t="shared" si="124"/>
        <v>0.38</v>
      </c>
      <c r="BJ207" s="438">
        <f t="shared" si="145"/>
        <v>3.1</v>
      </c>
      <c r="BK207" s="70">
        <v>4</v>
      </c>
      <c r="BL207" s="438">
        <f t="shared" si="125"/>
        <v>0.21</v>
      </c>
      <c r="BM207" s="442">
        <f t="shared" si="126"/>
        <v>0.38</v>
      </c>
      <c r="BN207" s="93">
        <v>0</v>
      </c>
      <c r="BO207" s="93">
        <f>+INDEX(FY2018_ALL_Targets!DV:DV,MATCH('Final Comp Values'!C207,FY2018_ALL_Targets!B:B,0))</f>
        <v>0</v>
      </c>
      <c r="BP207" s="93">
        <f>++INDEX(FY2018_ALL_Targets!DW:DW,MATCH('Final Comp Values'!C207,FY2018_ALL_Targets!B:B,0))</f>
        <v>0</v>
      </c>
      <c r="BQ207" s="539">
        <f>++INDEX(FY2018_ALL_Targets!DX:DX,MATCH('Final Comp Values'!$C207,FY2018_ALL_Targets!$B:$B,0))</f>
        <v>0</v>
      </c>
      <c r="BR207" s="437">
        <f t="shared" si="127"/>
        <v>0</v>
      </c>
      <c r="BS207" s="438">
        <f t="shared" si="128"/>
        <v>0</v>
      </c>
      <c r="BT207" s="543">
        <f t="shared" si="146"/>
        <v>0</v>
      </c>
      <c r="BU207" s="437">
        <f t="shared" si="147"/>
        <v>5.46</v>
      </c>
      <c r="BV207" s="438">
        <f t="shared" si="129"/>
        <v>317413.09167520551</v>
      </c>
      <c r="BW207" s="548">
        <f t="shared" si="148"/>
        <v>8.5616557334270771E-4</v>
      </c>
      <c r="BX207" s="437">
        <f t="shared" si="130"/>
        <v>0</v>
      </c>
      <c r="BY207" s="551">
        <f t="shared" si="131"/>
        <v>0</v>
      </c>
      <c r="BZ207" s="471">
        <f t="shared" si="149"/>
        <v>0</v>
      </c>
      <c r="CA207" s="469">
        <f t="shared" si="150"/>
        <v>316624.93</v>
      </c>
      <c r="CB207" s="471">
        <f t="shared" si="151"/>
        <v>317413.09167520551</v>
      </c>
      <c r="CC207" s="471">
        <f t="shared" si="152"/>
        <v>9.9999999999997868E-3</v>
      </c>
      <c r="CD207" s="474">
        <f t="shared" si="153"/>
        <v>580.96317431191414</v>
      </c>
      <c r="CE207" s="474">
        <f t="shared" si="154"/>
        <v>788.16167520551244</v>
      </c>
      <c r="CF207" s="472">
        <f t="shared" si="155"/>
        <v>-207.19850089359829</v>
      </c>
      <c r="CG207" s="473">
        <f t="shared" si="156"/>
        <v>0</v>
      </c>
    </row>
    <row r="208" spans="1:85" s="71" customFormat="1" ht="15.75" customHeight="1" x14ac:dyDescent="0.25">
      <c r="A208" s="96">
        <v>1026587</v>
      </c>
      <c r="B208" s="97">
        <v>105595</v>
      </c>
      <c r="C208" s="97">
        <v>676345</v>
      </c>
      <c r="D208" s="97" t="s">
        <v>1297</v>
      </c>
      <c r="E208" s="97" t="s">
        <v>532</v>
      </c>
      <c r="F208" s="97" t="s">
        <v>1365</v>
      </c>
      <c r="G208" s="98" t="s">
        <v>1260</v>
      </c>
      <c r="H208" s="97" t="s">
        <v>1365</v>
      </c>
      <c r="I208" s="70" t="s">
        <v>35</v>
      </c>
      <c r="J208" s="70" t="s">
        <v>35</v>
      </c>
      <c r="K208" s="70" t="s">
        <v>1366</v>
      </c>
      <c r="L208" s="70"/>
      <c r="M208" s="70"/>
      <c r="N208" s="77"/>
      <c r="O208" s="70">
        <v>1021159</v>
      </c>
      <c r="P208" s="78">
        <v>5540</v>
      </c>
      <c r="Q208" s="79">
        <v>41640</v>
      </c>
      <c r="R208" s="79">
        <v>42004</v>
      </c>
      <c r="S208" s="78">
        <v>5540</v>
      </c>
      <c r="T208" s="80" t="s">
        <v>1265</v>
      </c>
      <c r="U208" s="61">
        <v>7.1009035835722521E-4</v>
      </c>
      <c r="V208" s="62">
        <v>5.6347328185655696E-4</v>
      </c>
      <c r="W208" s="30">
        <v>67456</v>
      </c>
      <c r="X208" s="63">
        <v>67456</v>
      </c>
      <c r="Y208" s="63">
        <v>134912</v>
      </c>
      <c r="Z208" s="67">
        <v>8958.76</v>
      </c>
      <c r="AA208" s="68">
        <v>8958.76</v>
      </c>
      <c r="AB208" s="68">
        <v>8958.76</v>
      </c>
      <c r="AC208" s="68">
        <v>8958.76</v>
      </c>
      <c r="AD208" s="66">
        <v>35835.019999999997</v>
      </c>
      <c r="AE208" s="67">
        <v>16637.689999999999</v>
      </c>
      <c r="AF208" s="68">
        <v>16637.689999999999</v>
      </c>
      <c r="AG208" s="68">
        <v>16637.689999999999</v>
      </c>
      <c r="AH208" s="68">
        <v>16637.689999999999</v>
      </c>
      <c r="AI208" s="66">
        <v>66550.75</v>
      </c>
      <c r="AJ208" s="69">
        <v>237297.77</v>
      </c>
      <c r="AK208" s="406" t="s">
        <v>1297</v>
      </c>
      <c r="AL208" s="407">
        <v>39786.959998239028</v>
      </c>
      <c r="AM208" s="434">
        <f t="shared" si="132"/>
        <v>145066.66666666669</v>
      </c>
      <c r="AN208" s="435">
        <f t="shared" si="133"/>
        <v>38532.279569892475</v>
      </c>
      <c r="AO208" s="436">
        <f t="shared" si="134"/>
        <v>71559.946236559146</v>
      </c>
      <c r="AP208" s="437">
        <f t="shared" si="135"/>
        <v>3.65</v>
      </c>
      <c r="AQ208" s="438">
        <f t="shared" si="135"/>
        <v>0.97</v>
      </c>
      <c r="AR208" s="438">
        <f t="shared" si="135"/>
        <v>1.8</v>
      </c>
      <c r="AS208" s="443">
        <f t="shared" si="136"/>
        <v>6.42</v>
      </c>
      <c r="AT208" s="437">
        <f t="shared" si="137"/>
        <v>3.39</v>
      </c>
      <c r="AU208" s="438">
        <f t="shared" si="138"/>
        <v>0.9</v>
      </c>
      <c r="AV208" s="438">
        <f t="shared" si="139"/>
        <v>1.67</v>
      </c>
      <c r="AW208" s="444">
        <f t="shared" si="140"/>
        <v>5.96</v>
      </c>
      <c r="AX208" s="441">
        <f t="shared" si="141"/>
        <v>3.39</v>
      </c>
      <c r="AY208" s="70">
        <f t="shared" si="142"/>
        <v>4</v>
      </c>
      <c r="AZ208" s="438">
        <f t="shared" si="119"/>
        <v>0.23</v>
      </c>
      <c r="BA208" s="442">
        <f t="shared" si="120"/>
        <v>0.42</v>
      </c>
      <c r="BB208" s="438">
        <f t="shared" si="143"/>
        <v>3.39</v>
      </c>
      <c r="BC208" s="70">
        <v>4</v>
      </c>
      <c r="BD208" s="438">
        <f t="shared" si="121"/>
        <v>0.23</v>
      </c>
      <c r="BE208" s="442">
        <f t="shared" si="122"/>
        <v>0.42</v>
      </c>
      <c r="BF208" s="438">
        <f t="shared" si="144"/>
        <v>3.39</v>
      </c>
      <c r="BG208" s="70">
        <v>4</v>
      </c>
      <c r="BH208" s="438">
        <f t="shared" si="123"/>
        <v>0.23</v>
      </c>
      <c r="BI208" s="442">
        <f t="shared" si="124"/>
        <v>0.42</v>
      </c>
      <c r="BJ208" s="438">
        <f t="shared" si="145"/>
        <v>3.39</v>
      </c>
      <c r="BK208" s="70">
        <v>4</v>
      </c>
      <c r="BL208" s="438">
        <f t="shared" si="125"/>
        <v>0.23</v>
      </c>
      <c r="BM208" s="442">
        <f t="shared" si="126"/>
        <v>0.42</v>
      </c>
      <c r="BN208" s="93">
        <v>0</v>
      </c>
      <c r="BO208" s="93">
        <f>+INDEX(FY2018_ALL_Targets!DV:DV,MATCH('Final Comp Values'!C208,FY2018_ALL_Targets!B:B,0))</f>
        <v>0</v>
      </c>
      <c r="BP208" s="93">
        <f>++INDEX(FY2018_ALL_Targets!DW:DW,MATCH('Final Comp Values'!C208,FY2018_ALL_Targets!B:B,0))</f>
        <v>0</v>
      </c>
      <c r="BQ208" s="539">
        <f>++INDEX(FY2018_ALL_Targets!DX:DX,MATCH('Final Comp Values'!$C208,FY2018_ALL_Targets!$B:$B,0))</f>
        <v>0</v>
      </c>
      <c r="BR208" s="437">
        <f t="shared" si="127"/>
        <v>0</v>
      </c>
      <c r="BS208" s="438">
        <f t="shared" si="128"/>
        <v>0</v>
      </c>
      <c r="BT208" s="543">
        <f t="shared" si="146"/>
        <v>0</v>
      </c>
      <c r="BU208" s="437">
        <f t="shared" si="147"/>
        <v>5.99</v>
      </c>
      <c r="BV208" s="438">
        <f t="shared" si="129"/>
        <v>238323.89038945179</v>
      </c>
      <c r="BW208" s="548">
        <f t="shared" si="148"/>
        <v>6.4283646644713497E-4</v>
      </c>
      <c r="BX208" s="437">
        <f t="shared" si="130"/>
        <v>0</v>
      </c>
      <c r="BY208" s="551">
        <f t="shared" si="131"/>
        <v>0</v>
      </c>
      <c r="BZ208" s="471">
        <f t="shared" si="149"/>
        <v>0</v>
      </c>
      <c r="CA208" s="469">
        <f t="shared" si="150"/>
        <v>237297.77</v>
      </c>
      <c r="CB208" s="471">
        <f t="shared" si="151"/>
        <v>238323.89038945179</v>
      </c>
      <c r="CC208" s="471">
        <f t="shared" si="152"/>
        <v>3.0000000000000249E-2</v>
      </c>
      <c r="CD208" s="474">
        <f t="shared" si="153"/>
        <v>1194.4518624161174</v>
      </c>
      <c r="CE208" s="474">
        <f t="shared" si="154"/>
        <v>1026.1203894517967</v>
      </c>
      <c r="CF208" s="472">
        <f t="shared" si="155"/>
        <v>168.33147296432071</v>
      </c>
      <c r="CG208" s="473">
        <f t="shared" si="156"/>
        <v>0</v>
      </c>
    </row>
    <row r="209" spans="1:85" s="71" customFormat="1" ht="15.75" customHeight="1" x14ac:dyDescent="0.25">
      <c r="A209" s="99">
        <v>1026723</v>
      </c>
      <c r="B209" s="100">
        <v>102587</v>
      </c>
      <c r="C209" s="100">
        <v>676105</v>
      </c>
      <c r="D209" s="100" t="s">
        <v>1272</v>
      </c>
      <c r="E209" s="101" t="s">
        <v>412</v>
      </c>
      <c r="F209" s="101" t="s">
        <v>1367</v>
      </c>
      <c r="G209" s="102" t="s">
        <v>1260</v>
      </c>
      <c r="H209" s="103" t="s">
        <v>1367</v>
      </c>
      <c r="I209" s="70" t="s">
        <v>35</v>
      </c>
      <c r="J209" s="70" t="s">
        <v>35</v>
      </c>
      <c r="K209" s="70" t="s">
        <v>1262</v>
      </c>
      <c r="L209" s="70"/>
      <c r="M209" s="70"/>
      <c r="N209" s="77"/>
      <c r="O209" s="70">
        <v>1025410</v>
      </c>
      <c r="P209" s="78">
        <v>19790</v>
      </c>
      <c r="Q209" s="79">
        <v>41640</v>
      </c>
      <c r="R209" s="79">
        <v>42004</v>
      </c>
      <c r="S209" s="78">
        <v>19790</v>
      </c>
      <c r="T209" s="80" t="s">
        <v>1265</v>
      </c>
      <c r="U209" s="61">
        <v>2.5365863162255392E-3</v>
      </c>
      <c r="V209" s="62">
        <v>2.0128404779677371E-3</v>
      </c>
      <c r="W209" s="30">
        <v>240966</v>
      </c>
      <c r="X209" s="63">
        <v>240966</v>
      </c>
      <c r="Y209" s="63">
        <v>481932</v>
      </c>
      <c r="Z209" s="67">
        <v>32002.49</v>
      </c>
      <c r="AA209" s="68">
        <v>32002.49</v>
      </c>
      <c r="AB209" s="68">
        <v>32002.49</v>
      </c>
      <c r="AC209" s="68">
        <v>32002.49</v>
      </c>
      <c r="AD209" s="66">
        <v>128009.94</v>
      </c>
      <c r="AE209" s="67">
        <v>59433.19</v>
      </c>
      <c r="AF209" s="68">
        <v>59433.19</v>
      </c>
      <c r="AG209" s="68">
        <v>59433.19</v>
      </c>
      <c r="AH209" s="68">
        <v>59433.19</v>
      </c>
      <c r="AI209" s="66">
        <v>237732.74</v>
      </c>
      <c r="AJ209" s="69">
        <v>847674.67999999993</v>
      </c>
      <c r="AK209" s="406" t="s">
        <v>1272</v>
      </c>
      <c r="AL209" s="407">
        <v>21750.938535286037</v>
      </c>
      <c r="AM209" s="434">
        <f t="shared" si="132"/>
        <v>518206.45161290327</v>
      </c>
      <c r="AN209" s="435">
        <f t="shared" si="133"/>
        <v>137645.09677419355</v>
      </c>
      <c r="AO209" s="436">
        <f t="shared" si="134"/>
        <v>255626.60215053766</v>
      </c>
      <c r="AP209" s="437">
        <f t="shared" si="135"/>
        <v>23.82</v>
      </c>
      <c r="AQ209" s="438">
        <f t="shared" si="135"/>
        <v>6.33</v>
      </c>
      <c r="AR209" s="438">
        <f t="shared" si="135"/>
        <v>11.75</v>
      </c>
      <c r="AS209" s="443">
        <f t="shared" si="136"/>
        <v>41.9</v>
      </c>
      <c r="AT209" s="437">
        <f t="shared" si="137"/>
        <v>22.16</v>
      </c>
      <c r="AU209" s="438">
        <f t="shared" si="138"/>
        <v>5.89</v>
      </c>
      <c r="AV209" s="438">
        <f t="shared" si="139"/>
        <v>10.93</v>
      </c>
      <c r="AW209" s="444">
        <f t="shared" si="140"/>
        <v>38.980000000000004</v>
      </c>
      <c r="AX209" s="441">
        <f t="shared" si="141"/>
        <v>22.16</v>
      </c>
      <c r="AY209" s="70">
        <f t="shared" si="142"/>
        <v>4</v>
      </c>
      <c r="AZ209" s="438">
        <f t="shared" si="119"/>
        <v>1.47</v>
      </c>
      <c r="BA209" s="442">
        <f t="shared" si="120"/>
        <v>2.73</v>
      </c>
      <c r="BB209" s="438">
        <f t="shared" si="143"/>
        <v>22.16</v>
      </c>
      <c r="BC209" s="70">
        <v>4</v>
      </c>
      <c r="BD209" s="438">
        <f t="shared" si="121"/>
        <v>1.47</v>
      </c>
      <c r="BE209" s="442">
        <f t="shared" si="122"/>
        <v>2.73</v>
      </c>
      <c r="BF209" s="438">
        <f t="shared" si="144"/>
        <v>22.16</v>
      </c>
      <c r="BG209" s="70">
        <v>4</v>
      </c>
      <c r="BH209" s="438">
        <f t="shared" si="123"/>
        <v>1.47</v>
      </c>
      <c r="BI209" s="442">
        <f t="shared" si="124"/>
        <v>2.73</v>
      </c>
      <c r="BJ209" s="438">
        <f t="shared" si="145"/>
        <v>22.16</v>
      </c>
      <c r="BK209" s="70">
        <v>4</v>
      </c>
      <c r="BL209" s="438">
        <f t="shared" si="125"/>
        <v>1.47</v>
      </c>
      <c r="BM209" s="442">
        <f t="shared" si="126"/>
        <v>2.73</v>
      </c>
      <c r="BN209" s="93">
        <v>0</v>
      </c>
      <c r="BO209" s="93">
        <f>+INDEX(FY2018_ALL_Targets!DV:DV,MATCH('Final Comp Values'!C209,FY2018_ALL_Targets!B:B,0))</f>
        <v>0</v>
      </c>
      <c r="BP209" s="93">
        <f>++INDEX(FY2018_ALL_Targets!DW:DW,MATCH('Final Comp Values'!C209,FY2018_ALL_Targets!B:B,0))</f>
        <v>0</v>
      </c>
      <c r="BQ209" s="539">
        <f>++INDEX(FY2018_ALL_Targets!DX:DX,MATCH('Final Comp Values'!$C209,FY2018_ALL_Targets!$B:$B,0))</f>
        <v>0</v>
      </c>
      <c r="BR209" s="437">
        <f t="shared" si="127"/>
        <v>0</v>
      </c>
      <c r="BS209" s="438">
        <f t="shared" si="128"/>
        <v>0</v>
      </c>
      <c r="BT209" s="543">
        <f t="shared" si="146"/>
        <v>0</v>
      </c>
      <c r="BU209" s="437">
        <f t="shared" si="147"/>
        <v>38.96</v>
      </c>
      <c r="BV209" s="438">
        <f t="shared" si="129"/>
        <v>847416.56533474405</v>
      </c>
      <c r="BW209" s="548">
        <f t="shared" si="148"/>
        <v>2.2857560338510872E-3</v>
      </c>
      <c r="BX209" s="437">
        <f t="shared" si="130"/>
        <v>0</v>
      </c>
      <c r="BY209" s="551">
        <f t="shared" si="131"/>
        <v>0</v>
      </c>
      <c r="BZ209" s="471">
        <f t="shared" si="149"/>
        <v>0</v>
      </c>
      <c r="CA209" s="469">
        <f t="shared" si="150"/>
        <v>847674.67999999993</v>
      </c>
      <c r="CB209" s="471">
        <f t="shared" si="151"/>
        <v>847416.56533474405</v>
      </c>
      <c r="CC209" s="471">
        <f t="shared" si="152"/>
        <v>-2.0000000000003126E-2</v>
      </c>
      <c r="CD209" s="474">
        <f t="shared" si="153"/>
        <v>-434.928004104737</v>
      </c>
      <c r="CE209" s="474">
        <f t="shared" si="154"/>
        <v>-258.11466525588185</v>
      </c>
      <c r="CF209" s="472">
        <f t="shared" si="155"/>
        <v>-176.81333884885515</v>
      </c>
      <c r="CG209" s="473">
        <f t="shared" si="156"/>
        <v>0</v>
      </c>
    </row>
    <row r="210" spans="1:85" s="71" customFormat="1" ht="15.75" customHeight="1" x14ac:dyDescent="0.25">
      <c r="A210" s="99">
        <v>517601</v>
      </c>
      <c r="B210" s="100">
        <v>5176</v>
      </c>
      <c r="C210" s="100" t="s">
        <v>1624</v>
      </c>
      <c r="D210" s="100" t="s">
        <v>1258</v>
      </c>
      <c r="E210" s="101" t="s">
        <v>342</v>
      </c>
      <c r="F210" s="101" t="s">
        <v>1367</v>
      </c>
      <c r="G210" s="102" t="s">
        <v>1260</v>
      </c>
      <c r="H210" s="103" t="s">
        <v>1367</v>
      </c>
      <c r="I210" s="70" t="s">
        <v>35</v>
      </c>
      <c r="J210" s="70" t="s">
        <v>35</v>
      </c>
      <c r="K210" s="70" t="s">
        <v>1262</v>
      </c>
      <c r="L210" s="70"/>
      <c r="M210" s="70"/>
      <c r="N210" s="77"/>
      <c r="O210" s="70">
        <v>517601</v>
      </c>
      <c r="P210" s="78">
        <v>7897</v>
      </c>
      <c r="Q210" s="79">
        <v>41548</v>
      </c>
      <c r="R210" s="79">
        <v>41912</v>
      </c>
      <c r="S210" s="78">
        <v>7897</v>
      </c>
      <c r="T210" s="80" t="s">
        <v>1263</v>
      </c>
      <c r="U210" s="61">
        <v>1.0121991985463912E-3</v>
      </c>
      <c r="V210" s="62">
        <v>8.0320370159227988E-4</v>
      </c>
      <c r="W210" s="30">
        <v>96155</v>
      </c>
      <c r="X210" s="63">
        <v>96155</v>
      </c>
      <c r="Y210" s="63">
        <v>192310</v>
      </c>
      <c r="Z210" s="67">
        <v>12770.27</v>
      </c>
      <c r="AA210" s="68">
        <v>12770.27</v>
      </c>
      <c r="AB210" s="68">
        <v>12770.27</v>
      </c>
      <c r="AC210" s="68">
        <v>12770.27</v>
      </c>
      <c r="AD210" s="66">
        <v>51081.08</v>
      </c>
      <c r="AE210" s="67">
        <v>23716.21</v>
      </c>
      <c r="AF210" s="68">
        <v>23716.21</v>
      </c>
      <c r="AG210" s="68">
        <v>23716.21</v>
      </c>
      <c r="AH210" s="68">
        <v>23716.21</v>
      </c>
      <c r="AI210" s="66">
        <v>94864.85</v>
      </c>
      <c r="AJ210" s="69">
        <v>338255.93000000005</v>
      </c>
      <c r="AK210" s="406" t="s">
        <v>1258</v>
      </c>
      <c r="AL210" s="407">
        <v>61126.054988709904</v>
      </c>
      <c r="AM210" s="434">
        <f t="shared" si="132"/>
        <v>206784.94623655916</v>
      </c>
      <c r="AN210" s="435">
        <f t="shared" si="133"/>
        <v>54925.892473118285</v>
      </c>
      <c r="AO210" s="436">
        <f t="shared" si="134"/>
        <v>102005.21505376346</v>
      </c>
      <c r="AP210" s="437">
        <f t="shared" si="135"/>
        <v>3.38</v>
      </c>
      <c r="AQ210" s="438">
        <f t="shared" si="135"/>
        <v>0.9</v>
      </c>
      <c r="AR210" s="438">
        <f t="shared" si="135"/>
        <v>1.67</v>
      </c>
      <c r="AS210" s="443">
        <f t="shared" si="136"/>
        <v>5.95</v>
      </c>
      <c r="AT210" s="437">
        <f t="shared" si="137"/>
        <v>3.15</v>
      </c>
      <c r="AU210" s="438">
        <f t="shared" si="138"/>
        <v>0.84</v>
      </c>
      <c r="AV210" s="438">
        <f t="shared" si="139"/>
        <v>1.55</v>
      </c>
      <c r="AW210" s="444">
        <f t="shared" si="140"/>
        <v>5.54</v>
      </c>
      <c r="AX210" s="441">
        <f t="shared" si="141"/>
        <v>3.15</v>
      </c>
      <c r="AY210" s="70">
        <f t="shared" si="142"/>
        <v>4</v>
      </c>
      <c r="AZ210" s="438">
        <f t="shared" si="119"/>
        <v>0.21</v>
      </c>
      <c r="BA210" s="442">
        <f t="shared" si="120"/>
        <v>0.39</v>
      </c>
      <c r="BB210" s="438">
        <f t="shared" si="143"/>
        <v>3.15</v>
      </c>
      <c r="BC210" s="70">
        <v>4</v>
      </c>
      <c r="BD210" s="438">
        <f t="shared" si="121"/>
        <v>0.21</v>
      </c>
      <c r="BE210" s="442">
        <f t="shared" si="122"/>
        <v>0.39</v>
      </c>
      <c r="BF210" s="438">
        <f t="shared" si="144"/>
        <v>3.15</v>
      </c>
      <c r="BG210" s="70">
        <v>4</v>
      </c>
      <c r="BH210" s="438">
        <f t="shared" si="123"/>
        <v>0.21</v>
      </c>
      <c r="BI210" s="442">
        <f t="shared" si="124"/>
        <v>0.39</v>
      </c>
      <c r="BJ210" s="438">
        <f t="shared" si="145"/>
        <v>3.15</v>
      </c>
      <c r="BK210" s="70">
        <v>4</v>
      </c>
      <c r="BL210" s="438">
        <f t="shared" si="125"/>
        <v>0.21</v>
      </c>
      <c r="BM210" s="442">
        <f t="shared" si="126"/>
        <v>0.39</v>
      </c>
      <c r="BN210" s="93">
        <v>0</v>
      </c>
      <c r="BO210" s="93">
        <f>+INDEX(FY2018_ALL_Targets!DV:DV,MATCH('Final Comp Values'!C210,FY2018_ALL_Targets!B:B,0))</f>
        <v>0</v>
      </c>
      <c r="BP210" s="93">
        <f>++INDEX(FY2018_ALL_Targets!DW:DW,MATCH('Final Comp Values'!C210,FY2018_ALL_Targets!B:B,0))</f>
        <v>0</v>
      </c>
      <c r="BQ210" s="539">
        <f>++INDEX(FY2018_ALL_Targets!DX:DX,MATCH('Final Comp Values'!$C210,FY2018_ALL_Targets!$B:$B,0))</f>
        <v>0</v>
      </c>
      <c r="BR210" s="437">
        <f t="shared" si="127"/>
        <v>0</v>
      </c>
      <c r="BS210" s="438">
        <f t="shared" si="128"/>
        <v>0</v>
      </c>
      <c r="BT210" s="543">
        <f t="shared" si="146"/>
        <v>0</v>
      </c>
      <c r="BU210" s="437">
        <f t="shared" si="147"/>
        <v>5.55</v>
      </c>
      <c r="BV210" s="438">
        <f t="shared" si="129"/>
        <v>339249.60518733994</v>
      </c>
      <c r="BW210" s="548">
        <f t="shared" si="148"/>
        <v>9.150656993969059E-4</v>
      </c>
      <c r="BX210" s="437">
        <f t="shared" si="130"/>
        <v>0</v>
      </c>
      <c r="BY210" s="551">
        <f t="shared" si="131"/>
        <v>0</v>
      </c>
      <c r="BZ210" s="471">
        <f t="shared" si="149"/>
        <v>0</v>
      </c>
      <c r="CA210" s="469">
        <f t="shared" si="150"/>
        <v>338255.93000000005</v>
      </c>
      <c r="CB210" s="471">
        <f t="shared" si="151"/>
        <v>339249.60518733994</v>
      </c>
      <c r="CC210" s="471">
        <f t="shared" si="152"/>
        <v>9.9999999999997868E-3</v>
      </c>
      <c r="CD210" s="474">
        <f t="shared" si="153"/>
        <v>610.57027075810981</v>
      </c>
      <c r="CE210" s="474">
        <f t="shared" si="154"/>
        <v>993.67518733988982</v>
      </c>
      <c r="CF210" s="472">
        <f t="shared" si="155"/>
        <v>-383.10491658178</v>
      </c>
      <c r="CG210" s="473">
        <f t="shared" si="156"/>
        <v>0</v>
      </c>
    </row>
    <row r="211" spans="1:85" s="71" customFormat="1" ht="15.75" customHeight="1" x14ac:dyDescent="0.25">
      <c r="A211" s="104">
        <v>1026432</v>
      </c>
      <c r="B211" s="105">
        <v>4437</v>
      </c>
      <c r="C211" s="105" t="s">
        <v>1620</v>
      </c>
      <c r="D211" s="105" t="s">
        <v>1258</v>
      </c>
      <c r="E211" s="106" t="s">
        <v>218</v>
      </c>
      <c r="F211" s="106" t="s">
        <v>1368</v>
      </c>
      <c r="G211" s="107" t="s">
        <v>1260</v>
      </c>
      <c r="H211" s="108" t="s">
        <v>1368</v>
      </c>
      <c r="I211" s="70" t="s">
        <v>35</v>
      </c>
      <c r="J211" s="70" t="s">
        <v>35</v>
      </c>
      <c r="K211" s="70" t="s">
        <v>1262</v>
      </c>
      <c r="L211" s="70"/>
      <c r="M211" s="70"/>
      <c r="N211" s="77"/>
      <c r="O211" s="109">
        <v>443701</v>
      </c>
      <c r="P211" s="78">
        <v>5564</v>
      </c>
      <c r="Q211" s="79">
        <v>41640</v>
      </c>
      <c r="R211" s="79">
        <v>42004</v>
      </c>
      <c r="S211" s="78">
        <v>5564</v>
      </c>
      <c r="T211" s="80" t="s">
        <v>1265</v>
      </c>
      <c r="U211" s="61">
        <v>7.1316656207574022E-4</v>
      </c>
      <c r="V211" s="62">
        <v>5.6591432134474426E-4</v>
      </c>
      <c r="W211" s="30">
        <v>67748</v>
      </c>
      <c r="X211" s="63">
        <v>67748</v>
      </c>
      <c r="Y211" s="63">
        <v>135496</v>
      </c>
      <c r="Z211" s="67">
        <v>8997.57</v>
      </c>
      <c r="AA211" s="68">
        <v>8997.57</v>
      </c>
      <c r="AB211" s="68">
        <v>8997.57</v>
      </c>
      <c r="AC211" s="68">
        <v>8997.57</v>
      </c>
      <c r="AD211" s="66">
        <v>35990.26</v>
      </c>
      <c r="AE211" s="67">
        <v>16709.77</v>
      </c>
      <c r="AF211" s="68">
        <v>16709.77</v>
      </c>
      <c r="AG211" s="68">
        <v>16709.77</v>
      </c>
      <c r="AH211" s="68">
        <v>16709.77</v>
      </c>
      <c r="AI211" s="66">
        <v>66839.06</v>
      </c>
      <c r="AJ211" s="69">
        <v>238325.32</v>
      </c>
      <c r="AK211" s="406" t="s">
        <v>1258</v>
      </c>
      <c r="AL211" s="407">
        <v>61126.054988709904</v>
      </c>
      <c r="AM211" s="434">
        <f t="shared" si="132"/>
        <v>145694.62365591398</v>
      </c>
      <c r="AN211" s="435">
        <f t="shared" si="133"/>
        <v>38699.204301075275</v>
      </c>
      <c r="AO211" s="436">
        <f t="shared" si="134"/>
        <v>71869.956989247308</v>
      </c>
      <c r="AP211" s="437">
        <f t="shared" si="135"/>
        <v>2.38</v>
      </c>
      <c r="AQ211" s="438">
        <f t="shared" si="135"/>
        <v>0.63</v>
      </c>
      <c r="AR211" s="438">
        <f t="shared" si="135"/>
        <v>1.18</v>
      </c>
      <c r="AS211" s="443">
        <f t="shared" si="136"/>
        <v>4.1899999999999995</v>
      </c>
      <c r="AT211" s="437">
        <f t="shared" si="137"/>
        <v>2.2200000000000002</v>
      </c>
      <c r="AU211" s="438">
        <f t="shared" si="138"/>
        <v>0.59</v>
      </c>
      <c r="AV211" s="438">
        <f t="shared" si="139"/>
        <v>1.0900000000000001</v>
      </c>
      <c r="AW211" s="444">
        <f t="shared" si="140"/>
        <v>3.9000000000000004</v>
      </c>
      <c r="AX211" s="441">
        <f t="shared" si="141"/>
        <v>2.2200000000000002</v>
      </c>
      <c r="AY211" s="70">
        <f t="shared" si="142"/>
        <v>4</v>
      </c>
      <c r="AZ211" s="438">
        <f t="shared" si="119"/>
        <v>0.15</v>
      </c>
      <c r="BA211" s="442">
        <f t="shared" si="120"/>
        <v>0.27</v>
      </c>
      <c r="BB211" s="438">
        <f t="shared" si="143"/>
        <v>2.2200000000000002</v>
      </c>
      <c r="BC211" s="70">
        <v>4</v>
      </c>
      <c r="BD211" s="438">
        <f t="shared" si="121"/>
        <v>0.15</v>
      </c>
      <c r="BE211" s="442">
        <f t="shared" si="122"/>
        <v>0.27</v>
      </c>
      <c r="BF211" s="438">
        <f t="shared" si="144"/>
        <v>2.2200000000000002</v>
      </c>
      <c r="BG211" s="70">
        <v>4</v>
      </c>
      <c r="BH211" s="438">
        <f t="shared" si="123"/>
        <v>0.15</v>
      </c>
      <c r="BI211" s="442">
        <f t="shared" si="124"/>
        <v>0.27</v>
      </c>
      <c r="BJ211" s="438">
        <f t="shared" si="145"/>
        <v>2.2200000000000002</v>
      </c>
      <c r="BK211" s="70">
        <v>4</v>
      </c>
      <c r="BL211" s="438">
        <f t="shared" si="125"/>
        <v>0.15</v>
      </c>
      <c r="BM211" s="442">
        <f t="shared" si="126"/>
        <v>0.27</v>
      </c>
      <c r="BN211" s="93">
        <v>0</v>
      </c>
      <c r="BO211" s="93">
        <f>+INDEX(FY2018_ALL_Targets!DV:DV,MATCH('Final Comp Values'!C211,FY2018_ALL_Targets!B:B,0))</f>
        <v>0</v>
      </c>
      <c r="BP211" s="93">
        <f>++INDEX(FY2018_ALL_Targets!DW:DW,MATCH('Final Comp Values'!C211,FY2018_ALL_Targets!B:B,0))</f>
        <v>0</v>
      </c>
      <c r="BQ211" s="539">
        <f>++INDEX(FY2018_ALL_Targets!DX:DX,MATCH('Final Comp Values'!$C211,FY2018_ALL_Targets!$B:$B,0))</f>
        <v>0</v>
      </c>
      <c r="BR211" s="437">
        <f t="shared" si="127"/>
        <v>0</v>
      </c>
      <c r="BS211" s="438">
        <f t="shared" si="128"/>
        <v>0</v>
      </c>
      <c r="BT211" s="543">
        <f t="shared" si="146"/>
        <v>0</v>
      </c>
      <c r="BU211" s="437">
        <f t="shared" si="147"/>
        <v>3.9000000000000004</v>
      </c>
      <c r="BV211" s="438">
        <f t="shared" si="129"/>
        <v>238391.61445596864</v>
      </c>
      <c r="BW211" s="548">
        <f t="shared" si="148"/>
        <v>6.430191401167448E-4</v>
      </c>
      <c r="BX211" s="437">
        <f t="shared" si="130"/>
        <v>0</v>
      </c>
      <c r="BY211" s="551">
        <f t="shared" si="131"/>
        <v>0</v>
      </c>
      <c r="BZ211" s="471">
        <f t="shared" si="149"/>
        <v>0</v>
      </c>
      <c r="CA211" s="469">
        <f t="shared" si="150"/>
        <v>238325.32</v>
      </c>
      <c r="CB211" s="471">
        <f t="shared" si="151"/>
        <v>238391.61445596864</v>
      </c>
      <c r="CC211" s="471">
        <f t="shared" si="152"/>
        <v>0</v>
      </c>
      <c r="CD211" s="474">
        <f t="shared" si="153"/>
        <v>0</v>
      </c>
      <c r="CE211" s="474">
        <f t="shared" si="154"/>
        <v>66.294455968629336</v>
      </c>
      <c r="CF211" s="472">
        <f t="shared" si="155"/>
        <v>-66.294455968629336</v>
      </c>
      <c r="CG211" s="473">
        <f t="shared" si="156"/>
        <v>0</v>
      </c>
    </row>
    <row r="212" spans="1:85" s="71" customFormat="1" ht="15.75" customHeight="1" x14ac:dyDescent="0.25">
      <c r="A212" s="104">
        <v>1026679</v>
      </c>
      <c r="B212" s="105">
        <v>5183</v>
      </c>
      <c r="C212" s="105">
        <v>675904</v>
      </c>
      <c r="D212" s="105" t="s">
        <v>1272</v>
      </c>
      <c r="E212" s="106" t="s">
        <v>1005</v>
      </c>
      <c r="F212" s="106" t="s">
        <v>1368</v>
      </c>
      <c r="G212" s="107" t="s">
        <v>1260</v>
      </c>
      <c r="H212" s="108" t="s">
        <v>1368</v>
      </c>
      <c r="I212" s="70" t="s">
        <v>35</v>
      </c>
      <c r="J212" s="70" t="s">
        <v>35</v>
      </c>
      <c r="K212" s="70" t="s">
        <v>1262</v>
      </c>
      <c r="L212" s="70"/>
      <c r="M212" s="70"/>
      <c r="N212" s="77"/>
      <c r="O212" s="70">
        <v>518303</v>
      </c>
      <c r="P212" s="78">
        <v>12623</v>
      </c>
      <c r="Q212" s="79">
        <v>41640</v>
      </c>
      <c r="R212" s="79">
        <v>42004</v>
      </c>
      <c r="S212" s="78">
        <v>12623</v>
      </c>
      <c r="T212" s="80" t="s">
        <v>1263</v>
      </c>
      <c r="U212" s="61">
        <v>1.6179549807839807E-3</v>
      </c>
      <c r="V212" s="62">
        <v>1.2838850608078193E-3</v>
      </c>
      <c r="W212" s="30">
        <v>153699</v>
      </c>
      <c r="X212" s="63">
        <v>153699</v>
      </c>
      <c r="Y212" s="63">
        <v>307398</v>
      </c>
      <c r="Z212" s="67">
        <v>20412.7</v>
      </c>
      <c r="AA212" s="68">
        <v>20412.7</v>
      </c>
      <c r="AB212" s="68">
        <v>20412.7</v>
      </c>
      <c r="AC212" s="68">
        <v>20412.7</v>
      </c>
      <c r="AD212" s="66">
        <v>81650.81</v>
      </c>
      <c r="AE212" s="67">
        <v>37909.300000000003</v>
      </c>
      <c r="AF212" s="68">
        <v>37909.300000000003</v>
      </c>
      <c r="AG212" s="68">
        <v>37909.300000000003</v>
      </c>
      <c r="AH212" s="68">
        <v>37909.300000000003</v>
      </c>
      <c r="AI212" s="66">
        <v>151637.21</v>
      </c>
      <c r="AJ212" s="69">
        <v>540686.02</v>
      </c>
      <c r="AK212" s="406" t="s">
        <v>1272</v>
      </c>
      <c r="AL212" s="407">
        <v>21750.938535286037</v>
      </c>
      <c r="AM212" s="434">
        <f t="shared" si="132"/>
        <v>330535.48387096776</v>
      </c>
      <c r="AN212" s="435">
        <f t="shared" si="133"/>
        <v>87796.569892473126</v>
      </c>
      <c r="AO212" s="436">
        <f t="shared" si="134"/>
        <v>163050.76344086023</v>
      </c>
      <c r="AP212" s="437">
        <f t="shared" si="135"/>
        <v>15.2</v>
      </c>
      <c r="AQ212" s="438">
        <f t="shared" si="135"/>
        <v>4.04</v>
      </c>
      <c r="AR212" s="438">
        <f t="shared" si="135"/>
        <v>7.5</v>
      </c>
      <c r="AS212" s="443">
        <f t="shared" si="136"/>
        <v>26.74</v>
      </c>
      <c r="AT212" s="437">
        <f t="shared" si="137"/>
        <v>14.13</v>
      </c>
      <c r="AU212" s="438">
        <f t="shared" si="138"/>
        <v>3.75</v>
      </c>
      <c r="AV212" s="438">
        <f t="shared" si="139"/>
        <v>6.97</v>
      </c>
      <c r="AW212" s="444">
        <f t="shared" si="140"/>
        <v>24.85</v>
      </c>
      <c r="AX212" s="441">
        <f t="shared" si="141"/>
        <v>14.13</v>
      </c>
      <c r="AY212" s="70">
        <f t="shared" si="142"/>
        <v>4</v>
      </c>
      <c r="AZ212" s="438">
        <f t="shared" si="119"/>
        <v>0.94</v>
      </c>
      <c r="BA212" s="442">
        <f t="shared" si="120"/>
        <v>1.74</v>
      </c>
      <c r="BB212" s="438">
        <f t="shared" si="143"/>
        <v>14.13</v>
      </c>
      <c r="BC212" s="70">
        <v>4</v>
      </c>
      <c r="BD212" s="438">
        <f t="shared" si="121"/>
        <v>0.94</v>
      </c>
      <c r="BE212" s="442">
        <f t="shared" si="122"/>
        <v>1.74</v>
      </c>
      <c r="BF212" s="438">
        <f t="shared" si="144"/>
        <v>14.13</v>
      </c>
      <c r="BG212" s="70">
        <v>4</v>
      </c>
      <c r="BH212" s="438">
        <f t="shared" si="123"/>
        <v>0.94</v>
      </c>
      <c r="BI212" s="442">
        <f t="shared" si="124"/>
        <v>1.74</v>
      </c>
      <c r="BJ212" s="438">
        <f t="shared" si="145"/>
        <v>14.13</v>
      </c>
      <c r="BK212" s="70">
        <v>4</v>
      </c>
      <c r="BL212" s="438">
        <f t="shared" si="125"/>
        <v>0.94</v>
      </c>
      <c r="BM212" s="442">
        <f t="shared" si="126"/>
        <v>1.74</v>
      </c>
      <c r="BN212" s="93">
        <v>0</v>
      </c>
      <c r="BO212" s="93">
        <f>+INDEX(FY2018_ALL_Targets!DV:DV,MATCH('Final Comp Values'!C212,FY2018_ALL_Targets!B:B,0))</f>
        <v>0</v>
      </c>
      <c r="BP212" s="93">
        <f>++INDEX(FY2018_ALL_Targets!DW:DW,MATCH('Final Comp Values'!C212,FY2018_ALL_Targets!B:B,0))</f>
        <v>0</v>
      </c>
      <c r="BQ212" s="539">
        <f>++INDEX(FY2018_ALL_Targets!DX:DX,MATCH('Final Comp Values'!$C212,FY2018_ALL_Targets!$B:$B,0))</f>
        <v>0</v>
      </c>
      <c r="BR212" s="437">
        <f t="shared" si="127"/>
        <v>0</v>
      </c>
      <c r="BS212" s="438">
        <f t="shared" si="128"/>
        <v>0</v>
      </c>
      <c r="BT212" s="543">
        <f t="shared" si="146"/>
        <v>0</v>
      </c>
      <c r="BU212" s="437">
        <f t="shared" si="147"/>
        <v>24.85</v>
      </c>
      <c r="BV212" s="438">
        <f t="shared" si="129"/>
        <v>540510.82260185806</v>
      </c>
      <c r="BW212" s="548">
        <f t="shared" si="148"/>
        <v>1.4579321725153882E-3</v>
      </c>
      <c r="BX212" s="437">
        <f t="shared" si="130"/>
        <v>0</v>
      </c>
      <c r="BY212" s="551">
        <f t="shared" si="131"/>
        <v>0</v>
      </c>
      <c r="BZ212" s="471">
        <f t="shared" si="149"/>
        <v>0</v>
      </c>
      <c r="CA212" s="469">
        <f t="shared" si="150"/>
        <v>540686.02</v>
      </c>
      <c r="CB212" s="471">
        <f t="shared" si="151"/>
        <v>540510.82260185806</v>
      </c>
      <c r="CC212" s="471">
        <f t="shared" si="152"/>
        <v>0</v>
      </c>
      <c r="CD212" s="474">
        <f t="shared" si="153"/>
        <v>0</v>
      </c>
      <c r="CE212" s="474">
        <f t="shared" si="154"/>
        <v>-175.19739814195782</v>
      </c>
      <c r="CF212" s="472">
        <f t="shared" si="155"/>
        <v>175.19739814195782</v>
      </c>
      <c r="CG212" s="473">
        <f t="shared" si="156"/>
        <v>0</v>
      </c>
    </row>
    <row r="213" spans="1:85" s="71" customFormat="1" ht="15.75" customHeight="1" x14ac:dyDescent="0.25">
      <c r="A213" s="104">
        <v>1026956</v>
      </c>
      <c r="B213" s="105">
        <v>5213</v>
      </c>
      <c r="C213" s="105">
        <v>675563</v>
      </c>
      <c r="D213" s="105" t="s">
        <v>1296</v>
      </c>
      <c r="E213" s="106" t="s">
        <v>1031</v>
      </c>
      <c r="F213" s="106" t="s">
        <v>1369</v>
      </c>
      <c r="G213" s="107" t="s">
        <v>1260</v>
      </c>
      <c r="H213" s="108" t="s">
        <v>1369</v>
      </c>
      <c r="I213" s="70" t="s">
        <v>35</v>
      </c>
      <c r="J213" s="70" t="s">
        <v>1262</v>
      </c>
      <c r="K213" s="70" t="s">
        <v>35</v>
      </c>
      <c r="L213" s="70"/>
      <c r="M213" s="70"/>
      <c r="N213" s="77"/>
      <c r="O213" s="70">
        <v>521303</v>
      </c>
      <c r="P213" s="78">
        <v>12455</v>
      </c>
      <c r="Q213" s="79">
        <v>41640</v>
      </c>
      <c r="R213" s="79">
        <v>42004</v>
      </c>
      <c r="S213" s="78">
        <v>12455</v>
      </c>
      <c r="T213" s="80" t="s">
        <v>1263</v>
      </c>
      <c r="U213" s="61">
        <v>1.5964215547543755E-3</v>
      </c>
      <c r="V213" s="62">
        <v>1.2667977843905086E-3</v>
      </c>
      <c r="W213" s="30">
        <v>151654</v>
      </c>
      <c r="X213" s="63">
        <v>151654</v>
      </c>
      <c r="Y213" s="63">
        <v>303308</v>
      </c>
      <c r="Z213" s="67">
        <v>20141.03</v>
      </c>
      <c r="AA213" s="68">
        <v>20141.03</v>
      </c>
      <c r="AB213" s="68">
        <v>20141.03</v>
      </c>
      <c r="AC213" s="68">
        <v>20141.03</v>
      </c>
      <c r="AD213" s="66">
        <v>80564.11</v>
      </c>
      <c r="AE213" s="67">
        <v>37404.769999999997</v>
      </c>
      <c r="AF213" s="68">
        <v>37404.769999999997</v>
      </c>
      <c r="AG213" s="68">
        <v>37404.769999999997</v>
      </c>
      <c r="AH213" s="68">
        <v>37404.769999999997</v>
      </c>
      <c r="AI213" s="66">
        <v>149619.06</v>
      </c>
      <c r="AJ213" s="69">
        <v>533491.16999999993</v>
      </c>
      <c r="AK213" s="406" t="s">
        <v>1296</v>
      </c>
      <c r="AL213" s="407">
        <v>78350.213597275724</v>
      </c>
      <c r="AM213" s="434">
        <f t="shared" si="132"/>
        <v>326137.6344086022</v>
      </c>
      <c r="AN213" s="435">
        <f t="shared" si="133"/>
        <v>86628.075268817207</v>
      </c>
      <c r="AO213" s="436">
        <f t="shared" si="134"/>
        <v>160880.70967741936</v>
      </c>
      <c r="AP213" s="437">
        <f t="shared" si="135"/>
        <v>4.16</v>
      </c>
      <c r="AQ213" s="438">
        <f t="shared" si="135"/>
        <v>1.1100000000000001</v>
      </c>
      <c r="AR213" s="438">
        <f t="shared" si="135"/>
        <v>2.0499999999999998</v>
      </c>
      <c r="AS213" s="443">
        <f t="shared" si="136"/>
        <v>7.32</v>
      </c>
      <c r="AT213" s="437">
        <f t="shared" si="137"/>
        <v>3.87</v>
      </c>
      <c r="AU213" s="438">
        <f t="shared" si="138"/>
        <v>1.03</v>
      </c>
      <c r="AV213" s="438">
        <f t="shared" si="139"/>
        <v>1.91</v>
      </c>
      <c r="AW213" s="444">
        <f t="shared" si="140"/>
        <v>6.8100000000000005</v>
      </c>
      <c r="AX213" s="441">
        <f t="shared" si="141"/>
        <v>3.87</v>
      </c>
      <c r="AY213" s="70">
        <f t="shared" si="142"/>
        <v>4</v>
      </c>
      <c r="AZ213" s="438">
        <f t="shared" si="119"/>
        <v>0.26</v>
      </c>
      <c r="BA213" s="442">
        <f t="shared" si="120"/>
        <v>0.48</v>
      </c>
      <c r="BB213" s="438">
        <f t="shared" si="143"/>
        <v>3.87</v>
      </c>
      <c r="BC213" s="70">
        <v>4</v>
      </c>
      <c r="BD213" s="438">
        <f t="shared" si="121"/>
        <v>0.26</v>
      </c>
      <c r="BE213" s="442">
        <f t="shared" si="122"/>
        <v>0.48</v>
      </c>
      <c r="BF213" s="438">
        <f t="shared" si="144"/>
        <v>3.87</v>
      </c>
      <c r="BG213" s="70">
        <v>4</v>
      </c>
      <c r="BH213" s="438">
        <f t="shared" si="123"/>
        <v>0.26</v>
      </c>
      <c r="BI213" s="442">
        <f t="shared" si="124"/>
        <v>0.48</v>
      </c>
      <c r="BJ213" s="438">
        <f t="shared" si="145"/>
        <v>3.87</v>
      </c>
      <c r="BK213" s="70">
        <v>4</v>
      </c>
      <c r="BL213" s="438">
        <f t="shared" si="125"/>
        <v>0.26</v>
      </c>
      <c r="BM213" s="442">
        <f t="shared" si="126"/>
        <v>0.48</v>
      </c>
      <c r="BN213" s="93">
        <v>0</v>
      </c>
      <c r="BO213" s="93">
        <f>+INDEX(FY2018_ALL_Targets!DV:DV,MATCH('Final Comp Values'!C213,FY2018_ALL_Targets!B:B,0))</f>
        <v>0</v>
      </c>
      <c r="BP213" s="93">
        <f>++INDEX(FY2018_ALL_Targets!DW:DW,MATCH('Final Comp Values'!C213,FY2018_ALL_Targets!B:B,0))</f>
        <v>0</v>
      </c>
      <c r="BQ213" s="539">
        <f>++INDEX(FY2018_ALL_Targets!DX:DX,MATCH('Final Comp Values'!$C213,FY2018_ALL_Targets!$B:$B,0))</f>
        <v>0</v>
      </c>
      <c r="BR213" s="437">
        <f t="shared" si="127"/>
        <v>0</v>
      </c>
      <c r="BS213" s="438">
        <f t="shared" si="128"/>
        <v>0</v>
      </c>
      <c r="BT213" s="543">
        <f t="shared" si="146"/>
        <v>0</v>
      </c>
      <c r="BU213" s="437">
        <f t="shared" si="147"/>
        <v>6.83</v>
      </c>
      <c r="BV213" s="438">
        <f t="shared" si="129"/>
        <v>535131.95886939322</v>
      </c>
      <c r="BW213" s="548">
        <f t="shared" si="148"/>
        <v>1.4434236406614142E-3</v>
      </c>
      <c r="BX213" s="437">
        <f t="shared" si="130"/>
        <v>0</v>
      </c>
      <c r="BY213" s="551">
        <f t="shared" si="131"/>
        <v>0</v>
      </c>
      <c r="BZ213" s="471">
        <f t="shared" si="149"/>
        <v>0</v>
      </c>
      <c r="CA213" s="469">
        <f t="shared" si="150"/>
        <v>533491.16999999993</v>
      </c>
      <c r="CB213" s="471">
        <f t="shared" si="151"/>
        <v>535131.95886939322</v>
      </c>
      <c r="CC213" s="471">
        <f t="shared" si="152"/>
        <v>1.9999999999999574E-2</v>
      </c>
      <c r="CD213" s="474">
        <f t="shared" si="153"/>
        <v>1566.7875770924775</v>
      </c>
      <c r="CE213" s="474">
        <f t="shared" si="154"/>
        <v>1640.788869393291</v>
      </c>
      <c r="CF213" s="472">
        <f t="shared" si="155"/>
        <v>-74.001292300813475</v>
      </c>
      <c r="CG213" s="473">
        <f t="shared" si="156"/>
        <v>0</v>
      </c>
    </row>
    <row r="214" spans="1:85" s="71" customFormat="1" ht="15.75" customHeight="1" x14ac:dyDescent="0.25">
      <c r="A214" s="104">
        <v>1026952</v>
      </c>
      <c r="B214" s="105">
        <v>5390</v>
      </c>
      <c r="C214" s="105">
        <v>676005</v>
      </c>
      <c r="D214" s="105" t="s">
        <v>1296</v>
      </c>
      <c r="E214" s="106" t="s">
        <v>1137</v>
      </c>
      <c r="F214" s="106" t="s">
        <v>1369</v>
      </c>
      <c r="G214" s="107" t="s">
        <v>1260</v>
      </c>
      <c r="H214" s="108" t="s">
        <v>1369</v>
      </c>
      <c r="I214" s="70" t="s">
        <v>35</v>
      </c>
      <c r="J214" s="70" t="s">
        <v>1262</v>
      </c>
      <c r="K214" s="70" t="s">
        <v>35</v>
      </c>
      <c r="L214" s="70"/>
      <c r="M214" s="70"/>
      <c r="N214" s="77"/>
      <c r="O214" s="70">
        <v>1012142</v>
      </c>
      <c r="P214" s="78">
        <v>11535</v>
      </c>
      <c r="Q214" s="79">
        <v>41640</v>
      </c>
      <c r="R214" s="79">
        <v>42004</v>
      </c>
      <c r="S214" s="78">
        <v>11535</v>
      </c>
      <c r="T214" s="80" t="s">
        <v>1263</v>
      </c>
      <c r="U214" s="61">
        <v>1.4785004122112983E-3</v>
      </c>
      <c r="V214" s="62">
        <v>1.1732246040099972E-3</v>
      </c>
      <c r="W214" s="30">
        <v>140452</v>
      </c>
      <c r="X214" s="63">
        <v>140452</v>
      </c>
      <c r="Y214" s="63">
        <v>280904</v>
      </c>
      <c r="Z214" s="67">
        <v>18653.29</v>
      </c>
      <c r="AA214" s="68">
        <v>18653.29</v>
      </c>
      <c r="AB214" s="68">
        <v>18653.29</v>
      </c>
      <c r="AC214" s="68">
        <v>18653.29</v>
      </c>
      <c r="AD214" s="66">
        <v>74613.17</v>
      </c>
      <c r="AE214" s="67">
        <v>34641.83</v>
      </c>
      <c r="AF214" s="68">
        <v>34641.83</v>
      </c>
      <c r="AG214" s="68">
        <v>34641.83</v>
      </c>
      <c r="AH214" s="68">
        <v>34641.83</v>
      </c>
      <c r="AI214" s="66">
        <v>138567.31</v>
      </c>
      <c r="AJ214" s="69">
        <v>494084.48</v>
      </c>
      <c r="AK214" s="406" t="s">
        <v>1296</v>
      </c>
      <c r="AL214" s="407">
        <v>78350.213597275724</v>
      </c>
      <c r="AM214" s="434">
        <f t="shared" si="132"/>
        <v>302047.31182795699</v>
      </c>
      <c r="AN214" s="435">
        <f t="shared" si="133"/>
        <v>80229.215053763444</v>
      </c>
      <c r="AO214" s="436">
        <f t="shared" si="134"/>
        <v>148997.10752688174</v>
      </c>
      <c r="AP214" s="437">
        <f t="shared" si="135"/>
        <v>3.86</v>
      </c>
      <c r="AQ214" s="438">
        <f t="shared" si="135"/>
        <v>1.02</v>
      </c>
      <c r="AR214" s="438">
        <f t="shared" si="135"/>
        <v>1.9</v>
      </c>
      <c r="AS214" s="443">
        <f t="shared" si="136"/>
        <v>6.7799999999999994</v>
      </c>
      <c r="AT214" s="437">
        <f t="shared" si="137"/>
        <v>3.59</v>
      </c>
      <c r="AU214" s="438">
        <f t="shared" si="138"/>
        <v>0.95</v>
      </c>
      <c r="AV214" s="438">
        <f t="shared" si="139"/>
        <v>1.77</v>
      </c>
      <c r="AW214" s="444">
        <f t="shared" si="140"/>
        <v>6.3100000000000005</v>
      </c>
      <c r="AX214" s="441">
        <f t="shared" si="141"/>
        <v>3.59</v>
      </c>
      <c r="AY214" s="70">
        <f t="shared" si="142"/>
        <v>4</v>
      </c>
      <c r="AZ214" s="438">
        <f t="shared" si="119"/>
        <v>0.24</v>
      </c>
      <c r="BA214" s="442">
        <f t="shared" si="120"/>
        <v>0.44</v>
      </c>
      <c r="BB214" s="438">
        <f t="shared" si="143"/>
        <v>3.59</v>
      </c>
      <c r="BC214" s="70">
        <v>4</v>
      </c>
      <c r="BD214" s="438">
        <f t="shared" si="121"/>
        <v>0.24</v>
      </c>
      <c r="BE214" s="442">
        <f t="shared" si="122"/>
        <v>0.44</v>
      </c>
      <c r="BF214" s="438">
        <f t="shared" si="144"/>
        <v>3.59</v>
      </c>
      <c r="BG214" s="70">
        <v>4</v>
      </c>
      <c r="BH214" s="438">
        <f t="shared" si="123"/>
        <v>0.24</v>
      </c>
      <c r="BI214" s="442">
        <f t="shared" si="124"/>
        <v>0.44</v>
      </c>
      <c r="BJ214" s="438">
        <f t="shared" si="145"/>
        <v>3.59</v>
      </c>
      <c r="BK214" s="70">
        <v>4</v>
      </c>
      <c r="BL214" s="438">
        <f t="shared" si="125"/>
        <v>0.24</v>
      </c>
      <c r="BM214" s="442">
        <f t="shared" si="126"/>
        <v>0.44</v>
      </c>
      <c r="BN214" s="93">
        <v>0</v>
      </c>
      <c r="BO214" s="93">
        <f>+INDEX(FY2018_ALL_Targets!DV:DV,MATCH('Final Comp Values'!C214,FY2018_ALL_Targets!B:B,0))</f>
        <v>0</v>
      </c>
      <c r="BP214" s="93">
        <f>++INDEX(FY2018_ALL_Targets!DW:DW,MATCH('Final Comp Values'!C214,FY2018_ALL_Targets!B:B,0))</f>
        <v>0</v>
      </c>
      <c r="BQ214" s="539">
        <f>++INDEX(FY2018_ALL_Targets!DX:DX,MATCH('Final Comp Values'!$C214,FY2018_ALL_Targets!$B:$B,0))</f>
        <v>0</v>
      </c>
      <c r="BR214" s="437">
        <f t="shared" si="127"/>
        <v>0</v>
      </c>
      <c r="BS214" s="438">
        <f t="shared" si="128"/>
        <v>0</v>
      </c>
      <c r="BT214" s="543">
        <f t="shared" si="146"/>
        <v>0</v>
      </c>
      <c r="BU214" s="437">
        <f t="shared" si="147"/>
        <v>6.31</v>
      </c>
      <c r="BV214" s="438">
        <f t="shared" si="129"/>
        <v>494389.84779880982</v>
      </c>
      <c r="BW214" s="548">
        <f t="shared" si="148"/>
        <v>1.3335290150180853E-3</v>
      </c>
      <c r="BX214" s="437">
        <f t="shared" si="130"/>
        <v>0</v>
      </c>
      <c r="BY214" s="551">
        <f t="shared" si="131"/>
        <v>0</v>
      </c>
      <c r="BZ214" s="471">
        <f t="shared" si="149"/>
        <v>0</v>
      </c>
      <c r="CA214" s="469">
        <f t="shared" si="150"/>
        <v>494084.48</v>
      </c>
      <c r="CB214" s="471">
        <f t="shared" si="151"/>
        <v>494389.84779880982</v>
      </c>
      <c r="CC214" s="471">
        <f t="shared" si="152"/>
        <v>0</v>
      </c>
      <c r="CD214" s="474">
        <f t="shared" si="153"/>
        <v>0</v>
      </c>
      <c r="CE214" s="474">
        <f t="shared" si="154"/>
        <v>305.36779880983522</v>
      </c>
      <c r="CF214" s="472">
        <f t="shared" si="155"/>
        <v>-305.36779880983522</v>
      </c>
      <c r="CG214" s="473">
        <f t="shared" si="156"/>
        <v>0</v>
      </c>
    </row>
    <row r="215" spans="1:85" s="71" customFormat="1" ht="15.75" customHeight="1" x14ac:dyDescent="0.25">
      <c r="A215" s="104">
        <v>1026807</v>
      </c>
      <c r="B215" s="105">
        <v>105966</v>
      </c>
      <c r="C215" s="105">
        <v>676368</v>
      </c>
      <c r="D215" s="105" t="s">
        <v>1296</v>
      </c>
      <c r="E215" s="106" t="s">
        <v>544</v>
      </c>
      <c r="F215" s="106" t="s">
        <v>1369</v>
      </c>
      <c r="G215" s="107" t="s">
        <v>1260</v>
      </c>
      <c r="H215" s="108" t="s">
        <v>1369</v>
      </c>
      <c r="I215" s="70" t="s">
        <v>35</v>
      </c>
      <c r="J215" s="70" t="s">
        <v>35</v>
      </c>
      <c r="K215" s="70" t="s">
        <v>1262</v>
      </c>
      <c r="L215" s="70"/>
      <c r="M215" s="70"/>
      <c r="N215" s="77"/>
      <c r="O215" s="86">
        <v>1025930</v>
      </c>
      <c r="P215" s="78">
        <v>585</v>
      </c>
      <c r="Q215" s="79">
        <v>41913</v>
      </c>
      <c r="R215" s="79">
        <v>42004</v>
      </c>
      <c r="S215" s="78">
        <v>2321</v>
      </c>
      <c r="T215" s="80" t="s">
        <v>1263</v>
      </c>
      <c r="U215" s="61">
        <v>2.9749453461139344E-4</v>
      </c>
      <c r="V215" s="62">
        <v>2.3606886050344202E-4</v>
      </c>
      <c r="W215" s="30">
        <v>28261</v>
      </c>
      <c r="X215" s="63">
        <v>28261</v>
      </c>
      <c r="Y215" s="63">
        <v>56522</v>
      </c>
      <c r="Z215" s="67">
        <v>3753.3</v>
      </c>
      <c r="AA215" s="68">
        <v>3753.3</v>
      </c>
      <c r="AB215" s="68">
        <v>3753.3</v>
      </c>
      <c r="AC215" s="68">
        <v>3753.3</v>
      </c>
      <c r="AD215" s="66">
        <v>15013.19</v>
      </c>
      <c r="AE215" s="67">
        <v>6970.41</v>
      </c>
      <c r="AF215" s="68">
        <v>6970.41</v>
      </c>
      <c r="AG215" s="68">
        <v>6970.41</v>
      </c>
      <c r="AH215" s="68">
        <v>6970.41</v>
      </c>
      <c r="AI215" s="66">
        <v>27881.64</v>
      </c>
      <c r="AJ215" s="69">
        <v>99416.83</v>
      </c>
      <c r="AK215" s="406" t="s">
        <v>1296</v>
      </c>
      <c r="AL215" s="407">
        <v>78350.213597275724</v>
      </c>
      <c r="AM215" s="434">
        <f t="shared" si="132"/>
        <v>60776.344086021512</v>
      </c>
      <c r="AN215" s="435">
        <f t="shared" si="133"/>
        <v>16143.215053763442</v>
      </c>
      <c r="AO215" s="436">
        <f t="shared" si="134"/>
        <v>29980.258064516129</v>
      </c>
      <c r="AP215" s="437">
        <f t="shared" si="135"/>
        <v>0.78</v>
      </c>
      <c r="AQ215" s="438">
        <f t="shared" si="135"/>
        <v>0.21</v>
      </c>
      <c r="AR215" s="438">
        <f t="shared" si="135"/>
        <v>0.38</v>
      </c>
      <c r="AS215" s="443">
        <f t="shared" si="136"/>
        <v>1.37</v>
      </c>
      <c r="AT215" s="437">
        <f t="shared" si="137"/>
        <v>0.72</v>
      </c>
      <c r="AU215" s="438">
        <f t="shared" si="138"/>
        <v>0.19</v>
      </c>
      <c r="AV215" s="438">
        <f t="shared" si="139"/>
        <v>0.36</v>
      </c>
      <c r="AW215" s="444">
        <f t="shared" si="140"/>
        <v>1.27</v>
      </c>
      <c r="AX215" s="441">
        <f t="shared" si="141"/>
        <v>0.72</v>
      </c>
      <c r="AY215" s="70">
        <f t="shared" si="142"/>
        <v>4</v>
      </c>
      <c r="AZ215" s="438">
        <f t="shared" si="119"/>
        <v>0.05</v>
      </c>
      <c r="BA215" s="442">
        <f t="shared" si="120"/>
        <v>0.09</v>
      </c>
      <c r="BB215" s="438">
        <f t="shared" si="143"/>
        <v>0.72</v>
      </c>
      <c r="BC215" s="70">
        <v>4</v>
      </c>
      <c r="BD215" s="438">
        <f t="shared" si="121"/>
        <v>0.05</v>
      </c>
      <c r="BE215" s="442">
        <f t="shared" si="122"/>
        <v>0.09</v>
      </c>
      <c r="BF215" s="438">
        <f t="shared" si="144"/>
        <v>0.72</v>
      </c>
      <c r="BG215" s="70">
        <v>4</v>
      </c>
      <c r="BH215" s="438">
        <f t="shared" si="123"/>
        <v>0.05</v>
      </c>
      <c r="BI215" s="442">
        <f t="shared" si="124"/>
        <v>0.09</v>
      </c>
      <c r="BJ215" s="438">
        <f t="shared" si="145"/>
        <v>0.72</v>
      </c>
      <c r="BK215" s="70">
        <v>4</v>
      </c>
      <c r="BL215" s="438">
        <f t="shared" si="125"/>
        <v>0.05</v>
      </c>
      <c r="BM215" s="442">
        <f t="shared" si="126"/>
        <v>0.09</v>
      </c>
      <c r="BN215" s="93">
        <v>0</v>
      </c>
      <c r="BO215" s="93">
        <f>+INDEX(FY2018_ALL_Targets!DV:DV,MATCH('Final Comp Values'!C215,FY2018_ALL_Targets!B:B,0))</f>
        <v>0</v>
      </c>
      <c r="BP215" s="93">
        <f>++INDEX(FY2018_ALL_Targets!DW:DW,MATCH('Final Comp Values'!C215,FY2018_ALL_Targets!B:B,0))</f>
        <v>0</v>
      </c>
      <c r="BQ215" s="539">
        <f>++INDEX(FY2018_ALL_Targets!DX:DX,MATCH('Final Comp Values'!$C215,FY2018_ALL_Targets!$B:$B,0))</f>
        <v>0</v>
      </c>
      <c r="BR215" s="437">
        <f t="shared" si="127"/>
        <v>0</v>
      </c>
      <c r="BS215" s="438">
        <f t="shared" si="128"/>
        <v>0</v>
      </c>
      <c r="BT215" s="543">
        <f t="shared" si="146"/>
        <v>0</v>
      </c>
      <c r="BU215" s="437">
        <f t="shared" si="147"/>
        <v>1.28</v>
      </c>
      <c r="BV215" s="438">
        <f t="shared" si="129"/>
        <v>100288.27340451293</v>
      </c>
      <c r="BW215" s="548">
        <f t="shared" si="148"/>
        <v>2.7050984773742463E-4</v>
      </c>
      <c r="BX215" s="437">
        <f t="shared" si="130"/>
        <v>0</v>
      </c>
      <c r="BY215" s="551">
        <f t="shared" si="131"/>
        <v>0</v>
      </c>
      <c r="BZ215" s="471">
        <f t="shared" si="149"/>
        <v>0</v>
      </c>
      <c r="CA215" s="469">
        <f t="shared" si="150"/>
        <v>99416.83</v>
      </c>
      <c r="CB215" s="471">
        <f t="shared" si="151"/>
        <v>100288.27340451293</v>
      </c>
      <c r="CC215" s="471">
        <f t="shared" si="152"/>
        <v>1.0000000000000009E-2</v>
      </c>
      <c r="CD215" s="474">
        <f t="shared" si="153"/>
        <v>782.80968503937072</v>
      </c>
      <c r="CE215" s="474">
        <f t="shared" si="154"/>
        <v>871.44340451293101</v>
      </c>
      <c r="CF215" s="472">
        <f t="shared" si="155"/>
        <v>-88.633719473560291</v>
      </c>
      <c r="CG215" s="473">
        <f t="shared" si="156"/>
        <v>0</v>
      </c>
    </row>
    <row r="216" spans="1:85" s="71" customFormat="1" ht="15.75" customHeight="1" x14ac:dyDescent="0.25">
      <c r="A216" s="99">
        <v>1025945</v>
      </c>
      <c r="B216" s="100">
        <v>5186</v>
      </c>
      <c r="C216" s="100">
        <v>455485</v>
      </c>
      <c r="D216" s="100" t="s">
        <v>1296</v>
      </c>
      <c r="E216" s="101" t="s">
        <v>1007</v>
      </c>
      <c r="F216" s="101" t="s">
        <v>1369</v>
      </c>
      <c r="G216" s="102" t="s">
        <v>1260</v>
      </c>
      <c r="H216" s="103" t="s">
        <v>1369</v>
      </c>
      <c r="I216" s="70" t="s">
        <v>35</v>
      </c>
      <c r="J216" s="70" t="s">
        <v>35</v>
      </c>
      <c r="K216" s="70" t="s">
        <v>1262</v>
      </c>
      <c r="L216" s="70"/>
      <c r="M216" s="70"/>
      <c r="N216" s="77"/>
      <c r="O216" s="70">
        <v>1025945</v>
      </c>
      <c r="P216" s="78">
        <v>2197</v>
      </c>
      <c r="Q216" s="79">
        <v>41838</v>
      </c>
      <c r="R216" s="79">
        <v>41882</v>
      </c>
      <c r="S216" s="78">
        <v>17820</v>
      </c>
      <c r="T216" s="80" t="s">
        <v>1263</v>
      </c>
      <c r="U216" s="61">
        <v>2.2840812609974284E-3</v>
      </c>
      <c r="V216" s="62">
        <v>1.8124718199790334E-3</v>
      </c>
      <c r="W216" s="30">
        <v>216979</v>
      </c>
      <c r="X216" s="63">
        <v>216979</v>
      </c>
      <c r="Y216" s="63">
        <v>433958</v>
      </c>
      <c r="Z216" s="67">
        <v>28816.79</v>
      </c>
      <c r="AA216" s="68">
        <v>28816.79</v>
      </c>
      <c r="AB216" s="68">
        <v>28816.79</v>
      </c>
      <c r="AC216" s="68">
        <v>28816.79</v>
      </c>
      <c r="AD216" s="66">
        <v>115267.16</v>
      </c>
      <c r="AE216" s="67">
        <v>53516.9</v>
      </c>
      <c r="AF216" s="68">
        <v>53516.9</v>
      </c>
      <c r="AG216" s="68">
        <v>53516.9</v>
      </c>
      <c r="AH216" s="68">
        <v>53516.9</v>
      </c>
      <c r="AI216" s="66">
        <v>214067.58</v>
      </c>
      <c r="AJ216" s="69">
        <v>763292.74</v>
      </c>
      <c r="AK216" s="406" t="s">
        <v>1296</v>
      </c>
      <c r="AL216" s="407">
        <v>78350.213597275724</v>
      </c>
      <c r="AM216" s="434">
        <f t="shared" si="132"/>
        <v>466621.50537634414</v>
      </c>
      <c r="AN216" s="435">
        <f t="shared" si="133"/>
        <v>123943.18279569894</v>
      </c>
      <c r="AO216" s="436">
        <f t="shared" si="134"/>
        <v>230180.19354838709</v>
      </c>
      <c r="AP216" s="437">
        <f t="shared" si="135"/>
        <v>5.96</v>
      </c>
      <c r="AQ216" s="438">
        <f t="shared" si="135"/>
        <v>1.58</v>
      </c>
      <c r="AR216" s="438">
        <f t="shared" si="135"/>
        <v>2.94</v>
      </c>
      <c r="AS216" s="443">
        <f t="shared" si="136"/>
        <v>10.48</v>
      </c>
      <c r="AT216" s="437">
        <f t="shared" si="137"/>
        <v>5.54</v>
      </c>
      <c r="AU216" s="438">
        <f t="shared" si="138"/>
        <v>1.47</v>
      </c>
      <c r="AV216" s="438">
        <f t="shared" si="139"/>
        <v>2.73</v>
      </c>
      <c r="AW216" s="444">
        <f t="shared" si="140"/>
        <v>9.74</v>
      </c>
      <c r="AX216" s="441">
        <f t="shared" si="141"/>
        <v>5.54</v>
      </c>
      <c r="AY216" s="70">
        <f t="shared" si="142"/>
        <v>4</v>
      </c>
      <c r="AZ216" s="438">
        <f t="shared" si="119"/>
        <v>0.37</v>
      </c>
      <c r="BA216" s="442">
        <f t="shared" si="120"/>
        <v>0.68</v>
      </c>
      <c r="BB216" s="438">
        <f t="shared" si="143"/>
        <v>5.54</v>
      </c>
      <c r="BC216" s="70">
        <v>4</v>
      </c>
      <c r="BD216" s="438">
        <f t="shared" si="121"/>
        <v>0.37</v>
      </c>
      <c r="BE216" s="442">
        <f t="shared" si="122"/>
        <v>0.68</v>
      </c>
      <c r="BF216" s="438">
        <f t="shared" si="144"/>
        <v>5.54</v>
      </c>
      <c r="BG216" s="70">
        <v>4</v>
      </c>
      <c r="BH216" s="438">
        <f t="shared" si="123"/>
        <v>0.37</v>
      </c>
      <c r="BI216" s="442">
        <f t="shared" si="124"/>
        <v>0.68</v>
      </c>
      <c r="BJ216" s="438">
        <f t="shared" si="145"/>
        <v>5.54</v>
      </c>
      <c r="BK216" s="70">
        <v>4</v>
      </c>
      <c r="BL216" s="438">
        <f t="shared" si="125"/>
        <v>0.37</v>
      </c>
      <c r="BM216" s="442">
        <f t="shared" si="126"/>
        <v>0.68</v>
      </c>
      <c r="BN216" s="93">
        <v>0</v>
      </c>
      <c r="BO216" s="93">
        <f>+INDEX(FY2018_ALL_Targets!DV:DV,MATCH('Final Comp Values'!C216,FY2018_ALL_Targets!B:B,0))</f>
        <v>0</v>
      </c>
      <c r="BP216" s="93">
        <f>++INDEX(FY2018_ALL_Targets!DW:DW,MATCH('Final Comp Values'!C216,FY2018_ALL_Targets!B:B,0))</f>
        <v>0</v>
      </c>
      <c r="BQ216" s="539">
        <f>++INDEX(FY2018_ALL_Targets!DX:DX,MATCH('Final Comp Values'!$C216,FY2018_ALL_Targets!$B:$B,0))</f>
        <v>0</v>
      </c>
      <c r="BR216" s="437">
        <f t="shared" si="127"/>
        <v>0</v>
      </c>
      <c r="BS216" s="438">
        <f t="shared" si="128"/>
        <v>0</v>
      </c>
      <c r="BT216" s="543">
        <f t="shared" si="146"/>
        <v>0</v>
      </c>
      <c r="BU216" s="437">
        <f t="shared" si="147"/>
        <v>9.74</v>
      </c>
      <c r="BV216" s="438">
        <f t="shared" si="129"/>
        <v>763131.08043746557</v>
      </c>
      <c r="BW216" s="548">
        <f t="shared" si="148"/>
        <v>2.0584108726269656E-3</v>
      </c>
      <c r="BX216" s="437">
        <f t="shared" si="130"/>
        <v>0</v>
      </c>
      <c r="BY216" s="551">
        <f t="shared" si="131"/>
        <v>0</v>
      </c>
      <c r="BZ216" s="471">
        <f t="shared" si="149"/>
        <v>0</v>
      </c>
      <c r="CA216" s="469">
        <f t="shared" si="150"/>
        <v>763292.74</v>
      </c>
      <c r="CB216" s="471">
        <f t="shared" si="151"/>
        <v>763131.08043746557</v>
      </c>
      <c r="CC216" s="471">
        <f t="shared" si="152"/>
        <v>0</v>
      </c>
      <c r="CD216" s="474">
        <f t="shared" si="153"/>
        <v>0</v>
      </c>
      <c r="CE216" s="474">
        <f t="shared" si="154"/>
        <v>-161.65956253441982</v>
      </c>
      <c r="CF216" s="472">
        <f t="shared" si="155"/>
        <v>161.65956253441982</v>
      </c>
      <c r="CG216" s="473">
        <f t="shared" si="156"/>
        <v>0</v>
      </c>
    </row>
    <row r="217" spans="1:85" s="71" customFormat="1" ht="15.75" customHeight="1" x14ac:dyDescent="0.25">
      <c r="A217" s="99">
        <v>1025976</v>
      </c>
      <c r="B217" s="100">
        <v>5218</v>
      </c>
      <c r="C217" s="100">
        <v>455684</v>
      </c>
      <c r="D217" s="100" t="s">
        <v>1296</v>
      </c>
      <c r="E217" s="101" t="s">
        <v>1033</v>
      </c>
      <c r="F217" s="101" t="s">
        <v>1369</v>
      </c>
      <c r="G217" s="102" t="s">
        <v>1260</v>
      </c>
      <c r="H217" s="103" t="s">
        <v>1369</v>
      </c>
      <c r="I217" s="70" t="s">
        <v>35</v>
      </c>
      <c r="J217" s="70" t="s">
        <v>35</v>
      </c>
      <c r="K217" s="70" t="s">
        <v>1262</v>
      </c>
      <c r="L217" s="70"/>
      <c r="M217" s="70"/>
      <c r="N217" s="77"/>
      <c r="O217" s="70">
        <v>1025976</v>
      </c>
      <c r="P217" s="78">
        <v>2843</v>
      </c>
      <c r="Q217" s="79">
        <v>41838</v>
      </c>
      <c r="R217" s="79">
        <v>41882</v>
      </c>
      <c r="S217" s="78">
        <v>23060</v>
      </c>
      <c r="T217" s="80" t="s">
        <v>1263</v>
      </c>
      <c r="U217" s="61">
        <v>2.9557190728732152E-3</v>
      </c>
      <c r="V217" s="62">
        <v>2.3454321082332498E-3</v>
      </c>
      <c r="W217" s="30">
        <v>280781</v>
      </c>
      <c r="X217" s="63">
        <v>280781</v>
      </c>
      <c r="Y217" s="63">
        <v>561562</v>
      </c>
      <c r="Z217" s="67">
        <v>37290.42</v>
      </c>
      <c r="AA217" s="68">
        <v>37290.42</v>
      </c>
      <c r="AB217" s="68">
        <v>37290.42</v>
      </c>
      <c r="AC217" s="68">
        <v>37290.42</v>
      </c>
      <c r="AD217" s="66">
        <v>149161.66</v>
      </c>
      <c r="AE217" s="67">
        <v>69253.63</v>
      </c>
      <c r="AF217" s="68">
        <v>69253.63</v>
      </c>
      <c r="AG217" s="68">
        <v>69253.63</v>
      </c>
      <c r="AH217" s="68">
        <v>69253.63</v>
      </c>
      <c r="AI217" s="66">
        <v>277014.5</v>
      </c>
      <c r="AJ217" s="69">
        <v>987738.16</v>
      </c>
      <c r="AK217" s="406" t="s">
        <v>1296</v>
      </c>
      <c r="AL217" s="407">
        <v>78350.213597275724</v>
      </c>
      <c r="AM217" s="434">
        <f t="shared" si="132"/>
        <v>603830.10752688174</v>
      </c>
      <c r="AN217" s="435">
        <f t="shared" si="133"/>
        <v>160388.88172043013</v>
      </c>
      <c r="AO217" s="436">
        <f t="shared" si="134"/>
        <v>297865.05376344087</v>
      </c>
      <c r="AP217" s="437">
        <f t="shared" si="135"/>
        <v>7.71</v>
      </c>
      <c r="AQ217" s="438">
        <f t="shared" si="135"/>
        <v>2.0499999999999998</v>
      </c>
      <c r="AR217" s="438">
        <f t="shared" si="135"/>
        <v>3.8</v>
      </c>
      <c r="AS217" s="443">
        <f t="shared" si="136"/>
        <v>13.559999999999999</v>
      </c>
      <c r="AT217" s="437">
        <f t="shared" si="137"/>
        <v>7.17</v>
      </c>
      <c r="AU217" s="438">
        <f t="shared" si="138"/>
        <v>1.9</v>
      </c>
      <c r="AV217" s="438">
        <f t="shared" si="139"/>
        <v>3.54</v>
      </c>
      <c r="AW217" s="444">
        <f t="shared" si="140"/>
        <v>12.61</v>
      </c>
      <c r="AX217" s="441">
        <f t="shared" si="141"/>
        <v>7.17</v>
      </c>
      <c r="AY217" s="70">
        <f t="shared" si="142"/>
        <v>4</v>
      </c>
      <c r="AZ217" s="438">
        <f t="shared" si="119"/>
        <v>0.48</v>
      </c>
      <c r="BA217" s="442">
        <f t="shared" si="120"/>
        <v>0.89</v>
      </c>
      <c r="BB217" s="438">
        <f t="shared" si="143"/>
        <v>7.17</v>
      </c>
      <c r="BC217" s="70">
        <v>4</v>
      </c>
      <c r="BD217" s="438">
        <f t="shared" si="121"/>
        <v>0.48</v>
      </c>
      <c r="BE217" s="442">
        <f t="shared" si="122"/>
        <v>0.89</v>
      </c>
      <c r="BF217" s="438">
        <f t="shared" si="144"/>
        <v>7.17</v>
      </c>
      <c r="BG217" s="70">
        <v>4</v>
      </c>
      <c r="BH217" s="438">
        <f t="shared" si="123"/>
        <v>0.48</v>
      </c>
      <c r="BI217" s="442">
        <f t="shared" si="124"/>
        <v>0.89</v>
      </c>
      <c r="BJ217" s="438">
        <f t="shared" si="145"/>
        <v>7.17</v>
      </c>
      <c r="BK217" s="70">
        <v>4</v>
      </c>
      <c r="BL217" s="438">
        <f t="shared" si="125"/>
        <v>0.48</v>
      </c>
      <c r="BM217" s="442">
        <f t="shared" si="126"/>
        <v>0.89</v>
      </c>
      <c r="BN217" s="93">
        <v>0</v>
      </c>
      <c r="BO217" s="93">
        <f>+INDEX(FY2018_ALL_Targets!DV:DV,MATCH('Final Comp Values'!C217,FY2018_ALL_Targets!B:B,0))</f>
        <v>0</v>
      </c>
      <c r="BP217" s="93">
        <f>++INDEX(FY2018_ALL_Targets!DW:DW,MATCH('Final Comp Values'!C217,FY2018_ALL_Targets!B:B,0))</f>
        <v>0</v>
      </c>
      <c r="BQ217" s="539">
        <f>++INDEX(FY2018_ALL_Targets!DX:DX,MATCH('Final Comp Values'!$C217,FY2018_ALL_Targets!$B:$B,0))</f>
        <v>0</v>
      </c>
      <c r="BR217" s="437">
        <f t="shared" si="127"/>
        <v>0</v>
      </c>
      <c r="BS217" s="438">
        <f t="shared" si="128"/>
        <v>0</v>
      </c>
      <c r="BT217" s="543">
        <f t="shared" si="146"/>
        <v>0</v>
      </c>
      <c r="BU217" s="437">
        <f t="shared" si="147"/>
        <v>12.65</v>
      </c>
      <c r="BV217" s="438">
        <f t="shared" si="129"/>
        <v>991130.20200553793</v>
      </c>
      <c r="BW217" s="548">
        <f t="shared" si="148"/>
        <v>2.6733981045925165E-3</v>
      </c>
      <c r="BX217" s="437">
        <f t="shared" si="130"/>
        <v>0</v>
      </c>
      <c r="BY217" s="551">
        <f t="shared" si="131"/>
        <v>0</v>
      </c>
      <c r="BZ217" s="471">
        <f t="shared" si="149"/>
        <v>0</v>
      </c>
      <c r="CA217" s="469">
        <f t="shared" si="150"/>
        <v>987738.16</v>
      </c>
      <c r="CB217" s="471">
        <f t="shared" si="151"/>
        <v>991130.20200553793</v>
      </c>
      <c r="CC217" s="471">
        <f t="shared" si="152"/>
        <v>4.0000000000000924E-2</v>
      </c>
      <c r="CD217" s="474">
        <f t="shared" si="153"/>
        <v>3133.1900396511433</v>
      </c>
      <c r="CE217" s="474">
        <f t="shared" si="154"/>
        <v>3392.0420055378927</v>
      </c>
      <c r="CF217" s="472">
        <f t="shared" si="155"/>
        <v>-258.85196588674944</v>
      </c>
      <c r="CG217" s="473">
        <f t="shared" si="156"/>
        <v>0</v>
      </c>
    </row>
    <row r="218" spans="1:85" s="71" customFormat="1" ht="15.75" customHeight="1" x14ac:dyDescent="0.25">
      <c r="A218" s="99">
        <v>1025984</v>
      </c>
      <c r="B218" s="100">
        <v>4633</v>
      </c>
      <c r="C218" s="100">
        <v>455429</v>
      </c>
      <c r="D218" s="100" t="s">
        <v>1296</v>
      </c>
      <c r="E218" s="101" t="s">
        <v>764</v>
      </c>
      <c r="F218" s="101" t="s">
        <v>1369</v>
      </c>
      <c r="G218" s="102" t="s">
        <v>1260</v>
      </c>
      <c r="H218" s="103" t="s">
        <v>1369</v>
      </c>
      <c r="I218" s="70" t="s">
        <v>35</v>
      </c>
      <c r="J218" s="70" t="s">
        <v>35</v>
      </c>
      <c r="K218" s="70" t="s">
        <v>1262</v>
      </c>
      <c r="L218" s="70"/>
      <c r="M218" s="70"/>
      <c r="N218" s="77"/>
      <c r="O218" s="70">
        <v>1025984</v>
      </c>
      <c r="P218" s="78">
        <v>2588</v>
      </c>
      <c r="Q218" s="79">
        <v>41838</v>
      </c>
      <c r="R218" s="79">
        <v>41882</v>
      </c>
      <c r="S218" s="78">
        <v>20992</v>
      </c>
      <c r="T218" s="80" t="s">
        <v>1263</v>
      </c>
      <c r="U218" s="61">
        <v>2.690652852461168E-3</v>
      </c>
      <c r="V218" s="62">
        <v>2.1350958723344486E-3</v>
      </c>
      <c r="W218" s="30">
        <v>255601</v>
      </c>
      <c r="X218" s="63">
        <v>255601</v>
      </c>
      <c r="Y218" s="63">
        <v>511202</v>
      </c>
      <c r="Z218" s="67">
        <v>33946.239999999998</v>
      </c>
      <c r="AA218" s="68">
        <v>33946.239999999998</v>
      </c>
      <c r="AB218" s="68">
        <v>33946.239999999998</v>
      </c>
      <c r="AC218" s="68">
        <v>33946.239999999998</v>
      </c>
      <c r="AD218" s="66">
        <v>135784.97</v>
      </c>
      <c r="AE218" s="67">
        <v>63043.02</v>
      </c>
      <c r="AF218" s="68">
        <v>63043.02</v>
      </c>
      <c r="AG218" s="68">
        <v>63043.02</v>
      </c>
      <c r="AH218" s="68">
        <v>63043.02</v>
      </c>
      <c r="AI218" s="66">
        <v>252172.09</v>
      </c>
      <c r="AJ218" s="69">
        <v>899159.05999999994</v>
      </c>
      <c r="AK218" s="406" t="s">
        <v>1296</v>
      </c>
      <c r="AL218" s="407">
        <v>78350.213597275724</v>
      </c>
      <c r="AM218" s="434">
        <f t="shared" si="132"/>
        <v>549679.56989247317</v>
      </c>
      <c r="AN218" s="435">
        <f t="shared" si="133"/>
        <v>146005.34408602151</v>
      </c>
      <c r="AO218" s="436">
        <f t="shared" si="134"/>
        <v>271152.78494623658</v>
      </c>
      <c r="AP218" s="437">
        <f t="shared" si="135"/>
        <v>7.02</v>
      </c>
      <c r="AQ218" s="438">
        <f t="shared" si="135"/>
        <v>1.86</v>
      </c>
      <c r="AR218" s="438">
        <f t="shared" si="135"/>
        <v>3.46</v>
      </c>
      <c r="AS218" s="443">
        <f t="shared" si="136"/>
        <v>12.34</v>
      </c>
      <c r="AT218" s="437">
        <f t="shared" si="137"/>
        <v>6.52</v>
      </c>
      <c r="AU218" s="438">
        <f t="shared" si="138"/>
        <v>1.73</v>
      </c>
      <c r="AV218" s="438">
        <f t="shared" si="139"/>
        <v>3.22</v>
      </c>
      <c r="AW218" s="444">
        <f t="shared" si="140"/>
        <v>11.47</v>
      </c>
      <c r="AX218" s="441">
        <f t="shared" si="141"/>
        <v>6.52</v>
      </c>
      <c r="AY218" s="70">
        <f t="shared" si="142"/>
        <v>4</v>
      </c>
      <c r="AZ218" s="438">
        <f t="shared" si="119"/>
        <v>0.43</v>
      </c>
      <c r="BA218" s="442">
        <f t="shared" si="120"/>
        <v>0.81</v>
      </c>
      <c r="BB218" s="438">
        <f t="shared" si="143"/>
        <v>6.52</v>
      </c>
      <c r="BC218" s="70">
        <v>4</v>
      </c>
      <c r="BD218" s="438">
        <f t="shared" si="121"/>
        <v>0.43</v>
      </c>
      <c r="BE218" s="442">
        <f t="shared" si="122"/>
        <v>0.81</v>
      </c>
      <c r="BF218" s="438">
        <f t="shared" si="144"/>
        <v>6.52</v>
      </c>
      <c r="BG218" s="70">
        <v>4</v>
      </c>
      <c r="BH218" s="438">
        <f t="shared" si="123"/>
        <v>0.43</v>
      </c>
      <c r="BI218" s="442">
        <f t="shared" si="124"/>
        <v>0.81</v>
      </c>
      <c r="BJ218" s="438">
        <f t="shared" si="145"/>
        <v>6.52</v>
      </c>
      <c r="BK218" s="70">
        <v>4</v>
      </c>
      <c r="BL218" s="438">
        <f t="shared" si="125"/>
        <v>0.43</v>
      </c>
      <c r="BM218" s="442">
        <f t="shared" si="126"/>
        <v>0.81</v>
      </c>
      <c r="BN218" s="93">
        <v>0</v>
      </c>
      <c r="BO218" s="93">
        <f>+INDEX(FY2018_ALL_Targets!DV:DV,MATCH('Final Comp Values'!C218,FY2018_ALL_Targets!B:B,0))</f>
        <v>0</v>
      </c>
      <c r="BP218" s="93">
        <f>++INDEX(FY2018_ALL_Targets!DW:DW,MATCH('Final Comp Values'!C218,FY2018_ALL_Targets!B:B,0))</f>
        <v>0</v>
      </c>
      <c r="BQ218" s="539">
        <f>++INDEX(FY2018_ALL_Targets!DX:DX,MATCH('Final Comp Values'!$C218,FY2018_ALL_Targets!$B:$B,0))</f>
        <v>0</v>
      </c>
      <c r="BR218" s="437">
        <f t="shared" si="127"/>
        <v>0</v>
      </c>
      <c r="BS218" s="438">
        <f t="shared" si="128"/>
        <v>0</v>
      </c>
      <c r="BT218" s="543">
        <f t="shared" si="146"/>
        <v>0</v>
      </c>
      <c r="BU218" s="437">
        <f t="shared" si="147"/>
        <v>11.48</v>
      </c>
      <c r="BV218" s="438">
        <f t="shared" si="129"/>
        <v>899460.45209672535</v>
      </c>
      <c r="BW218" s="548">
        <f t="shared" si="148"/>
        <v>2.426135196895027E-3</v>
      </c>
      <c r="BX218" s="437">
        <f t="shared" si="130"/>
        <v>0</v>
      </c>
      <c r="BY218" s="551">
        <f t="shared" si="131"/>
        <v>0</v>
      </c>
      <c r="BZ218" s="471">
        <f t="shared" si="149"/>
        <v>0</v>
      </c>
      <c r="CA218" s="469">
        <f t="shared" si="150"/>
        <v>899159.05999999994</v>
      </c>
      <c r="CB218" s="471">
        <f t="shared" si="151"/>
        <v>899460.45209672535</v>
      </c>
      <c r="CC218" s="471">
        <f t="shared" si="152"/>
        <v>9.9999999999997868E-3</v>
      </c>
      <c r="CD218" s="474">
        <f t="shared" si="153"/>
        <v>783.92245858760305</v>
      </c>
      <c r="CE218" s="474">
        <f t="shared" si="154"/>
        <v>301.39209672540892</v>
      </c>
      <c r="CF218" s="472">
        <f t="shared" si="155"/>
        <v>482.53036186219413</v>
      </c>
      <c r="CG218" s="473">
        <f t="shared" si="156"/>
        <v>0</v>
      </c>
    </row>
    <row r="219" spans="1:85" s="71" customFormat="1" ht="15.75" customHeight="1" x14ac:dyDescent="0.25">
      <c r="A219" s="104">
        <v>1026285</v>
      </c>
      <c r="B219" s="105">
        <v>4814</v>
      </c>
      <c r="C219" s="105">
        <v>455606</v>
      </c>
      <c r="D219" s="105" t="s">
        <v>1293</v>
      </c>
      <c r="E219" s="106" t="s">
        <v>276</v>
      </c>
      <c r="F219" s="106" t="s">
        <v>1370</v>
      </c>
      <c r="G219" s="107" t="s">
        <v>1260</v>
      </c>
      <c r="H219" s="108" t="s">
        <v>1370</v>
      </c>
      <c r="I219" s="70" t="s">
        <v>35</v>
      </c>
      <c r="J219" s="70" t="s">
        <v>35</v>
      </c>
      <c r="K219" s="70" t="s">
        <v>1262</v>
      </c>
      <c r="L219" s="70"/>
      <c r="M219" s="70"/>
      <c r="N219" s="77"/>
      <c r="O219" s="70">
        <v>1004145</v>
      </c>
      <c r="P219" s="78">
        <v>52244</v>
      </c>
      <c r="Q219" s="79">
        <v>40909</v>
      </c>
      <c r="R219" s="79">
        <v>41274</v>
      </c>
      <c r="S219" s="78">
        <v>52244</v>
      </c>
      <c r="T219" s="80" t="s">
        <v>1271</v>
      </c>
      <c r="U219" s="61">
        <v>6.6963827945875224E-3</v>
      </c>
      <c r="V219" s="62">
        <v>5.3137361258689467E-3</v>
      </c>
      <c r="W219" s="30">
        <v>636130</v>
      </c>
      <c r="X219" s="63">
        <v>636130</v>
      </c>
      <c r="Y219" s="63">
        <v>1272260</v>
      </c>
      <c r="Z219" s="67">
        <v>84483.97</v>
      </c>
      <c r="AA219" s="68">
        <v>84483.97</v>
      </c>
      <c r="AB219" s="68">
        <v>84483.97</v>
      </c>
      <c r="AC219" s="68">
        <v>84483.97</v>
      </c>
      <c r="AD219" s="66">
        <v>337935.89</v>
      </c>
      <c r="AE219" s="67">
        <v>156898.79999999999</v>
      </c>
      <c r="AF219" s="68">
        <v>156898.79999999999</v>
      </c>
      <c r="AG219" s="68">
        <v>156898.79999999999</v>
      </c>
      <c r="AH219" s="68">
        <v>156898.79999999999</v>
      </c>
      <c r="AI219" s="66">
        <v>627595.21</v>
      </c>
      <c r="AJ219" s="69">
        <v>2237791.1</v>
      </c>
      <c r="AK219" s="406" t="s">
        <v>1293</v>
      </c>
      <c r="AL219" s="407">
        <v>69468.557902662476</v>
      </c>
      <c r="AM219" s="434">
        <f t="shared" si="132"/>
        <v>1368021.5053763441</v>
      </c>
      <c r="AN219" s="435">
        <f t="shared" si="133"/>
        <v>363371.92473118281</v>
      </c>
      <c r="AO219" s="436">
        <f t="shared" si="134"/>
        <v>674833.55913978501</v>
      </c>
      <c r="AP219" s="437">
        <f t="shared" si="135"/>
        <v>19.690000000000001</v>
      </c>
      <c r="AQ219" s="438">
        <f t="shared" si="135"/>
        <v>5.23</v>
      </c>
      <c r="AR219" s="438">
        <f t="shared" si="135"/>
        <v>9.7100000000000009</v>
      </c>
      <c r="AS219" s="443">
        <f t="shared" si="136"/>
        <v>34.630000000000003</v>
      </c>
      <c r="AT219" s="437">
        <f t="shared" si="137"/>
        <v>18.309999999999999</v>
      </c>
      <c r="AU219" s="438">
        <f t="shared" si="138"/>
        <v>4.8600000000000003</v>
      </c>
      <c r="AV219" s="438">
        <f t="shared" si="139"/>
        <v>9.0299999999999994</v>
      </c>
      <c r="AW219" s="444">
        <f t="shared" si="140"/>
        <v>32.199999999999996</v>
      </c>
      <c r="AX219" s="441">
        <f t="shared" si="141"/>
        <v>18.309999999999999</v>
      </c>
      <c r="AY219" s="70">
        <f t="shared" si="142"/>
        <v>4</v>
      </c>
      <c r="AZ219" s="438">
        <f t="shared" si="119"/>
        <v>1.22</v>
      </c>
      <c r="BA219" s="442">
        <f t="shared" si="120"/>
        <v>2.2599999999999998</v>
      </c>
      <c r="BB219" s="438">
        <f t="shared" si="143"/>
        <v>18.309999999999999</v>
      </c>
      <c r="BC219" s="70">
        <v>4</v>
      </c>
      <c r="BD219" s="438">
        <f t="shared" si="121"/>
        <v>1.22</v>
      </c>
      <c r="BE219" s="442">
        <f t="shared" si="122"/>
        <v>2.2599999999999998</v>
      </c>
      <c r="BF219" s="438">
        <f t="shared" si="144"/>
        <v>18.309999999999999</v>
      </c>
      <c r="BG219" s="70">
        <v>4</v>
      </c>
      <c r="BH219" s="438">
        <f t="shared" si="123"/>
        <v>1.22</v>
      </c>
      <c r="BI219" s="442">
        <f t="shared" si="124"/>
        <v>2.2599999999999998</v>
      </c>
      <c r="BJ219" s="438">
        <f t="shared" si="145"/>
        <v>18.309999999999999</v>
      </c>
      <c r="BK219" s="70">
        <v>4</v>
      </c>
      <c r="BL219" s="438">
        <f t="shared" si="125"/>
        <v>1.22</v>
      </c>
      <c r="BM219" s="442">
        <f t="shared" si="126"/>
        <v>2.2599999999999998</v>
      </c>
      <c r="BN219" s="93">
        <v>0</v>
      </c>
      <c r="BO219" s="93">
        <f>+INDEX(FY2018_ALL_Targets!DV:DV,MATCH('Final Comp Values'!C219,FY2018_ALL_Targets!B:B,0))</f>
        <v>0</v>
      </c>
      <c r="BP219" s="93">
        <f>++INDEX(FY2018_ALL_Targets!DW:DW,MATCH('Final Comp Values'!C219,FY2018_ALL_Targets!B:B,0))</f>
        <v>0</v>
      </c>
      <c r="BQ219" s="539">
        <f>++INDEX(FY2018_ALL_Targets!DX:DX,MATCH('Final Comp Values'!$C219,FY2018_ALL_Targets!$B:$B,0))</f>
        <v>0</v>
      </c>
      <c r="BR219" s="437">
        <f t="shared" si="127"/>
        <v>0</v>
      </c>
      <c r="BS219" s="438">
        <f t="shared" si="128"/>
        <v>0</v>
      </c>
      <c r="BT219" s="543">
        <f t="shared" si="146"/>
        <v>0</v>
      </c>
      <c r="BU219" s="437">
        <f t="shared" si="147"/>
        <v>32.229999999999997</v>
      </c>
      <c r="BV219" s="438">
        <f t="shared" si="129"/>
        <v>2238971.6212028116</v>
      </c>
      <c r="BW219" s="548">
        <f t="shared" si="148"/>
        <v>6.0392292316873474E-3</v>
      </c>
      <c r="BX219" s="437">
        <f t="shared" si="130"/>
        <v>0</v>
      </c>
      <c r="BY219" s="551">
        <f t="shared" si="131"/>
        <v>0</v>
      </c>
      <c r="BZ219" s="471">
        <f t="shared" si="149"/>
        <v>0</v>
      </c>
      <c r="CA219" s="469">
        <f t="shared" si="150"/>
        <v>2237791.1</v>
      </c>
      <c r="CB219" s="471">
        <f t="shared" si="151"/>
        <v>2238971.6212028116</v>
      </c>
      <c r="CC219" s="471">
        <f t="shared" si="152"/>
        <v>3.0000000000001137E-2</v>
      </c>
      <c r="CD219" s="474">
        <f t="shared" si="153"/>
        <v>2084.8985403727502</v>
      </c>
      <c r="CE219" s="474">
        <f t="shared" si="154"/>
        <v>1180.5212028115056</v>
      </c>
      <c r="CF219" s="472">
        <f t="shared" si="155"/>
        <v>904.37733756124453</v>
      </c>
      <c r="CG219" s="473">
        <f t="shared" si="156"/>
        <v>0</v>
      </c>
    </row>
    <row r="220" spans="1:85" s="71" customFormat="1" ht="15.75" customHeight="1" x14ac:dyDescent="0.25">
      <c r="A220" s="104">
        <v>1025492</v>
      </c>
      <c r="B220" s="105">
        <v>4852</v>
      </c>
      <c r="C220" s="105">
        <v>455872</v>
      </c>
      <c r="D220" s="105" t="s">
        <v>1293</v>
      </c>
      <c r="E220" s="106" t="s">
        <v>286</v>
      </c>
      <c r="F220" s="106" t="s">
        <v>1370</v>
      </c>
      <c r="G220" s="107" t="s">
        <v>1260</v>
      </c>
      <c r="H220" s="108" t="s">
        <v>1370</v>
      </c>
      <c r="I220" s="70" t="s">
        <v>35</v>
      </c>
      <c r="J220" s="70" t="s">
        <v>35</v>
      </c>
      <c r="K220" s="70" t="s">
        <v>1262</v>
      </c>
      <c r="L220" s="70"/>
      <c r="M220" s="70"/>
      <c r="N220" s="77"/>
      <c r="O220" s="70">
        <v>1025492</v>
      </c>
      <c r="P220" s="78">
        <v>21402</v>
      </c>
      <c r="Q220" s="79">
        <v>41547</v>
      </c>
      <c r="R220" s="79">
        <v>41882</v>
      </c>
      <c r="S220" s="78">
        <v>23249</v>
      </c>
      <c r="T220" s="80" t="s">
        <v>1263</v>
      </c>
      <c r="U220" s="61">
        <v>2.9799441771565212E-3</v>
      </c>
      <c r="V220" s="62">
        <v>2.3646552942027245E-3</v>
      </c>
      <c r="W220" s="30">
        <v>283083</v>
      </c>
      <c r="X220" s="63">
        <v>283083</v>
      </c>
      <c r="Y220" s="63">
        <v>566166</v>
      </c>
      <c r="Z220" s="67">
        <v>37596.050000000003</v>
      </c>
      <c r="AA220" s="68">
        <v>37596.050000000003</v>
      </c>
      <c r="AB220" s="68">
        <v>37596.050000000003</v>
      </c>
      <c r="AC220" s="68">
        <v>37596.050000000003</v>
      </c>
      <c r="AD220" s="66">
        <v>150384.19</v>
      </c>
      <c r="AE220" s="67">
        <v>69821.23</v>
      </c>
      <c r="AF220" s="68">
        <v>69821.23</v>
      </c>
      <c r="AG220" s="68">
        <v>69821.23</v>
      </c>
      <c r="AH220" s="68">
        <v>69821.23</v>
      </c>
      <c r="AI220" s="66">
        <v>279284.92</v>
      </c>
      <c r="AJ220" s="69">
        <v>995835.10999999987</v>
      </c>
      <c r="AK220" s="406" t="s">
        <v>1293</v>
      </c>
      <c r="AL220" s="407">
        <v>69468.557902662476</v>
      </c>
      <c r="AM220" s="434">
        <f t="shared" si="132"/>
        <v>608780.64516129042</v>
      </c>
      <c r="AN220" s="435">
        <f t="shared" si="133"/>
        <v>161703.43010752689</v>
      </c>
      <c r="AO220" s="436">
        <f t="shared" si="134"/>
        <v>300306.36559139786</v>
      </c>
      <c r="AP220" s="437">
        <f t="shared" si="135"/>
        <v>8.76</v>
      </c>
      <c r="AQ220" s="438">
        <f t="shared" si="135"/>
        <v>2.33</v>
      </c>
      <c r="AR220" s="438">
        <f t="shared" si="135"/>
        <v>4.32</v>
      </c>
      <c r="AS220" s="443">
        <f t="shared" si="136"/>
        <v>15.41</v>
      </c>
      <c r="AT220" s="437">
        <f t="shared" si="137"/>
        <v>8.15</v>
      </c>
      <c r="AU220" s="438">
        <f t="shared" si="138"/>
        <v>2.16</v>
      </c>
      <c r="AV220" s="438">
        <f t="shared" si="139"/>
        <v>4.0199999999999996</v>
      </c>
      <c r="AW220" s="444">
        <f t="shared" si="140"/>
        <v>14.33</v>
      </c>
      <c r="AX220" s="441">
        <f t="shared" si="141"/>
        <v>8.15</v>
      </c>
      <c r="AY220" s="70">
        <f t="shared" si="142"/>
        <v>4</v>
      </c>
      <c r="AZ220" s="438">
        <f t="shared" si="119"/>
        <v>0.54</v>
      </c>
      <c r="BA220" s="442">
        <f t="shared" si="120"/>
        <v>1.01</v>
      </c>
      <c r="BB220" s="438">
        <f t="shared" si="143"/>
        <v>8.15</v>
      </c>
      <c r="BC220" s="70">
        <v>4</v>
      </c>
      <c r="BD220" s="438">
        <f t="shared" si="121"/>
        <v>0.54</v>
      </c>
      <c r="BE220" s="442">
        <f t="shared" si="122"/>
        <v>1.01</v>
      </c>
      <c r="BF220" s="438">
        <f t="shared" si="144"/>
        <v>8.15</v>
      </c>
      <c r="BG220" s="70">
        <v>4</v>
      </c>
      <c r="BH220" s="438">
        <f t="shared" si="123"/>
        <v>0.54</v>
      </c>
      <c r="BI220" s="442">
        <f t="shared" si="124"/>
        <v>1.01</v>
      </c>
      <c r="BJ220" s="438">
        <f t="shared" si="145"/>
        <v>8.15</v>
      </c>
      <c r="BK220" s="70">
        <v>4</v>
      </c>
      <c r="BL220" s="438">
        <f t="shared" si="125"/>
        <v>0.54</v>
      </c>
      <c r="BM220" s="442">
        <f t="shared" si="126"/>
        <v>1.01</v>
      </c>
      <c r="BN220" s="93">
        <v>0</v>
      </c>
      <c r="BO220" s="93">
        <f>+INDEX(FY2018_ALL_Targets!DV:DV,MATCH('Final Comp Values'!C220,FY2018_ALL_Targets!B:B,0))</f>
        <v>0</v>
      </c>
      <c r="BP220" s="93">
        <f>++INDEX(FY2018_ALL_Targets!DW:DW,MATCH('Final Comp Values'!C220,FY2018_ALL_Targets!B:B,0))</f>
        <v>0</v>
      </c>
      <c r="BQ220" s="539">
        <f>++INDEX(FY2018_ALL_Targets!DX:DX,MATCH('Final Comp Values'!$C220,FY2018_ALL_Targets!$B:$B,0))</f>
        <v>0</v>
      </c>
      <c r="BR220" s="437">
        <f t="shared" si="127"/>
        <v>0</v>
      </c>
      <c r="BS220" s="438">
        <f t="shared" si="128"/>
        <v>0</v>
      </c>
      <c r="BT220" s="543">
        <f t="shared" si="146"/>
        <v>0</v>
      </c>
      <c r="BU220" s="437">
        <f t="shared" si="147"/>
        <v>14.350000000000001</v>
      </c>
      <c r="BV220" s="438">
        <f t="shared" si="129"/>
        <v>996873.80590320658</v>
      </c>
      <c r="BW220" s="548">
        <f t="shared" si="148"/>
        <v>2.6888904584149377E-3</v>
      </c>
      <c r="BX220" s="437">
        <f t="shared" si="130"/>
        <v>0</v>
      </c>
      <c r="BY220" s="551">
        <f t="shared" si="131"/>
        <v>0</v>
      </c>
      <c r="BZ220" s="471">
        <f t="shared" si="149"/>
        <v>0</v>
      </c>
      <c r="CA220" s="469">
        <f t="shared" si="150"/>
        <v>995835.10999999987</v>
      </c>
      <c r="CB220" s="471">
        <f t="shared" si="151"/>
        <v>996873.80590320658</v>
      </c>
      <c r="CC220" s="471">
        <f t="shared" si="152"/>
        <v>2.000000000000135E-2</v>
      </c>
      <c r="CD220" s="474">
        <f t="shared" si="153"/>
        <v>1389.8605861829269</v>
      </c>
      <c r="CE220" s="474">
        <f t="shared" si="154"/>
        <v>1038.6959032067098</v>
      </c>
      <c r="CF220" s="472">
        <f t="shared" si="155"/>
        <v>351.16468297621714</v>
      </c>
      <c r="CG220" s="473">
        <f t="shared" si="156"/>
        <v>0</v>
      </c>
    </row>
    <row r="221" spans="1:85" s="71" customFormat="1" ht="15.75" customHeight="1" x14ac:dyDescent="0.25">
      <c r="A221" s="99">
        <v>1026254</v>
      </c>
      <c r="B221" s="100">
        <v>4888</v>
      </c>
      <c r="C221" s="100">
        <v>455808</v>
      </c>
      <c r="D221" s="100" t="s">
        <v>1258</v>
      </c>
      <c r="E221" s="101" t="s">
        <v>863</v>
      </c>
      <c r="F221" s="101" t="s">
        <v>1370</v>
      </c>
      <c r="G221" s="102" t="s">
        <v>1260</v>
      </c>
      <c r="H221" s="103" t="s">
        <v>1370</v>
      </c>
      <c r="I221" s="70" t="s">
        <v>35</v>
      </c>
      <c r="J221" s="70" t="s">
        <v>35</v>
      </c>
      <c r="K221" s="70" t="s">
        <v>1262</v>
      </c>
      <c r="L221" s="70"/>
      <c r="M221" s="70"/>
      <c r="N221" s="77"/>
      <c r="O221" s="70">
        <v>488807</v>
      </c>
      <c r="P221" s="78">
        <v>6240</v>
      </c>
      <c r="Q221" s="79">
        <v>41640</v>
      </c>
      <c r="R221" s="79">
        <v>41911</v>
      </c>
      <c r="S221" s="78">
        <v>8374</v>
      </c>
      <c r="T221" s="80" t="s">
        <v>1265</v>
      </c>
      <c r="U221" s="61">
        <v>1.073338747451878E-3</v>
      </c>
      <c r="V221" s="62">
        <v>8.5171936142000148E-4</v>
      </c>
      <c r="W221" s="30">
        <v>101963</v>
      </c>
      <c r="X221" s="63">
        <v>101963</v>
      </c>
      <c r="Y221" s="63">
        <v>203926</v>
      </c>
      <c r="Z221" s="67">
        <v>13541.63</v>
      </c>
      <c r="AA221" s="68">
        <v>13541.63</v>
      </c>
      <c r="AB221" s="68">
        <v>13541.63</v>
      </c>
      <c r="AC221" s="68">
        <v>13541.63</v>
      </c>
      <c r="AD221" s="66">
        <v>54166.51</v>
      </c>
      <c r="AE221" s="67">
        <v>25148.74</v>
      </c>
      <c r="AF221" s="68">
        <v>25148.74</v>
      </c>
      <c r="AG221" s="68">
        <v>25148.74</v>
      </c>
      <c r="AH221" s="68">
        <v>25148.74</v>
      </c>
      <c r="AI221" s="66">
        <v>100594.95</v>
      </c>
      <c r="AJ221" s="69">
        <v>358687.46</v>
      </c>
      <c r="AK221" s="406" t="s">
        <v>1258</v>
      </c>
      <c r="AL221" s="407">
        <v>61126.054988709904</v>
      </c>
      <c r="AM221" s="434">
        <f t="shared" si="132"/>
        <v>219275.26881720431</v>
      </c>
      <c r="AN221" s="435">
        <f t="shared" si="133"/>
        <v>58243.559139784949</v>
      </c>
      <c r="AO221" s="436">
        <f t="shared" si="134"/>
        <v>108166.61290322582</v>
      </c>
      <c r="AP221" s="437">
        <f t="shared" si="135"/>
        <v>3.59</v>
      </c>
      <c r="AQ221" s="438">
        <f t="shared" si="135"/>
        <v>0.95</v>
      </c>
      <c r="AR221" s="438">
        <f t="shared" si="135"/>
        <v>1.77</v>
      </c>
      <c r="AS221" s="443">
        <f t="shared" si="136"/>
        <v>6.3100000000000005</v>
      </c>
      <c r="AT221" s="437">
        <f t="shared" si="137"/>
        <v>3.34</v>
      </c>
      <c r="AU221" s="438">
        <f t="shared" si="138"/>
        <v>0.89</v>
      </c>
      <c r="AV221" s="438">
        <f t="shared" si="139"/>
        <v>1.65</v>
      </c>
      <c r="AW221" s="444">
        <f t="shared" si="140"/>
        <v>5.879999999999999</v>
      </c>
      <c r="AX221" s="441">
        <f t="shared" si="141"/>
        <v>3.34</v>
      </c>
      <c r="AY221" s="70">
        <f t="shared" si="142"/>
        <v>4</v>
      </c>
      <c r="AZ221" s="438">
        <f t="shared" si="119"/>
        <v>0.22</v>
      </c>
      <c r="BA221" s="442">
        <f t="shared" si="120"/>
        <v>0.41</v>
      </c>
      <c r="BB221" s="438">
        <f t="shared" si="143"/>
        <v>3.34</v>
      </c>
      <c r="BC221" s="70">
        <v>4</v>
      </c>
      <c r="BD221" s="438">
        <f t="shared" si="121"/>
        <v>0.22</v>
      </c>
      <c r="BE221" s="442">
        <f t="shared" si="122"/>
        <v>0.41</v>
      </c>
      <c r="BF221" s="438">
        <f t="shared" si="144"/>
        <v>3.34</v>
      </c>
      <c r="BG221" s="70">
        <v>4</v>
      </c>
      <c r="BH221" s="438">
        <f t="shared" si="123"/>
        <v>0.22</v>
      </c>
      <c r="BI221" s="442">
        <f t="shared" si="124"/>
        <v>0.41</v>
      </c>
      <c r="BJ221" s="438">
        <f t="shared" si="145"/>
        <v>3.34</v>
      </c>
      <c r="BK221" s="70">
        <v>4</v>
      </c>
      <c r="BL221" s="438">
        <f t="shared" si="125"/>
        <v>0.22</v>
      </c>
      <c r="BM221" s="442">
        <f t="shared" si="126"/>
        <v>0.41</v>
      </c>
      <c r="BN221" s="93">
        <v>0</v>
      </c>
      <c r="BO221" s="93">
        <f>+INDEX(FY2018_ALL_Targets!DV:DV,MATCH('Final Comp Values'!C221,FY2018_ALL_Targets!B:B,0))</f>
        <v>0</v>
      </c>
      <c r="BP221" s="93">
        <f>++INDEX(FY2018_ALL_Targets!DW:DW,MATCH('Final Comp Values'!C221,FY2018_ALL_Targets!B:B,0))</f>
        <v>0</v>
      </c>
      <c r="BQ221" s="539">
        <f>++INDEX(FY2018_ALL_Targets!DX:DX,MATCH('Final Comp Values'!$C221,FY2018_ALL_Targets!$B:$B,0))</f>
        <v>0</v>
      </c>
      <c r="BR221" s="437">
        <f t="shared" si="127"/>
        <v>0</v>
      </c>
      <c r="BS221" s="438">
        <f t="shared" si="128"/>
        <v>0</v>
      </c>
      <c r="BT221" s="543">
        <f t="shared" si="146"/>
        <v>0</v>
      </c>
      <c r="BU221" s="437">
        <f t="shared" si="147"/>
        <v>5.8599999999999994</v>
      </c>
      <c r="BV221" s="438">
        <f t="shared" si="129"/>
        <v>358198.68223383999</v>
      </c>
      <c r="BW221" s="548">
        <f t="shared" si="148"/>
        <v>9.6617747720105735E-4</v>
      </c>
      <c r="BX221" s="437">
        <f t="shared" si="130"/>
        <v>0</v>
      </c>
      <c r="BY221" s="551">
        <f t="shared" si="131"/>
        <v>0</v>
      </c>
      <c r="BZ221" s="471">
        <f t="shared" si="149"/>
        <v>0</v>
      </c>
      <c r="CA221" s="469">
        <f t="shared" si="150"/>
        <v>358687.46</v>
      </c>
      <c r="CB221" s="471">
        <f t="shared" si="151"/>
        <v>358198.68223383999</v>
      </c>
      <c r="CC221" s="471">
        <f t="shared" si="152"/>
        <v>-1.9999999999999574E-2</v>
      </c>
      <c r="CD221" s="474">
        <f t="shared" si="153"/>
        <v>-1220.025374149634</v>
      </c>
      <c r="CE221" s="474">
        <f t="shared" si="154"/>
        <v>-488.77776616002666</v>
      </c>
      <c r="CF221" s="472">
        <f t="shared" si="155"/>
        <v>-731.24760798960733</v>
      </c>
      <c r="CG221" s="473">
        <f t="shared" si="156"/>
        <v>0</v>
      </c>
    </row>
    <row r="222" spans="1:85" s="71" customFormat="1" ht="15.75" customHeight="1" x14ac:dyDescent="0.25">
      <c r="A222" s="104">
        <v>1026684</v>
      </c>
      <c r="B222" s="105">
        <v>5245</v>
      </c>
      <c r="C222" s="105">
        <v>455745</v>
      </c>
      <c r="D222" s="105" t="s">
        <v>1277</v>
      </c>
      <c r="E222" s="106" t="s">
        <v>1055</v>
      </c>
      <c r="F222" s="106" t="s">
        <v>1371</v>
      </c>
      <c r="G222" s="107" t="s">
        <v>1260</v>
      </c>
      <c r="H222" s="108" t="s">
        <v>1371</v>
      </c>
      <c r="I222" s="70" t="s">
        <v>35</v>
      </c>
      <c r="J222" s="70" t="s">
        <v>35</v>
      </c>
      <c r="K222" s="70" t="s">
        <v>1262</v>
      </c>
      <c r="L222" s="70"/>
      <c r="M222" s="70"/>
      <c r="N222" s="77"/>
      <c r="O222" s="70">
        <v>1014224</v>
      </c>
      <c r="P222" s="78">
        <v>23938</v>
      </c>
      <c r="Q222" s="79">
        <v>41640</v>
      </c>
      <c r="R222" s="79">
        <v>42004</v>
      </c>
      <c r="S222" s="78">
        <v>23938</v>
      </c>
      <c r="T222" s="80" t="s">
        <v>1263</v>
      </c>
      <c r="U222" s="61">
        <v>3.0682568589088912E-3</v>
      </c>
      <c r="V222" s="62">
        <v>2.4347334695094336E-3</v>
      </c>
      <c r="W222" s="30">
        <v>291472</v>
      </c>
      <c r="X222" s="63">
        <v>291472</v>
      </c>
      <c r="Y222" s="63">
        <v>582944</v>
      </c>
      <c r="Z222" s="67">
        <v>38710.230000000003</v>
      </c>
      <c r="AA222" s="68">
        <v>38710.230000000003</v>
      </c>
      <c r="AB222" s="68">
        <v>38710.230000000003</v>
      </c>
      <c r="AC222" s="68">
        <v>38710.230000000003</v>
      </c>
      <c r="AD222" s="66">
        <v>154840.92000000001</v>
      </c>
      <c r="AE222" s="67">
        <v>71890.429999999993</v>
      </c>
      <c r="AF222" s="68">
        <v>71890.429999999993</v>
      </c>
      <c r="AG222" s="68">
        <v>71890.429999999993</v>
      </c>
      <c r="AH222" s="68">
        <v>71890.429999999993</v>
      </c>
      <c r="AI222" s="66">
        <v>287561.71000000002</v>
      </c>
      <c r="AJ222" s="69">
        <v>1025346.6300000001</v>
      </c>
      <c r="AK222" s="406" t="s">
        <v>1277</v>
      </c>
      <c r="AL222" s="407">
        <v>25877.505779128696</v>
      </c>
      <c r="AM222" s="434">
        <f t="shared" si="132"/>
        <v>626821.50537634408</v>
      </c>
      <c r="AN222" s="435">
        <f t="shared" si="133"/>
        <v>166495.61290322582</v>
      </c>
      <c r="AO222" s="436">
        <f t="shared" si="134"/>
        <v>309206.13978494628</v>
      </c>
      <c r="AP222" s="437">
        <f t="shared" si="135"/>
        <v>24.22</v>
      </c>
      <c r="AQ222" s="438">
        <f t="shared" si="135"/>
        <v>6.43</v>
      </c>
      <c r="AR222" s="438">
        <f t="shared" si="135"/>
        <v>11.95</v>
      </c>
      <c r="AS222" s="443">
        <f t="shared" si="136"/>
        <v>42.599999999999994</v>
      </c>
      <c r="AT222" s="437">
        <f t="shared" si="137"/>
        <v>22.53</v>
      </c>
      <c r="AU222" s="438">
        <f t="shared" si="138"/>
        <v>5.98</v>
      </c>
      <c r="AV222" s="438">
        <f t="shared" si="139"/>
        <v>11.11</v>
      </c>
      <c r="AW222" s="444">
        <f t="shared" si="140"/>
        <v>39.620000000000005</v>
      </c>
      <c r="AX222" s="441">
        <f t="shared" si="141"/>
        <v>22.53</v>
      </c>
      <c r="AY222" s="70">
        <f t="shared" si="142"/>
        <v>4</v>
      </c>
      <c r="AZ222" s="438">
        <f t="shared" si="119"/>
        <v>1.5</v>
      </c>
      <c r="BA222" s="442">
        <f t="shared" si="120"/>
        <v>2.78</v>
      </c>
      <c r="BB222" s="438">
        <f t="shared" si="143"/>
        <v>22.53</v>
      </c>
      <c r="BC222" s="70">
        <v>4</v>
      </c>
      <c r="BD222" s="438">
        <f t="shared" si="121"/>
        <v>1.5</v>
      </c>
      <c r="BE222" s="442">
        <f t="shared" si="122"/>
        <v>2.78</v>
      </c>
      <c r="BF222" s="438">
        <f t="shared" si="144"/>
        <v>22.53</v>
      </c>
      <c r="BG222" s="70">
        <v>4</v>
      </c>
      <c r="BH222" s="438">
        <f t="shared" si="123"/>
        <v>1.5</v>
      </c>
      <c r="BI222" s="442">
        <f t="shared" si="124"/>
        <v>2.78</v>
      </c>
      <c r="BJ222" s="438">
        <f t="shared" si="145"/>
        <v>22.53</v>
      </c>
      <c r="BK222" s="70">
        <v>4</v>
      </c>
      <c r="BL222" s="438">
        <f t="shared" si="125"/>
        <v>1.5</v>
      </c>
      <c r="BM222" s="442">
        <f t="shared" si="126"/>
        <v>2.78</v>
      </c>
      <c r="BN222" s="93">
        <v>0</v>
      </c>
      <c r="BO222" s="93">
        <f>+INDEX(FY2018_ALL_Targets!DV:DV,MATCH('Final Comp Values'!C222,FY2018_ALL_Targets!B:B,0))</f>
        <v>0</v>
      </c>
      <c r="BP222" s="93">
        <f>++INDEX(FY2018_ALL_Targets!DW:DW,MATCH('Final Comp Values'!C222,FY2018_ALL_Targets!B:B,0))</f>
        <v>0</v>
      </c>
      <c r="BQ222" s="539">
        <f>++INDEX(FY2018_ALL_Targets!DX:DX,MATCH('Final Comp Values'!$C222,FY2018_ALL_Targets!$B:$B,0))</f>
        <v>0</v>
      </c>
      <c r="BR222" s="437">
        <f t="shared" si="127"/>
        <v>0</v>
      </c>
      <c r="BS222" s="438">
        <f t="shared" si="128"/>
        <v>0</v>
      </c>
      <c r="BT222" s="543">
        <f t="shared" si="146"/>
        <v>0</v>
      </c>
      <c r="BU222" s="437">
        <f t="shared" si="147"/>
        <v>39.65</v>
      </c>
      <c r="BV222" s="438">
        <f t="shared" si="129"/>
        <v>1026043.1041424528</v>
      </c>
      <c r="BW222" s="548">
        <f t="shared" si="148"/>
        <v>2.7675694719969082E-3</v>
      </c>
      <c r="BX222" s="437">
        <f t="shared" si="130"/>
        <v>0</v>
      </c>
      <c r="BY222" s="551">
        <f t="shared" si="131"/>
        <v>0</v>
      </c>
      <c r="BZ222" s="471">
        <f t="shared" si="149"/>
        <v>0</v>
      </c>
      <c r="CA222" s="469">
        <f t="shared" si="150"/>
        <v>1025346.6300000001</v>
      </c>
      <c r="CB222" s="471">
        <f t="shared" si="151"/>
        <v>1026043.1041424528</v>
      </c>
      <c r="CC222" s="471">
        <f t="shared" si="152"/>
        <v>2.9999999999994031E-2</v>
      </c>
      <c r="CD222" s="474">
        <f t="shared" si="153"/>
        <v>776.38563604224839</v>
      </c>
      <c r="CE222" s="474">
        <f t="shared" si="154"/>
        <v>696.47414245270193</v>
      </c>
      <c r="CF222" s="472">
        <f t="shared" si="155"/>
        <v>79.911493589546467</v>
      </c>
      <c r="CG222" s="473">
        <f t="shared" si="156"/>
        <v>0</v>
      </c>
    </row>
    <row r="223" spans="1:85" s="71" customFormat="1" ht="15.75" customHeight="1" x14ac:dyDescent="0.25">
      <c r="A223" s="104">
        <v>1026683</v>
      </c>
      <c r="B223" s="105">
        <v>5253</v>
      </c>
      <c r="C223" s="105">
        <v>675962</v>
      </c>
      <c r="D223" s="105" t="s">
        <v>1296</v>
      </c>
      <c r="E223" s="106" t="s">
        <v>1061</v>
      </c>
      <c r="F223" s="106" t="s">
        <v>1371</v>
      </c>
      <c r="G223" s="107" t="s">
        <v>1260</v>
      </c>
      <c r="H223" s="108" t="s">
        <v>1371</v>
      </c>
      <c r="I223" s="70" t="s">
        <v>35</v>
      </c>
      <c r="J223" s="70" t="s">
        <v>35</v>
      </c>
      <c r="K223" s="70" t="s">
        <v>1262</v>
      </c>
      <c r="L223" s="70"/>
      <c r="M223" s="70"/>
      <c r="N223" s="77"/>
      <c r="O223" s="70">
        <v>1014596</v>
      </c>
      <c r="P223" s="78">
        <v>27726</v>
      </c>
      <c r="Q223" s="79">
        <v>40909</v>
      </c>
      <c r="R223" s="79">
        <v>41274</v>
      </c>
      <c r="S223" s="78">
        <v>27726</v>
      </c>
      <c r="T223" s="80" t="s">
        <v>1271</v>
      </c>
      <c r="U223" s="61">
        <v>3.5537843458145171E-3</v>
      </c>
      <c r="V223" s="62">
        <v>2.820010868728321E-3</v>
      </c>
      <c r="W223" s="30">
        <v>337595</v>
      </c>
      <c r="X223" s="63">
        <v>337595</v>
      </c>
      <c r="Y223" s="63">
        <v>675190</v>
      </c>
      <c r="Z223" s="67">
        <v>44835.82</v>
      </c>
      <c r="AA223" s="68">
        <v>44835.82</v>
      </c>
      <c r="AB223" s="68">
        <v>44835.82</v>
      </c>
      <c r="AC223" s="68">
        <v>44835.82</v>
      </c>
      <c r="AD223" s="66">
        <v>179343.28</v>
      </c>
      <c r="AE223" s="67">
        <v>83266.52</v>
      </c>
      <c r="AF223" s="68">
        <v>83266.52</v>
      </c>
      <c r="AG223" s="68">
        <v>83266.52</v>
      </c>
      <c r="AH223" s="68">
        <v>83266.52</v>
      </c>
      <c r="AI223" s="66">
        <v>333066.09000000003</v>
      </c>
      <c r="AJ223" s="69">
        <v>1187599.3700000001</v>
      </c>
      <c r="AK223" s="406" t="s">
        <v>1296</v>
      </c>
      <c r="AL223" s="407">
        <v>78350.213597275724</v>
      </c>
      <c r="AM223" s="434">
        <f t="shared" si="132"/>
        <v>726010.75268817204</v>
      </c>
      <c r="AN223" s="435">
        <f t="shared" si="133"/>
        <v>192842.2365591398</v>
      </c>
      <c r="AO223" s="436">
        <f t="shared" si="134"/>
        <v>358135.58064516133</v>
      </c>
      <c r="AP223" s="437">
        <f t="shared" si="135"/>
        <v>9.27</v>
      </c>
      <c r="AQ223" s="438">
        <f t="shared" si="135"/>
        <v>2.46</v>
      </c>
      <c r="AR223" s="438">
        <f t="shared" si="135"/>
        <v>4.57</v>
      </c>
      <c r="AS223" s="443">
        <f t="shared" si="136"/>
        <v>16.3</v>
      </c>
      <c r="AT223" s="437">
        <f t="shared" si="137"/>
        <v>8.6199999999999992</v>
      </c>
      <c r="AU223" s="438">
        <f t="shared" si="138"/>
        <v>2.29</v>
      </c>
      <c r="AV223" s="438">
        <f t="shared" si="139"/>
        <v>4.25</v>
      </c>
      <c r="AW223" s="444">
        <f t="shared" si="140"/>
        <v>15.16</v>
      </c>
      <c r="AX223" s="441">
        <f t="shared" si="141"/>
        <v>8.6199999999999992</v>
      </c>
      <c r="AY223" s="70">
        <f t="shared" si="142"/>
        <v>4</v>
      </c>
      <c r="AZ223" s="438">
        <f t="shared" si="119"/>
        <v>0.56999999999999995</v>
      </c>
      <c r="BA223" s="442">
        <f t="shared" si="120"/>
        <v>1.06</v>
      </c>
      <c r="BB223" s="438">
        <f t="shared" si="143"/>
        <v>8.6199999999999992</v>
      </c>
      <c r="BC223" s="70">
        <v>4</v>
      </c>
      <c r="BD223" s="438">
        <f t="shared" si="121"/>
        <v>0.56999999999999995</v>
      </c>
      <c r="BE223" s="442">
        <f t="shared" si="122"/>
        <v>1.06</v>
      </c>
      <c r="BF223" s="438">
        <f t="shared" si="144"/>
        <v>8.6199999999999992</v>
      </c>
      <c r="BG223" s="70">
        <v>4</v>
      </c>
      <c r="BH223" s="438">
        <f t="shared" si="123"/>
        <v>0.56999999999999995</v>
      </c>
      <c r="BI223" s="442">
        <f t="shared" si="124"/>
        <v>1.06</v>
      </c>
      <c r="BJ223" s="438">
        <f t="shared" si="145"/>
        <v>8.6199999999999992</v>
      </c>
      <c r="BK223" s="70">
        <v>4</v>
      </c>
      <c r="BL223" s="438">
        <f t="shared" si="125"/>
        <v>0.56999999999999995</v>
      </c>
      <c r="BM223" s="442">
        <f t="shared" si="126"/>
        <v>1.06</v>
      </c>
      <c r="BN223" s="93">
        <v>0</v>
      </c>
      <c r="BO223" s="93">
        <f>+INDEX(FY2018_ALL_Targets!DV:DV,MATCH('Final Comp Values'!C223,FY2018_ALL_Targets!B:B,0))</f>
        <v>0</v>
      </c>
      <c r="BP223" s="93">
        <f>++INDEX(FY2018_ALL_Targets!DW:DW,MATCH('Final Comp Values'!C223,FY2018_ALL_Targets!B:B,0))</f>
        <v>0</v>
      </c>
      <c r="BQ223" s="539">
        <f>++INDEX(FY2018_ALL_Targets!DX:DX,MATCH('Final Comp Values'!$C223,FY2018_ALL_Targets!$B:$B,0))</f>
        <v>0</v>
      </c>
      <c r="BR223" s="437">
        <f t="shared" si="127"/>
        <v>0</v>
      </c>
      <c r="BS223" s="438">
        <f t="shared" si="128"/>
        <v>0</v>
      </c>
      <c r="BT223" s="543">
        <f t="shared" si="146"/>
        <v>0</v>
      </c>
      <c r="BU223" s="437">
        <f t="shared" si="147"/>
        <v>15.139999999999999</v>
      </c>
      <c r="BV223" s="438">
        <f t="shared" si="129"/>
        <v>1186222.2338627544</v>
      </c>
      <c r="BW223" s="548">
        <f t="shared" si="148"/>
        <v>3.1996242927692254E-3</v>
      </c>
      <c r="BX223" s="437">
        <f t="shared" si="130"/>
        <v>0</v>
      </c>
      <c r="BY223" s="551">
        <f t="shared" si="131"/>
        <v>0</v>
      </c>
      <c r="BZ223" s="471">
        <f t="shared" si="149"/>
        <v>0</v>
      </c>
      <c r="CA223" s="469">
        <f t="shared" si="150"/>
        <v>1187599.3700000001</v>
      </c>
      <c r="CB223" s="471">
        <f t="shared" si="151"/>
        <v>1186222.2338627544</v>
      </c>
      <c r="CC223" s="471">
        <f t="shared" si="152"/>
        <v>-2.000000000000135E-2</v>
      </c>
      <c r="CD223" s="474">
        <f t="shared" si="153"/>
        <v>-1566.7537862797892</v>
      </c>
      <c r="CE223" s="474">
        <f t="shared" si="154"/>
        <v>-1377.1361372456886</v>
      </c>
      <c r="CF223" s="472">
        <f t="shared" si="155"/>
        <v>-189.61764903410062</v>
      </c>
      <c r="CG223" s="473">
        <f t="shared" si="156"/>
        <v>0</v>
      </c>
    </row>
    <row r="224" spans="1:85" s="71" customFormat="1" ht="15.75" customHeight="1" x14ac:dyDescent="0.25">
      <c r="A224" s="104">
        <v>1026705</v>
      </c>
      <c r="B224" s="105">
        <v>5368</v>
      </c>
      <c r="C224" s="105">
        <v>675743</v>
      </c>
      <c r="D224" s="105" t="s">
        <v>1279</v>
      </c>
      <c r="E224" s="106" t="s">
        <v>1125</v>
      </c>
      <c r="F224" s="106" t="s">
        <v>1371</v>
      </c>
      <c r="G224" s="107" t="s">
        <v>1260</v>
      </c>
      <c r="H224" s="108" t="s">
        <v>1371</v>
      </c>
      <c r="I224" s="70" t="s">
        <v>35</v>
      </c>
      <c r="J224" s="70" t="s">
        <v>35</v>
      </c>
      <c r="K224" s="70" t="s">
        <v>1262</v>
      </c>
      <c r="L224" s="70"/>
      <c r="M224" s="70"/>
      <c r="N224" s="77"/>
      <c r="O224" s="70">
        <v>1019804</v>
      </c>
      <c r="P224" s="78">
        <v>25737</v>
      </c>
      <c r="Q224" s="79">
        <v>41640</v>
      </c>
      <c r="R224" s="79">
        <v>42004</v>
      </c>
      <c r="S224" s="78">
        <v>25737</v>
      </c>
      <c r="T224" s="80" t="s">
        <v>1263</v>
      </c>
      <c r="U224" s="61">
        <v>3.2988439626425821E-3</v>
      </c>
      <c r="V224" s="62">
        <v>2.6177097211448029E-3</v>
      </c>
      <c r="W224" s="30">
        <v>313377</v>
      </c>
      <c r="X224" s="63">
        <v>313377</v>
      </c>
      <c r="Y224" s="63">
        <v>626754</v>
      </c>
      <c r="Z224" s="67">
        <v>41619.4</v>
      </c>
      <c r="AA224" s="68">
        <v>41619.4</v>
      </c>
      <c r="AB224" s="68">
        <v>41619.4</v>
      </c>
      <c r="AC224" s="68">
        <v>41619.4</v>
      </c>
      <c r="AD224" s="66">
        <v>166477.6</v>
      </c>
      <c r="AE224" s="67">
        <v>77293.17</v>
      </c>
      <c r="AF224" s="68">
        <v>77293.17</v>
      </c>
      <c r="AG224" s="68">
        <v>77293.17</v>
      </c>
      <c r="AH224" s="68">
        <v>77293.17</v>
      </c>
      <c r="AI224" s="66">
        <v>309172.69</v>
      </c>
      <c r="AJ224" s="69">
        <v>1102404.29</v>
      </c>
      <c r="AK224" s="406" t="s">
        <v>1279</v>
      </c>
      <c r="AL224" s="407">
        <v>94768.848117955305</v>
      </c>
      <c r="AM224" s="434">
        <f t="shared" si="132"/>
        <v>673929.0322580646</v>
      </c>
      <c r="AN224" s="435">
        <f t="shared" si="133"/>
        <v>179008.17204301077</v>
      </c>
      <c r="AO224" s="436">
        <f t="shared" si="134"/>
        <v>332443.75268817204</v>
      </c>
      <c r="AP224" s="437">
        <f t="shared" si="135"/>
        <v>7.11</v>
      </c>
      <c r="AQ224" s="438">
        <f t="shared" si="135"/>
        <v>1.89</v>
      </c>
      <c r="AR224" s="438">
        <f t="shared" si="135"/>
        <v>3.51</v>
      </c>
      <c r="AS224" s="443">
        <f t="shared" si="136"/>
        <v>12.51</v>
      </c>
      <c r="AT224" s="437">
        <f t="shared" si="137"/>
        <v>6.61</v>
      </c>
      <c r="AU224" s="438">
        <f t="shared" si="138"/>
        <v>1.76</v>
      </c>
      <c r="AV224" s="438">
        <f t="shared" si="139"/>
        <v>3.26</v>
      </c>
      <c r="AW224" s="444">
        <f t="shared" si="140"/>
        <v>11.63</v>
      </c>
      <c r="AX224" s="441">
        <f t="shared" si="141"/>
        <v>6.61</v>
      </c>
      <c r="AY224" s="70">
        <f t="shared" si="142"/>
        <v>4</v>
      </c>
      <c r="AZ224" s="438">
        <f t="shared" si="119"/>
        <v>0.44</v>
      </c>
      <c r="BA224" s="442">
        <f t="shared" si="120"/>
        <v>0.82</v>
      </c>
      <c r="BB224" s="438">
        <f t="shared" si="143"/>
        <v>6.61</v>
      </c>
      <c r="BC224" s="70">
        <v>4</v>
      </c>
      <c r="BD224" s="438">
        <f t="shared" si="121"/>
        <v>0.44</v>
      </c>
      <c r="BE224" s="442">
        <f t="shared" si="122"/>
        <v>0.82</v>
      </c>
      <c r="BF224" s="438">
        <f t="shared" si="144"/>
        <v>6.61</v>
      </c>
      <c r="BG224" s="70">
        <v>4</v>
      </c>
      <c r="BH224" s="438">
        <f t="shared" si="123"/>
        <v>0.44</v>
      </c>
      <c r="BI224" s="442">
        <f t="shared" si="124"/>
        <v>0.82</v>
      </c>
      <c r="BJ224" s="438">
        <f t="shared" si="145"/>
        <v>6.61</v>
      </c>
      <c r="BK224" s="70">
        <v>4</v>
      </c>
      <c r="BL224" s="438">
        <f t="shared" si="125"/>
        <v>0.44</v>
      </c>
      <c r="BM224" s="442">
        <f t="shared" si="126"/>
        <v>0.82</v>
      </c>
      <c r="BN224" s="93">
        <v>0</v>
      </c>
      <c r="BO224" s="93">
        <f>+INDEX(FY2018_ALL_Targets!DV:DV,MATCH('Final Comp Values'!C224,FY2018_ALL_Targets!B:B,0))</f>
        <v>0</v>
      </c>
      <c r="BP224" s="93">
        <f>++INDEX(FY2018_ALL_Targets!DW:DW,MATCH('Final Comp Values'!C224,FY2018_ALL_Targets!B:B,0))</f>
        <v>0</v>
      </c>
      <c r="BQ224" s="539">
        <f>++INDEX(FY2018_ALL_Targets!DX:DX,MATCH('Final Comp Values'!$C224,FY2018_ALL_Targets!$B:$B,0))</f>
        <v>0</v>
      </c>
      <c r="BR224" s="437">
        <f t="shared" si="127"/>
        <v>0</v>
      </c>
      <c r="BS224" s="438">
        <f t="shared" si="128"/>
        <v>0</v>
      </c>
      <c r="BT224" s="543">
        <f t="shared" si="146"/>
        <v>0</v>
      </c>
      <c r="BU224" s="437">
        <f t="shared" si="147"/>
        <v>11.65</v>
      </c>
      <c r="BV224" s="438">
        <f t="shared" si="129"/>
        <v>1104057.0805741793</v>
      </c>
      <c r="BW224" s="548">
        <f t="shared" si="148"/>
        <v>2.9779983503645329E-3</v>
      </c>
      <c r="BX224" s="437">
        <f t="shared" si="130"/>
        <v>0</v>
      </c>
      <c r="BY224" s="551">
        <f t="shared" si="131"/>
        <v>0</v>
      </c>
      <c r="BZ224" s="471">
        <f t="shared" si="149"/>
        <v>0</v>
      </c>
      <c r="CA224" s="469">
        <f t="shared" si="150"/>
        <v>1102404.29</v>
      </c>
      <c r="CB224" s="471">
        <f t="shared" si="151"/>
        <v>1104057.0805741793</v>
      </c>
      <c r="CC224" s="471">
        <f t="shared" si="152"/>
        <v>1.9999999999999574E-2</v>
      </c>
      <c r="CD224" s="474">
        <f t="shared" si="153"/>
        <v>1895.7941358555054</v>
      </c>
      <c r="CE224" s="474">
        <f t="shared" si="154"/>
        <v>1652.7905741792638</v>
      </c>
      <c r="CF224" s="472">
        <f t="shared" si="155"/>
        <v>243.00356167624159</v>
      </c>
      <c r="CG224" s="473">
        <f t="shared" si="156"/>
        <v>0</v>
      </c>
    </row>
    <row r="225" spans="1:85" s="71" customFormat="1" ht="15.75" customHeight="1" x14ac:dyDescent="0.25">
      <c r="A225" s="104">
        <v>1027661</v>
      </c>
      <c r="B225" s="105">
        <v>103866</v>
      </c>
      <c r="C225" s="105">
        <v>676230</v>
      </c>
      <c r="D225" s="105" t="s">
        <v>1286</v>
      </c>
      <c r="E225" s="106" t="s">
        <v>474</v>
      </c>
      <c r="F225" s="106" t="s">
        <v>1371</v>
      </c>
      <c r="G225" s="107" t="s">
        <v>1260</v>
      </c>
      <c r="H225" s="108" t="s">
        <v>1371</v>
      </c>
      <c r="I225" s="70" t="s">
        <v>35</v>
      </c>
      <c r="J225" s="70" t="s">
        <v>1262</v>
      </c>
      <c r="K225" s="70" t="s">
        <v>35</v>
      </c>
      <c r="L225" s="70"/>
      <c r="M225" s="70"/>
      <c r="N225" s="77"/>
      <c r="O225" s="86">
        <v>1017010</v>
      </c>
      <c r="P225" s="78">
        <v>22924</v>
      </c>
      <c r="Q225" s="79">
        <v>41640</v>
      </c>
      <c r="R225" s="79">
        <v>42004</v>
      </c>
      <c r="S225" s="78">
        <v>22924</v>
      </c>
      <c r="T225" s="80" t="s">
        <v>1263</v>
      </c>
      <c r="U225" s="61">
        <v>2.9382872518016298E-3</v>
      </c>
      <c r="V225" s="62">
        <v>2.3315995511335222E-3</v>
      </c>
      <c r="W225" s="30">
        <v>279126</v>
      </c>
      <c r="X225" s="63">
        <v>279126</v>
      </c>
      <c r="Y225" s="63">
        <v>558252</v>
      </c>
      <c r="Z225" s="67">
        <v>37070.49</v>
      </c>
      <c r="AA225" s="68">
        <v>37070.49</v>
      </c>
      <c r="AB225" s="68">
        <v>37070.49</v>
      </c>
      <c r="AC225" s="68">
        <v>37070.49</v>
      </c>
      <c r="AD225" s="66">
        <v>148281.95000000001</v>
      </c>
      <c r="AE225" s="67">
        <v>68845.19</v>
      </c>
      <c r="AF225" s="68">
        <v>68845.19</v>
      </c>
      <c r="AG225" s="68">
        <v>68845.19</v>
      </c>
      <c r="AH225" s="68">
        <v>68845.19</v>
      </c>
      <c r="AI225" s="66">
        <v>275380.76</v>
      </c>
      <c r="AJ225" s="69">
        <v>981914.71</v>
      </c>
      <c r="AK225" s="406" t="s">
        <v>1286</v>
      </c>
      <c r="AL225" s="407">
        <v>25579.847310249148</v>
      </c>
      <c r="AM225" s="434">
        <f t="shared" si="132"/>
        <v>600270.96774193551</v>
      </c>
      <c r="AN225" s="435">
        <f t="shared" si="133"/>
        <v>159442.95698924732</v>
      </c>
      <c r="AO225" s="436">
        <f t="shared" si="134"/>
        <v>296108.34408602153</v>
      </c>
      <c r="AP225" s="437">
        <f t="shared" si="135"/>
        <v>23.47</v>
      </c>
      <c r="AQ225" s="438">
        <f t="shared" si="135"/>
        <v>6.23</v>
      </c>
      <c r="AR225" s="438">
        <f t="shared" si="135"/>
        <v>11.58</v>
      </c>
      <c r="AS225" s="443">
        <f t="shared" si="136"/>
        <v>41.28</v>
      </c>
      <c r="AT225" s="437">
        <f t="shared" si="137"/>
        <v>21.82</v>
      </c>
      <c r="AU225" s="438">
        <f t="shared" si="138"/>
        <v>5.8</v>
      </c>
      <c r="AV225" s="438">
        <f t="shared" si="139"/>
        <v>10.77</v>
      </c>
      <c r="AW225" s="444">
        <f t="shared" si="140"/>
        <v>38.39</v>
      </c>
      <c r="AX225" s="441">
        <f t="shared" si="141"/>
        <v>21.82</v>
      </c>
      <c r="AY225" s="70">
        <f t="shared" si="142"/>
        <v>4</v>
      </c>
      <c r="AZ225" s="438">
        <f t="shared" si="119"/>
        <v>1.45</v>
      </c>
      <c r="BA225" s="442">
        <f t="shared" si="120"/>
        <v>2.69</v>
      </c>
      <c r="BB225" s="438">
        <f t="shared" si="143"/>
        <v>21.82</v>
      </c>
      <c r="BC225" s="70">
        <v>4</v>
      </c>
      <c r="BD225" s="438">
        <f t="shared" si="121"/>
        <v>1.45</v>
      </c>
      <c r="BE225" s="442">
        <f t="shared" si="122"/>
        <v>2.69</v>
      </c>
      <c r="BF225" s="438">
        <f t="shared" si="144"/>
        <v>21.82</v>
      </c>
      <c r="BG225" s="70">
        <v>4</v>
      </c>
      <c r="BH225" s="438">
        <f t="shared" si="123"/>
        <v>1.45</v>
      </c>
      <c r="BI225" s="442">
        <f t="shared" si="124"/>
        <v>2.69</v>
      </c>
      <c r="BJ225" s="438">
        <f t="shared" si="145"/>
        <v>21.82</v>
      </c>
      <c r="BK225" s="70">
        <v>4</v>
      </c>
      <c r="BL225" s="438">
        <f t="shared" si="125"/>
        <v>1.45</v>
      </c>
      <c r="BM225" s="442">
        <f t="shared" si="126"/>
        <v>2.69</v>
      </c>
      <c r="BN225" s="93">
        <v>0</v>
      </c>
      <c r="BO225" s="93">
        <f>+INDEX(FY2018_ALL_Targets!DV:DV,MATCH('Final Comp Values'!C225,FY2018_ALL_Targets!B:B,0))</f>
        <v>0</v>
      </c>
      <c r="BP225" s="93">
        <f>++INDEX(FY2018_ALL_Targets!DW:DW,MATCH('Final Comp Values'!C225,FY2018_ALL_Targets!B:B,0))</f>
        <v>0</v>
      </c>
      <c r="BQ225" s="539">
        <f>++INDEX(FY2018_ALL_Targets!DX:DX,MATCH('Final Comp Values'!$C225,FY2018_ALL_Targets!$B:$B,0))</f>
        <v>0</v>
      </c>
      <c r="BR225" s="437">
        <f t="shared" si="127"/>
        <v>0</v>
      </c>
      <c r="BS225" s="438">
        <f t="shared" si="128"/>
        <v>0</v>
      </c>
      <c r="BT225" s="543">
        <f t="shared" si="146"/>
        <v>0</v>
      </c>
      <c r="BU225" s="437">
        <f t="shared" si="147"/>
        <v>38.379999999999995</v>
      </c>
      <c r="BV225" s="438">
        <f t="shared" si="129"/>
        <v>981754.53976736218</v>
      </c>
      <c r="BW225" s="548">
        <f t="shared" si="148"/>
        <v>2.6481089169498435E-3</v>
      </c>
      <c r="BX225" s="437">
        <f t="shared" si="130"/>
        <v>0</v>
      </c>
      <c r="BY225" s="551">
        <f t="shared" si="131"/>
        <v>0</v>
      </c>
      <c r="BZ225" s="471">
        <f t="shared" si="149"/>
        <v>0</v>
      </c>
      <c r="CA225" s="469">
        <f t="shared" si="150"/>
        <v>981914.71</v>
      </c>
      <c r="CB225" s="471">
        <f t="shared" si="151"/>
        <v>981754.53976736218</v>
      </c>
      <c r="CC225" s="471">
        <f t="shared" si="152"/>
        <v>-1.0000000000005116E-2</v>
      </c>
      <c r="CD225" s="474">
        <f t="shared" si="153"/>
        <v>-255.77356342810688</v>
      </c>
      <c r="CE225" s="474">
        <f t="shared" si="154"/>
        <v>-160.17023263778538</v>
      </c>
      <c r="CF225" s="472">
        <f t="shared" si="155"/>
        <v>-95.603330790321507</v>
      </c>
      <c r="CG225" s="473">
        <f t="shared" si="156"/>
        <v>0</v>
      </c>
    </row>
    <row r="226" spans="1:85" s="71" customFormat="1" ht="15.75" customHeight="1" x14ac:dyDescent="0.25">
      <c r="A226" s="104">
        <v>1027711</v>
      </c>
      <c r="B226" s="105">
        <v>102907</v>
      </c>
      <c r="C226" s="105">
        <v>676137</v>
      </c>
      <c r="D226" s="105" t="s">
        <v>1279</v>
      </c>
      <c r="E226" s="106" t="s">
        <v>438</v>
      </c>
      <c r="F226" s="106" t="s">
        <v>1371</v>
      </c>
      <c r="G226" s="107" t="s">
        <v>1260</v>
      </c>
      <c r="H226" s="108" t="s">
        <v>1371</v>
      </c>
      <c r="I226" s="70" t="s">
        <v>35</v>
      </c>
      <c r="J226" s="70" t="s">
        <v>1262</v>
      </c>
      <c r="K226" s="70" t="s">
        <v>35</v>
      </c>
      <c r="L226" s="70"/>
      <c r="M226" s="70"/>
      <c r="N226" s="77"/>
      <c r="O226" s="86">
        <v>1015021</v>
      </c>
      <c r="P226" s="78">
        <v>20842</v>
      </c>
      <c r="Q226" s="79">
        <v>41640</v>
      </c>
      <c r="R226" s="79">
        <v>42004</v>
      </c>
      <c r="S226" s="78">
        <v>20842</v>
      </c>
      <c r="T226" s="80" t="s">
        <v>1263</v>
      </c>
      <c r="U226" s="61">
        <v>2.6714265792204491E-3</v>
      </c>
      <c r="V226" s="62">
        <v>2.1198393755332782E-3</v>
      </c>
      <c r="W226" s="30">
        <v>253775</v>
      </c>
      <c r="X226" s="63">
        <v>253775</v>
      </c>
      <c r="Y226" s="63">
        <v>507550</v>
      </c>
      <c r="Z226" s="67">
        <v>33703.68</v>
      </c>
      <c r="AA226" s="68">
        <v>33703.68</v>
      </c>
      <c r="AB226" s="68">
        <v>33703.68</v>
      </c>
      <c r="AC226" s="68">
        <v>33703.68</v>
      </c>
      <c r="AD226" s="66">
        <v>134814.71</v>
      </c>
      <c r="AE226" s="67">
        <v>62592.55</v>
      </c>
      <c r="AF226" s="68">
        <v>62592.55</v>
      </c>
      <c r="AG226" s="68">
        <v>62592.55</v>
      </c>
      <c r="AH226" s="68">
        <v>62592.55</v>
      </c>
      <c r="AI226" s="66">
        <v>250370.18</v>
      </c>
      <c r="AJ226" s="69">
        <v>892734.8899999999</v>
      </c>
      <c r="AK226" s="406" t="s">
        <v>1279</v>
      </c>
      <c r="AL226" s="407">
        <v>94768.848117955305</v>
      </c>
      <c r="AM226" s="434">
        <f t="shared" si="132"/>
        <v>545752.68817204307</v>
      </c>
      <c r="AN226" s="435">
        <f t="shared" si="133"/>
        <v>144962.05376344087</v>
      </c>
      <c r="AO226" s="436">
        <f t="shared" si="134"/>
        <v>269215.24731182796</v>
      </c>
      <c r="AP226" s="437">
        <f t="shared" si="135"/>
        <v>5.76</v>
      </c>
      <c r="AQ226" s="438">
        <f t="shared" si="135"/>
        <v>1.53</v>
      </c>
      <c r="AR226" s="438">
        <f t="shared" si="135"/>
        <v>2.84</v>
      </c>
      <c r="AS226" s="443">
        <f t="shared" si="136"/>
        <v>10.129999999999999</v>
      </c>
      <c r="AT226" s="437">
        <f t="shared" si="137"/>
        <v>5.36</v>
      </c>
      <c r="AU226" s="438">
        <f t="shared" si="138"/>
        <v>1.42</v>
      </c>
      <c r="AV226" s="438">
        <f t="shared" si="139"/>
        <v>2.64</v>
      </c>
      <c r="AW226" s="444">
        <f t="shared" si="140"/>
        <v>9.42</v>
      </c>
      <c r="AX226" s="441">
        <f t="shared" si="141"/>
        <v>5.36</v>
      </c>
      <c r="AY226" s="70">
        <f t="shared" si="142"/>
        <v>4</v>
      </c>
      <c r="AZ226" s="438">
        <f t="shared" si="119"/>
        <v>0.36</v>
      </c>
      <c r="BA226" s="442">
        <f t="shared" si="120"/>
        <v>0.66</v>
      </c>
      <c r="BB226" s="438">
        <f t="shared" si="143"/>
        <v>5.36</v>
      </c>
      <c r="BC226" s="70">
        <v>4</v>
      </c>
      <c r="BD226" s="438">
        <f t="shared" si="121"/>
        <v>0.36</v>
      </c>
      <c r="BE226" s="442">
        <f t="shared" si="122"/>
        <v>0.66</v>
      </c>
      <c r="BF226" s="438">
        <f t="shared" si="144"/>
        <v>5.36</v>
      </c>
      <c r="BG226" s="70">
        <v>4</v>
      </c>
      <c r="BH226" s="438">
        <f t="shared" si="123"/>
        <v>0.36</v>
      </c>
      <c r="BI226" s="442">
        <f t="shared" si="124"/>
        <v>0.66</v>
      </c>
      <c r="BJ226" s="438">
        <f t="shared" si="145"/>
        <v>5.36</v>
      </c>
      <c r="BK226" s="70">
        <v>4</v>
      </c>
      <c r="BL226" s="438">
        <f t="shared" si="125"/>
        <v>0.36</v>
      </c>
      <c r="BM226" s="442">
        <f t="shared" si="126"/>
        <v>0.66</v>
      </c>
      <c r="BN226" s="93">
        <v>0</v>
      </c>
      <c r="BO226" s="93">
        <f>+INDEX(FY2018_ALL_Targets!DV:DV,MATCH('Final Comp Values'!C226,FY2018_ALL_Targets!B:B,0))</f>
        <v>0</v>
      </c>
      <c r="BP226" s="93">
        <f>++INDEX(FY2018_ALL_Targets!DW:DW,MATCH('Final Comp Values'!C226,FY2018_ALL_Targets!B:B,0))</f>
        <v>0</v>
      </c>
      <c r="BQ226" s="539">
        <f>++INDEX(FY2018_ALL_Targets!DX:DX,MATCH('Final Comp Values'!$C226,FY2018_ALL_Targets!$B:$B,0))</f>
        <v>0</v>
      </c>
      <c r="BR226" s="437">
        <f t="shared" si="127"/>
        <v>0</v>
      </c>
      <c r="BS226" s="438">
        <f t="shared" si="128"/>
        <v>0</v>
      </c>
      <c r="BT226" s="543">
        <f t="shared" si="146"/>
        <v>0</v>
      </c>
      <c r="BU226" s="437">
        <f t="shared" si="147"/>
        <v>9.4400000000000013</v>
      </c>
      <c r="BV226" s="438">
        <f t="shared" si="129"/>
        <v>894617.92623349826</v>
      </c>
      <c r="BW226" s="548">
        <f t="shared" si="148"/>
        <v>2.4130733414112616E-3</v>
      </c>
      <c r="BX226" s="437">
        <f t="shared" si="130"/>
        <v>0</v>
      </c>
      <c r="BY226" s="551">
        <f t="shared" si="131"/>
        <v>0</v>
      </c>
      <c r="BZ226" s="471">
        <f t="shared" si="149"/>
        <v>8.8817841970012523E-16</v>
      </c>
      <c r="CA226" s="469">
        <f t="shared" si="150"/>
        <v>892734.8899999999</v>
      </c>
      <c r="CB226" s="471">
        <f t="shared" si="151"/>
        <v>894617.92623349826</v>
      </c>
      <c r="CC226" s="471">
        <f t="shared" si="152"/>
        <v>2.000000000000135E-2</v>
      </c>
      <c r="CD226" s="474">
        <f t="shared" si="153"/>
        <v>1895.4031634820813</v>
      </c>
      <c r="CE226" s="474">
        <f t="shared" si="154"/>
        <v>1883.0362334983656</v>
      </c>
      <c r="CF226" s="472">
        <f t="shared" si="155"/>
        <v>12.366929983715636</v>
      </c>
      <c r="CG226" s="473">
        <f t="shared" si="156"/>
        <v>0</v>
      </c>
    </row>
    <row r="227" spans="1:85" s="71" customFormat="1" ht="15.75" customHeight="1" x14ac:dyDescent="0.25">
      <c r="A227" s="104">
        <v>1027728</v>
      </c>
      <c r="B227" s="105">
        <v>104200</v>
      </c>
      <c r="C227" s="105">
        <v>676251</v>
      </c>
      <c r="D227" s="105" t="s">
        <v>1279</v>
      </c>
      <c r="E227" s="106" t="s">
        <v>148</v>
      </c>
      <c r="F227" s="106" t="s">
        <v>1371</v>
      </c>
      <c r="G227" s="107" t="s">
        <v>1260</v>
      </c>
      <c r="H227" s="108" t="s">
        <v>1371</v>
      </c>
      <c r="I227" s="70" t="s">
        <v>35</v>
      </c>
      <c r="J227" s="70" t="s">
        <v>1262</v>
      </c>
      <c r="K227" s="70" t="s">
        <v>35</v>
      </c>
      <c r="L227" s="70"/>
      <c r="M227" s="70"/>
      <c r="N227" s="77"/>
      <c r="O227" s="86">
        <v>1017893</v>
      </c>
      <c r="P227" s="78">
        <v>21839</v>
      </c>
      <c r="Q227" s="79">
        <v>41640</v>
      </c>
      <c r="R227" s="79">
        <v>42004</v>
      </c>
      <c r="S227" s="78">
        <v>21839</v>
      </c>
      <c r="T227" s="80" t="s">
        <v>1263</v>
      </c>
      <c r="U227" s="61">
        <v>2.799217208693762E-3</v>
      </c>
      <c r="V227" s="62">
        <v>2.2212442242717234E-3</v>
      </c>
      <c r="W227" s="30">
        <v>265914</v>
      </c>
      <c r="X227" s="63">
        <v>265914</v>
      </c>
      <c r="Y227" s="63">
        <v>531828</v>
      </c>
      <c r="Z227" s="67">
        <v>35315.93</v>
      </c>
      <c r="AA227" s="68">
        <v>35315.93</v>
      </c>
      <c r="AB227" s="68">
        <v>35315.93</v>
      </c>
      <c r="AC227" s="68">
        <v>35315.93</v>
      </c>
      <c r="AD227" s="66">
        <v>141263.72</v>
      </c>
      <c r="AE227" s="67">
        <v>65586.73</v>
      </c>
      <c r="AF227" s="68">
        <v>65586.73</v>
      </c>
      <c r="AG227" s="68">
        <v>65586.73</v>
      </c>
      <c r="AH227" s="68">
        <v>65586.73</v>
      </c>
      <c r="AI227" s="66">
        <v>262346.90999999997</v>
      </c>
      <c r="AJ227" s="69">
        <v>935438.62999999989</v>
      </c>
      <c r="AK227" s="406" t="s">
        <v>1279</v>
      </c>
      <c r="AL227" s="407">
        <v>94768.848117955305</v>
      </c>
      <c r="AM227" s="434">
        <f t="shared" si="132"/>
        <v>571858.06451612909</v>
      </c>
      <c r="AN227" s="435">
        <f t="shared" si="133"/>
        <v>151896.47311827959</v>
      </c>
      <c r="AO227" s="436">
        <f t="shared" si="134"/>
        <v>282093.45161290321</v>
      </c>
      <c r="AP227" s="437">
        <f t="shared" si="135"/>
        <v>6.03</v>
      </c>
      <c r="AQ227" s="438">
        <f t="shared" si="135"/>
        <v>1.6</v>
      </c>
      <c r="AR227" s="438">
        <f t="shared" si="135"/>
        <v>2.98</v>
      </c>
      <c r="AS227" s="443">
        <f t="shared" si="136"/>
        <v>10.610000000000001</v>
      </c>
      <c r="AT227" s="437">
        <f t="shared" si="137"/>
        <v>5.61</v>
      </c>
      <c r="AU227" s="438">
        <f t="shared" si="138"/>
        <v>1.49</v>
      </c>
      <c r="AV227" s="438">
        <f t="shared" si="139"/>
        <v>2.77</v>
      </c>
      <c r="AW227" s="444">
        <f t="shared" si="140"/>
        <v>9.870000000000001</v>
      </c>
      <c r="AX227" s="441">
        <f t="shared" si="141"/>
        <v>5.61</v>
      </c>
      <c r="AY227" s="70">
        <f t="shared" si="142"/>
        <v>4</v>
      </c>
      <c r="AZ227" s="438">
        <f t="shared" si="119"/>
        <v>0.37</v>
      </c>
      <c r="BA227" s="442">
        <f t="shared" si="120"/>
        <v>0.69</v>
      </c>
      <c r="BB227" s="438">
        <f t="shared" si="143"/>
        <v>5.61</v>
      </c>
      <c r="BC227" s="70">
        <v>4</v>
      </c>
      <c r="BD227" s="438">
        <f t="shared" si="121"/>
        <v>0.37</v>
      </c>
      <c r="BE227" s="442">
        <f t="shared" si="122"/>
        <v>0.69</v>
      </c>
      <c r="BF227" s="438">
        <f t="shared" si="144"/>
        <v>5.61</v>
      </c>
      <c r="BG227" s="70">
        <v>4</v>
      </c>
      <c r="BH227" s="438">
        <f t="shared" si="123"/>
        <v>0.37</v>
      </c>
      <c r="BI227" s="442">
        <f t="shared" si="124"/>
        <v>0.69</v>
      </c>
      <c r="BJ227" s="438">
        <f t="shared" si="145"/>
        <v>5.61</v>
      </c>
      <c r="BK227" s="70">
        <v>4</v>
      </c>
      <c r="BL227" s="438">
        <f t="shared" si="125"/>
        <v>0.37</v>
      </c>
      <c r="BM227" s="442">
        <f t="shared" si="126"/>
        <v>0.69</v>
      </c>
      <c r="BN227" s="93">
        <v>0</v>
      </c>
      <c r="BO227" s="93">
        <f>+INDEX(FY2018_ALL_Targets!DV:DV,MATCH('Final Comp Values'!C227,FY2018_ALL_Targets!B:B,0))</f>
        <v>0</v>
      </c>
      <c r="BP227" s="93">
        <f>++INDEX(FY2018_ALL_Targets!DW:DW,MATCH('Final Comp Values'!C227,FY2018_ALL_Targets!B:B,0))</f>
        <v>0</v>
      </c>
      <c r="BQ227" s="539">
        <f>++INDEX(FY2018_ALL_Targets!DX:DX,MATCH('Final Comp Values'!$C227,FY2018_ALL_Targets!$B:$B,0))</f>
        <v>0</v>
      </c>
      <c r="BR227" s="437">
        <f t="shared" si="127"/>
        <v>0</v>
      </c>
      <c r="BS227" s="438">
        <f t="shared" si="128"/>
        <v>0</v>
      </c>
      <c r="BT227" s="543">
        <f t="shared" si="146"/>
        <v>0</v>
      </c>
      <c r="BU227" s="437">
        <f t="shared" si="147"/>
        <v>9.8500000000000014</v>
      </c>
      <c r="BV227" s="438">
        <f t="shared" si="129"/>
        <v>933473.15396185988</v>
      </c>
      <c r="BW227" s="548">
        <f t="shared" si="148"/>
        <v>2.5178784335700131E-3</v>
      </c>
      <c r="BX227" s="437">
        <f t="shared" si="130"/>
        <v>0</v>
      </c>
      <c r="BY227" s="551">
        <f t="shared" si="131"/>
        <v>0</v>
      </c>
      <c r="BZ227" s="471">
        <f t="shared" si="149"/>
        <v>9.9920072216264089E-16</v>
      </c>
      <c r="CA227" s="469">
        <f t="shared" si="150"/>
        <v>935438.62999999989</v>
      </c>
      <c r="CB227" s="471">
        <f t="shared" si="151"/>
        <v>933473.15396185988</v>
      </c>
      <c r="CC227" s="471">
        <f t="shared" si="152"/>
        <v>-1.9999999999999574E-2</v>
      </c>
      <c r="CD227" s="474">
        <f t="shared" si="153"/>
        <v>-1895.5190070921578</v>
      </c>
      <c r="CE227" s="474">
        <f t="shared" si="154"/>
        <v>-1965.476038140012</v>
      </c>
      <c r="CF227" s="472">
        <f t="shared" si="155"/>
        <v>69.957031047854116</v>
      </c>
      <c r="CG227" s="473">
        <f t="shared" si="156"/>
        <v>0</v>
      </c>
    </row>
    <row r="228" spans="1:85" s="71" customFormat="1" ht="15.75" customHeight="1" x14ac:dyDescent="0.25">
      <c r="A228" s="104">
        <v>1027643</v>
      </c>
      <c r="B228" s="105">
        <v>103471</v>
      </c>
      <c r="C228" s="105">
        <v>676194</v>
      </c>
      <c r="D228" s="105" t="s">
        <v>1279</v>
      </c>
      <c r="E228" s="106" t="s">
        <v>460</v>
      </c>
      <c r="F228" s="106" t="s">
        <v>1371</v>
      </c>
      <c r="G228" s="107" t="s">
        <v>1260</v>
      </c>
      <c r="H228" s="108" t="s">
        <v>1371</v>
      </c>
      <c r="I228" s="70" t="s">
        <v>35</v>
      </c>
      <c r="J228" s="70" t="s">
        <v>1262</v>
      </c>
      <c r="K228" s="70" t="s">
        <v>35</v>
      </c>
      <c r="L228" s="70"/>
      <c r="M228" s="70"/>
      <c r="N228" s="77"/>
      <c r="O228" s="86">
        <v>1020785</v>
      </c>
      <c r="P228" s="78">
        <v>21456</v>
      </c>
      <c r="Q228" s="79">
        <v>41640</v>
      </c>
      <c r="R228" s="79">
        <v>42004</v>
      </c>
      <c r="S228" s="78">
        <v>21456</v>
      </c>
      <c r="T228" s="80" t="s">
        <v>1263</v>
      </c>
      <c r="U228" s="61">
        <v>2.7501261243524592E-3</v>
      </c>
      <c r="V228" s="62">
        <v>2.1822893024394021E-3</v>
      </c>
      <c r="W228" s="30">
        <v>261251</v>
      </c>
      <c r="X228" s="63">
        <v>261251</v>
      </c>
      <c r="Y228" s="63">
        <v>522502</v>
      </c>
      <c r="Z228" s="67">
        <v>34696.58</v>
      </c>
      <c r="AA228" s="68">
        <v>34696.58</v>
      </c>
      <c r="AB228" s="68">
        <v>34696.58</v>
      </c>
      <c r="AC228" s="68">
        <v>34696.58</v>
      </c>
      <c r="AD228" s="66">
        <v>138786.32</v>
      </c>
      <c r="AE228" s="67">
        <v>64436.51</v>
      </c>
      <c r="AF228" s="68">
        <v>64436.51</v>
      </c>
      <c r="AG228" s="68">
        <v>64436.51</v>
      </c>
      <c r="AH228" s="68">
        <v>64436.51</v>
      </c>
      <c r="AI228" s="66">
        <v>257746.02</v>
      </c>
      <c r="AJ228" s="69">
        <v>919034.34000000008</v>
      </c>
      <c r="AK228" s="406" t="s">
        <v>1279</v>
      </c>
      <c r="AL228" s="407">
        <v>94768.848117955305</v>
      </c>
      <c r="AM228" s="434">
        <f t="shared" si="132"/>
        <v>561830.10752688174</v>
      </c>
      <c r="AN228" s="435">
        <f t="shared" si="133"/>
        <v>149232.60215053766</v>
      </c>
      <c r="AO228" s="436">
        <f t="shared" si="134"/>
        <v>277146.25806451612</v>
      </c>
      <c r="AP228" s="437">
        <f t="shared" si="135"/>
        <v>5.93</v>
      </c>
      <c r="AQ228" s="438">
        <f t="shared" si="135"/>
        <v>1.57</v>
      </c>
      <c r="AR228" s="438">
        <f t="shared" si="135"/>
        <v>2.92</v>
      </c>
      <c r="AS228" s="443">
        <f t="shared" si="136"/>
        <v>10.42</v>
      </c>
      <c r="AT228" s="437">
        <f t="shared" si="137"/>
        <v>5.51</v>
      </c>
      <c r="AU228" s="438">
        <f t="shared" si="138"/>
        <v>1.46</v>
      </c>
      <c r="AV228" s="438">
        <f t="shared" si="139"/>
        <v>2.72</v>
      </c>
      <c r="AW228" s="444">
        <f t="shared" si="140"/>
        <v>9.69</v>
      </c>
      <c r="AX228" s="441">
        <f t="shared" si="141"/>
        <v>5.51</v>
      </c>
      <c r="AY228" s="70">
        <f t="shared" si="142"/>
        <v>4</v>
      </c>
      <c r="AZ228" s="438">
        <f t="shared" si="119"/>
        <v>0.37</v>
      </c>
      <c r="BA228" s="442">
        <f t="shared" si="120"/>
        <v>0.68</v>
      </c>
      <c r="BB228" s="438">
        <f t="shared" si="143"/>
        <v>5.51</v>
      </c>
      <c r="BC228" s="70">
        <v>4</v>
      </c>
      <c r="BD228" s="438">
        <f t="shared" si="121"/>
        <v>0.37</v>
      </c>
      <c r="BE228" s="442">
        <f t="shared" si="122"/>
        <v>0.68</v>
      </c>
      <c r="BF228" s="438">
        <f t="shared" si="144"/>
        <v>5.51</v>
      </c>
      <c r="BG228" s="70">
        <v>4</v>
      </c>
      <c r="BH228" s="438">
        <f t="shared" si="123"/>
        <v>0.37</v>
      </c>
      <c r="BI228" s="442">
        <f t="shared" si="124"/>
        <v>0.68</v>
      </c>
      <c r="BJ228" s="438">
        <f t="shared" si="145"/>
        <v>5.51</v>
      </c>
      <c r="BK228" s="70">
        <v>4</v>
      </c>
      <c r="BL228" s="438">
        <f t="shared" si="125"/>
        <v>0.37</v>
      </c>
      <c r="BM228" s="442">
        <f t="shared" si="126"/>
        <v>0.68</v>
      </c>
      <c r="BN228" s="93">
        <v>0</v>
      </c>
      <c r="BO228" s="93">
        <f>+INDEX(FY2018_ALL_Targets!DV:DV,MATCH('Final Comp Values'!C228,FY2018_ALL_Targets!B:B,0))</f>
        <v>0</v>
      </c>
      <c r="BP228" s="93">
        <f>++INDEX(FY2018_ALL_Targets!DW:DW,MATCH('Final Comp Values'!C228,FY2018_ALL_Targets!B:B,0))</f>
        <v>0</v>
      </c>
      <c r="BQ228" s="539">
        <f>++INDEX(FY2018_ALL_Targets!DX:DX,MATCH('Final Comp Values'!$C228,FY2018_ALL_Targets!$B:$B,0))</f>
        <v>0</v>
      </c>
      <c r="BR228" s="437">
        <f t="shared" si="127"/>
        <v>0</v>
      </c>
      <c r="BS228" s="438">
        <f t="shared" si="128"/>
        <v>0</v>
      </c>
      <c r="BT228" s="543">
        <f t="shared" si="146"/>
        <v>0</v>
      </c>
      <c r="BU228" s="437">
        <f t="shared" si="147"/>
        <v>9.7100000000000009</v>
      </c>
      <c r="BV228" s="438">
        <f t="shared" si="129"/>
        <v>920205.51522534608</v>
      </c>
      <c r="BW228" s="548">
        <f t="shared" si="148"/>
        <v>2.4820913289304394E-3</v>
      </c>
      <c r="BX228" s="437">
        <f t="shared" si="130"/>
        <v>0</v>
      </c>
      <c r="BY228" s="551">
        <f t="shared" si="131"/>
        <v>0</v>
      </c>
      <c r="BZ228" s="471">
        <f t="shared" si="149"/>
        <v>0</v>
      </c>
      <c r="CA228" s="469">
        <f t="shared" si="150"/>
        <v>919034.34000000008</v>
      </c>
      <c r="CB228" s="471">
        <f t="shared" si="151"/>
        <v>920205.51522534608</v>
      </c>
      <c r="CC228" s="471">
        <f t="shared" si="152"/>
        <v>2.000000000000135E-2</v>
      </c>
      <c r="CD228" s="474">
        <f t="shared" si="153"/>
        <v>1896.8717027865061</v>
      </c>
      <c r="CE228" s="474">
        <f t="shared" si="154"/>
        <v>1171.1752253459999</v>
      </c>
      <c r="CF228" s="472">
        <f t="shared" si="155"/>
        <v>725.69647744050621</v>
      </c>
      <c r="CG228" s="473">
        <f t="shared" si="156"/>
        <v>0</v>
      </c>
    </row>
    <row r="229" spans="1:85" s="71" customFormat="1" ht="15.75" customHeight="1" x14ac:dyDescent="0.25">
      <c r="A229" s="104">
        <v>1027862</v>
      </c>
      <c r="B229" s="105">
        <v>102369</v>
      </c>
      <c r="C229" s="105">
        <v>676081</v>
      </c>
      <c r="D229" s="105" t="s">
        <v>1279</v>
      </c>
      <c r="E229" s="106" t="s">
        <v>398</v>
      </c>
      <c r="F229" s="106" t="s">
        <v>1371</v>
      </c>
      <c r="G229" s="107" t="s">
        <v>1260</v>
      </c>
      <c r="H229" s="108" t="s">
        <v>1371</v>
      </c>
      <c r="I229" s="70" t="s">
        <v>35</v>
      </c>
      <c r="J229" s="70" t="s">
        <v>1262</v>
      </c>
      <c r="K229" s="70" t="s">
        <v>35</v>
      </c>
      <c r="L229" s="70"/>
      <c r="M229" s="70"/>
      <c r="N229" s="77"/>
      <c r="O229" s="86">
        <v>1013569</v>
      </c>
      <c r="P229" s="78">
        <v>18462</v>
      </c>
      <c r="Q229" s="79">
        <v>41640</v>
      </c>
      <c r="R229" s="79">
        <v>42004</v>
      </c>
      <c r="S229" s="78">
        <v>18462</v>
      </c>
      <c r="T229" s="80" t="s">
        <v>1263</v>
      </c>
      <c r="U229" s="61">
        <v>2.366369710467706E-3</v>
      </c>
      <c r="V229" s="62">
        <v>1.8777696262880425E-3</v>
      </c>
      <c r="W229" s="30">
        <v>224796</v>
      </c>
      <c r="X229" s="63">
        <v>224796</v>
      </c>
      <c r="Y229" s="63">
        <v>449592</v>
      </c>
      <c r="Z229" s="67">
        <v>29854.97</v>
      </c>
      <c r="AA229" s="68">
        <v>29854.97</v>
      </c>
      <c r="AB229" s="68">
        <v>29854.97</v>
      </c>
      <c r="AC229" s="68">
        <v>29854.97</v>
      </c>
      <c r="AD229" s="66">
        <v>119419.88</v>
      </c>
      <c r="AE229" s="67">
        <v>55444.95</v>
      </c>
      <c r="AF229" s="68">
        <v>55444.95</v>
      </c>
      <c r="AG229" s="68">
        <v>55444.95</v>
      </c>
      <c r="AH229" s="68">
        <v>55444.95</v>
      </c>
      <c r="AI229" s="66">
        <v>221779.78</v>
      </c>
      <c r="AJ229" s="69">
        <v>790791.66</v>
      </c>
      <c r="AK229" s="406" t="s">
        <v>1279</v>
      </c>
      <c r="AL229" s="407">
        <v>94768.848117955305</v>
      </c>
      <c r="AM229" s="434">
        <f t="shared" si="132"/>
        <v>483432.25806451618</v>
      </c>
      <c r="AN229" s="435">
        <f t="shared" si="133"/>
        <v>128408.47311827958</v>
      </c>
      <c r="AO229" s="436">
        <f t="shared" si="134"/>
        <v>238472.88172043013</v>
      </c>
      <c r="AP229" s="437">
        <f t="shared" si="135"/>
        <v>5.0999999999999996</v>
      </c>
      <c r="AQ229" s="438">
        <f t="shared" si="135"/>
        <v>1.35</v>
      </c>
      <c r="AR229" s="438">
        <f t="shared" si="135"/>
        <v>2.52</v>
      </c>
      <c r="AS229" s="443">
        <f t="shared" si="136"/>
        <v>8.9699999999999989</v>
      </c>
      <c r="AT229" s="437">
        <f t="shared" si="137"/>
        <v>4.74</v>
      </c>
      <c r="AU229" s="438">
        <f t="shared" si="138"/>
        <v>1.26</v>
      </c>
      <c r="AV229" s="438">
        <f t="shared" si="139"/>
        <v>2.34</v>
      </c>
      <c r="AW229" s="444">
        <f t="shared" si="140"/>
        <v>8.34</v>
      </c>
      <c r="AX229" s="441">
        <f t="shared" si="141"/>
        <v>4.74</v>
      </c>
      <c r="AY229" s="70">
        <f t="shared" si="142"/>
        <v>4</v>
      </c>
      <c r="AZ229" s="438">
        <f t="shared" si="119"/>
        <v>0.32</v>
      </c>
      <c r="BA229" s="442">
        <f t="shared" si="120"/>
        <v>0.59</v>
      </c>
      <c r="BB229" s="438">
        <f t="shared" si="143"/>
        <v>4.74</v>
      </c>
      <c r="BC229" s="70">
        <v>4</v>
      </c>
      <c r="BD229" s="438">
        <f t="shared" si="121"/>
        <v>0.32</v>
      </c>
      <c r="BE229" s="442">
        <f t="shared" si="122"/>
        <v>0.59</v>
      </c>
      <c r="BF229" s="438">
        <f t="shared" si="144"/>
        <v>4.74</v>
      </c>
      <c r="BG229" s="70">
        <v>4</v>
      </c>
      <c r="BH229" s="438">
        <f t="shared" si="123"/>
        <v>0.32</v>
      </c>
      <c r="BI229" s="442">
        <f t="shared" si="124"/>
        <v>0.59</v>
      </c>
      <c r="BJ229" s="438">
        <f t="shared" si="145"/>
        <v>4.74</v>
      </c>
      <c r="BK229" s="70">
        <v>4</v>
      </c>
      <c r="BL229" s="438">
        <f t="shared" si="125"/>
        <v>0.32</v>
      </c>
      <c r="BM229" s="442">
        <f t="shared" si="126"/>
        <v>0.59</v>
      </c>
      <c r="BN229" s="93">
        <v>0</v>
      </c>
      <c r="BO229" s="93">
        <f>+INDEX(FY2018_ALL_Targets!DV:DV,MATCH('Final Comp Values'!C229,FY2018_ALL_Targets!B:B,0))</f>
        <v>0</v>
      </c>
      <c r="BP229" s="93">
        <f>++INDEX(FY2018_ALL_Targets!DW:DW,MATCH('Final Comp Values'!C229,FY2018_ALL_Targets!B:B,0))</f>
        <v>0</v>
      </c>
      <c r="BQ229" s="539">
        <f>++INDEX(FY2018_ALL_Targets!DX:DX,MATCH('Final Comp Values'!$C229,FY2018_ALL_Targets!$B:$B,0))</f>
        <v>0</v>
      </c>
      <c r="BR229" s="437">
        <f t="shared" si="127"/>
        <v>0</v>
      </c>
      <c r="BS229" s="438">
        <f t="shared" si="128"/>
        <v>0</v>
      </c>
      <c r="BT229" s="543">
        <f t="shared" si="146"/>
        <v>0</v>
      </c>
      <c r="BU229" s="437">
        <f t="shared" si="147"/>
        <v>8.379999999999999</v>
      </c>
      <c r="BV229" s="438">
        <f t="shared" si="129"/>
        <v>794162.94722846535</v>
      </c>
      <c r="BW229" s="548">
        <f t="shared" si="148"/>
        <v>2.1421138348544878E-3</v>
      </c>
      <c r="BX229" s="437">
        <f t="shared" si="130"/>
        <v>0</v>
      </c>
      <c r="BY229" s="551">
        <f t="shared" si="131"/>
        <v>0</v>
      </c>
      <c r="BZ229" s="471">
        <f t="shared" si="149"/>
        <v>0</v>
      </c>
      <c r="CA229" s="469">
        <f t="shared" si="150"/>
        <v>790791.66</v>
      </c>
      <c r="CB229" s="471">
        <f t="shared" si="151"/>
        <v>794162.94722846535</v>
      </c>
      <c r="CC229" s="471">
        <f t="shared" si="152"/>
        <v>3.9999999999999147E-2</v>
      </c>
      <c r="CD229" s="474">
        <f t="shared" si="153"/>
        <v>3792.7657553956033</v>
      </c>
      <c r="CE229" s="474">
        <f t="shared" si="154"/>
        <v>3371.2872284653131</v>
      </c>
      <c r="CF229" s="472">
        <f t="shared" si="155"/>
        <v>421.47852693029017</v>
      </c>
      <c r="CG229" s="473">
        <f t="shared" si="156"/>
        <v>0</v>
      </c>
    </row>
    <row r="230" spans="1:85" s="71" customFormat="1" ht="15.75" customHeight="1" x14ac:dyDescent="0.25">
      <c r="A230" s="110">
        <v>1025569</v>
      </c>
      <c r="B230" s="111">
        <v>105682</v>
      </c>
      <c r="C230" s="111">
        <v>676356</v>
      </c>
      <c r="D230" s="111" t="s">
        <v>1279</v>
      </c>
      <c r="E230" s="112" t="s">
        <v>536</v>
      </c>
      <c r="F230" s="112" t="s">
        <v>1371</v>
      </c>
      <c r="G230" s="113" t="s">
        <v>1260</v>
      </c>
      <c r="H230" s="114" t="s">
        <v>1371</v>
      </c>
      <c r="I230" s="70" t="s">
        <v>35</v>
      </c>
      <c r="J230" s="70" t="s">
        <v>1262</v>
      </c>
      <c r="K230" s="70" t="s">
        <v>35</v>
      </c>
      <c r="L230" s="70"/>
      <c r="M230" s="70"/>
      <c r="N230" s="77"/>
      <c r="O230" s="70">
        <v>1025569</v>
      </c>
      <c r="P230" s="78">
        <v>7514</v>
      </c>
      <c r="Q230" s="79">
        <v>41730</v>
      </c>
      <c r="R230" s="79">
        <v>42004</v>
      </c>
      <c r="S230" s="78">
        <v>9973</v>
      </c>
      <c r="T230" s="80" t="s">
        <v>1263</v>
      </c>
      <c r="U230" s="61">
        <v>1.2782908201979435E-3</v>
      </c>
      <c r="V230" s="62">
        <v>1.014353617320477E-3</v>
      </c>
      <c r="W230" s="30">
        <v>121433</v>
      </c>
      <c r="X230" s="63">
        <v>121433</v>
      </c>
      <c r="Y230" s="63">
        <v>242866</v>
      </c>
      <c r="Z230" s="67">
        <v>16127.38</v>
      </c>
      <c r="AA230" s="68">
        <v>16127.38</v>
      </c>
      <c r="AB230" s="68">
        <v>16127.38</v>
      </c>
      <c r="AC230" s="68">
        <v>16127.38</v>
      </c>
      <c r="AD230" s="66">
        <v>64509.51</v>
      </c>
      <c r="AE230" s="67">
        <v>29950.84</v>
      </c>
      <c r="AF230" s="68">
        <v>29950.84</v>
      </c>
      <c r="AG230" s="68">
        <v>29950.84</v>
      </c>
      <c r="AH230" s="68">
        <v>29950.84</v>
      </c>
      <c r="AI230" s="66">
        <v>119803.37</v>
      </c>
      <c r="AJ230" s="69">
        <v>427178.88</v>
      </c>
      <c r="AK230" s="406" t="s">
        <v>1279</v>
      </c>
      <c r="AL230" s="407">
        <v>94768.848117955305</v>
      </c>
      <c r="AM230" s="434">
        <f t="shared" si="132"/>
        <v>261146.2365591398</v>
      </c>
      <c r="AN230" s="435">
        <f t="shared" si="133"/>
        <v>69365.064516129045</v>
      </c>
      <c r="AO230" s="436">
        <f t="shared" si="134"/>
        <v>128820.82795698925</v>
      </c>
      <c r="AP230" s="437">
        <f t="shared" si="135"/>
        <v>2.76</v>
      </c>
      <c r="AQ230" s="438">
        <f t="shared" si="135"/>
        <v>0.73</v>
      </c>
      <c r="AR230" s="438">
        <f t="shared" si="135"/>
        <v>1.36</v>
      </c>
      <c r="AS230" s="443">
        <f t="shared" si="136"/>
        <v>4.8499999999999996</v>
      </c>
      <c r="AT230" s="437">
        <f t="shared" si="137"/>
        <v>2.56</v>
      </c>
      <c r="AU230" s="438">
        <f t="shared" si="138"/>
        <v>0.68</v>
      </c>
      <c r="AV230" s="438">
        <f t="shared" si="139"/>
        <v>1.26</v>
      </c>
      <c r="AW230" s="444">
        <f t="shared" si="140"/>
        <v>4.5</v>
      </c>
      <c r="AX230" s="441">
        <f t="shared" si="141"/>
        <v>2.56</v>
      </c>
      <c r="AY230" s="70">
        <f t="shared" si="142"/>
        <v>4</v>
      </c>
      <c r="AZ230" s="438">
        <f t="shared" si="119"/>
        <v>0.17</v>
      </c>
      <c r="BA230" s="442">
        <f t="shared" si="120"/>
        <v>0.32</v>
      </c>
      <c r="BB230" s="438">
        <f t="shared" si="143"/>
        <v>2.56</v>
      </c>
      <c r="BC230" s="70">
        <v>4</v>
      </c>
      <c r="BD230" s="438">
        <f t="shared" si="121"/>
        <v>0.17</v>
      </c>
      <c r="BE230" s="442">
        <f t="shared" si="122"/>
        <v>0.32</v>
      </c>
      <c r="BF230" s="438">
        <f t="shared" si="144"/>
        <v>2.56</v>
      </c>
      <c r="BG230" s="70">
        <v>4</v>
      </c>
      <c r="BH230" s="438">
        <f t="shared" si="123"/>
        <v>0.17</v>
      </c>
      <c r="BI230" s="442">
        <f t="shared" si="124"/>
        <v>0.32</v>
      </c>
      <c r="BJ230" s="438">
        <f t="shared" si="145"/>
        <v>2.56</v>
      </c>
      <c r="BK230" s="70">
        <v>4</v>
      </c>
      <c r="BL230" s="438">
        <f t="shared" si="125"/>
        <v>0.17</v>
      </c>
      <c r="BM230" s="442">
        <f t="shared" si="126"/>
        <v>0.32</v>
      </c>
      <c r="BN230" s="93">
        <v>0</v>
      </c>
      <c r="BO230" s="93">
        <f>+INDEX(FY2018_ALL_Targets!DV:DV,MATCH('Final Comp Values'!C230,FY2018_ALL_Targets!B:B,0))</f>
        <v>0</v>
      </c>
      <c r="BP230" s="93">
        <f>++INDEX(FY2018_ALL_Targets!DW:DW,MATCH('Final Comp Values'!C230,FY2018_ALL_Targets!B:B,0))</f>
        <v>0</v>
      </c>
      <c r="BQ230" s="539">
        <f>++INDEX(FY2018_ALL_Targets!DX:DX,MATCH('Final Comp Values'!$C230,FY2018_ALL_Targets!$B:$B,0))</f>
        <v>0</v>
      </c>
      <c r="BR230" s="437">
        <f t="shared" si="127"/>
        <v>0</v>
      </c>
      <c r="BS230" s="438">
        <f t="shared" si="128"/>
        <v>0</v>
      </c>
      <c r="BT230" s="543">
        <f t="shared" si="146"/>
        <v>0</v>
      </c>
      <c r="BU230" s="437">
        <f t="shared" si="147"/>
        <v>4.5199999999999996</v>
      </c>
      <c r="BV230" s="438">
        <f t="shared" si="129"/>
        <v>428355.19349315792</v>
      </c>
      <c r="BW230" s="548">
        <f t="shared" si="148"/>
        <v>1.1554122355062393E-3</v>
      </c>
      <c r="BX230" s="437">
        <f t="shared" si="130"/>
        <v>0</v>
      </c>
      <c r="BY230" s="551">
        <f t="shared" si="131"/>
        <v>0</v>
      </c>
      <c r="BZ230" s="471">
        <f t="shared" si="149"/>
        <v>-4.9960036108132044E-16</v>
      </c>
      <c r="CA230" s="469">
        <f t="shared" si="150"/>
        <v>427178.88</v>
      </c>
      <c r="CB230" s="471">
        <f t="shared" si="151"/>
        <v>428355.19349315792</v>
      </c>
      <c r="CC230" s="471">
        <f t="shared" si="152"/>
        <v>1.9999999999999574E-2</v>
      </c>
      <c r="CD230" s="474">
        <f t="shared" si="153"/>
        <v>1898.5727999999597</v>
      </c>
      <c r="CE230" s="474">
        <f t="shared" si="154"/>
        <v>1176.3134931579116</v>
      </c>
      <c r="CF230" s="472">
        <f t="shared" si="155"/>
        <v>722.25930684204809</v>
      </c>
      <c r="CG230" s="473">
        <f t="shared" si="156"/>
        <v>0</v>
      </c>
    </row>
    <row r="231" spans="1:85" s="71" customFormat="1" ht="15.75" customHeight="1" x14ac:dyDescent="0.25">
      <c r="A231" s="115">
        <v>1025506</v>
      </c>
      <c r="B231" s="111">
        <v>105652</v>
      </c>
      <c r="C231" s="111">
        <v>676350</v>
      </c>
      <c r="D231" s="111" t="s">
        <v>1279</v>
      </c>
      <c r="E231" s="116" t="s">
        <v>534</v>
      </c>
      <c r="F231" s="116" t="s">
        <v>1371</v>
      </c>
      <c r="G231" s="113" t="s">
        <v>1260</v>
      </c>
      <c r="H231" s="114" t="s">
        <v>1371</v>
      </c>
      <c r="I231" s="70" t="s">
        <v>35</v>
      </c>
      <c r="J231" s="70" t="s">
        <v>1262</v>
      </c>
      <c r="K231" s="70" t="s">
        <v>35</v>
      </c>
      <c r="L231" s="70"/>
      <c r="M231" s="70"/>
      <c r="N231" s="77"/>
      <c r="O231" s="70">
        <v>1025506</v>
      </c>
      <c r="P231" s="78">
        <v>7824</v>
      </c>
      <c r="Q231" s="79">
        <v>41730</v>
      </c>
      <c r="R231" s="79">
        <v>42004</v>
      </c>
      <c r="S231" s="78">
        <v>10385</v>
      </c>
      <c r="T231" s="80" t="s">
        <v>1263</v>
      </c>
      <c r="U231" s="61">
        <v>1.3310989840324518E-3</v>
      </c>
      <c r="V231" s="62">
        <v>1.0562581285343581E-3</v>
      </c>
      <c r="W231" s="30">
        <v>126449</v>
      </c>
      <c r="X231" s="63">
        <v>126449</v>
      </c>
      <c r="Y231" s="63">
        <v>252898</v>
      </c>
      <c r="Z231" s="67">
        <v>16793.62</v>
      </c>
      <c r="AA231" s="68">
        <v>16793.62</v>
      </c>
      <c r="AB231" s="68">
        <v>16793.62</v>
      </c>
      <c r="AC231" s="68">
        <v>16793.62</v>
      </c>
      <c r="AD231" s="66">
        <v>67174.490000000005</v>
      </c>
      <c r="AE231" s="67">
        <v>31188.16</v>
      </c>
      <c r="AF231" s="68">
        <v>31188.16</v>
      </c>
      <c r="AG231" s="68">
        <v>31188.16</v>
      </c>
      <c r="AH231" s="68">
        <v>31188.16</v>
      </c>
      <c r="AI231" s="66">
        <v>124752.63</v>
      </c>
      <c r="AJ231" s="69">
        <v>444825.12</v>
      </c>
      <c r="AK231" s="406" t="s">
        <v>1279</v>
      </c>
      <c r="AL231" s="407">
        <v>94768.848117955305</v>
      </c>
      <c r="AM231" s="434">
        <f t="shared" si="132"/>
        <v>271933.33333333337</v>
      </c>
      <c r="AN231" s="435">
        <f t="shared" si="133"/>
        <v>72230.634408602156</v>
      </c>
      <c r="AO231" s="436">
        <f t="shared" si="134"/>
        <v>134142.61290322582</v>
      </c>
      <c r="AP231" s="437">
        <f t="shared" si="135"/>
        <v>2.87</v>
      </c>
      <c r="AQ231" s="438">
        <f t="shared" si="135"/>
        <v>0.76</v>
      </c>
      <c r="AR231" s="438">
        <f t="shared" si="135"/>
        <v>1.42</v>
      </c>
      <c r="AS231" s="443">
        <f t="shared" si="136"/>
        <v>5.05</v>
      </c>
      <c r="AT231" s="437">
        <f t="shared" si="137"/>
        <v>2.67</v>
      </c>
      <c r="AU231" s="438">
        <f t="shared" si="138"/>
        <v>0.71</v>
      </c>
      <c r="AV231" s="438">
        <f t="shared" si="139"/>
        <v>1.32</v>
      </c>
      <c r="AW231" s="444">
        <f t="shared" si="140"/>
        <v>4.7</v>
      </c>
      <c r="AX231" s="441">
        <f t="shared" si="141"/>
        <v>2.67</v>
      </c>
      <c r="AY231" s="70">
        <f t="shared" si="142"/>
        <v>4</v>
      </c>
      <c r="AZ231" s="438">
        <f t="shared" si="119"/>
        <v>0.18</v>
      </c>
      <c r="BA231" s="442">
        <f t="shared" si="120"/>
        <v>0.33</v>
      </c>
      <c r="BB231" s="438">
        <f t="shared" si="143"/>
        <v>2.67</v>
      </c>
      <c r="BC231" s="70">
        <v>4</v>
      </c>
      <c r="BD231" s="438">
        <f t="shared" si="121"/>
        <v>0.18</v>
      </c>
      <c r="BE231" s="442">
        <f t="shared" si="122"/>
        <v>0.33</v>
      </c>
      <c r="BF231" s="438">
        <f t="shared" si="144"/>
        <v>2.67</v>
      </c>
      <c r="BG231" s="70">
        <v>4</v>
      </c>
      <c r="BH231" s="438">
        <f t="shared" si="123"/>
        <v>0.18</v>
      </c>
      <c r="BI231" s="442">
        <f t="shared" si="124"/>
        <v>0.33</v>
      </c>
      <c r="BJ231" s="438">
        <f t="shared" si="145"/>
        <v>2.67</v>
      </c>
      <c r="BK231" s="70">
        <v>4</v>
      </c>
      <c r="BL231" s="438">
        <f t="shared" si="125"/>
        <v>0.18</v>
      </c>
      <c r="BM231" s="442">
        <f t="shared" si="126"/>
        <v>0.33</v>
      </c>
      <c r="BN231" s="93">
        <v>0</v>
      </c>
      <c r="BO231" s="93">
        <f>+INDEX(FY2018_ALL_Targets!DV:DV,MATCH('Final Comp Values'!C231,FY2018_ALL_Targets!B:B,0))</f>
        <v>0</v>
      </c>
      <c r="BP231" s="93">
        <f>++INDEX(FY2018_ALL_Targets!DW:DW,MATCH('Final Comp Values'!C231,FY2018_ALL_Targets!B:B,0))</f>
        <v>0</v>
      </c>
      <c r="BQ231" s="539">
        <f>++INDEX(FY2018_ALL_Targets!DX:DX,MATCH('Final Comp Values'!$C231,FY2018_ALL_Targets!$B:$B,0))</f>
        <v>0</v>
      </c>
      <c r="BR231" s="437">
        <f t="shared" si="127"/>
        <v>0</v>
      </c>
      <c r="BS231" s="438">
        <f t="shared" si="128"/>
        <v>0</v>
      </c>
      <c r="BT231" s="543">
        <f t="shared" si="146"/>
        <v>0</v>
      </c>
      <c r="BU231" s="437">
        <f t="shared" si="147"/>
        <v>4.71</v>
      </c>
      <c r="BV231" s="438">
        <f t="shared" si="129"/>
        <v>446361.27463556948</v>
      </c>
      <c r="BW231" s="548">
        <f t="shared" si="148"/>
        <v>1.2039804489456609E-3</v>
      </c>
      <c r="BX231" s="437">
        <f t="shared" si="130"/>
        <v>0</v>
      </c>
      <c r="BY231" s="551">
        <f t="shared" si="131"/>
        <v>0</v>
      </c>
      <c r="BZ231" s="471">
        <f t="shared" si="149"/>
        <v>0</v>
      </c>
      <c r="CA231" s="469">
        <f t="shared" si="150"/>
        <v>444825.12</v>
      </c>
      <c r="CB231" s="471">
        <f t="shared" si="151"/>
        <v>446361.27463556948</v>
      </c>
      <c r="CC231" s="471">
        <f t="shared" si="152"/>
        <v>9.9999999999997868E-3</v>
      </c>
      <c r="CD231" s="474">
        <f t="shared" si="153"/>
        <v>946.43642553189466</v>
      </c>
      <c r="CE231" s="474">
        <f t="shared" si="154"/>
        <v>1536.1546355694882</v>
      </c>
      <c r="CF231" s="472">
        <f t="shared" si="155"/>
        <v>-589.71821003759351</v>
      </c>
      <c r="CG231" s="473">
        <f t="shared" si="156"/>
        <v>0</v>
      </c>
    </row>
    <row r="232" spans="1:85" s="71" customFormat="1" ht="15.75" customHeight="1" x14ac:dyDescent="0.25">
      <c r="A232" s="110">
        <v>1014242</v>
      </c>
      <c r="B232" s="114">
        <v>5201</v>
      </c>
      <c r="C232" s="114">
        <v>675220</v>
      </c>
      <c r="D232" s="114" t="s">
        <v>1277</v>
      </c>
      <c r="E232" s="116" t="s">
        <v>1017</v>
      </c>
      <c r="F232" s="116" t="s">
        <v>1371</v>
      </c>
      <c r="G232" s="113" t="s">
        <v>1260</v>
      </c>
      <c r="H232" s="114" t="s">
        <v>1371</v>
      </c>
      <c r="I232" s="70" t="s">
        <v>35</v>
      </c>
      <c r="J232" s="70" t="s">
        <v>1262</v>
      </c>
      <c r="K232" s="70" t="s">
        <v>35</v>
      </c>
      <c r="L232" s="70"/>
      <c r="M232" s="70"/>
      <c r="N232" s="77"/>
      <c r="O232" s="70">
        <v>1014242</v>
      </c>
      <c r="P232" s="78">
        <v>18173</v>
      </c>
      <c r="Q232" s="79">
        <v>41640</v>
      </c>
      <c r="R232" s="79">
        <v>42004</v>
      </c>
      <c r="S232" s="78">
        <v>18173</v>
      </c>
      <c r="T232" s="80" t="s">
        <v>1263</v>
      </c>
      <c r="U232" s="61">
        <v>2.3293270906905874E-3</v>
      </c>
      <c r="V232" s="62">
        <v>1.8483754424511211E-3</v>
      </c>
      <c r="W232" s="30">
        <v>221277</v>
      </c>
      <c r="X232" s="63">
        <v>221277</v>
      </c>
      <c r="Y232" s="63">
        <v>442554</v>
      </c>
      <c r="Z232" s="67">
        <v>29387.63</v>
      </c>
      <c r="AA232" s="68">
        <v>29387.63</v>
      </c>
      <c r="AB232" s="68">
        <v>29387.63</v>
      </c>
      <c r="AC232" s="68">
        <v>29387.63</v>
      </c>
      <c r="AD232" s="66">
        <v>117550.51</v>
      </c>
      <c r="AE232" s="67">
        <v>54577.02</v>
      </c>
      <c r="AF232" s="68">
        <v>54577.02</v>
      </c>
      <c r="AG232" s="68">
        <v>54577.02</v>
      </c>
      <c r="AH232" s="68">
        <v>54577.02</v>
      </c>
      <c r="AI232" s="66">
        <v>218308.09</v>
      </c>
      <c r="AJ232" s="69">
        <v>778412.6</v>
      </c>
      <c r="AK232" s="406" t="s">
        <v>1277</v>
      </c>
      <c r="AL232" s="407">
        <v>25877.505779128696</v>
      </c>
      <c r="AM232" s="434">
        <f t="shared" si="132"/>
        <v>475864.5161290323</v>
      </c>
      <c r="AN232" s="435">
        <f t="shared" si="133"/>
        <v>126398.39784946237</v>
      </c>
      <c r="AO232" s="436">
        <f t="shared" si="134"/>
        <v>234739.88172043013</v>
      </c>
      <c r="AP232" s="437">
        <f t="shared" si="135"/>
        <v>18.39</v>
      </c>
      <c r="AQ232" s="438">
        <f t="shared" si="135"/>
        <v>4.88</v>
      </c>
      <c r="AR232" s="438">
        <f t="shared" si="135"/>
        <v>9.07</v>
      </c>
      <c r="AS232" s="443">
        <f t="shared" si="136"/>
        <v>32.340000000000003</v>
      </c>
      <c r="AT232" s="437">
        <f t="shared" si="137"/>
        <v>17.100000000000001</v>
      </c>
      <c r="AU232" s="438">
        <f t="shared" si="138"/>
        <v>4.54</v>
      </c>
      <c r="AV232" s="438">
        <f t="shared" si="139"/>
        <v>8.44</v>
      </c>
      <c r="AW232" s="444">
        <f t="shared" si="140"/>
        <v>30.08</v>
      </c>
      <c r="AX232" s="441">
        <f t="shared" si="141"/>
        <v>17.100000000000001</v>
      </c>
      <c r="AY232" s="70">
        <f t="shared" si="142"/>
        <v>4</v>
      </c>
      <c r="AZ232" s="438">
        <f t="shared" si="119"/>
        <v>1.1399999999999999</v>
      </c>
      <c r="BA232" s="442">
        <f t="shared" si="120"/>
        <v>2.11</v>
      </c>
      <c r="BB232" s="438">
        <f t="shared" si="143"/>
        <v>17.100000000000001</v>
      </c>
      <c r="BC232" s="70">
        <v>4</v>
      </c>
      <c r="BD232" s="438">
        <f t="shared" si="121"/>
        <v>1.1399999999999999</v>
      </c>
      <c r="BE232" s="442">
        <f t="shared" si="122"/>
        <v>2.11</v>
      </c>
      <c r="BF232" s="438">
        <f t="shared" si="144"/>
        <v>17.100000000000001</v>
      </c>
      <c r="BG232" s="70">
        <v>4</v>
      </c>
      <c r="BH232" s="438">
        <f t="shared" si="123"/>
        <v>1.1399999999999999</v>
      </c>
      <c r="BI232" s="442">
        <f t="shared" si="124"/>
        <v>2.11</v>
      </c>
      <c r="BJ232" s="438">
        <f t="shared" si="145"/>
        <v>17.100000000000001</v>
      </c>
      <c r="BK232" s="70">
        <v>4</v>
      </c>
      <c r="BL232" s="438">
        <f t="shared" si="125"/>
        <v>1.1399999999999999</v>
      </c>
      <c r="BM232" s="442">
        <f t="shared" si="126"/>
        <v>2.11</v>
      </c>
      <c r="BN232" s="93">
        <v>0</v>
      </c>
      <c r="BO232" s="93">
        <f>+INDEX(FY2018_ALL_Targets!DV:DV,MATCH('Final Comp Values'!C232,FY2018_ALL_Targets!B:B,0))</f>
        <v>0</v>
      </c>
      <c r="BP232" s="93">
        <f>++INDEX(FY2018_ALL_Targets!DW:DW,MATCH('Final Comp Values'!C232,FY2018_ALL_Targets!B:B,0))</f>
        <v>0</v>
      </c>
      <c r="BQ232" s="539">
        <f>++INDEX(FY2018_ALL_Targets!DX:DX,MATCH('Final Comp Values'!$C232,FY2018_ALL_Targets!$B:$B,0))</f>
        <v>0</v>
      </c>
      <c r="BR232" s="437">
        <f t="shared" si="127"/>
        <v>0</v>
      </c>
      <c r="BS232" s="438">
        <f t="shared" si="128"/>
        <v>0</v>
      </c>
      <c r="BT232" s="543">
        <f t="shared" si="146"/>
        <v>0</v>
      </c>
      <c r="BU232" s="437">
        <f t="shared" si="147"/>
        <v>30.1</v>
      </c>
      <c r="BV232" s="438">
        <f t="shared" si="129"/>
        <v>778912.92395177379</v>
      </c>
      <c r="BW232" s="548">
        <f t="shared" si="148"/>
        <v>2.1009795991704145E-3</v>
      </c>
      <c r="BX232" s="437">
        <f t="shared" si="130"/>
        <v>0</v>
      </c>
      <c r="BY232" s="551">
        <f t="shared" si="131"/>
        <v>0</v>
      </c>
      <c r="BZ232" s="471">
        <f t="shared" si="149"/>
        <v>0</v>
      </c>
      <c r="CA232" s="469">
        <f t="shared" si="150"/>
        <v>778412.6</v>
      </c>
      <c r="CB232" s="471">
        <f t="shared" si="151"/>
        <v>778912.92395177379</v>
      </c>
      <c r="CC232" s="471">
        <f t="shared" si="152"/>
        <v>2.0000000000003126E-2</v>
      </c>
      <c r="CD232" s="474">
        <f t="shared" si="153"/>
        <v>517.56156914901703</v>
      </c>
      <c r="CE232" s="474">
        <f t="shared" si="154"/>
        <v>500.32395177381113</v>
      </c>
      <c r="CF232" s="472">
        <f t="shared" si="155"/>
        <v>17.2376173752059</v>
      </c>
      <c r="CG232" s="473">
        <f t="shared" si="156"/>
        <v>0</v>
      </c>
    </row>
    <row r="233" spans="1:85" s="71" customFormat="1" ht="15.75" customHeight="1" x14ac:dyDescent="0.25">
      <c r="A233" s="110">
        <v>1021324</v>
      </c>
      <c r="B233" s="114">
        <v>5329</v>
      </c>
      <c r="C233" s="114">
        <v>676051</v>
      </c>
      <c r="D233" s="114" t="s">
        <v>1296</v>
      </c>
      <c r="E233" s="116" t="s">
        <v>1097</v>
      </c>
      <c r="F233" s="116" t="s">
        <v>1371</v>
      </c>
      <c r="G233" s="113" t="s">
        <v>1260</v>
      </c>
      <c r="H233" s="114" t="s">
        <v>1371</v>
      </c>
      <c r="I233" s="70" t="s">
        <v>35</v>
      </c>
      <c r="J233" s="70" t="s">
        <v>1262</v>
      </c>
      <c r="K233" s="70" t="s">
        <v>35</v>
      </c>
      <c r="L233" s="70"/>
      <c r="M233" s="70"/>
      <c r="N233" s="77"/>
      <c r="O233" s="70">
        <v>1021324</v>
      </c>
      <c r="P233" s="78">
        <v>12678</v>
      </c>
      <c r="Q233" s="79">
        <v>41640</v>
      </c>
      <c r="R233" s="79">
        <v>42004</v>
      </c>
      <c r="S233" s="78">
        <v>12678</v>
      </c>
      <c r="T233" s="80" t="s">
        <v>1263</v>
      </c>
      <c r="U233" s="61">
        <v>1.6250046143055777E-3</v>
      </c>
      <c r="V233" s="62">
        <v>1.2894791096349151E-3</v>
      </c>
      <c r="W233" s="30">
        <v>154369</v>
      </c>
      <c r="X233" s="63">
        <v>154369</v>
      </c>
      <c r="Y233" s="63">
        <v>308738</v>
      </c>
      <c r="Z233" s="67">
        <v>20501.64</v>
      </c>
      <c r="AA233" s="68">
        <v>20501.64</v>
      </c>
      <c r="AB233" s="68">
        <v>20501.64</v>
      </c>
      <c r="AC233" s="68">
        <v>20501.64</v>
      </c>
      <c r="AD233" s="66">
        <v>82006.570000000007</v>
      </c>
      <c r="AE233" s="67">
        <v>38074.480000000003</v>
      </c>
      <c r="AF233" s="68">
        <v>38074.480000000003</v>
      </c>
      <c r="AG233" s="68">
        <v>38074.480000000003</v>
      </c>
      <c r="AH233" s="68">
        <v>38074.480000000003</v>
      </c>
      <c r="AI233" s="66">
        <v>152297.91</v>
      </c>
      <c r="AJ233" s="69">
        <v>543042.48</v>
      </c>
      <c r="AK233" s="406" t="s">
        <v>1296</v>
      </c>
      <c r="AL233" s="407">
        <v>78350.213597275724</v>
      </c>
      <c r="AM233" s="434">
        <f t="shared" si="132"/>
        <v>331976.34408602153</v>
      </c>
      <c r="AN233" s="435">
        <f t="shared" si="133"/>
        <v>88179.107526881737</v>
      </c>
      <c r="AO233" s="436">
        <f t="shared" si="134"/>
        <v>163761.19354838712</v>
      </c>
      <c r="AP233" s="437">
        <f t="shared" si="135"/>
        <v>4.24</v>
      </c>
      <c r="AQ233" s="438">
        <f t="shared" si="135"/>
        <v>1.1299999999999999</v>
      </c>
      <c r="AR233" s="438">
        <f t="shared" si="135"/>
        <v>2.09</v>
      </c>
      <c r="AS233" s="443">
        <f t="shared" si="136"/>
        <v>7.46</v>
      </c>
      <c r="AT233" s="437">
        <f t="shared" si="137"/>
        <v>3.94</v>
      </c>
      <c r="AU233" s="438">
        <f t="shared" si="138"/>
        <v>1.05</v>
      </c>
      <c r="AV233" s="438">
        <f t="shared" si="139"/>
        <v>1.94</v>
      </c>
      <c r="AW233" s="444">
        <f t="shared" si="140"/>
        <v>6.93</v>
      </c>
      <c r="AX233" s="441">
        <f t="shared" si="141"/>
        <v>3.94</v>
      </c>
      <c r="AY233" s="70">
        <f t="shared" si="142"/>
        <v>4</v>
      </c>
      <c r="AZ233" s="438">
        <f t="shared" si="119"/>
        <v>0.26</v>
      </c>
      <c r="BA233" s="442">
        <f t="shared" si="120"/>
        <v>0.49</v>
      </c>
      <c r="BB233" s="438">
        <f t="shared" si="143"/>
        <v>3.94</v>
      </c>
      <c r="BC233" s="70">
        <v>4</v>
      </c>
      <c r="BD233" s="438">
        <f t="shared" si="121"/>
        <v>0.26</v>
      </c>
      <c r="BE233" s="442">
        <f t="shared" si="122"/>
        <v>0.49</v>
      </c>
      <c r="BF233" s="438">
        <f t="shared" si="144"/>
        <v>3.94</v>
      </c>
      <c r="BG233" s="70">
        <v>4</v>
      </c>
      <c r="BH233" s="438">
        <f t="shared" si="123"/>
        <v>0.26</v>
      </c>
      <c r="BI233" s="442">
        <f t="shared" si="124"/>
        <v>0.49</v>
      </c>
      <c r="BJ233" s="438">
        <f t="shared" si="145"/>
        <v>3.94</v>
      </c>
      <c r="BK233" s="70">
        <v>4</v>
      </c>
      <c r="BL233" s="438">
        <f t="shared" si="125"/>
        <v>0.26</v>
      </c>
      <c r="BM233" s="442">
        <f t="shared" si="126"/>
        <v>0.49</v>
      </c>
      <c r="BN233" s="93">
        <v>0</v>
      </c>
      <c r="BO233" s="93">
        <f>+INDEX(FY2018_ALL_Targets!DV:DV,MATCH('Final Comp Values'!C233,FY2018_ALL_Targets!B:B,0))</f>
        <v>0</v>
      </c>
      <c r="BP233" s="93">
        <f>++INDEX(FY2018_ALL_Targets!DW:DW,MATCH('Final Comp Values'!C233,FY2018_ALL_Targets!B:B,0))</f>
        <v>0</v>
      </c>
      <c r="BQ233" s="539">
        <f>++INDEX(FY2018_ALL_Targets!DX:DX,MATCH('Final Comp Values'!$C233,FY2018_ALL_Targets!$B:$B,0))</f>
        <v>0</v>
      </c>
      <c r="BR233" s="437">
        <f t="shared" si="127"/>
        <v>0</v>
      </c>
      <c r="BS233" s="438">
        <f t="shared" si="128"/>
        <v>0</v>
      </c>
      <c r="BT233" s="543">
        <f t="shared" si="146"/>
        <v>0</v>
      </c>
      <c r="BU233" s="437">
        <f t="shared" si="147"/>
        <v>6.9399999999999995</v>
      </c>
      <c r="BV233" s="438">
        <f t="shared" si="129"/>
        <v>543750.48236509354</v>
      </c>
      <c r="BW233" s="548">
        <f t="shared" si="148"/>
        <v>1.466670580701349E-3</v>
      </c>
      <c r="BX233" s="437">
        <f t="shared" si="130"/>
        <v>0</v>
      </c>
      <c r="BY233" s="551">
        <f t="shared" si="131"/>
        <v>0</v>
      </c>
      <c r="BZ233" s="471">
        <f t="shared" si="149"/>
        <v>-8.8817841970012523E-16</v>
      </c>
      <c r="CA233" s="469">
        <f t="shared" si="150"/>
        <v>543042.48</v>
      </c>
      <c r="CB233" s="471">
        <f t="shared" si="151"/>
        <v>543750.48236509354</v>
      </c>
      <c r="CC233" s="471">
        <f t="shared" si="152"/>
        <v>9.9999999999997868E-3</v>
      </c>
      <c r="CD233" s="474">
        <f t="shared" si="153"/>
        <v>783.61108225106545</v>
      </c>
      <c r="CE233" s="474">
        <f t="shared" si="154"/>
        <v>708.00236509356182</v>
      </c>
      <c r="CF233" s="472">
        <f t="shared" si="155"/>
        <v>75.608717157503634</v>
      </c>
      <c r="CG233" s="473">
        <f t="shared" si="156"/>
        <v>0</v>
      </c>
    </row>
    <row r="234" spans="1:85" s="71" customFormat="1" ht="15.75" customHeight="1" x14ac:dyDescent="0.25">
      <c r="A234" s="110">
        <v>1015194</v>
      </c>
      <c r="B234" s="114">
        <v>5161</v>
      </c>
      <c r="C234" s="114">
        <v>675132</v>
      </c>
      <c r="D234" s="114" t="s">
        <v>1274</v>
      </c>
      <c r="E234" s="116" t="s">
        <v>991</v>
      </c>
      <c r="F234" s="116" t="s">
        <v>1371</v>
      </c>
      <c r="G234" s="113" t="s">
        <v>1260</v>
      </c>
      <c r="H234" s="114" t="s">
        <v>1371</v>
      </c>
      <c r="I234" s="70" t="s">
        <v>35</v>
      </c>
      <c r="J234" s="70" t="s">
        <v>1262</v>
      </c>
      <c r="K234" s="70" t="s">
        <v>35</v>
      </c>
      <c r="L234" s="70"/>
      <c r="M234" s="70"/>
      <c r="N234" s="77"/>
      <c r="O234" s="70">
        <v>1015194</v>
      </c>
      <c r="P234" s="78">
        <v>12113</v>
      </c>
      <c r="Q234" s="79">
        <v>41640</v>
      </c>
      <c r="R234" s="79">
        <v>42004</v>
      </c>
      <c r="S234" s="78">
        <v>12113</v>
      </c>
      <c r="T234" s="80" t="s">
        <v>1263</v>
      </c>
      <c r="U234" s="61">
        <v>1.5525856517655358E-3</v>
      </c>
      <c r="V234" s="62">
        <v>1.2320129716838402E-3</v>
      </c>
      <c r="W234" s="30">
        <v>147489</v>
      </c>
      <c r="X234" s="63">
        <v>147489</v>
      </c>
      <c r="Y234" s="63">
        <v>294978</v>
      </c>
      <c r="Z234" s="67">
        <v>19587.98</v>
      </c>
      <c r="AA234" s="68">
        <v>19587.98</v>
      </c>
      <c r="AB234" s="68">
        <v>19587.98</v>
      </c>
      <c r="AC234" s="68">
        <v>19587.98</v>
      </c>
      <c r="AD234" s="66">
        <v>78351.91</v>
      </c>
      <c r="AE234" s="67">
        <v>36377.68</v>
      </c>
      <c r="AF234" s="68">
        <v>36377.68</v>
      </c>
      <c r="AG234" s="68">
        <v>36377.68</v>
      </c>
      <c r="AH234" s="68">
        <v>36377.68</v>
      </c>
      <c r="AI234" s="66">
        <v>145510.70000000001</v>
      </c>
      <c r="AJ234" s="69">
        <v>518840.61000000004</v>
      </c>
      <c r="AK234" s="406" t="s">
        <v>1274</v>
      </c>
      <c r="AL234" s="407">
        <v>58134.265874579767</v>
      </c>
      <c r="AM234" s="434">
        <f t="shared" si="132"/>
        <v>317180.64516129036</v>
      </c>
      <c r="AN234" s="435">
        <f t="shared" si="133"/>
        <v>84249.365591397858</v>
      </c>
      <c r="AO234" s="436">
        <f t="shared" si="134"/>
        <v>156463.11827956993</v>
      </c>
      <c r="AP234" s="437">
        <f t="shared" si="135"/>
        <v>5.46</v>
      </c>
      <c r="AQ234" s="438">
        <f t="shared" si="135"/>
        <v>1.45</v>
      </c>
      <c r="AR234" s="438">
        <f t="shared" si="135"/>
        <v>2.69</v>
      </c>
      <c r="AS234" s="443">
        <f t="shared" si="136"/>
        <v>9.6</v>
      </c>
      <c r="AT234" s="437">
        <f t="shared" si="137"/>
        <v>5.07</v>
      </c>
      <c r="AU234" s="438">
        <f t="shared" si="138"/>
        <v>1.35</v>
      </c>
      <c r="AV234" s="438">
        <f t="shared" si="139"/>
        <v>2.5</v>
      </c>
      <c r="AW234" s="444">
        <f t="shared" si="140"/>
        <v>8.92</v>
      </c>
      <c r="AX234" s="441">
        <f t="shared" si="141"/>
        <v>5.07</v>
      </c>
      <c r="AY234" s="70">
        <f t="shared" si="142"/>
        <v>4</v>
      </c>
      <c r="AZ234" s="438">
        <f t="shared" si="119"/>
        <v>0.34</v>
      </c>
      <c r="BA234" s="442">
        <f t="shared" si="120"/>
        <v>0.63</v>
      </c>
      <c r="BB234" s="438">
        <f t="shared" si="143"/>
        <v>5.07</v>
      </c>
      <c r="BC234" s="70">
        <v>4</v>
      </c>
      <c r="BD234" s="438">
        <f t="shared" si="121"/>
        <v>0.34</v>
      </c>
      <c r="BE234" s="442">
        <f t="shared" si="122"/>
        <v>0.63</v>
      </c>
      <c r="BF234" s="438">
        <f t="shared" si="144"/>
        <v>5.07</v>
      </c>
      <c r="BG234" s="70">
        <v>4</v>
      </c>
      <c r="BH234" s="438">
        <f t="shared" si="123"/>
        <v>0.34</v>
      </c>
      <c r="BI234" s="442">
        <f t="shared" si="124"/>
        <v>0.63</v>
      </c>
      <c r="BJ234" s="438">
        <f t="shared" si="145"/>
        <v>5.07</v>
      </c>
      <c r="BK234" s="70">
        <v>4</v>
      </c>
      <c r="BL234" s="438">
        <f t="shared" si="125"/>
        <v>0.34</v>
      </c>
      <c r="BM234" s="442">
        <f t="shared" si="126"/>
        <v>0.63</v>
      </c>
      <c r="BN234" s="93">
        <v>0</v>
      </c>
      <c r="BO234" s="93">
        <f>+INDEX(FY2018_ALL_Targets!DV:DV,MATCH('Final Comp Values'!C234,FY2018_ALL_Targets!B:B,0))</f>
        <v>0</v>
      </c>
      <c r="BP234" s="93">
        <f>++INDEX(FY2018_ALL_Targets!DW:DW,MATCH('Final Comp Values'!C234,FY2018_ALL_Targets!B:B,0))</f>
        <v>0</v>
      </c>
      <c r="BQ234" s="539">
        <f>++INDEX(FY2018_ALL_Targets!DX:DX,MATCH('Final Comp Values'!$C234,FY2018_ALL_Targets!$B:$B,0))</f>
        <v>0</v>
      </c>
      <c r="BR234" s="437">
        <f t="shared" si="127"/>
        <v>0</v>
      </c>
      <c r="BS234" s="438">
        <f t="shared" si="128"/>
        <v>0</v>
      </c>
      <c r="BT234" s="543">
        <f t="shared" si="146"/>
        <v>0</v>
      </c>
      <c r="BU234" s="437">
        <f t="shared" si="147"/>
        <v>8.9499999999999993</v>
      </c>
      <c r="BV234" s="438">
        <f t="shared" si="129"/>
        <v>520301.67957748886</v>
      </c>
      <c r="BW234" s="548">
        <f t="shared" si="148"/>
        <v>1.4034215900031563E-3</v>
      </c>
      <c r="BX234" s="437">
        <f t="shared" si="130"/>
        <v>0</v>
      </c>
      <c r="BY234" s="551">
        <f t="shared" si="131"/>
        <v>0</v>
      </c>
      <c r="BZ234" s="471">
        <f t="shared" si="149"/>
        <v>0</v>
      </c>
      <c r="CA234" s="469">
        <f t="shared" si="150"/>
        <v>518840.61000000004</v>
      </c>
      <c r="CB234" s="471">
        <f t="shared" si="151"/>
        <v>520301.67957748886</v>
      </c>
      <c r="CC234" s="471">
        <f t="shared" si="152"/>
        <v>2.9999999999999361E-2</v>
      </c>
      <c r="CD234" s="474">
        <f t="shared" si="153"/>
        <v>1744.9796300448058</v>
      </c>
      <c r="CE234" s="474">
        <f t="shared" si="154"/>
        <v>1461.0695774888154</v>
      </c>
      <c r="CF234" s="472">
        <f t="shared" si="155"/>
        <v>283.91005255599043</v>
      </c>
      <c r="CG234" s="473">
        <f t="shared" si="156"/>
        <v>0</v>
      </c>
    </row>
    <row r="235" spans="1:85" s="71" customFormat="1" ht="15.75" customHeight="1" x14ac:dyDescent="0.25">
      <c r="A235" s="110">
        <v>1025579</v>
      </c>
      <c r="B235" s="114">
        <v>105594</v>
      </c>
      <c r="C235" s="114">
        <v>676362</v>
      </c>
      <c r="D235" s="114" t="s">
        <v>1279</v>
      </c>
      <c r="E235" s="116" t="s">
        <v>530</v>
      </c>
      <c r="F235" s="116" t="s">
        <v>1371</v>
      </c>
      <c r="G235" s="113" t="s">
        <v>1260</v>
      </c>
      <c r="H235" s="114" t="s">
        <v>1371</v>
      </c>
      <c r="I235" s="70" t="s">
        <v>35</v>
      </c>
      <c r="J235" s="70" t="s">
        <v>1262</v>
      </c>
      <c r="K235" s="70" t="s">
        <v>35</v>
      </c>
      <c r="L235" s="70"/>
      <c r="M235" s="70"/>
      <c r="N235" s="77"/>
      <c r="O235" s="109">
        <v>1025579</v>
      </c>
      <c r="P235" s="78">
        <v>5586</v>
      </c>
      <c r="Q235" s="79">
        <v>41760</v>
      </c>
      <c r="R235" s="79">
        <v>42004</v>
      </c>
      <c r="S235" s="78">
        <v>8322</v>
      </c>
      <c r="T235" s="80" t="s">
        <v>1263</v>
      </c>
      <c r="U235" s="61">
        <v>1.0666736393950952E-3</v>
      </c>
      <c r="V235" s="62">
        <v>8.4643044252892909E-4</v>
      </c>
      <c r="W235" s="30">
        <v>101330</v>
      </c>
      <c r="X235" s="63">
        <v>101330</v>
      </c>
      <c r="Y235" s="63">
        <v>202660</v>
      </c>
      <c r="Z235" s="67">
        <v>13457.54</v>
      </c>
      <c r="AA235" s="68">
        <v>13457.54</v>
      </c>
      <c r="AB235" s="68">
        <v>13457.54</v>
      </c>
      <c r="AC235" s="68">
        <v>13457.54</v>
      </c>
      <c r="AD235" s="66">
        <v>53830.15</v>
      </c>
      <c r="AE235" s="67">
        <v>24992.57</v>
      </c>
      <c r="AF235" s="68">
        <v>24992.57</v>
      </c>
      <c r="AG235" s="68">
        <v>24992.57</v>
      </c>
      <c r="AH235" s="68">
        <v>24992.57</v>
      </c>
      <c r="AI235" s="66">
        <v>99970.28</v>
      </c>
      <c r="AJ235" s="69">
        <v>356460.43</v>
      </c>
      <c r="AK235" s="406" t="s">
        <v>1279</v>
      </c>
      <c r="AL235" s="407">
        <v>94768.848117955305</v>
      </c>
      <c r="AM235" s="434">
        <f t="shared" si="132"/>
        <v>217913.97849462368</v>
      </c>
      <c r="AN235" s="435">
        <f t="shared" si="133"/>
        <v>57881.881720430116</v>
      </c>
      <c r="AO235" s="436">
        <f t="shared" si="134"/>
        <v>107494.92473118281</v>
      </c>
      <c r="AP235" s="437">
        <f t="shared" si="135"/>
        <v>2.2999999999999998</v>
      </c>
      <c r="AQ235" s="438">
        <f t="shared" si="135"/>
        <v>0.61</v>
      </c>
      <c r="AR235" s="438">
        <f t="shared" si="135"/>
        <v>1.1299999999999999</v>
      </c>
      <c r="AS235" s="443">
        <f t="shared" si="136"/>
        <v>4.0399999999999991</v>
      </c>
      <c r="AT235" s="437">
        <f t="shared" si="137"/>
        <v>2.14</v>
      </c>
      <c r="AU235" s="438">
        <f t="shared" si="138"/>
        <v>0.56999999999999995</v>
      </c>
      <c r="AV235" s="438">
        <f t="shared" si="139"/>
        <v>1.05</v>
      </c>
      <c r="AW235" s="444">
        <f t="shared" si="140"/>
        <v>3.76</v>
      </c>
      <c r="AX235" s="441">
        <f t="shared" si="141"/>
        <v>2.14</v>
      </c>
      <c r="AY235" s="70">
        <f t="shared" si="142"/>
        <v>4</v>
      </c>
      <c r="AZ235" s="438">
        <f t="shared" si="119"/>
        <v>0.14000000000000001</v>
      </c>
      <c r="BA235" s="442">
        <f t="shared" si="120"/>
        <v>0.26</v>
      </c>
      <c r="BB235" s="438">
        <f t="shared" si="143"/>
        <v>2.14</v>
      </c>
      <c r="BC235" s="70">
        <v>4</v>
      </c>
      <c r="BD235" s="438">
        <f t="shared" si="121"/>
        <v>0.14000000000000001</v>
      </c>
      <c r="BE235" s="442">
        <f t="shared" si="122"/>
        <v>0.26</v>
      </c>
      <c r="BF235" s="438">
        <f t="shared" si="144"/>
        <v>2.14</v>
      </c>
      <c r="BG235" s="70">
        <v>4</v>
      </c>
      <c r="BH235" s="438">
        <f t="shared" si="123"/>
        <v>0.14000000000000001</v>
      </c>
      <c r="BI235" s="442">
        <f t="shared" si="124"/>
        <v>0.26</v>
      </c>
      <c r="BJ235" s="438">
        <f t="shared" si="145"/>
        <v>2.14</v>
      </c>
      <c r="BK235" s="70">
        <v>4</v>
      </c>
      <c r="BL235" s="438">
        <f t="shared" si="125"/>
        <v>0.14000000000000001</v>
      </c>
      <c r="BM235" s="442">
        <f t="shared" si="126"/>
        <v>0.26</v>
      </c>
      <c r="BN235" s="93">
        <v>0</v>
      </c>
      <c r="BO235" s="93">
        <f>+INDEX(FY2018_ALL_Targets!DV:DV,MATCH('Final Comp Values'!C235,FY2018_ALL_Targets!B:B,0))</f>
        <v>0</v>
      </c>
      <c r="BP235" s="93">
        <f>++INDEX(FY2018_ALL_Targets!DW:DW,MATCH('Final Comp Values'!C235,FY2018_ALL_Targets!B:B,0))</f>
        <v>0</v>
      </c>
      <c r="BQ235" s="539">
        <f>++INDEX(FY2018_ALL_Targets!DX:DX,MATCH('Final Comp Values'!$C235,FY2018_ALL_Targets!$B:$B,0))</f>
        <v>0</v>
      </c>
      <c r="BR235" s="437">
        <f t="shared" si="127"/>
        <v>0</v>
      </c>
      <c r="BS235" s="438">
        <f t="shared" si="128"/>
        <v>0</v>
      </c>
      <c r="BT235" s="543">
        <f t="shared" si="146"/>
        <v>0</v>
      </c>
      <c r="BU235" s="437">
        <f t="shared" si="147"/>
        <v>3.74</v>
      </c>
      <c r="BV235" s="438">
        <f t="shared" si="129"/>
        <v>354435.49196115287</v>
      </c>
      <c r="BW235" s="548">
        <f t="shared" si="148"/>
        <v>9.5602693822861417E-4</v>
      </c>
      <c r="BX235" s="437">
        <f t="shared" si="130"/>
        <v>0</v>
      </c>
      <c r="BY235" s="551">
        <f t="shared" si="131"/>
        <v>0</v>
      </c>
      <c r="BZ235" s="471">
        <f t="shared" si="149"/>
        <v>0</v>
      </c>
      <c r="CA235" s="469">
        <f t="shared" si="150"/>
        <v>356460.43</v>
      </c>
      <c r="CB235" s="471">
        <f t="shared" si="151"/>
        <v>354435.49196115287</v>
      </c>
      <c r="CC235" s="471">
        <f t="shared" si="152"/>
        <v>-1.9999999999999574E-2</v>
      </c>
      <c r="CD235" s="474">
        <f t="shared" si="153"/>
        <v>-1896.0661170212363</v>
      </c>
      <c r="CE235" s="474">
        <f t="shared" si="154"/>
        <v>-2024.9380388471182</v>
      </c>
      <c r="CF235" s="472">
        <f t="shared" si="155"/>
        <v>128.87192182588183</v>
      </c>
      <c r="CG235" s="473">
        <f t="shared" si="156"/>
        <v>0</v>
      </c>
    </row>
    <row r="236" spans="1:85" s="71" customFormat="1" ht="15.75" customHeight="1" x14ac:dyDescent="0.25">
      <c r="A236" s="110">
        <v>490707</v>
      </c>
      <c r="B236" s="114">
        <v>4907</v>
      </c>
      <c r="C236" s="114">
        <v>675065</v>
      </c>
      <c r="D236" s="114" t="s">
        <v>1274</v>
      </c>
      <c r="E236" s="116" t="s">
        <v>298</v>
      </c>
      <c r="F236" s="116" t="s">
        <v>1371</v>
      </c>
      <c r="G236" s="113" t="s">
        <v>1260</v>
      </c>
      <c r="H236" s="114" t="s">
        <v>1371</v>
      </c>
      <c r="I236" s="70" t="s">
        <v>35</v>
      </c>
      <c r="J236" s="70" t="s">
        <v>1262</v>
      </c>
      <c r="K236" s="70" t="s">
        <v>35</v>
      </c>
      <c r="L236" s="70"/>
      <c r="M236" s="70"/>
      <c r="N236" s="77"/>
      <c r="O236" s="70">
        <v>490707</v>
      </c>
      <c r="P236" s="78">
        <v>7077</v>
      </c>
      <c r="Q236" s="79">
        <v>41640</v>
      </c>
      <c r="R236" s="79">
        <v>42004</v>
      </c>
      <c r="S236" s="78">
        <v>7077</v>
      </c>
      <c r="T236" s="80" t="s">
        <v>1263</v>
      </c>
      <c r="U236" s="61">
        <v>9.0709557149712687E-4</v>
      </c>
      <c r="V236" s="62">
        <v>7.1980151907921554E-4</v>
      </c>
      <c r="W236" s="30">
        <v>86170</v>
      </c>
      <c r="X236" s="63">
        <v>86170</v>
      </c>
      <c r="Y236" s="63">
        <v>172340</v>
      </c>
      <c r="Z236" s="67">
        <v>11444.24</v>
      </c>
      <c r="AA236" s="68">
        <v>11444.24</v>
      </c>
      <c r="AB236" s="68">
        <v>11444.24</v>
      </c>
      <c r="AC236" s="68">
        <v>11444.24</v>
      </c>
      <c r="AD236" s="66">
        <v>45776.97</v>
      </c>
      <c r="AE236" s="67">
        <v>21253.599999999999</v>
      </c>
      <c r="AF236" s="68">
        <v>21253.599999999999</v>
      </c>
      <c r="AG236" s="68">
        <v>21253.599999999999</v>
      </c>
      <c r="AH236" s="68">
        <v>21253.599999999999</v>
      </c>
      <c r="AI236" s="66">
        <v>85014.38</v>
      </c>
      <c r="AJ236" s="69">
        <v>303131.34999999998</v>
      </c>
      <c r="AK236" s="406" t="s">
        <v>1274</v>
      </c>
      <c r="AL236" s="407">
        <v>58134.265874579767</v>
      </c>
      <c r="AM236" s="434">
        <f t="shared" si="132"/>
        <v>185311.82795698926</v>
      </c>
      <c r="AN236" s="435">
        <f t="shared" si="133"/>
        <v>49222.54838709678</v>
      </c>
      <c r="AO236" s="436">
        <f t="shared" si="134"/>
        <v>91413.311827957004</v>
      </c>
      <c r="AP236" s="437">
        <f t="shared" si="135"/>
        <v>3.19</v>
      </c>
      <c r="AQ236" s="438">
        <f t="shared" si="135"/>
        <v>0.85</v>
      </c>
      <c r="AR236" s="438">
        <f t="shared" si="135"/>
        <v>1.57</v>
      </c>
      <c r="AS236" s="443">
        <f t="shared" si="136"/>
        <v>5.61</v>
      </c>
      <c r="AT236" s="437">
        <f t="shared" si="137"/>
        <v>2.96</v>
      </c>
      <c r="AU236" s="438">
        <f t="shared" si="138"/>
        <v>0.79</v>
      </c>
      <c r="AV236" s="438">
        <f t="shared" si="139"/>
        <v>1.46</v>
      </c>
      <c r="AW236" s="444">
        <f t="shared" si="140"/>
        <v>5.21</v>
      </c>
      <c r="AX236" s="441">
        <f t="shared" si="141"/>
        <v>2.96</v>
      </c>
      <c r="AY236" s="70">
        <f t="shared" si="142"/>
        <v>4</v>
      </c>
      <c r="AZ236" s="438">
        <f t="shared" si="119"/>
        <v>0.2</v>
      </c>
      <c r="BA236" s="442">
        <f t="shared" si="120"/>
        <v>0.37</v>
      </c>
      <c r="BB236" s="438">
        <f t="shared" si="143"/>
        <v>2.96</v>
      </c>
      <c r="BC236" s="70">
        <v>4</v>
      </c>
      <c r="BD236" s="438">
        <f t="shared" si="121"/>
        <v>0.2</v>
      </c>
      <c r="BE236" s="442">
        <f t="shared" si="122"/>
        <v>0.37</v>
      </c>
      <c r="BF236" s="438">
        <f t="shared" si="144"/>
        <v>2.96</v>
      </c>
      <c r="BG236" s="70">
        <v>4</v>
      </c>
      <c r="BH236" s="438">
        <f t="shared" si="123"/>
        <v>0.2</v>
      </c>
      <c r="BI236" s="442">
        <f t="shared" si="124"/>
        <v>0.37</v>
      </c>
      <c r="BJ236" s="438">
        <f t="shared" si="145"/>
        <v>2.96</v>
      </c>
      <c r="BK236" s="70">
        <v>4</v>
      </c>
      <c r="BL236" s="438">
        <f t="shared" si="125"/>
        <v>0.2</v>
      </c>
      <c r="BM236" s="442">
        <f t="shared" si="126"/>
        <v>0.37</v>
      </c>
      <c r="BN236" s="93">
        <v>0</v>
      </c>
      <c r="BO236" s="93">
        <f>+INDEX(FY2018_ALL_Targets!DV:DV,MATCH('Final Comp Values'!C236,FY2018_ALL_Targets!B:B,0))</f>
        <v>0</v>
      </c>
      <c r="BP236" s="93">
        <f>++INDEX(FY2018_ALL_Targets!DW:DW,MATCH('Final Comp Values'!C236,FY2018_ALL_Targets!B:B,0))</f>
        <v>0</v>
      </c>
      <c r="BQ236" s="539">
        <f>++INDEX(FY2018_ALL_Targets!DX:DX,MATCH('Final Comp Values'!$C236,FY2018_ALL_Targets!$B:$B,0))</f>
        <v>0</v>
      </c>
      <c r="BR236" s="437">
        <f t="shared" si="127"/>
        <v>0</v>
      </c>
      <c r="BS236" s="438">
        <f t="shared" si="128"/>
        <v>0</v>
      </c>
      <c r="BT236" s="543">
        <f t="shared" si="146"/>
        <v>0</v>
      </c>
      <c r="BU236" s="437">
        <f t="shared" si="147"/>
        <v>5.24</v>
      </c>
      <c r="BV236" s="438">
        <f t="shared" si="129"/>
        <v>304623.55318279797</v>
      </c>
      <c r="BW236" s="548">
        <f t="shared" si="148"/>
        <v>8.2166805939849611E-4</v>
      </c>
      <c r="BX236" s="437">
        <f t="shared" si="130"/>
        <v>0</v>
      </c>
      <c r="BY236" s="551">
        <f t="shared" si="131"/>
        <v>0</v>
      </c>
      <c r="BZ236" s="471">
        <f t="shared" si="149"/>
        <v>0</v>
      </c>
      <c r="CA236" s="469">
        <f t="shared" si="150"/>
        <v>303131.34999999998</v>
      </c>
      <c r="CB236" s="471">
        <f t="shared" si="151"/>
        <v>304623.55318279797</v>
      </c>
      <c r="CC236" s="471">
        <f t="shared" si="152"/>
        <v>3.0000000000000249E-2</v>
      </c>
      <c r="CD236" s="474">
        <f t="shared" si="153"/>
        <v>1745.4780230326439</v>
      </c>
      <c r="CE236" s="474">
        <f t="shared" si="154"/>
        <v>1492.2031827979954</v>
      </c>
      <c r="CF236" s="472">
        <f t="shared" si="155"/>
        <v>253.27484023464854</v>
      </c>
      <c r="CG236" s="473">
        <f t="shared" si="156"/>
        <v>0</v>
      </c>
    </row>
    <row r="237" spans="1:85" s="71" customFormat="1" ht="15.75" customHeight="1" x14ac:dyDescent="0.25">
      <c r="A237" s="110">
        <v>1026457</v>
      </c>
      <c r="B237" s="114">
        <v>4593</v>
      </c>
      <c r="C237" s="114">
        <v>675695</v>
      </c>
      <c r="D237" s="114" t="s">
        <v>1277</v>
      </c>
      <c r="E237" s="116" t="s">
        <v>738</v>
      </c>
      <c r="F237" s="116" t="s">
        <v>1371</v>
      </c>
      <c r="G237" s="113" t="s">
        <v>1260</v>
      </c>
      <c r="H237" s="114" t="s">
        <v>1371</v>
      </c>
      <c r="I237" s="70" t="s">
        <v>35</v>
      </c>
      <c r="J237" s="70" t="s">
        <v>35</v>
      </c>
      <c r="K237" s="70" t="s">
        <v>35</v>
      </c>
      <c r="L237" s="70"/>
      <c r="M237" s="70"/>
      <c r="N237" s="77"/>
      <c r="O237" s="109">
        <v>1004443</v>
      </c>
      <c r="P237" s="78">
        <v>8750</v>
      </c>
      <c r="Q237" s="79">
        <v>41640</v>
      </c>
      <c r="R237" s="79">
        <v>41973</v>
      </c>
      <c r="S237" s="78">
        <v>9562</v>
      </c>
      <c r="T237" s="80" t="s">
        <v>1265</v>
      </c>
      <c r="U237" s="61">
        <v>1.2256108315183731E-3</v>
      </c>
      <c r="V237" s="62">
        <v>9.7255081608527041E-4</v>
      </c>
      <c r="W237" s="30">
        <v>116428</v>
      </c>
      <c r="X237" s="63">
        <v>116428</v>
      </c>
      <c r="Y237" s="63">
        <v>232856</v>
      </c>
      <c r="Z237" s="67">
        <v>15462.75</v>
      </c>
      <c r="AA237" s="68">
        <v>15462.75</v>
      </c>
      <c r="AB237" s="68">
        <v>15462.75</v>
      </c>
      <c r="AC237" s="68">
        <v>15462.75</v>
      </c>
      <c r="AD237" s="66">
        <v>61850.99</v>
      </c>
      <c r="AE237" s="67">
        <v>28716.53</v>
      </c>
      <c r="AF237" s="68">
        <v>28716.53</v>
      </c>
      <c r="AG237" s="68">
        <v>28716.53</v>
      </c>
      <c r="AH237" s="68">
        <v>28716.53</v>
      </c>
      <c r="AI237" s="66">
        <v>114866.12</v>
      </c>
      <c r="AJ237" s="69">
        <v>409573.11</v>
      </c>
      <c r="AK237" s="406" t="s">
        <v>1277</v>
      </c>
      <c r="AL237" s="407">
        <v>25877.505779128696</v>
      </c>
      <c r="AM237" s="434">
        <f t="shared" si="132"/>
        <v>250382.79569892475</v>
      </c>
      <c r="AN237" s="435">
        <f t="shared" si="133"/>
        <v>66506.440860215051</v>
      </c>
      <c r="AO237" s="436">
        <f t="shared" si="134"/>
        <v>123511.95698924731</v>
      </c>
      <c r="AP237" s="437">
        <f t="shared" si="135"/>
        <v>9.68</v>
      </c>
      <c r="AQ237" s="438">
        <f t="shared" si="135"/>
        <v>2.57</v>
      </c>
      <c r="AR237" s="438">
        <f t="shared" si="135"/>
        <v>4.7699999999999996</v>
      </c>
      <c r="AS237" s="443">
        <f t="shared" si="136"/>
        <v>17.02</v>
      </c>
      <c r="AT237" s="437">
        <f t="shared" si="137"/>
        <v>9</v>
      </c>
      <c r="AU237" s="438">
        <f t="shared" si="138"/>
        <v>2.39</v>
      </c>
      <c r="AV237" s="438">
        <f t="shared" si="139"/>
        <v>4.4400000000000004</v>
      </c>
      <c r="AW237" s="444">
        <f t="shared" si="140"/>
        <v>15.830000000000002</v>
      </c>
      <c r="AX237" s="441">
        <f t="shared" si="141"/>
        <v>9</v>
      </c>
      <c r="AY237" s="70">
        <f t="shared" si="142"/>
        <v>4</v>
      </c>
      <c r="AZ237" s="438">
        <f t="shared" si="119"/>
        <v>0.6</v>
      </c>
      <c r="BA237" s="442">
        <f t="shared" si="120"/>
        <v>1.1100000000000001</v>
      </c>
      <c r="BB237" s="438">
        <f t="shared" si="143"/>
        <v>9</v>
      </c>
      <c r="BC237" s="70">
        <v>4</v>
      </c>
      <c r="BD237" s="438">
        <f t="shared" si="121"/>
        <v>0.6</v>
      </c>
      <c r="BE237" s="442">
        <f t="shared" si="122"/>
        <v>1.1100000000000001</v>
      </c>
      <c r="BF237" s="438">
        <f t="shared" si="144"/>
        <v>9</v>
      </c>
      <c r="BG237" s="70">
        <v>4</v>
      </c>
      <c r="BH237" s="438">
        <f t="shared" si="123"/>
        <v>0.6</v>
      </c>
      <c r="BI237" s="442">
        <f t="shared" si="124"/>
        <v>1.1100000000000001</v>
      </c>
      <c r="BJ237" s="438">
        <f t="shared" si="145"/>
        <v>9</v>
      </c>
      <c r="BK237" s="70">
        <v>4</v>
      </c>
      <c r="BL237" s="438">
        <f t="shared" si="125"/>
        <v>0.6</v>
      </c>
      <c r="BM237" s="442">
        <f t="shared" si="126"/>
        <v>1.1100000000000001</v>
      </c>
      <c r="BN237" s="93">
        <v>0</v>
      </c>
      <c r="BO237" s="93">
        <f>+INDEX(FY2018_ALL_Targets!DV:DV,MATCH('Final Comp Values'!C237,FY2018_ALL_Targets!B:B,0))</f>
        <v>0</v>
      </c>
      <c r="BP237" s="93">
        <f>++INDEX(FY2018_ALL_Targets!DW:DW,MATCH('Final Comp Values'!C237,FY2018_ALL_Targets!B:B,0))</f>
        <v>0</v>
      </c>
      <c r="BQ237" s="539">
        <f>++INDEX(FY2018_ALL_Targets!DX:DX,MATCH('Final Comp Values'!$C237,FY2018_ALL_Targets!$B:$B,0))</f>
        <v>0</v>
      </c>
      <c r="BR237" s="437">
        <f t="shared" si="127"/>
        <v>0</v>
      </c>
      <c r="BS237" s="438">
        <f t="shared" si="128"/>
        <v>0</v>
      </c>
      <c r="BT237" s="543">
        <f t="shared" si="146"/>
        <v>0</v>
      </c>
      <c r="BU237" s="437">
        <f t="shared" si="147"/>
        <v>15.84</v>
      </c>
      <c r="BV237" s="438">
        <f t="shared" si="129"/>
        <v>409899.69154139853</v>
      </c>
      <c r="BW237" s="548">
        <f t="shared" si="148"/>
        <v>1.1056317890650951E-3</v>
      </c>
      <c r="BX237" s="437">
        <f t="shared" si="130"/>
        <v>0</v>
      </c>
      <c r="BY237" s="551">
        <f t="shared" si="131"/>
        <v>0</v>
      </c>
      <c r="BZ237" s="471">
        <f t="shared" si="149"/>
        <v>0</v>
      </c>
      <c r="CA237" s="469">
        <f t="shared" si="150"/>
        <v>409573.11</v>
      </c>
      <c r="CB237" s="471">
        <f t="shared" si="151"/>
        <v>409899.69154139853</v>
      </c>
      <c r="CC237" s="471">
        <f t="shared" si="152"/>
        <v>9.9999999999980105E-3</v>
      </c>
      <c r="CD237" s="474">
        <f t="shared" si="153"/>
        <v>258.73222362597505</v>
      </c>
      <c r="CE237" s="474">
        <f t="shared" si="154"/>
        <v>326.58154139854014</v>
      </c>
      <c r="CF237" s="472">
        <f t="shared" si="155"/>
        <v>-67.849317772565087</v>
      </c>
      <c r="CG237" s="473">
        <f t="shared" si="156"/>
        <v>0</v>
      </c>
    </row>
    <row r="238" spans="1:85" s="71" customFormat="1" ht="15.75" customHeight="1" x14ac:dyDescent="0.25">
      <c r="A238" s="110">
        <v>1015147</v>
      </c>
      <c r="B238" s="114">
        <v>103086</v>
      </c>
      <c r="C238" s="114">
        <v>676155</v>
      </c>
      <c r="D238" s="114" t="s">
        <v>1279</v>
      </c>
      <c r="E238" s="116" t="s">
        <v>442</v>
      </c>
      <c r="F238" s="116" t="s">
        <v>1371</v>
      </c>
      <c r="G238" s="113" t="s">
        <v>1260</v>
      </c>
      <c r="H238" s="114" t="s">
        <v>1371</v>
      </c>
      <c r="I238" s="70" t="s">
        <v>35</v>
      </c>
      <c r="J238" s="70" t="s">
        <v>1262</v>
      </c>
      <c r="K238" s="70" t="s">
        <v>35</v>
      </c>
      <c r="L238" s="70"/>
      <c r="M238" s="70"/>
      <c r="N238" s="77"/>
      <c r="O238" s="109">
        <v>1015147</v>
      </c>
      <c r="P238" s="78">
        <v>30079</v>
      </c>
      <c r="Q238" s="79">
        <v>41640</v>
      </c>
      <c r="R238" s="79">
        <v>42004</v>
      </c>
      <c r="S238" s="78">
        <v>30079</v>
      </c>
      <c r="T238" s="80" t="s">
        <v>1263</v>
      </c>
      <c r="U238" s="61">
        <v>3.8553804853839308E-3</v>
      </c>
      <c r="V238" s="62">
        <v>3.059334448549346E-3</v>
      </c>
      <c r="W238" s="30">
        <v>366246</v>
      </c>
      <c r="X238" s="63">
        <v>366246</v>
      </c>
      <c r="Y238" s="63">
        <v>732492</v>
      </c>
      <c r="Z238" s="67">
        <v>48640.87</v>
      </c>
      <c r="AA238" s="68">
        <v>48640.87</v>
      </c>
      <c r="AB238" s="68">
        <v>48640.87</v>
      </c>
      <c r="AC238" s="68">
        <v>48640.87</v>
      </c>
      <c r="AD238" s="66">
        <v>194563.46</v>
      </c>
      <c r="AE238" s="67">
        <v>90333.04</v>
      </c>
      <c r="AF238" s="68">
        <v>90333.04</v>
      </c>
      <c r="AG238" s="68">
        <v>90333.04</v>
      </c>
      <c r="AH238" s="68">
        <v>90333.04</v>
      </c>
      <c r="AI238" s="66">
        <v>361332.14</v>
      </c>
      <c r="AJ238" s="69">
        <v>1288387.6000000001</v>
      </c>
      <c r="AK238" s="406" t="s">
        <v>1279</v>
      </c>
      <c r="AL238" s="407">
        <v>94768.848117955305</v>
      </c>
      <c r="AM238" s="434">
        <f t="shared" si="132"/>
        <v>787625.80645161297</v>
      </c>
      <c r="AN238" s="435">
        <f t="shared" si="133"/>
        <v>209208.02150537635</v>
      </c>
      <c r="AO238" s="436">
        <f t="shared" si="134"/>
        <v>388529.18279569899</v>
      </c>
      <c r="AP238" s="437">
        <f t="shared" si="135"/>
        <v>8.31</v>
      </c>
      <c r="AQ238" s="438">
        <f t="shared" si="135"/>
        <v>2.21</v>
      </c>
      <c r="AR238" s="438">
        <f t="shared" si="135"/>
        <v>4.0999999999999996</v>
      </c>
      <c r="AS238" s="443">
        <f t="shared" si="136"/>
        <v>14.62</v>
      </c>
      <c r="AT238" s="437">
        <f t="shared" si="137"/>
        <v>7.73</v>
      </c>
      <c r="AU238" s="438">
        <f t="shared" si="138"/>
        <v>2.0499999999999998</v>
      </c>
      <c r="AV238" s="438">
        <f t="shared" si="139"/>
        <v>3.81</v>
      </c>
      <c r="AW238" s="444">
        <f t="shared" si="140"/>
        <v>13.590000000000002</v>
      </c>
      <c r="AX238" s="441">
        <f t="shared" si="141"/>
        <v>7.73</v>
      </c>
      <c r="AY238" s="70">
        <f t="shared" si="142"/>
        <v>4</v>
      </c>
      <c r="AZ238" s="438">
        <f t="shared" si="119"/>
        <v>0.51</v>
      </c>
      <c r="BA238" s="442">
        <f t="shared" si="120"/>
        <v>0.95</v>
      </c>
      <c r="BB238" s="438">
        <f t="shared" si="143"/>
        <v>7.73</v>
      </c>
      <c r="BC238" s="70">
        <v>4</v>
      </c>
      <c r="BD238" s="438">
        <f t="shared" si="121"/>
        <v>0.51</v>
      </c>
      <c r="BE238" s="442">
        <f t="shared" si="122"/>
        <v>0.95</v>
      </c>
      <c r="BF238" s="438">
        <f t="shared" si="144"/>
        <v>7.73</v>
      </c>
      <c r="BG238" s="70">
        <v>4</v>
      </c>
      <c r="BH238" s="438">
        <f t="shared" si="123"/>
        <v>0.51</v>
      </c>
      <c r="BI238" s="442">
        <f t="shared" si="124"/>
        <v>0.95</v>
      </c>
      <c r="BJ238" s="438">
        <f t="shared" si="145"/>
        <v>7.73</v>
      </c>
      <c r="BK238" s="70">
        <v>4</v>
      </c>
      <c r="BL238" s="438">
        <f t="shared" si="125"/>
        <v>0.51</v>
      </c>
      <c r="BM238" s="442">
        <f t="shared" si="126"/>
        <v>0.95</v>
      </c>
      <c r="BN238" s="93">
        <v>0</v>
      </c>
      <c r="BO238" s="93">
        <f>+INDEX(FY2018_ALL_Targets!DV:DV,MATCH('Final Comp Values'!C238,FY2018_ALL_Targets!B:B,0))</f>
        <v>0</v>
      </c>
      <c r="BP238" s="93">
        <f>++INDEX(FY2018_ALL_Targets!DW:DW,MATCH('Final Comp Values'!C238,FY2018_ALL_Targets!B:B,0))</f>
        <v>0</v>
      </c>
      <c r="BQ238" s="539">
        <f>++INDEX(FY2018_ALL_Targets!DX:DX,MATCH('Final Comp Values'!$C238,FY2018_ALL_Targets!$B:$B,0))</f>
        <v>0</v>
      </c>
      <c r="BR238" s="437">
        <f t="shared" si="127"/>
        <v>0</v>
      </c>
      <c r="BS238" s="438">
        <f t="shared" si="128"/>
        <v>0</v>
      </c>
      <c r="BT238" s="543">
        <f t="shared" si="146"/>
        <v>0</v>
      </c>
      <c r="BU238" s="437">
        <f t="shared" si="147"/>
        <v>13.57</v>
      </c>
      <c r="BV238" s="438">
        <f t="shared" si="129"/>
        <v>1286013.2689606536</v>
      </c>
      <c r="BW238" s="548">
        <f t="shared" si="148"/>
        <v>3.4687929282786879E-3</v>
      </c>
      <c r="BX238" s="437">
        <f t="shared" si="130"/>
        <v>0</v>
      </c>
      <c r="BY238" s="551">
        <f t="shared" si="131"/>
        <v>0</v>
      </c>
      <c r="BZ238" s="471">
        <f t="shared" si="149"/>
        <v>0</v>
      </c>
      <c r="CA238" s="469">
        <f t="shared" si="150"/>
        <v>1288387.6000000001</v>
      </c>
      <c r="CB238" s="471">
        <f t="shared" si="151"/>
        <v>1286013.2689606536</v>
      </c>
      <c r="CC238" s="471">
        <f t="shared" si="152"/>
        <v>-2.000000000000135E-2</v>
      </c>
      <c r="CD238" s="474">
        <f t="shared" si="153"/>
        <v>-1896.0818248713567</v>
      </c>
      <c r="CE238" s="474">
        <f t="shared" si="154"/>
        <v>-2374.3310393465217</v>
      </c>
      <c r="CF238" s="472">
        <f t="shared" si="155"/>
        <v>478.24921447516499</v>
      </c>
      <c r="CG238" s="473">
        <f t="shared" si="156"/>
        <v>0</v>
      </c>
    </row>
    <row r="239" spans="1:85" s="71" customFormat="1" ht="15.75" customHeight="1" x14ac:dyDescent="0.25">
      <c r="A239" s="110">
        <v>1026494</v>
      </c>
      <c r="B239" s="114">
        <v>103739</v>
      </c>
      <c r="C239" s="114">
        <v>676218</v>
      </c>
      <c r="D239" s="114" t="s">
        <v>1277</v>
      </c>
      <c r="E239" s="116" t="s">
        <v>466</v>
      </c>
      <c r="F239" s="116" t="s">
        <v>1371</v>
      </c>
      <c r="G239" s="113" t="s">
        <v>1260</v>
      </c>
      <c r="H239" s="114" t="s">
        <v>1371</v>
      </c>
      <c r="I239" s="70" t="s">
        <v>35</v>
      </c>
      <c r="J239" s="70" t="s">
        <v>35</v>
      </c>
      <c r="K239" s="70" t="s">
        <v>35</v>
      </c>
      <c r="L239" s="70"/>
      <c r="M239" s="70"/>
      <c r="N239" s="77"/>
      <c r="O239" s="86">
        <v>1016506</v>
      </c>
      <c r="P239" s="78">
        <v>20316</v>
      </c>
      <c r="Q239" s="79">
        <v>41640</v>
      </c>
      <c r="R239" s="79">
        <v>42004</v>
      </c>
      <c r="S239" s="78">
        <v>20316</v>
      </c>
      <c r="T239" s="80" t="s">
        <v>1263</v>
      </c>
      <c r="U239" s="61">
        <v>2.604006447722994E-3</v>
      </c>
      <c r="V239" s="62">
        <v>2.0663399267505074E-3</v>
      </c>
      <c r="W239" s="30">
        <v>247370</v>
      </c>
      <c r="X239" s="63">
        <v>247370</v>
      </c>
      <c r="Y239" s="63">
        <v>494740</v>
      </c>
      <c r="Z239" s="67">
        <v>32853.08</v>
      </c>
      <c r="AA239" s="68">
        <v>32853.08</v>
      </c>
      <c r="AB239" s="68">
        <v>32853.08</v>
      </c>
      <c r="AC239" s="68">
        <v>32853.08</v>
      </c>
      <c r="AD239" s="66">
        <v>131412.32</v>
      </c>
      <c r="AE239" s="67">
        <v>61012.87</v>
      </c>
      <c r="AF239" s="68">
        <v>61012.87</v>
      </c>
      <c r="AG239" s="68">
        <v>61012.87</v>
      </c>
      <c r="AH239" s="68">
        <v>61012.87</v>
      </c>
      <c r="AI239" s="66">
        <v>244051.46</v>
      </c>
      <c r="AJ239" s="69">
        <v>870203.78</v>
      </c>
      <c r="AK239" s="406" t="s">
        <v>1277</v>
      </c>
      <c r="AL239" s="407">
        <v>25877.505779128696</v>
      </c>
      <c r="AM239" s="434">
        <f t="shared" si="132"/>
        <v>531978.49462365592</v>
      </c>
      <c r="AN239" s="435">
        <f t="shared" si="133"/>
        <v>141303.56989247314</v>
      </c>
      <c r="AO239" s="436">
        <f t="shared" si="134"/>
        <v>262420.92473118281</v>
      </c>
      <c r="AP239" s="437">
        <f t="shared" si="135"/>
        <v>20.56</v>
      </c>
      <c r="AQ239" s="438">
        <f t="shared" si="135"/>
        <v>5.46</v>
      </c>
      <c r="AR239" s="438">
        <f t="shared" si="135"/>
        <v>10.14</v>
      </c>
      <c r="AS239" s="443">
        <f t="shared" si="136"/>
        <v>36.159999999999997</v>
      </c>
      <c r="AT239" s="437">
        <f t="shared" si="137"/>
        <v>19.12</v>
      </c>
      <c r="AU239" s="438">
        <f t="shared" si="138"/>
        <v>5.08</v>
      </c>
      <c r="AV239" s="438">
        <f t="shared" si="139"/>
        <v>9.43</v>
      </c>
      <c r="AW239" s="444">
        <f t="shared" si="140"/>
        <v>33.630000000000003</v>
      </c>
      <c r="AX239" s="441">
        <f t="shared" si="141"/>
        <v>19.12</v>
      </c>
      <c r="AY239" s="70">
        <f t="shared" si="142"/>
        <v>4</v>
      </c>
      <c r="AZ239" s="438">
        <f t="shared" si="119"/>
        <v>1.27</v>
      </c>
      <c r="BA239" s="442">
        <f t="shared" si="120"/>
        <v>2.36</v>
      </c>
      <c r="BB239" s="438">
        <f t="shared" si="143"/>
        <v>19.12</v>
      </c>
      <c r="BC239" s="70">
        <v>4</v>
      </c>
      <c r="BD239" s="438">
        <f t="shared" si="121"/>
        <v>1.27</v>
      </c>
      <c r="BE239" s="442">
        <f t="shared" si="122"/>
        <v>2.36</v>
      </c>
      <c r="BF239" s="438">
        <f t="shared" si="144"/>
        <v>19.12</v>
      </c>
      <c r="BG239" s="70">
        <v>4</v>
      </c>
      <c r="BH239" s="438">
        <f t="shared" si="123"/>
        <v>1.27</v>
      </c>
      <c r="BI239" s="442">
        <f t="shared" si="124"/>
        <v>2.36</v>
      </c>
      <c r="BJ239" s="438">
        <f t="shared" si="145"/>
        <v>19.12</v>
      </c>
      <c r="BK239" s="70">
        <v>4</v>
      </c>
      <c r="BL239" s="438">
        <f t="shared" si="125"/>
        <v>1.27</v>
      </c>
      <c r="BM239" s="442">
        <f t="shared" si="126"/>
        <v>2.36</v>
      </c>
      <c r="BN239" s="93">
        <v>0</v>
      </c>
      <c r="BO239" s="93">
        <f>+INDEX(FY2018_ALL_Targets!DV:DV,MATCH('Final Comp Values'!C239,FY2018_ALL_Targets!B:B,0))</f>
        <v>0</v>
      </c>
      <c r="BP239" s="93">
        <f>++INDEX(FY2018_ALL_Targets!DW:DW,MATCH('Final Comp Values'!C239,FY2018_ALL_Targets!B:B,0))</f>
        <v>0</v>
      </c>
      <c r="BQ239" s="539">
        <f>++INDEX(FY2018_ALL_Targets!DX:DX,MATCH('Final Comp Values'!$C239,FY2018_ALL_Targets!$B:$B,0))</f>
        <v>0</v>
      </c>
      <c r="BR239" s="437">
        <f t="shared" si="127"/>
        <v>0</v>
      </c>
      <c r="BS239" s="438">
        <f t="shared" si="128"/>
        <v>0</v>
      </c>
      <c r="BT239" s="543">
        <f t="shared" si="146"/>
        <v>0</v>
      </c>
      <c r="BU239" s="437">
        <f t="shared" si="147"/>
        <v>33.64</v>
      </c>
      <c r="BV239" s="438">
        <f t="shared" si="129"/>
        <v>870519.29440988938</v>
      </c>
      <c r="BW239" s="548">
        <f t="shared" si="148"/>
        <v>2.3480715520296591E-3</v>
      </c>
      <c r="BX239" s="437">
        <f t="shared" si="130"/>
        <v>0</v>
      </c>
      <c r="BY239" s="551">
        <f t="shared" si="131"/>
        <v>0</v>
      </c>
      <c r="BZ239" s="471">
        <f t="shared" si="149"/>
        <v>0</v>
      </c>
      <c r="CA239" s="469">
        <f t="shared" si="150"/>
        <v>870203.78</v>
      </c>
      <c r="CB239" s="471">
        <f t="shared" si="151"/>
        <v>870519.29440988938</v>
      </c>
      <c r="CC239" s="471">
        <f t="shared" si="152"/>
        <v>9.9999999999980105E-3</v>
      </c>
      <c r="CD239" s="474">
        <f t="shared" si="153"/>
        <v>258.75818614327295</v>
      </c>
      <c r="CE239" s="474">
        <f t="shared" si="154"/>
        <v>315.51440988935065</v>
      </c>
      <c r="CF239" s="472">
        <f t="shared" si="155"/>
        <v>-56.756223746077694</v>
      </c>
      <c r="CG239" s="473">
        <f t="shared" si="156"/>
        <v>0</v>
      </c>
    </row>
    <row r="240" spans="1:85" s="71" customFormat="1" ht="15.75" customHeight="1" x14ac:dyDescent="0.25">
      <c r="A240" s="110">
        <v>1014243</v>
      </c>
      <c r="B240" s="114">
        <v>5199</v>
      </c>
      <c r="C240" s="114">
        <v>675900</v>
      </c>
      <c r="D240" s="114" t="s">
        <v>1296</v>
      </c>
      <c r="E240" s="116" t="s">
        <v>1015</v>
      </c>
      <c r="F240" s="116" t="s">
        <v>1371</v>
      </c>
      <c r="G240" s="113" t="s">
        <v>1260</v>
      </c>
      <c r="H240" s="114" t="s">
        <v>1371</v>
      </c>
      <c r="I240" s="70" t="s">
        <v>35</v>
      </c>
      <c r="J240" s="70" t="s">
        <v>1262</v>
      </c>
      <c r="K240" s="70" t="s">
        <v>35</v>
      </c>
      <c r="L240" s="70"/>
      <c r="M240" s="70"/>
      <c r="N240" s="77"/>
      <c r="O240" s="109">
        <v>1014243</v>
      </c>
      <c r="P240" s="78">
        <v>18279</v>
      </c>
      <c r="Q240" s="79">
        <v>41640</v>
      </c>
      <c r="R240" s="79">
        <v>42004</v>
      </c>
      <c r="S240" s="78">
        <v>18279</v>
      </c>
      <c r="T240" s="80" t="s">
        <v>1263</v>
      </c>
      <c r="U240" s="61">
        <v>2.3429136571140288E-3</v>
      </c>
      <c r="V240" s="62">
        <v>1.8591567001906147E-3</v>
      </c>
      <c r="W240" s="30">
        <v>222567</v>
      </c>
      <c r="X240" s="63">
        <v>222567</v>
      </c>
      <c r="Y240" s="63">
        <v>445134</v>
      </c>
      <c r="Z240" s="67">
        <v>29559.040000000001</v>
      </c>
      <c r="AA240" s="68">
        <v>29559.040000000001</v>
      </c>
      <c r="AB240" s="68">
        <v>29559.040000000001</v>
      </c>
      <c r="AC240" s="68">
        <v>29559.040000000001</v>
      </c>
      <c r="AD240" s="66">
        <v>118236.16</v>
      </c>
      <c r="AE240" s="67">
        <v>54895.360000000001</v>
      </c>
      <c r="AF240" s="68">
        <v>54895.360000000001</v>
      </c>
      <c r="AG240" s="68">
        <v>54895.360000000001</v>
      </c>
      <c r="AH240" s="68">
        <v>54895.360000000001</v>
      </c>
      <c r="AI240" s="66">
        <v>219581.44</v>
      </c>
      <c r="AJ240" s="69">
        <v>782951.60000000009</v>
      </c>
      <c r="AK240" s="406" t="s">
        <v>1296</v>
      </c>
      <c r="AL240" s="407">
        <v>78350.213597275724</v>
      </c>
      <c r="AM240" s="434">
        <f t="shared" si="132"/>
        <v>478638.70967741939</v>
      </c>
      <c r="AN240" s="435">
        <f t="shared" si="133"/>
        <v>127135.65591397851</v>
      </c>
      <c r="AO240" s="436">
        <f t="shared" si="134"/>
        <v>236109.07526881722</v>
      </c>
      <c r="AP240" s="437">
        <f t="shared" si="135"/>
        <v>6.11</v>
      </c>
      <c r="AQ240" s="438">
        <f t="shared" si="135"/>
        <v>1.62</v>
      </c>
      <c r="AR240" s="438">
        <f t="shared" si="135"/>
        <v>3.01</v>
      </c>
      <c r="AS240" s="443">
        <f t="shared" si="136"/>
        <v>10.74</v>
      </c>
      <c r="AT240" s="437">
        <f t="shared" si="137"/>
        <v>5.68</v>
      </c>
      <c r="AU240" s="438">
        <f t="shared" si="138"/>
        <v>1.51</v>
      </c>
      <c r="AV240" s="438">
        <f t="shared" si="139"/>
        <v>2.8</v>
      </c>
      <c r="AW240" s="444">
        <f t="shared" si="140"/>
        <v>9.9899999999999984</v>
      </c>
      <c r="AX240" s="441">
        <f t="shared" si="141"/>
        <v>5.68</v>
      </c>
      <c r="AY240" s="70">
        <f t="shared" si="142"/>
        <v>4</v>
      </c>
      <c r="AZ240" s="438">
        <f t="shared" si="119"/>
        <v>0.38</v>
      </c>
      <c r="BA240" s="442">
        <f t="shared" si="120"/>
        <v>0.7</v>
      </c>
      <c r="BB240" s="438">
        <f t="shared" si="143"/>
        <v>5.68</v>
      </c>
      <c r="BC240" s="70">
        <v>4</v>
      </c>
      <c r="BD240" s="438">
        <f t="shared" si="121"/>
        <v>0.38</v>
      </c>
      <c r="BE240" s="442">
        <f t="shared" si="122"/>
        <v>0.7</v>
      </c>
      <c r="BF240" s="438">
        <f t="shared" si="144"/>
        <v>5.68</v>
      </c>
      <c r="BG240" s="70">
        <v>4</v>
      </c>
      <c r="BH240" s="438">
        <f t="shared" si="123"/>
        <v>0.38</v>
      </c>
      <c r="BI240" s="442">
        <f t="shared" si="124"/>
        <v>0.7</v>
      </c>
      <c r="BJ240" s="438">
        <f t="shared" si="145"/>
        <v>5.68</v>
      </c>
      <c r="BK240" s="70">
        <v>4</v>
      </c>
      <c r="BL240" s="438">
        <f t="shared" si="125"/>
        <v>0.38</v>
      </c>
      <c r="BM240" s="442">
        <f t="shared" si="126"/>
        <v>0.7</v>
      </c>
      <c r="BN240" s="93">
        <v>0</v>
      </c>
      <c r="BO240" s="93">
        <f>+INDEX(FY2018_ALL_Targets!DV:DV,MATCH('Final Comp Values'!C240,FY2018_ALL_Targets!B:B,0))</f>
        <v>0</v>
      </c>
      <c r="BP240" s="93">
        <f>++INDEX(FY2018_ALL_Targets!DW:DW,MATCH('Final Comp Values'!C240,FY2018_ALL_Targets!B:B,0))</f>
        <v>0</v>
      </c>
      <c r="BQ240" s="539">
        <f>++INDEX(FY2018_ALL_Targets!DX:DX,MATCH('Final Comp Values'!$C240,FY2018_ALL_Targets!$B:$B,0))</f>
        <v>0</v>
      </c>
      <c r="BR240" s="437">
        <f t="shared" si="127"/>
        <v>0</v>
      </c>
      <c r="BS240" s="438">
        <f t="shared" si="128"/>
        <v>0</v>
      </c>
      <c r="BT240" s="543">
        <f t="shared" si="146"/>
        <v>0</v>
      </c>
      <c r="BU240" s="437">
        <f t="shared" si="147"/>
        <v>10</v>
      </c>
      <c r="BV240" s="438">
        <f t="shared" si="129"/>
        <v>783502.13597275724</v>
      </c>
      <c r="BW240" s="548">
        <f t="shared" si="148"/>
        <v>2.1133581854486296E-3</v>
      </c>
      <c r="BX240" s="437">
        <f t="shared" si="130"/>
        <v>0</v>
      </c>
      <c r="BY240" s="551">
        <f t="shared" si="131"/>
        <v>0</v>
      </c>
      <c r="BZ240" s="471">
        <f t="shared" si="149"/>
        <v>0</v>
      </c>
      <c r="CA240" s="469">
        <f t="shared" si="150"/>
        <v>782951.60000000009</v>
      </c>
      <c r="CB240" s="471">
        <f t="shared" si="151"/>
        <v>783502.13597275724</v>
      </c>
      <c r="CC240" s="471">
        <f t="shared" si="152"/>
        <v>1.0000000000001563E-2</v>
      </c>
      <c r="CD240" s="474">
        <f t="shared" si="153"/>
        <v>783.73533533545799</v>
      </c>
      <c r="CE240" s="474">
        <f t="shared" si="154"/>
        <v>550.53597275714856</v>
      </c>
      <c r="CF240" s="472">
        <f t="shared" si="155"/>
        <v>233.19936257830943</v>
      </c>
      <c r="CG240" s="473">
        <f t="shared" si="156"/>
        <v>0</v>
      </c>
    </row>
    <row r="241" spans="1:85" s="71" customFormat="1" ht="15.75" customHeight="1" x14ac:dyDescent="0.25">
      <c r="A241" s="110">
        <v>1003341</v>
      </c>
      <c r="B241" s="114">
        <v>4170</v>
      </c>
      <c r="C241" s="114">
        <v>675358</v>
      </c>
      <c r="D241" s="114" t="s">
        <v>1296</v>
      </c>
      <c r="E241" s="116" t="s">
        <v>590</v>
      </c>
      <c r="F241" s="116" t="s">
        <v>1371</v>
      </c>
      <c r="G241" s="113" t="s">
        <v>1260</v>
      </c>
      <c r="H241" s="114" t="s">
        <v>1371</v>
      </c>
      <c r="I241" s="70" t="s">
        <v>35</v>
      </c>
      <c r="J241" s="70" t="s">
        <v>1262</v>
      </c>
      <c r="K241" s="70" t="s">
        <v>35</v>
      </c>
      <c r="L241" s="70"/>
      <c r="M241" s="70"/>
      <c r="N241" s="77"/>
      <c r="O241" s="70">
        <v>1003341</v>
      </c>
      <c r="P241" s="78">
        <v>18115</v>
      </c>
      <c r="Q241" s="79">
        <v>41640</v>
      </c>
      <c r="R241" s="79">
        <v>42004</v>
      </c>
      <c r="S241" s="78">
        <v>18115</v>
      </c>
      <c r="T241" s="80" t="s">
        <v>1263</v>
      </c>
      <c r="U241" s="61">
        <v>2.3218929317041759E-3</v>
      </c>
      <c r="V241" s="62">
        <v>1.8424762636880018E-3</v>
      </c>
      <c r="W241" s="30">
        <v>220571</v>
      </c>
      <c r="X241" s="63">
        <v>220571</v>
      </c>
      <c r="Y241" s="63">
        <v>441142</v>
      </c>
      <c r="Z241" s="67">
        <v>29293.84</v>
      </c>
      <c r="AA241" s="68">
        <v>29293.84</v>
      </c>
      <c r="AB241" s="68">
        <v>29293.84</v>
      </c>
      <c r="AC241" s="68">
        <v>29293.84</v>
      </c>
      <c r="AD241" s="66">
        <v>117175.34</v>
      </c>
      <c r="AE241" s="67">
        <v>54402.84</v>
      </c>
      <c r="AF241" s="68">
        <v>54402.84</v>
      </c>
      <c r="AG241" s="68">
        <v>54402.84</v>
      </c>
      <c r="AH241" s="68">
        <v>54402.84</v>
      </c>
      <c r="AI241" s="66">
        <v>217611.35</v>
      </c>
      <c r="AJ241" s="69">
        <v>775928.69</v>
      </c>
      <c r="AK241" s="406" t="s">
        <v>1296</v>
      </c>
      <c r="AL241" s="407">
        <v>78350.213597275724</v>
      </c>
      <c r="AM241" s="434">
        <f t="shared" si="132"/>
        <v>474346.2365591398</v>
      </c>
      <c r="AN241" s="435">
        <f t="shared" si="133"/>
        <v>125994.98924731184</v>
      </c>
      <c r="AO241" s="436">
        <f t="shared" si="134"/>
        <v>233990.6989247312</v>
      </c>
      <c r="AP241" s="437">
        <f t="shared" si="135"/>
        <v>6.05</v>
      </c>
      <c r="AQ241" s="438">
        <f t="shared" si="135"/>
        <v>1.61</v>
      </c>
      <c r="AR241" s="438">
        <f t="shared" si="135"/>
        <v>2.99</v>
      </c>
      <c r="AS241" s="443">
        <f t="shared" si="136"/>
        <v>10.65</v>
      </c>
      <c r="AT241" s="437">
        <f t="shared" si="137"/>
        <v>5.63</v>
      </c>
      <c r="AU241" s="438">
        <f t="shared" si="138"/>
        <v>1.5</v>
      </c>
      <c r="AV241" s="438">
        <f t="shared" si="139"/>
        <v>2.78</v>
      </c>
      <c r="AW241" s="444">
        <f t="shared" si="140"/>
        <v>9.91</v>
      </c>
      <c r="AX241" s="441">
        <f t="shared" si="141"/>
        <v>5.63</v>
      </c>
      <c r="AY241" s="70">
        <f t="shared" si="142"/>
        <v>4</v>
      </c>
      <c r="AZ241" s="438">
        <f t="shared" si="119"/>
        <v>0.38</v>
      </c>
      <c r="BA241" s="442">
        <f t="shared" si="120"/>
        <v>0.7</v>
      </c>
      <c r="BB241" s="438">
        <f t="shared" si="143"/>
        <v>5.63</v>
      </c>
      <c r="BC241" s="70">
        <v>4</v>
      </c>
      <c r="BD241" s="438">
        <f t="shared" si="121"/>
        <v>0.38</v>
      </c>
      <c r="BE241" s="442">
        <f t="shared" si="122"/>
        <v>0.7</v>
      </c>
      <c r="BF241" s="438">
        <f t="shared" si="144"/>
        <v>5.63</v>
      </c>
      <c r="BG241" s="70">
        <v>4</v>
      </c>
      <c r="BH241" s="438">
        <f t="shared" si="123"/>
        <v>0.38</v>
      </c>
      <c r="BI241" s="442">
        <f t="shared" si="124"/>
        <v>0.7</v>
      </c>
      <c r="BJ241" s="438">
        <f t="shared" si="145"/>
        <v>5.63</v>
      </c>
      <c r="BK241" s="70">
        <v>4</v>
      </c>
      <c r="BL241" s="438">
        <f t="shared" si="125"/>
        <v>0.38</v>
      </c>
      <c r="BM241" s="442">
        <f t="shared" si="126"/>
        <v>0.7</v>
      </c>
      <c r="BN241" s="93">
        <v>0</v>
      </c>
      <c r="BO241" s="93">
        <f>+INDEX(FY2018_ALL_Targets!DV:DV,MATCH('Final Comp Values'!C241,FY2018_ALL_Targets!B:B,0))</f>
        <v>0</v>
      </c>
      <c r="BP241" s="93">
        <f>++INDEX(FY2018_ALL_Targets!DW:DW,MATCH('Final Comp Values'!C241,FY2018_ALL_Targets!B:B,0))</f>
        <v>0</v>
      </c>
      <c r="BQ241" s="539">
        <f>++INDEX(FY2018_ALL_Targets!DX:DX,MATCH('Final Comp Values'!$C241,FY2018_ALL_Targets!$B:$B,0))</f>
        <v>0</v>
      </c>
      <c r="BR241" s="437">
        <f t="shared" si="127"/>
        <v>0</v>
      </c>
      <c r="BS241" s="438">
        <f t="shared" si="128"/>
        <v>0</v>
      </c>
      <c r="BT241" s="543">
        <f t="shared" si="146"/>
        <v>0</v>
      </c>
      <c r="BU241" s="437">
        <f t="shared" si="147"/>
        <v>9.9499999999999993</v>
      </c>
      <c r="BV241" s="438">
        <f t="shared" si="129"/>
        <v>779584.62529289338</v>
      </c>
      <c r="BW241" s="548">
        <f t="shared" si="148"/>
        <v>2.1027913945213862E-3</v>
      </c>
      <c r="BX241" s="437">
        <f t="shared" si="130"/>
        <v>0</v>
      </c>
      <c r="BY241" s="551">
        <f t="shared" si="131"/>
        <v>0</v>
      </c>
      <c r="BZ241" s="471">
        <f t="shared" si="149"/>
        <v>0</v>
      </c>
      <c r="CA241" s="469">
        <f t="shared" si="150"/>
        <v>775928.69</v>
      </c>
      <c r="CB241" s="471">
        <f t="shared" si="151"/>
        <v>779584.62529289338</v>
      </c>
      <c r="CC241" s="471">
        <f t="shared" si="152"/>
        <v>3.9999999999999147E-2</v>
      </c>
      <c r="CD241" s="474">
        <f t="shared" si="153"/>
        <v>3131.9018768919614</v>
      </c>
      <c r="CE241" s="474">
        <f t="shared" si="154"/>
        <v>3655.9352928934386</v>
      </c>
      <c r="CF241" s="472">
        <f t="shared" si="155"/>
        <v>-524.03341600147724</v>
      </c>
      <c r="CG241" s="473">
        <f t="shared" si="156"/>
        <v>0</v>
      </c>
    </row>
    <row r="242" spans="1:85" s="71" customFormat="1" ht="15.75" customHeight="1" x14ac:dyDescent="0.25">
      <c r="A242" s="110">
        <v>1026487</v>
      </c>
      <c r="B242" s="114">
        <v>4630</v>
      </c>
      <c r="C242" s="114">
        <v>675541</v>
      </c>
      <c r="D242" s="114" t="s">
        <v>1277</v>
      </c>
      <c r="E242" s="116" t="s">
        <v>762</v>
      </c>
      <c r="F242" s="116" t="s">
        <v>1371</v>
      </c>
      <c r="G242" s="113" t="s">
        <v>1260</v>
      </c>
      <c r="H242" s="114" t="s">
        <v>1371</v>
      </c>
      <c r="I242" s="70" t="s">
        <v>35</v>
      </c>
      <c r="J242" s="70" t="s">
        <v>35</v>
      </c>
      <c r="K242" s="70" t="s">
        <v>35</v>
      </c>
      <c r="L242" s="70"/>
      <c r="M242" s="70"/>
      <c r="N242" s="77"/>
      <c r="O242" s="109">
        <v>1025722</v>
      </c>
      <c r="P242" s="78">
        <v>19113</v>
      </c>
      <c r="Q242" s="79">
        <v>41730</v>
      </c>
      <c r="R242" s="79">
        <v>41973</v>
      </c>
      <c r="S242" s="78">
        <v>28591</v>
      </c>
      <c r="T242" s="80" t="s">
        <v>1265</v>
      </c>
      <c r="U242" s="61">
        <v>3.6646558548359973E-3</v>
      </c>
      <c r="V242" s="62">
        <v>2.9079900002817365E-3</v>
      </c>
      <c r="W242" s="30">
        <v>348128</v>
      </c>
      <c r="X242" s="63">
        <v>348128</v>
      </c>
      <c r="Y242" s="63">
        <v>696256</v>
      </c>
      <c r="Z242" s="67">
        <v>46234.62</v>
      </c>
      <c r="AA242" s="68">
        <v>46234.62</v>
      </c>
      <c r="AB242" s="68">
        <v>46234.62</v>
      </c>
      <c r="AC242" s="68">
        <v>46234.62</v>
      </c>
      <c r="AD242" s="66">
        <v>184938.46</v>
      </c>
      <c r="AE242" s="67">
        <v>85864.29</v>
      </c>
      <c r="AF242" s="68">
        <v>85864.29</v>
      </c>
      <c r="AG242" s="68">
        <v>85864.29</v>
      </c>
      <c r="AH242" s="68">
        <v>85864.29</v>
      </c>
      <c r="AI242" s="66">
        <v>343457.14</v>
      </c>
      <c r="AJ242" s="69">
        <v>1224651.6000000001</v>
      </c>
      <c r="AK242" s="406" t="s">
        <v>1277</v>
      </c>
      <c r="AL242" s="407">
        <v>25877.505779128696</v>
      </c>
      <c r="AM242" s="434">
        <f t="shared" si="132"/>
        <v>748662.36559139786</v>
      </c>
      <c r="AN242" s="435">
        <f t="shared" si="133"/>
        <v>198858.55913978495</v>
      </c>
      <c r="AO242" s="436">
        <f t="shared" si="134"/>
        <v>369308.7526881721</v>
      </c>
      <c r="AP242" s="437">
        <f t="shared" si="135"/>
        <v>28.93</v>
      </c>
      <c r="AQ242" s="438">
        <f t="shared" si="135"/>
        <v>7.68</v>
      </c>
      <c r="AR242" s="438">
        <f t="shared" si="135"/>
        <v>14.27</v>
      </c>
      <c r="AS242" s="443">
        <f t="shared" si="136"/>
        <v>50.879999999999995</v>
      </c>
      <c r="AT242" s="437">
        <f t="shared" si="137"/>
        <v>26.91</v>
      </c>
      <c r="AU242" s="438">
        <f t="shared" si="138"/>
        <v>7.15</v>
      </c>
      <c r="AV242" s="438">
        <f t="shared" si="139"/>
        <v>13.27</v>
      </c>
      <c r="AW242" s="444">
        <f t="shared" si="140"/>
        <v>47.33</v>
      </c>
      <c r="AX242" s="441">
        <f t="shared" si="141"/>
        <v>26.91</v>
      </c>
      <c r="AY242" s="70">
        <f t="shared" si="142"/>
        <v>4</v>
      </c>
      <c r="AZ242" s="438">
        <f t="shared" si="119"/>
        <v>1.79</v>
      </c>
      <c r="BA242" s="442">
        <f t="shared" si="120"/>
        <v>3.32</v>
      </c>
      <c r="BB242" s="438">
        <f t="shared" si="143"/>
        <v>26.91</v>
      </c>
      <c r="BC242" s="70">
        <v>4</v>
      </c>
      <c r="BD242" s="438">
        <f t="shared" si="121"/>
        <v>1.79</v>
      </c>
      <c r="BE242" s="442">
        <f t="shared" si="122"/>
        <v>3.32</v>
      </c>
      <c r="BF242" s="438">
        <f t="shared" si="144"/>
        <v>26.91</v>
      </c>
      <c r="BG242" s="70">
        <v>4</v>
      </c>
      <c r="BH242" s="438">
        <f t="shared" si="123"/>
        <v>1.79</v>
      </c>
      <c r="BI242" s="442">
        <f t="shared" si="124"/>
        <v>3.32</v>
      </c>
      <c r="BJ242" s="438">
        <f t="shared" si="145"/>
        <v>26.91</v>
      </c>
      <c r="BK242" s="70">
        <v>4</v>
      </c>
      <c r="BL242" s="438">
        <f t="shared" si="125"/>
        <v>1.79</v>
      </c>
      <c r="BM242" s="442">
        <f t="shared" si="126"/>
        <v>3.32</v>
      </c>
      <c r="BN242" s="93">
        <v>0</v>
      </c>
      <c r="BO242" s="93">
        <f>+INDEX(FY2018_ALL_Targets!DV:DV,MATCH('Final Comp Values'!C242,FY2018_ALL_Targets!B:B,0))</f>
        <v>0</v>
      </c>
      <c r="BP242" s="93">
        <f>++INDEX(FY2018_ALL_Targets!DW:DW,MATCH('Final Comp Values'!C242,FY2018_ALL_Targets!B:B,0))</f>
        <v>0</v>
      </c>
      <c r="BQ242" s="539">
        <f>++INDEX(FY2018_ALL_Targets!DX:DX,MATCH('Final Comp Values'!$C242,FY2018_ALL_Targets!$B:$B,0))</f>
        <v>0</v>
      </c>
      <c r="BR242" s="437">
        <f t="shared" si="127"/>
        <v>0</v>
      </c>
      <c r="BS242" s="438">
        <f t="shared" si="128"/>
        <v>0</v>
      </c>
      <c r="BT242" s="543">
        <f t="shared" si="146"/>
        <v>0</v>
      </c>
      <c r="BU242" s="437">
        <f t="shared" si="147"/>
        <v>47.349999999999994</v>
      </c>
      <c r="BV242" s="438">
        <f t="shared" si="129"/>
        <v>1225299.8986417437</v>
      </c>
      <c r="BW242" s="548">
        <f t="shared" si="148"/>
        <v>3.3050293694591071E-3</v>
      </c>
      <c r="BX242" s="437">
        <f t="shared" si="130"/>
        <v>0</v>
      </c>
      <c r="BY242" s="551">
        <f t="shared" si="131"/>
        <v>0</v>
      </c>
      <c r="BZ242" s="471">
        <f t="shared" si="149"/>
        <v>-3.9968028886505635E-15</v>
      </c>
      <c r="CA242" s="469">
        <f t="shared" si="150"/>
        <v>1224651.6000000001</v>
      </c>
      <c r="CB242" s="471">
        <f t="shared" si="151"/>
        <v>1225299.8986417437</v>
      </c>
      <c r="CC242" s="471">
        <f t="shared" si="152"/>
        <v>1.9999999999996021E-2</v>
      </c>
      <c r="CD242" s="474">
        <f t="shared" si="153"/>
        <v>517.49486583551925</v>
      </c>
      <c r="CE242" s="474">
        <f t="shared" si="154"/>
        <v>648.29864174360409</v>
      </c>
      <c r="CF242" s="472">
        <f t="shared" si="155"/>
        <v>-130.80377590808484</v>
      </c>
      <c r="CG242" s="473">
        <f t="shared" si="156"/>
        <v>0</v>
      </c>
    </row>
    <row r="243" spans="1:85" s="71" customFormat="1" ht="15.75" customHeight="1" x14ac:dyDescent="0.25">
      <c r="A243" s="110">
        <v>1003354</v>
      </c>
      <c r="B243" s="114">
        <v>5222</v>
      </c>
      <c r="C243" s="114">
        <v>675230</v>
      </c>
      <c r="D243" s="114" t="s">
        <v>1296</v>
      </c>
      <c r="E243" s="116" t="s">
        <v>1037</v>
      </c>
      <c r="F243" s="116" t="s">
        <v>1371</v>
      </c>
      <c r="G243" s="113" t="s">
        <v>1260</v>
      </c>
      <c r="H243" s="114" t="s">
        <v>1371</v>
      </c>
      <c r="I243" s="70" t="s">
        <v>35</v>
      </c>
      <c r="J243" s="70" t="s">
        <v>1262</v>
      </c>
      <c r="K243" s="70" t="s">
        <v>35</v>
      </c>
      <c r="L243" s="70"/>
      <c r="M243" s="70"/>
      <c r="N243" s="77"/>
      <c r="O243" s="70">
        <v>1003354</v>
      </c>
      <c r="P243" s="78">
        <v>12353</v>
      </c>
      <c r="Q243" s="79">
        <v>41640</v>
      </c>
      <c r="R243" s="79">
        <v>42004</v>
      </c>
      <c r="S243" s="78">
        <v>12353</v>
      </c>
      <c r="T243" s="80" t="s">
        <v>1263</v>
      </c>
      <c r="U243" s="61">
        <v>1.5833476889506864E-3</v>
      </c>
      <c r="V243" s="62">
        <v>1.2564233665657127E-3</v>
      </c>
      <c r="W243" s="30">
        <v>150412</v>
      </c>
      <c r="X243" s="63">
        <v>150412</v>
      </c>
      <c r="Y243" s="63">
        <v>300824</v>
      </c>
      <c r="Z243" s="67">
        <v>19976.080000000002</v>
      </c>
      <c r="AA243" s="68">
        <v>19976.080000000002</v>
      </c>
      <c r="AB243" s="68">
        <v>19976.080000000002</v>
      </c>
      <c r="AC243" s="68">
        <v>19976.080000000002</v>
      </c>
      <c r="AD243" s="66">
        <v>79904.33</v>
      </c>
      <c r="AE243" s="67">
        <v>37098.44</v>
      </c>
      <c r="AF243" s="68">
        <v>37098.44</v>
      </c>
      <c r="AG243" s="68">
        <v>37098.44</v>
      </c>
      <c r="AH243" s="68">
        <v>37098.44</v>
      </c>
      <c r="AI243" s="66">
        <v>148393.76</v>
      </c>
      <c r="AJ243" s="69">
        <v>529122.09000000008</v>
      </c>
      <c r="AK243" s="406" t="s">
        <v>1296</v>
      </c>
      <c r="AL243" s="407">
        <v>78350.213597275724</v>
      </c>
      <c r="AM243" s="434">
        <f t="shared" si="132"/>
        <v>323466.66666666669</v>
      </c>
      <c r="AN243" s="435">
        <f t="shared" si="133"/>
        <v>85918.634408602156</v>
      </c>
      <c r="AO243" s="436">
        <f t="shared" si="134"/>
        <v>159563.18279569896</v>
      </c>
      <c r="AP243" s="437">
        <f t="shared" si="135"/>
        <v>4.13</v>
      </c>
      <c r="AQ243" s="438">
        <f t="shared" si="135"/>
        <v>1.1000000000000001</v>
      </c>
      <c r="AR243" s="438">
        <f t="shared" si="135"/>
        <v>2.04</v>
      </c>
      <c r="AS243" s="443">
        <f t="shared" si="136"/>
        <v>7.2700000000000005</v>
      </c>
      <c r="AT243" s="437">
        <f t="shared" si="137"/>
        <v>3.84</v>
      </c>
      <c r="AU243" s="438">
        <f t="shared" si="138"/>
        <v>1.02</v>
      </c>
      <c r="AV243" s="438">
        <f t="shared" si="139"/>
        <v>1.89</v>
      </c>
      <c r="AW243" s="444">
        <f t="shared" si="140"/>
        <v>6.7499999999999991</v>
      </c>
      <c r="AX243" s="441">
        <f t="shared" si="141"/>
        <v>3.84</v>
      </c>
      <c r="AY243" s="70">
        <f t="shared" si="142"/>
        <v>4</v>
      </c>
      <c r="AZ243" s="438">
        <f t="shared" si="119"/>
        <v>0.26</v>
      </c>
      <c r="BA243" s="442">
        <f t="shared" si="120"/>
        <v>0.47</v>
      </c>
      <c r="BB243" s="438">
        <f t="shared" si="143"/>
        <v>3.84</v>
      </c>
      <c r="BC243" s="70">
        <v>4</v>
      </c>
      <c r="BD243" s="438">
        <f t="shared" si="121"/>
        <v>0.26</v>
      </c>
      <c r="BE243" s="442">
        <f t="shared" si="122"/>
        <v>0.47</v>
      </c>
      <c r="BF243" s="438">
        <f t="shared" si="144"/>
        <v>3.84</v>
      </c>
      <c r="BG243" s="70">
        <v>4</v>
      </c>
      <c r="BH243" s="438">
        <f t="shared" si="123"/>
        <v>0.26</v>
      </c>
      <c r="BI243" s="442">
        <f t="shared" si="124"/>
        <v>0.47</v>
      </c>
      <c r="BJ243" s="438">
        <f t="shared" si="145"/>
        <v>3.84</v>
      </c>
      <c r="BK243" s="70">
        <v>4</v>
      </c>
      <c r="BL243" s="438">
        <f t="shared" si="125"/>
        <v>0.26</v>
      </c>
      <c r="BM243" s="442">
        <f t="shared" si="126"/>
        <v>0.47</v>
      </c>
      <c r="BN243" s="93">
        <v>0</v>
      </c>
      <c r="BO243" s="93">
        <f>+INDEX(FY2018_ALL_Targets!DV:DV,MATCH('Final Comp Values'!C243,FY2018_ALL_Targets!B:B,0))</f>
        <v>0</v>
      </c>
      <c r="BP243" s="93">
        <f>++INDEX(FY2018_ALL_Targets!DW:DW,MATCH('Final Comp Values'!C243,FY2018_ALL_Targets!B:B,0))</f>
        <v>0</v>
      </c>
      <c r="BQ243" s="539">
        <f>++INDEX(FY2018_ALL_Targets!DX:DX,MATCH('Final Comp Values'!$C243,FY2018_ALL_Targets!$B:$B,0))</f>
        <v>0</v>
      </c>
      <c r="BR243" s="437">
        <f t="shared" si="127"/>
        <v>0</v>
      </c>
      <c r="BS243" s="438">
        <f t="shared" si="128"/>
        <v>0</v>
      </c>
      <c r="BT243" s="543">
        <f t="shared" si="146"/>
        <v>0</v>
      </c>
      <c r="BU243" s="437">
        <f t="shared" si="147"/>
        <v>6.76</v>
      </c>
      <c r="BV243" s="438">
        <f t="shared" si="129"/>
        <v>529647.44391758391</v>
      </c>
      <c r="BW243" s="548">
        <f t="shared" si="148"/>
        <v>1.4286301333632737E-3</v>
      </c>
      <c r="BX243" s="437">
        <f t="shared" si="130"/>
        <v>0</v>
      </c>
      <c r="BY243" s="551">
        <f t="shared" si="131"/>
        <v>0</v>
      </c>
      <c r="BZ243" s="471">
        <f t="shared" si="149"/>
        <v>4.4408920985006262E-16</v>
      </c>
      <c r="CA243" s="469">
        <f t="shared" si="150"/>
        <v>529122.09000000008</v>
      </c>
      <c r="CB243" s="471">
        <f t="shared" si="151"/>
        <v>529647.44391758391</v>
      </c>
      <c r="CC243" s="471">
        <f t="shared" si="152"/>
        <v>1.0000000000000675E-2</v>
      </c>
      <c r="CD243" s="474">
        <f t="shared" si="153"/>
        <v>783.88457777783083</v>
      </c>
      <c r="CE243" s="474">
        <f t="shared" si="154"/>
        <v>525.3539175838232</v>
      </c>
      <c r="CF243" s="472">
        <f t="shared" si="155"/>
        <v>258.53066019400762</v>
      </c>
      <c r="CG243" s="473">
        <f t="shared" si="156"/>
        <v>0</v>
      </c>
    </row>
    <row r="244" spans="1:85" s="71" customFormat="1" ht="15.75" customHeight="1" x14ac:dyDescent="0.25">
      <c r="A244" s="110">
        <v>1027774</v>
      </c>
      <c r="B244" s="114">
        <v>5325</v>
      </c>
      <c r="C244" s="114">
        <v>675214</v>
      </c>
      <c r="D244" s="114" t="s">
        <v>1279</v>
      </c>
      <c r="E244" s="116" t="s">
        <v>1093</v>
      </c>
      <c r="F244" s="116" t="s">
        <v>1371</v>
      </c>
      <c r="G244" s="113" t="s">
        <v>1260</v>
      </c>
      <c r="H244" s="114" t="s">
        <v>1371</v>
      </c>
      <c r="I244" s="70" t="s">
        <v>35</v>
      </c>
      <c r="J244" s="70" t="s">
        <v>1262</v>
      </c>
      <c r="K244" s="70" t="s">
        <v>35</v>
      </c>
      <c r="L244" s="70"/>
      <c r="M244" s="70"/>
      <c r="N244" s="77"/>
      <c r="O244" s="109">
        <v>1013036</v>
      </c>
      <c r="P244" s="78">
        <v>22391</v>
      </c>
      <c r="Q244" s="79">
        <v>41640</v>
      </c>
      <c r="R244" s="79">
        <v>42004</v>
      </c>
      <c r="S244" s="78">
        <v>22391</v>
      </c>
      <c r="T244" s="80" t="s">
        <v>1263</v>
      </c>
      <c r="U244" s="61">
        <v>2.8699698942196081E-3</v>
      </c>
      <c r="V244" s="62">
        <v>2.2773881325000305E-3</v>
      </c>
      <c r="W244" s="30">
        <v>272636</v>
      </c>
      <c r="X244" s="63">
        <v>272636</v>
      </c>
      <c r="Y244" s="63">
        <v>545272</v>
      </c>
      <c r="Z244" s="67">
        <v>36208.57</v>
      </c>
      <c r="AA244" s="68">
        <v>36208.57</v>
      </c>
      <c r="AB244" s="68">
        <v>36208.57</v>
      </c>
      <c r="AC244" s="68">
        <v>36208.57</v>
      </c>
      <c r="AD244" s="66">
        <v>144834.29</v>
      </c>
      <c r="AE244" s="67">
        <v>67244.490000000005</v>
      </c>
      <c r="AF244" s="68">
        <v>67244.490000000005</v>
      </c>
      <c r="AG244" s="68">
        <v>67244.490000000005</v>
      </c>
      <c r="AH244" s="68">
        <v>67244.490000000005</v>
      </c>
      <c r="AI244" s="66">
        <v>268977.96000000002</v>
      </c>
      <c r="AJ244" s="69">
        <v>959084.25</v>
      </c>
      <c r="AK244" s="406" t="s">
        <v>1279</v>
      </c>
      <c r="AL244" s="407">
        <v>94768.848117955305</v>
      </c>
      <c r="AM244" s="434">
        <f t="shared" si="132"/>
        <v>586313.97849462368</v>
      </c>
      <c r="AN244" s="435">
        <f t="shared" si="133"/>
        <v>155735.79569892475</v>
      </c>
      <c r="AO244" s="436">
        <f t="shared" si="134"/>
        <v>289223.61290322588</v>
      </c>
      <c r="AP244" s="437">
        <f t="shared" si="135"/>
        <v>6.19</v>
      </c>
      <c r="AQ244" s="438">
        <f t="shared" si="135"/>
        <v>1.64</v>
      </c>
      <c r="AR244" s="438">
        <f t="shared" si="135"/>
        <v>3.05</v>
      </c>
      <c r="AS244" s="443">
        <f t="shared" si="136"/>
        <v>10.879999999999999</v>
      </c>
      <c r="AT244" s="437">
        <f t="shared" si="137"/>
        <v>5.75</v>
      </c>
      <c r="AU244" s="438">
        <f t="shared" si="138"/>
        <v>1.53</v>
      </c>
      <c r="AV244" s="438">
        <f t="shared" si="139"/>
        <v>2.84</v>
      </c>
      <c r="AW244" s="444">
        <f t="shared" si="140"/>
        <v>10.120000000000001</v>
      </c>
      <c r="AX244" s="441">
        <f t="shared" si="141"/>
        <v>5.75</v>
      </c>
      <c r="AY244" s="70">
        <f t="shared" si="142"/>
        <v>4</v>
      </c>
      <c r="AZ244" s="438">
        <f t="shared" si="119"/>
        <v>0.38</v>
      </c>
      <c r="BA244" s="442">
        <f t="shared" si="120"/>
        <v>0.71</v>
      </c>
      <c r="BB244" s="438">
        <f t="shared" si="143"/>
        <v>5.75</v>
      </c>
      <c r="BC244" s="70">
        <v>4</v>
      </c>
      <c r="BD244" s="438">
        <f t="shared" si="121"/>
        <v>0.38</v>
      </c>
      <c r="BE244" s="442">
        <f t="shared" si="122"/>
        <v>0.71</v>
      </c>
      <c r="BF244" s="438">
        <f t="shared" si="144"/>
        <v>5.75</v>
      </c>
      <c r="BG244" s="70">
        <v>4</v>
      </c>
      <c r="BH244" s="438">
        <f t="shared" si="123"/>
        <v>0.38</v>
      </c>
      <c r="BI244" s="442">
        <f t="shared" si="124"/>
        <v>0.71</v>
      </c>
      <c r="BJ244" s="438">
        <f t="shared" si="145"/>
        <v>5.75</v>
      </c>
      <c r="BK244" s="70">
        <v>4</v>
      </c>
      <c r="BL244" s="438">
        <f t="shared" si="125"/>
        <v>0.38</v>
      </c>
      <c r="BM244" s="442">
        <f t="shared" si="126"/>
        <v>0.71</v>
      </c>
      <c r="BN244" s="93">
        <v>0</v>
      </c>
      <c r="BO244" s="93">
        <f>+INDEX(FY2018_ALL_Targets!DV:DV,MATCH('Final Comp Values'!C244,FY2018_ALL_Targets!B:B,0))</f>
        <v>0</v>
      </c>
      <c r="BP244" s="93">
        <f>++INDEX(FY2018_ALL_Targets!DW:DW,MATCH('Final Comp Values'!C244,FY2018_ALL_Targets!B:B,0))</f>
        <v>0</v>
      </c>
      <c r="BQ244" s="539">
        <f>++INDEX(FY2018_ALL_Targets!DX:DX,MATCH('Final Comp Values'!$C244,FY2018_ALL_Targets!$B:$B,0))</f>
        <v>0</v>
      </c>
      <c r="BR244" s="437">
        <f t="shared" si="127"/>
        <v>0</v>
      </c>
      <c r="BS244" s="438">
        <f t="shared" si="128"/>
        <v>0</v>
      </c>
      <c r="BT244" s="543">
        <f t="shared" si="146"/>
        <v>0</v>
      </c>
      <c r="BU244" s="437">
        <f t="shared" si="147"/>
        <v>10.11</v>
      </c>
      <c r="BV244" s="438">
        <f t="shared" si="129"/>
        <v>958113.05447252805</v>
      </c>
      <c r="BW244" s="548">
        <f t="shared" si="148"/>
        <v>2.5843401993292212E-3</v>
      </c>
      <c r="BX244" s="437">
        <f t="shared" si="130"/>
        <v>0</v>
      </c>
      <c r="BY244" s="551">
        <f t="shared" si="131"/>
        <v>0</v>
      </c>
      <c r="BZ244" s="471">
        <f t="shared" si="149"/>
        <v>0</v>
      </c>
      <c r="CA244" s="469">
        <f t="shared" si="150"/>
        <v>959084.25</v>
      </c>
      <c r="CB244" s="471">
        <f t="shared" si="151"/>
        <v>958113.05447252805</v>
      </c>
      <c r="CC244" s="471">
        <f t="shared" si="152"/>
        <v>-1.0000000000001563E-2</v>
      </c>
      <c r="CD244" s="474">
        <f t="shared" si="153"/>
        <v>-947.71170948631402</v>
      </c>
      <c r="CE244" s="474">
        <f t="shared" si="154"/>
        <v>-971.19552747195121</v>
      </c>
      <c r="CF244" s="472">
        <f t="shared" si="155"/>
        <v>23.483817985637188</v>
      </c>
      <c r="CG244" s="473">
        <f t="shared" si="156"/>
        <v>0</v>
      </c>
    </row>
    <row r="245" spans="1:85" s="71" customFormat="1" ht="15.75" customHeight="1" x14ac:dyDescent="0.25">
      <c r="A245" s="110">
        <v>1021337</v>
      </c>
      <c r="B245" s="114">
        <v>104599</v>
      </c>
      <c r="C245" s="114">
        <v>676262</v>
      </c>
      <c r="D245" s="114" t="s">
        <v>1296</v>
      </c>
      <c r="E245" s="116" t="s">
        <v>492</v>
      </c>
      <c r="F245" s="116" t="s">
        <v>1371</v>
      </c>
      <c r="G245" s="113" t="s">
        <v>1260</v>
      </c>
      <c r="H245" s="114" t="s">
        <v>1371</v>
      </c>
      <c r="I245" s="70" t="s">
        <v>35</v>
      </c>
      <c r="J245" s="70" t="s">
        <v>1262</v>
      </c>
      <c r="K245" s="70" t="s">
        <v>1366</v>
      </c>
      <c r="L245" s="70"/>
      <c r="M245" s="70"/>
      <c r="N245" s="77"/>
      <c r="O245" s="109">
        <v>1021337</v>
      </c>
      <c r="P245" s="78">
        <v>19744</v>
      </c>
      <c r="Q245" s="79">
        <v>41640</v>
      </c>
      <c r="R245" s="79">
        <v>42004</v>
      </c>
      <c r="S245" s="78">
        <v>19744</v>
      </c>
      <c r="T245" s="80" t="s">
        <v>1263</v>
      </c>
      <c r="U245" s="61">
        <v>2.530690259098385E-3</v>
      </c>
      <c r="V245" s="62">
        <v>2.0081618189487114E-3</v>
      </c>
      <c r="W245" s="30">
        <v>240405</v>
      </c>
      <c r="X245" s="63">
        <v>240405</v>
      </c>
      <c r="Y245" s="63">
        <v>480810</v>
      </c>
      <c r="Z245" s="67">
        <v>31928.1</v>
      </c>
      <c r="AA245" s="68">
        <v>31928.1</v>
      </c>
      <c r="AB245" s="68">
        <v>31928.1</v>
      </c>
      <c r="AC245" s="68">
        <v>31928.1</v>
      </c>
      <c r="AD245" s="66">
        <v>127712.39</v>
      </c>
      <c r="AE245" s="67">
        <v>59295.040000000001</v>
      </c>
      <c r="AF245" s="68">
        <v>59295.040000000001</v>
      </c>
      <c r="AG245" s="68">
        <v>59295.040000000001</v>
      </c>
      <c r="AH245" s="68">
        <v>59295.040000000001</v>
      </c>
      <c r="AI245" s="66">
        <v>237180.15</v>
      </c>
      <c r="AJ245" s="69">
        <v>845702.54</v>
      </c>
      <c r="AK245" s="406" t="s">
        <v>1296</v>
      </c>
      <c r="AL245" s="407">
        <v>78350.213597275724</v>
      </c>
      <c r="AM245" s="434">
        <f t="shared" si="132"/>
        <v>517000.00000000006</v>
      </c>
      <c r="AN245" s="435">
        <f t="shared" si="133"/>
        <v>137325.15053763441</v>
      </c>
      <c r="AO245" s="436">
        <f t="shared" si="134"/>
        <v>255032.41935483873</v>
      </c>
      <c r="AP245" s="437">
        <f t="shared" si="135"/>
        <v>6.6</v>
      </c>
      <c r="AQ245" s="438">
        <f t="shared" si="135"/>
        <v>1.75</v>
      </c>
      <c r="AR245" s="438">
        <f t="shared" si="135"/>
        <v>3.26</v>
      </c>
      <c r="AS245" s="443">
        <f t="shared" si="136"/>
        <v>11.61</v>
      </c>
      <c r="AT245" s="437">
        <f t="shared" si="137"/>
        <v>6.14</v>
      </c>
      <c r="AU245" s="438">
        <f t="shared" si="138"/>
        <v>1.63</v>
      </c>
      <c r="AV245" s="438">
        <f t="shared" si="139"/>
        <v>3.03</v>
      </c>
      <c r="AW245" s="444">
        <f t="shared" si="140"/>
        <v>10.799999999999999</v>
      </c>
      <c r="AX245" s="441">
        <f t="shared" si="141"/>
        <v>6.14</v>
      </c>
      <c r="AY245" s="70">
        <f t="shared" si="142"/>
        <v>4</v>
      </c>
      <c r="AZ245" s="438">
        <f t="shared" si="119"/>
        <v>0.41</v>
      </c>
      <c r="BA245" s="442">
        <f t="shared" si="120"/>
        <v>0.76</v>
      </c>
      <c r="BB245" s="438">
        <f t="shared" si="143"/>
        <v>6.14</v>
      </c>
      <c r="BC245" s="70">
        <v>4</v>
      </c>
      <c r="BD245" s="438">
        <f t="shared" si="121"/>
        <v>0.41</v>
      </c>
      <c r="BE245" s="442">
        <f t="shared" si="122"/>
        <v>0.76</v>
      </c>
      <c r="BF245" s="438">
        <f t="shared" si="144"/>
        <v>6.14</v>
      </c>
      <c r="BG245" s="70">
        <v>4</v>
      </c>
      <c r="BH245" s="438">
        <f t="shared" si="123"/>
        <v>0.41</v>
      </c>
      <c r="BI245" s="442">
        <f t="shared" si="124"/>
        <v>0.76</v>
      </c>
      <c r="BJ245" s="438">
        <f t="shared" si="145"/>
        <v>6.14</v>
      </c>
      <c r="BK245" s="70">
        <v>4</v>
      </c>
      <c r="BL245" s="438">
        <f t="shared" si="125"/>
        <v>0.41</v>
      </c>
      <c r="BM245" s="442">
        <f t="shared" si="126"/>
        <v>0.76</v>
      </c>
      <c r="BN245" s="93">
        <v>0</v>
      </c>
      <c r="BO245" s="93">
        <f>+INDEX(FY2018_ALL_Targets!DV:DV,MATCH('Final Comp Values'!C245,FY2018_ALL_Targets!B:B,0))</f>
        <v>0</v>
      </c>
      <c r="BP245" s="93">
        <f>++INDEX(FY2018_ALL_Targets!DW:DW,MATCH('Final Comp Values'!C245,FY2018_ALL_Targets!B:B,0))</f>
        <v>0</v>
      </c>
      <c r="BQ245" s="539">
        <f>++INDEX(FY2018_ALL_Targets!DX:DX,MATCH('Final Comp Values'!$C245,FY2018_ALL_Targets!$B:$B,0))</f>
        <v>0</v>
      </c>
      <c r="BR245" s="437">
        <f t="shared" si="127"/>
        <v>0</v>
      </c>
      <c r="BS245" s="438">
        <f t="shared" si="128"/>
        <v>0</v>
      </c>
      <c r="BT245" s="543">
        <f t="shared" si="146"/>
        <v>0</v>
      </c>
      <c r="BU245" s="437">
        <f t="shared" si="147"/>
        <v>10.82</v>
      </c>
      <c r="BV245" s="438">
        <f t="shared" si="129"/>
        <v>847749.31112252339</v>
      </c>
      <c r="BW245" s="548">
        <f t="shared" si="148"/>
        <v>2.2866535566554175E-3</v>
      </c>
      <c r="BX245" s="437">
        <f t="shared" si="130"/>
        <v>0</v>
      </c>
      <c r="BY245" s="551">
        <f t="shared" si="131"/>
        <v>0</v>
      </c>
      <c r="BZ245" s="471">
        <f t="shared" si="149"/>
        <v>8.8817841970012523E-16</v>
      </c>
      <c r="CA245" s="469">
        <f t="shared" si="150"/>
        <v>845702.54</v>
      </c>
      <c r="CB245" s="471">
        <f t="shared" si="151"/>
        <v>847749.31112252339</v>
      </c>
      <c r="CC245" s="471">
        <f t="shared" si="152"/>
        <v>2.000000000000135E-2</v>
      </c>
      <c r="CD245" s="474">
        <f t="shared" si="153"/>
        <v>1566.1158148149207</v>
      </c>
      <c r="CE245" s="474">
        <f t="shared" si="154"/>
        <v>2046.7711225233506</v>
      </c>
      <c r="CF245" s="472">
        <f t="shared" si="155"/>
        <v>-480.65530770842997</v>
      </c>
      <c r="CG245" s="473">
        <f t="shared" si="156"/>
        <v>0</v>
      </c>
    </row>
    <row r="246" spans="1:85" s="71" customFormat="1" ht="15.75" customHeight="1" x14ac:dyDescent="0.25">
      <c r="A246" s="99">
        <v>502401</v>
      </c>
      <c r="B246" s="100">
        <v>5024</v>
      </c>
      <c r="C246" s="100" t="s">
        <v>1622</v>
      </c>
      <c r="D246" s="100" t="s">
        <v>1258</v>
      </c>
      <c r="E246" s="101" t="s">
        <v>310</v>
      </c>
      <c r="F246" s="101" t="s">
        <v>1372</v>
      </c>
      <c r="G246" s="102" t="s">
        <v>1260</v>
      </c>
      <c r="H246" s="103" t="s">
        <v>1372</v>
      </c>
      <c r="I246" s="70" t="s">
        <v>35</v>
      </c>
      <c r="J246" s="70" t="s">
        <v>1262</v>
      </c>
      <c r="K246" s="70" t="s">
        <v>35</v>
      </c>
      <c r="L246" s="70"/>
      <c r="M246" s="70"/>
      <c r="N246" s="77"/>
      <c r="O246" s="70">
        <v>502401</v>
      </c>
      <c r="P246" s="78">
        <v>5258</v>
      </c>
      <c r="Q246" s="79">
        <v>41548</v>
      </c>
      <c r="R246" s="79">
        <v>41912</v>
      </c>
      <c r="S246" s="78">
        <v>5258</v>
      </c>
      <c r="T246" s="80" t="s">
        <v>1263</v>
      </c>
      <c r="U246" s="61">
        <v>6.7394496466467333E-4</v>
      </c>
      <c r="V246" s="62">
        <v>5.3479106787035675E-4</v>
      </c>
      <c r="W246" s="30">
        <v>64022</v>
      </c>
      <c r="X246" s="63">
        <v>64022</v>
      </c>
      <c r="Y246" s="63">
        <v>128044</v>
      </c>
      <c r="Z246" s="67">
        <v>8502.73</v>
      </c>
      <c r="AA246" s="68">
        <v>8502.73</v>
      </c>
      <c r="AB246" s="68">
        <v>8502.73</v>
      </c>
      <c r="AC246" s="68">
        <v>8502.73</v>
      </c>
      <c r="AD246" s="66">
        <v>34010.93</v>
      </c>
      <c r="AE246" s="67">
        <v>15790.79</v>
      </c>
      <c r="AF246" s="68">
        <v>15790.79</v>
      </c>
      <c r="AG246" s="68">
        <v>15790.79</v>
      </c>
      <c r="AH246" s="68">
        <v>15790.79</v>
      </c>
      <c r="AI246" s="66">
        <v>63163.15</v>
      </c>
      <c r="AJ246" s="69">
        <v>225218.08</v>
      </c>
      <c r="AK246" s="406" t="s">
        <v>1258</v>
      </c>
      <c r="AL246" s="407">
        <v>61126.054988709904</v>
      </c>
      <c r="AM246" s="434">
        <f t="shared" si="132"/>
        <v>137681.72043010753</v>
      </c>
      <c r="AN246" s="435">
        <f t="shared" si="133"/>
        <v>36570.892473118285</v>
      </c>
      <c r="AO246" s="436">
        <f t="shared" si="134"/>
        <v>67917.365591397858</v>
      </c>
      <c r="AP246" s="437">
        <f t="shared" si="135"/>
        <v>2.25</v>
      </c>
      <c r="AQ246" s="438">
        <f t="shared" si="135"/>
        <v>0.6</v>
      </c>
      <c r="AR246" s="438">
        <f t="shared" si="135"/>
        <v>1.1100000000000001</v>
      </c>
      <c r="AS246" s="443">
        <f t="shared" si="136"/>
        <v>3.96</v>
      </c>
      <c r="AT246" s="437">
        <f t="shared" si="137"/>
        <v>2.09</v>
      </c>
      <c r="AU246" s="438">
        <f t="shared" si="138"/>
        <v>0.56000000000000005</v>
      </c>
      <c r="AV246" s="438">
        <f t="shared" si="139"/>
        <v>1.03</v>
      </c>
      <c r="AW246" s="444">
        <f t="shared" si="140"/>
        <v>3.6799999999999997</v>
      </c>
      <c r="AX246" s="441">
        <f t="shared" si="141"/>
        <v>2.09</v>
      </c>
      <c r="AY246" s="70">
        <f t="shared" si="142"/>
        <v>4</v>
      </c>
      <c r="AZ246" s="438">
        <f t="shared" si="119"/>
        <v>0.14000000000000001</v>
      </c>
      <c r="BA246" s="442">
        <f t="shared" si="120"/>
        <v>0.26</v>
      </c>
      <c r="BB246" s="438">
        <f t="shared" si="143"/>
        <v>2.09</v>
      </c>
      <c r="BC246" s="70">
        <v>4</v>
      </c>
      <c r="BD246" s="438">
        <f t="shared" si="121"/>
        <v>0.14000000000000001</v>
      </c>
      <c r="BE246" s="442">
        <f t="shared" si="122"/>
        <v>0.26</v>
      </c>
      <c r="BF246" s="438">
        <f t="shared" si="144"/>
        <v>2.09</v>
      </c>
      <c r="BG246" s="70">
        <v>4</v>
      </c>
      <c r="BH246" s="438">
        <f t="shared" si="123"/>
        <v>0.14000000000000001</v>
      </c>
      <c r="BI246" s="442">
        <f t="shared" si="124"/>
        <v>0.26</v>
      </c>
      <c r="BJ246" s="438">
        <f t="shared" si="145"/>
        <v>2.09</v>
      </c>
      <c r="BK246" s="70">
        <v>4</v>
      </c>
      <c r="BL246" s="438">
        <f t="shared" si="125"/>
        <v>0.14000000000000001</v>
      </c>
      <c r="BM246" s="442">
        <f t="shared" si="126"/>
        <v>0.26</v>
      </c>
      <c r="BN246" s="93">
        <v>0</v>
      </c>
      <c r="BO246" s="93">
        <f>+INDEX(FY2018_ALL_Targets!DV:DV,MATCH('Final Comp Values'!C246,FY2018_ALL_Targets!B:B,0))</f>
        <v>0</v>
      </c>
      <c r="BP246" s="93">
        <f>++INDEX(FY2018_ALL_Targets!DW:DW,MATCH('Final Comp Values'!C246,FY2018_ALL_Targets!B:B,0))</f>
        <v>0</v>
      </c>
      <c r="BQ246" s="539">
        <f>++INDEX(FY2018_ALL_Targets!DX:DX,MATCH('Final Comp Values'!$C246,FY2018_ALL_Targets!$B:$B,0))</f>
        <v>0</v>
      </c>
      <c r="BR246" s="437">
        <f t="shared" si="127"/>
        <v>0</v>
      </c>
      <c r="BS246" s="438">
        <f t="shared" si="128"/>
        <v>0</v>
      </c>
      <c r="BT246" s="543">
        <f t="shared" si="146"/>
        <v>0</v>
      </c>
      <c r="BU246" s="437">
        <f t="shared" si="147"/>
        <v>3.69</v>
      </c>
      <c r="BV246" s="438">
        <f t="shared" si="129"/>
        <v>225555.14290833953</v>
      </c>
      <c r="BW246" s="548">
        <f t="shared" si="148"/>
        <v>6.0839503257199693E-4</v>
      </c>
      <c r="BX246" s="437">
        <f t="shared" si="130"/>
        <v>0</v>
      </c>
      <c r="BY246" s="551">
        <f t="shared" si="131"/>
        <v>0</v>
      </c>
      <c r="BZ246" s="471">
        <f t="shared" si="149"/>
        <v>0</v>
      </c>
      <c r="CA246" s="469">
        <f t="shared" si="150"/>
        <v>225218.08</v>
      </c>
      <c r="CB246" s="471">
        <f t="shared" si="151"/>
        <v>225555.14290833953</v>
      </c>
      <c r="CC246" s="471">
        <f t="shared" si="152"/>
        <v>1.0000000000000231E-2</v>
      </c>
      <c r="CD246" s="474">
        <f t="shared" si="153"/>
        <v>612.00565217392716</v>
      </c>
      <c r="CE246" s="474">
        <f t="shared" si="154"/>
        <v>337.06290833954699</v>
      </c>
      <c r="CF246" s="472">
        <f t="shared" si="155"/>
        <v>274.94274383438017</v>
      </c>
      <c r="CG246" s="473">
        <f t="shared" si="156"/>
        <v>0</v>
      </c>
    </row>
    <row r="247" spans="1:85" s="71" customFormat="1" ht="15.75" customHeight="1" x14ac:dyDescent="0.25">
      <c r="A247" s="104">
        <v>1026090</v>
      </c>
      <c r="B247" s="105">
        <v>4744</v>
      </c>
      <c r="C247" s="105">
        <v>676034</v>
      </c>
      <c r="D247" s="105" t="s">
        <v>1258</v>
      </c>
      <c r="E247" s="106" t="s">
        <v>802</v>
      </c>
      <c r="F247" s="106" t="s">
        <v>1373</v>
      </c>
      <c r="G247" s="107" t="s">
        <v>1260</v>
      </c>
      <c r="H247" s="108" t="s">
        <v>1373</v>
      </c>
      <c r="I247" s="70" t="s">
        <v>35</v>
      </c>
      <c r="J247" s="70" t="s">
        <v>35</v>
      </c>
      <c r="K247" s="70" t="s">
        <v>1262</v>
      </c>
      <c r="L247" s="70"/>
      <c r="M247" s="70"/>
      <c r="N247" s="77"/>
      <c r="O247" s="70">
        <v>1021256</v>
      </c>
      <c r="P247" s="78">
        <v>8713</v>
      </c>
      <c r="Q247" s="79">
        <v>41640</v>
      </c>
      <c r="R247" s="79">
        <v>41882</v>
      </c>
      <c r="S247" s="78">
        <v>13087</v>
      </c>
      <c r="T247" s="80" t="s">
        <v>1265</v>
      </c>
      <c r="U247" s="61">
        <v>1.6774282526752719E-3</v>
      </c>
      <c r="V247" s="62">
        <v>1.3310784909127728E-3</v>
      </c>
      <c r="W247" s="30">
        <v>159349</v>
      </c>
      <c r="X247" s="63">
        <v>159349</v>
      </c>
      <c r="Y247" s="63">
        <v>318698</v>
      </c>
      <c r="Z247" s="67">
        <v>21163.040000000001</v>
      </c>
      <c r="AA247" s="68">
        <v>21163.040000000001</v>
      </c>
      <c r="AB247" s="68">
        <v>21163.040000000001</v>
      </c>
      <c r="AC247" s="68">
        <v>21163.040000000001</v>
      </c>
      <c r="AD247" s="66">
        <v>84652.15</v>
      </c>
      <c r="AE247" s="67">
        <v>39302.79</v>
      </c>
      <c r="AF247" s="68">
        <v>39302.79</v>
      </c>
      <c r="AG247" s="68">
        <v>39302.79</v>
      </c>
      <c r="AH247" s="68">
        <v>39302.79</v>
      </c>
      <c r="AI247" s="66">
        <v>157211.14000000001</v>
      </c>
      <c r="AJ247" s="69">
        <v>560561.29</v>
      </c>
      <c r="AK247" s="406" t="s">
        <v>1258</v>
      </c>
      <c r="AL247" s="407">
        <v>61126.054988709904</v>
      </c>
      <c r="AM247" s="434">
        <f t="shared" si="132"/>
        <v>342686.02150537638</v>
      </c>
      <c r="AN247" s="435">
        <f t="shared" si="133"/>
        <v>91023.817204301071</v>
      </c>
      <c r="AO247" s="436">
        <f t="shared" si="134"/>
        <v>169044.2365591398</v>
      </c>
      <c r="AP247" s="437">
        <f t="shared" si="135"/>
        <v>5.61</v>
      </c>
      <c r="AQ247" s="438">
        <f t="shared" si="135"/>
        <v>1.49</v>
      </c>
      <c r="AR247" s="438">
        <f t="shared" si="135"/>
        <v>2.77</v>
      </c>
      <c r="AS247" s="443">
        <f t="shared" si="136"/>
        <v>9.870000000000001</v>
      </c>
      <c r="AT247" s="437">
        <f t="shared" si="137"/>
        <v>5.21</v>
      </c>
      <c r="AU247" s="438">
        <f t="shared" si="138"/>
        <v>1.38</v>
      </c>
      <c r="AV247" s="438">
        <f t="shared" si="139"/>
        <v>2.57</v>
      </c>
      <c r="AW247" s="444">
        <f t="shared" si="140"/>
        <v>9.16</v>
      </c>
      <c r="AX247" s="441">
        <f t="shared" si="141"/>
        <v>5.21</v>
      </c>
      <c r="AY247" s="70">
        <f t="shared" si="142"/>
        <v>4</v>
      </c>
      <c r="AZ247" s="438">
        <f t="shared" si="119"/>
        <v>0.35</v>
      </c>
      <c r="BA247" s="442">
        <f t="shared" si="120"/>
        <v>0.64</v>
      </c>
      <c r="BB247" s="438">
        <f t="shared" si="143"/>
        <v>5.21</v>
      </c>
      <c r="BC247" s="70">
        <v>4</v>
      </c>
      <c r="BD247" s="438">
        <f t="shared" si="121"/>
        <v>0.35</v>
      </c>
      <c r="BE247" s="442">
        <f t="shared" si="122"/>
        <v>0.64</v>
      </c>
      <c r="BF247" s="438">
        <f t="shared" si="144"/>
        <v>5.21</v>
      </c>
      <c r="BG247" s="70">
        <v>4</v>
      </c>
      <c r="BH247" s="438">
        <f t="shared" si="123"/>
        <v>0.35</v>
      </c>
      <c r="BI247" s="442">
        <f t="shared" si="124"/>
        <v>0.64</v>
      </c>
      <c r="BJ247" s="438">
        <f t="shared" si="145"/>
        <v>5.21</v>
      </c>
      <c r="BK247" s="70">
        <v>4</v>
      </c>
      <c r="BL247" s="438">
        <f t="shared" si="125"/>
        <v>0.35</v>
      </c>
      <c r="BM247" s="442">
        <f t="shared" si="126"/>
        <v>0.64</v>
      </c>
      <c r="BN247" s="93">
        <v>0</v>
      </c>
      <c r="BO247" s="93">
        <f>+INDEX(FY2018_ALL_Targets!DV:DV,MATCH('Final Comp Values'!C247,FY2018_ALL_Targets!B:B,0))</f>
        <v>0</v>
      </c>
      <c r="BP247" s="93">
        <f>++INDEX(FY2018_ALL_Targets!DW:DW,MATCH('Final Comp Values'!C247,FY2018_ALL_Targets!B:B,0))</f>
        <v>0</v>
      </c>
      <c r="BQ247" s="539">
        <f>++INDEX(FY2018_ALL_Targets!DX:DX,MATCH('Final Comp Values'!$C247,FY2018_ALL_Targets!$B:$B,0))</f>
        <v>0</v>
      </c>
      <c r="BR247" s="437">
        <f t="shared" si="127"/>
        <v>0</v>
      </c>
      <c r="BS247" s="438">
        <f t="shared" si="128"/>
        <v>0</v>
      </c>
      <c r="BT247" s="543">
        <f t="shared" si="146"/>
        <v>0</v>
      </c>
      <c r="BU247" s="437">
        <f t="shared" si="147"/>
        <v>9.17</v>
      </c>
      <c r="BV247" s="438">
        <f t="shared" si="129"/>
        <v>560525.92424646986</v>
      </c>
      <c r="BW247" s="548">
        <f t="shared" si="148"/>
        <v>1.5119193627873204E-3</v>
      </c>
      <c r="BX247" s="437">
        <f t="shared" si="130"/>
        <v>0</v>
      </c>
      <c r="BY247" s="551">
        <f t="shared" si="131"/>
        <v>0</v>
      </c>
      <c r="BZ247" s="471">
        <f t="shared" si="149"/>
        <v>0</v>
      </c>
      <c r="CA247" s="469">
        <f t="shared" si="150"/>
        <v>560561.29</v>
      </c>
      <c r="CB247" s="471">
        <f t="shared" si="151"/>
        <v>560525.92424646986</v>
      </c>
      <c r="CC247" s="471">
        <f t="shared" si="152"/>
        <v>9.9999999999997868E-3</v>
      </c>
      <c r="CD247" s="474">
        <f t="shared" si="153"/>
        <v>611.9664737991136</v>
      </c>
      <c r="CE247" s="474">
        <f t="shared" si="154"/>
        <v>-35.365753530175425</v>
      </c>
      <c r="CF247" s="472">
        <f t="shared" si="155"/>
        <v>647.33222732928903</v>
      </c>
      <c r="CG247" s="473">
        <f t="shared" si="156"/>
        <v>0</v>
      </c>
    </row>
    <row r="248" spans="1:85" s="71" customFormat="1" ht="15.75" customHeight="1" x14ac:dyDescent="0.25">
      <c r="A248" s="104">
        <v>1025911</v>
      </c>
      <c r="B248" s="105">
        <v>4272</v>
      </c>
      <c r="C248" s="105">
        <v>675927</v>
      </c>
      <c r="D248" s="105" t="s">
        <v>1258</v>
      </c>
      <c r="E248" s="106" t="s">
        <v>3338</v>
      </c>
      <c r="F248" s="106" t="s">
        <v>3339</v>
      </c>
      <c r="G248" s="107" t="s">
        <v>1260</v>
      </c>
      <c r="H248" s="108" t="s">
        <v>1373</v>
      </c>
      <c r="I248" s="70" t="s">
        <v>35</v>
      </c>
      <c r="J248" s="70" t="s">
        <v>35</v>
      </c>
      <c r="K248" s="70" t="s">
        <v>1262</v>
      </c>
      <c r="L248" s="70"/>
      <c r="M248" s="70"/>
      <c r="N248" s="77"/>
      <c r="O248" s="70">
        <v>1025911</v>
      </c>
      <c r="P248" s="78">
        <v>4380</v>
      </c>
      <c r="Q248" s="79">
        <v>41791</v>
      </c>
      <c r="R248" s="79">
        <v>41882</v>
      </c>
      <c r="S248" s="78">
        <v>17377</v>
      </c>
      <c r="T248" s="80" t="s">
        <v>1263</v>
      </c>
      <c r="U248" s="61">
        <v>2.2272996673598378E-3</v>
      </c>
      <c r="V248" s="62">
        <v>1.7674142994262439E-3</v>
      </c>
      <c r="W248" s="30">
        <v>211585</v>
      </c>
      <c r="X248" s="63">
        <v>211585</v>
      </c>
      <c r="Y248" s="63">
        <v>423170</v>
      </c>
      <c r="Z248" s="67">
        <v>28100.41</v>
      </c>
      <c r="AA248" s="68">
        <v>28100.41</v>
      </c>
      <c r="AB248" s="68">
        <v>28100.41</v>
      </c>
      <c r="AC248" s="68">
        <v>28100.41</v>
      </c>
      <c r="AD248" s="66">
        <v>112401.65</v>
      </c>
      <c r="AE248" s="67">
        <v>52186.48</v>
      </c>
      <c r="AF248" s="68">
        <v>52186.48</v>
      </c>
      <c r="AG248" s="68">
        <v>52186.48</v>
      </c>
      <c r="AH248" s="68">
        <v>52186.48</v>
      </c>
      <c r="AI248" s="66">
        <v>208745.92</v>
      </c>
      <c r="AJ248" s="69">
        <v>744317.57000000007</v>
      </c>
      <c r="AK248" s="406" t="s">
        <v>1258</v>
      </c>
      <c r="AL248" s="407">
        <v>61126.054988709904</v>
      </c>
      <c r="AM248" s="434">
        <f t="shared" si="132"/>
        <v>455021.50537634414</v>
      </c>
      <c r="AN248" s="435">
        <f t="shared" si="133"/>
        <v>120861.98924731182</v>
      </c>
      <c r="AO248" s="436">
        <f t="shared" si="134"/>
        <v>224457.97849462368</v>
      </c>
      <c r="AP248" s="437">
        <f t="shared" si="135"/>
        <v>7.44</v>
      </c>
      <c r="AQ248" s="438">
        <f t="shared" si="135"/>
        <v>1.98</v>
      </c>
      <c r="AR248" s="438">
        <f t="shared" si="135"/>
        <v>3.67</v>
      </c>
      <c r="AS248" s="443">
        <f t="shared" si="136"/>
        <v>13.09</v>
      </c>
      <c r="AT248" s="437">
        <f t="shared" si="137"/>
        <v>6.92</v>
      </c>
      <c r="AU248" s="438">
        <f t="shared" si="138"/>
        <v>1.84</v>
      </c>
      <c r="AV248" s="438">
        <f t="shared" si="139"/>
        <v>3.42</v>
      </c>
      <c r="AW248" s="444">
        <f t="shared" si="140"/>
        <v>12.18</v>
      </c>
      <c r="AX248" s="441">
        <f t="shared" si="141"/>
        <v>6.92</v>
      </c>
      <c r="AY248" s="70">
        <f t="shared" si="142"/>
        <v>4</v>
      </c>
      <c r="AZ248" s="438">
        <f t="shared" si="119"/>
        <v>0.46</v>
      </c>
      <c r="BA248" s="442">
        <f t="shared" si="120"/>
        <v>0.86</v>
      </c>
      <c r="BB248" s="438">
        <f t="shared" si="143"/>
        <v>6.92</v>
      </c>
      <c r="BC248" s="70">
        <v>4</v>
      </c>
      <c r="BD248" s="438">
        <f t="shared" si="121"/>
        <v>0.46</v>
      </c>
      <c r="BE248" s="442">
        <f t="shared" si="122"/>
        <v>0.86</v>
      </c>
      <c r="BF248" s="438">
        <f t="shared" si="144"/>
        <v>6.92</v>
      </c>
      <c r="BG248" s="70">
        <v>4</v>
      </c>
      <c r="BH248" s="438">
        <f t="shared" si="123"/>
        <v>0.46</v>
      </c>
      <c r="BI248" s="442">
        <f t="shared" si="124"/>
        <v>0.86</v>
      </c>
      <c r="BJ248" s="438">
        <f t="shared" si="145"/>
        <v>6.92</v>
      </c>
      <c r="BK248" s="70">
        <v>4</v>
      </c>
      <c r="BL248" s="438">
        <f t="shared" si="125"/>
        <v>0.46</v>
      </c>
      <c r="BM248" s="442">
        <f t="shared" si="126"/>
        <v>0.86</v>
      </c>
      <c r="BN248" s="93">
        <v>0</v>
      </c>
      <c r="BO248" s="93">
        <f>+INDEX(FY2018_ALL_Targets!DV:DV,MATCH('Final Comp Values'!C248,FY2018_ALL_Targets!B:B,0))</f>
        <v>0</v>
      </c>
      <c r="BP248" s="93">
        <f>++INDEX(FY2018_ALL_Targets!DW:DW,MATCH('Final Comp Values'!C248,FY2018_ALL_Targets!B:B,0))</f>
        <v>0</v>
      </c>
      <c r="BQ248" s="539">
        <f>++INDEX(FY2018_ALL_Targets!DX:DX,MATCH('Final Comp Values'!$C248,FY2018_ALL_Targets!$B:$B,0))</f>
        <v>0</v>
      </c>
      <c r="BR248" s="437">
        <f t="shared" si="127"/>
        <v>0</v>
      </c>
      <c r="BS248" s="438">
        <f t="shared" si="128"/>
        <v>0</v>
      </c>
      <c r="BT248" s="543">
        <f t="shared" si="146"/>
        <v>0</v>
      </c>
      <c r="BU248" s="437">
        <f t="shared" si="147"/>
        <v>12.2</v>
      </c>
      <c r="BV248" s="438">
        <f t="shared" si="129"/>
        <v>745737.87086226081</v>
      </c>
      <c r="BW248" s="548">
        <f t="shared" si="148"/>
        <v>2.0114957716472529E-3</v>
      </c>
      <c r="BX248" s="437">
        <f t="shared" si="130"/>
        <v>0</v>
      </c>
      <c r="BY248" s="551">
        <f t="shared" si="131"/>
        <v>0</v>
      </c>
      <c r="BZ248" s="471">
        <f t="shared" si="149"/>
        <v>0</v>
      </c>
      <c r="CA248" s="469">
        <f t="shared" si="150"/>
        <v>744317.57000000007</v>
      </c>
      <c r="CB248" s="471">
        <f t="shared" si="151"/>
        <v>745737.87086226081</v>
      </c>
      <c r="CC248" s="471">
        <f t="shared" si="152"/>
        <v>1.9999999999999574E-2</v>
      </c>
      <c r="CD248" s="474">
        <f t="shared" si="153"/>
        <v>1222.1963382594158</v>
      </c>
      <c r="CE248" s="474">
        <f t="shared" si="154"/>
        <v>1420.3008622607449</v>
      </c>
      <c r="CF248" s="472">
        <f t="shared" si="155"/>
        <v>-198.10452400132908</v>
      </c>
      <c r="CG248" s="473">
        <f t="shared" si="156"/>
        <v>0</v>
      </c>
    </row>
    <row r="249" spans="1:85" s="71" customFormat="1" ht="15.75" customHeight="1" x14ac:dyDescent="0.25">
      <c r="A249" s="104">
        <v>1026716</v>
      </c>
      <c r="B249" s="105">
        <v>4538</v>
      </c>
      <c r="C249" s="105">
        <v>675619</v>
      </c>
      <c r="D249" s="105" t="s">
        <v>1297</v>
      </c>
      <c r="E249" s="106" t="s">
        <v>230</v>
      </c>
      <c r="F249" s="106" t="s">
        <v>1373</v>
      </c>
      <c r="G249" s="107" t="s">
        <v>1260</v>
      </c>
      <c r="H249" s="108" t="s">
        <v>1373</v>
      </c>
      <c r="I249" s="70" t="s">
        <v>35</v>
      </c>
      <c r="J249" s="70" t="s">
        <v>35</v>
      </c>
      <c r="K249" s="70" t="s">
        <v>1262</v>
      </c>
      <c r="L249" s="70"/>
      <c r="M249" s="70"/>
      <c r="N249" s="77"/>
      <c r="O249" s="109">
        <v>1019949</v>
      </c>
      <c r="P249" s="78">
        <v>18434</v>
      </c>
      <c r="Q249" s="79">
        <v>41640</v>
      </c>
      <c r="R249" s="79">
        <v>42004</v>
      </c>
      <c r="S249" s="78">
        <v>18434</v>
      </c>
      <c r="T249" s="80" t="s">
        <v>1263</v>
      </c>
      <c r="U249" s="61">
        <v>2.3627808061294385E-3</v>
      </c>
      <c r="V249" s="62">
        <v>1.8749217468851573E-3</v>
      </c>
      <c r="W249" s="30">
        <v>224455</v>
      </c>
      <c r="X249" s="63">
        <v>224455</v>
      </c>
      <c r="Y249" s="63">
        <v>448910</v>
      </c>
      <c r="Z249" s="67">
        <v>29809.69</v>
      </c>
      <c r="AA249" s="68">
        <v>29809.69</v>
      </c>
      <c r="AB249" s="68">
        <v>29809.69</v>
      </c>
      <c r="AC249" s="68">
        <v>29809.69</v>
      </c>
      <c r="AD249" s="66">
        <v>119238.77</v>
      </c>
      <c r="AE249" s="67">
        <v>55360.86</v>
      </c>
      <c r="AF249" s="68">
        <v>55360.86</v>
      </c>
      <c r="AG249" s="68">
        <v>55360.86</v>
      </c>
      <c r="AH249" s="68">
        <v>55360.86</v>
      </c>
      <c r="AI249" s="66">
        <v>221443.42</v>
      </c>
      <c r="AJ249" s="69">
        <v>789592.19000000006</v>
      </c>
      <c r="AK249" s="406" t="s">
        <v>1297</v>
      </c>
      <c r="AL249" s="407">
        <v>39786.959998239028</v>
      </c>
      <c r="AM249" s="434">
        <f t="shared" si="132"/>
        <v>482698.92473118281</v>
      </c>
      <c r="AN249" s="435">
        <f t="shared" si="133"/>
        <v>128213.73118279572</v>
      </c>
      <c r="AO249" s="436">
        <f t="shared" si="134"/>
        <v>238111.20430107531</v>
      </c>
      <c r="AP249" s="437">
        <f t="shared" si="135"/>
        <v>12.13</v>
      </c>
      <c r="AQ249" s="438">
        <f t="shared" si="135"/>
        <v>3.22</v>
      </c>
      <c r="AR249" s="438">
        <f t="shared" si="135"/>
        <v>5.98</v>
      </c>
      <c r="AS249" s="443">
        <f t="shared" si="136"/>
        <v>21.330000000000002</v>
      </c>
      <c r="AT249" s="437">
        <f t="shared" si="137"/>
        <v>11.28</v>
      </c>
      <c r="AU249" s="438">
        <f t="shared" si="138"/>
        <v>3</v>
      </c>
      <c r="AV249" s="438">
        <f t="shared" si="139"/>
        <v>5.57</v>
      </c>
      <c r="AW249" s="444">
        <f t="shared" si="140"/>
        <v>19.850000000000001</v>
      </c>
      <c r="AX249" s="441">
        <f t="shared" si="141"/>
        <v>11.28</v>
      </c>
      <c r="AY249" s="70">
        <f t="shared" si="142"/>
        <v>4</v>
      </c>
      <c r="AZ249" s="438">
        <f t="shared" si="119"/>
        <v>0.75</v>
      </c>
      <c r="BA249" s="442">
        <f t="shared" si="120"/>
        <v>1.39</v>
      </c>
      <c r="BB249" s="438">
        <f t="shared" si="143"/>
        <v>11.28</v>
      </c>
      <c r="BC249" s="70">
        <v>4</v>
      </c>
      <c r="BD249" s="438">
        <f t="shared" si="121"/>
        <v>0.75</v>
      </c>
      <c r="BE249" s="442">
        <f t="shared" si="122"/>
        <v>1.39</v>
      </c>
      <c r="BF249" s="438">
        <f t="shared" si="144"/>
        <v>11.28</v>
      </c>
      <c r="BG249" s="70">
        <v>4</v>
      </c>
      <c r="BH249" s="438">
        <f t="shared" si="123"/>
        <v>0.75</v>
      </c>
      <c r="BI249" s="442">
        <f t="shared" si="124"/>
        <v>1.39</v>
      </c>
      <c r="BJ249" s="438">
        <f t="shared" si="145"/>
        <v>11.28</v>
      </c>
      <c r="BK249" s="70">
        <v>4</v>
      </c>
      <c r="BL249" s="438">
        <f t="shared" si="125"/>
        <v>0.75</v>
      </c>
      <c r="BM249" s="442">
        <f t="shared" si="126"/>
        <v>1.39</v>
      </c>
      <c r="BN249" s="93">
        <v>0</v>
      </c>
      <c r="BO249" s="93">
        <f>+INDEX(FY2018_ALL_Targets!DV:DV,MATCH('Final Comp Values'!C249,FY2018_ALL_Targets!B:B,0))</f>
        <v>0</v>
      </c>
      <c r="BP249" s="93">
        <f>++INDEX(FY2018_ALL_Targets!DW:DW,MATCH('Final Comp Values'!C249,FY2018_ALL_Targets!B:B,0))</f>
        <v>0</v>
      </c>
      <c r="BQ249" s="539">
        <f>++INDEX(FY2018_ALL_Targets!DX:DX,MATCH('Final Comp Values'!$C249,FY2018_ALL_Targets!$B:$B,0))</f>
        <v>0</v>
      </c>
      <c r="BR249" s="437">
        <f t="shared" si="127"/>
        <v>0</v>
      </c>
      <c r="BS249" s="438">
        <f t="shared" si="128"/>
        <v>0</v>
      </c>
      <c r="BT249" s="543">
        <f t="shared" si="146"/>
        <v>0</v>
      </c>
      <c r="BU249" s="437">
        <f t="shared" si="147"/>
        <v>19.839999999999996</v>
      </c>
      <c r="BV249" s="438">
        <f t="shared" si="129"/>
        <v>789373.28636506211</v>
      </c>
      <c r="BW249" s="548">
        <f t="shared" si="148"/>
        <v>2.1291945733407603E-3</v>
      </c>
      <c r="BX249" s="437">
        <f t="shared" si="130"/>
        <v>0</v>
      </c>
      <c r="BY249" s="551">
        <f t="shared" si="131"/>
        <v>0</v>
      </c>
      <c r="BZ249" s="471">
        <f t="shared" si="149"/>
        <v>-1.9984014443252818E-15</v>
      </c>
      <c r="CA249" s="469">
        <f t="shared" si="150"/>
        <v>789592.19000000006</v>
      </c>
      <c r="CB249" s="471">
        <f t="shared" si="151"/>
        <v>789373.28636506211</v>
      </c>
      <c r="CC249" s="471">
        <f t="shared" si="152"/>
        <v>-1.0000000000005116E-2</v>
      </c>
      <c r="CD249" s="474">
        <f t="shared" si="153"/>
        <v>-397.77944080624883</v>
      </c>
      <c r="CE249" s="474">
        <f t="shared" si="154"/>
        <v>-218.90363493794575</v>
      </c>
      <c r="CF249" s="472">
        <f t="shared" si="155"/>
        <v>-178.87580586830308</v>
      </c>
      <c r="CG249" s="473">
        <f t="shared" si="156"/>
        <v>0</v>
      </c>
    </row>
    <row r="250" spans="1:85" s="71" customFormat="1" ht="15.75" customHeight="1" x14ac:dyDescent="0.25">
      <c r="A250" s="104">
        <v>1026720</v>
      </c>
      <c r="B250" s="105">
        <v>5343</v>
      </c>
      <c r="C250" s="105">
        <v>675452</v>
      </c>
      <c r="D250" s="105" t="s">
        <v>1267</v>
      </c>
      <c r="E250" s="106" t="s">
        <v>1107</v>
      </c>
      <c r="F250" s="106" t="s">
        <v>1373</v>
      </c>
      <c r="G250" s="107" t="s">
        <v>1260</v>
      </c>
      <c r="H250" s="108" t="s">
        <v>1373</v>
      </c>
      <c r="I250" s="70" t="s">
        <v>35</v>
      </c>
      <c r="J250" s="70" t="s">
        <v>35</v>
      </c>
      <c r="K250" s="70" t="s">
        <v>1262</v>
      </c>
      <c r="L250" s="70"/>
      <c r="M250" s="70"/>
      <c r="N250" s="77"/>
      <c r="O250" s="70">
        <v>1025852</v>
      </c>
      <c r="P250" s="78">
        <v>12420</v>
      </c>
      <c r="Q250" s="79">
        <v>41791</v>
      </c>
      <c r="R250" s="79">
        <v>42004</v>
      </c>
      <c r="S250" s="78">
        <v>21184</v>
      </c>
      <c r="T250" s="80" t="s">
        <v>1263</v>
      </c>
      <c r="U250" s="61">
        <v>2.7152624822092885E-3</v>
      </c>
      <c r="V250" s="62">
        <v>2.1546241882399466E-3</v>
      </c>
      <c r="W250" s="30">
        <v>257939</v>
      </c>
      <c r="X250" s="63">
        <v>257939</v>
      </c>
      <c r="Y250" s="63">
        <v>515878</v>
      </c>
      <c r="Z250" s="67">
        <v>34256.730000000003</v>
      </c>
      <c r="AA250" s="68">
        <v>34256.730000000003</v>
      </c>
      <c r="AB250" s="68">
        <v>34256.730000000003</v>
      </c>
      <c r="AC250" s="68">
        <v>34256.730000000003</v>
      </c>
      <c r="AD250" s="66">
        <v>137026.91</v>
      </c>
      <c r="AE250" s="67">
        <v>63619.64</v>
      </c>
      <c r="AF250" s="68">
        <v>63619.64</v>
      </c>
      <c r="AG250" s="68">
        <v>63619.64</v>
      </c>
      <c r="AH250" s="68">
        <v>63619.64</v>
      </c>
      <c r="AI250" s="66">
        <v>254478.54</v>
      </c>
      <c r="AJ250" s="69">
        <v>907383.45000000007</v>
      </c>
      <c r="AK250" s="406" t="s">
        <v>1267</v>
      </c>
      <c r="AL250" s="407">
        <v>54327.030754892119</v>
      </c>
      <c r="AM250" s="434">
        <f t="shared" si="132"/>
        <v>554707.52688172052</v>
      </c>
      <c r="AN250" s="435">
        <f t="shared" si="133"/>
        <v>147340.76344086023</v>
      </c>
      <c r="AO250" s="436">
        <f t="shared" si="134"/>
        <v>273632.83870967745</v>
      </c>
      <c r="AP250" s="437">
        <f t="shared" si="135"/>
        <v>10.210000000000001</v>
      </c>
      <c r="AQ250" s="438">
        <f t="shared" si="135"/>
        <v>2.71</v>
      </c>
      <c r="AR250" s="438">
        <f t="shared" si="135"/>
        <v>5.04</v>
      </c>
      <c r="AS250" s="443">
        <f t="shared" si="136"/>
        <v>17.96</v>
      </c>
      <c r="AT250" s="437">
        <f t="shared" si="137"/>
        <v>9.5</v>
      </c>
      <c r="AU250" s="438">
        <f t="shared" si="138"/>
        <v>2.52</v>
      </c>
      <c r="AV250" s="438">
        <f t="shared" si="139"/>
        <v>4.68</v>
      </c>
      <c r="AW250" s="444">
        <f t="shared" si="140"/>
        <v>16.7</v>
      </c>
      <c r="AX250" s="441">
        <f t="shared" si="141"/>
        <v>9.5</v>
      </c>
      <c r="AY250" s="70">
        <f t="shared" si="142"/>
        <v>4</v>
      </c>
      <c r="AZ250" s="438">
        <f t="shared" si="119"/>
        <v>0.63</v>
      </c>
      <c r="BA250" s="442">
        <f t="shared" si="120"/>
        <v>1.17</v>
      </c>
      <c r="BB250" s="438">
        <f t="shared" si="143"/>
        <v>9.5</v>
      </c>
      <c r="BC250" s="70">
        <v>4</v>
      </c>
      <c r="BD250" s="438">
        <f t="shared" si="121"/>
        <v>0.63</v>
      </c>
      <c r="BE250" s="442">
        <f t="shared" si="122"/>
        <v>1.17</v>
      </c>
      <c r="BF250" s="438">
        <f t="shared" si="144"/>
        <v>9.5</v>
      </c>
      <c r="BG250" s="70">
        <v>4</v>
      </c>
      <c r="BH250" s="438">
        <f t="shared" si="123"/>
        <v>0.63</v>
      </c>
      <c r="BI250" s="442">
        <f t="shared" si="124"/>
        <v>1.17</v>
      </c>
      <c r="BJ250" s="438">
        <f t="shared" si="145"/>
        <v>9.5</v>
      </c>
      <c r="BK250" s="70">
        <v>4</v>
      </c>
      <c r="BL250" s="438">
        <f t="shared" si="125"/>
        <v>0.63</v>
      </c>
      <c r="BM250" s="442">
        <f t="shared" si="126"/>
        <v>1.17</v>
      </c>
      <c r="BN250" s="93">
        <v>0</v>
      </c>
      <c r="BO250" s="93">
        <f>+INDEX(FY2018_ALL_Targets!DV:DV,MATCH('Final Comp Values'!C250,FY2018_ALL_Targets!B:B,0))</f>
        <v>0</v>
      </c>
      <c r="BP250" s="93">
        <f>++INDEX(FY2018_ALL_Targets!DW:DW,MATCH('Final Comp Values'!C250,FY2018_ALL_Targets!B:B,0))</f>
        <v>0</v>
      </c>
      <c r="BQ250" s="539">
        <f>++INDEX(FY2018_ALL_Targets!DX:DX,MATCH('Final Comp Values'!$C250,FY2018_ALL_Targets!$B:$B,0))</f>
        <v>0</v>
      </c>
      <c r="BR250" s="437">
        <f t="shared" si="127"/>
        <v>0</v>
      </c>
      <c r="BS250" s="438">
        <f t="shared" si="128"/>
        <v>0</v>
      </c>
      <c r="BT250" s="543">
        <f t="shared" si="146"/>
        <v>0</v>
      </c>
      <c r="BU250" s="437">
        <f t="shared" si="147"/>
        <v>16.7</v>
      </c>
      <c r="BV250" s="438">
        <f t="shared" si="129"/>
        <v>907261.41360669839</v>
      </c>
      <c r="BW250" s="548">
        <f t="shared" si="148"/>
        <v>2.4471769083397607E-3</v>
      </c>
      <c r="BX250" s="437">
        <f t="shared" si="130"/>
        <v>0</v>
      </c>
      <c r="BY250" s="551">
        <f t="shared" si="131"/>
        <v>0</v>
      </c>
      <c r="BZ250" s="471">
        <f t="shared" si="149"/>
        <v>0</v>
      </c>
      <c r="CA250" s="469">
        <f t="shared" si="150"/>
        <v>907383.45000000007</v>
      </c>
      <c r="CB250" s="471">
        <f t="shared" si="151"/>
        <v>907261.41360669839</v>
      </c>
      <c r="CC250" s="471">
        <f t="shared" si="152"/>
        <v>0</v>
      </c>
      <c r="CD250" s="474">
        <f t="shared" si="153"/>
        <v>0</v>
      </c>
      <c r="CE250" s="474">
        <f t="shared" si="154"/>
        <v>-122.03639330167789</v>
      </c>
      <c r="CF250" s="472">
        <f t="shared" si="155"/>
        <v>122.03639330167789</v>
      </c>
      <c r="CG250" s="473">
        <f t="shared" si="156"/>
        <v>0</v>
      </c>
    </row>
    <row r="251" spans="1:85" s="71" customFormat="1" ht="15.75" customHeight="1" x14ac:dyDescent="0.25">
      <c r="A251" s="104">
        <v>1026589</v>
      </c>
      <c r="B251" s="105">
        <v>4476</v>
      </c>
      <c r="C251" s="105">
        <v>675715</v>
      </c>
      <c r="D251" s="105" t="s">
        <v>1274</v>
      </c>
      <c r="E251" s="106" t="s">
        <v>222</v>
      </c>
      <c r="F251" s="106" t="s">
        <v>1373</v>
      </c>
      <c r="G251" s="107" t="s">
        <v>1260</v>
      </c>
      <c r="H251" s="108" t="s">
        <v>1373</v>
      </c>
      <c r="I251" s="70" t="s">
        <v>35</v>
      </c>
      <c r="J251" s="70" t="s">
        <v>35</v>
      </c>
      <c r="K251" s="70" t="s">
        <v>1262</v>
      </c>
      <c r="L251" s="70"/>
      <c r="M251" s="70"/>
      <c r="N251" s="77"/>
      <c r="O251" s="70">
        <v>1020738</v>
      </c>
      <c r="P251" s="78">
        <v>8212</v>
      </c>
      <c r="Q251" s="79">
        <v>41640</v>
      </c>
      <c r="R251" s="79">
        <v>42004</v>
      </c>
      <c r="S251" s="78">
        <v>8212</v>
      </c>
      <c r="T251" s="80" t="s">
        <v>1263</v>
      </c>
      <c r="U251" s="61">
        <v>1.0525743723519014E-3</v>
      </c>
      <c r="V251" s="62">
        <v>8.3524234487473753E-4</v>
      </c>
      <c r="W251" s="30">
        <v>99990</v>
      </c>
      <c r="X251" s="63">
        <v>99990</v>
      </c>
      <c r="Y251" s="63">
        <v>199980</v>
      </c>
      <c r="Z251" s="67">
        <v>13279.66</v>
      </c>
      <c r="AA251" s="68">
        <v>13279.66</v>
      </c>
      <c r="AB251" s="68">
        <v>13279.66</v>
      </c>
      <c r="AC251" s="68">
        <v>13279.66</v>
      </c>
      <c r="AD251" s="66">
        <v>53118.63</v>
      </c>
      <c r="AE251" s="67">
        <v>24662.22</v>
      </c>
      <c r="AF251" s="68">
        <v>24662.22</v>
      </c>
      <c r="AG251" s="68">
        <v>24662.22</v>
      </c>
      <c r="AH251" s="68">
        <v>24662.22</v>
      </c>
      <c r="AI251" s="66">
        <v>98648.88</v>
      </c>
      <c r="AJ251" s="69">
        <v>351747.51</v>
      </c>
      <c r="AK251" s="406" t="s">
        <v>1274</v>
      </c>
      <c r="AL251" s="407">
        <v>58134.265874579767</v>
      </c>
      <c r="AM251" s="434">
        <f t="shared" si="132"/>
        <v>215032.25806451615</v>
      </c>
      <c r="AN251" s="435">
        <f t="shared" si="133"/>
        <v>57116.806451612902</v>
      </c>
      <c r="AO251" s="436">
        <f t="shared" si="134"/>
        <v>106074.06451612904</v>
      </c>
      <c r="AP251" s="437">
        <f t="shared" si="135"/>
        <v>3.7</v>
      </c>
      <c r="AQ251" s="438">
        <f t="shared" si="135"/>
        <v>0.98</v>
      </c>
      <c r="AR251" s="438">
        <f t="shared" si="135"/>
        <v>1.82</v>
      </c>
      <c r="AS251" s="443">
        <f t="shared" si="136"/>
        <v>6.5</v>
      </c>
      <c r="AT251" s="437">
        <f t="shared" si="137"/>
        <v>3.44</v>
      </c>
      <c r="AU251" s="438">
        <f t="shared" si="138"/>
        <v>0.91</v>
      </c>
      <c r="AV251" s="438">
        <f t="shared" si="139"/>
        <v>1.7</v>
      </c>
      <c r="AW251" s="444">
        <f t="shared" si="140"/>
        <v>6.05</v>
      </c>
      <c r="AX251" s="441">
        <f t="shared" si="141"/>
        <v>3.44</v>
      </c>
      <c r="AY251" s="70">
        <f t="shared" si="142"/>
        <v>4</v>
      </c>
      <c r="AZ251" s="438">
        <f t="shared" si="119"/>
        <v>0.23</v>
      </c>
      <c r="BA251" s="442">
        <f t="shared" si="120"/>
        <v>0.43</v>
      </c>
      <c r="BB251" s="438">
        <f t="shared" si="143"/>
        <v>3.44</v>
      </c>
      <c r="BC251" s="70">
        <v>4</v>
      </c>
      <c r="BD251" s="438">
        <f t="shared" si="121"/>
        <v>0.23</v>
      </c>
      <c r="BE251" s="442">
        <f t="shared" si="122"/>
        <v>0.43</v>
      </c>
      <c r="BF251" s="438">
        <f t="shared" si="144"/>
        <v>3.44</v>
      </c>
      <c r="BG251" s="70">
        <v>4</v>
      </c>
      <c r="BH251" s="438">
        <f t="shared" si="123"/>
        <v>0.23</v>
      </c>
      <c r="BI251" s="442">
        <f t="shared" si="124"/>
        <v>0.43</v>
      </c>
      <c r="BJ251" s="438">
        <f t="shared" si="145"/>
        <v>3.44</v>
      </c>
      <c r="BK251" s="70">
        <v>4</v>
      </c>
      <c r="BL251" s="438">
        <f t="shared" si="125"/>
        <v>0.23</v>
      </c>
      <c r="BM251" s="442">
        <f t="shared" si="126"/>
        <v>0.43</v>
      </c>
      <c r="BN251" s="93">
        <v>0</v>
      </c>
      <c r="BO251" s="93">
        <f>+INDEX(FY2018_ALL_Targets!DV:DV,MATCH('Final Comp Values'!C251,FY2018_ALL_Targets!B:B,0))</f>
        <v>0</v>
      </c>
      <c r="BP251" s="93">
        <f>++INDEX(FY2018_ALL_Targets!DW:DW,MATCH('Final Comp Values'!C251,FY2018_ALL_Targets!B:B,0))</f>
        <v>0</v>
      </c>
      <c r="BQ251" s="539">
        <f>++INDEX(FY2018_ALL_Targets!DX:DX,MATCH('Final Comp Values'!$C251,FY2018_ALL_Targets!$B:$B,0))</f>
        <v>0</v>
      </c>
      <c r="BR251" s="437">
        <f t="shared" si="127"/>
        <v>0</v>
      </c>
      <c r="BS251" s="438">
        <f t="shared" si="128"/>
        <v>0</v>
      </c>
      <c r="BT251" s="543">
        <f t="shared" si="146"/>
        <v>0</v>
      </c>
      <c r="BU251" s="437">
        <f t="shared" si="147"/>
        <v>6.08</v>
      </c>
      <c r="BV251" s="438">
        <f t="shared" si="129"/>
        <v>353456.33651744499</v>
      </c>
      <c r="BW251" s="548">
        <f t="shared" si="148"/>
        <v>9.5338583991275887E-4</v>
      </c>
      <c r="BX251" s="437">
        <f t="shared" si="130"/>
        <v>0</v>
      </c>
      <c r="BY251" s="551">
        <f t="shared" si="131"/>
        <v>0</v>
      </c>
      <c r="BZ251" s="471">
        <f t="shared" si="149"/>
        <v>0</v>
      </c>
      <c r="CA251" s="469">
        <f t="shared" si="150"/>
        <v>351747.51</v>
      </c>
      <c r="CB251" s="471">
        <f t="shared" si="151"/>
        <v>353456.33651744499</v>
      </c>
      <c r="CC251" s="471">
        <f t="shared" si="152"/>
        <v>3.0000000000000249E-2</v>
      </c>
      <c r="CD251" s="474">
        <f t="shared" si="153"/>
        <v>1744.2025289256344</v>
      </c>
      <c r="CE251" s="474">
        <f t="shared" si="154"/>
        <v>1708.8265174449771</v>
      </c>
      <c r="CF251" s="472">
        <f t="shared" si="155"/>
        <v>35.376011480657326</v>
      </c>
      <c r="CG251" s="473">
        <f t="shared" si="156"/>
        <v>0</v>
      </c>
    </row>
    <row r="252" spans="1:85" s="71" customFormat="1" ht="15.75" customHeight="1" x14ac:dyDescent="0.25">
      <c r="A252" s="104">
        <v>1020735</v>
      </c>
      <c r="B252" s="105">
        <v>4327</v>
      </c>
      <c r="C252" s="105">
        <v>675832</v>
      </c>
      <c r="D252" s="105" t="s">
        <v>1258</v>
      </c>
      <c r="E252" s="106" t="s">
        <v>194</v>
      </c>
      <c r="F252" s="106" t="s">
        <v>1373</v>
      </c>
      <c r="G252" s="107" t="s">
        <v>1260</v>
      </c>
      <c r="H252" s="108" t="s">
        <v>1373</v>
      </c>
      <c r="I252" s="70" t="s">
        <v>35</v>
      </c>
      <c r="J252" s="70" t="s">
        <v>1262</v>
      </c>
      <c r="K252" s="70" t="s">
        <v>35</v>
      </c>
      <c r="L252" s="70"/>
      <c r="M252" s="70"/>
      <c r="N252" s="77"/>
      <c r="O252" s="70">
        <v>1020735</v>
      </c>
      <c r="P252" s="78">
        <v>9926</v>
      </c>
      <c r="Q252" s="79">
        <v>41640</v>
      </c>
      <c r="R252" s="79">
        <v>42004</v>
      </c>
      <c r="S252" s="78">
        <v>9926</v>
      </c>
      <c r="T252" s="80" t="s">
        <v>1263</v>
      </c>
      <c r="U252" s="61">
        <v>1.2722665879158514E-3</v>
      </c>
      <c r="V252" s="62">
        <v>1.009573248322777E-3</v>
      </c>
      <c r="W252" s="30">
        <v>120860</v>
      </c>
      <c r="X252" s="63">
        <v>120860</v>
      </c>
      <c r="Y252" s="63">
        <v>241720</v>
      </c>
      <c r="Z252" s="67">
        <v>16051.37</v>
      </c>
      <c r="AA252" s="68">
        <v>16051.37</v>
      </c>
      <c r="AB252" s="68">
        <v>16051.37</v>
      </c>
      <c r="AC252" s="68">
        <v>16051.37</v>
      </c>
      <c r="AD252" s="66">
        <v>64205.49</v>
      </c>
      <c r="AE252" s="67">
        <v>29809.69</v>
      </c>
      <c r="AF252" s="68">
        <v>29809.69</v>
      </c>
      <c r="AG252" s="68">
        <v>29809.69</v>
      </c>
      <c r="AH252" s="68">
        <v>29809.69</v>
      </c>
      <c r="AI252" s="66">
        <v>119238.77</v>
      </c>
      <c r="AJ252" s="69">
        <v>425164.26</v>
      </c>
      <c r="AK252" s="406" t="s">
        <v>1258</v>
      </c>
      <c r="AL252" s="407">
        <v>61126.054988709904</v>
      </c>
      <c r="AM252" s="434">
        <f t="shared" si="132"/>
        <v>259913.97849462368</v>
      </c>
      <c r="AN252" s="435">
        <f t="shared" si="133"/>
        <v>69038.161290322576</v>
      </c>
      <c r="AO252" s="436">
        <f t="shared" si="134"/>
        <v>128213.73118279572</v>
      </c>
      <c r="AP252" s="437">
        <f t="shared" si="135"/>
        <v>4.25</v>
      </c>
      <c r="AQ252" s="438">
        <f t="shared" si="135"/>
        <v>1.1299999999999999</v>
      </c>
      <c r="AR252" s="438">
        <f t="shared" si="135"/>
        <v>2.1</v>
      </c>
      <c r="AS252" s="443">
        <f t="shared" si="136"/>
        <v>7.48</v>
      </c>
      <c r="AT252" s="437">
        <f t="shared" si="137"/>
        <v>3.95</v>
      </c>
      <c r="AU252" s="438">
        <f t="shared" si="138"/>
        <v>1.05</v>
      </c>
      <c r="AV252" s="438">
        <f t="shared" si="139"/>
        <v>1.95</v>
      </c>
      <c r="AW252" s="444">
        <f t="shared" si="140"/>
        <v>6.95</v>
      </c>
      <c r="AX252" s="441">
        <f t="shared" si="141"/>
        <v>3.95</v>
      </c>
      <c r="AY252" s="70">
        <f t="shared" si="142"/>
        <v>4</v>
      </c>
      <c r="AZ252" s="438">
        <f t="shared" si="119"/>
        <v>0.26</v>
      </c>
      <c r="BA252" s="442">
        <f t="shared" si="120"/>
        <v>0.49</v>
      </c>
      <c r="BB252" s="438">
        <f t="shared" si="143"/>
        <v>3.95</v>
      </c>
      <c r="BC252" s="70">
        <v>4</v>
      </c>
      <c r="BD252" s="438">
        <f t="shared" si="121"/>
        <v>0.26</v>
      </c>
      <c r="BE252" s="442">
        <f t="shared" si="122"/>
        <v>0.49</v>
      </c>
      <c r="BF252" s="438">
        <f t="shared" si="144"/>
        <v>3.95</v>
      </c>
      <c r="BG252" s="70">
        <v>4</v>
      </c>
      <c r="BH252" s="438">
        <f t="shared" si="123"/>
        <v>0.26</v>
      </c>
      <c r="BI252" s="442">
        <f t="shared" si="124"/>
        <v>0.49</v>
      </c>
      <c r="BJ252" s="438">
        <f t="shared" si="145"/>
        <v>3.95</v>
      </c>
      <c r="BK252" s="70">
        <v>4</v>
      </c>
      <c r="BL252" s="438">
        <f t="shared" si="125"/>
        <v>0.26</v>
      </c>
      <c r="BM252" s="442">
        <f t="shared" si="126"/>
        <v>0.49</v>
      </c>
      <c r="BN252" s="93">
        <v>0</v>
      </c>
      <c r="BO252" s="93">
        <f>+INDEX(FY2018_ALL_Targets!DV:DV,MATCH('Final Comp Values'!C252,FY2018_ALL_Targets!B:B,0))</f>
        <v>0</v>
      </c>
      <c r="BP252" s="93">
        <f>++INDEX(FY2018_ALL_Targets!DW:DW,MATCH('Final Comp Values'!C252,FY2018_ALL_Targets!B:B,0))</f>
        <v>0</v>
      </c>
      <c r="BQ252" s="539">
        <f>++INDEX(FY2018_ALL_Targets!DX:DX,MATCH('Final Comp Values'!$C252,FY2018_ALL_Targets!$B:$B,0))</f>
        <v>0</v>
      </c>
      <c r="BR252" s="437">
        <f t="shared" si="127"/>
        <v>0</v>
      </c>
      <c r="BS252" s="438">
        <f t="shared" si="128"/>
        <v>0</v>
      </c>
      <c r="BT252" s="543">
        <f t="shared" si="146"/>
        <v>0</v>
      </c>
      <c r="BU252" s="437">
        <f t="shared" si="147"/>
        <v>6.95</v>
      </c>
      <c r="BV252" s="438">
        <f t="shared" si="129"/>
        <v>424826.08217153384</v>
      </c>
      <c r="BW252" s="548">
        <f t="shared" si="148"/>
        <v>1.145893083028558E-3</v>
      </c>
      <c r="BX252" s="437">
        <f t="shared" si="130"/>
        <v>0</v>
      </c>
      <c r="BY252" s="551">
        <f t="shared" si="131"/>
        <v>0</v>
      </c>
      <c r="BZ252" s="471">
        <f t="shared" si="149"/>
        <v>0</v>
      </c>
      <c r="CA252" s="469">
        <f t="shared" si="150"/>
        <v>425164.26</v>
      </c>
      <c r="CB252" s="471">
        <f t="shared" si="151"/>
        <v>424826.08217153384</v>
      </c>
      <c r="CC252" s="471">
        <f t="shared" si="152"/>
        <v>0</v>
      </c>
      <c r="CD252" s="474">
        <f t="shared" si="153"/>
        <v>0</v>
      </c>
      <c r="CE252" s="474">
        <f t="shared" si="154"/>
        <v>-338.17782846617047</v>
      </c>
      <c r="CF252" s="472">
        <f t="shared" si="155"/>
        <v>338.17782846617047</v>
      </c>
      <c r="CG252" s="473">
        <f t="shared" si="156"/>
        <v>0</v>
      </c>
    </row>
    <row r="253" spans="1:85" s="71" customFormat="1" ht="15.75" customHeight="1" x14ac:dyDescent="0.25">
      <c r="A253" s="104">
        <v>1028506</v>
      </c>
      <c r="B253" s="105">
        <v>4531</v>
      </c>
      <c r="C253" s="105">
        <v>455676</v>
      </c>
      <c r="D253" s="105" t="s">
        <v>1267</v>
      </c>
      <c r="E253" s="106" t="s">
        <v>704</v>
      </c>
      <c r="F253" s="106" t="s">
        <v>704</v>
      </c>
      <c r="G253" s="107" t="s">
        <v>1260</v>
      </c>
      <c r="H253" s="108" t="s">
        <v>1374</v>
      </c>
      <c r="I253" s="70" t="s">
        <v>35</v>
      </c>
      <c r="J253" s="70" t="s">
        <v>1262</v>
      </c>
      <c r="K253" s="70" t="s">
        <v>35</v>
      </c>
      <c r="L253" s="70"/>
      <c r="M253" s="70"/>
      <c r="N253" s="77"/>
      <c r="O253" s="70">
        <v>453108</v>
      </c>
      <c r="P253" s="78">
        <v>12400</v>
      </c>
      <c r="Q253" s="79">
        <v>41518</v>
      </c>
      <c r="R253" s="79">
        <v>41882</v>
      </c>
      <c r="S253" s="78">
        <v>12400</v>
      </c>
      <c r="T253" s="80" t="s">
        <v>1263</v>
      </c>
      <c r="U253" s="61">
        <v>1.5893719212327784E-3</v>
      </c>
      <c r="V253" s="62">
        <v>1.2612037355634127E-3</v>
      </c>
      <c r="W253" s="30">
        <v>150984</v>
      </c>
      <c r="X253" s="63">
        <v>150984</v>
      </c>
      <c r="Y253" s="63">
        <v>301968</v>
      </c>
      <c r="Z253" s="67">
        <v>20052.09</v>
      </c>
      <c r="AA253" s="68">
        <v>20052.09</v>
      </c>
      <c r="AB253" s="68">
        <v>20052.09</v>
      </c>
      <c r="AC253" s="68">
        <v>20052.09</v>
      </c>
      <c r="AD253" s="66">
        <v>80208.350000000006</v>
      </c>
      <c r="AE253" s="67">
        <v>37239.589999999997</v>
      </c>
      <c r="AF253" s="68">
        <v>37239.589999999997</v>
      </c>
      <c r="AG253" s="68">
        <v>37239.589999999997</v>
      </c>
      <c r="AH253" s="68">
        <v>37239.589999999997</v>
      </c>
      <c r="AI253" s="66">
        <v>148958.35999999999</v>
      </c>
      <c r="AJ253" s="69">
        <v>531134.71</v>
      </c>
      <c r="AK253" s="406" t="s">
        <v>1267</v>
      </c>
      <c r="AL253" s="407">
        <v>54327.030754892119</v>
      </c>
      <c r="AM253" s="434">
        <f t="shared" si="132"/>
        <v>324696.77419354842</v>
      </c>
      <c r="AN253" s="435">
        <f t="shared" si="133"/>
        <v>86245.537634408611</v>
      </c>
      <c r="AO253" s="436">
        <f t="shared" si="134"/>
        <v>160170.27956989247</v>
      </c>
      <c r="AP253" s="437">
        <f t="shared" si="135"/>
        <v>5.98</v>
      </c>
      <c r="AQ253" s="438">
        <f t="shared" si="135"/>
        <v>1.59</v>
      </c>
      <c r="AR253" s="438">
        <f t="shared" si="135"/>
        <v>2.95</v>
      </c>
      <c r="AS253" s="443">
        <f t="shared" si="136"/>
        <v>10.52</v>
      </c>
      <c r="AT253" s="437">
        <f t="shared" si="137"/>
        <v>5.56</v>
      </c>
      <c r="AU253" s="438">
        <f t="shared" si="138"/>
        <v>1.48</v>
      </c>
      <c r="AV253" s="438">
        <f t="shared" si="139"/>
        <v>2.74</v>
      </c>
      <c r="AW253" s="444">
        <f t="shared" si="140"/>
        <v>9.7799999999999994</v>
      </c>
      <c r="AX253" s="441">
        <f t="shared" si="141"/>
        <v>5.56</v>
      </c>
      <c r="AY253" s="70">
        <f t="shared" si="142"/>
        <v>4</v>
      </c>
      <c r="AZ253" s="438">
        <f t="shared" si="119"/>
        <v>0.37</v>
      </c>
      <c r="BA253" s="442">
        <f t="shared" si="120"/>
        <v>0.69</v>
      </c>
      <c r="BB253" s="438">
        <f t="shared" si="143"/>
        <v>5.56</v>
      </c>
      <c r="BC253" s="70">
        <v>4</v>
      </c>
      <c r="BD253" s="438">
        <f t="shared" si="121"/>
        <v>0.37</v>
      </c>
      <c r="BE253" s="442">
        <f t="shared" si="122"/>
        <v>0.69</v>
      </c>
      <c r="BF253" s="438">
        <f t="shared" si="144"/>
        <v>5.56</v>
      </c>
      <c r="BG253" s="70">
        <v>4</v>
      </c>
      <c r="BH253" s="438">
        <f t="shared" si="123"/>
        <v>0.37</v>
      </c>
      <c r="BI253" s="442">
        <f t="shared" si="124"/>
        <v>0.69</v>
      </c>
      <c r="BJ253" s="438">
        <f t="shared" si="145"/>
        <v>5.56</v>
      </c>
      <c r="BK253" s="70">
        <v>4</v>
      </c>
      <c r="BL253" s="438">
        <f t="shared" si="125"/>
        <v>0.37</v>
      </c>
      <c r="BM253" s="442">
        <f t="shared" si="126"/>
        <v>0.69</v>
      </c>
      <c r="BN253" s="93">
        <v>0</v>
      </c>
      <c r="BO253" s="93">
        <f>+INDEX(FY2018_ALL_Targets!DV:DV,MATCH('Final Comp Values'!C253,FY2018_ALL_Targets!B:B,0))</f>
        <v>0</v>
      </c>
      <c r="BP253" s="93">
        <f>++INDEX(FY2018_ALL_Targets!DW:DW,MATCH('Final Comp Values'!C253,FY2018_ALL_Targets!B:B,0))</f>
        <v>0</v>
      </c>
      <c r="BQ253" s="539">
        <f>++INDEX(FY2018_ALL_Targets!DX:DX,MATCH('Final Comp Values'!$C253,FY2018_ALL_Targets!$B:$B,0))</f>
        <v>0</v>
      </c>
      <c r="BR253" s="437">
        <f t="shared" si="127"/>
        <v>0</v>
      </c>
      <c r="BS253" s="438">
        <f t="shared" si="128"/>
        <v>0</v>
      </c>
      <c r="BT253" s="543">
        <f t="shared" si="146"/>
        <v>0</v>
      </c>
      <c r="BU253" s="437">
        <f t="shared" si="147"/>
        <v>9.8000000000000007</v>
      </c>
      <c r="BV253" s="438">
        <f t="shared" si="129"/>
        <v>532404.9013979428</v>
      </c>
      <c r="BW253" s="548">
        <f t="shared" si="148"/>
        <v>1.4360678863311171E-3</v>
      </c>
      <c r="BX253" s="437">
        <f t="shared" si="130"/>
        <v>0</v>
      </c>
      <c r="BY253" s="551">
        <f t="shared" si="131"/>
        <v>0</v>
      </c>
      <c r="BZ253" s="471">
        <f t="shared" si="149"/>
        <v>9.9920072216264089E-16</v>
      </c>
      <c r="CA253" s="469">
        <f t="shared" si="150"/>
        <v>531134.71</v>
      </c>
      <c r="CB253" s="471">
        <f t="shared" si="151"/>
        <v>532404.9013979428</v>
      </c>
      <c r="CC253" s="471">
        <f t="shared" si="152"/>
        <v>2.000000000000135E-2</v>
      </c>
      <c r="CD253" s="474">
        <f t="shared" si="153"/>
        <v>1086.1650511248176</v>
      </c>
      <c r="CE253" s="474">
        <f t="shared" si="154"/>
        <v>1270.1913979428355</v>
      </c>
      <c r="CF253" s="472">
        <f t="shared" si="155"/>
        <v>-184.02634681801783</v>
      </c>
      <c r="CG253" s="473">
        <f t="shared" si="156"/>
        <v>0</v>
      </c>
    </row>
    <row r="254" spans="1:85" s="71" customFormat="1" ht="15.75" customHeight="1" x14ac:dyDescent="0.25">
      <c r="A254" s="104">
        <v>1025919</v>
      </c>
      <c r="B254" s="105">
        <v>5280</v>
      </c>
      <c r="C254" s="105">
        <v>455869</v>
      </c>
      <c r="D254" s="105" t="s">
        <v>1267</v>
      </c>
      <c r="E254" s="106" t="s">
        <v>356</v>
      </c>
      <c r="F254" s="106" t="s">
        <v>356</v>
      </c>
      <c r="G254" s="107" t="s">
        <v>1260</v>
      </c>
      <c r="H254" s="108" t="s">
        <v>1374</v>
      </c>
      <c r="I254" s="70" t="s">
        <v>35</v>
      </c>
      <c r="J254" s="70" t="s">
        <v>35</v>
      </c>
      <c r="K254" s="70" t="s">
        <v>1262</v>
      </c>
      <c r="L254" s="70"/>
      <c r="M254" s="70"/>
      <c r="N254" s="77"/>
      <c r="O254" s="109">
        <v>1025919</v>
      </c>
      <c r="P254" s="78">
        <v>3696</v>
      </c>
      <c r="Q254" s="79">
        <v>41821</v>
      </c>
      <c r="R254" s="79">
        <v>41882</v>
      </c>
      <c r="S254" s="78">
        <v>21759</v>
      </c>
      <c r="T254" s="80" t="s">
        <v>1263</v>
      </c>
      <c r="U254" s="61">
        <v>2.7889631962987119E-3</v>
      </c>
      <c r="V254" s="62">
        <v>2.2131074259777658E-3</v>
      </c>
      <c r="W254" s="30">
        <v>264940</v>
      </c>
      <c r="X254" s="63">
        <v>264940</v>
      </c>
      <c r="Y254" s="63">
        <v>529880</v>
      </c>
      <c r="Z254" s="67">
        <v>35186.559999999998</v>
      </c>
      <c r="AA254" s="68">
        <v>35186.559999999998</v>
      </c>
      <c r="AB254" s="68">
        <v>35186.559999999998</v>
      </c>
      <c r="AC254" s="68">
        <v>35186.559999999998</v>
      </c>
      <c r="AD254" s="66">
        <v>140746.25</v>
      </c>
      <c r="AE254" s="67">
        <v>65346.47</v>
      </c>
      <c r="AF254" s="68">
        <v>65346.47</v>
      </c>
      <c r="AG254" s="68">
        <v>65346.47</v>
      </c>
      <c r="AH254" s="68">
        <v>65346.47</v>
      </c>
      <c r="AI254" s="66">
        <v>261385.89</v>
      </c>
      <c r="AJ254" s="69">
        <v>932012.14</v>
      </c>
      <c r="AK254" s="406" t="s">
        <v>1267</v>
      </c>
      <c r="AL254" s="407">
        <v>54327.030754892119</v>
      </c>
      <c r="AM254" s="434">
        <f t="shared" si="132"/>
        <v>569763.44086021511</v>
      </c>
      <c r="AN254" s="435">
        <f t="shared" si="133"/>
        <v>151340.05376344087</v>
      </c>
      <c r="AO254" s="436">
        <f t="shared" si="134"/>
        <v>281060.09677419357</v>
      </c>
      <c r="AP254" s="437">
        <f t="shared" si="135"/>
        <v>10.49</v>
      </c>
      <c r="AQ254" s="438">
        <f t="shared" si="135"/>
        <v>2.79</v>
      </c>
      <c r="AR254" s="438">
        <f t="shared" si="135"/>
        <v>5.17</v>
      </c>
      <c r="AS254" s="443">
        <f t="shared" si="136"/>
        <v>18.450000000000003</v>
      </c>
      <c r="AT254" s="437">
        <f t="shared" si="137"/>
        <v>9.75</v>
      </c>
      <c r="AU254" s="438">
        <f t="shared" si="138"/>
        <v>2.59</v>
      </c>
      <c r="AV254" s="438">
        <f t="shared" si="139"/>
        <v>4.8099999999999996</v>
      </c>
      <c r="AW254" s="444">
        <f t="shared" si="140"/>
        <v>17.149999999999999</v>
      </c>
      <c r="AX254" s="441">
        <f t="shared" si="141"/>
        <v>9.75</v>
      </c>
      <c r="AY254" s="70">
        <f t="shared" si="142"/>
        <v>4</v>
      </c>
      <c r="AZ254" s="438">
        <f t="shared" si="119"/>
        <v>0.65</v>
      </c>
      <c r="BA254" s="442">
        <f t="shared" si="120"/>
        <v>1.2</v>
      </c>
      <c r="BB254" s="438">
        <f t="shared" si="143"/>
        <v>9.75</v>
      </c>
      <c r="BC254" s="70">
        <v>4</v>
      </c>
      <c r="BD254" s="438">
        <f t="shared" si="121"/>
        <v>0.65</v>
      </c>
      <c r="BE254" s="442">
        <f t="shared" si="122"/>
        <v>1.2</v>
      </c>
      <c r="BF254" s="438">
        <f t="shared" si="144"/>
        <v>9.75</v>
      </c>
      <c r="BG254" s="70">
        <v>4</v>
      </c>
      <c r="BH254" s="438">
        <f t="shared" si="123"/>
        <v>0.65</v>
      </c>
      <c r="BI254" s="442">
        <f t="shared" si="124"/>
        <v>1.2</v>
      </c>
      <c r="BJ254" s="438">
        <f t="shared" si="145"/>
        <v>9.75</v>
      </c>
      <c r="BK254" s="70">
        <v>4</v>
      </c>
      <c r="BL254" s="438">
        <f t="shared" si="125"/>
        <v>0.65</v>
      </c>
      <c r="BM254" s="442">
        <f t="shared" si="126"/>
        <v>1.2</v>
      </c>
      <c r="BN254" s="93">
        <v>0</v>
      </c>
      <c r="BO254" s="93">
        <f>+INDEX(FY2018_ALL_Targets!DV:DV,MATCH('Final Comp Values'!C254,FY2018_ALL_Targets!B:B,0))</f>
        <v>0</v>
      </c>
      <c r="BP254" s="93">
        <f>++INDEX(FY2018_ALL_Targets!DW:DW,MATCH('Final Comp Values'!C254,FY2018_ALL_Targets!B:B,0))</f>
        <v>0</v>
      </c>
      <c r="BQ254" s="539">
        <f>++INDEX(FY2018_ALL_Targets!DX:DX,MATCH('Final Comp Values'!$C254,FY2018_ALL_Targets!$B:$B,0))</f>
        <v>0</v>
      </c>
      <c r="BR254" s="437">
        <f t="shared" si="127"/>
        <v>0</v>
      </c>
      <c r="BS254" s="438">
        <f t="shared" si="128"/>
        <v>0</v>
      </c>
      <c r="BT254" s="543">
        <f t="shared" si="146"/>
        <v>0</v>
      </c>
      <c r="BU254" s="437">
        <f t="shared" si="147"/>
        <v>17.149999999999999</v>
      </c>
      <c r="BV254" s="438">
        <f t="shared" si="129"/>
        <v>931708.57744639972</v>
      </c>
      <c r="BW254" s="548">
        <f t="shared" si="148"/>
        <v>2.5131188010794545E-3</v>
      </c>
      <c r="BX254" s="437">
        <f t="shared" si="130"/>
        <v>0</v>
      </c>
      <c r="BY254" s="551">
        <f t="shared" si="131"/>
        <v>0</v>
      </c>
      <c r="BZ254" s="471">
        <f t="shared" si="149"/>
        <v>-2.4424906541753444E-15</v>
      </c>
      <c r="CA254" s="469">
        <f t="shared" si="150"/>
        <v>932012.14</v>
      </c>
      <c r="CB254" s="471">
        <f t="shared" si="151"/>
        <v>931708.57744639972</v>
      </c>
      <c r="CC254" s="471">
        <f t="shared" si="152"/>
        <v>0</v>
      </c>
      <c r="CD254" s="474">
        <f t="shared" si="153"/>
        <v>0</v>
      </c>
      <c r="CE254" s="474">
        <f t="shared" si="154"/>
        <v>-303.56255360029172</v>
      </c>
      <c r="CF254" s="472">
        <f t="shared" si="155"/>
        <v>303.56255360029172</v>
      </c>
      <c r="CG254" s="473">
        <f t="shared" si="156"/>
        <v>0</v>
      </c>
    </row>
    <row r="255" spans="1:85" s="71" customFormat="1" ht="15.75" customHeight="1" x14ac:dyDescent="0.25">
      <c r="A255" s="104">
        <v>1026558</v>
      </c>
      <c r="B255" s="105">
        <v>105330</v>
      </c>
      <c r="C255" s="105">
        <v>676328</v>
      </c>
      <c r="D255" s="105" t="s">
        <v>1267</v>
      </c>
      <c r="E255" s="106" t="s">
        <v>526</v>
      </c>
      <c r="F255" s="106" t="s">
        <v>526</v>
      </c>
      <c r="G255" s="107" t="s">
        <v>1260</v>
      </c>
      <c r="H255" s="108" t="s">
        <v>1374</v>
      </c>
      <c r="I255" s="70" t="s">
        <v>35</v>
      </c>
      <c r="J255" s="70" t="s">
        <v>1262</v>
      </c>
      <c r="K255" s="70" t="s">
        <v>35</v>
      </c>
      <c r="L255" s="70"/>
      <c r="M255" s="70"/>
      <c r="N255" s="77"/>
      <c r="O255" s="109">
        <v>1020796</v>
      </c>
      <c r="P255" s="78">
        <v>3373</v>
      </c>
      <c r="Q255" s="79">
        <v>41518</v>
      </c>
      <c r="R255" s="79">
        <v>41639</v>
      </c>
      <c r="S255" s="78">
        <v>10091</v>
      </c>
      <c r="T255" s="80" t="s">
        <v>1270</v>
      </c>
      <c r="U255" s="61">
        <v>1.2934154884806425E-3</v>
      </c>
      <c r="V255" s="62">
        <v>1.0263553948040643E-3</v>
      </c>
      <c r="W255" s="30">
        <v>122869</v>
      </c>
      <c r="X255" s="63">
        <v>122869</v>
      </c>
      <c r="Y255" s="63">
        <v>245738</v>
      </c>
      <c r="Z255" s="67">
        <v>16318.2</v>
      </c>
      <c r="AA255" s="68">
        <v>16318.2</v>
      </c>
      <c r="AB255" s="68">
        <v>16318.2</v>
      </c>
      <c r="AC255" s="68">
        <v>16318.2</v>
      </c>
      <c r="AD255" s="66">
        <v>65272.78</v>
      </c>
      <c r="AE255" s="67">
        <v>30305.22</v>
      </c>
      <c r="AF255" s="68">
        <v>30305.22</v>
      </c>
      <c r="AG255" s="68">
        <v>30305.22</v>
      </c>
      <c r="AH255" s="68">
        <v>30305.22</v>
      </c>
      <c r="AI255" s="66">
        <v>121220.87</v>
      </c>
      <c r="AJ255" s="69">
        <v>432231.65</v>
      </c>
      <c r="AK255" s="406" t="s">
        <v>1267</v>
      </c>
      <c r="AL255" s="407">
        <v>54327.030754892119</v>
      </c>
      <c r="AM255" s="434">
        <f t="shared" si="132"/>
        <v>264234.40860215056</v>
      </c>
      <c r="AN255" s="435">
        <f t="shared" si="133"/>
        <v>70185.784946236556</v>
      </c>
      <c r="AO255" s="436">
        <f t="shared" si="134"/>
        <v>130345.02150537635</v>
      </c>
      <c r="AP255" s="437">
        <f t="shared" si="135"/>
        <v>4.8600000000000003</v>
      </c>
      <c r="AQ255" s="438">
        <f t="shared" si="135"/>
        <v>1.29</v>
      </c>
      <c r="AR255" s="438">
        <f t="shared" si="135"/>
        <v>2.4</v>
      </c>
      <c r="AS255" s="443">
        <f t="shared" si="136"/>
        <v>8.5500000000000007</v>
      </c>
      <c r="AT255" s="437">
        <f t="shared" si="137"/>
        <v>4.5199999999999996</v>
      </c>
      <c r="AU255" s="438">
        <f t="shared" si="138"/>
        <v>1.2</v>
      </c>
      <c r="AV255" s="438">
        <f t="shared" si="139"/>
        <v>2.23</v>
      </c>
      <c r="AW255" s="444">
        <f t="shared" si="140"/>
        <v>7.9499999999999993</v>
      </c>
      <c r="AX255" s="441">
        <f t="shared" si="141"/>
        <v>4.5199999999999996</v>
      </c>
      <c r="AY255" s="70">
        <f t="shared" si="142"/>
        <v>4</v>
      </c>
      <c r="AZ255" s="438">
        <f t="shared" si="119"/>
        <v>0.3</v>
      </c>
      <c r="BA255" s="442">
        <f t="shared" si="120"/>
        <v>0.56000000000000005</v>
      </c>
      <c r="BB255" s="438">
        <f t="shared" si="143"/>
        <v>4.5199999999999996</v>
      </c>
      <c r="BC255" s="70">
        <v>4</v>
      </c>
      <c r="BD255" s="438">
        <f t="shared" si="121"/>
        <v>0.3</v>
      </c>
      <c r="BE255" s="442">
        <f t="shared" si="122"/>
        <v>0.56000000000000005</v>
      </c>
      <c r="BF255" s="438">
        <f t="shared" si="144"/>
        <v>4.5199999999999996</v>
      </c>
      <c r="BG255" s="70">
        <v>4</v>
      </c>
      <c r="BH255" s="438">
        <f t="shared" si="123"/>
        <v>0.3</v>
      </c>
      <c r="BI255" s="442">
        <f t="shared" si="124"/>
        <v>0.56000000000000005</v>
      </c>
      <c r="BJ255" s="438">
        <f t="shared" si="145"/>
        <v>4.5199999999999996</v>
      </c>
      <c r="BK255" s="70">
        <v>4</v>
      </c>
      <c r="BL255" s="438">
        <f t="shared" si="125"/>
        <v>0.3</v>
      </c>
      <c r="BM255" s="442">
        <f t="shared" si="126"/>
        <v>0.56000000000000005</v>
      </c>
      <c r="BN255" s="93">
        <v>0</v>
      </c>
      <c r="BO255" s="93">
        <f>+INDEX(FY2018_ALL_Targets!DV:DV,MATCH('Final Comp Values'!C255,FY2018_ALL_Targets!B:B,0))</f>
        <v>0</v>
      </c>
      <c r="BP255" s="93">
        <f>++INDEX(FY2018_ALL_Targets!DW:DW,MATCH('Final Comp Values'!C255,FY2018_ALL_Targets!B:B,0))</f>
        <v>0</v>
      </c>
      <c r="BQ255" s="539">
        <f>++INDEX(FY2018_ALL_Targets!DX:DX,MATCH('Final Comp Values'!$C255,FY2018_ALL_Targets!$B:$B,0))</f>
        <v>0</v>
      </c>
      <c r="BR255" s="437">
        <f t="shared" si="127"/>
        <v>0</v>
      </c>
      <c r="BS255" s="438">
        <f t="shared" si="128"/>
        <v>0</v>
      </c>
      <c r="BT255" s="543">
        <f t="shared" si="146"/>
        <v>0</v>
      </c>
      <c r="BU255" s="437">
        <f t="shared" si="147"/>
        <v>7.96</v>
      </c>
      <c r="BV255" s="438">
        <f t="shared" si="129"/>
        <v>432443.16480894125</v>
      </c>
      <c r="BW255" s="548">
        <f t="shared" si="148"/>
        <v>1.1664388137954786E-3</v>
      </c>
      <c r="BX255" s="437">
        <f t="shared" si="130"/>
        <v>0</v>
      </c>
      <c r="BY255" s="551">
        <f t="shared" si="131"/>
        <v>0</v>
      </c>
      <c r="BZ255" s="471">
        <f t="shared" si="149"/>
        <v>0</v>
      </c>
      <c r="CA255" s="469">
        <f t="shared" si="150"/>
        <v>432231.65</v>
      </c>
      <c r="CB255" s="471">
        <f t="shared" si="151"/>
        <v>432443.16480894125</v>
      </c>
      <c r="CC255" s="471">
        <f t="shared" si="152"/>
        <v>1.0000000000000675E-2</v>
      </c>
      <c r="CD255" s="474">
        <f t="shared" si="153"/>
        <v>543.68761006292982</v>
      </c>
      <c r="CE255" s="474">
        <f t="shared" si="154"/>
        <v>211.51480894122506</v>
      </c>
      <c r="CF255" s="472">
        <f t="shared" si="155"/>
        <v>332.17280112170477</v>
      </c>
      <c r="CG255" s="473">
        <f t="shared" si="156"/>
        <v>0</v>
      </c>
    </row>
    <row r="256" spans="1:85" s="71" customFormat="1" ht="15.75" customHeight="1" x14ac:dyDescent="0.25">
      <c r="A256" s="104">
        <v>1026006</v>
      </c>
      <c r="B256" s="105">
        <v>5311</v>
      </c>
      <c r="C256" s="105">
        <v>675974</v>
      </c>
      <c r="D256" s="105" t="s">
        <v>1267</v>
      </c>
      <c r="E256" s="106" t="s">
        <v>1085</v>
      </c>
      <c r="F256" s="106" t="s">
        <v>1085</v>
      </c>
      <c r="G256" s="107" t="s">
        <v>1260</v>
      </c>
      <c r="H256" s="108" t="s">
        <v>1374</v>
      </c>
      <c r="I256" s="70" t="s">
        <v>35</v>
      </c>
      <c r="J256" s="70" t="s">
        <v>35</v>
      </c>
      <c r="K256" s="70" t="s">
        <v>1262</v>
      </c>
      <c r="L256" s="70"/>
      <c r="M256" s="70"/>
      <c r="N256" s="77"/>
      <c r="O256" s="109">
        <v>1026006</v>
      </c>
      <c r="P256" s="78">
        <v>6945</v>
      </c>
      <c r="Q256" s="79">
        <v>41852</v>
      </c>
      <c r="R256" s="79">
        <v>42004</v>
      </c>
      <c r="S256" s="78">
        <v>16568</v>
      </c>
      <c r="T256" s="80" t="s">
        <v>1263</v>
      </c>
      <c r="U256" s="61">
        <v>2.1236059670148928E-3</v>
      </c>
      <c r="V256" s="62">
        <v>1.6851309266785986E-3</v>
      </c>
      <c r="W256" s="30">
        <v>201734</v>
      </c>
      <c r="X256" s="63">
        <v>201734</v>
      </c>
      <c r="Y256" s="63">
        <v>403468</v>
      </c>
      <c r="Z256" s="67">
        <v>26792.18</v>
      </c>
      <c r="AA256" s="68">
        <v>26792.18</v>
      </c>
      <c r="AB256" s="68">
        <v>26792.18</v>
      </c>
      <c r="AC256" s="68">
        <v>26792.18</v>
      </c>
      <c r="AD256" s="66">
        <v>107168.7</v>
      </c>
      <c r="AE256" s="67">
        <v>49756.9</v>
      </c>
      <c r="AF256" s="68">
        <v>49756.9</v>
      </c>
      <c r="AG256" s="68">
        <v>49756.9</v>
      </c>
      <c r="AH256" s="68">
        <v>49756.9</v>
      </c>
      <c r="AI256" s="66">
        <v>199027.59</v>
      </c>
      <c r="AJ256" s="69">
        <v>709664.29</v>
      </c>
      <c r="AK256" s="406" t="s">
        <v>1267</v>
      </c>
      <c r="AL256" s="407">
        <v>54327.030754892119</v>
      </c>
      <c r="AM256" s="434">
        <f t="shared" si="132"/>
        <v>433836.55913978495</v>
      </c>
      <c r="AN256" s="435">
        <f t="shared" si="133"/>
        <v>115235.16129032259</v>
      </c>
      <c r="AO256" s="436">
        <f t="shared" si="134"/>
        <v>214008.16129032261</v>
      </c>
      <c r="AP256" s="437">
        <f t="shared" si="135"/>
        <v>7.99</v>
      </c>
      <c r="AQ256" s="438">
        <f t="shared" si="135"/>
        <v>2.12</v>
      </c>
      <c r="AR256" s="438">
        <f t="shared" si="135"/>
        <v>3.94</v>
      </c>
      <c r="AS256" s="443">
        <f t="shared" si="136"/>
        <v>14.049999999999999</v>
      </c>
      <c r="AT256" s="437">
        <f t="shared" si="137"/>
        <v>7.43</v>
      </c>
      <c r="AU256" s="438">
        <f t="shared" si="138"/>
        <v>1.97</v>
      </c>
      <c r="AV256" s="438">
        <f t="shared" si="139"/>
        <v>3.66</v>
      </c>
      <c r="AW256" s="444">
        <f t="shared" si="140"/>
        <v>13.06</v>
      </c>
      <c r="AX256" s="441">
        <f t="shared" si="141"/>
        <v>7.43</v>
      </c>
      <c r="AY256" s="70">
        <f t="shared" si="142"/>
        <v>4</v>
      </c>
      <c r="AZ256" s="438">
        <f t="shared" si="119"/>
        <v>0.49</v>
      </c>
      <c r="BA256" s="442">
        <f t="shared" si="120"/>
        <v>0.92</v>
      </c>
      <c r="BB256" s="438">
        <f t="shared" si="143"/>
        <v>7.43</v>
      </c>
      <c r="BC256" s="70">
        <v>4</v>
      </c>
      <c r="BD256" s="438">
        <f t="shared" si="121"/>
        <v>0.49</v>
      </c>
      <c r="BE256" s="442">
        <f t="shared" si="122"/>
        <v>0.92</v>
      </c>
      <c r="BF256" s="438">
        <f t="shared" si="144"/>
        <v>7.43</v>
      </c>
      <c r="BG256" s="70">
        <v>4</v>
      </c>
      <c r="BH256" s="438">
        <f t="shared" si="123"/>
        <v>0.49</v>
      </c>
      <c r="BI256" s="442">
        <f t="shared" si="124"/>
        <v>0.92</v>
      </c>
      <c r="BJ256" s="438">
        <f t="shared" si="145"/>
        <v>7.43</v>
      </c>
      <c r="BK256" s="70">
        <v>4</v>
      </c>
      <c r="BL256" s="438">
        <f t="shared" si="125"/>
        <v>0.49</v>
      </c>
      <c r="BM256" s="442">
        <f t="shared" si="126"/>
        <v>0.92</v>
      </c>
      <c r="BN256" s="93">
        <v>0</v>
      </c>
      <c r="BO256" s="93">
        <f>+INDEX(FY2018_ALL_Targets!DV:DV,MATCH('Final Comp Values'!C256,FY2018_ALL_Targets!B:B,0))</f>
        <v>0</v>
      </c>
      <c r="BP256" s="93">
        <f>++INDEX(FY2018_ALL_Targets!DW:DW,MATCH('Final Comp Values'!C256,FY2018_ALL_Targets!B:B,0))</f>
        <v>0</v>
      </c>
      <c r="BQ256" s="539">
        <f>++INDEX(FY2018_ALL_Targets!DX:DX,MATCH('Final Comp Values'!$C256,FY2018_ALL_Targets!$B:$B,0))</f>
        <v>0</v>
      </c>
      <c r="BR256" s="437">
        <f t="shared" si="127"/>
        <v>0</v>
      </c>
      <c r="BS256" s="438">
        <f t="shared" si="128"/>
        <v>0</v>
      </c>
      <c r="BT256" s="543">
        <f t="shared" si="146"/>
        <v>0</v>
      </c>
      <c r="BU256" s="437">
        <f t="shared" si="147"/>
        <v>13.07</v>
      </c>
      <c r="BV256" s="438">
        <f t="shared" si="129"/>
        <v>710054.29196644004</v>
      </c>
      <c r="BW256" s="548">
        <f t="shared" si="148"/>
        <v>1.9152456402395613E-3</v>
      </c>
      <c r="BX256" s="437">
        <f t="shared" si="130"/>
        <v>0</v>
      </c>
      <c r="BY256" s="551">
        <f t="shared" si="131"/>
        <v>0</v>
      </c>
      <c r="BZ256" s="471">
        <f t="shared" si="149"/>
        <v>0</v>
      </c>
      <c r="CA256" s="469">
        <f t="shared" si="150"/>
        <v>709664.29</v>
      </c>
      <c r="CB256" s="471">
        <f t="shared" si="151"/>
        <v>710054.29196644004</v>
      </c>
      <c r="CC256" s="471">
        <f t="shared" si="152"/>
        <v>9.9999999999997868E-3</v>
      </c>
      <c r="CD256" s="474">
        <f t="shared" si="153"/>
        <v>543.38766462479703</v>
      </c>
      <c r="CE256" s="474">
        <f t="shared" si="154"/>
        <v>390.00196644000243</v>
      </c>
      <c r="CF256" s="472">
        <f t="shared" si="155"/>
        <v>153.38569818479459</v>
      </c>
      <c r="CG256" s="473">
        <f t="shared" si="156"/>
        <v>0</v>
      </c>
    </row>
    <row r="257" spans="1:85" s="71" customFormat="1" ht="15.75" customHeight="1" x14ac:dyDescent="0.25">
      <c r="A257" s="104">
        <v>1025929</v>
      </c>
      <c r="B257" s="105">
        <v>4736</v>
      </c>
      <c r="C257" s="105">
        <v>455796</v>
      </c>
      <c r="D257" s="105" t="s">
        <v>1267</v>
      </c>
      <c r="E257" s="106" t="s">
        <v>262</v>
      </c>
      <c r="F257" s="106" t="s">
        <v>262</v>
      </c>
      <c r="G257" s="107" t="s">
        <v>1260</v>
      </c>
      <c r="H257" s="108" t="s">
        <v>1374</v>
      </c>
      <c r="I257" s="70" t="s">
        <v>35</v>
      </c>
      <c r="J257" s="70" t="s">
        <v>35</v>
      </c>
      <c r="K257" s="70" t="s">
        <v>1262</v>
      </c>
      <c r="L257" s="70"/>
      <c r="M257" s="70"/>
      <c r="N257" s="77"/>
      <c r="O257" s="109">
        <v>1025929</v>
      </c>
      <c r="P257" s="78">
        <v>4834</v>
      </c>
      <c r="Q257" s="79">
        <v>41791</v>
      </c>
      <c r="R257" s="79">
        <v>41882</v>
      </c>
      <c r="S257" s="78">
        <v>19178</v>
      </c>
      <c r="T257" s="80" t="s">
        <v>1263</v>
      </c>
      <c r="U257" s="61">
        <v>2.458143121403405E-3</v>
      </c>
      <c r="V257" s="62">
        <v>1.9505939710189621E-3</v>
      </c>
      <c r="W257" s="30">
        <v>233514</v>
      </c>
      <c r="X257" s="63">
        <v>233514</v>
      </c>
      <c r="Y257" s="63">
        <v>467028</v>
      </c>
      <c r="Z257" s="67">
        <v>31012.82</v>
      </c>
      <c r="AA257" s="68">
        <v>31012.82</v>
      </c>
      <c r="AB257" s="68">
        <v>31012.82</v>
      </c>
      <c r="AC257" s="68">
        <v>31012.82</v>
      </c>
      <c r="AD257" s="66">
        <v>124051.27</v>
      </c>
      <c r="AE257" s="67">
        <v>57595.23</v>
      </c>
      <c r="AF257" s="68">
        <v>57595.23</v>
      </c>
      <c r="AG257" s="68">
        <v>57595.23</v>
      </c>
      <c r="AH257" s="68">
        <v>57595.23</v>
      </c>
      <c r="AI257" s="66">
        <v>230380.92</v>
      </c>
      <c r="AJ257" s="69">
        <v>821460.19000000006</v>
      </c>
      <c r="AK257" s="406" t="s">
        <v>1267</v>
      </c>
      <c r="AL257" s="407">
        <v>54327.030754892119</v>
      </c>
      <c r="AM257" s="434">
        <f t="shared" si="132"/>
        <v>502180.64516129036</v>
      </c>
      <c r="AN257" s="435">
        <f t="shared" si="133"/>
        <v>133388.4623655914</v>
      </c>
      <c r="AO257" s="436">
        <f t="shared" si="134"/>
        <v>247721.41935483873</v>
      </c>
      <c r="AP257" s="437">
        <f t="shared" si="135"/>
        <v>9.24</v>
      </c>
      <c r="AQ257" s="438">
        <f t="shared" si="135"/>
        <v>2.46</v>
      </c>
      <c r="AR257" s="438">
        <f t="shared" si="135"/>
        <v>4.5599999999999996</v>
      </c>
      <c r="AS257" s="443">
        <f t="shared" si="136"/>
        <v>16.259999999999998</v>
      </c>
      <c r="AT257" s="437">
        <f t="shared" si="137"/>
        <v>8.6</v>
      </c>
      <c r="AU257" s="438">
        <f t="shared" si="138"/>
        <v>2.2799999999999998</v>
      </c>
      <c r="AV257" s="438">
        <f t="shared" si="139"/>
        <v>4.24</v>
      </c>
      <c r="AW257" s="444">
        <f t="shared" si="140"/>
        <v>15.12</v>
      </c>
      <c r="AX257" s="441">
        <f t="shared" si="141"/>
        <v>8.6</v>
      </c>
      <c r="AY257" s="70">
        <f t="shared" si="142"/>
        <v>4</v>
      </c>
      <c r="AZ257" s="438">
        <f t="shared" si="119"/>
        <v>0.56999999999999995</v>
      </c>
      <c r="BA257" s="442">
        <f t="shared" si="120"/>
        <v>1.06</v>
      </c>
      <c r="BB257" s="438">
        <f t="shared" si="143"/>
        <v>8.6</v>
      </c>
      <c r="BC257" s="70">
        <v>4</v>
      </c>
      <c r="BD257" s="438">
        <f t="shared" si="121"/>
        <v>0.56999999999999995</v>
      </c>
      <c r="BE257" s="442">
        <f t="shared" si="122"/>
        <v>1.06</v>
      </c>
      <c r="BF257" s="438">
        <f t="shared" si="144"/>
        <v>8.6</v>
      </c>
      <c r="BG257" s="70">
        <v>4</v>
      </c>
      <c r="BH257" s="438">
        <f t="shared" si="123"/>
        <v>0.56999999999999995</v>
      </c>
      <c r="BI257" s="442">
        <f t="shared" si="124"/>
        <v>1.06</v>
      </c>
      <c r="BJ257" s="438">
        <f t="shared" si="145"/>
        <v>8.6</v>
      </c>
      <c r="BK257" s="70">
        <v>4</v>
      </c>
      <c r="BL257" s="438">
        <f t="shared" si="125"/>
        <v>0.56999999999999995</v>
      </c>
      <c r="BM257" s="442">
        <f t="shared" si="126"/>
        <v>1.06</v>
      </c>
      <c r="BN257" s="93">
        <v>0</v>
      </c>
      <c r="BO257" s="93">
        <f>+INDEX(FY2018_ALL_Targets!DV:DV,MATCH('Final Comp Values'!C257,FY2018_ALL_Targets!B:B,0))</f>
        <v>0</v>
      </c>
      <c r="BP257" s="93">
        <f>++INDEX(FY2018_ALL_Targets!DW:DW,MATCH('Final Comp Values'!C257,FY2018_ALL_Targets!B:B,0))</f>
        <v>0</v>
      </c>
      <c r="BQ257" s="539">
        <f>++INDEX(FY2018_ALL_Targets!DX:DX,MATCH('Final Comp Values'!$C257,FY2018_ALL_Targets!$B:$B,0))</f>
        <v>0</v>
      </c>
      <c r="BR257" s="437">
        <f t="shared" si="127"/>
        <v>0</v>
      </c>
      <c r="BS257" s="438">
        <f t="shared" si="128"/>
        <v>0</v>
      </c>
      <c r="BT257" s="543">
        <f t="shared" si="146"/>
        <v>0</v>
      </c>
      <c r="BU257" s="437">
        <f t="shared" si="147"/>
        <v>15.12</v>
      </c>
      <c r="BV257" s="438">
        <f t="shared" si="129"/>
        <v>821424.70501396875</v>
      </c>
      <c r="BW257" s="548">
        <f t="shared" si="148"/>
        <v>2.2156475960537231E-3</v>
      </c>
      <c r="BX257" s="437">
        <f t="shared" si="130"/>
        <v>0</v>
      </c>
      <c r="BY257" s="551">
        <f t="shared" si="131"/>
        <v>0</v>
      </c>
      <c r="BZ257" s="471">
        <f t="shared" si="149"/>
        <v>0</v>
      </c>
      <c r="CA257" s="469">
        <f t="shared" si="150"/>
        <v>821460.19000000006</v>
      </c>
      <c r="CB257" s="471">
        <f t="shared" si="151"/>
        <v>821424.70501396875</v>
      </c>
      <c r="CC257" s="471">
        <f t="shared" si="152"/>
        <v>0</v>
      </c>
      <c r="CD257" s="474">
        <f t="shared" si="153"/>
        <v>0</v>
      </c>
      <c r="CE257" s="474">
        <f t="shared" si="154"/>
        <v>-35.484986031311564</v>
      </c>
      <c r="CF257" s="472">
        <f t="shared" si="155"/>
        <v>35.484986031311564</v>
      </c>
      <c r="CG257" s="473">
        <f t="shared" si="156"/>
        <v>0</v>
      </c>
    </row>
    <row r="258" spans="1:85" s="71" customFormat="1" ht="15.75" customHeight="1" x14ac:dyDescent="0.25">
      <c r="A258" s="99">
        <v>1028605</v>
      </c>
      <c r="B258" s="100">
        <v>102540</v>
      </c>
      <c r="C258" s="100">
        <v>676097</v>
      </c>
      <c r="D258" s="100" t="s">
        <v>1274</v>
      </c>
      <c r="E258" s="101" t="s">
        <v>132</v>
      </c>
      <c r="F258" s="101" t="s">
        <v>1375</v>
      </c>
      <c r="G258" s="102" t="s">
        <v>1260</v>
      </c>
      <c r="H258" s="103" t="s">
        <v>1375</v>
      </c>
      <c r="I258" s="70" t="s">
        <v>35</v>
      </c>
      <c r="J258" s="70" t="s">
        <v>1262</v>
      </c>
      <c r="K258" s="70" t="s">
        <v>35</v>
      </c>
      <c r="L258" s="70"/>
      <c r="M258" s="70"/>
      <c r="N258" s="77"/>
      <c r="O258" s="109">
        <v>1025970</v>
      </c>
      <c r="P258" s="78">
        <v>11469</v>
      </c>
      <c r="Q258" s="79">
        <v>41821</v>
      </c>
      <c r="R258" s="79">
        <v>42004</v>
      </c>
      <c r="S258" s="78">
        <v>22751</v>
      </c>
      <c r="T258" s="80" t="s">
        <v>1263</v>
      </c>
      <c r="U258" s="61">
        <v>2.9161129499973341E-3</v>
      </c>
      <c r="V258" s="62">
        <v>2.3140037248228391E-3</v>
      </c>
      <c r="W258" s="30">
        <v>277019</v>
      </c>
      <c r="X258" s="63">
        <v>277019</v>
      </c>
      <c r="Y258" s="63">
        <v>554038</v>
      </c>
      <c r="Z258" s="67">
        <v>36790.730000000003</v>
      </c>
      <c r="AA258" s="68">
        <v>36790.730000000003</v>
      </c>
      <c r="AB258" s="68">
        <v>36790.730000000003</v>
      </c>
      <c r="AC258" s="68">
        <v>36790.730000000003</v>
      </c>
      <c r="AD258" s="66">
        <v>147162.92000000001</v>
      </c>
      <c r="AE258" s="67">
        <v>68325.64</v>
      </c>
      <c r="AF258" s="68">
        <v>68325.64</v>
      </c>
      <c r="AG258" s="68">
        <v>68325.64</v>
      </c>
      <c r="AH258" s="68">
        <v>68325.64</v>
      </c>
      <c r="AI258" s="66">
        <v>273302.56</v>
      </c>
      <c r="AJ258" s="69">
        <v>974503.48</v>
      </c>
      <c r="AK258" s="406" t="s">
        <v>1274</v>
      </c>
      <c r="AL258" s="407">
        <v>58134.265874579767</v>
      </c>
      <c r="AM258" s="434">
        <f t="shared" si="132"/>
        <v>595739.78494623664</v>
      </c>
      <c r="AN258" s="435">
        <f t="shared" si="133"/>
        <v>158239.6989247312</v>
      </c>
      <c r="AO258" s="436">
        <f t="shared" si="134"/>
        <v>293873.72043010755</v>
      </c>
      <c r="AP258" s="437">
        <f t="shared" si="135"/>
        <v>10.25</v>
      </c>
      <c r="AQ258" s="438">
        <f t="shared" si="135"/>
        <v>2.72</v>
      </c>
      <c r="AR258" s="438">
        <f t="shared" si="135"/>
        <v>5.0599999999999996</v>
      </c>
      <c r="AS258" s="443">
        <f t="shared" si="136"/>
        <v>18.03</v>
      </c>
      <c r="AT258" s="437">
        <f t="shared" si="137"/>
        <v>9.5299999999999994</v>
      </c>
      <c r="AU258" s="438">
        <f t="shared" si="138"/>
        <v>2.5299999999999998</v>
      </c>
      <c r="AV258" s="438">
        <f t="shared" si="139"/>
        <v>4.7</v>
      </c>
      <c r="AW258" s="444">
        <f t="shared" si="140"/>
        <v>16.759999999999998</v>
      </c>
      <c r="AX258" s="441">
        <f t="shared" si="141"/>
        <v>9.5299999999999994</v>
      </c>
      <c r="AY258" s="70">
        <f t="shared" si="142"/>
        <v>4</v>
      </c>
      <c r="AZ258" s="438">
        <f t="shared" si="119"/>
        <v>0.63</v>
      </c>
      <c r="BA258" s="442">
        <f t="shared" si="120"/>
        <v>1.18</v>
      </c>
      <c r="BB258" s="438">
        <f t="shared" si="143"/>
        <v>9.5299999999999994</v>
      </c>
      <c r="BC258" s="70">
        <v>4</v>
      </c>
      <c r="BD258" s="438">
        <f t="shared" si="121"/>
        <v>0.63</v>
      </c>
      <c r="BE258" s="442">
        <f t="shared" si="122"/>
        <v>1.18</v>
      </c>
      <c r="BF258" s="438">
        <f t="shared" si="144"/>
        <v>9.5299999999999994</v>
      </c>
      <c r="BG258" s="70">
        <v>4</v>
      </c>
      <c r="BH258" s="438">
        <f t="shared" si="123"/>
        <v>0.63</v>
      </c>
      <c r="BI258" s="442">
        <f t="shared" si="124"/>
        <v>1.18</v>
      </c>
      <c r="BJ258" s="438">
        <f t="shared" si="145"/>
        <v>9.5299999999999994</v>
      </c>
      <c r="BK258" s="70">
        <v>4</v>
      </c>
      <c r="BL258" s="438">
        <f t="shared" si="125"/>
        <v>0.63</v>
      </c>
      <c r="BM258" s="442">
        <f t="shared" si="126"/>
        <v>1.18</v>
      </c>
      <c r="BN258" s="93">
        <v>0</v>
      </c>
      <c r="BO258" s="93">
        <f>+INDEX(FY2018_ALL_Targets!DV:DV,MATCH('Final Comp Values'!C258,FY2018_ALL_Targets!B:B,0))</f>
        <v>0</v>
      </c>
      <c r="BP258" s="93">
        <f>++INDEX(FY2018_ALL_Targets!DW:DW,MATCH('Final Comp Values'!C258,FY2018_ALL_Targets!B:B,0))</f>
        <v>0</v>
      </c>
      <c r="BQ258" s="539">
        <f>++INDEX(FY2018_ALL_Targets!DX:DX,MATCH('Final Comp Values'!$C258,FY2018_ALL_Targets!$B:$B,0))</f>
        <v>0</v>
      </c>
      <c r="BR258" s="437">
        <f t="shared" si="127"/>
        <v>0</v>
      </c>
      <c r="BS258" s="438">
        <f t="shared" si="128"/>
        <v>0</v>
      </c>
      <c r="BT258" s="543">
        <f t="shared" si="146"/>
        <v>0</v>
      </c>
      <c r="BU258" s="437">
        <f t="shared" si="147"/>
        <v>16.77</v>
      </c>
      <c r="BV258" s="438">
        <f t="shared" si="129"/>
        <v>974911.6387167027</v>
      </c>
      <c r="BW258" s="548">
        <f t="shared" si="148"/>
        <v>2.6296514038383167E-3</v>
      </c>
      <c r="BX258" s="437">
        <f t="shared" si="130"/>
        <v>0</v>
      </c>
      <c r="BY258" s="551">
        <f t="shared" si="131"/>
        <v>0</v>
      </c>
      <c r="BZ258" s="471">
        <f t="shared" si="149"/>
        <v>0</v>
      </c>
      <c r="CA258" s="469">
        <f t="shared" si="150"/>
        <v>974503.48</v>
      </c>
      <c r="CB258" s="471">
        <f t="shared" si="151"/>
        <v>974911.6387167027</v>
      </c>
      <c r="CC258" s="471">
        <f t="shared" si="152"/>
        <v>1.0000000000001563E-2</v>
      </c>
      <c r="CD258" s="474">
        <f t="shared" si="153"/>
        <v>581.44599045355164</v>
      </c>
      <c r="CE258" s="474">
        <f t="shared" si="154"/>
        <v>408.15871670271736</v>
      </c>
      <c r="CF258" s="472">
        <f t="shared" si="155"/>
        <v>173.28727375083429</v>
      </c>
      <c r="CG258" s="473">
        <f t="shared" si="156"/>
        <v>0</v>
      </c>
    </row>
    <row r="259" spans="1:85" s="71" customFormat="1" ht="15.75" customHeight="1" x14ac:dyDescent="0.25">
      <c r="A259" s="104">
        <v>1026516</v>
      </c>
      <c r="B259" s="105">
        <v>4811</v>
      </c>
      <c r="C259" s="105">
        <v>675423</v>
      </c>
      <c r="D259" s="105" t="s">
        <v>1279</v>
      </c>
      <c r="E259" s="106" t="s">
        <v>831</v>
      </c>
      <c r="F259" s="106" t="s">
        <v>1376</v>
      </c>
      <c r="G259" s="107" t="s">
        <v>1260</v>
      </c>
      <c r="H259" s="108" t="s">
        <v>1375</v>
      </c>
      <c r="I259" s="70" t="s">
        <v>35</v>
      </c>
      <c r="J259" s="70" t="s">
        <v>35</v>
      </c>
      <c r="K259" s="70" t="s">
        <v>1262</v>
      </c>
      <c r="L259" s="70"/>
      <c r="M259" s="70"/>
      <c r="N259" s="77"/>
      <c r="O259" s="70">
        <v>1026516</v>
      </c>
      <c r="P259" s="78">
        <v>37062</v>
      </c>
      <c r="Q259" s="79">
        <v>40909</v>
      </c>
      <c r="R259" s="79">
        <v>41274</v>
      </c>
      <c r="S259" s="78">
        <v>37062</v>
      </c>
      <c r="T259" s="80" t="s">
        <v>1271</v>
      </c>
      <c r="U259" s="61">
        <v>4.7504275923168733E-3</v>
      </c>
      <c r="V259" s="62">
        <v>3.7695752296331617E-3</v>
      </c>
      <c r="W259" s="30">
        <v>451272</v>
      </c>
      <c r="X259" s="63">
        <v>451272</v>
      </c>
      <c r="Y259" s="63">
        <v>902544</v>
      </c>
      <c r="Z259" s="67">
        <v>59933.1</v>
      </c>
      <c r="AA259" s="68">
        <v>59933.1</v>
      </c>
      <c r="AB259" s="68">
        <v>59933.1</v>
      </c>
      <c r="AC259" s="68">
        <v>59933.1</v>
      </c>
      <c r="AD259" s="66">
        <v>239732.41</v>
      </c>
      <c r="AE259" s="67">
        <v>111304.33</v>
      </c>
      <c r="AF259" s="68">
        <v>111304.33</v>
      </c>
      <c r="AG259" s="68">
        <v>111304.33</v>
      </c>
      <c r="AH259" s="68">
        <v>111304.33</v>
      </c>
      <c r="AI259" s="66">
        <v>445217.32</v>
      </c>
      <c r="AJ259" s="69">
        <v>1587493.73</v>
      </c>
      <c r="AK259" s="406" t="s">
        <v>1279</v>
      </c>
      <c r="AL259" s="407">
        <v>94768.848117955305</v>
      </c>
      <c r="AM259" s="434">
        <f t="shared" si="132"/>
        <v>970477.41935483878</v>
      </c>
      <c r="AN259" s="435">
        <f t="shared" si="133"/>
        <v>257776.78494623658</v>
      </c>
      <c r="AO259" s="436">
        <f t="shared" si="134"/>
        <v>478728.30107526883</v>
      </c>
      <c r="AP259" s="437">
        <f t="shared" si="135"/>
        <v>10.24</v>
      </c>
      <c r="AQ259" s="438">
        <f t="shared" si="135"/>
        <v>2.72</v>
      </c>
      <c r="AR259" s="438">
        <f t="shared" si="135"/>
        <v>5.05</v>
      </c>
      <c r="AS259" s="443">
        <f t="shared" si="136"/>
        <v>18.010000000000002</v>
      </c>
      <c r="AT259" s="437">
        <f t="shared" si="137"/>
        <v>9.52</v>
      </c>
      <c r="AU259" s="438">
        <f t="shared" si="138"/>
        <v>2.5299999999999998</v>
      </c>
      <c r="AV259" s="438">
        <f t="shared" si="139"/>
        <v>4.7</v>
      </c>
      <c r="AW259" s="444">
        <f t="shared" si="140"/>
        <v>16.75</v>
      </c>
      <c r="AX259" s="441">
        <f t="shared" si="141"/>
        <v>9.52</v>
      </c>
      <c r="AY259" s="70">
        <f t="shared" si="142"/>
        <v>4</v>
      </c>
      <c r="AZ259" s="438">
        <f t="shared" si="119"/>
        <v>0.63</v>
      </c>
      <c r="BA259" s="442">
        <f t="shared" si="120"/>
        <v>1.18</v>
      </c>
      <c r="BB259" s="438">
        <f t="shared" si="143"/>
        <v>9.52</v>
      </c>
      <c r="BC259" s="70">
        <v>4</v>
      </c>
      <c r="BD259" s="438">
        <f t="shared" si="121"/>
        <v>0.63</v>
      </c>
      <c r="BE259" s="442">
        <f t="shared" si="122"/>
        <v>1.18</v>
      </c>
      <c r="BF259" s="438">
        <f t="shared" si="144"/>
        <v>9.52</v>
      </c>
      <c r="BG259" s="70">
        <v>4</v>
      </c>
      <c r="BH259" s="438">
        <f t="shared" si="123"/>
        <v>0.63</v>
      </c>
      <c r="BI259" s="442">
        <f t="shared" si="124"/>
        <v>1.18</v>
      </c>
      <c r="BJ259" s="438">
        <f t="shared" si="145"/>
        <v>9.52</v>
      </c>
      <c r="BK259" s="70">
        <v>4</v>
      </c>
      <c r="BL259" s="438">
        <f t="shared" si="125"/>
        <v>0.63</v>
      </c>
      <c r="BM259" s="442">
        <f t="shared" si="126"/>
        <v>1.18</v>
      </c>
      <c r="BN259" s="93">
        <v>0</v>
      </c>
      <c r="BO259" s="93">
        <f>+INDEX(FY2018_ALL_Targets!DV:DV,MATCH('Final Comp Values'!C259,FY2018_ALL_Targets!B:B,0))</f>
        <v>0</v>
      </c>
      <c r="BP259" s="93">
        <f>++INDEX(FY2018_ALL_Targets!DW:DW,MATCH('Final Comp Values'!C259,FY2018_ALL_Targets!B:B,0))</f>
        <v>0</v>
      </c>
      <c r="BQ259" s="539">
        <f>++INDEX(FY2018_ALL_Targets!DX:DX,MATCH('Final Comp Values'!$C259,FY2018_ALL_Targets!$B:$B,0))</f>
        <v>0</v>
      </c>
      <c r="BR259" s="437">
        <f t="shared" si="127"/>
        <v>0</v>
      </c>
      <c r="BS259" s="438">
        <f t="shared" si="128"/>
        <v>0</v>
      </c>
      <c r="BT259" s="543">
        <f t="shared" si="146"/>
        <v>0</v>
      </c>
      <c r="BU259" s="437">
        <f t="shared" si="147"/>
        <v>16.759999999999998</v>
      </c>
      <c r="BV259" s="438">
        <f t="shared" si="129"/>
        <v>1588325.8944569307</v>
      </c>
      <c r="BW259" s="548">
        <f t="shared" si="148"/>
        <v>4.2842276697089756E-3</v>
      </c>
      <c r="BX259" s="437">
        <f t="shared" si="130"/>
        <v>0</v>
      </c>
      <c r="BY259" s="551">
        <f t="shared" si="131"/>
        <v>0</v>
      </c>
      <c r="BZ259" s="471">
        <f t="shared" si="149"/>
        <v>0</v>
      </c>
      <c r="CA259" s="469">
        <f t="shared" si="150"/>
        <v>1587493.73</v>
      </c>
      <c r="CB259" s="471">
        <f t="shared" si="151"/>
        <v>1588325.8944569307</v>
      </c>
      <c r="CC259" s="471">
        <f t="shared" si="152"/>
        <v>9.9999999999980105E-3</v>
      </c>
      <c r="CD259" s="474">
        <f t="shared" si="153"/>
        <v>947.75745074608005</v>
      </c>
      <c r="CE259" s="474">
        <f t="shared" si="154"/>
        <v>832.16445693071</v>
      </c>
      <c r="CF259" s="472">
        <f t="shared" si="155"/>
        <v>115.59299381537005</v>
      </c>
      <c r="CG259" s="473">
        <f t="shared" si="156"/>
        <v>0</v>
      </c>
    </row>
    <row r="260" spans="1:85" s="71" customFormat="1" ht="15.75" customHeight="1" x14ac:dyDescent="0.25">
      <c r="A260" s="104">
        <v>1056586</v>
      </c>
      <c r="B260" s="105">
        <v>4628</v>
      </c>
      <c r="C260" s="105">
        <v>675663</v>
      </c>
      <c r="D260" s="105" t="s">
        <v>1279</v>
      </c>
      <c r="E260" s="106" t="s">
        <v>758</v>
      </c>
      <c r="F260" s="106" t="s">
        <v>1377</v>
      </c>
      <c r="G260" s="107" t="s">
        <v>1260</v>
      </c>
      <c r="H260" s="108" t="s">
        <v>1375</v>
      </c>
      <c r="I260" s="70" t="s">
        <v>35</v>
      </c>
      <c r="J260" s="70" t="s">
        <v>35</v>
      </c>
      <c r="K260" s="70" t="s">
        <v>1262</v>
      </c>
      <c r="L260" s="70"/>
      <c r="M260" s="70"/>
      <c r="N260" s="77"/>
      <c r="O260" s="70">
        <v>462801</v>
      </c>
      <c r="P260" s="78">
        <v>10647</v>
      </c>
      <c r="Q260" s="79">
        <v>40909</v>
      </c>
      <c r="R260" s="79">
        <v>41274</v>
      </c>
      <c r="S260" s="78">
        <v>10647</v>
      </c>
      <c r="T260" s="80" t="s">
        <v>1271</v>
      </c>
      <c r="U260" s="61">
        <v>1.3646808746262413E-3</v>
      </c>
      <c r="V260" s="62">
        <v>1.0829061429470689E-3</v>
      </c>
      <c r="W260" s="30">
        <v>129639</v>
      </c>
      <c r="X260" s="63">
        <v>129639</v>
      </c>
      <c r="Y260" s="63">
        <v>259278</v>
      </c>
      <c r="Z260" s="67">
        <v>17217.310000000001</v>
      </c>
      <c r="AA260" s="68">
        <v>17217.310000000001</v>
      </c>
      <c r="AB260" s="68">
        <v>17217.310000000001</v>
      </c>
      <c r="AC260" s="68">
        <v>17217.310000000001</v>
      </c>
      <c r="AD260" s="66">
        <v>68869.22</v>
      </c>
      <c r="AE260" s="67">
        <v>31974.99</v>
      </c>
      <c r="AF260" s="68">
        <v>31974.99</v>
      </c>
      <c r="AG260" s="68">
        <v>31974.99</v>
      </c>
      <c r="AH260" s="68">
        <v>31974.99</v>
      </c>
      <c r="AI260" s="66">
        <v>127899.97</v>
      </c>
      <c r="AJ260" s="69">
        <v>456047.18999999994</v>
      </c>
      <c r="AK260" s="406" t="s">
        <v>1279</v>
      </c>
      <c r="AL260" s="407">
        <v>94768.848117955305</v>
      </c>
      <c r="AM260" s="434">
        <f t="shared" si="132"/>
        <v>278793.54838709679</v>
      </c>
      <c r="AN260" s="435">
        <f t="shared" si="133"/>
        <v>74052.924731182808</v>
      </c>
      <c r="AO260" s="436">
        <f t="shared" si="134"/>
        <v>137526.84946236562</v>
      </c>
      <c r="AP260" s="437">
        <f t="shared" si="135"/>
        <v>2.94</v>
      </c>
      <c r="AQ260" s="438">
        <f t="shared" si="135"/>
        <v>0.78</v>
      </c>
      <c r="AR260" s="438">
        <f t="shared" si="135"/>
        <v>1.45</v>
      </c>
      <c r="AS260" s="443">
        <f t="shared" si="136"/>
        <v>5.17</v>
      </c>
      <c r="AT260" s="437">
        <f t="shared" si="137"/>
        <v>2.74</v>
      </c>
      <c r="AU260" s="438">
        <f t="shared" si="138"/>
        <v>0.73</v>
      </c>
      <c r="AV260" s="438">
        <f t="shared" si="139"/>
        <v>1.35</v>
      </c>
      <c r="AW260" s="444">
        <f t="shared" si="140"/>
        <v>4.82</v>
      </c>
      <c r="AX260" s="441">
        <f t="shared" si="141"/>
        <v>2.74</v>
      </c>
      <c r="AY260" s="70">
        <f t="shared" si="142"/>
        <v>4</v>
      </c>
      <c r="AZ260" s="438">
        <f t="shared" ref="AZ260:AZ323" si="157">+IF(AY260=0,0,ROUND($AU260/AY260,$AZ$2))</f>
        <v>0.18</v>
      </c>
      <c r="BA260" s="442">
        <f t="shared" ref="BA260:BA323" si="158">+IF(AY260=0,0,ROUND($AV260/AY260,$AZ$2))</f>
        <v>0.34</v>
      </c>
      <c r="BB260" s="438">
        <f t="shared" si="143"/>
        <v>2.74</v>
      </c>
      <c r="BC260" s="70">
        <v>4</v>
      </c>
      <c r="BD260" s="438">
        <f t="shared" si="121"/>
        <v>0.18</v>
      </c>
      <c r="BE260" s="442">
        <f t="shared" si="122"/>
        <v>0.34</v>
      </c>
      <c r="BF260" s="438">
        <f t="shared" si="144"/>
        <v>2.74</v>
      </c>
      <c r="BG260" s="70">
        <v>4</v>
      </c>
      <c r="BH260" s="438">
        <f t="shared" si="123"/>
        <v>0.18</v>
      </c>
      <c r="BI260" s="442">
        <f t="shared" si="124"/>
        <v>0.34</v>
      </c>
      <c r="BJ260" s="438">
        <f t="shared" si="145"/>
        <v>2.74</v>
      </c>
      <c r="BK260" s="70">
        <v>4</v>
      </c>
      <c r="BL260" s="438">
        <f t="shared" si="125"/>
        <v>0.18</v>
      </c>
      <c r="BM260" s="442">
        <f t="shared" si="126"/>
        <v>0.34</v>
      </c>
      <c r="BN260" s="93">
        <v>0</v>
      </c>
      <c r="BO260" s="93">
        <f>+INDEX(FY2018_ALL_Targets!DV:DV,MATCH('Final Comp Values'!C260,FY2018_ALL_Targets!B:B,0))</f>
        <v>0</v>
      </c>
      <c r="BP260" s="93">
        <f>++INDEX(FY2018_ALL_Targets!DW:DW,MATCH('Final Comp Values'!C260,FY2018_ALL_Targets!B:B,0))</f>
        <v>0</v>
      </c>
      <c r="BQ260" s="539">
        <f>++INDEX(FY2018_ALL_Targets!DX:DX,MATCH('Final Comp Values'!$C260,FY2018_ALL_Targets!$B:$B,0))</f>
        <v>0</v>
      </c>
      <c r="BR260" s="437">
        <f t="shared" si="127"/>
        <v>0</v>
      </c>
      <c r="BS260" s="438">
        <f t="shared" si="128"/>
        <v>0</v>
      </c>
      <c r="BT260" s="543">
        <f t="shared" si="146"/>
        <v>0</v>
      </c>
      <c r="BU260" s="437">
        <f t="shared" si="147"/>
        <v>4.82</v>
      </c>
      <c r="BV260" s="438">
        <f t="shared" si="129"/>
        <v>456785.84792854462</v>
      </c>
      <c r="BW260" s="548">
        <f t="shared" si="148"/>
        <v>1.2320988883053263E-3</v>
      </c>
      <c r="BX260" s="437">
        <f t="shared" si="130"/>
        <v>0</v>
      </c>
      <c r="BY260" s="551">
        <f t="shared" si="131"/>
        <v>0</v>
      </c>
      <c r="BZ260" s="471">
        <f t="shared" si="149"/>
        <v>0</v>
      </c>
      <c r="CA260" s="469">
        <f t="shared" si="150"/>
        <v>456047.18999999994</v>
      </c>
      <c r="CB260" s="471">
        <f t="shared" si="151"/>
        <v>456785.84792854462</v>
      </c>
      <c r="CC260" s="471">
        <f t="shared" si="152"/>
        <v>0</v>
      </c>
      <c r="CD260" s="474">
        <f t="shared" si="153"/>
        <v>0</v>
      </c>
      <c r="CE260" s="474">
        <f t="shared" si="154"/>
        <v>738.65792854467873</v>
      </c>
      <c r="CF260" s="472">
        <f t="shared" si="155"/>
        <v>-738.65792854467873</v>
      </c>
      <c r="CG260" s="473">
        <f t="shared" si="156"/>
        <v>0</v>
      </c>
    </row>
    <row r="261" spans="1:85" s="71" customFormat="1" ht="15.75" customHeight="1" x14ac:dyDescent="0.25">
      <c r="A261" s="104">
        <v>1026585</v>
      </c>
      <c r="B261" s="105">
        <v>105006</v>
      </c>
      <c r="C261" s="105">
        <v>676310</v>
      </c>
      <c r="D261" s="105" t="s">
        <v>1279</v>
      </c>
      <c r="E261" s="106" t="s">
        <v>510</v>
      </c>
      <c r="F261" s="106" t="s">
        <v>1378</v>
      </c>
      <c r="G261" s="107" t="s">
        <v>1260</v>
      </c>
      <c r="H261" s="108" t="s">
        <v>1375</v>
      </c>
      <c r="I261" s="70" t="s">
        <v>35</v>
      </c>
      <c r="J261" s="70" t="s">
        <v>35</v>
      </c>
      <c r="K261" s="70" t="s">
        <v>1262</v>
      </c>
      <c r="L261" s="70"/>
      <c r="M261" s="70"/>
      <c r="N261" s="77"/>
      <c r="O261" s="70">
        <v>1019963</v>
      </c>
      <c r="P261" s="78">
        <v>9870</v>
      </c>
      <c r="Q261" s="79">
        <v>41640</v>
      </c>
      <c r="R261" s="79">
        <v>42004</v>
      </c>
      <c r="S261" s="78">
        <v>9870</v>
      </c>
      <c r="T261" s="80" t="s">
        <v>1265</v>
      </c>
      <c r="U261" s="61">
        <v>1.2650887792393165E-3</v>
      </c>
      <c r="V261" s="62">
        <v>1.0038774895170068E-3</v>
      </c>
      <c r="W261" s="30">
        <v>120178</v>
      </c>
      <c r="X261" s="63">
        <v>120178</v>
      </c>
      <c r="Y261" s="63">
        <v>240356</v>
      </c>
      <c r="Z261" s="67">
        <v>15960.82</v>
      </c>
      <c r="AA261" s="68">
        <v>15960.82</v>
      </c>
      <c r="AB261" s="68">
        <v>15960.82</v>
      </c>
      <c r="AC261" s="68">
        <v>15960.82</v>
      </c>
      <c r="AD261" s="66">
        <v>63843.26</v>
      </c>
      <c r="AE261" s="67">
        <v>29641.51</v>
      </c>
      <c r="AF261" s="68">
        <v>29641.51</v>
      </c>
      <c r="AG261" s="68">
        <v>29641.51</v>
      </c>
      <c r="AH261" s="68">
        <v>29641.51</v>
      </c>
      <c r="AI261" s="66">
        <v>118566.05</v>
      </c>
      <c r="AJ261" s="69">
        <v>422765.31</v>
      </c>
      <c r="AK261" s="406" t="s">
        <v>1279</v>
      </c>
      <c r="AL261" s="407">
        <v>94768.848117955305</v>
      </c>
      <c r="AM261" s="434">
        <f t="shared" si="132"/>
        <v>258447.31182795702</v>
      </c>
      <c r="AN261" s="435">
        <f t="shared" si="133"/>
        <v>68648.666666666672</v>
      </c>
      <c r="AO261" s="436">
        <f t="shared" si="134"/>
        <v>127490.37634408603</v>
      </c>
      <c r="AP261" s="437">
        <f t="shared" si="135"/>
        <v>2.73</v>
      </c>
      <c r="AQ261" s="438">
        <f t="shared" si="135"/>
        <v>0.72</v>
      </c>
      <c r="AR261" s="438">
        <f t="shared" si="135"/>
        <v>1.35</v>
      </c>
      <c r="AS261" s="443">
        <f t="shared" si="136"/>
        <v>4.8000000000000007</v>
      </c>
      <c r="AT261" s="437">
        <f t="shared" si="137"/>
        <v>2.54</v>
      </c>
      <c r="AU261" s="438">
        <f t="shared" si="138"/>
        <v>0.67</v>
      </c>
      <c r="AV261" s="438">
        <f t="shared" si="139"/>
        <v>1.25</v>
      </c>
      <c r="AW261" s="444">
        <f t="shared" si="140"/>
        <v>4.46</v>
      </c>
      <c r="AX261" s="441">
        <f t="shared" si="141"/>
        <v>2.54</v>
      </c>
      <c r="AY261" s="70">
        <f t="shared" si="142"/>
        <v>4</v>
      </c>
      <c r="AZ261" s="438">
        <f t="shared" si="157"/>
        <v>0.17</v>
      </c>
      <c r="BA261" s="442">
        <f t="shared" si="158"/>
        <v>0.31</v>
      </c>
      <c r="BB261" s="438">
        <f t="shared" si="143"/>
        <v>2.54</v>
      </c>
      <c r="BC261" s="70">
        <v>4</v>
      </c>
      <c r="BD261" s="438">
        <f t="shared" ref="BD261:BD324" si="159">+ROUND($AU261/BC261,$BD$2)</f>
        <v>0.17</v>
      </c>
      <c r="BE261" s="442">
        <f t="shared" ref="BE261:BE324" si="160">+ROUND($AV261/BC261,$BD$2)</f>
        <v>0.31</v>
      </c>
      <c r="BF261" s="438">
        <f t="shared" si="144"/>
        <v>2.54</v>
      </c>
      <c r="BG261" s="70">
        <v>4</v>
      </c>
      <c r="BH261" s="438">
        <f t="shared" ref="BH261:BH324" si="161">+ROUND($AU261/BG261,$BD$2)</f>
        <v>0.17</v>
      </c>
      <c r="BI261" s="442">
        <f t="shared" ref="BI261:BI324" si="162">+ROUND($AV261/BG261,$BD$2)</f>
        <v>0.31</v>
      </c>
      <c r="BJ261" s="438">
        <f t="shared" si="145"/>
        <v>2.54</v>
      </c>
      <c r="BK261" s="70">
        <v>4</v>
      </c>
      <c r="BL261" s="438">
        <f t="shared" ref="BL261:BL324" si="163">+ROUND($AU261/BK261,$BD$2)</f>
        <v>0.17</v>
      </c>
      <c r="BM261" s="442">
        <f t="shared" ref="BM261:BM324" si="164">+ROUND($AV261/BK261,$BD$2)</f>
        <v>0.31</v>
      </c>
      <c r="BN261" s="93">
        <v>0</v>
      </c>
      <c r="BO261" s="93">
        <f>+INDEX(FY2018_ALL_Targets!DV:DV,MATCH('Final Comp Values'!C261,FY2018_ALL_Targets!B:B,0))</f>
        <v>0</v>
      </c>
      <c r="BP261" s="93">
        <f>++INDEX(FY2018_ALL_Targets!DW:DW,MATCH('Final Comp Values'!C261,FY2018_ALL_Targets!B:B,0))</f>
        <v>0</v>
      </c>
      <c r="BQ261" s="539">
        <f>++INDEX(FY2018_ALL_Targets!DX:DX,MATCH('Final Comp Values'!$C261,FY2018_ALL_Targets!$B:$B,0))</f>
        <v>0</v>
      </c>
      <c r="BR261" s="437">
        <f t="shared" ref="BR261:BR324" si="165">+IF(BQ261=4,AU261,BO261*AZ261)</f>
        <v>0</v>
      </c>
      <c r="BS261" s="438">
        <f t="shared" ref="BS261:BS324" si="166">IF(BQ261=4,AV261,+BP261*BA261)</f>
        <v>0</v>
      </c>
      <c r="BT261" s="543">
        <f t="shared" si="146"/>
        <v>0</v>
      </c>
      <c r="BU261" s="437">
        <f t="shared" si="147"/>
        <v>4.46</v>
      </c>
      <c r="BV261" s="438">
        <f t="shared" ref="BV261:BV324" si="167">+IF(BU261="",0,BU261*AL261)</f>
        <v>422669.06260608067</v>
      </c>
      <c r="BW261" s="548">
        <f t="shared" si="148"/>
        <v>1.1400749049464221E-3</v>
      </c>
      <c r="BX261" s="437">
        <f t="shared" ref="BX261:BX324" si="168">+IF(BW261=0,0,ROUND(BW261*$BT$519,2))</f>
        <v>0</v>
      </c>
      <c r="BY261" s="551">
        <f t="shared" ref="BY261:BY324" si="169">+IF(BX261=0,0,ROUND(BX261/AL261,2))</f>
        <v>0</v>
      </c>
      <c r="BZ261" s="471">
        <f t="shared" si="149"/>
        <v>0</v>
      </c>
      <c r="CA261" s="469">
        <f t="shared" si="150"/>
        <v>422765.31</v>
      </c>
      <c r="CB261" s="471">
        <f t="shared" si="151"/>
        <v>422669.06260608067</v>
      </c>
      <c r="CC261" s="471">
        <f t="shared" si="152"/>
        <v>0</v>
      </c>
      <c r="CD261" s="474">
        <f t="shared" si="153"/>
        <v>0</v>
      </c>
      <c r="CE261" s="474">
        <f t="shared" si="154"/>
        <v>-96.247393919329625</v>
      </c>
      <c r="CF261" s="472">
        <f t="shared" si="155"/>
        <v>96.247393919329625</v>
      </c>
      <c r="CG261" s="473">
        <f t="shared" si="156"/>
        <v>0</v>
      </c>
    </row>
    <row r="262" spans="1:85" s="71" customFormat="1" ht="15.75" customHeight="1" x14ac:dyDescent="0.25">
      <c r="A262" s="104">
        <v>1026584</v>
      </c>
      <c r="B262" s="105">
        <v>105314</v>
      </c>
      <c r="C262" s="105">
        <v>676323</v>
      </c>
      <c r="D262" s="105" t="s">
        <v>1279</v>
      </c>
      <c r="E262" s="106" t="s">
        <v>524</v>
      </c>
      <c r="F262" s="106" t="s">
        <v>1379</v>
      </c>
      <c r="G262" s="107" t="s">
        <v>1260</v>
      </c>
      <c r="H262" s="108" t="s">
        <v>1375</v>
      </c>
      <c r="I262" s="70" t="s">
        <v>35</v>
      </c>
      <c r="J262" s="70" t="s">
        <v>35</v>
      </c>
      <c r="K262" s="70" t="s">
        <v>1262</v>
      </c>
      <c r="L262" s="70"/>
      <c r="M262" s="70"/>
      <c r="N262" s="77"/>
      <c r="O262" s="70">
        <v>1020672</v>
      </c>
      <c r="P262" s="78">
        <v>2655</v>
      </c>
      <c r="Q262" s="79">
        <v>41640</v>
      </c>
      <c r="R262" s="79">
        <v>42004</v>
      </c>
      <c r="S262" s="78">
        <v>2655</v>
      </c>
      <c r="T262" s="80" t="s">
        <v>1265</v>
      </c>
      <c r="U262" s="61">
        <v>3.4030503636072796E-4</v>
      </c>
      <c r="V262" s="62">
        <v>2.7003999338071457E-4</v>
      </c>
      <c r="W262" s="30">
        <v>32328</v>
      </c>
      <c r="X262" s="63">
        <v>32328</v>
      </c>
      <c r="Y262" s="63">
        <v>64656</v>
      </c>
      <c r="Z262" s="67">
        <v>4293.41</v>
      </c>
      <c r="AA262" s="68">
        <v>4293.41</v>
      </c>
      <c r="AB262" s="68">
        <v>4293.41</v>
      </c>
      <c r="AC262" s="68">
        <v>4293.41</v>
      </c>
      <c r="AD262" s="66">
        <v>17173.64</v>
      </c>
      <c r="AE262" s="67">
        <v>7973.48</v>
      </c>
      <c r="AF262" s="68">
        <v>7973.48</v>
      </c>
      <c r="AG262" s="68">
        <v>7973.48</v>
      </c>
      <c r="AH262" s="68">
        <v>7973.48</v>
      </c>
      <c r="AI262" s="66">
        <v>31893.91</v>
      </c>
      <c r="AJ262" s="69">
        <v>113723.55</v>
      </c>
      <c r="AK262" s="406" t="s">
        <v>1279</v>
      </c>
      <c r="AL262" s="407">
        <v>94768.848117955305</v>
      </c>
      <c r="AM262" s="434">
        <f t="shared" ref="AM262:AM325" si="170">+Y262/(1-$AO$2)</f>
        <v>69522.580645161288</v>
      </c>
      <c r="AN262" s="435">
        <f t="shared" ref="AN262:AN325" si="171">+AD262/(1-$AO$2)</f>
        <v>18466.279569892475</v>
      </c>
      <c r="AO262" s="436">
        <f t="shared" ref="AO262:AO325" si="172">+AI262/(1-$AO$2)</f>
        <v>34294.526881720434</v>
      </c>
      <c r="AP262" s="437">
        <f t="shared" ref="AP262:AR325" si="173">+ROUND(AM262/$AL262,$AV$2)</f>
        <v>0.73</v>
      </c>
      <c r="AQ262" s="438">
        <f t="shared" si="173"/>
        <v>0.19</v>
      </c>
      <c r="AR262" s="438">
        <f t="shared" si="173"/>
        <v>0.36</v>
      </c>
      <c r="AS262" s="443">
        <f t="shared" ref="AS262:AS325" si="174">+AP262+AQ262+AR262</f>
        <v>1.2799999999999998</v>
      </c>
      <c r="AT262" s="437">
        <f t="shared" ref="AT262:AT325" si="175">+ROUND(Y262/$AL262,$AV$2)</f>
        <v>0.68</v>
      </c>
      <c r="AU262" s="438">
        <f t="shared" ref="AU262:AU325" si="176">+ROUND(AD262/$AL262,$AV$2)</f>
        <v>0.18</v>
      </c>
      <c r="AV262" s="438">
        <f t="shared" ref="AV262:AV325" si="177">+ROUND(AI262/$AL262,$AV$2)</f>
        <v>0.34</v>
      </c>
      <c r="AW262" s="444">
        <f t="shared" ref="AW262:AW325" si="178">+AT262+AU262+AV262</f>
        <v>1.2000000000000002</v>
      </c>
      <c r="AX262" s="441">
        <f t="shared" ref="AX262:AX325" si="179">+$AT262</f>
        <v>0.68</v>
      </c>
      <c r="AY262" s="70">
        <f t="shared" ref="AY262:AY325" si="180">4-BQ262</f>
        <v>4</v>
      </c>
      <c r="AZ262" s="438">
        <f t="shared" si="157"/>
        <v>0.05</v>
      </c>
      <c r="BA262" s="442">
        <f t="shared" si="158"/>
        <v>0.09</v>
      </c>
      <c r="BB262" s="438">
        <f t="shared" ref="BB262:BB325" si="181">+$AT262</f>
        <v>0.68</v>
      </c>
      <c r="BC262" s="70">
        <v>4</v>
      </c>
      <c r="BD262" s="438">
        <f t="shared" si="159"/>
        <v>0.05</v>
      </c>
      <c r="BE262" s="442">
        <f t="shared" si="160"/>
        <v>0.09</v>
      </c>
      <c r="BF262" s="438">
        <f t="shared" ref="BF262:BF325" si="182">+$AT262</f>
        <v>0.68</v>
      </c>
      <c r="BG262" s="70">
        <v>4</v>
      </c>
      <c r="BH262" s="438">
        <f t="shared" si="161"/>
        <v>0.05</v>
      </c>
      <c r="BI262" s="442">
        <f t="shared" si="162"/>
        <v>0.09</v>
      </c>
      <c r="BJ262" s="438">
        <f t="shared" ref="BJ262:BJ325" si="183">+$AT262</f>
        <v>0.68</v>
      </c>
      <c r="BK262" s="70">
        <v>4</v>
      </c>
      <c r="BL262" s="438">
        <f t="shared" si="163"/>
        <v>0.05</v>
      </c>
      <c r="BM262" s="442">
        <f t="shared" si="164"/>
        <v>0.09</v>
      </c>
      <c r="BN262" s="93">
        <v>0</v>
      </c>
      <c r="BO262" s="93">
        <f>+INDEX(FY2018_ALL_Targets!DV:DV,MATCH('Final Comp Values'!C262,FY2018_ALL_Targets!B:B,0))</f>
        <v>0</v>
      </c>
      <c r="BP262" s="93">
        <f>++INDEX(FY2018_ALL_Targets!DW:DW,MATCH('Final Comp Values'!C262,FY2018_ALL_Targets!B:B,0))</f>
        <v>0</v>
      </c>
      <c r="BQ262" s="539">
        <f>++INDEX(FY2018_ALL_Targets!DX:DX,MATCH('Final Comp Values'!$C262,FY2018_ALL_Targets!$B:$B,0))</f>
        <v>0</v>
      </c>
      <c r="BR262" s="437">
        <f t="shared" si="165"/>
        <v>0</v>
      </c>
      <c r="BS262" s="438">
        <f t="shared" si="166"/>
        <v>0</v>
      </c>
      <c r="BT262" s="543">
        <f t="shared" ref="BT262:BT325" si="184">+IF((BR262+BS262)=0,0,AL262*(BR262+BS262))</f>
        <v>0</v>
      </c>
      <c r="BU262" s="437">
        <f t="shared" ref="BU262:BU300" si="185">((AY262-BO262)*AZ262)+((AY262-BP262)*BA262)+AX262</f>
        <v>1.2400000000000002</v>
      </c>
      <c r="BV262" s="438">
        <f t="shared" si="167"/>
        <v>117513.3716662646</v>
      </c>
      <c r="BW262" s="548">
        <f t="shared" ref="BW262:BW325" si="186">+BV262/$BV$519</f>
        <v>3.1697149823622505E-4</v>
      </c>
      <c r="BX262" s="437">
        <f t="shared" si="168"/>
        <v>0</v>
      </c>
      <c r="BY262" s="551">
        <f t="shared" si="169"/>
        <v>0</v>
      </c>
      <c r="BZ262" s="471">
        <f t="shared" ref="BZ262:BZ325" si="187">+BR262+BS262+BU262-AX262-AZ262-BA262-AZ262-BA262-AZ262-BA262-AZ262-BA262</f>
        <v>1.5265566588595902E-16</v>
      </c>
      <c r="CA262" s="469">
        <f t="shared" ref="CA262:CA325" si="188">+AJ262</f>
        <v>113723.55</v>
      </c>
      <c r="CB262" s="471">
        <f t="shared" ref="CB262:CB325" si="189">+BV262+BX262</f>
        <v>117513.3716662646</v>
      </c>
      <c r="CC262" s="471">
        <f t="shared" ref="CC262:CC325" si="190">+BY262+BU262-AW262</f>
        <v>4.0000000000000036E-2</v>
      </c>
      <c r="CD262" s="474">
        <f t="shared" ref="CD262:CD325" si="191">+(CC262/AW262)*AJ262</f>
        <v>3790.785000000003</v>
      </c>
      <c r="CE262" s="474">
        <f t="shared" ref="CE262:CE325" si="192">+CB262-CA262</f>
        <v>3789.8216662646009</v>
      </c>
      <c r="CF262" s="472">
        <f t="shared" ref="CF262:CF325" si="193">+CD262-CE262</f>
        <v>0.96333373540210232</v>
      </c>
      <c r="CG262" s="473">
        <f t="shared" ref="CG262:CG325" si="194">+BT262/AJ262</f>
        <v>0</v>
      </c>
    </row>
    <row r="263" spans="1:85" s="71" customFormat="1" ht="15.75" customHeight="1" x14ac:dyDescent="0.25">
      <c r="A263" s="104">
        <v>1028618</v>
      </c>
      <c r="B263" s="105">
        <v>5012</v>
      </c>
      <c r="C263" s="105">
        <v>675751</v>
      </c>
      <c r="D263" s="105" t="s">
        <v>1258</v>
      </c>
      <c r="E263" s="106" t="s">
        <v>3334</v>
      </c>
      <c r="F263" s="106" t="s">
        <v>3335</v>
      </c>
      <c r="G263" s="107" t="s">
        <v>1260</v>
      </c>
      <c r="H263" s="108" t="s">
        <v>1381</v>
      </c>
      <c r="I263" s="70" t="s">
        <v>35</v>
      </c>
      <c r="J263" s="70" t="s">
        <v>1262</v>
      </c>
      <c r="K263" s="70" t="s">
        <v>35</v>
      </c>
      <c r="L263" s="70"/>
      <c r="M263" s="70"/>
      <c r="N263" s="77"/>
      <c r="O263" s="86">
        <v>501202</v>
      </c>
      <c r="P263" s="78">
        <v>8132</v>
      </c>
      <c r="Q263" s="79">
        <v>41456</v>
      </c>
      <c r="R263" s="79">
        <v>41820</v>
      </c>
      <c r="S263" s="78">
        <v>8132</v>
      </c>
      <c r="T263" s="80" t="s">
        <v>1263</v>
      </c>
      <c r="U263" s="61">
        <v>1.042320359956851E-3</v>
      </c>
      <c r="V263" s="62">
        <v>8.2710554658078006E-4</v>
      </c>
      <c r="W263" s="30">
        <v>99016</v>
      </c>
      <c r="X263" s="63">
        <v>99016</v>
      </c>
      <c r="Y263" s="63">
        <v>198032</v>
      </c>
      <c r="Z263" s="67">
        <v>13150.29</v>
      </c>
      <c r="AA263" s="68">
        <v>13150.29</v>
      </c>
      <c r="AB263" s="68">
        <v>13150.29</v>
      </c>
      <c r="AC263" s="68">
        <v>13150.29</v>
      </c>
      <c r="AD263" s="66">
        <v>52601.15</v>
      </c>
      <c r="AE263" s="67">
        <v>24421.96</v>
      </c>
      <c r="AF263" s="68">
        <v>24421.96</v>
      </c>
      <c r="AG263" s="68">
        <v>24421.96</v>
      </c>
      <c r="AH263" s="68">
        <v>24421.96</v>
      </c>
      <c r="AI263" s="66">
        <v>97687.85</v>
      </c>
      <c r="AJ263" s="69">
        <v>348321</v>
      </c>
      <c r="AK263" s="406" t="s">
        <v>1258</v>
      </c>
      <c r="AL263" s="407">
        <v>61126.054988709904</v>
      </c>
      <c r="AM263" s="434">
        <f t="shared" si="170"/>
        <v>212937.63440860217</v>
      </c>
      <c r="AN263" s="435">
        <f t="shared" si="171"/>
        <v>56560.376344086028</v>
      </c>
      <c r="AO263" s="436">
        <f t="shared" si="172"/>
        <v>105040.6989247312</v>
      </c>
      <c r="AP263" s="437">
        <f t="shared" si="173"/>
        <v>3.48</v>
      </c>
      <c r="AQ263" s="438">
        <f t="shared" si="173"/>
        <v>0.93</v>
      </c>
      <c r="AR263" s="438">
        <f t="shared" si="173"/>
        <v>1.72</v>
      </c>
      <c r="AS263" s="443">
        <f t="shared" si="174"/>
        <v>6.13</v>
      </c>
      <c r="AT263" s="437">
        <f t="shared" si="175"/>
        <v>3.24</v>
      </c>
      <c r="AU263" s="438">
        <f t="shared" si="176"/>
        <v>0.86</v>
      </c>
      <c r="AV263" s="438">
        <f t="shared" si="177"/>
        <v>1.6</v>
      </c>
      <c r="AW263" s="444">
        <f t="shared" si="178"/>
        <v>5.7000000000000011</v>
      </c>
      <c r="AX263" s="441">
        <f t="shared" si="179"/>
        <v>3.24</v>
      </c>
      <c r="AY263" s="70">
        <f t="shared" si="180"/>
        <v>4</v>
      </c>
      <c r="AZ263" s="438">
        <f t="shared" si="157"/>
        <v>0.22</v>
      </c>
      <c r="BA263" s="442">
        <f t="shared" si="158"/>
        <v>0.4</v>
      </c>
      <c r="BB263" s="438">
        <f t="shared" si="181"/>
        <v>3.24</v>
      </c>
      <c r="BC263" s="70">
        <v>4</v>
      </c>
      <c r="BD263" s="438">
        <f t="shared" si="159"/>
        <v>0.22</v>
      </c>
      <c r="BE263" s="442">
        <f t="shared" si="160"/>
        <v>0.4</v>
      </c>
      <c r="BF263" s="438">
        <f t="shared" si="182"/>
        <v>3.24</v>
      </c>
      <c r="BG263" s="70">
        <v>4</v>
      </c>
      <c r="BH263" s="438">
        <f t="shared" si="161"/>
        <v>0.22</v>
      </c>
      <c r="BI263" s="442">
        <f t="shared" si="162"/>
        <v>0.4</v>
      </c>
      <c r="BJ263" s="438">
        <f t="shared" si="183"/>
        <v>3.24</v>
      </c>
      <c r="BK263" s="70">
        <v>4</v>
      </c>
      <c r="BL263" s="438">
        <f t="shared" si="163"/>
        <v>0.22</v>
      </c>
      <c r="BM263" s="442">
        <f t="shared" si="164"/>
        <v>0.4</v>
      </c>
      <c r="BN263" s="93">
        <v>0</v>
      </c>
      <c r="BO263" s="93">
        <f>+INDEX(FY2018_ALL_Targets!DV:DV,MATCH('Final Comp Values'!C263,FY2018_ALL_Targets!B:B,0))</f>
        <v>0</v>
      </c>
      <c r="BP263" s="93">
        <f>++INDEX(FY2018_ALL_Targets!DW:DW,MATCH('Final Comp Values'!C263,FY2018_ALL_Targets!B:B,0))</f>
        <v>0</v>
      </c>
      <c r="BQ263" s="539">
        <f>++INDEX(FY2018_ALL_Targets!DX:DX,MATCH('Final Comp Values'!$C263,FY2018_ALL_Targets!$B:$B,0))</f>
        <v>0</v>
      </c>
      <c r="BR263" s="437">
        <f t="shared" si="165"/>
        <v>0</v>
      </c>
      <c r="BS263" s="438">
        <f t="shared" si="166"/>
        <v>0</v>
      </c>
      <c r="BT263" s="543">
        <f t="shared" si="184"/>
        <v>0</v>
      </c>
      <c r="BU263" s="437">
        <f t="shared" si="185"/>
        <v>5.7200000000000006</v>
      </c>
      <c r="BV263" s="438">
        <f t="shared" si="167"/>
        <v>349641.03453542071</v>
      </c>
      <c r="BW263" s="548">
        <f t="shared" si="186"/>
        <v>9.4309473883789246E-4</v>
      </c>
      <c r="BX263" s="437">
        <f t="shared" si="168"/>
        <v>0</v>
      </c>
      <c r="BY263" s="551">
        <f t="shared" si="169"/>
        <v>0</v>
      </c>
      <c r="BZ263" s="471">
        <f t="shared" si="187"/>
        <v>0</v>
      </c>
      <c r="CA263" s="469">
        <f t="shared" si="188"/>
        <v>348321</v>
      </c>
      <c r="CB263" s="471">
        <f t="shared" si="189"/>
        <v>349641.03453542071</v>
      </c>
      <c r="CC263" s="471">
        <f t="shared" si="190"/>
        <v>1.9999999999999574E-2</v>
      </c>
      <c r="CD263" s="474">
        <f t="shared" si="191"/>
        <v>1222.1789473683948</v>
      </c>
      <c r="CE263" s="474">
        <f t="shared" si="192"/>
        <v>1320.0345354207093</v>
      </c>
      <c r="CF263" s="472">
        <f t="shared" si="193"/>
        <v>-97.855588052314488</v>
      </c>
      <c r="CG263" s="473">
        <f t="shared" si="194"/>
        <v>0</v>
      </c>
    </row>
    <row r="264" spans="1:85" s="71" customFormat="1" ht="15.75" customHeight="1" x14ac:dyDescent="0.25">
      <c r="A264" s="104">
        <v>1028619</v>
      </c>
      <c r="B264" s="105">
        <v>4280</v>
      </c>
      <c r="C264" s="105">
        <v>675910</v>
      </c>
      <c r="D264" s="105" t="s">
        <v>1258</v>
      </c>
      <c r="E264" s="106" t="s">
        <v>3336</v>
      </c>
      <c r="F264" s="106" t="s">
        <v>3337</v>
      </c>
      <c r="G264" s="107" t="s">
        <v>1260</v>
      </c>
      <c r="H264" s="108" t="s">
        <v>1381</v>
      </c>
      <c r="I264" s="70" t="s">
        <v>35</v>
      </c>
      <c r="J264" s="70" t="s">
        <v>1262</v>
      </c>
      <c r="K264" s="70" t="s">
        <v>35</v>
      </c>
      <c r="L264" s="70"/>
      <c r="M264" s="70"/>
      <c r="N264" s="77"/>
      <c r="O264" s="70">
        <v>1020166</v>
      </c>
      <c r="P264" s="78">
        <v>21086</v>
      </c>
      <c r="Q264" s="79">
        <v>41518</v>
      </c>
      <c r="R264" s="79">
        <v>41882</v>
      </c>
      <c r="S264" s="78">
        <v>21086</v>
      </c>
      <c r="T264" s="80" t="s">
        <v>1263</v>
      </c>
      <c r="U264" s="61">
        <v>2.7027013170253522E-3</v>
      </c>
      <c r="V264" s="62">
        <v>2.1446566103298487E-3</v>
      </c>
      <c r="W264" s="30">
        <v>256746</v>
      </c>
      <c r="X264" s="63">
        <v>256746</v>
      </c>
      <c r="Y264" s="63">
        <v>513492</v>
      </c>
      <c r="Z264" s="67">
        <v>34098.25</v>
      </c>
      <c r="AA264" s="68">
        <v>34098.25</v>
      </c>
      <c r="AB264" s="68">
        <v>34098.25</v>
      </c>
      <c r="AC264" s="68">
        <v>34098.25</v>
      </c>
      <c r="AD264" s="66">
        <v>136393</v>
      </c>
      <c r="AE264" s="67">
        <v>63325.32</v>
      </c>
      <c r="AF264" s="68">
        <v>63325.32</v>
      </c>
      <c r="AG264" s="68">
        <v>63325.32</v>
      </c>
      <c r="AH264" s="68">
        <v>63325.32</v>
      </c>
      <c r="AI264" s="66">
        <v>253301.29</v>
      </c>
      <c r="AJ264" s="69">
        <v>903186.29</v>
      </c>
      <c r="AK264" s="406" t="s">
        <v>1258</v>
      </c>
      <c r="AL264" s="407">
        <v>61126.054988709904</v>
      </c>
      <c r="AM264" s="434">
        <f t="shared" si="170"/>
        <v>552141.93548387103</v>
      </c>
      <c r="AN264" s="435">
        <f t="shared" si="171"/>
        <v>146659.13978494625</v>
      </c>
      <c r="AO264" s="436">
        <f t="shared" si="172"/>
        <v>272366.97849462368</v>
      </c>
      <c r="AP264" s="437">
        <f t="shared" si="173"/>
        <v>9.0299999999999994</v>
      </c>
      <c r="AQ264" s="438">
        <f t="shared" si="173"/>
        <v>2.4</v>
      </c>
      <c r="AR264" s="438">
        <f t="shared" si="173"/>
        <v>4.46</v>
      </c>
      <c r="AS264" s="443">
        <f t="shared" si="174"/>
        <v>15.89</v>
      </c>
      <c r="AT264" s="437">
        <f t="shared" si="175"/>
        <v>8.4</v>
      </c>
      <c r="AU264" s="438">
        <f t="shared" si="176"/>
        <v>2.23</v>
      </c>
      <c r="AV264" s="438">
        <f t="shared" si="177"/>
        <v>4.1399999999999997</v>
      </c>
      <c r="AW264" s="444">
        <f t="shared" si="178"/>
        <v>14.77</v>
      </c>
      <c r="AX264" s="441">
        <f t="shared" si="179"/>
        <v>8.4</v>
      </c>
      <c r="AY264" s="70">
        <f t="shared" si="180"/>
        <v>4</v>
      </c>
      <c r="AZ264" s="438">
        <f t="shared" si="157"/>
        <v>0.56000000000000005</v>
      </c>
      <c r="BA264" s="442">
        <f t="shared" si="158"/>
        <v>1.04</v>
      </c>
      <c r="BB264" s="438">
        <f t="shared" si="181"/>
        <v>8.4</v>
      </c>
      <c r="BC264" s="70">
        <v>4</v>
      </c>
      <c r="BD264" s="438">
        <f t="shared" si="159"/>
        <v>0.56000000000000005</v>
      </c>
      <c r="BE264" s="442">
        <f t="shared" si="160"/>
        <v>1.04</v>
      </c>
      <c r="BF264" s="438">
        <f t="shared" si="182"/>
        <v>8.4</v>
      </c>
      <c r="BG264" s="70">
        <v>4</v>
      </c>
      <c r="BH264" s="438">
        <f t="shared" si="161"/>
        <v>0.56000000000000005</v>
      </c>
      <c r="BI264" s="442">
        <f t="shared" si="162"/>
        <v>1.04</v>
      </c>
      <c r="BJ264" s="438">
        <f t="shared" si="183"/>
        <v>8.4</v>
      </c>
      <c r="BK264" s="70">
        <v>4</v>
      </c>
      <c r="BL264" s="438">
        <f t="shared" si="163"/>
        <v>0.56000000000000005</v>
      </c>
      <c r="BM264" s="442">
        <f t="shared" si="164"/>
        <v>1.04</v>
      </c>
      <c r="BN264" s="93">
        <v>0</v>
      </c>
      <c r="BO264" s="93">
        <f>+INDEX(FY2018_ALL_Targets!DV:DV,MATCH('Final Comp Values'!C264,FY2018_ALL_Targets!B:B,0))</f>
        <v>0</v>
      </c>
      <c r="BP264" s="93">
        <f>++INDEX(FY2018_ALL_Targets!DW:DW,MATCH('Final Comp Values'!C264,FY2018_ALL_Targets!B:B,0))</f>
        <v>0</v>
      </c>
      <c r="BQ264" s="539">
        <f>++INDEX(FY2018_ALL_Targets!DX:DX,MATCH('Final Comp Values'!$C264,FY2018_ALL_Targets!$B:$B,0))</f>
        <v>0</v>
      </c>
      <c r="BR264" s="437">
        <f t="shared" si="165"/>
        <v>0</v>
      </c>
      <c r="BS264" s="438">
        <f t="shared" si="166"/>
        <v>0</v>
      </c>
      <c r="BT264" s="543">
        <f t="shared" si="184"/>
        <v>0</v>
      </c>
      <c r="BU264" s="437">
        <f t="shared" si="185"/>
        <v>14.8</v>
      </c>
      <c r="BV264" s="438">
        <f t="shared" si="167"/>
        <v>904665.61383290659</v>
      </c>
      <c r="BW264" s="548">
        <f t="shared" si="186"/>
        <v>2.4401751983917494E-3</v>
      </c>
      <c r="BX264" s="437">
        <f t="shared" si="168"/>
        <v>0</v>
      </c>
      <c r="BY264" s="551">
        <f t="shared" si="169"/>
        <v>0</v>
      </c>
      <c r="BZ264" s="471">
        <f t="shared" si="187"/>
        <v>0</v>
      </c>
      <c r="CA264" s="469">
        <f t="shared" si="188"/>
        <v>903186.29</v>
      </c>
      <c r="CB264" s="471">
        <f t="shared" si="189"/>
        <v>904665.61383290659</v>
      </c>
      <c r="CC264" s="471">
        <f t="shared" si="190"/>
        <v>3.0000000000001137E-2</v>
      </c>
      <c r="CD264" s="474">
        <f t="shared" si="191"/>
        <v>1834.5016046039966</v>
      </c>
      <c r="CE264" s="474">
        <f t="shared" si="192"/>
        <v>1479.3238329065498</v>
      </c>
      <c r="CF264" s="472">
        <f t="shared" si="193"/>
        <v>355.17777169744681</v>
      </c>
      <c r="CG264" s="473">
        <f t="shared" si="194"/>
        <v>0</v>
      </c>
    </row>
    <row r="265" spans="1:85" s="71" customFormat="1" ht="15.75" customHeight="1" x14ac:dyDescent="0.25">
      <c r="A265" s="104">
        <v>1028622</v>
      </c>
      <c r="B265" s="105">
        <v>4982</v>
      </c>
      <c r="C265" s="105">
        <v>675985</v>
      </c>
      <c r="D265" s="105" t="s">
        <v>1258</v>
      </c>
      <c r="E265" s="106" t="s">
        <v>3340</v>
      </c>
      <c r="F265" s="106" t="s">
        <v>3341</v>
      </c>
      <c r="G265" s="107" t="s">
        <v>1260</v>
      </c>
      <c r="H265" s="108" t="s">
        <v>1381</v>
      </c>
      <c r="I265" s="70" t="s">
        <v>35</v>
      </c>
      <c r="J265" s="70" t="s">
        <v>1262</v>
      </c>
      <c r="K265" s="70" t="s">
        <v>35</v>
      </c>
      <c r="L265" s="70"/>
      <c r="M265" s="70"/>
      <c r="N265" s="77"/>
      <c r="O265" s="70">
        <v>498208</v>
      </c>
      <c r="P265" s="78">
        <v>31637</v>
      </c>
      <c r="Q265" s="79">
        <v>41640</v>
      </c>
      <c r="R265" s="79">
        <v>42004</v>
      </c>
      <c r="S265" s="78">
        <v>31637</v>
      </c>
      <c r="T265" s="80" t="s">
        <v>1263</v>
      </c>
      <c r="U265" s="61">
        <v>4.0550773767775335E-3</v>
      </c>
      <c r="V265" s="62">
        <v>3.2177985953241684E-3</v>
      </c>
      <c r="W265" s="30">
        <v>385216</v>
      </c>
      <c r="X265" s="63">
        <v>385216</v>
      </c>
      <c r="Y265" s="63">
        <v>770432</v>
      </c>
      <c r="Z265" s="67">
        <v>51160.31</v>
      </c>
      <c r="AA265" s="68">
        <v>51160.31</v>
      </c>
      <c r="AB265" s="68">
        <v>51160.31</v>
      </c>
      <c r="AC265" s="68">
        <v>51160.31</v>
      </c>
      <c r="AD265" s="66">
        <v>204641.25</v>
      </c>
      <c r="AE265" s="67">
        <v>95012.01</v>
      </c>
      <c r="AF265" s="68">
        <v>95012.01</v>
      </c>
      <c r="AG265" s="68">
        <v>95012.01</v>
      </c>
      <c r="AH265" s="68">
        <v>95012.01</v>
      </c>
      <c r="AI265" s="66">
        <v>380048.04</v>
      </c>
      <c r="AJ265" s="69">
        <v>1355121.29</v>
      </c>
      <c r="AK265" s="406" t="s">
        <v>1258</v>
      </c>
      <c r="AL265" s="407">
        <v>61126.054988709904</v>
      </c>
      <c r="AM265" s="434">
        <f t="shared" si="170"/>
        <v>828421.5053763442</v>
      </c>
      <c r="AN265" s="435">
        <f t="shared" si="171"/>
        <v>220044.3548387097</v>
      </c>
      <c r="AO265" s="436">
        <f t="shared" si="172"/>
        <v>408653.80645161291</v>
      </c>
      <c r="AP265" s="437">
        <f t="shared" si="173"/>
        <v>13.55</v>
      </c>
      <c r="AQ265" s="438">
        <f t="shared" si="173"/>
        <v>3.6</v>
      </c>
      <c r="AR265" s="438">
        <f t="shared" si="173"/>
        <v>6.69</v>
      </c>
      <c r="AS265" s="443">
        <f t="shared" si="174"/>
        <v>23.840000000000003</v>
      </c>
      <c r="AT265" s="437">
        <f t="shared" si="175"/>
        <v>12.6</v>
      </c>
      <c r="AU265" s="438">
        <f t="shared" si="176"/>
        <v>3.35</v>
      </c>
      <c r="AV265" s="438">
        <f t="shared" si="177"/>
        <v>6.22</v>
      </c>
      <c r="AW265" s="444">
        <f t="shared" si="178"/>
        <v>22.169999999999998</v>
      </c>
      <c r="AX265" s="441">
        <f t="shared" si="179"/>
        <v>12.6</v>
      </c>
      <c r="AY265" s="70">
        <f t="shared" si="180"/>
        <v>4</v>
      </c>
      <c r="AZ265" s="438">
        <f t="shared" si="157"/>
        <v>0.84</v>
      </c>
      <c r="BA265" s="442">
        <f t="shared" si="158"/>
        <v>1.56</v>
      </c>
      <c r="BB265" s="438">
        <f t="shared" si="181"/>
        <v>12.6</v>
      </c>
      <c r="BC265" s="70">
        <v>4</v>
      </c>
      <c r="BD265" s="438">
        <f t="shared" si="159"/>
        <v>0.84</v>
      </c>
      <c r="BE265" s="442">
        <f t="shared" si="160"/>
        <v>1.56</v>
      </c>
      <c r="BF265" s="438">
        <f t="shared" si="182"/>
        <v>12.6</v>
      </c>
      <c r="BG265" s="70">
        <v>4</v>
      </c>
      <c r="BH265" s="438">
        <f t="shared" si="161"/>
        <v>0.84</v>
      </c>
      <c r="BI265" s="442">
        <f t="shared" si="162"/>
        <v>1.56</v>
      </c>
      <c r="BJ265" s="438">
        <f t="shared" si="183"/>
        <v>12.6</v>
      </c>
      <c r="BK265" s="70">
        <v>4</v>
      </c>
      <c r="BL265" s="438">
        <f t="shared" si="163"/>
        <v>0.84</v>
      </c>
      <c r="BM265" s="442">
        <f t="shared" si="164"/>
        <v>1.56</v>
      </c>
      <c r="BN265" s="93">
        <v>0</v>
      </c>
      <c r="BO265" s="93">
        <f>+INDEX(FY2018_ALL_Targets!DV:DV,MATCH('Final Comp Values'!C265,FY2018_ALL_Targets!B:B,0))</f>
        <v>0</v>
      </c>
      <c r="BP265" s="93">
        <f>++INDEX(FY2018_ALL_Targets!DW:DW,MATCH('Final Comp Values'!C265,FY2018_ALL_Targets!B:B,0))</f>
        <v>0</v>
      </c>
      <c r="BQ265" s="539">
        <f>++INDEX(FY2018_ALL_Targets!DX:DX,MATCH('Final Comp Values'!$C265,FY2018_ALL_Targets!$B:$B,0))</f>
        <v>0</v>
      </c>
      <c r="BR265" s="437">
        <f t="shared" si="165"/>
        <v>0</v>
      </c>
      <c r="BS265" s="438">
        <f t="shared" si="166"/>
        <v>0</v>
      </c>
      <c r="BT265" s="543">
        <f t="shared" si="184"/>
        <v>0</v>
      </c>
      <c r="BU265" s="437">
        <f t="shared" si="185"/>
        <v>22.2</v>
      </c>
      <c r="BV265" s="438">
        <f t="shared" si="167"/>
        <v>1356998.4207493598</v>
      </c>
      <c r="BW265" s="548">
        <f t="shared" si="186"/>
        <v>3.6602627975876236E-3</v>
      </c>
      <c r="BX265" s="437">
        <f t="shared" si="168"/>
        <v>0</v>
      </c>
      <c r="BY265" s="551">
        <f t="shared" si="169"/>
        <v>0</v>
      </c>
      <c r="BZ265" s="471">
        <f t="shared" si="187"/>
        <v>0</v>
      </c>
      <c r="CA265" s="469">
        <f t="shared" si="188"/>
        <v>1355121.29</v>
      </c>
      <c r="CB265" s="471">
        <f t="shared" si="189"/>
        <v>1356998.4207493598</v>
      </c>
      <c r="CC265" s="471">
        <f t="shared" si="190"/>
        <v>3.0000000000001137E-2</v>
      </c>
      <c r="CD265" s="474">
        <f t="shared" si="191"/>
        <v>1833.72299052781</v>
      </c>
      <c r="CE265" s="474">
        <f t="shared" si="192"/>
        <v>1877.1307493597269</v>
      </c>
      <c r="CF265" s="472">
        <f t="shared" si="193"/>
        <v>-43.407758831916908</v>
      </c>
      <c r="CG265" s="473">
        <f t="shared" si="194"/>
        <v>0</v>
      </c>
    </row>
    <row r="266" spans="1:85" s="71" customFormat="1" ht="15.75" customHeight="1" x14ac:dyDescent="0.25">
      <c r="A266" s="104">
        <v>1028608</v>
      </c>
      <c r="B266" s="105">
        <v>5164</v>
      </c>
      <c r="C266" s="105">
        <v>675522</v>
      </c>
      <c r="D266" s="105" t="s">
        <v>1258</v>
      </c>
      <c r="E266" s="106" t="s">
        <v>3330</v>
      </c>
      <c r="F266" s="106" t="s">
        <v>3331</v>
      </c>
      <c r="G266" s="107" t="s">
        <v>1260</v>
      </c>
      <c r="H266" s="108" t="s">
        <v>1381</v>
      </c>
      <c r="I266" s="70" t="s">
        <v>35</v>
      </c>
      <c r="J266" s="70" t="s">
        <v>1262</v>
      </c>
      <c r="K266" s="70" t="s">
        <v>35</v>
      </c>
      <c r="L266" s="70"/>
      <c r="M266" s="70"/>
      <c r="N266" s="77"/>
      <c r="O266" s="70">
        <v>1025979</v>
      </c>
      <c r="P266" s="78">
        <v>5021</v>
      </c>
      <c r="Q266" s="79">
        <v>41852</v>
      </c>
      <c r="R266" s="79">
        <v>42004</v>
      </c>
      <c r="S266" s="78">
        <v>11978</v>
      </c>
      <c r="T266" s="80" t="s">
        <v>1263</v>
      </c>
      <c r="U266" s="61">
        <v>1.5352820058488887E-3</v>
      </c>
      <c r="V266" s="62">
        <v>1.218282124562787E-3</v>
      </c>
      <c r="W266" s="30">
        <v>145846</v>
      </c>
      <c r="X266" s="63">
        <v>145846</v>
      </c>
      <c r="Y266" s="63">
        <v>291692</v>
      </c>
      <c r="Z266" s="67">
        <v>19369.669999999998</v>
      </c>
      <c r="AA266" s="68">
        <v>19369.669999999998</v>
      </c>
      <c r="AB266" s="68">
        <v>19369.669999999998</v>
      </c>
      <c r="AC266" s="68">
        <v>19369.669999999998</v>
      </c>
      <c r="AD266" s="66">
        <v>77478.679999999993</v>
      </c>
      <c r="AE266" s="67">
        <v>35972.239999999998</v>
      </c>
      <c r="AF266" s="68">
        <v>35972.239999999998</v>
      </c>
      <c r="AG266" s="68">
        <v>35972.239999999998</v>
      </c>
      <c r="AH266" s="68">
        <v>35972.239999999998</v>
      </c>
      <c r="AI266" s="66">
        <v>143888.97</v>
      </c>
      <c r="AJ266" s="69">
        <v>513059.65</v>
      </c>
      <c r="AK266" s="406" t="s">
        <v>1258</v>
      </c>
      <c r="AL266" s="407">
        <v>61126.054988709904</v>
      </c>
      <c r="AM266" s="434">
        <f t="shared" si="170"/>
        <v>313647.31182795699</v>
      </c>
      <c r="AN266" s="435">
        <f t="shared" si="171"/>
        <v>83310.408602150535</v>
      </c>
      <c r="AO266" s="436">
        <f t="shared" si="172"/>
        <v>154719.32258064518</v>
      </c>
      <c r="AP266" s="437">
        <f t="shared" si="173"/>
        <v>5.13</v>
      </c>
      <c r="AQ266" s="438">
        <f t="shared" si="173"/>
        <v>1.36</v>
      </c>
      <c r="AR266" s="438">
        <f t="shared" si="173"/>
        <v>2.5299999999999998</v>
      </c>
      <c r="AS266" s="443">
        <f t="shared" si="174"/>
        <v>9.02</v>
      </c>
      <c r="AT266" s="437">
        <f t="shared" si="175"/>
        <v>4.7699999999999996</v>
      </c>
      <c r="AU266" s="438">
        <f t="shared" si="176"/>
        <v>1.27</v>
      </c>
      <c r="AV266" s="438">
        <f t="shared" si="177"/>
        <v>2.35</v>
      </c>
      <c r="AW266" s="444">
        <f t="shared" si="178"/>
        <v>8.3899999999999988</v>
      </c>
      <c r="AX266" s="441">
        <f t="shared" si="179"/>
        <v>4.7699999999999996</v>
      </c>
      <c r="AY266" s="70">
        <f t="shared" si="180"/>
        <v>4</v>
      </c>
      <c r="AZ266" s="438">
        <f t="shared" si="157"/>
        <v>0.32</v>
      </c>
      <c r="BA266" s="442">
        <f t="shared" si="158"/>
        <v>0.59</v>
      </c>
      <c r="BB266" s="438">
        <f t="shared" si="181"/>
        <v>4.7699999999999996</v>
      </c>
      <c r="BC266" s="70">
        <v>4</v>
      </c>
      <c r="BD266" s="438">
        <f t="shared" si="159"/>
        <v>0.32</v>
      </c>
      <c r="BE266" s="442">
        <f t="shared" si="160"/>
        <v>0.59</v>
      </c>
      <c r="BF266" s="438">
        <f t="shared" si="182"/>
        <v>4.7699999999999996</v>
      </c>
      <c r="BG266" s="70">
        <v>4</v>
      </c>
      <c r="BH266" s="438">
        <f t="shared" si="161"/>
        <v>0.32</v>
      </c>
      <c r="BI266" s="442">
        <f t="shared" si="162"/>
        <v>0.59</v>
      </c>
      <c r="BJ266" s="438">
        <f t="shared" si="183"/>
        <v>4.7699999999999996</v>
      </c>
      <c r="BK266" s="70">
        <v>4</v>
      </c>
      <c r="BL266" s="438">
        <f t="shared" si="163"/>
        <v>0.32</v>
      </c>
      <c r="BM266" s="442">
        <f t="shared" si="164"/>
        <v>0.59</v>
      </c>
      <c r="BN266" s="93">
        <v>0</v>
      </c>
      <c r="BO266" s="93">
        <f>+INDEX(FY2018_ALL_Targets!DV:DV,MATCH('Final Comp Values'!C266,FY2018_ALL_Targets!B:B,0))</f>
        <v>0</v>
      </c>
      <c r="BP266" s="93">
        <f>++INDEX(FY2018_ALL_Targets!DW:DW,MATCH('Final Comp Values'!C266,FY2018_ALL_Targets!B:B,0))</f>
        <v>0</v>
      </c>
      <c r="BQ266" s="539">
        <f>++INDEX(FY2018_ALL_Targets!DX:DX,MATCH('Final Comp Values'!$C266,FY2018_ALL_Targets!$B:$B,0))</f>
        <v>0</v>
      </c>
      <c r="BR266" s="437">
        <f t="shared" si="165"/>
        <v>0</v>
      </c>
      <c r="BS266" s="438">
        <f t="shared" si="166"/>
        <v>0</v>
      </c>
      <c r="BT266" s="543">
        <f t="shared" si="184"/>
        <v>0</v>
      </c>
      <c r="BU266" s="437">
        <f t="shared" si="185"/>
        <v>8.41</v>
      </c>
      <c r="BV266" s="438">
        <f t="shared" si="167"/>
        <v>514070.1224550503</v>
      </c>
      <c r="BW266" s="548">
        <f t="shared" si="186"/>
        <v>1.3866130688158522E-3</v>
      </c>
      <c r="BX266" s="437">
        <f t="shared" si="168"/>
        <v>0</v>
      </c>
      <c r="BY266" s="551">
        <f t="shared" si="169"/>
        <v>0</v>
      </c>
      <c r="BZ266" s="471">
        <f t="shared" si="187"/>
        <v>1.2212453270876722E-15</v>
      </c>
      <c r="CA266" s="469">
        <f t="shared" si="188"/>
        <v>513059.65</v>
      </c>
      <c r="CB266" s="471">
        <f t="shared" si="189"/>
        <v>514070.1224550503</v>
      </c>
      <c r="CC266" s="471">
        <f t="shared" si="190"/>
        <v>2.000000000000135E-2</v>
      </c>
      <c r="CD266" s="474">
        <f t="shared" si="191"/>
        <v>1223.0265792611078</v>
      </c>
      <c r="CE266" s="474">
        <f t="shared" si="192"/>
        <v>1010.4724550502724</v>
      </c>
      <c r="CF266" s="472">
        <f t="shared" si="193"/>
        <v>212.55412421083543</v>
      </c>
      <c r="CG266" s="473">
        <f t="shared" si="194"/>
        <v>0</v>
      </c>
    </row>
    <row r="267" spans="1:85" s="71" customFormat="1" ht="15.75" customHeight="1" x14ac:dyDescent="0.25">
      <c r="A267" s="104">
        <v>1028614</v>
      </c>
      <c r="B267" s="105">
        <v>5310</v>
      </c>
      <c r="C267" s="105">
        <v>675722</v>
      </c>
      <c r="D267" s="105" t="s">
        <v>1258</v>
      </c>
      <c r="E267" s="106" t="s">
        <v>3332</v>
      </c>
      <c r="F267" s="106" t="s">
        <v>3333</v>
      </c>
      <c r="G267" s="107" t="s">
        <v>1260</v>
      </c>
      <c r="H267" s="108" t="s">
        <v>1381</v>
      </c>
      <c r="I267" s="70" t="s">
        <v>35</v>
      </c>
      <c r="J267" s="70" t="s">
        <v>1262</v>
      </c>
      <c r="K267" s="70" t="s">
        <v>35</v>
      </c>
      <c r="L267" s="70"/>
      <c r="M267" s="70"/>
      <c r="N267" s="77"/>
      <c r="O267" s="70">
        <v>1025617</v>
      </c>
      <c r="P267" s="78">
        <v>18697</v>
      </c>
      <c r="Q267" s="79">
        <v>41640</v>
      </c>
      <c r="R267" s="79">
        <v>42004</v>
      </c>
      <c r="S267" s="78">
        <v>18697</v>
      </c>
      <c r="T267" s="80" t="s">
        <v>1263</v>
      </c>
      <c r="U267" s="61">
        <v>2.3964908718781658E-3</v>
      </c>
      <c r="V267" s="62">
        <v>1.9016714712765427E-3</v>
      </c>
      <c r="W267" s="30">
        <v>227657</v>
      </c>
      <c r="X267" s="63">
        <v>227657</v>
      </c>
      <c r="Y267" s="63">
        <v>455314</v>
      </c>
      <c r="Z267" s="67">
        <v>30234.99</v>
      </c>
      <c r="AA267" s="68">
        <v>30234.99</v>
      </c>
      <c r="AB267" s="68">
        <v>30234.99</v>
      </c>
      <c r="AC267" s="68">
        <v>30234.99</v>
      </c>
      <c r="AD267" s="66">
        <v>120939.96</v>
      </c>
      <c r="AE267" s="67">
        <v>56150.7</v>
      </c>
      <c r="AF267" s="68">
        <v>56150.7</v>
      </c>
      <c r="AG267" s="68">
        <v>56150.7</v>
      </c>
      <c r="AH267" s="68">
        <v>56150.7</v>
      </c>
      <c r="AI267" s="66">
        <v>224602.78</v>
      </c>
      <c r="AJ267" s="69">
        <v>800856.74</v>
      </c>
      <c r="AK267" s="406" t="s">
        <v>1258</v>
      </c>
      <c r="AL267" s="407">
        <v>61126.054988709904</v>
      </c>
      <c r="AM267" s="434">
        <f t="shared" si="170"/>
        <v>489584.94623655919</v>
      </c>
      <c r="AN267" s="435">
        <f t="shared" si="171"/>
        <v>130042.9677419355</v>
      </c>
      <c r="AO267" s="436">
        <f t="shared" si="172"/>
        <v>241508.36559139786</v>
      </c>
      <c r="AP267" s="437">
        <f t="shared" si="173"/>
        <v>8.01</v>
      </c>
      <c r="AQ267" s="438">
        <f t="shared" si="173"/>
        <v>2.13</v>
      </c>
      <c r="AR267" s="438">
        <f t="shared" si="173"/>
        <v>3.95</v>
      </c>
      <c r="AS267" s="443">
        <f t="shared" si="174"/>
        <v>14.09</v>
      </c>
      <c r="AT267" s="437">
        <f t="shared" si="175"/>
        <v>7.45</v>
      </c>
      <c r="AU267" s="438">
        <f t="shared" si="176"/>
        <v>1.98</v>
      </c>
      <c r="AV267" s="438">
        <f t="shared" si="177"/>
        <v>3.67</v>
      </c>
      <c r="AW267" s="444">
        <f t="shared" si="178"/>
        <v>13.1</v>
      </c>
      <c r="AX267" s="441">
        <f t="shared" si="179"/>
        <v>7.45</v>
      </c>
      <c r="AY267" s="70">
        <f t="shared" si="180"/>
        <v>4</v>
      </c>
      <c r="AZ267" s="438">
        <f t="shared" si="157"/>
        <v>0.5</v>
      </c>
      <c r="BA267" s="442">
        <f t="shared" si="158"/>
        <v>0.92</v>
      </c>
      <c r="BB267" s="438">
        <f t="shared" si="181"/>
        <v>7.45</v>
      </c>
      <c r="BC267" s="70">
        <v>4</v>
      </c>
      <c r="BD267" s="438">
        <f t="shared" si="159"/>
        <v>0.5</v>
      </c>
      <c r="BE267" s="442">
        <f t="shared" si="160"/>
        <v>0.92</v>
      </c>
      <c r="BF267" s="438">
        <f t="shared" si="182"/>
        <v>7.45</v>
      </c>
      <c r="BG267" s="70">
        <v>4</v>
      </c>
      <c r="BH267" s="438">
        <f t="shared" si="161"/>
        <v>0.5</v>
      </c>
      <c r="BI267" s="442">
        <f t="shared" si="162"/>
        <v>0.92</v>
      </c>
      <c r="BJ267" s="438">
        <f t="shared" si="183"/>
        <v>7.45</v>
      </c>
      <c r="BK267" s="70">
        <v>4</v>
      </c>
      <c r="BL267" s="438">
        <f t="shared" si="163"/>
        <v>0.5</v>
      </c>
      <c r="BM267" s="442">
        <f t="shared" si="164"/>
        <v>0.92</v>
      </c>
      <c r="BN267" s="93">
        <v>0</v>
      </c>
      <c r="BO267" s="93">
        <f>+INDEX(FY2018_ALL_Targets!DV:DV,MATCH('Final Comp Values'!C267,FY2018_ALL_Targets!B:B,0))</f>
        <v>0</v>
      </c>
      <c r="BP267" s="93">
        <f>++INDEX(FY2018_ALL_Targets!DW:DW,MATCH('Final Comp Values'!C267,FY2018_ALL_Targets!B:B,0))</f>
        <v>0</v>
      </c>
      <c r="BQ267" s="539">
        <f>++INDEX(FY2018_ALL_Targets!DX:DX,MATCH('Final Comp Values'!$C267,FY2018_ALL_Targets!$B:$B,0))</f>
        <v>0</v>
      </c>
      <c r="BR267" s="437">
        <f t="shared" si="165"/>
        <v>0</v>
      </c>
      <c r="BS267" s="438">
        <f t="shared" si="166"/>
        <v>0</v>
      </c>
      <c r="BT267" s="543">
        <f t="shared" si="184"/>
        <v>0</v>
      </c>
      <c r="BU267" s="437">
        <f t="shared" si="185"/>
        <v>13.129999999999999</v>
      </c>
      <c r="BV267" s="438">
        <f t="shared" si="167"/>
        <v>802585.10200176097</v>
      </c>
      <c r="BW267" s="548">
        <f t="shared" si="186"/>
        <v>2.1648311050597069E-3</v>
      </c>
      <c r="BX267" s="437">
        <f t="shared" si="168"/>
        <v>0</v>
      </c>
      <c r="BY267" s="551">
        <f t="shared" si="169"/>
        <v>0</v>
      </c>
      <c r="BZ267" s="471">
        <f t="shared" si="187"/>
        <v>-9.9920072216264089E-16</v>
      </c>
      <c r="CA267" s="469">
        <f t="shared" si="188"/>
        <v>800856.74</v>
      </c>
      <c r="CB267" s="471">
        <f t="shared" si="189"/>
        <v>802585.10200176097</v>
      </c>
      <c r="CC267" s="471">
        <f t="shared" si="190"/>
        <v>2.9999999999999361E-2</v>
      </c>
      <c r="CD267" s="474">
        <f t="shared" si="191"/>
        <v>1834.0230687022508</v>
      </c>
      <c r="CE267" s="474">
        <f t="shared" si="192"/>
        <v>1728.3620017609792</v>
      </c>
      <c r="CF267" s="472">
        <f t="shared" si="193"/>
        <v>105.66106694127166</v>
      </c>
      <c r="CG267" s="473">
        <f t="shared" si="194"/>
        <v>0</v>
      </c>
    </row>
    <row r="268" spans="1:85" s="71" customFormat="1" ht="15.75" customHeight="1" x14ac:dyDescent="0.25">
      <c r="A268" s="104">
        <v>422101</v>
      </c>
      <c r="B268" s="105">
        <v>4221</v>
      </c>
      <c r="C268" s="105">
        <v>676225</v>
      </c>
      <c r="D268" s="105" t="s">
        <v>1258</v>
      </c>
      <c r="E268" s="106" t="s">
        <v>178</v>
      </c>
      <c r="F268" s="106" t="s">
        <v>1382</v>
      </c>
      <c r="G268" s="107" t="s">
        <v>1260</v>
      </c>
      <c r="H268" s="108" t="s">
        <v>1383</v>
      </c>
      <c r="I268" s="70" t="s">
        <v>35</v>
      </c>
      <c r="J268" s="70" t="s">
        <v>35</v>
      </c>
      <c r="K268" s="70" t="s">
        <v>1262</v>
      </c>
      <c r="L268" s="70"/>
      <c r="M268" s="70"/>
      <c r="N268" s="77"/>
      <c r="O268" s="70">
        <v>422101</v>
      </c>
      <c r="P268" s="78">
        <v>8825</v>
      </c>
      <c r="Q268" s="79">
        <v>41548</v>
      </c>
      <c r="R268" s="79">
        <v>41912</v>
      </c>
      <c r="S268" s="78">
        <v>8825</v>
      </c>
      <c r="T268" s="80" t="s">
        <v>1263</v>
      </c>
      <c r="U268" s="61">
        <v>1.1311457423289733E-3</v>
      </c>
      <c r="V268" s="62">
        <v>8.9759056180218689E-4</v>
      </c>
      <c r="W268" s="30">
        <v>107454</v>
      </c>
      <c r="X268" s="63">
        <v>107454</v>
      </c>
      <c r="Y268" s="63">
        <v>214908</v>
      </c>
      <c r="Z268" s="67">
        <v>14270.94</v>
      </c>
      <c r="AA268" s="68">
        <v>14270.94</v>
      </c>
      <c r="AB268" s="68">
        <v>14270.94</v>
      </c>
      <c r="AC268" s="68">
        <v>14270.94</v>
      </c>
      <c r="AD268" s="66">
        <v>57083.76</v>
      </c>
      <c r="AE268" s="67">
        <v>26503.18</v>
      </c>
      <c r="AF268" s="68">
        <v>26503.18</v>
      </c>
      <c r="AG268" s="68">
        <v>26503.18</v>
      </c>
      <c r="AH268" s="68">
        <v>26503.18</v>
      </c>
      <c r="AI268" s="66">
        <v>106012.71</v>
      </c>
      <c r="AJ268" s="69">
        <v>378004.47000000003</v>
      </c>
      <c r="AK268" s="406" t="s">
        <v>1258</v>
      </c>
      <c r="AL268" s="407">
        <v>61126.054988709904</v>
      </c>
      <c r="AM268" s="434">
        <f t="shared" si="170"/>
        <v>231083.87096774194</v>
      </c>
      <c r="AN268" s="435">
        <f t="shared" si="171"/>
        <v>61380.387096774197</v>
      </c>
      <c r="AO268" s="436">
        <f t="shared" si="172"/>
        <v>113992.16129032259</v>
      </c>
      <c r="AP268" s="437">
        <f t="shared" si="173"/>
        <v>3.78</v>
      </c>
      <c r="AQ268" s="438">
        <f t="shared" si="173"/>
        <v>1</v>
      </c>
      <c r="AR268" s="438">
        <f t="shared" si="173"/>
        <v>1.86</v>
      </c>
      <c r="AS268" s="443">
        <f t="shared" si="174"/>
        <v>6.64</v>
      </c>
      <c r="AT268" s="437">
        <f t="shared" si="175"/>
        <v>3.52</v>
      </c>
      <c r="AU268" s="438">
        <f t="shared" si="176"/>
        <v>0.93</v>
      </c>
      <c r="AV268" s="438">
        <f t="shared" si="177"/>
        <v>1.73</v>
      </c>
      <c r="AW268" s="444">
        <f t="shared" si="178"/>
        <v>6.18</v>
      </c>
      <c r="AX268" s="441">
        <f t="shared" si="179"/>
        <v>3.52</v>
      </c>
      <c r="AY268" s="70">
        <f t="shared" si="180"/>
        <v>4</v>
      </c>
      <c r="AZ268" s="438">
        <f t="shared" si="157"/>
        <v>0.23</v>
      </c>
      <c r="BA268" s="442">
        <f t="shared" si="158"/>
        <v>0.43</v>
      </c>
      <c r="BB268" s="438">
        <f t="shared" si="181"/>
        <v>3.52</v>
      </c>
      <c r="BC268" s="70">
        <v>4</v>
      </c>
      <c r="BD268" s="438">
        <f t="shared" si="159"/>
        <v>0.23</v>
      </c>
      <c r="BE268" s="442">
        <f t="shared" si="160"/>
        <v>0.43</v>
      </c>
      <c r="BF268" s="438">
        <f t="shared" si="182"/>
        <v>3.52</v>
      </c>
      <c r="BG268" s="70">
        <v>4</v>
      </c>
      <c r="BH268" s="438">
        <f t="shared" si="161"/>
        <v>0.23</v>
      </c>
      <c r="BI268" s="442">
        <f t="shared" si="162"/>
        <v>0.43</v>
      </c>
      <c r="BJ268" s="438">
        <f t="shared" si="183"/>
        <v>3.52</v>
      </c>
      <c r="BK268" s="70">
        <v>4</v>
      </c>
      <c r="BL268" s="438">
        <f t="shared" si="163"/>
        <v>0.23</v>
      </c>
      <c r="BM268" s="442">
        <f t="shared" si="164"/>
        <v>0.43</v>
      </c>
      <c r="BN268" s="93">
        <v>0</v>
      </c>
      <c r="BO268" s="93">
        <f>+INDEX(FY2018_ALL_Targets!DV:DV,MATCH('Final Comp Values'!C268,FY2018_ALL_Targets!B:B,0))</f>
        <v>0</v>
      </c>
      <c r="BP268" s="93">
        <f>++INDEX(FY2018_ALL_Targets!DW:DW,MATCH('Final Comp Values'!C268,FY2018_ALL_Targets!B:B,0))</f>
        <v>0</v>
      </c>
      <c r="BQ268" s="539">
        <f>++INDEX(FY2018_ALL_Targets!DX:DX,MATCH('Final Comp Values'!$C268,FY2018_ALL_Targets!$B:$B,0))</f>
        <v>0</v>
      </c>
      <c r="BR268" s="437">
        <f t="shared" si="165"/>
        <v>0</v>
      </c>
      <c r="BS268" s="438">
        <f t="shared" si="166"/>
        <v>0</v>
      </c>
      <c r="BT268" s="543">
        <f t="shared" si="184"/>
        <v>0</v>
      </c>
      <c r="BU268" s="437">
        <f t="shared" si="185"/>
        <v>6.16</v>
      </c>
      <c r="BV268" s="438">
        <f t="shared" si="167"/>
        <v>376536.49873045302</v>
      </c>
      <c r="BW268" s="548">
        <f t="shared" si="186"/>
        <v>1.0156404879792687E-3</v>
      </c>
      <c r="BX268" s="437">
        <f t="shared" si="168"/>
        <v>0</v>
      </c>
      <c r="BY268" s="551">
        <f t="shared" si="169"/>
        <v>0</v>
      </c>
      <c r="BZ268" s="471">
        <f t="shared" si="187"/>
        <v>0</v>
      </c>
      <c r="CA268" s="469">
        <f t="shared" si="188"/>
        <v>378004.47000000003</v>
      </c>
      <c r="CB268" s="471">
        <f t="shared" si="189"/>
        <v>376536.49873045302</v>
      </c>
      <c r="CC268" s="471">
        <f t="shared" si="190"/>
        <v>-1.9999999999999574E-2</v>
      </c>
      <c r="CD268" s="474">
        <f t="shared" si="191"/>
        <v>-1223.315436893178</v>
      </c>
      <c r="CE268" s="474">
        <f t="shared" si="192"/>
        <v>-1467.971269547008</v>
      </c>
      <c r="CF268" s="472">
        <f t="shared" si="193"/>
        <v>244.65583265382998</v>
      </c>
      <c r="CG268" s="473">
        <f t="shared" si="194"/>
        <v>0</v>
      </c>
    </row>
    <row r="269" spans="1:85" s="71" customFormat="1" ht="15.75" customHeight="1" x14ac:dyDescent="0.25">
      <c r="A269" s="110">
        <v>524901</v>
      </c>
      <c r="B269" s="114">
        <v>5249</v>
      </c>
      <c r="C269" s="114" t="s">
        <v>1630</v>
      </c>
      <c r="D269" s="114" t="s">
        <v>1258</v>
      </c>
      <c r="E269" s="114" t="s">
        <v>1059</v>
      </c>
      <c r="F269" s="114" t="s">
        <v>1384</v>
      </c>
      <c r="G269" s="113" t="s">
        <v>1260</v>
      </c>
      <c r="H269" s="114" t="s">
        <v>1384</v>
      </c>
      <c r="I269" s="70" t="s">
        <v>35</v>
      </c>
      <c r="J269" s="70" t="s">
        <v>35</v>
      </c>
      <c r="K269" s="70" t="s">
        <v>1262</v>
      </c>
      <c r="L269" s="70"/>
      <c r="M269" s="70"/>
      <c r="N269" s="77"/>
      <c r="O269" s="70">
        <v>524901</v>
      </c>
      <c r="P269" s="78">
        <v>10508</v>
      </c>
      <c r="Q269" s="79">
        <v>41456</v>
      </c>
      <c r="R269" s="79">
        <v>41820</v>
      </c>
      <c r="S269" s="78">
        <v>10508</v>
      </c>
      <c r="T269" s="80" t="s">
        <v>1263</v>
      </c>
      <c r="U269" s="61">
        <v>1.3468645280898415E-3</v>
      </c>
      <c r="V269" s="62">
        <v>1.0687684559113179E-3</v>
      </c>
      <c r="W269" s="30">
        <v>127947</v>
      </c>
      <c r="X269" s="63">
        <v>127947</v>
      </c>
      <c r="Y269" s="63">
        <v>255894</v>
      </c>
      <c r="Z269" s="67">
        <v>16992.53</v>
      </c>
      <c r="AA269" s="68">
        <v>16992.53</v>
      </c>
      <c r="AB269" s="68">
        <v>16992.53</v>
      </c>
      <c r="AC269" s="68">
        <v>16992.53</v>
      </c>
      <c r="AD269" s="66">
        <v>67970.11</v>
      </c>
      <c r="AE269" s="67">
        <v>31557.55</v>
      </c>
      <c r="AF269" s="68">
        <v>31557.55</v>
      </c>
      <c r="AG269" s="68">
        <v>31557.55</v>
      </c>
      <c r="AH269" s="68">
        <v>31557.55</v>
      </c>
      <c r="AI269" s="66">
        <v>126230.2</v>
      </c>
      <c r="AJ269" s="69">
        <v>450094.31</v>
      </c>
      <c r="AK269" s="406" t="s">
        <v>1258</v>
      </c>
      <c r="AL269" s="407">
        <v>61126.054988709904</v>
      </c>
      <c r="AM269" s="434">
        <f t="shared" si="170"/>
        <v>275154.83870967745</v>
      </c>
      <c r="AN269" s="435">
        <f t="shared" si="171"/>
        <v>73086.139784946237</v>
      </c>
      <c r="AO269" s="436">
        <f t="shared" si="172"/>
        <v>135731.39784946237</v>
      </c>
      <c r="AP269" s="437">
        <f t="shared" si="173"/>
        <v>4.5</v>
      </c>
      <c r="AQ269" s="438">
        <f t="shared" si="173"/>
        <v>1.2</v>
      </c>
      <c r="AR269" s="438">
        <f t="shared" si="173"/>
        <v>2.2200000000000002</v>
      </c>
      <c r="AS269" s="443">
        <f t="shared" si="174"/>
        <v>7.92</v>
      </c>
      <c r="AT269" s="437">
        <f t="shared" si="175"/>
        <v>4.1900000000000004</v>
      </c>
      <c r="AU269" s="438">
        <f t="shared" si="176"/>
        <v>1.1100000000000001</v>
      </c>
      <c r="AV269" s="438">
        <f t="shared" si="177"/>
        <v>2.0699999999999998</v>
      </c>
      <c r="AW269" s="444">
        <f t="shared" si="178"/>
        <v>7.370000000000001</v>
      </c>
      <c r="AX269" s="441">
        <f t="shared" si="179"/>
        <v>4.1900000000000004</v>
      </c>
      <c r="AY269" s="70">
        <f t="shared" si="180"/>
        <v>4</v>
      </c>
      <c r="AZ269" s="438">
        <f t="shared" si="157"/>
        <v>0.28000000000000003</v>
      </c>
      <c r="BA269" s="442">
        <f t="shared" si="158"/>
        <v>0.52</v>
      </c>
      <c r="BB269" s="438">
        <f t="shared" si="181"/>
        <v>4.1900000000000004</v>
      </c>
      <c r="BC269" s="70">
        <v>4</v>
      </c>
      <c r="BD269" s="438">
        <f t="shared" si="159"/>
        <v>0.28000000000000003</v>
      </c>
      <c r="BE269" s="442">
        <f t="shared" si="160"/>
        <v>0.52</v>
      </c>
      <c r="BF269" s="438">
        <f t="shared" si="182"/>
        <v>4.1900000000000004</v>
      </c>
      <c r="BG269" s="70">
        <v>4</v>
      </c>
      <c r="BH269" s="438">
        <f t="shared" si="161"/>
        <v>0.28000000000000003</v>
      </c>
      <c r="BI269" s="442">
        <f t="shared" si="162"/>
        <v>0.52</v>
      </c>
      <c r="BJ269" s="438">
        <f t="shared" si="183"/>
        <v>4.1900000000000004</v>
      </c>
      <c r="BK269" s="70">
        <v>4</v>
      </c>
      <c r="BL269" s="438">
        <f t="shared" si="163"/>
        <v>0.28000000000000003</v>
      </c>
      <c r="BM269" s="442">
        <f t="shared" si="164"/>
        <v>0.52</v>
      </c>
      <c r="BN269" s="93">
        <v>0</v>
      </c>
      <c r="BO269" s="93">
        <f>+INDEX(FY2018_ALL_Targets!DV:DV,MATCH('Final Comp Values'!C269,FY2018_ALL_Targets!B:B,0))</f>
        <v>0</v>
      </c>
      <c r="BP269" s="93">
        <f>++INDEX(FY2018_ALL_Targets!DW:DW,MATCH('Final Comp Values'!C269,FY2018_ALL_Targets!B:B,0))</f>
        <v>0</v>
      </c>
      <c r="BQ269" s="539">
        <f>++INDEX(FY2018_ALL_Targets!DX:DX,MATCH('Final Comp Values'!$C269,FY2018_ALL_Targets!$B:$B,0))</f>
        <v>0</v>
      </c>
      <c r="BR269" s="437">
        <f t="shared" si="165"/>
        <v>0</v>
      </c>
      <c r="BS269" s="438">
        <f t="shared" si="166"/>
        <v>0</v>
      </c>
      <c r="BT269" s="543">
        <f t="shared" si="184"/>
        <v>0</v>
      </c>
      <c r="BU269" s="437">
        <f t="shared" si="185"/>
        <v>7.3900000000000006</v>
      </c>
      <c r="BV269" s="438">
        <f t="shared" si="167"/>
        <v>451721.54636656621</v>
      </c>
      <c r="BW269" s="548">
        <f t="shared" si="186"/>
        <v>1.2184388321699344E-3</v>
      </c>
      <c r="BX269" s="437">
        <f t="shared" si="168"/>
        <v>0</v>
      </c>
      <c r="BY269" s="551">
        <f t="shared" si="169"/>
        <v>0</v>
      </c>
      <c r="BZ269" s="471">
        <f t="shared" si="187"/>
        <v>0</v>
      </c>
      <c r="CA269" s="469">
        <f t="shared" si="188"/>
        <v>450094.31</v>
      </c>
      <c r="CB269" s="471">
        <f t="shared" si="189"/>
        <v>451721.54636656621</v>
      </c>
      <c r="CC269" s="471">
        <f t="shared" si="190"/>
        <v>1.9999999999999574E-2</v>
      </c>
      <c r="CD269" s="474">
        <f t="shared" si="191"/>
        <v>1221.4228222523482</v>
      </c>
      <c r="CE269" s="474">
        <f t="shared" si="192"/>
        <v>1627.2363665662124</v>
      </c>
      <c r="CF269" s="472">
        <f t="shared" si="193"/>
        <v>-405.81354431386421</v>
      </c>
      <c r="CG269" s="473">
        <f t="shared" si="194"/>
        <v>0</v>
      </c>
    </row>
    <row r="270" spans="1:85" s="71" customFormat="1" ht="15.75" customHeight="1" x14ac:dyDescent="0.25">
      <c r="A270" s="104">
        <v>421004</v>
      </c>
      <c r="B270" s="105">
        <v>4210</v>
      </c>
      <c r="C270" s="105">
        <v>676079</v>
      </c>
      <c r="D270" s="105" t="s">
        <v>1258</v>
      </c>
      <c r="E270" s="106" t="s">
        <v>596</v>
      </c>
      <c r="F270" s="106" t="s">
        <v>1385</v>
      </c>
      <c r="G270" s="107" t="s">
        <v>1260</v>
      </c>
      <c r="H270" s="108" t="s">
        <v>1385</v>
      </c>
      <c r="I270" s="70" t="s">
        <v>35</v>
      </c>
      <c r="J270" s="70" t="s">
        <v>35</v>
      </c>
      <c r="K270" s="70" t="s">
        <v>1262</v>
      </c>
      <c r="L270" s="70"/>
      <c r="M270" s="70"/>
      <c r="N270" s="77"/>
      <c r="O270" s="70">
        <v>421004</v>
      </c>
      <c r="P270" s="78">
        <v>9706</v>
      </c>
      <c r="Q270" s="79">
        <v>41548</v>
      </c>
      <c r="R270" s="79">
        <v>41912</v>
      </c>
      <c r="S270" s="78">
        <v>9706</v>
      </c>
      <c r="T270" s="80" t="s">
        <v>1263</v>
      </c>
      <c r="U270" s="61">
        <v>1.2440680538294635E-3</v>
      </c>
      <c r="V270" s="62">
        <v>9.8719705301439386E-4</v>
      </c>
      <c r="W270" s="30">
        <v>118181</v>
      </c>
      <c r="X270" s="63">
        <v>118181</v>
      </c>
      <c r="Y270" s="63">
        <v>236362</v>
      </c>
      <c r="Z270" s="67">
        <v>15695.61</v>
      </c>
      <c r="AA270" s="68">
        <v>15695.61</v>
      </c>
      <c r="AB270" s="68">
        <v>15695.61</v>
      </c>
      <c r="AC270" s="68">
        <v>15695.61</v>
      </c>
      <c r="AD270" s="66">
        <v>62782.44</v>
      </c>
      <c r="AE270" s="67">
        <v>29148.99</v>
      </c>
      <c r="AF270" s="68">
        <v>29148.99</v>
      </c>
      <c r="AG270" s="68">
        <v>29148.99</v>
      </c>
      <c r="AH270" s="68">
        <v>29148.99</v>
      </c>
      <c r="AI270" s="66">
        <v>116595.96</v>
      </c>
      <c r="AJ270" s="69">
        <v>415740.4</v>
      </c>
      <c r="AK270" s="406" t="s">
        <v>1258</v>
      </c>
      <c r="AL270" s="407">
        <v>61126.054988709904</v>
      </c>
      <c r="AM270" s="434">
        <f t="shared" si="170"/>
        <v>254152.68817204304</v>
      </c>
      <c r="AN270" s="435">
        <f t="shared" si="171"/>
        <v>67508</v>
      </c>
      <c r="AO270" s="436">
        <f t="shared" si="172"/>
        <v>125372.00000000001</v>
      </c>
      <c r="AP270" s="437">
        <f t="shared" si="173"/>
        <v>4.16</v>
      </c>
      <c r="AQ270" s="438">
        <f t="shared" si="173"/>
        <v>1.1000000000000001</v>
      </c>
      <c r="AR270" s="438">
        <f t="shared" si="173"/>
        <v>2.0499999999999998</v>
      </c>
      <c r="AS270" s="443">
        <f t="shared" si="174"/>
        <v>7.31</v>
      </c>
      <c r="AT270" s="437">
        <f t="shared" si="175"/>
        <v>3.87</v>
      </c>
      <c r="AU270" s="438">
        <f t="shared" si="176"/>
        <v>1.03</v>
      </c>
      <c r="AV270" s="438">
        <f t="shared" si="177"/>
        <v>1.91</v>
      </c>
      <c r="AW270" s="444">
        <f t="shared" si="178"/>
        <v>6.8100000000000005</v>
      </c>
      <c r="AX270" s="441">
        <f t="shared" si="179"/>
        <v>3.87</v>
      </c>
      <c r="AY270" s="70">
        <f t="shared" si="180"/>
        <v>4</v>
      </c>
      <c r="AZ270" s="438">
        <f t="shared" si="157"/>
        <v>0.26</v>
      </c>
      <c r="BA270" s="442">
        <f t="shared" si="158"/>
        <v>0.48</v>
      </c>
      <c r="BB270" s="438">
        <f t="shared" si="181"/>
        <v>3.87</v>
      </c>
      <c r="BC270" s="70">
        <v>4</v>
      </c>
      <c r="BD270" s="438">
        <f t="shared" si="159"/>
        <v>0.26</v>
      </c>
      <c r="BE270" s="442">
        <f t="shared" si="160"/>
        <v>0.48</v>
      </c>
      <c r="BF270" s="438">
        <f t="shared" si="182"/>
        <v>3.87</v>
      </c>
      <c r="BG270" s="70">
        <v>4</v>
      </c>
      <c r="BH270" s="438">
        <f t="shared" si="161"/>
        <v>0.26</v>
      </c>
      <c r="BI270" s="442">
        <f t="shared" si="162"/>
        <v>0.48</v>
      </c>
      <c r="BJ270" s="438">
        <f t="shared" si="183"/>
        <v>3.87</v>
      </c>
      <c r="BK270" s="70">
        <v>4</v>
      </c>
      <c r="BL270" s="438">
        <f t="shared" si="163"/>
        <v>0.26</v>
      </c>
      <c r="BM270" s="442">
        <f t="shared" si="164"/>
        <v>0.48</v>
      </c>
      <c r="BN270" s="93">
        <v>0</v>
      </c>
      <c r="BO270" s="93">
        <f>+INDEX(FY2018_ALL_Targets!DV:DV,MATCH('Final Comp Values'!C270,FY2018_ALL_Targets!B:B,0))</f>
        <v>0</v>
      </c>
      <c r="BP270" s="93">
        <f>++INDEX(FY2018_ALL_Targets!DW:DW,MATCH('Final Comp Values'!C270,FY2018_ALL_Targets!B:B,0))</f>
        <v>0</v>
      </c>
      <c r="BQ270" s="539">
        <f>++INDEX(FY2018_ALL_Targets!DX:DX,MATCH('Final Comp Values'!$C270,FY2018_ALL_Targets!$B:$B,0))</f>
        <v>0</v>
      </c>
      <c r="BR270" s="437">
        <f t="shared" si="165"/>
        <v>0</v>
      </c>
      <c r="BS270" s="438">
        <f t="shared" si="166"/>
        <v>0</v>
      </c>
      <c r="BT270" s="543">
        <f t="shared" si="184"/>
        <v>0</v>
      </c>
      <c r="BU270" s="437">
        <f t="shared" si="185"/>
        <v>6.83</v>
      </c>
      <c r="BV270" s="438">
        <f t="shared" si="167"/>
        <v>417490.95557288866</v>
      </c>
      <c r="BW270" s="548">
        <f t="shared" si="186"/>
        <v>1.1261078787172735E-3</v>
      </c>
      <c r="BX270" s="437">
        <f t="shared" si="168"/>
        <v>0</v>
      </c>
      <c r="BY270" s="551">
        <f t="shared" si="169"/>
        <v>0</v>
      </c>
      <c r="BZ270" s="471">
        <f t="shared" si="187"/>
        <v>0</v>
      </c>
      <c r="CA270" s="469">
        <f t="shared" si="188"/>
        <v>415740.4</v>
      </c>
      <c r="CB270" s="471">
        <f t="shared" si="189"/>
        <v>417490.95557288866</v>
      </c>
      <c r="CC270" s="471">
        <f t="shared" si="190"/>
        <v>1.9999999999999574E-2</v>
      </c>
      <c r="CD270" s="474">
        <f t="shared" si="191"/>
        <v>1220.9703377385938</v>
      </c>
      <c r="CE270" s="474">
        <f t="shared" si="192"/>
        <v>1750.5555728886393</v>
      </c>
      <c r="CF270" s="472">
        <f t="shared" si="193"/>
        <v>-529.58523515004549</v>
      </c>
      <c r="CG270" s="473">
        <f t="shared" si="194"/>
        <v>0</v>
      </c>
    </row>
    <row r="271" spans="1:85" s="71" customFormat="1" ht="15.75" customHeight="1" x14ac:dyDescent="0.25">
      <c r="A271" s="99">
        <v>1020877</v>
      </c>
      <c r="B271" s="100">
        <v>4756</v>
      </c>
      <c r="C271" s="100">
        <v>675061</v>
      </c>
      <c r="D271" s="100" t="s">
        <v>1258</v>
      </c>
      <c r="E271" s="101" t="s">
        <v>812</v>
      </c>
      <c r="F271" s="101" t="s">
        <v>812</v>
      </c>
      <c r="G271" s="102" t="s">
        <v>1260</v>
      </c>
      <c r="H271" s="103" t="s">
        <v>1386</v>
      </c>
      <c r="I271" s="70" t="s">
        <v>35</v>
      </c>
      <c r="J271" s="70" t="s">
        <v>35</v>
      </c>
      <c r="K271" s="70" t="s">
        <v>1262</v>
      </c>
      <c r="L271" s="70"/>
      <c r="M271" s="70"/>
      <c r="N271" s="77"/>
      <c r="O271" s="70">
        <v>1020877</v>
      </c>
      <c r="P271" s="78">
        <v>5862</v>
      </c>
      <c r="Q271" s="79">
        <v>41548</v>
      </c>
      <c r="R271" s="79">
        <v>41912</v>
      </c>
      <c r="S271" s="78">
        <v>5862</v>
      </c>
      <c r="T271" s="80" t="s">
        <v>1263</v>
      </c>
      <c r="U271" s="61">
        <v>7.5136275824730218E-4</v>
      </c>
      <c r="V271" s="62">
        <v>5.9622389498973597E-4</v>
      </c>
      <c r="W271" s="30">
        <v>71376</v>
      </c>
      <c r="X271" s="63">
        <v>71376</v>
      </c>
      <c r="Y271" s="63">
        <v>142752</v>
      </c>
      <c r="Z271" s="67">
        <v>9479.4599999999991</v>
      </c>
      <c r="AA271" s="68">
        <v>9479.4599999999991</v>
      </c>
      <c r="AB271" s="68">
        <v>9479.4599999999991</v>
      </c>
      <c r="AC271" s="68">
        <v>9479.4599999999991</v>
      </c>
      <c r="AD271" s="66">
        <v>37917.85</v>
      </c>
      <c r="AE271" s="67">
        <v>17604.72</v>
      </c>
      <c r="AF271" s="68">
        <v>17604.72</v>
      </c>
      <c r="AG271" s="68">
        <v>17604.72</v>
      </c>
      <c r="AH271" s="68">
        <v>17604.72</v>
      </c>
      <c r="AI271" s="66">
        <v>70418.86</v>
      </c>
      <c r="AJ271" s="69">
        <v>251088.71000000002</v>
      </c>
      <c r="AK271" s="406" t="s">
        <v>1258</v>
      </c>
      <c r="AL271" s="407">
        <v>61126.054988709904</v>
      </c>
      <c r="AM271" s="434">
        <f t="shared" si="170"/>
        <v>153496.77419354839</v>
      </c>
      <c r="AN271" s="435">
        <f t="shared" si="171"/>
        <v>40771.881720430109</v>
      </c>
      <c r="AO271" s="436">
        <f t="shared" si="172"/>
        <v>75719.204301075268</v>
      </c>
      <c r="AP271" s="437">
        <f t="shared" si="173"/>
        <v>2.5099999999999998</v>
      </c>
      <c r="AQ271" s="438">
        <f t="shared" si="173"/>
        <v>0.67</v>
      </c>
      <c r="AR271" s="438">
        <f t="shared" si="173"/>
        <v>1.24</v>
      </c>
      <c r="AS271" s="443">
        <f t="shared" si="174"/>
        <v>4.42</v>
      </c>
      <c r="AT271" s="437">
        <f t="shared" si="175"/>
        <v>2.34</v>
      </c>
      <c r="AU271" s="438">
        <f t="shared" si="176"/>
        <v>0.62</v>
      </c>
      <c r="AV271" s="438">
        <f t="shared" si="177"/>
        <v>1.1499999999999999</v>
      </c>
      <c r="AW271" s="444">
        <f t="shared" si="178"/>
        <v>4.1099999999999994</v>
      </c>
      <c r="AX271" s="441">
        <f t="shared" si="179"/>
        <v>2.34</v>
      </c>
      <c r="AY271" s="70">
        <f t="shared" si="180"/>
        <v>4</v>
      </c>
      <c r="AZ271" s="438">
        <f t="shared" si="157"/>
        <v>0.16</v>
      </c>
      <c r="BA271" s="442">
        <f t="shared" si="158"/>
        <v>0.28999999999999998</v>
      </c>
      <c r="BB271" s="438">
        <f t="shared" si="181"/>
        <v>2.34</v>
      </c>
      <c r="BC271" s="70">
        <v>4</v>
      </c>
      <c r="BD271" s="438">
        <f t="shared" si="159"/>
        <v>0.16</v>
      </c>
      <c r="BE271" s="442">
        <f t="shared" si="160"/>
        <v>0.28999999999999998</v>
      </c>
      <c r="BF271" s="438">
        <f t="shared" si="182"/>
        <v>2.34</v>
      </c>
      <c r="BG271" s="70">
        <v>4</v>
      </c>
      <c r="BH271" s="438">
        <f t="shared" si="161"/>
        <v>0.16</v>
      </c>
      <c r="BI271" s="442">
        <f t="shared" si="162"/>
        <v>0.28999999999999998</v>
      </c>
      <c r="BJ271" s="438">
        <f t="shared" si="183"/>
        <v>2.34</v>
      </c>
      <c r="BK271" s="70">
        <v>4</v>
      </c>
      <c r="BL271" s="438">
        <f t="shared" si="163"/>
        <v>0.16</v>
      </c>
      <c r="BM271" s="442">
        <f t="shared" si="164"/>
        <v>0.28999999999999998</v>
      </c>
      <c r="BN271" s="93">
        <v>0</v>
      </c>
      <c r="BO271" s="93">
        <f>+INDEX(FY2018_ALL_Targets!DV:DV,MATCH('Final Comp Values'!C271,FY2018_ALL_Targets!B:B,0))</f>
        <v>0</v>
      </c>
      <c r="BP271" s="93">
        <f>++INDEX(FY2018_ALL_Targets!DW:DW,MATCH('Final Comp Values'!C271,FY2018_ALL_Targets!B:B,0))</f>
        <v>0</v>
      </c>
      <c r="BQ271" s="539">
        <f>++INDEX(FY2018_ALL_Targets!DX:DX,MATCH('Final Comp Values'!$C271,FY2018_ALL_Targets!$B:$B,0))</f>
        <v>0</v>
      </c>
      <c r="BR271" s="437">
        <f t="shared" si="165"/>
        <v>0</v>
      </c>
      <c r="BS271" s="438">
        <f t="shared" si="166"/>
        <v>0</v>
      </c>
      <c r="BT271" s="543">
        <f t="shared" si="184"/>
        <v>0</v>
      </c>
      <c r="BU271" s="437">
        <f t="shared" si="185"/>
        <v>4.1399999999999997</v>
      </c>
      <c r="BV271" s="438">
        <f t="shared" si="167"/>
        <v>253061.86765325899</v>
      </c>
      <c r="BW271" s="548">
        <f t="shared" si="186"/>
        <v>6.8258954873931358E-4</v>
      </c>
      <c r="BX271" s="437">
        <f t="shared" si="168"/>
        <v>0</v>
      </c>
      <c r="BY271" s="551">
        <f t="shared" si="169"/>
        <v>0</v>
      </c>
      <c r="BZ271" s="471">
        <f t="shared" si="187"/>
        <v>0</v>
      </c>
      <c r="CA271" s="469">
        <f t="shared" si="188"/>
        <v>251088.71000000002</v>
      </c>
      <c r="CB271" s="471">
        <f t="shared" si="189"/>
        <v>253061.86765325899</v>
      </c>
      <c r="CC271" s="471">
        <f t="shared" si="190"/>
        <v>3.0000000000000249E-2</v>
      </c>
      <c r="CD271" s="474">
        <f t="shared" si="191"/>
        <v>1832.7643065693587</v>
      </c>
      <c r="CE271" s="474">
        <f t="shared" si="192"/>
        <v>1973.1576532589679</v>
      </c>
      <c r="CF271" s="472">
        <f t="shared" si="193"/>
        <v>-140.39334668960919</v>
      </c>
      <c r="CG271" s="473">
        <f t="shared" si="194"/>
        <v>0</v>
      </c>
    </row>
    <row r="272" spans="1:85" s="71" customFormat="1" ht="15.75" customHeight="1" x14ac:dyDescent="0.25">
      <c r="A272" s="104">
        <v>519501</v>
      </c>
      <c r="B272" s="105">
        <v>5195</v>
      </c>
      <c r="C272" s="105">
        <v>675729</v>
      </c>
      <c r="D272" s="105" t="s">
        <v>1296</v>
      </c>
      <c r="E272" s="106" t="s">
        <v>344</v>
      </c>
      <c r="F272" s="106" t="s">
        <v>1387</v>
      </c>
      <c r="G272" s="107" t="s">
        <v>1260</v>
      </c>
      <c r="H272" s="108" t="s">
        <v>1387</v>
      </c>
      <c r="I272" s="70" t="s">
        <v>35</v>
      </c>
      <c r="J272" s="70" t="s">
        <v>1262</v>
      </c>
      <c r="K272" s="70" t="s">
        <v>35</v>
      </c>
      <c r="L272" s="70"/>
      <c r="M272" s="70"/>
      <c r="N272" s="77"/>
      <c r="O272" s="109">
        <v>519501</v>
      </c>
      <c r="P272" s="78">
        <v>14933</v>
      </c>
      <c r="Q272" s="79">
        <v>41640</v>
      </c>
      <c r="R272" s="79">
        <v>42004</v>
      </c>
      <c r="S272" s="78">
        <v>14933</v>
      </c>
      <c r="T272" s="80" t="s">
        <v>1263</v>
      </c>
      <c r="U272" s="61">
        <v>1.9140395886910549E-3</v>
      </c>
      <c r="V272" s="62">
        <v>1.5188351115458421E-3</v>
      </c>
      <c r="W272" s="30">
        <v>181826</v>
      </c>
      <c r="X272" s="63">
        <v>181826</v>
      </c>
      <c r="Y272" s="63">
        <v>363652</v>
      </c>
      <c r="Z272" s="67">
        <v>24148.21</v>
      </c>
      <c r="AA272" s="68">
        <v>24148.21</v>
      </c>
      <c r="AB272" s="68">
        <v>24148.21</v>
      </c>
      <c r="AC272" s="68">
        <v>24148.21</v>
      </c>
      <c r="AD272" s="66">
        <v>96592.84</v>
      </c>
      <c r="AE272" s="67">
        <v>44846.68</v>
      </c>
      <c r="AF272" s="68">
        <v>44846.68</v>
      </c>
      <c r="AG272" s="68">
        <v>44846.68</v>
      </c>
      <c r="AH272" s="68">
        <v>44846.68</v>
      </c>
      <c r="AI272" s="66">
        <v>179386.71</v>
      </c>
      <c r="AJ272" s="69">
        <v>639631.54999999993</v>
      </c>
      <c r="AK272" s="406" t="s">
        <v>1296</v>
      </c>
      <c r="AL272" s="407">
        <v>78350.213597275724</v>
      </c>
      <c r="AM272" s="434">
        <f t="shared" si="170"/>
        <v>391023.65591397852</v>
      </c>
      <c r="AN272" s="435">
        <f t="shared" si="171"/>
        <v>103863.2688172043</v>
      </c>
      <c r="AO272" s="436">
        <f t="shared" si="172"/>
        <v>192888.93548387097</v>
      </c>
      <c r="AP272" s="437">
        <f t="shared" si="173"/>
        <v>4.99</v>
      </c>
      <c r="AQ272" s="438">
        <f t="shared" si="173"/>
        <v>1.33</v>
      </c>
      <c r="AR272" s="438">
        <f t="shared" si="173"/>
        <v>2.46</v>
      </c>
      <c r="AS272" s="443">
        <f t="shared" si="174"/>
        <v>8.7800000000000011</v>
      </c>
      <c r="AT272" s="437">
        <f t="shared" si="175"/>
        <v>4.6399999999999997</v>
      </c>
      <c r="AU272" s="438">
        <f t="shared" si="176"/>
        <v>1.23</v>
      </c>
      <c r="AV272" s="438">
        <f t="shared" si="177"/>
        <v>2.29</v>
      </c>
      <c r="AW272" s="444">
        <f t="shared" si="178"/>
        <v>8.16</v>
      </c>
      <c r="AX272" s="441">
        <f t="shared" si="179"/>
        <v>4.6399999999999997</v>
      </c>
      <c r="AY272" s="70">
        <f t="shared" si="180"/>
        <v>4</v>
      </c>
      <c r="AZ272" s="438">
        <f t="shared" si="157"/>
        <v>0.31</v>
      </c>
      <c r="BA272" s="442">
        <f t="shared" si="158"/>
        <v>0.56999999999999995</v>
      </c>
      <c r="BB272" s="438">
        <f t="shared" si="181"/>
        <v>4.6399999999999997</v>
      </c>
      <c r="BC272" s="70">
        <v>4</v>
      </c>
      <c r="BD272" s="438">
        <f t="shared" si="159"/>
        <v>0.31</v>
      </c>
      <c r="BE272" s="442">
        <f t="shared" si="160"/>
        <v>0.56999999999999995</v>
      </c>
      <c r="BF272" s="438">
        <f t="shared" si="182"/>
        <v>4.6399999999999997</v>
      </c>
      <c r="BG272" s="70">
        <v>4</v>
      </c>
      <c r="BH272" s="438">
        <f t="shared" si="161"/>
        <v>0.31</v>
      </c>
      <c r="BI272" s="442">
        <f t="shared" si="162"/>
        <v>0.56999999999999995</v>
      </c>
      <c r="BJ272" s="438">
        <f t="shared" si="183"/>
        <v>4.6399999999999997</v>
      </c>
      <c r="BK272" s="70">
        <v>4</v>
      </c>
      <c r="BL272" s="438">
        <f t="shared" si="163"/>
        <v>0.31</v>
      </c>
      <c r="BM272" s="442">
        <f t="shared" si="164"/>
        <v>0.56999999999999995</v>
      </c>
      <c r="BN272" s="93">
        <v>0</v>
      </c>
      <c r="BO272" s="93">
        <f>+INDEX(FY2018_ALL_Targets!DV:DV,MATCH('Final Comp Values'!C272,FY2018_ALL_Targets!B:B,0))</f>
        <v>0</v>
      </c>
      <c r="BP272" s="93">
        <f>++INDEX(FY2018_ALL_Targets!DW:DW,MATCH('Final Comp Values'!C272,FY2018_ALL_Targets!B:B,0))</f>
        <v>0</v>
      </c>
      <c r="BQ272" s="539">
        <f>++INDEX(FY2018_ALL_Targets!DX:DX,MATCH('Final Comp Values'!$C272,FY2018_ALL_Targets!$B:$B,0))</f>
        <v>0</v>
      </c>
      <c r="BR272" s="437">
        <f t="shared" si="165"/>
        <v>0</v>
      </c>
      <c r="BS272" s="438">
        <f t="shared" si="166"/>
        <v>0</v>
      </c>
      <c r="BT272" s="543">
        <f t="shared" si="184"/>
        <v>0</v>
      </c>
      <c r="BU272" s="437">
        <f t="shared" si="185"/>
        <v>8.16</v>
      </c>
      <c r="BV272" s="438">
        <f t="shared" si="167"/>
        <v>639337.74295376986</v>
      </c>
      <c r="BW272" s="548">
        <f t="shared" si="186"/>
        <v>1.7245002793260817E-3</v>
      </c>
      <c r="BX272" s="437">
        <f t="shared" si="168"/>
        <v>0</v>
      </c>
      <c r="BY272" s="551">
        <f t="shared" si="169"/>
        <v>0</v>
      </c>
      <c r="BZ272" s="471">
        <f t="shared" si="187"/>
        <v>0</v>
      </c>
      <c r="CA272" s="469">
        <f t="shared" si="188"/>
        <v>639631.54999999993</v>
      </c>
      <c r="CB272" s="471">
        <f t="shared" si="189"/>
        <v>639337.74295376986</v>
      </c>
      <c r="CC272" s="471">
        <f t="shared" si="190"/>
        <v>0</v>
      </c>
      <c r="CD272" s="474">
        <f t="shared" si="191"/>
        <v>0</v>
      </c>
      <c r="CE272" s="474">
        <f t="shared" si="192"/>
        <v>-293.8070462300675</v>
      </c>
      <c r="CF272" s="472">
        <f t="shared" si="193"/>
        <v>293.8070462300675</v>
      </c>
      <c r="CG272" s="473">
        <f t="shared" si="194"/>
        <v>0</v>
      </c>
    </row>
    <row r="273" spans="1:85" s="71" customFormat="1" ht="15.75" customHeight="1" x14ac:dyDescent="0.25">
      <c r="A273" s="104">
        <v>1021048</v>
      </c>
      <c r="B273" s="105">
        <v>4553</v>
      </c>
      <c r="C273" s="105">
        <v>675936</v>
      </c>
      <c r="D273" s="105" t="s">
        <v>1296</v>
      </c>
      <c r="E273" s="106" t="s">
        <v>720</v>
      </c>
      <c r="F273" s="106" t="s">
        <v>1387</v>
      </c>
      <c r="G273" s="107" t="s">
        <v>1260</v>
      </c>
      <c r="H273" s="108" t="s">
        <v>1387</v>
      </c>
      <c r="I273" s="70" t="s">
        <v>35</v>
      </c>
      <c r="J273" s="70" t="s">
        <v>1262</v>
      </c>
      <c r="K273" s="70" t="s">
        <v>35</v>
      </c>
      <c r="L273" s="70"/>
      <c r="M273" s="70"/>
      <c r="N273" s="77"/>
      <c r="O273" s="109">
        <v>1021048</v>
      </c>
      <c r="P273" s="78">
        <v>15356</v>
      </c>
      <c r="Q273" s="79">
        <v>41640</v>
      </c>
      <c r="R273" s="79">
        <v>42004</v>
      </c>
      <c r="S273" s="78">
        <v>15356</v>
      </c>
      <c r="T273" s="80" t="s">
        <v>1263</v>
      </c>
      <c r="U273" s="61">
        <v>1.9682576792298826E-3</v>
      </c>
      <c r="V273" s="62">
        <v>1.5618584325251424E-3</v>
      </c>
      <c r="W273" s="30">
        <v>186977</v>
      </c>
      <c r="X273" s="63">
        <v>186977</v>
      </c>
      <c r="Y273" s="63">
        <v>373954</v>
      </c>
      <c r="Z273" s="67">
        <v>24832.25</v>
      </c>
      <c r="AA273" s="68">
        <v>24832.25</v>
      </c>
      <c r="AB273" s="68">
        <v>24832.25</v>
      </c>
      <c r="AC273" s="68">
        <v>24832.25</v>
      </c>
      <c r="AD273" s="66">
        <v>99328.98</v>
      </c>
      <c r="AE273" s="67">
        <v>46117.03</v>
      </c>
      <c r="AF273" s="68">
        <v>46117.03</v>
      </c>
      <c r="AG273" s="68">
        <v>46117.03</v>
      </c>
      <c r="AH273" s="68">
        <v>46117.03</v>
      </c>
      <c r="AI273" s="66">
        <v>184468.11</v>
      </c>
      <c r="AJ273" s="69">
        <v>657751.09</v>
      </c>
      <c r="AK273" s="406" t="s">
        <v>1296</v>
      </c>
      <c r="AL273" s="407">
        <v>78350.213597275724</v>
      </c>
      <c r="AM273" s="434">
        <f t="shared" si="170"/>
        <v>402101.07526881725</v>
      </c>
      <c r="AN273" s="435">
        <f t="shared" si="171"/>
        <v>106805.35483870968</v>
      </c>
      <c r="AO273" s="436">
        <f t="shared" si="172"/>
        <v>198352.80645161291</v>
      </c>
      <c r="AP273" s="437">
        <f t="shared" si="173"/>
        <v>5.13</v>
      </c>
      <c r="AQ273" s="438">
        <f t="shared" si="173"/>
        <v>1.36</v>
      </c>
      <c r="AR273" s="438">
        <f t="shared" si="173"/>
        <v>2.5299999999999998</v>
      </c>
      <c r="AS273" s="443">
        <f t="shared" si="174"/>
        <v>9.02</v>
      </c>
      <c r="AT273" s="437">
        <f t="shared" si="175"/>
        <v>4.7699999999999996</v>
      </c>
      <c r="AU273" s="438">
        <f t="shared" si="176"/>
        <v>1.27</v>
      </c>
      <c r="AV273" s="438">
        <f t="shared" si="177"/>
        <v>2.35</v>
      </c>
      <c r="AW273" s="444">
        <f t="shared" si="178"/>
        <v>8.3899999999999988</v>
      </c>
      <c r="AX273" s="441">
        <f t="shared" si="179"/>
        <v>4.7699999999999996</v>
      </c>
      <c r="AY273" s="70">
        <f t="shared" si="180"/>
        <v>4</v>
      </c>
      <c r="AZ273" s="438">
        <f t="shared" si="157"/>
        <v>0.32</v>
      </c>
      <c r="BA273" s="442">
        <f t="shared" si="158"/>
        <v>0.59</v>
      </c>
      <c r="BB273" s="438">
        <f t="shared" si="181"/>
        <v>4.7699999999999996</v>
      </c>
      <c r="BC273" s="70">
        <v>4</v>
      </c>
      <c r="BD273" s="438">
        <f t="shared" si="159"/>
        <v>0.32</v>
      </c>
      <c r="BE273" s="442">
        <f t="shared" si="160"/>
        <v>0.59</v>
      </c>
      <c r="BF273" s="438">
        <f t="shared" si="182"/>
        <v>4.7699999999999996</v>
      </c>
      <c r="BG273" s="70">
        <v>4</v>
      </c>
      <c r="BH273" s="438">
        <f t="shared" si="161"/>
        <v>0.32</v>
      </c>
      <c r="BI273" s="442">
        <f t="shared" si="162"/>
        <v>0.59</v>
      </c>
      <c r="BJ273" s="438">
        <f t="shared" si="183"/>
        <v>4.7699999999999996</v>
      </c>
      <c r="BK273" s="70">
        <v>4</v>
      </c>
      <c r="BL273" s="438">
        <f t="shared" si="163"/>
        <v>0.32</v>
      </c>
      <c r="BM273" s="442">
        <f t="shared" si="164"/>
        <v>0.59</v>
      </c>
      <c r="BN273" s="93">
        <v>0</v>
      </c>
      <c r="BO273" s="93">
        <f>+INDEX(FY2018_ALL_Targets!DV:DV,MATCH('Final Comp Values'!C273,FY2018_ALL_Targets!B:B,0))</f>
        <v>0</v>
      </c>
      <c r="BP273" s="93">
        <f>++INDEX(FY2018_ALL_Targets!DW:DW,MATCH('Final Comp Values'!C273,FY2018_ALL_Targets!B:B,0))</f>
        <v>0</v>
      </c>
      <c r="BQ273" s="539">
        <f>++INDEX(FY2018_ALL_Targets!DX:DX,MATCH('Final Comp Values'!$C273,FY2018_ALL_Targets!$B:$B,0))</f>
        <v>0</v>
      </c>
      <c r="BR273" s="437">
        <f t="shared" si="165"/>
        <v>0</v>
      </c>
      <c r="BS273" s="438">
        <f t="shared" si="166"/>
        <v>0</v>
      </c>
      <c r="BT273" s="543">
        <f t="shared" si="184"/>
        <v>0</v>
      </c>
      <c r="BU273" s="437">
        <f t="shared" si="185"/>
        <v>8.41</v>
      </c>
      <c r="BV273" s="438">
        <f t="shared" si="167"/>
        <v>658925.29635308881</v>
      </c>
      <c r="BW273" s="548">
        <f t="shared" si="186"/>
        <v>1.7773342339622974E-3</v>
      </c>
      <c r="BX273" s="437">
        <f t="shared" si="168"/>
        <v>0</v>
      </c>
      <c r="BY273" s="551">
        <f t="shared" si="169"/>
        <v>0</v>
      </c>
      <c r="BZ273" s="471">
        <f t="shared" si="187"/>
        <v>1.2212453270876722E-15</v>
      </c>
      <c r="CA273" s="469">
        <f t="shared" si="188"/>
        <v>657751.09</v>
      </c>
      <c r="CB273" s="471">
        <f t="shared" si="189"/>
        <v>658925.29635308881</v>
      </c>
      <c r="CC273" s="471">
        <f t="shared" si="190"/>
        <v>2.000000000000135E-2</v>
      </c>
      <c r="CD273" s="474">
        <f t="shared" si="191"/>
        <v>1567.9406197855649</v>
      </c>
      <c r="CE273" s="474">
        <f t="shared" si="192"/>
        <v>1174.2063530888408</v>
      </c>
      <c r="CF273" s="472">
        <f t="shared" si="193"/>
        <v>393.73426669672403</v>
      </c>
      <c r="CG273" s="473">
        <f t="shared" si="194"/>
        <v>0</v>
      </c>
    </row>
    <row r="274" spans="1:85" s="71" customFormat="1" ht="15.75" customHeight="1" x14ac:dyDescent="0.25">
      <c r="A274" s="99">
        <v>1026530</v>
      </c>
      <c r="B274" s="100">
        <v>5129</v>
      </c>
      <c r="C274" s="100">
        <v>455569</v>
      </c>
      <c r="D274" s="100" t="s">
        <v>1296</v>
      </c>
      <c r="E274" s="101" t="s">
        <v>969</v>
      </c>
      <c r="F274" s="101" t="s">
        <v>1387</v>
      </c>
      <c r="G274" s="102" t="s">
        <v>1260</v>
      </c>
      <c r="H274" s="103" t="s">
        <v>1387</v>
      </c>
      <c r="I274" s="70" t="s">
        <v>35</v>
      </c>
      <c r="J274" s="70" t="s">
        <v>1262</v>
      </c>
      <c r="K274" s="70" t="s">
        <v>35</v>
      </c>
      <c r="L274" s="70"/>
      <c r="M274" s="70"/>
      <c r="N274" s="77"/>
      <c r="O274" s="70">
        <v>1020884</v>
      </c>
      <c r="P274" s="78">
        <v>20400</v>
      </c>
      <c r="Q274" s="79">
        <v>41640</v>
      </c>
      <c r="R274" s="79">
        <v>42004</v>
      </c>
      <c r="S274" s="78">
        <v>20400</v>
      </c>
      <c r="T274" s="80" t="s">
        <v>1263</v>
      </c>
      <c r="U274" s="61">
        <v>2.6147731607377967E-3</v>
      </c>
      <c r="V274" s="62">
        <v>2.0748835649591628E-3</v>
      </c>
      <c r="W274" s="30">
        <v>248393</v>
      </c>
      <c r="X274" s="63">
        <v>248393</v>
      </c>
      <c r="Y274" s="63">
        <v>496786</v>
      </c>
      <c r="Z274" s="67">
        <v>32988.92</v>
      </c>
      <c r="AA274" s="68">
        <v>32988.92</v>
      </c>
      <c r="AB274" s="68">
        <v>32988.92</v>
      </c>
      <c r="AC274" s="68">
        <v>32988.92</v>
      </c>
      <c r="AD274" s="66">
        <v>131955.67000000001</v>
      </c>
      <c r="AE274" s="67">
        <v>61265.13</v>
      </c>
      <c r="AF274" s="68">
        <v>61265.13</v>
      </c>
      <c r="AG274" s="68">
        <v>61265.13</v>
      </c>
      <c r="AH274" s="68">
        <v>61265.13</v>
      </c>
      <c r="AI274" s="66">
        <v>245060.53</v>
      </c>
      <c r="AJ274" s="69">
        <v>873802.20000000007</v>
      </c>
      <c r="AK274" s="406" t="s">
        <v>1296</v>
      </c>
      <c r="AL274" s="407">
        <v>78350.213597275724</v>
      </c>
      <c r="AM274" s="434">
        <f t="shared" si="170"/>
        <v>534178.49462365592</v>
      </c>
      <c r="AN274" s="435">
        <f t="shared" si="171"/>
        <v>141887.8172043011</v>
      </c>
      <c r="AO274" s="436">
        <f t="shared" si="172"/>
        <v>263505.94623655913</v>
      </c>
      <c r="AP274" s="437">
        <f t="shared" si="173"/>
        <v>6.82</v>
      </c>
      <c r="AQ274" s="438">
        <f t="shared" si="173"/>
        <v>1.81</v>
      </c>
      <c r="AR274" s="438">
        <f t="shared" si="173"/>
        <v>3.36</v>
      </c>
      <c r="AS274" s="443">
        <f t="shared" si="174"/>
        <v>11.99</v>
      </c>
      <c r="AT274" s="437">
        <f t="shared" si="175"/>
        <v>6.34</v>
      </c>
      <c r="AU274" s="438">
        <f t="shared" si="176"/>
        <v>1.68</v>
      </c>
      <c r="AV274" s="438">
        <f t="shared" si="177"/>
        <v>3.13</v>
      </c>
      <c r="AW274" s="444">
        <f t="shared" si="178"/>
        <v>11.149999999999999</v>
      </c>
      <c r="AX274" s="441">
        <f t="shared" si="179"/>
        <v>6.34</v>
      </c>
      <c r="AY274" s="70">
        <f t="shared" si="180"/>
        <v>4</v>
      </c>
      <c r="AZ274" s="438">
        <f t="shared" si="157"/>
        <v>0.42</v>
      </c>
      <c r="BA274" s="442">
        <f t="shared" si="158"/>
        <v>0.78</v>
      </c>
      <c r="BB274" s="438">
        <f t="shared" si="181"/>
        <v>6.34</v>
      </c>
      <c r="BC274" s="70">
        <v>4</v>
      </c>
      <c r="BD274" s="438">
        <f t="shared" si="159"/>
        <v>0.42</v>
      </c>
      <c r="BE274" s="442">
        <f t="shared" si="160"/>
        <v>0.78</v>
      </c>
      <c r="BF274" s="438">
        <f t="shared" si="182"/>
        <v>6.34</v>
      </c>
      <c r="BG274" s="70">
        <v>4</v>
      </c>
      <c r="BH274" s="438">
        <f t="shared" si="161"/>
        <v>0.42</v>
      </c>
      <c r="BI274" s="442">
        <f t="shared" si="162"/>
        <v>0.78</v>
      </c>
      <c r="BJ274" s="438">
        <f t="shared" si="183"/>
        <v>6.34</v>
      </c>
      <c r="BK274" s="70">
        <v>4</v>
      </c>
      <c r="BL274" s="438">
        <f t="shared" si="163"/>
        <v>0.42</v>
      </c>
      <c r="BM274" s="442">
        <f t="shared" si="164"/>
        <v>0.78</v>
      </c>
      <c r="BN274" s="93">
        <v>0</v>
      </c>
      <c r="BO274" s="93">
        <f>+INDEX(FY2018_ALL_Targets!DV:DV,MATCH('Final Comp Values'!C274,FY2018_ALL_Targets!B:B,0))</f>
        <v>0</v>
      </c>
      <c r="BP274" s="93">
        <f>++INDEX(FY2018_ALL_Targets!DW:DW,MATCH('Final Comp Values'!C274,FY2018_ALL_Targets!B:B,0))</f>
        <v>0</v>
      </c>
      <c r="BQ274" s="539">
        <f>++INDEX(FY2018_ALL_Targets!DX:DX,MATCH('Final Comp Values'!$C274,FY2018_ALL_Targets!$B:$B,0))</f>
        <v>0</v>
      </c>
      <c r="BR274" s="437">
        <f t="shared" si="165"/>
        <v>0</v>
      </c>
      <c r="BS274" s="438">
        <f t="shared" si="166"/>
        <v>0</v>
      </c>
      <c r="BT274" s="543">
        <f t="shared" si="184"/>
        <v>0</v>
      </c>
      <c r="BU274" s="437">
        <f t="shared" si="185"/>
        <v>11.14</v>
      </c>
      <c r="BV274" s="438">
        <f t="shared" si="167"/>
        <v>872821.37947365164</v>
      </c>
      <c r="BW274" s="548">
        <f t="shared" si="186"/>
        <v>2.3542810185897736E-3</v>
      </c>
      <c r="BX274" s="437">
        <f t="shared" si="168"/>
        <v>0</v>
      </c>
      <c r="BY274" s="551">
        <f t="shared" si="169"/>
        <v>0</v>
      </c>
      <c r="BZ274" s="471">
        <f t="shared" si="187"/>
        <v>0</v>
      </c>
      <c r="CA274" s="469">
        <f t="shared" si="188"/>
        <v>873802.20000000007</v>
      </c>
      <c r="CB274" s="471">
        <f t="shared" si="189"/>
        <v>872821.37947365164</v>
      </c>
      <c r="CC274" s="471">
        <f t="shared" si="190"/>
        <v>-9.9999999999980105E-3</v>
      </c>
      <c r="CD274" s="474">
        <f t="shared" si="191"/>
        <v>-783.67910313885773</v>
      </c>
      <c r="CE274" s="474">
        <f t="shared" si="192"/>
        <v>-980.82052634842694</v>
      </c>
      <c r="CF274" s="472">
        <f t="shared" si="193"/>
        <v>197.14142320956921</v>
      </c>
      <c r="CG274" s="473">
        <f t="shared" si="194"/>
        <v>0</v>
      </c>
    </row>
    <row r="275" spans="1:85" s="71" customFormat="1" ht="15.75" customHeight="1" x14ac:dyDescent="0.25">
      <c r="A275" s="99">
        <v>1016117</v>
      </c>
      <c r="B275" s="100">
        <v>103421</v>
      </c>
      <c r="C275" s="100">
        <v>676187</v>
      </c>
      <c r="D275" s="100" t="s">
        <v>1296</v>
      </c>
      <c r="E275" s="101" t="s">
        <v>456</v>
      </c>
      <c r="F275" s="101" t="s">
        <v>1387</v>
      </c>
      <c r="G275" s="102" t="s">
        <v>1260</v>
      </c>
      <c r="H275" s="103" t="s">
        <v>1387</v>
      </c>
      <c r="I275" s="70" t="s">
        <v>35</v>
      </c>
      <c r="J275" s="70" t="s">
        <v>1262</v>
      </c>
      <c r="K275" s="70" t="s">
        <v>35</v>
      </c>
      <c r="L275" s="70"/>
      <c r="M275" s="70"/>
      <c r="N275" s="77"/>
      <c r="O275" s="109">
        <v>1016117</v>
      </c>
      <c r="P275" s="78">
        <v>18920</v>
      </c>
      <c r="Q275" s="79">
        <v>41640</v>
      </c>
      <c r="R275" s="79">
        <v>42004</v>
      </c>
      <c r="S275" s="78">
        <v>18920</v>
      </c>
      <c r="T275" s="80" t="s">
        <v>1263</v>
      </c>
      <c r="U275" s="61">
        <v>2.4250739314293683E-3</v>
      </c>
      <c r="V275" s="62">
        <v>1.9243527965209491E-3</v>
      </c>
      <c r="W275" s="30">
        <v>230372</v>
      </c>
      <c r="X275" s="63">
        <v>230372</v>
      </c>
      <c r="Y275" s="63">
        <v>460744</v>
      </c>
      <c r="Z275" s="67">
        <v>30595.61</v>
      </c>
      <c r="AA275" s="68">
        <v>30595.61</v>
      </c>
      <c r="AB275" s="68">
        <v>30595.61</v>
      </c>
      <c r="AC275" s="68">
        <v>30595.61</v>
      </c>
      <c r="AD275" s="66">
        <v>122382.42</v>
      </c>
      <c r="AE275" s="67">
        <v>56820.41</v>
      </c>
      <c r="AF275" s="68">
        <v>56820.41</v>
      </c>
      <c r="AG275" s="68">
        <v>56820.41</v>
      </c>
      <c r="AH275" s="68">
        <v>56820.41</v>
      </c>
      <c r="AI275" s="66">
        <v>227281.63</v>
      </c>
      <c r="AJ275" s="69">
        <v>810408.05</v>
      </c>
      <c r="AK275" s="406" t="s">
        <v>1296</v>
      </c>
      <c r="AL275" s="407">
        <v>78350.213597275724</v>
      </c>
      <c r="AM275" s="434">
        <f t="shared" si="170"/>
        <v>495423.65591397852</v>
      </c>
      <c r="AN275" s="435">
        <f t="shared" si="171"/>
        <v>131594</v>
      </c>
      <c r="AO275" s="436">
        <f t="shared" si="172"/>
        <v>244388.84946236562</v>
      </c>
      <c r="AP275" s="437">
        <f t="shared" si="173"/>
        <v>6.32</v>
      </c>
      <c r="AQ275" s="438">
        <f t="shared" si="173"/>
        <v>1.68</v>
      </c>
      <c r="AR275" s="438">
        <f t="shared" si="173"/>
        <v>3.12</v>
      </c>
      <c r="AS275" s="443">
        <f t="shared" si="174"/>
        <v>11.120000000000001</v>
      </c>
      <c r="AT275" s="437">
        <f t="shared" si="175"/>
        <v>5.88</v>
      </c>
      <c r="AU275" s="438">
        <f t="shared" si="176"/>
        <v>1.56</v>
      </c>
      <c r="AV275" s="438">
        <f t="shared" si="177"/>
        <v>2.9</v>
      </c>
      <c r="AW275" s="444">
        <f t="shared" si="178"/>
        <v>10.34</v>
      </c>
      <c r="AX275" s="441">
        <f t="shared" si="179"/>
        <v>5.88</v>
      </c>
      <c r="AY275" s="70">
        <f t="shared" si="180"/>
        <v>4</v>
      </c>
      <c r="AZ275" s="438">
        <f t="shared" si="157"/>
        <v>0.39</v>
      </c>
      <c r="BA275" s="442">
        <f t="shared" si="158"/>
        <v>0.73</v>
      </c>
      <c r="BB275" s="438">
        <f t="shared" si="181"/>
        <v>5.88</v>
      </c>
      <c r="BC275" s="70">
        <v>4</v>
      </c>
      <c r="BD275" s="438">
        <f t="shared" si="159"/>
        <v>0.39</v>
      </c>
      <c r="BE275" s="442">
        <f t="shared" si="160"/>
        <v>0.73</v>
      </c>
      <c r="BF275" s="438">
        <f t="shared" si="182"/>
        <v>5.88</v>
      </c>
      <c r="BG275" s="70">
        <v>4</v>
      </c>
      <c r="BH275" s="438">
        <f t="shared" si="161"/>
        <v>0.39</v>
      </c>
      <c r="BI275" s="442">
        <f t="shared" si="162"/>
        <v>0.73</v>
      </c>
      <c r="BJ275" s="438">
        <f t="shared" si="183"/>
        <v>5.88</v>
      </c>
      <c r="BK275" s="70">
        <v>4</v>
      </c>
      <c r="BL275" s="438">
        <f t="shared" si="163"/>
        <v>0.39</v>
      </c>
      <c r="BM275" s="442">
        <f t="shared" si="164"/>
        <v>0.73</v>
      </c>
      <c r="BN275" s="93">
        <v>0</v>
      </c>
      <c r="BO275" s="93">
        <f>+INDEX(FY2018_ALL_Targets!DV:DV,MATCH('Final Comp Values'!C275,FY2018_ALL_Targets!B:B,0))</f>
        <v>0</v>
      </c>
      <c r="BP275" s="93">
        <f>++INDEX(FY2018_ALL_Targets!DW:DW,MATCH('Final Comp Values'!C275,FY2018_ALL_Targets!B:B,0))</f>
        <v>0</v>
      </c>
      <c r="BQ275" s="539">
        <f>++INDEX(FY2018_ALL_Targets!DX:DX,MATCH('Final Comp Values'!$C275,FY2018_ALL_Targets!$B:$B,0))</f>
        <v>0</v>
      </c>
      <c r="BR275" s="437">
        <f t="shared" si="165"/>
        <v>0</v>
      </c>
      <c r="BS275" s="438">
        <f t="shared" si="166"/>
        <v>0</v>
      </c>
      <c r="BT275" s="543">
        <f t="shared" si="184"/>
        <v>0</v>
      </c>
      <c r="BU275" s="437">
        <f t="shared" si="185"/>
        <v>10.36</v>
      </c>
      <c r="BV275" s="438">
        <f t="shared" si="167"/>
        <v>811708.21286777651</v>
      </c>
      <c r="BW275" s="548">
        <f t="shared" si="186"/>
        <v>2.1894390801247806E-3</v>
      </c>
      <c r="BX275" s="437">
        <f t="shared" si="168"/>
        <v>0</v>
      </c>
      <c r="BY275" s="551">
        <f t="shared" si="169"/>
        <v>0</v>
      </c>
      <c r="BZ275" s="471">
        <f t="shared" si="187"/>
        <v>0</v>
      </c>
      <c r="CA275" s="469">
        <f t="shared" si="188"/>
        <v>810408.05</v>
      </c>
      <c r="CB275" s="471">
        <f t="shared" si="189"/>
        <v>811708.21286777651</v>
      </c>
      <c r="CC275" s="471">
        <f t="shared" si="190"/>
        <v>1.9999999999999574E-2</v>
      </c>
      <c r="CD275" s="474">
        <f t="shared" si="191"/>
        <v>1567.5204061895217</v>
      </c>
      <c r="CE275" s="474">
        <f t="shared" si="192"/>
        <v>1300.1628677764675</v>
      </c>
      <c r="CF275" s="472">
        <f t="shared" si="193"/>
        <v>267.35753841305427</v>
      </c>
      <c r="CG275" s="473">
        <f t="shared" si="194"/>
        <v>0</v>
      </c>
    </row>
    <row r="276" spans="1:85" s="71" customFormat="1" ht="15.75" customHeight="1" x14ac:dyDescent="0.25">
      <c r="A276" s="99">
        <v>1025811</v>
      </c>
      <c r="B276" s="100">
        <v>5275</v>
      </c>
      <c r="C276" s="100">
        <v>676092</v>
      </c>
      <c r="D276" s="100" t="s">
        <v>1296</v>
      </c>
      <c r="E276" s="101" t="s">
        <v>354</v>
      </c>
      <c r="F276" s="101" t="s">
        <v>1387</v>
      </c>
      <c r="G276" s="102" t="s">
        <v>1260</v>
      </c>
      <c r="H276" s="103" t="s">
        <v>1387</v>
      </c>
      <c r="I276" s="70" t="s">
        <v>35</v>
      </c>
      <c r="J276" s="70" t="s">
        <v>1262</v>
      </c>
      <c r="K276" s="70" t="s">
        <v>35</v>
      </c>
      <c r="L276" s="70"/>
      <c r="M276" s="70"/>
      <c r="N276" s="77"/>
      <c r="O276" s="70">
        <v>1025811</v>
      </c>
      <c r="P276" s="78">
        <v>8094</v>
      </c>
      <c r="Q276" s="79">
        <v>41730</v>
      </c>
      <c r="R276" s="79">
        <v>42004</v>
      </c>
      <c r="S276" s="78">
        <v>10743</v>
      </c>
      <c r="T276" s="80" t="s">
        <v>1263</v>
      </c>
      <c r="U276" s="61">
        <v>1.3769856895003015E-3</v>
      </c>
      <c r="V276" s="62">
        <v>1.0926703008998181E-3</v>
      </c>
      <c r="W276" s="30">
        <v>130808</v>
      </c>
      <c r="X276" s="63">
        <v>130808</v>
      </c>
      <c r="Y276" s="63">
        <v>261616</v>
      </c>
      <c r="Z276" s="67">
        <v>17372.55</v>
      </c>
      <c r="AA276" s="68">
        <v>17372.55</v>
      </c>
      <c r="AB276" s="68">
        <v>17372.55</v>
      </c>
      <c r="AC276" s="68">
        <v>17372.55</v>
      </c>
      <c r="AD276" s="66">
        <v>69490.179999999993</v>
      </c>
      <c r="AE276" s="67">
        <v>32263.3</v>
      </c>
      <c r="AF276" s="68">
        <v>32263.3</v>
      </c>
      <c r="AG276" s="68">
        <v>32263.3</v>
      </c>
      <c r="AH276" s="68">
        <v>32263.3</v>
      </c>
      <c r="AI276" s="66">
        <v>129053.2</v>
      </c>
      <c r="AJ276" s="69">
        <v>460159.38</v>
      </c>
      <c r="AK276" s="406" t="s">
        <v>1296</v>
      </c>
      <c r="AL276" s="407">
        <v>78350.213597275724</v>
      </c>
      <c r="AM276" s="434">
        <f t="shared" si="170"/>
        <v>281307.52688172046</v>
      </c>
      <c r="AN276" s="435">
        <f t="shared" si="171"/>
        <v>74720.62365591398</v>
      </c>
      <c r="AO276" s="436">
        <f t="shared" si="172"/>
        <v>138766.8817204301</v>
      </c>
      <c r="AP276" s="437">
        <f t="shared" si="173"/>
        <v>3.59</v>
      </c>
      <c r="AQ276" s="438">
        <f t="shared" si="173"/>
        <v>0.95</v>
      </c>
      <c r="AR276" s="438">
        <f t="shared" si="173"/>
        <v>1.77</v>
      </c>
      <c r="AS276" s="443">
        <f t="shared" si="174"/>
        <v>6.3100000000000005</v>
      </c>
      <c r="AT276" s="437">
        <f t="shared" si="175"/>
        <v>3.34</v>
      </c>
      <c r="AU276" s="438">
        <f t="shared" si="176"/>
        <v>0.89</v>
      </c>
      <c r="AV276" s="438">
        <f t="shared" si="177"/>
        <v>1.65</v>
      </c>
      <c r="AW276" s="444">
        <f t="shared" si="178"/>
        <v>5.879999999999999</v>
      </c>
      <c r="AX276" s="441">
        <f t="shared" si="179"/>
        <v>3.34</v>
      </c>
      <c r="AY276" s="70">
        <f t="shared" si="180"/>
        <v>4</v>
      </c>
      <c r="AZ276" s="438">
        <f t="shared" si="157"/>
        <v>0.22</v>
      </c>
      <c r="BA276" s="442">
        <f t="shared" si="158"/>
        <v>0.41</v>
      </c>
      <c r="BB276" s="438">
        <f t="shared" si="181"/>
        <v>3.34</v>
      </c>
      <c r="BC276" s="70">
        <v>4</v>
      </c>
      <c r="BD276" s="438">
        <f t="shared" si="159"/>
        <v>0.22</v>
      </c>
      <c r="BE276" s="442">
        <f t="shared" si="160"/>
        <v>0.41</v>
      </c>
      <c r="BF276" s="438">
        <f t="shared" si="182"/>
        <v>3.34</v>
      </c>
      <c r="BG276" s="70">
        <v>4</v>
      </c>
      <c r="BH276" s="438">
        <f t="shared" si="161"/>
        <v>0.22</v>
      </c>
      <c r="BI276" s="442">
        <f t="shared" si="162"/>
        <v>0.41</v>
      </c>
      <c r="BJ276" s="438">
        <f t="shared" si="183"/>
        <v>3.34</v>
      </c>
      <c r="BK276" s="70">
        <v>4</v>
      </c>
      <c r="BL276" s="438">
        <f t="shared" si="163"/>
        <v>0.22</v>
      </c>
      <c r="BM276" s="442">
        <f t="shared" si="164"/>
        <v>0.41</v>
      </c>
      <c r="BN276" s="93">
        <v>0</v>
      </c>
      <c r="BO276" s="93">
        <f>+INDEX(FY2018_ALL_Targets!DV:DV,MATCH('Final Comp Values'!C276,FY2018_ALL_Targets!B:B,0))</f>
        <v>0</v>
      </c>
      <c r="BP276" s="93">
        <f>++INDEX(FY2018_ALL_Targets!DW:DW,MATCH('Final Comp Values'!C276,FY2018_ALL_Targets!B:B,0))</f>
        <v>0</v>
      </c>
      <c r="BQ276" s="539">
        <f>++INDEX(FY2018_ALL_Targets!DX:DX,MATCH('Final Comp Values'!$C276,FY2018_ALL_Targets!$B:$B,0))</f>
        <v>0</v>
      </c>
      <c r="BR276" s="437">
        <f t="shared" si="165"/>
        <v>0</v>
      </c>
      <c r="BS276" s="438">
        <f t="shared" si="166"/>
        <v>0</v>
      </c>
      <c r="BT276" s="543">
        <f t="shared" si="184"/>
        <v>0</v>
      </c>
      <c r="BU276" s="437">
        <f t="shared" si="185"/>
        <v>5.8599999999999994</v>
      </c>
      <c r="BV276" s="438">
        <f t="shared" si="167"/>
        <v>459132.25168003573</v>
      </c>
      <c r="BW276" s="548">
        <f t="shared" si="186"/>
        <v>1.238427896672897E-3</v>
      </c>
      <c r="BX276" s="437">
        <f t="shared" si="168"/>
        <v>0</v>
      </c>
      <c r="BY276" s="551">
        <f t="shared" si="169"/>
        <v>0</v>
      </c>
      <c r="BZ276" s="471">
        <f t="shared" si="187"/>
        <v>0</v>
      </c>
      <c r="CA276" s="469">
        <f t="shared" si="188"/>
        <v>460159.38</v>
      </c>
      <c r="CB276" s="471">
        <f t="shared" si="189"/>
        <v>459132.25168003573</v>
      </c>
      <c r="CC276" s="471">
        <f t="shared" si="190"/>
        <v>-1.9999999999999574E-2</v>
      </c>
      <c r="CD276" s="474">
        <f t="shared" si="191"/>
        <v>-1565.1679591836403</v>
      </c>
      <c r="CE276" s="474">
        <f t="shared" si="192"/>
        <v>-1027.1283199642785</v>
      </c>
      <c r="CF276" s="472">
        <f t="shared" si="193"/>
        <v>-538.03963921936179</v>
      </c>
      <c r="CG276" s="473">
        <f t="shared" si="194"/>
        <v>0</v>
      </c>
    </row>
    <row r="277" spans="1:85" s="71" customFormat="1" ht="15.75" customHeight="1" x14ac:dyDescent="0.25">
      <c r="A277" s="115">
        <v>1013853</v>
      </c>
      <c r="B277" s="111">
        <v>5291</v>
      </c>
      <c r="C277" s="111">
        <v>675975</v>
      </c>
      <c r="D277" s="111" t="s">
        <v>1277</v>
      </c>
      <c r="E277" s="112" t="s">
        <v>1071</v>
      </c>
      <c r="F277" s="112" t="s">
        <v>1388</v>
      </c>
      <c r="G277" s="117" t="s">
        <v>1260</v>
      </c>
      <c r="H277" s="118" t="s">
        <v>1389</v>
      </c>
      <c r="I277" s="70" t="s">
        <v>35</v>
      </c>
      <c r="J277" s="70" t="s">
        <v>1262</v>
      </c>
      <c r="K277" s="70" t="s">
        <v>35</v>
      </c>
      <c r="L277" s="70"/>
      <c r="M277" s="70"/>
      <c r="N277" s="77"/>
      <c r="O277" s="70">
        <v>1013853</v>
      </c>
      <c r="P277" s="78">
        <v>14712</v>
      </c>
      <c r="Q277" s="79">
        <v>41640</v>
      </c>
      <c r="R277" s="79">
        <v>42004</v>
      </c>
      <c r="S277" s="78">
        <v>14712</v>
      </c>
      <c r="T277" s="80" t="s">
        <v>1263</v>
      </c>
      <c r="U277" s="61">
        <v>1.8857128794497286E-3</v>
      </c>
      <c r="V277" s="62">
        <v>1.4963572062587846E-3</v>
      </c>
      <c r="W277" s="30">
        <v>179135</v>
      </c>
      <c r="X277" s="63">
        <v>179135</v>
      </c>
      <c r="Y277" s="63">
        <v>358270</v>
      </c>
      <c r="Z277" s="67">
        <v>23790.83</v>
      </c>
      <c r="AA277" s="68">
        <v>23790.83</v>
      </c>
      <c r="AB277" s="68">
        <v>23790.83</v>
      </c>
      <c r="AC277" s="68">
        <v>23790.83</v>
      </c>
      <c r="AD277" s="66">
        <v>95163.32</v>
      </c>
      <c r="AE277" s="67">
        <v>44182.97</v>
      </c>
      <c r="AF277" s="68">
        <v>44182.97</v>
      </c>
      <c r="AG277" s="68">
        <v>44182.97</v>
      </c>
      <c r="AH277" s="68">
        <v>44182.97</v>
      </c>
      <c r="AI277" s="66">
        <v>176731.89</v>
      </c>
      <c r="AJ277" s="69">
        <v>630165.21</v>
      </c>
      <c r="AK277" s="406" t="s">
        <v>1277</v>
      </c>
      <c r="AL277" s="407">
        <v>25877.505779128696</v>
      </c>
      <c r="AM277" s="434">
        <f t="shared" si="170"/>
        <v>385236.55913978495</v>
      </c>
      <c r="AN277" s="435">
        <f t="shared" si="171"/>
        <v>102326.15053763443</v>
      </c>
      <c r="AO277" s="436">
        <f t="shared" si="172"/>
        <v>190034.29032258067</v>
      </c>
      <c r="AP277" s="437">
        <f t="shared" si="173"/>
        <v>14.89</v>
      </c>
      <c r="AQ277" s="438">
        <f t="shared" si="173"/>
        <v>3.95</v>
      </c>
      <c r="AR277" s="438">
        <f t="shared" si="173"/>
        <v>7.34</v>
      </c>
      <c r="AS277" s="443">
        <f t="shared" si="174"/>
        <v>26.18</v>
      </c>
      <c r="AT277" s="437">
        <f t="shared" si="175"/>
        <v>13.84</v>
      </c>
      <c r="AU277" s="438">
        <f t="shared" si="176"/>
        <v>3.68</v>
      </c>
      <c r="AV277" s="438">
        <f t="shared" si="177"/>
        <v>6.83</v>
      </c>
      <c r="AW277" s="444">
        <f t="shared" si="178"/>
        <v>24.35</v>
      </c>
      <c r="AX277" s="441">
        <f t="shared" si="179"/>
        <v>13.84</v>
      </c>
      <c r="AY277" s="70">
        <f t="shared" si="180"/>
        <v>4</v>
      </c>
      <c r="AZ277" s="438">
        <f t="shared" si="157"/>
        <v>0.92</v>
      </c>
      <c r="BA277" s="442">
        <f t="shared" si="158"/>
        <v>1.71</v>
      </c>
      <c r="BB277" s="438">
        <f t="shared" si="181"/>
        <v>13.84</v>
      </c>
      <c r="BC277" s="70">
        <v>4</v>
      </c>
      <c r="BD277" s="438">
        <f t="shared" si="159"/>
        <v>0.92</v>
      </c>
      <c r="BE277" s="442">
        <f t="shared" si="160"/>
        <v>1.71</v>
      </c>
      <c r="BF277" s="438">
        <f t="shared" si="182"/>
        <v>13.84</v>
      </c>
      <c r="BG277" s="70">
        <v>4</v>
      </c>
      <c r="BH277" s="438">
        <f t="shared" si="161"/>
        <v>0.92</v>
      </c>
      <c r="BI277" s="442">
        <f t="shared" si="162"/>
        <v>1.71</v>
      </c>
      <c r="BJ277" s="438">
        <f t="shared" si="183"/>
        <v>13.84</v>
      </c>
      <c r="BK277" s="70">
        <v>4</v>
      </c>
      <c r="BL277" s="438">
        <f t="shared" si="163"/>
        <v>0.92</v>
      </c>
      <c r="BM277" s="442">
        <f t="shared" si="164"/>
        <v>1.71</v>
      </c>
      <c r="BN277" s="93">
        <v>0</v>
      </c>
      <c r="BO277" s="93">
        <f>+INDEX(FY2018_ALL_Targets!DV:DV,MATCH('Final Comp Values'!C277,FY2018_ALL_Targets!B:B,0))</f>
        <v>0</v>
      </c>
      <c r="BP277" s="93">
        <f>++INDEX(FY2018_ALL_Targets!DW:DW,MATCH('Final Comp Values'!C277,FY2018_ALL_Targets!B:B,0))</f>
        <v>0</v>
      </c>
      <c r="BQ277" s="539">
        <f>++INDEX(FY2018_ALL_Targets!DX:DX,MATCH('Final Comp Values'!$C277,FY2018_ALL_Targets!$B:$B,0))</f>
        <v>0</v>
      </c>
      <c r="BR277" s="437">
        <f t="shared" si="165"/>
        <v>0</v>
      </c>
      <c r="BS277" s="438">
        <f t="shared" si="166"/>
        <v>0</v>
      </c>
      <c r="BT277" s="543">
        <f t="shared" si="184"/>
        <v>0</v>
      </c>
      <c r="BU277" s="437">
        <f t="shared" si="185"/>
        <v>24.36</v>
      </c>
      <c r="BV277" s="438">
        <f t="shared" si="167"/>
        <v>630376.04077957501</v>
      </c>
      <c r="BW277" s="548">
        <f t="shared" si="186"/>
        <v>1.7003276756076841E-3</v>
      </c>
      <c r="BX277" s="437">
        <f t="shared" si="168"/>
        <v>0</v>
      </c>
      <c r="BY277" s="551">
        <f t="shared" si="169"/>
        <v>0</v>
      </c>
      <c r="BZ277" s="471">
        <f t="shared" si="187"/>
        <v>0</v>
      </c>
      <c r="CA277" s="469">
        <f t="shared" si="188"/>
        <v>630165.21</v>
      </c>
      <c r="CB277" s="471">
        <f t="shared" si="189"/>
        <v>630376.04077957501</v>
      </c>
      <c r="CC277" s="471">
        <f t="shared" si="190"/>
        <v>9.9999999999980105E-3</v>
      </c>
      <c r="CD277" s="474">
        <f t="shared" si="191"/>
        <v>258.79474743321333</v>
      </c>
      <c r="CE277" s="474">
        <f t="shared" si="192"/>
        <v>210.83077957504429</v>
      </c>
      <c r="CF277" s="472">
        <f t="shared" si="193"/>
        <v>47.963967858169042</v>
      </c>
      <c r="CG277" s="473">
        <f t="shared" si="194"/>
        <v>0</v>
      </c>
    </row>
    <row r="278" spans="1:85" s="71" customFormat="1" ht="15.75" customHeight="1" x14ac:dyDescent="0.25">
      <c r="A278" s="99">
        <v>1026287</v>
      </c>
      <c r="B278" s="100">
        <v>4418</v>
      </c>
      <c r="C278" s="100">
        <v>455849</v>
      </c>
      <c r="D278" s="100" t="s">
        <v>1296</v>
      </c>
      <c r="E278" s="101" t="s">
        <v>664</v>
      </c>
      <c r="F278" s="101" t="s">
        <v>1390</v>
      </c>
      <c r="G278" s="102" t="s">
        <v>1260</v>
      </c>
      <c r="H278" s="103" t="s">
        <v>1390</v>
      </c>
      <c r="I278" s="70" t="s">
        <v>35</v>
      </c>
      <c r="J278" s="70" t="s">
        <v>35</v>
      </c>
      <c r="K278" s="70" t="s">
        <v>1262</v>
      </c>
      <c r="L278" s="70"/>
      <c r="M278" s="70"/>
      <c r="N278" s="77"/>
      <c r="O278" s="109">
        <v>1020348</v>
      </c>
      <c r="P278" s="78">
        <v>28096</v>
      </c>
      <c r="Q278" s="79">
        <v>41640</v>
      </c>
      <c r="R278" s="79">
        <v>41912</v>
      </c>
      <c r="S278" s="78">
        <v>37564</v>
      </c>
      <c r="T278" s="80" t="s">
        <v>1265</v>
      </c>
      <c r="U278" s="61">
        <v>4.8147715200958134E-3</v>
      </c>
      <c r="V278" s="62">
        <v>3.8206336389277448E-3</v>
      </c>
      <c r="W278" s="30">
        <v>457384</v>
      </c>
      <c r="X278" s="63">
        <v>457384</v>
      </c>
      <c r="Y278" s="63">
        <v>914768</v>
      </c>
      <c r="Z278" s="67">
        <v>60744.89</v>
      </c>
      <c r="AA278" s="68">
        <v>60744.89</v>
      </c>
      <c r="AB278" s="68">
        <v>60744.89</v>
      </c>
      <c r="AC278" s="68">
        <v>60744.89</v>
      </c>
      <c r="AD278" s="66">
        <v>242979.55</v>
      </c>
      <c r="AE278" s="67">
        <v>112811.93</v>
      </c>
      <c r="AF278" s="68">
        <v>112811.93</v>
      </c>
      <c r="AG278" s="68">
        <v>112811.93</v>
      </c>
      <c r="AH278" s="68">
        <v>112811.93</v>
      </c>
      <c r="AI278" s="66">
        <v>451247.73</v>
      </c>
      <c r="AJ278" s="69">
        <v>1608995.28</v>
      </c>
      <c r="AK278" s="406" t="s">
        <v>1296</v>
      </c>
      <c r="AL278" s="407">
        <v>78350.213597275724</v>
      </c>
      <c r="AM278" s="434">
        <f t="shared" si="170"/>
        <v>983621.5053763442</v>
      </c>
      <c r="AN278" s="435">
        <f t="shared" si="171"/>
        <v>261268.33333333334</v>
      </c>
      <c r="AO278" s="436">
        <f t="shared" si="172"/>
        <v>485212.61290322582</v>
      </c>
      <c r="AP278" s="437">
        <f t="shared" si="173"/>
        <v>12.55</v>
      </c>
      <c r="AQ278" s="438">
        <f t="shared" si="173"/>
        <v>3.33</v>
      </c>
      <c r="AR278" s="438">
        <f t="shared" si="173"/>
        <v>6.19</v>
      </c>
      <c r="AS278" s="443">
        <f t="shared" si="174"/>
        <v>22.07</v>
      </c>
      <c r="AT278" s="437">
        <f t="shared" si="175"/>
        <v>11.68</v>
      </c>
      <c r="AU278" s="438">
        <f t="shared" si="176"/>
        <v>3.1</v>
      </c>
      <c r="AV278" s="438">
        <f t="shared" si="177"/>
        <v>5.76</v>
      </c>
      <c r="AW278" s="444">
        <f t="shared" si="178"/>
        <v>20.54</v>
      </c>
      <c r="AX278" s="441">
        <f t="shared" si="179"/>
        <v>11.68</v>
      </c>
      <c r="AY278" s="70">
        <f t="shared" si="180"/>
        <v>4</v>
      </c>
      <c r="AZ278" s="438">
        <f t="shared" si="157"/>
        <v>0.78</v>
      </c>
      <c r="BA278" s="442">
        <f t="shared" si="158"/>
        <v>1.44</v>
      </c>
      <c r="BB278" s="438">
        <f t="shared" si="181"/>
        <v>11.68</v>
      </c>
      <c r="BC278" s="70">
        <v>4</v>
      </c>
      <c r="BD278" s="438">
        <f t="shared" si="159"/>
        <v>0.78</v>
      </c>
      <c r="BE278" s="442">
        <f t="shared" si="160"/>
        <v>1.44</v>
      </c>
      <c r="BF278" s="438">
        <f t="shared" si="182"/>
        <v>11.68</v>
      </c>
      <c r="BG278" s="70">
        <v>4</v>
      </c>
      <c r="BH278" s="438">
        <f t="shared" si="161"/>
        <v>0.78</v>
      </c>
      <c r="BI278" s="442">
        <f t="shared" si="162"/>
        <v>1.44</v>
      </c>
      <c r="BJ278" s="438">
        <f t="shared" si="183"/>
        <v>11.68</v>
      </c>
      <c r="BK278" s="70">
        <v>4</v>
      </c>
      <c r="BL278" s="438">
        <f t="shared" si="163"/>
        <v>0.78</v>
      </c>
      <c r="BM278" s="442">
        <f t="shared" si="164"/>
        <v>1.44</v>
      </c>
      <c r="BN278" s="93">
        <v>0</v>
      </c>
      <c r="BO278" s="93">
        <f>+INDEX(FY2018_ALL_Targets!DV:DV,MATCH('Final Comp Values'!C278,FY2018_ALL_Targets!B:B,0))</f>
        <v>0</v>
      </c>
      <c r="BP278" s="93">
        <f>++INDEX(FY2018_ALL_Targets!DW:DW,MATCH('Final Comp Values'!C278,FY2018_ALL_Targets!B:B,0))</f>
        <v>0</v>
      </c>
      <c r="BQ278" s="539">
        <f>++INDEX(FY2018_ALL_Targets!DX:DX,MATCH('Final Comp Values'!$C278,FY2018_ALL_Targets!$B:$B,0))</f>
        <v>0</v>
      </c>
      <c r="BR278" s="437">
        <f t="shared" si="165"/>
        <v>0</v>
      </c>
      <c r="BS278" s="438">
        <f t="shared" si="166"/>
        <v>0</v>
      </c>
      <c r="BT278" s="543">
        <f t="shared" si="184"/>
        <v>0</v>
      </c>
      <c r="BU278" s="437">
        <f t="shared" si="185"/>
        <v>20.56</v>
      </c>
      <c r="BV278" s="438">
        <f t="shared" si="167"/>
        <v>1610880.3915599887</v>
      </c>
      <c r="BW278" s="548">
        <f t="shared" si="186"/>
        <v>4.3450644292823823E-3</v>
      </c>
      <c r="BX278" s="437">
        <f t="shared" si="168"/>
        <v>0</v>
      </c>
      <c r="BY278" s="551">
        <f t="shared" si="169"/>
        <v>0</v>
      </c>
      <c r="BZ278" s="471">
        <f t="shared" si="187"/>
        <v>0</v>
      </c>
      <c r="CA278" s="469">
        <f t="shared" si="188"/>
        <v>1608995.28</v>
      </c>
      <c r="CB278" s="471">
        <f t="shared" si="189"/>
        <v>1610880.3915599887</v>
      </c>
      <c r="CC278" s="471">
        <f t="shared" si="190"/>
        <v>1.9999999999999574E-2</v>
      </c>
      <c r="CD278" s="474">
        <f t="shared" si="191"/>
        <v>1566.694527750697</v>
      </c>
      <c r="CE278" s="474">
        <f t="shared" si="192"/>
        <v>1885.111559988698</v>
      </c>
      <c r="CF278" s="472">
        <f t="shared" si="193"/>
        <v>-318.41703223800096</v>
      </c>
      <c r="CG278" s="473">
        <f t="shared" si="194"/>
        <v>0</v>
      </c>
    </row>
    <row r="279" spans="1:85" s="71" customFormat="1" ht="15.75" customHeight="1" x14ac:dyDescent="0.25">
      <c r="A279" s="99">
        <v>1026653</v>
      </c>
      <c r="B279" s="100">
        <v>4381</v>
      </c>
      <c r="C279" s="100">
        <v>675367</v>
      </c>
      <c r="D279" s="100" t="s">
        <v>1298</v>
      </c>
      <c r="E279" s="101" t="s">
        <v>648</v>
      </c>
      <c r="F279" s="101" t="s">
        <v>1390</v>
      </c>
      <c r="G279" s="102" t="s">
        <v>1260</v>
      </c>
      <c r="H279" s="103" t="s">
        <v>1390</v>
      </c>
      <c r="I279" s="70" t="s">
        <v>35</v>
      </c>
      <c r="J279" s="70" t="s">
        <v>35</v>
      </c>
      <c r="K279" s="70" t="s">
        <v>1262</v>
      </c>
      <c r="L279" s="70"/>
      <c r="M279" s="70"/>
      <c r="N279" s="77"/>
      <c r="O279" s="70">
        <v>1020376</v>
      </c>
      <c r="P279" s="78">
        <v>13625</v>
      </c>
      <c r="Q279" s="79">
        <v>41640</v>
      </c>
      <c r="R279" s="79">
        <v>42004</v>
      </c>
      <c r="S279" s="78">
        <v>13625</v>
      </c>
      <c r="T279" s="80" t="s">
        <v>1263</v>
      </c>
      <c r="U279" s="61">
        <v>1.7463864860319844E-3</v>
      </c>
      <c r="V279" s="62">
        <v>1.3857984594396371E-3</v>
      </c>
      <c r="W279" s="30">
        <v>165900</v>
      </c>
      <c r="X279" s="63">
        <v>165900</v>
      </c>
      <c r="Y279" s="63">
        <v>331800</v>
      </c>
      <c r="Z279" s="67">
        <v>22033.040000000001</v>
      </c>
      <c r="AA279" s="68">
        <v>22033.040000000001</v>
      </c>
      <c r="AB279" s="68">
        <v>22033.040000000001</v>
      </c>
      <c r="AC279" s="68">
        <v>22033.040000000001</v>
      </c>
      <c r="AD279" s="66">
        <v>88132.160000000003</v>
      </c>
      <c r="AE279" s="67">
        <v>40918.5</v>
      </c>
      <c r="AF279" s="68">
        <v>40918.5</v>
      </c>
      <c r="AG279" s="68">
        <v>40918.5</v>
      </c>
      <c r="AH279" s="68">
        <v>40918.5</v>
      </c>
      <c r="AI279" s="66">
        <v>163674.01</v>
      </c>
      <c r="AJ279" s="69">
        <v>583606.17000000004</v>
      </c>
      <c r="AK279" s="406" t="s">
        <v>1298</v>
      </c>
      <c r="AL279" s="407">
        <v>76450.745475824064</v>
      </c>
      <c r="AM279" s="434">
        <f t="shared" si="170"/>
        <v>356774.19354838715</v>
      </c>
      <c r="AN279" s="435">
        <f t="shared" si="171"/>
        <v>94765.763440860232</v>
      </c>
      <c r="AO279" s="436">
        <f t="shared" si="172"/>
        <v>175993.55913978498</v>
      </c>
      <c r="AP279" s="437">
        <f t="shared" si="173"/>
        <v>4.67</v>
      </c>
      <c r="AQ279" s="438">
        <f t="shared" si="173"/>
        <v>1.24</v>
      </c>
      <c r="AR279" s="438">
        <f t="shared" si="173"/>
        <v>2.2999999999999998</v>
      </c>
      <c r="AS279" s="443">
        <f t="shared" si="174"/>
        <v>8.2100000000000009</v>
      </c>
      <c r="AT279" s="437">
        <f t="shared" si="175"/>
        <v>4.34</v>
      </c>
      <c r="AU279" s="438">
        <f t="shared" si="176"/>
        <v>1.1499999999999999</v>
      </c>
      <c r="AV279" s="438">
        <f t="shared" si="177"/>
        <v>2.14</v>
      </c>
      <c r="AW279" s="444">
        <f t="shared" si="178"/>
        <v>7.6300000000000008</v>
      </c>
      <c r="AX279" s="441">
        <f t="shared" si="179"/>
        <v>4.34</v>
      </c>
      <c r="AY279" s="70">
        <f t="shared" si="180"/>
        <v>4</v>
      </c>
      <c r="AZ279" s="438">
        <f t="shared" si="157"/>
        <v>0.28999999999999998</v>
      </c>
      <c r="BA279" s="442">
        <f t="shared" si="158"/>
        <v>0.54</v>
      </c>
      <c r="BB279" s="438">
        <f t="shared" si="181"/>
        <v>4.34</v>
      </c>
      <c r="BC279" s="70">
        <v>4</v>
      </c>
      <c r="BD279" s="438">
        <f t="shared" si="159"/>
        <v>0.28999999999999998</v>
      </c>
      <c r="BE279" s="442">
        <f t="shared" si="160"/>
        <v>0.54</v>
      </c>
      <c r="BF279" s="438">
        <f t="shared" si="182"/>
        <v>4.34</v>
      </c>
      <c r="BG279" s="70">
        <v>4</v>
      </c>
      <c r="BH279" s="438">
        <f t="shared" si="161"/>
        <v>0.28999999999999998</v>
      </c>
      <c r="BI279" s="442">
        <f t="shared" si="162"/>
        <v>0.54</v>
      </c>
      <c r="BJ279" s="438">
        <f t="shared" si="183"/>
        <v>4.34</v>
      </c>
      <c r="BK279" s="70">
        <v>4</v>
      </c>
      <c r="BL279" s="438">
        <f t="shared" si="163"/>
        <v>0.28999999999999998</v>
      </c>
      <c r="BM279" s="442">
        <f t="shared" si="164"/>
        <v>0.54</v>
      </c>
      <c r="BN279" s="93">
        <v>0</v>
      </c>
      <c r="BO279" s="93">
        <f>+INDEX(FY2018_ALL_Targets!DV:DV,MATCH('Final Comp Values'!C279,FY2018_ALL_Targets!B:B,0))</f>
        <v>0</v>
      </c>
      <c r="BP279" s="93">
        <f>++INDEX(FY2018_ALL_Targets!DW:DW,MATCH('Final Comp Values'!C279,FY2018_ALL_Targets!B:B,0))</f>
        <v>0</v>
      </c>
      <c r="BQ279" s="539">
        <f>++INDEX(FY2018_ALL_Targets!DX:DX,MATCH('Final Comp Values'!$C279,FY2018_ALL_Targets!$B:$B,0))</f>
        <v>0</v>
      </c>
      <c r="BR279" s="437">
        <f t="shared" si="165"/>
        <v>0</v>
      </c>
      <c r="BS279" s="438">
        <f t="shared" si="166"/>
        <v>0</v>
      </c>
      <c r="BT279" s="543">
        <f t="shared" si="184"/>
        <v>0</v>
      </c>
      <c r="BU279" s="437">
        <f t="shared" si="185"/>
        <v>7.66</v>
      </c>
      <c r="BV279" s="438">
        <f t="shared" si="167"/>
        <v>585612.71034481237</v>
      </c>
      <c r="BW279" s="548">
        <f t="shared" si="186"/>
        <v>1.5795865232369948E-3</v>
      </c>
      <c r="BX279" s="437">
        <f t="shared" si="168"/>
        <v>0</v>
      </c>
      <c r="BY279" s="551">
        <f t="shared" si="169"/>
        <v>0</v>
      </c>
      <c r="BZ279" s="471">
        <f t="shared" si="187"/>
        <v>0</v>
      </c>
      <c r="CA279" s="469">
        <f t="shared" si="188"/>
        <v>583606.17000000004</v>
      </c>
      <c r="CB279" s="471">
        <f t="shared" si="189"/>
        <v>585612.71034481237</v>
      </c>
      <c r="CC279" s="471">
        <f t="shared" si="190"/>
        <v>2.9999999999999361E-2</v>
      </c>
      <c r="CD279" s="474">
        <f t="shared" si="191"/>
        <v>2294.6507339449049</v>
      </c>
      <c r="CE279" s="474">
        <f t="shared" si="192"/>
        <v>2006.5403448123252</v>
      </c>
      <c r="CF279" s="472">
        <f t="shared" si="193"/>
        <v>288.11038913257971</v>
      </c>
      <c r="CG279" s="473">
        <f t="shared" si="194"/>
        <v>0</v>
      </c>
    </row>
    <row r="280" spans="1:85" s="71" customFormat="1" ht="15.75" customHeight="1" x14ac:dyDescent="0.25">
      <c r="A280" s="99">
        <v>1026707</v>
      </c>
      <c r="B280" s="100">
        <v>5060</v>
      </c>
      <c r="C280" s="100">
        <v>675664</v>
      </c>
      <c r="D280" s="100" t="s">
        <v>1296</v>
      </c>
      <c r="E280" s="101" t="s">
        <v>934</v>
      </c>
      <c r="F280" s="101" t="s">
        <v>1390</v>
      </c>
      <c r="G280" s="102" t="s">
        <v>1260</v>
      </c>
      <c r="H280" s="103" t="s">
        <v>1390</v>
      </c>
      <c r="I280" s="70" t="s">
        <v>35</v>
      </c>
      <c r="J280" s="70" t="s">
        <v>35</v>
      </c>
      <c r="K280" s="70" t="s">
        <v>1262</v>
      </c>
      <c r="L280" s="70"/>
      <c r="M280" s="70"/>
      <c r="N280" s="77"/>
      <c r="O280" s="70">
        <v>1021023</v>
      </c>
      <c r="P280" s="78">
        <v>12955</v>
      </c>
      <c r="Q280" s="79">
        <v>41640</v>
      </c>
      <c r="R280" s="79">
        <v>42004</v>
      </c>
      <c r="S280" s="78">
        <v>12955</v>
      </c>
      <c r="T280" s="80" t="s">
        <v>1263</v>
      </c>
      <c r="U280" s="61">
        <v>1.6605091322234391E-3</v>
      </c>
      <c r="V280" s="62">
        <v>1.317652773727743E-3</v>
      </c>
      <c r="W280" s="30">
        <v>157742</v>
      </c>
      <c r="X280" s="63">
        <v>157742</v>
      </c>
      <c r="Y280" s="63">
        <v>315484</v>
      </c>
      <c r="Z280" s="67">
        <v>20949.580000000002</v>
      </c>
      <c r="AA280" s="68">
        <v>20949.580000000002</v>
      </c>
      <c r="AB280" s="68">
        <v>20949.580000000002</v>
      </c>
      <c r="AC280" s="68">
        <v>20949.580000000002</v>
      </c>
      <c r="AD280" s="66">
        <v>83798.320000000007</v>
      </c>
      <c r="AE280" s="67">
        <v>38906.36</v>
      </c>
      <c r="AF280" s="68">
        <v>38906.36</v>
      </c>
      <c r="AG280" s="68">
        <v>38906.36</v>
      </c>
      <c r="AH280" s="68">
        <v>38906.36</v>
      </c>
      <c r="AI280" s="66">
        <v>155625.45000000001</v>
      </c>
      <c r="AJ280" s="69">
        <v>554907.77</v>
      </c>
      <c r="AK280" s="406" t="s">
        <v>1296</v>
      </c>
      <c r="AL280" s="407">
        <v>78350.213597275724</v>
      </c>
      <c r="AM280" s="434">
        <f t="shared" si="170"/>
        <v>339230.10752688174</v>
      </c>
      <c r="AN280" s="435">
        <f t="shared" si="171"/>
        <v>90105.72043010754</v>
      </c>
      <c r="AO280" s="436">
        <f t="shared" si="172"/>
        <v>167339.19354838712</v>
      </c>
      <c r="AP280" s="437">
        <f t="shared" si="173"/>
        <v>4.33</v>
      </c>
      <c r="AQ280" s="438">
        <f t="shared" si="173"/>
        <v>1.1499999999999999</v>
      </c>
      <c r="AR280" s="438">
        <f t="shared" si="173"/>
        <v>2.14</v>
      </c>
      <c r="AS280" s="443">
        <f t="shared" si="174"/>
        <v>7.620000000000001</v>
      </c>
      <c r="AT280" s="437">
        <f t="shared" si="175"/>
        <v>4.03</v>
      </c>
      <c r="AU280" s="438">
        <f t="shared" si="176"/>
        <v>1.07</v>
      </c>
      <c r="AV280" s="438">
        <f t="shared" si="177"/>
        <v>1.99</v>
      </c>
      <c r="AW280" s="444">
        <f t="shared" si="178"/>
        <v>7.0900000000000007</v>
      </c>
      <c r="AX280" s="441">
        <f t="shared" si="179"/>
        <v>4.03</v>
      </c>
      <c r="AY280" s="70">
        <f t="shared" si="180"/>
        <v>4</v>
      </c>
      <c r="AZ280" s="438">
        <f t="shared" si="157"/>
        <v>0.27</v>
      </c>
      <c r="BA280" s="442">
        <f t="shared" si="158"/>
        <v>0.5</v>
      </c>
      <c r="BB280" s="438">
        <f t="shared" si="181"/>
        <v>4.03</v>
      </c>
      <c r="BC280" s="70">
        <v>4</v>
      </c>
      <c r="BD280" s="438">
        <f t="shared" si="159"/>
        <v>0.27</v>
      </c>
      <c r="BE280" s="442">
        <f t="shared" si="160"/>
        <v>0.5</v>
      </c>
      <c r="BF280" s="438">
        <f t="shared" si="182"/>
        <v>4.03</v>
      </c>
      <c r="BG280" s="70">
        <v>4</v>
      </c>
      <c r="BH280" s="438">
        <f t="shared" si="161"/>
        <v>0.27</v>
      </c>
      <c r="BI280" s="442">
        <f t="shared" si="162"/>
        <v>0.5</v>
      </c>
      <c r="BJ280" s="438">
        <f t="shared" si="183"/>
        <v>4.03</v>
      </c>
      <c r="BK280" s="70">
        <v>4</v>
      </c>
      <c r="BL280" s="438">
        <f t="shared" si="163"/>
        <v>0.27</v>
      </c>
      <c r="BM280" s="442">
        <f t="shared" si="164"/>
        <v>0.5</v>
      </c>
      <c r="BN280" s="93">
        <v>0</v>
      </c>
      <c r="BO280" s="93">
        <f>+INDEX(FY2018_ALL_Targets!DV:DV,MATCH('Final Comp Values'!C280,FY2018_ALL_Targets!B:B,0))</f>
        <v>0</v>
      </c>
      <c r="BP280" s="93">
        <f>++INDEX(FY2018_ALL_Targets!DW:DW,MATCH('Final Comp Values'!C280,FY2018_ALL_Targets!B:B,0))</f>
        <v>0</v>
      </c>
      <c r="BQ280" s="539">
        <f>++INDEX(FY2018_ALL_Targets!DX:DX,MATCH('Final Comp Values'!$C280,FY2018_ALL_Targets!$B:$B,0))</f>
        <v>0</v>
      </c>
      <c r="BR280" s="437">
        <f t="shared" si="165"/>
        <v>0</v>
      </c>
      <c r="BS280" s="438">
        <f t="shared" si="166"/>
        <v>0</v>
      </c>
      <c r="BT280" s="543">
        <f t="shared" si="184"/>
        <v>0</v>
      </c>
      <c r="BU280" s="437">
        <f t="shared" si="185"/>
        <v>7.11</v>
      </c>
      <c r="BV280" s="438">
        <f t="shared" si="167"/>
        <v>557070.01867663045</v>
      </c>
      <c r="BW280" s="548">
        <f t="shared" si="186"/>
        <v>1.5025976698539759E-3</v>
      </c>
      <c r="BX280" s="437">
        <f t="shared" si="168"/>
        <v>0</v>
      </c>
      <c r="BY280" s="551">
        <f t="shared" si="169"/>
        <v>0</v>
      </c>
      <c r="BZ280" s="471">
        <f t="shared" si="187"/>
        <v>0</v>
      </c>
      <c r="CA280" s="469">
        <f t="shared" si="188"/>
        <v>554907.77</v>
      </c>
      <c r="CB280" s="471">
        <f t="shared" si="189"/>
        <v>557070.01867663045</v>
      </c>
      <c r="CC280" s="471">
        <f t="shared" si="190"/>
        <v>1.9999999999999574E-2</v>
      </c>
      <c r="CD280" s="474">
        <f t="shared" si="191"/>
        <v>1565.3251622002488</v>
      </c>
      <c r="CE280" s="474">
        <f t="shared" si="192"/>
        <v>2162.2486766304355</v>
      </c>
      <c r="CF280" s="472">
        <f t="shared" si="193"/>
        <v>-596.92351443018674</v>
      </c>
      <c r="CG280" s="473">
        <f t="shared" si="194"/>
        <v>0</v>
      </c>
    </row>
    <row r="281" spans="1:85" s="71" customFormat="1" ht="15.75" customHeight="1" x14ac:dyDescent="0.25">
      <c r="A281" s="119">
        <v>1026065</v>
      </c>
      <c r="B281" s="120">
        <v>4384</v>
      </c>
      <c r="C281" s="120">
        <v>455893</v>
      </c>
      <c r="D281" s="120" t="s">
        <v>1258</v>
      </c>
      <c r="E281" s="121" t="s">
        <v>652</v>
      </c>
      <c r="F281" s="121" t="s">
        <v>1390</v>
      </c>
      <c r="G281" s="122" t="s">
        <v>1260</v>
      </c>
      <c r="H281" s="123" t="s">
        <v>1390</v>
      </c>
      <c r="I281" s="70" t="s">
        <v>35</v>
      </c>
      <c r="J281" s="70" t="s">
        <v>35</v>
      </c>
      <c r="K281" s="70" t="s">
        <v>1262</v>
      </c>
      <c r="L281" s="70"/>
      <c r="M281" s="70"/>
      <c r="N281" s="77"/>
      <c r="O281" s="70">
        <v>438403</v>
      </c>
      <c r="P281" s="78">
        <v>11327</v>
      </c>
      <c r="Q281" s="79">
        <v>40909</v>
      </c>
      <c r="R281" s="79">
        <v>41274</v>
      </c>
      <c r="S281" s="78">
        <v>11327</v>
      </c>
      <c r="T281" s="80" t="s">
        <v>1271</v>
      </c>
      <c r="U281" s="61">
        <v>1.4518399799841677E-3</v>
      </c>
      <c r="V281" s="62">
        <v>1.1520689284457077E-3</v>
      </c>
      <c r="W281" s="30">
        <v>137919</v>
      </c>
      <c r="X281" s="63">
        <v>137919</v>
      </c>
      <c r="Y281" s="63">
        <v>275838</v>
      </c>
      <c r="Z281" s="67">
        <v>18316.939999999999</v>
      </c>
      <c r="AA281" s="68">
        <v>18316.939999999999</v>
      </c>
      <c r="AB281" s="68">
        <v>18316.939999999999</v>
      </c>
      <c r="AC281" s="68">
        <v>18316.939999999999</v>
      </c>
      <c r="AD281" s="66">
        <v>73267.740000000005</v>
      </c>
      <c r="AE281" s="67">
        <v>34017.17</v>
      </c>
      <c r="AF281" s="68">
        <v>34017.17</v>
      </c>
      <c r="AG281" s="68">
        <v>34017.17</v>
      </c>
      <c r="AH281" s="68">
        <v>34017.17</v>
      </c>
      <c r="AI281" s="66">
        <v>136068.66</v>
      </c>
      <c r="AJ281" s="69">
        <v>485174.4</v>
      </c>
      <c r="AK281" s="406" t="s">
        <v>1258</v>
      </c>
      <c r="AL281" s="407">
        <v>61126.054988709904</v>
      </c>
      <c r="AM281" s="434">
        <f t="shared" si="170"/>
        <v>296600</v>
      </c>
      <c r="AN281" s="435">
        <f t="shared" si="171"/>
        <v>78782.516129032272</v>
      </c>
      <c r="AO281" s="436">
        <f t="shared" si="172"/>
        <v>146310.38709677421</v>
      </c>
      <c r="AP281" s="437">
        <f t="shared" si="173"/>
        <v>4.8499999999999996</v>
      </c>
      <c r="AQ281" s="438">
        <f t="shared" si="173"/>
        <v>1.29</v>
      </c>
      <c r="AR281" s="438">
        <f t="shared" si="173"/>
        <v>2.39</v>
      </c>
      <c r="AS281" s="443">
        <f t="shared" si="174"/>
        <v>8.5299999999999994</v>
      </c>
      <c r="AT281" s="437">
        <f t="shared" si="175"/>
        <v>4.51</v>
      </c>
      <c r="AU281" s="438">
        <f t="shared" si="176"/>
        <v>1.2</v>
      </c>
      <c r="AV281" s="438">
        <f t="shared" si="177"/>
        <v>2.23</v>
      </c>
      <c r="AW281" s="444">
        <f t="shared" si="178"/>
        <v>7.9399999999999995</v>
      </c>
      <c r="AX281" s="441">
        <f t="shared" si="179"/>
        <v>4.51</v>
      </c>
      <c r="AY281" s="70">
        <f t="shared" si="180"/>
        <v>4</v>
      </c>
      <c r="AZ281" s="438">
        <f t="shared" si="157"/>
        <v>0.3</v>
      </c>
      <c r="BA281" s="442">
        <f t="shared" si="158"/>
        <v>0.56000000000000005</v>
      </c>
      <c r="BB281" s="438">
        <f t="shared" si="181"/>
        <v>4.51</v>
      </c>
      <c r="BC281" s="70">
        <v>4</v>
      </c>
      <c r="BD281" s="438">
        <f t="shared" si="159"/>
        <v>0.3</v>
      </c>
      <c r="BE281" s="442">
        <f t="shared" si="160"/>
        <v>0.56000000000000005</v>
      </c>
      <c r="BF281" s="438">
        <f t="shared" si="182"/>
        <v>4.51</v>
      </c>
      <c r="BG281" s="70">
        <v>4</v>
      </c>
      <c r="BH281" s="438">
        <f t="shared" si="161"/>
        <v>0.3</v>
      </c>
      <c r="BI281" s="442">
        <f t="shared" si="162"/>
        <v>0.56000000000000005</v>
      </c>
      <c r="BJ281" s="438">
        <f t="shared" si="183"/>
        <v>4.51</v>
      </c>
      <c r="BK281" s="70">
        <v>4</v>
      </c>
      <c r="BL281" s="438">
        <f t="shared" si="163"/>
        <v>0.3</v>
      </c>
      <c r="BM281" s="442">
        <f t="shared" si="164"/>
        <v>0.56000000000000005</v>
      </c>
      <c r="BN281" s="93">
        <v>0</v>
      </c>
      <c r="BO281" s="93">
        <f>+INDEX(FY2018_ALL_Targets!DV:DV,MATCH('Final Comp Values'!C281,FY2018_ALL_Targets!B:B,0))</f>
        <v>0</v>
      </c>
      <c r="BP281" s="93">
        <f>++INDEX(FY2018_ALL_Targets!DW:DW,MATCH('Final Comp Values'!C281,FY2018_ALL_Targets!B:B,0))</f>
        <v>0</v>
      </c>
      <c r="BQ281" s="539">
        <f>++INDEX(FY2018_ALL_Targets!DX:DX,MATCH('Final Comp Values'!$C281,FY2018_ALL_Targets!$B:$B,0))</f>
        <v>0</v>
      </c>
      <c r="BR281" s="437">
        <f t="shared" si="165"/>
        <v>0</v>
      </c>
      <c r="BS281" s="438">
        <f t="shared" si="166"/>
        <v>0</v>
      </c>
      <c r="BT281" s="543">
        <f t="shared" si="184"/>
        <v>0</v>
      </c>
      <c r="BU281" s="437">
        <f t="shared" si="185"/>
        <v>7.95</v>
      </c>
      <c r="BV281" s="438">
        <f t="shared" si="167"/>
        <v>485952.13716024376</v>
      </c>
      <c r="BW281" s="548">
        <f t="shared" si="186"/>
        <v>1.310769785622595E-3</v>
      </c>
      <c r="BX281" s="437">
        <f t="shared" si="168"/>
        <v>0</v>
      </c>
      <c r="BY281" s="551">
        <f t="shared" si="169"/>
        <v>0</v>
      </c>
      <c r="BZ281" s="471">
        <f t="shared" si="187"/>
        <v>0</v>
      </c>
      <c r="CA281" s="469">
        <f t="shared" si="188"/>
        <v>485174.4</v>
      </c>
      <c r="CB281" s="471">
        <f t="shared" si="189"/>
        <v>485952.13716024376</v>
      </c>
      <c r="CC281" s="471">
        <f t="shared" si="190"/>
        <v>1.0000000000000675E-2</v>
      </c>
      <c r="CD281" s="474">
        <f t="shared" si="191"/>
        <v>611.050881612132</v>
      </c>
      <c r="CE281" s="474">
        <f t="shared" si="192"/>
        <v>777.73716024373425</v>
      </c>
      <c r="CF281" s="472">
        <f t="shared" si="193"/>
        <v>-166.68627863160225</v>
      </c>
      <c r="CG281" s="473">
        <f t="shared" si="194"/>
        <v>0</v>
      </c>
    </row>
    <row r="282" spans="1:85" s="71" customFormat="1" ht="15.75" customHeight="1" x14ac:dyDescent="0.25">
      <c r="A282" s="119">
        <v>1026241</v>
      </c>
      <c r="B282" s="120">
        <v>4817</v>
      </c>
      <c r="C282" s="120">
        <v>675554</v>
      </c>
      <c r="D282" s="120" t="s">
        <v>1296</v>
      </c>
      <c r="E282" s="121" t="s">
        <v>835</v>
      </c>
      <c r="F282" s="121" t="s">
        <v>1390</v>
      </c>
      <c r="G282" s="122" t="s">
        <v>1260</v>
      </c>
      <c r="H282" s="123" t="s">
        <v>1390</v>
      </c>
      <c r="I282" s="70" t="s">
        <v>35</v>
      </c>
      <c r="J282" s="70" t="s">
        <v>35</v>
      </c>
      <c r="K282" s="70" t="s">
        <v>1262</v>
      </c>
      <c r="L282" s="70"/>
      <c r="M282" s="70"/>
      <c r="N282" s="77"/>
      <c r="O282" s="70">
        <v>1000427</v>
      </c>
      <c r="P282" s="78">
        <v>6121</v>
      </c>
      <c r="Q282" s="79">
        <v>41640</v>
      </c>
      <c r="R282" s="79">
        <v>41882</v>
      </c>
      <c r="S282" s="78">
        <v>9194</v>
      </c>
      <c r="T282" s="80" t="s">
        <v>1265</v>
      </c>
      <c r="U282" s="61">
        <v>1.1784423745011424E-3</v>
      </c>
      <c r="V282" s="62">
        <v>9.3512154393306593E-4</v>
      </c>
      <c r="W282" s="30">
        <v>111947</v>
      </c>
      <c r="X282" s="63">
        <v>111947</v>
      </c>
      <c r="Y282" s="63">
        <v>223894</v>
      </c>
      <c r="Z282" s="67">
        <v>14867.65</v>
      </c>
      <c r="AA282" s="68">
        <v>14867.65</v>
      </c>
      <c r="AB282" s="68">
        <v>14867.65</v>
      </c>
      <c r="AC282" s="68">
        <v>14867.65</v>
      </c>
      <c r="AD282" s="66">
        <v>59470.61</v>
      </c>
      <c r="AE282" s="67">
        <v>27611.360000000001</v>
      </c>
      <c r="AF282" s="68">
        <v>27611.360000000001</v>
      </c>
      <c r="AG282" s="68">
        <v>27611.360000000001</v>
      </c>
      <c r="AH282" s="68">
        <v>27611.360000000001</v>
      </c>
      <c r="AI282" s="66">
        <v>110445.42</v>
      </c>
      <c r="AJ282" s="69">
        <v>393810.02999999997</v>
      </c>
      <c r="AK282" s="406" t="s">
        <v>1296</v>
      </c>
      <c r="AL282" s="407">
        <v>78350.213597275724</v>
      </c>
      <c r="AM282" s="434">
        <f t="shared" si="170"/>
        <v>240746.2365591398</v>
      </c>
      <c r="AN282" s="435">
        <f t="shared" si="171"/>
        <v>63946.892473118285</v>
      </c>
      <c r="AO282" s="436">
        <f t="shared" si="172"/>
        <v>118758.51612903226</v>
      </c>
      <c r="AP282" s="437">
        <f t="shared" si="173"/>
        <v>3.07</v>
      </c>
      <c r="AQ282" s="438">
        <f t="shared" si="173"/>
        <v>0.82</v>
      </c>
      <c r="AR282" s="438">
        <f t="shared" si="173"/>
        <v>1.52</v>
      </c>
      <c r="AS282" s="443">
        <f t="shared" si="174"/>
        <v>5.41</v>
      </c>
      <c r="AT282" s="437">
        <f t="shared" si="175"/>
        <v>2.86</v>
      </c>
      <c r="AU282" s="438">
        <f t="shared" si="176"/>
        <v>0.76</v>
      </c>
      <c r="AV282" s="438">
        <f t="shared" si="177"/>
        <v>1.41</v>
      </c>
      <c r="AW282" s="444">
        <f t="shared" si="178"/>
        <v>5.03</v>
      </c>
      <c r="AX282" s="441">
        <f t="shared" si="179"/>
        <v>2.86</v>
      </c>
      <c r="AY282" s="70">
        <f t="shared" si="180"/>
        <v>4</v>
      </c>
      <c r="AZ282" s="438">
        <f t="shared" si="157"/>
        <v>0.19</v>
      </c>
      <c r="BA282" s="442">
        <f t="shared" si="158"/>
        <v>0.35</v>
      </c>
      <c r="BB282" s="438">
        <f t="shared" si="181"/>
        <v>2.86</v>
      </c>
      <c r="BC282" s="70">
        <v>4</v>
      </c>
      <c r="BD282" s="438">
        <f t="shared" si="159"/>
        <v>0.19</v>
      </c>
      <c r="BE282" s="442">
        <f t="shared" si="160"/>
        <v>0.35</v>
      </c>
      <c r="BF282" s="438">
        <f t="shared" si="182"/>
        <v>2.86</v>
      </c>
      <c r="BG282" s="70">
        <v>4</v>
      </c>
      <c r="BH282" s="438">
        <f t="shared" si="161"/>
        <v>0.19</v>
      </c>
      <c r="BI282" s="442">
        <f t="shared" si="162"/>
        <v>0.35</v>
      </c>
      <c r="BJ282" s="438">
        <f t="shared" si="183"/>
        <v>2.86</v>
      </c>
      <c r="BK282" s="70">
        <v>4</v>
      </c>
      <c r="BL282" s="438">
        <f t="shared" si="163"/>
        <v>0.19</v>
      </c>
      <c r="BM282" s="442">
        <f t="shared" si="164"/>
        <v>0.35</v>
      </c>
      <c r="BN282" s="93">
        <v>0</v>
      </c>
      <c r="BO282" s="93">
        <f>+INDEX(FY2018_ALL_Targets!DV:DV,MATCH('Final Comp Values'!C282,FY2018_ALL_Targets!B:B,0))</f>
        <v>0</v>
      </c>
      <c r="BP282" s="93">
        <f>++INDEX(FY2018_ALL_Targets!DW:DW,MATCH('Final Comp Values'!C282,FY2018_ALL_Targets!B:B,0))</f>
        <v>0</v>
      </c>
      <c r="BQ282" s="539">
        <f>++INDEX(FY2018_ALL_Targets!DX:DX,MATCH('Final Comp Values'!$C282,FY2018_ALL_Targets!$B:$B,0))</f>
        <v>0</v>
      </c>
      <c r="BR282" s="437">
        <f t="shared" si="165"/>
        <v>0</v>
      </c>
      <c r="BS282" s="438">
        <f t="shared" si="166"/>
        <v>0</v>
      </c>
      <c r="BT282" s="543">
        <f t="shared" si="184"/>
        <v>0</v>
      </c>
      <c r="BU282" s="437">
        <f t="shared" si="185"/>
        <v>5.0199999999999996</v>
      </c>
      <c r="BV282" s="438">
        <f t="shared" si="167"/>
        <v>393318.07225832413</v>
      </c>
      <c r="BW282" s="548">
        <f t="shared" si="186"/>
        <v>1.0609058090952121E-3</v>
      </c>
      <c r="BX282" s="437">
        <f t="shared" si="168"/>
        <v>0</v>
      </c>
      <c r="BY282" s="551">
        <f t="shared" si="169"/>
        <v>0</v>
      </c>
      <c r="BZ282" s="471">
        <f t="shared" si="187"/>
        <v>0</v>
      </c>
      <c r="CA282" s="469">
        <f t="shared" si="188"/>
        <v>393810.02999999997</v>
      </c>
      <c r="CB282" s="471">
        <f t="shared" si="189"/>
        <v>393318.07225832413</v>
      </c>
      <c r="CC282" s="471">
        <f t="shared" si="190"/>
        <v>-1.0000000000000675E-2</v>
      </c>
      <c r="CD282" s="474">
        <f t="shared" si="191"/>
        <v>-782.92252485094741</v>
      </c>
      <c r="CE282" s="474">
        <f t="shared" si="192"/>
        <v>-491.95774167584023</v>
      </c>
      <c r="CF282" s="472">
        <f t="shared" si="193"/>
        <v>-290.96478317510719</v>
      </c>
      <c r="CG282" s="473">
        <f t="shared" si="194"/>
        <v>0</v>
      </c>
    </row>
    <row r="283" spans="1:85" s="71" customFormat="1" ht="15.75" customHeight="1" x14ac:dyDescent="0.25">
      <c r="A283" s="119">
        <v>1026421</v>
      </c>
      <c r="B283" s="120">
        <v>4026</v>
      </c>
      <c r="C283" s="120">
        <v>675021</v>
      </c>
      <c r="D283" s="120" t="s">
        <v>1258</v>
      </c>
      <c r="E283" s="121" t="s">
        <v>160</v>
      </c>
      <c r="F283" s="121" t="s">
        <v>1390</v>
      </c>
      <c r="G283" s="122" t="s">
        <v>1260</v>
      </c>
      <c r="H283" s="123" t="s">
        <v>1390</v>
      </c>
      <c r="I283" s="70" t="s">
        <v>35</v>
      </c>
      <c r="J283" s="70" t="s">
        <v>35</v>
      </c>
      <c r="K283" s="70" t="s">
        <v>1262</v>
      </c>
      <c r="L283" s="70"/>
      <c r="M283" s="70"/>
      <c r="N283" s="77"/>
      <c r="O283" s="70">
        <v>402605</v>
      </c>
      <c r="P283" s="78">
        <v>4620</v>
      </c>
      <c r="Q283" s="79">
        <v>41640</v>
      </c>
      <c r="R283" s="79">
        <v>41973</v>
      </c>
      <c r="S283" s="78">
        <v>5049</v>
      </c>
      <c r="T283" s="80" t="s">
        <v>1265</v>
      </c>
      <c r="U283" s="61">
        <v>6.4715635728260473E-4</v>
      </c>
      <c r="V283" s="62">
        <v>5.1353368232739287E-4</v>
      </c>
      <c r="W283" s="30">
        <v>61477</v>
      </c>
      <c r="X283" s="63">
        <v>61477</v>
      </c>
      <c r="Y283" s="63">
        <v>122954</v>
      </c>
      <c r="Z283" s="67">
        <v>8164.76</v>
      </c>
      <c r="AA283" s="68">
        <v>8164.76</v>
      </c>
      <c r="AB283" s="68">
        <v>8164.76</v>
      </c>
      <c r="AC283" s="68">
        <v>8164.76</v>
      </c>
      <c r="AD283" s="66">
        <v>32659.03</v>
      </c>
      <c r="AE283" s="67">
        <v>15163.12</v>
      </c>
      <c r="AF283" s="68">
        <v>15163.12</v>
      </c>
      <c r="AG283" s="68">
        <v>15163.12</v>
      </c>
      <c r="AH283" s="68">
        <v>15163.12</v>
      </c>
      <c r="AI283" s="66">
        <v>60652.480000000003</v>
      </c>
      <c r="AJ283" s="69">
        <v>216265.51</v>
      </c>
      <c r="AK283" s="406" t="s">
        <v>1258</v>
      </c>
      <c r="AL283" s="407">
        <v>61126.054988709904</v>
      </c>
      <c r="AM283" s="434">
        <f t="shared" si="170"/>
        <v>132208.60215053766</v>
      </c>
      <c r="AN283" s="435">
        <f t="shared" si="171"/>
        <v>35117.236559139783</v>
      </c>
      <c r="AO283" s="436">
        <f t="shared" si="172"/>
        <v>65217.720430107533</v>
      </c>
      <c r="AP283" s="437">
        <f t="shared" si="173"/>
        <v>2.16</v>
      </c>
      <c r="AQ283" s="438">
        <f t="shared" si="173"/>
        <v>0.56999999999999995</v>
      </c>
      <c r="AR283" s="438">
        <f t="shared" si="173"/>
        <v>1.07</v>
      </c>
      <c r="AS283" s="443">
        <f t="shared" si="174"/>
        <v>3.8</v>
      </c>
      <c r="AT283" s="437">
        <f t="shared" si="175"/>
        <v>2.0099999999999998</v>
      </c>
      <c r="AU283" s="438">
        <f t="shared" si="176"/>
        <v>0.53</v>
      </c>
      <c r="AV283" s="438">
        <f t="shared" si="177"/>
        <v>0.99</v>
      </c>
      <c r="AW283" s="444">
        <f t="shared" si="178"/>
        <v>3.5300000000000002</v>
      </c>
      <c r="AX283" s="441">
        <f t="shared" si="179"/>
        <v>2.0099999999999998</v>
      </c>
      <c r="AY283" s="70">
        <f t="shared" si="180"/>
        <v>4</v>
      </c>
      <c r="AZ283" s="438">
        <f t="shared" si="157"/>
        <v>0.13</v>
      </c>
      <c r="BA283" s="442">
        <f t="shared" si="158"/>
        <v>0.25</v>
      </c>
      <c r="BB283" s="438">
        <f t="shared" si="181"/>
        <v>2.0099999999999998</v>
      </c>
      <c r="BC283" s="70">
        <v>4</v>
      </c>
      <c r="BD283" s="438">
        <f t="shared" si="159"/>
        <v>0.13</v>
      </c>
      <c r="BE283" s="442">
        <f t="shared" si="160"/>
        <v>0.25</v>
      </c>
      <c r="BF283" s="438">
        <f t="shared" si="182"/>
        <v>2.0099999999999998</v>
      </c>
      <c r="BG283" s="70">
        <v>4</v>
      </c>
      <c r="BH283" s="438">
        <f t="shared" si="161"/>
        <v>0.13</v>
      </c>
      <c r="BI283" s="442">
        <f t="shared" si="162"/>
        <v>0.25</v>
      </c>
      <c r="BJ283" s="438">
        <f t="shared" si="183"/>
        <v>2.0099999999999998</v>
      </c>
      <c r="BK283" s="70">
        <v>4</v>
      </c>
      <c r="BL283" s="438">
        <f t="shared" si="163"/>
        <v>0.13</v>
      </c>
      <c r="BM283" s="442">
        <f t="shared" si="164"/>
        <v>0.25</v>
      </c>
      <c r="BN283" s="93">
        <v>0</v>
      </c>
      <c r="BO283" s="93">
        <f>+INDEX(FY2018_ALL_Targets!DV:DV,MATCH('Final Comp Values'!C283,FY2018_ALL_Targets!B:B,0))</f>
        <v>0</v>
      </c>
      <c r="BP283" s="93">
        <f>++INDEX(FY2018_ALL_Targets!DW:DW,MATCH('Final Comp Values'!C283,FY2018_ALL_Targets!B:B,0))</f>
        <v>0</v>
      </c>
      <c r="BQ283" s="539">
        <f>++INDEX(FY2018_ALL_Targets!DX:DX,MATCH('Final Comp Values'!$C283,FY2018_ALL_Targets!$B:$B,0))</f>
        <v>0</v>
      </c>
      <c r="BR283" s="437">
        <f t="shared" si="165"/>
        <v>0</v>
      </c>
      <c r="BS283" s="438">
        <f t="shared" si="166"/>
        <v>0</v>
      </c>
      <c r="BT283" s="543">
        <f t="shared" si="184"/>
        <v>0</v>
      </c>
      <c r="BU283" s="437">
        <f t="shared" si="185"/>
        <v>3.53</v>
      </c>
      <c r="BV283" s="438">
        <f t="shared" si="167"/>
        <v>215774.97411014594</v>
      </c>
      <c r="BW283" s="548">
        <f t="shared" si="186"/>
        <v>5.820147601569509E-4</v>
      </c>
      <c r="BX283" s="437">
        <f t="shared" si="168"/>
        <v>0</v>
      </c>
      <c r="BY283" s="551">
        <f t="shared" si="169"/>
        <v>0</v>
      </c>
      <c r="BZ283" s="471">
        <f t="shared" si="187"/>
        <v>0</v>
      </c>
      <c r="CA283" s="469">
        <f t="shared" si="188"/>
        <v>216265.51</v>
      </c>
      <c r="CB283" s="471">
        <f t="shared" si="189"/>
        <v>215774.97411014594</v>
      </c>
      <c r="CC283" s="471">
        <f t="shared" si="190"/>
        <v>0</v>
      </c>
      <c r="CD283" s="474">
        <f t="shared" si="191"/>
        <v>0</v>
      </c>
      <c r="CE283" s="474">
        <f t="shared" si="192"/>
        <v>-490.53588985407259</v>
      </c>
      <c r="CF283" s="472">
        <f t="shared" si="193"/>
        <v>490.53588985407259</v>
      </c>
      <c r="CG283" s="473">
        <f t="shared" si="194"/>
        <v>0</v>
      </c>
    </row>
    <row r="284" spans="1:85" s="71" customFormat="1" ht="15.75" customHeight="1" x14ac:dyDescent="0.25">
      <c r="A284" s="119">
        <v>1026315</v>
      </c>
      <c r="B284" s="120">
        <v>4413</v>
      </c>
      <c r="C284" s="120">
        <v>675035</v>
      </c>
      <c r="D284" s="120" t="s">
        <v>1258</v>
      </c>
      <c r="E284" s="121" t="s">
        <v>212</v>
      </c>
      <c r="F284" s="121" t="s">
        <v>1390</v>
      </c>
      <c r="G284" s="122" t="s">
        <v>1260</v>
      </c>
      <c r="H284" s="123" t="s">
        <v>1390</v>
      </c>
      <c r="I284" s="70" t="s">
        <v>35</v>
      </c>
      <c r="J284" s="70" t="s">
        <v>35</v>
      </c>
      <c r="K284" s="70" t="s">
        <v>1262</v>
      </c>
      <c r="L284" s="70"/>
      <c r="M284" s="70"/>
      <c r="N284" s="77"/>
      <c r="O284" s="70">
        <v>441305</v>
      </c>
      <c r="P284" s="78">
        <v>7707</v>
      </c>
      <c r="Q284" s="79">
        <v>41640</v>
      </c>
      <c r="R284" s="79">
        <v>41973</v>
      </c>
      <c r="S284" s="78">
        <v>8422</v>
      </c>
      <c r="T284" s="80" t="s">
        <v>1265</v>
      </c>
      <c r="U284" s="61">
        <v>1.079491154888908E-3</v>
      </c>
      <c r="V284" s="62">
        <v>8.5660144039637596E-4</v>
      </c>
      <c r="W284" s="30">
        <v>102547</v>
      </c>
      <c r="X284" s="63">
        <v>102547</v>
      </c>
      <c r="Y284" s="63">
        <v>205094</v>
      </c>
      <c r="Z284" s="67">
        <v>13619.25</v>
      </c>
      <c r="AA284" s="68">
        <v>13619.25</v>
      </c>
      <c r="AB284" s="68">
        <v>13619.25</v>
      </c>
      <c r="AC284" s="68">
        <v>13619.25</v>
      </c>
      <c r="AD284" s="66">
        <v>54476.99</v>
      </c>
      <c r="AE284" s="67">
        <v>25292.89</v>
      </c>
      <c r="AF284" s="68">
        <v>25292.89</v>
      </c>
      <c r="AG284" s="68">
        <v>25292.89</v>
      </c>
      <c r="AH284" s="68">
        <v>25292.89</v>
      </c>
      <c r="AI284" s="66">
        <v>101171.56</v>
      </c>
      <c r="AJ284" s="69">
        <v>360742.55</v>
      </c>
      <c r="AK284" s="406" t="s">
        <v>1258</v>
      </c>
      <c r="AL284" s="407">
        <v>61126.054988709904</v>
      </c>
      <c r="AM284" s="434">
        <f t="shared" si="170"/>
        <v>220531.18279569893</v>
      </c>
      <c r="AN284" s="435">
        <f t="shared" si="171"/>
        <v>58577.408602150543</v>
      </c>
      <c r="AO284" s="436">
        <f t="shared" si="172"/>
        <v>108786.62365591398</v>
      </c>
      <c r="AP284" s="437">
        <f t="shared" si="173"/>
        <v>3.61</v>
      </c>
      <c r="AQ284" s="438">
        <f t="shared" si="173"/>
        <v>0.96</v>
      </c>
      <c r="AR284" s="438">
        <f t="shared" si="173"/>
        <v>1.78</v>
      </c>
      <c r="AS284" s="443">
        <f t="shared" si="174"/>
        <v>6.3500000000000005</v>
      </c>
      <c r="AT284" s="437">
        <f t="shared" si="175"/>
        <v>3.36</v>
      </c>
      <c r="AU284" s="438">
        <f t="shared" si="176"/>
        <v>0.89</v>
      </c>
      <c r="AV284" s="438">
        <f t="shared" si="177"/>
        <v>1.66</v>
      </c>
      <c r="AW284" s="444">
        <f t="shared" si="178"/>
        <v>5.91</v>
      </c>
      <c r="AX284" s="441">
        <f t="shared" si="179"/>
        <v>3.36</v>
      </c>
      <c r="AY284" s="70">
        <f t="shared" si="180"/>
        <v>4</v>
      </c>
      <c r="AZ284" s="438">
        <f t="shared" si="157"/>
        <v>0.22</v>
      </c>
      <c r="BA284" s="442">
        <f t="shared" si="158"/>
        <v>0.42</v>
      </c>
      <c r="BB284" s="438">
        <f t="shared" si="181"/>
        <v>3.36</v>
      </c>
      <c r="BC284" s="70">
        <v>4</v>
      </c>
      <c r="BD284" s="438">
        <f t="shared" si="159"/>
        <v>0.22</v>
      </c>
      <c r="BE284" s="442">
        <f t="shared" si="160"/>
        <v>0.42</v>
      </c>
      <c r="BF284" s="438">
        <f t="shared" si="182"/>
        <v>3.36</v>
      </c>
      <c r="BG284" s="70">
        <v>4</v>
      </c>
      <c r="BH284" s="438">
        <f t="shared" si="161"/>
        <v>0.22</v>
      </c>
      <c r="BI284" s="442">
        <f t="shared" si="162"/>
        <v>0.42</v>
      </c>
      <c r="BJ284" s="438">
        <f t="shared" si="183"/>
        <v>3.36</v>
      </c>
      <c r="BK284" s="70">
        <v>4</v>
      </c>
      <c r="BL284" s="438">
        <f t="shared" si="163"/>
        <v>0.22</v>
      </c>
      <c r="BM284" s="442">
        <f t="shared" si="164"/>
        <v>0.42</v>
      </c>
      <c r="BN284" s="93">
        <v>0</v>
      </c>
      <c r="BO284" s="93">
        <f>+INDEX(FY2018_ALL_Targets!DV:DV,MATCH('Final Comp Values'!C284,FY2018_ALL_Targets!B:B,0))</f>
        <v>0</v>
      </c>
      <c r="BP284" s="93">
        <f>++INDEX(FY2018_ALL_Targets!DW:DW,MATCH('Final Comp Values'!C284,FY2018_ALL_Targets!B:B,0))</f>
        <v>0</v>
      </c>
      <c r="BQ284" s="539">
        <f>++INDEX(FY2018_ALL_Targets!DX:DX,MATCH('Final Comp Values'!$C284,FY2018_ALL_Targets!$B:$B,0))</f>
        <v>0</v>
      </c>
      <c r="BR284" s="437">
        <f t="shared" si="165"/>
        <v>0</v>
      </c>
      <c r="BS284" s="438">
        <f t="shared" si="166"/>
        <v>0</v>
      </c>
      <c r="BT284" s="543">
        <f t="shared" si="184"/>
        <v>0</v>
      </c>
      <c r="BU284" s="437">
        <f t="shared" si="185"/>
        <v>5.92</v>
      </c>
      <c r="BV284" s="438">
        <f t="shared" si="167"/>
        <v>361866.24553316261</v>
      </c>
      <c r="BW284" s="548">
        <f t="shared" si="186"/>
        <v>9.760700793566997E-4</v>
      </c>
      <c r="BX284" s="437">
        <f t="shared" si="168"/>
        <v>0</v>
      </c>
      <c r="BY284" s="551">
        <f t="shared" si="169"/>
        <v>0</v>
      </c>
      <c r="BZ284" s="471">
        <f t="shared" si="187"/>
        <v>0</v>
      </c>
      <c r="CA284" s="469">
        <f t="shared" si="188"/>
        <v>360742.55</v>
      </c>
      <c r="CB284" s="471">
        <f t="shared" si="189"/>
        <v>361866.24553316261</v>
      </c>
      <c r="CC284" s="471">
        <f t="shared" si="190"/>
        <v>9.9999999999997868E-3</v>
      </c>
      <c r="CD284" s="474">
        <f t="shared" si="191"/>
        <v>610.39348561758425</v>
      </c>
      <c r="CE284" s="474">
        <f t="shared" si="192"/>
        <v>1123.6955331626232</v>
      </c>
      <c r="CF284" s="472">
        <f t="shared" si="193"/>
        <v>-513.30204754503893</v>
      </c>
      <c r="CG284" s="473">
        <f t="shared" si="194"/>
        <v>0</v>
      </c>
    </row>
    <row r="285" spans="1:85" s="71" customFormat="1" ht="15.75" customHeight="1" x14ac:dyDescent="0.25">
      <c r="A285" s="119">
        <v>1026671</v>
      </c>
      <c r="B285" s="120">
        <v>103091</v>
      </c>
      <c r="C285" s="120">
        <v>676144</v>
      </c>
      <c r="D285" s="120" t="s">
        <v>1258</v>
      </c>
      <c r="E285" s="121" t="s">
        <v>444</v>
      </c>
      <c r="F285" s="121" t="s">
        <v>1390</v>
      </c>
      <c r="G285" s="122" t="s">
        <v>1260</v>
      </c>
      <c r="H285" s="123" t="s">
        <v>1390</v>
      </c>
      <c r="I285" s="70" t="s">
        <v>35</v>
      </c>
      <c r="J285" s="70" t="s">
        <v>35</v>
      </c>
      <c r="K285" s="70" t="s">
        <v>1262</v>
      </c>
      <c r="L285" s="70"/>
      <c r="M285" s="70"/>
      <c r="N285" s="77"/>
      <c r="O285" s="86">
        <v>1015058</v>
      </c>
      <c r="P285" s="78">
        <v>24678</v>
      </c>
      <c r="Q285" s="79">
        <v>41640</v>
      </c>
      <c r="R285" s="79">
        <v>42004</v>
      </c>
      <c r="S285" s="78">
        <v>24678</v>
      </c>
      <c r="T285" s="80" t="s">
        <v>1263</v>
      </c>
      <c r="U285" s="61">
        <v>3.1631064735631051E-3</v>
      </c>
      <c r="V285" s="62">
        <v>2.5099988537285404E-3</v>
      </c>
      <c r="W285" s="30">
        <v>300482</v>
      </c>
      <c r="X285" s="63">
        <v>300482</v>
      </c>
      <c r="Y285" s="63">
        <v>600964</v>
      </c>
      <c r="Z285" s="67">
        <v>39906.89</v>
      </c>
      <c r="AA285" s="68">
        <v>39906.89</v>
      </c>
      <c r="AB285" s="68">
        <v>39906.89</v>
      </c>
      <c r="AC285" s="68">
        <v>39906.89</v>
      </c>
      <c r="AD285" s="66">
        <v>159627.54999999999</v>
      </c>
      <c r="AE285" s="67">
        <v>74112.789999999994</v>
      </c>
      <c r="AF285" s="68">
        <v>74112.789999999994</v>
      </c>
      <c r="AG285" s="68">
        <v>74112.789999999994</v>
      </c>
      <c r="AH285" s="68">
        <v>74112.789999999994</v>
      </c>
      <c r="AI285" s="66">
        <v>296451.17</v>
      </c>
      <c r="AJ285" s="69">
        <v>1057042.72</v>
      </c>
      <c r="AK285" s="406" t="s">
        <v>1258</v>
      </c>
      <c r="AL285" s="407">
        <v>61126.054988709904</v>
      </c>
      <c r="AM285" s="434">
        <f t="shared" si="170"/>
        <v>646197.84946236562</v>
      </c>
      <c r="AN285" s="435">
        <f t="shared" si="171"/>
        <v>171642.52688172043</v>
      </c>
      <c r="AO285" s="436">
        <f t="shared" si="172"/>
        <v>318764.69892473117</v>
      </c>
      <c r="AP285" s="437">
        <f t="shared" si="173"/>
        <v>10.57</v>
      </c>
      <c r="AQ285" s="438">
        <f t="shared" si="173"/>
        <v>2.81</v>
      </c>
      <c r="AR285" s="438">
        <f t="shared" si="173"/>
        <v>5.21</v>
      </c>
      <c r="AS285" s="443">
        <f t="shared" si="174"/>
        <v>18.59</v>
      </c>
      <c r="AT285" s="437">
        <f t="shared" si="175"/>
        <v>9.83</v>
      </c>
      <c r="AU285" s="438">
        <f t="shared" si="176"/>
        <v>2.61</v>
      </c>
      <c r="AV285" s="438">
        <f t="shared" si="177"/>
        <v>4.8499999999999996</v>
      </c>
      <c r="AW285" s="444">
        <f t="shared" si="178"/>
        <v>17.29</v>
      </c>
      <c r="AX285" s="441">
        <f t="shared" si="179"/>
        <v>9.83</v>
      </c>
      <c r="AY285" s="70">
        <f t="shared" si="180"/>
        <v>4</v>
      </c>
      <c r="AZ285" s="438">
        <f t="shared" si="157"/>
        <v>0.65</v>
      </c>
      <c r="BA285" s="442">
        <f t="shared" si="158"/>
        <v>1.21</v>
      </c>
      <c r="BB285" s="438">
        <f t="shared" si="181"/>
        <v>9.83</v>
      </c>
      <c r="BC285" s="70">
        <v>4</v>
      </c>
      <c r="BD285" s="438">
        <f t="shared" si="159"/>
        <v>0.65</v>
      </c>
      <c r="BE285" s="442">
        <f t="shared" si="160"/>
        <v>1.21</v>
      </c>
      <c r="BF285" s="438">
        <f t="shared" si="182"/>
        <v>9.83</v>
      </c>
      <c r="BG285" s="70">
        <v>4</v>
      </c>
      <c r="BH285" s="438">
        <f t="shared" si="161"/>
        <v>0.65</v>
      </c>
      <c r="BI285" s="442">
        <f t="shared" si="162"/>
        <v>1.21</v>
      </c>
      <c r="BJ285" s="438">
        <f t="shared" si="183"/>
        <v>9.83</v>
      </c>
      <c r="BK285" s="70">
        <v>4</v>
      </c>
      <c r="BL285" s="438">
        <f t="shared" si="163"/>
        <v>0.65</v>
      </c>
      <c r="BM285" s="442">
        <f t="shared" si="164"/>
        <v>1.21</v>
      </c>
      <c r="BN285" s="93">
        <v>0</v>
      </c>
      <c r="BO285" s="93">
        <f>+INDEX(FY2018_ALL_Targets!DV:DV,MATCH('Final Comp Values'!C285,FY2018_ALL_Targets!B:B,0))</f>
        <v>0</v>
      </c>
      <c r="BP285" s="93">
        <f>++INDEX(FY2018_ALL_Targets!DW:DW,MATCH('Final Comp Values'!C285,FY2018_ALL_Targets!B:B,0))</f>
        <v>0</v>
      </c>
      <c r="BQ285" s="539">
        <f>++INDEX(FY2018_ALL_Targets!DX:DX,MATCH('Final Comp Values'!$C285,FY2018_ALL_Targets!$B:$B,0))</f>
        <v>0</v>
      </c>
      <c r="BR285" s="437">
        <f t="shared" si="165"/>
        <v>0</v>
      </c>
      <c r="BS285" s="438">
        <f t="shared" si="166"/>
        <v>0</v>
      </c>
      <c r="BT285" s="543">
        <f t="shared" si="184"/>
        <v>0</v>
      </c>
      <c r="BU285" s="437">
        <f t="shared" si="185"/>
        <v>17.27</v>
      </c>
      <c r="BV285" s="438">
        <f t="shared" si="167"/>
        <v>1055646.9696550199</v>
      </c>
      <c r="BW285" s="548">
        <f t="shared" si="186"/>
        <v>2.8474206537990208E-3</v>
      </c>
      <c r="BX285" s="437">
        <f t="shared" si="168"/>
        <v>0</v>
      </c>
      <c r="BY285" s="551">
        <f t="shared" si="169"/>
        <v>0</v>
      </c>
      <c r="BZ285" s="471">
        <f t="shared" si="187"/>
        <v>0</v>
      </c>
      <c r="CA285" s="469">
        <f t="shared" si="188"/>
        <v>1057042.72</v>
      </c>
      <c r="CB285" s="471">
        <f t="shared" si="189"/>
        <v>1055646.9696550199</v>
      </c>
      <c r="CC285" s="471">
        <f t="shared" si="190"/>
        <v>-1.9999999999999574E-2</v>
      </c>
      <c r="CD285" s="474">
        <f t="shared" si="191"/>
        <v>-1222.7214806246125</v>
      </c>
      <c r="CE285" s="474">
        <f t="shared" si="192"/>
        <v>-1395.7503449800424</v>
      </c>
      <c r="CF285" s="472">
        <f t="shared" si="193"/>
        <v>173.02886435542996</v>
      </c>
      <c r="CG285" s="473">
        <f t="shared" si="194"/>
        <v>0</v>
      </c>
    </row>
    <row r="286" spans="1:85" s="71" customFormat="1" ht="15.75" customHeight="1" x14ac:dyDescent="0.25">
      <c r="A286" s="119">
        <v>1025934</v>
      </c>
      <c r="B286" s="120">
        <v>113</v>
      </c>
      <c r="C286" s="120">
        <v>675754</v>
      </c>
      <c r="D286" s="120" t="s">
        <v>1298</v>
      </c>
      <c r="E286" s="121" t="s">
        <v>546</v>
      </c>
      <c r="F286" s="121" t="s">
        <v>1390</v>
      </c>
      <c r="G286" s="122" t="s">
        <v>1260</v>
      </c>
      <c r="H286" s="123" t="s">
        <v>1390</v>
      </c>
      <c r="I286" s="70" t="s">
        <v>35</v>
      </c>
      <c r="J286" s="70" t="s">
        <v>1262</v>
      </c>
      <c r="K286" s="70" t="s">
        <v>35</v>
      </c>
      <c r="L286" s="70"/>
      <c r="M286" s="70"/>
      <c r="N286" s="77"/>
      <c r="O286" s="70">
        <v>1025934</v>
      </c>
      <c r="P286" s="78">
        <v>694</v>
      </c>
      <c r="Q286" s="79">
        <v>41944</v>
      </c>
      <c r="R286" s="79">
        <v>42004</v>
      </c>
      <c r="S286" s="78">
        <v>4153</v>
      </c>
      <c r="T286" s="80" t="s">
        <v>1263</v>
      </c>
      <c r="U286" s="61">
        <v>5.3231141845804268E-4</v>
      </c>
      <c r="V286" s="62">
        <v>4.224015414350688E-4</v>
      </c>
      <c r="W286" s="30">
        <v>50567</v>
      </c>
      <c r="X286" s="63">
        <v>50567</v>
      </c>
      <c r="Y286" s="63">
        <v>101134</v>
      </c>
      <c r="Z286" s="67">
        <v>6715.83</v>
      </c>
      <c r="AA286" s="68">
        <v>6715.83</v>
      </c>
      <c r="AB286" s="68">
        <v>6715.83</v>
      </c>
      <c r="AC286" s="68">
        <v>6715.83</v>
      </c>
      <c r="AD286" s="66">
        <v>26863.33</v>
      </c>
      <c r="AE286" s="67">
        <v>12472.26</v>
      </c>
      <c r="AF286" s="68">
        <v>12472.26</v>
      </c>
      <c r="AG286" s="68">
        <v>12472.26</v>
      </c>
      <c r="AH286" s="68">
        <v>12472.26</v>
      </c>
      <c r="AI286" s="66">
        <v>49889.04</v>
      </c>
      <c r="AJ286" s="69">
        <v>177886.37</v>
      </c>
      <c r="AK286" s="406" t="s">
        <v>1298</v>
      </c>
      <c r="AL286" s="407">
        <v>76450.745475824064</v>
      </c>
      <c r="AM286" s="434">
        <f t="shared" si="170"/>
        <v>108746.2365591398</v>
      </c>
      <c r="AN286" s="435">
        <f t="shared" si="171"/>
        <v>28885.301075268821</v>
      </c>
      <c r="AO286" s="436">
        <f t="shared" si="172"/>
        <v>53644.129032258068</v>
      </c>
      <c r="AP286" s="437">
        <f t="shared" si="173"/>
        <v>1.42</v>
      </c>
      <c r="AQ286" s="438">
        <f t="shared" si="173"/>
        <v>0.38</v>
      </c>
      <c r="AR286" s="438">
        <f t="shared" si="173"/>
        <v>0.7</v>
      </c>
      <c r="AS286" s="443">
        <f t="shared" si="174"/>
        <v>2.5</v>
      </c>
      <c r="AT286" s="437">
        <f t="shared" si="175"/>
        <v>1.32</v>
      </c>
      <c r="AU286" s="438">
        <f t="shared" si="176"/>
        <v>0.35</v>
      </c>
      <c r="AV286" s="438">
        <f t="shared" si="177"/>
        <v>0.65</v>
      </c>
      <c r="AW286" s="444">
        <f t="shared" si="178"/>
        <v>2.3199999999999998</v>
      </c>
      <c r="AX286" s="441">
        <f t="shared" si="179"/>
        <v>1.32</v>
      </c>
      <c r="AY286" s="70">
        <f t="shared" si="180"/>
        <v>4</v>
      </c>
      <c r="AZ286" s="438">
        <f t="shared" si="157"/>
        <v>0.09</v>
      </c>
      <c r="BA286" s="442">
        <f t="shared" si="158"/>
        <v>0.16</v>
      </c>
      <c r="BB286" s="438">
        <f t="shared" si="181"/>
        <v>1.32</v>
      </c>
      <c r="BC286" s="70">
        <v>4</v>
      </c>
      <c r="BD286" s="438">
        <f t="shared" si="159"/>
        <v>0.09</v>
      </c>
      <c r="BE286" s="442">
        <f t="shared" si="160"/>
        <v>0.16</v>
      </c>
      <c r="BF286" s="438">
        <f t="shared" si="182"/>
        <v>1.32</v>
      </c>
      <c r="BG286" s="70">
        <v>4</v>
      </c>
      <c r="BH286" s="438">
        <f t="shared" si="161"/>
        <v>0.09</v>
      </c>
      <c r="BI286" s="442">
        <f t="shared" si="162"/>
        <v>0.16</v>
      </c>
      <c r="BJ286" s="438">
        <f t="shared" si="183"/>
        <v>1.32</v>
      </c>
      <c r="BK286" s="70">
        <v>4</v>
      </c>
      <c r="BL286" s="438">
        <f t="shared" si="163"/>
        <v>0.09</v>
      </c>
      <c r="BM286" s="442">
        <f t="shared" si="164"/>
        <v>0.16</v>
      </c>
      <c r="BN286" s="93">
        <v>0</v>
      </c>
      <c r="BO286" s="93">
        <f>+INDEX(FY2018_ALL_Targets!DV:DV,MATCH('Final Comp Values'!C286,FY2018_ALL_Targets!B:B,0))</f>
        <v>0</v>
      </c>
      <c r="BP286" s="93">
        <f>++INDEX(FY2018_ALL_Targets!DW:DW,MATCH('Final Comp Values'!C286,FY2018_ALL_Targets!B:B,0))</f>
        <v>0</v>
      </c>
      <c r="BQ286" s="539">
        <f>++INDEX(FY2018_ALL_Targets!DX:DX,MATCH('Final Comp Values'!$C286,FY2018_ALL_Targets!$B:$B,0))</f>
        <v>0</v>
      </c>
      <c r="BR286" s="437">
        <f t="shared" si="165"/>
        <v>0</v>
      </c>
      <c r="BS286" s="438">
        <f t="shared" si="166"/>
        <v>0</v>
      </c>
      <c r="BT286" s="543">
        <f t="shared" si="184"/>
        <v>0</v>
      </c>
      <c r="BU286" s="437">
        <f t="shared" si="185"/>
        <v>2.3200000000000003</v>
      </c>
      <c r="BV286" s="438">
        <f t="shared" si="167"/>
        <v>177365.72950391186</v>
      </c>
      <c r="BW286" s="548">
        <f t="shared" si="186"/>
        <v>4.7841262844775824E-4</v>
      </c>
      <c r="BX286" s="437">
        <f t="shared" si="168"/>
        <v>0</v>
      </c>
      <c r="BY286" s="551">
        <f t="shared" si="169"/>
        <v>0</v>
      </c>
      <c r="BZ286" s="471">
        <f t="shared" si="187"/>
        <v>2.2204460492503131E-16</v>
      </c>
      <c r="CA286" s="469">
        <f t="shared" si="188"/>
        <v>177886.37</v>
      </c>
      <c r="CB286" s="471">
        <f t="shared" si="189"/>
        <v>177365.72950391186</v>
      </c>
      <c r="CC286" s="471">
        <f t="shared" si="190"/>
        <v>0</v>
      </c>
      <c r="CD286" s="474">
        <f t="shared" si="191"/>
        <v>0</v>
      </c>
      <c r="CE286" s="474">
        <f t="shared" si="192"/>
        <v>-520.64049608813366</v>
      </c>
      <c r="CF286" s="472">
        <f t="shared" si="193"/>
        <v>520.64049608813366</v>
      </c>
      <c r="CG286" s="473">
        <f t="shared" si="194"/>
        <v>0</v>
      </c>
    </row>
    <row r="287" spans="1:85" s="71" customFormat="1" ht="15.75" customHeight="1" x14ac:dyDescent="0.25">
      <c r="A287" s="119">
        <v>466801</v>
      </c>
      <c r="B287" s="120">
        <v>4668</v>
      </c>
      <c r="C287" s="120" t="s">
        <v>1627</v>
      </c>
      <c r="D287" s="120" t="s">
        <v>1298</v>
      </c>
      <c r="E287" s="121" t="s">
        <v>780</v>
      </c>
      <c r="F287" s="121" t="s">
        <v>1390</v>
      </c>
      <c r="G287" s="122" t="s">
        <v>1260</v>
      </c>
      <c r="H287" s="123" t="s">
        <v>1390</v>
      </c>
      <c r="I287" s="70" t="s">
        <v>35</v>
      </c>
      <c r="J287" s="70" t="s">
        <v>1262</v>
      </c>
      <c r="K287" s="70" t="s">
        <v>35</v>
      </c>
      <c r="L287" s="70"/>
      <c r="M287" s="70"/>
      <c r="N287" s="77"/>
      <c r="O287" s="70">
        <v>466801</v>
      </c>
      <c r="P287" s="78">
        <v>21609</v>
      </c>
      <c r="Q287" s="79">
        <v>41640</v>
      </c>
      <c r="R287" s="79">
        <v>42004</v>
      </c>
      <c r="S287" s="78">
        <v>21609</v>
      </c>
      <c r="T287" s="80" t="s">
        <v>1263</v>
      </c>
      <c r="U287" s="61">
        <v>2.7697369230579925E-3</v>
      </c>
      <c r="V287" s="62">
        <v>2.1978509291765958E-3</v>
      </c>
      <c r="W287" s="30">
        <v>263114</v>
      </c>
      <c r="X287" s="63">
        <v>263114</v>
      </c>
      <c r="Y287" s="63">
        <v>526228</v>
      </c>
      <c r="Z287" s="67">
        <v>34944</v>
      </c>
      <c r="AA287" s="68">
        <v>34944</v>
      </c>
      <c r="AB287" s="68">
        <v>34944</v>
      </c>
      <c r="AC287" s="68">
        <v>34944</v>
      </c>
      <c r="AD287" s="66">
        <v>139775.98000000001</v>
      </c>
      <c r="AE287" s="67">
        <v>64895.99</v>
      </c>
      <c r="AF287" s="68">
        <v>64895.99</v>
      </c>
      <c r="AG287" s="68">
        <v>64895.99</v>
      </c>
      <c r="AH287" s="68">
        <v>64895.99</v>
      </c>
      <c r="AI287" s="66">
        <v>259583.97</v>
      </c>
      <c r="AJ287" s="69">
        <v>925587.95</v>
      </c>
      <c r="AK287" s="406" t="s">
        <v>1298</v>
      </c>
      <c r="AL287" s="407">
        <v>76450.745475824064</v>
      </c>
      <c r="AM287" s="434">
        <f t="shared" si="170"/>
        <v>565836.55913978501</v>
      </c>
      <c r="AN287" s="435">
        <f t="shared" si="171"/>
        <v>150296.75268817207</v>
      </c>
      <c r="AO287" s="436">
        <f t="shared" si="172"/>
        <v>279122.54838709679</v>
      </c>
      <c r="AP287" s="437">
        <f t="shared" si="173"/>
        <v>7.4</v>
      </c>
      <c r="AQ287" s="438">
        <f t="shared" si="173"/>
        <v>1.97</v>
      </c>
      <c r="AR287" s="438">
        <f t="shared" si="173"/>
        <v>3.65</v>
      </c>
      <c r="AS287" s="443">
        <f t="shared" si="174"/>
        <v>13.020000000000001</v>
      </c>
      <c r="AT287" s="437">
        <f t="shared" si="175"/>
        <v>6.88</v>
      </c>
      <c r="AU287" s="438">
        <f t="shared" si="176"/>
        <v>1.83</v>
      </c>
      <c r="AV287" s="438">
        <f t="shared" si="177"/>
        <v>3.4</v>
      </c>
      <c r="AW287" s="444">
        <f t="shared" si="178"/>
        <v>12.110000000000001</v>
      </c>
      <c r="AX287" s="441">
        <f t="shared" si="179"/>
        <v>6.88</v>
      </c>
      <c r="AY287" s="70">
        <f t="shared" si="180"/>
        <v>4</v>
      </c>
      <c r="AZ287" s="438">
        <f t="shared" si="157"/>
        <v>0.46</v>
      </c>
      <c r="BA287" s="442">
        <f t="shared" si="158"/>
        <v>0.85</v>
      </c>
      <c r="BB287" s="438">
        <f t="shared" si="181"/>
        <v>6.88</v>
      </c>
      <c r="BC287" s="70">
        <v>4</v>
      </c>
      <c r="BD287" s="438">
        <f t="shared" si="159"/>
        <v>0.46</v>
      </c>
      <c r="BE287" s="442">
        <f t="shared" si="160"/>
        <v>0.85</v>
      </c>
      <c r="BF287" s="438">
        <f t="shared" si="182"/>
        <v>6.88</v>
      </c>
      <c r="BG287" s="70">
        <v>4</v>
      </c>
      <c r="BH287" s="438">
        <f t="shared" si="161"/>
        <v>0.46</v>
      </c>
      <c r="BI287" s="442">
        <f t="shared" si="162"/>
        <v>0.85</v>
      </c>
      <c r="BJ287" s="438">
        <f t="shared" si="183"/>
        <v>6.88</v>
      </c>
      <c r="BK287" s="70">
        <v>4</v>
      </c>
      <c r="BL287" s="438">
        <f t="shared" si="163"/>
        <v>0.46</v>
      </c>
      <c r="BM287" s="442">
        <f t="shared" si="164"/>
        <v>0.85</v>
      </c>
      <c r="BN287" s="93">
        <v>0</v>
      </c>
      <c r="BO287" s="93">
        <f>+INDEX(FY2018_ALL_Targets!DV:DV,MATCH('Final Comp Values'!C287,FY2018_ALL_Targets!B:B,0))</f>
        <v>0</v>
      </c>
      <c r="BP287" s="93">
        <f>++INDEX(FY2018_ALL_Targets!DW:DW,MATCH('Final Comp Values'!C287,FY2018_ALL_Targets!B:B,0))</f>
        <v>0</v>
      </c>
      <c r="BQ287" s="539">
        <f>++INDEX(FY2018_ALL_Targets!DX:DX,MATCH('Final Comp Values'!$C287,FY2018_ALL_Targets!$B:$B,0))</f>
        <v>0</v>
      </c>
      <c r="BR287" s="437">
        <f t="shared" si="165"/>
        <v>0</v>
      </c>
      <c r="BS287" s="438">
        <f t="shared" si="166"/>
        <v>0</v>
      </c>
      <c r="BT287" s="543">
        <f t="shared" si="184"/>
        <v>0</v>
      </c>
      <c r="BU287" s="437">
        <f t="shared" si="185"/>
        <v>12.120000000000001</v>
      </c>
      <c r="BV287" s="438">
        <f t="shared" si="167"/>
        <v>926583.03516698768</v>
      </c>
      <c r="BW287" s="548">
        <f t="shared" si="186"/>
        <v>2.4992935589598399E-3</v>
      </c>
      <c r="BX287" s="437">
        <f t="shared" si="168"/>
        <v>0</v>
      </c>
      <c r="BY287" s="551">
        <f t="shared" si="169"/>
        <v>0</v>
      </c>
      <c r="BZ287" s="471">
        <f t="shared" si="187"/>
        <v>9.9920072216264089E-16</v>
      </c>
      <c r="CA287" s="469">
        <f t="shared" si="188"/>
        <v>925587.95</v>
      </c>
      <c r="CB287" s="471">
        <f t="shared" si="189"/>
        <v>926583.03516698768</v>
      </c>
      <c r="CC287" s="471">
        <f t="shared" si="190"/>
        <v>9.9999999999997868E-3</v>
      </c>
      <c r="CD287" s="474">
        <f t="shared" si="191"/>
        <v>764.31705202310491</v>
      </c>
      <c r="CE287" s="474">
        <f t="shared" si="192"/>
        <v>995.08516698773019</v>
      </c>
      <c r="CF287" s="472">
        <f t="shared" si="193"/>
        <v>-230.76811496462528</v>
      </c>
      <c r="CG287" s="473">
        <f t="shared" si="194"/>
        <v>0</v>
      </c>
    </row>
    <row r="288" spans="1:85" s="71" customFormat="1" ht="15.75" customHeight="1" x14ac:dyDescent="0.25">
      <c r="A288" s="119">
        <v>1027269</v>
      </c>
      <c r="B288" s="120">
        <v>4755</v>
      </c>
      <c r="C288" s="120">
        <v>455653</v>
      </c>
      <c r="D288" s="120" t="s">
        <v>1298</v>
      </c>
      <c r="E288" s="121" t="s">
        <v>810</v>
      </c>
      <c r="F288" s="121" t="s">
        <v>1390</v>
      </c>
      <c r="G288" s="122" t="s">
        <v>1260</v>
      </c>
      <c r="H288" s="123" t="s">
        <v>1390</v>
      </c>
      <c r="I288" s="70" t="s">
        <v>35</v>
      </c>
      <c r="J288" s="70" t="s">
        <v>1262</v>
      </c>
      <c r="K288" s="70" t="s">
        <v>35</v>
      </c>
      <c r="L288" s="70"/>
      <c r="M288" s="70"/>
      <c r="N288" s="77"/>
      <c r="O288" s="70">
        <v>1015399</v>
      </c>
      <c r="P288" s="78">
        <v>40927</v>
      </c>
      <c r="Q288" s="79">
        <v>41640</v>
      </c>
      <c r="R288" s="79">
        <v>42004</v>
      </c>
      <c r="S288" s="78">
        <v>40927</v>
      </c>
      <c r="T288" s="80" t="s">
        <v>1263</v>
      </c>
      <c r="U288" s="61">
        <v>5.2458245661527354E-3</v>
      </c>
      <c r="V288" s="62">
        <v>4.162684297209983E-3</v>
      </c>
      <c r="W288" s="30">
        <v>498332</v>
      </c>
      <c r="X288" s="63">
        <v>498332</v>
      </c>
      <c r="Y288" s="63">
        <v>996664</v>
      </c>
      <c r="Z288" s="67">
        <v>66183.210000000006</v>
      </c>
      <c r="AA288" s="68">
        <v>66183.210000000006</v>
      </c>
      <c r="AB288" s="68">
        <v>66183.210000000006</v>
      </c>
      <c r="AC288" s="68">
        <v>66183.210000000006</v>
      </c>
      <c r="AD288" s="66">
        <v>264732.83</v>
      </c>
      <c r="AE288" s="67">
        <v>122911.67</v>
      </c>
      <c r="AF288" s="68">
        <v>122911.67</v>
      </c>
      <c r="AG288" s="68">
        <v>122911.67</v>
      </c>
      <c r="AH288" s="68">
        <v>122911.67</v>
      </c>
      <c r="AI288" s="66">
        <v>491646.68</v>
      </c>
      <c r="AJ288" s="69">
        <v>1753043.51</v>
      </c>
      <c r="AK288" s="406" t="s">
        <v>1298</v>
      </c>
      <c r="AL288" s="407">
        <v>76450.745475824064</v>
      </c>
      <c r="AM288" s="434">
        <f t="shared" si="170"/>
        <v>1071681.7204301076</v>
      </c>
      <c r="AN288" s="435">
        <f t="shared" si="171"/>
        <v>284658.95698924735</v>
      </c>
      <c r="AO288" s="436">
        <f t="shared" si="172"/>
        <v>528652.34408602153</v>
      </c>
      <c r="AP288" s="437">
        <f t="shared" si="173"/>
        <v>14.02</v>
      </c>
      <c r="AQ288" s="438">
        <f t="shared" si="173"/>
        <v>3.72</v>
      </c>
      <c r="AR288" s="438">
        <f t="shared" si="173"/>
        <v>6.91</v>
      </c>
      <c r="AS288" s="443">
        <f t="shared" si="174"/>
        <v>24.65</v>
      </c>
      <c r="AT288" s="437">
        <f t="shared" si="175"/>
        <v>13.04</v>
      </c>
      <c r="AU288" s="438">
        <f t="shared" si="176"/>
        <v>3.46</v>
      </c>
      <c r="AV288" s="438">
        <f t="shared" si="177"/>
        <v>6.43</v>
      </c>
      <c r="AW288" s="444">
        <f t="shared" si="178"/>
        <v>22.93</v>
      </c>
      <c r="AX288" s="441">
        <f t="shared" si="179"/>
        <v>13.04</v>
      </c>
      <c r="AY288" s="70">
        <f t="shared" si="180"/>
        <v>4</v>
      </c>
      <c r="AZ288" s="438">
        <f t="shared" si="157"/>
        <v>0.87</v>
      </c>
      <c r="BA288" s="442">
        <f t="shared" si="158"/>
        <v>1.61</v>
      </c>
      <c r="BB288" s="438">
        <f t="shared" si="181"/>
        <v>13.04</v>
      </c>
      <c r="BC288" s="70">
        <v>4</v>
      </c>
      <c r="BD288" s="438">
        <f t="shared" si="159"/>
        <v>0.87</v>
      </c>
      <c r="BE288" s="442">
        <f t="shared" si="160"/>
        <v>1.61</v>
      </c>
      <c r="BF288" s="438">
        <f t="shared" si="182"/>
        <v>13.04</v>
      </c>
      <c r="BG288" s="70">
        <v>4</v>
      </c>
      <c r="BH288" s="438">
        <f t="shared" si="161"/>
        <v>0.87</v>
      </c>
      <c r="BI288" s="442">
        <f t="shared" si="162"/>
        <v>1.61</v>
      </c>
      <c r="BJ288" s="438">
        <f t="shared" si="183"/>
        <v>13.04</v>
      </c>
      <c r="BK288" s="70">
        <v>4</v>
      </c>
      <c r="BL288" s="438">
        <f t="shared" si="163"/>
        <v>0.87</v>
      </c>
      <c r="BM288" s="442">
        <f t="shared" si="164"/>
        <v>1.61</v>
      </c>
      <c r="BN288" s="93">
        <v>0</v>
      </c>
      <c r="BO288" s="93">
        <f>+INDEX(FY2018_ALL_Targets!DV:DV,MATCH('Final Comp Values'!C288,FY2018_ALL_Targets!B:B,0))</f>
        <v>0</v>
      </c>
      <c r="BP288" s="93">
        <f>++INDEX(FY2018_ALL_Targets!DW:DW,MATCH('Final Comp Values'!C288,FY2018_ALL_Targets!B:B,0))</f>
        <v>0</v>
      </c>
      <c r="BQ288" s="539">
        <f>++INDEX(FY2018_ALL_Targets!DX:DX,MATCH('Final Comp Values'!$C288,FY2018_ALL_Targets!$B:$B,0))</f>
        <v>0</v>
      </c>
      <c r="BR288" s="437">
        <f t="shared" si="165"/>
        <v>0</v>
      </c>
      <c r="BS288" s="438">
        <f t="shared" si="166"/>
        <v>0</v>
      </c>
      <c r="BT288" s="543">
        <f t="shared" si="184"/>
        <v>0</v>
      </c>
      <c r="BU288" s="437">
        <f t="shared" si="185"/>
        <v>22.96</v>
      </c>
      <c r="BV288" s="438">
        <f t="shared" si="167"/>
        <v>1755309.1161249205</v>
      </c>
      <c r="BW288" s="548">
        <f t="shared" si="186"/>
        <v>4.7346353229140202E-3</v>
      </c>
      <c r="BX288" s="437">
        <f t="shared" si="168"/>
        <v>0</v>
      </c>
      <c r="BY288" s="551">
        <f t="shared" si="169"/>
        <v>0</v>
      </c>
      <c r="BZ288" s="471">
        <f t="shared" si="187"/>
        <v>0</v>
      </c>
      <c r="CA288" s="469">
        <f t="shared" si="188"/>
        <v>1753043.51</v>
      </c>
      <c r="CB288" s="471">
        <f t="shared" si="189"/>
        <v>1755309.1161249205</v>
      </c>
      <c r="CC288" s="471">
        <f t="shared" si="190"/>
        <v>3.0000000000001137E-2</v>
      </c>
      <c r="CD288" s="474">
        <f t="shared" si="191"/>
        <v>2293.5588879198431</v>
      </c>
      <c r="CE288" s="474">
        <f t="shared" si="192"/>
        <v>2265.6061249205377</v>
      </c>
      <c r="CF288" s="472">
        <f t="shared" si="193"/>
        <v>27.952762999305378</v>
      </c>
      <c r="CG288" s="473">
        <f t="shared" si="194"/>
        <v>0</v>
      </c>
    </row>
    <row r="289" spans="1:85" s="71" customFormat="1" ht="15.75" customHeight="1" x14ac:dyDescent="0.25">
      <c r="A289" s="124">
        <v>1026646</v>
      </c>
      <c r="B289" s="125">
        <v>5333</v>
      </c>
      <c r="C289" s="125">
        <v>675901</v>
      </c>
      <c r="D289" s="125" t="s">
        <v>1279</v>
      </c>
      <c r="E289" s="126" t="s">
        <v>1099</v>
      </c>
      <c r="F289" s="126" t="s">
        <v>1391</v>
      </c>
      <c r="G289" s="127" t="s">
        <v>1260</v>
      </c>
      <c r="H289" s="128" t="s">
        <v>1391</v>
      </c>
      <c r="I289" s="70" t="s">
        <v>35</v>
      </c>
      <c r="J289" s="70" t="s">
        <v>35</v>
      </c>
      <c r="K289" s="70" t="s">
        <v>1262</v>
      </c>
      <c r="L289" s="70"/>
      <c r="M289" s="70"/>
      <c r="N289" s="77"/>
      <c r="O289" s="70">
        <v>1014559</v>
      </c>
      <c r="P289" s="78">
        <v>20777</v>
      </c>
      <c r="Q289" s="79">
        <v>41640</v>
      </c>
      <c r="R289" s="79">
        <v>42004</v>
      </c>
      <c r="S289" s="78">
        <v>20777</v>
      </c>
      <c r="T289" s="80" t="s">
        <v>1265</v>
      </c>
      <c r="U289" s="61">
        <v>2.6630951941494707E-3</v>
      </c>
      <c r="V289" s="62">
        <v>2.1132282269194376E-3</v>
      </c>
      <c r="W289" s="30">
        <v>252983</v>
      </c>
      <c r="X289" s="63">
        <v>252983</v>
      </c>
      <c r="Y289" s="63">
        <v>505966</v>
      </c>
      <c r="Z289" s="67">
        <v>33598.57</v>
      </c>
      <c r="AA289" s="68">
        <v>33598.57</v>
      </c>
      <c r="AB289" s="68">
        <v>33598.57</v>
      </c>
      <c r="AC289" s="68">
        <v>33598.57</v>
      </c>
      <c r="AD289" s="66">
        <v>134394.26</v>
      </c>
      <c r="AE289" s="67">
        <v>62397.34</v>
      </c>
      <c r="AF289" s="68">
        <v>62397.34</v>
      </c>
      <c r="AG289" s="68">
        <v>62397.34</v>
      </c>
      <c r="AH289" s="68">
        <v>62397.34</v>
      </c>
      <c r="AI289" s="66">
        <v>249589.35</v>
      </c>
      <c r="AJ289" s="69">
        <v>889949.61</v>
      </c>
      <c r="AK289" s="406" t="s">
        <v>1279</v>
      </c>
      <c r="AL289" s="407">
        <v>94768.848117955305</v>
      </c>
      <c r="AM289" s="434">
        <f t="shared" si="170"/>
        <v>544049.46236559143</v>
      </c>
      <c r="AN289" s="435">
        <f t="shared" si="171"/>
        <v>144509.95698924732</v>
      </c>
      <c r="AO289" s="436">
        <f t="shared" si="172"/>
        <v>268375.64516129036</v>
      </c>
      <c r="AP289" s="437">
        <f t="shared" si="173"/>
        <v>5.74</v>
      </c>
      <c r="AQ289" s="438">
        <f t="shared" si="173"/>
        <v>1.52</v>
      </c>
      <c r="AR289" s="438">
        <f t="shared" si="173"/>
        <v>2.83</v>
      </c>
      <c r="AS289" s="443">
        <f t="shared" si="174"/>
        <v>10.09</v>
      </c>
      <c r="AT289" s="437">
        <f t="shared" si="175"/>
        <v>5.34</v>
      </c>
      <c r="AU289" s="438">
        <f t="shared" si="176"/>
        <v>1.42</v>
      </c>
      <c r="AV289" s="438">
        <f t="shared" si="177"/>
        <v>2.63</v>
      </c>
      <c r="AW289" s="444">
        <f t="shared" si="178"/>
        <v>9.39</v>
      </c>
      <c r="AX289" s="441">
        <f t="shared" si="179"/>
        <v>5.34</v>
      </c>
      <c r="AY289" s="70">
        <f t="shared" si="180"/>
        <v>4</v>
      </c>
      <c r="AZ289" s="438">
        <f t="shared" si="157"/>
        <v>0.36</v>
      </c>
      <c r="BA289" s="442">
        <f t="shared" si="158"/>
        <v>0.66</v>
      </c>
      <c r="BB289" s="438">
        <f t="shared" si="181"/>
        <v>5.34</v>
      </c>
      <c r="BC289" s="70">
        <v>4</v>
      </c>
      <c r="BD289" s="438">
        <f t="shared" si="159"/>
        <v>0.36</v>
      </c>
      <c r="BE289" s="442">
        <f t="shared" si="160"/>
        <v>0.66</v>
      </c>
      <c r="BF289" s="438">
        <f t="shared" si="182"/>
        <v>5.34</v>
      </c>
      <c r="BG289" s="70">
        <v>4</v>
      </c>
      <c r="BH289" s="438">
        <f t="shared" si="161"/>
        <v>0.36</v>
      </c>
      <c r="BI289" s="442">
        <f t="shared" si="162"/>
        <v>0.66</v>
      </c>
      <c r="BJ289" s="438">
        <f t="shared" si="183"/>
        <v>5.34</v>
      </c>
      <c r="BK289" s="70">
        <v>4</v>
      </c>
      <c r="BL289" s="438">
        <f t="shared" si="163"/>
        <v>0.36</v>
      </c>
      <c r="BM289" s="442">
        <f t="shared" si="164"/>
        <v>0.66</v>
      </c>
      <c r="BN289" s="93">
        <v>0</v>
      </c>
      <c r="BO289" s="93">
        <f>+INDEX(FY2018_ALL_Targets!DV:DV,MATCH('Final Comp Values'!C289,FY2018_ALL_Targets!B:B,0))</f>
        <v>0</v>
      </c>
      <c r="BP289" s="93">
        <f>++INDEX(FY2018_ALL_Targets!DW:DW,MATCH('Final Comp Values'!C289,FY2018_ALL_Targets!B:B,0))</f>
        <v>0</v>
      </c>
      <c r="BQ289" s="539">
        <f>++INDEX(FY2018_ALL_Targets!DX:DX,MATCH('Final Comp Values'!$C289,FY2018_ALL_Targets!$B:$B,0))</f>
        <v>0</v>
      </c>
      <c r="BR289" s="437">
        <f t="shared" si="165"/>
        <v>0</v>
      </c>
      <c r="BS289" s="438">
        <f t="shared" si="166"/>
        <v>0</v>
      </c>
      <c r="BT289" s="543">
        <f t="shared" si="184"/>
        <v>0</v>
      </c>
      <c r="BU289" s="437">
        <f t="shared" si="185"/>
        <v>9.42</v>
      </c>
      <c r="BV289" s="438">
        <f t="shared" si="167"/>
        <v>892722.54927113897</v>
      </c>
      <c r="BW289" s="548">
        <f t="shared" si="186"/>
        <v>2.4079608978913218E-3</v>
      </c>
      <c r="BX289" s="437">
        <f t="shared" si="168"/>
        <v>0</v>
      </c>
      <c r="BY289" s="551">
        <f t="shared" si="169"/>
        <v>0</v>
      </c>
      <c r="BZ289" s="471">
        <f t="shared" si="187"/>
        <v>0</v>
      </c>
      <c r="CA289" s="469">
        <f t="shared" si="188"/>
        <v>889949.61</v>
      </c>
      <c r="CB289" s="471">
        <f t="shared" si="189"/>
        <v>892722.54927113897</v>
      </c>
      <c r="CC289" s="471">
        <f t="shared" si="190"/>
        <v>2.9999999999999361E-2</v>
      </c>
      <c r="CD289" s="474">
        <f t="shared" si="191"/>
        <v>2843.2894888178307</v>
      </c>
      <c r="CE289" s="474">
        <f t="shared" si="192"/>
        <v>2772.939271138981</v>
      </c>
      <c r="CF289" s="472">
        <f t="shared" si="193"/>
        <v>70.350217678849731</v>
      </c>
      <c r="CG289" s="473">
        <f t="shared" si="194"/>
        <v>0</v>
      </c>
    </row>
    <row r="290" spans="1:85" s="71" customFormat="1" ht="15.75" customHeight="1" x14ac:dyDescent="0.25">
      <c r="A290" s="124">
        <v>1028534</v>
      </c>
      <c r="B290" s="125">
        <v>5035</v>
      </c>
      <c r="C290" s="125">
        <v>676264</v>
      </c>
      <c r="D290" s="125" t="s">
        <v>1279</v>
      </c>
      <c r="E290" s="126" t="s">
        <v>919</v>
      </c>
      <c r="F290" s="126" t="s">
        <v>1391</v>
      </c>
      <c r="G290" s="127" t="s">
        <v>1260</v>
      </c>
      <c r="H290" s="128" t="s">
        <v>1391</v>
      </c>
      <c r="I290" s="70" t="s">
        <v>35</v>
      </c>
      <c r="J290" s="70" t="s">
        <v>1262</v>
      </c>
      <c r="K290" s="70" t="s">
        <v>35</v>
      </c>
      <c r="L290" s="70"/>
      <c r="M290" s="70"/>
      <c r="N290" s="77"/>
      <c r="O290" s="70">
        <v>1018692</v>
      </c>
      <c r="P290" s="78">
        <v>20987</v>
      </c>
      <c r="Q290" s="79">
        <v>41518</v>
      </c>
      <c r="R290" s="79">
        <v>41882</v>
      </c>
      <c r="S290" s="78">
        <v>20987</v>
      </c>
      <c r="T290" s="80" t="s">
        <v>1263</v>
      </c>
      <c r="U290" s="61">
        <v>2.6900119766864773E-3</v>
      </c>
      <c r="V290" s="62">
        <v>2.1345873224410763E-3</v>
      </c>
      <c r="W290" s="30">
        <v>255540</v>
      </c>
      <c r="X290" s="63">
        <v>255540</v>
      </c>
      <c r="Y290" s="63">
        <v>511080</v>
      </c>
      <c r="Z290" s="67">
        <v>33938.160000000003</v>
      </c>
      <c r="AA290" s="68">
        <v>33938.160000000003</v>
      </c>
      <c r="AB290" s="68">
        <v>33938.160000000003</v>
      </c>
      <c r="AC290" s="68">
        <v>33938.160000000003</v>
      </c>
      <c r="AD290" s="66">
        <v>135752.63</v>
      </c>
      <c r="AE290" s="67">
        <v>63028.01</v>
      </c>
      <c r="AF290" s="68">
        <v>63028.01</v>
      </c>
      <c r="AG290" s="68">
        <v>63028.01</v>
      </c>
      <c r="AH290" s="68">
        <v>63028.01</v>
      </c>
      <c r="AI290" s="66">
        <v>252112.03</v>
      </c>
      <c r="AJ290" s="69">
        <v>898944.66</v>
      </c>
      <c r="AK290" s="406" t="s">
        <v>1279</v>
      </c>
      <c r="AL290" s="407">
        <v>94768.848117955305</v>
      </c>
      <c r="AM290" s="434">
        <f t="shared" si="170"/>
        <v>549548.38709677418</v>
      </c>
      <c r="AN290" s="435">
        <f t="shared" si="171"/>
        <v>145970.56989247314</v>
      </c>
      <c r="AO290" s="436">
        <f t="shared" si="172"/>
        <v>271088.20430107531</v>
      </c>
      <c r="AP290" s="437">
        <f t="shared" si="173"/>
        <v>5.8</v>
      </c>
      <c r="AQ290" s="438">
        <f t="shared" si="173"/>
        <v>1.54</v>
      </c>
      <c r="AR290" s="438">
        <f t="shared" si="173"/>
        <v>2.86</v>
      </c>
      <c r="AS290" s="443">
        <f t="shared" si="174"/>
        <v>10.199999999999999</v>
      </c>
      <c r="AT290" s="437">
        <f t="shared" si="175"/>
        <v>5.39</v>
      </c>
      <c r="AU290" s="438">
        <f t="shared" si="176"/>
        <v>1.43</v>
      </c>
      <c r="AV290" s="438">
        <f t="shared" si="177"/>
        <v>2.66</v>
      </c>
      <c r="AW290" s="444">
        <f t="shared" si="178"/>
        <v>9.48</v>
      </c>
      <c r="AX290" s="441">
        <f t="shared" si="179"/>
        <v>5.39</v>
      </c>
      <c r="AY290" s="70">
        <f t="shared" si="180"/>
        <v>4</v>
      </c>
      <c r="AZ290" s="438">
        <f t="shared" si="157"/>
        <v>0.36</v>
      </c>
      <c r="BA290" s="442">
        <f t="shared" si="158"/>
        <v>0.67</v>
      </c>
      <c r="BB290" s="438">
        <f t="shared" si="181"/>
        <v>5.39</v>
      </c>
      <c r="BC290" s="70">
        <v>4</v>
      </c>
      <c r="BD290" s="438">
        <f t="shared" si="159"/>
        <v>0.36</v>
      </c>
      <c r="BE290" s="442">
        <f t="shared" si="160"/>
        <v>0.67</v>
      </c>
      <c r="BF290" s="438">
        <f t="shared" si="182"/>
        <v>5.39</v>
      </c>
      <c r="BG290" s="70">
        <v>4</v>
      </c>
      <c r="BH290" s="438">
        <f t="shared" si="161"/>
        <v>0.36</v>
      </c>
      <c r="BI290" s="442">
        <f t="shared" si="162"/>
        <v>0.67</v>
      </c>
      <c r="BJ290" s="438">
        <f t="shared" si="183"/>
        <v>5.39</v>
      </c>
      <c r="BK290" s="70">
        <v>4</v>
      </c>
      <c r="BL290" s="438">
        <f t="shared" si="163"/>
        <v>0.36</v>
      </c>
      <c r="BM290" s="442">
        <f t="shared" si="164"/>
        <v>0.67</v>
      </c>
      <c r="BN290" s="93">
        <v>0</v>
      </c>
      <c r="BO290" s="93">
        <f>+INDEX(FY2018_ALL_Targets!DV:DV,MATCH('Final Comp Values'!C290,FY2018_ALL_Targets!B:B,0))</f>
        <v>0</v>
      </c>
      <c r="BP290" s="93">
        <f>++INDEX(FY2018_ALL_Targets!DW:DW,MATCH('Final Comp Values'!C290,FY2018_ALL_Targets!B:B,0))</f>
        <v>0</v>
      </c>
      <c r="BQ290" s="539">
        <f>++INDEX(FY2018_ALL_Targets!DX:DX,MATCH('Final Comp Values'!$C290,FY2018_ALL_Targets!$B:$B,0))</f>
        <v>0</v>
      </c>
      <c r="BR290" s="437">
        <f t="shared" si="165"/>
        <v>0</v>
      </c>
      <c r="BS290" s="438">
        <f t="shared" si="166"/>
        <v>0</v>
      </c>
      <c r="BT290" s="543">
        <f t="shared" si="184"/>
        <v>0</v>
      </c>
      <c r="BU290" s="437">
        <f t="shared" si="185"/>
        <v>9.51</v>
      </c>
      <c r="BV290" s="438">
        <f t="shared" si="167"/>
        <v>901251.74560175498</v>
      </c>
      <c r="BW290" s="548">
        <f t="shared" si="186"/>
        <v>2.4309668937310481E-3</v>
      </c>
      <c r="BX290" s="437">
        <f t="shared" si="168"/>
        <v>0</v>
      </c>
      <c r="BY290" s="551">
        <f t="shared" si="169"/>
        <v>0</v>
      </c>
      <c r="BZ290" s="471">
        <f t="shared" si="187"/>
        <v>0</v>
      </c>
      <c r="CA290" s="469">
        <f t="shared" si="188"/>
        <v>898944.66</v>
      </c>
      <c r="CB290" s="471">
        <f t="shared" si="189"/>
        <v>901251.74560175498</v>
      </c>
      <c r="CC290" s="471">
        <f t="shared" si="190"/>
        <v>2.9999999999999361E-2</v>
      </c>
      <c r="CD290" s="474">
        <f t="shared" si="191"/>
        <v>2844.7615822784201</v>
      </c>
      <c r="CE290" s="474">
        <f t="shared" si="192"/>
        <v>2307.0856017549522</v>
      </c>
      <c r="CF290" s="472">
        <f t="shared" si="193"/>
        <v>537.67598052346784</v>
      </c>
      <c r="CG290" s="473">
        <f t="shared" si="194"/>
        <v>0</v>
      </c>
    </row>
    <row r="291" spans="1:85" s="71" customFormat="1" ht="15.75" customHeight="1" x14ac:dyDescent="0.25">
      <c r="A291" s="124">
        <v>1028601</v>
      </c>
      <c r="B291" s="125">
        <v>5149</v>
      </c>
      <c r="C291" s="125">
        <v>675085</v>
      </c>
      <c r="D291" s="125" t="s">
        <v>1279</v>
      </c>
      <c r="E291" s="126" t="s">
        <v>983</v>
      </c>
      <c r="F291" s="126" t="s">
        <v>1391</v>
      </c>
      <c r="G291" s="127" t="s">
        <v>1260</v>
      </c>
      <c r="H291" s="128" t="s">
        <v>1391</v>
      </c>
      <c r="I291" s="70" t="s">
        <v>35</v>
      </c>
      <c r="J291" s="70" t="s">
        <v>1262</v>
      </c>
      <c r="K291" s="70" t="s">
        <v>35</v>
      </c>
      <c r="L291" s="70"/>
      <c r="M291" s="70"/>
      <c r="N291" s="77"/>
      <c r="O291" s="70">
        <v>1013458</v>
      </c>
      <c r="P291" s="78">
        <v>32770</v>
      </c>
      <c r="Q291" s="79">
        <v>41518</v>
      </c>
      <c r="R291" s="79">
        <v>41882</v>
      </c>
      <c r="S291" s="78">
        <v>32770</v>
      </c>
      <c r="T291" s="80" t="s">
        <v>1263</v>
      </c>
      <c r="U291" s="61">
        <v>4.2002998273224313E-3</v>
      </c>
      <c r="V291" s="62">
        <v>3.3330360011623416E-3</v>
      </c>
      <c r="W291" s="30">
        <v>399012</v>
      </c>
      <c r="X291" s="63">
        <v>399012</v>
      </c>
      <c r="Y291" s="63">
        <v>798024</v>
      </c>
      <c r="Z291" s="67">
        <v>52992.49</v>
      </c>
      <c r="AA291" s="68">
        <v>52992.49</v>
      </c>
      <c r="AB291" s="68">
        <v>52992.49</v>
      </c>
      <c r="AC291" s="68">
        <v>52992.49</v>
      </c>
      <c r="AD291" s="66">
        <v>211969.97</v>
      </c>
      <c r="AE291" s="67">
        <v>98414.63</v>
      </c>
      <c r="AF291" s="68">
        <v>98414.63</v>
      </c>
      <c r="AG291" s="68">
        <v>98414.63</v>
      </c>
      <c r="AH291" s="68">
        <v>98414.63</v>
      </c>
      <c r="AI291" s="66">
        <v>393658.51</v>
      </c>
      <c r="AJ291" s="69">
        <v>1403652.48</v>
      </c>
      <c r="AK291" s="406" t="s">
        <v>1279</v>
      </c>
      <c r="AL291" s="407">
        <v>94768.848117955305</v>
      </c>
      <c r="AM291" s="434">
        <f t="shared" si="170"/>
        <v>858090.32258064521</v>
      </c>
      <c r="AN291" s="435">
        <f t="shared" si="171"/>
        <v>227924.6989247312</v>
      </c>
      <c r="AO291" s="436">
        <f t="shared" si="172"/>
        <v>423288.72043010755</v>
      </c>
      <c r="AP291" s="437">
        <f t="shared" si="173"/>
        <v>9.0500000000000007</v>
      </c>
      <c r="AQ291" s="438">
        <f t="shared" si="173"/>
        <v>2.41</v>
      </c>
      <c r="AR291" s="438">
        <f t="shared" si="173"/>
        <v>4.47</v>
      </c>
      <c r="AS291" s="443">
        <f t="shared" si="174"/>
        <v>15.93</v>
      </c>
      <c r="AT291" s="437">
        <f t="shared" si="175"/>
        <v>8.42</v>
      </c>
      <c r="AU291" s="438">
        <f t="shared" si="176"/>
        <v>2.2400000000000002</v>
      </c>
      <c r="AV291" s="438">
        <f t="shared" si="177"/>
        <v>4.1500000000000004</v>
      </c>
      <c r="AW291" s="444">
        <f t="shared" si="178"/>
        <v>14.81</v>
      </c>
      <c r="AX291" s="441">
        <f t="shared" si="179"/>
        <v>8.42</v>
      </c>
      <c r="AY291" s="70">
        <f t="shared" si="180"/>
        <v>4</v>
      </c>
      <c r="AZ291" s="438">
        <f t="shared" si="157"/>
        <v>0.56000000000000005</v>
      </c>
      <c r="BA291" s="442">
        <f t="shared" si="158"/>
        <v>1.04</v>
      </c>
      <c r="BB291" s="438">
        <f t="shared" si="181"/>
        <v>8.42</v>
      </c>
      <c r="BC291" s="70">
        <v>4</v>
      </c>
      <c r="BD291" s="438">
        <f t="shared" si="159"/>
        <v>0.56000000000000005</v>
      </c>
      <c r="BE291" s="442">
        <f t="shared" si="160"/>
        <v>1.04</v>
      </c>
      <c r="BF291" s="438">
        <f t="shared" si="182"/>
        <v>8.42</v>
      </c>
      <c r="BG291" s="70">
        <v>4</v>
      </c>
      <c r="BH291" s="438">
        <f t="shared" si="161"/>
        <v>0.56000000000000005</v>
      </c>
      <c r="BI291" s="442">
        <f t="shared" si="162"/>
        <v>1.04</v>
      </c>
      <c r="BJ291" s="438">
        <f t="shared" si="183"/>
        <v>8.42</v>
      </c>
      <c r="BK291" s="70">
        <v>4</v>
      </c>
      <c r="BL291" s="438">
        <f t="shared" si="163"/>
        <v>0.56000000000000005</v>
      </c>
      <c r="BM291" s="442">
        <f t="shared" si="164"/>
        <v>1.04</v>
      </c>
      <c r="BN291" s="93">
        <v>0</v>
      </c>
      <c r="BO291" s="93">
        <f>+INDEX(FY2018_ALL_Targets!DV:DV,MATCH('Final Comp Values'!C291,FY2018_ALL_Targets!B:B,0))</f>
        <v>0</v>
      </c>
      <c r="BP291" s="93">
        <f>++INDEX(FY2018_ALL_Targets!DW:DW,MATCH('Final Comp Values'!C291,FY2018_ALL_Targets!B:B,0))</f>
        <v>0</v>
      </c>
      <c r="BQ291" s="539">
        <f>++INDEX(FY2018_ALL_Targets!DX:DX,MATCH('Final Comp Values'!$C291,FY2018_ALL_Targets!$B:$B,0))</f>
        <v>0</v>
      </c>
      <c r="BR291" s="437">
        <f t="shared" si="165"/>
        <v>0</v>
      </c>
      <c r="BS291" s="438">
        <f t="shared" si="166"/>
        <v>0</v>
      </c>
      <c r="BT291" s="543">
        <f t="shared" si="184"/>
        <v>0</v>
      </c>
      <c r="BU291" s="437">
        <f t="shared" si="185"/>
        <v>14.82</v>
      </c>
      <c r="BV291" s="438">
        <f t="shared" si="167"/>
        <v>1404474.3291080976</v>
      </c>
      <c r="BW291" s="548">
        <f t="shared" si="186"/>
        <v>3.7883206482748825E-3</v>
      </c>
      <c r="BX291" s="437">
        <f t="shared" si="168"/>
        <v>0</v>
      </c>
      <c r="BY291" s="551">
        <f t="shared" si="169"/>
        <v>0</v>
      </c>
      <c r="BZ291" s="471">
        <f t="shared" si="187"/>
        <v>0</v>
      </c>
      <c r="CA291" s="469">
        <f t="shared" si="188"/>
        <v>1403652.48</v>
      </c>
      <c r="CB291" s="471">
        <f t="shared" si="189"/>
        <v>1404474.3291080976</v>
      </c>
      <c r="CC291" s="471">
        <f t="shared" si="190"/>
        <v>9.9999999999997868E-3</v>
      </c>
      <c r="CD291" s="474">
        <f t="shared" si="191"/>
        <v>947.77345037135046</v>
      </c>
      <c r="CE291" s="474">
        <f t="shared" si="192"/>
        <v>821.84910809760913</v>
      </c>
      <c r="CF291" s="472">
        <f t="shared" si="193"/>
        <v>125.92434227374133</v>
      </c>
      <c r="CG291" s="473">
        <f t="shared" si="194"/>
        <v>0</v>
      </c>
    </row>
    <row r="292" spans="1:85" s="71" customFormat="1" ht="15.75" customHeight="1" x14ac:dyDescent="0.25">
      <c r="A292" s="124">
        <v>1026700</v>
      </c>
      <c r="B292" s="125">
        <v>5367</v>
      </c>
      <c r="C292" s="125">
        <v>675612</v>
      </c>
      <c r="D292" s="125" t="s">
        <v>1279</v>
      </c>
      <c r="E292" s="126" t="s">
        <v>1123</v>
      </c>
      <c r="F292" s="126" t="s">
        <v>1391</v>
      </c>
      <c r="G292" s="127" t="s">
        <v>1260</v>
      </c>
      <c r="H292" s="128" t="s">
        <v>1391</v>
      </c>
      <c r="I292" s="70" t="s">
        <v>35</v>
      </c>
      <c r="J292" s="70" t="s">
        <v>35</v>
      </c>
      <c r="K292" s="70" t="s">
        <v>1262</v>
      </c>
      <c r="L292" s="70"/>
      <c r="M292" s="70"/>
      <c r="N292" s="77"/>
      <c r="O292" s="70">
        <v>1013391</v>
      </c>
      <c r="P292" s="78">
        <v>30645</v>
      </c>
      <c r="Q292" s="79">
        <v>41518</v>
      </c>
      <c r="R292" s="79">
        <v>41882</v>
      </c>
      <c r="S292" s="78">
        <v>30645</v>
      </c>
      <c r="T292" s="80" t="s">
        <v>1265</v>
      </c>
      <c r="U292" s="61">
        <v>3.9279276230789108E-3</v>
      </c>
      <c r="V292" s="62">
        <v>3.1169022964790956E-3</v>
      </c>
      <c r="W292" s="30">
        <v>373137</v>
      </c>
      <c r="X292" s="63">
        <v>373137</v>
      </c>
      <c r="Y292" s="63">
        <v>746274</v>
      </c>
      <c r="Z292" s="67">
        <v>49556.15</v>
      </c>
      <c r="AA292" s="68">
        <v>49556.15</v>
      </c>
      <c r="AB292" s="68">
        <v>49556.15</v>
      </c>
      <c r="AC292" s="68">
        <v>49556.15</v>
      </c>
      <c r="AD292" s="66">
        <v>198224.58</v>
      </c>
      <c r="AE292" s="67">
        <v>92032.84</v>
      </c>
      <c r="AF292" s="68">
        <v>92032.84</v>
      </c>
      <c r="AG292" s="68">
        <v>92032.84</v>
      </c>
      <c r="AH292" s="68">
        <v>92032.84</v>
      </c>
      <c r="AI292" s="66">
        <v>368131.37</v>
      </c>
      <c r="AJ292" s="69">
        <v>1312629.95</v>
      </c>
      <c r="AK292" s="406" t="s">
        <v>1279</v>
      </c>
      <c r="AL292" s="407">
        <v>94768.848117955305</v>
      </c>
      <c r="AM292" s="434">
        <f t="shared" si="170"/>
        <v>802445.16129032266</v>
      </c>
      <c r="AN292" s="435">
        <f t="shared" si="171"/>
        <v>213144.70967741936</v>
      </c>
      <c r="AO292" s="436">
        <f t="shared" si="172"/>
        <v>395840.18279569893</v>
      </c>
      <c r="AP292" s="437">
        <f t="shared" si="173"/>
        <v>8.4700000000000006</v>
      </c>
      <c r="AQ292" s="438">
        <f t="shared" si="173"/>
        <v>2.25</v>
      </c>
      <c r="AR292" s="438">
        <f t="shared" si="173"/>
        <v>4.18</v>
      </c>
      <c r="AS292" s="443">
        <f t="shared" si="174"/>
        <v>14.9</v>
      </c>
      <c r="AT292" s="437">
        <f t="shared" si="175"/>
        <v>7.87</v>
      </c>
      <c r="AU292" s="438">
        <f t="shared" si="176"/>
        <v>2.09</v>
      </c>
      <c r="AV292" s="438">
        <f t="shared" si="177"/>
        <v>3.88</v>
      </c>
      <c r="AW292" s="444">
        <f t="shared" si="178"/>
        <v>13.84</v>
      </c>
      <c r="AX292" s="441">
        <f t="shared" si="179"/>
        <v>7.87</v>
      </c>
      <c r="AY292" s="70">
        <f t="shared" si="180"/>
        <v>4</v>
      </c>
      <c r="AZ292" s="438">
        <f t="shared" si="157"/>
        <v>0.52</v>
      </c>
      <c r="BA292" s="442">
        <f t="shared" si="158"/>
        <v>0.97</v>
      </c>
      <c r="BB292" s="438">
        <f t="shared" si="181"/>
        <v>7.87</v>
      </c>
      <c r="BC292" s="70">
        <v>4</v>
      </c>
      <c r="BD292" s="438">
        <f t="shared" si="159"/>
        <v>0.52</v>
      </c>
      <c r="BE292" s="442">
        <f t="shared" si="160"/>
        <v>0.97</v>
      </c>
      <c r="BF292" s="438">
        <f t="shared" si="182"/>
        <v>7.87</v>
      </c>
      <c r="BG292" s="70">
        <v>4</v>
      </c>
      <c r="BH292" s="438">
        <f t="shared" si="161"/>
        <v>0.52</v>
      </c>
      <c r="BI292" s="442">
        <f t="shared" si="162"/>
        <v>0.97</v>
      </c>
      <c r="BJ292" s="438">
        <f t="shared" si="183"/>
        <v>7.87</v>
      </c>
      <c r="BK292" s="70">
        <v>4</v>
      </c>
      <c r="BL292" s="438">
        <f t="shared" si="163"/>
        <v>0.52</v>
      </c>
      <c r="BM292" s="442">
        <f t="shared" si="164"/>
        <v>0.97</v>
      </c>
      <c r="BN292" s="93">
        <v>0</v>
      </c>
      <c r="BO292" s="93">
        <f>+INDEX(FY2018_ALL_Targets!DV:DV,MATCH('Final Comp Values'!C292,FY2018_ALL_Targets!B:B,0))</f>
        <v>0</v>
      </c>
      <c r="BP292" s="93">
        <f>++INDEX(FY2018_ALL_Targets!DW:DW,MATCH('Final Comp Values'!C292,FY2018_ALL_Targets!B:B,0))</f>
        <v>0</v>
      </c>
      <c r="BQ292" s="539">
        <f>++INDEX(FY2018_ALL_Targets!DX:DX,MATCH('Final Comp Values'!$C292,FY2018_ALL_Targets!$B:$B,0))</f>
        <v>0</v>
      </c>
      <c r="BR292" s="437">
        <f t="shared" si="165"/>
        <v>0</v>
      </c>
      <c r="BS292" s="438">
        <f t="shared" si="166"/>
        <v>0</v>
      </c>
      <c r="BT292" s="543">
        <f t="shared" si="184"/>
        <v>0</v>
      </c>
      <c r="BU292" s="437">
        <f t="shared" si="185"/>
        <v>13.83</v>
      </c>
      <c r="BV292" s="438">
        <f t="shared" si="167"/>
        <v>1310653.1694713219</v>
      </c>
      <c r="BW292" s="548">
        <f t="shared" si="186"/>
        <v>3.5352546940378964E-3</v>
      </c>
      <c r="BX292" s="437">
        <f t="shared" si="168"/>
        <v>0</v>
      </c>
      <c r="BY292" s="551">
        <f t="shared" si="169"/>
        <v>0</v>
      </c>
      <c r="BZ292" s="471">
        <f t="shared" si="187"/>
        <v>0</v>
      </c>
      <c r="CA292" s="469">
        <f t="shared" si="188"/>
        <v>1312629.95</v>
      </c>
      <c r="CB292" s="471">
        <f t="shared" si="189"/>
        <v>1310653.1694713219</v>
      </c>
      <c r="CC292" s="471">
        <f t="shared" si="190"/>
        <v>-9.9999999999997868E-3</v>
      </c>
      <c r="CD292" s="474">
        <f t="shared" si="191"/>
        <v>-948.43204479766757</v>
      </c>
      <c r="CE292" s="474">
        <f t="shared" si="192"/>
        <v>-1976.7805286780931</v>
      </c>
      <c r="CF292" s="472">
        <f t="shared" si="193"/>
        <v>1028.3484838804256</v>
      </c>
      <c r="CG292" s="473">
        <f t="shared" si="194"/>
        <v>0</v>
      </c>
    </row>
    <row r="293" spans="1:85" s="71" customFormat="1" ht="15.75" customHeight="1" x14ac:dyDescent="0.25">
      <c r="A293" s="124">
        <v>1026658</v>
      </c>
      <c r="B293" s="125">
        <v>5056</v>
      </c>
      <c r="C293" s="125">
        <v>455800</v>
      </c>
      <c r="D293" s="125" t="s">
        <v>1279</v>
      </c>
      <c r="E293" s="126" t="s">
        <v>930</v>
      </c>
      <c r="F293" s="126" t="s">
        <v>1391</v>
      </c>
      <c r="G293" s="127" t="s">
        <v>1260</v>
      </c>
      <c r="H293" s="128" t="s">
        <v>1391</v>
      </c>
      <c r="I293" s="70" t="s">
        <v>35</v>
      </c>
      <c r="J293" s="70" t="s">
        <v>35</v>
      </c>
      <c r="K293" s="70" t="s">
        <v>1262</v>
      </c>
      <c r="L293" s="70"/>
      <c r="M293" s="70"/>
      <c r="N293" s="77"/>
      <c r="O293" s="70">
        <v>1012931</v>
      </c>
      <c r="P293" s="78">
        <v>43695</v>
      </c>
      <c r="Q293" s="79">
        <v>41518</v>
      </c>
      <c r="R293" s="79">
        <v>41882</v>
      </c>
      <c r="S293" s="78">
        <v>43695</v>
      </c>
      <c r="T293" s="80" t="s">
        <v>1263</v>
      </c>
      <c r="U293" s="61">
        <v>5.6006133950214721E-3</v>
      </c>
      <c r="V293" s="62">
        <v>4.4442175181809125E-3</v>
      </c>
      <c r="W293" s="30">
        <v>532036</v>
      </c>
      <c r="X293" s="63">
        <v>532036</v>
      </c>
      <c r="Y293" s="63">
        <v>1064072</v>
      </c>
      <c r="Z293" s="67">
        <v>70659.350000000006</v>
      </c>
      <c r="AA293" s="68">
        <v>70659.350000000006</v>
      </c>
      <c r="AB293" s="68">
        <v>70659.350000000006</v>
      </c>
      <c r="AC293" s="68">
        <v>70659.350000000006</v>
      </c>
      <c r="AD293" s="66">
        <v>282637.40000000002</v>
      </c>
      <c r="AE293" s="67">
        <v>131224.51</v>
      </c>
      <c r="AF293" s="68">
        <v>131224.51</v>
      </c>
      <c r="AG293" s="68">
        <v>131224.51</v>
      </c>
      <c r="AH293" s="68">
        <v>131224.51</v>
      </c>
      <c r="AI293" s="66">
        <v>524898.03</v>
      </c>
      <c r="AJ293" s="69">
        <v>1871607.43</v>
      </c>
      <c r="AK293" s="406" t="s">
        <v>1279</v>
      </c>
      <c r="AL293" s="407">
        <v>94768.848117955305</v>
      </c>
      <c r="AM293" s="434">
        <f t="shared" si="170"/>
        <v>1144163.4408602151</v>
      </c>
      <c r="AN293" s="435">
        <f t="shared" si="171"/>
        <v>303911.18279569899</v>
      </c>
      <c r="AO293" s="436">
        <f t="shared" si="172"/>
        <v>564406.48387096776</v>
      </c>
      <c r="AP293" s="437">
        <f t="shared" si="173"/>
        <v>12.07</v>
      </c>
      <c r="AQ293" s="438">
        <f t="shared" si="173"/>
        <v>3.21</v>
      </c>
      <c r="AR293" s="438">
        <f t="shared" si="173"/>
        <v>5.96</v>
      </c>
      <c r="AS293" s="443">
        <f t="shared" si="174"/>
        <v>21.240000000000002</v>
      </c>
      <c r="AT293" s="437">
        <f t="shared" si="175"/>
        <v>11.23</v>
      </c>
      <c r="AU293" s="438">
        <f t="shared" si="176"/>
        <v>2.98</v>
      </c>
      <c r="AV293" s="438">
        <f t="shared" si="177"/>
        <v>5.54</v>
      </c>
      <c r="AW293" s="444">
        <f t="shared" si="178"/>
        <v>19.75</v>
      </c>
      <c r="AX293" s="441">
        <f t="shared" si="179"/>
        <v>11.23</v>
      </c>
      <c r="AY293" s="70">
        <f t="shared" si="180"/>
        <v>4</v>
      </c>
      <c r="AZ293" s="438">
        <f t="shared" si="157"/>
        <v>0.75</v>
      </c>
      <c r="BA293" s="442">
        <f t="shared" si="158"/>
        <v>1.39</v>
      </c>
      <c r="BB293" s="438">
        <f t="shared" si="181"/>
        <v>11.23</v>
      </c>
      <c r="BC293" s="70">
        <v>4</v>
      </c>
      <c r="BD293" s="438">
        <f t="shared" si="159"/>
        <v>0.75</v>
      </c>
      <c r="BE293" s="442">
        <f t="shared" si="160"/>
        <v>1.39</v>
      </c>
      <c r="BF293" s="438">
        <f t="shared" si="182"/>
        <v>11.23</v>
      </c>
      <c r="BG293" s="70">
        <v>4</v>
      </c>
      <c r="BH293" s="438">
        <f t="shared" si="161"/>
        <v>0.75</v>
      </c>
      <c r="BI293" s="442">
        <f t="shared" si="162"/>
        <v>1.39</v>
      </c>
      <c r="BJ293" s="438">
        <f t="shared" si="183"/>
        <v>11.23</v>
      </c>
      <c r="BK293" s="70">
        <v>4</v>
      </c>
      <c r="BL293" s="438">
        <f t="shared" si="163"/>
        <v>0.75</v>
      </c>
      <c r="BM293" s="442">
        <f t="shared" si="164"/>
        <v>1.39</v>
      </c>
      <c r="BN293" s="93">
        <v>0</v>
      </c>
      <c r="BO293" s="93">
        <f>+INDEX(FY2018_ALL_Targets!DV:DV,MATCH('Final Comp Values'!C293,FY2018_ALL_Targets!B:B,0))</f>
        <v>0</v>
      </c>
      <c r="BP293" s="93">
        <f>++INDEX(FY2018_ALL_Targets!DW:DW,MATCH('Final Comp Values'!C293,FY2018_ALL_Targets!B:B,0))</f>
        <v>0</v>
      </c>
      <c r="BQ293" s="539">
        <f>++INDEX(FY2018_ALL_Targets!DX:DX,MATCH('Final Comp Values'!$C293,FY2018_ALL_Targets!$B:$B,0))</f>
        <v>0</v>
      </c>
      <c r="BR293" s="437">
        <f t="shared" si="165"/>
        <v>0</v>
      </c>
      <c r="BS293" s="438">
        <f t="shared" si="166"/>
        <v>0</v>
      </c>
      <c r="BT293" s="543">
        <f t="shared" si="184"/>
        <v>0</v>
      </c>
      <c r="BU293" s="437">
        <f t="shared" si="185"/>
        <v>19.79</v>
      </c>
      <c r="BV293" s="438">
        <f t="shared" si="167"/>
        <v>1875475.5042543353</v>
      </c>
      <c r="BW293" s="548">
        <f t="shared" si="186"/>
        <v>5.0587628629797515E-3</v>
      </c>
      <c r="BX293" s="437">
        <f t="shared" si="168"/>
        <v>0</v>
      </c>
      <c r="BY293" s="551">
        <f t="shared" si="169"/>
        <v>0</v>
      </c>
      <c r="BZ293" s="471">
        <f t="shared" si="187"/>
        <v>0</v>
      </c>
      <c r="CA293" s="469">
        <f t="shared" si="188"/>
        <v>1871607.43</v>
      </c>
      <c r="CB293" s="471">
        <f t="shared" si="189"/>
        <v>1875475.5042543353</v>
      </c>
      <c r="CC293" s="471">
        <f t="shared" si="190"/>
        <v>3.9999999999999147E-2</v>
      </c>
      <c r="CD293" s="474">
        <f t="shared" si="191"/>
        <v>3790.5973265821976</v>
      </c>
      <c r="CE293" s="474">
        <f t="shared" si="192"/>
        <v>3868.0742543353699</v>
      </c>
      <c r="CF293" s="472">
        <f t="shared" si="193"/>
        <v>-77.476927753172276</v>
      </c>
      <c r="CG293" s="473">
        <f t="shared" si="194"/>
        <v>0</v>
      </c>
    </row>
    <row r="294" spans="1:85" s="71" customFormat="1" ht="15.75" customHeight="1" x14ac:dyDescent="0.25">
      <c r="A294" s="124">
        <v>1026698</v>
      </c>
      <c r="B294" s="125">
        <v>4751</v>
      </c>
      <c r="C294" s="125">
        <v>675420</v>
      </c>
      <c r="D294" s="125" t="s">
        <v>1279</v>
      </c>
      <c r="E294" s="126" t="s">
        <v>266</v>
      </c>
      <c r="F294" s="126" t="s">
        <v>1391</v>
      </c>
      <c r="G294" s="127" t="s">
        <v>1260</v>
      </c>
      <c r="H294" s="128" t="s">
        <v>1391</v>
      </c>
      <c r="I294" s="70" t="s">
        <v>35</v>
      </c>
      <c r="J294" s="70" t="s">
        <v>35</v>
      </c>
      <c r="K294" s="70" t="s">
        <v>1262</v>
      </c>
      <c r="L294" s="70"/>
      <c r="M294" s="70"/>
      <c r="N294" s="77"/>
      <c r="O294" s="70">
        <v>1013340</v>
      </c>
      <c r="P294" s="78">
        <v>13108</v>
      </c>
      <c r="Q294" s="79">
        <v>41518</v>
      </c>
      <c r="R294" s="79">
        <v>41882</v>
      </c>
      <c r="S294" s="78">
        <v>13108</v>
      </c>
      <c r="T294" s="80" t="s">
        <v>1263</v>
      </c>
      <c r="U294" s="61">
        <v>1.6801199309289725E-3</v>
      </c>
      <c r="V294" s="62">
        <v>1.3332144004649367E-3</v>
      </c>
      <c r="W294" s="30">
        <v>159605</v>
      </c>
      <c r="X294" s="63">
        <v>159605</v>
      </c>
      <c r="Y294" s="63">
        <v>319210</v>
      </c>
      <c r="Z294" s="67">
        <v>21197</v>
      </c>
      <c r="AA294" s="68">
        <v>21197</v>
      </c>
      <c r="AB294" s="68">
        <v>21197</v>
      </c>
      <c r="AC294" s="68">
        <v>21197</v>
      </c>
      <c r="AD294" s="66">
        <v>84787.99</v>
      </c>
      <c r="AE294" s="67">
        <v>39365.85</v>
      </c>
      <c r="AF294" s="68">
        <v>39365.85</v>
      </c>
      <c r="AG294" s="68">
        <v>39365.85</v>
      </c>
      <c r="AH294" s="68">
        <v>39365.85</v>
      </c>
      <c r="AI294" s="66">
        <v>157463.4</v>
      </c>
      <c r="AJ294" s="69">
        <v>561461.39</v>
      </c>
      <c r="AK294" s="406" t="s">
        <v>1279</v>
      </c>
      <c r="AL294" s="407">
        <v>94768.848117955305</v>
      </c>
      <c r="AM294" s="434">
        <f t="shared" si="170"/>
        <v>343236.55913978495</v>
      </c>
      <c r="AN294" s="435">
        <f t="shared" si="171"/>
        <v>91169.881720430116</v>
      </c>
      <c r="AO294" s="436">
        <f t="shared" si="172"/>
        <v>169315.48387096776</v>
      </c>
      <c r="AP294" s="437">
        <f t="shared" si="173"/>
        <v>3.62</v>
      </c>
      <c r="AQ294" s="438">
        <f t="shared" si="173"/>
        <v>0.96</v>
      </c>
      <c r="AR294" s="438">
        <f t="shared" si="173"/>
        <v>1.79</v>
      </c>
      <c r="AS294" s="443">
        <f t="shared" si="174"/>
        <v>6.37</v>
      </c>
      <c r="AT294" s="437">
        <f t="shared" si="175"/>
        <v>3.37</v>
      </c>
      <c r="AU294" s="438">
        <f t="shared" si="176"/>
        <v>0.89</v>
      </c>
      <c r="AV294" s="438">
        <f t="shared" si="177"/>
        <v>1.66</v>
      </c>
      <c r="AW294" s="444">
        <f t="shared" si="178"/>
        <v>5.92</v>
      </c>
      <c r="AX294" s="441">
        <f t="shared" si="179"/>
        <v>3.37</v>
      </c>
      <c r="AY294" s="70">
        <f t="shared" si="180"/>
        <v>4</v>
      </c>
      <c r="AZ294" s="438">
        <f t="shared" si="157"/>
        <v>0.22</v>
      </c>
      <c r="BA294" s="442">
        <f t="shared" si="158"/>
        <v>0.42</v>
      </c>
      <c r="BB294" s="438">
        <f t="shared" si="181"/>
        <v>3.37</v>
      </c>
      <c r="BC294" s="70">
        <v>4</v>
      </c>
      <c r="BD294" s="438">
        <f t="shared" si="159"/>
        <v>0.22</v>
      </c>
      <c r="BE294" s="442">
        <f t="shared" si="160"/>
        <v>0.42</v>
      </c>
      <c r="BF294" s="438">
        <f t="shared" si="182"/>
        <v>3.37</v>
      </c>
      <c r="BG294" s="70">
        <v>4</v>
      </c>
      <c r="BH294" s="438">
        <f t="shared" si="161"/>
        <v>0.22</v>
      </c>
      <c r="BI294" s="442">
        <f t="shared" si="162"/>
        <v>0.42</v>
      </c>
      <c r="BJ294" s="438">
        <f t="shared" si="183"/>
        <v>3.37</v>
      </c>
      <c r="BK294" s="70">
        <v>4</v>
      </c>
      <c r="BL294" s="438">
        <f t="shared" si="163"/>
        <v>0.22</v>
      </c>
      <c r="BM294" s="442">
        <f t="shared" si="164"/>
        <v>0.42</v>
      </c>
      <c r="BN294" s="93">
        <v>0</v>
      </c>
      <c r="BO294" s="93">
        <f>+INDEX(FY2018_ALL_Targets!DV:DV,MATCH('Final Comp Values'!C294,FY2018_ALL_Targets!B:B,0))</f>
        <v>0</v>
      </c>
      <c r="BP294" s="93">
        <f>++INDEX(FY2018_ALL_Targets!DW:DW,MATCH('Final Comp Values'!C294,FY2018_ALL_Targets!B:B,0))</f>
        <v>0</v>
      </c>
      <c r="BQ294" s="539">
        <f>++INDEX(FY2018_ALL_Targets!DX:DX,MATCH('Final Comp Values'!$C294,FY2018_ALL_Targets!$B:$B,0))</f>
        <v>0</v>
      </c>
      <c r="BR294" s="437">
        <f t="shared" si="165"/>
        <v>0</v>
      </c>
      <c r="BS294" s="438">
        <f t="shared" si="166"/>
        <v>0</v>
      </c>
      <c r="BT294" s="543">
        <f t="shared" si="184"/>
        <v>0</v>
      </c>
      <c r="BU294" s="437">
        <f t="shared" si="185"/>
        <v>5.93</v>
      </c>
      <c r="BV294" s="438">
        <f t="shared" si="167"/>
        <v>561979.26933947497</v>
      </c>
      <c r="BW294" s="548">
        <f t="shared" si="186"/>
        <v>1.5158395036619469E-3</v>
      </c>
      <c r="BX294" s="437">
        <f t="shared" si="168"/>
        <v>0</v>
      </c>
      <c r="BY294" s="551">
        <f t="shared" si="169"/>
        <v>0</v>
      </c>
      <c r="BZ294" s="471">
        <f t="shared" si="187"/>
        <v>0</v>
      </c>
      <c r="CA294" s="469">
        <f t="shared" si="188"/>
        <v>561461.39</v>
      </c>
      <c r="CB294" s="471">
        <f t="shared" si="189"/>
        <v>561979.26933947497</v>
      </c>
      <c r="CC294" s="471">
        <f t="shared" si="190"/>
        <v>9.9999999999997868E-3</v>
      </c>
      <c r="CD294" s="474">
        <f t="shared" si="191"/>
        <v>948.41451013511505</v>
      </c>
      <c r="CE294" s="474">
        <f t="shared" si="192"/>
        <v>517.87933947495185</v>
      </c>
      <c r="CF294" s="472">
        <f t="shared" si="193"/>
        <v>430.5351706601632</v>
      </c>
      <c r="CG294" s="473">
        <f t="shared" si="194"/>
        <v>0</v>
      </c>
    </row>
    <row r="295" spans="1:85" s="71" customFormat="1" ht="15.75" customHeight="1" x14ac:dyDescent="0.25">
      <c r="A295" s="124">
        <v>1026701</v>
      </c>
      <c r="B295" s="125">
        <v>5226</v>
      </c>
      <c r="C295" s="125">
        <v>455812</v>
      </c>
      <c r="D295" s="125" t="s">
        <v>1279</v>
      </c>
      <c r="E295" s="126" t="s">
        <v>1039</v>
      </c>
      <c r="F295" s="126" t="s">
        <v>1391</v>
      </c>
      <c r="G295" s="127" t="s">
        <v>1260</v>
      </c>
      <c r="H295" s="128" t="s">
        <v>1391</v>
      </c>
      <c r="I295" s="70" t="s">
        <v>35</v>
      </c>
      <c r="J295" s="70" t="s">
        <v>35</v>
      </c>
      <c r="K295" s="70" t="s">
        <v>1262</v>
      </c>
      <c r="L295" s="70"/>
      <c r="M295" s="70"/>
      <c r="N295" s="77"/>
      <c r="O295" s="70">
        <v>1013342</v>
      </c>
      <c r="P295" s="78">
        <v>24807</v>
      </c>
      <c r="Q295" s="79">
        <v>41518</v>
      </c>
      <c r="R295" s="79">
        <v>41882</v>
      </c>
      <c r="S295" s="78">
        <v>24807</v>
      </c>
      <c r="T295" s="80" t="s">
        <v>1265</v>
      </c>
      <c r="U295" s="61">
        <v>3.1796410685501235E-3</v>
      </c>
      <c r="V295" s="62">
        <v>2.5231194409775469E-3</v>
      </c>
      <c r="W295" s="30">
        <v>302053</v>
      </c>
      <c r="X295" s="63">
        <v>302053</v>
      </c>
      <c r="Y295" s="63">
        <v>604106</v>
      </c>
      <c r="Z295" s="67">
        <v>40115.5</v>
      </c>
      <c r="AA295" s="68">
        <v>40115.5</v>
      </c>
      <c r="AB295" s="68">
        <v>40115.5</v>
      </c>
      <c r="AC295" s="68">
        <v>40115.5</v>
      </c>
      <c r="AD295" s="66">
        <v>160461.98000000001</v>
      </c>
      <c r="AE295" s="67">
        <v>74500.2</v>
      </c>
      <c r="AF295" s="68">
        <v>74500.2</v>
      </c>
      <c r="AG295" s="68">
        <v>74500.2</v>
      </c>
      <c r="AH295" s="68">
        <v>74500.2</v>
      </c>
      <c r="AI295" s="66">
        <v>298000.81</v>
      </c>
      <c r="AJ295" s="69">
        <v>1062568.79</v>
      </c>
      <c r="AK295" s="406" t="s">
        <v>1279</v>
      </c>
      <c r="AL295" s="407">
        <v>94768.848117955305</v>
      </c>
      <c r="AM295" s="434">
        <f t="shared" si="170"/>
        <v>649576.34408602153</v>
      </c>
      <c r="AN295" s="435">
        <f t="shared" si="171"/>
        <v>172539.76344086023</v>
      </c>
      <c r="AO295" s="436">
        <f t="shared" si="172"/>
        <v>320430.97849462368</v>
      </c>
      <c r="AP295" s="437">
        <f t="shared" si="173"/>
        <v>6.85</v>
      </c>
      <c r="AQ295" s="438">
        <f t="shared" si="173"/>
        <v>1.82</v>
      </c>
      <c r="AR295" s="438">
        <f t="shared" si="173"/>
        <v>3.38</v>
      </c>
      <c r="AS295" s="443">
        <f t="shared" si="174"/>
        <v>12.05</v>
      </c>
      <c r="AT295" s="437">
        <f t="shared" si="175"/>
        <v>6.37</v>
      </c>
      <c r="AU295" s="438">
        <f t="shared" si="176"/>
        <v>1.69</v>
      </c>
      <c r="AV295" s="438">
        <f t="shared" si="177"/>
        <v>3.14</v>
      </c>
      <c r="AW295" s="444">
        <f t="shared" si="178"/>
        <v>11.200000000000001</v>
      </c>
      <c r="AX295" s="441">
        <f t="shared" si="179"/>
        <v>6.37</v>
      </c>
      <c r="AY295" s="70">
        <f t="shared" si="180"/>
        <v>4</v>
      </c>
      <c r="AZ295" s="438">
        <f t="shared" si="157"/>
        <v>0.42</v>
      </c>
      <c r="BA295" s="442">
        <f t="shared" si="158"/>
        <v>0.79</v>
      </c>
      <c r="BB295" s="438">
        <f t="shared" si="181"/>
        <v>6.37</v>
      </c>
      <c r="BC295" s="70">
        <v>4</v>
      </c>
      <c r="BD295" s="438">
        <f t="shared" si="159"/>
        <v>0.42</v>
      </c>
      <c r="BE295" s="442">
        <f t="shared" si="160"/>
        <v>0.79</v>
      </c>
      <c r="BF295" s="438">
        <f t="shared" si="182"/>
        <v>6.37</v>
      </c>
      <c r="BG295" s="70">
        <v>4</v>
      </c>
      <c r="BH295" s="438">
        <f t="shared" si="161"/>
        <v>0.42</v>
      </c>
      <c r="BI295" s="442">
        <f t="shared" si="162"/>
        <v>0.79</v>
      </c>
      <c r="BJ295" s="438">
        <f t="shared" si="183"/>
        <v>6.37</v>
      </c>
      <c r="BK295" s="70">
        <v>4</v>
      </c>
      <c r="BL295" s="438">
        <f t="shared" si="163"/>
        <v>0.42</v>
      </c>
      <c r="BM295" s="442">
        <f t="shared" si="164"/>
        <v>0.79</v>
      </c>
      <c r="BN295" s="93">
        <v>0</v>
      </c>
      <c r="BO295" s="93">
        <f>+INDEX(FY2018_ALL_Targets!DV:DV,MATCH('Final Comp Values'!C295,FY2018_ALL_Targets!B:B,0))</f>
        <v>0</v>
      </c>
      <c r="BP295" s="93">
        <f>++INDEX(FY2018_ALL_Targets!DW:DW,MATCH('Final Comp Values'!C295,FY2018_ALL_Targets!B:B,0))</f>
        <v>0</v>
      </c>
      <c r="BQ295" s="539">
        <f>++INDEX(FY2018_ALL_Targets!DX:DX,MATCH('Final Comp Values'!$C295,FY2018_ALL_Targets!$B:$B,0))</f>
        <v>0</v>
      </c>
      <c r="BR295" s="437">
        <f t="shared" si="165"/>
        <v>0</v>
      </c>
      <c r="BS295" s="438">
        <f t="shared" si="166"/>
        <v>0</v>
      </c>
      <c r="BT295" s="543">
        <f t="shared" si="184"/>
        <v>0</v>
      </c>
      <c r="BU295" s="437">
        <f t="shared" si="185"/>
        <v>11.21</v>
      </c>
      <c r="BV295" s="438">
        <f t="shared" si="167"/>
        <v>1062358.787402279</v>
      </c>
      <c r="BW295" s="548">
        <f t="shared" si="186"/>
        <v>2.8655245929258724E-3</v>
      </c>
      <c r="BX295" s="437">
        <f t="shared" si="168"/>
        <v>0</v>
      </c>
      <c r="BY295" s="551">
        <f t="shared" si="169"/>
        <v>0</v>
      </c>
      <c r="BZ295" s="471">
        <f t="shared" si="187"/>
        <v>8.8817841970012523E-16</v>
      </c>
      <c r="CA295" s="469">
        <f t="shared" si="188"/>
        <v>1062568.79</v>
      </c>
      <c r="CB295" s="471">
        <f t="shared" si="189"/>
        <v>1062358.787402279</v>
      </c>
      <c r="CC295" s="471">
        <f t="shared" si="190"/>
        <v>9.9999999999997868E-3</v>
      </c>
      <c r="CD295" s="474">
        <f t="shared" si="191"/>
        <v>948.7221339285511</v>
      </c>
      <c r="CE295" s="474">
        <f t="shared" si="192"/>
        <v>-210.00259772106074</v>
      </c>
      <c r="CF295" s="472">
        <f t="shared" si="193"/>
        <v>1158.7247316496118</v>
      </c>
      <c r="CG295" s="473">
        <f t="shared" si="194"/>
        <v>0</v>
      </c>
    </row>
    <row r="296" spans="1:85" s="71" customFormat="1" ht="15.75" customHeight="1" x14ac:dyDescent="0.25">
      <c r="A296" s="124">
        <v>1026702</v>
      </c>
      <c r="B296" s="125">
        <v>5397</v>
      </c>
      <c r="C296" s="125">
        <v>675799</v>
      </c>
      <c r="D296" s="125" t="s">
        <v>1274</v>
      </c>
      <c r="E296" s="126" t="s">
        <v>1147</v>
      </c>
      <c r="F296" s="126" t="s">
        <v>1391</v>
      </c>
      <c r="G296" s="127" t="s">
        <v>1260</v>
      </c>
      <c r="H296" s="128" t="s">
        <v>1391</v>
      </c>
      <c r="I296" s="70" t="s">
        <v>35</v>
      </c>
      <c r="J296" s="70" t="s">
        <v>35</v>
      </c>
      <c r="K296" s="70" t="s">
        <v>1262</v>
      </c>
      <c r="L296" s="70"/>
      <c r="M296" s="70"/>
      <c r="N296" s="77"/>
      <c r="O296" s="70">
        <v>1020094</v>
      </c>
      <c r="P296" s="78">
        <v>20694</v>
      </c>
      <c r="Q296" s="79">
        <v>41640</v>
      </c>
      <c r="R296" s="79">
        <v>42004</v>
      </c>
      <c r="S296" s="78">
        <v>20694</v>
      </c>
      <c r="T296" s="80" t="s">
        <v>1263</v>
      </c>
      <c r="U296" s="61">
        <v>2.6524566562896061E-3</v>
      </c>
      <c r="V296" s="62">
        <v>2.1047862986894568E-3</v>
      </c>
      <c r="W296" s="30">
        <v>251973</v>
      </c>
      <c r="X296" s="63">
        <v>251973</v>
      </c>
      <c r="Y296" s="63">
        <v>503946</v>
      </c>
      <c r="Z296" s="67">
        <v>33464.35</v>
      </c>
      <c r="AA296" s="68">
        <v>33464.35</v>
      </c>
      <c r="AB296" s="68">
        <v>33464.35</v>
      </c>
      <c r="AC296" s="68">
        <v>33464.35</v>
      </c>
      <c r="AD296" s="66">
        <v>133857.38</v>
      </c>
      <c r="AE296" s="67">
        <v>62148.07</v>
      </c>
      <c r="AF296" s="68">
        <v>62148.07</v>
      </c>
      <c r="AG296" s="68">
        <v>62148.07</v>
      </c>
      <c r="AH296" s="68">
        <v>62148.07</v>
      </c>
      <c r="AI296" s="66">
        <v>248592.29</v>
      </c>
      <c r="AJ296" s="69">
        <v>886395.67</v>
      </c>
      <c r="AK296" s="406" t="s">
        <v>1274</v>
      </c>
      <c r="AL296" s="407">
        <v>58134.265874579767</v>
      </c>
      <c r="AM296" s="434">
        <f t="shared" si="170"/>
        <v>541877.41935483878</v>
      </c>
      <c r="AN296" s="435">
        <f t="shared" si="171"/>
        <v>143932.66666666669</v>
      </c>
      <c r="AO296" s="436">
        <f t="shared" si="172"/>
        <v>267303.53763440863</v>
      </c>
      <c r="AP296" s="437">
        <f t="shared" si="173"/>
        <v>9.32</v>
      </c>
      <c r="AQ296" s="438">
        <f t="shared" si="173"/>
        <v>2.48</v>
      </c>
      <c r="AR296" s="438">
        <f t="shared" si="173"/>
        <v>4.5999999999999996</v>
      </c>
      <c r="AS296" s="443">
        <f t="shared" si="174"/>
        <v>16.399999999999999</v>
      </c>
      <c r="AT296" s="437">
        <f t="shared" si="175"/>
        <v>8.67</v>
      </c>
      <c r="AU296" s="438">
        <f t="shared" si="176"/>
        <v>2.2999999999999998</v>
      </c>
      <c r="AV296" s="438">
        <f t="shared" si="177"/>
        <v>4.28</v>
      </c>
      <c r="AW296" s="444">
        <f t="shared" si="178"/>
        <v>15.25</v>
      </c>
      <c r="AX296" s="441">
        <f t="shared" si="179"/>
        <v>8.67</v>
      </c>
      <c r="AY296" s="70">
        <f t="shared" si="180"/>
        <v>4</v>
      </c>
      <c r="AZ296" s="438">
        <f t="shared" si="157"/>
        <v>0.57999999999999996</v>
      </c>
      <c r="BA296" s="442">
        <f t="shared" si="158"/>
        <v>1.07</v>
      </c>
      <c r="BB296" s="438">
        <f t="shared" si="181"/>
        <v>8.67</v>
      </c>
      <c r="BC296" s="70">
        <v>4</v>
      </c>
      <c r="BD296" s="438">
        <f t="shared" si="159"/>
        <v>0.57999999999999996</v>
      </c>
      <c r="BE296" s="442">
        <f t="shared" si="160"/>
        <v>1.07</v>
      </c>
      <c r="BF296" s="438">
        <f t="shared" si="182"/>
        <v>8.67</v>
      </c>
      <c r="BG296" s="70">
        <v>4</v>
      </c>
      <c r="BH296" s="438">
        <f t="shared" si="161"/>
        <v>0.57999999999999996</v>
      </c>
      <c r="BI296" s="442">
        <f t="shared" si="162"/>
        <v>1.07</v>
      </c>
      <c r="BJ296" s="438">
        <f t="shared" si="183"/>
        <v>8.67</v>
      </c>
      <c r="BK296" s="70">
        <v>4</v>
      </c>
      <c r="BL296" s="438">
        <f t="shared" si="163"/>
        <v>0.57999999999999996</v>
      </c>
      <c r="BM296" s="442">
        <f t="shared" si="164"/>
        <v>1.07</v>
      </c>
      <c r="BN296" s="93">
        <v>0</v>
      </c>
      <c r="BO296" s="93">
        <f>+INDEX(FY2018_ALL_Targets!DV:DV,MATCH('Final Comp Values'!C296,FY2018_ALL_Targets!B:B,0))</f>
        <v>0</v>
      </c>
      <c r="BP296" s="93">
        <f>++INDEX(FY2018_ALL_Targets!DW:DW,MATCH('Final Comp Values'!C296,FY2018_ALL_Targets!B:B,0))</f>
        <v>0</v>
      </c>
      <c r="BQ296" s="539">
        <f>++INDEX(FY2018_ALL_Targets!DX:DX,MATCH('Final Comp Values'!$C296,FY2018_ALL_Targets!$B:$B,0))</f>
        <v>0</v>
      </c>
      <c r="BR296" s="437">
        <f t="shared" si="165"/>
        <v>0</v>
      </c>
      <c r="BS296" s="438">
        <f t="shared" si="166"/>
        <v>0</v>
      </c>
      <c r="BT296" s="543">
        <f t="shared" si="184"/>
        <v>0</v>
      </c>
      <c r="BU296" s="437">
        <f t="shared" si="185"/>
        <v>15.27</v>
      </c>
      <c r="BV296" s="438">
        <f t="shared" si="167"/>
        <v>887710.23990483303</v>
      </c>
      <c r="BW296" s="548">
        <f t="shared" si="186"/>
        <v>2.3944410814914188E-3</v>
      </c>
      <c r="BX296" s="437">
        <f t="shared" si="168"/>
        <v>0</v>
      </c>
      <c r="BY296" s="551">
        <f t="shared" si="169"/>
        <v>0</v>
      </c>
      <c r="BZ296" s="471">
        <f t="shared" si="187"/>
        <v>0</v>
      </c>
      <c r="CA296" s="469">
        <f t="shared" si="188"/>
        <v>886395.67</v>
      </c>
      <c r="CB296" s="471">
        <f t="shared" si="189"/>
        <v>887710.23990483303</v>
      </c>
      <c r="CC296" s="471">
        <f t="shared" si="190"/>
        <v>1.9999999999999574E-2</v>
      </c>
      <c r="CD296" s="474">
        <f t="shared" si="191"/>
        <v>1162.4861245901393</v>
      </c>
      <c r="CE296" s="474">
        <f t="shared" si="192"/>
        <v>1314.5699048329843</v>
      </c>
      <c r="CF296" s="472">
        <f t="shared" si="193"/>
        <v>-152.08378024284502</v>
      </c>
      <c r="CG296" s="473">
        <f t="shared" si="194"/>
        <v>0</v>
      </c>
    </row>
    <row r="297" spans="1:85" s="71" customFormat="1" ht="15.75" customHeight="1" x14ac:dyDescent="0.25">
      <c r="A297" s="129">
        <v>1026680</v>
      </c>
      <c r="B297" s="130">
        <v>4781</v>
      </c>
      <c r="C297" s="130">
        <v>455599</v>
      </c>
      <c r="D297" s="130" t="s">
        <v>1297</v>
      </c>
      <c r="E297" s="131" t="s">
        <v>822</v>
      </c>
      <c r="F297" s="131" t="s">
        <v>1391</v>
      </c>
      <c r="G297" s="132" t="s">
        <v>1260</v>
      </c>
      <c r="H297" s="133" t="s">
        <v>1391</v>
      </c>
      <c r="I297" s="134" t="s">
        <v>35</v>
      </c>
      <c r="J297" s="134" t="s">
        <v>35</v>
      </c>
      <c r="K297" s="134" t="s">
        <v>1262</v>
      </c>
      <c r="L297" s="134"/>
      <c r="M297" s="134"/>
      <c r="N297" s="135"/>
      <c r="O297" s="134">
        <v>478107</v>
      </c>
      <c r="P297" s="136">
        <v>56185</v>
      </c>
      <c r="Q297" s="137">
        <v>41640</v>
      </c>
      <c r="R297" s="137">
        <v>42004</v>
      </c>
      <c r="S297" s="136">
        <v>56185</v>
      </c>
      <c r="T297" s="138" t="s">
        <v>1263</v>
      </c>
      <c r="U297" s="139">
        <v>7.2015210801986817E-3</v>
      </c>
      <c r="V297" s="140">
        <v>5.7145751518250278E-3</v>
      </c>
      <c r="W297" s="30">
        <v>684117</v>
      </c>
      <c r="X297" s="63">
        <v>684117</v>
      </c>
      <c r="Y297" s="63">
        <v>1368232</v>
      </c>
      <c r="Z297" s="141">
        <v>90856.98</v>
      </c>
      <c r="AA297" s="142">
        <v>90856.98</v>
      </c>
      <c r="AB297" s="142">
        <v>90856.98</v>
      </c>
      <c r="AC297" s="142">
        <v>90856.98</v>
      </c>
      <c r="AD297" s="66">
        <v>363427.91</v>
      </c>
      <c r="AE297" s="67">
        <v>168734.39</v>
      </c>
      <c r="AF297" s="68">
        <v>168734.39</v>
      </c>
      <c r="AG297" s="68">
        <v>168734.39</v>
      </c>
      <c r="AH297" s="68">
        <v>168734.39</v>
      </c>
      <c r="AI297" s="66">
        <v>674937.54</v>
      </c>
      <c r="AJ297" s="143">
        <v>2406597.4500000002</v>
      </c>
      <c r="AK297" s="406" t="s">
        <v>1297</v>
      </c>
      <c r="AL297" s="407">
        <v>39786.959998239028</v>
      </c>
      <c r="AM297" s="434">
        <f t="shared" si="170"/>
        <v>1471217.2043010753</v>
      </c>
      <c r="AN297" s="435">
        <f t="shared" si="171"/>
        <v>390782.69892473117</v>
      </c>
      <c r="AO297" s="436">
        <f t="shared" si="172"/>
        <v>725739.29032258072</v>
      </c>
      <c r="AP297" s="437">
        <f t="shared" si="173"/>
        <v>36.979999999999997</v>
      </c>
      <c r="AQ297" s="438">
        <f t="shared" si="173"/>
        <v>9.82</v>
      </c>
      <c r="AR297" s="438">
        <f t="shared" si="173"/>
        <v>18.239999999999998</v>
      </c>
      <c r="AS297" s="443">
        <f t="shared" si="174"/>
        <v>65.039999999999992</v>
      </c>
      <c r="AT297" s="437">
        <f t="shared" si="175"/>
        <v>34.39</v>
      </c>
      <c r="AU297" s="438">
        <f t="shared" si="176"/>
        <v>9.1300000000000008</v>
      </c>
      <c r="AV297" s="438">
        <f t="shared" si="177"/>
        <v>16.96</v>
      </c>
      <c r="AW297" s="444">
        <f t="shared" si="178"/>
        <v>60.480000000000004</v>
      </c>
      <c r="AX297" s="441">
        <f t="shared" si="179"/>
        <v>34.39</v>
      </c>
      <c r="AY297" s="70">
        <f t="shared" si="180"/>
        <v>4</v>
      </c>
      <c r="AZ297" s="438">
        <f t="shared" si="157"/>
        <v>2.2799999999999998</v>
      </c>
      <c r="BA297" s="442">
        <f t="shared" si="158"/>
        <v>4.24</v>
      </c>
      <c r="BB297" s="438">
        <f t="shared" si="181"/>
        <v>34.39</v>
      </c>
      <c r="BC297" s="70">
        <v>4</v>
      </c>
      <c r="BD297" s="438">
        <f t="shared" si="159"/>
        <v>2.2799999999999998</v>
      </c>
      <c r="BE297" s="442">
        <f t="shared" si="160"/>
        <v>4.24</v>
      </c>
      <c r="BF297" s="438">
        <f t="shared" si="182"/>
        <v>34.39</v>
      </c>
      <c r="BG297" s="70">
        <v>4</v>
      </c>
      <c r="BH297" s="438">
        <f t="shared" si="161"/>
        <v>2.2799999999999998</v>
      </c>
      <c r="BI297" s="442">
        <f t="shared" si="162"/>
        <v>4.24</v>
      </c>
      <c r="BJ297" s="438">
        <f t="shared" si="183"/>
        <v>34.39</v>
      </c>
      <c r="BK297" s="70">
        <v>4</v>
      </c>
      <c r="BL297" s="438">
        <f t="shared" si="163"/>
        <v>2.2799999999999998</v>
      </c>
      <c r="BM297" s="442">
        <f t="shared" si="164"/>
        <v>4.24</v>
      </c>
      <c r="BN297" s="93">
        <v>0</v>
      </c>
      <c r="BO297" s="93">
        <f>+INDEX(FY2018_ALL_Targets!DV:DV,MATCH('Final Comp Values'!C297,FY2018_ALL_Targets!B:B,0))</f>
        <v>0</v>
      </c>
      <c r="BP297" s="93">
        <f>++INDEX(FY2018_ALL_Targets!DW:DW,MATCH('Final Comp Values'!C297,FY2018_ALL_Targets!B:B,0))</f>
        <v>0</v>
      </c>
      <c r="BQ297" s="539">
        <f>++INDEX(FY2018_ALL_Targets!DX:DX,MATCH('Final Comp Values'!$C297,FY2018_ALL_Targets!$B:$B,0))</f>
        <v>0</v>
      </c>
      <c r="BR297" s="437">
        <f t="shared" si="165"/>
        <v>0</v>
      </c>
      <c r="BS297" s="438">
        <f t="shared" si="166"/>
        <v>0</v>
      </c>
      <c r="BT297" s="543">
        <f t="shared" si="184"/>
        <v>0</v>
      </c>
      <c r="BU297" s="437">
        <f t="shared" si="185"/>
        <v>60.47</v>
      </c>
      <c r="BV297" s="438">
        <f t="shared" si="167"/>
        <v>2405917.471093514</v>
      </c>
      <c r="BW297" s="548">
        <f t="shared" si="186"/>
        <v>6.4895360811449499E-3</v>
      </c>
      <c r="BX297" s="437">
        <f t="shared" si="168"/>
        <v>0</v>
      </c>
      <c r="BY297" s="551">
        <f t="shared" si="169"/>
        <v>0</v>
      </c>
      <c r="BZ297" s="471">
        <f t="shared" si="187"/>
        <v>0</v>
      </c>
      <c r="CA297" s="469">
        <f t="shared" si="188"/>
        <v>2406597.4500000002</v>
      </c>
      <c r="CB297" s="471">
        <f t="shared" si="189"/>
        <v>2405917.471093514</v>
      </c>
      <c r="CC297" s="471">
        <f t="shared" si="190"/>
        <v>-1.0000000000005116E-2</v>
      </c>
      <c r="CD297" s="474">
        <f t="shared" si="191"/>
        <v>-397.91624503988612</v>
      </c>
      <c r="CE297" s="474">
        <f t="shared" si="192"/>
        <v>-679.9789064861834</v>
      </c>
      <c r="CF297" s="472">
        <f t="shared" si="193"/>
        <v>282.06266144629728</v>
      </c>
      <c r="CG297" s="473">
        <f t="shared" si="194"/>
        <v>0</v>
      </c>
    </row>
    <row r="298" spans="1:85" s="71" customFormat="1" ht="15.75" customHeight="1" x14ac:dyDescent="0.25">
      <c r="A298" s="124">
        <v>1026726</v>
      </c>
      <c r="B298" s="125">
        <v>105892</v>
      </c>
      <c r="C298" s="125">
        <v>676371</v>
      </c>
      <c r="D298" s="125" t="s">
        <v>1279</v>
      </c>
      <c r="E298" s="126" t="s">
        <v>542</v>
      </c>
      <c r="F298" s="126" t="s">
        <v>1391</v>
      </c>
      <c r="G298" s="127" t="s">
        <v>1260</v>
      </c>
      <c r="H298" s="128" t="s">
        <v>1391</v>
      </c>
      <c r="I298" s="70" t="s">
        <v>35</v>
      </c>
      <c r="J298" s="70" t="s">
        <v>35</v>
      </c>
      <c r="K298" s="70" t="s">
        <v>1262</v>
      </c>
      <c r="L298" s="70"/>
      <c r="M298" s="70"/>
      <c r="N298" s="77"/>
      <c r="O298" s="86">
        <v>1025820</v>
      </c>
      <c r="P298" s="78">
        <v>1132</v>
      </c>
      <c r="Q298" s="79">
        <v>41913</v>
      </c>
      <c r="R298" s="79">
        <v>42004</v>
      </c>
      <c r="S298" s="78">
        <v>4491</v>
      </c>
      <c r="T298" s="80" t="s">
        <v>1263</v>
      </c>
      <c r="U298" s="61">
        <v>5.7563462082712961E-4</v>
      </c>
      <c r="V298" s="62">
        <v>4.5677951422703924E-4</v>
      </c>
      <c r="W298" s="30">
        <v>54683</v>
      </c>
      <c r="X298" s="63">
        <v>54683</v>
      </c>
      <c r="Y298" s="63">
        <v>109366</v>
      </c>
      <c r="Z298" s="67">
        <v>7262.41</v>
      </c>
      <c r="AA298" s="68">
        <v>7262.41</v>
      </c>
      <c r="AB298" s="68">
        <v>7262.41</v>
      </c>
      <c r="AC298" s="68">
        <v>7262.41</v>
      </c>
      <c r="AD298" s="66">
        <v>29049.65</v>
      </c>
      <c r="AE298" s="67">
        <v>13487.34</v>
      </c>
      <c r="AF298" s="68">
        <v>13487.34</v>
      </c>
      <c r="AG298" s="68">
        <v>13487.34</v>
      </c>
      <c r="AH298" s="68">
        <v>13487.34</v>
      </c>
      <c r="AI298" s="66">
        <v>53949.36</v>
      </c>
      <c r="AJ298" s="69">
        <v>192365.01</v>
      </c>
      <c r="AK298" s="406" t="s">
        <v>1279</v>
      </c>
      <c r="AL298" s="407">
        <v>94768.848117955305</v>
      </c>
      <c r="AM298" s="434">
        <f t="shared" si="170"/>
        <v>117597.8494623656</v>
      </c>
      <c r="AN298" s="435">
        <f t="shared" si="171"/>
        <v>31236.182795698929</v>
      </c>
      <c r="AO298" s="436">
        <f t="shared" si="172"/>
        <v>58010.064516129038</v>
      </c>
      <c r="AP298" s="437">
        <f t="shared" si="173"/>
        <v>1.24</v>
      </c>
      <c r="AQ298" s="438">
        <f t="shared" si="173"/>
        <v>0.33</v>
      </c>
      <c r="AR298" s="438">
        <f t="shared" si="173"/>
        <v>0.61</v>
      </c>
      <c r="AS298" s="443">
        <f t="shared" si="174"/>
        <v>2.1800000000000002</v>
      </c>
      <c r="AT298" s="437">
        <f t="shared" si="175"/>
        <v>1.1499999999999999</v>
      </c>
      <c r="AU298" s="438">
        <f t="shared" si="176"/>
        <v>0.31</v>
      </c>
      <c r="AV298" s="438">
        <f t="shared" si="177"/>
        <v>0.56999999999999995</v>
      </c>
      <c r="AW298" s="444">
        <f t="shared" si="178"/>
        <v>2.0299999999999998</v>
      </c>
      <c r="AX298" s="441">
        <f t="shared" si="179"/>
        <v>1.1499999999999999</v>
      </c>
      <c r="AY298" s="70">
        <f t="shared" si="180"/>
        <v>4</v>
      </c>
      <c r="AZ298" s="438">
        <f t="shared" si="157"/>
        <v>0.08</v>
      </c>
      <c r="BA298" s="442">
        <f t="shared" si="158"/>
        <v>0.14000000000000001</v>
      </c>
      <c r="BB298" s="438">
        <f t="shared" si="181"/>
        <v>1.1499999999999999</v>
      </c>
      <c r="BC298" s="70">
        <v>4</v>
      </c>
      <c r="BD298" s="438">
        <f t="shared" si="159"/>
        <v>0.08</v>
      </c>
      <c r="BE298" s="442">
        <f t="shared" si="160"/>
        <v>0.14000000000000001</v>
      </c>
      <c r="BF298" s="438">
        <f t="shared" si="182"/>
        <v>1.1499999999999999</v>
      </c>
      <c r="BG298" s="70">
        <v>4</v>
      </c>
      <c r="BH298" s="438">
        <f t="shared" si="161"/>
        <v>0.08</v>
      </c>
      <c r="BI298" s="442">
        <f t="shared" si="162"/>
        <v>0.14000000000000001</v>
      </c>
      <c r="BJ298" s="438">
        <f t="shared" si="183"/>
        <v>1.1499999999999999</v>
      </c>
      <c r="BK298" s="70">
        <v>4</v>
      </c>
      <c r="BL298" s="438">
        <f t="shared" si="163"/>
        <v>0.08</v>
      </c>
      <c r="BM298" s="442">
        <f t="shared" si="164"/>
        <v>0.14000000000000001</v>
      </c>
      <c r="BN298" s="93">
        <v>0</v>
      </c>
      <c r="BO298" s="93">
        <f>+INDEX(FY2018_ALL_Targets!DV:DV,MATCH('Final Comp Values'!C298,FY2018_ALL_Targets!B:B,0))</f>
        <v>0</v>
      </c>
      <c r="BP298" s="93">
        <f>++INDEX(FY2018_ALL_Targets!DW:DW,MATCH('Final Comp Values'!C298,FY2018_ALL_Targets!B:B,0))</f>
        <v>0</v>
      </c>
      <c r="BQ298" s="539">
        <f>++INDEX(FY2018_ALL_Targets!DX:DX,MATCH('Final Comp Values'!$C298,FY2018_ALL_Targets!$B:$B,0))</f>
        <v>0</v>
      </c>
      <c r="BR298" s="437">
        <f t="shared" si="165"/>
        <v>0</v>
      </c>
      <c r="BS298" s="438">
        <f t="shared" si="166"/>
        <v>0</v>
      </c>
      <c r="BT298" s="543">
        <f t="shared" si="184"/>
        <v>0</v>
      </c>
      <c r="BU298" s="437">
        <f t="shared" si="185"/>
        <v>2.0300000000000002</v>
      </c>
      <c r="BV298" s="438">
        <f t="shared" si="167"/>
        <v>192380.76167944929</v>
      </c>
      <c r="BW298" s="548">
        <f t="shared" si="186"/>
        <v>5.1891301727382004E-4</v>
      </c>
      <c r="BX298" s="437">
        <f t="shared" si="168"/>
        <v>0</v>
      </c>
      <c r="BY298" s="551">
        <f t="shared" si="169"/>
        <v>0</v>
      </c>
      <c r="BZ298" s="471">
        <f t="shared" si="187"/>
        <v>3.3306690738754696E-16</v>
      </c>
      <c r="CA298" s="469">
        <f t="shared" si="188"/>
        <v>192365.01</v>
      </c>
      <c r="CB298" s="471">
        <f t="shared" si="189"/>
        <v>192380.76167944929</v>
      </c>
      <c r="CC298" s="471">
        <f t="shared" si="190"/>
        <v>0</v>
      </c>
      <c r="CD298" s="474">
        <f t="shared" si="191"/>
        <v>0</v>
      </c>
      <c r="CE298" s="474">
        <f t="shared" si="192"/>
        <v>15.751679449283984</v>
      </c>
      <c r="CF298" s="472">
        <f t="shared" si="193"/>
        <v>-15.751679449283984</v>
      </c>
      <c r="CG298" s="473">
        <f t="shared" si="194"/>
        <v>0</v>
      </c>
    </row>
    <row r="299" spans="1:85" s="71" customFormat="1" ht="15.75" customHeight="1" x14ac:dyDescent="0.25">
      <c r="A299" s="124">
        <v>1028604</v>
      </c>
      <c r="B299" s="125">
        <v>4874</v>
      </c>
      <c r="C299" s="125">
        <v>675356</v>
      </c>
      <c r="D299" s="125" t="s">
        <v>1297</v>
      </c>
      <c r="E299" s="126" t="s">
        <v>851</v>
      </c>
      <c r="F299" s="126" t="s">
        <v>1391</v>
      </c>
      <c r="G299" s="127" t="s">
        <v>1260</v>
      </c>
      <c r="H299" s="128" t="s">
        <v>1391</v>
      </c>
      <c r="I299" s="70" t="s">
        <v>35</v>
      </c>
      <c r="J299" s="70" t="s">
        <v>1262</v>
      </c>
      <c r="K299" s="70" t="s">
        <v>35</v>
      </c>
      <c r="L299" s="70"/>
      <c r="M299" s="70"/>
      <c r="N299" s="77"/>
      <c r="O299" s="70">
        <v>1013456</v>
      </c>
      <c r="P299" s="78">
        <v>16921</v>
      </c>
      <c r="Q299" s="79">
        <v>41518</v>
      </c>
      <c r="R299" s="79">
        <v>41882</v>
      </c>
      <c r="S299" s="78">
        <v>16921</v>
      </c>
      <c r="T299" s="80" t="s">
        <v>1263</v>
      </c>
      <c r="U299" s="61">
        <v>2.1688517967080518E-3</v>
      </c>
      <c r="V299" s="62">
        <v>1.7210345491506861E-3</v>
      </c>
      <c r="W299" s="30">
        <v>206032</v>
      </c>
      <c r="X299" s="63">
        <v>206032</v>
      </c>
      <c r="Y299" s="63">
        <v>412064</v>
      </c>
      <c r="Z299" s="67">
        <v>27363.01</v>
      </c>
      <c r="AA299" s="68">
        <v>27363.01</v>
      </c>
      <c r="AB299" s="68">
        <v>27363.01</v>
      </c>
      <c r="AC299" s="68">
        <v>27363.01</v>
      </c>
      <c r="AD299" s="66">
        <v>109452.05</v>
      </c>
      <c r="AE299" s="67">
        <v>50817.03</v>
      </c>
      <c r="AF299" s="68">
        <v>50817.03</v>
      </c>
      <c r="AG299" s="68">
        <v>50817.03</v>
      </c>
      <c r="AH299" s="68">
        <v>50817.03</v>
      </c>
      <c r="AI299" s="66">
        <v>203268.1</v>
      </c>
      <c r="AJ299" s="69">
        <v>724784.15</v>
      </c>
      <c r="AK299" s="406" t="s">
        <v>1297</v>
      </c>
      <c r="AL299" s="407">
        <v>39786.959998239028</v>
      </c>
      <c r="AM299" s="434">
        <f t="shared" si="170"/>
        <v>443079.56989247317</v>
      </c>
      <c r="AN299" s="435">
        <f t="shared" si="171"/>
        <v>117690.37634408603</v>
      </c>
      <c r="AO299" s="436">
        <f t="shared" si="172"/>
        <v>218567.84946236562</v>
      </c>
      <c r="AP299" s="437">
        <f t="shared" si="173"/>
        <v>11.14</v>
      </c>
      <c r="AQ299" s="438">
        <f t="shared" si="173"/>
        <v>2.96</v>
      </c>
      <c r="AR299" s="438">
        <f t="shared" si="173"/>
        <v>5.49</v>
      </c>
      <c r="AS299" s="443">
        <f t="shared" si="174"/>
        <v>19.590000000000003</v>
      </c>
      <c r="AT299" s="437">
        <f t="shared" si="175"/>
        <v>10.36</v>
      </c>
      <c r="AU299" s="438">
        <f t="shared" si="176"/>
        <v>2.75</v>
      </c>
      <c r="AV299" s="438">
        <f t="shared" si="177"/>
        <v>5.1100000000000003</v>
      </c>
      <c r="AW299" s="444">
        <f t="shared" si="178"/>
        <v>18.22</v>
      </c>
      <c r="AX299" s="441">
        <f t="shared" si="179"/>
        <v>10.36</v>
      </c>
      <c r="AY299" s="70">
        <f t="shared" si="180"/>
        <v>4</v>
      </c>
      <c r="AZ299" s="438">
        <f t="shared" si="157"/>
        <v>0.69</v>
      </c>
      <c r="BA299" s="442">
        <f t="shared" si="158"/>
        <v>1.28</v>
      </c>
      <c r="BB299" s="438">
        <f t="shared" si="181"/>
        <v>10.36</v>
      </c>
      <c r="BC299" s="70">
        <v>4</v>
      </c>
      <c r="BD299" s="438">
        <f t="shared" si="159"/>
        <v>0.69</v>
      </c>
      <c r="BE299" s="442">
        <f t="shared" si="160"/>
        <v>1.28</v>
      </c>
      <c r="BF299" s="438">
        <f t="shared" si="182"/>
        <v>10.36</v>
      </c>
      <c r="BG299" s="70">
        <v>4</v>
      </c>
      <c r="BH299" s="438">
        <f t="shared" si="161"/>
        <v>0.69</v>
      </c>
      <c r="BI299" s="442">
        <f t="shared" si="162"/>
        <v>1.28</v>
      </c>
      <c r="BJ299" s="438">
        <f t="shared" si="183"/>
        <v>10.36</v>
      </c>
      <c r="BK299" s="70">
        <v>4</v>
      </c>
      <c r="BL299" s="438">
        <f t="shared" si="163"/>
        <v>0.69</v>
      </c>
      <c r="BM299" s="442">
        <f t="shared" si="164"/>
        <v>1.28</v>
      </c>
      <c r="BN299" s="93">
        <v>0</v>
      </c>
      <c r="BO299" s="93">
        <f>+INDEX(FY2018_ALL_Targets!DV:DV,MATCH('Final Comp Values'!C299,FY2018_ALL_Targets!B:B,0))</f>
        <v>0</v>
      </c>
      <c r="BP299" s="93">
        <f>++INDEX(FY2018_ALL_Targets!DW:DW,MATCH('Final Comp Values'!C299,FY2018_ALL_Targets!B:B,0))</f>
        <v>0</v>
      </c>
      <c r="BQ299" s="539">
        <f>++INDEX(FY2018_ALL_Targets!DX:DX,MATCH('Final Comp Values'!$C299,FY2018_ALL_Targets!$B:$B,0))</f>
        <v>0</v>
      </c>
      <c r="BR299" s="437">
        <f t="shared" si="165"/>
        <v>0</v>
      </c>
      <c r="BS299" s="438">
        <f t="shared" si="166"/>
        <v>0</v>
      </c>
      <c r="BT299" s="543">
        <f t="shared" si="184"/>
        <v>0</v>
      </c>
      <c r="BU299" s="437">
        <f t="shared" si="185"/>
        <v>18.239999999999998</v>
      </c>
      <c r="BV299" s="438">
        <f t="shared" si="167"/>
        <v>725714.15036787977</v>
      </c>
      <c r="BW299" s="548">
        <f t="shared" si="186"/>
        <v>1.9574853335552153E-3</v>
      </c>
      <c r="BX299" s="437">
        <f t="shared" si="168"/>
        <v>0</v>
      </c>
      <c r="BY299" s="551">
        <f t="shared" si="169"/>
        <v>0</v>
      </c>
      <c r="BZ299" s="471">
        <f t="shared" si="187"/>
        <v>0</v>
      </c>
      <c r="CA299" s="469">
        <f t="shared" si="188"/>
        <v>724784.15</v>
      </c>
      <c r="CB299" s="471">
        <f t="shared" si="189"/>
        <v>725714.15036787977</v>
      </c>
      <c r="CC299" s="471">
        <f t="shared" si="190"/>
        <v>1.9999999999999574E-2</v>
      </c>
      <c r="CD299" s="474">
        <f t="shared" si="191"/>
        <v>795.5918221734189</v>
      </c>
      <c r="CE299" s="474">
        <f t="shared" si="192"/>
        <v>930.00036787975114</v>
      </c>
      <c r="CF299" s="472">
        <f t="shared" si="193"/>
        <v>-134.40854570633223</v>
      </c>
      <c r="CG299" s="473">
        <f t="shared" si="194"/>
        <v>0</v>
      </c>
    </row>
    <row r="300" spans="1:85" s="71" customFormat="1" ht="15.75" customHeight="1" x14ac:dyDescent="0.25">
      <c r="A300" s="124">
        <v>1028602</v>
      </c>
      <c r="B300" s="125">
        <v>4650</v>
      </c>
      <c r="C300" s="125">
        <v>455582</v>
      </c>
      <c r="D300" s="125" t="s">
        <v>1279</v>
      </c>
      <c r="E300" s="126" t="s">
        <v>772</v>
      </c>
      <c r="F300" s="126" t="s">
        <v>1391</v>
      </c>
      <c r="G300" s="127" t="s">
        <v>1260</v>
      </c>
      <c r="H300" s="128" t="s">
        <v>1391</v>
      </c>
      <c r="I300" s="70" t="s">
        <v>35</v>
      </c>
      <c r="J300" s="70" t="s">
        <v>1262</v>
      </c>
      <c r="K300" s="70" t="s">
        <v>35</v>
      </c>
      <c r="L300" s="70"/>
      <c r="M300" s="70"/>
      <c r="N300" s="77"/>
      <c r="O300" s="70">
        <v>1013457</v>
      </c>
      <c r="P300" s="78">
        <v>16875</v>
      </c>
      <c r="Q300" s="79">
        <v>41518</v>
      </c>
      <c r="R300" s="79">
        <v>41882</v>
      </c>
      <c r="S300" s="78">
        <v>16875</v>
      </c>
      <c r="T300" s="80" t="s">
        <v>1263</v>
      </c>
      <c r="U300" s="61">
        <v>2.1629557395808981E-3</v>
      </c>
      <c r="V300" s="62">
        <v>1.7163558901316606E-3</v>
      </c>
      <c r="W300" s="30">
        <v>205472</v>
      </c>
      <c r="X300" s="63">
        <v>205472</v>
      </c>
      <c r="Y300" s="63">
        <v>410944</v>
      </c>
      <c r="Z300" s="67">
        <v>27288.63</v>
      </c>
      <c r="AA300" s="68">
        <v>27288.63</v>
      </c>
      <c r="AB300" s="68">
        <v>27288.63</v>
      </c>
      <c r="AC300" s="68">
        <v>27288.63</v>
      </c>
      <c r="AD300" s="66">
        <v>109154.51</v>
      </c>
      <c r="AE300" s="67">
        <v>50678.879999999997</v>
      </c>
      <c r="AF300" s="68">
        <v>50678.879999999997</v>
      </c>
      <c r="AG300" s="68">
        <v>50678.879999999997</v>
      </c>
      <c r="AH300" s="68">
        <v>50678.879999999997</v>
      </c>
      <c r="AI300" s="66">
        <v>202715.51</v>
      </c>
      <c r="AJ300" s="69">
        <v>722814.02</v>
      </c>
      <c r="AK300" s="406" t="s">
        <v>1279</v>
      </c>
      <c r="AL300" s="407">
        <v>94768.848117955305</v>
      </c>
      <c r="AM300" s="434">
        <f t="shared" si="170"/>
        <v>441875.26881720434</v>
      </c>
      <c r="AN300" s="435">
        <f t="shared" si="171"/>
        <v>117370.44086021505</v>
      </c>
      <c r="AO300" s="436">
        <f t="shared" si="172"/>
        <v>217973.66666666669</v>
      </c>
      <c r="AP300" s="437">
        <f t="shared" si="173"/>
        <v>4.66</v>
      </c>
      <c r="AQ300" s="438">
        <f t="shared" si="173"/>
        <v>1.24</v>
      </c>
      <c r="AR300" s="438">
        <f t="shared" si="173"/>
        <v>2.2999999999999998</v>
      </c>
      <c r="AS300" s="443">
        <f t="shared" si="174"/>
        <v>8.1999999999999993</v>
      </c>
      <c r="AT300" s="437">
        <f t="shared" si="175"/>
        <v>4.34</v>
      </c>
      <c r="AU300" s="438">
        <f t="shared" si="176"/>
        <v>1.1499999999999999</v>
      </c>
      <c r="AV300" s="438">
        <f t="shared" si="177"/>
        <v>2.14</v>
      </c>
      <c r="AW300" s="444">
        <f t="shared" si="178"/>
        <v>7.6300000000000008</v>
      </c>
      <c r="AX300" s="441">
        <f t="shared" si="179"/>
        <v>4.34</v>
      </c>
      <c r="AY300" s="70">
        <f t="shared" si="180"/>
        <v>4</v>
      </c>
      <c r="AZ300" s="438">
        <f t="shared" si="157"/>
        <v>0.28999999999999998</v>
      </c>
      <c r="BA300" s="442">
        <f t="shared" si="158"/>
        <v>0.54</v>
      </c>
      <c r="BB300" s="438">
        <f t="shared" si="181"/>
        <v>4.34</v>
      </c>
      <c r="BC300" s="70">
        <v>4</v>
      </c>
      <c r="BD300" s="438">
        <f t="shared" si="159"/>
        <v>0.28999999999999998</v>
      </c>
      <c r="BE300" s="442">
        <f t="shared" si="160"/>
        <v>0.54</v>
      </c>
      <c r="BF300" s="438">
        <f t="shared" si="182"/>
        <v>4.34</v>
      </c>
      <c r="BG300" s="70">
        <v>4</v>
      </c>
      <c r="BH300" s="438">
        <f t="shared" si="161"/>
        <v>0.28999999999999998</v>
      </c>
      <c r="BI300" s="442">
        <f t="shared" si="162"/>
        <v>0.54</v>
      </c>
      <c r="BJ300" s="438">
        <f t="shared" si="183"/>
        <v>4.34</v>
      </c>
      <c r="BK300" s="70">
        <v>4</v>
      </c>
      <c r="BL300" s="438">
        <f t="shared" si="163"/>
        <v>0.28999999999999998</v>
      </c>
      <c r="BM300" s="442">
        <f t="shared" si="164"/>
        <v>0.54</v>
      </c>
      <c r="BN300" s="93">
        <v>0</v>
      </c>
      <c r="BO300" s="93">
        <f>+INDEX(FY2018_ALL_Targets!DV:DV,MATCH('Final Comp Values'!C300,FY2018_ALL_Targets!B:B,0))</f>
        <v>0</v>
      </c>
      <c r="BP300" s="93">
        <f>++INDEX(FY2018_ALL_Targets!DW:DW,MATCH('Final Comp Values'!C300,FY2018_ALL_Targets!B:B,0))</f>
        <v>0</v>
      </c>
      <c r="BQ300" s="539">
        <f>++INDEX(FY2018_ALL_Targets!DX:DX,MATCH('Final Comp Values'!$C300,FY2018_ALL_Targets!$B:$B,0))</f>
        <v>0</v>
      </c>
      <c r="BR300" s="437">
        <f t="shared" si="165"/>
        <v>0</v>
      </c>
      <c r="BS300" s="438">
        <f t="shared" si="166"/>
        <v>0</v>
      </c>
      <c r="BT300" s="543">
        <f t="shared" si="184"/>
        <v>0</v>
      </c>
      <c r="BU300" s="437">
        <f t="shared" si="185"/>
        <v>7.66</v>
      </c>
      <c r="BV300" s="438">
        <f t="shared" si="167"/>
        <v>725929.37658353767</v>
      </c>
      <c r="BW300" s="548">
        <f t="shared" si="186"/>
        <v>1.9580658681366803E-3</v>
      </c>
      <c r="BX300" s="437">
        <f t="shared" si="168"/>
        <v>0</v>
      </c>
      <c r="BY300" s="551">
        <f t="shared" si="169"/>
        <v>0</v>
      </c>
      <c r="BZ300" s="471">
        <f t="shared" si="187"/>
        <v>0</v>
      </c>
      <c r="CA300" s="469">
        <f t="shared" si="188"/>
        <v>722814.02</v>
      </c>
      <c r="CB300" s="471">
        <f t="shared" si="189"/>
        <v>725929.37658353767</v>
      </c>
      <c r="CC300" s="471">
        <f t="shared" si="190"/>
        <v>2.9999999999999361E-2</v>
      </c>
      <c r="CD300" s="474">
        <f t="shared" si="191"/>
        <v>2841.9948361729403</v>
      </c>
      <c r="CE300" s="474">
        <f t="shared" si="192"/>
        <v>3115.3565835376503</v>
      </c>
      <c r="CF300" s="472">
        <f t="shared" si="193"/>
        <v>-273.36174736471003</v>
      </c>
      <c r="CG300" s="473">
        <f t="shared" si="194"/>
        <v>0</v>
      </c>
    </row>
    <row r="301" spans="1:85" s="71" customFormat="1" ht="15.75" customHeight="1" x14ac:dyDescent="0.25">
      <c r="A301" s="490">
        <v>1028533</v>
      </c>
      <c r="B301" s="491">
        <v>4832</v>
      </c>
      <c r="C301" s="491">
        <v>675277</v>
      </c>
      <c r="D301" s="491" t="s">
        <v>1297</v>
      </c>
      <c r="E301" s="492" t="s">
        <v>839</v>
      </c>
      <c r="F301" s="492" t="s">
        <v>1391</v>
      </c>
      <c r="G301" s="493" t="s">
        <v>1260</v>
      </c>
      <c r="H301" s="494" t="s">
        <v>1391</v>
      </c>
      <c r="I301" s="495" t="s">
        <v>35</v>
      </c>
      <c r="J301" s="495" t="s">
        <v>1262</v>
      </c>
      <c r="K301" s="495" t="s">
        <v>35</v>
      </c>
      <c r="L301" s="495"/>
      <c r="M301" s="495"/>
      <c r="N301" s="496"/>
      <c r="O301" s="495">
        <v>1013454</v>
      </c>
      <c r="P301" s="497">
        <v>11301</v>
      </c>
      <c r="Q301" s="498">
        <v>41518</v>
      </c>
      <c r="R301" s="498">
        <v>41882</v>
      </c>
      <c r="S301" s="497">
        <v>11301</v>
      </c>
      <c r="T301" s="499" t="s">
        <v>1263</v>
      </c>
      <c r="U301" s="500">
        <v>1.4485074259557764E-3</v>
      </c>
      <c r="V301" s="501">
        <v>1.1494244690001716E-3</v>
      </c>
      <c r="W301" s="502">
        <v>137602</v>
      </c>
      <c r="X301" s="503">
        <v>137602</v>
      </c>
      <c r="Y301" s="503">
        <v>275204</v>
      </c>
      <c r="Z301" s="504">
        <v>18274.89</v>
      </c>
      <c r="AA301" s="505">
        <v>18274.89</v>
      </c>
      <c r="AB301" s="505">
        <v>18274.89</v>
      </c>
      <c r="AC301" s="505">
        <v>18274.89</v>
      </c>
      <c r="AD301" s="506">
        <v>73099.56</v>
      </c>
      <c r="AE301" s="504">
        <v>33939.08</v>
      </c>
      <c r="AF301" s="505">
        <v>33939.08</v>
      </c>
      <c r="AG301" s="505">
        <v>33939.08</v>
      </c>
      <c r="AH301" s="505">
        <v>33939.08</v>
      </c>
      <c r="AI301" s="506">
        <v>135756.32999999999</v>
      </c>
      <c r="AJ301" s="507">
        <v>484059.89</v>
      </c>
      <c r="AK301" s="508" t="s">
        <v>1297</v>
      </c>
      <c r="AL301" s="509">
        <v>39786.959998239028</v>
      </c>
      <c r="AM301" s="510">
        <f t="shared" si="170"/>
        <v>295918.2795698925</v>
      </c>
      <c r="AN301" s="511">
        <f t="shared" si="171"/>
        <v>78601.677419354848</v>
      </c>
      <c r="AO301" s="512">
        <f t="shared" si="172"/>
        <v>145974.54838709676</v>
      </c>
      <c r="AP301" s="513">
        <f t="shared" si="173"/>
        <v>7.44</v>
      </c>
      <c r="AQ301" s="514">
        <f t="shared" si="173"/>
        <v>1.98</v>
      </c>
      <c r="AR301" s="514">
        <f t="shared" si="173"/>
        <v>3.67</v>
      </c>
      <c r="AS301" s="515">
        <f t="shared" si="174"/>
        <v>13.09</v>
      </c>
      <c r="AT301" s="513">
        <f t="shared" si="175"/>
        <v>6.92</v>
      </c>
      <c r="AU301" s="514">
        <f t="shared" si="176"/>
        <v>1.84</v>
      </c>
      <c r="AV301" s="514">
        <f t="shared" si="177"/>
        <v>3.41</v>
      </c>
      <c r="AW301" s="516">
        <f t="shared" si="178"/>
        <v>12.17</v>
      </c>
      <c r="AX301" s="517">
        <f t="shared" si="179"/>
        <v>6.92</v>
      </c>
      <c r="AY301" s="495">
        <f t="shared" si="180"/>
        <v>4</v>
      </c>
      <c r="AZ301" s="514">
        <f t="shared" si="157"/>
        <v>0.46</v>
      </c>
      <c r="BA301" s="518">
        <f t="shared" si="158"/>
        <v>0.85</v>
      </c>
      <c r="BB301" s="514">
        <f t="shared" si="181"/>
        <v>6.92</v>
      </c>
      <c r="BC301" s="495">
        <v>4</v>
      </c>
      <c r="BD301" s="514">
        <f t="shared" si="159"/>
        <v>0.46</v>
      </c>
      <c r="BE301" s="518">
        <f t="shared" si="160"/>
        <v>0.85</v>
      </c>
      <c r="BF301" s="514">
        <f t="shared" si="182"/>
        <v>6.92</v>
      </c>
      <c r="BG301" s="495">
        <v>4</v>
      </c>
      <c r="BH301" s="514">
        <f t="shared" si="161"/>
        <v>0.46</v>
      </c>
      <c r="BI301" s="518">
        <f t="shared" si="162"/>
        <v>0.85</v>
      </c>
      <c r="BJ301" s="514">
        <f t="shared" si="183"/>
        <v>6.92</v>
      </c>
      <c r="BK301" s="495">
        <v>4</v>
      </c>
      <c r="BL301" s="514">
        <f t="shared" si="163"/>
        <v>0.46</v>
      </c>
      <c r="BM301" s="518">
        <f t="shared" si="164"/>
        <v>0.85</v>
      </c>
      <c r="BN301" s="540">
        <v>0</v>
      </c>
      <c r="BO301" s="540">
        <f>+INDEX(FY2018_ALL_Targets!DV:DV,MATCH('Final Comp Values'!C301,FY2018_ALL_Targets!B:B,0))</f>
        <v>0</v>
      </c>
      <c r="BP301" s="540">
        <f>++INDEX(FY2018_ALL_Targets!DW:DW,MATCH('Final Comp Values'!C301,FY2018_ALL_Targets!B:B,0))</f>
        <v>0</v>
      </c>
      <c r="BQ301" s="560">
        <f>++INDEX(FY2018_ALL_Targets!DX:DX,MATCH('Final Comp Values'!$C301,FY2018_ALL_Targets!$B:$B,0))</f>
        <v>0</v>
      </c>
      <c r="BR301" s="513">
        <f t="shared" si="165"/>
        <v>0</v>
      </c>
      <c r="BS301" s="514">
        <f t="shared" si="166"/>
        <v>0</v>
      </c>
      <c r="BT301" s="544">
        <f t="shared" si="184"/>
        <v>0</v>
      </c>
      <c r="BU301" s="513">
        <f>((AY301-BO301)*AZ301)+((AY301-BP301)*BA301)+(AX301/12)</f>
        <v>5.8166666666666664</v>
      </c>
      <c r="BV301" s="514">
        <f t="shared" si="167"/>
        <v>231427.48398975699</v>
      </c>
      <c r="BW301" s="549">
        <f t="shared" si="186"/>
        <v>6.2423463213703411E-4</v>
      </c>
      <c r="BX301" s="513">
        <f t="shared" si="168"/>
        <v>0</v>
      </c>
      <c r="BY301" s="552">
        <f t="shared" si="169"/>
        <v>0</v>
      </c>
      <c r="BZ301" s="519">
        <f t="shared" si="187"/>
        <v>-6.3433333333333328</v>
      </c>
      <c r="CA301" s="520">
        <f t="shared" si="188"/>
        <v>484059.89</v>
      </c>
      <c r="CB301" s="519">
        <f t="shared" si="189"/>
        <v>231427.48398975699</v>
      </c>
      <c r="CC301" s="519">
        <f t="shared" si="190"/>
        <v>-6.3533333333333335</v>
      </c>
      <c r="CD301" s="521">
        <f t="shared" si="191"/>
        <v>-252702.86232265134</v>
      </c>
      <c r="CE301" s="521">
        <f t="shared" si="192"/>
        <v>-252632.40601024302</v>
      </c>
      <c r="CF301" s="522">
        <f t="shared" si="193"/>
        <v>-70.456312408321537</v>
      </c>
      <c r="CG301" s="473">
        <f t="shared" si="194"/>
        <v>0</v>
      </c>
    </row>
    <row r="302" spans="1:85" s="71" customFormat="1" ht="15.75" customHeight="1" x14ac:dyDescent="0.25">
      <c r="A302" s="124">
        <v>1028603</v>
      </c>
      <c r="B302" s="125">
        <v>4676</v>
      </c>
      <c r="C302" s="125">
        <v>455594</v>
      </c>
      <c r="D302" s="125" t="s">
        <v>1277</v>
      </c>
      <c r="E302" s="126" t="s">
        <v>784</v>
      </c>
      <c r="F302" s="126" t="s">
        <v>1391</v>
      </c>
      <c r="G302" s="127" t="s">
        <v>1260</v>
      </c>
      <c r="H302" s="128" t="s">
        <v>1391</v>
      </c>
      <c r="I302" s="70" t="s">
        <v>35</v>
      </c>
      <c r="J302" s="70" t="s">
        <v>1262</v>
      </c>
      <c r="K302" s="70" t="s">
        <v>35</v>
      </c>
      <c r="L302" s="70"/>
      <c r="M302" s="70"/>
      <c r="N302" s="77"/>
      <c r="O302" s="70">
        <v>1013408</v>
      </c>
      <c r="P302" s="78">
        <v>12947</v>
      </c>
      <c r="Q302" s="79">
        <v>41518</v>
      </c>
      <c r="R302" s="79">
        <v>41882</v>
      </c>
      <c r="S302" s="78">
        <v>12947</v>
      </c>
      <c r="T302" s="80" t="s">
        <v>1263</v>
      </c>
      <c r="U302" s="61">
        <v>1.659483730983934E-3</v>
      </c>
      <c r="V302" s="62">
        <v>1.3168390938983472E-3</v>
      </c>
      <c r="W302" s="30">
        <v>157644</v>
      </c>
      <c r="X302" s="63">
        <v>157644</v>
      </c>
      <c r="Y302" s="63">
        <v>315288</v>
      </c>
      <c r="Z302" s="67">
        <v>20936.64</v>
      </c>
      <c r="AA302" s="68">
        <v>20936.64</v>
      </c>
      <c r="AB302" s="68">
        <v>20936.64</v>
      </c>
      <c r="AC302" s="68">
        <v>20936.64</v>
      </c>
      <c r="AD302" s="66">
        <v>83746.570000000007</v>
      </c>
      <c r="AE302" s="67">
        <v>38882.339999999997</v>
      </c>
      <c r="AF302" s="68">
        <v>38882.339999999997</v>
      </c>
      <c r="AG302" s="68">
        <v>38882.339999999997</v>
      </c>
      <c r="AH302" s="68">
        <v>38882.339999999997</v>
      </c>
      <c r="AI302" s="66">
        <v>155529.35</v>
      </c>
      <c r="AJ302" s="69">
        <v>554563.92000000004</v>
      </c>
      <c r="AK302" s="406" t="s">
        <v>1277</v>
      </c>
      <c r="AL302" s="407">
        <v>25877.505779128696</v>
      </c>
      <c r="AM302" s="434">
        <f t="shared" si="170"/>
        <v>339019.3548387097</v>
      </c>
      <c r="AN302" s="435">
        <f t="shared" si="171"/>
        <v>90050.075268817222</v>
      </c>
      <c r="AO302" s="436">
        <f t="shared" si="172"/>
        <v>167235.86021505378</v>
      </c>
      <c r="AP302" s="437">
        <f t="shared" si="173"/>
        <v>13.1</v>
      </c>
      <c r="AQ302" s="438">
        <f t="shared" si="173"/>
        <v>3.48</v>
      </c>
      <c r="AR302" s="438">
        <f t="shared" si="173"/>
        <v>6.46</v>
      </c>
      <c r="AS302" s="443">
        <f t="shared" si="174"/>
        <v>23.04</v>
      </c>
      <c r="AT302" s="437">
        <f t="shared" si="175"/>
        <v>12.18</v>
      </c>
      <c r="AU302" s="438">
        <f t="shared" si="176"/>
        <v>3.24</v>
      </c>
      <c r="AV302" s="438">
        <f t="shared" si="177"/>
        <v>6.01</v>
      </c>
      <c r="AW302" s="444">
        <f t="shared" si="178"/>
        <v>21.43</v>
      </c>
      <c r="AX302" s="441">
        <f t="shared" si="179"/>
        <v>12.18</v>
      </c>
      <c r="AY302" s="70">
        <f t="shared" si="180"/>
        <v>4</v>
      </c>
      <c r="AZ302" s="438">
        <f t="shared" si="157"/>
        <v>0.81</v>
      </c>
      <c r="BA302" s="442">
        <f t="shared" si="158"/>
        <v>1.5</v>
      </c>
      <c r="BB302" s="438">
        <f t="shared" si="181"/>
        <v>12.18</v>
      </c>
      <c r="BC302" s="70">
        <v>4</v>
      </c>
      <c r="BD302" s="438">
        <f t="shared" si="159"/>
        <v>0.81</v>
      </c>
      <c r="BE302" s="442">
        <f t="shared" si="160"/>
        <v>1.5</v>
      </c>
      <c r="BF302" s="438">
        <f t="shared" si="182"/>
        <v>12.18</v>
      </c>
      <c r="BG302" s="70">
        <v>4</v>
      </c>
      <c r="BH302" s="438">
        <f t="shared" si="161"/>
        <v>0.81</v>
      </c>
      <c r="BI302" s="442">
        <f t="shared" si="162"/>
        <v>1.5</v>
      </c>
      <c r="BJ302" s="438">
        <f t="shared" si="183"/>
        <v>12.18</v>
      </c>
      <c r="BK302" s="70">
        <v>4</v>
      </c>
      <c r="BL302" s="438">
        <f t="shared" si="163"/>
        <v>0.81</v>
      </c>
      <c r="BM302" s="442">
        <f t="shared" si="164"/>
        <v>1.5</v>
      </c>
      <c r="BN302" s="93">
        <v>0</v>
      </c>
      <c r="BO302" s="93">
        <f>+INDEX(FY2018_ALL_Targets!DV:DV,MATCH('Final Comp Values'!C302,FY2018_ALL_Targets!B:B,0))</f>
        <v>0</v>
      </c>
      <c r="BP302" s="93">
        <f>++INDEX(FY2018_ALL_Targets!DW:DW,MATCH('Final Comp Values'!C302,FY2018_ALL_Targets!B:B,0))</f>
        <v>0</v>
      </c>
      <c r="BQ302" s="539">
        <f>++INDEX(FY2018_ALL_Targets!DX:DX,MATCH('Final Comp Values'!$C302,FY2018_ALL_Targets!$B:$B,0))</f>
        <v>0</v>
      </c>
      <c r="BR302" s="437">
        <f t="shared" si="165"/>
        <v>0</v>
      </c>
      <c r="BS302" s="438">
        <f t="shared" si="166"/>
        <v>0</v>
      </c>
      <c r="BT302" s="543">
        <f t="shared" si="184"/>
        <v>0</v>
      </c>
      <c r="BU302" s="437">
        <f t="shared" ref="BU302:BU333" si="195">((AY302-BO302)*AZ302)+((AY302-BP302)*BA302)+AX302</f>
        <v>21.42</v>
      </c>
      <c r="BV302" s="438">
        <f t="shared" si="167"/>
        <v>554296.17378893669</v>
      </c>
      <c r="BW302" s="548">
        <f t="shared" si="186"/>
        <v>1.4951157147584811E-3</v>
      </c>
      <c r="BX302" s="437">
        <f t="shared" si="168"/>
        <v>0</v>
      </c>
      <c r="BY302" s="551">
        <f t="shared" si="169"/>
        <v>0</v>
      </c>
      <c r="BZ302" s="471">
        <f t="shared" si="187"/>
        <v>0</v>
      </c>
      <c r="CA302" s="469">
        <f t="shared" si="188"/>
        <v>554563.92000000004</v>
      </c>
      <c r="CB302" s="471">
        <f t="shared" si="189"/>
        <v>554296.17378893669</v>
      </c>
      <c r="CC302" s="471">
        <f t="shared" si="190"/>
        <v>-9.9999999999980105E-3</v>
      </c>
      <c r="CD302" s="474">
        <f t="shared" si="191"/>
        <v>-258.77924405034514</v>
      </c>
      <c r="CE302" s="474">
        <f t="shared" si="192"/>
        <v>-267.74621106334962</v>
      </c>
      <c r="CF302" s="472">
        <f t="shared" si="193"/>
        <v>8.9669670130044778</v>
      </c>
      <c r="CG302" s="473">
        <f t="shared" si="194"/>
        <v>0</v>
      </c>
    </row>
    <row r="303" spans="1:85" s="71" customFormat="1" ht="15.75" customHeight="1" x14ac:dyDescent="0.25">
      <c r="A303" s="124">
        <v>1028615</v>
      </c>
      <c r="B303" s="125">
        <v>5340</v>
      </c>
      <c r="C303" s="125">
        <v>675391</v>
      </c>
      <c r="D303" s="125" t="s">
        <v>1277</v>
      </c>
      <c r="E303" s="126" t="s">
        <v>1105</v>
      </c>
      <c r="F303" s="126" t="s">
        <v>1391</v>
      </c>
      <c r="G303" s="127" t="s">
        <v>1260</v>
      </c>
      <c r="H303" s="128" t="s">
        <v>1391</v>
      </c>
      <c r="I303" s="70" t="s">
        <v>35</v>
      </c>
      <c r="J303" s="70" t="s">
        <v>1262</v>
      </c>
      <c r="K303" s="70" t="s">
        <v>35</v>
      </c>
      <c r="L303" s="70"/>
      <c r="M303" s="70"/>
      <c r="N303" s="77"/>
      <c r="O303" s="70">
        <v>1013455</v>
      </c>
      <c r="P303" s="78">
        <v>12351</v>
      </c>
      <c r="Q303" s="79">
        <v>41518</v>
      </c>
      <c r="R303" s="79">
        <v>41882</v>
      </c>
      <c r="S303" s="78">
        <v>12351</v>
      </c>
      <c r="T303" s="80" t="s">
        <v>1263</v>
      </c>
      <c r="U303" s="61">
        <v>1.5830913386408101E-3</v>
      </c>
      <c r="V303" s="62">
        <v>1.2562199466083638E-3</v>
      </c>
      <c r="W303" s="30">
        <v>150387</v>
      </c>
      <c r="X303" s="63">
        <v>150387</v>
      </c>
      <c r="Y303" s="63">
        <v>300774</v>
      </c>
      <c r="Z303" s="67">
        <v>19972.849999999999</v>
      </c>
      <c r="AA303" s="68">
        <v>19972.849999999999</v>
      </c>
      <c r="AB303" s="68">
        <v>19972.849999999999</v>
      </c>
      <c r="AC303" s="68">
        <v>19972.849999999999</v>
      </c>
      <c r="AD303" s="66">
        <v>79891.399999999994</v>
      </c>
      <c r="AE303" s="67">
        <v>37092.44</v>
      </c>
      <c r="AF303" s="68">
        <v>37092.44</v>
      </c>
      <c r="AG303" s="68">
        <v>37092.44</v>
      </c>
      <c r="AH303" s="68">
        <v>37092.44</v>
      </c>
      <c r="AI303" s="66">
        <v>148369.74</v>
      </c>
      <c r="AJ303" s="69">
        <v>529035.14</v>
      </c>
      <c r="AK303" s="406" t="s">
        <v>1277</v>
      </c>
      <c r="AL303" s="407">
        <v>25877.505779128696</v>
      </c>
      <c r="AM303" s="434">
        <f t="shared" si="170"/>
        <v>323412.90322580648</v>
      </c>
      <c r="AN303" s="435">
        <f t="shared" si="171"/>
        <v>85904.731182795702</v>
      </c>
      <c r="AO303" s="436">
        <f t="shared" si="172"/>
        <v>159537.35483870967</v>
      </c>
      <c r="AP303" s="437">
        <f t="shared" si="173"/>
        <v>12.5</v>
      </c>
      <c r="AQ303" s="438">
        <f t="shared" si="173"/>
        <v>3.32</v>
      </c>
      <c r="AR303" s="438">
        <f t="shared" si="173"/>
        <v>6.17</v>
      </c>
      <c r="AS303" s="443">
        <f t="shared" si="174"/>
        <v>21.990000000000002</v>
      </c>
      <c r="AT303" s="437">
        <f t="shared" si="175"/>
        <v>11.62</v>
      </c>
      <c r="AU303" s="438">
        <f t="shared" si="176"/>
        <v>3.09</v>
      </c>
      <c r="AV303" s="438">
        <f t="shared" si="177"/>
        <v>5.73</v>
      </c>
      <c r="AW303" s="444">
        <f t="shared" si="178"/>
        <v>20.439999999999998</v>
      </c>
      <c r="AX303" s="441">
        <f t="shared" si="179"/>
        <v>11.62</v>
      </c>
      <c r="AY303" s="70">
        <f t="shared" si="180"/>
        <v>4</v>
      </c>
      <c r="AZ303" s="438">
        <f t="shared" si="157"/>
        <v>0.77</v>
      </c>
      <c r="BA303" s="442">
        <f t="shared" si="158"/>
        <v>1.43</v>
      </c>
      <c r="BB303" s="438">
        <f t="shared" si="181"/>
        <v>11.62</v>
      </c>
      <c r="BC303" s="70">
        <v>4</v>
      </c>
      <c r="BD303" s="438">
        <f t="shared" si="159"/>
        <v>0.77</v>
      </c>
      <c r="BE303" s="442">
        <f t="shared" si="160"/>
        <v>1.43</v>
      </c>
      <c r="BF303" s="438">
        <f t="shared" si="182"/>
        <v>11.62</v>
      </c>
      <c r="BG303" s="70">
        <v>4</v>
      </c>
      <c r="BH303" s="438">
        <f t="shared" si="161"/>
        <v>0.77</v>
      </c>
      <c r="BI303" s="442">
        <f t="shared" si="162"/>
        <v>1.43</v>
      </c>
      <c r="BJ303" s="438">
        <f t="shared" si="183"/>
        <v>11.62</v>
      </c>
      <c r="BK303" s="70">
        <v>4</v>
      </c>
      <c r="BL303" s="438">
        <f t="shared" si="163"/>
        <v>0.77</v>
      </c>
      <c r="BM303" s="442">
        <f t="shared" si="164"/>
        <v>1.43</v>
      </c>
      <c r="BN303" s="93">
        <v>0</v>
      </c>
      <c r="BO303" s="93">
        <f>+INDEX(FY2018_ALL_Targets!DV:DV,MATCH('Final Comp Values'!C303,FY2018_ALL_Targets!B:B,0))</f>
        <v>0</v>
      </c>
      <c r="BP303" s="93">
        <f>++INDEX(FY2018_ALL_Targets!DW:DW,MATCH('Final Comp Values'!C303,FY2018_ALL_Targets!B:B,0))</f>
        <v>0</v>
      </c>
      <c r="BQ303" s="539">
        <f>++INDEX(FY2018_ALL_Targets!DX:DX,MATCH('Final Comp Values'!$C303,FY2018_ALL_Targets!$B:$B,0))</f>
        <v>0</v>
      </c>
      <c r="BR303" s="437">
        <f t="shared" si="165"/>
        <v>0</v>
      </c>
      <c r="BS303" s="438">
        <f t="shared" si="166"/>
        <v>0</v>
      </c>
      <c r="BT303" s="543">
        <f t="shared" si="184"/>
        <v>0</v>
      </c>
      <c r="BU303" s="437">
        <f t="shared" si="195"/>
        <v>20.420000000000002</v>
      </c>
      <c r="BV303" s="438">
        <f t="shared" si="167"/>
        <v>528418.66800980805</v>
      </c>
      <c r="BW303" s="548">
        <f t="shared" si="186"/>
        <v>1.4253157280750787E-3</v>
      </c>
      <c r="BX303" s="437">
        <f t="shared" si="168"/>
        <v>0</v>
      </c>
      <c r="BY303" s="551">
        <f t="shared" si="169"/>
        <v>0</v>
      </c>
      <c r="BZ303" s="471">
        <f t="shared" si="187"/>
        <v>3.7747582837255322E-15</v>
      </c>
      <c r="CA303" s="469">
        <f t="shared" si="188"/>
        <v>529035.14</v>
      </c>
      <c r="CB303" s="471">
        <f t="shared" si="189"/>
        <v>528418.66800980805</v>
      </c>
      <c r="CC303" s="471">
        <f t="shared" si="190"/>
        <v>-1.9999999999996021E-2</v>
      </c>
      <c r="CD303" s="474">
        <f t="shared" si="191"/>
        <v>-517.64690802338043</v>
      </c>
      <c r="CE303" s="474">
        <f t="shared" si="192"/>
        <v>-616.47199019195978</v>
      </c>
      <c r="CF303" s="472">
        <f t="shared" si="193"/>
        <v>98.825082168579343</v>
      </c>
      <c r="CG303" s="473">
        <f t="shared" si="194"/>
        <v>0</v>
      </c>
    </row>
    <row r="304" spans="1:85" s="71" customFormat="1" ht="15.75" customHeight="1" x14ac:dyDescent="0.25">
      <c r="A304" s="124">
        <v>1028610</v>
      </c>
      <c r="B304" s="125">
        <v>4658</v>
      </c>
      <c r="C304" s="125">
        <v>675539</v>
      </c>
      <c r="D304" s="125" t="s">
        <v>1277</v>
      </c>
      <c r="E304" s="126" t="s">
        <v>778</v>
      </c>
      <c r="F304" s="126" t="s">
        <v>1391</v>
      </c>
      <c r="G304" s="127" t="s">
        <v>1260</v>
      </c>
      <c r="H304" s="128" t="s">
        <v>1391</v>
      </c>
      <c r="I304" s="70" t="s">
        <v>35</v>
      </c>
      <c r="J304" s="70" t="s">
        <v>1262</v>
      </c>
      <c r="K304" s="70" t="s">
        <v>35</v>
      </c>
      <c r="L304" s="70"/>
      <c r="M304" s="70"/>
      <c r="N304" s="77"/>
      <c r="O304" s="86">
        <v>465804</v>
      </c>
      <c r="P304" s="78">
        <v>26613</v>
      </c>
      <c r="Q304" s="79">
        <v>41640</v>
      </c>
      <c r="R304" s="79">
        <v>42004</v>
      </c>
      <c r="S304" s="78">
        <v>26613</v>
      </c>
      <c r="T304" s="80" t="s">
        <v>1263</v>
      </c>
      <c r="U304" s="61">
        <v>3.4111253983683813E-3</v>
      </c>
      <c r="V304" s="62">
        <v>2.7068076624636372E-3</v>
      </c>
      <c r="W304" s="30">
        <v>324043</v>
      </c>
      <c r="X304" s="63">
        <v>324043</v>
      </c>
      <c r="Y304" s="63">
        <v>648086</v>
      </c>
      <c r="Z304" s="67">
        <v>43035.98</v>
      </c>
      <c r="AA304" s="68">
        <v>43035.98</v>
      </c>
      <c r="AB304" s="68">
        <v>43035.98</v>
      </c>
      <c r="AC304" s="68">
        <v>43035.98</v>
      </c>
      <c r="AD304" s="66">
        <v>172143.93</v>
      </c>
      <c r="AE304" s="67">
        <v>79923.97</v>
      </c>
      <c r="AF304" s="68">
        <v>79923.97</v>
      </c>
      <c r="AG304" s="68">
        <v>79923.97</v>
      </c>
      <c r="AH304" s="68">
        <v>79923.97</v>
      </c>
      <c r="AI304" s="66">
        <v>319695.88</v>
      </c>
      <c r="AJ304" s="69">
        <v>1139925.81</v>
      </c>
      <c r="AK304" s="406" t="s">
        <v>1277</v>
      </c>
      <c r="AL304" s="407">
        <v>25877.505779128696</v>
      </c>
      <c r="AM304" s="434">
        <f t="shared" si="170"/>
        <v>696866.66666666674</v>
      </c>
      <c r="AN304" s="435">
        <f t="shared" si="171"/>
        <v>185101</v>
      </c>
      <c r="AO304" s="436">
        <f t="shared" si="172"/>
        <v>343759.01075268822</v>
      </c>
      <c r="AP304" s="437">
        <f t="shared" si="173"/>
        <v>26.93</v>
      </c>
      <c r="AQ304" s="438">
        <f t="shared" si="173"/>
        <v>7.15</v>
      </c>
      <c r="AR304" s="438">
        <f t="shared" si="173"/>
        <v>13.28</v>
      </c>
      <c r="AS304" s="443">
        <f t="shared" si="174"/>
        <v>47.36</v>
      </c>
      <c r="AT304" s="437">
        <f t="shared" si="175"/>
        <v>25.04</v>
      </c>
      <c r="AU304" s="438">
        <f t="shared" si="176"/>
        <v>6.65</v>
      </c>
      <c r="AV304" s="438">
        <f t="shared" si="177"/>
        <v>12.35</v>
      </c>
      <c r="AW304" s="444">
        <f t="shared" si="178"/>
        <v>44.04</v>
      </c>
      <c r="AX304" s="441">
        <f t="shared" si="179"/>
        <v>25.04</v>
      </c>
      <c r="AY304" s="70">
        <f t="shared" si="180"/>
        <v>4</v>
      </c>
      <c r="AZ304" s="438">
        <f t="shared" si="157"/>
        <v>1.66</v>
      </c>
      <c r="BA304" s="442">
        <f t="shared" si="158"/>
        <v>3.09</v>
      </c>
      <c r="BB304" s="438">
        <f t="shared" si="181"/>
        <v>25.04</v>
      </c>
      <c r="BC304" s="70">
        <v>4</v>
      </c>
      <c r="BD304" s="438">
        <f t="shared" si="159"/>
        <v>1.66</v>
      </c>
      <c r="BE304" s="442">
        <f t="shared" si="160"/>
        <v>3.09</v>
      </c>
      <c r="BF304" s="438">
        <f t="shared" si="182"/>
        <v>25.04</v>
      </c>
      <c r="BG304" s="70">
        <v>4</v>
      </c>
      <c r="BH304" s="438">
        <f t="shared" si="161"/>
        <v>1.66</v>
      </c>
      <c r="BI304" s="442">
        <f t="shared" si="162"/>
        <v>3.09</v>
      </c>
      <c r="BJ304" s="438">
        <f t="shared" si="183"/>
        <v>25.04</v>
      </c>
      <c r="BK304" s="70">
        <v>4</v>
      </c>
      <c r="BL304" s="438">
        <f t="shared" si="163"/>
        <v>1.66</v>
      </c>
      <c r="BM304" s="442">
        <f t="shared" si="164"/>
        <v>3.09</v>
      </c>
      <c r="BN304" s="93">
        <v>0</v>
      </c>
      <c r="BO304" s="93">
        <f>+INDEX(FY2018_ALL_Targets!DV:DV,MATCH('Final Comp Values'!C304,FY2018_ALL_Targets!B:B,0))</f>
        <v>0</v>
      </c>
      <c r="BP304" s="93">
        <f>++INDEX(FY2018_ALL_Targets!DW:DW,MATCH('Final Comp Values'!C304,FY2018_ALL_Targets!B:B,0))</f>
        <v>0</v>
      </c>
      <c r="BQ304" s="539">
        <f>++INDEX(FY2018_ALL_Targets!DX:DX,MATCH('Final Comp Values'!$C304,FY2018_ALL_Targets!$B:$B,0))</f>
        <v>0</v>
      </c>
      <c r="BR304" s="437">
        <f t="shared" si="165"/>
        <v>0</v>
      </c>
      <c r="BS304" s="438">
        <f t="shared" si="166"/>
        <v>0</v>
      </c>
      <c r="BT304" s="543">
        <f t="shared" si="184"/>
        <v>0</v>
      </c>
      <c r="BU304" s="437">
        <f t="shared" si="195"/>
        <v>44.04</v>
      </c>
      <c r="BV304" s="438">
        <f t="shared" si="167"/>
        <v>1139645.3545128277</v>
      </c>
      <c r="BW304" s="548">
        <f t="shared" si="186"/>
        <v>3.0739914135370448E-3</v>
      </c>
      <c r="BX304" s="437">
        <f t="shared" si="168"/>
        <v>0</v>
      </c>
      <c r="BY304" s="551">
        <f t="shared" si="169"/>
        <v>0</v>
      </c>
      <c r="BZ304" s="471">
        <f t="shared" si="187"/>
        <v>0</v>
      </c>
      <c r="CA304" s="469">
        <f t="shared" si="188"/>
        <v>1139925.81</v>
      </c>
      <c r="CB304" s="471">
        <f t="shared" si="189"/>
        <v>1139645.3545128277</v>
      </c>
      <c r="CC304" s="471">
        <f t="shared" si="190"/>
        <v>0</v>
      </c>
      <c r="CD304" s="474">
        <f t="shared" si="191"/>
        <v>0</v>
      </c>
      <c r="CE304" s="474">
        <f t="shared" si="192"/>
        <v>-280.45548717235215</v>
      </c>
      <c r="CF304" s="472">
        <f t="shared" si="193"/>
        <v>280.45548717235215</v>
      </c>
      <c r="CG304" s="473">
        <f t="shared" si="194"/>
        <v>0</v>
      </c>
    </row>
    <row r="305" spans="1:85" s="71" customFormat="1" ht="15.75" customHeight="1" x14ac:dyDescent="0.25">
      <c r="A305" s="124">
        <v>1028623</v>
      </c>
      <c r="B305" s="125">
        <v>4441</v>
      </c>
      <c r="C305" s="125">
        <v>675519</v>
      </c>
      <c r="D305" s="125" t="s">
        <v>1296</v>
      </c>
      <c r="E305" s="126" t="s">
        <v>672</v>
      </c>
      <c r="F305" s="126" t="s">
        <v>1391</v>
      </c>
      <c r="G305" s="127" t="s">
        <v>1260</v>
      </c>
      <c r="H305" s="128" t="s">
        <v>1391</v>
      </c>
      <c r="I305" s="70" t="s">
        <v>35</v>
      </c>
      <c r="J305" s="70" t="s">
        <v>1262</v>
      </c>
      <c r="K305" s="70" t="s">
        <v>35</v>
      </c>
      <c r="L305" s="70"/>
      <c r="M305" s="70"/>
      <c r="N305" s="77"/>
      <c r="O305" s="144">
        <v>1013980</v>
      </c>
      <c r="P305" s="78">
        <v>22996</v>
      </c>
      <c r="Q305" s="79">
        <v>41640</v>
      </c>
      <c r="R305" s="79">
        <v>42004</v>
      </c>
      <c r="S305" s="78">
        <v>22996</v>
      </c>
      <c r="T305" s="80" t="s">
        <v>1263</v>
      </c>
      <c r="U305" s="61">
        <v>2.9475158629571753E-3</v>
      </c>
      <c r="V305" s="62">
        <v>2.3389226695980838E-3</v>
      </c>
      <c r="W305" s="30">
        <v>280002</v>
      </c>
      <c r="X305" s="63">
        <v>280002</v>
      </c>
      <c r="Y305" s="63">
        <v>560004</v>
      </c>
      <c r="Z305" s="67">
        <v>37186.92</v>
      </c>
      <c r="AA305" s="68">
        <v>37186.92</v>
      </c>
      <c r="AB305" s="68">
        <v>37186.92</v>
      </c>
      <c r="AC305" s="68">
        <v>37186.92</v>
      </c>
      <c r="AD305" s="66">
        <v>148747.68</v>
      </c>
      <c r="AE305" s="67">
        <v>69061.42</v>
      </c>
      <c r="AF305" s="68">
        <v>69061.42</v>
      </c>
      <c r="AG305" s="68">
        <v>69061.42</v>
      </c>
      <c r="AH305" s="68">
        <v>69061.42</v>
      </c>
      <c r="AI305" s="66">
        <v>276245.68</v>
      </c>
      <c r="AJ305" s="69">
        <v>984997.35999999987</v>
      </c>
      <c r="AK305" s="406" t="s">
        <v>1296</v>
      </c>
      <c r="AL305" s="407">
        <v>78350.213597275724</v>
      </c>
      <c r="AM305" s="434">
        <f t="shared" si="170"/>
        <v>602154.83870967745</v>
      </c>
      <c r="AN305" s="435">
        <f t="shared" si="171"/>
        <v>159943.74193548388</v>
      </c>
      <c r="AO305" s="436">
        <f t="shared" si="172"/>
        <v>297038.36559139786</v>
      </c>
      <c r="AP305" s="437">
        <f t="shared" si="173"/>
        <v>7.69</v>
      </c>
      <c r="AQ305" s="438">
        <f t="shared" si="173"/>
        <v>2.04</v>
      </c>
      <c r="AR305" s="438">
        <f t="shared" si="173"/>
        <v>3.79</v>
      </c>
      <c r="AS305" s="443">
        <f t="shared" si="174"/>
        <v>13.52</v>
      </c>
      <c r="AT305" s="437">
        <f t="shared" si="175"/>
        <v>7.15</v>
      </c>
      <c r="AU305" s="438">
        <f t="shared" si="176"/>
        <v>1.9</v>
      </c>
      <c r="AV305" s="438">
        <f t="shared" si="177"/>
        <v>3.53</v>
      </c>
      <c r="AW305" s="444">
        <f t="shared" si="178"/>
        <v>12.58</v>
      </c>
      <c r="AX305" s="441">
        <f t="shared" si="179"/>
        <v>7.15</v>
      </c>
      <c r="AY305" s="70">
        <f t="shared" si="180"/>
        <v>4</v>
      </c>
      <c r="AZ305" s="438">
        <f t="shared" si="157"/>
        <v>0.48</v>
      </c>
      <c r="BA305" s="442">
        <f t="shared" si="158"/>
        <v>0.88</v>
      </c>
      <c r="BB305" s="438">
        <f t="shared" si="181"/>
        <v>7.15</v>
      </c>
      <c r="BC305" s="70">
        <v>4</v>
      </c>
      <c r="BD305" s="438">
        <f t="shared" si="159"/>
        <v>0.48</v>
      </c>
      <c r="BE305" s="442">
        <f t="shared" si="160"/>
        <v>0.88</v>
      </c>
      <c r="BF305" s="438">
        <f t="shared" si="182"/>
        <v>7.15</v>
      </c>
      <c r="BG305" s="70">
        <v>4</v>
      </c>
      <c r="BH305" s="438">
        <f t="shared" si="161"/>
        <v>0.48</v>
      </c>
      <c r="BI305" s="442">
        <f t="shared" si="162"/>
        <v>0.88</v>
      </c>
      <c r="BJ305" s="438">
        <f t="shared" si="183"/>
        <v>7.15</v>
      </c>
      <c r="BK305" s="70">
        <v>4</v>
      </c>
      <c r="BL305" s="438">
        <f t="shared" si="163"/>
        <v>0.48</v>
      </c>
      <c r="BM305" s="442">
        <f t="shared" si="164"/>
        <v>0.88</v>
      </c>
      <c r="BN305" s="93">
        <v>0</v>
      </c>
      <c r="BO305" s="93">
        <f>+INDEX(FY2018_ALL_Targets!DV:DV,MATCH('Final Comp Values'!C305,FY2018_ALL_Targets!B:B,0))</f>
        <v>0</v>
      </c>
      <c r="BP305" s="93">
        <f>++INDEX(FY2018_ALL_Targets!DW:DW,MATCH('Final Comp Values'!C305,FY2018_ALL_Targets!B:B,0))</f>
        <v>0</v>
      </c>
      <c r="BQ305" s="539">
        <f>++INDEX(FY2018_ALL_Targets!DX:DX,MATCH('Final Comp Values'!$C305,FY2018_ALL_Targets!$B:$B,0))</f>
        <v>0</v>
      </c>
      <c r="BR305" s="437">
        <f t="shared" si="165"/>
        <v>0</v>
      </c>
      <c r="BS305" s="438">
        <f t="shared" si="166"/>
        <v>0</v>
      </c>
      <c r="BT305" s="543">
        <f t="shared" si="184"/>
        <v>0</v>
      </c>
      <c r="BU305" s="437">
        <f t="shared" si="195"/>
        <v>12.59</v>
      </c>
      <c r="BV305" s="438">
        <f t="shared" si="167"/>
        <v>986429.18918970134</v>
      </c>
      <c r="BW305" s="548">
        <f t="shared" si="186"/>
        <v>2.6607179554798245E-3</v>
      </c>
      <c r="BX305" s="437">
        <f t="shared" si="168"/>
        <v>0</v>
      </c>
      <c r="BY305" s="551">
        <f t="shared" si="169"/>
        <v>0</v>
      </c>
      <c r="BZ305" s="471">
        <f t="shared" si="187"/>
        <v>0</v>
      </c>
      <c r="CA305" s="469">
        <f t="shared" si="188"/>
        <v>984997.35999999987</v>
      </c>
      <c r="CB305" s="471">
        <f t="shared" si="189"/>
        <v>986429.18918970134</v>
      </c>
      <c r="CC305" s="471">
        <f t="shared" si="190"/>
        <v>9.9999999999997868E-3</v>
      </c>
      <c r="CD305" s="474">
        <f t="shared" si="191"/>
        <v>782.98677265499111</v>
      </c>
      <c r="CE305" s="474">
        <f t="shared" si="192"/>
        <v>1431.8291897014715</v>
      </c>
      <c r="CF305" s="472">
        <f t="shared" si="193"/>
        <v>-648.84241704648036</v>
      </c>
      <c r="CG305" s="473">
        <f t="shared" si="194"/>
        <v>0</v>
      </c>
    </row>
    <row r="306" spans="1:85" s="71" customFormat="1" ht="15.75" customHeight="1" x14ac:dyDescent="0.25">
      <c r="A306" s="124">
        <v>1026717</v>
      </c>
      <c r="B306" s="125">
        <v>105428</v>
      </c>
      <c r="C306" s="125">
        <v>676337</v>
      </c>
      <c r="D306" s="125" t="s">
        <v>1279</v>
      </c>
      <c r="E306" s="126" t="s">
        <v>528</v>
      </c>
      <c r="F306" s="126" t="s">
        <v>1391</v>
      </c>
      <c r="G306" s="127" t="s">
        <v>1260</v>
      </c>
      <c r="H306" s="128" t="s">
        <v>1391</v>
      </c>
      <c r="I306" s="70" t="s">
        <v>35</v>
      </c>
      <c r="J306" s="70" t="s">
        <v>35</v>
      </c>
      <c r="K306" s="70" t="s">
        <v>1262</v>
      </c>
      <c r="L306" s="70"/>
      <c r="M306" s="70"/>
      <c r="N306" s="77"/>
      <c r="O306" s="86">
        <v>1020965</v>
      </c>
      <c r="P306" s="78">
        <v>26724</v>
      </c>
      <c r="Q306" s="79">
        <v>41640</v>
      </c>
      <c r="R306" s="79">
        <v>42004</v>
      </c>
      <c r="S306" s="78">
        <v>26724</v>
      </c>
      <c r="T306" s="80" t="s">
        <v>1263</v>
      </c>
      <c r="U306" s="61">
        <v>3.4253528405665135E-3</v>
      </c>
      <c r="V306" s="62">
        <v>2.7180974700965034E-3</v>
      </c>
      <c r="W306" s="30">
        <v>325395</v>
      </c>
      <c r="X306" s="63">
        <v>325395</v>
      </c>
      <c r="Y306" s="63">
        <v>650790</v>
      </c>
      <c r="Z306" s="67">
        <v>43215.48</v>
      </c>
      <c r="AA306" s="68">
        <v>43215.48</v>
      </c>
      <c r="AB306" s="68">
        <v>43215.48</v>
      </c>
      <c r="AC306" s="68">
        <v>43215.48</v>
      </c>
      <c r="AD306" s="66">
        <v>172861.93</v>
      </c>
      <c r="AE306" s="67">
        <v>80257.33</v>
      </c>
      <c r="AF306" s="68">
        <v>80257.33</v>
      </c>
      <c r="AG306" s="68">
        <v>80257.33</v>
      </c>
      <c r="AH306" s="68">
        <v>80257.33</v>
      </c>
      <c r="AI306" s="66">
        <v>321029.3</v>
      </c>
      <c r="AJ306" s="69">
        <v>1144681.23</v>
      </c>
      <c r="AK306" s="406" t="s">
        <v>1279</v>
      </c>
      <c r="AL306" s="407">
        <v>94768.848117955305</v>
      </c>
      <c r="AM306" s="434">
        <f t="shared" si="170"/>
        <v>699774.19354838715</v>
      </c>
      <c r="AN306" s="435">
        <f t="shared" si="171"/>
        <v>185873.04301075271</v>
      </c>
      <c r="AO306" s="436">
        <f t="shared" si="172"/>
        <v>345192.79569892475</v>
      </c>
      <c r="AP306" s="437">
        <f t="shared" si="173"/>
        <v>7.38</v>
      </c>
      <c r="AQ306" s="438">
        <f t="shared" si="173"/>
        <v>1.96</v>
      </c>
      <c r="AR306" s="438">
        <f t="shared" si="173"/>
        <v>3.64</v>
      </c>
      <c r="AS306" s="443">
        <f t="shared" si="174"/>
        <v>12.98</v>
      </c>
      <c r="AT306" s="437">
        <f t="shared" si="175"/>
        <v>6.87</v>
      </c>
      <c r="AU306" s="438">
        <f t="shared" si="176"/>
        <v>1.82</v>
      </c>
      <c r="AV306" s="438">
        <f t="shared" si="177"/>
        <v>3.39</v>
      </c>
      <c r="AW306" s="444">
        <f t="shared" si="178"/>
        <v>12.08</v>
      </c>
      <c r="AX306" s="441">
        <f t="shared" si="179"/>
        <v>6.87</v>
      </c>
      <c r="AY306" s="70">
        <f t="shared" si="180"/>
        <v>4</v>
      </c>
      <c r="AZ306" s="438">
        <f t="shared" si="157"/>
        <v>0.46</v>
      </c>
      <c r="BA306" s="442">
        <f t="shared" si="158"/>
        <v>0.85</v>
      </c>
      <c r="BB306" s="438">
        <f t="shared" si="181"/>
        <v>6.87</v>
      </c>
      <c r="BC306" s="70">
        <v>4</v>
      </c>
      <c r="BD306" s="438">
        <f t="shared" si="159"/>
        <v>0.46</v>
      </c>
      <c r="BE306" s="442">
        <f t="shared" si="160"/>
        <v>0.85</v>
      </c>
      <c r="BF306" s="438">
        <f t="shared" si="182"/>
        <v>6.87</v>
      </c>
      <c r="BG306" s="70">
        <v>4</v>
      </c>
      <c r="BH306" s="438">
        <f t="shared" si="161"/>
        <v>0.46</v>
      </c>
      <c r="BI306" s="442">
        <f t="shared" si="162"/>
        <v>0.85</v>
      </c>
      <c r="BJ306" s="438">
        <f t="shared" si="183"/>
        <v>6.87</v>
      </c>
      <c r="BK306" s="70">
        <v>4</v>
      </c>
      <c r="BL306" s="438">
        <f t="shared" si="163"/>
        <v>0.46</v>
      </c>
      <c r="BM306" s="442">
        <f t="shared" si="164"/>
        <v>0.85</v>
      </c>
      <c r="BN306" s="93">
        <v>0</v>
      </c>
      <c r="BO306" s="93">
        <f>+INDEX(FY2018_ALL_Targets!DV:DV,MATCH('Final Comp Values'!C306,FY2018_ALL_Targets!B:B,0))</f>
        <v>0</v>
      </c>
      <c r="BP306" s="93">
        <f>++INDEX(FY2018_ALL_Targets!DW:DW,MATCH('Final Comp Values'!C306,FY2018_ALL_Targets!B:B,0))</f>
        <v>0</v>
      </c>
      <c r="BQ306" s="539">
        <f>++INDEX(FY2018_ALL_Targets!DX:DX,MATCH('Final Comp Values'!$C306,FY2018_ALL_Targets!$B:$B,0))</f>
        <v>0</v>
      </c>
      <c r="BR306" s="437">
        <f t="shared" si="165"/>
        <v>0</v>
      </c>
      <c r="BS306" s="438">
        <f t="shared" si="166"/>
        <v>0</v>
      </c>
      <c r="BT306" s="543">
        <f t="shared" si="184"/>
        <v>0</v>
      </c>
      <c r="BU306" s="437">
        <f t="shared" si="195"/>
        <v>12.11</v>
      </c>
      <c r="BV306" s="438">
        <f t="shared" si="167"/>
        <v>1147650.7507084387</v>
      </c>
      <c r="BW306" s="548">
        <f t="shared" si="186"/>
        <v>3.0955845513231323E-3</v>
      </c>
      <c r="BX306" s="437">
        <f t="shared" si="168"/>
        <v>0</v>
      </c>
      <c r="BY306" s="551">
        <f t="shared" si="169"/>
        <v>0</v>
      </c>
      <c r="BZ306" s="471">
        <f t="shared" si="187"/>
        <v>0</v>
      </c>
      <c r="CA306" s="469">
        <f t="shared" si="188"/>
        <v>1144681.23</v>
      </c>
      <c r="CB306" s="471">
        <f t="shared" si="189"/>
        <v>1147650.7507084387</v>
      </c>
      <c r="CC306" s="471">
        <f t="shared" si="190"/>
        <v>2.9999999999999361E-2</v>
      </c>
      <c r="CD306" s="474">
        <f t="shared" si="191"/>
        <v>2842.7513990065622</v>
      </c>
      <c r="CE306" s="474">
        <f t="shared" si="192"/>
        <v>2969.5207084387075</v>
      </c>
      <c r="CF306" s="472">
        <f t="shared" si="193"/>
        <v>-126.76930943214529</v>
      </c>
      <c r="CG306" s="473">
        <f t="shared" si="194"/>
        <v>0</v>
      </c>
    </row>
    <row r="307" spans="1:85" s="71" customFormat="1" ht="15.75" customHeight="1" x14ac:dyDescent="0.25">
      <c r="A307" s="124">
        <v>1014247</v>
      </c>
      <c r="B307" s="125">
        <v>5227</v>
      </c>
      <c r="C307" s="125">
        <v>455699</v>
      </c>
      <c r="D307" s="125" t="s">
        <v>1279</v>
      </c>
      <c r="E307" s="126" t="s">
        <v>1041</v>
      </c>
      <c r="F307" s="126" t="s">
        <v>1391</v>
      </c>
      <c r="G307" s="127" t="s">
        <v>1260</v>
      </c>
      <c r="H307" s="128" t="s">
        <v>1391</v>
      </c>
      <c r="I307" s="70" t="s">
        <v>35</v>
      </c>
      <c r="J307" s="70" t="s">
        <v>1262</v>
      </c>
      <c r="K307" s="70" t="s">
        <v>35</v>
      </c>
      <c r="L307" s="70"/>
      <c r="M307" s="70"/>
      <c r="N307" s="77"/>
      <c r="O307" s="70">
        <v>1014247</v>
      </c>
      <c r="P307" s="78">
        <v>17585</v>
      </c>
      <c r="Q307" s="79">
        <v>41640</v>
      </c>
      <c r="R307" s="79">
        <v>42004</v>
      </c>
      <c r="S307" s="78">
        <v>17585</v>
      </c>
      <c r="T307" s="80" t="s">
        <v>1263</v>
      </c>
      <c r="U307" s="61">
        <v>2.2539600995869682E-3</v>
      </c>
      <c r="V307" s="62">
        <v>1.7885699749905332E-3</v>
      </c>
      <c r="W307" s="30">
        <v>214117</v>
      </c>
      <c r="X307" s="63">
        <v>214117</v>
      </c>
      <c r="Y307" s="63">
        <v>428234</v>
      </c>
      <c r="Z307" s="67">
        <v>28436.77</v>
      </c>
      <c r="AA307" s="68">
        <v>28436.77</v>
      </c>
      <c r="AB307" s="68">
        <v>28436.77</v>
      </c>
      <c r="AC307" s="68">
        <v>28436.77</v>
      </c>
      <c r="AD307" s="66">
        <v>113747.08</v>
      </c>
      <c r="AE307" s="67">
        <v>52811.15</v>
      </c>
      <c r="AF307" s="68">
        <v>52811.15</v>
      </c>
      <c r="AG307" s="68">
        <v>52811.15</v>
      </c>
      <c r="AH307" s="68">
        <v>52811.15</v>
      </c>
      <c r="AI307" s="66">
        <v>211244.58</v>
      </c>
      <c r="AJ307" s="69">
        <v>753225.65999999992</v>
      </c>
      <c r="AK307" s="406" t="s">
        <v>1279</v>
      </c>
      <c r="AL307" s="407">
        <v>94768.848117955305</v>
      </c>
      <c r="AM307" s="434">
        <f t="shared" si="170"/>
        <v>460466.66666666669</v>
      </c>
      <c r="AN307" s="435">
        <f t="shared" si="171"/>
        <v>122308.68817204302</v>
      </c>
      <c r="AO307" s="436">
        <f t="shared" si="172"/>
        <v>227144.70967741936</v>
      </c>
      <c r="AP307" s="437">
        <f t="shared" si="173"/>
        <v>4.8600000000000003</v>
      </c>
      <c r="AQ307" s="438">
        <f t="shared" si="173"/>
        <v>1.29</v>
      </c>
      <c r="AR307" s="438">
        <f t="shared" si="173"/>
        <v>2.4</v>
      </c>
      <c r="AS307" s="443">
        <f t="shared" si="174"/>
        <v>8.5500000000000007</v>
      </c>
      <c r="AT307" s="437">
        <f t="shared" si="175"/>
        <v>4.5199999999999996</v>
      </c>
      <c r="AU307" s="438">
        <f t="shared" si="176"/>
        <v>1.2</v>
      </c>
      <c r="AV307" s="438">
        <f t="shared" si="177"/>
        <v>2.23</v>
      </c>
      <c r="AW307" s="444">
        <f t="shared" si="178"/>
        <v>7.9499999999999993</v>
      </c>
      <c r="AX307" s="441">
        <f t="shared" si="179"/>
        <v>4.5199999999999996</v>
      </c>
      <c r="AY307" s="70">
        <f t="shared" si="180"/>
        <v>4</v>
      </c>
      <c r="AZ307" s="438">
        <f t="shared" si="157"/>
        <v>0.3</v>
      </c>
      <c r="BA307" s="442">
        <f t="shared" si="158"/>
        <v>0.56000000000000005</v>
      </c>
      <c r="BB307" s="438">
        <f t="shared" si="181"/>
        <v>4.5199999999999996</v>
      </c>
      <c r="BC307" s="70">
        <v>4</v>
      </c>
      <c r="BD307" s="438">
        <f t="shared" si="159"/>
        <v>0.3</v>
      </c>
      <c r="BE307" s="442">
        <f t="shared" si="160"/>
        <v>0.56000000000000005</v>
      </c>
      <c r="BF307" s="438">
        <f t="shared" si="182"/>
        <v>4.5199999999999996</v>
      </c>
      <c r="BG307" s="70">
        <v>4</v>
      </c>
      <c r="BH307" s="438">
        <f t="shared" si="161"/>
        <v>0.3</v>
      </c>
      <c r="BI307" s="442">
        <f t="shared" si="162"/>
        <v>0.56000000000000005</v>
      </c>
      <c r="BJ307" s="438">
        <f t="shared" si="183"/>
        <v>4.5199999999999996</v>
      </c>
      <c r="BK307" s="70">
        <v>4</v>
      </c>
      <c r="BL307" s="438">
        <f t="shared" si="163"/>
        <v>0.3</v>
      </c>
      <c r="BM307" s="442">
        <f t="shared" si="164"/>
        <v>0.56000000000000005</v>
      </c>
      <c r="BN307" s="93">
        <v>0</v>
      </c>
      <c r="BO307" s="93">
        <f>+INDEX(FY2018_ALL_Targets!DV:DV,MATCH('Final Comp Values'!C307,FY2018_ALL_Targets!B:B,0))</f>
        <v>0</v>
      </c>
      <c r="BP307" s="93">
        <f>++INDEX(FY2018_ALL_Targets!DW:DW,MATCH('Final Comp Values'!C307,FY2018_ALL_Targets!B:B,0))</f>
        <v>0</v>
      </c>
      <c r="BQ307" s="539">
        <f>++INDEX(FY2018_ALL_Targets!DX:DX,MATCH('Final Comp Values'!$C307,FY2018_ALL_Targets!$B:$B,0))</f>
        <v>0</v>
      </c>
      <c r="BR307" s="437">
        <f t="shared" si="165"/>
        <v>0</v>
      </c>
      <c r="BS307" s="438">
        <f t="shared" si="166"/>
        <v>0</v>
      </c>
      <c r="BT307" s="543">
        <f t="shared" si="184"/>
        <v>0</v>
      </c>
      <c r="BU307" s="437">
        <f t="shared" si="195"/>
        <v>7.96</v>
      </c>
      <c r="BV307" s="438">
        <f t="shared" si="167"/>
        <v>754360.0310189242</v>
      </c>
      <c r="BW307" s="548">
        <f t="shared" si="186"/>
        <v>2.0347525209357667E-3</v>
      </c>
      <c r="BX307" s="437">
        <f t="shared" si="168"/>
        <v>0</v>
      </c>
      <c r="BY307" s="551">
        <f t="shared" si="169"/>
        <v>0</v>
      </c>
      <c r="BZ307" s="471">
        <f t="shared" si="187"/>
        <v>0</v>
      </c>
      <c r="CA307" s="469">
        <f t="shared" si="188"/>
        <v>753225.65999999992</v>
      </c>
      <c r="CB307" s="471">
        <f t="shared" si="189"/>
        <v>754360.0310189242</v>
      </c>
      <c r="CC307" s="471">
        <f t="shared" si="190"/>
        <v>1.0000000000000675E-2</v>
      </c>
      <c r="CD307" s="474">
        <f t="shared" si="191"/>
        <v>947.45366037742235</v>
      </c>
      <c r="CE307" s="474">
        <f t="shared" si="192"/>
        <v>1134.3710189242847</v>
      </c>
      <c r="CF307" s="472">
        <f t="shared" si="193"/>
        <v>-186.91735854686237</v>
      </c>
      <c r="CG307" s="473">
        <f t="shared" si="194"/>
        <v>0</v>
      </c>
    </row>
    <row r="308" spans="1:85" s="71" customFormat="1" ht="15.75" customHeight="1" x14ac:dyDescent="0.25">
      <c r="A308" s="119">
        <v>1028648</v>
      </c>
      <c r="B308" s="120">
        <v>4831</v>
      </c>
      <c r="C308" s="120">
        <v>676298</v>
      </c>
      <c r="D308" s="120" t="s">
        <v>1279</v>
      </c>
      <c r="E308" s="121" t="s">
        <v>280</v>
      </c>
      <c r="F308" s="121" t="s">
        <v>1391</v>
      </c>
      <c r="G308" s="122" t="s">
        <v>1260</v>
      </c>
      <c r="H308" s="123" t="s">
        <v>1391</v>
      </c>
      <c r="I308" s="70" t="s">
        <v>35</v>
      </c>
      <c r="J308" s="70" t="s">
        <v>1262</v>
      </c>
      <c r="K308" s="70" t="s">
        <v>35</v>
      </c>
      <c r="L308" s="70"/>
      <c r="M308" s="70"/>
      <c r="N308" s="77"/>
      <c r="O308" s="70">
        <v>483101</v>
      </c>
      <c r="P308" s="78">
        <v>9667</v>
      </c>
      <c r="Q308" s="79">
        <v>41640</v>
      </c>
      <c r="R308" s="79">
        <v>42004</v>
      </c>
      <c r="S308" s="78">
        <v>9667</v>
      </c>
      <c r="T308" s="80" t="s">
        <v>1263</v>
      </c>
      <c r="U308" s="61">
        <v>1.2390692227868766E-3</v>
      </c>
      <c r="V308" s="62">
        <v>9.8323036384608963E-4</v>
      </c>
      <c r="W308" s="30">
        <v>117707</v>
      </c>
      <c r="X308" s="63">
        <v>117707</v>
      </c>
      <c r="Y308" s="63">
        <v>235414</v>
      </c>
      <c r="Z308" s="67">
        <v>15632.54</v>
      </c>
      <c r="AA308" s="68">
        <v>15632.54</v>
      </c>
      <c r="AB308" s="68">
        <v>15632.54</v>
      </c>
      <c r="AC308" s="68">
        <v>15632.54</v>
      </c>
      <c r="AD308" s="66">
        <v>62530.17</v>
      </c>
      <c r="AE308" s="67">
        <v>29031.87</v>
      </c>
      <c r="AF308" s="68">
        <v>29031.87</v>
      </c>
      <c r="AG308" s="68">
        <v>29031.87</v>
      </c>
      <c r="AH308" s="68">
        <v>29031.87</v>
      </c>
      <c r="AI308" s="66">
        <v>116127.46</v>
      </c>
      <c r="AJ308" s="69">
        <v>414071.63</v>
      </c>
      <c r="AK308" s="406" t="s">
        <v>1279</v>
      </c>
      <c r="AL308" s="407">
        <v>94768.848117955305</v>
      </c>
      <c r="AM308" s="434">
        <f t="shared" si="170"/>
        <v>253133.33333333334</v>
      </c>
      <c r="AN308" s="435">
        <f t="shared" si="171"/>
        <v>67236.741935483878</v>
      </c>
      <c r="AO308" s="436">
        <f t="shared" si="172"/>
        <v>124868.2365591398</v>
      </c>
      <c r="AP308" s="437">
        <f t="shared" si="173"/>
        <v>2.67</v>
      </c>
      <c r="AQ308" s="438">
        <f t="shared" si="173"/>
        <v>0.71</v>
      </c>
      <c r="AR308" s="438">
        <f t="shared" si="173"/>
        <v>1.32</v>
      </c>
      <c r="AS308" s="443">
        <f t="shared" si="174"/>
        <v>4.7</v>
      </c>
      <c r="AT308" s="437">
        <f t="shared" si="175"/>
        <v>2.48</v>
      </c>
      <c r="AU308" s="438">
        <f t="shared" si="176"/>
        <v>0.66</v>
      </c>
      <c r="AV308" s="438">
        <f t="shared" si="177"/>
        <v>1.23</v>
      </c>
      <c r="AW308" s="444">
        <f t="shared" si="178"/>
        <v>4.37</v>
      </c>
      <c r="AX308" s="441">
        <f t="shared" si="179"/>
        <v>2.48</v>
      </c>
      <c r="AY308" s="70">
        <f t="shared" si="180"/>
        <v>4</v>
      </c>
      <c r="AZ308" s="438">
        <f t="shared" si="157"/>
        <v>0.17</v>
      </c>
      <c r="BA308" s="442">
        <f t="shared" si="158"/>
        <v>0.31</v>
      </c>
      <c r="BB308" s="438">
        <f t="shared" si="181"/>
        <v>2.48</v>
      </c>
      <c r="BC308" s="70">
        <v>4</v>
      </c>
      <c r="BD308" s="438">
        <f t="shared" si="159"/>
        <v>0.17</v>
      </c>
      <c r="BE308" s="442">
        <f t="shared" si="160"/>
        <v>0.31</v>
      </c>
      <c r="BF308" s="438">
        <f t="shared" si="182"/>
        <v>2.48</v>
      </c>
      <c r="BG308" s="70">
        <v>4</v>
      </c>
      <c r="BH308" s="438">
        <f t="shared" si="161"/>
        <v>0.17</v>
      </c>
      <c r="BI308" s="442">
        <f t="shared" si="162"/>
        <v>0.31</v>
      </c>
      <c r="BJ308" s="438">
        <f t="shared" si="183"/>
        <v>2.48</v>
      </c>
      <c r="BK308" s="70">
        <v>4</v>
      </c>
      <c r="BL308" s="438">
        <f t="shared" si="163"/>
        <v>0.17</v>
      </c>
      <c r="BM308" s="442">
        <f t="shared" si="164"/>
        <v>0.31</v>
      </c>
      <c r="BN308" s="93">
        <v>0</v>
      </c>
      <c r="BO308" s="93">
        <f>+INDEX(FY2018_ALL_Targets!DV:DV,MATCH('Final Comp Values'!C308,FY2018_ALL_Targets!B:B,0))</f>
        <v>0</v>
      </c>
      <c r="BP308" s="93">
        <f>++INDEX(FY2018_ALL_Targets!DW:DW,MATCH('Final Comp Values'!C308,FY2018_ALL_Targets!B:B,0))</f>
        <v>0</v>
      </c>
      <c r="BQ308" s="539">
        <f>++INDEX(FY2018_ALL_Targets!DX:DX,MATCH('Final Comp Values'!$C308,FY2018_ALL_Targets!$B:$B,0))</f>
        <v>0</v>
      </c>
      <c r="BR308" s="437">
        <f t="shared" si="165"/>
        <v>0</v>
      </c>
      <c r="BS308" s="438">
        <f t="shared" si="166"/>
        <v>0</v>
      </c>
      <c r="BT308" s="543">
        <f t="shared" si="184"/>
        <v>0</v>
      </c>
      <c r="BU308" s="437">
        <f t="shared" si="195"/>
        <v>4.4000000000000004</v>
      </c>
      <c r="BV308" s="438">
        <f t="shared" si="167"/>
        <v>416982.93171900336</v>
      </c>
      <c r="BW308" s="548">
        <f t="shared" si="186"/>
        <v>1.1247375743866049E-3</v>
      </c>
      <c r="BX308" s="437">
        <f t="shared" si="168"/>
        <v>0</v>
      </c>
      <c r="BY308" s="551">
        <f t="shared" si="169"/>
        <v>0</v>
      </c>
      <c r="BZ308" s="471">
        <f t="shared" si="187"/>
        <v>0</v>
      </c>
      <c r="CA308" s="469">
        <f t="shared" si="188"/>
        <v>414071.63</v>
      </c>
      <c r="CB308" s="471">
        <f t="shared" si="189"/>
        <v>416982.93171900336</v>
      </c>
      <c r="CC308" s="471">
        <f t="shared" si="190"/>
        <v>3.0000000000000249E-2</v>
      </c>
      <c r="CD308" s="474">
        <f t="shared" si="191"/>
        <v>2842.597002288353</v>
      </c>
      <c r="CE308" s="474">
        <f t="shared" si="192"/>
        <v>2911.301719003357</v>
      </c>
      <c r="CF308" s="472">
        <f t="shared" si="193"/>
        <v>-68.704716715003997</v>
      </c>
      <c r="CG308" s="473">
        <f t="shared" si="194"/>
        <v>0</v>
      </c>
    </row>
    <row r="309" spans="1:85" s="71" customFormat="1" ht="15.75" customHeight="1" x14ac:dyDescent="0.25">
      <c r="A309" s="124">
        <v>1028620</v>
      </c>
      <c r="B309" s="125">
        <v>5170</v>
      </c>
      <c r="C309" s="125">
        <v>455965</v>
      </c>
      <c r="D309" s="125" t="s">
        <v>1258</v>
      </c>
      <c r="E309" s="126" t="s">
        <v>999</v>
      </c>
      <c r="F309" s="126" t="s">
        <v>1392</v>
      </c>
      <c r="G309" s="127" t="s">
        <v>1260</v>
      </c>
      <c r="H309" s="128" t="s">
        <v>1392</v>
      </c>
      <c r="I309" s="70" t="s">
        <v>35</v>
      </c>
      <c r="J309" s="70" t="s">
        <v>1262</v>
      </c>
      <c r="K309" s="70" t="s">
        <v>35</v>
      </c>
      <c r="L309" s="70"/>
      <c r="M309" s="70"/>
      <c r="N309" s="77"/>
      <c r="O309" s="70">
        <v>517001</v>
      </c>
      <c r="P309" s="78">
        <v>44578</v>
      </c>
      <c r="Q309" s="79">
        <v>41640</v>
      </c>
      <c r="R309" s="79">
        <v>42004</v>
      </c>
      <c r="S309" s="78">
        <v>44578</v>
      </c>
      <c r="T309" s="80" t="s">
        <v>1263</v>
      </c>
      <c r="U309" s="61">
        <v>5.7137920568318384E-3</v>
      </c>
      <c r="V309" s="62">
        <v>4.5340274293504687E-3</v>
      </c>
      <c r="W309" s="30">
        <v>542787</v>
      </c>
      <c r="X309" s="63">
        <v>542787</v>
      </c>
      <c r="Y309" s="63">
        <v>1085574</v>
      </c>
      <c r="Z309" s="67">
        <v>72087.25</v>
      </c>
      <c r="AA309" s="68">
        <v>72087.25</v>
      </c>
      <c r="AB309" s="68">
        <v>72087.25</v>
      </c>
      <c r="AC309" s="68">
        <v>72087.25</v>
      </c>
      <c r="AD309" s="66">
        <v>288349.01</v>
      </c>
      <c r="AE309" s="67">
        <v>133876.32999999999</v>
      </c>
      <c r="AF309" s="68">
        <v>133876.32999999999</v>
      </c>
      <c r="AG309" s="68">
        <v>133876.32999999999</v>
      </c>
      <c r="AH309" s="68">
        <v>133876.32999999999</v>
      </c>
      <c r="AI309" s="66">
        <v>535505.31000000006</v>
      </c>
      <c r="AJ309" s="69">
        <v>1909428.32</v>
      </c>
      <c r="AK309" s="406" t="s">
        <v>1258</v>
      </c>
      <c r="AL309" s="407">
        <v>61126.054988709904</v>
      </c>
      <c r="AM309" s="434">
        <f t="shared" si="170"/>
        <v>1167283.8709677421</v>
      </c>
      <c r="AN309" s="435">
        <f t="shared" si="171"/>
        <v>310052.69892473123</v>
      </c>
      <c r="AO309" s="436">
        <f t="shared" si="172"/>
        <v>575812.16129032266</v>
      </c>
      <c r="AP309" s="437">
        <f t="shared" si="173"/>
        <v>19.100000000000001</v>
      </c>
      <c r="AQ309" s="438">
        <f t="shared" si="173"/>
        <v>5.07</v>
      </c>
      <c r="AR309" s="438">
        <f t="shared" si="173"/>
        <v>9.42</v>
      </c>
      <c r="AS309" s="443">
        <f t="shared" si="174"/>
        <v>33.590000000000003</v>
      </c>
      <c r="AT309" s="437">
        <f t="shared" si="175"/>
        <v>17.760000000000002</v>
      </c>
      <c r="AU309" s="438">
        <f t="shared" si="176"/>
        <v>4.72</v>
      </c>
      <c r="AV309" s="438">
        <f t="shared" si="177"/>
        <v>8.76</v>
      </c>
      <c r="AW309" s="444">
        <f t="shared" si="178"/>
        <v>31.240000000000002</v>
      </c>
      <c r="AX309" s="441">
        <f t="shared" si="179"/>
        <v>17.760000000000002</v>
      </c>
      <c r="AY309" s="70">
        <f t="shared" si="180"/>
        <v>4</v>
      </c>
      <c r="AZ309" s="438">
        <f t="shared" si="157"/>
        <v>1.18</v>
      </c>
      <c r="BA309" s="442">
        <f t="shared" si="158"/>
        <v>2.19</v>
      </c>
      <c r="BB309" s="438">
        <f t="shared" si="181"/>
        <v>17.760000000000002</v>
      </c>
      <c r="BC309" s="70">
        <v>4</v>
      </c>
      <c r="BD309" s="438">
        <f t="shared" si="159"/>
        <v>1.18</v>
      </c>
      <c r="BE309" s="442">
        <f t="shared" si="160"/>
        <v>2.19</v>
      </c>
      <c r="BF309" s="438">
        <f t="shared" si="182"/>
        <v>17.760000000000002</v>
      </c>
      <c r="BG309" s="70">
        <v>4</v>
      </c>
      <c r="BH309" s="438">
        <f t="shared" si="161"/>
        <v>1.18</v>
      </c>
      <c r="BI309" s="442">
        <f t="shared" si="162"/>
        <v>2.19</v>
      </c>
      <c r="BJ309" s="438">
        <f t="shared" si="183"/>
        <v>17.760000000000002</v>
      </c>
      <c r="BK309" s="70">
        <v>4</v>
      </c>
      <c r="BL309" s="438">
        <f t="shared" si="163"/>
        <v>1.18</v>
      </c>
      <c r="BM309" s="442">
        <f t="shared" si="164"/>
        <v>2.19</v>
      </c>
      <c r="BN309" s="93">
        <v>0</v>
      </c>
      <c r="BO309" s="93">
        <f>+INDEX(FY2018_ALL_Targets!DV:DV,MATCH('Final Comp Values'!C309,FY2018_ALL_Targets!B:B,0))</f>
        <v>0</v>
      </c>
      <c r="BP309" s="93">
        <f>++INDEX(FY2018_ALL_Targets!DW:DW,MATCH('Final Comp Values'!C309,FY2018_ALL_Targets!B:B,0))</f>
        <v>0</v>
      </c>
      <c r="BQ309" s="539">
        <f>++INDEX(FY2018_ALL_Targets!DX:DX,MATCH('Final Comp Values'!$C309,FY2018_ALL_Targets!$B:$B,0))</f>
        <v>0</v>
      </c>
      <c r="BR309" s="437">
        <f t="shared" si="165"/>
        <v>0</v>
      </c>
      <c r="BS309" s="438">
        <f t="shared" si="166"/>
        <v>0</v>
      </c>
      <c r="BT309" s="543">
        <f t="shared" si="184"/>
        <v>0</v>
      </c>
      <c r="BU309" s="437">
        <f t="shared" si="195"/>
        <v>31.240000000000002</v>
      </c>
      <c r="BV309" s="438">
        <f t="shared" si="167"/>
        <v>1909577.9578472974</v>
      </c>
      <c r="BW309" s="548">
        <f t="shared" si="186"/>
        <v>5.1507481890377196E-3</v>
      </c>
      <c r="BX309" s="437">
        <f t="shared" si="168"/>
        <v>0</v>
      </c>
      <c r="BY309" s="551">
        <f t="shared" si="169"/>
        <v>0</v>
      </c>
      <c r="BZ309" s="471">
        <f t="shared" si="187"/>
        <v>0</v>
      </c>
      <c r="CA309" s="469">
        <f t="shared" si="188"/>
        <v>1909428.32</v>
      </c>
      <c r="CB309" s="471">
        <f t="shared" si="189"/>
        <v>1909577.9578472974</v>
      </c>
      <c r="CC309" s="471">
        <f t="shared" si="190"/>
        <v>0</v>
      </c>
      <c r="CD309" s="474">
        <f t="shared" si="191"/>
        <v>0</v>
      </c>
      <c r="CE309" s="474">
        <f t="shared" si="192"/>
        <v>149.63784729735926</v>
      </c>
      <c r="CF309" s="472">
        <f t="shared" si="193"/>
        <v>-149.63784729735926</v>
      </c>
      <c r="CG309" s="473">
        <f t="shared" si="194"/>
        <v>0</v>
      </c>
    </row>
    <row r="310" spans="1:85" s="71" customFormat="1" ht="15.75" customHeight="1" x14ac:dyDescent="0.25">
      <c r="A310" s="145">
        <v>1026137</v>
      </c>
      <c r="B310" s="146">
        <v>4870</v>
      </c>
      <c r="C310" s="146">
        <v>455611</v>
      </c>
      <c r="D310" s="146" t="s">
        <v>1258</v>
      </c>
      <c r="E310" s="146" t="s">
        <v>290</v>
      </c>
      <c r="F310" s="146" t="s">
        <v>1392</v>
      </c>
      <c r="G310" s="147" t="s">
        <v>1260</v>
      </c>
      <c r="H310" s="146" t="s">
        <v>1393</v>
      </c>
      <c r="I310" s="70" t="s">
        <v>35</v>
      </c>
      <c r="J310" s="70" t="s">
        <v>35</v>
      </c>
      <c r="K310" s="70" t="s">
        <v>35</v>
      </c>
      <c r="L310" s="70"/>
      <c r="M310" s="70"/>
      <c r="N310" s="77"/>
      <c r="O310" s="70">
        <v>487001</v>
      </c>
      <c r="P310" s="78">
        <v>6972</v>
      </c>
      <c r="Q310" s="79">
        <v>40909</v>
      </c>
      <c r="R310" s="79">
        <v>41274</v>
      </c>
      <c r="S310" s="78">
        <v>6972</v>
      </c>
      <c r="T310" s="80" t="s">
        <v>1271</v>
      </c>
      <c r="U310" s="61">
        <v>8.9363718022862344E-4</v>
      </c>
      <c r="V310" s="62">
        <v>7.0912197131839632E-4</v>
      </c>
      <c r="W310" s="30">
        <v>84892</v>
      </c>
      <c r="X310" s="63">
        <v>84892</v>
      </c>
      <c r="Y310" s="63">
        <v>169784</v>
      </c>
      <c r="Z310" s="67">
        <v>11274.45</v>
      </c>
      <c r="AA310" s="68">
        <v>11274.45</v>
      </c>
      <c r="AB310" s="68">
        <v>11274.45</v>
      </c>
      <c r="AC310" s="68">
        <v>11274.45</v>
      </c>
      <c r="AD310" s="66">
        <v>45097.79</v>
      </c>
      <c r="AE310" s="67">
        <v>20938.259999999998</v>
      </c>
      <c r="AF310" s="68">
        <v>20938.259999999998</v>
      </c>
      <c r="AG310" s="68">
        <v>20938.259999999998</v>
      </c>
      <c r="AH310" s="68">
        <v>20938.259999999998</v>
      </c>
      <c r="AI310" s="66">
        <v>83753.039999999994</v>
      </c>
      <c r="AJ310" s="69">
        <v>298634.83</v>
      </c>
      <c r="AK310" s="406" t="s">
        <v>1258</v>
      </c>
      <c r="AL310" s="407">
        <v>61126.054988709904</v>
      </c>
      <c r="AM310" s="434">
        <f t="shared" si="170"/>
        <v>182563.44086021508</v>
      </c>
      <c r="AN310" s="435">
        <f t="shared" si="171"/>
        <v>48492.247311827959</v>
      </c>
      <c r="AO310" s="436">
        <f t="shared" si="172"/>
        <v>90057.032258064515</v>
      </c>
      <c r="AP310" s="437">
        <f t="shared" si="173"/>
        <v>2.99</v>
      </c>
      <c r="AQ310" s="438">
        <f t="shared" si="173"/>
        <v>0.79</v>
      </c>
      <c r="AR310" s="438">
        <f t="shared" si="173"/>
        <v>1.47</v>
      </c>
      <c r="AS310" s="443">
        <f t="shared" si="174"/>
        <v>5.25</v>
      </c>
      <c r="AT310" s="437">
        <f t="shared" si="175"/>
        <v>2.78</v>
      </c>
      <c r="AU310" s="438">
        <f t="shared" si="176"/>
        <v>0.74</v>
      </c>
      <c r="AV310" s="438">
        <f t="shared" si="177"/>
        <v>1.37</v>
      </c>
      <c r="AW310" s="444">
        <f t="shared" si="178"/>
        <v>4.8899999999999997</v>
      </c>
      <c r="AX310" s="441">
        <f t="shared" si="179"/>
        <v>2.78</v>
      </c>
      <c r="AY310" s="70">
        <f t="shared" si="180"/>
        <v>4</v>
      </c>
      <c r="AZ310" s="438">
        <f t="shared" si="157"/>
        <v>0.19</v>
      </c>
      <c r="BA310" s="442">
        <f t="shared" si="158"/>
        <v>0.34</v>
      </c>
      <c r="BB310" s="438">
        <f t="shared" si="181"/>
        <v>2.78</v>
      </c>
      <c r="BC310" s="70">
        <v>4</v>
      </c>
      <c r="BD310" s="438">
        <f t="shared" si="159"/>
        <v>0.19</v>
      </c>
      <c r="BE310" s="442">
        <f t="shared" si="160"/>
        <v>0.34</v>
      </c>
      <c r="BF310" s="438">
        <f t="shared" si="182"/>
        <v>2.78</v>
      </c>
      <c r="BG310" s="70">
        <v>4</v>
      </c>
      <c r="BH310" s="438">
        <f t="shared" si="161"/>
        <v>0.19</v>
      </c>
      <c r="BI310" s="442">
        <f t="shared" si="162"/>
        <v>0.34</v>
      </c>
      <c r="BJ310" s="438">
        <f t="shared" si="183"/>
        <v>2.78</v>
      </c>
      <c r="BK310" s="70">
        <v>4</v>
      </c>
      <c r="BL310" s="438">
        <f t="shared" si="163"/>
        <v>0.19</v>
      </c>
      <c r="BM310" s="442">
        <f t="shared" si="164"/>
        <v>0.34</v>
      </c>
      <c r="BN310" s="93">
        <v>0</v>
      </c>
      <c r="BO310" s="93">
        <f>+INDEX(FY2018_ALL_Targets!DV:DV,MATCH('Final Comp Values'!C310,FY2018_ALL_Targets!B:B,0))</f>
        <v>0</v>
      </c>
      <c r="BP310" s="93">
        <f>++INDEX(FY2018_ALL_Targets!DW:DW,MATCH('Final Comp Values'!C310,FY2018_ALL_Targets!B:B,0))</f>
        <v>0</v>
      </c>
      <c r="BQ310" s="539">
        <f>++INDEX(FY2018_ALL_Targets!DX:DX,MATCH('Final Comp Values'!$C310,FY2018_ALL_Targets!$B:$B,0))</f>
        <v>0</v>
      </c>
      <c r="BR310" s="437">
        <f t="shared" si="165"/>
        <v>0</v>
      </c>
      <c r="BS310" s="438">
        <f t="shared" si="166"/>
        <v>0</v>
      </c>
      <c r="BT310" s="543">
        <f t="shared" si="184"/>
        <v>0</v>
      </c>
      <c r="BU310" s="437">
        <f t="shared" si="195"/>
        <v>4.9000000000000004</v>
      </c>
      <c r="BV310" s="438">
        <f t="shared" si="167"/>
        <v>299517.66944467853</v>
      </c>
      <c r="BW310" s="548">
        <f t="shared" si="186"/>
        <v>8.078958427107819E-4</v>
      </c>
      <c r="BX310" s="437">
        <f t="shared" si="168"/>
        <v>0</v>
      </c>
      <c r="BY310" s="551">
        <f t="shared" si="169"/>
        <v>0</v>
      </c>
      <c r="BZ310" s="471">
        <f t="shared" si="187"/>
        <v>4.4408920985006262E-16</v>
      </c>
      <c r="CA310" s="469">
        <f t="shared" si="188"/>
        <v>298634.83</v>
      </c>
      <c r="CB310" s="471">
        <f t="shared" si="189"/>
        <v>299517.66944467853</v>
      </c>
      <c r="CC310" s="471">
        <f t="shared" si="190"/>
        <v>1.0000000000000675E-2</v>
      </c>
      <c r="CD310" s="474">
        <f t="shared" si="191"/>
        <v>610.70517382417211</v>
      </c>
      <c r="CE310" s="474">
        <f t="shared" si="192"/>
        <v>882.83944467850961</v>
      </c>
      <c r="CF310" s="472">
        <f t="shared" si="193"/>
        <v>-272.1342708543375</v>
      </c>
      <c r="CG310" s="473">
        <f t="shared" si="194"/>
        <v>0</v>
      </c>
    </row>
    <row r="311" spans="1:85" s="71" customFormat="1" ht="15.75" customHeight="1" x14ac:dyDescent="0.25">
      <c r="A311" s="119">
        <v>1026283</v>
      </c>
      <c r="B311" s="120">
        <v>4606</v>
      </c>
      <c r="C311" s="120">
        <v>675906</v>
      </c>
      <c r="D311" s="120" t="s">
        <v>1293</v>
      </c>
      <c r="E311" s="121" t="s">
        <v>742</v>
      </c>
      <c r="F311" s="121" t="s">
        <v>1394</v>
      </c>
      <c r="G311" s="122" t="s">
        <v>1260</v>
      </c>
      <c r="H311" s="123" t="s">
        <v>1395</v>
      </c>
      <c r="I311" s="70" t="s">
        <v>35</v>
      </c>
      <c r="J311" s="70" t="s">
        <v>35</v>
      </c>
      <c r="K311" s="70" t="s">
        <v>1262</v>
      </c>
      <c r="L311" s="70"/>
      <c r="M311" s="70"/>
      <c r="N311" s="77"/>
      <c r="O311" s="70">
        <v>1017902</v>
      </c>
      <c r="P311" s="78">
        <v>17594</v>
      </c>
      <c r="Q311" s="79">
        <v>41640</v>
      </c>
      <c r="R311" s="79">
        <v>41912</v>
      </c>
      <c r="S311" s="78">
        <v>23523</v>
      </c>
      <c r="T311" s="80" t="s">
        <v>1265</v>
      </c>
      <c r="U311" s="61">
        <v>3.0150641696095682E-3</v>
      </c>
      <c r="V311" s="62">
        <v>2.3925238283595291E-3</v>
      </c>
      <c r="W311" s="30">
        <v>286419</v>
      </c>
      <c r="X311" s="63">
        <v>286419</v>
      </c>
      <c r="Y311" s="63">
        <v>572838</v>
      </c>
      <c r="Z311" s="67">
        <v>38039.129999999997</v>
      </c>
      <c r="AA311" s="68">
        <v>38039.129999999997</v>
      </c>
      <c r="AB311" s="68">
        <v>38039.129999999997</v>
      </c>
      <c r="AC311" s="68">
        <v>38039.129999999997</v>
      </c>
      <c r="AD311" s="66">
        <v>152156.53</v>
      </c>
      <c r="AE311" s="67">
        <v>70644.100000000006</v>
      </c>
      <c r="AF311" s="68">
        <v>70644.100000000006</v>
      </c>
      <c r="AG311" s="68">
        <v>70644.100000000006</v>
      </c>
      <c r="AH311" s="68">
        <v>70644.100000000006</v>
      </c>
      <c r="AI311" s="66">
        <v>282576.40999999997</v>
      </c>
      <c r="AJ311" s="69">
        <v>1007570.94</v>
      </c>
      <c r="AK311" s="406" t="s">
        <v>1293</v>
      </c>
      <c r="AL311" s="407">
        <v>69468.557902662476</v>
      </c>
      <c r="AM311" s="434">
        <f t="shared" si="170"/>
        <v>615954.83870967745</v>
      </c>
      <c r="AN311" s="435">
        <f t="shared" si="171"/>
        <v>163609.17204301077</v>
      </c>
      <c r="AO311" s="436">
        <f t="shared" si="172"/>
        <v>303845.60215053766</v>
      </c>
      <c r="AP311" s="437">
        <f t="shared" si="173"/>
        <v>8.8699999999999992</v>
      </c>
      <c r="AQ311" s="438">
        <f t="shared" si="173"/>
        <v>2.36</v>
      </c>
      <c r="AR311" s="438">
        <f t="shared" si="173"/>
        <v>4.37</v>
      </c>
      <c r="AS311" s="443">
        <f t="shared" si="174"/>
        <v>15.599999999999998</v>
      </c>
      <c r="AT311" s="437">
        <f t="shared" si="175"/>
        <v>8.25</v>
      </c>
      <c r="AU311" s="438">
        <f t="shared" si="176"/>
        <v>2.19</v>
      </c>
      <c r="AV311" s="438">
        <f t="shared" si="177"/>
        <v>4.07</v>
      </c>
      <c r="AW311" s="444">
        <f t="shared" si="178"/>
        <v>14.51</v>
      </c>
      <c r="AX311" s="441">
        <f t="shared" si="179"/>
        <v>8.25</v>
      </c>
      <c r="AY311" s="70">
        <f t="shared" si="180"/>
        <v>4</v>
      </c>
      <c r="AZ311" s="438">
        <f t="shared" si="157"/>
        <v>0.55000000000000004</v>
      </c>
      <c r="BA311" s="442">
        <f t="shared" si="158"/>
        <v>1.02</v>
      </c>
      <c r="BB311" s="438">
        <f t="shared" si="181"/>
        <v>8.25</v>
      </c>
      <c r="BC311" s="70">
        <v>4</v>
      </c>
      <c r="BD311" s="438">
        <f t="shared" si="159"/>
        <v>0.55000000000000004</v>
      </c>
      <c r="BE311" s="442">
        <f t="shared" si="160"/>
        <v>1.02</v>
      </c>
      <c r="BF311" s="438">
        <f t="shared" si="182"/>
        <v>8.25</v>
      </c>
      <c r="BG311" s="70">
        <v>4</v>
      </c>
      <c r="BH311" s="438">
        <f t="shared" si="161"/>
        <v>0.55000000000000004</v>
      </c>
      <c r="BI311" s="442">
        <f t="shared" si="162"/>
        <v>1.02</v>
      </c>
      <c r="BJ311" s="438">
        <f t="shared" si="183"/>
        <v>8.25</v>
      </c>
      <c r="BK311" s="70">
        <v>4</v>
      </c>
      <c r="BL311" s="438">
        <f t="shared" si="163"/>
        <v>0.55000000000000004</v>
      </c>
      <c r="BM311" s="442">
        <f t="shared" si="164"/>
        <v>1.02</v>
      </c>
      <c r="BN311" s="93">
        <v>0</v>
      </c>
      <c r="BO311" s="93">
        <f>+INDEX(FY2018_ALL_Targets!DV:DV,MATCH('Final Comp Values'!C311,FY2018_ALL_Targets!B:B,0))</f>
        <v>0</v>
      </c>
      <c r="BP311" s="93">
        <f>++INDEX(FY2018_ALL_Targets!DW:DW,MATCH('Final Comp Values'!C311,FY2018_ALL_Targets!B:B,0))</f>
        <v>0</v>
      </c>
      <c r="BQ311" s="539">
        <f>++INDEX(FY2018_ALL_Targets!DX:DX,MATCH('Final Comp Values'!$C311,FY2018_ALL_Targets!$B:$B,0))</f>
        <v>0</v>
      </c>
      <c r="BR311" s="437">
        <f t="shared" si="165"/>
        <v>0</v>
      </c>
      <c r="BS311" s="438">
        <f t="shared" si="166"/>
        <v>0</v>
      </c>
      <c r="BT311" s="543">
        <f t="shared" si="184"/>
        <v>0</v>
      </c>
      <c r="BU311" s="437">
        <f t="shared" si="195"/>
        <v>14.530000000000001</v>
      </c>
      <c r="BV311" s="438">
        <f t="shared" si="167"/>
        <v>1009378.1463256859</v>
      </c>
      <c r="BW311" s="548">
        <f t="shared" si="186"/>
        <v>2.7226187010988886E-3</v>
      </c>
      <c r="BX311" s="437">
        <f t="shared" si="168"/>
        <v>0</v>
      </c>
      <c r="BY311" s="551">
        <f t="shared" si="169"/>
        <v>0</v>
      </c>
      <c r="BZ311" s="471">
        <f t="shared" si="187"/>
        <v>0</v>
      </c>
      <c r="CA311" s="469">
        <f t="shared" si="188"/>
        <v>1007570.94</v>
      </c>
      <c r="CB311" s="471">
        <f t="shared" si="189"/>
        <v>1009378.1463256859</v>
      </c>
      <c r="CC311" s="471">
        <f t="shared" si="190"/>
        <v>2.000000000000135E-2</v>
      </c>
      <c r="CD311" s="474">
        <f t="shared" si="191"/>
        <v>1388.795230875352</v>
      </c>
      <c r="CE311" s="474">
        <f t="shared" si="192"/>
        <v>1807.2063256859547</v>
      </c>
      <c r="CF311" s="472">
        <f t="shared" si="193"/>
        <v>-418.41109481060266</v>
      </c>
      <c r="CG311" s="473">
        <f t="shared" si="194"/>
        <v>0</v>
      </c>
    </row>
    <row r="312" spans="1:85" s="71" customFormat="1" ht="15.75" customHeight="1" x14ac:dyDescent="0.25">
      <c r="A312" s="119">
        <v>1026243</v>
      </c>
      <c r="B312" s="120">
        <v>4395</v>
      </c>
      <c r="C312" s="120">
        <v>675038</v>
      </c>
      <c r="D312" s="120" t="s">
        <v>1258</v>
      </c>
      <c r="E312" s="121" t="s">
        <v>658</v>
      </c>
      <c r="F312" s="121" t="s">
        <v>1394</v>
      </c>
      <c r="G312" s="122" t="s">
        <v>1260</v>
      </c>
      <c r="H312" s="123" t="s">
        <v>1395</v>
      </c>
      <c r="I312" s="70" t="s">
        <v>35</v>
      </c>
      <c r="J312" s="70" t="s">
        <v>35</v>
      </c>
      <c r="K312" s="70" t="s">
        <v>1262</v>
      </c>
      <c r="L312" s="70"/>
      <c r="M312" s="70"/>
      <c r="N312" s="77"/>
      <c r="O312" s="70">
        <v>1004127</v>
      </c>
      <c r="P312" s="78">
        <v>8732</v>
      </c>
      <c r="Q312" s="79">
        <v>40909</v>
      </c>
      <c r="R312" s="79">
        <v>41274</v>
      </c>
      <c r="S312" s="78">
        <v>8732</v>
      </c>
      <c r="T312" s="80" t="s">
        <v>1271</v>
      </c>
      <c r="U312" s="61">
        <v>1.1192254529197275E-3</v>
      </c>
      <c r="V312" s="62">
        <v>8.8813153378546126E-4</v>
      </c>
      <c r="W312" s="30">
        <v>106322</v>
      </c>
      <c r="X312" s="63">
        <v>106322</v>
      </c>
      <c r="Y312" s="63">
        <v>212644</v>
      </c>
      <c r="Z312" s="67">
        <v>14120.55</v>
      </c>
      <c r="AA312" s="68">
        <v>14120.55</v>
      </c>
      <c r="AB312" s="68">
        <v>14120.55</v>
      </c>
      <c r="AC312" s="68">
        <v>14120.55</v>
      </c>
      <c r="AD312" s="66">
        <v>56482.2</v>
      </c>
      <c r="AE312" s="67">
        <v>26223.88</v>
      </c>
      <c r="AF312" s="68">
        <v>26223.88</v>
      </c>
      <c r="AG312" s="68">
        <v>26223.88</v>
      </c>
      <c r="AH312" s="68">
        <v>26223.88</v>
      </c>
      <c r="AI312" s="66">
        <v>104895.52</v>
      </c>
      <c r="AJ312" s="69">
        <v>374021.72000000003</v>
      </c>
      <c r="AK312" s="406" t="s">
        <v>1258</v>
      </c>
      <c r="AL312" s="407">
        <v>61126.054988709904</v>
      </c>
      <c r="AM312" s="434">
        <f t="shared" si="170"/>
        <v>228649.4623655914</v>
      </c>
      <c r="AN312" s="435">
        <f t="shared" si="171"/>
        <v>60733.548387096773</v>
      </c>
      <c r="AO312" s="436">
        <f t="shared" si="172"/>
        <v>112790.88172043012</v>
      </c>
      <c r="AP312" s="437">
        <f t="shared" si="173"/>
        <v>3.74</v>
      </c>
      <c r="AQ312" s="438">
        <f t="shared" si="173"/>
        <v>0.99</v>
      </c>
      <c r="AR312" s="438">
        <f t="shared" si="173"/>
        <v>1.85</v>
      </c>
      <c r="AS312" s="443">
        <f t="shared" si="174"/>
        <v>6.58</v>
      </c>
      <c r="AT312" s="437">
        <f t="shared" si="175"/>
        <v>3.48</v>
      </c>
      <c r="AU312" s="438">
        <f t="shared" si="176"/>
        <v>0.92</v>
      </c>
      <c r="AV312" s="438">
        <f t="shared" si="177"/>
        <v>1.72</v>
      </c>
      <c r="AW312" s="444">
        <f t="shared" si="178"/>
        <v>6.12</v>
      </c>
      <c r="AX312" s="441">
        <f t="shared" si="179"/>
        <v>3.48</v>
      </c>
      <c r="AY312" s="70">
        <f t="shared" si="180"/>
        <v>4</v>
      </c>
      <c r="AZ312" s="438">
        <f t="shared" si="157"/>
        <v>0.23</v>
      </c>
      <c r="BA312" s="442">
        <f t="shared" si="158"/>
        <v>0.43</v>
      </c>
      <c r="BB312" s="438">
        <f t="shared" si="181"/>
        <v>3.48</v>
      </c>
      <c r="BC312" s="70">
        <v>4</v>
      </c>
      <c r="BD312" s="438">
        <f t="shared" si="159"/>
        <v>0.23</v>
      </c>
      <c r="BE312" s="442">
        <f t="shared" si="160"/>
        <v>0.43</v>
      </c>
      <c r="BF312" s="438">
        <f t="shared" si="182"/>
        <v>3.48</v>
      </c>
      <c r="BG312" s="70">
        <v>4</v>
      </c>
      <c r="BH312" s="438">
        <f t="shared" si="161"/>
        <v>0.23</v>
      </c>
      <c r="BI312" s="442">
        <f t="shared" si="162"/>
        <v>0.43</v>
      </c>
      <c r="BJ312" s="438">
        <f t="shared" si="183"/>
        <v>3.48</v>
      </c>
      <c r="BK312" s="70">
        <v>4</v>
      </c>
      <c r="BL312" s="438">
        <f t="shared" si="163"/>
        <v>0.23</v>
      </c>
      <c r="BM312" s="442">
        <f t="shared" si="164"/>
        <v>0.43</v>
      </c>
      <c r="BN312" s="93">
        <v>0</v>
      </c>
      <c r="BO312" s="93">
        <f>+INDEX(FY2018_ALL_Targets!DV:DV,MATCH('Final Comp Values'!C312,FY2018_ALL_Targets!B:B,0))</f>
        <v>0</v>
      </c>
      <c r="BP312" s="93">
        <f>++INDEX(FY2018_ALL_Targets!DW:DW,MATCH('Final Comp Values'!C312,FY2018_ALL_Targets!B:B,0))</f>
        <v>0</v>
      </c>
      <c r="BQ312" s="539">
        <f>++INDEX(FY2018_ALL_Targets!DX:DX,MATCH('Final Comp Values'!$C312,FY2018_ALL_Targets!$B:$B,0))</f>
        <v>0</v>
      </c>
      <c r="BR312" s="437">
        <f t="shared" si="165"/>
        <v>0</v>
      </c>
      <c r="BS312" s="438">
        <f t="shared" si="166"/>
        <v>0</v>
      </c>
      <c r="BT312" s="543">
        <f t="shared" si="184"/>
        <v>0</v>
      </c>
      <c r="BU312" s="437">
        <f t="shared" si="195"/>
        <v>6.12</v>
      </c>
      <c r="BV312" s="438">
        <f t="shared" si="167"/>
        <v>374091.45653090463</v>
      </c>
      <c r="BW312" s="548">
        <f t="shared" si="186"/>
        <v>1.0090454198755073E-3</v>
      </c>
      <c r="BX312" s="437">
        <f t="shared" si="168"/>
        <v>0</v>
      </c>
      <c r="BY312" s="551">
        <f t="shared" si="169"/>
        <v>0</v>
      </c>
      <c r="BZ312" s="471">
        <f t="shared" si="187"/>
        <v>0</v>
      </c>
      <c r="CA312" s="469">
        <f t="shared" si="188"/>
        <v>374021.72000000003</v>
      </c>
      <c r="CB312" s="471">
        <f t="shared" si="189"/>
        <v>374091.45653090463</v>
      </c>
      <c r="CC312" s="471">
        <f t="shared" si="190"/>
        <v>0</v>
      </c>
      <c r="CD312" s="474">
        <f t="shared" si="191"/>
        <v>0</v>
      </c>
      <c r="CE312" s="474">
        <f t="shared" si="192"/>
        <v>69.736530904599931</v>
      </c>
      <c r="CF312" s="472">
        <f t="shared" si="193"/>
        <v>-69.736530904599931</v>
      </c>
      <c r="CG312" s="473">
        <f t="shared" si="194"/>
        <v>0</v>
      </c>
    </row>
    <row r="313" spans="1:85" s="71" customFormat="1" ht="15.75" customHeight="1" x14ac:dyDescent="0.25">
      <c r="A313" s="119">
        <v>1026276</v>
      </c>
      <c r="B313" s="120">
        <v>5078</v>
      </c>
      <c r="C313" s="120">
        <v>675153</v>
      </c>
      <c r="D313" s="120" t="s">
        <v>1293</v>
      </c>
      <c r="E313" s="121" t="s">
        <v>942</v>
      </c>
      <c r="F313" s="121" t="s">
        <v>1394</v>
      </c>
      <c r="G313" s="122" t="s">
        <v>1260</v>
      </c>
      <c r="H313" s="123" t="s">
        <v>1395</v>
      </c>
      <c r="I313" s="70" t="s">
        <v>35</v>
      </c>
      <c r="J313" s="70" t="s">
        <v>35</v>
      </c>
      <c r="K313" s="70" t="s">
        <v>1262</v>
      </c>
      <c r="L313" s="70"/>
      <c r="M313" s="70"/>
      <c r="N313" s="77"/>
      <c r="O313" s="70">
        <v>1021146</v>
      </c>
      <c r="P313" s="78">
        <v>19387</v>
      </c>
      <c r="Q313" s="79">
        <v>41640</v>
      </c>
      <c r="R313" s="79">
        <v>41912</v>
      </c>
      <c r="S313" s="78">
        <v>25920</v>
      </c>
      <c r="T313" s="80" t="s">
        <v>1265</v>
      </c>
      <c r="U313" s="61">
        <v>3.3223000159962593E-3</v>
      </c>
      <c r="V313" s="62">
        <v>2.6363226472422307E-3</v>
      </c>
      <c r="W313" s="30">
        <v>315605</v>
      </c>
      <c r="X313" s="63">
        <v>315605</v>
      </c>
      <c r="Y313" s="63">
        <v>631210</v>
      </c>
      <c r="Z313" s="67">
        <v>41915.33</v>
      </c>
      <c r="AA313" s="68">
        <v>41915.33</v>
      </c>
      <c r="AB313" s="68">
        <v>41915.33</v>
      </c>
      <c r="AC313" s="68">
        <v>41915.33</v>
      </c>
      <c r="AD313" s="66">
        <v>167661.32</v>
      </c>
      <c r="AE313" s="67">
        <v>77842.759999999995</v>
      </c>
      <c r="AF313" s="68">
        <v>77842.759999999995</v>
      </c>
      <c r="AG313" s="68">
        <v>77842.759999999995</v>
      </c>
      <c r="AH313" s="68">
        <v>77842.759999999995</v>
      </c>
      <c r="AI313" s="66">
        <v>311371.03000000003</v>
      </c>
      <c r="AJ313" s="69">
        <v>1110242.3500000001</v>
      </c>
      <c r="AK313" s="406" t="s">
        <v>1293</v>
      </c>
      <c r="AL313" s="407">
        <v>69468.557902662476</v>
      </c>
      <c r="AM313" s="434">
        <f t="shared" si="170"/>
        <v>678720.43010752695</v>
      </c>
      <c r="AN313" s="435">
        <f t="shared" si="171"/>
        <v>180280.98924731184</v>
      </c>
      <c r="AO313" s="436">
        <f t="shared" si="172"/>
        <v>334807.55913978501</v>
      </c>
      <c r="AP313" s="437">
        <f t="shared" si="173"/>
        <v>9.77</v>
      </c>
      <c r="AQ313" s="438">
        <f t="shared" si="173"/>
        <v>2.6</v>
      </c>
      <c r="AR313" s="438">
        <f t="shared" si="173"/>
        <v>4.82</v>
      </c>
      <c r="AS313" s="443">
        <f t="shared" si="174"/>
        <v>17.189999999999998</v>
      </c>
      <c r="AT313" s="437">
        <f t="shared" si="175"/>
        <v>9.09</v>
      </c>
      <c r="AU313" s="438">
        <f t="shared" si="176"/>
        <v>2.41</v>
      </c>
      <c r="AV313" s="438">
        <f t="shared" si="177"/>
        <v>4.4800000000000004</v>
      </c>
      <c r="AW313" s="444">
        <f t="shared" si="178"/>
        <v>15.98</v>
      </c>
      <c r="AX313" s="441">
        <f t="shared" si="179"/>
        <v>9.09</v>
      </c>
      <c r="AY313" s="70">
        <f t="shared" si="180"/>
        <v>4</v>
      </c>
      <c r="AZ313" s="438">
        <f t="shared" si="157"/>
        <v>0.6</v>
      </c>
      <c r="BA313" s="442">
        <f t="shared" si="158"/>
        <v>1.1200000000000001</v>
      </c>
      <c r="BB313" s="438">
        <f t="shared" si="181"/>
        <v>9.09</v>
      </c>
      <c r="BC313" s="70">
        <v>4</v>
      </c>
      <c r="BD313" s="438">
        <f t="shared" si="159"/>
        <v>0.6</v>
      </c>
      <c r="BE313" s="442">
        <f t="shared" si="160"/>
        <v>1.1200000000000001</v>
      </c>
      <c r="BF313" s="438">
        <f t="shared" si="182"/>
        <v>9.09</v>
      </c>
      <c r="BG313" s="70">
        <v>4</v>
      </c>
      <c r="BH313" s="438">
        <f t="shared" si="161"/>
        <v>0.6</v>
      </c>
      <c r="BI313" s="442">
        <f t="shared" si="162"/>
        <v>1.1200000000000001</v>
      </c>
      <c r="BJ313" s="438">
        <f t="shared" si="183"/>
        <v>9.09</v>
      </c>
      <c r="BK313" s="70">
        <v>4</v>
      </c>
      <c r="BL313" s="438">
        <f t="shared" si="163"/>
        <v>0.6</v>
      </c>
      <c r="BM313" s="442">
        <f t="shared" si="164"/>
        <v>1.1200000000000001</v>
      </c>
      <c r="BN313" s="93">
        <v>0</v>
      </c>
      <c r="BO313" s="93">
        <f>+INDEX(FY2018_ALL_Targets!DV:DV,MATCH('Final Comp Values'!C313,FY2018_ALL_Targets!B:B,0))</f>
        <v>0</v>
      </c>
      <c r="BP313" s="93">
        <f>++INDEX(FY2018_ALL_Targets!DW:DW,MATCH('Final Comp Values'!C313,FY2018_ALL_Targets!B:B,0))</f>
        <v>0</v>
      </c>
      <c r="BQ313" s="539">
        <f>++INDEX(FY2018_ALL_Targets!DX:DX,MATCH('Final Comp Values'!$C313,FY2018_ALL_Targets!$B:$B,0))</f>
        <v>0</v>
      </c>
      <c r="BR313" s="437">
        <f t="shared" si="165"/>
        <v>0</v>
      </c>
      <c r="BS313" s="438">
        <f t="shared" si="166"/>
        <v>0</v>
      </c>
      <c r="BT313" s="543">
        <f t="shared" si="184"/>
        <v>0</v>
      </c>
      <c r="BU313" s="437">
        <f t="shared" si="195"/>
        <v>15.97</v>
      </c>
      <c r="BV313" s="438">
        <f t="shared" si="167"/>
        <v>1109412.8697055199</v>
      </c>
      <c r="BW313" s="548">
        <f t="shared" si="186"/>
        <v>2.992444642570492E-3</v>
      </c>
      <c r="BX313" s="437">
        <f t="shared" si="168"/>
        <v>0</v>
      </c>
      <c r="BY313" s="551">
        <f t="shared" si="169"/>
        <v>0</v>
      </c>
      <c r="BZ313" s="471">
        <f t="shared" si="187"/>
        <v>0</v>
      </c>
      <c r="CA313" s="469">
        <f t="shared" si="188"/>
        <v>1110242.3500000001</v>
      </c>
      <c r="CB313" s="471">
        <f t="shared" si="189"/>
        <v>1109412.8697055199</v>
      </c>
      <c r="CC313" s="471">
        <f t="shared" si="190"/>
        <v>-9.9999999999997868E-3</v>
      </c>
      <c r="CD313" s="474">
        <f t="shared" si="191"/>
        <v>-694.76993116394021</v>
      </c>
      <c r="CE313" s="474">
        <f t="shared" si="192"/>
        <v>-829.48029448022135</v>
      </c>
      <c r="CF313" s="472">
        <f t="shared" si="193"/>
        <v>134.71036331628113</v>
      </c>
      <c r="CG313" s="473">
        <f t="shared" si="194"/>
        <v>0</v>
      </c>
    </row>
    <row r="314" spans="1:85" s="71" customFormat="1" ht="15.75" customHeight="1" x14ac:dyDescent="0.25">
      <c r="A314" s="119">
        <v>1026239</v>
      </c>
      <c r="B314" s="120">
        <v>4735</v>
      </c>
      <c r="C314" s="120">
        <v>455961</v>
      </c>
      <c r="D314" s="120" t="s">
        <v>1258</v>
      </c>
      <c r="E314" s="121" t="s">
        <v>260</v>
      </c>
      <c r="F314" s="121" t="s">
        <v>1394</v>
      </c>
      <c r="G314" s="122" t="s">
        <v>1260</v>
      </c>
      <c r="H314" s="123" t="s">
        <v>1395</v>
      </c>
      <c r="I314" s="70" t="s">
        <v>35</v>
      </c>
      <c r="J314" s="70" t="s">
        <v>35</v>
      </c>
      <c r="K314" s="70" t="s">
        <v>1262</v>
      </c>
      <c r="L314" s="70"/>
      <c r="M314" s="70"/>
      <c r="N314" s="77"/>
      <c r="O314" s="70">
        <v>1004190</v>
      </c>
      <c r="P314" s="78">
        <v>19724</v>
      </c>
      <c r="Q314" s="79">
        <v>40909</v>
      </c>
      <c r="R314" s="79">
        <v>41274</v>
      </c>
      <c r="S314" s="78">
        <v>19724</v>
      </c>
      <c r="T314" s="80" t="s">
        <v>1271</v>
      </c>
      <c r="U314" s="61">
        <v>2.5281267559996226E-3</v>
      </c>
      <c r="V314" s="62">
        <v>2.006127619375222E-3</v>
      </c>
      <c r="W314" s="30">
        <v>240162</v>
      </c>
      <c r="X314" s="63">
        <v>240162</v>
      </c>
      <c r="Y314" s="63">
        <v>480324</v>
      </c>
      <c r="Z314" s="67">
        <v>31895.759999999998</v>
      </c>
      <c r="AA314" s="68">
        <v>31895.759999999998</v>
      </c>
      <c r="AB314" s="68">
        <v>31895.759999999998</v>
      </c>
      <c r="AC314" s="68">
        <v>31895.759999999998</v>
      </c>
      <c r="AD314" s="66">
        <v>127583.02</v>
      </c>
      <c r="AE314" s="67">
        <v>59234.98</v>
      </c>
      <c r="AF314" s="68">
        <v>59234.98</v>
      </c>
      <c r="AG314" s="68">
        <v>59234.98</v>
      </c>
      <c r="AH314" s="68">
        <v>59234.98</v>
      </c>
      <c r="AI314" s="66">
        <v>236939.9</v>
      </c>
      <c r="AJ314" s="69">
        <v>844846.92</v>
      </c>
      <c r="AK314" s="406" t="s">
        <v>1258</v>
      </c>
      <c r="AL314" s="407">
        <v>61126.054988709904</v>
      </c>
      <c r="AM314" s="434">
        <f t="shared" si="170"/>
        <v>516477.41935483873</v>
      </c>
      <c r="AN314" s="435">
        <f t="shared" si="171"/>
        <v>137186.04301075271</v>
      </c>
      <c r="AO314" s="436">
        <f t="shared" si="172"/>
        <v>254774.08602150538</v>
      </c>
      <c r="AP314" s="437">
        <f t="shared" si="173"/>
        <v>8.4499999999999993</v>
      </c>
      <c r="AQ314" s="438">
        <f t="shared" si="173"/>
        <v>2.2400000000000002</v>
      </c>
      <c r="AR314" s="438">
        <f t="shared" si="173"/>
        <v>4.17</v>
      </c>
      <c r="AS314" s="443">
        <f t="shared" si="174"/>
        <v>14.86</v>
      </c>
      <c r="AT314" s="437">
        <f t="shared" si="175"/>
        <v>7.86</v>
      </c>
      <c r="AU314" s="438">
        <f t="shared" si="176"/>
        <v>2.09</v>
      </c>
      <c r="AV314" s="438">
        <f t="shared" si="177"/>
        <v>3.88</v>
      </c>
      <c r="AW314" s="444">
        <f t="shared" si="178"/>
        <v>13.829999999999998</v>
      </c>
      <c r="AX314" s="441">
        <f t="shared" si="179"/>
        <v>7.86</v>
      </c>
      <c r="AY314" s="70">
        <f t="shared" si="180"/>
        <v>4</v>
      </c>
      <c r="AZ314" s="438">
        <f t="shared" si="157"/>
        <v>0.52</v>
      </c>
      <c r="BA314" s="442">
        <f t="shared" si="158"/>
        <v>0.97</v>
      </c>
      <c r="BB314" s="438">
        <f t="shared" si="181"/>
        <v>7.86</v>
      </c>
      <c r="BC314" s="70">
        <v>4</v>
      </c>
      <c r="BD314" s="438">
        <f t="shared" si="159"/>
        <v>0.52</v>
      </c>
      <c r="BE314" s="442">
        <f t="shared" si="160"/>
        <v>0.97</v>
      </c>
      <c r="BF314" s="438">
        <f t="shared" si="182"/>
        <v>7.86</v>
      </c>
      <c r="BG314" s="70">
        <v>4</v>
      </c>
      <c r="BH314" s="438">
        <f t="shared" si="161"/>
        <v>0.52</v>
      </c>
      <c r="BI314" s="442">
        <f t="shared" si="162"/>
        <v>0.97</v>
      </c>
      <c r="BJ314" s="438">
        <f t="shared" si="183"/>
        <v>7.86</v>
      </c>
      <c r="BK314" s="70">
        <v>4</v>
      </c>
      <c r="BL314" s="438">
        <f t="shared" si="163"/>
        <v>0.52</v>
      </c>
      <c r="BM314" s="442">
        <f t="shared" si="164"/>
        <v>0.97</v>
      </c>
      <c r="BN314" s="93">
        <v>0</v>
      </c>
      <c r="BO314" s="93">
        <f>+INDEX(FY2018_ALL_Targets!DV:DV,MATCH('Final Comp Values'!C314,FY2018_ALL_Targets!B:B,0))</f>
        <v>0</v>
      </c>
      <c r="BP314" s="93">
        <f>++INDEX(FY2018_ALL_Targets!DW:DW,MATCH('Final Comp Values'!C314,FY2018_ALL_Targets!B:B,0))</f>
        <v>0</v>
      </c>
      <c r="BQ314" s="539">
        <f>++INDEX(FY2018_ALL_Targets!DX:DX,MATCH('Final Comp Values'!$C314,FY2018_ALL_Targets!$B:$B,0))</f>
        <v>0</v>
      </c>
      <c r="BR314" s="437">
        <f t="shared" si="165"/>
        <v>0</v>
      </c>
      <c r="BS314" s="438">
        <f t="shared" si="166"/>
        <v>0</v>
      </c>
      <c r="BT314" s="543">
        <f t="shared" si="184"/>
        <v>0</v>
      </c>
      <c r="BU314" s="437">
        <f t="shared" si="195"/>
        <v>13.82</v>
      </c>
      <c r="BV314" s="438">
        <f t="shared" si="167"/>
        <v>844762.07994397089</v>
      </c>
      <c r="BW314" s="548">
        <f t="shared" si="186"/>
        <v>2.2785960298495928E-3</v>
      </c>
      <c r="BX314" s="437">
        <f t="shared" si="168"/>
        <v>0</v>
      </c>
      <c r="BY314" s="551">
        <f t="shared" si="169"/>
        <v>0</v>
      </c>
      <c r="BZ314" s="471">
        <f t="shared" si="187"/>
        <v>0</v>
      </c>
      <c r="CA314" s="469">
        <f t="shared" si="188"/>
        <v>844846.92</v>
      </c>
      <c r="CB314" s="471">
        <f t="shared" si="189"/>
        <v>844762.07994397089</v>
      </c>
      <c r="CC314" s="471">
        <f t="shared" si="190"/>
        <v>-9.9999999999980105E-3</v>
      </c>
      <c r="CD314" s="474">
        <f t="shared" si="191"/>
        <v>-610.87991323198264</v>
      </c>
      <c r="CE314" s="474">
        <f t="shared" si="192"/>
        <v>-84.8400560291484</v>
      </c>
      <c r="CF314" s="472">
        <f t="shared" si="193"/>
        <v>-526.03985720283424</v>
      </c>
      <c r="CG314" s="473">
        <f t="shared" si="194"/>
        <v>0</v>
      </c>
    </row>
    <row r="315" spans="1:85" s="71" customFormat="1" ht="15.75" customHeight="1" x14ac:dyDescent="0.25">
      <c r="A315" s="119">
        <v>1026274</v>
      </c>
      <c r="B315" s="120">
        <v>4955</v>
      </c>
      <c r="C315" s="120">
        <v>455957</v>
      </c>
      <c r="D315" s="120" t="s">
        <v>1258</v>
      </c>
      <c r="E315" s="121" t="s">
        <v>304</v>
      </c>
      <c r="F315" s="121" t="s">
        <v>1394</v>
      </c>
      <c r="G315" s="122" t="s">
        <v>1260</v>
      </c>
      <c r="H315" s="123" t="s">
        <v>1395</v>
      </c>
      <c r="I315" s="70" t="s">
        <v>35</v>
      </c>
      <c r="J315" s="70" t="s">
        <v>35</v>
      </c>
      <c r="K315" s="70" t="s">
        <v>1262</v>
      </c>
      <c r="L315" s="70"/>
      <c r="M315" s="70"/>
      <c r="N315" s="77"/>
      <c r="O315" s="70">
        <v>1017876</v>
      </c>
      <c r="P315" s="78">
        <v>16195</v>
      </c>
      <c r="Q315" s="79">
        <v>41640</v>
      </c>
      <c r="R315" s="79">
        <v>41912</v>
      </c>
      <c r="S315" s="78">
        <v>21653</v>
      </c>
      <c r="T315" s="80" t="s">
        <v>1265</v>
      </c>
      <c r="U315" s="61">
        <v>2.7753766298752704E-3</v>
      </c>
      <c r="V315" s="62">
        <v>2.2023261682382724E-3</v>
      </c>
      <c r="W315" s="30">
        <v>263650</v>
      </c>
      <c r="X315" s="63">
        <v>263650</v>
      </c>
      <c r="Y315" s="63">
        <v>527300</v>
      </c>
      <c r="Z315" s="67">
        <v>35015.15</v>
      </c>
      <c r="AA315" s="68">
        <v>35015.15</v>
      </c>
      <c r="AB315" s="68">
        <v>35015.15</v>
      </c>
      <c r="AC315" s="68">
        <v>35015.15</v>
      </c>
      <c r="AD315" s="66">
        <v>140060.6</v>
      </c>
      <c r="AE315" s="67">
        <v>65028.13</v>
      </c>
      <c r="AF315" s="68">
        <v>65028.13</v>
      </c>
      <c r="AG315" s="68">
        <v>65028.13</v>
      </c>
      <c r="AH315" s="68">
        <v>65028.13</v>
      </c>
      <c r="AI315" s="66">
        <v>260112.53</v>
      </c>
      <c r="AJ315" s="69">
        <v>927473.13</v>
      </c>
      <c r="AK315" s="406" t="s">
        <v>1258</v>
      </c>
      <c r="AL315" s="407">
        <v>61126.054988709904</v>
      </c>
      <c r="AM315" s="434">
        <f t="shared" si="170"/>
        <v>566989.24731182796</v>
      </c>
      <c r="AN315" s="435">
        <f t="shared" si="171"/>
        <v>150602.79569892475</v>
      </c>
      <c r="AO315" s="436">
        <f t="shared" si="172"/>
        <v>279690.89247311832</v>
      </c>
      <c r="AP315" s="437">
        <f t="shared" si="173"/>
        <v>9.2799999999999994</v>
      </c>
      <c r="AQ315" s="438">
        <f t="shared" si="173"/>
        <v>2.46</v>
      </c>
      <c r="AR315" s="438">
        <f t="shared" si="173"/>
        <v>4.58</v>
      </c>
      <c r="AS315" s="443">
        <f t="shared" si="174"/>
        <v>16.32</v>
      </c>
      <c r="AT315" s="437">
        <f t="shared" si="175"/>
        <v>8.6300000000000008</v>
      </c>
      <c r="AU315" s="438">
        <f t="shared" si="176"/>
        <v>2.29</v>
      </c>
      <c r="AV315" s="438">
        <f t="shared" si="177"/>
        <v>4.26</v>
      </c>
      <c r="AW315" s="444">
        <f t="shared" si="178"/>
        <v>15.180000000000001</v>
      </c>
      <c r="AX315" s="441">
        <f t="shared" si="179"/>
        <v>8.6300000000000008</v>
      </c>
      <c r="AY315" s="70">
        <f t="shared" si="180"/>
        <v>4</v>
      </c>
      <c r="AZ315" s="438">
        <f t="shared" si="157"/>
        <v>0.56999999999999995</v>
      </c>
      <c r="BA315" s="442">
        <f t="shared" si="158"/>
        <v>1.07</v>
      </c>
      <c r="BB315" s="438">
        <f t="shared" si="181"/>
        <v>8.6300000000000008</v>
      </c>
      <c r="BC315" s="70">
        <v>4</v>
      </c>
      <c r="BD315" s="438">
        <f t="shared" si="159"/>
        <v>0.56999999999999995</v>
      </c>
      <c r="BE315" s="442">
        <f t="shared" si="160"/>
        <v>1.07</v>
      </c>
      <c r="BF315" s="438">
        <f t="shared" si="182"/>
        <v>8.6300000000000008</v>
      </c>
      <c r="BG315" s="70">
        <v>4</v>
      </c>
      <c r="BH315" s="438">
        <f t="shared" si="161"/>
        <v>0.56999999999999995</v>
      </c>
      <c r="BI315" s="442">
        <f t="shared" si="162"/>
        <v>1.07</v>
      </c>
      <c r="BJ315" s="438">
        <f t="shared" si="183"/>
        <v>8.6300000000000008</v>
      </c>
      <c r="BK315" s="70">
        <v>4</v>
      </c>
      <c r="BL315" s="438">
        <f t="shared" si="163"/>
        <v>0.56999999999999995</v>
      </c>
      <c r="BM315" s="442">
        <f t="shared" si="164"/>
        <v>1.07</v>
      </c>
      <c r="BN315" s="93">
        <v>0</v>
      </c>
      <c r="BO315" s="93">
        <f>+INDEX(FY2018_ALL_Targets!DV:DV,MATCH('Final Comp Values'!C315,FY2018_ALL_Targets!B:B,0))</f>
        <v>0</v>
      </c>
      <c r="BP315" s="93">
        <f>++INDEX(FY2018_ALL_Targets!DW:DW,MATCH('Final Comp Values'!C315,FY2018_ALL_Targets!B:B,0))</f>
        <v>0</v>
      </c>
      <c r="BQ315" s="539">
        <f>++INDEX(FY2018_ALL_Targets!DX:DX,MATCH('Final Comp Values'!$C315,FY2018_ALL_Targets!$B:$B,0))</f>
        <v>0</v>
      </c>
      <c r="BR315" s="437">
        <f t="shared" si="165"/>
        <v>0</v>
      </c>
      <c r="BS315" s="438">
        <f t="shared" si="166"/>
        <v>0</v>
      </c>
      <c r="BT315" s="543">
        <f t="shared" si="184"/>
        <v>0</v>
      </c>
      <c r="BU315" s="437">
        <f t="shared" si="195"/>
        <v>15.190000000000001</v>
      </c>
      <c r="BV315" s="438">
        <f t="shared" si="167"/>
        <v>928504.77527850354</v>
      </c>
      <c r="BW315" s="548">
        <f t="shared" si="186"/>
        <v>2.504477112403424E-3</v>
      </c>
      <c r="BX315" s="437">
        <f t="shared" si="168"/>
        <v>0</v>
      </c>
      <c r="BY315" s="551">
        <f t="shared" si="169"/>
        <v>0</v>
      </c>
      <c r="BZ315" s="471">
        <f t="shared" si="187"/>
        <v>0</v>
      </c>
      <c r="CA315" s="469">
        <f t="shared" si="188"/>
        <v>927473.13</v>
      </c>
      <c r="CB315" s="471">
        <f t="shared" si="189"/>
        <v>928504.77527850354</v>
      </c>
      <c r="CC315" s="471">
        <f t="shared" si="190"/>
        <v>9.9999999999997868E-3</v>
      </c>
      <c r="CD315" s="474">
        <f t="shared" si="191"/>
        <v>610.98361660077751</v>
      </c>
      <c r="CE315" s="474">
        <f t="shared" si="192"/>
        <v>1031.6452785035362</v>
      </c>
      <c r="CF315" s="472">
        <f t="shared" si="193"/>
        <v>-420.66166190275874</v>
      </c>
      <c r="CG315" s="473">
        <f t="shared" si="194"/>
        <v>0</v>
      </c>
    </row>
    <row r="316" spans="1:85" s="71" customFormat="1" ht="15.75" customHeight="1" x14ac:dyDescent="0.25">
      <c r="A316" s="119">
        <v>1026240</v>
      </c>
      <c r="B316" s="120">
        <v>4960</v>
      </c>
      <c r="C316" s="120">
        <v>455572</v>
      </c>
      <c r="D316" s="120" t="s">
        <v>1293</v>
      </c>
      <c r="E316" s="121" t="s">
        <v>877</v>
      </c>
      <c r="F316" s="121" t="s">
        <v>1394</v>
      </c>
      <c r="G316" s="122" t="s">
        <v>1260</v>
      </c>
      <c r="H316" s="123" t="s">
        <v>1395</v>
      </c>
      <c r="I316" s="70" t="s">
        <v>35</v>
      </c>
      <c r="J316" s="70" t="s">
        <v>35</v>
      </c>
      <c r="K316" s="70" t="s">
        <v>1262</v>
      </c>
      <c r="L316" s="70"/>
      <c r="M316" s="70"/>
      <c r="N316" s="77"/>
      <c r="O316" s="70">
        <v>1017877</v>
      </c>
      <c r="P316" s="78">
        <v>20020</v>
      </c>
      <c r="Q316" s="79">
        <v>41640</v>
      </c>
      <c r="R316" s="79">
        <v>41912</v>
      </c>
      <c r="S316" s="78">
        <v>26767</v>
      </c>
      <c r="T316" s="80" t="s">
        <v>1265</v>
      </c>
      <c r="U316" s="61">
        <v>3.4308643722288533E-3</v>
      </c>
      <c r="V316" s="62">
        <v>2.7224709991795055E-3</v>
      </c>
      <c r="W316" s="30">
        <v>325918</v>
      </c>
      <c r="X316" s="63">
        <v>325918</v>
      </c>
      <c r="Y316" s="63">
        <v>651836</v>
      </c>
      <c r="Z316" s="67">
        <v>43285.02</v>
      </c>
      <c r="AA316" s="68">
        <v>43285.02</v>
      </c>
      <c r="AB316" s="68">
        <v>43285.02</v>
      </c>
      <c r="AC316" s="68">
        <v>43285.02</v>
      </c>
      <c r="AD316" s="66">
        <v>173140.07</v>
      </c>
      <c r="AE316" s="67">
        <v>80386.460000000006</v>
      </c>
      <c r="AF316" s="68">
        <v>80386.460000000006</v>
      </c>
      <c r="AG316" s="68">
        <v>80386.460000000006</v>
      </c>
      <c r="AH316" s="68">
        <v>80386.460000000006</v>
      </c>
      <c r="AI316" s="66">
        <v>321545.84000000003</v>
      </c>
      <c r="AJ316" s="69">
        <v>1146521.9100000001</v>
      </c>
      <c r="AK316" s="406" t="s">
        <v>1293</v>
      </c>
      <c r="AL316" s="407">
        <v>69468.557902662476</v>
      </c>
      <c r="AM316" s="434">
        <f t="shared" si="170"/>
        <v>700898.92473118287</v>
      </c>
      <c r="AN316" s="435">
        <f t="shared" si="171"/>
        <v>186172.1182795699</v>
      </c>
      <c r="AO316" s="436">
        <f t="shared" si="172"/>
        <v>345748.21505376347</v>
      </c>
      <c r="AP316" s="437">
        <f t="shared" si="173"/>
        <v>10.09</v>
      </c>
      <c r="AQ316" s="438">
        <f t="shared" si="173"/>
        <v>2.68</v>
      </c>
      <c r="AR316" s="438">
        <f t="shared" si="173"/>
        <v>4.9800000000000004</v>
      </c>
      <c r="AS316" s="443">
        <f t="shared" si="174"/>
        <v>17.75</v>
      </c>
      <c r="AT316" s="437">
        <f t="shared" si="175"/>
        <v>9.3800000000000008</v>
      </c>
      <c r="AU316" s="438">
        <f t="shared" si="176"/>
        <v>2.4900000000000002</v>
      </c>
      <c r="AV316" s="438">
        <f t="shared" si="177"/>
        <v>4.63</v>
      </c>
      <c r="AW316" s="444">
        <f t="shared" si="178"/>
        <v>16.5</v>
      </c>
      <c r="AX316" s="441">
        <f t="shared" si="179"/>
        <v>9.3800000000000008</v>
      </c>
      <c r="AY316" s="70">
        <f t="shared" si="180"/>
        <v>4</v>
      </c>
      <c r="AZ316" s="438">
        <f t="shared" si="157"/>
        <v>0.62</v>
      </c>
      <c r="BA316" s="442">
        <f t="shared" si="158"/>
        <v>1.1599999999999999</v>
      </c>
      <c r="BB316" s="438">
        <f t="shared" si="181"/>
        <v>9.3800000000000008</v>
      </c>
      <c r="BC316" s="70">
        <v>4</v>
      </c>
      <c r="BD316" s="438">
        <f t="shared" si="159"/>
        <v>0.62</v>
      </c>
      <c r="BE316" s="442">
        <f t="shared" si="160"/>
        <v>1.1599999999999999</v>
      </c>
      <c r="BF316" s="438">
        <f t="shared" si="182"/>
        <v>9.3800000000000008</v>
      </c>
      <c r="BG316" s="70">
        <v>4</v>
      </c>
      <c r="BH316" s="438">
        <f t="shared" si="161"/>
        <v>0.62</v>
      </c>
      <c r="BI316" s="442">
        <f t="shared" si="162"/>
        <v>1.1599999999999999</v>
      </c>
      <c r="BJ316" s="438">
        <f t="shared" si="183"/>
        <v>9.3800000000000008</v>
      </c>
      <c r="BK316" s="70">
        <v>4</v>
      </c>
      <c r="BL316" s="438">
        <f t="shared" si="163"/>
        <v>0.62</v>
      </c>
      <c r="BM316" s="442">
        <f t="shared" si="164"/>
        <v>1.1599999999999999</v>
      </c>
      <c r="BN316" s="93">
        <v>0</v>
      </c>
      <c r="BO316" s="93">
        <f>+INDEX(FY2018_ALL_Targets!DV:DV,MATCH('Final Comp Values'!C316,FY2018_ALL_Targets!B:B,0))</f>
        <v>0</v>
      </c>
      <c r="BP316" s="93">
        <f>++INDEX(FY2018_ALL_Targets!DW:DW,MATCH('Final Comp Values'!C316,FY2018_ALL_Targets!B:B,0))</f>
        <v>0</v>
      </c>
      <c r="BQ316" s="539">
        <f>++INDEX(FY2018_ALL_Targets!DX:DX,MATCH('Final Comp Values'!$C316,FY2018_ALL_Targets!$B:$B,0))</f>
        <v>0</v>
      </c>
      <c r="BR316" s="437">
        <f t="shared" si="165"/>
        <v>0</v>
      </c>
      <c r="BS316" s="438">
        <f t="shared" si="166"/>
        <v>0</v>
      </c>
      <c r="BT316" s="543">
        <f t="shared" si="184"/>
        <v>0</v>
      </c>
      <c r="BU316" s="437">
        <f t="shared" si="195"/>
        <v>16.5</v>
      </c>
      <c r="BV316" s="438">
        <f t="shared" si="167"/>
        <v>1146231.2053939309</v>
      </c>
      <c r="BW316" s="548">
        <f t="shared" si="186"/>
        <v>3.0917555793621237E-3</v>
      </c>
      <c r="BX316" s="437">
        <f t="shared" si="168"/>
        <v>0</v>
      </c>
      <c r="BY316" s="551">
        <f t="shared" si="169"/>
        <v>0</v>
      </c>
      <c r="BZ316" s="471">
        <f t="shared" si="187"/>
        <v>0</v>
      </c>
      <c r="CA316" s="469">
        <f t="shared" si="188"/>
        <v>1146521.9100000001</v>
      </c>
      <c r="CB316" s="471">
        <f t="shared" si="189"/>
        <v>1146231.2053939309</v>
      </c>
      <c r="CC316" s="471">
        <f t="shared" si="190"/>
        <v>0</v>
      </c>
      <c r="CD316" s="474">
        <f t="shared" si="191"/>
        <v>0</v>
      </c>
      <c r="CE316" s="474">
        <f t="shared" si="192"/>
        <v>-290.70460606925189</v>
      </c>
      <c r="CF316" s="472">
        <f t="shared" si="193"/>
        <v>290.70460606925189</v>
      </c>
      <c r="CG316" s="473">
        <f t="shared" si="194"/>
        <v>0</v>
      </c>
    </row>
    <row r="317" spans="1:85" s="71" customFormat="1" ht="15.75" customHeight="1" x14ac:dyDescent="0.25">
      <c r="A317" s="119">
        <v>1026242</v>
      </c>
      <c r="B317" s="120">
        <v>4726</v>
      </c>
      <c r="C317" s="120">
        <v>455475</v>
      </c>
      <c r="D317" s="120" t="s">
        <v>1293</v>
      </c>
      <c r="E317" s="121" t="s">
        <v>792</v>
      </c>
      <c r="F317" s="121" t="s">
        <v>1394</v>
      </c>
      <c r="G317" s="122" t="s">
        <v>1260</v>
      </c>
      <c r="H317" s="123" t="s">
        <v>1395</v>
      </c>
      <c r="I317" s="70" t="s">
        <v>35</v>
      </c>
      <c r="J317" s="70" t="s">
        <v>35</v>
      </c>
      <c r="K317" s="70" t="s">
        <v>1262</v>
      </c>
      <c r="L317" s="70"/>
      <c r="M317" s="70"/>
      <c r="N317" s="77"/>
      <c r="O317" s="70">
        <v>1017878</v>
      </c>
      <c r="P317" s="78">
        <v>15480</v>
      </c>
      <c r="Q317" s="79">
        <v>41640</v>
      </c>
      <c r="R317" s="79">
        <v>41882</v>
      </c>
      <c r="S317" s="78">
        <v>23252</v>
      </c>
      <c r="T317" s="80" t="s">
        <v>1265</v>
      </c>
      <c r="U317" s="61">
        <v>2.9803287026213356E-3</v>
      </c>
      <c r="V317" s="62">
        <v>2.3649604241387477E-3</v>
      </c>
      <c r="W317" s="30">
        <v>283119</v>
      </c>
      <c r="X317" s="63">
        <v>283119</v>
      </c>
      <c r="Y317" s="63">
        <v>566238</v>
      </c>
      <c r="Z317" s="67">
        <v>37600.9</v>
      </c>
      <c r="AA317" s="68">
        <v>37600.9</v>
      </c>
      <c r="AB317" s="68">
        <v>37600.9</v>
      </c>
      <c r="AC317" s="68">
        <v>37600.9</v>
      </c>
      <c r="AD317" s="66">
        <v>150403.59</v>
      </c>
      <c r="AE317" s="67">
        <v>69830.240000000005</v>
      </c>
      <c r="AF317" s="68">
        <v>69830.240000000005</v>
      </c>
      <c r="AG317" s="68">
        <v>69830.240000000005</v>
      </c>
      <c r="AH317" s="68">
        <v>69830.240000000005</v>
      </c>
      <c r="AI317" s="66">
        <v>279320.95</v>
      </c>
      <c r="AJ317" s="69">
        <v>995962.54</v>
      </c>
      <c r="AK317" s="406" t="s">
        <v>1293</v>
      </c>
      <c r="AL317" s="407">
        <v>69468.557902662476</v>
      </c>
      <c r="AM317" s="434">
        <f t="shared" si="170"/>
        <v>608858.06451612909</v>
      </c>
      <c r="AN317" s="435">
        <f t="shared" si="171"/>
        <v>161724.29032258067</v>
      </c>
      <c r="AO317" s="436">
        <f t="shared" si="172"/>
        <v>300345.10752688174</v>
      </c>
      <c r="AP317" s="437">
        <f t="shared" si="173"/>
        <v>8.76</v>
      </c>
      <c r="AQ317" s="438">
        <f t="shared" si="173"/>
        <v>2.33</v>
      </c>
      <c r="AR317" s="438">
        <f t="shared" si="173"/>
        <v>4.32</v>
      </c>
      <c r="AS317" s="443">
        <f t="shared" si="174"/>
        <v>15.41</v>
      </c>
      <c r="AT317" s="437">
        <f t="shared" si="175"/>
        <v>8.15</v>
      </c>
      <c r="AU317" s="438">
        <f t="shared" si="176"/>
        <v>2.17</v>
      </c>
      <c r="AV317" s="438">
        <f t="shared" si="177"/>
        <v>4.0199999999999996</v>
      </c>
      <c r="AW317" s="444">
        <f t="shared" si="178"/>
        <v>14.34</v>
      </c>
      <c r="AX317" s="441">
        <f t="shared" si="179"/>
        <v>8.15</v>
      </c>
      <c r="AY317" s="70">
        <f t="shared" si="180"/>
        <v>4</v>
      </c>
      <c r="AZ317" s="438">
        <f t="shared" si="157"/>
        <v>0.54</v>
      </c>
      <c r="BA317" s="442">
        <f t="shared" si="158"/>
        <v>1.01</v>
      </c>
      <c r="BB317" s="438">
        <f t="shared" si="181"/>
        <v>8.15</v>
      </c>
      <c r="BC317" s="70">
        <v>4</v>
      </c>
      <c r="BD317" s="438">
        <f t="shared" si="159"/>
        <v>0.54</v>
      </c>
      <c r="BE317" s="442">
        <f t="shared" si="160"/>
        <v>1.01</v>
      </c>
      <c r="BF317" s="438">
        <f t="shared" si="182"/>
        <v>8.15</v>
      </c>
      <c r="BG317" s="70">
        <v>4</v>
      </c>
      <c r="BH317" s="438">
        <f t="shared" si="161"/>
        <v>0.54</v>
      </c>
      <c r="BI317" s="442">
        <f t="shared" si="162"/>
        <v>1.01</v>
      </c>
      <c r="BJ317" s="438">
        <f t="shared" si="183"/>
        <v>8.15</v>
      </c>
      <c r="BK317" s="70">
        <v>4</v>
      </c>
      <c r="BL317" s="438">
        <f t="shared" si="163"/>
        <v>0.54</v>
      </c>
      <c r="BM317" s="442">
        <f t="shared" si="164"/>
        <v>1.01</v>
      </c>
      <c r="BN317" s="93">
        <v>0</v>
      </c>
      <c r="BO317" s="93">
        <f>+INDEX(FY2018_ALL_Targets!DV:DV,MATCH('Final Comp Values'!C317,FY2018_ALL_Targets!B:B,0))</f>
        <v>0</v>
      </c>
      <c r="BP317" s="93">
        <f>++INDEX(FY2018_ALL_Targets!DW:DW,MATCH('Final Comp Values'!C317,FY2018_ALL_Targets!B:B,0))</f>
        <v>0</v>
      </c>
      <c r="BQ317" s="539">
        <f>++INDEX(FY2018_ALL_Targets!DX:DX,MATCH('Final Comp Values'!$C317,FY2018_ALL_Targets!$B:$B,0))</f>
        <v>0</v>
      </c>
      <c r="BR317" s="437">
        <f t="shared" si="165"/>
        <v>0</v>
      </c>
      <c r="BS317" s="438">
        <f t="shared" si="166"/>
        <v>0</v>
      </c>
      <c r="BT317" s="543">
        <f t="shared" si="184"/>
        <v>0</v>
      </c>
      <c r="BU317" s="437">
        <f t="shared" si="195"/>
        <v>14.350000000000001</v>
      </c>
      <c r="BV317" s="438">
        <f t="shared" si="167"/>
        <v>996873.80590320658</v>
      </c>
      <c r="BW317" s="548">
        <f t="shared" si="186"/>
        <v>2.6888904584149377E-3</v>
      </c>
      <c r="BX317" s="437">
        <f t="shared" si="168"/>
        <v>0</v>
      </c>
      <c r="BY317" s="551">
        <f t="shared" si="169"/>
        <v>0</v>
      </c>
      <c r="BZ317" s="471">
        <f t="shared" si="187"/>
        <v>0</v>
      </c>
      <c r="CA317" s="469">
        <f t="shared" si="188"/>
        <v>995962.54</v>
      </c>
      <c r="CB317" s="471">
        <f t="shared" si="189"/>
        <v>996873.80590320658</v>
      </c>
      <c r="CC317" s="471">
        <f t="shared" si="190"/>
        <v>1.0000000000001563E-2</v>
      </c>
      <c r="CD317" s="474">
        <f t="shared" si="191"/>
        <v>694.53454672256328</v>
      </c>
      <c r="CE317" s="474">
        <f t="shared" si="192"/>
        <v>911.26590320654213</v>
      </c>
      <c r="CF317" s="472">
        <f t="shared" si="193"/>
        <v>-216.73135648397886</v>
      </c>
      <c r="CG317" s="473">
        <f t="shared" si="194"/>
        <v>0</v>
      </c>
    </row>
    <row r="318" spans="1:85" s="71" customFormat="1" ht="15.75" customHeight="1" x14ac:dyDescent="0.25">
      <c r="A318" s="119">
        <v>1027122</v>
      </c>
      <c r="B318" s="120">
        <v>5347</v>
      </c>
      <c r="C318" s="120">
        <v>676219</v>
      </c>
      <c r="D318" s="120" t="s">
        <v>1258</v>
      </c>
      <c r="E318" s="121" t="s">
        <v>370</v>
      </c>
      <c r="F318" s="121" t="s">
        <v>1394</v>
      </c>
      <c r="G318" s="122" t="s">
        <v>1260</v>
      </c>
      <c r="H318" s="123" t="s">
        <v>1395</v>
      </c>
      <c r="I318" s="70" t="s">
        <v>35</v>
      </c>
      <c r="J318" s="70" t="s">
        <v>1262</v>
      </c>
      <c r="K318" s="70" t="s">
        <v>35</v>
      </c>
      <c r="L318" s="70"/>
      <c r="M318" s="70"/>
      <c r="N318" s="77"/>
      <c r="O318" s="70">
        <v>1020018</v>
      </c>
      <c r="P318" s="78">
        <v>14566</v>
      </c>
      <c r="Q318" s="79">
        <v>41640</v>
      </c>
      <c r="R318" s="79">
        <v>42004</v>
      </c>
      <c r="S318" s="78">
        <v>14566</v>
      </c>
      <c r="T318" s="80" t="s">
        <v>1263</v>
      </c>
      <c r="U318" s="61">
        <v>1.8669993068287621E-3</v>
      </c>
      <c r="V318" s="62">
        <v>1.4815075493723121E-3</v>
      </c>
      <c r="W318" s="30">
        <v>177357</v>
      </c>
      <c r="X318" s="63">
        <v>177357</v>
      </c>
      <c r="Y318" s="63">
        <v>354714</v>
      </c>
      <c r="Z318" s="67">
        <v>23554.74</v>
      </c>
      <c r="AA318" s="68">
        <v>23554.74</v>
      </c>
      <c r="AB318" s="68">
        <v>23554.74</v>
      </c>
      <c r="AC318" s="68">
        <v>23554.74</v>
      </c>
      <c r="AD318" s="66">
        <v>94218.94</v>
      </c>
      <c r="AE318" s="67">
        <v>43744.51</v>
      </c>
      <c r="AF318" s="68">
        <v>43744.51</v>
      </c>
      <c r="AG318" s="68">
        <v>43744.51</v>
      </c>
      <c r="AH318" s="68">
        <v>43744.51</v>
      </c>
      <c r="AI318" s="66">
        <v>174978.02</v>
      </c>
      <c r="AJ318" s="69">
        <v>623910.96</v>
      </c>
      <c r="AK318" s="406" t="s">
        <v>1258</v>
      </c>
      <c r="AL318" s="407">
        <v>61126.054988709904</v>
      </c>
      <c r="AM318" s="434">
        <f t="shared" si="170"/>
        <v>381412.90322580648</v>
      </c>
      <c r="AN318" s="435">
        <f t="shared" si="171"/>
        <v>101310.68817204302</v>
      </c>
      <c r="AO318" s="436">
        <f t="shared" si="172"/>
        <v>188148.40860215054</v>
      </c>
      <c r="AP318" s="437">
        <f t="shared" si="173"/>
        <v>6.24</v>
      </c>
      <c r="AQ318" s="438">
        <f t="shared" si="173"/>
        <v>1.66</v>
      </c>
      <c r="AR318" s="438">
        <f t="shared" si="173"/>
        <v>3.08</v>
      </c>
      <c r="AS318" s="443">
        <f t="shared" si="174"/>
        <v>10.98</v>
      </c>
      <c r="AT318" s="437">
        <f t="shared" si="175"/>
        <v>5.8</v>
      </c>
      <c r="AU318" s="438">
        <f t="shared" si="176"/>
        <v>1.54</v>
      </c>
      <c r="AV318" s="438">
        <f t="shared" si="177"/>
        <v>2.86</v>
      </c>
      <c r="AW318" s="444">
        <f t="shared" si="178"/>
        <v>10.199999999999999</v>
      </c>
      <c r="AX318" s="441">
        <f t="shared" si="179"/>
        <v>5.8</v>
      </c>
      <c r="AY318" s="70">
        <f t="shared" si="180"/>
        <v>4</v>
      </c>
      <c r="AZ318" s="438">
        <f t="shared" si="157"/>
        <v>0.39</v>
      </c>
      <c r="BA318" s="442">
        <f t="shared" si="158"/>
        <v>0.72</v>
      </c>
      <c r="BB318" s="438">
        <f t="shared" si="181"/>
        <v>5.8</v>
      </c>
      <c r="BC318" s="70">
        <v>4</v>
      </c>
      <c r="BD318" s="438">
        <f t="shared" si="159"/>
        <v>0.39</v>
      </c>
      <c r="BE318" s="442">
        <f t="shared" si="160"/>
        <v>0.72</v>
      </c>
      <c r="BF318" s="438">
        <f t="shared" si="182"/>
        <v>5.8</v>
      </c>
      <c r="BG318" s="70">
        <v>4</v>
      </c>
      <c r="BH318" s="438">
        <f t="shared" si="161"/>
        <v>0.39</v>
      </c>
      <c r="BI318" s="442">
        <f t="shared" si="162"/>
        <v>0.72</v>
      </c>
      <c r="BJ318" s="438">
        <f t="shared" si="183"/>
        <v>5.8</v>
      </c>
      <c r="BK318" s="70">
        <v>4</v>
      </c>
      <c r="BL318" s="438">
        <f t="shared" si="163"/>
        <v>0.39</v>
      </c>
      <c r="BM318" s="442">
        <f t="shared" si="164"/>
        <v>0.72</v>
      </c>
      <c r="BN318" s="93">
        <v>0</v>
      </c>
      <c r="BO318" s="93">
        <f>+INDEX(FY2018_ALL_Targets!DV:DV,MATCH('Final Comp Values'!C318,FY2018_ALL_Targets!B:B,0))</f>
        <v>0</v>
      </c>
      <c r="BP318" s="93">
        <f>++INDEX(FY2018_ALL_Targets!DW:DW,MATCH('Final Comp Values'!C318,FY2018_ALL_Targets!B:B,0))</f>
        <v>0</v>
      </c>
      <c r="BQ318" s="539">
        <f>++INDEX(FY2018_ALL_Targets!DX:DX,MATCH('Final Comp Values'!$C318,FY2018_ALL_Targets!$B:$B,0))</f>
        <v>0</v>
      </c>
      <c r="BR318" s="437">
        <f t="shared" si="165"/>
        <v>0</v>
      </c>
      <c r="BS318" s="438">
        <f t="shared" si="166"/>
        <v>0</v>
      </c>
      <c r="BT318" s="543">
        <f t="shared" si="184"/>
        <v>0</v>
      </c>
      <c r="BU318" s="437">
        <f t="shared" si="195"/>
        <v>10.239999999999998</v>
      </c>
      <c r="BV318" s="438">
        <f t="shared" si="167"/>
        <v>625930.80308438931</v>
      </c>
      <c r="BW318" s="548">
        <f t="shared" si="186"/>
        <v>1.6883374345629397E-3</v>
      </c>
      <c r="BX318" s="437">
        <f t="shared" si="168"/>
        <v>0</v>
      </c>
      <c r="BY318" s="551">
        <f t="shared" si="169"/>
        <v>0</v>
      </c>
      <c r="BZ318" s="471">
        <f t="shared" si="187"/>
        <v>-1.2212453270876722E-15</v>
      </c>
      <c r="CA318" s="469">
        <f t="shared" si="188"/>
        <v>623910.96</v>
      </c>
      <c r="CB318" s="471">
        <f t="shared" si="189"/>
        <v>625930.80308438931</v>
      </c>
      <c r="CC318" s="471">
        <f t="shared" si="190"/>
        <v>3.9999999999999147E-2</v>
      </c>
      <c r="CD318" s="474">
        <f t="shared" si="191"/>
        <v>2446.7096470587712</v>
      </c>
      <c r="CE318" s="474">
        <f t="shared" si="192"/>
        <v>2019.8430843893439</v>
      </c>
      <c r="CF318" s="472">
        <f t="shared" si="193"/>
        <v>426.86656266942737</v>
      </c>
      <c r="CG318" s="473">
        <f t="shared" si="194"/>
        <v>0</v>
      </c>
    </row>
    <row r="319" spans="1:85" s="71" customFormat="1" ht="15.75" customHeight="1" x14ac:dyDescent="0.25">
      <c r="A319" s="124">
        <v>1026455</v>
      </c>
      <c r="B319" s="125">
        <v>103708</v>
      </c>
      <c r="C319" s="125">
        <v>676212</v>
      </c>
      <c r="D319" s="125" t="s">
        <v>1293</v>
      </c>
      <c r="E319" s="126" t="s">
        <v>142</v>
      </c>
      <c r="F319" s="126" t="s">
        <v>1396</v>
      </c>
      <c r="G319" s="127" t="s">
        <v>1260</v>
      </c>
      <c r="H319" s="128" t="s">
        <v>1396</v>
      </c>
      <c r="I319" s="70" t="s">
        <v>35</v>
      </c>
      <c r="J319" s="70" t="s">
        <v>35</v>
      </c>
      <c r="K319" s="70" t="s">
        <v>1262</v>
      </c>
      <c r="L319" s="70"/>
      <c r="M319" s="70"/>
      <c r="N319" s="77"/>
      <c r="O319" s="86">
        <v>1020507</v>
      </c>
      <c r="P319" s="78">
        <v>20719</v>
      </c>
      <c r="Q319" s="79">
        <v>41640</v>
      </c>
      <c r="R319" s="79">
        <v>42004</v>
      </c>
      <c r="S319" s="78">
        <v>20719</v>
      </c>
      <c r="T319" s="80" t="s">
        <v>1263</v>
      </c>
      <c r="U319" s="61">
        <v>2.6556610351630592E-3</v>
      </c>
      <c r="V319" s="62">
        <v>2.1073290481563186E-3</v>
      </c>
      <c r="W319" s="30">
        <v>252277</v>
      </c>
      <c r="X319" s="63">
        <v>252277</v>
      </c>
      <c r="Y319" s="63">
        <v>504554</v>
      </c>
      <c r="Z319" s="67">
        <v>33504.78</v>
      </c>
      <c r="AA319" s="68">
        <v>33504.78</v>
      </c>
      <c r="AB319" s="68">
        <v>33504.78</v>
      </c>
      <c r="AC319" s="68">
        <v>33504.78</v>
      </c>
      <c r="AD319" s="66">
        <v>134019.1</v>
      </c>
      <c r="AE319" s="67">
        <v>62223.15</v>
      </c>
      <c r="AF319" s="68">
        <v>62223.15</v>
      </c>
      <c r="AG319" s="68">
        <v>62223.15</v>
      </c>
      <c r="AH319" s="68">
        <v>62223.15</v>
      </c>
      <c r="AI319" s="66">
        <v>248892.6</v>
      </c>
      <c r="AJ319" s="69">
        <v>887465.7</v>
      </c>
      <c r="AK319" s="406" t="s">
        <v>1293</v>
      </c>
      <c r="AL319" s="407">
        <v>69468.557902662476</v>
      </c>
      <c r="AM319" s="434">
        <f t="shared" si="170"/>
        <v>542531.18279569899</v>
      </c>
      <c r="AN319" s="435">
        <f t="shared" si="171"/>
        <v>144106.55913978495</v>
      </c>
      <c r="AO319" s="436">
        <f t="shared" si="172"/>
        <v>267626.45161290327</v>
      </c>
      <c r="AP319" s="437">
        <f t="shared" si="173"/>
        <v>7.81</v>
      </c>
      <c r="AQ319" s="438">
        <f t="shared" si="173"/>
        <v>2.0699999999999998</v>
      </c>
      <c r="AR319" s="438">
        <f t="shared" si="173"/>
        <v>3.85</v>
      </c>
      <c r="AS319" s="443">
        <f t="shared" si="174"/>
        <v>13.729999999999999</v>
      </c>
      <c r="AT319" s="437">
        <f t="shared" si="175"/>
        <v>7.26</v>
      </c>
      <c r="AU319" s="438">
        <f t="shared" si="176"/>
        <v>1.93</v>
      </c>
      <c r="AV319" s="438">
        <f t="shared" si="177"/>
        <v>3.58</v>
      </c>
      <c r="AW319" s="444">
        <f t="shared" si="178"/>
        <v>12.77</v>
      </c>
      <c r="AX319" s="441">
        <f t="shared" si="179"/>
        <v>7.26</v>
      </c>
      <c r="AY319" s="70">
        <f t="shared" si="180"/>
        <v>4</v>
      </c>
      <c r="AZ319" s="438">
        <f t="shared" si="157"/>
        <v>0.48</v>
      </c>
      <c r="BA319" s="442">
        <f t="shared" si="158"/>
        <v>0.9</v>
      </c>
      <c r="BB319" s="438">
        <f t="shared" si="181"/>
        <v>7.26</v>
      </c>
      <c r="BC319" s="70">
        <v>4</v>
      </c>
      <c r="BD319" s="438">
        <f t="shared" si="159"/>
        <v>0.48</v>
      </c>
      <c r="BE319" s="442">
        <f t="shared" si="160"/>
        <v>0.9</v>
      </c>
      <c r="BF319" s="438">
        <f t="shared" si="182"/>
        <v>7.26</v>
      </c>
      <c r="BG319" s="70">
        <v>4</v>
      </c>
      <c r="BH319" s="438">
        <f t="shared" si="161"/>
        <v>0.48</v>
      </c>
      <c r="BI319" s="442">
        <f t="shared" si="162"/>
        <v>0.9</v>
      </c>
      <c r="BJ319" s="438">
        <f t="shared" si="183"/>
        <v>7.26</v>
      </c>
      <c r="BK319" s="70">
        <v>4</v>
      </c>
      <c r="BL319" s="438">
        <f t="shared" si="163"/>
        <v>0.48</v>
      </c>
      <c r="BM319" s="442">
        <f t="shared" si="164"/>
        <v>0.9</v>
      </c>
      <c r="BN319" s="93">
        <v>0</v>
      </c>
      <c r="BO319" s="93">
        <f>+INDEX(FY2018_ALL_Targets!DV:DV,MATCH('Final Comp Values'!C319,FY2018_ALL_Targets!B:B,0))</f>
        <v>0</v>
      </c>
      <c r="BP319" s="93">
        <f>++INDEX(FY2018_ALL_Targets!DW:DW,MATCH('Final Comp Values'!C319,FY2018_ALL_Targets!B:B,0))</f>
        <v>0</v>
      </c>
      <c r="BQ319" s="539">
        <f>++INDEX(FY2018_ALL_Targets!DX:DX,MATCH('Final Comp Values'!$C319,FY2018_ALL_Targets!$B:$B,0))</f>
        <v>0</v>
      </c>
      <c r="BR319" s="437">
        <f t="shared" si="165"/>
        <v>0</v>
      </c>
      <c r="BS319" s="438">
        <f t="shared" si="166"/>
        <v>0</v>
      </c>
      <c r="BT319" s="543">
        <f t="shared" si="184"/>
        <v>0</v>
      </c>
      <c r="BU319" s="437">
        <f t="shared" si="195"/>
        <v>12.78</v>
      </c>
      <c r="BV319" s="438">
        <f t="shared" si="167"/>
        <v>887808.16999602644</v>
      </c>
      <c r="BW319" s="548">
        <f t="shared" si="186"/>
        <v>2.3947052305604809E-3</v>
      </c>
      <c r="BX319" s="437">
        <f t="shared" si="168"/>
        <v>0</v>
      </c>
      <c r="BY319" s="551">
        <f t="shared" si="169"/>
        <v>0</v>
      </c>
      <c r="BZ319" s="471">
        <f t="shared" si="187"/>
        <v>-9.9920072216264089E-16</v>
      </c>
      <c r="CA319" s="469">
        <f t="shared" si="188"/>
        <v>887465.7</v>
      </c>
      <c r="CB319" s="471">
        <f t="shared" si="189"/>
        <v>887808.16999602644</v>
      </c>
      <c r="CC319" s="471">
        <f t="shared" si="190"/>
        <v>9.9999999999997868E-3</v>
      </c>
      <c r="CD319" s="474">
        <f t="shared" si="191"/>
        <v>694.96139389191933</v>
      </c>
      <c r="CE319" s="474">
        <f t="shared" si="192"/>
        <v>342.4699960264843</v>
      </c>
      <c r="CF319" s="472">
        <f t="shared" si="193"/>
        <v>352.49139786543503</v>
      </c>
      <c r="CG319" s="473">
        <f t="shared" si="194"/>
        <v>0</v>
      </c>
    </row>
    <row r="320" spans="1:85" s="71" customFormat="1" ht="15.75" customHeight="1" x14ac:dyDescent="0.25">
      <c r="A320" s="124">
        <v>1026627</v>
      </c>
      <c r="B320" s="125">
        <v>100950</v>
      </c>
      <c r="C320" s="125">
        <v>675988</v>
      </c>
      <c r="D320" s="125" t="s">
        <v>1293</v>
      </c>
      <c r="E320" s="126" t="s">
        <v>130</v>
      </c>
      <c r="F320" s="126" t="s">
        <v>1396</v>
      </c>
      <c r="G320" s="127" t="s">
        <v>1260</v>
      </c>
      <c r="H320" s="128" t="s">
        <v>1396</v>
      </c>
      <c r="I320" s="70" t="s">
        <v>35</v>
      </c>
      <c r="J320" s="70" t="s">
        <v>35</v>
      </c>
      <c r="K320" s="70" t="s">
        <v>1262</v>
      </c>
      <c r="L320" s="70"/>
      <c r="M320" s="70"/>
      <c r="N320" s="77"/>
      <c r="O320" s="70">
        <v>1021263</v>
      </c>
      <c r="P320" s="78">
        <v>17505</v>
      </c>
      <c r="Q320" s="79">
        <v>41640</v>
      </c>
      <c r="R320" s="79">
        <v>42004</v>
      </c>
      <c r="S320" s="78">
        <v>17505</v>
      </c>
      <c r="T320" s="80" t="s">
        <v>1263</v>
      </c>
      <c r="U320" s="61">
        <v>2.243706087191918E-3</v>
      </c>
      <c r="V320" s="62">
        <v>1.7804331766965759E-3</v>
      </c>
      <c r="W320" s="30">
        <v>213143</v>
      </c>
      <c r="X320" s="63">
        <v>213143</v>
      </c>
      <c r="Y320" s="63">
        <v>426286</v>
      </c>
      <c r="Z320" s="67">
        <v>28307.4</v>
      </c>
      <c r="AA320" s="68">
        <v>28307.4</v>
      </c>
      <c r="AB320" s="68">
        <v>28307.4</v>
      </c>
      <c r="AC320" s="68">
        <v>28307.4</v>
      </c>
      <c r="AD320" s="66">
        <v>113229.61</v>
      </c>
      <c r="AE320" s="67">
        <v>52570.89</v>
      </c>
      <c r="AF320" s="68">
        <v>52570.89</v>
      </c>
      <c r="AG320" s="68">
        <v>52570.89</v>
      </c>
      <c r="AH320" s="68">
        <v>52570.89</v>
      </c>
      <c r="AI320" s="66">
        <v>210283.56</v>
      </c>
      <c r="AJ320" s="69">
        <v>749799.16999999993</v>
      </c>
      <c r="AK320" s="406" t="s">
        <v>1293</v>
      </c>
      <c r="AL320" s="407">
        <v>69468.557902662476</v>
      </c>
      <c r="AM320" s="434">
        <f t="shared" si="170"/>
        <v>458372.04301075271</v>
      </c>
      <c r="AN320" s="435">
        <f t="shared" si="171"/>
        <v>121752.26881720431</v>
      </c>
      <c r="AO320" s="436">
        <f t="shared" si="172"/>
        <v>226111.3548387097</v>
      </c>
      <c r="AP320" s="437">
        <f t="shared" si="173"/>
        <v>6.6</v>
      </c>
      <c r="AQ320" s="438">
        <f t="shared" si="173"/>
        <v>1.75</v>
      </c>
      <c r="AR320" s="438">
        <f t="shared" si="173"/>
        <v>3.25</v>
      </c>
      <c r="AS320" s="443">
        <f t="shared" si="174"/>
        <v>11.6</v>
      </c>
      <c r="AT320" s="437">
        <f t="shared" si="175"/>
        <v>6.14</v>
      </c>
      <c r="AU320" s="438">
        <f t="shared" si="176"/>
        <v>1.63</v>
      </c>
      <c r="AV320" s="438">
        <f t="shared" si="177"/>
        <v>3.03</v>
      </c>
      <c r="AW320" s="444">
        <f t="shared" si="178"/>
        <v>10.799999999999999</v>
      </c>
      <c r="AX320" s="441">
        <f t="shared" si="179"/>
        <v>6.14</v>
      </c>
      <c r="AY320" s="70">
        <f t="shared" si="180"/>
        <v>4</v>
      </c>
      <c r="AZ320" s="438">
        <f t="shared" si="157"/>
        <v>0.41</v>
      </c>
      <c r="BA320" s="442">
        <f t="shared" si="158"/>
        <v>0.76</v>
      </c>
      <c r="BB320" s="438">
        <f t="shared" si="181"/>
        <v>6.14</v>
      </c>
      <c r="BC320" s="70">
        <v>4</v>
      </c>
      <c r="BD320" s="438">
        <f t="shared" si="159"/>
        <v>0.41</v>
      </c>
      <c r="BE320" s="442">
        <f t="shared" si="160"/>
        <v>0.76</v>
      </c>
      <c r="BF320" s="438">
        <f t="shared" si="182"/>
        <v>6.14</v>
      </c>
      <c r="BG320" s="70">
        <v>4</v>
      </c>
      <c r="BH320" s="438">
        <f t="shared" si="161"/>
        <v>0.41</v>
      </c>
      <c r="BI320" s="442">
        <f t="shared" si="162"/>
        <v>0.76</v>
      </c>
      <c r="BJ320" s="438">
        <f t="shared" si="183"/>
        <v>6.14</v>
      </c>
      <c r="BK320" s="70">
        <v>4</v>
      </c>
      <c r="BL320" s="438">
        <f t="shared" si="163"/>
        <v>0.41</v>
      </c>
      <c r="BM320" s="442">
        <f t="shared" si="164"/>
        <v>0.76</v>
      </c>
      <c r="BN320" s="93">
        <v>0</v>
      </c>
      <c r="BO320" s="93">
        <f>+INDEX(FY2018_ALL_Targets!DV:DV,MATCH('Final Comp Values'!C320,FY2018_ALL_Targets!B:B,0))</f>
        <v>0</v>
      </c>
      <c r="BP320" s="93">
        <f>++INDEX(FY2018_ALL_Targets!DW:DW,MATCH('Final Comp Values'!C320,FY2018_ALL_Targets!B:B,0))</f>
        <v>0</v>
      </c>
      <c r="BQ320" s="539">
        <f>++INDEX(FY2018_ALL_Targets!DX:DX,MATCH('Final Comp Values'!$C320,FY2018_ALL_Targets!$B:$B,0))</f>
        <v>0</v>
      </c>
      <c r="BR320" s="437">
        <f t="shared" si="165"/>
        <v>0</v>
      </c>
      <c r="BS320" s="438">
        <f t="shared" si="166"/>
        <v>0</v>
      </c>
      <c r="BT320" s="543">
        <f t="shared" si="184"/>
        <v>0</v>
      </c>
      <c r="BU320" s="437">
        <f t="shared" si="195"/>
        <v>10.82</v>
      </c>
      <c r="BV320" s="438">
        <f t="shared" si="167"/>
        <v>751649.79650680802</v>
      </c>
      <c r="BW320" s="548">
        <f t="shared" si="186"/>
        <v>2.0274421435574654E-3</v>
      </c>
      <c r="BX320" s="437">
        <f t="shared" si="168"/>
        <v>0</v>
      </c>
      <c r="BY320" s="551">
        <f t="shared" si="169"/>
        <v>0</v>
      </c>
      <c r="BZ320" s="471">
        <f t="shared" si="187"/>
        <v>8.8817841970012523E-16</v>
      </c>
      <c r="CA320" s="469">
        <f t="shared" si="188"/>
        <v>749799.16999999993</v>
      </c>
      <c r="CB320" s="471">
        <f t="shared" si="189"/>
        <v>751649.79650680802</v>
      </c>
      <c r="CC320" s="471">
        <f t="shared" si="190"/>
        <v>2.000000000000135E-2</v>
      </c>
      <c r="CD320" s="474">
        <f t="shared" si="191"/>
        <v>1388.5169814815752</v>
      </c>
      <c r="CE320" s="474">
        <f t="shared" si="192"/>
        <v>1850.6265068080975</v>
      </c>
      <c r="CF320" s="472">
        <f t="shared" si="193"/>
        <v>-462.10952532652232</v>
      </c>
      <c r="CG320" s="473">
        <f t="shared" si="194"/>
        <v>0</v>
      </c>
    </row>
    <row r="321" spans="1:85" s="71" customFormat="1" ht="15.75" customHeight="1" x14ac:dyDescent="0.25">
      <c r="A321" s="119">
        <v>1027596</v>
      </c>
      <c r="B321" s="120">
        <v>5095</v>
      </c>
      <c r="C321" s="120">
        <v>675443</v>
      </c>
      <c r="D321" s="120" t="s">
        <v>1258</v>
      </c>
      <c r="E321" s="121" t="s">
        <v>330</v>
      </c>
      <c r="F321" s="121" t="s">
        <v>1397</v>
      </c>
      <c r="G321" s="122" t="s">
        <v>1260</v>
      </c>
      <c r="H321" s="123" t="s">
        <v>1397</v>
      </c>
      <c r="I321" s="70" t="s">
        <v>35</v>
      </c>
      <c r="J321" s="70" t="s">
        <v>1262</v>
      </c>
      <c r="K321" s="70" t="s">
        <v>35</v>
      </c>
      <c r="L321" s="70"/>
      <c r="M321" s="70"/>
      <c r="N321" s="77"/>
      <c r="O321" s="70">
        <v>509501</v>
      </c>
      <c r="P321" s="78">
        <v>9495</v>
      </c>
      <c r="Q321" s="79">
        <v>41548</v>
      </c>
      <c r="R321" s="79">
        <v>41912</v>
      </c>
      <c r="S321" s="78">
        <v>9495</v>
      </c>
      <c r="T321" s="80" t="s">
        <v>1263</v>
      </c>
      <c r="U321" s="61">
        <v>1.2170230961375185E-3</v>
      </c>
      <c r="V321" s="62">
        <v>9.6573624751408098E-4</v>
      </c>
      <c r="W321" s="30">
        <v>115612</v>
      </c>
      <c r="X321" s="63">
        <v>115612</v>
      </c>
      <c r="Y321" s="63">
        <v>231224</v>
      </c>
      <c r="Z321" s="67">
        <v>15354.4</v>
      </c>
      <c r="AA321" s="68">
        <v>15354.4</v>
      </c>
      <c r="AB321" s="68">
        <v>15354.4</v>
      </c>
      <c r="AC321" s="68">
        <v>15354.4</v>
      </c>
      <c r="AD321" s="66">
        <v>61417.599999999999</v>
      </c>
      <c r="AE321" s="67">
        <v>28515.32</v>
      </c>
      <c r="AF321" s="68">
        <v>28515.32</v>
      </c>
      <c r="AG321" s="68">
        <v>28515.32</v>
      </c>
      <c r="AH321" s="68">
        <v>28515.32</v>
      </c>
      <c r="AI321" s="66">
        <v>114061.26</v>
      </c>
      <c r="AJ321" s="69">
        <v>406702.86</v>
      </c>
      <c r="AK321" s="406" t="s">
        <v>1258</v>
      </c>
      <c r="AL321" s="407">
        <v>61126.054988709904</v>
      </c>
      <c r="AM321" s="434">
        <f t="shared" si="170"/>
        <v>248627.95698924732</v>
      </c>
      <c r="AN321" s="435">
        <f t="shared" si="171"/>
        <v>66040.430107526889</v>
      </c>
      <c r="AO321" s="436">
        <f t="shared" si="172"/>
        <v>122646.51612903226</v>
      </c>
      <c r="AP321" s="437">
        <f t="shared" si="173"/>
        <v>4.07</v>
      </c>
      <c r="AQ321" s="438">
        <f t="shared" si="173"/>
        <v>1.08</v>
      </c>
      <c r="AR321" s="438">
        <f t="shared" si="173"/>
        <v>2.0099999999999998</v>
      </c>
      <c r="AS321" s="443">
        <f t="shared" si="174"/>
        <v>7.16</v>
      </c>
      <c r="AT321" s="437">
        <f t="shared" si="175"/>
        <v>3.78</v>
      </c>
      <c r="AU321" s="438">
        <f t="shared" si="176"/>
        <v>1</v>
      </c>
      <c r="AV321" s="438">
        <f t="shared" si="177"/>
        <v>1.87</v>
      </c>
      <c r="AW321" s="444">
        <f t="shared" si="178"/>
        <v>6.6499999999999995</v>
      </c>
      <c r="AX321" s="441">
        <f t="shared" si="179"/>
        <v>3.78</v>
      </c>
      <c r="AY321" s="70">
        <f t="shared" si="180"/>
        <v>4</v>
      </c>
      <c r="AZ321" s="438">
        <f t="shared" si="157"/>
        <v>0.25</v>
      </c>
      <c r="BA321" s="442">
        <f t="shared" si="158"/>
        <v>0.47</v>
      </c>
      <c r="BB321" s="438">
        <f t="shared" si="181"/>
        <v>3.78</v>
      </c>
      <c r="BC321" s="70">
        <v>4</v>
      </c>
      <c r="BD321" s="438">
        <f t="shared" si="159"/>
        <v>0.25</v>
      </c>
      <c r="BE321" s="442">
        <f t="shared" si="160"/>
        <v>0.47</v>
      </c>
      <c r="BF321" s="438">
        <f t="shared" si="182"/>
        <v>3.78</v>
      </c>
      <c r="BG321" s="70">
        <v>4</v>
      </c>
      <c r="BH321" s="438">
        <f t="shared" si="161"/>
        <v>0.25</v>
      </c>
      <c r="BI321" s="442">
        <f t="shared" si="162"/>
        <v>0.47</v>
      </c>
      <c r="BJ321" s="438">
        <f t="shared" si="183"/>
        <v>3.78</v>
      </c>
      <c r="BK321" s="70">
        <v>4</v>
      </c>
      <c r="BL321" s="438">
        <f t="shared" si="163"/>
        <v>0.25</v>
      </c>
      <c r="BM321" s="442">
        <f t="shared" si="164"/>
        <v>0.47</v>
      </c>
      <c r="BN321" s="93">
        <v>0</v>
      </c>
      <c r="BO321" s="93">
        <f>+INDEX(FY2018_ALL_Targets!DV:DV,MATCH('Final Comp Values'!C321,FY2018_ALL_Targets!B:B,0))</f>
        <v>0</v>
      </c>
      <c r="BP321" s="93">
        <f>++INDEX(FY2018_ALL_Targets!DW:DW,MATCH('Final Comp Values'!C321,FY2018_ALL_Targets!B:B,0))</f>
        <v>0</v>
      </c>
      <c r="BQ321" s="539">
        <f>++INDEX(FY2018_ALL_Targets!DX:DX,MATCH('Final Comp Values'!$C321,FY2018_ALL_Targets!$B:$B,0))</f>
        <v>0</v>
      </c>
      <c r="BR321" s="437">
        <f t="shared" si="165"/>
        <v>0</v>
      </c>
      <c r="BS321" s="438">
        <f t="shared" si="166"/>
        <v>0</v>
      </c>
      <c r="BT321" s="543">
        <f t="shared" si="184"/>
        <v>0</v>
      </c>
      <c r="BU321" s="437">
        <f t="shared" si="195"/>
        <v>6.66</v>
      </c>
      <c r="BV321" s="438">
        <f t="shared" si="167"/>
        <v>407099.52622480795</v>
      </c>
      <c r="BW321" s="548">
        <f t="shared" si="186"/>
        <v>1.0980788392762871E-3</v>
      </c>
      <c r="BX321" s="437">
        <f t="shared" si="168"/>
        <v>0</v>
      </c>
      <c r="BY321" s="551">
        <f t="shared" si="169"/>
        <v>0</v>
      </c>
      <c r="BZ321" s="471">
        <f t="shared" si="187"/>
        <v>0</v>
      </c>
      <c r="CA321" s="469">
        <f t="shared" si="188"/>
        <v>406702.86</v>
      </c>
      <c r="CB321" s="471">
        <f t="shared" si="189"/>
        <v>407099.52622480795</v>
      </c>
      <c r="CC321" s="471">
        <f t="shared" si="190"/>
        <v>1.0000000000000675E-2</v>
      </c>
      <c r="CD321" s="474">
        <f t="shared" si="191"/>
        <v>611.58324812034209</v>
      </c>
      <c r="CE321" s="474">
        <f t="shared" si="192"/>
        <v>396.6662248079665</v>
      </c>
      <c r="CF321" s="472">
        <f t="shared" si="193"/>
        <v>214.91702331237559</v>
      </c>
      <c r="CG321" s="473">
        <f t="shared" si="194"/>
        <v>0</v>
      </c>
    </row>
    <row r="322" spans="1:85" s="71" customFormat="1" ht="15.75" customHeight="1" x14ac:dyDescent="0.25">
      <c r="A322" s="124">
        <v>467501</v>
      </c>
      <c r="B322" s="125">
        <v>4675</v>
      </c>
      <c r="C322" s="125" t="s">
        <v>1621</v>
      </c>
      <c r="D322" s="125" t="s">
        <v>1258</v>
      </c>
      <c r="E322" s="126" t="s">
        <v>248</v>
      </c>
      <c r="F322" s="126" t="s">
        <v>1398</v>
      </c>
      <c r="G322" s="127" t="s">
        <v>1260</v>
      </c>
      <c r="H322" s="128" t="s">
        <v>1399</v>
      </c>
      <c r="I322" s="70" t="s">
        <v>35</v>
      </c>
      <c r="J322" s="70" t="s">
        <v>1262</v>
      </c>
      <c r="K322" s="70" t="s">
        <v>35</v>
      </c>
      <c r="L322" s="70"/>
      <c r="M322" s="70"/>
      <c r="N322" s="77"/>
      <c r="O322" s="70">
        <v>467501</v>
      </c>
      <c r="P322" s="78">
        <v>7713</v>
      </c>
      <c r="Q322" s="79">
        <v>41640</v>
      </c>
      <c r="R322" s="79">
        <v>42004</v>
      </c>
      <c r="S322" s="78">
        <v>7713</v>
      </c>
      <c r="T322" s="80" t="s">
        <v>1263</v>
      </c>
      <c r="U322" s="61">
        <v>9.8861497003777587E-4</v>
      </c>
      <c r="V322" s="62">
        <v>7.8448906551617764E-4</v>
      </c>
      <c r="W322" s="30">
        <v>93914</v>
      </c>
      <c r="X322" s="63">
        <v>93914</v>
      </c>
      <c r="Y322" s="63">
        <v>187828</v>
      </c>
      <c r="Z322" s="67">
        <v>12472.72</v>
      </c>
      <c r="AA322" s="68">
        <v>12472.72</v>
      </c>
      <c r="AB322" s="68">
        <v>12472.72</v>
      </c>
      <c r="AC322" s="68">
        <v>12472.72</v>
      </c>
      <c r="AD322" s="66">
        <v>49890.89</v>
      </c>
      <c r="AE322" s="67">
        <v>23163.63</v>
      </c>
      <c r="AF322" s="68">
        <v>23163.63</v>
      </c>
      <c r="AG322" s="68">
        <v>23163.63</v>
      </c>
      <c r="AH322" s="68">
        <v>23163.63</v>
      </c>
      <c r="AI322" s="66">
        <v>92654.5</v>
      </c>
      <c r="AJ322" s="69">
        <v>330373.39</v>
      </c>
      <c r="AK322" s="406" t="s">
        <v>1258</v>
      </c>
      <c r="AL322" s="407">
        <v>61126.054988709904</v>
      </c>
      <c r="AM322" s="434">
        <f t="shared" si="170"/>
        <v>201965.59139784946</v>
      </c>
      <c r="AN322" s="435">
        <f t="shared" si="171"/>
        <v>53646.118279569899</v>
      </c>
      <c r="AO322" s="436">
        <f t="shared" si="172"/>
        <v>99628.494623655919</v>
      </c>
      <c r="AP322" s="437">
        <f t="shared" si="173"/>
        <v>3.3</v>
      </c>
      <c r="AQ322" s="438">
        <f t="shared" si="173"/>
        <v>0.88</v>
      </c>
      <c r="AR322" s="438">
        <f t="shared" si="173"/>
        <v>1.63</v>
      </c>
      <c r="AS322" s="443">
        <f t="shared" si="174"/>
        <v>5.81</v>
      </c>
      <c r="AT322" s="437">
        <f t="shared" si="175"/>
        <v>3.07</v>
      </c>
      <c r="AU322" s="438">
        <f t="shared" si="176"/>
        <v>0.82</v>
      </c>
      <c r="AV322" s="438">
        <f t="shared" si="177"/>
        <v>1.52</v>
      </c>
      <c r="AW322" s="444">
        <f t="shared" si="178"/>
        <v>5.41</v>
      </c>
      <c r="AX322" s="441">
        <f t="shared" si="179"/>
        <v>3.07</v>
      </c>
      <c r="AY322" s="70">
        <f t="shared" si="180"/>
        <v>4</v>
      </c>
      <c r="AZ322" s="438">
        <f t="shared" si="157"/>
        <v>0.21</v>
      </c>
      <c r="BA322" s="442">
        <f t="shared" si="158"/>
        <v>0.38</v>
      </c>
      <c r="BB322" s="438">
        <f t="shared" si="181"/>
        <v>3.07</v>
      </c>
      <c r="BC322" s="70">
        <v>4</v>
      </c>
      <c r="BD322" s="438">
        <f t="shared" si="159"/>
        <v>0.21</v>
      </c>
      <c r="BE322" s="442">
        <f t="shared" si="160"/>
        <v>0.38</v>
      </c>
      <c r="BF322" s="438">
        <f t="shared" si="182"/>
        <v>3.07</v>
      </c>
      <c r="BG322" s="70">
        <v>4</v>
      </c>
      <c r="BH322" s="438">
        <f t="shared" si="161"/>
        <v>0.21</v>
      </c>
      <c r="BI322" s="442">
        <f t="shared" si="162"/>
        <v>0.38</v>
      </c>
      <c r="BJ322" s="438">
        <f t="shared" si="183"/>
        <v>3.07</v>
      </c>
      <c r="BK322" s="70">
        <v>4</v>
      </c>
      <c r="BL322" s="438">
        <f t="shared" si="163"/>
        <v>0.21</v>
      </c>
      <c r="BM322" s="442">
        <f t="shared" si="164"/>
        <v>0.38</v>
      </c>
      <c r="BN322" s="93">
        <v>0</v>
      </c>
      <c r="BO322" s="93">
        <f>+INDEX(FY2018_ALL_Targets!DV:DV,MATCH('Final Comp Values'!C322,FY2018_ALL_Targets!B:B,0))</f>
        <v>0</v>
      </c>
      <c r="BP322" s="93">
        <f>++INDEX(FY2018_ALL_Targets!DW:DW,MATCH('Final Comp Values'!C322,FY2018_ALL_Targets!B:B,0))</f>
        <v>0</v>
      </c>
      <c r="BQ322" s="539">
        <f>++INDEX(FY2018_ALL_Targets!DX:DX,MATCH('Final Comp Values'!$C322,FY2018_ALL_Targets!$B:$B,0))</f>
        <v>0</v>
      </c>
      <c r="BR322" s="437">
        <f t="shared" si="165"/>
        <v>0</v>
      </c>
      <c r="BS322" s="438">
        <f t="shared" si="166"/>
        <v>0</v>
      </c>
      <c r="BT322" s="543">
        <f t="shared" si="184"/>
        <v>0</v>
      </c>
      <c r="BU322" s="437">
        <f t="shared" si="195"/>
        <v>5.43</v>
      </c>
      <c r="BV322" s="438">
        <f t="shared" si="167"/>
        <v>331914.47858869476</v>
      </c>
      <c r="BW322" s="548">
        <f t="shared" si="186"/>
        <v>8.9528049508562151E-4</v>
      </c>
      <c r="BX322" s="437">
        <f t="shared" si="168"/>
        <v>0</v>
      </c>
      <c r="BY322" s="551">
        <f t="shared" si="169"/>
        <v>0</v>
      </c>
      <c r="BZ322" s="471">
        <f t="shared" si="187"/>
        <v>0</v>
      </c>
      <c r="CA322" s="469">
        <f t="shared" si="188"/>
        <v>330373.39</v>
      </c>
      <c r="CB322" s="471">
        <f t="shared" si="189"/>
        <v>331914.47858869476</v>
      </c>
      <c r="CC322" s="471">
        <f t="shared" si="190"/>
        <v>1.9999999999999574E-2</v>
      </c>
      <c r="CD322" s="474">
        <f t="shared" si="191"/>
        <v>1221.3434011090312</v>
      </c>
      <c r="CE322" s="474">
        <f t="shared" si="192"/>
        <v>1541.0885886947508</v>
      </c>
      <c r="CF322" s="472">
        <f t="shared" si="193"/>
        <v>-319.74518758571958</v>
      </c>
      <c r="CG322" s="473">
        <f t="shared" si="194"/>
        <v>0</v>
      </c>
    </row>
    <row r="323" spans="1:85" s="71" customFormat="1" ht="15.75" customHeight="1" x14ac:dyDescent="0.25">
      <c r="A323" s="119">
        <v>1026246</v>
      </c>
      <c r="B323" s="120">
        <v>4094</v>
      </c>
      <c r="C323" s="120">
        <v>675406</v>
      </c>
      <c r="D323" s="120" t="s">
        <v>1274</v>
      </c>
      <c r="E323" s="121" t="s">
        <v>170</v>
      </c>
      <c r="F323" s="121" t="s">
        <v>1400</v>
      </c>
      <c r="G323" s="122" t="s">
        <v>1260</v>
      </c>
      <c r="H323" s="123" t="s">
        <v>1401</v>
      </c>
      <c r="I323" s="70" t="s">
        <v>35</v>
      </c>
      <c r="J323" s="70" t="s">
        <v>35</v>
      </c>
      <c r="K323" s="70" t="s">
        <v>1262</v>
      </c>
      <c r="L323" s="70"/>
      <c r="M323" s="70"/>
      <c r="N323" s="77"/>
      <c r="O323" s="70">
        <v>1012919</v>
      </c>
      <c r="P323" s="78">
        <v>8659</v>
      </c>
      <c r="Q323" s="79">
        <v>41640</v>
      </c>
      <c r="R323" s="79">
        <v>41911</v>
      </c>
      <c r="S323" s="78">
        <v>11620</v>
      </c>
      <c r="T323" s="80" t="s">
        <v>1265</v>
      </c>
      <c r="U323" s="61">
        <v>1.4893953003810392E-3</v>
      </c>
      <c r="V323" s="62">
        <v>1.1818699521973272E-3</v>
      </c>
      <c r="W323" s="30">
        <v>141487</v>
      </c>
      <c r="X323" s="63">
        <v>141487</v>
      </c>
      <c r="Y323" s="63">
        <v>282974</v>
      </c>
      <c r="Z323" s="67">
        <v>18790.75</v>
      </c>
      <c r="AA323" s="68">
        <v>18790.75</v>
      </c>
      <c r="AB323" s="68">
        <v>18790.75</v>
      </c>
      <c r="AC323" s="68">
        <v>18790.75</v>
      </c>
      <c r="AD323" s="66">
        <v>75162.990000000005</v>
      </c>
      <c r="AE323" s="67">
        <v>34897.1</v>
      </c>
      <c r="AF323" s="68">
        <v>34897.1</v>
      </c>
      <c r="AG323" s="68">
        <v>34897.1</v>
      </c>
      <c r="AH323" s="68">
        <v>34897.1</v>
      </c>
      <c r="AI323" s="66">
        <v>139588.4</v>
      </c>
      <c r="AJ323" s="69">
        <v>497725.39</v>
      </c>
      <c r="AK323" s="406" t="s">
        <v>1274</v>
      </c>
      <c r="AL323" s="407">
        <v>58134.265874579767</v>
      </c>
      <c r="AM323" s="434">
        <f t="shared" si="170"/>
        <v>304273.1182795699</v>
      </c>
      <c r="AN323" s="435">
        <f t="shared" si="171"/>
        <v>80820.419354838727</v>
      </c>
      <c r="AO323" s="436">
        <f t="shared" si="172"/>
        <v>150095.05376344087</v>
      </c>
      <c r="AP323" s="437">
        <f t="shared" si="173"/>
        <v>5.23</v>
      </c>
      <c r="AQ323" s="438">
        <f t="shared" si="173"/>
        <v>1.39</v>
      </c>
      <c r="AR323" s="438">
        <f t="shared" si="173"/>
        <v>2.58</v>
      </c>
      <c r="AS323" s="443">
        <f t="shared" si="174"/>
        <v>9.1999999999999993</v>
      </c>
      <c r="AT323" s="437">
        <f t="shared" si="175"/>
        <v>4.87</v>
      </c>
      <c r="AU323" s="438">
        <f t="shared" si="176"/>
        <v>1.29</v>
      </c>
      <c r="AV323" s="438">
        <f t="shared" si="177"/>
        <v>2.4</v>
      </c>
      <c r="AW323" s="444">
        <f t="shared" si="178"/>
        <v>8.56</v>
      </c>
      <c r="AX323" s="441">
        <f t="shared" si="179"/>
        <v>4.87</v>
      </c>
      <c r="AY323" s="70">
        <f t="shared" si="180"/>
        <v>4</v>
      </c>
      <c r="AZ323" s="438">
        <f t="shared" si="157"/>
        <v>0.32</v>
      </c>
      <c r="BA323" s="442">
        <f t="shared" si="158"/>
        <v>0.6</v>
      </c>
      <c r="BB323" s="438">
        <f t="shared" si="181"/>
        <v>4.87</v>
      </c>
      <c r="BC323" s="70">
        <v>4</v>
      </c>
      <c r="BD323" s="438">
        <f t="shared" si="159"/>
        <v>0.32</v>
      </c>
      <c r="BE323" s="442">
        <f t="shared" si="160"/>
        <v>0.6</v>
      </c>
      <c r="BF323" s="438">
        <f t="shared" si="182"/>
        <v>4.87</v>
      </c>
      <c r="BG323" s="70">
        <v>4</v>
      </c>
      <c r="BH323" s="438">
        <f t="shared" si="161"/>
        <v>0.32</v>
      </c>
      <c r="BI323" s="442">
        <f t="shared" si="162"/>
        <v>0.6</v>
      </c>
      <c r="BJ323" s="438">
        <f t="shared" si="183"/>
        <v>4.87</v>
      </c>
      <c r="BK323" s="70">
        <v>4</v>
      </c>
      <c r="BL323" s="438">
        <f t="shared" si="163"/>
        <v>0.32</v>
      </c>
      <c r="BM323" s="442">
        <f t="shared" si="164"/>
        <v>0.6</v>
      </c>
      <c r="BN323" s="93">
        <v>0</v>
      </c>
      <c r="BO323" s="93">
        <f>+INDEX(FY2018_ALL_Targets!DV:DV,MATCH('Final Comp Values'!C323,FY2018_ALL_Targets!B:B,0))</f>
        <v>0</v>
      </c>
      <c r="BP323" s="93">
        <f>++INDEX(FY2018_ALL_Targets!DW:DW,MATCH('Final Comp Values'!C323,FY2018_ALL_Targets!B:B,0))</f>
        <v>0</v>
      </c>
      <c r="BQ323" s="539">
        <f>++INDEX(FY2018_ALL_Targets!DX:DX,MATCH('Final Comp Values'!$C323,FY2018_ALL_Targets!$B:$B,0))</f>
        <v>0</v>
      </c>
      <c r="BR323" s="437">
        <f t="shared" si="165"/>
        <v>0</v>
      </c>
      <c r="BS323" s="438">
        <f t="shared" si="166"/>
        <v>0</v>
      </c>
      <c r="BT323" s="543">
        <f t="shared" si="184"/>
        <v>0</v>
      </c>
      <c r="BU323" s="437">
        <f t="shared" si="195"/>
        <v>8.5500000000000007</v>
      </c>
      <c r="BV323" s="438">
        <f t="shared" si="167"/>
        <v>497047.97322765703</v>
      </c>
      <c r="BW323" s="548">
        <f t="shared" si="186"/>
        <v>1.3406988373773172E-3</v>
      </c>
      <c r="BX323" s="437">
        <f t="shared" si="168"/>
        <v>0</v>
      </c>
      <c r="BY323" s="551">
        <f t="shared" si="169"/>
        <v>0</v>
      </c>
      <c r="BZ323" s="471">
        <f t="shared" si="187"/>
        <v>0</v>
      </c>
      <c r="CA323" s="469">
        <f t="shared" si="188"/>
        <v>497725.39</v>
      </c>
      <c r="CB323" s="471">
        <f t="shared" si="189"/>
        <v>497047.97322765703</v>
      </c>
      <c r="CC323" s="471">
        <f t="shared" si="190"/>
        <v>-9.9999999999997868E-3</v>
      </c>
      <c r="CD323" s="474">
        <f t="shared" si="191"/>
        <v>-581.45489485980067</v>
      </c>
      <c r="CE323" s="474">
        <f t="shared" si="192"/>
        <v>-677.4167723429855</v>
      </c>
      <c r="CF323" s="472">
        <f t="shared" si="193"/>
        <v>95.961877483184821</v>
      </c>
      <c r="CG323" s="473">
        <f t="shared" si="194"/>
        <v>0</v>
      </c>
    </row>
    <row r="324" spans="1:85" s="71" customFormat="1" ht="15.75" customHeight="1" x14ac:dyDescent="0.25">
      <c r="A324" s="119">
        <v>1026245</v>
      </c>
      <c r="B324" s="120">
        <v>4361</v>
      </c>
      <c r="C324" s="120">
        <v>675327</v>
      </c>
      <c r="D324" s="120" t="s">
        <v>1258</v>
      </c>
      <c r="E324" s="121" t="s">
        <v>204</v>
      </c>
      <c r="F324" s="121" t="s">
        <v>1401</v>
      </c>
      <c r="G324" s="122" t="s">
        <v>1260</v>
      </c>
      <c r="H324" s="123" t="s">
        <v>1401</v>
      </c>
      <c r="I324" s="70" t="s">
        <v>35</v>
      </c>
      <c r="J324" s="70" t="s">
        <v>35</v>
      </c>
      <c r="K324" s="70" t="s">
        <v>1262</v>
      </c>
      <c r="L324" s="70"/>
      <c r="M324" s="70"/>
      <c r="N324" s="77"/>
      <c r="O324" s="70">
        <v>1013485</v>
      </c>
      <c r="P324" s="78">
        <v>4834</v>
      </c>
      <c r="Q324" s="79">
        <v>41640</v>
      </c>
      <c r="R324" s="79">
        <v>41911</v>
      </c>
      <c r="S324" s="78">
        <v>6487</v>
      </c>
      <c r="T324" s="80" t="s">
        <v>1265</v>
      </c>
      <c r="U324" s="61">
        <v>8.3147223008363171E-4</v>
      </c>
      <c r="V324" s="62">
        <v>6.5979263166127892E-4</v>
      </c>
      <c r="W324" s="30">
        <v>78987</v>
      </c>
      <c r="X324" s="63">
        <v>78987</v>
      </c>
      <c r="Y324" s="63">
        <v>157974</v>
      </c>
      <c r="Z324" s="67">
        <v>10490.15</v>
      </c>
      <c r="AA324" s="68">
        <v>10490.15</v>
      </c>
      <c r="AB324" s="68">
        <v>10490.15</v>
      </c>
      <c r="AC324" s="68">
        <v>10490.15</v>
      </c>
      <c r="AD324" s="66">
        <v>41960.61</v>
      </c>
      <c r="AE324" s="67">
        <v>19481.71</v>
      </c>
      <c r="AF324" s="68">
        <v>19481.71</v>
      </c>
      <c r="AG324" s="68">
        <v>19481.71</v>
      </c>
      <c r="AH324" s="68">
        <v>19481.71</v>
      </c>
      <c r="AI324" s="66">
        <v>77926.850000000006</v>
      </c>
      <c r="AJ324" s="69">
        <v>277861.45999999996</v>
      </c>
      <c r="AK324" s="406" t="s">
        <v>1258</v>
      </c>
      <c r="AL324" s="407">
        <v>61126.054988709904</v>
      </c>
      <c r="AM324" s="434">
        <f t="shared" si="170"/>
        <v>169864.51612903227</v>
      </c>
      <c r="AN324" s="435">
        <f t="shared" si="171"/>
        <v>45118.93548387097</v>
      </c>
      <c r="AO324" s="436">
        <f t="shared" si="172"/>
        <v>83792.311827957004</v>
      </c>
      <c r="AP324" s="437">
        <f t="shared" si="173"/>
        <v>2.78</v>
      </c>
      <c r="AQ324" s="438">
        <f t="shared" si="173"/>
        <v>0.74</v>
      </c>
      <c r="AR324" s="438">
        <f t="shared" si="173"/>
        <v>1.37</v>
      </c>
      <c r="AS324" s="443">
        <f t="shared" si="174"/>
        <v>4.8899999999999997</v>
      </c>
      <c r="AT324" s="437">
        <f t="shared" si="175"/>
        <v>2.58</v>
      </c>
      <c r="AU324" s="438">
        <f t="shared" si="176"/>
        <v>0.69</v>
      </c>
      <c r="AV324" s="438">
        <f t="shared" si="177"/>
        <v>1.27</v>
      </c>
      <c r="AW324" s="444">
        <f t="shared" si="178"/>
        <v>4.54</v>
      </c>
      <c r="AX324" s="441">
        <f t="shared" si="179"/>
        <v>2.58</v>
      </c>
      <c r="AY324" s="70">
        <f t="shared" si="180"/>
        <v>4</v>
      </c>
      <c r="AZ324" s="438">
        <f t="shared" ref="AZ324:AZ387" si="196">+IF(AY324=0,0,ROUND($AU324/AY324,$AZ$2))</f>
        <v>0.17</v>
      </c>
      <c r="BA324" s="442">
        <f t="shared" ref="BA324:BA387" si="197">+IF(AY324=0,0,ROUND($AV324/AY324,$AZ$2))</f>
        <v>0.32</v>
      </c>
      <c r="BB324" s="438">
        <f t="shared" si="181"/>
        <v>2.58</v>
      </c>
      <c r="BC324" s="70">
        <v>4</v>
      </c>
      <c r="BD324" s="438">
        <f t="shared" si="159"/>
        <v>0.17</v>
      </c>
      <c r="BE324" s="442">
        <f t="shared" si="160"/>
        <v>0.32</v>
      </c>
      <c r="BF324" s="438">
        <f t="shared" si="182"/>
        <v>2.58</v>
      </c>
      <c r="BG324" s="70">
        <v>4</v>
      </c>
      <c r="BH324" s="438">
        <f t="shared" si="161"/>
        <v>0.17</v>
      </c>
      <c r="BI324" s="442">
        <f t="shared" si="162"/>
        <v>0.32</v>
      </c>
      <c r="BJ324" s="438">
        <f t="shared" si="183"/>
        <v>2.58</v>
      </c>
      <c r="BK324" s="70">
        <v>4</v>
      </c>
      <c r="BL324" s="438">
        <f t="shared" si="163"/>
        <v>0.17</v>
      </c>
      <c r="BM324" s="442">
        <f t="shared" si="164"/>
        <v>0.32</v>
      </c>
      <c r="BN324" s="93">
        <v>0</v>
      </c>
      <c r="BO324" s="93">
        <f>+INDEX(FY2018_ALL_Targets!DV:DV,MATCH('Final Comp Values'!C324,FY2018_ALL_Targets!B:B,0))</f>
        <v>0</v>
      </c>
      <c r="BP324" s="93">
        <f>++INDEX(FY2018_ALL_Targets!DW:DW,MATCH('Final Comp Values'!C324,FY2018_ALL_Targets!B:B,0))</f>
        <v>0</v>
      </c>
      <c r="BQ324" s="539">
        <f>++INDEX(FY2018_ALL_Targets!DX:DX,MATCH('Final Comp Values'!$C324,FY2018_ALL_Targets!$B:$B,0))</f>
        <v>0</v>
      </c>
      <c r="BR324" s="437">
        <f t="shared" si="165"/>
        <v>0</v>
      </c>
      <c r="BS324" s="438">
        <f t="shared" si="166"/>
        <v>0</v>
      </c>
      <c r="BT324" s="543">
        <f t="shared" si="184"/>
        <v>0</v>
      </c>
      <c r="BU324" s="437">
        <f t="shared" si="195"/>
        <v>4.54</v>
      </c>
      <c r="BV324" s="438">
        <f t="shared" si="167"/>
        <v>277512.28964874294</v>
      </c>
      <c r="BW324" s="548">
        <f t="shared" si="186"/>
        <v>7.485402297769284E-4</v>
      </c>
      <c r="BX324" s="437">
        <f t="shared" si="168"/>
        <v>0</v>
      </c>
      <c r="BY324" s="551">
        <f t="shared" si="169"/>
        <v>0</v>
      </c>
      <c r="BZ324" s="471">
        <f t="shared" si="187"/>
        <v>0</v>
      </c>
      <c r="CA324" s="469">
        <f t="shared" si="188"/>
        <v>277861.45999999996</v>
      </c>
      <c r="CB324" s="471">
        <f t="shared" si="189"/>
        <v>277512.28964874294</v>
      </c>
      <c r="CC324" s="471">
        <f t="shared" si="190"/>
        <v>0</v>
      </c>
      <c r="CD324" s="474">
        <f t="shared" si="191"/>
        <v>0</v>
      </c>
      <c r="CE324" s="474">
        <f t="shared" si="192"/>
        <v>-349.17035125702387</v>
      </c>
      <c r="CF324" s="472">
        <f t="shared" si="193"/>
        <v>349.17035125702387</v>
      </c>
      <c r="CG324" s="473">
        <f t="shared" si="194"/>
        <v>0</v>
      </c>
    </row>
    <row r="325" spans="1:85" s="71" customFormat="1" ht="15.75" customHeight="1" x14ac:dyDescent="0.25">
      <c r="A325" s="119">
        <v>1026268</v>
      </c>
      <c r="B325" s="120">
        <v>4800</v>
      </c>
      <c r="C325" s="120">
        <v>455638</v>
      </c>
      <c r="D325" s="120" t="s">
        <v>1274</v>
      </c>
      <c r="E325" s="121" t="s">
        <v>826</v>
      </c>
      <c r="F325" s="121" t="s">
        <v>1401</v>
      </c>
      <c r="G325" s="122" t="s">
        <v>1260</v>
      </c>
      <c r="H325" s="123" t="s">
        <v>1401</v>
      </c>
      <c r="I325" s="70" t="s">
        <v>35</v>
      </c>
      <c r="J325" s="70" t="s">
        <v>35</v>
      </c>
      <c r="K325" s="70" t="s">
        <v>1262</v>
      </c>
      <c r="L325" s="70"/>
      <c r="M325" s="70"/>
      <c r="N325" s="77"/>
      <c r="O325" s="70">
        <v>1013496</v>
      </c>
      <c r="P325" s="78">
        <v>18616</v>
      </c>
      <c r="Q325" s="79">
        <v>41640</v>
      </c>
      <c r="R325" s="79">
        <v>41911</v>
      </c>
      <c r="S325" s="78">
        <v>24981</v>
      </c>
      <c r="T325" s="80" t="s">
        <v>1265</v>
      </c>
      <c r="U325" s="61">
        <v>3.2019435455093578E-3</v>
      </c>
      <c r="V325" s="62">
        <v>2.5408169772669045E-3</v>
      </c>
      <c r="W325" s="30">
        <v>304172</v>
      </c>
      <c r="X325" s="63">
        <v>304172</v>
      </c>
      <c r="Y325" s="63">
        <v>608344</v>
      </c>
      <c r="Z325" s="67">
        <v>40396.870000000003</v>
      </c>
      <c r="AA325" s="68">
        <v>40396.870000000003</v>
      </c>
      <c r="AB325" s="68">
        <v>40396.870000000003</v>
      </c>
      <c r="AC325" s="68">
        <v>40396.870000000003</v>
      </c>
      <c r="AD325" s="66">
        <v>161587.48000000001</v>
      </c>
      <c r="AE325" s="67">
        <v>75022.759999999995</v>
      </c>
      <c r="AF325" s="68">
        <v>75022.759999999995</v>
      </c>
      <c r="AG325" s="68">
        <v>75022.759999999995</v>
      </c>
      <c r="AH325" s="68">
        <v>75022.759999999995</v>
      </c>
      <c r="AI325" s="66">
        <v>300091.03999999998</v>
      </c>
      <c r="AJ325" s="69">
        <v>1070022.52</v>
      </c>
      <c r="AK325" s="406" t="s">
        <v>1274</v>
      </c>
      <c r="AL325" s="407">
        <v>58134.265874579767</v>
      </c>
      <c r="AM325" s="434">
        <f t="shared" si="170"/>
        <v>654133.33333333337</v>
      </c>
      <c r="AN325" s="435">
        <f t="shared" si="171"/>
        <v>173749.97849462368</v>
      </c>
      <c r="AO325" s="436">
        <f t="shared" si="172"/>
        <v>322678.53763440863</v>
      </c>
      <c r="AP325" s="437">
        <f t="shared" si="173"/>
        <v>11.25</v>
      </c>
      <c r="AQ325" s="438">
        <f t="shared" si="173"/>
        <v>2.99</v>
      </c>
      <c r="AR325" s="438">
        <f t="shared" si="173"/>
        <v>5.55</v>
      </c>
      <c r="AS325" s="443">
        <f t="shared" si="174"/>
        <v>19.79</v>
      </c>
      <c r="AT325" s="437">
        <f t="shared" si="175"/>
        <v>10.46</v>
      </c>
      <c r="AU325" s="438">
        <f t="shared" si="176"/>
        <v>2.78</v>
      </c>
      <c r="AV325" s="438">
        <f t="shared" si="177"/>
        <v>5.16</v>
      </c>
      <c r="AW325" s="444">
        <f t="shared" si="178"/>
        <v>18.399999999999999</v>
      </c>
      <c r="AX325" s="441">
        <f t="shared" si="179"/>
        <v>10.46</v>
      </c>
      <c r="AY325" s="70">
        <f t="shared" si="180"/>
        <v>4</v>
      </c>
      <c r="AZ325" s="438">
        <f t="shared" si="196"/>
        <v>0.7</v>
      </c>
      <c r="BA325" s="442">
        <f t="shared" si="197"/>
        <v>1.29</v>
      </c>
      <c r="BB325" s="438">
        <f t="shared" si="181"/>
        <v>10.46</v>
      </c>
      <c r="BC325" s="70">
        <v>4</v>
      </c>
      <c r="BD325" s="438">
        <f t="shared" ref="BD325:BD388" si="198">+ROUND($AU325/BC325,$BD$2)</f>
        <v>0.7</v>
      </c>
      <c r="BE325" s="442">
        <f t="shared" ref="BE325:BE388" si="199">+ROUND($AV325/BC325,$BD$2)</f>
        <v>1.29</v>
      </c>
      <c r="BF325" s="438">
        <f t="shared" si="182"/>
        <v>10.46</v>
      </c>
      <c r="BG325" s="70">
        <v>4</v>
      </c>
      <c r="BH325" s="438">
        <f t="shared" ref="BH325:BH388" si="200">+ROUND($AU325/BG325,$BD$2)</f>
        <v>0.7</v>
      </c>
      <c r="BI325" s="442">
        <f t="shared" ref="BI325:BI388" si="201">+ROUND($AV325/BG325,$BD$2)</f>
        <v>1.29</v>
      </c>
      <c r="BJ325" s="438">
        <f t="shared" si="183"/>
        <v>10.46</v>
      </c>
      <c r="BK325" s="70">
        <v>4</v>
      </c>
      <c r="BL325" s="438">
        <f t="shared" ref="BL325:BL388" si="202">+ROUND($AU325/BK325,$BD$2)</f>
        <v>0.7</v>
      </c>
      <c r="BM325" s="442">
        <f t="shared" ref="BM325:BM388" si="203">+ROUND($AV325/BK325,$BD$2)</f>
        <v>1.29</v>
      </c>
      <c r="BN325" s="93">
        <v>0</v>
      </c>
      <c r="BO325" s="93">
        <f>+INDEX(FY2018_ALL_Targets!DV:DV,MATCH('Final Comp Values'!C325,FY2018_ALL_Targets!B:B,0))</f>
        <v>0</v>
      </c>
      <c r="BP325" s="93">
        <f>++INDEX(FY2018_ALL_Targets!DW:DW,MATCH('Final Comp Values'!C325,FY2018_ALL_Targets!B:B,0))</f>
        <v>0</v>
      </c>
      <c r="BQ325" s="539">
        <f>++INDEX(FY2018_ALL_Targets!DX:DX,MATCH('Final Comp Values'!$C325,FY2018_ALL_Targets!$B:$B,0))</f>
        <v>0</v>
      </c>
      <c r="BR325" s="437">
        <f t="shared" ref="BR325:BR388" si="204">+IF(BQ325=4,AU325,BO325*AZ325)</f>
        <v>0</v>
      </c>
      <c r="BS325" s="438">
        <f t="shared" ref="BS325:BS388" si="205">IF(BQ325=4,AV325,+BP325*BA325)</f>
        <v>0</v>
      </c>
      <c r="BT325" s="543">
        <f t="shared" si="184"/>
        <v>0</v>
      </c>
      <c r="BU325" s="437">
        <f t="shared" si="195"/>
        <v>18.420000000000002</v>
      </c>
      <c r="BV325" s="438">
        <f t="shared" ref="BV325:BV388" si="206">+IF(BU325="",0,BU325*AL325)</f>
        <v>1070833.1774097595</v>
      </c>
      <c r="BW325" s="548">
        <f t="shared" si="186"/>
        <v>2.8883827584199047E-3</v>
      </c>
      <c r="BX325" s="437">
        <f t="shared" ref="BX325:BX388" si="207">+IF(BW325=0,0,ROUND(BW325*$BT$519,2))</f>
        <v>0</v>
      </c>
      <c r="BY325" s="551">
        <f t="shared" ref="BY325:BY388" si="208">+IF(BX325=0,0,ROUND(BX325/AL325,2))</f>
        <v>0</v>
      </c>
      <c r="BZ325" s="471">
        <f t="shared" si="187"/>
        <v>0</v>
      </c>
      <c r="CA325" s="469">
        <f t="shared" si="188"/>
        <v>1070022.52</v>
      </c>
      <c r="CB325" s="471">
        <f t="shared" si="189"/>
        <v>1070833.1774097595</v>
      </c>
      <c r="CC325" s="471">
        <f t="shared" si="190"/>
        <v>2.0000000000003126E-2</v>
      </c>
      <c r="CD325" s="474">
        <f t="shared" si="191"/>
        <v>1163.0679565219211</v>
      </c>
      <c r="CE325" s="474">
        <f t="shared" si="192"/>
        <v>810.65740975947119</v>
      </c>
      <c r="CF325" s="472">
        <f t="shared" si="193"/>
        <v>352.41054676244994</v>
      </c>
      <c r="CG325" s="473">
        <f t="shared" si="194"/>
        <v>0</v>
      </c>
    </row>
    <row r="326" spans="1:85" s="71" customFormat="1" ht="15.75" customHeight="1" x14ac:dyDescent="0.25">
      <c r="A326" s="119">
        <v>1026252</v>
      </c>
      <c r="B326" s="120">
        <v>4390</v>
      </c>
      <c r="C326" s="120">
        <v>675438</v>
      </c>
      <c r="D326" s="120" t="s">
        <v>1274</v>
      </c>
      <c r="E326" s="121" t="s">
        <v>656</v>
      </c>
      <c r="F326" s="121" t="s">
        <v>1401</v>
      </c>
      <c r="G326" s="122" t="s">
        <v>1260</v>
      </c>
      <c r="H326" s="123" t="s">
        <v>1401</v>
      </c>
      <c r="I326" s="70" t="s">
        <v>35</v>
      </c>
      <c r="J326" s="70" t="s">
        <v>35</v>
      </c>
      <c r="K326" s="70" t="s">
        <v>1262</v>
      </c>
      <c r="L326" s="70"/>
      <c r="M326" s="70"/>
      <c r="N326" s="77"/>
      <c r="O326" s="70">
        <v>1013373</v>
      </c>
      <c r="P326" s="78">
        <v>20862</v>
      </c>
      <c r="Q326" s="79">
        <v>41640</v>
      </c>
      <c r="R326" s="79">
        <v>41911</v>
      </c>
      <c r="S326" s="78">
        <v>27995</v>
      </c>
      <c r="T326" s="80" t="s">
        <v>1265</v>
      </c>
      <c r="U326" s="61">
        <v>3.5882634624928734E-3</v>
      </c>
      <c r="V326" s="62">
        <v>2.8473708529917533E-3</v>
      </c>
      <c r="W326" s="30">
        <v>340871</v>
      </c>
      <c r="X326" s="63">
        <v>340871</v>
      </c>
      <c r="Y326" s="63">
        <v>681742</v>
      </c>
      <c r="Z326" s="67">
        <v>45270.82</v>
      </c>
      <c r="AA326" s="68">
        <v>45270.82</v>
      </c>
      <c r="AB326" s="68">
        <v>45270.82</v>
      </c>
      <c r="AC326" s="68">
        <v>45270.82</v>
      </c>
      <c r="AD326" s="66">
        <v>181083.28</v>
      </c>
      <c r="AE326" s="67">
        <v>84074.38</v>
      </c>
      <c r="AF326" s="68">
        <v>84074.38</v>
      </c>
      <c r="AG326" s="68">
        <v>84074.38</v>
      </c>
      <c r="AH326" s="68">
        <v>84074.38</v>
      </c>
      <c r="AI326" s="66">
        <v>336297.53</v>
      </c>
      <c r="AJ326" s="69">
        <v>1199122.81</v>
      </c>
      <c r="AK326" s="406" t="s">
        <v>1274</v>
      </c>
      <c r="AL326" s="407">
        <v>58134.265874579767</v>
      </c>
      <c r="AM326" s="434">
        <f t="shared" ref="AM326:AM389" si="209">+Y326/(1-$AO$2)</f>
        <v>733055.9139784947</v>
      </c>
      <c r="AN326" s="435">
        <f t="shared" ref="AN326:AN389" si="210">+AD326/(1-$AO$2)</f>
        <v>194713.20430107528</v>
      </c>
      <c r="AO326" s="436">
        <f t="shared" ref="AO326:AO389" si="211">+AI326/(1-$AO$2)</f>
        <v>361610.24731182802</v>
      </c>
      <c r="AP326" s="437">
        <f t="shared" ref="AP326:AR389" si="212">+ROUND(AM326/$AL326,$AV$2)</f>
        <v>12.61</v>
      </c>
      <c r="AQ326" s="438">
        <f t="shared" si="212"/>
        <v>3.35</v>
      </c>
      <c r="AR326" s="438">
        <f t="shared" si="212"/>
        <v>6.22</v>
      </c>
      <c r="AS326" s="443">
        <f t="shared" ref="AS326:AS389" si="213">+AP326+AQ326+AR326</f>
        <v>22.18</v>
      </c>
      <c r="AT326" s="437">
        <f t="shared" ref="AT326:AT389" si="214">+ROUND(Y326/$AL326,$AV$2)</f>
        <v>11.73</v>
      </c>
      <c r="AU326" s="438">
        <f t="shared" ref="AU326:AU389" si="215">+ROUND(AD326/$AL326,$AV$2)</f>
        <v>3.11</v>
      </c>
      <c r="AV326" s="438">
        <f t="shared" ref="AV326:AV389" si="216">+ROUND(AI326/$AL326,$AV$2)</f>
        <v>5.78</v>
      </c>
      <c r="AW326" s="444">
        <f t="shared" ref="AW326:AW389" si="217">+AT326+AU326+AV326</f>
        <v>20.62</v>
      </c>
      <c r="AX326" s="441">
        <f t="shared" ref="AX326:AX389" si="218">+$AT326</f>
        <v>11.73</v>
      </c>
      <c r="AY326" s="70">
        <f t="shared" ref="AY326:AY389" si="219">4-BQ326</f>
        <v>4</v>
      </c>
      <c r="AZ326" s="438">
        <f t="shared" si="196"/>
        <v>0.78</v>
      </c>
      <c r="BA326" s="442">
        <f t="shared" si="197"/>
        <v>1.45</v>
      </c>
      <c r="BB326" s="438">
        <f t="shared" ref="BB326:BB389" si="220">+$AT326</f>
        <v>11.73</v>
      </c>
      <c r="BC326" s="70">
        <v>4</v>
      </c>
      <c r="BD326" s="438">
        <f t="shared" si="198"/>
        <v>0.78</v>
      </c>
      <c r="BE326" s="442">
        <f t="shared" si="199"/>
        <v>1.45</v>
      </c>
      <c r="BF326" s="438">
        <f t="shared" ref="BF326:BF389" si="221">+$AT326</f>
        <v>11.73</v>
      </c>
      <c r="BG326" s="70">
        <v>4</v>
      </c>
      <c r="BH326" s="438">
        <f t="shared" si="200"/>
        <v>0.78</v>
      </c>
      <c r="BI326" s="442">
        <f t="shared" si="201"/>
        <v>1.45</v>
      </c>
      <c r="BJ326" s="438">
        <f t="shared" ref="BJ326:BJ389" si="222">+$AT326</f>
        <v>11.73</v>
      </c>
      <c r="BK326" s="70">
        <v>4</v>
      </c>
      <c r="BL326" s="438">
        <f t="shared" si="202"/>
        <v>0.78</v>
      </c>
      <c r="BM326" s="442">
        <f t="shared" si="203"/>
        <v>1.45</v>
      </c>
      <c r="BN326" s="93">
        <v>0</v>
      </c>
      <c r="BO326" s="93">
        <f>+INDEX(FY2018_ALL_Targets!DV:DV,MATCH('Final Comp Values'!C326,FY2018_ALL_Targets!B:B,0))</f>
        <v>0</v>
      </c>
      <c r="BP326" s="93">
        <f>++INDEX(FY2018_ALL_Targets!DW:DW,MATCH('Final Comp Values'!C326,FY2018_ALL_Targets!B:B,0))</f>
        <v>0</v>
      </c>
      <c r="BQ326" s="539">
        <f>++INDEX(FY2018_ALL_Targets!DX:DX,MATCH('Final Comp Values'!$C326,FY2018_ALL_Targets!$B:$B,0))</f>
        <v>0</v>
      </c>
      <c r="BR326" s="437">
        <f t="shared" si="204"/>
        <v>0</v>
      </c>
      <c r="BS326" s="438">
        <f t="shared" si="205"/>
        <v>0</v>
      </c>
      <c r="BT326" s="543">
        <f t="shared" ref="BT326:BT389" si="223">+IF((BR326+BS326)=0,0,AL326*(BR326+BS326))</f>
        <v>0</v>
      </c>
      <c r="BU326" s="437">
        <f t="shared" si="195"/>
        <v>20.65</v>
      </c>
      <c r="BV326" s="438">
        <f t="shared" si="206"/>
        <v>1200472.5903100721</v>
      </c>
      <c r="BW326" s="548">
        <f t="shared" ref="BW326:BW389" si="224">+BV326/$BV$519</f>
        <v>3.2380621043089585E-3</v>
      </c>
      <c r="BX326" s="437">
        <f t="shared" si="207"/>
        <v>0</v>
      </c>
      <c r="BY326" s="551">
        <f t="shared" si="208"/>
        <v>0</v>
      </c>
      <c r="BZ326" s="471">
        <f t="shared" ref="BZ326:BZ389" si="225">+BR326+BS326+BU326-AX326-AZ326-BA326-AZ326-BA326-AZ326-BA326-AZ326-BA326</f>
        <v>-2.2204460492503131E-15</v>
      </c>
      <c r="CA326" s="469">
        <f t="shared" ref="CA326:CA389" si="226">+AJ326</f>
        <v>1199122.81</v>
      </c>
      <c r="CB326" s="471">
        <f t="shared" ref="CB326:CB389" si="227">+BV326+BX326</f>
        <v>1200472.5903100721</v>
      </c>
      <c r="CC326" s="471">
        <f t="shared" ref="CC326:CC389" si="228">+BY326+BU326-AW326</f>
        <v>2.9999999999997584E-2</v>
      </c>
      <c r="CD326" s="474">
        <f t="shared" ref="CD326:CD389" si="229">+(CC326/AW326)*AJ326</f>
        <v>1744.6015664402087</v>
      </c>
      <c r="CE326" s="474">
        <f t="shared" ref="CE326:CE389" si="230">+CB326-CA326</f>
        <v>1349.7803100720048</v>
      </c>
      <c r="CF326" s="472">
        <f t="shared" ref="CF326:CF389" si="231">+CD326-CE326</f>
        <v>394.82125636820388</v>
      </c>
      <c r="CG326" s="473">
        <f t="shared" ref="CG326:CG389" si="232">+BT326/AJ326</f>
        <v>0</v>
      </c>
    </row>
    <row r="327" spans="1:85" s="71" customFormat="1" ht="15.75" customHeight="1" x14ac:dyDescent="0.25">
      <c r="A327" s="119">
        <v>1026247</v>
      </c>
      <c r="B327" s="120">
        <v>4594</v>
      </c>
      <c r="C327" s="120">
        <v>675329</v>
      </c>
      <c r="D327" s="120" t="s">
        <v>1272</v>
      </c>
      <c r="E327" s="121" t="s">
        <v>740</v>
      </c>
      <c r="F327" s="121" t="s">
        <v>1401</v>
      </c>
      <c r="G327" s="122" t="s">
        <v>1260</v>
      </c>
      <c r="H327" s="123" t="s">
        <v>1401</v>
      </c>
      <c r="I327" s="70" t="s">
        <v>35</v>
      </c>
      <c r="J327" s="70" t="s">
        <v>35</v>
      </c>
      <c r="K327" s="70" t="s">
        <v>1262</v>
      </c>
      <c r="L327" s="70"/>
      <c r="M327" s="70"/>
      <c r="N327" s="77"/>
      <c r="O327" s="70">
        <v>1013461</v>
      </c>
      <c r="P327" s="78">
        <v>7702</v>
      </c>
      <c r="Q327" s="79">
        <v>41640</v>
      </c>
      <c r="R327" s="79">
        <v>41911</v>
      </c>
      <c r="S327" s="78">
        <v>10335</v>
      </c>
      <c r="T327" s="80" t="s">
        <v>1265</v>
      </c>
      <c r="U327" s="61">
        <v>1.3246902262855455E-3</v>
      </c>
      <c r="V327" s="62">
        <v>1.0511726296006348E-3</v>
      </c>
      <c r="W327" s="30">
        <v>125840</v>
      </c>
      <c r="X327" s="63">
        <v>125840</v>
      </c>
      <c r="Y327" s="63">
        <v>251680</v>
      </c>
      <c r="Z327" s="67">
        <v>16712.77</v>
      </c>
      <c r="AA327" s="68">
        <v>16712.77</v>
      </c>
      <c r="AB327" s="68">
        <v>16712.77</v>
      </c>
      <c r="AC327" s="68">
        <v>16712.77</v>
      </c>
      <c r="AD327" s="66">
        <v>66851.070000000007</v>
      </c>
      <c r="AE327" s="67">
        <v>31038</v>
      </c>
      <c r="AF327" s="68">
        <v>31038</v>
      </c>
      <c r="AG327" s="68">
        <v>31038</v>
      </c>
      <c r="AH327" s="68">
        <v>31038</v>
      </c>
      <c r="AI327" s="66">
        <v>124151.99</v>
      </c>
      <c r="AJ327" s="69">
        <v>442683.06</v>
      </c>
      <c r="AK327" s="406" t="s">
        <v>1272</v>
      </c>
      <c r="AL327" s="407">
        <v>21750.938535286037</v>
      </c>
      <c r="AM327" s="434">
        <f t="shared" si="209"/>
        <v>270623.65591397852</v>
      </c>
      <c r="AN327" s="435">
        <f t="shared" si="210"/>
        <v>71882.870967741954</v>
      </c>
      <c r="AO327" s="436">
        <f t="shared" si="211"/>
        <v>133496.76344086023</v>
      </c>
      <c r="AP327" s="437">
        <f t="shared" si="212"/>
        <v>12.44</v>
      </c>
      <c r="AQ327" s="438">
        <f t="shared" si="212"/>
        <v>3.3</v>
      </c>
      <c r="AR327" s="438">
        <f t="shared" si="212"/>
        <v>6.14</v>
      </c>
      <c r="AS327" s="443">
        <f t="shared" si="213"/>
        <v>21.88</v>
      </c>
      <c r="AT327" s="437">
        <f t="shared" si="214"/>
        <v>11.57</v>
      </c>
      <c r="AU327" s="438">
        <f t="shared" si="215"/>
        <v>3.07</v>
      </c>
      <c r="AV327" s="438">
        <f t="shared" si="216"/>
        <v>5.71</v>
      </c>
      <c r="AW327" s="444">
        <f t="shared" si="217"/>
        <v>20.350000000000001</v>
      </c>
      <c r="AX327" s="441">
        <f t="shared" si="218"/>
        <v>11.57</v>
      </c>
      <c r="AY327" s="70">
        <f t="shared" si="219"/>
        <v>4</v>
      </c>
      <c r="AZ327" s="438">
        <f t="shared" si="196"/>
        <v>0.77</v>
      </c>
      <c r="BA327" s="442">
        <f t="shared" si="197"/>
        <v>1.43</v>
      </c>
      <c r="BB327" s="438">
        <f t="shared" si="220"/>
        <v>11.57</v>
      </c>
      <c r="BC327" s="70">
        <v>4</v>
      </c>
      <c r="BD327" s="438">
        <f t="shared" si="198"/>
        <v>0.77</v>
      </c>
      <c r="BE327" s="442">
        <f t="shared" si="199"/>
        <v>1.43</v>
      </c>
      <c r="BF327" s="438">
        <f t="shared" si="221"/>
        <v>11.57</v>
      </c>
      <c r="BG327" s="70">
        <v>4</v>
      </c>
      <c r="BH327" s="438">
        <f t="shared" si="200"/>
        <v>0.77</v>
      </c>
      <c r="BI327" s="442">
        <f t="shared" si="201"/>
        <v>1.43</v>
      </c>
      <c r="BJ327" s="438">
        <f t="shared" si="222"/>
        <v>11.57</v>
      </c>
      <c r="BK327" s="70">
        <v>4</v>
      </c>
      <c r="BL327" s="438">
        <f t="shared" si="202"/>
        <v>0.77</v>
      </c>
      <c r="BM327" s="442">
        <f t="shared" si="203"/>
        <v>1.43</v>
      </c>
      <c r="BN327" s="93">
        <v>0</v>
      </c>
      <c r="BO327" s="93">
        <f>+INDEX(FY2018_ALL_Targets!DV:DV,MATCH('Final Comp Values'!C327,FY2018_ALL_Targets!B:B,0))</f>
        <v>0</v>
      </c>
      <c r="BP327" s="93">
        <f>++INDEX(FY2018_ALL_Targets!DW:DW,MATCH('Final Comp Values'!C327,FY2018_ALL_Targets!B:B,0))</f>
        <v>0</v>
      </c>
      <c r="BQ327" s="539">
        <f>++INDEX(FY2018_ALL_Targets!DX:DX,MATCH('Final Comp Values'!$C327,FY2018_ALL_Targets!$B:$B,0))</f>
        <v>0</v>
      </c>
      <c r="BR327" s="437">
        <f t="shared" si="204"/>
        <v>0</v>
      </c>
      <c r="BS327" s="438">
        <f t="shared" si="205"/>
        <v>0</v>
      </c>
      <c r="BT327" s="543">
        <f t="shared" si="223"/>
        <v>0</v>
      </c>
      <c r="BU327" s="437">
        <f t="shared" si="195"/>
        <v>20.37</v>
      </c>
      <c r="BV327" s="438">
        <f t="shared" si="206"/>
        <v>443066.61796377657</v>
      </c>
      <c r="BW327" s="548">
        <f t="shared" si="224"/>
        <v>1.1950936963435997E-3</v>
      </c>
      <c r="BX327" s="437">
        <f t="shared" si="207"/>
        <v>0</v>
      </c>
      <c r="BY327" s="551">
        <f t="shared" si="208"/>
        <v>0</v>
      </c>
      <c r="BZ327" s="471">
        <f t="shared" si="225"/>
        <v>1.9984014443252818E-15</v>
      </c>
      <c r="CA327" s="469">
        <f t="shared" si="226"/>
        <v>442683.06</v>
      </c>
      <c r="CB327" s="471">
        <f t="shared" si="227"/>
        <v>443066.61796377657</v>
      </c>
      <c r="CC327" s="471">
        <f t="shared" si="228"/>
        <v>1.9999999999999574E-2</v>
      </c>
      <c r="CD327" s="474">
        <f t="shared" si="229"/>
        <v>435.06934643733712</v>
      </c>
      <c r="CE327" s="474">
        <f t="shared" si="230"/>
        <v>383.5579637765768</v>
      </c>
      <c r="CF327" s="472">
        <f t="shared" si="231"/>
        <v>51.511382660760319</v>
      </c>
      <c r="CG327" s="473">
        <f t="shared" si="232"/>
        <v>0</v>
      </c>
    </row>
    <row r="328" spans="1:85" s="71" customFormat="1" ht="15.75" customHeight="1" x14ac:dyDescent="0.25">
      <c r="A328" s="119">
        <v>1026267</v>
      </c>
      <c r="B328" s="120">
        <v>4328</v>
      </c>
      <c r="C328" s="120">
        <v>676148</v>
      </c>
      <c r="D328" s="120" t="s">
        <v>1293</v>
      </c>
      <c r="E328" s="121" t="s">
        <v>196</v>
      </c>
      <c r="F328" s="121" t="s">
        <v>1401</v>
      </c>
      <c r="G328" s="122" t="s">
        <v>1260</v>
      </c>
      <c r="H328" s="123" t="s">
        <v>1401</v>
      </c>
      <c r="I328" s="70" t="s">
        <v>35</v>
      </c>
      <c r="J328" s="70" t="s">
        <v>35</v>
      </c>
      <c r="K328" s="70" t="s">
        <v>1262</v>
      </c>
      <c r="L328" s="70"/>
      <c r="M328" s="70"/>
      <c r="N328" s="77"/>
      <c r="O328" s="70">
        <v>1012923</v>
      </c>
      <c r="P328" s="78">
        <v>8562</v>
      </c>
      <c r="Q328" s="79">
        <v>41640</v>
      </c>
      <c r="R328" s="79">
        <v>41911</v>
      </c>
      <c r="S328" s="78">
        <v>11489</v>
      </c>
      <c r="T328" s="80" t="s">
        <v>1265</v>
      </c>
      <c r="U328" s="61">
        <v>1.4726043550841443E-3</v>
      </c>
      <c r="V328" s="62">
        <v>1.1685459449909718E-3</v>
      </c>
      <c r="W328" s="30">
        <v>139892</v>
      </c>
      <c r="X328" s="63">
        <v>139892</v>
      </c>
      <c r="Y328" s="63">
        <v>279784</v>
      </c>
      <c r="Z328" s="67">
        <v>18578.91</v>
      </c>
      <c r="AA328" s="68">
        <v>18578.91</v>
      </c>
      <c r="AB328" s="68">
        <v>18578.91</v>
      </c>
      <c r="AC328" s="68">
        <v>18578.91</v>
      </c>
      <c r="AD328" s="66">
        <v>74315.62</v>
      </c>
      <c r="AE328" s="67">
        <v>34503.68</v>
      </c>
      <c r="AF328" s="68">
        <v>34503.68</v>
      </c>
      <c r="AG328" s="68">
        <v>34503.68</v>
      </c>
      <c r="AH328" s="68">
        <v>34503.68</v>
      </c>
      <c r="AI328" s="66">
        <v>138014.73000000001</v>
      </c>
      <c r="AJ328" s="69">
        <v>492114.35</v>
      </c>
      <c r="AK328" s="406" t="s">
        <v>1293</v>
      </c>
      <c r="AL328" s="407">
        <v>69468.557902662476</v>
      </c>
      <c r="AM328" s="434">
        <f t="shared" si="209"/>
        <v>300843.01075268822</v>
      </c>
      <c r="AN328" s="435">
        <f t="shared" si="210"/>
        <v>79909.268817204298</v>
      </c>
      <c r="AO328" s="436">
        <f t="shared" si="211"/>
        <v>148402.935483871</v>
      </c>
      <c r="AP328" s="437">
        <f t="shared" si="212"/>
        <v>4.33</v>
      </c>
      <c r="AQ328" s="438">
        <f t="shared" si="212"/>
        <v>1.1499999999999999</v>
      </c>
      <c r="AR328" s="438">
        <f t="shared" si="212"/>
        <v>2.14</v>
      </c>
      <c r="AS328" s="443">
        <f t="shared" si="213"/>
        <v>7.620000000000001</v>
      </c>
      <c r="AT328" s="437">
        <f t="shared" si="214"/>
        <v>4.03</v>
      </c>
      <c r="AU328" s="438">
        <f t="shared" si="215"/>
        <v>1.07</v>
      </c>
      <c r="AV328" s="438">
        <f t="shared" si="216"/>
        <v>1.99</v>
      </c>
      <c r="AW328" s="444">
        <f t="shared" si="217"/>
        <v>7.0900000000000007</v>
      </c>
      <c r="AX328" s="441">
        <f t="shared" si="218"/>
        <v>4.03</v>
      </c>
      <c r="AY328" s="70">
        <f t="shared" si="219"/>
        <v>4</v>
      </c>
      <c r="AZ328" s="438">
        <f t="shared" si="196"/>
        <v>0.27</v>
      </c>
      <c r="BA328" s="442">
        <f t="shared" si="197"/>
        <v>0.5</v>
      </c>
      <c r="BB328" s="438">
        <f t="shared" si="220"/>
        <v>4.03</v>
      </c>
      <c r="BC328" s="70">
        <v>4</v>
      </c>
      <c r="BD328" s="438">
        <f t="shared" si="198"/>
        <v>0.27</v>
      </c>
      <c r="BE328" s="442">
        <f t="shared" si="199"/>
        <v>0.5</v>
      </c>
      <c r="BF328" s="438">
        <f t="shared" si="221"/>
        <v>4.03</v>
      </c>
      <c r="BG328" s="70">
        <v>4</v>
      </c>
      <c r="BH328" s="438">
        <f t="shared" si="200"/>
        <v>0.27</v>
      </c>
      <c r="BI328" s="442">
        <f t="shared" si="201"/>
        <v>0.5</v>
      </c>
      <c r="BJ328" s="438">
        <f t="shared" si="222"/>
        <v>4.03</v>
      </c>
      <c r="BK328" s="70">
        <v>4</v>
      </c>
      <c r="BL328" s="438">
        <f t="shared" si="202"/>
        <v>0.27</v>
      </c>
      <c r="BM328" s="442">
        <f t="shared" si="203"/>
        <v>0.5</v>
      </c>
      <c r="BN328" s="93">
        <v>0</v>
      </c>
      <c r="BO328" s="93">
        <f>+INDEX(FY2018_ALL_Targets!DV:DV,MATCH('Final Comp Values'!C328,FY2018_ALL_Targets!B:B,0))</f>
        <v>0</v>
      </c>
      <c r="BP328" s="93">
        <f>++INDEX(FY2018_ALL_Targets!DW:DW,MATCH('Final Comp Values'!C328,FY2018_ALL_Targets!B:B,0))</f>
        <v>0</v>
      </c>
      <c r="BQ328" s="539">
        <f>++INDEX(FY2018_ALL_Targets!DX:DX,MATCH('Final Comp Values'!$C328,FY2018_ALL_Targets!$B:$B,0))</f>
        <v>0</v>
      </c>
      <c r="BR328" s="437">
        <f t="shared" si="204"/>
        <v>0</v>
      </c>
      <c r="BS328" s="438">
        <f t="shared" si="205"/>
        <v>0</v>
      </c>
      <c r="BT328" s="543">
        <f t="shared" si="223"/>
        <v>0</v>
      </c>
      <c r="BU328" s="437">
        <f t="shared" si="195"/>
        <v>7.11</v>
      </c>
      <c r="BV328" s="438">
        <f t="shared" si="206"/>
        <v>493921.44668793021</v>
      </c>
      <c r="BW328" s="548">
        <f t="shared" si="224"/>
        <v>1.3322655860160423E-3</v>
      </c>
      <c r="BX328" s="437">
        <f t="shared" si="207"/>
        <v>0</v>
      </c>
      <c r="BY328" s="551">
        <f t="shared" si="208"/>
        <v>0</v>
      </c>
      <c r="BZ328" s="471">
        <f t="shared" si="225"/>
        <v>0</v>
      </c>
      <c r="CA328" s="469">
        <f t="shared" si="226"/>
        <v>492114.35</v>
      </c>
      <c r="CB328" s="471">
        <f t="shared" si="227"/>
        <v>493921.44668793021</v>
      </c>
      <c r="CC328" s="471">
        <f t="shared" si="228"/>
        <v>1.9999999999999574E-2</v>
      </c>
      <c r="CD328" s="474">
        <f t="shared" si="229"/>
        <v>1388.192806770069</v>
      </c>
      <c r="CE328" s="474">
        <f t="shared" si="230"/>
        <v>1807.0966879302287</v>
      </c>
      <c r="CF328" s="472">
        <f t="shared" si="231"/>
        <v>-418.9038811601597</v>
      </c>
      <c r="CG328" s="473">
        <f t="shared" si="232"/>
        <v>0</v>
      </c>
    </row>
    <row r="329" spans="1:85" s="71" customFormat="1" ht="15.75" customHeight="1" x14ac:dyDescent="0.25">
      <c r="A329" s="119">
        <v>1026266</v>
      </c>
      <c r="B329" s="120">
        <v>4865</v>
      </c>
      <c r="C329" s="120">
        <v>455574</v>
      </c>
      <c r="D329" s="120" t="s">
        <v>1293</v>
      </c>
      <c r="E329" s="121" t="s">
        <v>288</v>
      </c>
      <c r="F329" s="121" t="s">
        <v>1401</v>
      </c>
      <c r="G329" s="122" t="s">
        <v>1260</v>
      </c>
      <c r="H329" s="123" t="s">
        <v>1401</v>
      </c>
      <c r="I329" s="70" t="s">
        <v>35</v>
      </c>
      <c r="J329" s="70" t="s">
        <v>35</v>
      </c>
      <c r="K329" s="70" t="s">
        <v>1262</v>
      </c>
      <c r="L329" s="70"/>
      <c r="M329" s="70"/>
      <c r="N329" s="77"/>
      <c r="O329" s="70">
        <v>1013402</v>
      </c>
      <c r="P329" s="78">
        <v>13852</v>
      </c>
      <c r="Q329" s="79">
        <v>41640</v>
      </c>
      <c r="R329" s="79">
        <v>41911</v>
      </c>
      <c r="S329" s="78">
        <v>18588</v>
      </c>
      <c r="T329" s="80" t="s">
        <v>1265</v>
      </c>
      <c r="U329" s="61">
        <v>2.3825197799899099E-3</v>
      </c>
      <c r="V329" s="62">
        <v>1.8905850836010256E-3</v>
      </c>
      <c r="W329" s="30">
        <v>226330</v>
      </c>
      <c r="X329" s="63">
        <v>226330</v>
      </c>
      <c r="Y329" s="63">
        <v>452660</v>
      </c>
      <c r="Z329" s="67">
        <v>30058.73</v>
      </c>
      <c r="AA329" s="68">
        <v>30058.73</v>
      </c>
      <c r="AB329" s="68">
        <v>30058.73</v>
      </c>
      <c r="AC329" s="68">
        <v>30058.73</v>
      </c>
      <c r="AD329" s="66">
        <v>120234.9</v>
      </c>
      <c r="AE329" s="67">
        <v>55823.35</v>
      </c>
      <c r="AF329" s="68">
        <v>55823.35</v>
      </c>
      <c r="AG329" s="68">
        <v>55823.35</v>
      </c>
      <c r="AH329" s="68">
        <v>55823.35</v>
      </c>
      <c r="AI329" s="66">
        <v>223293.39</v>
      </c>
      <c r="AJ329" s="69">
        <v>796188.29</v>
      </c>
      <c r="AK329" s="406" t="s">
        <v>1293</v>
      </c>
      <c r="AL329" s="407">
        <v>69468.557902662476</v>
      </c>
      <c r="AM329" s="434">
        <f t="shared" si="209"/>
        <v>486731.18279569893</v>
      </c>
      <c r="AN329" s="435">
        <f t="shared" si="210"/>
        <v>129284.83870967742</v>
      </c>
      <c r="AO329" s="436">
        <f t="shared" si="211"/>
        <v>240100.41935483873</v>
      </c>
      <c r="AP329" s="437">
        <f t="shared" si="212"/>
        <v>7.01</v>
      </c>
      <c r="AQ329" s="438">
        <f t="shared" si="212"/>
        <v>1.86</v>
      </c>
      <c r="AR329" s="438">
        <f t="shared" si="212"/>
        <v>3.46</v>
      </c>
      <c r="AS329" s="443">
        <f t="shared" si="213"/>
        <v>12.329999999999998</v>
      </c>
      <c r="AT329" s="437">
        <f t="shared" si="214"/>
        <v>6.52</v>
      </c>
      <c r="AU329" s="438">
        <f t="shared" si="215"/>
        <v>1.73</v>
      </c>
      <c r="AV329" s="438">
        <f t="shared" si="216"/>
        <v>3.21</v>
      </c>
      <c r="AW329" s="444">
        <f t="shared" si="217"/>
        <v>11.46</v>
      </c>
      <c r="AX329" s="441">
        <f t="shared" si="218"/>
        <v>6.52</v>
      </c>
      <c r="AY329" s="70">
        <f t="shared" si="219"/>
        <v>4</v>
      </c>
      <c r="AZ329" s="438">
        <f t="shared" si="196"/>
        <v>0.43</v>
      </c>
      <c r="BA329" s="442">
        <f t="shared" si="197"/>
        <v>0.8</v>
      </c>
      <c r="BB329" s="438">
        <f t="shared" si="220"/>
        <v>6.52</v>
      </c>
      <c r="BC329" s="70">
        <v>4</v>
      </c>
      <c r="BD329" s="438">
        <f t="shared" si="198"/>
        <v>0.43</v>
      </c>
      <c r="BE329" s="442">
        <f t="shared" si="199"/>
        <v>0.8</v>
      </c>
      <c r="BF329" s="438">
        <f t="shared" si="221"/>
        <v>6.52</v>
      </c>
      <c r="BG329" s="70">
        <v>4</v>
      </c>
      <c r="BH329" s="438">
        <f t="shared" si="200"/>
        <v>0.43</v>
      </c>
      <c r="BI329" s="442">
        <f t="shared" si="201"/>
        <v>0.8</v>
      </c>
      <c r="BJ329" s="438">
        <f t="shared" si="222"/>
        <v>6.52</v>
      </c>
      <c r="BK329" s="70">
        <v>4</v>
      </c>
      <c r="BL329" s="438">
        <f t="shared" si="202"/>
        <v>0.43</v>
      </c>
      <c r="BM329" s="442">
        <f t="shared" si="203"/>
        <v>0.8</v>
      </c>
      <c r="BN329" s="93">
        <v>0</v>
      </c>
      <c r="BO329" s="93">
        <f>+INDEX(FY2018_ALL_Targets!DV:DV,MATCH('Final Comp Values'!C329,FY2018_ALL_Targets!B:B,0))</f>
        <v>0</v>
      </c>
      <c r="BP329" s="93">
        <f>++INDEX(FY2018_ALL_Targets!DW:DW,MATCH('Final Comp Values'!C329,FY2018_ALL_Targets!B:B,0))</f>
        <v>0</v>
      </c>
      <c r="BQ329" s="539">
        <f>++INDEX(FY2018_ALL_Targets!DX:DX,MATCH('Final Comp Values'!$C329,FY2018_ALL_Targets!$B:$B,0))</f>
        <v>0</v>
      </c>
      <c r="BR329" s="437">
        <f t="shared" si="204"/>
        <v>0</v>
      </c>
      <c r="BS329" s="438">
        <f t="shared" si="205"/>
        <v>0</v>
      </c>
      <c r="BT329" s="543">
        <f t="shared" si="223"/>
        <v>0</v>
      </c>
      <c r="BU329" s="437">
        <f t="shared" si="195"/>
        <v>11.44</v>
      </c>
      <c r="BV329" s="438">
        <f t="shared" si="206"/>
        <v>794720.30240645865</v>
      </c>
      <c r="BW329" s="548">
        <f t="shared" si="224"/>
        <v>2.1436172016910723E-3</v>
      </c>
      <c r="BX329" s="437">
        <f t="shared" si="207"/>
        <v>0</v>
      </c>
      <c r="BY329" s="551">
        <f t="shared" si="208"/>
        <v>0</v>
      </c>
      <c r="BZ329" s="471">
        <f t="shared" si="225"/>
        <v>0</v>
      </c>
      <c r="CA329" s="469">
        <f t="shared" si="226"/>
        <v>796188.29</v>
      </c>
      <c r="CB329" s="471">
        <f t="shared" si="227"/>
        <v>794720.30240645865</v>
      </c>
      <c r="CC329" s="471">
        <f t="shared" si="228"/>
        <v>-2.000000000000135E-2</v>
      </c>
      <c r="CD329" s="474">
        <f t="shared" si="229"/>
        <v>-1389.5083595114377</v>
      </c>
      <c r="CE329" s="474">
        <f t="shared" si="230"/>
        <v>-1467.9875935413875</v>
      </c>
      <c r="CF329" s="472">
        <f t="shared" si="231"/>
        <v>78.479234029949794</v>
      </c>
      <c r="CG329" s="473">
        <f t="shared" si="232"/>
        <v>0</v>
      </c>
    </row>
    <row r="330" spans="1:85" s="71" customFormat="1" ht="15.75" customHeight="1" x14ac:dyDescent="0.25">
      <c r="A330" s="148">
        <v>1026085</v>
      </c>
      <c r="B330" s="149">
        <v>4129</v>
      </c>
      <c r="C330" s="149">
        <v>455061</v>
      </c>
      <c r="D330" s="149" t="s">
        <v>1258</v>
      </c>
      <c r="E330" s="150" t="s">
        <v>580</v>
      </c>
      <c r="F330" s="150" t="s">
        <v>1401</v>
      </c>
      <c r="G330" s="151" t="s">
        <v>1260</v>
      </c>
      <c r="H330" s="152" t="s">
        <v>1401</v>
      </c>
      <c r="I330" s="70" t="s">
        <v>35</v>
      </c>
      <c r="J330" s="70" t="s">
        <v>35</v>
      </c>
      <c r="K330" s="70" t="s">
        <v>36</v>
      </c>
      <c r="L330" s="70"/>
      <c r="M330" s="70"/>
      <c r="N330" s="77"/>
      <c r="O330" s="70">
        <v>1026085</v>
      </c>
      <c r="P330" s="78">
        <v>2842</v>
      </c>
      <c r="Q330" s="79">
        <v>41906</v>
      </c>
      <c r="R330" s="79">
        <v>42004</v>
      </c>
      <c r="S330" s="78">
        <v>10478</v>
      </c>
      <c r="T330" s="80" t="s">
        <v>1263</v>
      </c>
      <c r="U330" s="61">
        <v>1.3430192734416977E-3</v>
      </c>
      <c r="V330" s="62">
        <v>1.0657171565510838E-3</v>
      </c>
      <c r="W330" s="30">
        <v>127581</v>
      </c>
      <c r="X330" s="63">
        <v>127581</v>
      </c>
      <c r="Y330" s="63">
        <v>255162</v>
      </c>
      <c r="Z330" s="67">
        <v>16944.009999999998</v>
      </c>
      <c r="AA330" s="68">
        <v>16944.009999999998</v>
      </c>
      <c r="AB330" s="68">
        <v>16944.009999999998</v>
      </c>
      <c r="AC330" s="68">
        <v>16944.009999999998</v>
      </c>
      <c r="AD330" s="66">
        <v>67776.05</v>
      </c>
      <c r="AE330" s="67">
        <v>31467.46</v>
      </c>
      <c r="AF330" s="68">
        <v>31467.46</v>
      </c>
      <c r="AG330" s="68">
        <v>31467.46</v>
      </c>
      <c r="AH330" s="68">
        <v>31467.46</v>
      </c>
      <c r="AI330" s="66">
        <v>125869.82</v>
      </c>
      <c r="AJ330" s="69">
        <v>448807.87</v>
      </c>
      <c r="AK330" s="406" t="s">
        <v>1258</v>
      </c>
      <c r="AL330" s="407">
        <v>61126.054988709904</v>
      </c>
      <c r="AM330" s="434">
        <f t="shared" si="209"/>
        <v>274367.74193548388</v>
      </c>
      <c r="AN330" s="435">
        <f t="shared" si="210"/>
        <v>72877.47311827958</v>
      </c>
      <c r="AO330" s="436">
        <f t="shared" si="211"/>
        <v>135343.89247311829</v>
      </c>
      <c r="AP330" s="437">
        <f t="shared" si="212"/>
        <v>4.49</v>
      </c>
      <c r="AQ330" s="438">
        <f t="shared" si="212"/>
        <v>1.19</v>
      </c>
      <c r="AR330" s="438">
        <f t="shared" si="212"/>
        <v>2.21</v>
      </c>
      <c r="AS330" s="443">
        <f t="shared" si="213"/>
        <v>7.89</v>
      </c>
      <c r="AT330" s="437">
        <f t="shared" si="214"/>
        <v>4.17</v>
      </c>
      <c r="AU330" s="438">
        <f t="shared" si="215"/>
        <v>1.1100000000000001</v>
      </c>
      <c r="AV330" s="438">
        <f t="shared" si="216"/>
        <v>2.06</v>
      </c>
      <c r="AW330" s="444">
        <f t="shared" si="217"/>
        <v>7.34</v>
      </c>
      <c r="AX330" s="441">
        <f t="shared" si="218"/>
        <v>4.17</v>
      </c>
      <c r="AY330" s="70">
        <f t="shared" si="219"/>
        <v>4</v>
      </c>
      <c r="AZ330" s="438">
        <f t="shared" si="196"/>
        <v>0.28000000000000003</v>
      </c>
      <c r="BA330" s="442">
        <f t="shared" si="197"/>
        <v>0.52</v>
      </c>
      <c r="BB330" s="438">
        <f t="shared" si="220"/>
        <v>4.17</v>
      </c>
      <c r="BC330" s="70">
        <v>4</v>
      </c>
      <c r="BD330" s="438">
        <f t="shared" si="198"/>
        <v>0.28000000000000003</v>
      </c>
      <c r="BE330" s="442">
        <f t="shared" si="199"/>
        <v>0.52</v>
      </c>
      <c r="BF330" s="438">
        <f t="shared" si="221"/>
        <v>4.17</v>
      </c>
      <c r="BG330" s="70">
        <v>4</v>
      </c>
      <c r="BH330" s="438">
        <f t="shared" si="200"/>
        <v>0.28000000000000003</v>
      </c>
      <c r="BI330" s="442">
        <f t="shared" si="201"/>
        <v>0.52</v>
      </c>
      <c r="BJ330" s="438">
        <f t="shared" si="222"/>
        <v>4.17</v>
      </c>
      <c r="BK330" s="70">
        <v>4</v>
      </c>
      <c r="BL330" s="438">
        <f t="shared" si="202"/>
        <v>0.28000000000000003</v>
      </c>
      <c r="BM330" s="442">
        <f t="shared" si="203"/>
        <v>0.52</v>
      </c>
      <c r="BN330" s="93">
        <v>0</v>
      </c>
      <c r="BO330" s="93">
        <f>+INDEX(FY2018_ALL_Targets!DV:DV,MATCH('Final Comp Values'!C330,FY2018_ALL_Targets!B:B,0))</f>
        <v>0</v>
      </c>
      <c r="BP330" s="93">
        <f>++INDEX(FY2018_ALL_Targets!DW:DW,MATCH('Final Comp Values'!C330,FY2018_ALL_Targets!B:B,0))</f>
        <v>0</v>
      </c>
      <c r="BQ330" s="539">
        <f>++INDEX(FY2018_ALL_Targets!DX:DX,MATCH('Final Comp Values'!$C330,FY2018_ALL_Targets!$B:$B,0))</f>
        <v>0</v>
      </c>
      <c r="BR330" s="437">
        <f t="shared" si="204"/>
        <v>0</v>
      </c>
      <c r="BS330" s="438">
        <f t="shared" si="205"/>
        <v>0</v>
      </c>
      <c r="BT330" s="543">
        <f t="shared" si="223"/>
        <v>0</v>
      </c>
      <c r="BU330" s="437">
        <f t="shared" si="195"/>
        <v>7.37</v>
      </c>
      <c r="BV330" s="438">
        <f t="shared" si="206"/>
        <v>450499.02526679198</v>
      </c>
      <c r="BW330" s="548">
        <f t="shared" si="224"/>
        <v>1.2151412981180536E-3</v>
      </c>
      <c r="BX330" s="437">
        <f t="shared" si="207"/>
        <v>0</v>
      </c>
      <c r="BY330" s="551">
        <f t="shared" si="208"/>
        <v>0</v>
      </c>
      <c r="BZ330" s="471">
        <f t="shared" si="225"/>
        <v>0</v>
      </c>
      <c r="CA330" s="469">
        <f t="shared" si="226"/>
        <v>448807.87</v>
      </c>
      <c r="CB330" s="471">
        <f t="shared" si="227"/>
        <v>450499.02526679198</v>
      </c>
      <c r="CC330" s="471">
        <f t="shared" si="228"/>
        <v>3.0000000000000249E-2</v>
      </c>
      <c r="CD330" s="474">
        <f t="shared" si="229"/>
        <v>1834.3645912806694</v>
      </c>
      <c r="CE330" s="474">
        <f t="shared" si="230"/>
        <v>1691.1552667919896</v>
      </c>
      <c r="CF330" s="472">
        <f t="shared" si="231"/>
        <v>143.20932448867984</v>
      </c>
      <c r="CG330" s="473">
        <f t="shared" si="232"/>
        <v>0</v>
      </c>
    </row>
    <row r="331" spans="1:85" s="71" customFormat="1" ht="15.75" customHeight="1" x14ac:dyDescent="0.25">
      <c r="A331" s="148">
        <v>533201</v>
      </c>
      <c r="B331" s="149">
        <v>5332</v>
      </c>
      <c r="C331" s="149" t="s">
        <v>1631</v>
      </c>
      <c r="D331" s="149" t="s">
        <v>1258</v>
      </c>
      <c r="E331" s="150" t="s">
        <v>366</v>
      </c>
      <c r="F331" s="150" t="s">
        <v>1401</v>
      </c>
      <c r="G331" s="151" t="s">
        <v>1260</v>
      </c>
      <c r="H331" s="152" t="s">
        <v>1401</v>
      </c>
      <c r="I331" s="70" t="s">
        <v>35</v>
      </c>
      <c r="J331" s="70" t="s">
        <v>35</v>
      </c>
      <c r="K331" s="70" t="s">
        <v>35</v>
      </c>
      <c r="L331" s="70"/>
      <c r="M331" s="70"/>
      <c r="N331" s="77"/>
      <c r="O331" s="70">
        <v>533201</v>
      </c>
      <c r="P331" s="78">
        <v>15142</v>
      </c>
      <c r="Q331" s="79">
        <v>41548</v>
      </c>
      <c r="R331" s="79">
        <v>41912</v>
      </c>
      <c r="S331" s="78">
        <v>15142</v>
      </c>
      <c r="T331" s="80" t="s">
        <v>1263</v>
      </c>
      <c r="U331" s="61">
        <v>1.9408281960731234E-3</v>
      </c>
      <c r="V331" s="62">
        <v>1.5400924970888062E-3</v>
      </c>
      <c r="W331" s="30">
        <v>184371</v>
      </c>
      <c r="X331" s="63">
        <v>184371</v>
      </c>
      <c r="Y331" s="63">
        <v>368742</v>
      </c>
      <c r="Z331" s="67">
        <v>24486.19</v>
      </c>
      <c r="AA331" s="68">
        <v>24486.19</v>
      </c>
      <c r="AB331" s="68">
        <v>24486.19</v>
      </c>
      <c r="AC331" s="68">
        <v>24486.19</v>
      </c>
      <c r="AD331" s="66">
        <v>97944.74</v>
      </c>
      <c r="AE331" s="67">
        <v>45474.35</v>
      </c>
      <c r="AF331" s="68">
        <v>45474.35</v>
      </c>
      <c r="AG331" s="68">
        <v>45474.35</v>
      </c>
      <c r="AH331" s="68">
        <v>45474.35</v>
      </c>
      <c r="AI331" s="66">
        <v>181897.38</v>
      </c>
      <c r="AJ331" s="69">
        <v>648584.12</v>
      </c>
      <c r="AK331" s="406" t="s">
        <v>1258</v>
      </c>
      <c r="AL331" s="407">
        <v>61126.054988709904</v>
      </c>
      <c r="AM331" s="434">
        <f t="shared" si="209"/>
        <v>396496.77419354842</v>
      </c>
      <c r="AN331" s="435">
        <f t="shared" si="210"/>
        <v>105316.92473118281</v>
      </c>
      <c r="AO331" s="436">
        <f t="shared" si="211"/>
        <v>195588.5806451613</v>
      </c>
      <c r="AP331" s="437">
        <f t="shared" si="212"/>
        <v>6.49</v>
      </c>
      <c r="AQ331" s="438">
        <f t="shared" si="212"/>
        <v>1.72</v>
      </c>
      <c r="AR331" s="438">
        <f t="shared" si="212"/>
        <v>3.2</v>
      </c>
      <c r="AS331" s="443">
        <f t="shared" si="213"/>
        <v>11.41</v>
      </c>
      <c r="AT331" s="437">
        <f t="shared" si="214"/>
        <v>6.03</v>
      </c>
      <c r="AU331" s="438">
        <f t="shared" si="215"/>
        <v>1.6</v>
      </c>
      <c r="AV331" s="438">
        <f t="shared" si="216"/>
        <v>2.98</v>
      </c>
      <c r="AW331" s="444">
        <f t="shared" si="217"/>
        <v>10.610000000000001</v>
      </c>
      <c r="AX331" s="441">
        <f t="shared" si="218"/>
        <v>6.03</v>
      </c>
      <c r="AY331" s="70">
        <f t="shared" si="219"/>
        <v>4</v>
      </c>
      <c r="AZ331" s="438">
        <f t="shared" si="196"/>
        <v>0.4</v>
      </c>
      <c r="BA331" s="442">
        <f t="shared" si="197"/>
        <v>0.75</v>
      </c>
      <c r="BB331" s="438">
        <f t="shared" si="220"/>
        <v>6.03</v>
      </c>
      <c r="BC331" s="70">
        <v>4</v>
      </c>
      <c r="BD331" s="438">
        <f t="shared" si="198"/>
        <v>0.4</v>
      </c>
      <c r="BE331" s="442">
        <f t="shared" si="199"/>
        <v>0.75</v>
      </c>
      <c r="BF331" s="438">
        <f t="shared" si="221"/>
        <v>6.03</v>
      </c>
      <c r="BG331" s="70">
        <v>4</v>
      </c>
      <c r="BH331" s="438">
        <f t="shared" si="200"/>
        <v>0.4</v>
      </c>
      <c r="BI331" s="442">
        <f t="shared" si="201"/>
        <v>0.75</v>
      </c>
      <c r="BJ331" s="438">
        <f t="shared" si="222"/>
        <v>6.03</v>
      </c>
      <c r="BK331" s="70">
        <v>4</v>
      </c>
      <c r="BL331" s="438">
        <f t="shared" si="202"/>
        <v>0.4</v>
      </c>
      <c r="BM331" s="442">
        <f t="shared" si="203"/>
        <v>0.75</v>
      </c>
      <c r="BN331" s="93">
        <v>0</v>
      </c>
      <c r="BO331" s="93">
        <f>+INDEX(FY2018_ALL_Targets!DV:DV,MATCH('Final Comp Values'!C331,FY2018_ALL_Targets!B:B,0))</f>
        <v>0</v>
      </c>
      <c r="BP331" s="93">
        <f>++INDEX(FY2018_ALL_Targets!DW:DW,MATCH('Final Comp Values'!C331,FY2018_ALL_Targets!B:B,0))</f>
        <v>0</v>
      </c>
      <c r="BQ331" s="539">
        <f>++INDEX(FY2018_ALL_Targets!DX:DX,MATCH('Final Comp Values'!$C331,FY2018_ALL_Targets!$B:$B,0))</f>
        <v>0</v>
      </c>
      <c r="BR331" s="437">
        <f t="shared" si="204"/>
        <v>0</v>
      </c>
      <c r="BS331" s="438">
        <f t="shared" si="205"/>
        <v>0</v>
      </c>
      <c r="BT331" s="543">
        <f t="shared" si="223"/>
        <v>0</v>
      </c>
      <c r="BU331" s="437">
        <f t="shared" si="195"/>
        <v>10.629999999999999</v>
      </c>
      <c r="BV331" s="438">
        <f t="shared" si="206"/>
        <v>649769.96452998626</v>
      </c>
      <c r="BW331" s="548">
        <f t="shared" si="224"/>
        <v>1.7526393485746145E-3</v>
      </c>
      <c r="BX331" s="437">
        <f t="shared" si="207"/>
        <v>0</v>
      </c>
      <c r="BY331" s="551">
        <f t="shared" si="208"/>
        <v>0</v>
      </c>
      <c r="BZ331" s="471">
        <f t="shared" si="225"/>
        <v>-1.4432899320127035E-15</v>
      </c>
      <c r="CA331" s="469">
        <f t="shared" si="226"/>
        <v>648584.12</v>
      </c>
      <c r="CB331" s="471">
        <f t="shared" si="227"/>
        <v>649769.96452998626</v>
      </c>
      <c r="CC331" s="471">
        <f t="shared" si="228"/>
        <v>1.9999999999997797E-2</v>
      </c>
      <c r="CD331" s="474">
        <f t="shared" si="229"/>
        <v>1222.5902356266324</v>
      </c>
      <c r="CE331" s="474">
        <f t="shared" si="230"/>
        <v>1185.8445299862651</v>
      </c>
      <c r="CF331" s="472">
        <f t="shared" si="231"/>
        <v>36.745705640367305</v>
      </c>
      <c r="CG331" s="473">
        <f t="shared" si="232"/>
        <v>0</v>
      </c>
    </row>
    <row r="332" spans="1:85" s="71" customFormat="1" ht="15.75" customHeight="1" x14ac:dyDescent="0.25">
      <c r="A332" s="148">
        <v>1026080</v>
      </c>
      <c r="B332" s="210">
        <v>100313</v>
      </c>
      <c r="C332" s="149">
        <v>676091</v>
      </c>
      <c r="D332" s="149" t="s">
        <v>1258</v>
      </c>
      <c r="E332" s="150" t="s">
        <v>378</v>
      </c>
      <c r="F332" s="150" t="s">
        <v>1401</v>
      </c>
      <c r="G332" s="151" t="s">
        <v>1260</v>
      </c>
      <c r="H332" s="152" t="s">
        <v>1401</v>
      </c>
      <c r="I332" s="70" t="s">
        <v>35</v>
      </c>
      <c r="J332" s="70" t="s">
        <v>35</v>
      </c>
      <c r="K332" s="70" t="s">
        <v>36</v>
      </c>
      <c r="L332" s="70"/>
      <c r="M332" s="70"/>
      <c r="N332" s="77"/>
      <c r="O332" s="70">
        <v>1026080</v>
      </c>
      <c r="P332" s="78">
        <v>2051</v>
      </c>
      <c r="Q332" s="79">
        <v>41906</v>
      </c>
      <c r="R332" s="79">
        <v>42004</v>
      </c>
      <c r="S332" s="78">
        <v>7562</v>
      </c>
      <c r="T332" s="80" t="s">
        <v>1263</v>
      </c>
      <c r="U332" s="61">
        <v>9.6926052164211861E-4</v>
      </c>
      <c r="V332" s="62">
        <v>7.6913085873633283E-4</v>
      </c>
      <c r="W332" s="30">
        <v>92076</v>
      </c>
      <c r="X332" s="63">
        <v>92076</v>
      </c>
      <c r="Y332" s="63">
        <v>184152</v>
      </c>
      <c r="Z332" s="67">
        <v>12228.54</v>
      </c>
      <c r="AA332" s="68">
        <v>12228.54</v>
      </c>
      <c r="AB332" s="68">
        <v>12228.54</v>
      </c>
      <c r="AC332" s="68">
        <v>12228.54</v>
      </c>
      <c r="AD332" s="66">
        <v>48914.16</v>
      </c>
      <c r="AE332" s="67">
        <v>22710.15</v>
      </c>
      <c r="AF332" s="68">
        <v>22710.15</v>
      </c>
      <c r="AG332" s="68">
        <v>22710.15</v>
      </c>
      <c r="AH332" s="68">
        <v>22710.15</v>
      </c>
      <c r="AI332" s="66">
        <v>90840.58</v>
      </c>
      <c r="AJ332" s="69">
        <v>323906.74</v>
      </c>
      <c r="AK332" s="406" t="s">
        <v>1258</v>
      </c>
      <c r="AL332" s="407">
        <v>61126.054988709904</v>
      </c>
      <c r="AM332" s="434">
        <f t="shared" si="209"/>
        <v>198012.90322580645</v>
      </c>
      <c r="AN332" s="435">
        <f t="shared" si="210"/>
        <v>52595.870967741939</v>
      </c>
      <c r="AO332" s="436">
        <f t="shared" si="211"/>
        <v>97678.043010752692</v>
      </c>
      <c r="AP332" s="437">
        <f t="shared" si="212"/>
        <v>3.24</v>
      </c>
      <c r="AQ332" s="438">
        <f t="shared" si="212"/>
        <v>0.86</v>
      </c>
      <c r="AR332" s="438">
        <f t="shared" si="212"/>
        <v>1.6</v>
      </c>
      <c r="AS332" s="443">
        <f t="shared" si="213"/>
        <v>5.7000000000000011</v>
      </c>
      <c r="AT332" s="437">
        <f t="shared" si="214"/>
        <v>3.01</v>
      </c>
      <c r="AU332" s="438">
        <f t="shared" si="215"/>
        <v>0.8</v>
      </c>
      <c r="AV332" s="438">
        <f t="shared" si="216"/>
        <v>1.49</v>
      </c>
      <c r="AW332" s="444">
        <f t="shared" si="217"/>
        <v>5.3</v>
      </c>
      <c r="AX332" s="441">
        <f t="shared" si="218"/>
        <v>3.01</v>
      </c>
      <c r="AY332" s="70">
        <f t="shared" si="219"/>
        <v>4</v>
      </c>
      <c r="AZ332" s="438">
        <f t="shared" si="196"/>
        <v>0.2</v>
      </c>
      <c r="BA332" s="442">
        <f t="shared" si="197"/>
        <v>0.37</v>
      </c>
      <c r="BB332" s="438">
        <f t="shared" si="220"/>
        <v>3.01</v>
      </c>
      <c r="BC332" s="70">
        <v>4</v>
      </c>
      <c r="BD332" s="438">
        <f t="shared" si="198"/>
        <v>0.2</v>
      </c>
      <c r="BE332" s="442">
        <f t="shared" si="199"/>
        <v>0.37</v>
      </c>
      <c r="BF332" s="438">
        <f t="shared" si="221"/>
        <v>3.01</v>
      </c>
      <c r="BG332" s="70">
        <v>4</v>
      </c>
      <c r="BH332" s="438">
        <f t="shared" si="200"/>
        <v>0.2</v>
      </c>
      <c r="BI332" s="442">
        <f t="shared" si="201"/>
        <v>0.37</v>
      </c>
      <c r="BJ332" s="438">
        <f t="shared" si="222"/>
        <v>3.01</v>
      </c>
      <c r="BK332" s="70">
        <v>4</v>
      </c>
      <c r="BL332" s="438">
        <f t="shared" si="202"/>
        <v>0.2</v>
      </c>
      <c r="BM332" s="442">
        <f t="shared" si="203"/>
        <v>0.37</v>
      </c>
      <c r="BN332" s="93">
        <v>0</v>
      </c>
      <c r="BO332" s="93">
        <f>+INDEX(FY2018_ALL_Targets!DV:DV,MATCH('Final Comp Values'!C332,FY2018_ALL_Targets!B:B,0))</f>
        <v>0</v>
      </c>
      <c r="BP332" s="93">
        <f>++INDEX(FY2018_ALL_Targets!DW:DW,MATCH('Final Comp Values'!C332,FY2018_ALL_Targets!B:B,0))</f>
        <v>0</v>
      </c>
      <c r="BQ332" s="539">
        <f>++INDEX(FY2018_ALL_Targets!DX:DX,MATCH('Final Comp Values'!$C332,FY2018_ALL_Targets!$B:$B,0))</f>
        <v>0</v>
      </c>
      <c r="BR332" s="437">
        <f t="shared" si="204"/>
        <v>0</v>
      </c>
      <c r="BS332" s="438">
        <f t="shared" si="205"/>
        <v>0</v>
      </c>
      <c r="BT332" s="543">
        <f t="shared" si="223"/>
        <v>0</v>
      </c>
      <c r="BU332" s="437">
        <f t="shared" si="195"/>
        <v>5.29</v>
      </c>
      <c r="BV332" s="438">
        <f t="shared" si="206"/>
        <v>323356.83089027542</v>
      </c>
      <c r="BW332" s="548">
        <f t="shared" si="224"/>
        <v>8.7219775672245641E-4</v>
      </c>
      <c r="BX332" s="437">
        <f t="shared" si="207"/>
        <v>0</v>
      </c>
      <c r="BY332" s="551">
        <f t="shared" si="208"/>
        <v>0</v>
      </c>
      <c r="BZ332" s="471">
        <f t="shared" si="225"/>
        <v>0</v>
      </c>
      <c r="CA332" s="469">
        <f t="shared" si="226"/>
        <v>323906.74</v>
      </c>
      <c r="CB332" s="471">
        <f t="shared" si="227"/>
        <v>323356.83089027542</v>
      </c>
      <c r="CC332" s="471">
        <f t="shared" si="228"/>
        <v>-9.9999999999997868E-3</v>
      </c>
      <c r="CD332" s="474">
        <f t="shared" si="229"/>
        <v>-611.14479245281723</v>
      </c>
      <c r="CE332" s="474">
        <f t="shared" si="230"/>
        <v>-549.90910972456913</v>
      </c>
      <c r="CF332" s="472">
        <f t="shared" si="231"/>
        <v>-61.235682728248094</v>
      </c>
      <c r="CG332" s="473">
        <f t="shared" si="232"/>
        <v>0</v>
      </c>
    </row>
    <row r="333" spans="1:85" s="71" customFormat="1" ht="15.75" customHeight="1" x14ac:dyDescent="0.25">
      <c r="A333" s="124">
        <v>1026514</v>
      </c>
      <c r="B333" s="125">
        <v>103892</v>
      </c>
      <c r="C333" s="125">
        <v>676222</v>
      </c>
      <c r="D333" s="125" t="s">
        <v>1297</v>
      </c>
      <c r="E333" s="126" t="s">
        <v>476</v>
      </c>
      <c r="F333" s="126" t="s">
        <v>1402</v>
      </c>
      <c r="G333" s="127" t="s">
        <v>1260</v>
      </c>
      <c r="H333" s="128" t="s">
        <v>1403</v>
      </c>
      <c r="I333" s="70" t="s">
        <v>35</v>
      </c>
      <c r="J333" s="70" t="s">
        <v>35</v>
      </c>
      <c r="K333" s="70" t="s">
        <v>1262</v>
      </c>
      <c r="L333" s="70"/>
      <c r="M333" s="70"/>
      <c r="N333" s="77"/>
      <c r="O333" s="86">
        <v>1016971</v>
      </c>
      <c r="P333" s="78">
        <v>20955</v>
      </c>
      <c r="Q333" s="79">
        <v>41640</v>
      </c>
      <c r="R333" s="79">
        <v>42004</v>
      </c>
      <c r="S333" s="78">
        <v>20955</v>
      </c>
      <c r="T333" s="80" t="s">
        <v>1263</v>
      </c>
      <c r="U333" s="61">
        <v>2.6859103717284572E-3</v>
      </c>
      <c r="V333" s="62">
        <v>2.1313326031234931E-3</v>
      </c>
      <c r="W333" s="30">
        <v>255151</v>
      </c>
      <c r="X333" s="63">
        <v>255151</v>
      </c>
      <c r="Y333" s="63">
        <v>510302</v>
      </c>
      <c r="Z333" s="67">
        <v>33886.410000000003</v>
      </c>
      <c r="AA333" s="68">
        <v>33886.410000000003</v>
      </c>
      <c r="AB333" s="68">
        <v>33886.410000000003</v>
      </c>
      <c r="AC333" s="68">
        <v>33886.410000000003</v>
      </c>
      <c r="AD333" s="66">
        <v>135545.64000000001</v>
      </c>
      <c r="AE333" s="67">
        <v>62931.91</v>
      </c>
      <c r="AF333" s="68">
        <v>62931.91</v>
      </c>
      <c r="AG333" s="68">
        <v>62931.91</v>
      </c>
      <c r="AH333" s="68">
        <v>62931.91</v>
      </c>
      <c r="AI333" s="66">
        <v>251727.62</v>
      </c>
      <c r="AJ333" s="69">
        <v>897575.26</v>
      </c>
      <c r="AK333" s="406" t="s">
        <v>1297</v>
      </c>
      <c r="AL333" s="407">
        <v>39786.959998239028</v>
      </c>
      <c r="AM333" s="434">
        <f t="shared" si="209"/>
        <v>548711.82795698929</v>
      </c>
      <c r="AN333" s="435">
        <f t="shared" si="210"/>
        <v>145748.00000000003</v>
      </c>
      <c r="AO333" s="436">
        <f t="shared" si="211"/>
        <v>270674.86021505378</v>
      </c>
      <c r="AP333" s="437">
        <f t="shared" si="212"/>
        <v>13.79</v>
      </c>
      <c r="AQ333" s="438">
        <f t="shared" si="212"/>
        <v>3.66</v>
      </c>
      <c r="AR333" s="438">
        <f t="shared" si="212"/>
        <v>6.8</v>
      </c>
      <c r="AS333" s="443">
        <f t="shared" si="213"/>
        <v>24.25</v>
      </c>
      <c r="AT333" s="437">
        <f t="shared" si="214"/>
        <v>12.83</v>
      </c>
      <c r="AU333" s="438">
        <f t="shared" si="215"/>
        <v>3.41</v>
      </c>
      <c r="AV333" s="438">
        <f t="shared" si="216"/>
        <v>6.33</v>
      </c>
      <c r="AW333" s="444">
        <f t="shared" si="217"/>
        <v>22.57</v>
      </c>
      <c r="AX333" s="441">
        <f t="shared" si="218"/>
        <v>12.83</v>
      </c>
      <c r="AY333" s="70">
        <f t="shared" si="219"/>
        <v>4</v>
      </c>
      <c r="AZ333" s="438">
        <f t="shared" si="196"/>
        <v>0.85</v>
      </c>
      <c r="BA333" s="442">
        <f t="shared" si="197"/>
        <v>1.58</v>
      </c>
      <c r="BB333" s="438">
        <f t="shared" si="220"/>
        <v>12.83</v>
      </c>
      <c r="BC333" s="70">
        <v>4</v>
      </c>
      <c r="BD333" s="438">
        <f t="shared" si="198"/>
        <v>0.85</v>
      </c>
      <c r="BE333" s="442">
        <f t="shared" si="199"/>
        <v>1.58</v>
      </c>
      <c r="BF333" s="438">
        <f t="shared" si="221"/>
        <v>12.83</v>
      </c>
      <c r="BG333" s="70">
        <v>4</v>
      </c>
      <c r="BH333" s="438">
        <f t="shared" si="200"/>
        <v>0.85</v>
      </c>
      <c r="BI333" s="442">
        <f t="shared" si="201"/>
        <v>1.58</v>
      </c>
      <c r="BJ333" s="438">
        <f t="shared" si="222"/>
        <v>12.83</v>
      </c>
      <c r="BK333" s="70">
        <v>4</v>
      </c>
      <c r="BL333" s="438">
        <f t="shared" si="202"/>
        <v>0.85</v>
      </c>
      <c r="BM333" s="442">
        <f t="shared" si="203"/>
        <v>1.58</v>
      </c>
      <c r="BN333" s="93">
        <v>0</v>
      </c>
      <c r="BO333" s="93">
        <f>+INDEX(FY2018_ALL_Targets!DV:DV,MATCH('Final Comp Values'!C333,FY2018_ALL_Targets!B:B,0))</f>
        <v>0</v>
      </c>
      <c r="BP333" s="93">
        <f>++INDEX(FY2018_ALL_Targets!DW:DW,MATCH('Final Comp Values'!C333,FY2018_ALL_Targets!B:B,0))</f>
        <v>0</v>
      </c>
      <c r="BQ333" s="539">
        <f>++INDEX(FY2018_ALL_Targets!DX:DX,MATCH('Final Comp Values'!$C333,FY2018_ALL_Targets!$B:$B,0))</f>
        <v>0</v>
      </c>
      <c r="BR333" s="437">
        <f t="shared" si="204"/>
        <v>0</v>
      </c>
      <c r="BS333" s="438">
        <f t="shared" si="205"/>
        <v>0</v>
      </c>
      <c r="BT333" s="543">
        <f t="shared" si="223"/>
        <v>0</v>
      </c>
      <c r="BU333" s="437">
        <f t="shared" si="195"/>
        <v>22.55</v>
      </c>
      <c r="BV333" s="438">
        <f t="shared" si="206"/>
        <v>897195.94796029013</v>
      </c>
      <c r="BW333" s="548">
        <f t="shared" si="224"/>
        <v>2.420027098227528E-3</v>
      </c>
      <c r="BX333" s="437">
        <f t="shared" si="207"/>
        <v>0</v>
      </c>
      <c r="BY333" s="551">
        <f t="shared" si="208"/>
        <v>0</v>
      </c>
      <c r="BZ333" s="471">
        <f t="shared" si="225"/>
        <v>0</v>
      </c>
      <c r="CA333" s="469">
        <f t="shared" si="226"/>
        <v>897575.26</v>
      </c>
      <c r="CB333" s="471">
        <f t="shared" si="227"/>
        <v>897195.94796029013</v>
      </c>
      <c r="CC333" s="471">
        <f t="shared" si="228"/>
        <v>-1.9999999999999574E-2</v>
      </c>
      <c r="CD333" s="474">
        <f t="shared" si="229"/>
        <v>-795.37019051837035</v>
      </c>
      <c r="CE333" s="474">
        <f t="shared" si="230"/>
        <v>-379.31203970988281</v>
      </c>
      <c r="CF333" s="472">
        <f t="shared" si="231"/>
        <v>-416.05815080848754</v>
      </c>
      <c r="CG333" s="473">
        <f t="shared" si="232"/>
        <v>0</v>
      </c>
    </row>
    <row r="334" spans="1:85" s="71" customFormat="1" ht="15.75" customHeight="1" x14ac:dyDescent="0.25">
      <c r="A334" s="124">
        <v>1026611</v>
      </c>
      <c r="B334" s="125">
        <v>103284</v>
      </c>
      <c r="C334" s="125">
        <v>676180</v>
      </c>
      <c r="D334" s="125" t="s">
        <v>1297</v>
      </c>
      <c r="E334" s="126" t="s">
        <v>450</v>
      </c>
      <c r="F334" s="126" t="s">
        <v>1404</v>
      </c>
      <c r="G334" s="127" t="s">
        <v>1260</v>
      </c>
      <c r="H334" s="128" t="s">
        <v>1403</v>
      </c>
      <c r="I334" s="70" t="s">
        <v>35</v>
      </c>
      <c r="J334" s="70" t="s">
        <v>35</v>
      </c>
      <c r="K334" s="70" t="s">
        <v>1262</v>
      </c>
      <c r="L334" s="70"/>
      <c r="M334" s="70"/>
      <c r="N334" s="77"/>
      <c r="O334" s="86">
        <v>1015416</v>
      </c>
      <c r="P334" s="78">
        <v>27747</v>
      </c>
      <c r="Q334" s="79">
        <v>41640</v>
      </c>
      <c r="R334" s="79">
        <v>42004</v>
      </c>
      <c r="S334" s="78">
        <v>27747</v>
      </c>
      <c r="T334" s="80" t="s">
        <v>1263</v>
      </c>
      <c r="U334" s="61">
        <v>3.5564760240682177E-3</v>
      </c>
      <c r="V334" s="62">
        <v>2.822146778280485E-3</v>
      </c>
      <c r="W334" s="30">
        <v>337851</v>
      </c>
      <c r="X334" s="63">
        <v>337851</v>
      </c>
      <c r="Y334" s="63">
        <v>675702</v>
      </c>
      <c r="Z334" s="67">
        <v>44869.78</v>
      </c>
      <c r="AA334" s="68">
        <v>44869.78</v>
      </c>
      <c r="AB334" s="68">
        <v>44869.78</v>
      </c>
      <c r="AC334" s="68">
        <v>44869.78</v>
      </c>
      <c r="AD334" s="66">
        <v>179479.12</v>
      </c>
      <c r="AE334" s="67">
        <v>83329.59</v>
      </c>
      <c r="AF334" s="68">
        <v>83329.59</v>
      </c>
      <c r="AG334" s="68">
        <v>83329.59</v>
      </c>
      <c r="AH334" s="68">
        <v>83329.59</v>
      </c>
      <c r="AI334" s="66">
        <v>333318.36</v>
      </c>
      <c r="AJ334" s="69">
        <v>1188499.48</v>
      </c>
      <c r="AK334" s="406" t="s">
        <v>1297</v>
      </c>
      <c r="AL334" s="407">
        <v>39786.959998239028</v>
      </c>
      <c r="AM334" s="434">
        <f t="shared" si="209"/>
        <v>726561.29032258072</v>
      </c>
      <c r="AN334" s="435">
        <f t="shared" si="210"/>
        <v>192988.30107526883</v>
      </c>
      <c r="AO334" s="436">
        <f t="shared" si="211"/>
        <v>358406.83870967745</v>
      </c>
      <c r="AP334" s="437">
        <f t="shared" si="212"/>
        <v>18.260000000000002</v>
      </c>
      <c r="AQ334" s="438">
        <f t="shared" si="212"/>
        <v>4.8499999999999996</v>
      </c>
      <c r="AR334" s="438">
        <f t="shared" si="212"/>
        <v>9.01</v>
      </c>
      <c r="AS334" s="443">
        <f t="shared" si="213"/>
        <v>32.119999999999997</v>
      </c>
      <c r="AT334" s="437">
        <f t="shared" si="214"/>
        <v>16.98</v>
      </c>
      <c r="AU334" s="438">
        <f t="shared" si="215"/>
        <v>4.51</v>
      </c>
      <c r="AV334" s="438">
        <f t="shared" si="216"/>
        <v>8.3800000000000008</v>
      </c>
      <c r="AW334" s="444">
        <f t="shared" si="217"/>
        <v>29.870000000000005</v>
      </c>
      <c r="AX334" s="441">
        <f t="shared" si="218"/>
        <v>16.98</v>
      </c>
      <c r="AY334" s="70">
        <f t="shared" si="219"/>
        <v>4</v>
      </c>
      <c r="AZ334" s="438">
        <f t="shared" si="196"/>
        <v>1.1299999999999999</v>
      </c>
      <c r="BA334" s="442">
        <f t="shared" si="197"/>
        <v>2.1</v>
      </c>
      <c r="BB334" s="438">
        <f t="shared" si="220"/>
        <v>16.98</v>
      </c>
      <c r="BC334" s="70">
        <v>4</v>
      </c>
      <c r="BD334" s="438">
        <f t="shared" si="198"/>
        <v>1.1299999999999999</v>
      </c>
      <c r="BE334" s="442">
        <f t="shared" si="199"/>
        <v>2.1</v>
      </c>
      <c r="BF334" s="438">
        <f t="shared" si="221"/>
        <v>16.98</v>
      </c>
      <c r="BG334" s="70">
        <v>4</v>
      </c>
      <c r="BH334" s="438">
        <f t="shared" si="200"/>
        <v>1.1299999999999999</v>
      </c>
      <c r="BI334" s="442">
        <f t="shared" si="201"/>
        <v>2.1</v>
      </c>
      <c r="BJ334" s="438">
        <f t="shared" si="222"/>
        <v>16.98</v>
      </c>
      <c r="BK334" s="70">
        <v>4</v>
      </c>
      <c r="BL334" s="438">
        <f t="shared" si="202"/>
        <v>1.1299999999999999</v>
      </c>
      <c r="BM334" s="442">
        <f t="shared" si="203"/>
        <v>2.1</v>
      </c>
      <c r="BN334" s="93">
        <v>0</v>
      </c>
      <c r="BO334" s="93">
        <f>+INDEX(FY2018_ALL_Targets!DV:DV,MATCH('Final Comp Values'!C334,FY2018_ALL_Targets!B:B,0))</f>
        <v>0</v>
      </c>
      <c r="BP334" s="93">
        <f>++INDEX(FY2018_ALL_Targets!DW:DW,MATCH('Final Comp Values'!C334,FY2018_ALL_Targets!B:B,0))</f>
        <v>0</v>
      </c>
      <c r="BQ334" s="539">
        <f>++INDEX(FY2018_ALL_Targets!DX:DX,MATCH('Final Comp Values'!$C334,FY2018_ALL_Targets!$B:$B,0))</f>
        <v>0</v>
      </c>
      <c r="BR334" s="437">
        <f t="shared" si="204"/>
        <v>0</v>
      </c>
      <c r="BS334" s="438">
        <f t="shared" si="205"/>
        <v>0</v>
      </c>
      <c r="BT334" s="543">
        <f t="shared" si="223"/>
        <v>0</v>
      </c>
      <c r="BU334" s="437">
        <f t="shared" ref="BU334:BU365" si="233">((AY334-BO334)*AZ334)+((AY334-BP334)*BA334)+AX334</f>
        <v>29.9</v>
      </c>
      <c r="BV334" s="438">
        <f t="shared" si="206"/>
        <v>1189630.1039473468</v>
      </c>
      <c r="BW334" s="548">
        <f t="shared" si="224"/>
        <v>3.2088164184923759E-3</v>
      </c>
      <c r="BX334" s="437">
        <f t="shared" si="207"/>
        <v>0</v>
      </c>
      <c r="BY334" s="551">
        <f t="shared" si="208"/>
        <v>0</v>
      </c>
      <c r="BZ334" s="471">
        <f t="shared" si="225"/>
        <v>0</v>
      </c>
      <c r="CA334" s="469">
        <f t="shared" si="226"/>
        <v>1188499.48</v>
      </c>
      <c r="CB334" s="471">
        <f t="shared" si="227"/>
        <v>1189630.1039473468</v>
      </c>
      <c r="CC334" s="471">
        <f t="shared" si="228"/>
        <v>2.9999999999994031E-2</v>
      </c>
      <c r="CD334" s="474">
        <f t="shared" si="229"/>
        <v>1193.6720589217575</v>
      </c>
      <c r="CE334" s="474">
        <f t="shared" si="230"/>
        <v>1130.6239473468158</v>
      </c>
      <c r="CF334" s="472">
        <f t="shared" si="231"/>
        <v>63.048111574941686</v>
      </c>
      <c r="CG334" s="473">
        <f t="shared" si="232"/>
        <v>0</v>
      </c>
    </row>
    <row r="335" spans="1:85" s="71" customFormat="1" ht="15.75" customHeight="1" x14ac:dyDescent="0.25">
      <c r="A335" s="124">
        <v>1026617</v>
      </c>
      <c r="B335" s="125">
        <v>104778</v>
      </c>
      <c r="C335" s="125">
        <v>676299</v>
      </c>
      <c r="D335" s="125" t="s">
        <v>1297</v>
      </c>
      <c r="E335" s="126" t="s">
        <v>506</v>
      </c>
      <c r="F335" s="126" t="s">
        <v>1405</v>
      </c>
      <c r="G335" s="127" t="s">
        <v>1260</v>
      </c>
      <c r="H335" s="128" t="s">
        <v>1403</v>
      </c>
      <c r="I335" s="70" t="s">
        <v>35</v>
      </c>
      <c r="J335" s="70" t="s">
        <v>35</v>
      </c>
      <c r="K335" s="70" t="s">
        <v>1262</v>
      </c>
      <c r="L335" s="70"/>
      <c r="M335" s="70"/>
      <c r="N335" s="77"/>
      <c r="O335" s="86">
        <v>1019393</v>
      </c>
      <c r="P335" s="78">
        <v>26334</v>
      </c>
      <c r="Q335" s="79">
        <v>41640</v>
      </c>
      <c r="R335" s="79">
        <v>42004</v>
      </c>
      <c r="S335" s="78">
        <v>26334</v>
      </c>
      <c r="T335" s="80" t="s">
        <v>1263</v>
      </c>
      <c r="U335" s="61">
        <v>3.3753645301406441E-3</v>
      </c>
      <c r="V335" s="62">
        <v>2.6784305784134607E-3</v>
      </c>
      <c r="W335" s="30">
        <v>320646</v>
      </c>
      <c r="X335" s="63">
        <v>320646</v>
      </c>
      <c r="Y335" s="63">
        <v>641292</v>
      </c>
      <c r="Z335" s="67">
        <v>42584.81</v>
      </c>
      <c r="AA335" s="68">
        <v>42584.81</v>
      </c>
      <c r="AB335" s="68">
        <v>42584.81</v>
      </c>
      <c r="AC335" s="68">
        <v>42584.81</v>
      </c>
      <c r="AD335" s="66">
        <v>170339.25</v>
      </c>
      <c r="AE335" s="67">
        <v>79086.080000000002</v>
      </c>
      <c r="AF335" s="68">
        <v>79086.080000000002</v>
      </c>
      <c r="AG335" s="68">
        <v>79086.080000000002</v>
      </c>
      <c r="AH335" s="68">
        <v>79086.080000000002</v>
      </c>
      <c r="AI335" s="66">
        <v>316344.31</v>
      </c>
      <c r="AJ335" s="69">
        <v>1127975.56</v>
      </c>
      <c r="AK335" s="406" t="s">
        <v>1297</v>
      </c>
      <c r="AL335" s="407">
        <v>39786.959998239028</v>
      </c>
      <c r="AM335" s="434">
        <f t="shared" si="209"/>
        <v>689561.29032258072</v>
      </c>
      <c r="AN335" s="435">
        <f t="shared" si="210"/>
        <v>183160.48387096776</v>
      </c>
      <c r="AO335" s="436">
        <f t="shared" si="211"/>
        <v>340155.17204301077</v>
      </c>
      <c r="AP335" s="437">
        <f t="shared" si="212"/>
        <v>17.329999999999998</v>
      </c>
      <c r="AQ335" s="438">
        <f t="shared" si="212"/>
        <v>4.5999999999999996</v>
      </c>
      <c r="AR335" s="438">
        <f t="shared" si="212"/>
        <v>8.5500000000000007</v>
      </c>
      <c r="AS335" s="443">
        <f t="shared" si="213"/>
        <v>30.48</v>
      </c>
      <c r="AT335" s="437">
        <f t="shared" si="214"/>
        <v>16.12</v>
      </c>
      <c r="AU335" s="438">
        <f t="shared" si="215"/>
        <v>4.28</v>
      </c>
      <c r="AV335" s="438">
        <f t="shared" si="216"/>
        <v>7.95</v>
      </c>
      <c r="AW335" s="444">
        <f t="shared" si="217"/>
        <v>28.35</v>
      </c>
      <c r="AX335" s="441">
        <f t="shared" si="218"/>
        <v>16.12</v>
      </c>
      <c r="AY335" s="70">
        <f t="shared" si="219"/>
        <v>4</v>
      </c>
      <c r="AZ335" s="438">
        <f t="shared" si="196"/>
        <v>1.07</v>
      </c>
      <c r="BA335" s="442">
        <f t="shared" si="197"/>
        <v>1.99</v>
      </c>
      <c r="BB335" s="438">
        <f t="shared" si="220"/>
        <v>16.12</v>
      </c>
      <c r="BC335" s="70">
        <v>4</v>
      </c>
      <c r="BD335" s="438">
        <f t="shared" si="198"/>
        <v>1.07</v>
      </c>
      <c r="BE335" s="442">
        <f t="shared" si="199"/>
        <v>1.99</v>
      </c>
      <c r="BF335" s="438">
        <f t="shared" si="221"/>
        <v>16.12</v>
      </c>
      <c r="BG335" s="70">
        <v>4</v>
      </c>
      <c r="BH335" s="438">
        <f t="shared" si="200"/>
        <v>1.07</v>
      </c>
      <c r="BI335" s="442">
        <f t="shared" si="201"/>
        <v>1.99</v>
      </c>
      <c r="BJ335" s="438">
        <f t="shared" si="222"/>
        <v>16.12</v>
      </c>
      <c r="BK335" s="70">
        <v>4</v>
      </c>
      <c r="BL335" s="438">
        <f t="shared" si="202"/>
        <v>1.07</v>
      </c>
      <c r="BM335" s="442">
        <f t="shared" si="203"/>
        <v>1.99</v>
      </c>
      <c r="BN335" s="93">
        <v>0</v>
      </c>
      <c r="BO335" s="93">
        <f>+INDEX(FY2018_ALL_Targets!DV:DV,MATCH('Final Comp Values'!C335,FY2018_ALL_Targets!B:B,0))</f>
        <v>0</v>
      </c>
      <c r="BP335" s="93">
        <f>++INDEX(FY2018_ALL_Targets!DW:DW,MATCH('Final Comp Values'!C335,FY2018_ALL_Targets!B:B,0))</f>
        <v>0</v>
      </c>
      <c r="BQ335" s="539">
        <f>++INDEX(FY2018_ALL_Targets!DX:DX,MATCH('Final Comp Values'!$C335,FY2018_ALL_Targets!$B:$B,0))</f>
        <v>0</v>
      </c>
      <c r="BR335" s="437">
        <f t="shared" si="204"/>
        <v>0</v>
      </c>
      <c r="BS335" s="438">
        <f t="shared" si="205"/>
        <v>0</v>
      </c>
      <c r="BT335" s="543">
        <f t="shared" si="223"/>
        <v>0</v>
      </c>
      <c r="BU335" s="437">
        <f t="shared" si="233"/>
        <v>28.36</v>
      </c>
      <c r="BV335" s="438">
        <f t="shared" si="206"/>
        <v>1128358.1855500587</v>
      </c>
      <c r="BW335" s="548">
        <f t="shared" si="224"/>
        <v>3.0435462751987889E-3</v>
      </c>
      <c r="BX335" s="437">
        <f t="shared" si="207"/>
        <v>0</v>
      </c>
      <c r="BY335" s="551">
        <f t="shared" si="208"/>
        <v>0</v>
      </c>
      <c r="BZ335" s="471">
        <f t="shared" si="225"/>
        <v>-3.1086244689504383E-15</v>
      </c>
      <c r="CA335" s="469">
        <f t="shared" si="226"/>
        <v>1127975.56</v>
      </c>
      <c r="CB335" s="471">
        <f t="shared" si="227"/>
        <v>1128358.1855500587</v>
      </c>
      <c r="CC335" s="471">
        <f t="shared" si="228"/>
        <v>9.9999999999980105E-3</v>
      </c>
      <c r="CD335" s="474">
        <f t="shared" si="229"/>
        <v>397.87497707223127</v>
      </c>
      <c r="CE335" s="474">
        <f t="shared" si="230"/>
        <v>382.62555005867034</v>
      </c>
      <c r="CF335" s="472">
        <f t="shared" si="231"/>
        <v>15.249427013560933</v>
      </c>
      <c r="CG335" s="473">
        <f t="shared" si="232"/>
        <v>0</v>
      </c>
    </row>
    <row r="336" spans="1:85" s="71" customFormat="1" ht="15.75" customHeight="1" x14ac:dyDescent="0.25">
      <c r="A336" s="124">
        <v>1027527</v>
      </c>
      <c r="B336" s="125">
        <v>4468</v>
      </c>
      <c r="C336" s="125">
        <v>675942</v>
      </c>
      <c r="D336" s="125" t="s">
        <v>1297</v>
      </c>
      <c r="E336" s="126" t="s">
        <v>684</v>
      </c>
      <c r="F336" s="126" t="s">
        <v>1406</v>
      </c>
      <c r="G336" s="127" t="s">
        <v>1260</v>
      </c>
      <c r="H336" s="128" t="s">
        <v>1403</v>
      </c>
      <c r="I336" s="70" t="s">
        <v>35</v>
      </c>
      <c r="J336" s="70" t="s">
        <v>1262</v>
      </c>
      <c r="K336" s="70" t="s">
        <v>35</v>
      </c>
      <c r="L336" s="70"/>
      <c r="M336" s="70"/>
      <c r="N336" s="77"/>
      <c r="O336" s="70">
        <v>1019687</v>
      </c>
      <c r="P336" s="78">
        <v>17212</v>
      </c>
      <c r="Q336" s="79">
        <v>41456</v>
      </c>
      <c r="R336" s="79">
        <v>41820</v>
      </c>
      <c r="S336" s="78">
        <v>17212</v>
      </c>
      <c r="T336" s="80" t="s">
        <v>1263</v>
      </c>
      <c r="U336" s="61">
        <v>2.2061507667950468E-3</v>
      </c>
      <c r="V336" s="62">
        <v>1.7506321529449564E-3</v>
      </c>
      <c r="W336" s="30">
        <v>209575</v>
      </c>
      <c r="X336" s="63">
        <v>209575</v>
      </c>
      <c r="Y336" s="63">
        <v>419150</v>
      </c>
      <c r="Z336" s="67">
        <v>27833.59</v>
      </c>
      <c r="AA336" s="68">
        <v>27833.59</v>
      </c>
      <c r="AB336" s="68">
        <v>27833.59</v>
      </c>
      <c r="AC336" s="68">
        <v>27833.59</v>
      </c>
      <c r="AD336" s="66">
        <v>111334.36</v>
      </c>
      <c r="AE336" s="67">
        <v>51690.96</v>
      </c>
      <c r="AF336" s="68">
        <v>51690.96</v>
      </c>
      <c r="AG336" s="68">
        <v>51690.96</v>
      </c>
      <c r="AH336" s="68">
        <v>51690.96</v>
      </c>
      <c r="AI336" s="66">
        <v>206763.82</v>
      </c>
      <c r="AJ336" s="69">
        <v>737248.17999999993</v>
      </c>
      <c r="AK336" s="406" t="s">
        <v>1297</v>
      </c>
      <c r="AL336" s="407">
        <v>39786.959998239028</v>
      </c>
      <c r="AM336" s="434">
        <f t="shared" si="209"/>
        <v>450698.92473118281</v>
      </c>
      <c r="AN336" s="435">
        <f t="shared" si="210"/>
        <v>119714.36559139786</v>
      </c>
      <c r="AO336" s="436">
        <f t="shared" si="211"/>
        <v>222326.68817204304</v>
      </c>
      <c r="AP336" s="437">
        <f t="shared" si="212"/>
        <v>11.33</v>
      </c>
      <c r="AQ336" s="438">
        <f t="shared" si="212"/>
        <v>3.01</v>
      </c>
      <c r="AR336" s="438">
        <f t="shared" si="212"/>
        <v>5.59</v>
      </c>
      <c r="AS336" s="443">
        <f t="shared" si="213"/>
        <v>19.93</v>
      </c>
      <c r="AT336" s="437">
        <f t="shared" si="214"/>
        <v>10.53</v>
      </c>
      <c r="AU336" s="438">
        <f t="shared" si="215"/>
        <v>2.8</v>
      </c>
      <c r="AV336" s="438">
        <f t="shared" si="216"/>
        <v>5.2</v>
      </c>
      <c r="AW336" s="444">
        <f t="shared" si="217"/>
        <v>18.529999999999998</v>
      </c>
      <c r="AX336" s="441">
        <f t="shared" si="218"/>
        <v>10.53</v>
      </c>
      <c r="AY336" s="70">
        <f t="shared" si="219"/>
        <v>4</v>
      </c>
      <c r="AZ336" s="438">
        <f t="shared" si="196"/>
        <v>0.7</v>
      </c>
      <c r="BA336" s="442">
        <f t="shared" si="197"/>
        <v>1.3</v>
      </c>
      <c r="BB336" s="438">
        <f t="shared" si="220"/>
        <v>10.53</v>
      </c>
      <c r="BC336" s="70">
        <v>4</v>
      </c>
      <c r="BD336" s="438">
        <f t="shared" si="198"/>
        <v>0.7</v>
      </c>
      <c r="BE336" s="442">
        <f t="shared" si="199"/>
        <v>1.3</v>
      </c>
      <c r="BF336" s="438">
        <f t="shared" si="221"/>
        <v>10.53</v>
      </c>
      <c r="BG336" s="70">
        <v>4</v>
      </c>
      <c r="BH336" s="438">
        <f t="shared" si="200"/>
        <v>0.7</v>
      </c>
      <c r="BI336" s="442">
        <f t="shared" si="201"/>
        <v>1.3</v>
      </c>
      <c r="BJ336" s="438">
        <f t="shared" si="222"/>
        <v>10.53</v>
      </c>
      <c r="BK336" s="70">
        <v>4</v>
      </c>
      <c r="BL336" s="438">
        <f t="shared" si="202"/>
        <v>0.7</v>
      </c>
      <c r="BM336" s="442">
        <f t="shared" si="203"/>
        <v>1.3</v>
      </c>
      <c r="BN336" s="93">
        <v>0</v>
      </c>
      <c r="BO336" s="93">
        <f>+INDEX(FY2018_ALL_Targets!DV:DV,MATCH('Final Comp Values'!C336,FY2018_ALL_Targets!B:B,0))</f>
        <v>0</v>
      </c>
      <c r="BP336" s="93">
        <f>++INDEX(FY2018_ALL_Targets!DW:DW,MATCH('Final Comp Values'!C336,FY2018_ALL_Targets!B:B,0))</f>
        <v>0</v>
      </c>
      <c r="BQ336" s="539">
        <f>++INDEX(FY2018_ALL_Targets!DX:DX,MATCH('Final Comp Values'!$C336,FY2018_ALL_Targets!$B:$B,0))</f>
        <v>0</v>
      </c>
      <c r="BR336" s="437">
        <f t="shared" si="204"/>
        <v>0</v>
      </c>
      <c r="BS336" s="438">
        <f t="shared" si="205"/>
        <v>0</v>
      </c>
      <c r="BT336" s="543">
        <f t="shared" si="223"/>
        <v>0</v>
      </c>
      <c r="BU336" s="437">
        <f t="shared" si="233"/>
        <v>18.53</v>
      </c>
      <c r="BV336" s="438">
        <f t="shared" si="206"/>
        <v>737252.36876736919</v>
      </c>
      <c r="BW336" s="548">
        <f t="shared" si="224"/>
        <v>1.9886076332663455E-3</v>
      </c>
      <c r="BX336" s="437">
        <f t="shared" si="207"/>
        <v>0</v>
      </c>
      <c r="BY336" s="551">
        <f t="shared" si="208"/>
        <v>0</v>
      </c>
      <c r="BZ336" s="471">
        <f t="shared" si="225"/>
        <v>1.7763568394002505E-15</v>
      </c>
      <c r="CA336" s="469">
        <f t="shared" si="226"/>
        <v>737248.17999999993</v>
      </c>
      <c r="CB336" s="471">
        <f t="shared" si="227"/>
        <v>737252.36876736919</v>
      </c>
      <c r="CC336" s="471">
        <f t="shared" si="228"/>
        <v>0</v>
      </c>
      <c r="CD336" s="474">
        <f t="shared" si="229"/>
        <v>0</v>
      </c>
      <c r="CE336" s="474">
        <f t="shared" si="230"/>
        <v>4.1887673692544922</v>
      </c>
      <c r="CF336" s="472">
        <f t="shared" si="231"/>
        <v>-4.1887673692544922</v>
      </c>
      <c r="CG336" s="473">
        <f t="shared" si="232"/>
        <v>0</v>
      </c>
    </row>
    <row r="337" spans="1:85" s="71" customFormat="1" ht="15.75" customHeight="1" x14ac:dyDescent="0.25">
      <c r="A337" s="124">
        <v>1026602</v>
      </c>
      <c r="B337" s="125">
        <v>4029</v>
      </c>
      <c r="C337" s="125">
        <v>675360</v>
      </c>
      <c r="D337" s="125" t="s">
        <v>1274</v>
      </c>
      <c r="E337" s="126" t="s">
        <v>162</v>
      </c>
      <c r="F337" s="126" t="s">
        <v>1407</v>
      </c>
      <c r="G337" s="127" t="s">
        <v>1260</v>
      </c>
      <c r="H337" s="128" t="s">
        <v>1407</v>
      </c>
      <c r="I337" s="70" t="s">
        <v>35</v>
      </c>
      <c r="J337" s="70" t="s">
        <v>35</v>
      </c>
      <c r="K337" s="70" t="s">
        <v>1262</v>
      </c>
      <c r="L337" s="70"/>
      <c r="M337" s="70"/>
      <c r="N337" s="77"/>
      <c r="O337" s="70">
        <v>1025526</v>
      </c>
      <c r="P337" s="78">
        <v>26318</v>
      </c>
      <c r="Q337" s="79">
        <v>41640</v>
      </c>
      <c r="R337" s="79">
        <v>42004</v>
      </c>
      <c r="S337" s="78">
        <v>26318</v>
      </c>
      <c r="T337" s="80" t="s">
        <v>1263</v>
      </c>
      <c r="U337" s="61">
        <v>3.3733137276616338E-3</v>
      </c>
      <c r="V337" s="62">
        <v>2.6768032187546691E-3</v>
      </c>
      <c r="W337" s="30">
        <v>320451</v>
      </c>
      <c r="X337" s="63">
        <v>320451</v>
      </c>
      <c r="Y337" s="63">
        <v>640902</v>
      </c>
      <c r="Z337" s="67">
        <v>42558.94</v>
      </c>
      <c r="AA337" s="68">
        <v>42558.94</v>
      </c>
      <c r="AB337" s="68">
        <v>42558.94</v>
      </c>
      <c r="AC337" s="68">
        <v>42558.94</v>
      </c>
      <c r="AD337" s="66">
        <v>170235.75</v>
      </c>
      <c r="AE337" s="67">
        <v>79038.03</v>
      </c>
      <c r="AF337" s="68">
        <v>79038.03</v>
      </c>
      <c r="AG337" s="68">
        <v>79038.03</v>
      </c>
      <c r="AH337" s="68">
        <v>79038.03</v>
      </c>
      <c r="AI337" s="66">
        <v>316152.11</v>
      </c>
      <c r="AJ337" s="69">
        <v>1127289.8599999999</v>
      </c>
      <c r="AK337" s="406" t="s">
        <v>1274</v>
      </c>
      <c r="AL337" s="407">
        <v>58134.265874579767</v>
      </c>
      <c r="AM337" s="434">
        <f t="shared" si="209"/>
        <v>689141.93548387103</v>
      </c>
      <c r="AN337" s="435">
        <f t="shared" si="210"/>
        <v>183049.19354838712</v>
      </c>
      <c r="AO337" s="436">
        <f t="shared" si="211"/>
        <v>339948.50537634408</v>
      </c>
      <c r="AP337" s="437">
        <f t="shared" si="212"/>
        <v>11.85</v>
      </c>
      <c r="AQ337" s="438">
        <f t="shared" si="212"/>
        <v>3.15</v>
      </c>
      <c r="AR337" s="438">
        <f t="shared" si="212"/>
        <v>5.85</v>
      </c>
      <c r="AS337" s="443">
        <f t="shared" si="213"/>
        <v>20.85</v>
      </c>
      <c r="AT337" s="437">
        <f t="shared" si="214"/>
        <v>11.02</v>
      </c>
      <c r="AU337" s="438">
        <f t="shared" si="215"/>
        <v>2.93</v>
      </c>
      <c r="AV337" s="438">
        <f t="shared" si="216"/>
        <v>5.44</v>
      </c>
      <c r="AW337" s="444">
        <f t="shared" si="217"/>
        <v>19.39</v>
      </c>
      <c r="AX337" s="441">
        <f t="shared" si="218"/>
        <v>11.02</v>
      </c>
      <c r="AY337" s="70">
        <f t="shared" si="219"/>
        <v>4</v>
      </c>
      <c r="AZ337" s="438">
        <f t="shared" si="196"/>
        <v>0.73</v>
      </c>
      <c r="BA337" s="442">
        <f t="shared" si="197"/>
        <v>1.36</v>
      </c>
      <c r="BB337" s="438">
        <f t="shared" si="220"/>
        <v>11.02</v>
      </c>
      <c r="BC337" s="70">
        <v>4</v>
      </c>
      <c r="BD337" s="438">
        <f t="shared" si="198"/>
        <v>0.73</v>
      </c>
      <c r="BE337" s="442">
        <f t="shared" si="199"/>
        <v>1.36</v>
      </c>
      <c r="BF337" s="438">
        <f t="shared" si="221"/>
        <v>11.02</v>
      </c>
      <c r="BG337" s="70">
        <v>4</v>
      </c>
      <c r="BH337" s="438">
        <f t="shared" si="200"/>
        <v>0.73</v>
      </c>
      <c r="BI337" s="442">
        <f t="shared" si="201"/>
        <v>1.36</v>
      </c>
      <c r="BJ337" s="438">
        <f t="shared" si="222"/>
        <v>11.02</v>
      </c>
      <c r="BK337" s="70">
        <v>4</v>
      </c>
      <c r="BL337" s="438">
        <f t="shared" si="202"/>
        <v>0.73</v>
      </c>
      <c r="BM337" s="442">
        <f t="shared" si="203"/>
        <v>1.36</v>
      </c>
      <c r="BN337" s="93">
        <v>0</v>
      </c>
      <c r="BO337" s="93">
        <f>+INDEX(FY2018_ALL_Targets!DV:DV,MATCH('Final Comp Values'!C337,FY2018_ALL_Targets!B:B,0))</f>
        <v>0</v>
      </c>
      <c r="BP337" s="93">
        <f>++INDEX(FY2018_ALL_Targets!DW:DW,MATCH('Final Comp Values'!C337,FY2018_ALL_Targets!B:B,0))</f>
        <v>0</v>
      </c>
      <c r="BQ337" s="539">
        <f>++INDEX(FY2018_ALL_Targets!DX:DX,MATCH('Final Comp Values'!$C337,FY2018_ALL_Targets!$B:$B,0))</f>
        <v>0</v>
      </c>
      <c r="BR337" s="437">
        <f t="shared" si="204"/>
        <v>0</v>
      </c>
      <c r="BS337" s="438">
        <f t="shared" si="205"/>
        <v>0</v>
      </c>
      <c r="BT337" s="543">
        <f t="shared" si="223"/>
        <v>0</v>
      </c>
      <c r="BU337" s="437">
        <f t="shared" si="233"/>
        <v>19.38</v>
      </c>
      <c r="BV337" s="438">
        <f t="shared" si="206"/>
        <v>1126642.0726493557</v>
      </c>
      <c r="BW337" s="548">
        <f t="shared" si="224"/>
        <v>3.0389173647219184E-3</v>
      </c>
      <c r="BX337" s="437">
        <f t="shared" si="207"/>
        <v>0</v>
      </c>
      <c r="BY337" s="551">
        <f t="shared" si="208"/>
        <v>0</v>
      </c>
      <c r="BZ337" s="471">
        <f t="shared" si="225"/>
        <v>0</v>
      </c>
      <c r="CA337" s="469">
        <f t="shared" si="226"/>
        <v>1127289.8599999999</v>
      </c>
      <c r="CB337" s="471">
        <f t="shared" si="227"/>
        <v>1126642.0726493557</v>
      </c>
      <c r="CC337" s="471">
        <f t="shared" si="228"/>
        <v>-1.0000000000001563E-2</v>
      </c>
      <c r="CD337" s="474">
        <f t="shared" si="229"/>
        <v>-581.37692625073544</v>
      </c>
      <c r="CE337" s="474">
        <f t="shared" si="230"/>
        <v>-647.78735064412467</v>
      </c>
      <c r="CF337" s="472">
        <f t="shared" si="231"/>
        <v>66.410424393389235</v>
      </c>
      <c r="CG337" s="473">
        <f t="shared" si="232"/>
        <v>0</v>
      </c>
    </row>
    <row r="338" spans="1:85" s="71" customFormat="1" ht="15.75" customHeight="1" x14ac:dyDescent="0.25">
      <c r="A338" s="124">
        <v>1026825</v>
      </c>
      <c r="B338" s="125">
        <v>4558</v>
      </c>
      <c r="C338" s="125">
        <v>676316</v>
      </c>
      <c r="D338" s="125" t="s">
        <v>1274</v>
      </c>
      <c r="E338" s="126" t="s">
        <v>722</v>
      </c>
      <c r="F338" s="126" t="s">
        <v>1407</v>
      </c>
      <c r="G338" s="127" t="s">
        <v>1260</v>
      </c>
      <c r="H338" s="128" t="s">
        <v>1407</v>
      </c>
      <c r="I338" s="70" t="s">
        <v>35</v>
      </c>
      <c r="J338" s="70" t="s">
        <v>35</v>
      </c>
      <c r="K338" s="70" t="s">
        <v>1262</v>
      </c>
      <c r="L338" s="70"/>
      <c r="M338" s="70"/>
      <c r="N338" s="77"/>
      <c r="O338" s="70">
        <v>1020463</v>
      </c>
      <c r="P338" s="78">
        <v>15783</v>
      </c>
      <c r="Q338" s="79">
        <v>41640</v>
      </c>
      <c r="R338" s="79">
        <v>42004</v>
      </c>
      <c r="S338" s="78">
        <v>15783</v>
      </c>
      <c r="T338" s="80" t="s">
        <v>1263</v>
      </c>
      <c r="U338" s="61">
        <v>2.0229884703884629E-3</v>
      </c>
      <c r="V338" s="62">
        <v>1.6052885934191407E-3</v>
      </c>
      <c r="W338" s="30">
        <v>192176</v>
      </c>
      <c r="X338" s="63">
        <v>192176</v>
      </c>
      <c r="Y338" s="63">
        <v>384352</v>
      </c>
      <c r="Z338" s="67">
        <v>25522.75</v>
      </c>
      <c r="AA338" s="68">
        <v>25522.75</v>
      </c>
      <c r="AB338" s="68">
        <v>25522.75</v>
      </c>
      <c r="AC338" s="68">
        <v>25522.75</v>
      </c>
      <c r="AD338" s="66">
        <v>102091</v>
      </c>
      <c r="AE338" s="67">
        <v>47399.39</v>
      </c>
      <c r="AF338" s="68">
        <v>47399.39</v>
      </c>
      <c r="AG338" s="68">
        <v>47399.39</v>
      </c>
      <c r="AH338" s="68">
        <v>47399.39</v>
      </c>
      <c r="AI338" s="66">
        <v>189597.57</v>
      </c>
      <c r="AJ338" s="69">
        <v>676040.57000000007</v>
      </c>
      <c r="AK338" s="406" t="s">
        <v>1274</v>
      </c>
      <c r="AL338" s="407">
        <v>58134.265874579767</v>
      </c>
      <c r="AM338" s="434">
        <f t="shared" si="209"/>
        <v>413281.72043010755</v>
      </c>
      <c r="AN338" s="435">
        <f t="shared" si="210"/>
        <v>109775.26881720431</v>
      </c>
      <c r="AO338" s="436">
        <f t="shared" si="211"/>
        <v>203868.3548387097</v>
      </c>
      <c r="AP338" s="437">
        <f t="shared" si="212"/>
        <v>7.11</v>
      </c>
      <c r="AQ338" s="438">
        <f t="shared" si="212"/>
        <v>1.89</v>
      </c>
      <c r="AR338" s="438">
        <f t="shared" si="212"/>
        <v>3.51</v>
      </c>
      <c r="AS338" s="443">
        <f t="shared" si="213"/>
        <v>12.51</v>
      </c>
      <c r="AT338" s="437">
        <f t="shared" si="214"/>
        <v>6.61</v>
      </c>
      <c r="AU338" s="438">
        <f t="shared" si="215"/>
        <v>1.76</v>
      </c>
      <c r="AV338" s="438">
        <f t="shared" si="216"/>
        <v>3.26</v>
      </c>
      <c r="AW338" s="444">
        <f t="shared" si="217"/>
        <v>11.63</v>
      </c>
      <c r="AX338" s="441">
        <f t="shared" si="218"/>
        <v>6.61</v>
      </c>
      <c r="AY338" s="70">
        <f t="shared" si="219"/>
        <v>4</v>
      </c>
      <c r="AZ338" s="438">
        <f t="shared" si="196"/>
        <v>0.44</v>
      </c>
      <c r="BA338" s="442">
        <f t="shared" si="197"/>
        <v>0.82</v>
      </c>
      <c r="BB338" s="438">
        <f t="shared" si="220"/>
        <v>6.61</v>
      </c>
      <c r="BC338" s="70">
        <v>4</v>
      </c>
      <c r="BD338" s="438">
        <f t="shared" si="198"/>
        <v>0.44</v>
      </c>
      <c r="BE338" s="442">
        <f t="shared" si="199"/>
        <v>0.82</v>
      </c>
      <c r="BF338" s="438">
        <f t="shared" si="221"/>
        <v>6.61</v>
      </c>
      <c r="BG338" s="70">
        <v>4</v>
      </c>
      <c r="BH338" s="438">
        <f t="shared" si="200"/>
        <v>0.44</v>
      </c>
      <c r="BI338" s="442">
        <f t="shared" si="201"/>
        <v>0.82</v>
      </c>
      <c r="BJ338" s="438">
        <f t="shared" si="222"/>
        <v>6.61</v>
      </c>
      <c r="BK338" s="70">
        <v>4</v>
      </c>
      <c r="BL338" s="438">
        <f t="shared" si="202"/>
        <v>0.44</v>
      </c>
      <c r="BM338" s="442">
        <f t="shared" si="203"/>
        <v>0.82</v>
      </c>
      <c r="BN338" s="93">
        <v>0</v>
      </c>
      <c r="BO338" s="93">
        <f>+INDEX(FY2018_ALL_Targets!DV:DV,MATCH('Final Comp Values'!C338,FY2018_ALL_Targets!B:B,0))</f>
        <v>0</v>
      </c>
      <c r="BP338" s="93">
        <f>++INDEX(FY2018_ALL_Targets!DW:DW,MATCH('Final Comp Values'!C338,FY2018_ALL_Targets!B:B,0))</f>
        <v>0</v>
      </c>
      <c r="BQ338" s="539">
        <f>++INDEX(FY2018_ALL_Targets!DX:DX,MATCH('Final Comp Values'!$C338,FY2018_ALL_Targets!$B:$B,0))</f>
        <v>0</v>
      </c>
      <c r="BR338" s="437">
        <f t="shared" si="204"/>
        <v>0</v>
      </c>
      <c r="BS338" s="438">
        <f t="shared" si="205"/>
        <v>0</v>
      </c>
      <c r="BT338" s="543">
        <f t="shared" si="223"/>
        <v>0</v>
      </c>
      <c r="BU338" s="437">
        <f t="shared" si="233"/>
        <v>11.65</v>
      </c>
      <c r="BV338" s="438">
        <f t="shared" si="206"/>
        <v>677264.19743885426</v>
      </c>
      <c r="BW338" s="548">
        <f t="shared" si="224"/>
        <v>1.8268001702275724E-3</v>
      </c>
      <c r="BX338" s="437">
        <f t="shared" si="207"/>
        <v>0</v>
      </c>
      <c r="BY338" s="551">
        <f t="shared" si="208"/>
        <v>0</v>
      </c>
      <c r="BZ338" s="471">
        <f t="shared" si="225"/>
        <v>0</v>
      </c>
      <c r="CA338" s="469">
        <f t="shared" si="226"/>
        <v>676040.57000000007</v>
      </c>
      <c r="CB338" s="471">
        <f t="shared" si="227"/>
        <v>677264.19743885426</v>
      </c>
      <c r="CC338" s="471">
        <f t="shared" si="228"/>
        <v>1.9999999999999574E-2</v>
      </c>
      <c r="CD338" s="474">
        <f t="shared" si="229"/>
        <v>1162.5805159071119</v>
      </c>
      <c r="CE338" s="474">
        <f t="shared" si="230"/>
        <v>1223.6274388541933</v>
      </c>
      <c r="CF338" s="472">
        <f t="shared" si="231"/>
        <v>-61.046922947081384</v>
      </c>
      <c r="CG338" s="473">
        <f t="shared" si="232"/>
        <v>0</v>
      </c>
    </row>
    <row r="339" spans="1:85" s="71" customFormat="1" ht="15.75" customHeight="1" x14ac:dyDescent="0.25">
      <c r="A339" s="124">
        <v>1026712</v>
      </c>
      <c r="B339" s="125">
        <v>105697</v>
      </c>
      <c r="C339" s="125">
        <v>676349</v>
      </c>
      <c r="D339" s="125" t="s">
        <v>1298</v>
      </c>
      <c r="E339" s="126" t="s">
        <v>538</v>
      </c>
      <c r="F339" s="126" t="s">
        <v>1407</v>
      </c>
      <c r="G339" s="127" t="s">
        <v>1260</v>
      </c>
      <c r="H339" s="128" t="s">
        <v>1407</v>
      </c>
      <c r="I339" s="70" t="s">
        <v>35</v>
      </c>
      <c r="J339" s="70" t="s">
        <v>35</v>
      </c>
      <c r="K339" s="70" t="s">
        <v>1262</v>
      </c>
      <c r="L339" s="70"/>
      <c r="M339" s="70"/>
      <c r="N339" s="77"/>
      <c r="O339" s="70">
        <v>1025487</v>
      </c>
      <c r="P339" s="78">
        <v>445</v>
      </c>
      <c r="Q339" s="79">
        <v>41671</v>
      </c>
      <c r="R339" s="79">
        <v>42004</v>
      </c>
      <c r="S339" s="78">
        <v>486</v>
      </c>
      <c r="T339" s="80" t="s">
        <v>1265</v>
      </c>
      <c r="U339" s="61">
        <v>6.2293125299929864E-5</v>
      </c>
      <c r="V339" s="62">
        <v>4.9431049635791823E-5</v>
      </c>
      <c r="W339" s="30">
        <v>5918</v>
      </c>
      <c r="X339" s="63">
        <v>5918</v>
      </c>
      <c r="Y339" s="63">
        <v>11836</v>
      </c>
      <c r="Z339" s="67">
        <v>785.91</v>
      </c>
      <c r="AA339" s="68">
        <v>785.91</v>
      </c>
      <c r="AB339" s="68">
        <v>785.91</v>
      </c>
      <c r="AC339" s="68">
        <v>785.91</v>
      </c>
      <c r="AD339" s="66">
        <v>3143.65</v>
      </c>
      <c r="AE339" s="67">
        <v>1459.55</v>
      </c>
      <c r="AF339" s="68">
        <v>1459.55</v>
      </c>
      <c r="AG339" s="68">
        <v>1459.55</v>
      </c>
      <c r="AH339" s="68">
        <v>1459.55</v>
      </c>
      <c r="AI339" s="66">
        <v>5838.21</v>
      </c>
      <c r="AJ339" s="69">
        <v>20817.86</v>
      </c>
      <c r="AK339" s="406" t="s">
        <v>1298</v>
      </c>
      <c r="AL339" s="407">
        <v>76450.745475824064</v>
      </c>
      <c r="AM339" s="434">
        <f t="shared" si="209"/>
        <v>12726.881720430109</v>
      </c>
      <c r="AN339" s="435">
        <f t="shared" si="210"/>
        <v>3380.2688172043013</v>
      </c>
      <c r="AO339" s="436">
        <f t="shared" si="211"/>
        <v>6277.6451612903229</v>
      </c>
      <c r="AP339" s="437">
        <f t="shared" si="212"/>
        <v>0.17</v>
      </c>
      <c r="AQ339" s="438">
        <f t="shared" si="212"/>
        <v>0.04</v>
      </c>
      <c r="AR339" s="438">
        <f t="shared" si="212"/>
        <v>0.08</v>
      </c>
      <c r="AS339" s="443">
        <f t="shared" si="213"/>
        <v>0.29000000000000004</v>
      </c>
      <c r="AT339" s="437">
        <f t="shared" si="214"/>
        <v>0.15</v>
      </c>
      <c r="AU339" s="438">
        <f t="shared" si="215"/>
        <v>0.04</v>
      </c>
      <c r="AV339" s="438">
        <f t="shared" si="216"/>
        <v>0.08</v>
      </c>
      <c r="AW339" s="444">
        <f t="shared" si="217"/>
        <v>0.27</v>
      </c>
      <c r="AX339" s="441">
        <f t="shared" si="218"/>
        <v>0.15</v>
      </c>
      <c r="AY339" s="70">
        <f t="shared" si="219"/>
        <v>4</v>
      </c>
      <c r="AZ339" s="438">
        <f t="shared" si="196"/>
        <v>0.01</v>
      </c>
      <c r="BA339" s="442">
        <f t="shared" si="197"/>
        <v>0.02</v>
      </c>
      <c r="BB339" s="438">
        <f t="shared" si="220"/>
        <v>0.15</v>
      </c>
      <c r="BC339" s="70">
        <v>4</v>
      </c>
      <c r="BD339" s="438">
        <f t="shared" si="198"/>
        <v>0.01</v>
      </c>
      <c r="BE339" s="442">
        <f t="shared" si="199"/>
        <v>0.02</v>
      </c>
      <c r="BF339" s="438">
        <f t="shared" si="221"/>
        <v>0.15</v>
      </c>
      <c r="BG339" s="70">
        <v>4</v>
      </c>
      <c r="BH339" s="438">
        <f t="shared" si="200"/>
        <v>0.01</v>
      </c>
      <c r="BI339" s="442">
        <f t="shared" si="201"/>
        <v>0.02</v>
      </c>
      <c r="BJ339" s="438">
        <f t="shared" si="222"/>
        <v>0.15</v>
      </c>
      <c r="BK339" s="70">
        <v>4</v>
      </c>
      <c r="BL339" s="438">
        <f t="shared" si="202"/>
        <v>0.01</v>
      </c>
      <c r="BM339" s="442">
        <f t="shared" si="203"/>
        <v>0.02</v>
      </c>
      <c r="BN339" s="93">
        <v>0</v>
      </c>
      <c r="BO339" s="93">
        <f>+INDEX(FY2018_ALL_Targets!DV:DV,MATCH('Final Comp Values'!C339,FY2018_ALL_Targets!B:B,0))</f>
        <v>0</v>
      </c>
      <c r="BP339" s="93">
        <f>++INDEX(FY2018_ALL_Targets!DW:DW,MATCH('Final Comp Values'!C339,FY2018_ALL_Targets!B:B,0))</f>
        <v>0</v>
      </c>
      <c r="BQ339" s="539">
        <f>++INDEX(FY2018_ALL_Targets!DX:DX,MATCH('Final Comp Values'!$C339,FY2018_ALL_Targets!$B:$B,0))</f>
        <v>0</v>
      </c>
      <c r="BR339" s="437">
        <f t="shared" si="204"/>
        <v>0</v>
      </c>
      <c r="BS339" s="438">
        <f t="shared" si="205"/>
        <v>0</v>
      </c>
      <c r="BT339" s="543">
        <f t="shared" si="223"/>
        <v>0</v>
      </c>
      <c r="BU339" s="437">
        <f t="shared" si="233"/>
        <v>0.27</v>
      </c>
      <c r="BV339" s="438">
        <f t="shared" si="206"/>
        <v>20641.701278472498</v>
      </c>
      <c r="BW339" s="548">
        <f t="shared" si="224"/>
        <v>5.5677331759006337E-5</v>
      </c>
      <c r="BX339" s="437">
        <f t="shared" si="207"/>
        <v>0</v>
      </c>
      <c r="BY339" s="551">
        <f t="shared" si="208"/>
        <v>0</v>
      </c>
      <c r="BZ339" s="471">
        <f t="shared" si="225"/>
        <v>0</v>
      </c>
      <c r="CA339" s="469">
        <f t="shared" si="226"/>
        <v>20817.86</v>
      </c>
      <c r="CB339" s="471">
        <f t="shared" si="227"/>
        <v>20641.701278472498</v>
      </c>
      <c r="CC339" s="471">
        <f t="shared" si="228"/>
        <v>0</v>
      </c>
      <c r="CD339" s="474">
        <f t="shared" si="229"/>
        <v>0</v>
      </c>
      <c r="CE339" s="474">
        <f t="shared" si="230"/>
        <v>-176.15872152750308</v>
      </c>
      <c r="CF339" s="472">
        <f t="shared" si="231"/>
        <v>176.15872152750308</v>
      </c>
      <c r="CG339" s="473">
        <f t="shared" si="232"/>
        <v>0</v>
      </c>
    </row>
    <row r="340" spans="1:85" s="71" customFormat="1" ht="15.75" customHeight="1" x14ac:dyDescent="0.25">
      <c r="A340" s="124">
        <v>1026711</v>
      </c>
      <c r="B340" s="125">
        <v>102533</v>
      </c>
      <c r="C340" s="125">
        <v>676096</v>
      </c>
      <c r="D340" s="125" t="s">
        <v>1293</v>
      </c>
      <c r="E340" s="126" t="s">
        <v>410</v>
      </c>
      <c r="F340" s="126" t="s">
        <v>1407</v>
      </c>
      <c r="G340" s="127" t="s">
        <v>1260</v>
      </c>
      <c r="H340" s="128" t="s">
        <v>1407</v>
      </c>
      <c r="I340" s="70" t="s">
        <v>35</v>
      </c>
      <c r="J340" s="70" t="s">
        <v>35</v>
      </c>
      <c r="K340" s="70" t="s">
        <v>1262</v>
      </c>
      <c r="L340" s="70"/>
      <c r="M340" s="70"/>
      <c r="N340" s="77"/>
      <c r="O340" s="70">
        <v>1021323</v>
      </c>
      <c r="P340" s="78">
        <v>8779</v>
      </c>
      <c r="Q340" s="79">
        <v>41640</v>
      </c>
      <c r="R340" s="79">
        <v>42004</v>
      </c>
      <c r="S340" s="78">
        <v>8779</v>
      </c>
      <c r="T340" s="80" t="s">
        <v>1265</v>
      </c>
      <c r="U340" s="61">
        <v>1.1252496852018194E-3</v>
      </c>
      <c r="V340" s="62">
        <v>8.929119027831613E-4</v>
      </c>
      <c r="W340" s="30">
        <v>106894</v>
      </c>
      <c r="X340" s="63">
        <v>106894</v>
      </c>
      <c r="Y340" s="63">
        <v>213788</v>
      </c>
      <c r="Z340" s="67">
        <v>14196.56</v>
      </c>
      <c r="AA340" s="68">
        <v>14196.56</v>
      </c>
      <c r="AB340" s="68">
        <v>14196.56</v>
      </c>
      <c r="AC340" s="68">
        <v>14196.56</v>
      </c>
      <c r="AD340" s="66">
        <v>56786.22</v>
      </c>
      <c r="AE340" s="67">
        <v>26365.03</v>
      </c>
      <c r="AF340" s="68">
        <v>26365.03</v>
      </c>
      <c r="AG340" s="68">
        <v>26365.03</v>
      </c>
      <c r="AH340" s="68">
        <v>26365.03</v>
      </c>
      <c r="AI340" s="66">
        <v>105460.12</v>
      </c>
      <c r="AJ340" s="69">
        <v>376034.33999999997</v>
      </c>
      <c r="AK340" s="406" t="s">
        <v>1293</v>
      </c>
      <c r="AL340" s="407">
        <v>69468.557902662476</v>
      </c>
      <c r="AM340" s="434">
        <f t="shared" si="209"/>
        <v>229879.56989247314</v>
      </c>
      <c r="AN340" s="435">
        <f t="shared" si="210"/>
        <v>61060.451612903234</v>
      </c>
      <c r="AO340" s="436">
        <f t="shared" si="211"/>
        <v>113397.97849462366</v>
      </c>
      <c r="AP340" s="437">
        <f t="shared" si="212"/>
        <v>3.31</v>
      </c>
      <c r="AQ340" s="438">
        <f t="shared" si="212"/>
        <v>0.88</v>
      </c>
      <c r="AR340" s="438">
        <f t="shared" si="212"/>
        <v>1.63</v>
      </c>
      <c r="AS340" s="443">
        <f t="shared" si="213"/>
        <v>5.82</v>
      </c>
      <c r="AT340" s="437">
        <f t="shared" si="214"/>
        <v>3.08</v>
      </c>
      <c r="AU340" s="438">
        <f t="shared" si="215"/>
        <v>0.82</v>
      </c>
      <c r="AV340" s="438">
        <f t="shared" si="216"/>
        <v>1.52</v>
      </c>
      <c r="AW340" s="444">
        <f t="shared" si="217"/>
        <v>5.42</v>
      </c>
      <c r="AX340" s="441">
        <f t="shared" si="218"/>
        <v>3.08</v>
      </c>
      <c r="AY340" s="70">
        <f t="shared" si="219"/>
        <v>4</v>
      </c>
      <c r="AZ340" s="438">
        <f t="shared" si="196"/>
        <v>0.21</v>
      </c>
      <c r="BA340" s="442">
        <f t="shared" si="197"/>
        <v>0.38</v>
      </c>
      <c r="BB340" s="438">
        <f t="shared" si="220"/>
        <v>3.08</v>
      </c>
      <c r="BC340" s="70">
        <v>4</v>
      </c>
      <c r="BD340" s="438">
        <f t="shared" si="198"/>
        <v>0.21</v>
      </c>
      <c r="BE340" s="442">
        <f t="shared" si="199"/>
        <v>0.38</v>
      </c>
      <c r="BF340" s="438">
        <f t="shared" si="221"/>
        <v>3.08</v>
      </c>
      <c r="BG340" s="70">
        <v>4</v>
      </c>
      <c r="BH340" s="438">
        <f t="shared" si="200"/>
        <v>0.21</v>
      </c>
      <c r="BI340" s="442">
        <f t="shared" si="201"/>
        <v>0.38</v>
      </c>
      <c r="BJ340" s="438">
        <f t="shared" si="222"/>
        <v>3.08</v>
      </c>
      <c r="BK340" s="70">
        <v>4</v>
      </c>
      <c r="BL340" s="438">
        <f t="shared" si="202"/>
        <v>0.21</v>
      </c>
      <c r="BM340" s="442">
        <f t="shared" si="203"/>
        <v>0.38</v>
      </c>
      <c r="BN340" s="93">
        <v>0</v>
      </c>
      <c r="BO340" s="93">
        <f>+INDEX(FY2018_ALL_Targets!DV:DV,MATCH('Final Comp Values'!C340,FY2018_ALL_Targets!B:B,0))</f>
        <v>0</v>
      </c>
      <c r="BP340" s="93">
        <f>++INDEX(FY2018_ALL_Targets!DW:DW,MATCH('Final Comp Values'!C340,FY2018_ALL_Targets!B:B,0))</f>
        <v>0</v>
      </c>
      <c r="BQ340" s="539">
        <f>++INDEX(FY2018_ALL_Targets!DX:DX,MATCH('Final Comp Values'!$C340,FY2018_ALL_Targets!$B:$B,0))</f>
        <v>0</v>
      </c>
      <c r="BR340" s="437">
        <f t="shared" si="204"/>
        <v>0</v>
      </c>
      <c r="BS340" s="438">
        <f t="shared" si="205"/>
        <v>0</v>
      </c>
      <c r="BT340" s="543">
        <f t="shared" si="223"/>
        <v>0</v>
      </c>
      <c r="BU340" s="437">
        <f t="shared" si="233"/>
        <v>5.4399999999999995</v>
      </c>
      <c r="BV340" s="438">
        <f t="shared" si="206"/>
        <v>377908.95499048382</v>
      </c>
      <c r="BW340" s="548">
        <f t="shared" si="224"/>
        <v>1.0193424455593909E-3</v>
      </c>
      <c r="BX340" s="437">
        <f t="shared" si="207"/>
        <v>0</v>
      </c>
      <c r="BY340" s="551">
        <f t="shared" si="208"/>
        <v>0</v>
      </c>
      <c r="BZ340" s="471">
        <f t="shared" si="225"/>
        <v>0</v>
      </c>
      <c r="CA340" s="469">
        <f t="shared" si="226"/>
        <v>376034.33999999997</v>
      </c>
      <c r="CB340" s="471">
        <f t="shared" si="227"/>
        <v>377908.95499048382</v>
      </c>
      <c r="CC340" s="471">
        <f t="shared" si="228"/>
        <v>1.9999999999999574E-2</v>
      </c>
      <c r="CD340" s="474">
        <f t="shared" si="229"/>
        <v>1387.5805904058743</v>
      </c>
      <c r="CE340" s="474">
        <f t="shared" si="230"/>
        <v>1874.614990483853</v>
      </c>
      <c r="CF340" s="472">
        <f t="shared" si="231"/>
        <v>-487.03440007797872</v>
      </c>
      <c r="CG340" s="473">
        <f t="shared" si="232"/>
        <v>0</v>
      </c>
    </row>
    <row r="341" spans="1:85" s="71" customFormat="1" ht="15.75" customHeight="1" x14ac:dyDescent="0.25">
      <c r="A341" s="124">
        <v>1026599</v>
      </c>
      <c r="B341" s="125">
        <v>103476</v>
      </c>
      <c r="C341" s="125">
        <v>676192</v>
      </c>
      <c r="D341" s="125" t="s">
        <v>1298</v>
      </c>
      <c r="E341" s="126" t="s">
        <v>462</v>
      </c>
      <c r="F341" s="126" t="s">
        <v>1407</v>
      </c>
      <c r="G341" s="127" t="s">
        <v>1260</v>
      </c>
      <c r="H341" s="128" t="s">
        <v>1407</v>
      </c>
      <c r="I341" s="70" t="s">
        <v>35</v>
      </c>
      <c r="J341" s="70" t="s">
        <v>35</v>
      </c>
      <c r="K341" s="70" t="s">
        <v>1262</v>
      </c>
      <c r="L341" s="70"/>
      <c r="M341" s="70"/>
      <c r="N341" s="77"/>
      <c r="O341" s="70">
        <v>1025400</v>
      </c>
      <c r="P341" s="78">
        <v>21431</v>
      </c>
      <c r="Q341" s="79">
        <v>41640</v>
      </c>
      <c r="R341" s="79">
        <v>42004</v>
      </c>
      <c r="S341" s="78">
        <v>21431</v>
      </c>
      <c r="T341" s="80" t="s">
        <v>1265</v>
      </c>
      <c r="U341" s="61">
        <v>2.746921745479006E-3</v>
      </c>
      <c r="V341" s="62">
        <v>2.1797465529725404E-3</v>
      </c>
      <c r="W341" s="30">
        <v>260947</v>
      </c>
      <c r="X341" s="63">
        <v>260947</v>
      </c>
      <c r="Y341" s="63">
        <v>521894</v>
      </c>
      <c r="Z341" s="67">
        <v>34656.15</v>
      </c>
      <c r="AA341" s="68">
        <v>34656.15</v>
      </c>
      <c r="AB341" s="68">
        <v>34656.15</v>
      </c>
      <c r="AC341" s="68">
        <v>34656.15</v>
      </c>
      <c r="AD341" s="66">
        <v>138624.60999999999</v>
      </c>
      <c r="AE341" s="67">
        <v>64361.43</v>
      </c>
      <c r="AF341" s="68">
        <v>64361.43</v>
      </c>
      <c r="AG341" s="68">
        <v>64361.43</v>
      </c>
      <c r="AH341" s="68">
        <v>64361.43</v>
      </c>
      <c r="AI341" s="66">
        <v>257445.7</v>
      </c>
      <c r="AJ341" s="69">
        <v>917964.31</v>
      </c>
      <c r="AK341" s="406" t="s">
        <v>1298</v>
      </c>
      <c r="AL341" s="407">
        <v>76450.745475824064</v>
      </c>
      <c r="AM341" s="434">
        <f t="shared" si="209"/>
        <v>561176.34408602153</v>
      </c>
      <c r="AN341" s="435">
        <f t="shared" si="210"/>
        <v>149058.72043010753</v>
      </c>
      <c r="AO341" s="436">
        <f t="shared" si="211"/>
        <v>276823.33333333337</v>
      </c>
      <c r="AP341" s="437">
        <f t="shared" si="212"/>
        <v>7.34</v>
      </c>
      <c r="AQ341" s="438">
        <f t="shared" si="212"/>
        <v>1.95</v>
      </c>
      <c r="AR341" s="438">
        <f t="shared" si="212"/>
        <v>3.62</v>
      </c>
      <c r="AS341" s="443">
        <f t="shared" si="213"/>
        <v>12.91</v>
      </c>
      <c r="AT341" s="437">
        <f t="shared" si="214"/>
        <v>6.83</v>
      </c>
      <c r="AU341" s="438">
        <f t="shared" si="215"/>
        <v>1.81</v>
      </c>
      <c r="AV341" s="438">
        <f t="shared" si="216"/>
        <v>3.37</v>
      </c>
      <c r="AW341" s="444">
        <f t="shared" si="217"/>
        <v>12.010000000000002</v>
      </c>
      <c r="AX341" s="441">
        <f t="shared" si="218"/>
        <v>6.83</v>
      </c>
      <c r="AY341" s="70">
        <f t="shared" si="219"/>
        <v>4</v>
      </c>
      <c r="AZ341" s="438">
        <f t="shared" si="196"/>
        <v>0.45</v>
      </c>
      <c r="BA341" s="442">
        <f t="shared" si="197"/>
        <v>0.84</v>
      </c>
      <c r="BB341" s="438">
        <f t="shared" si="220"/>
        <v>6.83</v>
      </c>
      <c r="BC341" s="70">
        <v>4</v>
      </c>
      <c r="BD341" s="438">
        <f t="shared" si="198"/>
        <v>0.45</v>
      </c>
      <c r="BE341" s="442">
        <f t="shared" si="199"/>
        <v>0.84</v>
      </c>
      <c r="BF341" s="438">
        <f t="shared" si="221"/>
        <v>6.83</v>
      </c>
      <c r="BG341" s="70">
        <v>4</v>
      </c>
      <c r="BH341" s="438">
        <f t="shared" si="200"/>
        <v>0.45</v>
      </c>
      <c r="BI341" s="442">
        <f t="shared" si="201"/>
        <v>0.84</v>
      </c>
      <c r="BJ341" s="438">
        <f t="shared" si="222"/>
        <v>6.83</v>
      </c>
      <c r="BK341" s="70">
        <v>4</v>
      </c>
      <c r="BL341" s="438">
        <f t="shared" si="202"/>
        <v>0.45</v>
      </c>
      <c r="BM341" s="442">
        <f t="shared" si="203"/>
        <v>0.84</v>
      </c>
      <c r="BN341" s="93">
        <v>0</v>
      </c>
      <c r="BO341" s="93">
        <f>+INDEX(FY2018_ALL_Targets!DV:DV,MATCH('Final Comp Values'!C341,FY2018_ALL_Targets!B:B,0))</f>
        <v>0</v>
      </c>
      <c r="BP341" s="93">
        <f>++INDEX(FY2018_ALL_Targets!DW:DW,MATCH('Final Comp Values'!C341,FY2018_ALL_Targets!B:B,0))</f>
        <v>0</v>
      </c>
      <c r="BQ341" s="539">
        <f>++INDEX(FY2018_ALL_Targets!DX:DX,MATCH('Final Comp Values'!$C341,FY2018_ALL_Targets!$B:$B,0))</f>
        <v>0</v>
      </c>
      <c r="BR341" s="437">
        <f t="shared" si="204"/>
        <v>0</v>
      </c>
      <c r="BS341" s="438">
        <f t="shared" si="205"/>
        <v>0</v>
      </c>
      <c r="BT341" s="543">
        <f t="shared" si="223"/>
        <v>0</v>
      </c>
      <c r="BU341" s="437">
        <f t="shared" si="233"/>
        <v>11.99</v>
      </c>
      <c r="BV341" s="438">
        <f t="shared" si="206"/>
        <v>916644.43825513055</v>
      </c>
      <c r="BW341" s="548">
        <f t="shared" si="224"/>
        <v>2.4724859547795778E-3</v>
      </c>
      <c r="BX341" s="437">
        <f t="shared" si="207"/>
        <v>0</v>
      </c>
      <c r="BY341" s="551">
        <f t="shared" si="208"/>
        <v>0</v>
      </c>
      <c r="BZ341" s="471">
        <f t="shared" si="225"/>
        <v>0</v>
      </c>
      <c r="CA341" s="469">
        <f t="shared" si="226"/>
        <v>917964.31</v>
      </c>
      <c r="CB341" s="471">
        <f t="shared" si="227"/>
        <v>916644.43825513055</v>
      </c>
      <c r="CC341" s="471">
        <f t="shared" si="228"/>
        <v>-2.000000000000135E-2</v>
      </c>
      <c r="CD341" s="474">
        <f t="shared" si="229"/>
        <v>-1528.6666278102612</v>
      </c>
      <c r="CE341" s="474">
        <f t="shared" si="230"/>
        <v>-1319.8717448695097</v>
      </c>
      <c r="CF341" s="472">
        <f t="shared" si="231"/>
        <v>-208.79488294075145</v>
      </c>
      <c r="CG341" s="473">
        <f t="shared" si="232"/>
        <v>0</v>
      </c>
    </row>
    <row r="342" spans="1:85" s="71" customFormat="1" ht="15.75" customHeight="1" x14ac:dyDescent="0.25">
      <c r="A342" s="124">
        <v>1026689</v>
      </c>
      <c r="B342" s="125">
        <v>101456</v>
      </c>
      <c r="C342" s="125">
        <v>675969</v>
      </c>
      <c r="D342" s="125" t="s">
        <v>1298</v>
      </c>
      <c r="E342" s="126" t="s">
        <v>386</v>
      </c>
      <c r="F342" s="126" t="s">
        <v>1407</v>
      </c>
      <c r="G342" s="127" t="s">
        <v>1260</v>
      </c>
      <c r="H342" s="128" t="s">
        <v>1407</v>
      </c>
      <c r="I342" s="70" t="s">
        <v>35</v>
      </c>
      <c r="J342" s="70" t="s">
        <v>35</v>
      </c>
      <c r="K342" s="70" t="s">
        <v>1262</v>
      </c>
      <c r="L342" s="70"/>
      <c r="M342" s="70"/>
      <c r="N342" s="77"/>
      <c r="O342" s="70">
        <v>1025408</v>
      </c>
      <c r="P342" s="78">
        <v>20970</v>
      </c>
      <c r="Q342" s="79">
        <v>41640</v>
      </c>
      <c r="R342" s="79">
        <v>42004</v>
      </c>
      <c r="S342" s="78">
        <v>20970</v>
      </c>
      <c r="T342" s="80" t="s">
        <v>1265</v>
      </c>
      <c r="U342" s="61">
        <v>2.6878329990525293E-3</v>
      </c>
      <c r="V342" s="62">
        <v>2.1328582528036101E-3</v>
      </c>
      <c r="W342" s="30">
        <v>255333</v>
      </c>
      <c r="X342" s="63">
        <v>255333</v>
      </c>
      <c r="Y342" s="63">
        <v>510666</v>
      </c>
      <c r="Z342" s="67">
        <v>33910.67</v>
      </c>
      <c r="AA342" s="68">
        <v>33910.67</v>
      </c>
      <c r="AB342" s="68">
        <v>33910.67</v>
      </c>
      <c r="AC342" s="68">
        <v>33910.67</v>
      </c>
      <c r="AD342" s="66">
        <v>135642.67000000001</v>
      </c>
      <c r="AE342" s="67">
        <v>62976.95</v>
      </c>
      <c r="AF342" s="68">
        <v>62976.95</v>
      </c>
      <c r="AG342" s="68">
        <v>62976.95</v>
      </c>
      <c r="AH342" s="68">
        <v>62976.95</v>
      </c>
      <c r="AI342" s="66">
        <v>251907.81</v>
      </c>
      <c r="AJ342" s="69">
        <v>898216.48</v>
      </c>
      <c r="AK342" s="406" t="s">
        <v>1298</v>
      </c>
      <c r="AL342" s="407">
        <v>76450.745475824064</v>
      </c>
      <c r="AM342" s="434">
        <f t="shared" si="209"/>
        <v>549103.22580645164</v>
      </c>
      <c r="AN342" s="435">
        <f t="shared" si="210"/>
        <v>145852.33333333334</v>
      </c>
      <c r="AO342" s="436">
        <f t="shared" si="211"/>
        <v>270868.61290322582</v>
      </c>
      <c r="AP342" s="437">
        <f t="shared" si="212"/>
        <v>7.18</v>
      </c>
      <c r="AQ342" s="438">
        <f t="shared" si="212"/>
        <v>1.91</v>
      </c>
      <c r="AR342" s="438">
        <f t="shared" si="212"/>
        <v>3.54</v>
      </c>
      <c r="AS342" s="443">
        <f t="shared" si="213"/>
        <v>12.629999999999999</v>
      </c>
      <c r="AT342" s="437">
        <f t="shared" si="214"/>
        <v>6.68</v>
      </c>
      <c r="AU342" s="438">
        <f t="shared" si="215"/>
        <v>1.77</v>
      </c>
      <c r="AV342" s="438">
        <f t="shared" si="216"/>
        <v>3.3</v>
      </c>
      <c r="AW342" s="444">
        <f t="shared" si="217"/>
        <v>11.75</v>
      </c>
      <c r="AX342" s="441">
        <f t="shared" si="218"/>
        <v>6.68</v>
      </c>
      <c r="AY342" s="70">
        <f t="shared" si="219"/>
        <v>4</v>
      </c>
      <c r="AZ342" s="438">
        <f t="shared" si="196"/>
        <v>0.44</v>
      </c>
      <c r="BA342" s="442">
        <f t="shared" si="197"/>
        <v>0.83</v>
      </c>
      <c r="BB342" s="438">
        <f t="shared" si="220"/>
        <v>6.68</v>
      </c>
      <c r="BC342" s="70">
        <v>4</v>
      </c>
      <c r="BD342" s="438">
        <f t="shared" si="198"/>
        <v>0.44</v>
      </c>
      <c r="BE342" s="442">
        <f t="shared" si="199"/>
        <v>0.83</v>
      </c>
      <c r="BF342" s="438">
        <f t="shared" si="221"/>
        <v>6.68</v>
      </c>
      <c r="BG342" s="70">
        <v>4</v>
      </c>
      <c r="BH342" s="438">
        <f t="shared" si="200"/>
        <v>0.44</v>
      </c>
      <c r="BI342" s="442">
        <f t="shared" si="201"/>
        <v>0.83</v>
      </c>
      <c r="BJ342" s="438">
        <f t="shared" si="222"/>
        <v>6.68</v>
      </c>
      <c r="BK342" s="70">
        <v>4</v>
      </c>
      <c r="BL342" s="438">
        <f t="shared" si="202"/>
        <v>0.44</v>
      </c>
      <c r="BM342" s="442">
        <f t="shared" si="203"/>
        <v>0.83</v>
      </c>
      <c r="BN342" s="93">
        <v>0</v>
      </c>
      <c r="BO342" s="93">
        <f>+INDEX(FY2018_ALL_Targets!DV:DV,MATCH('Final Comp Values'!C342,FY2018_ALL_Targets!B:B,0))</f>
        <v>0</v>
      </c>
      <c r="BP342" s="93">
        <f>++INDEX(FY2018_ALL_Targets!DW:DW,MATCH('Final Comp Values'!C342,FY2018_ALL_Targets!B:B,0))</f>
        <v>0</v>
      </c>
      <c r="BQ342" s="539">
        <f>++INDEX(FY2018_ALL_Targets!DX:DX,MATCH('Final Comp Values'!$C342,FY2018_ALL_Targets!$B:$B,0))</f>
        <v>0</v>
      </c>
      <c r="BR342" s="437">
        <f t="shared" si="204"/>
        <v>0</v>
      </c>
      <c r="BS342" s="438">
        <f t="shared" si="205"/>
        <v>0</v>
      </c>
      <c r="BT342" s="543">
        <f t="shared" si="223"/>
        <v>0</v>
      </c>
      <c r="BU342" s="437">
        <f t="shared" si="233"/>
        <v>11.76</v>
      </c>
      <c r="BV342" s="438">
        <f t="shared" si="206"/>
        <v>899060.76679569099</v>
      </c>
      <c r="BW342" s="548">
        <f t="shared" si="224"/>
        <v>2.425057116614498E-3</v>
      </c>
      <c r="BX342" s="437">
        <f t="shared" si="207"/>
        <v>0</v>
      </c>
      <c r="BY342" s="551">
        <f t="shared" si="208"/>
        <v>0</v>
      </c>
      <c r="BZ342" s="471">
        <f t="shared" si="225"/>
        <v>0</v>
      </c>
      <c r="CA342" s="469">
        <f t="shared" si="226"/>
        <v>898216.48</v>
      </c>
      <c r="CB342" s="471">
        <f t="shared" si="227"/>
        <v>899060.76679569099</v>
      </c>
      <c r="CC342" s="471">
        <f t="shared" si="228"/>
        <v>9.9999999999997868E-3</v>
      </c>
      <c r="CD342" s="474">
        <f t="shared" si="229"/>
        <v>764.43955744679226</v>
      </c>
      <c r="CE342" s="474">
        <f t="shared" si="230"/>
        <v>844.28679569100495</v>
      </c>
      <c r="CF342" s="472">
        <f t="shared" si="231"/>
        <v>-79.84723824421269</v>
      </c>
      <c r="CG342" s="473">
        <f t="shared" si="232"/>
        <v>0</v>
      </c>
    </row>
    <row r="343" spans="1:85" s="71" customFormat="1" ht="15.75" customHeight="1" x14ac:dyDescent="0.25">
      <c r="A343" s="124">
        <v>1026643</v>
      </c>
      <c r="B343" s="125">
        <v>105761</v>
      </c>
      <c r="C343" s="125">
        <v>676358</v>
      </c>
      <c r="D343" s="125" t="s">
        <v>1293</v>
      </c>
      <c r="E343" s="126" t="s">
        <v>540</v>
      </c>
      <c r="F343" s="126" t="s">
        <v>1407</v>
      </c>
      <c r="G343" s="127" t="s">
        <v>1260</v>
      </c>
      <c r="H343" s="128" t="s">
        <v>1407</v>
      </c>
      <c r="I343" s="70" t="s">
        <v>35</v>
      </c>
      <c r="J343" s="70" t="s">
        <v>35</v>
      </c>
      <c r="K343" s="70" t="s">
        <v>1262</v>
      </c>
      <c r="L343" s="70"/>
      <c r="M343" s="70"/>
      <c r="N343" s="77"/>
      <c r="O343" s="70">
        <v>1025636</v>
      </c>
      <c r="P343" s="78">
        <v>2771</v>
      </c>
      <c r="Q343" s="79">
        <v>41730</v>
      </c>
      <c r="R343" s="79">
        <v>42004</v>
      </c>
      <c r="S343" s="78">
        <v>3678</v>
      </c>
      <c r="T343" s="80" t="s">
        <v>1265</v>
      </c>
      <c r="U343" s="61">
        <v>4.7142821986243216E-4</v>
      </c>
      <c r="V343" s="62">
        <v>3.7408930156469615E-4</v>
      </c>
      <c r="W343" s="30">
        <v>44784</v>
      </c>
      <c r="X343" s="63">
        <v>44784</v>
      </c>
      <c r="Y343" s="63">
        <v>89568</v>
      </c>
      <c r="Z343" s="67">
        <v>5947.71</v>
      </c>
      <c r="AA343" s="68">
        <v>5947.71</v>
      </c>
      <c r="AB343" s="68">
        <v>5947.71</v>
      </c>
      <c r="AC343" s="68">
        <v>5947.71</v>
      </c>
      <c r="AD343" s="66">
        <v>23790.83</v>
      </c>
      <c r="AE343" s="67">
        <v>11045.74</v>
      </c>
      <c r="AF343" s="68">
        <v>11045.74</v>
      </c>
      <c r="AG343" s="68">
        <v>11045.74</v>
      </c>
      <c r="AH343" s="68">
        <v>11045.74</v>
      </c>
      <c r="AI343" s="66">
        <v>44182.97</v>
      </c>
      <c r="AJ343" s="69">
        <v>157541.79999999999</v>
      </c>
      <c r="AK343" s="406" t="s">
        <v>1293</v>
      </c>
      <c r="AL343" s="407">
        <v>69468.557902662476</v>
      </c>
      <c r="AM343" s="434">
        <f t="shared" si="209"/>
        <v>96309.677419354848</v>
      </c>
      <c r="AN343" s="435">
        <f t="shared" si="210"/>
        <v>25581.537634408607</v>
      </c>
      <c r="AO343" s="436">
        <f t="shared" si="211"/>
        <v>47508.569892473126</v>
      </c>
      <c r="AP343" s="437">
        <f t="shared" si="212"/>
        <v>1.39</v>
      </c>
      <c r="AQ343" s="438">
        <f t="shared" si="212"/>
        <v>0.37</v>
      </c>
      <c r="AR343" s="438">
        <f t="shared" si="212"/>
        <v>0.68</v>
      </c>
      <c r="AS343" s="443">
        <f t="shared" si="213"/>
        <v>2.44</v>
      </c>
      <c r="AT343" s="437">
        <f t="shared" si="214"/>
        <v>1.29</v>
      </c>
      <c r="AU343" s="438">
        <f t="shared" si="215"/>
        <v>0.34</v>
      </c>
      <c r="AV343" s="438">
        <f t="shared" si="216"/>
        <v>0.64</v>
      </c>
      <c r="AW343" s="444">
        <f t="shared" si="217"/>
        <v>2.27</v>
      </c>
      <c r="AX343" s="441">
        <f t="shared" si="218"/>
        <v>1.29</v>
      </c>
      <c r="AY343" s="70">
        <f t="shared" si="219"/>
        <v>4</v>
      </c>
      <c r="AZ343" s="438">
        <f t="shared" si="196"/>
        <v>0.09</v>
      </c>
      <c r="BA343" s="442">
        <f t="shared" si="197"/>
        <v>0.16</v>
      </c>
      <c r="BB343" s="438">
        <f t="shared" si="220"/>
        <v>1.29</v>
      </c>
      <c r="BC343" s="70">
        <v>4</v>
      </c>
      <c r="BD343" s="438">
        <f t="shared" si="198"/>
        <v>0.09</v>
      </c>
      <c r="BE343" s="442">
        <f t="shared" si="199"/>
        <v>0.16</v>
      </c>
      <c r="BF343" s="438">
        <f t="shared" si="221"/>
        <v>1.29</v>
      </c>
      <c r="BG343" s="70">
        <v>4</v>
      </c>
      <c r="BH343" s="438">
        <f t="shared" si="200"/>
        <v>0.09</v>
      </c>
      <c r="BI343" s="442">
        <f t="shared" si="201"/>
        <v>0.16</v>
      </c>
      <c r="BJ343" s="438">
        <f t="shared" si="222"/>
        <v>1.29</v>
      </c>
      <c r="BK343" s="70">
        <v>4</v>
      </c>
      <c r="BL343" s="438">
        <f t="shared" si="202"/>
        <v>0.09</v>
      </c>
      <c r="BM343" s="442">
        <f t="shared" si="203"/>
        <v>0.16</v>
      </c>
      <c r="BN343" s="93">
        <v>0</v>
      </c>
      <c r="BO343" s="93">
        <f>+INDEX(FY2018_ALL_Targets!DV:DV,MATCH('Final Comp Values'!C343,FY2018_ALL_Targets!B:B,0))</f>
        <v>0</v>
      </c>
      <c r="BP343" s="93">
        <f>++INDEX(FY2018_ALL_Targets!DW:DW,MATCH('Final Comp Values'!C343,FY2018_ALL_Targets!B:B,0))</f>
        <v>0</v>
      </c>
      <c r="BQ343" s="539">
        <f>++INDEX(FY2018_ALL_Targets!DX:DX,MATCH('Final Comp Values'!$C343,FY2018_ALL_Targets!$B:$B,0))</f>
        <v>0</v>
      </c>
      <c r="BR343" s="437">
        <f t="shared" si="204"/>
        <v>0</v>
      </c>
      <c r="BS343" s="438">
        <f t="shared" si="205"/>
        <v>0</v>
      </c>
      <c r="BT343" s="543">
        <f t="shared" si="223"/>
        <v>0</v>
      </c>
      <c r="BU343" s="437">
        <f t="shared" si="233"/>
        <v>2.29</v>
      </c>
      <c r="BV343" s="438">
        <f t="shared" si="206"/>
        <v>159082.99759709707</v>
      </c>
      <c r="BW343" s="548">
        <f t="shared" si="224"/>
        <v>4.2909819859025832E-4</v>
      </c>
      <c r="BX343" s="437">
        <f t="shared" si="207"/>
        <v>0</v>
      </c>
      <c r="BY343" s="551">
        <f t="shared" si="208"/>
        <v>0</v>
      </c>
      <c r="BZ343" s="471">
        <f t="shared" si="225"/>
        <v>0</v>
      </c>
      <c r="CA343" s="469">
        <f t="shared" si="226"/>
        <v>157541.79999999999</v>
      </c>
      <c r="CB343" s="471">
        <f t="shared" si="227"/>
        <v>159082.99759709707</v>
      </c>
      <c r="CC343" s="471">
        <f t="shared" si="228"/>
        <v>2.0000000000000018E-2</v>
      </c>
      <c r="CD343" s="474">
        <f t="shared" si="229"/>
        <v>1388.0334801762126</v>
      </c>
      <c r="CE343" s="474">
        <f t="shared" si="230"/>
        <v>1541.1975970970816</v>
      </c>
      <c r="CF343" s="472">
        <f t="shared" si="231"/>
        <v>-153.16411692086899</v>
      </c>
      <c r="CG343" s="473">
        <f t="shared" si="232"/>
        <v>0</v>
      </c>
    </row>
    <row r="344" spans="1:85" s="71" customFormat="1" ht="15.75" customHeight="1" x14ac:dyDescent="0.25">
      <c r="A344" s="124">
        <v>1026724</v>
      </c>
      <c r="B344" s="125">
        <v>103799</v>
      </c>
      <c r="C344" s="125">
        <v>676239</v>
      </c>
      <c r="D344" s="125" t="s">
        <v>1279</v>
      </c>
      <c r="E344" s="126" t="s">
        <v>470</v>
      </c>
      <c r="F344" s="126" t="s">
        <v>1407</v>
      </c>
      <c r="G344" s="127" t="s">
        <v>1260</v>
      </c>
      <c r="H344" s="128" t="s">
        <v>1407</v>
      </c>
      <c r="I344" s="70" t="s">
        <v>35</v>
      </c>
      <c r="J344" s="70" t="s">
        <v>35</v>
      </c>
      <c r="K344" s="70" t="s">
        <v>1262</v>
      </c>
      <c r="L344" s="70"/>
      <c r="M344" s="70"/>
      <c r="N344" s="77"/>
      <c r="O344" s="70">
        <v>1021314</v>
      </c>
      <c r="P344" s="78">
        <v>15949</v>
      </c>
      <c r="Q344" s="79">
        <v>41640</v>
      </c>
      <c r="R344" s="79">
        <v>42004</v>
      </c>
      <c r="S344" s="78">
        <v>15949</v>
      </c>
      <c r="T344" s="80" t="s">
        <v>1265</v>
      </c>
      <c r="U344" s="61">
        <v>2.0442655461081921E-3</v>
      </c>
      <c r="V344" s="62">
        <v>1.6221724498791024E-3</v>
      </c>
      <c r="W344" s="30">
        <v>194197</v>
      </c>
      <c r="X344" s="63">
        <v>194197</v>
      </c>
      <c r="Y344" s="63">
        <v>388394</v>
      </c>
      <c r="Z344" s="67">
        <v>25791.19</v>
      </c>
      <c r="AA344" s="68">
        <v>25791.19</v>
      </c>
      <c r="AB344" s="68">
        <v>25791.19</v>
      </c>
      <c r="AC344" s="68">
        <v>25791.19</v>
      </c>
      <c r="AD344" s="66">
        <v>103164.75</v>
      </c>
      <c r="AE344" s="67">
        <v>47897.919999999998</v>
      </c>
      <c r="AF344" s="68">
        <v>47897.919999999998</v>
      </c>
      <c r="AG344" s="68">
        <v>47897.919999999998</v>
      </c>
      <c r="AH344" s="68">
        <v>47897.919999999998</v>
      </c>
      <c r="AI344" s="66">
        <v>191591.69</v>
      </c>
      <c r="AJ344" s="69">
        <v>683150.44</v>
      </c>
      <c r="AK344" s="406" t="s">
        <v>1279</v>
      </c>
      <c r="AL344" s="407">
        <v>94768.848117955305</v>
      </c>
      <c r="AM344" s="434">
        <f t="shared" si="209"/>
        <v>417627.95698924735</v>
      </c>
      <c r="AN344" s="435">
        <f t="shared" si="210"/>
        <v>110929.83870967742</v>
      </c>
      <c r="AO344" s="436">
        <f t="shared" si="211"/>
        <v>206012.56989247314</v>
      </c>
      <c r="AP344" s="437">
        <f t="shared" si="212"/>
        <v>4.41</v>
      </c>
      <c r="AQ344" s="438">
        <f t="shared" si="212"/>
        <v>1.17</v>
      </c>
      <c r="AR344" s="438">
        <f t="shared" si="212"/>
        <v>2.17</v>
      </c>
      <c r="AS344" s="443">
        <f t="shared" si="213"/>
        <v>7.75</v>
      </c>
      <c r="AT344" s="437">
        <f t="shared" si="214"/>
        <v>4.0999999999999996</v>
      </c>
      <c r="AU344" s="438">
        <f t="shared" si="215"/>
        <v>1.0900000000000001</v>
      </c>
      <c r="AV344" s="438">
        <f t="shared" si="216"/>
        <v>2.02</v>
      </c>
      <c r="AW344" s="444">
        <f t="shared" si="217"/>
        <v>7.2099999999999991</v>
      </c>
      <c r="AX344" s="441">
        <f t="shared" si="218"/>
        <v>4.0999999999999996</v>
      </c>
      <c r="AY344" s="70">
        <f t="shared" si="219"/>
        <v>4</v>
      </c>
      <c r="AZ344" s="438">
        <f t="shared" si="196"/>
        <v>0.27</v>
      </c>
      <c r="BA344" s="442">
        <f t="shared" si="197"/>
        <v>0.51</v>
      </c>
      <c r="BB344" s="438">
        <f t="shared" si="220"/>
        <v>4.0999999999999996</v>
      </c>
      <c r="BC344" s="70">
        <v>4</v>
      </c>
      <c r="BD344" s="438">
        <f t="shared" si="198"/>
        <v>0.27</v>
      </c>
      <c r="BE344" s="442">
        <f t="shared" si="199"/>
        <v>0.51</v>
      </c>
      <c r="BF344" s="438">
        <f t="shared" si="221"/>
        <v>4.0999999999999996</v>
      </c>
      <c r="BG344" s="70">
        <v>4</v>
      </c>
      <c r="BH344" s="438">
        <f t="shared" si="200"/>
        <v>0.27</v>
      </c>
      <c r="BI344" s="442">
        <f t="shared" si="201"/>
        <v>0.51</v>
      </c>
      <c r="BJ344" s="438">
        <f t="shared" si="222"/>
        <v>4.0999999999999996</v>
      </c>
      <c r="BK344" s="70">
        <v>4</v>
      </c>
      <c r="BL344" s="438">
        <f t="shared" si="202"/>
        <v>0.27</v>
      </c>
      <c r="BM344" s="442">
        <f t="shared" si="203"/>
        <v>0.51</v>
      </c>
      <c r="BN344" s="93">
        <v>0</v>
      </c>
      <c r="BO344" s="93">
        <f>+INDEX(FY2018_ALL_Targets!DV:DV,MATCH('Final Comp Values'!C344,FY2018_ALL_Targets!B:B,0))</f>
        <v>0</v>
      </c>
      <c r="BP344" s="93">
        <f>++INDEX(FY2018_ALL_Targets!DW:DW,MATCH('Final Comp Values'!C344,FY2018_ALL_Targets!B:B,0))</f>
        <v>0</v>
      </c>
      <c r="BQ344" s="539">
        <f>++INDEX(FY2018_ALL_Targets!DX:DX,MATCH('Final Comp Values'!$C344,FY2018_ALL_Targets!$B:$B,0))</f>
        <v>0</v>
      </c>
      <c r="BR344" s="437">
        <f t="shared" si="204"/>
        <v>0</v>
      </c>
      <c r="BS344" s="438">
        <f t="shared" si="205"/>
        <v>0</v>
      </c>
      <c r="BT344" s="543">
        <f t="shared" si="223"/>
        <v>0</v>
      </c>
      <c r="BU344" s="437">
        <f t="shared" si="233"/>
        <v>7.22</v>
      </c>
      <c r="BV344" s="438">
        <f t="shared" si="206"/>
        <v>684231.08341163723</v>
      </c>
      <c r="BW344" s="548">
        <f t="shared" si="224"/>
        <v>1.8455921106980194E-3</v>
      </c>
      <c r="BX344" s="437">
        <f t="shared" si="207"/>
        <v>0</v>
      </c>
      <c r="BY344" s="551">
        <f t="shared" si="208"/>
        <v>0</v>
      </c>
      <c r="BZ344" s="471">
        <f t="shared" si="225"/>
        <v>0</v>
      </c>
      <c r="CA344" s="469">
        <f t="shared" si="226"/>
        <v>683150.44</v>
      </c>
      <c r="CB344" s="471">
        <f t="shared" si="227"/>
        <v>684231.08341163723</v>
      </c>
      <c r="CC344" s="471">
        <f t="shared" si="228"/>
        <v>1.0000000000000675E-2</v>
      </c>
      <c r="CD344" s="474">
        <f t="shared" si="229"/>
        <v>947.50407766996682</v>
      </c>
      <c r="CE344" s="474">
        <f t="shared" si="230"/>
        <v>1080.6434116372839</v>
      </c>
      <c r="CF344" s="472">
        <f t="shared" si="231"/>
        <v>-133.13933396731704</v>
      </c>
      <c r="CG344" s="473">
        <f t="shared" si="232"/>
        <v>0</v>
      </c>
    </row>
    <row r="345" spans="1:85" s="71" customFormat="1" ht="15.75" customHeight="1" x14ac:dyDescent="0.25">
      <c r="A345" s="119">
        <v>1015116</v>
      </c>
      <c r="B345" s="120">
        <v>4401</v>
      </c>
      <c r="C345" s="120">
        <v>455497</v>
      </c>
      <c r="D345" s="120" t="s">
        <v>1274</v>
      </c>
      <c r="E345" s="121" t="s">
        <v>660</v>
      </c>
      <c r="F345" s="121" t="s">
        <v>1407</v>
      </c>
      <c r="G345" s="122" t="s">
        <v>1260</v>
      </c>
      <c r="H345" s="123" t="s">
        <v>1407</v>
      </c>
      <c r="I345" s="70" t="s">
        <v>35</v>
      </c>
      <c r="J345" s="70" t="s">
        <v>1262</v>
      </c>
      <c r="K345" s="70" t="s">
        <v>35</v>
      </c>
      <c r="L345" s="70"/>
      <c r="M345" s="70"/>
      <c r="N345" s="77"/>
      <c r="O345" s="70">
        <v>1015116</v>
      </c>
      <c r="P345" s="78">
        <v>12462</v>
      </c>
      <c r="Q345" s="79">
        <v>41640</v>
      </c>
      <c r="R345" s="79">
        <v>42004</v>
      </c>
      <c r="S345" s="78">
        <v>12462</v>
      </c>
      <c r="T345" s="80" t="s">
        <v>1263</v>
      </c>
      <c r="U345" s="61">
        <v>1.5973187808389422E-3</v>
      </c>
      <c r="V345" s="62">
        <v>1.2675097542412298E-3</v>
      </c>
      <c r="W345" s="30">
        <v>151739</v>
      </c>
      <c r="X345" s="63">
        <v>151739</v>
      </c>
      <c r="Y345" s="63">
        <v>303478</v>
      </c>
      <c r="Z345" s="67">
        <v>20152.349999999999</v>
      </c>
      <c r="AA345" s="68">
        <v>20152.349999999999</v>
      </c>
      <c r="AB345" s="68">
        <v>20152.349999999999</v>
      </c>
      <c r="AC345" s="68">
        <v>20152.349999999999</v>
      </c>
      <c r="AD345" s="66">
        <v>80609.39</v>
      </c>
      <c r="AE345" s="67">
        <v>37425.79</v>
      </c>
      <c r="AF345" s="68">
        <v>37425.79</v>
      </c>
      <c r="AG345" s="68">
        <v>37425.79</v>
      </c>
      <c r="AH345" s="68">
        <v>37425.79</v>
      </c>
      <c r="AI345" s="66">
        <v>149703.15</v>
      </c>
      <c r="AJ345" s="69">
        <v>533790.54</v>
      </c>
      <c r="AK345" s="406" t="s">
        <v>1274</v>
      </c>
      <c r="AL345" s="407">
        <v>58134.265874579767</v>
      </c>
      <c r="AM345" s="434">
        <f t="shared" si="209"/>
        <v>326320.43010752689</v>
      </c>
      <c r="AN345" s="435">
        <f t="shared" si="210"/>
        <v>86676.763440860217</v>
      </c>
      <c r="AO345" s="436">
        <f t="shared" si="211"/>
        <v>160971.12903225806</v>
      </c>
      <c r="AP345" s="437">
        <f t="shared" si="212"/>
        <v>5.61</v>
      </c>
      <c r="AQ345" s="438">
        <f t="shared" si="212"/>
        <v>1.49</v>
      </c>
      <c r="AR345" s="438">
        <f t="shared" si="212"/>
        <v>2.77</v>
      </c>
      <c r="AS345" s="443">
        <f t="shared" si="213"/>
        <v>9.870000000000001</v>
      </c>
      <c r="AT345" s="437">
        <f t="shared" si="214"/>
        <v>5.22</v>
      </c>
      <c r="AU345" s="438">
        <f t="shared" si="215"/>
        <v>1.39</v>
      </c>
      <c r="AV345" s="438">
        <f t="shared" si="216"/>
        <v>2.58</v>
      </c>
      <c r="AW345" s="444">
        <f t="shared" si="217"/>
        <v>9.19</v>
      </c>
      <c r="AX345" s="441">
        <f t="shared" si="218"/>
        <v>5.22</v>
      </c>
      <c r="AY345" s="70">
        <f t="shared" si="219"/>
        <v>4</v>
      </c>
      <c r="AZ345" s="438">
        <f t="shared" si="196"/>
        <v>0.35</v>
      </c>
      <c r="BA345" s="442">
        <f t="shared" si="197"/>
        <v>0.65</v>
      </c>
      <c r="BB345" s="438">
        <f t="shared" si="220"/>
        <v>5.22</v>
      </c>
      <c r="BC345" s="70">
        <v>4</v>
      </c>
      <c r="BD345" s="438">
        <f t="shared" si="198"/>
        <v>0.35</v>
      </c>
      <c r="BE345" s="442">
        <f t="shared" si="199"/>
        <v>0.65</v>
      </c>
      <c r="BF345" s="438">
        <f t="shared" si="221"/>
        <v>5.22</v>
      </c>
      <c r="BG345" s="70">
        <v>4</v>
      </c>
      <c r="BH345" s="438">
        <f t="shared" si="200"/>
        <v>0.35</v>
      </c>
      <c r="BI345" s="442">
        <f t="shared" si="201"/>
        <v>0.65</v>
      </c>
      <c r="BJ345" s="438">
        <f t="shared" si="222"/>
        <v>5.22</v>
      </c>
      <c r="BK345" s="70">
        <v>4</v>
      </c>
      <c r="BL345" s="438">
        <f t="shared" si="202"/>
        <v>0.35</v>
      </c>
      <c r="BM345" s="442">
        <f t="shared" si="203"/>
        <v>0.65</v>
      </c>
      <c r="BN345" s="93">
        <v>0</v>
      </c>
      <c r="BO345" s="93">
        <f>+INDEX(FY2018_ALL_Targets!DV:DV,MATCH('Final Comp Values'!C345,FY2018_ALL_Targets!B:B,0))</f>
        <v>0</v>
      </c>
      <c r="BP345" s="93">
        <f>++INDEX(FY2018_ALL_Targets!DW:DW,MATCH('Final Comp Values'!C345,FY2018_ALL_Targets!B:B,0))</f>
        <v>0</v>
      </c>
      <c r="BQ345" s="539">
        <f>++INDEX(FY2018_ALL_Targets!DX:DX,MATCH('Final Comp Values'!$C345,FY2018_ALL_Targets!$B:$B,0))</f>
        <v>0</v>
      </c>
      <c r="BR345" s="437">
        <f t="shared" si="204"/>
        <v>0</v>
      </c>
      <c r="BS345" s="438">
        <f t="shared" si="205"/>
        <v>0</v>
      </c>
      <c r="BT345" s="543">
        <f t="shared" si="223"/>
        <v>0</v>
      </c>
      <c r="BU345" s="437">
        <f t="shared" si="233"/>
        <v>9.2199999999999989</v>
      </c>
      <c r="BV345" s="438">
        <f t="shared" si="206"/>
        <v>535997.93136362534</v>
      </c>
      <c r="BW345" s="548">
        <f t="shared" si="224"/>
        <v>1.4457594480255978E-3</v>
      </c>
      <c r="BX345" s="437">
        <f t="shared" si="207"/>
        <v>0</v>
      </c>
      <c r="BY345" s="551">
        <f t="shared" si="208"/>
        <v>0</v>
      </c>
      <c r="BZ345" s="471">
        <f t="shared" si="225"/>
        <v>-9.9920072216264089E-16</v>
      </c>
      <c r="CA345" s="469">
        <f t="shared" si="226"/>
        <v>533790.54</v>
      </c>
      <c r="CB345" s="471">
        <f t="shared" si="227"/>
        <v>535997.93136362534</v>
      </c>
      <c r="CC345" s="471">
        <f t="shared" si="228"/>
        <v>2.9999999999999361E-2</v>
      </c>
      <c r="CD345" s="474">
        <f t="shared" si="229"/>
        <v>1742.5153645266225</v>
      </c>
      <c r="CE345" s="474">
        <f t="shared" si="230"/>
        <v>2207.3913636252983</v>
      </c>
      <c r="CF345" s="472">
        <f t="shared" si="231"/>
        <v>-464.87599909867572</v>
      </c>
      <c r="CG345" s="473">
        <f t="shared" si="232"/>
        <v>0</v>
      </c>
    </row>
    <row r="346" spans="1:85" s="71" customFormat="1" ht="15.75" customHeight="1" x14ac:dyDescent="0.25">
      <c r="A346" s="119">
        <v>1025768</v>
      </c>
      <c r="B346" s="120">
        <v>104710</v>
      </c>
      <c r="C346" s="120">
        <v>676280</v>
      </c>
      <c r="D346" s="120" t="s">
        <v>1297</v>
      </c>
      <c r="E346" s="121" t="s">
        <v>502</v>
      </c>
      <c r="F346" s="121" t="s">
        <v>1407</v>
      </c>
      <c r="G346" s="122" t="s">
        <v>1260</v>
      </c>
      <c r="H346" s="123" t="s">
        <v>1407</v>
      </c>
      <c r="I346" s="70" t="s">
        <v>35</v>
      </c>
      <c r="J346" s="70" t="s">
        <v>1262</v>
      </c>
      <c r="K346" s="70" t="s">
        <v>35</v>
      </c>
      <c r="L346" s="70"/>
      <c r="M346" s="70"/>
      <c r="N346" s="77"/>
      <c r="O346" s="70">
        <v>1025768</v>
      </c>
      <c r="P346" s="78">
        <v>10662</v>
      </c>
      <c r="Q346" s="79">
        <v>41760</v>
      </c>
      <c r="R346" s="79">
        <v>42004</v>
      </c>
      <c r="S346" s="78">
        <v>15884</v>
      </c>
      <c r="T346" s="80" t="s">
        <v>1263</v>
      </c>
      <c r="U346" s="61">
        <v>2.035934161037214E-3</v>
      </c>
      <c r="V346" s="62">
        <v>1.615561301265262E-3</v>
      </c>
      <c r="W346" s="30">
        <v>193406</v>
      </c>
      <c r="X346" s="63">
        <v>193406</v>
      </c>
      <c r="Y346" s="63">
        <v>386812</v>
      </c>
      <c r="Z346" s="67">
        <v>25686.080000000002</v>
      </c>
      <c r="AA346" s="68">
        <v>25686.080000000002</v>
      </c>
      <c r="AB346" s="68">
        <v>25686.080000000002</v>
      </c>
      <c r="AC346" s="68">
        <v>25686.080000000002</v>
      </c>
      <c r="AD346" s="66">
        <v>102744.31</v>
      </c>
      <c r="AE346" s="67">
        <v>47702.720000000001</v>
      </c>
      <c r="AF346" s="68">
        <v>47702.720000000001</v>
      </c>
      <c r="AG346" s="68">
        <v>47702.720000000001</v>
      </c>
      <c r="AH346" s="68">
        <v>47702.720000000001</v>
      </c>
      <c r="AI346" s="66">
        <v>190810.86</v>
      </c>
      <c r="AJ346" s="69">
        <v>680367.16999999993</v>
      </c>
      <c r="AK346" s="406" t="s">
        <v>1297</v>
      </c>
      <c r="AL346" s="407">
        <v>39786.959998239028</v>
      </c>
      <c r="AM346" s="434">
        <f t="shared" si="209"/>
        <v>415926.88172043016</v>
      </c>
      <c r="AN346" s="435">
        <f t="shared" si="210"/>
        <v>110477.75268817206</v>
      </c>
      <c r="AO346" s="436">
        <f t="shared" si="211"/>
        <v>205172.96774193548</v>
      </c>
      <c r="AP346" s="437">
        <f t="shared" si="212"/>
        <v>10.45</v>
      </c>
      <c r="AQ346" s="438">
        <f t="shared" si="212"/>
        <v>2.78</v>
      </c>
      <c r="AR346" s="438">
        <f t="shared" si="212"/>
        <v>5.16</v>
      </c>
      <c r="AS346" s="443">
        <f t="shared" si="213"/>
        <v>18.39</v>
      </c>
      <c r="AT346" s="437">
        <f t="shared" si="214"/>
        <v>9.7200000000000006</v>
      </c>
      <c r="AU346" s="438">
        <f t="shared" si="215"/>
        <v>2.58</v>
      </c>
      <c r="AV346" s="438">
        <f t="shared" si="216"/>
        <v>4.8</v>
      </c>
      <c r="AW346" s="444">
        <f t="shared" si="217"/>
        <v>17.100000000000001</v>
      </c>
      <c r="AX346" s="441">
        <f t="shared" si="218"/>
        <v>9.7200000000000006</v>
      </c>
      <c r="AY346" s="70">
        <f t="shared" si="219"/>
        <v>4</v>
      </c>
      <c r="AZ346" s="438">
        <f t="shared" si="196"/>
        <v>0.65</v>
      </c>
      <c r="BA346" s="442">
        <f t="shared" si="197"/>
        <v>1.2</v>
      </c>
      <c r="BB346" s="438">
        <f t="shared" si="220"/>
        <v>9.7200000000000006</v>
      </c>
      <c r="BC346" s="70">
        <v>4</v>
      </c>
      <c r="BD346" s="438">
        <f t="shared" si="198"/>
        <v>0.65</v>
      </c>
      <c r="BE346" s="442">
        <f t="shared" si="199"/>
        <v>1.2</v>
      </c>
      <c r="BF346" s="438">
        <f t="shared" si="221"/>
        <v>9.7200000000000006</v>
      </c>
      <c r="BG346" s="70">
        <v>4</v>
      </c>
      <c r="BH346" s="438">
        <f t="shared" si="200"/>
        <v>0.65</v>
      </c>
      <c r="BI346" s="442">
        <f t="shared" si="201"/>
        <v>1.2</v>
      </c>
      <c r="BJ346" s="438">
        <f t="shared" si="222"/>
        <v>9.7200000000000006</v>
      </c>
      <c r="BK346" s="70">
        <v>4</v>
      </c>
      <c r="BL346" s="438">
        <f t="shared" si="202"/>
        <v>0.65</v>
      </c>
      <c r="BM346" s="442">
        <f t="shared" si="203"/>
        <v>1.2</v>
      </c>
      <c r="BN346" s="93">
        <v>0</v>
      </c>
      <c r="BO346" s="93">
        <f>+INDEX(FY2018_ALL_Targets!DV:DV,MATCH('Final Comp Values'!C346,FY2018_ALL_Targets!B:B,0))</f>
        <v>0</v>
      </c>
      <c r="BP346" s="93">
        <f>++INDEX(FY2018_ALL_Targets!DW:DW,MATCH('Final Comp Values'!C346,FY2018_ALL_Targets!B:B,0))</f>
        <v>0</v>
      </c>
      <c r="BQ346" s="539">
        <f>++INDEX(FY2018_ALL_Targets!DX:DX,MATCH('Final Comp Values'!$C346,FY2018_ALL_Targets!$B:$B,0))</f>
        <v>0</v>
      </c>
      <c r="BR346" s="437">
        <f t="shared" si="204"/>
        <v>0</v>
      </c>
      <c r="BS346" s="438">
        <f t="shared" si="205"/>
        <v>0</v>
      </c>
      <c r="BT346" s="543">
        <f t="shared" si="223"/>
        <v>0</v>
      </c>
      <c r="BU346" s="437">
        <f t="shared" si="233"/>
        <v>17.12</v>
      </c>
      <c r="BV346" s="438">
        <f t="shared" si="206"/>
        <v>681152.75516985217</v>
      </c>
      <c r="BW346" s="548">
        <f t="shared" si="224"/>
        <v>1.8372888657053341E-3</v>
      </c>
      <c r="BX346" s="437">
        <f t="shared" si="207"/>
        <v>0</v>
      </c>
      <c r="BY346" s="551">
        <f t="shared" si="208"/>
        <v>0</v>
      </c>
      <c r="BZ346" s="471">
        <f t="shared" si="225"/>
        <v>0</v>
      </c>
      <c r="CA346" s="469">
        <f t="shared" si="226"/>
        <v>680367.16999999993</v>
      </c>
      <c r="CB346" s="471">
        <f t="shared" si="227"/>
        <v>681152.75516985217</v>
      </c>
      <c r="CC346" s="471">
        <f t="shared" si="228"/>
        <v>1.9999999999999574E-2</v>
      </c>
      <c r="CD346" s="474">
        <f t="shared" si="229"/>
        <v>795.75107602337459</v>
      </c>
      <c r="CE346" s="474">
        <f t="shared" si="230"/>
        <v>785.5851698522456</v>
      </c>
      <c r="CF346" s="472">
        <f t="shared" si="231"/>
        <v>10.165906171128995</v>
      </c>
      <c r="CG346" s="473">
        <f t="shared" si="232"/>
        <v>0</v>
      </c>
    </row>
    <row r="347" spans="1:85" s="71" customFormat="1" ht="15.75" customHeight="1" x14ac:dyDescent="0.25">
      <c r="A347" s="119">
        <v>1025869</v>
      </c>
      <c r="B347" s="120">
        <v>105009</v>
      </c>
      <c r="C347" s="120">
        <v>676308</v>
      </c>
      <c r="D347" s="120" t="s">
        <v>1297</v>
      </c>
      <c r="E347" s="121" t="s">
        <v>512</v>
      </c>
      <c r="F347" s="121" t="s">
        <v>1407</v>
      </c>
      <c r="G347" s="122" t="s">
        <v>1260</v>
      </c>
      <c r="H347" s="123" t="s">
        <v>1407</v>
      </c>
      <c r="I347" s="70" t="s">
        <v>35</v>
      </c>
      <c r="J347" s="70" t="s">
        <v>1262</v>
      </c>
      <c r="K347" s="70" t="s">
        <v>35</v>
      </c>
      <c r="L347" s="70"/>
      <c r="M347" s="70"/>
      <c r="N347" s="77"/>
      <c r="O347" s="70">
        <v>1025869</v>
      </c>
      <c r="P347" s="78">
        <v>12942</v>
      </c>
      <c r="Q347" s="79">
        <v>41760</v>
      </c>
      <c r="R347" s="79">
        <v>42004</v>
      </c>
      <c r="S347" s="78">
        <v>19281</v>
      </c>
      <c r="T347" s="80" t="s">
        <v>1263</v>
      </c>
      <c r="U347" s="61">
        <v>2.4713451623620325E-3</v>
      </c>
      <c r="V347" s="62">
        <v>1.9610700988224325E-3</v>
      </c>
      <c r="W347" s="30">
        <v>234768</v>
      </c>
      <c r="X347" s="63">
        <v>234768</v>
      </c>
      <c r="Y347" s="63">
        <v>469536</v>
      </c>
      <c r="Z347" s="67">
        <v>31179.38</v>
      </c>
      <c r="AA347" s="68">
        <v>31179.38</v>
      </c>
      <c r="AB347" s="68">
        <v>31179.38</v>
      </c>
      <c r="AC347" s="68">
        <v>31179.38</v>
      </c>
      <c r="AD347" s="66">
        <v>124717.51</v>
      </c>
      <c r="AE347" s="67">
        <v>57904.56</v>
      </c>
      <c r="AF347" s="68">
        <v>57904.56</v>
      </c>
      <c r="AG347" s="68">
        <v>57904.56</v>
      </c>
      <c r="AH347" s="68">
        <v>57904.56</v>
      </c>
      <c r="AI347" s="66">
        <v>231618.24</v>
      </c>
      <c r="AJ347" s="69">
        <v>825871.75</v>
      </c>
      <c r="AK347" s="406" t="s">
        <v>1297</v>
      </c>
      <c r="AL347" s="407">
        <v>39786.959998239028</v>
      </c>
      <c r="AM347" s="434">
        <f t="shared" si="209"/>
        <v>504877.41935483873</v>
      </c>
      <c r="AN347" s="435">
        <f t="shared" si="210"/>
        <v>134104.84946236559</v>
      </c>
      <c r="AO347" s="436">
        <f t="shared" si="211"/>
        <v>249051.87096774194</v>
      </c>
      <c r="AP347" s="437">
        <f t="shared" si="212"/>
        <v>12.69</v>
      </c>
      <c r="AQ347" s="438">
        <f t="shared" si="212"/>
        <v>3.37</v>
      </c>
      <c r="AR347" s="438">
        <f t="shared" si="212"/>
        <v>6.26</v>
      </c>
      <c r="AS347" s="443">
        <f t="shared" si="213"/>
        <v>22.32</v>
      </c>
      <c r="AT347" s="437">
        <f t="shared" si="214"/>
        <v>11.8</v>
      </c>
      <c r="AU347" s="438">
        <f t="shared" si="215"/>
        <v>3.13</v>
      </c>
      <c r="AV347" s="438">
        <f t="shared" si="216"/>
        <v>5.82</v>
      </c>
      <c r="AW347" s="444">
        <f t="shared" si="217"/>
        <v>20.75</v>
      </c>
      <c r="AX347" s="441">
        <f t="shared" si="218"/>
        <v>11.8</v>
      </c>
      <c r="AY347" s="70">
        <f t="shared" si="219"/>
        <v>4</v>
      </c>
      <c r="AZ347" s="438">
        <f t="shared" si="196"/>
        <v>0.78</v>
      </c>
      <c r="BA347" s="442">
        <f t="shared" si="197"/>
        <v>1.46</v>
      </c>
      <c r="BB347" s="438">
        <f t="shared" si="220"/>
        <v>11.8</v>
      </c>
      <c r="BC347" s="70">
        <v>4</v>
      </c>
      <c r="BD347" s="438">
        <f t="shared" si="198"/>
        <v>0.78</v>
      </c>
      <c r="BE347" s="442">
        <f t="shared" si="199"/>
        <v>1.46</v>
      </c>
      <c r="BF347" s="438">
        <f t="shared" si="221"/>
        <v>11.8</v>
      </c>
      <c r="BG347" s="70">
        <v>4</v>
      </c>
      <c r="BH347" s="438">
        <f t="shared" si="200"/>
        <v>0.78</v>
      </c>
      <c r="BI347" s="442">
        <f t="shared" si="201"/>
        <v>1.46</v>
      </c>
      <c r="BJ347" s="438">
        <f t="shared" si="222"/>
        <v>11.8</v>
      </c>
      <c r="BK347" s="70">
        <v>4</v>
      </c>
      <c r="BL347" s="438">
        <f t="shared" si="202"/>
        <v>0.78</v>
      </c>
      <c r="BM347" s="442">
        <f t="shared" si="203"/>
        <v>1.46</v>
      </c>
      <c r="BN347" s="93">
        <v>0</v>
      </c>
      <c r="BO347" s="93">
        <f>+INDEX(FY2018_ALL_Targets!DV:DV,MATCH('Final Comp Values'!C347,FY2018_ALL_Targets!B:B,0))</f>
        <v>0</v>
      </c>
      <c r="BP347" s="93">
        <f>++INDEX(FY2018_ALL_Targets!DW:DW,MATCH('Final Comp Values'!C347,FY2018_ALL_Targets!B:B,0))</f>
        <v>0</v>
      </c>
      <c r="BQ347" s="539">
        <f>++INDEX(FY2018_ALL_Targets!DX:DX,MATCH('Final Comp Values'!$C347,FY2018_ALL_Targets!$B:$B,0))</f>
        <v>0</v>
      </c>
      <c r="BR347" s="437">
        <f t="shared" si="204"/>
        <v>0</v>
      </c>
      <c r="BS347" s="438">
        <f t="shared" si="205"/>
        <v>0</v>
      </c>
      <c r="BT347" s="543">
        <f t="shared" si="223"/>
        <v>0</v>
      </c>
      <c r="BU347" s="437">
        <f t="shared" si="233"/>
        <v>20.76</v>
      </c>
      <c r="BV347" s="438">
        <f t="shared" si="206"/>
        <v>825977.28956344223</v>
      </c>
      <c r="BW347" s="548">
        <f t="shared" si="224"/>
        <v>2.2279273862174493E-3</v>
      </c>
      <c r="BX347" s="437">
        <f t="shared" si="207"/>
        <v>0</v>
      </c>
      <c r="BY347" s="551">
        <f t="shared" si="208"/>
        <v>0</v>
      </c>
      <c r="BZ347" s="471">
        <f t="shared" si="225"/>
        <v>0</v>
      </c>
      <c r="CA347" s="469">
        <f t="shared" si="226"/>
        <v>825871.75</v>
      </c>
      <c r="CB347" s="471">
        <f t="shared" si="227"/>
        <v>825977.28956344223</v>
      </c>
      <c r="CC347" s="471">
        <f t="shared" si="228"/>
        <v>1.0000000000001563E-2</v>
      </c>
      <c r="CD347" s="474">
        <f t="shared" si="229"/>
        <v>398.01048192777307</v>
      </c>
      <c r="CE347" s="474">
        <f t="shared" si="230"/>
        <v>105.53956344223116</v>
      </c>
      <c r="CF347" s="472">
        <f t="shared" si="231"/>
        <v>292.47091848554192</v>
      </c>
      <c r="CG347" s="473">
        <f t="shared" si="232"/>
        <v>0</v>
      </c>
    </row>
    <row r="348" spans="1:85" s="71" customFormat="1" ht="15.75" customHeight="1" x14ac:dyDescent="0.25">
      <c r="A348" s="124">
        <v>1026597</v>
      </c>
      <c r="B348" s="125">
        <v>102773</v>
      </c>
      <c r="C348" s="125">
        <v>676119</v>
      </c>
      <c r="D348" s="125" t="s">
        <v>1408</v>
      </c>
      <c r="E348" s="126" t="s">
        <v>424</v>
      </c>
      <c r="F348" s="126" t="s">
        <v>1409</v>
      </c>
      <c r="G348" s="127" t="s">
        <v>1260</v>
      </c>
      <c r="H348" s="128" t="s">
        <v>1410</v>
      </c>
      <c r="I348" s="70" t="s">
        <v>35</v>
      </c>
      <c r="J348" s="70" t="s">
        <v>35</v>
      </c>
      <c r="K348" s="70" t="s">
        <v>1262</v>
      </c>
      <c r="L348" s="70"/>
      <c r="M348" s="70"/>
      <c r="N348" s="77"/>
      <c r="O348" s="70">
        <v>1014538</v>
      </c>
      <c r="P348" s="78">
        <v>20634</v>
      </c>
      <c r="Q348" s="79">
        <v>41275</v>
      </c>
      <c r="R348" s="79">
        <v>41517</v>
      </c>
      <c r="S348" s="78">
        <v>30993</v>
      </c>
      <c r="T348" s="80" t="s">
        <v>1411</v>
      </c>
      <c r="U348" s="61">
        <v>3.9725325769973787E-3</v>
      </c>
      <c r="V348" s="62">
        <v>3.1522973690578104E-3</v>
      </c>
      <c r="W348" s="30">
        <v>377375</v>
      </c>
      <c r="X348" s="63">
        <v>377375</v>
      </c>
      <c r="Y348" s="63">
        <v>754750</v>
      </c>
      <c r="Z348" s="67">
        <v>50118.9</v>
      </c>
      <c r="AA348" s="68">
        <v>50118.9</v>
      </c>
      <c r="AB348" s="68">
        <v>50118.9</v>
      </c>
      <c r="AC348" s="68">
        <v>50118.9</v>
      </c>
      <c r="AD348" s="66">
        <v>200475.59</v>
      </c>
      <c r="AE348" s="67">
        <v>93077.96</v>
      </c>
      <c r="AF348" s="68">
        <v>93077.96</v>
      </c>
      <c r="AG348" s="68">
        <v>93077.96</v>
      </c>
      <c r="AH348" s="68">
        <v>93077.96</v>
      </c>
      <c r="AI348" s="66">
        <v>372311.82</v>
      </c>
      <c r="AJ348" s="69">
        <v>1327537.4099999999</v>
      </c>
      <c r="AK348" s="406" t="s">
        <v>1408</v>
      </c>
      <c r="AL348" s="407">
        <v>35334.891869185936</v>
      </c>
      <c r="AM348" s="434">
        <f t="shared" si="209"/>
        <v>811559.13978494634</v>
      </c>
      <c r="AN348" s="435">
        <f t="shared" si="210"/>
        <v>215565.15053763441</v>
      </c>
      <c r="AO348" s="436">
        <f t="shared" si="211"/>
        <v>400335.29032258067</v>
      </c>
      <c r="AP348" s="437">
        <f t="shared" si="212"/>
        <v>22.97</v>
      </c>
      <c r="AQ348" s="438">
        <f t="shared" si="212"/>
        <v>6.1</v>
      </c>
      <c r="AR348" s="438">
        <f t="shared" si="212"/>
        <v>11.33</v>
      </c>
      <c r="AS348" s="443">
        <f t="shared" si="213"/>
        <v>40.4</v>
      </c>
      <c r="AT348" s="437">
        <f t="shared" si="214"/>
        <v>21.36</v>
      </c>
      <c r="AU348" s="438">
        <f t="shared" si="215"/>
        <v>5.67</v>
      </c>
      <c r="AV348" s="438">
        <f t="shared" si="216"/>
        <v>10.54</v>
      </c>
      <c r="AW348" s="444">
        <f t="shared" si="217"/>
        <v>37.57</v>
      </c>
      <c r="AX348" s="441">
        <f t="shared" si="218"/>
        <v>21.36</v>
      </c>
      <c r="AY348" s="70">
        <f t="shared" si="219"/>
        <v>4</v>
      </c>
      <c r="AZ348" s="438">
        <f t="shared" si="196"/>
        <v>1.42</v>
      </c>
      <c r="BA348" s="442">
        <f t="shared" si="197"/>
        <v>2.64</v>
      </c>
      <c r="BB348" s="438">
        <f t="shared" si="220"/>
        <v>21.36</v>
      </c>
      <c r="BC348" s="70">
        <v>4</v>
      </c>
      <c r="BD348" s="438">
        <f t="shared" si="198"/>
        <v>1.42</v>
      </c>
      <c r="BE348" s="442">
        <f t="shared" si="199"/>
        <v>2.64</v>
      </c>
      <c r="BF348" s="438">
        <f t="shared" si="221"/>
        <v>21.36</v>
      </c>
      <c r="BG348" s="70">
        <v>4</v>
      </c>
      <c r="BH348" s="438">
        <f t="shared" si="200"/>
        <v>1.42</v>
      </c>
      <c r="BI348" s="442">
        <f t="shared" si="201"/>
        <v>2.64</v>
      </c>
      <c r="BJ348" s="438">
        <f t="shared" si="222"/>
        <v>21.36</v>
      </c>
      <c r="BK348" s="70">
        <v>4</v>
      </c>
      <c r="BL348" s="438">
        <f t="shared" si="202"/>
        <v>1.42</v>
      </c>
      <c r="BM348" s="442">
        <f t="shared" si="203"/>
        <v>2.64</v>
      </c>
      <c r="BN348" s="93">
        <v>0</v>
      </c>
      <c r="BO348" s="93">
        <f>+INDEX(FY2018_ALL_Targets!DV:DV,MATCH('Final Comp Values'!C348,FY2018_ALL_Targets!B:B,0))</f>
        <v>0</v>
      </c>
      <c r="BP348" s="93">
        <f>++INDEX(FY2018_ALL_Targets!DW:DW,MATCH('Final Comp Values'!C348,FY2018_ALL_Targets!B:B,0))</f>
        <v>0</v>
      </c>
      <c r="BQ348" s="539">
        <f>++INDEX(FY2018_ALL_Targets!DX:DX,MATCH('Final Comp Values'!$C348,FY2018_ALL_Targets!$B:$B,0))</f>
        <v>0</v>
      </c>
      <c r="BR348" s="437">
        <f t="shared" si="204"/>
        <v>0</v>
      </c>
      <c r="BS348" s="438">
        <f t="shared" si="205"/>
        <v>0</v>
      </c>
      <c r="BT348" s="543">
        <f t="shared" si="223"/>
        <v>0</v>
      </c>
      <c r="BU348" s="437">
        <f t="shared" si="233"/>
        <v>37.6</v>
      </c>
      <c r="BV348" s="438">
        <f t="shared" si="206"/>
        <v>1328591.9342813913</v>
      </c>
      <c r="BW348" s="548">
        <f t="shared" si="224"/>
        <v>3.5836413335983996E-3</v>
      </c>
      <c r="BX348" s="437">
        <f t="shared" si="207"/>
        <v>0</v>
      </c>
      <c r="BY348" s="551">
        <f t="shared" si="208"/>
        <v>0</v>
      </c>
      <c r="BZ348" s="471">
        <f t="shared" si="225"/>
        <v>0</v>
      </c>
      <c r="CA348" s="469">
        <f t="shared" si="226"/>
        <v>1327537.4099999999</v>
      </c>
      <c r="CB348" s="471">
        <f t="shared" si="227"/>
        <v>1328591.9342813913</v>
      </c>
      <c r="CC348" s="471">
        <f t="shared" si="228"/>
        <v>3.0000000000001137E-2</v>
      </c>
      <c r="CD348" s="474">
        <f t="shared" si="229"/>
        <v>1060.0511658238356</v>
      </c>
      <c r="CE348" s="474">
        <f t="shared" si="230"/>
        <v>1054.5242813914083</v>
      </c>
      <c r="CF348" s="472">
        <f t="shared" si="231"/>
        <v>5.5268844324273232</v>
      </c>
      <c r="CG348" s="473">
        <f t="shared" si="232"/>
        <v>0</v>
      </c>
    </row>
    <row r="349" spans="1:85" s="71" customFormat="1" ht="15.75" customHeight="1" x14ac:dyDescent="0.25">
      <c r="A349" s="124">
        <v>1027638</v>
      </c>
      <c r="B349" s="125">
        <v>102010</v>
      </c>
      <c r="C349" s="125">
        <v>676037</v>
      </c>
      <c r="D349" s="125" t="s">
        <v>1408</v>
      </c>
      <c r="E349" s="126" t="s">
        <v>394</v>
      </c>
      <c r="F349" s="126" t="s">
        <v>1412</v>
      </c>
      <c r="G349" s="127" t="s">
        <v>1260</v>
      </c>
      <c r="H349" s="128" t="s">
        <v>1410</v>
      </c>
      <c r="I349" s="70" t="s">
        <v>35</v>
      </c>
      <c r="J349" s="70" t="s">
        <v>1262</v>
      </c>
      <c r="K349" s="70" t="s">
        <v>35</v>
      </c>
      <c r="L349" s="70"/>
      <c r="M349" s="70"/>
      <c r="N349" s="77"/>
      <c r="O349" s="70">
        <v>1012665</v>
      </c>
      <c r="P349" s="78">
        <v>32447</v>
      </c>
      <c r="Q349" s="79">
        <v>41640</v>
      </c>
      <c r="R349" s="79">
        <v>42004</v>
      </c>
      <c r="S349" s="78">
        <v>32447</v>
      </c>
      <c r="T349" s="80" t="s">
        <v>1263</v>
      </c>
      <c r="U349" s="61">
        <v>4.1588992522774157E-3</v>
      </c>
      <c r="V349" s="62">
        <v>3.3001836780504881E-3</v>
      </c>
      <c r="W349" s="30">
        <v>395079</v>
      </c>
      <c r="X349" s="63">
        <v>395079</v>
      </c>
      <c r="Y349" s="63">
        <v>790158</v>
      </c>
      <c r="Z349" s="67">
        <v>52470.17</v>
      </c>
      <c r="AA349" s="68">
        <v>52470.17</v>
      </c>
      <c r="AB349" s="68">
        <v>52470.17</v>
      </c>
      <c r="AC349" s="68">
        <v>52470.17</v>
      </c>
      <c r="AD349" s="66">
        <v>209880.67</v>
      </c>
      <c r="AE349" s="67">
        <v>97444.6</v>
      </c>
      <c r="AF349" s="68">
        <v>97444.6</v>
      </c>
      <c r="AG349" s="68">
        <v>97444.6</v>
      </c>
      <c r="AH349" s="68">
        <v>97444.6</v>
      </c>
      <c r="AI349" s="66">
        <v>389778.38</v>
      </c>
      <c r="AJ349" s="69">
        <v>1389817.05</v>
      </c>
      <c r="AK349" s="406" t="s">
        <v>1408</v>
      </c>
      <c r="AL349" s="407">
        <v>35334.891869185936</v>
      </c>
      <c r="AM349" s="434">
        <f t="shared" si="209"/>
        <v>849632.25806451624</v>
      </c>
      <c r="AN349" s="435">
        <f t="shared" si="210"/>
        <v>225678.13978494625</v>
      </c>
      <c r="AO349" s="436">
        <f t="shared" si="211"/>
        <v>419116.53763440863</v>
      </c>
      <c r="AP349" s="437">
        <f t="shared" si="212"/>
        <v>24.05</v>
      </c>
      <c r="AQ349" s="438">
        <f t="shared" si="212"/>
        <v>6.39</v>
      </c>
      <c r="AR349" s="438">
        <f t="shared" si="212"/>
        <v>11.86</v>
      </c>
      <c r="AS349" s="443">
        <f t="shared" si="213"/>
        <v>42.3</v>
      </c>
      <c r="AT349" s="437">
        <f t="shared" si="214"/>
        <v>22.36</v>
      </c>
      <c r="AU349" s="438">
        <f t="shared" si="215"/>
        <v>5.94</v>
      </c>
      <c r="AV349" s="438">
        <f t="shared" si="216"/>
        <v>11.03</v>
      </c>
      <c r="AW349" s="444">
        <f t="shared" si="217"/>
        <v>39.33</v>
      </c>
      <c r="AX349" s="441">
        <f t="shared" si="218"/>
        <v>22.36</v>
      </c>
      <c r="AY349" s="70">
        <f t="shared" si="219"/>
        <v>4</v>
      </c>
      <c r="AZ349" s="438">
        <f t="shared" si="196"/>
        <v>1.49</v>
      </c>
      <c r="BA349" s="442">
        <f t="shared" si="197"/>
        <v>2.76</v>
      </c>
      <c r="BB349" s="438">
        <f t="shared" si="220"/>
        <v>22.36</v>
      </c>
      <c r="BC349" s="70">
        <v>4</v>
      </c>
      <c r="BD349" s="438">
        <f t="shared" si="198"/>
        <v>1.49</v>
      </c>
      <c r="BE349" s="442">
        <f t="shared" si="199"/>
        <v>2.76</v>
      </c>
      <c r="BF349" s="438">
        <f t="shared" si="221"/>
        <v>22.36</v>
      </c>
      <c r="BG349" s="70">
        <v>4</v>
      </c>
      <c r="BH349" s="438">
        <f t="shared" si="200"/>
        <v>1.49</v>
      </c>
      <c r="BI349" s="442">
        <f t="shared" si="201"/>
        <v>2.76</v>
      </c>
      <c r="BJ349" s="438">
        <f t="shared" si="222"/>
        <v>22.36</v>
      </c>
      <c r="BK349" s="70">
        <v>4</v>
      </c>
      <c r="BL349" s="438">
        <f t="shared" si="202"/>
        <v>1.49</v>
      </c>
      <c r="BM349" s="442">
        <f t="shared" si="203"/>
        <v>2.76</v>
      </c>
      <c r="BN349" s="93">
        <v>0</v>
      </c>
      <c r="BO349" s="93">
        <f>+INDEX(FY2018_ALL_Targets!DV:DV,MATCH('Final Comp Values'!C349,FY2018_ALL_Targets!B:B,0))</f>
        <v>0</v>
      </c>
      <c r="BP349" s="93">
        <f>++INDEX(FY2018_ALL_Targets!DW:DW,MATCH('Final Comp Values'!C349,FY2018_ALL_Targets!B:B,0))</f>
        <v>0</v>
      </c>
      <c r="BQ349" s="539">
        <f>++INDEX(FY2018_ALL_Targets!DX:DX,MATCH('Final Comp Values'!$C349,FY2018_ALL_Targets!$B:$B,0))</f>
        <v>0</v>
      </c>
      <c r="BR349" s="437">
        <f t="shared" si="204"/>
        <v>0</v>
      </c>
      <c r="BS349" s="438">
        <f t="shared" si="205"/>
        <v>0</v>
      </c>
      <c r="BT349" s="543">
        <f t="shared" si="223"/>
        <v>0</v>
      </c>
      <c r="BU349" s="437">
        <f t="shared" si="233"/>
        <v>39.36</v>
      </c>
      <c r="BV349" s="438">
        <f t="shared" si="206"/>
        <v>1390781.3439711584</v>
      </c>
      <c r="BW349" s="548">
        <f t="shared" si="224"/>
        <v>3.7513862470859834E-3</v>
      </c>
      <c r="BX349" s="437">
        <f t="shared" si="207"/>
        <v>0</v>
      </c>
      <c r="BY349" s="551">
        <f t="shared" si="208"/>
        <v>0</v>
      </c>
      <c r="BZ349" s="471">
        <f t="shared" si="225"/>
        <v>0</v>
      </c>
      <c r="CA349" s="469">
        <f t="shared" si="226"/>
        <v>1389817.05</v>
      </c>
      <c r="CB349" s="471">
        <f t="shared" si="227"/>
        <v>1390781.3439711584</v>
      </c>
      <c r="CC349" s="471">
        <f t="shared" si="228"/>
        <v>3.0000000000001137E-2</v>
      </c>
      <c r="CD349" s="474">
        <f t="shared" si="229"/>
        <v>1060.1197940503835</v>
      </c>
      <c r="CE349" s="474">
        <f t="shared" si="230"/>
        <v>964.29397115833126</v>
      </c>
      <c r="CF349" s="472">
        <f t="shared" si="231"/>
        <v>95.825822892052201</v>
      </c>
      <c r="CG349" s="473">
        <f t="shared" si="232"/>
        <v>0</v>
      </c>
    </row>
    <row r="350" spans="1:85" s="71" customFormat="1" ht="15.75" customHeight="1" x14ac:dyDescent="0.25">
      <c r="A350" s="124">
        <v>1027634</v>
      </c>
      <c r="B350" s="125">
        <v>4097</v>
      </c>
      <c r="C350" s="125">
        <v>676206</v>
      </c>
      <c r="D350" s="125" t="s">
        <v>1408</v>
      </c>
      <c r="E350" s="126" t="s">
        <v>570</v>
      </c>
      <c r="F350" s="126" t="s">
        <v>1413</v>
      </c>
      <c r="G350" s="127" t="s">
        <v>1260</v>
      </c>
      <c r="H350" s="128" t="s">
        <v>1410</v>
      </c>
      <c r="I350" s="70" t="s">
        <v>35</v>
      </c>
      <c r="J350" s="70" t="s">
        <v>1262</v>
      </c>
      <c r="K350" s="70" t="s">
        <v>35</v>
      </c>
      <c r="L350" s="70"/>
      <c r="M350" s="70"/>
      <c r="N350" s="77"/>
      <c r="O350" s="86">
        <v>1016349</v>
      </c>
      <c r="P350" s="78">
        <v>24776</v>
      </c>
      <c r="Q350" s="79">
        <v>41640</v>
      </c>
      <c r="R350" s="79">
        <v>42004</v>
      </c>
      <c r="S350" s="78">
        <v>24776</v>
      </c>
      <c r="T350" s="80" t="s">
        <v>1263</v>
      </c>
      <c r="U350" s="61">
        <v>3.1756676387470419E-3</v>
      </c>
      <c r="V350" s="62">
        <v>2.5199664316386382E-3</v>
      </c>
      <c r="W350" s="30">
        <v>301676</v>
      </c>
      <c r="X350" s="63">
        <v>301676</v>
      </c>
      <c r="Y350" s="63">
        <v>603352</v>
      </c>
      <c r="Z350" s="67">
        <v>40065.370000000003</v>
      </c>
      <c r="AA350" s="68">
        <v>40065.370000000003</v>
      </c>
      <c r="AB350" s="68">
        <v>40065.370000000003</v>
      </c>
      <c r="AC350" s="68">
        <v>40065.370000000003</v>
      </c>
      <c r="AD350" s="66">
        <v>160261.46</v>
      </c>
      <c r="AE350" s="67">
        <v>74407.11</v>
      </c>
      <c r="AF350" s="68">
        <v>74407.11</v>
      </c>
      <c r="AG350" s="68">
        <v>74407.11</v>
      </c>
      <c r="AH350" s="68">
        <v>74407.11</v>
      </c>
      <c r="AI350" s="66">
        <v>297628.42</v>
      </c>
      <c r="AJ350" s="69">
        <v>1061241.8799999999</v>
      </c>
      <c r="AK350" s="406" t="s">
        <v>1408</v>
      </c>
      <c r="AL350" s="407">
        <v>35334.891869185936</v>
      </c>
      <c r="AM350" s="434">
        <f t="shared" si="209"/>
        <v>648765.59139784949</v>
      </c>
      <c r="AN350" s="435">
        <f t="shared" si="210"/>
        <v>172324.15053763441</v>
      </c>
      <c r="AO350" s="436">
        <f t="shared" si="211"/>
        <v>320030.55913978495</v>
      </c>
      <c r="AP350" s="437">
        <f t="shared" si="212"/>
        <v>18.36</v>
      </c>
      <c r="AQ350" s="438">
        <f t="shared" si="212"/>
        <v>4.88</v>
      </c>
      <c r="AR350" s="438">
        <f t="shared" si="212"/>
        <v>9.06</v>
      </c>
      <c r="AS350" s="443">
        <f t="shared" si="213"/>
        <v>32.299999999999997</v>
      </c>
      <c r="AT350" s="437">
        <f t="shared" si="214"/>
        <v>17.079999999999998</v>
      </c>
      <c r="AU350" s="438">
        <f t="shared" si="215"/>
        <v>4.54</v>
      </c>
      <c r="AV350" s="438">
        <f t="shared" si="216"/>
        <v>8.42</v>
      </c>
      <c r="AW350" s="444">
        <f t="shared" si="217"/>
        <v>30.04</v>
      </c>
      <c r="AX350" s="441">
        <f t="shared" si="218"/>
        <v>17.079999999999998</v>
      </c>
      <c r="AY350" s="70">
        <f t="shared" si="219"/>
        <v>4</v>
      </c>
      <c r="AZ350" s="438">
        <f t="shared" si="196"/>
        <v>1.1399999999999999</v>
      </c>
      <c r="BA350" s="442">
        <f t="shared" si="197"/>
        <v>2.11</v>
      </c>
      <c r="BB350" s="438">
        <f t="shared" si="220"/>
        <v>17.079999999999998</v>
      </c>
      <c r="BC350" s="70">
        <v>4</v>
      </c>
      <c r="BD350" s="438">
        <f t="shared" si="198"/>
        <v>1.1399999999999999</v>
      </c>
      <c r="BE350" s="442">
        <f t="shared" si="199"/>
        <v>2.11</v>
      </c>
      <c r="BF350" s="438">
        <f t="shared" si="221"/>
        <v>17.079999999999998</v>
      </c>
      <c r="BG350" s="70">
        <v>4</v>
      </c>
      <c r="BH350" s="438">
        <f t="shared" si="200"/>
        <v>1.1399999999999999</v>
      </c>
      <c r="BI350" s="442">
        <f t="shared" si="201"/>
        <v>2.11</v>
      </c>
      <c r="BJ350" s="438">
        <f t="shared" si="222"/>
        <v>17.079999999999998</v>
      </c>
      <c r="BK350" s="70">
        <v>4</v>
      </c>
      <c r="BL350" s="438">
        <f t="shared" si="202"/>
        <v>1.1399999999999999</v>
      </c>
      <c r="BM350" s="442">
        <f t="shared" si="203"/>
        <v>2.11</v>
      </c>
      <c r="BN350" s="93">
        <v>0</v>
      </c>
      <c r="BO350" s="93">
        <f>+INDEX(FY2018_ALL_Targets!DV:DV,MATCH('Final Comp Values'!C350,FY2018_ALL_Targets!B:B,0))</f>
        <v>0</v>
      </c>
      <c r="BP350" s="93">
        <f>++INDEX(FY2018_ALL_Targets!DW:DW,MATCH('Final Comp Values'!C350,FY2018_ALL_Targets!B:B,0))</f>
        <v>0</v>
      </c>
      <c r="BQ350" s="539">
        <f>++INDEX(FY2018_ALL_Targets!DX:DX,MATCH('Final Comp Values'!$C350,FY2018_ALL_Targets!$B:$B,0))</f>
        <v>0</v>
      </c>
      <c r="BR350" s="437">
        <f t="shared" si="204"/>
        <v>0</v>
      </c>
      <c r="BS350" s="438">
        <f t="shared" si="205"/>
        <v>0</v>
      </c>
      <c r="BT350" s="543">
        <f t="shared" si="223"/>
        <v>0</v>
      </c>
      <c r="BU350" s="437">
        <f t="shared" si="233"/>
        <v>30.08</v>
      </c>
      <c r="BV350" s="438">
        <f t="shared" si="206"/>
        <v>1062873.5474251129</v>
      </c>
      <c r="BW350" s="548">
        <f t="shared" si="224"/>
        <v>2.8669130668787192E-3</v>
      </c>
      <c r="BX350" s="437">
        <f t="shared" si="207"/>
        <v>0</v>
      </c>
      <c r="BY350" s="551">
        <f t="shared" si="208"/>
        <v>0</v>
      </c>
      <c r="BZ350" s="471">
        <f t="shared" si="225"/>
        <v>0</v>
      </c>
      <c r="CA350" s="469">
        <f t="shared" si="226"/>
        <v>1061241.8799999999</v>
      </c>
      <c r="CB350" s="471">
        <f t="shared" si="227"/>
        <v>1062873.5474251129</v>
      </c>
      <c r="CC350" s="471">
        <f t="shared" si="228"/>
        <v>3.9999999999999147E-2</v>
      </c>
      <c r="CD350" s="474">
        <f t="shared" si="229"/>
        <v>1413.1050332889179</v>
      </c>
      <c r="CE350" s="474">
        <f t="shared" si="230"/>
        <v>1631.6674251130316</v>
      </c>
      <c r="CF350" s="472">
        <f t="shared" si="231"/>
        <v>-218.56239182411377</v>
      </c>
      <c r="CG350" s="473">
        <f t="shared" si="232"/>
        <v>0</v>
      </c>
    </row>
    <row r="351" spans="1:85" s="71" customFormat="1" ht="15.75" customHeight="1" x14ac:dyDescent="0.25">
      <c r="A351" s="124">
        <v>1027463</v>
      </c>
      <c r="B351" s="125">
        <v>4539</v>
      </c>
      <c r="C351" s="125">
        <v>676125</v>
      </c>
      <c r="D351" s="125" t="s">
        <v>1408</v>
      </c>
      <c r="E351" s="126" t="s">
        <v>708</v>
      </c>
      <c r="F351" s="126" t="s">
        <v>1414</v>
      </c>
      <c r="G351" s="127" t="s">
        <v>1260</v>
      </c>
      <c r="H351" s="128" t="s">
        <v>1410</v>
      </c>
      <c r="I351" s="70" t="s">
        <v>35</v>
      </c>
      <c r="J351" s="70" t="s">
        <v>1262</v>
      </c>
      <c r="K351" s="70" t="s">
        <v>35</v>
      </c>
      <c r="L351" s="70"/>
      <c r="M351" s="70"/>
      <c r="N351" s="77"/>
      <c r="O351" s="86">
        <v>1016382</v>
      </c>
      <c r="P351" s="78">
        <v>23941</v>
      </c>
      <c r="Q351" s="79">
        <v>41640</v>
      </c>
      <c r="R351" s="79">
        <v>42004</v>
      </c>
      <c r="S351" s="78">
        <v>23941</v>
      </c>
      <c r="T351" s="80" t="s">
        <v>1263</v>
      </c>
      <c r="U351" s="61">
        <v>3.0686413843737056E-3</v>
      </c>
      <c r="V351" s="62">
        <v>2.4350385994454569E-3</v>
      </c>
      <c r="W351" s="30">
        <v>291509</v>
      </c>
      <c r="X351" s="63">
        <v>291509</v>
      </c>
      <c r="Y351" s="63">
        <v>583018</v>
      </c>
      <c r="Z351" s="67">
        <v>38715.08</v>
      </c>
      <c r="AA351" s="68">
        <v>38715.08</v>
      </c>
      <c r="AB351" s="68">
        <v>38715.08</v>
      </c>
      <c r="AC351" s="68">
        <v>38715.08</v>
      </c>
      <c r="AD351" s="66">
        <v>154860.32999999999</v>
      </c>
      <c r="AE351" s="67">
        <v>71899.44</v>
      </c>
      <c r="AF351" s="68">
        <v>71899.44</v>
      </c>
      <c r="AG351" s="68">
        <v>71899.44</v>
      </c>
      <c r="AH351" s="68">
        <v>71899.44</v>
      </c>
      <c r="AI351" s="66">
        <v>287597.75</v>
      </c>
      <c r="AJ351" s="69">
        <v>1025476.08</v>
      </c>
      <c r="AK351" s="406" t="s">
        <v>1408</v>
      </c>
      <c r="AL351" s="407">
        <v>35334.891869185936</v>
      </c>
      <c r="AM351" s="434">
        <f t="shared" si="209"/>
        <v>626901.07526881725</v>
      </c>
      <c r="AN351" s="435">
        <f t="shared" si="210"/>
        <v>166516.48387096773</v>
      </c>
      <c r="AO351" s="436">
        <f t="shared" si="211"/>
        <v>309244.89247311832</v>
      </c>
      <c r="AP351" s="437">
        <f t="shared" si="212"/>
        <v>17.739999999999998</v>
      </c>
      <c r="AQ351" s="438">
        <f t="shared" si="212"/>
        <v>4.71</v>
      </c>
      <c r="AR351" s="438">
        <f t="shared" si="212"/>
        <v>8.75</v>
      </c>
      <c r="AS351" s="443">
        <f t="shared" si="213"/>
        <v>31.2</v>
      </c>
      <c r="AT351" s="437">
        <f t="shared" si="214"/>
        <v>16.5</v>
      </c>
      <c r="AU351" s="438">
        <f t="shared" si="215"/>
        <v>4.38</v>
      </c>
      <c r="AV351" s="438">
        <f t="shared" si="216"/>
        <v>8.14</v>
      </c>
      <c r="AW351" s="444">
        <f t="shared" si="217"/>
        <v>29.02</v>
      </c>
      <c r="AX351" s="441">
        <f t="shared" si="218"/>
        <v>16.5</v>
      </c>
      <c r="AY351" s="70">
        <f t="shared" si="219"/>
        <v>4</v>
      </c>
      <c r="AZ351" s="438">
        <f t="shared" si="196"/>
        <v>1.1000000000000001</v>
      </c>
      <c r="BA351" s="442">
        <f t="shared" si="197"/>
        <v>2.04</v>
      </c>
      <c r="BB351" s="438">
        <f t="shared" si="220"/>
        <v>16.5</v>
      </c>
      <c r="BC351" s="70">
        <v>4</v>
      </c>
      <c r="BD351" s="438">
        <f t="shared" si="198"/>
        <v>1.1000000000000001</v>
      </c>
      <c r="BE351" s="442">
        <f t="shared" si="199"/>
        <v>2.04</v>
      </c>
      <c r="BF351" s="438">
        <f t="shared" si="221"/>
        <v>16.5</v>
      </c>
      <c r="BG351" s="70">
        <v>4</v>
      </c>
      <c r="BH351" s="438">
        <f t="shared" si="200"/>
        <v>1.1000000000000001</v>
      </c>
      <c r="BI351" s="442">
        <f t="shared" si="201"/>
        <v>2.04</v>
      </c>
      <c r="BJ351" s="438">
        <f t="shared" si="222"/>
        <v>16.5</v>
      </c>
      <c r="BK351" s="70">
        <v>4</v>
      </c>
      <c r="BL351" s="438">
        <f t="shared" si="202"/>
        <v>1.1000000000000001</v>
      </c>
      <c r="BM351" s="442">
        <f t="shared" si="203"/>
        <v>2.04</v>
      </c>
      <c r="BN351" s="93">
        <v>0</v>
      </c>
      <c r="BO351" s="93">
        <f>+INDEX(FY2018_ALL_Targets!DV:DV,MATCH('Final Comp Values'!C351,FY2018_ALL_Targets!B:B,0))</f>
        <v>0</v>
      </c>
      <c r="BP351" s="93">
        <f>++INDEX(FY2018_ALL_Targets!DW:DW,MATCH('Final Comp Values'!C351,FY2018_ALL_Targets!B:B,0))</f>
        <v>0</v>
      </c>
      <c r="BQ351" s="539">
        <f>++INDEX(FY2018_ALL_Targets!DX:DX,MATCH('Final Comp Values'!$C351,FY2018_ALL_Targets!$B:$B,0))</f>
        <v>0</v>
      </c>
      <c r="BR351" s="437">
        <f t="shared" si="204"/>
        <v>0</v>
      </c>
      <c r="BS351" s="438">
        <f t="shared" si="205"/>
        <v>0</v>
      </c>
      <c r="BT351" s="543">
        <f t="shared" si="223"/>
        <v>0</v>
      </c>
      <c r="BU351" s="437">
        <f t="shared" si="233"/>
        <v>29.060000000000002</v>
      </c>
      <c r="BV351" s="438">
        <f t="shared" si="206"/>
        <v>1026831.9577185434</v>
      </c>
      <c r="BW351" s="548">
        <f t="shared" si="224"/>
        <v>2.7696972647438694E-3</v>
      </c>
      <c r="BX351" s="437">
        <f t="shared" si="207"/>
        <v>0</v>
      </c>
      <c r="BY351" s="551">
        <f t="shared" si="208"/>
        <v>0</v>
      </c>
      <c r="BZ351" s="471">
        <f t="shared" si="225"/>
        <v>0</v>
      </c>
      <c r="CA351" s="469">
        <f t="shared" si="226"/>
        <v>1025476.08</v>
      </c>
      <c r="CB351" s="471">
        <f t="shared" si="227"/>
        <v>1026831.9577185434</v>
      </c>
      <c r="CC351" s="471">
        <f t="shared" si="228"/>
        <v>4.00000000000027E-2</v>
      </c>
      <c r="CD351" s="474">
        <f t="shared" si="229"/>
        <v>1413.4749552034034</v>
      </c>
      <c r="CE351" s="474">
        <f t="shared" si="230"/>
        <v>1355.877718543401</v>
      </c>
      <c r="CF351" s="472">
        <f t="shared" si="231"/>
        <v>57.597236660002409</v>
      </c>
      <c r="CG351" s="473">
        <f t="shared" si="232"/>
        <v>0</v>
      </c>
    </row>
    <row r="352" spans="1:85" s="71" customFormat="1" ht="15.75" customHeight="1" x14ac:dyDescent="0.25">
      <c r="A352" s="124">
        <v>1028570</v>
      </c>
      <c r="B352" s="125">
        <v>4247</v>
      </c>
      <c r="C352" s="125">
        <v>675364</v>
      </c>
      <c r="D352" s="125" t="s">
        <v>1258</v>
      </c>
      <c r="E352" s="126" t="s">
        <v>606</v>
      </c>
      <c r="F352" s="126" t="s">
        <v>1415</v>
      </c>
      <c r="G352" s="127" t="s">
        <v>1260</v>
      </c>
      <c r="H352" s="128" t="s">
        <v>1416</v>
      </c>
      <c r="I352" s="70" t="s">
        <v>35</v>
      </c>
      <c r="J352" s="70" t="s">
        <v>1262</v>
      </c>
      <c r="K352" s="70" t="s">
        <v>35</v>
      </c>
      <c r="L352" s="70"/>
      <c r="M352" s="70"/>
      <c r="N352" s="77"/>
      <c r="O352" s="70">
        <v>1026316</v>
      </c>
      <c r="P352" s="78">
        <v>1130</v>
      </c>
      <c r="Q352" s="79">
        <v>41944</v>
      </c>
      <c r="R352" s="79">
        <v>42004</v>
      </c>
      <c r="S352" s="78">
        <v>6761</v>
      </c>
      <c r="T352" s="80" t="s">
        <v>1263</v>
      </c>
      <c r="U352" s="61">
        <v>8.6659222253667855E-4</v>
      </c>
      <c r="V352" s="62">
        <v>6.8766116581808333E-4</v>
      </c>
      <c r="W352" s="30">
        <v>82323</v>
      </c>
      <c r="X352" s="63">
        <v>82323</v>
      </c>
      <c r="Y352" s="63">
        <v>164646</v>
      </c>
      <c r="Z352" s="67">
        <v>10933.24</v>
      </c>
      <c r="AA352" s="68">
        <v>10933.24</v>
      </c>
      <c r="AB352" s="68">
        <v>10933.24</v>
      </c>
      <c r="AC352" s="68">
        <v>10933.24</v>
      </c>
      <c r="AD352" s="66">
        <v>43732.959999999999</v>
      </c>
      <c r="AE352" s="67">
        <v>20304.59</v>
      </c>
      <c r="AF352" s="68">
        <v>20304.59</v>
      </c>
      <c r="AG352" s="68">
        <v>20304.59</v>
      </c>
      <c r="AH352" s="68">
        <v>20304.59</v>
      </c>
      <c r="AI352" s="66">
        <v>81218.350000000006</v>
      </c>
      <c r="AJ352" s="69">
        <v>289597.31</v>
      </c>
      <c r="AK352" s="406" t="s">
        <v>1258</v>
      </c>
      <c r="AL352" s="407">
        <v>61126.054988709904</v>
      </c>
      <c r="AM352" s="434">
        <f t="shared" si="209"/>
        <v>177038.70967741936</v>
      </c>
      <c r="AN352" s="435">
        <f t="shared" si="210"/>
        <v>47024.68817204301</v>
      </c>
      <c r="AO352" s="436">
        <f t="shared" si="211"/>
        <v>87331.559139784964</v>
      </c>
      <c r="AP352" s="437">
        <f t="shared" si="212"/>
        <v>2.9</v>
      </c>
      <c r="AQ352" s="438">
        <f t="shared" si="212"/>
        <v>0.77</v>
      </c>
      <c r="AR352" s="438">
        <f t="shared" si="212"/>
        <v>1.43</v>
      </c>
      <c r="AS352" s="443">
        <f t="shared" si="213"/>
        <v>5.0999999999999996</v>
      </c>
      <c r="AT352" s="437">
        <f t="shared" si="214"/>
        <v>2.69</v>
      </c>
      <c r="AU352" s="438">
        <f t="shared" si="215"/>
        <v>0.72</v>
      </c>
      <c r="AV352" s="438">
        <f t="shared" si="216"/>
        <v>1.33</v>
      </c>
      <c r="AW352" s="444">
        <f t="shared" si="217"/>
        <v>4.74</v>
      </c>
      <c r="AX352" s="441">
        <f t="shared" si="218"/>
        <v>2.69</v>
      </c>
      <c r="AY352" s="70">
        <f t="shared" si="219"/>
        <v>4</v>
      </c>
      <c r="AZ352" s="438">
        <f t="shared" si="196"/>
        <v>0.18</v>
      </c>
      <c r="BA352" s="442">
        <f t="shared" si="197"/>
        <v>0.33</v>
      </c>
      <c r="BB352" s="438">
        <f t="shared" si="220"/>
        <v>2.69</v>
      </c>
      <c r="BC352" s="70">
        <v>4</v>
      </c>
      <c r="BD352" s="438">
        <f t="shared" si="198"/>
        <v>0.18</v>
      </c>
      <c r="BE352" s="442">
        <f t="shared" si="199"/>
        <v>0.33</v>
      </c>
      <c r="BF352" s="438">
        <f t="shared" si="221"/>
        <v>2.69</v>
      </c>
      <c r="BG352" s="70">
        <v>4</v>
      </c>
      <c r="BH352" s="438">
        <f t="shared" si="200"/>
        <v>0.18</v>
      </c>
      <c r="BI352" s="442">
        <f t="shared" si="201"/>
        <v>0.33</v>
      </c>
      <c r="BJ352" s="438">
        <f t="shared" si="222"/>
        <v>2.69</v>
      </c>
      <c r="BK352" s="70">
        <v>4</v>
      </c>
      <c r="BL352" s="438">
        <f t="shared" si="202"/>
        <v>0.18</v>
      </c>
      <c r="BM352" s="442">
        <f t="shared" si="203"/>
        <v>0.33</v>
      </c>
      <c r="BN352" s="93">
        <v>0</v>
      </c>
      <c r="BO352" s="93">
        <f>+INDEX(FY2018_ALL_Targets!DV:DV,MATCH('Final Comp Values'!C352,FY2018_ALL_Targets!B:B,0))</f>
        <v>0</v>
      </c>
      <c r="BP352" s="93">
        <f>++INDEX(FY2018_ALL_Targets!DW:DW,MATCH('Final Comp Values'!C352,FY2018_ALL_Targets!B:B,0))</f>
        <v>0</v>
      </c>
      <c r="BQ352" s="539">
        <f>++INDEX(FY2018_ALL_Targets!DX:DX,MATCH('Final Comp Values'!$C352,FY2018_ALL_Targets!$B:$B,0))</f>
        <v>0</v>
      </c>
      <c r="BR352" s="437">
        <f t="shared" si="204"/>
        <v>0</v>
      </c>
      <c r="BS352" s="438">
        <f t="shared" si="205"/>
        <v>0</v>
      </c>
      <c r="BT352" s="543">
        <f t="shared" si="223"/>
        <v>0</v>
      </c>
      <c r="BU352" s="437">
        <f t="shared" si="233"/>
        <v>4.7300000000000004</v>
      </c>
      <c r="BV352" s="438">
        <f t="shared" si="206"/>
        <v>289126.24009659787</v>
      </c>
      <c r="BW352" s="548">
        <f t="shared" si="224"/>
        <v>7.7986680326979567E-4</v>
      </c>
      <c r="BX352" s="437">
        <f t="shared" si="207"/>
        <v>0</v>
      </c>
      <c r="BY352" s="551">
        <f t="shared" si="208"/>
        <v>0</v>
      </c>
      <c r="BZ352" s="471">
        <f t="shared" si="225"/>
        <v>4.4408920985006262E-16</v>
      </c>
      <c r="CA352" s="469">
        <f t="shared" si="226"/>
        <v>289597.31</v>
      </c>
      <c r="CB352" s="471">
        <f t="shared" si="227"/>
        <v>289126.24009659787</v>
      </c>
      <c r="CC352" s="471">
        <f t="shared" si="228"/>
        <v>-9.9999999999997868E-3</v>
      </c>
      <c r="CD352" s="474">
        <f t="shared" si="229"/>
        <v>-610.96478902952276</v>
      </c>
      <c r="CE352" s="474">
        <f t="shared" si="230"/>
        <v>-471.0699034021236</v>
      </c>
      <c r="CF352" s="472">
        <f t="shared" si="231"/>
        <v>-139.89488562739916</v>
      </c>
      <c r="CG352" s="473">
        <f t="shared" si="232"/>
        <v>0</v>
      </c>
    </row>
    <row r="353" spans="1:85" s="71" customFormat="1" ht="15.75" customHeight="1" x14ac:dyDescent="0.25">
      <c r="A353" s="124">
        <v>1026642</v>
      </c>
      <c r="B353" s="125">
        <v>4962</v>
      </c>
      <c r="C353" s="125">
        <v>455744</v>
      </c>
      <c r="D353" s="125" t="s">
        <v>1274</v>
      </c>
      <c r="E353" s="126" t="s">
        <v>879</v>
      </c>
      <c r="F353" s="126" t="s">
        <v>1417</v>
      </c>
      <c r="G353" s="127" t="s">
        <v>1260</v>
      </c>
      <c r="H353" s="128" t="s">
        <v>1416</v>
      </c>
      <c r="I353" s="70" t="s">
        <v>35</v>
      </c>
      <c r="J353" s="70" t="s">
        <v>35</v>
      </c>
      <c r="K353" s="70" t="s">
        <v>1262</v>
      </c>
      <c r="L353" s="70"/>
      <c r="M353" s="70"/>
      <c r="N353" s="77"/>
      <c r="O353" s="70">
        <v>1025871</v>
      </c>
      <c r="P353" s="78">
        <v>14297</v>
      </c>
      <c r="Q353" s="79">
        <v>41760</v>
      </c>
      <c r="R353" s="79">
        <v>42004</v>
      </c>
      <c r="S353" s="78">
        <v>21300</v>
      </c>
      <c r="T353" s="80" t="s">
        <v>1265</v>
      </c>
      <c r="U353" s="61">
        <v>2.7301308001821114E-3</v>
      </c>
      <c r="V353" s="62">
        <v>2.1664225457661847E-3</v>
      </c>
      <c r="W353" s="30">
        <v>259352</v>
      </c>
      <c r="X353" s="63">
        <v>259352</v>
      </c>
      <c r="Y353" s="63">
        <v>518704</v>
      </c>
      <c r="Z353" s="67">
        <v>34444.31</v>
      </c>
      <c r="AA353" s="68">
        <v>34444.31</v>
      </c>
      <c r="AB353" s="68">
        <v>34444.31</v>
      </c>
      <c r="AC353" s="68">
        <v>34444.31</v>
      </c>
      <c r="AD353" s="66">
        <v>137777.24</v>
      </c>
      <c r="AE353" s="67">
        <v>63968.01</v>
      </c>
      <c r="AF353" s="68">
        <v>63968.01</v>
      </c>
      <c r="AG353" s="68">
        <v>63968.01</v>
      </c>
      <c r="AH353" s="68">
        <v>63968.01</v>
      </c>
      <c r="AI353" s="66">
        <v>255872.02</v>
      </c>
      <c r="AJ353" s="69">
        <v>912353.26</v>
      </c>
      <c r="AK353" s="406" t="s">
        <v>1274</v>
      </c>
      <c r="AL353" s="407">
        <v>58134.265874579767</v>
      </c>
      <c r="AM353" s="434">
        <f t="shared" si="209"/>
        <v>557746.2365591398</v>
      </c>
      <c r="AN353" s="435">
        <f t="shared" si="210"/>
        <v>148147.56989247311</v>
      </c>
      <c r="AO353" s="436">
        <f t="shared" si="211"/>
        <v>275131.20430107525</v>
      </c>
      <c r="AP353" s="437">
        <f t="shared" si="212"/>
        <v>9.59</v>
      </c>
      <c r="AQ353" s="438">
        <f t="shared" si="212"/>
        <v>2.5499999999999998</v>
      </c>
      <c r="AR353" s="438">
        <f t="shared" si="212"/>
        <v>4.7300000000000004</v>
      </c>
      <c r="AS353" s="443">
        <f t="shared" si="213"/>
        <v>16.87</v>
      </c>
      <c r="AT353" s="437">
        <f t="shared" si="214"/>
        <v>8.92</v>
      </c>
      <c r="AU353" s="438">
        <f t="shared" si="215"/>
        <v>2.37</v>
      </c>
      <c r="AV353" s="438">
        <f t="shared" si="216"/>
        <v>4.4000000000000004</v>
      </c>
      <c r="AW353" s="444">
        <f t="shared" si="217"/>
        <v>15.69</v>
      </c>
      <c r="AX353" s="441">
        <f t="shared" si="218"/>
        <v>8.92</v>
      </c>
      <c r="AY353" s="70">
        <f t="shared" si="219"/>
        <v>4</v>
      </c>
      <c r="AZ353" s="438">
        <f t="shared" si="196"/>
        <v>0.59</v>
      </c>
      <c r="BA353" s="442">
        <f t="shared" si="197"/>
        <v>1.1000000000000001</v>
      </c>
      <c r="BB353" s="438">
        <f t="shared" si="220"/>
        <v>8.92</v>
      </c>
      <c r="BC353" s="70">
        <v>4</v>
      </c>
      <c r="BD353" s="438">
        <f t="shared" si="198"/>
        <v>0.59</v>
      </c>
      <c r="BE353" s="442">
        <f t="shared" si="199"/>
        <v>1.1000000000000001</v>
      </c>
      <c r="BF353" s="438">
        <f t="shared" si="221"/>
        <v>8.92</v>
      </c>
      <c r="BG353" s="70">
        <v>4</v>
      </c>
      <c r="BH353" s="438">
        <f t="shared" si="200"/>
        <v>0.59</v>
      </c>
      <c r="BI353" s="442">
        <f t="shared" si="201"/>
        <v>1.1000000000000001</v>
      </c>
      <c r="BJ353" s="438">
        <f t="shared" si="222"/>
        <v>8.92</v>
      </c>
      <c r="BK353" s="70">
        <v>4</v>
      </c>
      <c r="BL353" s="438">
        <f t="shared" si="202"/>
        <v>0.59</v>
      </c>
      <c r="BM353" s="442">
        <f t="shared" si="203"/>
        <v>1.1000000000000001</v>
      </c>
      <c r="BN353" s="93">
        <v>0</v>
      </c>
      <c r="BO353" s="93">
        <f>+INDEX(FY2018_ALL_Targets!DV:DV,MATCH('Final Comp Values'!C353,FY2018_ALL_Targets!B:B,0))</f>
        <v>0</v>
      </c>
      <c r="BP353" s="93">
        <f>++INDEX(FY2018_ALL_Targets!DW:DW,MATCH('Final Comp Values'!C353,FY2018_ALL_Targets!B:B,0))</f>
        <v>0</v>
      </c>
      <c r="BQ353" s="539">
        <f>++INDEX(FY2018_ALL_Targets!DX:DX,MATCH('Final Comp Values'!$C353,FY2018_ALL_Targets!$B:$B,0))</f>
        <v>0</v>
      </c>
      <c r="BR353" s="437">
        <f t="shared" si="204"/>
        <v>0</v>
      </c>
      <c r="BS353" s="438">
        <f t="shared" si="205"/>
        <v>0</v>
      </c>
      <c r="BT353" s="543">
        <f t="shared" si="223"/>
        <v>0</v>
      </c>
      <c r="BU353" s="437">
        <f t="shared" si="233"/>
        <v>15.68</v>
      </c>
      <c r="BV353" s="438">
        <f t="shared" si="206"/>
        <v>911545.28891341074</v>
      </c>
      <c r="BW353" s="548">
        <f t="shared" si="224"/>
        <v>2.4587319029329043E-3</v>
      </c>
      <c r="BX353" s="437">
        <f t="shared" si="207"/>
        <v>0</v>
      </c>
      <c r="BY353" s="551">
        <f t="shared" si="208"/>
        <v>0</v>
      </c>
      <c r="BZ353" s="471">
        <f t="shared" si="225"/>
        <v>0</v>
      </c>
      <c r="CA353" s="469">
        <f t="shared" si="226"/>
        <v>912353.26</v>
      </c>
      <c r="CB353" s="471">
        <f t="shared" si="227"/>
        <v>911545.28891341074</v>
      </c>
      <c r="CC353" s="471">
        <f t="shared" si="228"/>
        <v>-9.9999999999997868E-3</v>
      </c>
      <c r="CD353" s="474">
        <f t="shared" si="229"/>
        <v>-581.48710006372244</v>
      </c>
      <c r="CE353" s="474">
        <f t="shared" si="230"/>
        <v>-807.97108658927027</v>
      </c>
      <c r="CF353" s="472">
        <f t="shared" si="231"/>
        <v>226.48398652554783</v>
      </c>
      <c r="CG353" s="473">
        <f t="shared" si="232"/>
        <v>0</v>
      </c>
    </row>
    <row r="354" spans="1:85" s="71" customFormat="1" ht="15.75" customHeight="1" x14ac:dyDescent="0.25">
      <c r="A354" s="124">
        <v>1025563</v>
      </c>
      <c r="B354" s="125">
        <v>5101</v>
      </c>
      <c r="C354" s="125">
        <v>675032</v>
      </c>
      <c r="D354" s="125" t="s">
        <v>1298</v>
      </c>
      <c r="E354" s="126" t="s">
        <v>950</v>
      </c>
      <c r="F354" s="126" t="s">
        <v>1417</v>
      </c>
      <c r="G354" s="127" t="s">
        <v>1260</v>
      </c>
      <c r="H354" s="128" t="s">
        <v>1416</v>
      </c>
      <c r="I354" s="70" t="s">
        <v>35</v>
      </c>
      <c r="J354" s="70" t="s">
        <v>1262</v>
      </c>
      <c r="K354" s="70" t="s">
        <v>35</v>
      </c>
      <c r="L354" s="70"/>
      <c r="M354" s="70"/>
      <c r="N354" s="77"/>
      <c r="O354" s="70">
        <v>1025563</v>
      </c>
      <c r="P354" s="78">
        <v>23885</v>
      </c>
      <c r="Q354" s="79">
        <v>41640</v>
      </c>
      <c r="R354" s="79">
        <v>42004</v>
      </c>
      <c r="S354" s="78">
        <v>23885</v>
      </c>
      <c r="T354" s="80" t="s">
        <v>1263</v>
      </c>
      <c r="U354" s="61">
        <v>3.0614635756971704E-3</v>
      </c>
      <c r="V354" s="62">
        <v>2.4293428406396865E-3</v>
      </c>
      <c r="W354" s="30">
        <v>290827</v>
      </c>
      <c r="X354" s="63">
        <v>290827</v>
      </c>
      <c r="Y354" s="63">
        <v>581654</v>
      </c>
      <c r="Z354" s="67">
        <v>38624.53</v>
      </c>
      <c r="AA354" s="68">
        <v>38624.53</v>
      </c>
      <c r="AB354" s="68">
        <v>38624.53</v>
      </c>
      <c r="AC354" s="68">
        <v>38624.53</v>
      </c>
      <c r="AD354" s="66">
        <v>154498.1</v>
      </c>
      <c r="AE354" s="67">
        <v>71731.259999999995</v>
      </c>
      <c r="AF354" s="68">
        <v>71731.259999999995</v>
      </c>
      <c r="AG354" s="68">
        <v>71731.259999999995</v>
      </c>
      <c r="AH354" s="68">
        <v>71731.259999999995</v>
      </c>
      <c r="AI354" s="66">
        <v>286925.03999999998</v>
      </c>
      <c r="AJ354" s="69">
        <v>1023077.1399999999</v>
      </c>
      <c r="AK354" s="406" t="s">
        <v>1298</v>
      </c>
      <c r="AL354" s="407">
        <v>76450.745475824064</v>
      </c>
      <c r="AM354" s="434">
        <f t="shared" si="209"/>
        <v>625434.40860215062</v>
      </c>
      <c r="AN354" s="435">
        <f t="shared" si="210"/>
        <v>166126.98924731184</v>
      </c>
      <c r="AO354" s="436">
        <f t="shared" si="211"/>
        <v>308521.54838709679</v>
      </c>
      <c r="AP354" s="437">
        <f t="shared" si="212"/>
        <v>8.18</v>
      </c>
      <c r="AQ354" s="438">
        <f t="shared" si="212"/>
        <v>2.17</v>
      </c>
      <c r="AR354" s="438">
        <f t="shared" si="212"/>
        <v>4.04</v>
      </c>
      <c r="AS354" s="443">
        <f t="shared" si="213"/>
        <v>14.39</v>
      </c>
      <c r="AT354" s="437">
        <f t="shared" si="214"/>
        <v>7.61</v>
      </c>
      <c r="AU354" s="438">
        <f t="shared" si="215"/>
        <v>2.02</v>
      </c>
      <c r="AV354" s="438">
        <f t="shared" si="216"/>
        <v>3.75</v>
      </c>
      <c r="AW354" s="444">
        <f t="shared" si="217"/>
        <v>13.38</v>
      </c>
      <c r="AX354" s="441">
        <f t="shared" si="218"/>
        <v>7.61</v>
      </c>
      <c r="AY354" s="70">
        <f t="shared" si="219"/>
        <v>4</v>
      </c>
      <c r="AZ354" s="438">
        <f t="shared" si="196"/>
        <v>0.51</v>
      </c>
      <c r="BA354" s="442">
        <f t="shared" si="197"/>
        <v>0.94</v>
      </c>
      <c r="BB354" s="438">
        <f t="shared" si="220"/>
        <v>7.61</v>
      </c>
      <c r="BC354" s="70">
        <v>4</v>
      </c>
      <c r="BD354" s="438">
        <f t="shared" si="198"/>
        <v>0.51</v>
      </c>
      <c r="BE354" s="442">
        <f t="shared" si="199"/>
        <v>0.94</v>
      </c>
      <c r="BF354" s="438">
        <f t="shared" si="221"/>
        <v>7.61</v>
      </c>
      <c r="BG354" s="70">
        <v>4</v>
      </c>
      <c r="BH354" s="438">
        <f t="shared" si="200"/>
        <v>0.51</v>
      </c>
      <c r="BI354" s="442">
        <f t="shared" si="201"/>
        <v>0.94</v>
      </c>
      <c r="BJ354" s="438">
        <f t="shared" si="222"/>
        <v>7.61</v>
      </c>
      <c r="BK354" s="70">
        <v>4</v>
      </c>
      <c r="BL354" s="438">
        <f t="shared" si="202"/>
        <v>0.51</v>
      </c>
      <c r="BM354" s="442">
        <f t="shared" si="203"/>
        <v>0.94</v>
      </c>
      <c r="BN354" s="93">
        <v>0</v>
      </c>
      <c r="BO354" s="93">
        <f>+INDEX(FY2018_ALL_Targets!DV:DV,MATCH('Final Comp Values'!C354,FY2018_ALL_Targets!B:B,0))</f>
        <v>0</v>
      </c>
      <c r="BP354" s="93">
        <f>++INDEX(FY2018_ALL_Targets!DW:DW,MATCH('Final Comp Values'!C354,FY2018_ALL_Targets!B:B,0))</f>
        <v>0</v>
      </c>
      <c r="BQ354" s="539">
        <f>++INDEX(FY2018_ALL_Targets!DX:DX,MATCH('Final Comp Values'!$C354,FY2018_ALL_Targets!$B:$B,0))</f>
        <v>0</v>
      </c>
      <c r="BR354" s="437">
        <f t="shared" si="204"/>
        <v>0</v>
      </c>
      <c r="BS354" s="438">
        <f t="shared" si="205"/>
        <v>0</v>
      </c>
      <c r="BT354" s="543">
        <f t="shared" si="223"/>
        <v>0</v>
      </c>
      <c r="BU354" s="437">
        <f t="shared" si="233"/>
        <v>13.41</v>
      </c>
      <c r="BV354" s="438">
        <f t="shared" si="206"/>
        <v>1025204.4968308007</v>
      </c>
      <c r="BW354" s="548">
        <f t="shared" si="224"/>
        <v>2.7653074773639811E-3</v>
      </c>
      <c r="BX354" s="437">
        <f t="shared" si="207"/>
        <v>0</v>
      </c>
      <c r="BY354" s="551">
        <f t="shared" si="208"/>
        <v>0</v>
      </c>
      <c r="BZ354" s="471">
        <f t="shared" si="225"/>
        <v>0</v>
      </c>
      <c r="CA354" s="469">
        <f t="shared" si="226"/>
        <v>1023077.1399999999</v>
      </c>
      <c r="CB354" s="471">
        <f t="shared" si="227"/>
        <v>1025204.4968308007</v>
      </c>
      <c r="CC354" s="471">
        <f t="shared" si="228"/>
        <v>2.9999999999999361E-2</v>
      </c>
      <c r="CD354" s="474">
        <f t="shared" si="229"/>
        <v>2293.8949327353771</v>
      </c>
      <c r="CE354" s="474">
        <f t="shared" si="230"/>
        <v>2127.3568308007671</v>
      </c>
      <c r="CF354" s="472">
        <f t="shared" si="231"/>
        <v>166.53810193461004</v>
      </c>
      <c r="CG354" s="473">
        <f t="shared" si="232"/>
        <v>0</v>
      </c>
    </row>
    <row r="355" spans="1:85" s="71" customFormat="1" ht="15.75" customHeight="1" x14ac:dyDescent="0.25">
      <c r="A355" s="124">
        <v>1004638</v>
      </c>
      <c r="B355" s="125">
        <v>5257</v>
      </c>
      <c r="C355" s="125">
        <v>455727</v>
      </c>
      <c r="D355" s="125" t="s">
        <v>1298</v>
      </c>
      <c r="E355" s="126" t="s">
        <v>350</v>
      </c>
      <c r="F355" s="126" t="s">
        <v>1417</v>
      </c>
      <c r="G355" s="127" t="s">
        <v>1260</v>
      </c>
      <c r="H355" s="128" t="s">
        <v>1416</v>
      </c>
      <c r="I355" s="70" t="s">
        <v>35</v>
      </c>
      <c r="J355" s="70" t="s">
        <v>1262</v>
      </c>
      <c r="K355" s="70" t="s">
        <v>35</v>
      </c>
      <c r="L355" s="70"/>
      <c r="M355" s="70"/>
      <c r="N355" s="77"/>
      <c r="O355" s="70">
        <v>1004638</v>
      </c>
      <c r="P355" s="78">
        <v>26537</v>
      </c>
      <c r="Q355" s="79">
        <v>41640</v>
      </c>
      <c r="R355" s="79">
        <v>42004</v>
      </c>
      <c r="S355" s="78">
        <v>26537</v>
      </c>
      <c r="T355" s="80" t="s">
        <v>1263</v>
      </c>
      <c r="U355" s="61">
        <v>3.4013840865930837E-3</v>
      </c>
      <c r="V355" s="62">
        <v>2.6990777040843779E-3</v>
      </c>
      <c r="W355" s="30">
        <v>323118</v>
      </c>
      <c r="X355" s="63">
        <v>323118</v>
      </c>
      <c r="Y355" s="63">
        <v>646236</v>
      </c>
      <c r="Z355" s="67">
        <v>42913.09</v>
      </c>
      <c r="AA355" s="68">
        <v>42913.09</v>
      </c>
      <c r="AB355" s="68">
        <v>42913.09</v>
      </c>
      <c r="AC355" s="68">
        <v>42913.09</v>
      </c>
      <c r="AD355" s="66">
        <v>171652.34</v>
      </c>
      <c r="AE355" s="67">
        <v>79695.73</v>
      </c>
      <c r="AF355" s="68">
        <v>79695.73</v>
      </c>
      <c r="AG355" s="68">
        <v>79695.73</v>
      </c>
      <c r="AH355" s="68">
        <v>79695.73</v>
      </c>
      <c r="AI355" s="66">
        <v>318782.90999999997</v>
      </c>
      <c r="AJ355" s="69">
        <v>1136671.25</v>
      </c>
      <c r="AK355" s="406" t="s">
        <v>1298</v>
      </c>
      <c r="AL355" s="407">
        <v>76450.745475824064</v>
      </c>
      <c r="AM355" s="434">
        <f t="shared" si="209"/>
        <v>694877.41935483878</v>
      </c>
      <c r="AN355" s="435">
        <f t="shared" si="210"/>
        <v>184572.40860215054</v>
      </c>
      <c r="AO355" s="436">
        <f t="shared" si="211"/>
        <v>342777.32258064515</v>
      </c>
      <c r="AP355" s="437">
        <f t="shared" si="212"/>
        <v>9.09</v>
      </c>
      <c r="AQ355" s="438">
        <f t="shared" si="212"/>
        <v>2.41</v>
      </c>
      <c r="AR355" s="438">
        <f t="shared" si="212"/>
        <v>4.4800000000000004</v>
      </c>
      <c r="AS355" s="443">
        <f t="shared" si="213"/>
        <v>15.98</v>
      </c>
      <c r="AT355" s="437">
        <f t="shared" si="214"/>
        <v>8.4499999999999993</v>
      </c>
      <c r="AU355" s="438">
        <f t="shared" si="215"/>
        <v>2.25</v>
      </c>
      <c r="AV355" s="438">
        <f t="shared" si="216"/>
        <v>4.17</v>
      </c>
      <c r="AW355" s="444">
        <f t="shared" si="217"/>
        <v>14.87</v>
      </c>
      <c r="AX355" s="441">
        <f t="shared" si="218"/>
        <v>8.4499999999999993</v>
      </c>
      <c r="AY355" s="70">
        <f t="shared" si="219"/>
        <v>4</v>
      </c>
      <c r="AZ355" s="438">
        <f t="shared" si="196"/>
        <v>0.56000000000000005</v>
      </c>
      <c r="BA355" s="442">
        <f t="shared" si="197"/>
        <v>1.04</v>
      </c>
      <c r="BB355" s="438">
        <f t="shared" si="220"/>
        <v>8.4499999999999993</v>
      </c>
      <c r="BC355" s="70">
        <v>4</v>
      </c>
      <c r="BD355" s="438">
        <f t="shared" si="198"/>
        <v>0.56000000000000005</v>
      </c>
      <c r="BE355" s="442">
        <f t="shared" si="199"/>
        <v>1.04</v>
      </c>
      <c r="BF355" s="438">
        <f t="shared" si="221"/>
        <v>8.4499999999999993</v>
      </c>
      <c r="BG355" s="70">
        <v>4</v>
      </c>
      <c r="BH355" s="438">
        <f t="shared" si="200"/>
        <v>0.56000000000000005</v>
      </c>
      <c r="BI355" s="442">
        <f t="shared" si="201"/>
        <v>1.04</v>
      </c>
      <c r="BJ355" s="438">
        <f t="shared" si="222"/>
        <v>8.4499999999999993</v>
      </c>
      <c r="BK355" s="70">
        <v>4</v>
      </c>
      <c r="BL355" s="438">
        <f t="shared" si="202"/>
        <v>0.56000000000000005</v>
      </c>
      <c r="BM355" s="442">
        <f t="shared" si="203"/>
        <v>1.04</v>
      </c>
      <c r="BN355" s="93">
        <v>0</v>
      </c>
      <c r="BO355" s="93">
        <f>+INDEX(FY2018_ALL_Targets!DV:DV,MATCH('Final Comp Values'!C355,FY2018_ALL_Targets!B:B,0))</f>
        <v>0</v>
      </c>
      <c r="BP355" s="93">
        <f>++INDEX(FY2018_ALL_Targets!DW:DW,MATCH('Final Comp Values'!C355,FY2018_ALL_Targets!B:B,0))</f>
        <v>0</v>
      </c>
      <c r="BQ355" s="539">
        <f>++INDEX(FY2018_ALL_Targets!DX:DX,MATCH('Final Comp Values'!$C355,FY2018_ALL_Targets!$B:$B,0))</f>
        <v>0</v>
      </c>
      <c r="BR355" s="437">
        <f t="shared" si="204"/>
        <v>0</v>
      </c>
      <c r="BS355" s="438">
        <f t="shared" si="205"/>
        <v>0</v>
      </c>
      <c r="BT355" s="543">
        <f t="shared" si="223"/>
        <v>0</v>
      </c>
      <c r="BU355" s="437">
        <f t="shared" si="233"/>
        <v>14.85</v>
      </c>
      <c r="BV355" s="438">
        <f t="shared" si="206"/>
        <v>1135293.5703159873</v>
      </c>
      <c r="BW355" s="548">
        <f t="shared" si="224"/>
        <v>3.0622532467453486E-3</v>
      </c>
      <c r="BX355" s="437">
        <f t="shared" si="207"/>
        <v>0</v>
      </c>
      <c r="BY355" s="551">
        <f t="shared" si="208"/>
        <v>0</v>
      </c>
      <c r="BZ355" s="471">
        <f t="shared" si="225"/>
        <v>0</v>
      </c>
      <c r="CA355" s="469">
        <f t="shared" si="226"/>
        <v>1136671.25</v>
      </c>
      <c r="CB355" s="471">
        <f t="shared" si="227"/>
        <v>1135293.5703159873</v>
      </c>
      <c r="CC355" s="471">
        <f t="shared" si="228"/>
        <v>-1.9999999999999574E-2</v>
      </c>
      <c r="CD355" s="474">
        <f t="shared" si="229"/>
        <v>-1528.8113651647286</v>
      </c>
      <c r="CE355" s="474">
        <f t="shared" si="230"/>
        <v>-1377.6796840126626</v>
      </c>
      <c r="CF355" s="472">
        <f t="shared" si="231"/>
        <v>-151.13168115206599</v>
      </c>
      <c r="CG355" s="473">
        <f t="shared" si="232"/>
        <v>0</v>
      </c>
    </row>
    <row r="356" spans="1:85" s="71" customFormat="1" ht="15.75" customHeight="1" x14ac:dyDescent="0.25">
      <c r="A356" s="124">
        <v>1026536</v>
      </c>
      <c r="B356" s="125">
        <v>5188</v>
      </c>
      <c r="C356" s="125">
        <v>455733</v>
      </c>
      <c r="D356" s="125" t="s">
        <v>1298</v>
      </c>
      <c r="E356" s="126" t="s">
        <v>1009</v>
      </c>
      <c r="F356" s="126" t="s">
        <v>1417</v>
      </c>
      <c r="G356" s="127" t="s">
        <v>1260</v>
      </c>
      <c r="H356" s="128" t="s">
        <v>1416</v>
      </c>
      <c r="I356" s="70" t="s">
        <v>35</v>
      </c>
      <c r="J356" s="70" t="s">
        <v>1262</v>
      </c>
      <c r="K356" s="70" t="s">
        <v>35</v>
      </c>
      <c r="L356" s="70"/>
      <c r="M356" s="70"/>
      <c r="N356" s="77"/>
      <c r="O356" s="70">
        <v>1020881</v>
      </c>
      <c r="P356" s="78">
        <v>26394</v>
      </c>
      <c r="Q356" s="79">
        <v>41640</v>
      </c>
      <c r="R356" s="79">
        <v>42004</v>
      </c>
      <c r="S356" s="78">
        <v>26394</v>
      </c>
      <c r="T356" s="80" t="s">
        <v>1263</v>
      </c>
      <c r="U356" s="61">
        <v>3.3830550394369318E-3</v>
      </c>
      <c r="V356" s="62">
        <v>2.6845331771339289E-3</v>
      </c>
      <c r="W356" s="30">
        <v>321377</v>
      </c>
      <c r="X356" s="63">
        <v>321377</v>
      </c>
      <c r="Y356" s="63">
        <v>642754</v>
      </c>
      <c r="Z356" s="67">
        <v>42681.84</v>
      </c>
      <c r="AA356" s="68">
        <v>42681.84</v>
      </c>
      <c r="AB356" s="68">
        <v>42681.84</v>
      </c>
      <c r="AC356" s="68">
        <v>42681.84</v>
      </c>
      <c r="AD356" s="66">
        <v>170727.35</v>
      </c>
      <c r="AE356" s="67">
        <v>79266.27</v>
      </c>
      <c r="AF356" s="68">
        <v>79266.27</v>
      </c>
      <c r="AG356" s="68">
        <v>79266.27</v>
      </c>
      <c r="AH356" s="68">
        <v>79266.27</v>
      </c>
      <c r="AI356" s="66">
        <v>317065.08</v>
      </c>
      <c r="AJ356" s="69">
        <v>1130546.43</v>
      </c>
      <c r="AK356" s="406" t="s">
        <v>1298</v>
      </c>
      <c r="AL356" s="407">
        <v>76450.745475824064</v>
      </c>
      <c r="AM356" s="434">
        <f t="shared" si="209"/>
        <v>691133.33333333337</v>
      </c>
      <c r="AN356" s="435">
        <f t="shared" si="210"/>
        <v>183577.79569892475</v>
      </c>
      <c r="AO356" s="436">
        <f t="shared" si="211"/>
        <v>340930.19354838715</v>
      </c>
      <c r="AP356" s="437">
        <f t="shared" si="212"/>
        <v>9.0399999999999991</v>
      </c>
      <c r="AQ356" s="438">
        <f t="shared" si="212"/>
        <v>2.4</v>
      </c>
      <c r="AR356" s="438">
        <f t="shared" si="212"/>
        <v>4.46</v>
      </c>
      <c r="AS356" s="443">
        <f t="shared" si="213"/>
        <v>15.899999999999999</v>
      </c>
      <c r="AT356" s="437">
        <f t="shared" si="214"/>
        <v>8.41</v>
      </c>
      <c r="AU356" s="438">
        <f t="shared" si="215"/>
        <v>2.23</v>
      </c>
      <c r="AV356" s="438">
        <f t="shared" si="216"/>
        <v>4.1500000000000004</v>
      </c>
      <c r="AW356" s="444">
        <f t="shared" si="217"/>
        <v>14.790000000000001</v>
      </c>
      <c r="AX356" s="441">
        <f t="shared" si="218"/>
        <v>8.41</v>
      </c>
      <c r="AY356" s="70">
        <f t="shared" si="219"/>
        <v>4</v>
      </c>
      <c r="AZ356" s="438">
        <f t="shared" si="196"/>
        <v>0.56000000000000005</v>
      </c>
      <c r="BA356" s="442">
        <f t="shared" si="197"/>
        <v>1.04</v>
      </c>
      <c r="BB356" s="438">
        <f t="shared" si="220"/>
        <v>8.41</v>
      </c>
      <c r="BC356" s="70">
        <v>4</v>
      </c>
      <c r="BD356" s="438">
        <f t="shared" si="198"/>
        <v>0.56000000000000005</v>
      </c>
      <c r="BE356" s="442">
        <f t="shared" si="199"/>
        <v>1.04</v>
      </c>
      <c r="BF356" s="438">
        <f t="shared" si="221"/>
        <v>8.41</v>
      </c>
      <c r="BG356" s="70">
        <v>4</v>
      </c>
      <c r="BH356" s="438">
        <f t="shared" si="200"/>
        <v>0.56000000000000005</v>
      </c>
      <c r="BI356" s="442">
        <f t="shared" si="201"/>
        <v>1.04</v>
      </c>
      <c r="BJ356" s="438">
        <f t="shared" si="222"/>
        <v>8.41</v>
      </c>
      <c r="BK356" s="70">
        <v>4</v>
      </c>
      <c r="BL356" s="438">
        <f t="shared" si="202"/>
        <v>0.56000000000000005</v>
      </c>
      <c r="BM356" s="442">
        <f t="shared" si="203"/>
        <v>1.04</v>
      </c>
      <c r="BN356" s="93">
        <v>0</v>
      </c>
      <c r="BO356" s="93">
        <f>+INDEX(FY2018_ALL_Targets!DV:DV,MATCH('Final Comp Values'!C356,FY2018_ALL_Targets!B:B,0))</f>
        <v>0</v>
      </c>
      <c r="BP356" s="93">
        <f>++INDEX(FY2018_ALL_Targets!DW:DW,MATCH('Final Comp Values'!C356,FY2018_ALL_Targets!B:B,0))</f>
        <v>0</v>
      </c>
      <c r="BQ356" s="539">
        <f>++INDEX(FY2018_ALL_Targets!DX:DX,MATCH('Final Comp Values'!$C356,FY2018_ALL_Targets!$B:$B,0))</f>
        <v>0</v>
      </c>
      <c r="BR356" s="437">
        <f t="shared" si="204"/>
        <v>0</v>
      </c>
      <c r="BS356" s="438">
        <f t="shared" si="205"/>
        <v>0</v>
      </c>
      <c r="BT356" s="543">
        <f t="shared" si="223"/>
        <v>0</v>
      </c>
      <c r="BU356" s="437">
        <f t="shared" si="233"/>
        <v>14.81</v>
      </c>
      <c r="BV356" s="438">
        <f t="shared" si="206"/>
        <v>1132235.5404969545</v>
      </c>
      <c r="BW356" s="548">
        <f t="shared" si="224"/>
        <v>3.0540047531514218E-3</v>
      </c>
      <c r="BX356" s="437">
        <f t="shared" si="207"/>
        <v>0</v>
      </c>
      <c r="BY356" s="551">
        <f t="shared" si="208"/>
        <v>0</v>
      </c>
      <c r="BZ356" s="471">
        <f t="shared" si="225"/>
        <v>0</v>
      </c>
      <c r="CA356" s="469">
        <f t="shared" si="226"/>
        <v>1130546.43</v>
      </c>
      <c r="CB356" s="471">
        <f t="shared" si="227"/>
        <v>1132235.5404969545</v>
      </c>
      <c r="CC356" s="471">
        <f t="shared" si="228"/>
        <v>1.9999999999999574E-2</v>
      </c>
      <c r="CD356" s="474">
        <f t="shared" si="229"/>
        <v>1528.7984178498659</v>
      </c>
      <c r="CE356" s="474">
        <f t="shared" si="230"/>
        <v>1689.1104969545268</v>
      </c>
      <c r="CF356" s="472">
        <f t="shared" si="231"/>
        <v>-160.31207910466082</v>
      </c>
      <c r="CG356" s="473">
        <f t="shared" si="232"/>
        <v>0</v>
      </c>
    </row>
    <row r="357" spans="1:85" s="71" customFormat="1" ht="15.75" customHeight="1" x14ac:dyDescent="0.25">
      <c r="A357" s="124">
        <v>488901</v>
      </c>
      <c r="B357" s="125">
        <v>4889</v>
      </c>
      <c r="C357" s="125">
        <v>675880</v>
      </c>
      <c r="D357" s="125" t="s">
        <v>1258</v>
      </c>
      <c r="E357" s="126" t="s">
        <v>865</v>
      </c>
      <c r="F357" s="126" t="s">
        <v>865</v>
      </c>
      <c r="G357" s="127" t="s">
        <v>1260</v>
      </c>
      <c r="H357" s="128" t="s">
        <v>865</v>
      </c>
      <c r="I357" s="70" t="s">
        <v>35</v>
      </c>
      <c r="J357" s="70" t="s">
        <v>35</v>
      </c>
      <c r="K357" s="70" t="s">
        <v>1262</v>
      </c>
      <c r="L357" s="70"/>
      <c r="M357" s="70"/>
      <c r="N357" s="77"/>
      <c r="O357" s="70">
        <v>488901</v>
      </c>
      <c r="P357" s="78">
        <v>8449</v>
      </c>
      <c r="Q357" s="79">
        <v>41548</v>
      </c>
      <c r="R357" s="79">
        <v>41912</v>
      </c>
      <c r="S357" s="78">
        <v>8449</v>
      </c>
      <c r="T357" s="80" t="s">
        <v>1263</v>
      </c>
      <c r="U357" s="61">
        <v>1.0829518840722375E-3</v>
      </c>
      <c r="V357" s="62">
        <v>8.593476098205866E-4</v>
      </c>
      <c r="W357" s="30">
        <v>102876</v>
      </c>
      <c r="X357" s="153">
        <v>0</v>
      </c>
      <c r="Y357" s="153">
        <v>0</v>
      </c>
      <c r="Z357" s="67">
        <v>13662.91</v>
      </c>
      <c r="AA357" s="68">
        <v>13662.91</v>
      </c>
      <c r="AB357" s="68">
        <v>13662.91</v>
      </c>
      <c r="AC357" s="68">
        <v>13662.91</v>
      </c>
      <c r="AD357" s="66">
        <v>54651.64</v>
      </c>
      <c r="AE357" s="67">
        <v>25373.98</v>
      </c>
      <c r="AF357" s="68">
        <v>25373.98</v>
      </c>
      <c r="AG357" s="68">
        <v>25373.98</v>
      </c>
      <c r="AH357" s="68">
        <v>25373.98</v>
      </c>
      <c r="AI357" s="66">
        <v>101495.9</v>
      </c>
      <c r="AJ357" s="69">
        <v>156147.53999999998</v>
      </c>
      <c r="AK357" s="406" t="s">
        <v>1258</v>
      </c>
      <c r="AL357" s="407">
        <v>61126.054988709904</v>
      </c>
      <c r="AM357" s="434">
        <f t="shared" si="209"/>
        <v>0</v>
      </c>
      <c r="AN357" s="435">
        <f t="shared" si="210"/>
        <v>58765.204301075275</v>
      </c>
      <c r="AO357" s="436">
        <f t="shared" si="211"/>
        <v>109135.37634408602</v>
      </c>
      <c r="AP357" s="437">
        <f t="shared" si="212"/>
        <v>0</v>
      </c>
      <c r="AQ357" s="438">
        <f t="shared" si="212"/>
        <v>0.96</v>
      </c>
      <c r="AR357" s="438">
        <f t="shared" si="212"/>
        <v>1.79</v>
      </c>
      <c r="AS357" s="443">
        <f t="shared" si="213"/>
        <v>2.75</v>
      </c>
      <c r="AT357" s="437">
        <f t="shared" si="214"/>
        <v>0</v>
      </c>
      <c r="AU357" s="438">
        <f t="shared" si="215"/>
        <v>0.89</v>
      </c>
      <c r="AV357" s="438">
        <f t="shared" si="216"/>
        <v>1.66</v>
      </c>
      <c r="AW357" s="444">
        <f t="shared" si="217"/>
        <v>2.5499999999999998</v>
      </c>
      <c r="AX357" s="441">
        <f t="shared" si="218"/>
        <v>0</v>
      </c>
      <c r="AY357" s="70">
        <f t="shared" si="219"/>
        <v>4</v>
      </c>
      <c r="AZ357" s="438">
        <f t="shared" si="196"/>
        <v>0.22</v>
      </c>
      <c r="BA357" s="442">
        <f t="shared" si="197"/>
        <v>0.42</v>
      </c>
      <c r="BB357" s="438">
        <f t="shared" si="220"/>
        <v>0</v>
      </c>
      <c r="BC357" s="70">
        <v>4</v>
      </c>
      <c r="BD357" s="438">
        <f t="shared" si="198"/>
        <v>0.22</v>
      </c>
      <c r="BE357" s="442">
        <f t="shared" si="199"/>
        <v>0.42</v>
      </c>
      <c r="BF357" s="438">
        <f t="shared" si="221"/>
        <v>0</v>
      </c>
      <c r="BG357" s="70">
        <v>4</v>
      </c>
      <c r="BH357" s="438">
        <f t="shared" si="200"/>
        <v>0.22</v>
      </c>
      <c r="BI357" s="442">
        <f t="shared" si="201"/>
        <v>0.42</v>
      </c>
      <c r="BJ357" s="438">
        <f t="shared" si="222"/>
        <v>0</v>
      </c>
      <c r="BK357" s="70">
        <v>4</v>
      </c>
      <c r="BL357" s="438">
        <f t="shared" si="202"/>
        <v>0.22</v>
      </c>
      <c r="BM357" s="442">
        <f t="shared" si="203"/>
        <v>0.42</v>
      </c>
      <c r="BN357" s="93">
        <v>0</v>
      </c>
      <c r="BO357" s="93">
        <f>+INDEX(FY2018_ALL_Targets!DV:DV,MATCH('Final Comp Values'!C357,FY2018_ALL_Targets!B:B,0))</f>
        <v>0</v>
      </c>
      <c r="BP357" s="93">
        <f>++INDEX(FY2018_ALL_Targets!DW:DW,MATCH('Final Comp Values'!C357,FY2018_ALL_Targets!B:B,0))</f>
        <v>0</v>
      </c>
      <c r="BQ357" s="539">
        <f>++INDEX(FY2018_ALL_Targets!DX:DX,MATCH('Final Comp Values'!$C357,FY2018_ALL_Targets!$B:$B,0))</f>
        <v>0</v>
      </c>
      <c r="BR357" s="437">
        <f t="shared" si="204"/>
        <v>0</v>
      </c>
      <c r="BS357" s="438">
        <f t="shared" si="205"/>
        <v>0</v>
      </c>
      <c r="BT357" s="543">
        <f t="shared" si="223"/>
        <v>0</v>
      </c>
      <c r="BU357" s="437">
        <f t="shared" si="233"/>
        <v>2.56</v>
      </c>
      <c r="BV357" s="438">
        <f t="shared" si="206"/>
        <v>156482.70077109736</v>
      </c>
      <c r="BW357" s="548">
        <f t="shared" si="224"/>
        <v>4.2208435864073504E-4</v>
      </c>
      <c r="BX357" s="437">
        <f t="shared" si="207"/>
        <v>0</v>
      </c>
      <c r="BY357" s="551">
        <f t="shared" si="208"/>
        <v>0</v>
      </c>
      <c r="BZ357" s="471">
        <f t="shared" si="225"/>
        <v>0</v>
      </c>
      <c r="CA357" s="469">
        <f t="shared" si="226"/>
        <v>156147.53999999998</v>
      </c>
      <c r="CB357" s="471">
        <f t="shared" si="227"/>
        <v>156482.70077109736</v>
      </c>
      <c r="CC357" s="471">
        <f t="shared" si="228"/>
        <v>1.0000000000000231E-2</v>
      </c>
      <c r="CD357" s="474">
        <f t="shared" si="229"/>
        <v>612.34329411766123</v>
      </c>
      <c r="CE357" s="474">
        <f t="shared" si="230"/>
        <v>335.16077109737671</v>
      </c>
      <c r="CF357" s="472">
        <f t="shared" si="231"/>
        <v>277.18252302028452</v>
      </c>
      <c r="CG357" s="473">
        <f t="shared" si="232"/>
        <v>0</v>
      </c>
    </row>
    <row r="358" spans="1:85" s="71" customFormat="1" ht="15.75" customHeight="1" x14ac:dyDescent="0.25">
      <c r="A358" s="124">
        <v>1013568</v>
      </c>
      <c r="B358" s="125">
        <v>5066</v>
      </c>
      <c r="C358" s="125">
        <v>676077</v>
      </c>
      <c r="D358" s="125" t="s">
        <v>1258</v>
      </c>
      <c r="E358" s="126" t="s">
        <v>938</v>
      </c>
      <c r="F358" s="126" t="s">
        <v>1418</v>
      </c>
      <c r="G358" s="127" t="s">
        <v>1260</v>
      </c>
      <c r="H358" s="128" t="s">
        <v>1419</v>
      </c>
      <c r="I358" s="70" t="s">
        <v>35</v>
      </c>
      <c r="J358" s="70" t="s">
        <v>35</v>
      </c>
      <c r="K358" s="70" t="s">
        <v>1262</v>
      </c>
      <c r="L358" s="70"/>
      <c r="M358" s="70"/>
      <c r="N358" s="77"/>
      <c r="O358" s="70">
        <v>1013568</v>
      </c>
      <c r="P358" s="78">
        <v>6900</v>
      </c>
      <c r="Q358" s="79">
        <v>41548</v>
      </c>
      <c r="R358" s="79">
        <v>41912</v>
      </c>
      <c r="S358" s="78">
        <v>6900</v>
      </c>
      <c r="T358" s="80" t="s">
        <v>1263</v>
      </c>
      <c r="U358" s="61">
        <v>8.8440856907307831E-4</v>
      </c>
      <c r="V358" s="62">
        <v>7.0179885285383454E-4</v>
      </c>
      <c r="W358" s="30">
        <v>84015</v>
      </c>
      <c r="X358" s="63">
        <v>84015</v>
      </c>
      <c r="Y358" s="63">
        <v>168030</v>
      </c>
      <c r="Z358" s="67">
        <v>11158.02</v>
      </c>
      <c r="AA358" s="68">
        <v>11158.02</v>
      </c>
      <c r="AB358" s="68">
        <v>11158.02</v>
      </c>
      <c r="AC358" s="68">
        <v>11158.02</v>
      </c>
      <c r="AD358" s="66">
        <v>44632.07</v>
      </c>
      <c r="AE358" s="67">
        <v>20722.03</v>
      </c>
      <c r="AF358" s="68">
        <v>20722.03</v>
      </c>
      <c r="AG358" s="68">
        <v>20722.03</v>
      </c>
      <c r="AH358" s="68">
        <v>20722.03</v>
      </c>
      <c r="AI358" s="66">
        <v>82888.12</v>
      </c>
      <c r="AJ358" s="69">
        <v>295550.19</v>
      </c>
      <c r="AK358" s="406" t="s">
        <v>1258</v>
      </c>
      <c r="AL358" s="407">
        <v>61126.054988709904</v>
      </c>
      <c r="AM358" s="434">
        <f t="shared" si="209"/>
        <v>180677.41935483873</v>
      </c>
      <c r="AN358" s="435">
        <f t="shared" si="210"/>
        <v>47991.473118279573</v>
      </c>
      <c r="AO358" s="436">
        <f t="shared" si="211"/>
        <v>89127.010752688177</v>
      </c>
      <c r="AP358" s="437">
        <f t="shared" si="212"/>
        <v>2.96</v>
      </c>
      <c r="AQ358" s="438">
        <f t="shared" si="212"/>
        <v>0.79</v>
      </c>
      <c r="AR358" s="438">
        <f t="shared" si="212"/>
        <v>1.46</v>
      </c>
      <c r="AS358" s="443">
        <f t="shared" si="213"/>
        <v>5.21</v>
      </c>
      <c r="AT358" s="437">
        <f t="shared" si="214"/>
        <v>2.75</v>
      </c>
      <c r="AU358" s="438">
        <f t="shared" si="215"/>
        <v>0.73</v>
      </c>
      <c r="AV358" s="438">
        <f t="shared" si="216"/>
        <v>1.36</v>
      </c>
      <c r="AW358" s="444">
        <f t="shared" si="217"/>
        <v>4.84</v>
      </c>
      <c r="AX358" s="441">
        <f t="shared" si="218"/>
        <v>2.75</v>
      </c>
      <c r="AY358" s="70">
        <f t="shared" si="219"/>
        <v>4</v>
      </c>
      <c r="AZ358" s="438">
        <f t="shared" si="196"/>
        <v>0.18</v>
      </c>
      <c r="BA358" s="442">
        <f t="shared" si="197"/>
        <v>0.34</v>
      </c>
      <c r="BB358" s="438">
        <f t="shared" si="220"/>
        <v>2.75</v>
      </c>
      <c r="BC358" s="70">
        <v>4</v>
      </c>
      <c r="BD358" s="438">
        <f t="shared" si="198"/>
        <v>0.18</v>
      </c>
      <c r="BE358" s="442">
        <f t="shared" si="199"/>
        <v>0.34</v>
      </c>
      <c r="BF358" s="438">
        <f t="shared" si="221"/>
        <v>2.75</v>
      </c>
      <c r="BG358" s="70">
        <v>4</v>
      </c>
      <c r="BH358" s="438">
        <f t="shared" si="200"/>
        <v>0.18</v>
      </c>
      <c r="BI358" s="442">
        <f t="shared" si="201"/>
        <v>0.34</v>
      </c>
      <c r="BJ358" s="438">
        <f t="shared" si="222"/>
        <v>2.75</v>
      </c>
      <c r="BK358" s="70">
        <v>4</v>
      </c>
      <c r="BL358" s="438">
        <f t="shared" si="202"/>
        <v>0.18</v>
      </c>
      <c r="BM358" s="442">
        <f t="shared" si="203"/>
        <v>0.34</v>
      </c>
      <c r="BN358" s="93">
        <v>0</v>
      </c>
      <c r="BO358" s="93">
        <f>+INDEX(FY2018_ALL_Targets!DV:DV,MATCH('Final Comp Values'!C358,FY2018_ALL_Targets!B:B,0))</f>
        <v>0</v>
      </c>
      <c r="BP358" s="93">
        <f>++INDEX(FY2018_ALL_Targets!DW:DW,MATCH('Final Comp Values'!C358,FY2018_ALL_Targets!B:B,0))</f>
        <v>0</v>
      </c>
      <c r="BQ358" s="539">
        <f>++INDEX(FY2018_ALL_Targets!DX:DX,MATCH('Final Comp Values'!$C358,FY2018_ALL_Targets!$B:$B,0))</f>
        <v>0</v>
      </c>
      <c r="BR358" s="437">
        <f t="shared" si="204"/>
        <v>0</v>
      </c>
      <c r="BS358" s="438">
        <f t="shared" si="205"/>
        <v>0</v>
      </c>
      <c r="BT358" s="543">
        <f t="shared" si="223"/>
        <v>0</v>
      </c>
      <c r="BU358" s="437">
        <f t="shared" si="233"/>
        <v>4.83</v>
      </c>
      <c r="BV358" s="438">
        <f t="shared" si="206"/>
        <v>295238.84559546883</v>
      </c>
      <c r="BW358" s="548">
        <f t="shared" si="224"/>
        <v>7.9635447352919924E-4</v>
      </c>
      <c r="BX358" s="437">
        <f t="shared" si="207"/>
        <v>0</v>
      </c>
      <c r="BY358" s="551">
        <f t="shared" si="208"/>
        <v>0</v>
      </c>
      <c r="BZ358" s="471">
        <f t="shared" si="225"/>
        <v>0</v>
      </c>
      <c r="CA358" s="469">
        <f t="shared" si="226"/>
        <v>295550.19</v>
      </c>
      <c r="CB358" s="471">
        <f t="shared" si="227"/>
        <v>295238.84559546883</v>
      </c>
      <c r="CC358" s="471">
        <f t="shared" si="228"/>
        <v>-9.9999999999997868E-3</v>
      </c>
      <c r="CD358" s="474">
        <f t="shared" si="229"/>
        <v>-610.64088842973899</v>
      </c>
      <c r="CE358" s="474">
        <f t="shared" si="230"/>
        <v>-311.34440453117713</v>
      </c>
      <c r="CF358" s="472">
        <f t="shared" si="231"/>
        <v>-299.29648389856186</v>
      </c>
      <c r="CG358" s="473">
        <f t="shared" si="232"/>
        <v>0</v>
      </c>
    </row>
    <row r="359" spans="1:85" s="71" customFormat="1" ht="15.75" customHeight="1" x14ac:dyDescent="0.25">
      <c r="A359" s="145">
        <v>511001</v>
      </c>
      <c r="B359" s="146">
        <v>5110</v>
      </c>
      <c r="C359" s="146" t="s">
        <v>1628</v>
      </c>
      <c r="D359" s="146" t="s">
        <v>1258</v>
      </c>
      <c r="E359" s="154" t="s">
        <v>954</v>
      </c>
      <c r="F359" s="154" t="s">
        <v>1420</v>
      </c>
      <c r="G359" s="147" t="s">
        <v>1260</v>
      </c>
      <c r="H359" s="146" t="s">
        <v>1420</v>
      </c>
      <c r="I359" s="70" t="s">
        <v>35</v>
      </c>
      <c r="J359" s="70" t="s">
        <v>35</v>
      </c>
      <c r="K359" s="70" t="s">
        <v>35</v>
      </c>
      <c r="L359" s="70"/>
      <c r="M359" s="70"/>
      <c r="N359" s="77"/>
      <c r="O359" s="70">
        <v>511001</v>
      </c>
      <c r="P359" s="78">
        <v>2774</v>
      </c>
      <c r="Q359" s="79">
        <v>41518</v>
      </c>
      <c r="R359" s="79">
        <v>41882</v>
      </c>
      <c r="S359" s="78">
        <v>2774</v>
      </c>
      <c r="T359" s="80" t="s">
        <v>1263</v>
      </c>
      <c r="U359" s="61">
        <v>3.5555787979836513E-4</v>
      </c>
      <c r="V359" s="62">
        <v>2.8214348084297638E-4</v>
      </c>
      <c r="W359" s="30">
        <v>33777</v>
      </c>
      <c r="X359" s="63">
        <v>33777</v>
      </c>
      <c r="Y359" s="63">
        <v>67554</v>
      </c>
      <c r="Z359" s="67">
        <v>4485.8500000000004</v>
      </c>
      <c r="AA359" s="68">
        <v>4485.8500000000004</v>
      </c>
      <c r="AB359" s="68">
        <v>4485.8500000000004</v>
      </c>
      <c r="AC359" s="68">
        <v>4485.8500000000004</v>
      </c>
      <c r="AD359" s="66">
        <v>17943.38</v>
      </c>
      <c r="AE359" s="67">
        <v>8330.86</v>
      </c>
      <c r="AF359" s="68">
        <v>8330.86</v>
      </c>
      <c r="AG359" s="68">
        <v>8330.86</v>
      </c>
      <c r="AH359" s="68">
        <v>8330.86</v>
      </c>
      <c r="AI359" s="66">
        <v>33323.43</v>
      </c>
      <c r="AJ359" s="69">
        <v>118820.81</v>
      </c>
      <c r="AK359" s="406" t="s">
        <v>1258</v>
      </c>
      <c r="AL359" s="407">
        <v>61126.054988709904</v>
      </c>
      <c r="AM359" s="434">
        <f t="shared" si="209"/>
        <v>72638.709677419363</v>
      </c>
      <c r="AN359" s="435">
        <f t="shared" si="210"/>
        <v>19293.956989247316</v>
      </c>
      <c r="AO359" s="436">
        <f t="shared" si="211"/>
        <v>35831.645161290326</v>
      </c>
      <c r="AP359" s="437">
        <f t="shared" si="212"/>
        <v>1.19</v>
      </c>
      <c r="AQ359" s="438">
        <f t="shared" si="212"/>
        <v>0.32</v>
      </c>
      <c r="AR359" s="438">
        <f t="shared" si="212"/>
        <v>0.59</v>
      </c>
      <c r="AS359" s="443">
        <f t="shared" si="213"/>
        <v>2.1</v>
      </c>
      <c r="AT359" s="437">
        <f t="shared" si="214"/>
        <v>1.1100000000000001</v>
      </c>
      <c r="AU359" s="438">
        <f t="shared" si="215"/>
        <v>0.28999999999999998</v>
      </c>
      <c r="AV359" s="438">
        <f t="shared" si="216"/>
        <v>0.55000000000000004</v>
      </c>
      <c r="AW359" s="444">
        <f t="shared" si="217"/>
        <v>1.9500000000000002</v>
      </c>
      <c r="AX359" s="441">
        <f t="shared" si="218"/>
        <v>1.1100000000000001</v>
      </c>
      <c r="AY359" s="70">
        <f t="shared" si="219"/>
        <v>4</v>
      </c>
      <c r="AZ359" s="438">
        <f t="shared" si="196"/>
        <v>7.0000000000000007E-2</v>
      </c>
      <c r="BA359" s="442">
        <f t="shared" si="197"/>
        <v>0.14000000000000001</v>
      </c>
      <c r="BB359" s="438">
        <f t="shared" si="220"/>
        <v>1.1100000000000001</v>
      </c>
      <c r="BC359" s="70">
        <v>4</v>
      </c>
      <c r="BD359" s="438">
        <f t="shared" si="198"/>
        <v>7.0000000000000007E-2</v>
      </c>
      <c r="BE359" s="442">
        <f t="shared" si="199"/>
        <v>0.14000000000000001</v>
      </c>
      <c r="BF359" s="438">
        <f t="shared" si="221"/>
        <v>1.1100000000000001</v>
      </c>
      <c r="BG359" s="70">
        <v>4</v>
      </c>
      <c r="BH359" s="438">
        <f t="shared" si="200"/>
        <v>7.0000000000000007E-2</v>
      </c>
      <c r="BI359" s="442">
        <f t="shared" si="201"/>
        <v>0.14000000000000001</v>
      </c>
      <c r="BJ359" s="438">
        <f t="shared" si="222"/>
        <v>1.1100000000000001</v>
      </c>
      <c r="BK359" s="70">
        <v>4</v>
      </c>
      <c r="BL359" s="438">
        <f t="shared" si="202"/>
        <v>7.0000000000000007E-2</v>
      </c>
      <c r="BM359" s="442">
        <f t="shared" si="203"/>
        <v>0.14000000000000001</v>
      </c>
      <c r="BN359" s="93">
        <v>0</v>
      </c>
      <c r="BO359" s="93">
        <f>+INDEX(FY2018_ALL_Targets!DV:DV,MATCH('Final Comp Values'!C359,FY2018_ALL_Targets!B:B,0))</f>
        <v>0</v>
      </c>
      <c r="BP359" s="93">
        <f>++INDEX(FY2018_ALL_Targets!DW:DW,MATCH('Final Comp Values'!C359,FY2018_ALL_Targets!B:B,0))</f>
        <v>0</v>
      </c>
      <c r="BQ359" s="539">
        <f>++INDEX(FY2018_ALL_Targets!DX:DX,MATCH('Final Comp Values'!$C359,FY2018_ALL_Targets!$B:$B,0))</f>
        <v>0</v>
      </c>
      <c r="BR359" s="437">
        <f t="shared" si="204"/>
        <v>0</v>
      </c>
      <c r="BS359" s="438">
        <f t="shared" si="205"/>
        <v>0</v>
      </c>
      <c r="BT359" s="543">
        <f t="shared" si="223"/>
        <v>0</v>
      </c>
      <c r="BU359" s="437">
        <f t="shared" si="233"/>
        <v>1.9500000000000002</v>
      </c>
      <c r="BV359" s="438">
        <f t="shared" si="206"/>
        <v>119195.80722798432</v>
      </c>
      <c r="BW359" s="548">
        <f t="shared" si="224"/>
        <v>3.215095700583724E-4</v>
      </c>
      <c r="BX359" s="437">
        <f t="shared" si="207"/>
        <v>0</v>
      </c>
      <c r="BY359" s="551">
        <f t="shared" si="208"/>
        <v>0</v>
      </c>
      <c r="BZ359" s="471">
        <f t="shared" si="225"/>
        <v>0</v>
      </c>
      <c r="CA359" s="469">
        <f t="shared" si="226"/>
        <v>118820.81</v>
      </c>
      <c r="CB359" s="471">
        <f t="shared" si="227"/>
        <v>119195.80722798432</v>
      </c>
      <c r="CC359" s="471">
        <f t="shared" si="228"/>
        <v>0</v>
      </c>
      <c r="CD359" s="474">
        <f t="shared" si="229"/>
        <v>0</v>
      </c>
      <c r="CE359" s="474">
        <f t="shared" si="230"/>
        <v>374.99722798432049</v>
      </c>
      <c r="CF359" s="472">
        <f t="shared" si="231"/>
        <v>-374.99722798432049</v>
      </c>
      <c r="CG359" s="473">
        <f t="shared" si="232"/>
        <v>0</v>
      </c>
    </row>
    <row r="360" spans="1:85" s="71" customFormat="1" ht="15.75" customHeight="1" x14ac:dyDescent="0.25">
      <c r="A360" s="145">
        <v>1026295</v>
      </c>
      <c r="B360" s="146">
        <v>4672</v>
      </c>
      <c r="C360" s="146">
        <v>455936</v>
      </c>
      <c r="D360" s="146" t="s">
        <v>1258</v>
      </c>
      <c r="E360" s="154" t="s">
        <v>3328</v>
      </c>
      <c r="F360" s="154" t="s">
        <v>3329</v>
      </c>
      <c r="G360" s="147" t="s">
        <v>1260</v>
      </c>
      <c r="H360" s="146" t="s">
        <v>1420</v>
      </c>
      <c r="I360" s="70" t="s">
        <v>35</v>
      </c>
      <c r="J360" s="70" t="s">
        <v>35</v>
      </c>
      <c r="K360" s="70" t="s">
        <v>35</v>
      </c>
      <c r="L360" s="70"/>
      <c r="M360" s="70"/>
      <c r="N360" s="77"/>
      <c r="O360" s="70">
        <v>467206</v>
      </c>
      <c r="P360" s="78">
        <v>7466</v>
      </c>
      <c r="Q360" s="79">
        <v>41640</v>
      </c>
      <c r="R360" s="79">
        <v>41969</v>
      </c>
      <c r="S360" s="78">
        <v>8258</v>
      </c>
      <c r="T360" s="80" t="s">
        <v>1265</v>
      </c>
      <c r="U360" s="61">
        <v>1.0584704294790551E-3</v>
      </c>
      <c r="V360" s="62">
        <v>8.3992100389376312E-4</v>
      </c>
      <c r="W360" s="30">
        <v>100550</v>
      </c>
      <c r="X360" s="63">
        <v>100550</v>
      </c>
      <c r="Y360" s="63">
        <v>201100</v>
      </c>
      <c r="Z360" s="67">
        <v>13354.04</v>
      </c>
      <c r="AA360" s="68">
        <v>13354.04</v>
      </c>
      <c r="AB360" s="68">
        <v>13354.04</v>
      </c>
      <c r="AC360" s="68">
        <v>13354.04</v>
      </c>
      <c r="AD360" s="66">
        <v>53416.17</v>
      </c>
      <c r="AE360" s="67">
        <v>24800.37</v>
      </c>
      <c r="AF360" s="68">
        <v>24800.37</v>
      </c>
      <c r="AG360" s="68">
        <v>24800.37</v>
      </c>
      <c r="AH360" s="68">
        <v>24800.37</v>
      </c>
      <c r="AI360" s="66">
        <v>99201.46</v>
      </c>
      <c r="AJ360" s="69">
        <v>353717.63</v>
      </c>
      <c r="AK360" s="406" t="s">
        <v>1258</v>
      </c>
      <c r="AL360" s="407">
        <v>61126.054988709904</v>
      </c>
      <c r="AM360" s="434">
        <f t="shared" si="209"/>
        <v>216236.55913978495</v>
      </c>
      <c r="AN360" s="435">
        <f t="shared" si="210"/>
        <v>57436.741935483871</v>
      </c>
      <c r="AO360" s="436">
        <f t="shared" si="211"/>
        <v>106668.2365591398</v>
      </c>
      <c r="AP360" s="437">
        <f t="shared" si="212"/>
        <v>3.54</v>
      </c>
      <c r="AQ360" s="438">
        <f t="shared" si="212"/>
        <v>0.94</v>
      </c>
      <c r="AR360" s="438">
        <f t="shared" si="212"/>
        <v>1.75</v>
      </c>
      <c r="AS360" s="443">
        <f t="shared" si="213"/>
        <v>6.23</v>
      </c>
      <c r="AT360" s="437">
        <f t="shared" si="214"/>
        <v>3.29</v>
      </c>
      <c r="AU360" s="438">
        <f t="shared" si="215"/>
        <v>0.87</v>
      </c>
      <c r="AV360" s="438">
        <f t="shared" si="216"/>
        <v>1.62</v>
      </c>
      <c r="AW360" s="444">
        <f t="shared" si="217"/>
        <v>5.78</v>
      </c>
      <c r="AX360" s="441">
        <f t="shared" si="218"/>
        <v>3.29</v>
      </c>
      <c r="AY360" s="70">
        <f t="shared" si="219"/>
        <v>4</v>
      </c>
      <c r="AZ360" s="438">
        <f t="shared" si="196"/>
        <v>0.22</v>
      </c>
      <c r="BA360" s="442">
        <f t="shared" si="197"/>
        <v>0.41</v>
      </c>
      <c r="BB360" s="438">
        <f t="shared" si="220"/>
        <v>3.29</v>
      </c>
      <c r="BC360" s="70">
        <v>4</v>
      </c>
      <c r="BD360" s="438">
        <f t="shared" si="198"/>
        <v>0.22</v>
      </c>
      <c r="BE360" s="442">
        <f t="shared" si="199"/>
        <v>0.41</v>
      </c>
      <c r="BF360" s="438">
        <f t="shared" si="221"/>
        <v>3.29</v>
      </c>
      <c r="BG360" s="70">
        <v>4</v>
      </c>
      <c r="BH360" s="438">
        <f t="shared" si="200"/>
        <v>0.22</v>
      </c>
      <c r="BI360" s="442">
        <f t="shared" si="201"/>
        <v>0.41</v>
      </c>
      <c r="BJ360" s="438">
        <f t="shared" si="222"/>
        <v>3.29</v>
      </c>
      <c r="BK360" s="70">
        <v>4</v>
      </c>
      <c r="BL360" s="438">
        <f t="shared" si="202"/>
        <v>0.22</v>
      </c>
      <c r="BM360" s="442">
        <f t="shared" si="203"/>
        <v>0.41</v>
      </c>
      <c r="BN360" s="93">
        <v>0</v>
      </c>
      <c r="BO360" s="93">
        <f>+INDEX(FY2018_ALL_Targets!DV:DV,MATCH('Final Comp Values'!C360,FY2018_ALL_Targets!B:B,0))</f>
        <v>0</v>
      </c>
      <c r="BP360" s="93">
        <f>++INDEX(FY2018_ALL_Targets!DW:DW,MATCH('Final Comp Values'!C360,FY2018_ALL_Targets!B:B,0))</f>
        <v>0</v>
      </c>
      <c r="BQ360" s="539">
        <f>++INDEX(FY2018_ALL_Targets!DX:DX,MATCH('Final Comp Values'!$C360,FY2018_ALL_Targets!$B:$B,0))</f>
        <v>0</v>
      </c>
      <c r="BR360" s="437">
        <f t="shared" si="204"/>
        <v>0</v>
      </c>
      <c r="BS360" s="438">
        <f t="shared" si="205"/>
        <v>0</v>
      </c>
      <c r="BT360" s="543">
        <f t="shared" si="223"/>
        <v>0</v>
      </c>
      <c r="BU360" s="437">
        <f t="shared" si="233"/>
        <v>5.8100000000000005</v>
      </c>
      <c r="BV360" s="438">
        <f t="shared" si="206"/>
        <v>355142.37948440458</v>
      </c>
      <c r="BW360" s="548">
        <f t="shared" si="224"/>
        <v>9.5793364207135572E-4</v>
      </c>
      <c r="BX360" s="437">
        <f t="shared" si="207"/>
        <v>0</v>
      </c>
      <c r="BY360" s="551">
        <f t="shared" si="208"/>
        <v>0</v>
      </c>
      <c r="BZ360" s="471">
        <f t="shared" si="225"/>
        <v>6.106226635438361E-16</v>
      </c>
      <c r="CA360" s="469">
        <f t="shared" si="226"/>
        <v>353717.63</v>
      </c>
      <c r="CB360" s="471">
        <f t="shared" si="227"/>
        <v>355142.37948440458</v>
      </c>
      <c r="CC360" s="471">
        <f t="shared" si="228"/>
        <v>3.0000000000000249E-2</v>
      </c>
      <c r="CD360" s="474">
        <f t="shared" si="229"/>
        <v>1835.9046539792539</v>
      </c>
      <c r="CE360" s="474">
        <f t="shared" si="230"/>
        <v>1424.7494844045723</v>
      </c>
      <c r="CF360" s="472">
        <f t="shared" si="231"/>
        <v>411.15516957468162</v>
      </c>
      <c r="CG360" s="473">
        <f t="shared" si="232"/>
        <v>0</v>
      </c>
    </row>
    <row r="361" spans="1:85" s="71" customFormat="1" ht="15.75" customHeight="1" x14ac:dyDescent="0.25">
      <c r="A361" s="145">
        <v>1026561</v>
      </c>
      <c r="B361" s="146">
        <v>4348</v>
      </c>
      <c r="C361" s="146">
        <v>676010</v>
      </c>
      <c r="D361" s="146" t="s">
        <v>1272</v>
      </c>
      <c r="E361" s="154" t="s">
        <v>202</v>
      </c>
      <c r="F361" s="154" t="s">
        <v>1420</v>
      </c>
      <c r="G361" s="147" t="s">
        <v>1260</v>
      </c>
      <c r="H361" s="146" t="s">
        <v>1420</v>
      </c>
      <c r="I361" s="70" t="s">
        <v>35</v>
      </c>
      <c r="J361" s="70" t="s">
        <v>35</v>
      </c>
      <c r="K361" s="70" t="s">
        <v>35</v>
      </c>
      <c r="L361" s="70"/>
      <c r="M361" s="70"/>
      <c r="N361" s="77"/>
      <c r="O361" s="70">
        <v>1021058</v>
      </c>
      <c r="P361" s="78">
        <v>20887</v>
      </c>
      <c r="Q361" s="79">
        <v>41640</v>
      </c>
      <c r="R361" s="79">
        <v>42004</v>
      </c>
      <c r="S361" s="78">
        <v>20887</v>
      </c>
      <c r="T361" s="80" t="s">
        <v>1265</v>
      </c>
      <c r="U361" s="61">
        <v>2.6771944611926647E-3</v>
      </c>
      <c r="V361" s="62">
        <v>2.1244163245736293E-3</v>
      </c>
      <c r="W361" s="30">
        <v>254323</v>
      </c>
      <c r="X361" s="63">
        <v>254323</v>
      </c>
      <c r="Y361" s="63">
        <v>508646</v>
      </c>
      <c r="Z361" s="67">
        <v>33776.449999999997</v>
      </c>
      <c r="AA361" s="68">
        <v>33776.449999999997</v>
      </c>
      <c r="AB361" s="68">
        <v>33776.449999999997</v>
      </c>
      <c r="AC361" s="68">
        <v>33776.449999999997</v>
      </c>
      <c r="AD361" s="66">
        <v>135105.79</v>
      </c>
      <c r="AE361" s="67">
        <v>62727.69</v>
      </c>
      <c r="AF361" s="68">
        <v>62727.69</v>
      </c>
      <c r="AG361" s="68">
        <v>62727.69</v>
      </c>
      <c r="AH361" s="68">
        <v>62727.69</v>
      </c>
      <c r="AI361" s="66">
        <v>250910.75</v>
      </c>
      <c r="AJ361" s="69">
        <v>894662.54</v>
      </c>
      <c r="AK361" s="406" t="s">
        <v>1272</v>
      </c>
      <c r="AL361" s="407">
        <v>21750.938535286037</v>
      </c>
      <c r="AM361" s="434">
        <f t="shared" si="209"/>
        <v>546931.18279569899</v>
      </c>
      <c r="AN361" s="435">
        <f t="shared" si="210"/>
        <v>145275.04301075271</v>
      </c>
      <c r="AO361" s="436">
        <f t="shared" si="211"/>
        <v>269796.50537634408</v>
      </c>
      <c r="AP361" s="437">
        <f t="shared" si="212"/>
        <v>25.15</v>
      </c>
      <c r="AQ361" s="438">
        <f t="shared" si="212"/>
        <v>6.68</v>
      </c>
      <c r="AR361" s="438">
        <f t="shared" si="212"/>
        <v>12.4</v>
      </c>
      <c r="AS361" s="443">
        <f t="shared" si="213"/>
        <v>44.23</v>
      </c>
      <c r="AT361" s="437">
        <f t="shared" si="214"/>
        <v>23.39</v>
      </c>
      <c r="AU361" s="438">
        <f t="shared" si="215"/>
        <v>6.21</v>
      </c>
      <c r="AV361" s="438">
        <f t="shared" si="216"/>
        <v>11.54</v>
      </c>
      <c r="AW361" s="444">
        <f t="shared" si="217"/>
        <v>41.14</v>
      </c>
      <c r="AX361" s="441">
        <f t="shared" si="218"/>
        <v>23.39</v>
      </c>
      <c r="AY361" s="70">
        <f t="shared" si="219"/>
        <v>4</v>
      </c>
      <c r="AZ361" s="438">
        <f t="shared" si="196"/>
        <v>1.55</v>
      </c>
      <c r="BA361" s="442">
        <f t="shared" si="197"/>
        <v>2.89</v>
      </c>
      <c r="BB361" s="438">
        <f t="shared" si="220"/>
        <v>23.39</v>
      </c>
      <c r="BC361" s="70">
        <v>4</v>
      </c>
      <c r="BD361" s="438">
        <f t="shared" si="198"/>
        <v>1.55</v>
      </c>
      <c r="BE361" s="442">
        <f t="shared" si="199"/>
        <v>2.89</v>
      </c>
      <c r="BF361" s="438">
        <f t="shared" si="221"/>
        <v>23.39</v>
      </c>
      <c r="BG361" s="70">
        <v>4</v>
      </c>
      <c r="BH361" s="438">
        <f t="shared" si="200"/>
        <v>1.55</v>
      </c>
      <c r="BI361" s="442">
        <f t="shared" si="201"/>
        <v>2.89</v>
      </c>
      <c r="BJ361" s="438">
        <f t="shared" si="222"/>
        <v>23.39</v>
      </c>
      <c r="BK361" s="70">
        <v>4</v>
      </c>
      <c r="BL361" s="438">
        <f t="shared" si="202"/>
        <v>1.55</v>
      </c>
      <c r="BM361" s="442">
        <f t="shared" si="203"/>
        <v>2.89</v>
      </c>
      <c r="BN361" s="93">
        <v>0</v>
      </c>
      <c r="BO361" s="93">
        <f>+INDEX(FY2018_ALL_Targets!DV:DV,MATCH('Final Comp Values'!C361,FY2018_ALL_Targets!B:B,0))</f>
        <v>0</v>
      </c>
      <c r="BP361" s="93">
        <f>++INDEX(FY2018_ALL_Targets!DW:DW,MATCH('Final Comp Values'!C361,FY2018_ALL_Targets!B:B,0))</f>
        <v>0</v>
      </c>
      <c r="BQ361" s="539">
        <f>++INDEX(FY2018_ALL_Targets!DX:DX,MATCH('Final Comp Values'!$C361,FY2018_ALL_Targets!$B:$B,0))</f>
        <v>0</v>
      </c>
      <c r="BR361" s="437">
        <f t="shared" si="204"/>
        <v>0</v>
      </c>
      <c r="BS361" s="438">
        <f t="shared" si="205"/>
        <v>0</v>
      </c>
      <c r="BT361" s="543">
        <f t="shared" si="223"/>
        <v>0</v>
      </c>
      <c r="BU361" s="437">
        <f t="shared" si="233"/>
        <v>41.150000000000006</v>
      </c>
      <c r="BV361" s="438">
        <f t="shared" si="206"/>
        <v>895051.12072702055</v>
      </c>
      <c r="BW361" s="548">
        <f t="shared" si="224"/>
        <v>2.4142418068011356E-3</v>
      </c>
      <c r="BX361" s="437">
        <f t="shared" si="207"/>
        <v>0</v>
      </c>
      <c r="BY361" s="551">
        <f t="shared" si="208"/>
        <v>0</v>
      </c>
      <c r="BZ361" s="471">
        <f t="shared" si="225"/>
        <v>0</v>
      </c>
      <c r="CA361" s="469">
        <f t="shared" si="226"/>
        <v>894662.54</v>
      </c>
      <c r="CB361" s="471">
        <f t="shared" si="227"/>
        <v>895051.12072702055</v>
      </c>
      <c r="CC361" s="471">
        <f t="shared" si="228"/>
        <v>1.0000000000005116E-2</v>
      </c>
      <c r="CD361" s="474">
        <f t="shared" si="229"/>
        <v>217.46780262529356</v>
      </c>
      <c r="CE361" s="474">
        <f t="shared" si="230"/>
        <v>388.5807270205114</v>
      </c>
      <c r="CF361" s="472">
        <f t="shared" si="231"/>
        <v>-171.11292439521785</v>
      </c>
      <c r="CG361" s="473">
        <f t="shared" si="232"/>
        <v>0</v>
      </c>
    </row>
    <row r="362" spans="1:85" s="71" customFormat="1" ht="15.75" customHeight="1" x14ac:dyDescent="0.25">
      <c r="A362" s="145">
        <v>1025904</v>
      </c>
      <c r="B362" s="146">
        <v>4347</v>
      </c>
      <c r="C362" s="146">
        <v>455940</v>
      </c>
      <c r="D362" s="146" t="s">
        <v>1272</v>
      </c>
      <c r="E362" s="154" t="s">
        <v>636</v>
      </c>
      <c r="F362" s="154" t="s">
        <v>1420</v>
      </c>
      <c r="G362" s="147" t="s">
        <v>1260</v>
      </c>
      <c r="H362" s="146" t="s">
        <v>1420</v>
      </c>
      <c r="I362" s="70" t="s">
        <v>35</v>
      </c>
      <c r="J362" s="70" t="s">
        <v>35</v>
      </c>
      <c r="K362" s="70" t="s">
        <v>35</v>
      </c>
      <c r="L362" s="70"/>
      <c r="M362" s="70"/>
      <c r="N362" s="77"/>
      <c r="O362" s="70">
        <v>1025904</v>
      </c>
      <c r="P362" s="78">
        <v>5808</v>
      </c>
      <c r="Q362" s="79">
        <v>41791</v>
      </c>
      <c r="R362" s="79">
        <v>41882</v>
      </c>
      <c r="S362" s="78">
        <v>23043</v>
      </c>
      <c r="T362" s="80" t="s">
        <v>1263</v>
      </c>
      <c r="U362" s="61">
        <v>2.9535400952392672E-3</v>
      </c>
      <c r="V362" s="62">
        <v>2.3437030385957841E-3</v>
      </c>
      <c r="W362" s="30">
        <v>280574</v>
      </c>
      <c r="X362" s="63">
        <v>280574</v>
      </c>
      <c r="Y362" s="63">
        <v>561148</v>
      </c>
      <c r="Z362" s="67">
        <v>37262.92</v>
      </c>
      <c r="AA362" s="68">
        <v>37262.92</v>
      </c>
      <c r="AB362" s="68">
        <v>37262.92</v>
      </c>
      <c r="AC362" s="68">
        <v>37262.92</v>
      </c>
      <c r="AD362" s="66">
        <v>149051.69</v>
      </c>
      <c r="AE362" s="67">
        <v>69202.570000000007</v>
      </c>
      <c r="AF362" s="68">
        <v>69202.570000000007</v>
      </c>
      <c r="AG362" s="68">
        <v>69202.570000000007</v>
      </c>
      <c r="AH362" s="68">
        <v>69202.570000000007</v>
      </c>
      <c r="AI362" s="66">
        <v>276810.28000000003</v>
      </c>
      <c r="AJ362" s="69">
        <v>987009.97</v>
      </c>
      <c r="AK362" s="406" t="s">
        <v>1272</v>
      </c>
      <c r="AL362" s="407">
        <v>21750.938535286037</v>
      </c>
      <c r="AM362" s="434">
        <f t="shared" si="209"/>
        <v>603384.94623655919</v>
      </c>
      <c r="AN362" s="435">
        <f t="shared" si="210"/>
        <v>160270.63440860217</v>
      </c>
      <c r="AO362" s="436">
        <f t="shared" si="211"/>
        <v>297645.46236559143</v>
      </c>
      <c r="AP362" s="437">
        <f t="shared" si="212"/>
        <v>27.74</v>
      </c>
      <c r="AQ362" s="438">
        <f t="shared" si="212"/>
        <v>7.37</v>
      </c>
      <c r="AR362" s="438">
        <f t="shared" si="212"/>
        <v>13.68</v>
      </c>
      <c r="AS362" s="443">
        <f t="shared" si="213"/>
        <v>48.79</v>
      </c>
      <c r="AT362" s="437">
        <f t="shared" si="214"/>
        <v>25.8</v>
      </c>
      <c r="AU362" s="438">
        <f t="shared" si="215"/>
        <v>6.85</v>
      </c>
      <c r="AV362" s="438">
        <f t="shared" si="216"/>
        <v>12.73</v>
      </c>
      <c r="AW362" s="444">
        <f t="shared" si="217"/>
        <v>45.379999999999995</v>
      </c>
      <c r="AX362" s="441">
        <f t="shared" si="218"/>
        <v>25.8</v>
      </c>
      <c r="AY362" s="70">
        <f t="shared" si="219"/>
        <v>4</v>
      </c>
      <c r="AZ362" s="438">
        <f t="shared" si="196"/>
        <v>1.71</v>
      </c>
      <c r="BA362" s="442">
        <f t="shared" si="197"/>
        <v>3.18</v>
      </c>
      <c r="BB362" s="438">
        <f t="shared" si="220"/>
        <v>25.8</v>
      </c>
      <c r="BC362" s="70">
        <v>4</v>
      </c>
      <c r="BD362" s="438">
        <f t="shared" si="198"/>
        <v>1.71</v>
      </c>
      <c r="BE362" s="442">
        <f t="shared" si="199"/>
        <v>3.18</v>
      </c>
      <c r="BF362" s="438">
        <f t="shared" si="221"/>
        <v>25.8</v>
      </c>
      <c r="BG362" s="70">
        <v>4</v>
      </c>
      <c r="BH362" s="438">
        <f t="shared" si="200"/>
        <v>1.71</v>
      </c>
      <c r="BI362" s="442">
        <f t="shared" si="201"/>
        <v>3.18</v>
      </c>
      <c r="BJ362" s="438">
        <f t="shared" si="222"/>
        <v>25.8</v>
      </c>
      <c r="BK362" s="70">
        <v>4</v>
      </c>
      <c r="BL362" s="438">
        <f t="shared" si="202"/>
        <v>1.71</v>
      </c>
      <c r="BM362" s="442">
        <f t="shared" si="203"/>
        <v>3.18</v>
      </c>
      <c r="BN362" s="93">
        <v>0</v>
      </c>
      <c r="BO362" s="93">
        <f>+INDEX(FY2018_ALL_Targets!DV:DV,MATCH('Final Comp Values'!C362,FY2018_ALL_Targets!B:B,0))</f>
        <v>0</v>
      </c>
      <c r="BP362" s="93">
        <f>++INDEX(FY2018_ALL_Targets!DW:DW,MATCH('Final Comp Values'!C362,FY2018_ALL_Targets!B:B,0))</f>
        <v>0</v>
      </c>
      <c r="BQ362" s="539">
        <f>++INDEX(FY2018_ALL_Targets!DX:DX,MATCH('Final Comp Values'!$C362,FY2018_ALL_Targets!$B:$B,0))</f>
        <v>0</v>
      </c>
      <c r="BR362" s="437">
        <f t="shared" si="204"/>
        <v>0</v>
      </c>
      <c r="BS362" s="438">
        <f t="shared" si="205"/>
        <v>0</v>
      </c>
      <c r="BT362" s="543">
        <f t="shared" si="223"/>
        <v>0</v>
      </c>
      <c r="BU362" s="437">
        <f t="shared" si="233"/>
        <v>45.36</v>
      </c>
      <c r="BV362" s="438">
        <f t="shared" si="206"/>
        <v>986622.5719605746</v>
      </c>
      <c r="BW362" s="548">
        <f t="shared" si="224"/>
        <v>2.6612395712393559E-3</v>
      </c>
      <c r="BX362" s="437">
        <f t="shared" si="207"/>
        <v>0</v>
      </c>
      <c r="BY362" s="551">
        <f t="shared" si="208"/>
        <v>0</v>
      </c>
      <c r="BZ362" s="471">
        <f t="shared" si="225"/>
        <v>0</v>
      </c>
      <c r="CA362" s="469">
        <f t="shared" si="226"/>
        <v>987009.97</v>
      </c>
      <c r="CB362" s="471">
        <f t="shared" si="227"/>
        <v>986622.5719605746</v>
      </c>
      <c r="CC362" s="471">
        <f t="shared" si="228"/>
        <v>-1.9999999999996021E-2</v>
      </c>
      <c r="CD362" s="474">
        <f t="shared" si="229"/>
        <v>-434.99778316430309</v>
      </c>
      <c r="CE362" s="474">
        <f t="shared" si="230"/>
        <v>-387.39803942537401</v>
      </c>
      <c r="CF362" s="472">
        <f t="shared" si="231"/>
        <v>-47.599743738929078</v>
      </c>
      <c r="CG362" s="473">
        <f t="shared" si="232"/>
        <v>0</v>
      </c>
    </row>
    <row r="363" spans="1:85" s="71" customFormat="1" ht="15.75" customHeight="1" x14ac:dyDescent="0.25">
      <c r="A363" s="145">
        <v>1026081</v>
      </c>
      <c r="B363" s="146">
        <v>5338</v>
      </c>
      <c r="C363" s="146">
        <v>675346</v>
      </c>
      <c r="D363" s="146" t="s">
        <v>1272</v>
      </c>
      <c r="E363" s="154" t="s">
        <v>1103</v>
      </c>
      <c r="F363" s="154" t="s">
        <v>1420</v>
      </c>
      <c r="G363" s="147" t="s">
        <v>1260</v>
      </c>
      <c r="H363" s="146" t="s">
        <v>1420</v>
      </c>
      <c r="I363" s="70" t="s">
        <v>35</v>
      </c>
      <c r="J363" s="70" t="s">
        <v>35</v>
      </c>
      <c r="K363" s="70" t="s">
        <v>35</v>
      </c>
      <c r="L363" s="70"/>
      <c r="M363" s="70"/>
      <c r="N363" s="77"/>
      <c r="O363" s="70">
        <v>1013918</v>
      </c>
      <c r="P363" s="78">
        <v>30846</v>
      </c>
      <c r="Q363" s="79">
        <v>41518</v>
      </c>
      <c r="R363" s="79">
        <v>41865</v>
      </c>
      <c r="S363" s="78">
        <v>32353</v>
      </c>
      <c r="T363" s="80" t="s">
        <v>1265</v>
      </c>
      <c r="U363" s="61">
        <v>4.146850787713232E-3</v>
      </c>
      <c r="V363" s="62">
        <v>3.290622940055088E-3</v>
      </c>
      <c r="W363" s="30">
        <v>393934</v>
      </c>
      <c r="X363" s="63">
        <v>393934</v>
      </c>
      <c r="Y363" s="63">
        <v>787868</v>
      </c>
      <c r="Z363" s="67">
        <v>52318.16</v>
      </c>
      <c r="AA363" s="68">
        <v>52318.16</v>
      </c>
      <c r="AB363" s="68">
        <v>52318.16</v>
      </c>
      <c r="AC363" s="68">
        <v>52318.16</v>
      </c>
      <c r="AD363" s="66">
        <v>209272.64</v>
      </c>
      <c r="AE363" s="67">
        <v>97162.3</v>
      </c>
      <c r="AF363" s="68">
        <v>97162.3</v>
      </c>
      <c r="AG363" s="68">
        <v>97162.3</v>
      </c>
      <c r="AH363" s="68">
        <v>97162.3</v>
      </c>
      <c r="AI363" s="66">
        <v>388649.18</v>
      </c>
      <c r="AJ363" s="69">
        <v>1385789.82</v>
      </c>
      <c r="AK363" s="406" t="s">
        <v>1272</v>
      </c>
      <c r="AL363" s="407">
        <v>21750.938535286037</v>
      </c>
      <c r="AM363" s="434">
        <f t="shared" si="209"/>
        <v>847169.89247311838</v>
      </c>
      <c r="AN363" s="435">
        <f t="shared" si="210"/>
        <v>225024.34408602153</v>
      </c>
      <c r="AO363" s="436">
        <f t="shared" si="211"/>
        <v>417902.34408602153</v>
      </c>
      <c r="AP363" s="437">
        <f t="shared" si="212"/>
        <v>38.950000000000003</v>
      </c>
      <c r="AQ363" s="438">
        <f t="shared" si="212"/>
        <v>10.35</v>
      </c>
      <c r="AR363" s="438">
        <f t="shared" si="212"/>
        <v>19.21</v>
      </c>
      <c r="AS363" s="443">
        <f t="shared" si="213"/>
        <v>68.510000000000005</v>
      </c>
      <c r="AT363" s="437">
        <f t="shared" si="214"/>
        <v>36.22</v>
      </c>
      <c r="AU363" s="438">
        <f t="shared" si="215"/>
        <v>9.6199999999999992</v>
      </c>
      <c r="AV363" s="438">
        <f t="shared" si="216"/>
        <v>17.87</v>
      </c>
      <c r="AW363" s="444">
        <f t="shared" si="217"/>
        <v>63.709999999999994</v>
      </c>
      <c r="AX363" s="441">
        <f t="shared" si="218"/>
        <v>36.22</v>
      </c>
      <c r="AY363" s="70">
        <f t="shared" si="219"/>
        <v>4</v>
      </c>
      <c r="AZ363" s="438">
        <f t="shared" si="196"/>
        <v>2.41</v>
      </c>
      <c r="BA363" s="442">
        <f t="shared" si="197"/>
        <v>4.47</v>
      </c>
      <c r="BB363" s="438">
        <f t="shared" si="220"/>
        <v>36.22</v>
      </c>
      <c r="BC363" s="70">
        <v>4</v>
      </c>
      <c r="BD363" s="438">
        <f t="shared" si="198"/>
        <v>2.41</v>
      </c>
      <c r="BE363" s="442">
        <f t="shared" si="199"/>
        <v>4.47</v>
      </c>
      <c r="BF363" s="438">
        <f t="shared" si="221"/>
        <v>36.22</v>
      </c>
      <c r="BG363" s="70">
        <v>4</v>
      </c>
      <c r="BH363" s="438">
        <f t="shared" si="200"/>
        <v>2.41</v>
      </c>
      <c r="BI363" s="442">
        <f t="shared" si="201"/>
        <v>4.47</v>
      </c>
      <c r="BJ363" s="438">
        <f t="shared" si="222"/>
        <v>36.22</v>
      </c>
      <c r="BK363" s="70">
        <v>4</v>
      </c>
      <c r="BL363" s="438">
        <f t="shared" si="202"/>
        <v>2.41</v>
      </c>
      <c r="BM363" s="442">
        <f t="shared" si="203"/>
        <v>4.47</v>
      </c>
      <c r="BN363" s="93">
        <v>0</v>
      </c>
      <c r="BO363" s="93">
        <f>+INDEX(FY2018_ALL_Targets!DV:DV,MATCH('Final Comp Values'!C363,FY2018_ALL_Targets!B:B,0))</f>
        <v>0</v>
      </c>
      <c r="BP363" s="93">
        <f>++INDEX(FY2018_ALL_Targets!DW:DW,MATCH('Final Comp Values'!C363,FY2018_ALL_Targets!B:B,0))</f>
        <v>0</v>
      </c>
      <c r="BQ363" s="539">
        <f>++INDEX(FY2018_ALL_Targets!DX:DX,MATCH('Final Comp Values'!$C363,FY2018_ALL_Targets!$B:$B,0))</f>
        <v>0</v>
      </c>
      <c r="BR363" s="437">
        <f t="shared" si="204"/>
        <v>0</v>
      </c>
      <c r="BS363" s="438">
        <f t="shared" si="205"/>
        <v>0</v>
      </c>
      <c r="BT363" s="543">
        <f t="shared" si="223"/>
        <v>0</v>
      </c>
      <c r="BU363" s="437">
        <f t="shared" si="233"/>
        <v>63.739999999999995</v>
      </c>
      <c r="BV363" s="438">
        <f t="shared" si="206"/>
        <v>1386404.8222391319</v>
      </c>
      <c r="BW363" s="548">
        <f t="shared" si="224"/>
        <v>3.7395813551762908E-3</v>
      </c>
      <c r="BX363" s="437">
        <f t="shared" si="207"/>
        <v>0</v>
      </c>
      <c r="BY363" s="551">
        <f t="shared" si="208"/>
        <v>0</v>
      </c>
      <c r="BZ363" s="471">
        <f t="shared" si="225"/>
        <v>0</v>
      </c>
      <c r="CA363" s="469">
        <f t="shared" si="226"/>
        <v>1385789.82</v>
      </c>
      <c r="CB363" s="471">
        <f t="shared" si="227"/>
        <v>1386404.8222391319</v>
      </c>
      <c r="CC363" s="471">
        <f t="shared" si="228"/>
        <v>3.0000000000001137E-2</v>
      </c>
      <c r="CD363" s="474">
        <f t="shared" si="229"/>
        <v>652.54582640090382</v>
      </c>
      <c r="CE363" s="474">
        <f t="shared" si="230"/>
        <v>615.00223913183436</v>
      </c>
      <c r="CF363" s="472">
        <f t="shared" si="231"/>
        <v>37.543587269069462</v>
      </c>
      <c r="CG363" s="473">
        <f t="shared" si="232"/>
        <v>0</v>
      </c>
    </row>
    <row r="364" spans="1:85" s="71" customFormat="1" ht="15.75" customHeight="1" x14ac:dyDescent="0.25">
      <c r="A364" s="145">
        <v>1026046</v>
      </c>
      <c r="B364" s="146">
        <v>4645</v>
      </c>
      <c r="C364" s="146">
        <v>455946</v>
      </c>
      <c r="D364" s="146" t="s">
        <v>1258</v>
      </c>
      <c r="E364" s="154" t="s">
        <v>768</v>
      </c>
      <c r="F364" s="154" t="s">
        <v>1420</v>
      </c>
      <c r="G364" s="147" t="s">
        <v>1260</v>
      </c>
      <c r="H364" s="146" t="s">
        <v>1420</v>
      </c>
      <c r="I364" s="70" t="s">
        <v>35</v>
      </c>
      <c r="J364" s="70" t="s">
        <v>35</v>
      </c>
      <c r="K364" s="70" t="s">
        <v>36</v>
      </c>
      <c r="L364" s="70"/>
      <c r="M364" s="70"/>
      <c r="N364" s="77"/>
      <c r="O364" s="70">
        <v>464506</v>
      </c>
      <c r="P364" s="78">
        <v>8734</v>
      </c>
      <c r="Q364" s="79">
        <v>41640</v>
      </c>
      <c r="R364" s="79">
        <v>41881</v>
      </c>
      <c r="S364" s="78">
        <v>13173</v>
      </c>
      <c r="T364" s="80" t="s">
        <v>1265</v>
      </c>
      <c r="U364" s="61">
        <v>1.6884513159999507E-3</v>
      </c>
      <c r="V364" s="62">
        <v>1.339825549078777E-3</v>
      </c>
      <c r="W364" s="30">
        <v>160396</v>
      </c>
      <c r="X364" s="63">
        <v>160396</v>
      </c>
      <c r="Y364" s="63">
        <v>320792</v>
      </c>
      <c r="Z364" s="67">
        <v>21302.11</v>
      </c>
      <c r="AA364" s="68">
        <v>21302.11</v>
      </c>
      <c r="AB364" s="68">
        <v>21302.11</v>
      </c>
      <c r="AC364" s="68">
        <v>21302.11</v>
      </c>
      <c r="AD364" s="66">
        <v>85208.43</v>
      </c>
      <c r="AE364" s="67">
        <v>39561.06</v>
      </c>
      <c r="AF364" s="68">
        <v>39561.06</v>
      </c>
      <c r="AG364" s="68">
        <v>39561.06</v>
      </c>
      <c r="AH364" s="68">
        <v>39561.06</v>
      </c>
      <c r="AI364" s="66">
        <v>158244.23000000001</v>
      </c>
      <c r="AJ364" s="69">
        <v>564244.66</v>
      </c>
      <c r="AK364" s="406" t="s">
        <v>1258</v>
      </c>
      <c r="AL364" s="407">
        <v>61126.054988709904</v>
      </c>
      <c r="AM364" s="434">
        <f t="shared" si="209"/>
        <v>344937.6344086022</v>
      </c>
      <c r="AN364" s="435">
        <f t="shared" si="210"/>
        <v>91621.967741935485</v>
      </c>
      <c r="AO364" s="436">
        <f t="shared" si="211"/>
        <v>170155.08602150541</v>
      </c>
      <c r="AP364" s="437">
        <f t="shared" si="212"/>
        <v>5.64</v>
      </c>
      <c r="AQ364" s="438">
        <f t="shared" si="212"/>
        <v>1.5</v>
      </c>
      <c r="AR364" s="438">
        <f t="shared" si="212"/>
        <v>2.78</v>
      </c>
      <c r="AS364" s="443">
        <f t="shared" si="213"/>
        <v>9.92</v>
      </c>
      <c r="AT364" s="437">
        <f t="shared" si="214"/>
        <v>5.25</v>
      </c>
      <c r="AU364" s="438">
        <f t="shared" si="215"/>
        <v>1.39</v>
      </c>
      <c r="AV364" s="438">
        <f t="shared" si="216"/>
        <v>2.59</v>
      </c>
      <c r="AW364" s="444">
        <f t="shared" si="217"/>
        <v>9.23</v>
      </c>
      <c r="AX364" s="441">
        <f t="shared" si="218"/>
        <v>5.25</v>
      </c>
      <c r="AY364" s="70">
        <f t="shared" si="219"/>
        <v>4</v>
      </c>
      <c r="AZ364" s="438">
        <f t="shared" si="196"/>
        <v>0.35</v>
      </c>
      <c r="BA364" s="442">
        <f t="shared" si="197"/>
        <v>0.65</v>
      </c>
      <c r="BB364" s="438">
        <f t="shared" si="220"/>
        <v>5.25</v>
      </c>
      <c r="BC364" s="70">
        <v>4</v>
      </c>
      <c r="BD364" s="438">
        <f t="shared" si="198"/>
        <v>0.35</v>
      </c>
      <c r="BE364" s="442">
        <f t="shared" si="199"/>
        <v>0.65</v>
      </c>
      <c r="BF364" s="438">
        <f t="shared" si="221"/>
        <v>5.25</v>
      </c>
      <c r="BG364" s="70">
        <v>4</v>
      </c>
      <c r="BH364" s="438">
        <f t="shared" si="200"/>
        <v>0.35</v>
      </c>
      <c r="BI364" s="442">
        <f t="shared" si="201"/>
        <v>0.65</v>
      </c>
      <c r="BJ364" s="438">
        <f t="shared" si="222"/>
        <v>5.25</v>
      </c>
      <c r="BK364" s="70">
        <v>4</v>
      </c>
      <c r="BL364" s="438">
        <f t="shared" si="202"/>
        <v>0.35</v>
      </c>
      <c r="BM364" s="442">
        <f t="shared" si="203"/>
        <v>0.65</v>
      </c>
      <c r="BN364" s="93">
        <v>0</v>
      </c>
      <c r="BO364" s="93">
        <f>+INDEX(FY2018_ALL_Targets!DV:DV,MATCH('Final Comp Values'!C364,FY2018_ALL_Targets!B:B,0))</f>
        <v>0</v>
      </c>
      <c r="BP364" s="93">
        <f>++INDEX(FY2018_ALL_Targets!DW:DW,MATCH('Final Comp Values'!C364,FY2018_ALL_Targets!B:B,0))</f>
        <v>0</v>
      </c>
      <c r="BQ364" s="539">
        <f>++INDEX(FY2018_ALL_Targets!DX:DX,MATCH('Final Comp Values'!$C364,FY2018_ALL_Targets!$B:$B,0))</f>
        <v>0</v>
      </c>
      <c r="BR364" s="437">
        <f t="shared" si="204"/>
        <v>0</v>
      </c>
      <c r="BS364" s="438">
        <f t="shared" si="205"/>
        <v>0</v>
      </c>
      <c r="BT364" s="543">
        <f t="shared" si="223"/>
        <v>0</v>
      </c>
      <c r="BU364" s="437">
        <f t="shared" si="233"/>
        <v>9.25</v>
      </c>
      <c r="BV364" s="438">
        <f t="shared" si="206"/>
        <v>565416.00864556665</v>
      </c>
      <c r="BW364" s="548">
        <f t="shared" si="224"/>
        <v>1.5251094989948435E-3</v>
      </c>
      <c r="BX364" s="437">
        <f t="shared" si="207"/>
        <v>0</v>
      </c>
      <c r="BY364" s="551">
        <f t="shared" si="208"/>
        <v>0</v>
      </c>
      <c r="BZ364" s="471">
        <f t="shared" si="225"/>
        <v>0</v>
      </c>
      <c r="CA364" s="469">
        <f t="shared" si="226"/>
        <v>564244.66</v>
      </c>
      <c r="CB364" s="471">
        <f t="shared" si="227"/>
        <v>565416.00864556665</v>
      </c>
      <c r="CC364" s="471">
        <f t="shared" si="228"/>
        <v>1.9999999999999574E-2</v>
      </c>
      <c r="CD364" s="474">
        <f t="shared" si="229"/>
        <v>1222.6319826651961</v>
      </c>
      <c r="CE364" s="474">
        <f t="shared" si="230"/>
        <v>1171.3486455666134</v>
      </c>
      <c r="CF364" s="472">
        <f t="shared" si="231"/>
        <v>51.283337098582706</v>
      </c>
      <c r="CG364" s="473">
        <f t="shared" si="232"/>
        <v>0</v>
      </c>
    </row>
    <row r="365" spans="1:85" s="71" customFormat="1" ht="15.75" customHeight="1" x14ac:dyDescent="0.25">
      <c r="A365" s="145">
        <v>1026317</v>
      </c>
      <c r="B365" s="146">
        <v>4598</v>
      </c>
      <c r="C365" s="146">
        <v>675920</v>
      </c>
      <c r="D365" s="146" t="s">
        <v>1258</v>
      </c>
      <c r="E365" s="154" t="s">
        <v>242</v>
      </c>
      <c r="F365" s="154" t="s">
        <v>1420</v>
      </c>
      <c r="G365" s="147" t="s">
        <v>1260</v>
      </c>
      <c r="H365" s="146" t="s">
        <v>1420</v>
      </c>
      <c r="I365" s="70" t="s">
        <v>35</v>
      </c>
      <c r="J365" s="70" t="s">
        <v>35</v>
      </c>
      <c r="K365" s="70" t="s">
        <v>35</v>
      </c>
      <c r="L365" s="70"/>
      <c r="M365" s="70"/>
      <c r="N365" s="77"/>
      <c r="O365" s="70">
        <v>459806</v>
      </c>
      <c r="P365" s="78">
        <v>8483</v>
      </c>
      <c r="Q365" s="79">
        <v>41640</v>
      </c>
      <c r="R365" s="79">
        <v>41969</v>
      </c>
      <c r="S365" s="78">
        <v>9383</v>
      </c>
      <c r="T365" s="80" t="s">
        <v>1265</v>
      </c>
      <c r="U365" s="61">
        <v>1.2026674787844484E-3</v>
      </c>
      <c r="V365" s="62">
        <v>9.5434472990254052E-4</v>
      </c>
      <c r="W365" s="30">
        <v>114249</v>
      </c>
      <c r="X365" s="63">
        <v>114249</v>
      </c>
      <c r="Y365" s="63">
        <v>228498</v>
      </c>
      <c r="Z365" s="67">
        <v>15173.29</v>
      </c>
      <c r="AA365" s="68">
        <v>15173.29</v>
      </c>
      <c r="AB365" s="68">
        <v>15173.29</v>
      </c>
      <c r="AC365" s="68">
        <v>15173.29</v>
      </c>
      <c r="AD365" s="66">
        <v>60693.14</v>
      </c>
      <c r="AE365" s="67">
        <v>28178.959999999999</v>
      </c>
      <c r="AF365" s="68">
        <v>28178.959999999999</v>
      </c>
      <c r="AG365" s="68">
        <v>28178.959999999999</v>
      </c>
      <c r="AH365" s="68">
        <v>28178.959999999999</v>
      </c>
      <c r="AI365" s="66">
        <v>112715.83</v>
      </c>
      <c r="AJ365" s="69">
        <v>401906.97000000003</v>
      </c>
      <c r="AK365" s="406" t="s">
        <v>1258</v>
      </c>
      <c r="AL365" s="407">
        <v>61126.054988709904</v>
      </c>
      <c r="AM365" s="434">
        <f t="shared" si="209"/>
        <v>245696.77419354839</v>
      </c>
      <c r="AN365" s="435">
        <f t="shared" si="210"/>
        <v>65261.440860215058</v>
      </c>
      <c r="AO365" s="436">
        <f t="shared" si="211"/>
        <v>121199.81720430109</v>
      </c>
      <c r="AP365" s="437">
        <f t="shared" si="212"/>
        <v>4.0199999999999996</v>
      </c>
      <c r="AQ365" s="438">
        <f t="shared" si="212"/>
        <v>1.07</v>
      </c>
      <c r="AR365" s="438">
        <f t="shared" si="212"/>
        <v>1.98</v>
      </c>
      <c r="AS365" s="443">
        <f t="shared" si="213"/>
        <v>7.07</v>
      </c>
      <c r="AT365" s="437">
        <f t="shared" si="214"/>
        <v>3.74</v>
      </c>
      <c r="AU365" s="438">
        <f t="shared" si="215"/>
        <v>0.99</v>
      </c>
      <c r="AV365" s="438">
        <f t="shared" si="216"/>
        <v>1.84</v>
      </c>
      <c r="AW365" s="444">
        <f t="shared" si="217"/>
        <v>6.57</v>
      </c>
      <c r="AX365" s="441">
        <f t="shared" si="218"/>
        <v>3.74</v>
      </c>
      <c r="AY365" s="70">
        <f t="shared" si="219"/>
        <v>4</v>
      </c>
      <c r="AZ365" s="438">
        <f t="shared" si="196"/>
        <v>0.25</v>
      </c>
      <c r="BA365" s="442">
        <f t="shared" si="197"/>
        <v>0.46</v>
      </c>
      <c r="BB365" s="438">
        <f t="shared" si="220"/>
        <v>3.74</v>
      </c>
      <c r="BC365" s="70">
        <v>4</v>
      </c>
      <c r="BD365" s="438">
        <f t="shared" si="198"/>
        <v>0.25</v>
      </c>
      <c r="BE365" s="442">
        <f t="shared" si="199"/>
        <v>0.46</v>
      </c>
      <c r="BF365" s="438">
        <f t="shared" si="221"/>
        <v>3.74</v>
      </c>
      <c r="BG365" s="70">
        <v>4</v>
      </c>
      <c r="BH365" s="438">
        <f t="shared" si="200"/>
        <v>0.25</v>
      </c>
      <c r="BI365" s="442">
        <f t="shared" si="201"/>
        <v>0.46</v>
      </c>
      <c r="BJ365" s="438">
        <f t="shared" si="222"/>
        <v>3.74</v>
      </c>
      <c r="BK365" s="70">
        <v>4</v>
      </c>
      <c r="BL365" s="438">
        <f t="shared" si="202"/>
        <v>0.25</v>
      </c>
      <c r="BM365" s="442">
        <f t="shared" si="203"/>
        <v>0.46</v>
      </c>
      <c r="BN365" s="93">
        <v>0</v>
      </c>
      <c r="BO365" s="93">
        <f>+INDEX(FY2018_ALL_Targets!DV:DV,MATCH('Final Comp Values'!C365,FY2018_ALL_Targets!B:B,0))</f>
        <v>0</v>
      </c>
      <c r="BP365" s="93">
        <f>++INDEX(FY2018_ALL_Targets!DW:DW,MATCH('Final Comp Values'!C365,FY2018_ALL_Targets!B:B,0))</f>
        <v>0</v>
      </c>
      <c r="BQ365" s="539">
        <f>++INDEX(FY2018_ALL_Targets!DX:DX,MATCH('Final Comp Values'!$C365,FY2018_ALL_Targets!$B:$B,0))</f>
        <v>0</v>
      </c>
      <c r="BR365" s="437">
        <f t="shared" si="204"/>
        <v>0</v>
      </c>
      <c r="BS365" s="438">
        <f t="shared" si="205"/>
        <v>0</v>
      </c>
      <c r="BT365" s="543">
        <f t="shared" si="223"/>
        <v>0</v>
      </c>
      <c r="BU365" s="437">
        <f t="shared" si="233"/>
        <v>6.58</v>
      </c>
      <c r="BV365" s="438">
        <f t="shared" si="206"/>
        <v>402209.44182571117</v>
      </c>
      <c r="BW365" s="548">
        <f t="shared" si="224"/>
        <v>1.0848887030687642E-3</v>
      </c>
      <c r="BX365" s="437">
        <f t="shared" si="207"/>
        <v>0</v>
      </c>
      <c r="BY365" s="551">
        <f t="shared" si="208"/>
        <v>0</v>
      </c>
      <c r="BZ365" s="471">
        <f t="shared" si="225"/>
        <v>0</v>
      </c>
      <c r="CA365" s="469">
        <f t="shared" si="226"/>
        <v>401906.97000000003</v>
      </c>
      <c r="CB365" s="471">
        <f t="shared" si="227"/>
        <v>402209.44182571117</v>
      </c>
      <c r="CC365" s="471">
        <f t="shared" si="228"/>
        <v>9.9999999999997868E-3</v>
      </c>
      <c r="CD365" s="474">
        <f t="shared" si="229"/>
        <v>611.73054794519237</v>
      </c>
      <c r="CE365" s="474">
        <f t="shared" si="230"/>
        <v>302.47182571113808</v>
      </c>
      <c r="CF365" s="472">
        <f t="shared" si="231"/>
        <v>309.25872223405429</v>
      </c>
      <c r="CG365" s="473">
        <f t="shared" si="232"/>
        <v>0</v>
      </c>
    </row>
    <row r="366" spans="1:85" s="71" customFormat="1" ht="15.75" customHeight="1" x14ac:dyDescent="0.25">
      <c r="A366" s="145">
        <v>1026197</v>
      </c>
      <c r="B366" s="146">
        <v>5049</v>
      </c>
      <c r="C366" s="146">
        <v>675049</v>
      </c>
      <c r="D366" s="146" t="s">
        <v>1258</v>
      </c>
      <c r="E366" s="154" t="s">
        <v>320</v>
      </c>
      <c r="F366" s="154" t="s">
        <v>1420</v>
      </c>
      <c r="G366" s="147" t="s">
        <v>1260</v>
      </c>
      <c r="H366" s="146" t="s">
        <v>1420</v>
      </c>
      <c r="I366" s="70" t="s">
        <v>35</v>
      </c>
      <c r="J366" s="70" t="s">
        <v>35</v>
      </c>
      <c r="K366" s="70" t="s">
        <v>35</v>
      </c>
      <c r="L366" s="70"/>
      <c r="M366" s="70"/>
      <c r="N366" s="77"/>
      <c r="O366" s="70">
        <v>504906</v>
      </c>
      <c r="P366" s="78">
        <v>5395</v>
      </c>
      <c r="Q366" s="79">
        <v>41640</v>
      </c>
      <c r="R366" s="79">
        <v>41881</v>
      </c>
      <c r="S366" s="78">
        <v>8137</v>
      </c>
      <c r="T366" s="80" t="s">
        <v>1265</v>
      </c>
      <c r="U366" s="61">
        <v>1.0429612357315417E-3</v>
      </c>
      <c r="V366" s="62">
        <v>8.2761409647415241E-4</v>
      </c>
      <c r="W366" s="30">
        <v>99077</v>
      </c>
      <c r="X366" s="63">
        <v>99077</v>
      </c>
      <c r="Y366" s="63">
        <v>198154</v>
      </c>
      <c r="Z366" s="67">
        <v>13158.37</v>
      </c>
      <c r="AA366" s="68">
        <v>13158.37</v>
      </c>
      <c r="AB366" s="68">
        <v>13158.37</v>
      </c>
      <c r="AC366" s="68">
        <v>13158.37</v>
      </c>
      <c r="AD366" s="66">
        <v>52633.49</v>
      </c>
      <c r="AE366" s="67">
        <v>24436.98</v>
      </c>
      <c r="AF366" s="68">
        <v>24436.98</v>
      </c>
      <c r="AG366" s="68">
        <v>24436.98</v>
      </c>
      <c r="AH366" s="68">
        <v>24436.98</v>
      </c>
      <c r="AI366" s="66">
        <v>97747.92</v>
      </c>
      <c r="AJ366" s="69">
        <v>348535.41</v>
      </c>
      <c r="AK366" s="406" t="s">
        <v>1258</v>
      </c>
      <c r="AL366" s="407">
        <v>61126.054988709904</v>
      </c>
      <c r="AM366" s="434">
        <f t="shared" si="209"/>
        <v>213068.8172043011</v>
      </c>
      <c r="AN366" s="435">
        <f t="shared" si="210"/>
        <v>56595.150537634407</v>
      </c>
      <c r="AO366" s="436">
        <f t="shared" si="211"/>
        <v>105105.29032258065</v>
      </c>
      <c r="AP366" s="437">
        <f t="shared" si="212"/>
        <v>3.49</v>
      </c>
      <c r="AQ366" s="438">
        <f t="shared" si="212"/>
        <v>0.93</v>
      </c>
      <c r="AR366" s="438">
        <f t="shared" si="212"/>
        <v>1.72</v>
      </c>
      <c r="AS366" s="443">
        <f t="shared" si="213"/>
        <v>6.14</v>
      </c>
      <c r="AT366" s="437">
        <f t="shared" si="214"/>
        <v>3.24</v>
      </c>
      <c r="AU366" s="438">
        <f t="shared" si="215"/>
        <v>0.86</v>
      </c>
      <c r="AV366" s="438">
        <f t="shared" si="216"/>
        <v>1.6</v>
      </c>
      <c r="AW366" s="444">
        <f t="shared" si="217"/>
        <v>5.7000000000000011</v>
      </c>
      <c r="AX366" s="441">
        <f t="shared" si="218"/>
        <v>3.24</v>
      </c>
      <c r="AY366" s="70">
        <f t="shared" si="219"/>
        <v>4</v>
      </c>
      <c r="AZ366" s="438">
        <f t="shared" si="196"/>
        <v>0.22</v>
      </c>
      <c r="BA366" s="442">
        <f t="shared" si="197"/>
        <v>0.4</v>
      </c>
      <c r="BB366" s="438">
        <f t="shared" si="220"/>
        <v>3.24</v>
      </c>
      <c r="BC366" s="70">
        <v>4</v>
      </c>
      <c r="BD366" s="438">
        <f t="shared" si="198"/>
        <v>0.22</v>
      </c>
      <c r="BE366" s="442">
        <f t="shared" si="199"/>
        <v>0.4</v>
      </c>
      <c r="BF366" s="438">
        <f t="shared" si="221"/>
        <v>3.24</v>
      </c>
      <c r="BG366" s="70">
        <v>4</v>
      </c>
      <c r="BH366" s="438">
        <f t="shared" si="200"/>
        <v>0.22</v>
      </c>
      <c r="BI366" s="442">
        <f t="shared" si="201"/>
        <v>0.4</v>
      </c>
      <c r="BJ366" s="438">
        <f t="shared" si="222"/>
        <v>3.24</v>
      </c>
      <c r="BK366" s="70">
        <v>4</v>
      </c>
      <c r="BL366" s="438">
        <f t="shared" si="202"/>
        <v>0.22</v>
      </c>
      <c r="BM366" s="442">
        <f t="shared" si="203"/>
        <v>0.4</v>
      </c>
      <c r="BN366" s="93">
        <v>0</v>
      </c>
      <c r="BO366" s="93">
        <f>+INDEX(FY2018_ALL_Targets!DV:DV,MATCH('Final Comp Values'!C366,FY2018_ALL_Targets!B:B,0))</f>
        <v>0</v>
      </c>
      <c r="BP366" s="93">
        <f>++INDEX(FY2018_ALL_Targets!DW:DW,MATCH('Final Comp Values'!C366,FY2018_ALL_Targets!B:B,0))</f>
        <v>0</v>
      </c>
      <c r="BQ366" s="539">
        <f>++INDEX(FY2018_ALL_Targets!DX:DX,MATCH('Final Comp Values'!$C366,FY2018_ALL_Targets!$B:$B,0))</f>
        <v>0</v>
      </c>
      <c r="BR366" s="437">
        <f t="shared" si="204"/>
        <v>0</v>
      </c>
      <c r="BS366" s="438">
        <f t="shared" si="205"/>
        <v>0</v>
      </c>
      <c r="BT366" s="543">
        <f t="shared" si="223"/>
        <v>0</v>
      </c>
      <c r="BU366" s="437">
        <f t="shared" ref="BU366:BU384" si="234">((AY366-BO366)*AZ366)+((AY366-BP366)*BA366)+AX366</f>
        <v>5.7200000000000006</v>
      </c>
      <c r="BV366" s="438">
        <f t="shared" si="206"/>
        <v>349641.03453542071</v>
      </c>
      <c r="BW366" s="548">
        <f t="shared" si="224"/>
        <v>9.4309473883789246E-4</v>
      </c>
      <c r="BX366" s="437">
        <f t="shared" si="207"/>
        <v>0</v>
      </c>
      <c r="BY366" s="551">
        <f t="shared" si="208"/>
        <v>0</v>
      </c>
      <c r="BZ366" s="471">
        <f t="shared" si="225"/>
        <v>0</v>
      </c>
      <c r="CA366" s="469">
        <f t="shared" si="226"/>
        <v>348535.41</v>
      </c>
      <c r="CB366" s="471">
        <f t="shared" si="227"/>
        <v>349641.03453542071</v>
      </c>
      <c r="CC366" s="471">
        <f t="shared" si="228"/>
        <v>1.9999999999999574E-2</v>
      </c>
      <c r="CD366" s="474">
        <f t="shared" si="229"/>
        <v>1222.9312631578684</v>
      </c>
      <c r="CE366" s="474">
        <f t="shared" si="230"/>
        <v>1105.6245354207349</v>
      </c>
      <c r="CF366" s="472">
        <f t="shared" si="231"/>
        <v>117.30672773713354</v>
      </c>
      <c r="CG366" s="473">
        <f t="shared" si="232"/>
        <v>0</v>
      </c>
    </row>
    <row r="367" spans="1:85" s="71" customFormat="1" ht="15.75" customHeight="1" x14ac:dyDescent="0.25">
      <c r="A367" s="145">
        <v>1026067</v>
      </c>
      <c r="B367" s="146">
        <v>5044</v>
      </c>
      <c r="C367" s="146">
        <v>455989</v>
      </c>
      <c r="D367" s="146" t="s">
        <v>1272</v>
      </c>
      <c r="E367" s="154" t="s">
        <v>318</v>
      </c>
      <c r="F367" s="154" t="s">
        <v>1420</v>
      </c>
      <c r="G367" s="147" t="s">
        <v>1260</v>
      </c>
      <c r="H367" s="146" t="s">
        <v>1420</v>
      </c>
      <c r="I367" s="70" t="s">
        <v>35</v>
      </c>
      <c r="J367" s="70" t="s">
        <v>35</v>
      </c>
      <c r="K367" s="70" t="s">
        <v>35</v>
      </c>
      <c r="L367" s="70"/>
      <c r="M367" s="70"/>
      <c r="N367" s="77"/>
      <c r="O367" s="109">
        <v>504406</v>
      </c>
      <c r="P367" s="78">
        <v>5854</v>
      </c>
      <c r="Q367" s="79">
        <v>41640</v>
      </c>
      <c r="R367" s="79">
        <v>41881</v>
      </c>
      <c r="S367" s="78">
        <v>8829</v>
      </c>
      <c r="T367" s="80" t="s">
        <v>1265</v>
      </c>
      <c r="U367" s="61">
        <v>1.1316584429487259E-3</v>
      </c>
      <c r="V367" s="62">
        <v>8.9799740171688479E-4</v>
      </c>
      <c r="W367" s="30">
        <v>107503</v>
      </c>
      <c r="X367" s="63">
        <v>107503</v>
      </c>
      <c r="Y367" s="63">
        <v>215006</v>
      </c>
      <c r="Z367" s="67">
        <v>14277.41</v>
      </c>
      <c r="AA367" s="68">
        <v>14277.41</v>
      </c>
      <c r="AB367" s="68">
        <v>14277.41</v>
      </c>
      <c r="AC367" s="68">
        <v>14277.41</v>
      </c>
      <c r="AD367" s="66">
        <v>57109.64</v>
      </c>
      <c r="AE367" s="67">
        <v>26515.19</v>
      </c>
      <c r="AF367" s="68">
        <v>26515.19</v>
      </c>
      <c r="AG367" s="68">
        <v>26515.19</v>
      </c>
      <c r="AH367" s="68">
        <v>26515.19</v>
      </c>
      <c r="AI367" s="66">
        <v>106060.76</v>
      </c>
      <c r="AJ367" s="69">
        <v>378176.4</v>
      </c>
      <c r="AK367" s="406" t="s">
        <v>1272</v>
      </c>
      <c r="AL367" s="407">
        <v>21750.938535286037</v>
      </c>
      <c r="AM367" s="434">
        <f t="shared" si="209"/>
        <v>231189.24731182796</v>
      </c>
      <c r="AN367" s="435">
        <f t="shared" si="210"/>
        <v>61408.215053763444</v>
      </c>
      <c r="AO367" s="436">
        <f t="shared" si="211"/>
        <v>114043.82795698925</v>
      </c>
      <c r="AP367" s="437">
        <f t="shared" si="212"/>
        <v>10.63</v>
      </c>
      <c r="AQ367" s="438">
        <f t="shared" si="212"/>
        <v>2.82</v>
      </c>
      <c r="AR367" s="438">
        <f t="shared" si="212"/>
        <v>5.24</v>
      </c>
      <c r="AS367" s="443">
        <f t="shared" si="213"/>
        <v>18.690000000000001</v>
      </c>
      <c r="AT367" s="437">
        <f t="shared" si="214"/>
        <v>9.8800000000000008</v>
      </c>
      <c r="AU367" s="438">
        <f t="shared" si="215"/>
        <v>2.63</v>
      </c>
      <c r="AV367" s="438">
        <f t="shared" si="216"/>
        <v>4.88</v>
      </c>
      <c r="AW367" s="444">
        <f t="shared" si="217"/>
        <v>17.39</v>
      </c>
      <c r="AX367" s="441">
        <f t="shared" si="218"/>
        <v>9.8800000000000008</v>
      </c>
      <c r="AY367" s="70">
        <f t="shared" si="219"/>
        <v>4</v>
      </c>
      <c r="AZ367" s="438">
        <f t="shared" si="196"/>
        <v>0.66</v>
      </c>
      <c r="BA367" s="442">
        <f t="shared" si="197"/>
        <v>1.22</v>
      </c>
      <c r="BB367" s="438">
        <f t="shared" si="220"/>
        <v>9.8800000000000008</v>
      </c>
      <c r="BC367" s="70">
        <v>4</v>
      </c>
      <c r="BD367" s="438">
        <f t="shared" si="198"/>
        <v>0.66</v>
      </c>
      <c r="BE367" s="442">
        <f t="shared" si="199"/>
        <v>1.22</v>
      </c>
      <c r="BF367" s="438">
        <f t="shared" si="221"/>
        <v>9.8800000000000008</v>
      </c>
      <c r="BG367" s="70">
        <v>4</v>
      </c>
      <c r="BH367" s="438">
        <f t="shared" si="200"/>
        <v>0.66</v>
      </c>
      <c r="BI367" s="442">
        <f t="shared" si="201"/>
        <v>1.22</v>
      </c>
      <c r="BJ367" s="438">
        <f t="shared" si="222"/>
        <v>9.8800000000000008</v>
      </c>
      <c r="BK367" s="70">
        <v>4</v>
      </c>
      <c r="BL367" s="438">
        <f t="shared" si="202"/>
        <v>0.66</v>
      </c>
      <c r="BM367" s="442">
        <f t="shared" si="203"/>
        <v>1.22</v>
      </c>
      <c r="BN367" s="93">
        <v>0</v>
      </c>
      <c r="BO367" s="93">
        <f>+INDEX(FY2018_ALL_Targets!DV:DV,MATCH('Final Comp Values'!C367,FY2018_ALL_Targets!B:B,0))</f>
        <v>0</v>
      </c>
      <c r="BP367" s="93">
        <f>++INDEX(FY2018_ALL_Targets!DW:DW,MATCH('Final Comp Values'!C367,FY2018_ALL_Targets!B:B,0))</f>
        <v>0</v>
      </c>
      <c r="BQ367" s="539">
        <f>++INDEX(FY2018_ALL_Targets!DX:DX,MATCH('Final Comp Values'!$C367,FY2018_ALL_Targets!$B:$B,0))</f>
        <v>0</v>
      </c>
      <c r="BR367" s="437">
        <f t="shared" si="204"/>
        <v>0</v>
      </c>
      <c r="BS367" s="438">
        <f t="shared" si="205"/>
        <v>0</v>
      </c>
      <c r="BT367" s="543">
        <f t="shared" si="223"/>
        <v>0</v>
      </c>
      <c r="BU367" s="437">
        <f t="shared" si="234"/>
        <v>17.399999999999999</v>
      </c>
      <c r="BV367" s="438">
        <f t="shared" si="206"/>
        <v>378466.33051397704</v>
      </c>
      <c r="BW367" s="548">
        <f t="shared" si="224"/>
        <v>1.0208458672743561E-3</v>
      </c>
      <c r="BX367" s="437">
        <f t="shared" si="207"/>
        <v>0</v>
      </c>
      <c r="BY367" s="551">
        <f t="shared" si="208"/>
        <v>0</v>
      </c>
      <c r="BZ367" s="471">
        <f t="shared" si="225"/>
        <v>-1.9984014443252818E-15</v>
      </c>
      <c r="CA367" s="469">
        <f t="shared" si="226"/>
        <v>378176.4</v>
      </c>
      <c r="CB367" s="471">
        <f t="shared" si="227"/>
        <v>378466.33051397704</v>
      </c>
      <c r="CC367" s="471">
        <f t="shared" si="228"/>
        <v>9.9999999999980105E-3</v>
      </c>
      <c r="CD367" s="474">
        <f t="shared" si="229"/>
        <v>217.46774008046279</v>
      </c>
      <c r="CE367" s="474">
        <f t="shared" si="230"/>
        <v>289.93051397701493</v>
      </c>
      <c r="CF367" s="472">
        <f t="shared" si="231"/>
        <v>-72.462773896552136</v>
      </c>
      <c r="CG367" s="473">
        <f t="shared" si="232"/>
        <v>0</v>
      </c>
    </row>
    <row r="368" spans="1:85" s="71" customFormat="1" ht="15.75" customHeight="1" x14ac:dyDescent="0.25">
      <c r="A368" s="145">
        <v>1026044</v>
      </c>
      <c r="B368" s="146">
        <v>4815</v>
      </c>
      <c r="C368" s="146">
        <v>675932</v>
      </c>
      <c r="D368" s="146" t="s">
        <v>1258</v>
      </c>
      <c r="E368" s="154" t="s">
        <v>833</v>
      </c>
      <c r="F368" s="154" t="s">
        <v>1420</v>
      </c>
      <c r="G368" s="147" t="s">
        <v>1260</v>
      </c>
      <c r="H368" s="146" t="s">
        <v>1420</v>
      </c>
      <c r="I368" s="70" t="s">
        <v>35</v>
      </c>
      <c r="J368" s="70" t="s">
        <v>35</v>
      </c>
      <c r="K368" s="70" t="s">
        <v>36</v>
      </c>
      <c r="L368" s="70"/>
      <c r="M368" s="70"/>
      <c r="N368" s="77"/>
      <c r="O368" s="70">
        <v>481506</v>
      </c>
      <c r="P368" s="78">
        <v>13245</v>
      </c>
      <c r="Q368" s="79">
        <v>41640</v>
      </c>
      <c r="R368" s="79">
        <v>41881</v>
      </c>
      <c r="S368" s="78">
        <v>19977</v>
      </c>
      <c r="T368" s="80" t="s">
        <v>1265</v>
      </c>
      <c r="U368" s="61">
        <v>2.560555070198969E-3</v>
      </c>
      <c r="V368" s="62">
        <v>2.0318602439798627E-3</v>
      </c>
      <c r="W368" s="30">
        <v>243242</v>
      </c>
      <c r="X368" s="63">
        <v>243242</v>
      </c>
      <c r="Y368" s="63">
        <v>486484</v>
      </c>
      <c r="Z368" s="67">
        <v>32304.880000000001</v>
      </c>
      <c r="AA368" s="68">
        <v>32304.880000000001</v>
      </c>
      <c r="AB368" s="68">
        <v>32304.880000000001</v>
      </c>
      <c r="AC368" s="68">
        <v>32304.880000000001</v>
      </c>
      <c r="AD368" s="66">
        <v>129219.53</v>
      </c>
      <c r="AE368" s="67">
        <v>59994.78</v>
      </c>
      <c r="AF368" s="68">
        <v>59994.78</v>
      </c>
      <c r="AG368" s="68">
        <v>59994.78</v>
      </c>
      <c r="AH368" s="68">
        <v>59994.78</v>
      </c>
      <c r="AI368" s="66">
        <v>239979.13</v>
      </c>
      <c r="AJ368" s="69">
        <v>855682.66</v>
      </c>
      <c r="AK368" s="406" t="s">
        <v>1258</v>
      </c>
      <c r="AL368" s="407">
        <v>61126.054988709904</v>
      </c>
      <c r="AM368" s="434">
        <f t="shared" si="209"/>
        <v>523101.07526881725</v>
      </c>
      <c r="AN368" s="435">
        <f t="shared" si="210"/>
        <v>138945.73118279572</v>
      </c>
      <c r="AO368" s="436">
        <f t="shared" si="211"/>
        <v>258042.07526881722</v>
      </c>
      <c r="AP368" s="437">
        <f t="shared" si="212"/>
        <v>8.56</v>
      </c>
      <c r="AQ368" s="438">
        <f t="shared" si="212"/>
        <v>2.27</v>
      </c>
      <c r="AR368" s="438">
        <f t="shared" si="212"/>
        <v>4.22</v>
      </c>
      <c r="AS368" s="443">
        <f t="shared" si="213"/>
        <v>15.05</v>
      </c>
      <c r="AT368" s="437">
        <f t="shared" si="214"/>
        <v>7.96</v>
      </c>
      <c r="AU368" s="438">
        <f t="shared" si="215"/>
        <v>2.11</v>
      </c>
      <c r="AV368" s="438">
        <f t="shared" si="216"/>
        <v>3.93</v>
      </c>
      <c r="AW368" s="444">
        <f t="shared" si="217"/>
        <v>14</v>
      </c>
      <c r="AX368" s="441">
        <f t="shared" si="218"/>
        <v>7.96</v>
      </c>
      <c r="AY368" s="70">
        <f t="shared" si="219"/>
        <v>4</v>
      </c>
      <c r="AZ368" s="438">
        <f t="shared" si="196"/>
        <v>0.53</v>
      </c>
      <c r="BA368" s="442">
        <f t="shared" si="197"/>
        <v>0.98</v>
      </c>
      <c r="BB368" s="438">
        <f t="shared" si="220"/>
        <v>7.96</v>
      </c>
      <c r="BC368" s="70">
        <v>4</v>
      </c>
      <c r="BD368" s="438">
        <f t="shared" si="198"/>
        <v>0.53</v>
      </c>
      <c r="BE368" s="442">
        <f t="shared" si="199"/>
        <v>0.98</v>
      </c>
      <c r="BF368" s="438">
        <f t="shared" si="221"/>
        <v>7.96</v>
      </c>
      <c r="BG368" s="70">
        <v>4</v>
      </c>
      <c r="BH368" s="438">
        <f t="shared" si="200"/>
        <v>0.53</v>
      </c>
      <c r="BI368" s="442">
        <f t="shared" si="201"/>
        <v>0.98</v>
      </c>
      <c r="BJ368" s="438">
        <f t="shared" si="222"/>
        <v>7.96</v>
      </c>
      <c r="BK368" s="70">
        <v>4</v>
      </c>
      <c r="BL368" s="438">
        <f t="shared" si="202"/>
        <v>0.53</v>
      </c>
      <c r="BM368" s="442">
        <f t="shared" si="203"/>
        <v>0.98</v>
      </c>
      <c r="BN368" s="93">
        <v>0</v>
      </c>
      <c r="BO368" s="93">
        <f>+INDEX(FY2018_ALL_Targets!DV:DV,MATCH('Final Comp Values'!C368,FY2018_ALL_Targets!B:B,0))</f>
        <v>0</v>
      </c>
      <c r="BP368" s="93">
        <f>++INDEX(FY2018_ALL_Targets!DW:DW,MATCH('Final Comp Values'!C368,FY2018_ALL_Targets!B:B,0))</f>
        <v>0</v>
      </c>
      <c r="BQ368" s="539">
        <f>++INDEX(FY2018_ALL_Targets!DX:DX,MATCH('Final Comp Values'!$C368,FY2018_ALL_Targets!$B:$B,0))</f>
        <v>0</v>
      </c>
      <c r="BR368" s="437">
        <f t="shared" si="204"/>
        <v>0</v>
      </c>
      <c r="BS368" s="438">
        <f t="shared" si="205"/>
        <v>0</v>
      </c>
      <c r="BT368" s="543">
        <f t="shared" si="223"/>
        <v>0</v>
      </c>
      <c r="BU368" s="437">
        <f t="shared" si="234"/>
        <v>14</v>
      </c>
      <c r="BV368" s="438">
        <f t="shared" si="206"/>
        <v>855764.76984193863</v>
      </c>
      <c r="BW368" s="548">
        <f t="shared" si="224"/>
        <v>2.3082738363165195E-3</v>
      </c>
      <c r="BX368" s="437">
        <f t="shared" si="207"/>
        <v>0</v>
      </c>
      <c r="BY368" s="551">
        <f t="shared" si="208"/>
        <v>0</v>
      </c>
      <c r="BZ368" s="471">
        <f t="shared" si="225"/>
        <v>0</v>
      </c>
      <c r="CA368" s="469">
        <f t="shared" si="226"/>
        <v>855682.66</v>
      </c>
      <c r="CB368" s="471">
        <f t="shared" si="227"/>
        <v>855764.76984193863</v>
      </c>
      <c r="CC368" s="471">
        <f t="shared" si="228"/>
        <v>0</v>
      </c>
      <c r="CD368" s="474">
        <f t="shared" si="229"/>
        <v>0</v>
      </c>
      <c r="CE368" s="474">
        <f t="shared" si="230"/>
        <v>82.109841938596219</v>
      </c>
      <c r="CF368" s="472">
        <f t="shared" si="231"/>
        <v>-82.109841938596219</v>
      </c>
      <c r="CG368" s="473">
        <f t="shared" si="232"/>
        <v>0</v>
      </c>
    </row>
    <row r="369" spans="1:85" s="71" customFormat="1" ht="15.75" customHeight="1" x14ac:dyDescent="0.25">
      <c r="A369" s="145">
        <v>1026820</v>
      </c>
      <c r="B369" s="146">
        <v>5165</v>
      </c>
      <c r="C369" s="146">
        <v>675716</v>
      </c>
      <c r="D369" s="146" t="s">
        <v>1272</v>
      </c>
      <c r="E369" s="154" t="s">
        <v>338</v>
      </c>
      <c r="F369" s="154" t="s">
        <v>1420</v>
      </c>
      <c r="G369" s="147" t="s">
        <v>1260</v>
      </c>
      <c r="H369" s="146" t="s">
        <v>1420</v>
      </c>
      <c r="I369" s="70" t="s">
        <v>35</v>
      </c>
      <c r="J369" s="70" t="s">
        <v>1262</v>
      </c>
      <c r="K369" s="70" t="s">
        <v>35</v>
      </c>
      <c r="L369" s="70"/>
      <c r="M369" s="70"/>
      <c r="N369" s="77"/>
      <c r="O369" s="70">
        <v>516506</v>
      </c>
      <c r="P369" s="78">
        <v>7133</v>
      </c>
      <c r="Q369" s="79">
        <v>41640</v>
      </c>
      <c r="R369" s="79">
        <v>42004</v>
      </c>
      <c r="S369" s="78">
        <v>7133</v>
      </c>
      <c r="T369" s="80" t="s">
        <v>1263</v>
      </c>
      <c r="U369" s="61">
        <v>9.1427338017366193E-4</v>
      </c>
      <c r="V369" s="62">
        <v>7.2549727788498572E-4</v>
      </c>
      <c r="W369" s="30">
        <v>86852</v>
      </c>
      <c r="X369" s="63">
        <v>86852</v>
      </c>
      <c r="Y369" s="63">
        <v>173704</v>
      </c>
      <c r="Z369" s="67">
        <v>11534.8</v>
      </c>
      <c r="AA369" s="68">
        <v>11534.8</v>
      </c>
      <c r="AB369" s="68">
        <v>11534.8</v>
      </c>
      <c r="AC369" s="68">
        <v>11534.8</v>
      </c>
      <c r="AD369" s="66">
        <v>46139.21</v>
      </c>
      <c r="AE369" s="67">
        <v>21421.78</v>
      </c>
      <c r="AF369" s="68">
        <v>21421.78</v>
      </c>
      <c r="AG369" s="68">
        <v>21421.78</v>
      </c>
      <c r="AH369" s="68">
        <v>21421.78</v>
      </c>
      <c r="AI369" s="66">
        <v>85687.1</v>
      </c>
      <c r="AJ369" s="69">
        <v>305530.31</v>
      </c>
      <c r="AK369" s="406" t="s">
        <v>1272</v>
      </c>
      <c r="AL369" s="407">
        <v>21750.938535286037</v>
      </c>
      <c r="AM369" s="434">
        <f t="shared" si="209"/>
        <v>186778.49462365592</v>
      </c>
      <c r="AN369" s="435">
        <f t="shared" si="210"/>
        <v>49612.053763440861</v>
      </c>
      <c r="AO369" s="436">
        <f t="shared" si="211"/>
        <v>92136.666666666686</v>
      </c>
      <c r="AP369" s="437">
        <f t="shared" si="212"/>
        <v>8.59</v>
      </c>
      <c r="AQ369" s="438">
        <f t="shared" si="212"/>
        <v>2.2799999999999998</v>
      </c>
      <c r="AR369" s="438">
        <f t="shared" si="212"/>
        <v>4.24</v>
      </c>
      <c r="AS369" s="443">
        <f t="shared" si="213"/>
        <v>15.11</v>
      </c>
      <c r="AT369" s="437">
        <f t="shared" si="214"/>
        <v>7.99</v>
      </c>
      <c r="AU369" s="438">
        <f t="shared" si="215"/>
        <v>2.12</v>
      </c>
      <c r="AV369" s="438">
        <f t="shared" si="216"/>
        <v>3.94</v>
      </c>
      <c r="AW369" s="444">
        <f t="shared" si="217"/>
        <v>14.049999999999999</v>
      </c>
      <c r="AX369" s="441">
        <f t="shared" si="218"/>
        <v>7.99</v>
      </c>
      <c r="AY369" s="70">
        <f t="shared" si="219"/>
        <v>4</v>
      </c>
      <c r="AZ369" s="438">
        <f t="shared" si="196"/>
        <v>0.53</v>
      </c>
      <c r="BA369" s="442">
        <f t="shared" si="197"/>
        <v>0.99</v>
      </c>
      <c r="BB369" s="438">
        <f t="shared" si="220"/>
        <v>7.99</v>
      </c>
      <c r="BC369" s="70">
        <v>4</v>
      </c>
      <c r="BD369" s="438">
        <f t="shared" si="198"/>
        <v>0.53</v>
      </c>
      <c r="BE369" s="442">
        <f t="shared" si="199"/>
        <v>0.99</v>
      </c>
      <c r="BF369" s="438">
        <f t="shared" si="221"/>
        <v>7.99</v>
      </c>
      <c r="BG369" s="70">
        <v>4</v>
      </c>
      <c r="BH369" s="438">
        <f t="shared" si="200"/>
        <v>0.53</v>
      </c>
      <c r="BI369" s="442">
        <f t="shared" si="201"/>
        <v>0.99</v>
      </c>
      <c r="BJ369" s="438">
        <f t="shared" si="222"/>
        <v>7.99</v>
      </c>
      <c r="BK369" s="70">
        <v>4</v>
      </c>
      <c r="BL369" s="438">
        <f t="shared" si="202"/>
        <v>0.53</v>
      </c>
      <c r="BM369" s="442">
        <f t="shared" si="203"/>
        <v>0.99</v>
      </c>
      <c r="BN369" s="93">
        <v>0</v>
      </c>
      <c r="BO369" s="93">
        <f>+INDEX(FY2018_ALL_Targets!DV:DV,MATCH('Final Comp Values'!C369,FY2018_ALL_Targets!B:B,0))</f>
        <v>0</v>
      </c>
      <c r="BP369" s="93">
        <f>++INDEX(FY2018_ALL_Targets!DW:DW,MATCH('Final Comp Values'!C369,FY2018_ALL_Targets!B:B,0))</f>
        <v>0</v>
      </c>
      <c r="BQ369" s="539">
        <f>++INDEX(FY2018_ALL_Targets!DX:DX,MATCH('Final Comp Values'!$C369,FY2018_ALL_Targets!$B:$B,0))</f>
        <v>0</v>
      </c>
      <c r="BR369" s="437">
        <f t="shared" si="204"/>
        <v>0</v>
      </c>
      <c r="BS369" s="438">
        <f t="shared" si="205"/>
        <v>0</v>
      </c>
      <c r="BT369" s="543">
        <f t="shared" si="223"/>
        <v>0</v>
      </c>
      <c r="BU369" s="437">
        <f t="shared" si="234"/>
        <v>14.07</v>
      </c>
      <c r="BV369" s="438">
        <f t="shared" si="206"/>
        <v>306035.70519147452</v>
      </c>
      <c r="BW369" s="548">
        <f t="shared" si="224"/>
        <v>8.2547708922702239E-4</v>
      </c>
      <c r="BX369" s="437">
        <f t="shared" si="207"/>
        <v>0</v>
      </c>
      <c r="BY369" s="551">
        <f t="shared" si="208"/>
        <v>0</v>
      </c>
      <c r="BZ369" s="471">
        <f t="shared" si="225"/>
        <v>-1.1102230246251565E-15</v>
      </c>
      <c r="CA369" s="469">
        <f t="shared" si="226"/>
        <v>305530.31</v>
      </c>
      <c r="CB369" s="471">
        <f t="shared" si="227"/>
        <v>306035.70519147452</v>
      </c>
      <c r="CC369" s="471">
        <f t="shared" si="228"/>
        <v>2.000000000000135E-2</v>
      </c>
      <c r="CD369" s="474">
        <f t="shared" si="229"/>
        <v>434.91859074736033</v>
      </c>
      <c r="CE369" s="474">
        <f t="shared" si="230"/>
        <v>505.39519147452665</v>
      </c>
      <c r="CF369" s="472">
        <f t="shared" si="231"/>
        <v>-70.476600727166328</v>
      </c>
      <c r="CG369" s="473">
        <f t="shared" si="232"/>
        <v>0</v>
      </c>
    </row>
    <row r="370" spans="1:85" s="71" customFormat="1" ht="15.75" customHeight="1" x14ac:dyDescent="0.25">
      <c r="A370" s="145">
        <v>1026308</v>
      </c>
      <c r="B370" s="146">
        <v>4450</v>
      </c>
      <c r="C370" s="146">
        <v>455551</v>
      </c>
      <c r="D370" s="146" t="s">
        <v>1272</v>
      </c>
      <c r="E370" s="154" t="s">
        <v>676</v>
      </c>
      <c r="F370" s="154" t="s">
        <v>1420</v>
      </c>
      <c r="G370" s="147" t="s">
        <v>1260</v>
      </c>
      <c r="H370" s="146" t="s">
        <v>1420</v>
      </c>
      <c r="I370" s="70" t="s">
        <v>35</v>
      </c>
      <c r="J370" s="70" t="s">
        <v>35</v>
      </c>
      <c r="K370" s="70" t="s">
        <v>35</v>
      </c>
      <c r="L370" s="70"/>
      <c r="M370" s="70"/>
      <c r="N370" s="77"/>
      <c r="O370" s="70">
        <v>1026308</v>
      </c>
      <c r="P370" s="78">
        <v>771</v>
      </c>
      <c r="Q370" s="79">
        <v>41974</v>
      </c>
      <c r="R370" s="79">
        <v>42004</v>
      </c>
      <c r="S370" s="78">
        <v>9078</v>
      </c>
      <c r="T370" s="80" t="s">
        <v>1263</v>
      </c>
      <c r="U370" s="61">
        <v>1.1635740565283195E-3</v>
      </c>
      <c r="V370" s="62">
        <v>9.2332318640682746E-4</v>
      </c>
      <c r="W370" s="30">
        <v>110535</v>
      </c>
      <c r="X370" s="63">
        <v>110535</v>
      </c>
      <c r="Y370" s="63">
        <v>221070</v>
      </c>
      <c r="Z370" s="67">
        <v>14680.07</v>
      </c>
      <c r="AA370" s="68">
        <v>14680.07</v>
      </c>
      <c r="AB370" s="68">
        <v>14680.07</v>
      </c>
      <c r="AC370" s="68">
        <v>14680.07</v>
      </c>
      <c r="AD370" s="66">
        <v>58720.27</v>
      </c>
      <c r="AE370" s="67">
        <v>27262.99</v>
      </c>
      <c r="AF370" s="68">
        <v>27262.99</v>
      </c>
      <c r="AG370" s="68">
        <v>27262.99</v>
      </c>
      <c r="AH370" s="68">
        <v>27262.99</v>
      </c>
      <c r="AI370" s="66">
        <v>109051.94</v>
      </c>
      <c r="AJ370" s="69">
        <v>388842.21</v>
      </c>
      <c r="AK370" s="406" t="s">
        <v>1272</v>
      </c>
      <c r="AL370" s="407">
        <v>21750.938535286037</v>
      </c>
      <c r="AM370" s="434">
        <f t="shared" si="209"/>
        <v>237709.67741935485</v>
      </c>
      <c r="AN370" s="435">
        <f t="shared" si="210"/>
        <v>63140.075268817207</v>
      </c>
      <c r="AO370" s="436">
        <f t="shared" si="211"/>
        <v>117260.15053763441</v>
      </c>
      <c r="AP370" s="437">
        <f t="shared" si="212"/>
        <v>10.93</v>
      </c>
      <c r="AQ370" s="438">
        <f t="shared" si="212"/>
        <v>2.9</v>
      </c>
      <c r="AR370" s="438">
        <f t="shared" si="212"/>
        <v>5.39</v>
      </c>
      <c r="AS370" s="443">
        <f t="shared" si="213"/>
        <v>19.22</v>
      </c>
      <c r="AT370" s="437">
        <f t="shared" si="214"/>
        <v>10.16</v>
      </c>
      <c r="AU370" s="438">
        <f t="shared" si="215"/>
        <v>2.7</v>
      </c>
      <c r="AV370" s="438">
        <f t="shared" si="216"/>
        <v>5.01</v>
      </c>
      <c r="AW370" s="444">
        <f t="shared" si="217"/>
        <v>17.869999999999997</v>
      </c>
      <c r="AX370" s="441">
        <f t="shared" si="218"/>
        <v>10.16</v>
      </c>
      <c r="AY370" s="70">
        <f t="shared" si="219"/>
        <v>4</v>
      </c>
      <c r="AZ370" s="438">
        <f t="shared" si="196"/>
        <v>0.68</v>
      </c>
      <c r="BA370" s="442">
        <f t="shared" si="197"/>
        <v>1.25</v>
      </c>
      <c r="BB370" s="438">
        <f t="shared" si="220"/>
        <v>10.16</v>
      </c>
      <c r="BC370" s="70">
        <v>4</v>
      </c>
      <c r="BD370" s="438">
        <f t="shared" si="198"/>
        <v>0.68</v>
      </c>
      <c r="BE370" s="442">
        <f t="shared" si="199"/>
        <v>1.25</v>
      </c>
      <c r="BF370" s="438">
        <f t="shared" si="221"/>
        <v>10.16</v>
      </c>
      <c r="BG370" s="70">
        <v>4</v>
      </c>
      <c r="BH370" s="438">
        <f t="shared" si="200"/>
        <v>0.68</v>
      </c>
      <c r="BI370" s="442">
        <f t="shared" si="201"/>
        <v>1.25</v>
      </c>
      <c r="BJ370" s="438">
        <f t="shared" si="222"/>
        <v>10.16</v>
      </c>
      <c r="BK370" s="70">
        <v>4</v>
      </c>
      <c r="BL370" s="438">
        <f t="shared" si="202"/>
        <v>0.68</v>
      </c>
      <c r="BM370" s="442">
        <f t="shared" si="203"/>
        <v>1.25</v>
      </c>
      <c r="BN370" s="93">
        <v>0</v>
      </c>
      <c r="BO370" s="93">
        <f>+INDEX(FY2018_ALL_Targets!DV:DV,MATCH('Final Comp Values'!C370,FY2018_ALL_Targets!B:B,0))</f>
        <v>0</v>
      </c>
      <c r="BP370" s="93">
        <f>++INDEX(FY2018_ALL_Targets!DW:DW,MATCH('Final Comp Values'!C370,FY2018_ALL_Targets!B:B,0))</f>
        <v>0</v>
      </c>
      <c r="BQ370" s="539">
        <f>++INDEX(FY2018_ALL_Targets!DX:DX,MATCH('Final Comp Values'!$C370,FY2018_ALL_Targets!$B:$B,0))</f>
        <v>0</v>
      </c>
      <c r="BR370" s="437">
        <f t="shared" si="204"/>
        <v>0</v>
      </c>
      <c r="BS370" s="438">
        <f t="shared" si="205"/>
        <v>0</v>
      </c>
      <c r="BT370" s="543">
        <f t="shared" si="223"/>
        <v>0</v>
      </c>
      <c r="BU370" s="437">
        <f t="shared" si="234"/>
        <v>17.880000000000003</v>
      </c>
      <c r="BV370" s="438">
        <f t="shared" si="206"/>
        <v>388906.78101091442</v>
      </c>
      <c r="BW370" s="548">
        <f t="shared" si="224"/>
        <v>1.0490071325784764E-3</v>
      </c>
      <c r="BX370" s="437">
        <f t="shared" si="207"/>
        <v>0</v>
      </c>
      <c r="BY370" s="551">
        <f t="shared" si="208"/>
        <v>0</v>
      </c>
      <c r="BZ370" s="471">
        <f t="shared" si="225"/>
        <v>2.6645352591003757E-15</v>
      </c>
      <c r="CA370" s="469">
        <f t="shared" si="226"/>
        <v>388842.21</v>
      </c>
      <c r="CB370" s="471">
        <f t="shared" si="227"/>
        <v>388906.78101091442</v>
      </c>
      <c r="CC370" s="471">
        <f t="shared" si="228"/>
        <v>1.0000000000005116E-2</v>
      </c>
      <c r="CD370" s="474">
        <f t="shared" si="229"/>
        <v>217.5949692222714</v>
      </c>
      <c r="CE370" s="474">
        <f t="shared" si="230"/>
        <v>64.571010914398357</v>
      </c>
      <c r="CF370" s="472">
        <f t="shared" si="231"/>
        <v>153.02395830787304</v>
      </c>
      <c r="CG370" s="473">
        <f t="shared" si="232"/>
        <v>0</v>
      </c>
    </row>
    <row r="371" spans="1:85" s="71" customFormat="1" ht="15.75" customHeight="1" x14ac:dyDescent="0.25">
      <c r="A371" s="145">
        <v>1015196</v>
      </c>
      <c r="B371" s="146">
        <v>4846</v>
      </c>
      <c r="C371" s="146">
        <v>675336</v>
      </c>
      <c r="D371" s="146" t="s">
        <v>1272</v>
      </c>
      <c r="E371" s="154" t="s">
        <v>284</v>
      </c>
      <c r="F371" s="154" t="s">
        <v>1420</v>
      </c>
      <c r="G371" s="147" t="s">
        <v>1260</v>
      </c>
      <c r="H371" s="146" t="s">
        <v>1420</v>
      </c>
      <c r="I371" s="70" t="s">
        <v>35</v>
      </c>
      <c r="J371" s="70" t="s">
        <v>1262</v>
      </c>
      <c r="K371" s="70" t="s">
        <v>35</v>
      </c>
      <c r="L371" s="70"/>
      <c r="M371" s="70"/>
      <c r="N371" s="77"/>
      <c r="O371" s="70">
        <v>1015196</v>
      </c>
      <c r="P371" s="78">
        <v>12913</v>
      </c>
      <c r="Q371" s="79">
        <v>41640</v>
      </c>
      <c r="R371" s="79">
        <v>42004</v>
      </c>
      <c r="S371" s="78">
        <v>12913</v>
      </c>
      <c r="T371" s="80" t="s">
        <v>1263</v>
      </c>
      <c r="U371" s="61">
        <v>1.6551257757160378E-3</v>
      </c>
      <c r="V371" s="62">
        <v>1.3133809546234153E-3</v>
      </c>
      <c r="W371" s="30">
        <v>157230</v>
      </c>
      <c r="X371" s="63">
        <v>157230</v>
      </c>
      <c r="Y371" s="63">
        <v>314460</v>
      </c>
      <c r="Z371" s="67">
        <v>20881.66</v>
      </c>
      <c r="AA371" s="68">
        <v>20881.66</v>
      </c>
      <c r="AB371" s="68">
        <v>20881.66</v>
      </c>
      <c r="AC371" s="68">
        <v>20881.66</v>
      </c>
      <c r="AD371" s="66">
        <v>83526.649999999994</v>
      </c>
      <c r="AE371" s="67">
        <v>38780.230000000003</v>
      </c>
      <c r="AF371" s="68">
        <v>38780.230000000003</v>
      </c>
      <c r="AG371" s="68">
        <v>38780.230000000003</v>
      </c>
      <c r="AH371" s="68">
        <v>38780.230000000003</v>
      </c>
      <c r="AI371" s="66">
        <v>155120.91</v>
      </c>
      <c r="AJ371" s="69">
        <v>553107.56000000006</v>
      </c>
      <c r="AK371" s="406" t="s">
        <v>1272</v>
      </c>
      <c r="AL371" s="407">
        <v>21750.938535286037</v>
      </c>
      <c r="AM371" s="434">
        <f t="shared" si="209"/>
        <v>338129.03225806454</v>
      </c>
      <c r="AN371" s="435">
        <f t="shared" si="210"/>
        <v>89813.602150537641</v>
      </c>
      <c r="AO371" s="436">
        <f t="shared" si="211"/>
        <v>166796.67741935485</v>
      </c>
      <c r="AP371" s="437">
        <f t="shared" si="212"/>
        <v>15.55</v>
      </c>
      <c r="AQ371" s="438">
        <f t="shared" si="212"/>
        <v>4.13</v>
      </c>
      <c r="AR371" s="438">
        <f t="shared" si="212"/>
        <v>7.67</v>
      </c>
      <c r="AS371" s="443">
        <f t="shared" si="213"/>
        <v>27.35</v>
      </c>
      <c r="AT371" s="437">
        <f t="shared" si="214"/>
        <v>14.46</v>
      </c>
      <c r="AU371" s="438">
        <f t="shared" si="215"/>
        <v>3.84</v>
      </c>
      <c r="AV371" s="438">
        <f t="shared" si="216"/>
        <v>7.13</v>
      </c>
      <c r="AW371" s="444">
        <f t="shared" si="217"/>
        <v>25.43</v>
      </c>
      <c r="AX371" s="441">
        <f t="shared" si="218"/>
        <v>14.46</v>
      </c>
      <c r="AY371" s="70">
        <f t="shared" si="219"/>
        <v>4</v>
      </c>
      <c r="AZ371" s="438">
        <f t="shared" si="196"/>
        <v>0.96</v>
      </c>
      <c r="BA371" s="442">
        <f t="shared" si="197"/>
        <v>1.78</v>
      </c>
      <c r="BB371" s="438">
        <f t="shared" si="220"/>
        <v>14.46</v>
      </c>
      <c r="BC371" s="70">
        <v>4</v>
      </c>
      <c r="BD371" s="438">
        <f t="shared" si="198"/>
        <v>0.96</v>
      </c>
      <c r="BE371" s="442">
        <f t="shared" si="199"/>
        <v>1.78</v>
      </c>
      <c r="BF371" s="438">
        <f t="shared" si="221"/>
        <v>14.46</v>
      </c>
      <c r="BG371" s="70">
        <v>4</v>
      </c>
      <c r="BH371" s="438">
        <f t="shared" si="200"/>
        <v>0.96</v>
      </c>
      <c r="BI371" s="442">
        <f t="shared" si="201"/>
        <v>1.78</v>
      </c>
      <c r="BJ371" s="438">
        <f t="shared" si="222"/>
        <v>14.46</v>
      </c>
      <c r="BK371" s="70">
        <v>4</v>
      </c>
      <c r="BL371" s="438">
        <f t="shared" si="202"/>
        <v>0.96</v>
      </c>
      <c r="BM371" s="442">
        <f t="shared" si="203"/>
        <v>1.78</v>
      </c>
      <c r="BN371" s="93">
        <v>0</v>
      </c>
      <c r="BO371" s="93">
        <f>+INDEX(FY2018_ALL_Targets!DV:DV,MATCH('Final Comp Values'!C371,FY2018_ALL_Targets!B:B,0))</f>
        <v>0</v>
      </c>
      <c r="BP371" s="93">
        <f>++INDEX(FY2018_ALL_Targets!DW:DW,MATCH('Final Comp Values'!C371,FY2018_ALL_Targets!B:B,0))</f>
        <v>0</v>
      </c>
      <c r="BQ371" s="539">
        <f>++INDEX(FY2018_ALL_Targets!DX:DX,MATCH('Final Comp Values'!$C371,FY2018_ALL_Targets!$B:$B,0))</f>
        <v>0</v>
      </c>
      <c r="BR371" s="437">
        <f t="shared" si="204"/>
        <v>0</v>
      </c>
      <c r="BS371" s="438">
        <f t="shared" si="205"/>
        <v>0</v>
      </c>
      <c r="BT371" s="543">
        <f t="shared" si="223"/>
        <v>0</v>
      </c>
      <c r="BU371" s="437">
        <f t="shared" si="234"/>
        <v>25.42</v>
      </c>
      <c r="BV371" s="438">
        <f t="shared" si="206"/>
        <v>552908.8575669711</v>
      </c>
      <c r="BW371" s="548">
        <f t="shared" si="224"/>
        <v>1.4913736750640308E-3</v>
      </c>
      <c r="BX371" s="437">
        <f t="shared" si="207"/>
        <v>0</v>
      </c>
      <c r="BY371" s="551">
        <f t="shared" si="208"/>
        <v>0</v>
      </c>
      <c r="BZ371" s="471">
        <f t="shared" si="225"/>
        <v>0</v>
      </c>
      <c r="CA371" s="469">
        <f t="shared" si="226"/>
        <v>553107.56000000006</v>
      </c>
      <c r="CB371" s="471">
        <f t="shared" si="227"/>
        <v>552908.8575669711</v>
      </c>
      <c r="CC371" s="471">
        <f t="shared" si="228"/>
        <v>-9.9999999999980105E-3</v>
      </c>
      <c r="CD371" s="474">
        <f t="shared" si="229"/>
        <v>-217.50198977581204</v>
      </c>
      <c r="CE371" s="474">
        <f t="shared" si="230"/>
        <v>-198.70243302895688</v>
      </c>
      <c r="CF371" s="472">
        <f t="shared" si="231"/>
        <v>-18.79955674685516</v>
      </c>
      <c r="CG371" s="473">
        <f t="shared" si="232"/>
        <v>0</v>
      </c>
    </row>
    <row r="372" spans="1:85" s="71" customFormat="1" ht="15.75" customHeight="1" x14ac:dyDescent="0.25">
      <c r="A372" s="145">
        <v>1026314</v>
      </c>
      <c r="B372" s="146">
        <v>4383</v>
      </c>
      <c r="C372" s="146">
        <v>675498</v>
      </c>
      <c r="D372" s="146" t="s">
        <v>1272</v>
      </c>
      <c r="E372" s="154" t="s">
        <v>650</v>
      </c>
      <c r="F372" s="154" t="s">
        <v>1420</v>
      </c>
      <c r="G372" s="147" t="s">
        <v>1260</v>
      </c>
      <c r="H372" s="146" t="s">
        <v>1420</v>
      </c>
      <c r="I372" s="70" t="s">
        <v>35</v>
      </c>
      <c r="J372" s="70" t="s">
        <v>35</v>
      </c>
      <c r="K372" s="70" t="s">
        <v>35</v>
      </c>
      <c r="L372" s="70"/>
      <c r="M372" s="70"/>
      <c r="N372" s="77"/>
      <c r="O372" s="70">
        <v>1026314</v>
      </c>
      <c r="P372" s="78">
        <v>1549</v>
      </c>
      <c r="Q372" s="79">
        <v>41974</v>
      </c>
      <c r="R372" s="79">
        <v>42004</v>
      </c>
      <c r="S372" s="78">
        <v>18238</v>
      </c>
      <c r="T372" s="80" t="s">
        <v>1263</v>
      </c>
      <c r="U372" s="61">
        <v>2.3376584757615654E-3</v>
      </c>
      <c r="V372" s="62">
        <v>1.8549865910649614E-3</v>
      </c>
      <c r="W372" s="30">
        <v>222068</v>
      </c>
      <c r="X372" s="63">
        <v>222068</v>
      </c>
      <c r="Y372" s="63">
        <v>444136</v>
      </c>
      <c r="Z372" s="67">
        <v>29492.74</v>
      </c>
      <c r="AA372" s="68">
        <v>29492.74</v>
      </c>
      <c r="AB372" s="68">
        <v>29492.74</v>
      </c>
      <c r="AC372" s="68">
        <v>29492.74</v>
      </c>
      <c r="AD372" s="66">
        <v>117970.96</v>
      </c>
      <c r="AE372" s="67">
        <v>54772.23</v>
      </c>
      <c r="AF372" s="68">
        <v>54772.23</v>
      </c>
      <c r="AG372" s="68">
        <v>54772.23</v>
      </c>
      <c r="AH372" s="68">
        <v>54772.23</v>
      </c>
      <c r="AI372" s="66">
        <v>219088.92</v>
      </c>
      <c r="AJ372" s="69">
        <v>781195.88</v>
      </c>
      <c r="AK372" s="406" t="s">
        <v>1272</v>
      </c>
      <c r="AL372" s="407">
        <v>21750.938535286037</v>
      </c>
      <c r="AM372" s="434">
        <f t="shared" si="209"/>
        <v>477565.59139784949</v>
      </c>
      <c r="AN372" s="435">
        <f t="shared" si="210"/>
        <v>126850.49462365593</v>
      </c>
      <c r="AO372" s="436">
        <f t="shared" si="211"/>
        <v>235579.48387096776</v>
      </c>
      <c r="AP372" s="437">
        <f t="shared" si="212"/>
        <v>21.96</v>
      </c>
      <c r="AQ372" s="438">
        <f t="shared" si="212"/>
        <v>5.83</v>
      </c>
      <c r="AR372" s="438">
        <f t="shared" si="212"/>
        <v>10.83</v>
      </c>
      <c r="AS372" s="443">
        <f t="shared" si="213"/>
        <v>38.619999999999997</v>
      </c>
      <c r="AT372" s="437">
        <f t="shared" si="214"/>
        <v>20.420000000000002</v>
      </c>
      <c r="AU372" s="438">
        <f t="shared" si="215"/>
        <v>5.42</v>
      </c>
      <c r="AV372" s="438">
        <f t="shared" si="216"/>
        <v>10.07</v>
      </c>
      <c r="AW372" s="444">
        <f t="shared" si="217"/>
        <v>35.910000000000004</v>
      </c>
      <c r="AX372" s="441">
        <f t="shared" si="218"/>
        <v>20.420000000000002</v>
      </c>
      <c r="AY372" s="70">
        <f t="shared" si="219"/>
        <v>4</v>
      </c>
      <c r="AZ372" s="438">
        <f t="shared" si="196"/>
        <v>1.36</v>
      </c>
      <c r="BA372" s="442">
        <f t="shared" si="197"/>
        <v>2.52</v>
      </c>
      <c r="BB372" s="438">
        <f t="shared" si="220"/>
        <v>20.420000000000002</v>
      </c>
      <c r="BC372" s="70">
        <v>4</v>
      </c>
      <c r="BD372" s="438">
        <f t="shared" si="198"/>
        <v>1.36</v>
      </c>
      <c r="BE372" s="442">
        <f t="shared" si="199"/>
        <v>2.52</v>
      </c>
      <c r="BF372" s="438">
        <f t="shared" si="221"/>
        <v>20.420000000000002</v>
      </c>
      <c r="BG372" s="70">
        <v>4</v>
      </c>
      <c r="BH372" s="438">
        <f t="shared" si="200"/>
        <v>1.36</v>
      </c>
      <c r="BI372" s="442">
        <f t="shared" si="201"/>
        <v>2.52</v>
      </c>
      <c r="BJ372" s="438">
        <f t="shared" si="222"/>
        <v>20.420000000000002</v>
      </c>
      <c r="BK372" s="70">
        <v>4</v>
      </c>
      <c r="BL372" s="438">
        <f t="shared" si="202"/>
        <v>1.36</v>
      </c>
      <c r="BM372" s="442">
        <f t="shared" si="203"/>
        <v>2.52</v>
      </c>
      <c r="BN372" s="93">
        <v>0</v>
      </c>
      <c r="BO372" s="93">
        <f>+INDEX(FY2018_ALL_Targets!DV:DV,MATCH('Final Comp Values'!C372,FY2018_ALL_Targets!B:B,0))</f>
        <v>0</v>
      </c>
      <c r="BP372" s="93">
        <f>++INDEX(FY2018_ALL_Targets!DW:DW,MATCH('Final Comp Values'!C372,FY2018_ALL_Targets!B:B,0))</f>
        <v>0</v>
      </c>
      <c r="BQ372" s="539">
        <f>++INDEX(FY2018_ALL_Targets!DX:DX,MATCH('Final Comp Values'!$C372,FY2018_ALL_Targets!$B:$B,0))</f>
        <v>0</v>
      </c>
      <c r="BR372" s="437">
        <f t="shared" si="204"/>
        <v>0</v>
      </c>
      <c r="BS372" s="438">
        <f t="shared" si="205"/>
        <v>0</v>
      </c>
      <c r="BT372" s="543">
        <f t="shared" si="223"/>
        <v>0</v>
      </c>
      <c r="BU372" s="437">
        <f t="shared" si="234"/>
        <v>35.94</v>
      </c>
      <c r="BV372" s="438">
        <f t="shared" si="206"/>
        <v>781728.73095818015</v>
      </c>
      <c r="BW372" s="548">
        <f t="shared" si="224"/>
        <v>2.1085747396459974E-3</v>
      </c>
      <c r="BX372" s="437">
        <f t="shared" si="207"/>
        <v>0</v>
      </c>
      <c r="BY372" s="551">
        <f t="shared" si="208"/>
        <v>0</v>
      </c>
      <c r="BZ372" s="471">
        <f t="shared" si="225"/>
        <v>0</v>
      </c>
      <c r="CA372" s="469">
        <f t="shared" si="226"/>
        <v>781195.88</v>
      </c>
      <c r="CB372" s="471">
        <f t="shared" si="227"/>
        <v>781728.73095818015</v>
      </c>
      <c r="CC372" s="471">
        <f t="shared" si="228"/>
        <v>2.9999999999994031E-2</v>
      </c>
      <c r="CD372" s="474">
        <f t="shared" si="229"/>
        <v>652.62813700905974</v>
      </c>
      <c r="CE372" s="474">
        <f t="shared" si="230"/>
        <v>532.85095818014815</v>
      </c>
      <c r="CF372" s="472">
        <f t="shared" si="231"/>
        <v>119.77717882891159</v>
      </c>
      <c r="CG372" s="473">
        <f t="shared" si="232"/>
        <v>0</v>
      </c>
    </row>
    <row r="373" spans="1:85" s="71" customFormat="1" ht="15.75" customHeight="1" x14ac:dyDescent="0.25">
      <c r="A373" s="145">
        <v>1015200</v>
      </c>
      <c r="B373" s="146">
        <v>4283</v>
      </c>
      <c r="C373" s="146">
        <v>675182</v>
      </c>
      <c r="D373" s="146" t="s">
        <v>1272</v>
      </c>
      <c r="E373" s="154" t="s">
        <v>186</v>
      </c>
      <c r="F373" s="154" t="s">
        <v>1420</v>
      </c>
      <c r="G373" s="147" t="s">
        <v>1260</v>
      </c>
      <c r="H373" s="146" t="s">
        <v>1420</v>
      </c>
      <c r="I373" s="70" t="s">
        <v>35</v>
      </c>
      <c r="J373" s="70" t="s">
        <v>1262</v>
      </c>
      <c r="K373" s="70" t="s">
        <v>35</v>
      </c>
      <c r="L373" s="70"/>
      <c r="M373" s="70"/>
      <c r="N373" s="77"/>
      <c r="O373" s="70">
        <v>1015200</v>
      </c>
      <c r="P373" s="78">
        <v>7051</v>
      </c>
      <c r="Q373" s="79">
        <v>41640</v>
      </c>
      <c r="R373" s="79">
        <v>42004</v>
      </c>
      <c r="S373" s="78">
        <v>7051</v>
      </c>
      <c r="T373" s="80" t="s">
        <v>1263</v>
      </c>
      <c r="U373" s="61">
        <v>9.0376301746873547E-4</v>
      </c>
      <c r="V373" s="62">
        <v>7.1715705963367935E-4</v>
      </c>
      <c r="W373" s="30">
        <v>85854</v>
      </c>
      <c r="X373" s="63">
        <v>85854</v>
      </c>
      <c r="Y373" s="63">
        <v>171708</v>
      </c>
      <c r="Z373" s="67">
        <v>11402.2</v>
      </c>
      <c r="AA373" s="68">
        <v>11402.2</v>
      </c>
      <c r="AB373" s="68">
        <v>11402.2</v>
      </c>
      <c r="AC373" s="68">
        <v>11402.2</v>
      </c>
      <c r="AD373" s="66">
        <v>45608.800000000003</v>
      </c>
      <c r="AE373" s="67">
        <v>21175.51</v>
      </c>
      <c r="AF373" s="68">
        <v>21175.51</v>
      </c>
      <c r="AG373" s="68">
        <v>21175.51</v>
      </c>
      <c r="AH373" s="68">
        <v>21175.51</v>
      </c>
      <c r="AI373" s="66">
        <v>84702.05</v>
      </c>
      <c r="AJ373" s="69">
        <v>302018.84999999998</v>
      </c>
      <c r="AK373" s="406" t="s">
        <v>1272</v>
      </c>
      <c r="AL373" s="407">
        <v>21750.938535286037</v>
      </c>
      <c r="AM373" s="434">
        <f t="shared" si="209"/>
        <v>184632.25806451615</v>
      </c>
      <c r="AN373" s="435">
        <f t="shared" si="210"/>
        <v>49041.720430107533</v>
      </c>
      <c r="AO373" s="436">
        <f t="shared" si="211"/>
        <v>91077.47311827958</v>
      </c>
      <c r="AP373" s="437">
        <f t="shared" si="212"/>
        <v>8.49</v>
      </c>
      <c r="AQ373" s="438">
        <f t="shared" si="212"/>
        <v>2.25</v>
      </c>
      <c r="AR373" s="438">
        <f t="shared" si="212"/>
        <v>4.1900000000000004</v>
      </c>
      <c r="AS373" s="443">
        <f t="shared" si="213"/>
        <v>14.93</v>
      </c>
      <c r="AT373" s="437">
        <f t="shared" si="214"/>
        <v>7.89</v>
      </c>
      <c r="AU373" s="438">
        <f t="shared" si="215"/>
        <v>2.1</v>
      </c>
      <c r="AV373" s="438">
        <f t="shared" si="216"/>
        <v>3.89</v>
      </c>
      <c r="AW373" s="444">
        <f t="shared" si="217"/>
        <v>13.88</v>
      </c>
      <c r="AX373" s="441">
        <f t="shared" si="218"/>
        <v>7.89</v>
      </c>
      <c r="AY373" s="70">
        <f t="shared" si="219"/>
        <v>4</v>
      </c>
      <c r="AZ373" s="438">
        <f t="shared" si="196"/>
        <v>0.53</v>
      </c>
      <c r="BA373" s="442">
        <f t="shared" si="197"/>
        <v>0.97</v>
      </c>
      <c r="BB373" s="438">
        <f t="shared" si="220"/>
        <v>7.89</v>
      </c>
      <c r="BC373" s="70">
        <v>4</v>
      </c>
      <c r="BD373" s="438">
        <f t="shared" si="198"/>
        <v>0.53</v>
      </c>
      <c r="BE373" s="442">
        <f t="shared" si="199"/>
        <v>0.97</v>
      </c>
      <c r="BF373" s="438">
        <f t="shared" si="221"/>
        <v>7.89</v>
      </c>
      <c r="BG373" s="70">
        <v>4</v>
      </c>
      <c r="BH373" s="438">
        <f t="shared" si="200"/>
        <v>0.53</v>
      </c>
      <c r="BI373" s="442">
        <f t="shared" si="201"/>
        <v>0.97</v>
      </c>
      <c r="BJ373" s="438">
        <f t="shared" si="222"/>
        <v>7.89</v>
      </c>
      <c r="BK373" s="70">
        <v>4</v>
      </c>
      <c r="BL373" s="438">
        <f t="shared" si="202"/>
        <v>0.53</v>
      </c>
      <c r="BM373" s="442">
        <f t="shared" si="203"/>
        <v>0.97</v>
      </c>
      <c r="BN373" s="93">
        <v>0</v>
      </c>
      <c r="BO373" s="93">
        <f>+INDEX(FY2018_ALL_Targets!DV:DV,MATCH('Final Comp Values'!C373,FY2018_ALL_Targets!B:B,0))</f>
        <v>0</v>
      </c>
      <c r="BP373" s="93">
        <f>++INDEX(FY2018_ALL_Targets!DW:DW,MATCH('Final Comp Values'!C373,FY2018_ALL_Targets!B:B,0))</f>
        <v>0</v>
      </c>
      <c r="BQ373" s="539">
        <f>++INDEX(FY2018_ALL_Targets!DX:DX,MATCH('Final Comp Values'!$C373,FY2018_ALL_Targets!$B:$B,0))</f>
        <v>0</v>
      </c>
      <c r="BR373" s="437">
        <f t="shared" si="204"/>
        <v>0</v>
      </c>
      <c r="BS373" s="438">
        <f t="shared" si="205"/>
        <v>0</v>
      </c>
      <c r="BT373" s="543">
        <f t="shared" si="223"/>
        <v>0</v>
      </c>
      <c r="BU373" s="437">
        <f t="shared" si="234"/>
        <v>13.89</v>
      </c>
      <c r="BV373" s="438">
        <f t="shared" si="206"/>
        <v>302120.53625512309</v>
      </c>
      <c r="BW373" s="548">
        <f t="shared" si="224"/>
        <v>8.1491661473797748E-4</v>
      </c>
      <c r="BX373" s="437">
        <f t="shared" si="207"/>
        <v>0</v>
      </c>
      <c r="BY373" s="551">
        <f t="shared" si="208"/>
        <v>0</v>
      </c>
      <c r="BZ373" s="471">
        <f t="shared" si="225"/>
        <v>0</v>
      </c>
      <c r="CA373" s="469">
        <f t="shared" si="226"/>
        <v>302018.84999999998</v>
      </c>
      <c r="CB373" s="471">
        <f t="shared" si="227"/>
        <v>302120.53625512309</v>
      </c>
      <c r="CC373" s="471">
        <f t="shared" si="228"/>
        <v>9.9999999999997868E-3</v>
      </c>
      <c r="CD373" s="474">
        <f t="shared" si="229"/>
        <v>217.59283141209906</v>
      </c>
      <c r="CE373" s="474">
        <f t="shared" si="230"/>
        <v>101.68625512311701</v>
      </c>
      <c r="CF373" s="472">
        <f t="shared" si="231"/>
        <v>115.90657628898205</v>
      </c>
      <c r="CG373" s="473">
        <f t="shared" si="232"/>
        <v>0</v>
      </c>
    </row>
    <row r="374" spans="1:85" s="71" customFormat="1" ht="15.75" customHeight="1" x14ac:dyDescent="0.25">
      <c r="A374" s="145">
        <v>1026352</v>
      </c>
      <c r="B374" s="146">
        <v>4622</v>
      </c>
      <c r="C374" s="146">
        <v>675093</v>
      </c>
      <c r="D374" s="146" t="s">
        <v>1272</v>
      </c>
      <c r="E374" s="154" t="s">
        <v>752</v>
      </c>
      <c r="F374" s="154" t="s">
        <v>1420</v>
      </c>
      <c r="G374" s="147" t="s">
        <v>1260</v>
      </c>
      <c r="H374" s="146" t="s">
        <v>1420</v>
      </c>
      <c r="I374" s="70" t="s">
        <v>35</v>
      </c>
      <c r="J374" s="70" t="s">
        <v>35</v>
      </c>
      <c r="K374" s="70" t="s">
        <v>35</v>
      </c>
      <c r="L374" s="70"/>
      <c r="M374" s="70"/>
      <c r="N374" s="77"/>
      <c r="O374" s="70">
        <v>1026352</v>
      </c>
      <c r="P374" s="78">
        <v>961</v>
      </c>
      <c r="Q374" s="79">
        <v>41974</v>
      </c>
      <c r="R374" s="79">
        <v>42004</v>
      </c>
      <c r="S374" s="78">
        <v>11315</v>
      </c>
      <c r="T374" s="80" t="s">
        <v>1263</v>
      </c>
      <c r="U374" s="61">
        <v>1.4503018781249102E-3</v>
      </c>
      <c r="V374" s="62">
        <v>1.1508484087016141E-3</v>
      </c>
      <c r="W374" s="30">
        <v>137773</v>
      </c>
      <c r="X374" s="63">
        <v>137773</v>
      </c>
      <c r="Y374" s="63">
        <v>275546</v>
      </c>
      <c r="Z374" s="67">
        <v>18297.53</v>
      </c>
      <c r="AA374" s="68">
        <v>18297.53</v>
      </c>
      <c r="AB374" s="68">
        <v>18297.53</v>
      </c>
      <c r="AC374" s="68">
        <v>18297.53</v>
      </c>
      <c r="AD374" s="66">
        <v>73190.12</v>
      </c>
      <c r="AE374" s="67">
        <v>33981.129999999997</v>
      </c>
      <c r="AF374" s="68">
        <v>33981.129999999997</v>
      </c>
      <c r="AG374" s="68">
        <v>33981.129999999997</v>
      </c>
      <c r="AH374" s="68">
        <v>33981.129999999997</v>
      </c>
      <c r="AI374" s="66">
        <v>135924.51</v>
      </c>
      <c r="AJ374" s="69">
        <v>484660.63</v>
      </c>
      <c r="AK374" s="406" t="s">
        <v>1272</v>
      </c>
      <c r="AL374" s="407">
        <v>21750.938535286037</v>
      </c>
      <c r="AM374" s="434">
        <f t="shared" si="209"/>
        <v>296286.02150537638</v>
      </c>
      <c r="AN374" s="435">
        <f t="shared" si="210"/>
        <v>78699.053763440854</v>
      </c>
      <c r="AO374" s="436">
        <f t="shared" si="211"/>
        <v>146155.38709677421</v>
      </c>
      <c r="AP374" s="437">
        <f t="shared" si="212"/>
        <v>13.62</v>
      </c>
      <c r="AQ374" s="438">
        <f t="shared" si="212"/>
        <v>3.62</v>
      </c>
      <c r="AR374" s="438">
        <f t="shared" si="212"/>
        <v>6.72</v>
      </c>
      <c r="AS374" s="443">
        <f t="shared" si="213"/>
        <v>23.959999999999997</v>
      </c>
      <c r="AT374" s="437">
        <f t="shared" si="214"/>
        <v>12.67</v>
      </c>
      <c r="AU374" s="438">
        <f t="shared" si="215"/>
        <v>3.36</v>
      </c>
      <c r="AV374" s="438">
        <f t="shared" si="216"/>
        <v>6.25</v>
      </c>
      <c r="AW374" s="444">
        <f t="shared" si="217"/>
        <v>22.28</v>
      </c>
      <c r="AX374" s="441">
        <f t="shared" si="218"/>
        <v>12.67</v>
      </c>
      <c r="AY374" s="70">
        <f t="shared" si="219"/>
        <v>4</v>
      </c>
      <c r="AZ374" s="438">
        <f t="shared" si="196"/>
        <v>0.84</v>
      </c>
      <c r="BA374" s="442">
        <f t="shared" si="197"/>
        <v>1.56</v>
      </c>
      <c r="BB374" s="438">
        <f t="shared" si="220"/>
        <v>12.67</v>
      </c>
      <c r="BC374" s="70">
        <v>4</v>
      </c>
      <c r="BD374" s="438">
        <f t="shared" si="198"/>
        <v>0.84</v>
      </c>
      <c r="BE374" s="442">
        <f t="shared" si="199"/>
        <v>1.56</v>
      </c>
      <c r="BF374" s="438">
        <f t="shared" si="221"/>
        <v>12.67</v>
      </c>
      <c r="BG374" s="70">
        <v>4</v>
      </c>
      <c r="BH374" s="438">
        <f t="shared" si="200"/>
        <v>0.84</v>
      </c>
      <c r="BI374" s="442">
        <f t="shared" si="201"/>
        <v>1.56</v>
      </c>
      <c r="BJ374" s="438">
        <f t="shared" si="222"/>
        <v>12.67</v>
      </c>
      <c r="BK374" s="70">
        <v>4</v>
      </c>
      <c r="BL374" s="438">
        <f t="shared" si="202"/>
        <v>0.84</v>
      </c>
      <c r="BM374" s="442">
        <f t="shared" si="203"/>
        <v>1.56</v>
      </c>
      <c r="BN374" s="93">
        <v>0</v>
      </c>
      <c r="BO374" s="93">
        <f>+INDEX(FY2018_ALL_Targets!DV:DV,MATCH('Final Comp Values'!C374,FY2018_ALL_Targets!B:B,0))</f>
        <v>0</v>
      </c>
      <c r="BP374" s="93">
        <f>++INDEX(FY2018_ALL_Targets!DW:DW,MATCH('Final Comp Values'!$C374,FY2018_ALL_Targets!$B:$B,0))</f>
        <v>0</v>
      </c>
      <c r="BQ374" s="539">
        <f>++INDEX(FY2018_ALL_Targets!DX:DX,MATCH('Final Comp Values'!$C374,FY2018_ALL_Targets!$B:$B,0))</f>
        <v>0</v>
      </c>
      <c r="BR374" s="437">
        <f t="shared" si="204"/>
        <v>0</v>
      </c>
      <c r="BS374" s="438">
        <f t="shared" si="205"/>
        <v>0</v>
      </c>
      <c r="BT374" s="543">
        <f t="shared" si="223"/>
        <v>0</v>
      </c>
      <c r="BU374" s="437">
        <f t="shared" si="234"/>
        <v>22.27</v>
      </c>
      <c r="BV374" s="438">
        <f t="shared" si="206"/>
        <v>484393.40118082002</v>
      </c>
      <c r="BW374" s="548">
        <f t="shared" si="224"/>
        <v>1.306565371505742E-3</v>
      </c>
      <c r="BX374" s="437">
        <f t="shared" si="207"/>
        <v>0</v>
      </c>
      <c r="BY374" s="551">
        <f t="shared" si="208"/>
        <v>0</v>
      </c>
      <c r="BZ374" s="471">
        <f t="shared" si="225"/>
        <v>0</v>
      </c>
      <c r="CA374" s="469">
        <f t="shared" si="226"/>
        <v>484660.63</v>
      </c>
      <c r="CB374" s="471">
        <f t="shared" si="227"/>
        <v>484393.40118082002</v>
      </c>
      <c r="CC374" s="471">
        <f t="shared" si="228"/>
        <v>-1.0000000000001563E-2</v>
      </c>
      <c r="CD374" s="474">
        <f t="shared" si="229"/>
        <v>-217.53170107723329</v>
      </c>
      <c r="CE374" s="474">
        <f t="shared" si="230"/>
        <v>-267.22881917998893</v>
      </c>
      <c r="CF374" s="472">
        <f t="shared" si="231"/>
        <v>49.697118102755638</v>
      </c>
      <c r="CG374" s="473">
        <f t="shared" si="232"/>
        <v>0</v>
      </c>
    </row>
    <row r="375" spans="1:85" s="71" customFormat="1" ht="15.75" customHeight="1" x14ac:dyDescent="0.25">
      <c r="A375" s="119">
        <v>1026415</v>
      </c>
      <c r="B375" s="120">
        <v>5139</v>
      </c>
      <c r="C375" s="120">
        <v>455477</v>
      </c>
      <c r="D375" s="120" t="s">
        <v>1279</v>
      </c>
      <c r="E375" s="121" t="s">
        <v>977</v>
      </c>
      <c r="F375" s="121" t="s">
        <v>1389</v>
      </c>
      <c r="G375" s="122" t="s">
        <v>1260</v>
      </c>
      <c r="H375" s="123" t="s">
        <v>1389</v>
      </c>
      <c r="I375" s="70" t="s">
        <v>35</v>
      </c>
      <c r="J375" s="70" t="s">
        <v>35</v>
      </c>
      <c r="K375" s="70" t="s">
        <v>1262</v>
      </c>
      <c r="L375" s="70"/>
      <c r="M375" s="70"/>
      <c r="N375" s="77"/>
      <c r="O375" s="70">
        <v>513905</v>
      </c>
      <c r="P375" s="78">
        <v>16376</v>
      </c>
      <c r="Q375" s="79">
        <v>41640</v>
      </c>
      <c r="R375" s="79">
        <v>42004</v>
      </c>
      <c r="S375" s="78">
        <v>16376</v>
      </c>
      <c r="T375" s="80" t="s">
        <v>1265</v>
      </c>
      <c r="U375" s="61">
        <v>2.0989963372667723E-3</v>
      </c>
      <c r="V375" s="62">
        <v>1.6656026107731007E-3</v>
      </c>
      <c r="W375" s="30">
        <v>199396</v>
      </c>
      <c r="X375" s="63">
        <v>199396</v>
      </c>
      <c r="Y375" s="63">
        <v>398792</v>
      </c>
      <c r="Z375" s="67">
        <v>26481.69</v>
      </c>
      <c r="AA375" s="68">
        <v>26481.69</v>
      </c>
      <c r="AB375" s="68">
        <v>26481.69</v>
      </c>
      <c r="AC375" s="68">
        <v>26481.69</v>
      </c>
      <c r="AD375" s="66">
        <v>105926.77</v>
      </c>
      <c r="AE375" s="67">
        <v>49180.29</v>
      </c>
      <c r="AF375" s="68">
        <v>49180.29</v>
      </c>
      <c r="AG375" s="68">
        <v>49180.29</v>
      </c>
      <c r="AH375" s="68">
        <v>49180.29</v>
      </c>
      <c r="AI375" s="66">
        <v>196721.14</v>
      </c>
      <c r="AJ375" s="69">
        <v>701439.91</v>
      </c>
      <c r="AK375" s="406" t="s">
        <v>1279</v>
      </c>
      <c r="AL375" s="407">
        <v>94768.848117955305</v>
      </c>
      <c r="AM375" s="434">
        <f t="shared" si="209"/>
        <v>428808.60215053766</v>
      </c>
      <c r="AN375" s="435">
        <f t="shared" si="210"/>
        <v>113899.75268817206</v>
      </c>
      <c r="AO375" s="436">
        <f t="shared" si="211"/>
        <v>211528.10752688174</v>
      </c>
      <c r="AP375" s="437">
        <f t="shared" si="212"/>
        <v>4.5199999999999996</v>
      </c>
      <c r="AQ375" s="438">
        <f t="shared" si="212"/>
        <v>1.2</v>
      </c>
      <c r="AR375" s="438">
        <f t="shared" si="212"/>
        <v>2.23</v>
      </c>
      <c r="AS375" s="443">
        <f t="shared" si="213"/>
        <v>7.9499999999999993</v>
      </c>
      <c r="AT375" s="437">
        <f t="shared" si="214"/>
        <v>4.21</v>
      </c>
      <c r="AU375" s="438">
        <f t="shared" si="215"/>
        <v>1.1200000000000001</v>
      </c>
      <c r="AV375" s="438">
        <f t="shared" si="216"/>
        <v>2.08</v>
      </c>
      <c r="AW375" s="444">
        <f t="shared" si="217"/>
        <v>7.41</v>
      </c>
      <c r="AX375" s="441">
        <f t="shared" si="218"/>
        <v>4.21</v>
      </c>
      <c r="AY375" s="70">
        <f t="shared" si="219"/>
        <v>4</v>
      </c>
      <c r="AZ375" s="438">
        <f t="shared" si="196"/>
        <v>0.28000000000000003</v>
      </c>
      <c r="BA375" s="442">
        <f t="shared" si="197"/>
        <v>0.52</v>
      </c>
      <c r="BB375" s="438">
        <f t="shared" si="220"/>
        <v>4.21</v>
      </c>
      <c r="BC375" s="70">
        <v>4</v>
      </c>
      <c r="BD375" s="438">
        <f t="shared" si="198"/>
        <v>0.28000000000000003</v>
      </c>
      <c r="BE375" s="442">
        <f t="shared" si="199"/>
        <v>0.52</v>
      </c>
      <c r="BF375" s="438">
        <f t="shared" si="221"/>
        <v>4.21</v>
      </c>
      <c r="BG375" s="70">
        <v>4</v>
      </c>
      <c r="BH375" s="438">
        <f t="shared" si="200"/>
        <v>0.28000000000000003</v>
      </c>
      <c r="BI375" s="442">
        <f t="shared" si="201"/>
        <v>0.52</v>
      </c>
      <c r="BJ375" s="438">
        <f t="shared" si="222"/>
        <v>4.21</v>
      </c>
      <c r="BK375" s="70">
        <v>4</v>
      </c>
      <c r="BL375" s="438">
        <f t="shared" si="202"/>
        <v>0.28000000000000003</v>
      </c>
      <c r="BM375" s="442">
        <f t="shared" si="203"/>
        <v>0.52</v>
      </c>
      <c r="BN375" s="93">
        <v>0</v>
      </c>
      <c r="BO375" s="93">
        <f>+INDEX(FY2018_ALL_Targets!DV:DV,MATCH('Final Comp Values'!C375,FY2018_ALL_Targets!B:B,0))</f>
        <v>0</v>
      </c>
      <c r="BP375" s="93">
        <f>++INDEX(FY2018_ALL_Targets!DW:DW,MATCH('Final Comp Values'!C375,FY2018_ALL_Targets!B:B,0))</f>
        <v>0</v>
      </c>
      <c r="BQ375" s="539">
        <f>++INDEX(FY2018_ALL_Targets!DX:DX,MATCH('Final Comp Values'!$C375,FY2018_ALL_Targets!$B:$B,0))</f>
        <v>0</v>
      </c>
      <c r="BR375" s="437">
        <f t="shared" si="204"/>
        <v>0</v>
      </c>
      <c r="BS375" s="438">
        <f t="shared" si="205"/>
        <v>0</v>
      </c>
      <c r="BT375" s="543">
        <f t="shared" si="223"/>
        <v>0</v>
      </c>
      <c r="BU375" s="437">
        <f t="shared" si="234"/>
        <v>7.41</v>
      </c>
      <c r="BV375" s="438">
        <f t="shared" si="206"/>
        <v>702237.1645540488</v>
      </c>
      <c r="BW375" s="548">
        <f t="shared" si="224"/>
        <v>1.8941603241374413E-3</v>
      </c>
      <c r="BX375" s="437">
        <f t="shared" si="207"/>
        <v>0</v>
      </c>
      <c r="BY375" s="551">
        <f t="shared" si="208"/>
        <v>0</v>
      </c>
      <c r="BZ375" s="471">
        <f t="shared" si="225"/>
        <v>0</v>
      </c>
      <c r="CA375" s="469">
        <f t="shared" si="226"/>
        <v>701439.91</v>
      </c>
      <c r="CB375" s="471">
        <f t="shared" si="227"/>
        <v>702237.1645540488</v>
      </c>
      <c r="CC375" s="471">
        <f t="shared" si="228"/>
        <v>0</v>
      </c>
      <c r="CD375" s="474">
        <f t="shared" si="229"/>
        <v>0</v>
      </c>
      <c r="CE375" s="474">
        <f t="shared" si="230"/>
        <v>797.25455404876266</v>
      </c>
      <c r="CF375" s="472">
        <f t="shared" si="231"/>
        <v>-797.25455404876266</v>
      </c>
      <c r="CG375" s="473">
        <f t="shared" si="232"/>
        <v>0</v>
      </c>
    </row>
    <row r="376" spans="1:85" s="71" customFormat="1" ht="15.75" customHeight="1" x14ac:dyDescent="0.25">
      <c r="A376" s="148">
        <v>1026681</v>
      </c>
      <c r="B376" s="149">
        <v>4705</v>
      </c>
      <c r="C376" s="149">
        <v>675495</v>
      </c>
      <c r="D376" s="149" t="s">
        <v>1279</v>
      </c>
      <c r="E376" s="150" t="s">
        <v>788</v>
      </c>
      <c r="F376" s="150" t="s">
        <v>1421</v>
      </c>
      <c r="G376" s="151" t="s">
        <v>1260</v>
      </c>
      <c r="H376" s="152" t="s">
        <v>1389</v>
      </c>
      <c r="I376" s="70" t="s">
        <v>35</v>
      </c>
      <c r="J376" s="70" t="s">
        <v>35</v>
      </c>
      <c r="K376" s="70" t="s">
        <v>35</v>
      </c>
      <c r="L376" s="70"/>
      <c r="M376" s="70"/>
      <c r="N376" s="77"/>
      <c r="O376" s="70">
        <v>470504</v>
      </c>
      <c r="P376" s="78">
        <v>23954</v>
      </c>
      <c r="Q376" s="79">
        <v>41640</v>
      </c>
      <c r="R376" s="79">
        <v>42004</v>
      </c>
      <c r="S376" s="78">
        <v>23954</v>
      </c>
      <c r="T376" s="80" t="s">
        <v>1265</v>
      </c>
      <c r="U376" s="61">
        <v>3.070307661387901E-3</v>
      </c>
      <c r="V376" s="62">
        <v>2.4363608291682248E-3</v>
      </c>
      <c r="W376" s="30">
        <v>291667</v>
      </c>
      <c r="X376" s="63">
        <v>291667</v>
      </c>
      <c r="Y376" s="63">
        <v>583334</v>
      </c>
      <c r="Z376" s="67">
        <v>38736.11</v>
      </c>
      <c r="AA376" s="68">
        <v>38736.11</v>
      </c>
      <c r="AB376" s="68">
        <v>38736.11</v>
      </c>
      <c r="AC376" s="68">
        <v>38736.11</v>
      </c>
      <c r="AD376" s="66">
        <v>154944.42000000001</v>
      </c>
      <c r="AE376" s="67">
        <v>71938.48</v>
      </c>
      <c r="AF376" s="68">
        <v>71938.48</v>
      </c>
      <c r="AG376" s="68">
        <v>71938.48</v>
      </c>
      <c r="AH376" s="68">
        <v>71938.48</v>
      </c>
      <c r="AI376" s="66">
        <v>287753.92</v>
      </c>
      <c r="AJ376" s="69">
        <v>1026032.3400000001</v>
      </c>
      <c r="AK376" s="406" t="s">
        <v>1279</v>
      </c>
      <c r="AL376" s="407">
        <v>94768.848117955305</v>
      </c>
      <c r="AM376" s="434">
        <f t="shared" si="209"/>
        <v>627240.86021505378</v>
      </c>
      <c r="AN376" s="435">
        <f t="shared" si="210"/>
        <v>166606.90322580648</v>
      </c>
      <c r="AO376" s="436">
        <f t="shared" si="211"/>
        <v>309412.81720430107</v>
      </c>
      <c r="AP376" s="437">
        <f t="shared" si="212"/>
        <v>6.62</v>
      </c>
      <c r="AQ376" s="438">
        <f t="shared" si="212"/>
        <v>1.76</v>
      </c>
      <c r="AR376" s="438">
        <f t="shared" si="212"/>
        <v>3.26</v>
      </c>
      <c r="AS376" s="443">
        <f t="shared" si="213"/>
        <v>11.64</v>
      </c>
      <c r="AT376" s="437">
        <f t="shared" si="214"/>
        <v>6.16</v>
      </c>
      <c r="AU376" s="438">
        <f t="shared" si="215"/>
        <v>1.63</v>
      </c>
      <c r="AV376" s="438">
        <f t="shared" si="216"/>
        <v>3.04</v>
      </c>
      <c r="AW376" s="444">
        <f t="shared" si="217"/>
        <v>10.83</v>
      </c>
      <c r="AX376" s="441">
        <f t="shared" si="218"/>
        <v>6.16</v>
      </c>
      <c r="AY376" s="70">
        <f t="shared" si="219"/>
        <v>4</v>
      </c>
      <c r="AZ376" s="438">
        <f t="shared" si="196"/>
        <v>0.41</v>
      </c>
      <c r="BA376" s="442">
        <f t="shared" si="197"/>
        <v>0.76</v>
      </c>
      <c r="BB376" s="438">
        <f t="shared" si="220"/>
        <v>6.16</v>
      </c>
      <c r="BC376" s="70">
        <v>4</v>
      </c>
      <c r="BD376" s="438">
        <f t="shared" si="198"/>
        <v>0.41</v>
      </c>
      <c r="BE376" s="442">
        <f t="shared" si="199"/>
        <v>0.76</v>
      </c>
      <c r="BF376" s="438">
        <f t="shared" si="221"/>
        <v>6.16</v>
      </c>
      <c r="BG376" s="70">
        <v>4</v>
      </c>
      <c r="BH376" s="438">
        <f t="shared" si="200"/>
        <v>0.41</v>
      </c>
      <c r="BI376" s="442">
        <f t="shared" si="201"/>
        <v>0.76</v>
      </c>
      <c r="BJ376" s="438">
        <f t="shared" si="222"/>
        <v>6.16</v>
      </c>
      <c r="BK376" s="70">
        <v>4</v>
      </c>
      <c r="BL376" s="438">
        <f t="shared" si="202"/>
        <v>0.41</v>
      </c>
      <c r="BM376" s="442">
        <f t="shared" si="203"/>
        <v>0.76</v>
      </c>
      <c r="BN376" s="93">
        <v>0</v>
      </c>
      <c r="BO376" s="93">
        <f>+INDEX(FY2018_ALL_Targets!DV:DV,MATCH('Final Comp Values'!C376,FY2018_ALL_Targets!B:B,0))</f>
        <v>0</v>
      </c>
      <c r="BP376" s="93">
        <f>++INDEX(FY2018_ALL_Targets!DW:DW,MATCH('Final Comp Values'!C376,FY2018_ALL_Targets!B:B,0))</f>
        <v>0</v>
      </c>
      <c r="BQ376" s="539">
        <f>++INDEX(FY2018_ALL_Targets!DX:DX,MATCH('Final Comp Values'!$C376,FY2018_ALL_Targets!$B:$B,0))</f>
        <v>0</v>
      </c>
      <c r="BR376" s="437">
        <f t="shared" si="204"/>
        <v>0</v>
      </c>
      <c r="BS376" s="438">
        <f t="shared" si="205"/>
        <v>0</v>
      </c>
      <c r="BT376" s="543">
        <f t="shared" si="223"/>
        <v>0</v>
      </c>
      <c r="BU376" s="437">
        <f t="shared" si="234"/>
        <v>10.84</v>
      </c>
      <c r="BV376" s="438">
        <f t="shared" si="206"/>
        <v>1027294.3135986355</v>
      </c>
      <c r="BW376" s="548">
        <f t="shared" si="224"/>
        <v>2.7709443878069988E-3</v>
      </c>
      <c r="BX376" s="437">
        <f t="shared" si="207"/>
        <v>0</v>
      </c>
      <c r="BY376" s="551">
        <f t="shared" si="208"/>
        <v>0</v>
      </c>
      <c r="BZ376" s="471">
        <f t="shared" si="225"/>
        <v>0</v>
      </c>
      <c r="CA376" s="469">
        <f t="shared" si="226"/>
        <v>1026032.3400000001</v>
      </c>
      <c r="CB376" s="471">
        <f t="shared" si="227"/>
        <v>1027294.3135986355</v>
      </c>
      <c r="CC376" s="471">
        <f t="shared" si="228"/>
        <v>9.9999999999997868E-3</v>
      </c>
      <c r="CD376" s="474">
        <f t="shared" si="229"/>
        <v>947.39828254845634</v>
      </c>
      <c r="CE376" s="474">
        <f t="shared" si="230"/>
        <v>1261.9735986354062</v>
      </c>
      <c r="CF376" s="472">
        <f t="shared" si="231"/>
        <v>-314.5753160869499</v>
      </c>
      <c r="CG376" s="473">
        <f t="shared" si="232"/>
        <v>0</v>
      </c>
    </row>
    <row r="377" spans="1:85" s="71" customFormat="1" ht="15.75" customHeight="1" x14ac:dyDescent="0.25">
      <c r="A377" s="148">
        <v>1026568</v>
      </c>
      <c r="B377" s="149">
        <v>103557</v>
      </c>
      <c r="C377" s="149">
        <v>676207</v>
      </c>
      <c r="D377" s="149" t="s">
        <v>1279</v>
      </c>
      <c r="E377" s="150" t="s">
        <v>464</v>
      </c>
      <c r="F377" s="150" t="s">
        <v>1422</v>
      </c>
      <c r="G377" s="151" t="s">
        <v>1260</v>
      </c>
      <c r="H377" s="152" t="s">
        <v>1389</v>
      </c>
      <c r="I377" s="70" t="s">
        <v>35</v>
      </c>
      <c r="J377" s="70" t="s">
        <v>35</v>
      </c>
      <c r="K377" s="70" t="s">
        <v>35</v>
      </c>
      <c r="L377" s="70"/>
      <c r="M377" s="70"/>
      <c r="N377" s="77"/>
      <c r="O377" s="70">
        <v>1016290</v>
      </c>
      <c r="P377" s="78">
        <v>30032</v>
      </c>
      <c r="Q377" s="79">
        <v>41640</v>
      </c>
      <c r="R377" s="79">
        <v>42004</v>
      </c>
      <c r="S377" s="78">
        <v>30032</v>
      </c>
      <c r="T377" s="80" t="s">
        <v>1265</v>
      </c>
      <c r="U377" s="61">
        <v>3.8493562531018389E-3</v>
      </c>
      <c r="V377" s="62">
        <v>3.0545540795516462E-3</v>
      </c>
      <c r="W377" s="30">
        <v>365673</v>
      </c>
      <c r="X377" s="63">
        <v>365673</v>
      </c>
      <c r="Y377" s="63">
        <v>731346</v>
      </c>
      <c r="Z377" s="67">
        <v>48564.86</v>
      </c>
      <c r="AA377" s="68">
        <v>48564.86</v>
      </c>
      <c r="AB377" s="68">
        <v>48564.86</v>
      </c>
      <c r="AC377" s="68">
        <v>48564.86</v>
      </c>
      <c r="AD377" s="66">
        <v>194259.45</v>
      </c>
      <c r="AE377" s="67">
        <v>90191.89</v>
      </c>
      <c r="AF377" s="68">
        <v>90191.89</v>
      </c>
      <c r="AG377" s="68">
        <v>90191.89</v>
      </c>
      <c r="AH377" s="68">
        <v>90191.89</v>
      </c>
      <c r="AI377" s="66">
        <v>360767.54</v>
      </c>
      <c r="AJ377" s="69">
        <v>1286372.99</v>
      </c>
      <c r="AK377" s="406" t="s">
        <v>1279</v>
      </c>
      <c r="AL377" s="407">
        <v>94768.848117955305</v>
      </c>
      <c r="AM377" s="434">
        <f t="shared" si="209"/>
        <v>786393.54838709685</v>
      </c>
      <c r="AN377" s="435">
        <f t="shared" si="210"/>
        <v>208881.12903225809</v>
      </c>
      <c r="AO377" s="436">
        <f t="shared" si="211"/>
        <v>387922.08602150535</v>
      </c>
      <c r="AP377" s="437">
        <f t="shared" si="212"/>
        <v>8.3000000000000007</v>
      </c>
      <c r="AQ377" s="438">
        <f t="shared" si="212"/>
        <v>2.2000000000000002</v>
      </c>
      <c r="AR377" s="438">
        <f t="shared" si="212"/>
        <v>4.09</v>
      </c>
      <c r="AS377" s="443">
        <f t="shared" si="213"/>
        <v>14.59</v>
      </c>
      <c r="AT377" s="437">
        <f t="shared" si="214"/>
        <v>7.72</v>
      </c>
      <c r="AU377" s="438">
        <f t="shared" si="215"/>
        <v>2.0499999999999998</v>
      </c>
      <c r="AV377" s="438">
        <f t="shared" si="216"/>
        <v>3.81</v>
      </c>
      <c r="AW377" s="444">
        <f t="shared" si="217"/>
        <v>13.58</v>
      </c>
      <c r="AX377" s="441">
        <f t="shared" si="218"/>
        <v>7.72</v>
      </c>
      <c r="AY377" s="70">
        <f t="shared" si="219"/>
        <v>4</v>
      </c>
      <c r="AZ377" s="438">
        <f t="shared" si="196"/>
        <v>0.51</v>
      </c>
      <c r="BA377" s="442">
        <f t="shared" si="197"/>
        <v>0.95</v>
      </c>
      <c r="BB377" s="438">
        <f t="shared" si="220"/>
        <v>7.72</v>
      </c>
      <c r="BC377" s="70">
        <v>4</v>
      </c>
      <c r="BD377" s="438">
        <f t="shared" si="198"/>
        <v>0.51</v>
      </c>
      <c r="BE377" s="442">
        <f t="shared" si="199"/>
        <v>0.95</v>
      </c>
      <c r="BF377" s="438">
        <f t="shared" si="221"/>
        <v>7.72</v>
      </c>
      <c r="BG377" s="70">
        <v>4</v>
      </c>
      <c r="BH377" s="438">
        <f t="shared" si="200"/>
        <v>0.51</v>
      </c>
      <c r="BI377" s="442">
        <f t="shared" si="201"/>
        <v>0.95</v>
      </c>
      <c r="BJ377" s="438">
        <f t="shared" si="222"/>
        <v>7.72</v>
      </c>
      <c r="BK377" s="70">
        <v>4</v>
      </c>
      <c r="BL377" s="438">
        <f t="shared" si="202"/>
        <v>0.51</v>
      </c>
      <c r="BM377" s="442">
        <f t="shared" si="203"/>
        <v>0.95</v>
      </c>
      <c r="BN377" s="93">
        <v>0</v>
      </c>
      <c r="BO377" s="93">
        <f>+INDEX(FY2018_ALL_Targets!DV:DV,MATCH('Final Comp Values'!C377,FY2018_ALL_Targets!B:B,0))</f>
        <v>0</v>
      </c>
      <c r="BP377" s="93">
        <f>++INDEX(FY2018_ALL_Targets!DW:DW,MATCH('Final Comp Values'!C377,FY2018_ALL_Targets!B:B,0))</f>
        <v>0</v>
      </c>
      <c r="BQ377" s="539">
        <f>++INDEX(FY2018_ALL_Targets!DX:DX,MATCH('Final Comp Values'!$C377,FY2018_ALL_Targets!$B:$B,0))</f>
        <v>0</v>
      </c>
      <c r="BR377" s="437">
        <f t="shared" si="204"/>
        <v>0</v>
      </c>
      <c r="BS377" s="438">
        <f t="shared" si="205"/>
        <v>0</v>
      </c>
      <c r="BT377" s="543">
        <f t="shared" si="223"/>
        <v>0</v>
      </c>
      <c r="BU377" s="437">
        <f t="shared" si="234"/>
        <v>13.559999999999999</v>
      </c>
      <c r="BV377" s="438">
        <f t="shared" si="206"/>
        <v>1285065.5804794738</v>
      </c>
      <c r="BW377" s="548">
        <f t="shared" si="224"/>
        <v>3.4662367065187178E-3</v>
      </c>
      <c r="BX377" s="437">
        <f t="shared" si="207"/>
        <v>0</v>
      </c>
      <c r="BY377" s="551">
        <f t="shared" si="208"/>
        <v>0</v>
      </c>
      <c r="BZ377" s="471">
        <f t="shared" si="225"/>
        <v>0</v>
      </c>
      <c r="CA377" s="469">
        <f t="shared" si="226"/>
        <v>1286372.99</v>
      </c>
      <c r="CB377" s="471">
        <f t="shared" si="227"/>
        <v>1285065.5804794738</v>
      </c>
      <c r="CC377" s="471">
        <f t="shared" si="228"/>
        <v>-2.000000000000135E-2</v>
      </c>
      <c r="CD377" s="474">
        <f t="shared" si="229"/>
        <v>-1894.511030927963</v>
      </c>
      <c r="CE377" s="474">
        <f t="shared" si="230"/>
        <v>-1307.4095205261838</v>
      </c>
      <c r="CF377" s="472">
        <f t="shared" si="231"/>
        <v>-587.10151040177925</v>
      </c>
      <c r="CG377" s="473">
        <f t="shared" si="232"/>
        <v>0</v>
      </c>
    </row>
    <row r="378" spans="1:85" s="71" customFormat="1" ht="15.75" customHeight="1" x14ac:dyDescent="0.25">
      <c r="A378" s="124">
        <v>1026515</v>
      </c>
      <c r="B378" s="125">
        <v>4466</v>
      </c>
      <c r="C378" s="125">
        <v>455538</v>
      </c>
      <c r="D378" s="125" t="s">
        <v>1277</v>
      </c>
      <c r="E378" s="126" t="s">
        <v>682</v>
      </c>
      <c r="F378" s="126" t="s">
        <v>1423</v>
      </c>
      <c r="G378" s="127" t="s">
        <v>1260</v>
      </c>
      <c r="H378" s="128" t="s">
        <v>1424</v>
      </c>
      <c r="I378" s="70" t="s">
        <v>35</v>
      </c>
      <c r="J378" s="70" t="s">
        <v>35</v>
      </c>
      <c r="K378" s="70" t="s">
        <v>1262</v>
      </c>
      <c r="L378" s="70"/>
      <c r="M378" s="70"/>
      <c r="N378" s="77"/>
      <c r="O378" s="70">
        <v>446604</v>
      </c>
      <c r="P378" s="78">
        <v>24507</v>
      </c>
      <c r="Q378" s="79">
        <v>41640</v>
      </c>
      <c r="R378" s="79">
        <v>42004</v>
      </c>
      <c r="S378" s="78">
        <v>24507</v>
      </c>
      <c r="T378" s="80" t="s">
        <v>1265</v>
      </c>
      <c r="U378" s="61">
        <v>3.1411885220686856E-3</v>
      </c>
      <c r="V378" s="62">
        <v>2.492606447375206E-3</v>
      </c>
      <c r="W378" s="30">
        <v>298400</v>
      </c>
      <c r="X378" s="63">
        <v>298400</v>
      </c>
      <c r="Y378" s="63">
        <v>596800</v>
      </c>
      <c r="Z378" s="67">
        <v>39630.36</v>
      </c>
      <c r="AA378" s="68">
        <v>39630.36</v>
      </c>
      <c r="AB378" s="68">
        <v>39630.36</v>
      </c>
      <c r="AC378" s="68">
        <v>39630.36</v>
      </c>
      <c r="AD378" s="66">
        <v>158521.45000000001</v>
      </c>
      <c r="AE378" s="67">
        <v>73599.25</v>
      </c>
      <c r="AF378" s="68">
        <v>73599.25</v>
      </c>
      <c r="AG378" s="68">
        <v>73599.25</v>
      </c>
      <c r="AH378" s="68">
        <v>73599.25</v>
      </c>
      <c r="AI378" s="66">
        <v>294396.98</v>
      </c>
      <c r="AJ378" s="69">
        <v>1049718.43</v>
      </c>
      <c r="AK378" s="406" t="s">
        <v>1277</v>
      </c>
      <c r="AL378" s="407">
        <v>25877.505779128696</v>
      </c>
      <c r="AM378" s="434">
        <f t="shared" si="209"/>
        <v>641720.43010752695</v>
      </c>
      <c r="AN378" s="435">
        <f t="shared" si="210"/>
        <v>170453.17204301077</v>
      </c>
      <c r="AO378" s="436">
        <f t="shared" si="211"/>
        <v>316555.89247311826</v>
      </c>
      <c r="AP378" s="437">
        <f t="shared" si="212"/>
        <v>24.8</v>
      </c>
      <c r="AQ378" s="438">
        <f t="shared" si="212"/>
        <v>6.59</v>
      </c>
      <c r="AR378" s="438">
        <f t="shared" si="212"/>
        <v>12.23</v>
      </c>
      <c r="AS378" s="443">
        <f t="shared" si="213"/>
        <v>43.620000000000005</v>
      </c>
      <c r="AT378" s="437">
        <f t="shared" si="214"/>
        <v>23.06</v>
      </c>
      <c r="AU378" s="438">
        <f t="shared" si="215"/>
        <v>6.13</v>
      </c>
      <c r="AV378" s="438">
        <f t="shared" si="216"/>
        <v>11.38</v>
      </c>
      <c r="AW378" s="444">
        <f t="shared" si="217"/>
        <v>40.57</v>
      </c>
      <c r="AX378" s="441">
        <f t="shared" si="218"/>
        <v>23.06</v>
      </c>
      <c r="AY378" s="70">
        <f t="shared" si="219"/>
        <v>4</v>
      </c>
      <c r="AZ378" s="438">
        <f t="shared" si="196"/>
        <v>1.53</v>
      </c>
      <c r="BA378" s="442">
        <f t="shared" si="197"/>
        <v>2.85</v>
      </c>
      <c r="BB378" s="438">
        <f t="shared" si="220"/>
        <v>23.06</v>
      </c>
      <c r="BC378" s="70">
        <v>4</v>
      </c>
      <c r="BD378" s="438">
        <f t="shared" si="198"/>
        <v>1.53</v>
      </c>
      <c r="BE378" s="442">
        <f t="shared" si="199"/>
        <v>2.85</v>
      </c>
      <c r="BF378" s="438">
        <f t="shared" si="221"/>
        <v>23.06</v>
      </c>
      <c r="BG378" s="70">
        <v>4</v>
      </c>
      <c r="BH378" s="438">
        <f t="shared" si="200"/>
        <v>1.53</v>
      </c>
      <c r="BI378" s="442">
        <f t="shared" si="201"/>
        <v>2.85</v>
      </c>
      <c r="BJ378" s="438">
        <f t="shared" si="222"/>
        <v>23.06</v>
      </c>
      <c r="BK378" s="70">
        <v>4</v>
      </c>
      <c r="BL378" s="438">
        <f t="shared" si="202"/>
        <v>1.53</v>
      </c>
      <c r="BM378" s="442">
        <f t="shared" si="203"/>
        <v>2.85</v>
      </c>
      <c r="BN378" s="93">
        <v>0</v>
      </c>
      <c r="BO378" s="93">
        <f>+INDEX(FY2018_ALL_Targets!DV:DV,MATCH('Final Comp Values'!C378,FY2018_ALL_Targets!B:B,0))</f>
        <v>0</v>
      </c>
      <c r="BP378" s="93">
        <f>++INDEX(FY2018_ALL_Targets!DW:DW,MATCH('Final Comp Values'!C378,FY2018_ALL_Targets!B:B,0))</f>
        <v>0</v>
      </c>
      <c r="BQ378" s="539">
        <f>++INDEX(FY2018_ALL_Targets!DX:DX,MATCH('Final Comp Values'!$C378,FY2018_ALL_Targets!$B:$B,0))</f>
        <v>0</v>
      </c>
      <c r="BR378" s="437">
        <f t="shared" si="204"/>
        <v>0</v>
      </c>
      <c r="BS378" s="438">
        <f t="shared" si="205"/>
        <v>0</v>
      </c>
      <c r="BT378" s="543">
        <f t="shared" si="223"/>
        <v>0</v>
      </c>
      <c r="BU378" s="437">
        <f t="shared" si="234"/>
        <v>40.58</v>
      </c>
      <c r="BV378" s="438">
        <f t="shared" si="206"/>
        <v>1050109.1845170425</v>
      </c>
      <c r="BW378" s="548">
        <f t="shared" si="224"/>
        <v>2.8324834596124724E-3</v>
      </c>
      <c r="BX378" s="437">
        <f t="shared" si="207"/>
        <v>0</v>
      </c>
      <c r="BY378" s="551">
        <f t="shared" si="208"/>
        <v>0</v>
      </c>
      <c r="BZ378" s="471">
        <f t="shared" si="225"/>
        <v>0</v>
      </c>
      <c r="CA378" s="469">
        <f t="shared" si="226"/>
        <v>1049718.43</v>
      </c>
      <c r="CB378" s="471">
        <f t="shared" si="227"/>
        <v>1050109.1845170425</v>
      </c>
      <c r="CC378" s="471">
        <f t="shared" si="228"/>
        <v>9.9999999999980105E-3</v>
      </c>
      <c r="CD378" s="474">
        <f t="shared" si="229"/>
        <v>258.74252649736042</v>
      </c>
      <c r="CE378" s="474">
        <f t="shared" si="230"/>
        <v>390.75451704254374</v>
      </c>
      <c r="CF378" s="472">
        <f t="shared" si="231"/>
        <v>-132.01199054518332</v>
      </c>
      <c r="CG378" s="473">
        <f t="shared" si="232"/>
        <v>0</v>
      </c>
    </row>
    <row r="379" spans="1:85" s="71" customFormat="1" ht="15.75" customHeight="1" x14ac:dyDescent="0.25">
      <c r="A379" s="124">
        <v>475304</v>
      </c>
      <c r="B379" s="125">
        <v>4753</v>
      </c>
      <c r="C379" s="125">
        <v>675394</v>
      </c>
      <c r="D379" s="125" t="s">
        <v>1277</v>
      </c>
      <c r="E379" s="126" t="s">
        <v>808</v>
      </c>
      <c r="F379" s="126" t="s">
        <v>1425</v>
      </c>
      <c r="G379" s="127" t="s">
        <v>1260</v>
      </c>
      <c r="H379" s="128" t="s">
        <v>1424</v>
      </c>
      <c r="I379" s="70" t="s">
        <v>35</v>
      </c>
      <c r="J379" s="70" t="s">
        <v>1262</v>
      </c>
      <c r="K379" s="70" t="s">
        <v>35</v>
      </c>
      <c r="L379" s="70"/>
      <c r="M379" s="70"/>
      <c r="N379" s="77"/>
      <c r="O379" s="70">
        <v>475304</v>
      </c>
      <c r="P379" s="78">
        <v>20315</v>
      </c>
      <c r="Q379" s="79">
        <v>41640</v>
      </c>
      <c r="R379" s="79">
        <v>42004</v>
      </c>
      <c r="S379" s="78">
        <v>20315</v>
      </c>
      <c r="T379" s="80" t="s">
        <v>1263</v>
      </c>
      <c r="U379" s="61">
        <v>2.6038782725680558E-3</v>
      </c>
      <c r="V379" s="62">
        <v>2.0662382167718329E-3</v>
      </c>
      <c r="W379" s="30">
        <v>247358</v>
      </c>
      <c r="X379" s="63">
        <v>247358</v>
      </c>
      <c r="Y379" s="63">
        <v>494716</v>
      </c>
      <c r="Z379" s="67">
        <v>32851.47</v>
      </c>
      <c r="AA379" s="68">
        <v>32851.47</v>
      </c>
      <c r="AB379" s="68">
        <v>32851.47</v>
      </c>
      <c r="AC379" s="68">
        <v>32851.47</v>
      </c>
      <c r="AD379" s="66">
        <v>131405.85999999999</v>
      </c>
      <c r="AE379" s="67">
        <v>61009.86</v>
      </c>
      <c r="AF379" s="68">
        <v>61009.86</v>
      </c>
      <c r="AG379" s="68">
        <v>61009.86</v>
      </c>
      <c r="AH379" s="68">
        <v>61009.86</v>
      </c>
      <c r="AI379" s="66">
        <v>244039.45</v>
      </c>
      <c r="AJ379" s="69">
        <v>870161.31</v>
      </c>
      <c r="AK379" s="406" t="s">
        <v>1277</v>
      </c>
      <c r="AL379" s="407">
        <v>25877.505779128696</v>
      </c>
      <c r="AM379" s="434">
        <f t="shared" si="209"/>
        <v>531952.68817204307</v>
      </c>
      <c r="AN379" s="435">
        <f t="shared" si="210"/>
        <v>141296.62365591398</v>
      </c>
      <c r="AO379" s="436">
        <f t="shared" si="211"/>
        <v>262408.01075268822</v>
      </c>
      <c r="AP379" s="437">
        <f t="shared" si="212"/>
        <v>20.56</v>
      </c>
      <c r="AQ379" s="438">
        <f t="shared" si="212"/>
        <v>5.46</v>
      </c>
      <c r="AR379" s="438">
        <f t="shared" si="212"/>
        <v>10.14</v>
      </c>
      <c r="AS379" s="443">
        <f t="shared" si="213"/>
        <v>36.159999999999997</v>
      </c>
      <c r="AT379" s="437">
        <f t="shared" si="214"/>
        <v>19.12</v>
      </c>
      <c r="AU379" s="438">
        <f t="shared" si="215"/>
        <v>5.08</v>
      </c>
      <c r="AV379" s="438">
        <f t="shared" si="216"/>
        <v>9.43</v>
      </c>
      <c r="AW379" s="444">
        <f t="shared" si="217"/>
        <v>33.630000000000003</v>
      </c>
      <c r="AX379" s="441">
        <f t="shared" si="218"/>
        <v>19.12</v>
      </c>
      <c r="AY379" s="70">
        <f t="shared" si="219"/>
        <v>4</v>
      </c>
      <c r="AZ379" s="438">
        <f t="shared" si="196"/>
        <v>1.27</v>
      </c>
      <c r="BA379" s="442">
        <f t="shared" si="197"/>
        <v>2.36</v>
      </c>
      <c r="BB379" s="438">
        <f t="shared" si="220"/>
        <v>19.12</v>
      </c>
      <c r="BC379" s="70">
        <v>4</v>
      </c>
      <c r="BD379" s="438">
        <f t="shared" si="198"/>
        <v>1.27</v>
      </c>
      <c r="BE379" s="442">
        <f t="shared" si="199"/>
        <v>2.36</v>
      </c>
      <c r="BF379" s="438">
        <f t="shared" si="221"/>
        <v>19.12</v>
      </c>
      <c r="BG379" s="70">
        <v>4</v>
      </c>
      <c r="BH379" s="438">
        <f t="shared" si="200"/>
        <v>1.27</v>
      </c>
      <c r="BI379" s="442">
        <f t="shared" si="201"/>
        <v>2.36</v>
      </c>
      <c r="BJ379" s="438">
        <f t="shared" si="222"/>
        <v>19.12</v>
      </c>
      <c r="BK379" s="70">
        <v>4</v>
      </c>
      <c r="BL379" s="438">
        <f t="shared" si="202"/>
        <v>1.27</v>
      </c>
      <c r="BM379" s="442">
        <f t="shared" si="203"/>
        <v>2.36</v>
      </c>
      <c r="BN379" s="93">
        <v>0</v>
      </c>
      <c r="BO379" s="93">
        <f>+INDEX(FY2018_ALL_Targets!DV:DV,MATCH('Final Comp Values'!C379,FY2018_ALL_Targets!B:B,0))</f>
        <v>0</v>
      </c>
      <c r="BP379" s="93">
        <f>++INDEX(FY2018_ALL_Targets!DW:DW,MATCH('Final Comp Values'!C379,FY2018_ALL_Targets!B:B,0))</f>
        <v>0</v>
      </c>
      <c r="BQ379" s="539">
        <f>++INDEX(FY2018_ALL_Targets!DX:DX,MATCH('Final Comp Values'!$C379,FY2018_ALL_Targets!$B:$B,0))</f>
        <v>0</v>
      </c>
      <c r="BR379" s="437">
        <f t="shared" si="204"/>
        <v>0</v>
      </c>
      <c r="BS379" s="438">
        <f t="shared" si="205"/>
        <v>0</v>
      </c>
      <c r="BT379" s="543">
        <f t="shared" si="223"/>
        <v>0</v>
      </c>
      <c r="BU379" s="437">
        <f t="shared" si="234"/>
        <v>33.64</v>
      </c>
      <c r="BV379" s="438">
        <f t="shared" si="206"/>
        <v>870519.29440988938</v>
      </c>
      <c r="BW379" s="548">
        <f t="shared" si="224"/>
        <v>2.3480715520296591E-3</v>
      </c>
      <c r="BX379" s="437">
        <f t="shared" si="207"/>
        <v>0</v>
      </c>
      <c r="BY379" s="551">
        <f t="shared" si="208"/>
        <v>0</v>
      </c>
      <c r="BZ379" s="471">
        <f t="shared" si="225"/>
        <v>0</v>
      </c>
      <c r="CA379" s="469">
        <f t="shared" si="226"/>
        <v>870161.31</v>
      </c>
      <c r="CB379" s="471">
        <f t="shared" si="227"/>
        <v>870519.29440988938</v>
      </c>
      <c r="CC379" s="471">
        <f t="shared" si="228"/>
        <v>9.9999999999980105E-3</v>
      </c>
      <c r="CD379" s="474">
        <f t="shared" si="229"/>
        <v>258.74555753786109</v>
      </c>
      <c r="CE379" s="474">
        <f t="shared" si="230"/>
        <v>357.98440988932271</v>
      </c>
      <c r="CF379" s="472">
        <f t="shared" si="231"/>
        <v>-99.238852351461617</v>
      </c>
      <c r="CG379" s="473">
        <f t="shared" si="232"/>
        <v>0</v>
      </c>
    </row>
    <row r="380" spans="1:85" s="71" customFormat="1" ht="15.75" customHeight="1" x14ac:dyDescent="0.25">
      <c r="A380" s="124">
        <v>1026606</v>
      </c>
      <c r="B380" s="125">
        <v>4655</v>
      </c>
      <c r="C380" s="125">
        <v>675338</v>
      </c>
      <c r="D380" s="125" t="s">
        <v>1277</v>
      </c>
      <c r="E380" s="126" t="s">
        <v>776</v>
      </c>
      <c r="F380" s="126" t="s">
        <v>1426</v>
      </c>
      <c r="G380" s="127" t="s">
        <v>1260</v>
      </c>
      <c r="H380" s="128" t="s">
        <v>1424</v>
      </c>
      <c r="I380" s="70" t="s">
        <v>35</v>
      </c>
      <c r="J380" s="70" t="s">
        <v>35</v>
      </c>
      <c r="K380" s="70" t="s">
        <v>1262</v>
      </c>
      <c r="L380" s="70"/>
      <c r="M380" s="70"/>
      <c r="N380" s="77"/>
      <c r="O380" s="70">
        <v>465504</v>
      </c>
      <c r="P380" s="78">
        <v>7477</v>
      </c>
      <c r="Q380" s="79">
        <v>41640</v>
      </c>
      <c r="R380" s="79">
        <v>42004</v>
      </c>
      <c r="S380" s="78">
        <v>7477</v>
      </c>
      <c r="T380" s="80" t="s">
        <v>1265</v>
      </c>
      <c r="U380" s="61">
        <v>9.5836563347237772E-4</v>
      </c>
      <c r="V380" s="62">
        <v>7.6048551054900301E-4</v>
      </c>
      <c r="W380" s="30">
        <v>91041</v>
      </c>
      <c r="X380" s="63">
        <v>91041</v>
      </c>
      <c r="Y380" s="63">
        <v>182082</v>
      </c>
      <c r="Z380" s="67">
        <v>12091.09</v>
      </c>
      <c r="AA380" s="68">
        <v>12091.09</v>
      </c>
      <c r="AB380" s="68">
        <v>12091.09</v>
      </c>
      <c r="AC380" s="68">
        <v>12091.09</v>
      </c>
      <c r="AD380" s="66">
        <v>48364.34</v>
      </c>
      <c r="AE380" s="67">
        <v>22454.87</v>
      </c>
      <c r="AF380" s="68">
        <v>22454.87</v>
      </c>
      <c r="AG380" s="68">
        <v>22454.87</v>
      </c>
      <c r="AH380" s="68">
        <v>22454.87</v>
      </c>
      <c r="AI380" s="66">
        <v>89819.49</v>
      </c>
      <c r="AJ380" s="69">
        <v>320265.83</v>
      </c>
      <c r="AK380" s="406" t="s">
        <v>1277</v>
      </c>
      <c r="AL380" s="407">
        <v>25877.505779128696</v>
      </c>
      <c r="AM380" s="434">
        <f t="shared" si="209"/>
        <v>195787.09677419357</v>
      </c>
      <c r="AN380" s="435">
        <f t="shared" si="210"/>
        <v>52004.666666666664</v>
      </c>
      <c r="AO380" s="436">
        <f t="shared" si="211"/>
        <v>96580.09677419356</v>
      </c>
      <c r="AP380" s="437">
        <f t="shared" si="212"/>
        <v>7.57</v>
      </c>
      <c r="AQ380" s="438">
        <f t="shared" si="212"/>
        <v>2.0099999999999998</v>
      </c>
      <c r="AR380" s="438">
        <f t="shared" si="212"/>
        <v>3.73</v>
      </c>
      <c r="AS380" s="443">
        <f t="shared" si="213"/>
        <v>13.31</v>
      </c>
      <c r="AT380" s="437">
        <f t="shared" si="214"/>
        <v>7.04</v>
      </c>
      <c r="AU380" s="438">
        <f t="shared" si="215"/>
        <v>1.87</v>
      </c>
      <c r="AV380" s="438">
        <f t="shared" si="216"/>
        <v>3.47</v>
      </c>
      <c r="AW380" s="444">
        <f t="shared" si="217"/>
        <v>12.38</v>
      </c>
      <c r="AX380" s="441">
        <f t="shared" si="218"/>
        <v>7.04</v>
      </c>
      <c r="AY380" s="70">
        <f t="shared" si="219"/>
        <v>4</v>
      </c>
      <c r="AZ380" s="438">
        <f t="shared" si="196"/>
        <v>0.47</v>
      </c>
      <c r="BA380" s="442">
        <f t="shared" si="197"/>
        <v>0.87</v>
      </c>
      <c r="BB380" s="438">
        <f t="shared" si="220"/>
        <v>7.04</v>
      </c>
      <c r="BC380" s="70">
        <v>4</v>
      </c>
      <c r="BD380" s="438">
        <f t="shared" si="198"/>
        <v>0.47</v>
      </c>
      <c r="BE380" s="442">
        <f t="shared" si="199"/>
        <v>0.87</v>
      </c>
      <c r="BF380" s="438">
        <f t="shared" si="221"/>
        <v>7.04</v>
      </c>
      <c r="BG380" s="70">
        <v>4</v>
      </c>
      <c r="BH380" s="438">
        <f t="shared" si="200"/>
        <v>0.47</v>
      </c>
      <c r="BI380" s="442">
        <f t="shared" si="201"/>
        <v>0.87</v>
      </c>
      <c r="BJ380" s="438">
        <f t="shared" si="222"/>
        <v>7.04</v>
      </c>
      <c r="BK380" s="70">
        <v>4</v>
      </c>
      <c r="BL380" s="438">
        <f t="shared" si="202"/>
        <v>0.47</v>
      </c>
      <c r="BM380" s="442">
        <f t="shared" si="203"/>
        <v>0.87</v>
      </c>
      <c r="BN380" s="93">
        <v>0</v>
      </c>
      <c r="BO380" s="93">
        <f>+INDEX(FY2018_ALL_Targets!DV:DV,MATCH('Final Comp Values'!C380,FY2018_ALL_Targets!B:B,0))</f>
        <v>0</v>
      </c>
      <c r="BP380" s="93">
        <f>++INDEX(FY2018_ALL_Targets!DW:DW,MATCH('Final Comp Values'!C380,FY2018_ALL_Targets!B:B,0))</f>
        <v>0</v>
      </c>
      <c r="BQ380" s="539">
        <f>++INDEX(FY2018_ALL_Targets!DX:DX,MATCH('Final Comp Values'!$C380,FY2018_ALL_Targets!$B:$B,0))</f>
        <v>0</v>
      </c>
      <c r="BR380" s="437">
        <f t="shared" si="204"/>
        <v>0</v>
      </c>
      <c r="BS380" s="438">
        <f t="shared" si="205"/>
        <v>0</v>
      </c>
      <c r="BT380" s="543">
        <f t="shared" si="223"/>
        <v>0</v>
      </c>
      <c r="BU380" s="437">
        <f t="shared" si="234"/>
        <v>12.399999999999999</v>
      </c>
      <c r="BV380" s="438">
        <f t="shared" si="206"/>
        <v>320881.07166119578</v>
      </c>
      <c r="BW380" s="548">
        <f t="shared" si="224"/>
        <v>8.6551983487419054E-4</v>
      </c>
      <c r="BX380" s="437">
        <f t="shared" si="207"/>
        <v>0</v>
      </c>
      <c r="BY380" s="551">
        <f t="shared" si="208"/>
        <v>0</v>
      </c>
      <c r="BZ380" s="471">
        <f t="shared" si="225"/>
        <v>-9.9920072216264089E-16</v>
      </c>
      <c r="CA380" s="469">
        <f t="shared" si="226"/>
        <v>320265.83</v>
      </c>
      <c r="CB380" s="471">
        <f t="shared" si="227"/>
        <v>320881.07166119578</v>
      </c>
      <c r="CC380" s="471">
        <f t="shared" si="228"/>
        <v>1.9999999999997797E-2</v>
      </c>
      <c r="CD380" s="474">
        <f t="shared" si="229"/>
        <v>517.39229402256012</v>
      </c>
      <c r="CE380" s="474">
        <f t="shared" si="230"/>
        <v>615.24166119575966</v>
      </c>
      <c r="CF380" s="472">
        <f t="shared" si="231"/>
        <v>-97.849367173199539</v>
      </c>
      <c r="CG380" s="473">
        <f t="shared" si="232"/>
        <v>0</v>
      </c>
    </row>
    <row r="381" spans="1:85" s="71" customFormat="1" ht="15.75" customHeight="1" x14ac:dyDescent="0.25">
      <c r="A381" s="124">
        <v>1026525</v>
      </c>
      <c r="B381" s="125">
        <v>4652</v>
      </c>
      <c r="C381" s="125">
        <v>675120</v>
      </c>
      <c r="D381" s="125" t="s">
        <v>1277</v>
      </c>
      <c r="E381" s="126" t="s">
        <v>246</v>
      </c>
      <c r="F381" s="126" t="s">
        <v>1427</v>
      </c>
      <c r="G381" s="127" t="s">
        <v>1260</v>
      </c>
      <c r="H381" s="128" t="s">
        <v>1424</v>
      </c>
      <c r="I381" s="70" t="s">
        <v>35</v>
      </c>
      <c r="J381" s="70" t="s">
        <v>35</v>
      </c>
      <c r="K381" s="70" t="s">
        <v>1262</v>
      </c>
      <c r="L381" s="70"/>
      <c r="M381" s="70"/>
      <c r="N381" s="77"/>
      <c r="O381" s="70">
        <v>465204</v>
      </c>
      <c r="P381" s="78">
        <v>14256</v>
      </c>
      <c r="Q381" s="79">
        <v>41640</v>
      </c>
      <c r="R381" s="79">
        <v>42004</v>
      </c>
      <c r="S381" s="78">
        <v>14256</v>
      </c>
      <c r="T381" s="80" t="s">
        <v>1265</v>
      </c>
      <c r="U381" s="61">
        <v>1.8272650087979426E-3</v>
      </c>
      <c r="V381" s="62">
        <v>1.4499774559832267E-3</v>
      </c>
      <c r="W381" s="30">
        <v>173583</v>
      </c>
      <c r="X381" s="63">
        <v>173583</v>
      </c>
      <c r="Y381" s="63">
        <v>347166</v>
      </c>
      <c r="Z381" s="67">
        <v>23053.43</v>
      </c>
      <c r="AA381" s="68">
        <v>23053.43</v>
      </c>
      <c r="AB381" s="68">
        <v>23053.43</v>
      </c>
      <c r="AC381" s="68">
        <v>23053.43</v>
      </c>
      <c r="AD381" s="66">
        <v>92213.73</v>
      </c>
      <c r="AE381" s="67">
        <v>42813.52</v>
      </c>
      <c r="AF381" s="68">
        <v>42813.52</v>
      </c>
      <c r="AG381" s="68">
        <v>42813.52</v>
      </c>
      <c r="AH381" s="68">
        <v>42813.52</v>
      </c>
      <c r="AI381" s="66">
        <v>171254.06</v>
      </c>
      <c r="AJ381" s="69">
        <v>610633.79</v>
      </c>
      <c r="AK381" s="406" t="s">
        <v>1277</v>
      </c>
      <c r="AL381" s="407">
        <v>25877.505779128696</v>
      </c>
      <c r="AM381" s="434">
        <f t="shared" si="209"/>
        <v>373296.77419354842</v>
      </c>
      <c r="AN381" s="435">
        <f t="shared" si="210"/>
        <v>99154.548387096773</v>
      </c>
      <c r="AO381" s="436">
        <f t="shared" si="211"/>
        <v>184144.15053763441</v>
      </c>
      <c r="AP381" s="437">
        <f t="shared" si="212"/>
        <v>14.43</v>
      </c>
      <c r="AQ381" s="438">
        <f t="shared" si="212"/>
        <v>3.83</v>
      </c>
      <c r="AR381" s="438">
        <f t="shared" si="212"/>
        <v>7.12</v>
      </c>
      <c r="AS381" s="443">
        <f t="shared" si="213"/>
        <v>25.38</v>
      </c>
      <c r="AT381" s="437">
        <f t="shared" si="214"/>
        <v>13.42</v>
      </c>
      <c r="AU381" s="438">
        <f t="shared" si="215"/>
        <v>3.56</v>
      </c>
      <c r="AV381" s="438">
        <f t="shared" si="216"/>
        <v>6.62</v>
      </c>
      <c r="AW381" s="444">
        <f t="shared" si="217"/>
        <v>23.6</v>
      </c>
      <c r="AX381" s="441">
        <f t="shared" si="218"/>
        <v>13.42</v>
      </c>
      <c r="AY381" s="70">
        <f t="shared" si="219"/>
        <v>4</v>
      </c>
      <c r="AZ381" s="438">
        <f t="shared" si="196"/>
        <v>0.89</v>
      </c>
      <c r="BA381" s="442">
        <f t="shared" si="197"/>
        <v>1.66</v>
      </c>
      <c r="BB381" s="438">
        <f t="shared" si="220"/>
        <v>13.42</v>
      </c>
      <c r="BC381" s="70">
        <v>4</v>
      </c>
      <c r="BD381" s="438">
        <f t="shared" si="198"/>
        <v>0.89</v>
      </c>
      <c r="BE381" s="442">
        <f t="shared" si="199"/>
        <v>1.66</v>
      </c>
      <c r="BF381" s="438">
        <f t="shared" si="221"/>
        <v>13.42</v>
      </c>
      <c r="BG381" s="70">
        <v>4</v>
      </c>
      <c r="BH381" s="438">
        <f t="shared" si="200"/>
        <v>0.89</v>
      </c>
      <c r="BI381" s="442">
        <f t="shared" si="201"/>
        <v>1.66</v>
      </c>
      <c r="BJ381" s="438">
        <f t="shared" si="222"/>
        <v>13.42</v>
      </c>
      <c r="BK381" s="70">
        <v>4</v>
      </c>
      <c r="BL381" s="438">
        <f t="shared" si="202"/>
        <v>0.89</v>
      </c>
      <c r="BM381" s="442">
        <f t="shared" si="203"/>
        <v>1.66</v>
      </c>
      <c r="BN381" s="93">
        <v>0</v>
      </c>
      <c r="BO381" s="93">
        <f>+INDEX(FY2018_ALL_Targets!DV:DV,MATCH('Final Comp Values'!C381,FY2018_ALL_Targets!B:B,0))</f>
        <v>0</v>
      </c>
      <c r="BP381" s="93">
        <f>++INDEX(FY2018_ALL_Targets!DW:DW,MATCH('Final Comp Values'!C381,FY2018_ALL_Targets!B:B,0))</f>
        <v>0</v>
      </c>
      <c r="BQ381" s="539">
        <f>++INDEX(FY2018_ALL_Targets!DX:DX,MATCH('Final Comp Values'!$C381,FY2018_ALL_Targets!$B:$B,0))</f>
        <v>0</v>
      </c>
      <c r="BR381" s="437">
        <f t="shared" si="204"/>
        <v>0</v>
      </c>
      <c r="BS381" s="438">
        <f t="shared" si="205"/>
        <v>0</v>
      </c>
      <c r="BT381" s="543">
        <f t="shared" si="223"/>
        <v>0</v>
      </c>
      <c r="BU381" s="437">
        <f t="shared" si="234"/>
        <v>23.619999999999997</v>
      </c>
      <c r="BV381" s="438">
        <f t="shared" si="206"/>
        <v>611226.68650301977</v>
      </c>
      <c r="BW381" s="548">
        <f t="shared" si="224"/>
        <v>1.6486756854619663E-3</v>
      </c>
      <c r="BX381" s="437">
        <f t="shared" si="207"/>
        <v>0</v>
      </c>
      <c r="BY381" s="551">
        <f t="shared" si="208"/>
        <v>0</v>
      </c>
      <c r="BZ381" s="471">
        <f t="shared" si="225"/>
        <v>-2.886579864025407E-15</v>
      </c>
      <c r="CA381" s="469">
        <f t="shared" si="226"/>
        <v>610633.79</v>
      </c>
      <c r="CB381" s="471">
        <f t="shared" si="227"/>
        <v>611226.68650301977</v>
      </c>
      <c r="CC381" s="471">
        <f t="shared" si="228"/>
        <v>1.9999999999996021E-2</v>
      </c>
      <c r="CD381" s="474">
        <f t="shared" si="229"/>
        <v>517.48626271176147</v>
      </c>
      <c r="CE381" s="474">
        <f t="shared" si="230"/>
        <v>592.8965030197287</v>
      </c>
      <c r="CF381" s="472">
        <f t="shared" si="231"/>
        <v>-75.410240307967229</v>
      </c>
      <c r="CG381" s="473">
        <f t="shared" si="232"/>
        <v>0</v>
      </c>
    </row>
    <row r="382" spans="1:85" s="71" customFormat="1" ht="15.75" customHeight="1" x14ac:dyDescent="0.25">
      <c r="A382" s="119">
        <v>1026517</v>
      </c>
      <c r="B382" s="120">
        <v>105727</v>
      </c>
      <c r="C382" s="120">
        <v>676353</v>
      </c>
      <c r="D382" s="120" t="s">
        <v>1267</v>
      </c>
      <c r="E382" s="121" t="s">
        <v>156</v>
      </c>
      <c r="F382" s="121" t="s">
        <v>1428</v>
      </c>
      <c r="G382" s="122" t="s">
        <v>1260</v>
      </c>
      <c r="H382" s="123" t="s">
        <v>1429</v>
      </c>
      <c r="I382" s="70" t="s">
        <v>35</v>
      </c>
      <c r="J382" s="70" t="s">
        <v>35</v>
      </c>
      <c r="K382" s="70" t="s">
        <v>1262</v>
      </c>
      <c r="L382" s="70"/>
      <c r="M382" s="70"/>
      <c r="N382" s="77"/>
      <c r="O382" s="70">
        <v>1025524</v>
      </c>
      <c r="P382" s="78">
        <v>1998</v>
      </c>
      <c r="Q382" s="79">
        <v>41671</v>
      </c>
      <c r="R382" s="79">
        <v>42004</v>
      </c>
      <c r="S382" s="78">
        <v>2183</v>
      </c>
      <c r="T382" s="80" t="s">
        <v>1265</v>
      </c>
      <c r="U382" s="61">
        <v>2.7980636322993187E-4</v>
      </c>
      <c r="V382" s="62">
        <v>2.2203288344636532E-4</v>
      </c>
      <c r="W382" s="30">
        <v>26580</v>
      </c>
      <c r="X382" s="63">
        <v>26580</v>
      </c>
      <c r="Y382" s="63">
        <v>53160</v>
      </c>
      <c r="Z382" s="67">
        <v>3530.14</v>
      </c>
      <c r="AA382" s="68">
        <v>3530.14</v>
      </c>
      <c r="AB382" s="68">
        <v>3530.14</v>
      </c>
      <c r="AC382" s="68">
        <v>3530.14</v>
      </c>
      <c r="AD382" s="66">
        <v>14120.55</v>
      </c>
      <c r="AE382" s="67">
        <v>6555.97</v>
      </c>
      <c r="AF382" s="68">
        <v>6555.97</v>
      </c>
      <c r="AG382" s="68">
        <v>6555.97</v>
      </c>
      <c r="AH382" s="68">
        <v>6555.97</v>
      </c>
      <c r="AI382" s="66">
        <v>26223.88</v>
      </c>
      <c r="AJ382" s="69">
        <v>93504.430000000008</v>
      </c>
      <c r="AK382" s="406" t="s">
        <v>1267</v>
      </c>
      <c r="AL382" s="407">
        <v>54327.030754892119</v>
      </c>
      <c r="AM382" s="434">
        <f t="shared" si="209"/>
        <v>57161.290322580651</v>
      </c>
      <c r="AN382" s="435">
        <f t="shared" si="210"/>
        <v>15183.387096774193</v>
      </c>
      <c r="AO382" s="436">
        <f t="shared" si="211"/>
        <v>28197.720430107529</v>
      </c>
      <c r="AP382" s="437">
        <f t="shared" si="212"/>
        <v>1.05</v>
      </c>
      <c r="AQ382" s="438">
        <f t="shared" si="212"/>
        <v>0.28000000000000003</v>
      </c>
      <c r="AR382" s="438">
        <f t="shared" si="212"/>
        <v>0.52</v>
      </c>
      <c r="AS382" s="443">
        <f t="shared" si="213"/>
        <v>1.85</v>
      </c>
      <c r="AT382" s="437">
        <f t="shared" si="214"/>
        <v>0.98</v>
      </c>
      <c r="AU382" s="438">
        <f t="shared" si="215"/>
        <v>0.26</v>
      </c>
      <c r="AV382" s="438">
        <f t="shared" si="216"/>
        <v>0.48</v>
      </c>
      <c r="AW382" s="444">
        <f t="shared" si="217"/>
        <v>1.72</v>
      </c>
      <c r="AX382" s="441">
        <f t="shared" si="218"/>
        <v>0.98</v>
      </c>
      <c r="AY382" s="70">
        <f t="shared" si="219"/>
        <v>4</v>
      </c>
      <c r="AZ382" s="438">
        <f t="shared" si="196"/>
        <v>7.0000000000000007E-2</v>
      </c>
      <c r="BA382" s="442">
        <f t="shared" si="197"/>
        <v>0.12</v>
      </c>
      <c r="BB382" s="438">
        <f t="shared" si="220"/>
        <v>0.98</v>
      </c>
      <c r="BC382" s="70">
        <v>4</v>
      </c>
      <c r="BD382" s="438">
        <f t="shared" si="198"/>
        <v>7.0000000000000007E-2</v>
      </c>
      <c r="BE382" s="442">
        <f t="shared" si="199"/>
        <v>0.12</v>
      </c>
      <c r="BF382" s="438">
        <f t="shared" si="221"/>
        <v>0.98</v>
      </c>
      <c r="BG382" s="70">
        <v>4</v>
      </c>
      <c r="BH382" s="438">
        <f t="shared" si="200"/>
        <v>7.0000000000000007E-2</v>
      </c>
      <c r="BI382" s="442">
        <f t="shared" si="201"/>
        <v>0.12</v>
      </c>
      <c r="BJ382" s="438">
        <f t="shared" si="222"/>
        <v>0.98</v>
      </c>
      <c r="BK382" s="70">
        <v>4</v>
      </c>
      <c r="BL382" s="438">
        <f t="shared" si="202"/>
        <v>7.0000000000000007E-2</v>
      </c>
      <c r="BM382" s="442">
        <f t="shared" si="203"/>
        <v>0.12</v>
      </c>
      <c r="BN382" s="93">
        <v>0</v>
      </c>
      <c r="BO382" s="93">
        <f>+INDEX(FY2018_ALL_Targets!DV:DV,MATCH('Final Comp Values'!C382,FY2018_ALL_Targets!B:B,0))</f>
        <v>0</v>
      </c>
      <c r="BP382" s="93">
        <f>++INDEX(FY2018_ALL_Targets!DW:DW,MATCH('Final Comp Values'!C382,FY2018_ALL_Targets!B:B,0))</f>
        <v>0</v>
      </c>
      <c r="BQ382" s="539">
        <f>++INDEX(FY2018_ALL_Targets!DX:DX,MATCH('Final Comp Values'!$C382,FY2018_ALL_Targets!$B:$B,0))</f>
        <v>0</v>
      </c>
      <c r="BR382" s="437">
        <f t="shared" si="204"/>
        <v>0</v>
      </c>
      <c r="BS382" s="438">
        <f t="shared" si="205"/>
        <v>0</v>
      </c>
      <c r="BT382" s="543">
        <f t="shared" si="223"/>
        <v>0</v>
      </c>
      <c r="BU382" s="437">
        <f t="shared" si="234"/>
        <v>1.74</v>
      </c>
      <c r="BV382" s="438">
        <f t="shared" si="206"/>
        <v>94529.033513512288</v>
      </c>
      <c r="BW382" s="548">
        <f t="shared" si="224"/>
        <v>2.5497531859348406E-4</v>
      </c>
      <c r="BX382" s="437">
        <f t="shared" si="207"/>
        <v>0</v>
      </c>
      <c r="BY382" s="551">
        <f t="shared" si="208"/>
        <v>0</v>
      </c>
      <c r="BZ382" s="471">
        <f t="shared" si="225"/>
        <v>0</v>
      </c>
      <c r="CA382" s="469">
        <f t="shared" si="226"/>
        <v>93504.430000000008</v>
      </c>
      <c r="CB382" s="471">
        <f t="shared" si="227"/>
        <v>94529.033513512288</v>
      </c>
      <c r="CC382" s="471">
        <f t="shared" si="228"/>
        <v>2.0000000000000018E-2</v>
      </c>
      <c r="CD382" s="474">
        <f t="shared" si="229"/>
        <v>1087.2608139534893</v>
      </c>
      <c r="CE382" s="474">
        <f t="shared" si="230"/>
        <v>1024.6035135122802</v>
      </c>
      <c r="CF382" s="472">
        <f t="shared" si="231"/>
        <v>62.657300441209145</v>
      </c>
      <c r="CG382" s="473">
        <f t="shared" si="232"/>
        <v>0</v>
      </c>
    </row>
    <row r="383" spans="1:85" s="71" customFormat="1" ht="15.75" customHeight="1" x14ac:dyDescent="0.25">
      <c r="A383" s="119">
        <v>1026518</v>
      </c>
      <c r="B383" s="120">
        <v>5267</v>
      </c>
      <c r="C383" s="120">
        <v>675312</v>
      </c>
      <c r="D383" s="120" t="s">
        <v>1286</v>
      </c>
      <c r="E383" s="121" t="s">
        <v>1067</v>
      </c>
      <c r="F383" s="121" t="s">
        <v>1428</v>
      </c>
      <c r="G383" s="122" t="s">
        <v>1260</v>
      </c>
      <c r="H383" s="123" t="s">
        <v>1429</v>
      </c>
      <c r="I383" s="70" t="s">
        <v>35</v>
      </c>
      <c r="J383" s="70" t="s">
        <v>35</v>
      </c>
      <c r="K383" s="70" t="s">
        <v>1262</v>
      </c>
      <c r="L383" s="70"/>
      <c r="M383" s="70"/>
      <c r="N383" s="77"/>
      <c r="O383" s="70">
        <v>1004232</v>
      </c>
      <c r="P383" s="78">
        <v>18791</v>
      </c>
      <c r="Q383" s="79">
        <v>41640</v>
      </c>
      <c r="R383" s="79">
        <v>42004</v>
      </c>
      <c r="S383" s="78">
        <v>18791</v>
      </c>
      <c r="T383" s="80" t="s">
        <v>1265</v>
      </c>
      <c r="U383" s="61">
        <v>2.40853933644235E-3</v>
      </c>
      <c r="V383" s="62">
        <v>1.9112322092719428E-3</v>
      </c>
      <c r="W383" s="30">
        <v>228802</v>
      </c>
      <c r="X383" s="63">
        <v>228802</v>
      </c>
      <c r="Y383" s="63">
        <v>457604</v>
      </c>
      <c r="Z383" s="67">
        <v>30387</v>
      </c>
      <c r="AA383" s="68">
        <v>30387</v>
      </c>
      <c r="AB383" s="68">
        <v>30387</v>
      </c>
      <c r="AC383" s="68">
        <v>30387</v>
      </c>
      <c r="AD383" s="66">
        <v>121547.99</v>
      </c>
      <c r="AE383" s="67">
        <v>56433</v>
      </c>
      <c r="AF383" s="68">
        <v>56433</v>
      </c>
      <c r="AG383" s="68">
        <v>56433</v>
      </c>
      <c r="AH383" s="68">
        <v>56433</v>
      </c>
      <c r="AI383" s="66">
        <v>225731.98</v>
      </c>
      <c r="AJ383" s="69">
        <v>804883.97</v>
      </c>
      <c r="AK383" s="406" t="s">
        <v>1286</v>
      </c>
      <c r="AL383" s="407">
        <v>25579.847310249148</v>
      </c>
      <c r="AM383" s="434">
        <f t="shared" si="209"/>
        <v>492047.31182795705</v>
      </c>
      <c r="AN383" s="435">
        <f t="shared" si="210"/>
        <v>130696.76344086023</v>
      </c>
      <c r="AO383" s="436">
        <f t="shared" si="211"/>
        <v>242722.55913978498</v>
      </c>
      <c r="AP383" s="437">
        <f t="shared" si="212"/>
        <v>19.239999999999998</v>
      </c>
      <c r="AQ383" s="438">
        <f t="shared" si="212"/>
        <v>5.1100000000000003</v>
      </c>
      <c r="AR383" s="438">
        <f t="shared" si="212"/>
        <v>9.49</v>
      </c>
      <c r="AS383" s="443">
        <f t="shared" si="213"/>
        <v>33.839999999999996</v>
      </c>
      <c r="AT383" s="437">
        <f t="shared" si="214"/>
        <v>17.89</v>
      </c>
      <c r="AU383" s="438">
        <f t="shared" si="215"/>
        <v>4.75</v>
      </c>
      <c r="AV383" s="438">
        <f t="shared" si="216"/>
        <v>8.82</v>
      </c>
      <c r="AW383" s="444">
        <f t="shared" si="217"/>
        <v>31.46</v>
      </c>
      <c r="AX383" s="441">
        <f t="shared" si="218"/>
        <v>17.89</v>
      </c>
      <c r="AY383" s="70">
        <f t="shared" si="219"/>
        <v>4</v>
      </c>
      <c r="AZ383" s="438">
        <f t="shared" si="196"/>
        <v>1.19</v>
      </c>
      <c r="BA383" s="442">
        <f t="shared" si="197"/>
        <v>2.21</v>
      </c>
      <c r="BB383" s="438">
        <f t="shared" si="220"/>
        <v>17.89</v>
      </c>
      <c r="BC383" s="70">
        <v>4</v>
      </c>
      <c r="BD383" s="438">
        <f t="shared" si="198"/>
        <v>1.19</v>
      </c>
      <c r="BE383" s="442">
        <f t="shared" si="199"/>
        <v>2.21</v>
      </c>
      <c r="BF383" s="438">
        <f t="shared" si="221"/>
        <v>17.89</v>
      </c>
      <c r="BG383" s="70">
        <v>4</v>
      </c>
      <c r="BH383" s="438">
        <f t="shared" si="200"/>
        <v>1.19</v>
      </c>
      <c r="BI383" s="442">
        <f t="shared" si="201"/>
        <v>2.21</v>
      </c>
      <c r="BJ383" s="438">
        <f t="shared" si="222"/>
        <v>17.89</v>
      </c>
      <c r="BK383" s="70">
        <v>4</v>
      </c>
      <c r="BL383" s="438">
        <f t="shared" si="202"/>
        <v>1.19</v>
      </c>
      <c r="BM383" s="442">
        <f t="shared" si="203"/>
        <v>2.21</v>
      </c>
      <c r="BN383" s="93">
        <v>0</v>
      </c>
      <c r="BO383" s="93">
        <f>+INDEX(FY2018_ALL_Targets!DV:DV,MATCH('Final Comp Values'!C383,FY2018_ALL_Targets!B:B,0))</f>
        <v>0</v>
      </c>
      <c r="BP383" s="93">
        <f>++INDEX(FY2018_ALL_Targets!DW:DW,MATCH('Final Comp Values'!C383,FY2018_ALL_Targets!B:B,0))</f>
        <v>0</v>
      </c>
      <c r="BQ383" s="539">
        <f>++INDEX(FY2018_ALL_Targets!DX:DX,MATCH('Final Comp Values'!$C383,FY2018_ALL_Targets!$B:$B,0))</f>
        <v>0</v>
      </c>
      <c r="BR383" s="437">
        <f t="shared" si="204"/>
        <v>0</v>
      </c>
      <c r="BS383" s="438">
        <f t="shared" si="205"/>
        <v>0</v>
      </c>
      <c r="BT383" s="543">
        <f t="shared" si="223"/>
        <v>0</v>
      </c>
      <c r="BU383" s="437">
        <f t="shared" si="234"/>
        <v>31.490000000000002</v>
      </c>
      <c r="BV383" s="438">
        <f t="shared" si="206"/>
        <v>805509.39179974573</v>
      </c>
      <c r="BW383" s="548">
        <f t="shared" si="224"/>
        <v>2.1727188586438402E-3</v>
      </c>
      <c r="BX383" s="437">
        <f t="shared" si="207"/>
        <v>0</v>
      </c>
      <c r="BY383" s="551">
        <f t="shared" si="208"/>
        <v>0</v>
      </c>
      <c r="BZ383" s="471">
        <f t="shared" si="225"/>
        <v>0</v>
      </c>
      <c r="CA383" s="469">
        <f t="shared" si="226"/>
        <v>804883.97</v>
      </c>
      <c r="CB383" s="471">
        <f t="shared" si="227"/>
        <v>805509.39179974573</v>
      </c>
      <c r="CC383" s="471">
        <f t="shared" si="228"/>
        <v>3.0000000000001137E-2</v>
      </c>
      <c r="CD383" s="474">
        <f t="shared" si="229"/>
        <v>767.53080419583318</v>
      </c>
      <c r="CE383" s="474">
        <f t="shared" si="230"/>
        <v>625.42179974575993</v>
      </c>
      <c r="CF383" s="472">
        <f t="shared" si="231"/>
        <v>142.10900445007326</v>
      </c>
      <c r="CG383" s="473">
        <f t="shared" si="232"/>
        <v>0</v>
      </c>
    </row>
    <row r="384" spans="1:85" s="71" customFormat="1" ht="15.75" customHeight="1" x14ac:dyDescent="0.25">
      <c r="A384" s="119">
        <v>1025965</v>
      </c>
      <c r="B384" s="120">
        <v>5117</v>
      </c>
      <c r="C384" s="120">
        <v>455887</v>
      </c>
      <c r="D384" s="120" t="s">
        <v>1297</v>
      </c>
      <c r="E384" s="121" t="s">
        <v>960</v>
      </c>
      <c r="F384" s="121" t="s">
        <v>1428</v>
      </c>
      <c r="G384" s="122" t="s">
        <v>1260</v>
      </c>
      <c r="H384" s="123" t="s">
        <v>1429</v>
      </c>
      <c r="I384" s="70" t="s">
        <v>35</v>
      </c>
      <c r="J384" s="70" t="s">
        <v>35</v>
      </c>
      <c r="K384" s="70" t="s">
        <v>1262</v>
      </c>
      <c r="L384" s="70"/>
      <c r="M384" s="70"/>
      <c r="N384" s="77"/>
      <c r="O384" s="70">
        <v>1025965</v>
      </c>
      <c r="P384" s="78">
        <v>2037</v>
      </c>
      <c r="Q384" s="79">
        <v>41844</v>
      </c>
      <c r="R384" s="79">
        <v>41882</v>
      </c>
      <c r="S384" s="78">
        <v>19064</v>
      </c>
      <c r="T384" s="80" t="s">
        <v>1263</v>
      </c>
      <c r="U384" s="61">
        <v>2.4435311537404588E-3</v>
      </c>
      <c r="V384" s="62">
        <v>1.9389990334500726E-3</v>
      </c>
      <c r="W384" s="30">
        <v>232126</v>
      </c>
      <c r="X384" s="63">
        <v>232126</v>
      </c>
      <c r="Y384" s="63">
        <v>464252</v>
      </c>
      <c r="Z384" s="67">
        <v>30828.47</v>
      </c>
      <c r="AA384" s="68">
        <v>30828.47</v>
      </c>
      <c r="AB384" s="68">
        <v>30828.47</v>
      </c>
      <c r="AC384" s="68">
        <v>30828.47</v>
      </c>
      <c r="AD384" s="66">
        <v>123313.87</v>
      </c>
      <c r="AE384" s="67">
        <v>57252.87</v>
      </c>
      <c r="AF384" s="68">
        <v>57252.87</v>
      </c>
      <c r="AG384" s="68">
        <v>57252.87</v>
      </c>
      <c r="AH384" s="68">
        <v>57252.87</v>
      </c>
      <c r="AI384" s="66">
        <v>229011.47</v>
      </c>
      <c r="AJ384" s="69">
        <v>816577.34</v>
      </c>
      <c r="AK384" s="406" t="s">
        <v>1297</v>
      </c>
      <c r="AL384" s="407">
        <v>39786.959998239028</v>
      </c>
      <c r="AM384" s="434">
        <f t="shared" si="209"/>
        <v>499195.69892473123</v>
      </c>
      <c r="AN384" s="435">
        <f t="shared" si="210"/>
        <v>132595.55913978495</v>
      </c>
      <c r="AO384" s="436">
        <f t="shared" si="211"/>
        <v>246248.89247311829</v>
      </c>
      <c r="AP384" s="437">
        <f t="shared" si="212"/>
        <v>12.55</v>
      </c>
      <c r="AQ384" s="438">
        <f t="shared" si="212"/>
        <v>3.33</v>
      </c>
      <c r="AR384" s="438">
        <f t="shared" si="212"/>
        <v>6.19</v>
      </c>
      <c r="AS384" s="443">
        <f t="shared" si="213"/>
        <v>22.07</v>
      </c>
      <c r="AT384" s="437">
        <f t="shared" si="214"/>
        <v>11.67</v>
      </c>
      <c r="AU384" s="438">
        <f t="shared" si="215"/>
        <v>3.1</v>
      </c>
      <c r="AV384" s="438">
        <f t="shared" si="216"/>
        <v>5.76</v>
      </c>
      <c r="AW384" s="444">
        <f t="shared" si="217"/>
        <v>20.53</v>
      </c>
      <c r="AX384" s="441">
        <f t="shared" si="218"/>
        <v>11.67</v>
      </c>
      <c r="AY384" s="70">
        <f t="shared" si="219"/>
        <v>4</v>
      </c>
      <c r="AZ384" s="438">
        <f t="shared" si="196"/>
        <v>0.78</v>
      </c>
      <c r="BA384" s="442">
        <f t="shared" si="197"/>
        <v>1.44</v>
      </c>
      <c r="BB384" s="438">
        <f t="shared" si="220"/>
        <v>11.67</v>
      </c>
      <c r="BC384" s="70">
        <v>4</v>
      </c>
      <c r="BD384" s="438">
        <f t="shared" si="198"/>
        <v>0.78</v>
      </c>
      <c r="BE384" s="442">
        <f t="shared" si="199"/>
        <v>1.44</v>
      </c>
      <c r="BF384" s="438">
        <f t="shared" si="221"/>
        <v>11.67</v>
      </c>
      <c r="BG384" s="70">
        <v>4</v>
      </c>
      <c r="BH384" s="438">
        <f t="shared" si="200"/>
        <v>0.78</v>
      </c>
      <c r="BI384" s="442">
        <f t="shared" si="201"/>
        <v>1.44</v>
      </c>
      <c r="BJ384" s="438">
        <f t="shared" si="222"/>
        <v>11.67</v>
      </c>
      <c r="BK384" s="70">
        <v>4</v>
      </c>
      <c r="BL384" s="438">
        <f t="shared" si="202"/>
        <v>0.78</v>
      </c>
      <c r="BM384" s="442">
        <f t="shared" si="203"/>
        <v>1.44</v>
      </c>
      <c r="BN384" s="93">
        <v>0</v>
      </c>
      <c r="BO384" s="93">
        <f>+INDEX(FY2018_ALL_Targets!DV:DV,MATCH('Final Comp Values'!C384,FY2018_ALL_Targets!B:B,0))</f>
        <v>0</v>
      </c>
      <c r="BP384" s="93">
        <f>++INDEX(FY2018_ALL_Targets!DW:DW,MATCH('Final Comp Values'!C384,FY2018_ALL_Targets!B:B,0))</f>
        <v>0</v>
      </c>
      <c r="BQ384" s="539">
        <f>++INDEX(FY2018_ALL_Targets!DX:DX,MATCH('Final Comp Values'!$C384,FY2018_ALL_Targets!$B:$B,0))</f>
        <v>0</v>
      </c>
      <c r="BR384" s="437">
        <f t="shared" si="204"/>
        <v>0</v>
      </c>
      <c r="BS384" s="438">
        <f t="shared" si="205"/>
        <v>0</v>
      </c>
      <c r="BT384" s="543">
        <f t="shared" si="223"/>
        <v>0</v>
      </c>
      <c r="BU384" s="437">
        <f t="shared" si="234"/>
        <v>20.549999999999997</v>
      </c>
      <c r="BV384" s="438">
        <f t="shared" si="206"/>
        <v>817622.02796381188</v>
      </c>
      <c r="BW384" s="548">
        <f t="shared" si="224"/>
        <v>2.2053905484955959E-3</v>
      </c>
      <c r="BX384" s="437">
        <f t="shared" si="207"/>
        <v>0</v>
      </c>
      <c r="BY384" s="551">
        <f t="shared" si="208"/>
        <v>0</v>
      </c>
      <c r="BZ384" s="471">
        <f t="shared" si="225"/>
        <v>-2.4424906541753444E-15</v>
      </c>
      <c r="CA384" s="469">
        <f t="shared" si="226"/>
        <v>816577.34</v>
      </c>
      <c r="CB384" s="471">
        <f t="shared" si="227"/>
        <v>817622.02796381188</v>
      </c>
      <c r="CC384" s="471">
        <f t="shared" si="228"/>
        <v>1.9999999999996021E-2</v>
      </c>
      <c r="CD384" s="474">
        <f t="shared" si="229"/>
        <v>795.49667803198975</v>
      </c>
      <c r="CE384" s="474">
        <f t="shared" si="230"/>
        <v>1044.6879638119135</v>
      </c>
      <c r="CF384" s="472">
        <f t="shared" si="231"/>
        <v>-249.19128577992376</v>
      </c>
      <c r="CG384" s="473">
        <f t="shared" si="232"/>
        <v>0</v>
      </c>
    </row>
    <row r="385" spans="1:85" s="71" customFormat="1" ht="15.75" customHeight="1" x14ac:dyDescent="0.25">
      <c r="A385" s="523">
        <v>1025975</v>
      </c>
      <c r="B385" s="524">
        <v>5295</v>
      </c>
      <c r="C385" s="524">
        <v>455974</v>
      </c>
      <c r="D385" s="524" t="s">
        <v>1258</v>
      </c>
      <c r="E385" s="525" t="s">
        <v>1073</v>
      </c>
      <c r="F385" s="525" t="s">
        <v>1428</v>
      </c>
      <c r="G385" s="526" t="s">
        <v>1260</v>
      </c>
      <c r="H385" s="527" t="s">
        <v>1429</v>
      </c>
      <c r="I385" s="495" t="s">
        <v>35</v>
      </c>
      <c r="J385" s="495" t="s">
        <v>35</v>
      </c>
      <c r="K385" s="495" t="s">
        <v>1262</v>
      </c>
      <c r="L385" s="495"/>
      <c r="M385" s="495"/>
      <c r="N385" s="496"/>
      <c r="O385" s="495">
        <v>1013935</v>
      </c>
      <c r="P385" s="497">
        <v>13171</v>
      </c>
      <c r="Q385" s="498">
        <v>41518</v>
      </c>
      <c r="R385" s="498">
        <v>41853</v>
      </c>
      <c r="S385" s="497">
        <v>14308</v>
      </c>
      <c r="T385" s="499" t="s">
        <v>1265</v>
      </c>
      <c r="U385" s="500">
        <v>1.8339301168547252E-3</v>
      </c>
      <c r="V385" s="501">
        <v>1.4552663748742991E-3</v>
      </c>
      <c r="W385" s="502">
        <v>174216</v>
      </c>
      <c r="X385" s="503">
        <v>174216</v>
      </c>
      <c r="Y385" s="503">
        <v>348432</v>
      </c>
      <c r="Z385" s="504">
        <v>23137.52</v>
      </c>
      <c r="AA385" s="505">
        <v>23137.52</v>
      </c>
      <c r="AB385" s="505">
        <v>23137.52</v>
      </c>
      <c r="AC385" s="505">
        <v>23137.52</v>
      </c>
      <c r="AD385" s="506">
        <v>92550.09</v>
      </c>
      <c r="AE385" s="504">
        <v>42969.68</v>
      </c>
      <c r="AF385" s="505">
        <v>42969.68</v>
      </c>
      <c r="AG385" s="505">
        <v>42969.68</v>
      </c>
      <c r="AH385" s="505">
        <v>42969.68</v>
      </c>
      <c r="AI385" s="506">
        <v>171878.73</v>
      </c>
      <c r="AJ385" s="507">
        <v>612860.81999999995</v>
      </c>
      <c r="AK385" s="508" t="s">
        <v>1258</v>
      </c>
      <c r="AL385" s="509">
        <v>61126.054988709904</v>
      </c>
      <c r="AM385" s="510">
        <f t="shared" si="209"/>
        <v>374658.06451612903</v>
      </c>
      <c r="AN385" s="511">
        <f t="shared" si="210"/>
        <v>99516.225806451621</v>
      </c>
      <c r="AO385" s="512">
        <f t="shared" si="211"/>
        <v>184815.83870967745</v>
      </c>
      <c r="AP385" s="513">
        <f t="shared" si="212"/>
        <v>6.13</v>
      </c>
      <c r="AQ385" s="514">
        <f t="shared" si="212"/>
        <v>1.63</v>
      </c>
      <c r="AR385" s="514">
        <f t="shared" si="212"/>
        <v>3.02</v>
      </c>
      <c r="AS385" s="515">
        <f t="shared" si="213"/>
        <v>10.78</v>
      </c>
      <c r="AT385" s="513">
        <f t="shared" si="214"/>
        <v>5.7</v>
      </c>
      <c r="AU385" s="514">
        <f t="shared" si="215"/>
        <v>1.51</v>
      </c>
      <c r="AV385" s="514">
        <f t="shared" si="216"/>
        <v>2.81</v>
      </c>
      <c r="AW385" s="516">
        <f t="shared" si="217"/>
        <v>10.02</v>
      </c>
      <c r="AX385" s="517">
        <f t="shared" si="218"/>
        <v>5.7</v>
      </c>
      <c r="AY385" s="495">
        <f t="shared" si="219"/>
        <v>4</v>
      </c>
      <c r="AZ385" s="514">
        <f t="shared" si="196"/>
        <v>0.38</v>
      </c>
      <c r="BA385" s="518">
        <f t="shared" si="197"/>
        <v>0.7</v>
      </c>
      <c r="BB385" s="514">
        <f t="shared" si="220"/>
        <v>5.7</v>
      </c>
      <c r="BC385" s="495">
        <v>4</v>
      </c>
      <c r="BD385" s="514">
        <f t="shared" si="198"/>
        <v>0.38</v>
      </c>
      <c r="BE385" s="518">
        <f t="shared" si="199"/>
        <v>0.7</v>
      </c>
      <c r="BF385" s="514">
        <f t="shared" si="221"/>
        <v>5.7</v>
      </c>
      <c r="BG385" s="495">
        <v>4</v>
      </c>
      <c r="BH385" s="514">
        <f t="shared" si="200"/>
        <v>0.38</v>
      </c>
      <c r="BI385" s="518">
        <f t="shared" si="201"/>
        <v>0.7</v>
      </c>
      <c r="BJ385" s="514">
        <f t="shared" si="222"/>
        <v>5.7</v>
      </c>
      <c r="BK385" s="495">
        <v>4</v>
      </c>
      <c r="BL385" s="514">
        <f t="shared" si="202"/>
        <v>0.38</v>
      </c>
      <c r="BM385" s="518">
        <f t="shared" si="203"/>
        <v>0.7</v>
      </c>
      <c r="BN385" s="540">
        <v>0</v>
      </c>
      <c r="BO385" s="540">
        <f>+INDEX(FY2018_ALL_Targets!DV:DV,MATCH('Final Comp Values'!C385,FY2018_ALL_Targets!B:B,0))</f>
        <v>0</v>
      </c>
      <c r="BP385" s="540">
        <f>++INDEX(FY2018_ALL_Targets!DW:DW,MATCH('Final Comp Values'!C385,FY2018_ALL_Targets!B:B,0))</f>
        <v>0</v>
      </c>
      <c r="BQ385" s="560">
        <f>++INDEX(FY2018_ALL_Targets!DX:DX,MATCH('Final Comp Values'!$C385,FY2018_ALL_Targets!$B:$B,0))</f>
        <v>0</v>
      </c>
      <c r="BR385" s="513">
        <f t="shared" si="204"/>
        <v>0</v>
      </c>
      <c r="BS385" s="514">
        <f t="shared" si="205"/>
        <v>0</v>
      </c>
      <c r="BT385" s="544">
        <f t="shared" si="223"/>
        <v>0</v>
      </c>
      <c r="BU385" s="513">
        <f>((AY385-BO385)*AZ385)+((AY385-BP385)*BA385)+(AX385/12)</f>
        <v>4.7949999999999999</v>
      </c>
      <c r="BV385" s="514">
        <f t="shared" si="206"/>
        <v>293099.43367086397</v>
      </c>
      <c r="BW385" s="549">
        <f t="shared" si="224"/>
        <v>7.9058378893840796E-4</v>
      </c>
      <c r="BX385" s="513">
        <f t="shared" si="207"/>
        <v>0</v>
      </c>
      <c r="BY385" s="552">
        <f t="shared" si="208"/>
        <v>0</v>
      </c>
      <c r="BZ385" s="519">
        <f t="shared" si="225"/>
        <v>-5.2250000000000005</v>
      </c>
      <c r="CA385" s="520">
        <f t="shared" si="226"/>
        <v>612860.81999999995</v>
      </c>
      <c r="CB385" s="519">
        <f t="shared" si="227"/>
        <v>293099.43367086397</v>
      </c>
      <c r="CC385" s="519">
        <f t="shared" si="228"/>
        <v>-5.2249999999999996</v>
      </c>
      <c r="CD385" s="521">
        <f t="shared" si="229"/>
        <v>-319580.61721556878</v>
      </c>
      <c r="CE385" s="521">
        <f t="shared" si="230"/>
        <v>-319761.38632913597</v>
      </c>
      <c r="CF385" s="522">
        <f t="shared" si="231"/>
        <v>180.76911356719211</v>
      </c>
      <c r="CG385" s="473">
        <f t="shared" si="232"/>
        <v>0</v>
      </c>
    </row>
    <row r="386" spans="1:85" s="71" customFormat="1" ht="15.75" customHeight="1" x14ac:dyDescent="0.25">
      <c r="A386" s="119">
        <v>1025977</v>
      </c>
      <c r="B386" s="120">
        <v>5315</v>
      </c>
      <c r="C386" s="120">
        <v>675104</v>
      </c>
      <c r="D386" s="120" t="s">
        <v>1286</v>
      </c>
      <c r="E386" s="121" t="s">
        <v>1087</v>
      </c>
      <c r="F386" s="121" t="s">
        <v>1428</v>
      </c>
      <c r="G386" s="122" t="s">
        <v>1260</v>
      </c>
      <c r="H386" s="123" t="s">
        <v>1429</v>
      </c>
      <c r="I386" s="70" t="s">
        <v>35</v>
      </c>
      <c r="J386" s="70" t="s">
        <v>35</v>
      </c>
      <c r="K386" s="70" t="s">
        <v>1262</v>
      </c>
      <c r="L386" s="70"/>
      <c r="M386" s="70"/>
      <c r="N386" s="77"/>
      <c r="O386" s="70">
        <v>1025977</v>
      </c>
      <c r="P386" s="78">
        <v>1850</v>
      </c>
      <c r="Q386" s="79">
        <v>41844</v>
      </c>
      <c r="R386" s="79">
        <v>41882</v>
      </c>
      <c r="S386" s="78">
        <v>17314</v>
      </c>
      <c r="T386" s="80" t="s">
        <v>1263</v>
      </c>
      <c r="U386" s="61">
        <v>2.2192246325987361E-3</v>
      </c>
      <c r="V386" s="62">
        <v>1.7610065707697523E-3</v>
      </c>
      <c r="W386" s="30">
        <v>210817</v>
      </c>
      <c r="X386" s="63">
        <v>210817</v>
      </c>
      <c r="Y386" s="63">
        <v>421634</v>
      </c>
      <c r="Z386" s="67">
        <v>27998.54</v>
      </c>
      <c r="AA386" s="68">
        <v>27998.54</v>
      </c>
      <c r="AB386" s="68">
        <v>27998.54</v>
      </c>
      <c r="AC386" s="68">
        <v>27998.54</v>
      </c>
      <c r="AD386" s="66">
        <v>111994.14</v>
      </c>
      <c r="AE386" s="67">
        <v>51997.279999999999</v>
      </c>
      <c r="AF386" s="68">
        <v>51997.279999999999</v>
      </c>
      <c r="AG386" s="68">
        <v>51997.279999999999</v>
      </c>
      <c r="AH386" s="68">
        <v>51997.279999999999</v>
      </c>
      <c r="AI386" s="66">
        <v>207989.12</v>
      </c>
      <c r="AJ386" s="69">
        <v>741617.26</v>
      </c>
      <c r="AK386" s="406" t="s">
        <v>1286</v>
      </c>
      <c r="AL386" s="407">
        <v>25579.847310249148</v>
      </c>
      <c r="AM386" s="434">
        <f t="shared" si="209"/>
        <v>453369.89247311832</v>
      </c>
      <c r="AN386" s="435">
        <f t="shared" si="210"/>
        <v>120423.80645161291</v>
      </c>
      <c r="AO386" s="436">
        <f t="shared" si="211"/>
        <v>223644.21505376344</v>
      </c>
      <c r="AP386" s="437">
        <f t="shared" si="212"/>
        <v>17.72</v>
      </c>
      <c r="AQ386" s="438">
        <f t="shared" si="212"/>
        <v>4.71</v>
      </c>
      <c r="AR386" s="438">
        <f t="shared" si="212"/>
        <v>8.74</v>
      </c>
      <c r="AS386" s="443">
        <f t="shared" si="213"/>
        <v>31.17</v>
      </c>
      <c r="AT386" s="437">
        <f t="shared" si="214"/>
        <v>16.48</v>
      </c>
      <c r="AU386" s="438">
        <f t="shared" si="215"/>
        <v>4.38</v>
      </c>
      <c r="AV386" s="438">
        <f t="shared" si="216"/>
        <v>8.1300000000000008</v>
      </c>
      <c r="AW386" s="444">
        <f t="shared" si="217"/>
        <v>28.990000000000002</v>
      </c>
      <c r="AX386" s="441">
        <f t="shared" si="218"/>
        <v>16.48</v>
      </c>
      <c r="AY386" s="70">
        <f t="shared" si="219"/>
        <v>4</v>
      </c>
      <c r="AZ386" s="438">
        <f t="shared" si="196"/>
        <v>1.1000000000000001</v>
      </c>
      <c r="BA386" s="442">
        <f t="shared" si="197"/>
        <v>2.0299999999999998</v>
      </c>
      <c r="BB386" s="438">
        <f t="shared" si="220"/>
        <v>16.48</v>
      </c>
      <c r="BC386" s="70">
        <v>4</v>
      </c>
      <c r="BD386" s="438">
        <f t="shared" si="198"/>
        <v>1.1000000000000001</v>
      </c>
      <c r="BE386" s="442">
        <f t="shared" si="199"/>
        <v>2.0299999999999998</v>
      </c>
      <c r="BF386" s="438">
        <f t="shared" si="221"/>
        <v>16.48</v>
      </c>
      <c r="BG386" s="70">
        <v>4</v>
      </c>
      <c r="BH386" s="438">
        <f t="shared" si="200"/>
        <v>1.1000000000000001</v>
      </c>
      <c r="BI386" s="442">
        <f t="shared" si="201"/>
        <v>2.0299999999999998</v>
      </c>
      <c r="BJ386" s="438">
        <f t="shared" si="222"/>
        <v>16.48</v>
      </c>
      <c r="BK386" s="70">
        <v>4</v>
      </c>
      <c r="BL386" s="438">
        <f t="shared" si="202"/>
        <v>1.1000000000000001</v>
      </c>
      <c r="BM386" s="442">
        <f t="shared" si="203"/>
        <v>2.0299999999999998</v>
      </c>
      <c r="BN386" s="93">
        <v>0</v>
      </c>
      <c r="BO386" s="93">
        <f>+INDEX(FY2018_ALL_Targets!DV:DV,MATCH('Final Comp Values'!C386,FY2018_ALL_Targets!B:B,0))</f>
        <v>0</v>
      </c>
      <c r="BP386" s="93">
        <f>++INDEX(FY2018_ALL_Targets!DW:DW,MATCH('Final Comp Values'!C386,FY2018_ALL_Targets!B:B,0))</f>
        <v>0</v>
      </c>
      <c r="BQ386" s="539">
        <f>++INDEX(FY2018_ALL_Targets!DX:DX,MATCH('Final Comp Values'!$C386,FY2018_ALL_Targets!$B:$B,0))</f>
        <v>0</v>
      </c>
      <c r="BR386" s="437">
        <f t="shared" si="204"/>
        <v>0</v>
      </c>
      <c r="BS386" s="438">
        <f t="shared" si="205"/>
        <v>0</v>
      </c>
      <c r="BT386" s="543">
        <f t="shared" si="223"/>
        <v>0</v>
      </c>
      <c r="BU386" s="437">
        <f>((AY386-BO386)*AZ386)+((AY386-BP386)*BA386)+AX386</f>
        <v>29</v>
      </c>
      <c r="BV386" s="438">
        <f t="shared" si="206"/>
        <v>741815.57199722528</v>
      </c>
      <c r="BW386" s="548">
        <f t="shared" si="224"/>
        <v>2.0009160654389127E-3</v>
      </c>
      <c r="BX386" s="437">
        <f t="shared" si="207"/>
        <v>0</v>
      </c>
      <c r="BY386" s="551">
        <f t="shared" si="208"/>
        <v>0</v>
      </c>
      <c r="BZ386" s="471">
        <f t="shared" si="225"/>
        <v>0</v>
      </c>
      <c r="CA386" s="469">
        <f t="shared" si="226"/>
        <v>741617.26</v>
      </c>
      <c r="CB386" s="471">
        <f t="shared" si="227"/>
        <v>741815.57199722528</v>
      </c>
      <c r="CC386" s="471">
        <f t="shared" si="228"/>
        <v>9.9999999999980105E-3</v>
      </c>
      <c r="CD386" s="474">
        <f t="shared" si="229"/>
        <v>255.81830286300533</v>
      </c>
      <c r="CE386" s="474">
        <f t="shared" si="230"/>
        <v>198.31199722527526</v>
      </c>
      <c r="CF386" s="472">
        <f t="shared" si="231"/>
        <v>57.506305637730065</v>
      </c>
      <c r="CG386" s="473">
        <f t="shared" si="232"/>
        <v>0</v>
      </c>
    </row>
    <row r="387" spans="1:85" s="71" customFormat="1" ht="15.75" customHeight="1" x14ac:dyDescent="0.25">
      <c r="A387" s="119">
        <v>1026035</v>
      </c>
      <c r="B387" s="120">
        <v>5321</v>
      </c>
      <c r="C387" s="120">
        <v>675162</v>
      </c>
      <c r="D387" s="120" t="s">
        <v>1408</v>
      </c>
      <c r="E387" s="121" t="s">
        <v>1089</v>
      </c>
      <c r="F387" s="121" t="s">
        <v>1428</v>
      </c>
      <c r="G387" s="122" t="s">
        <v>1260</v>
      </c>
      <c r="H387" s="123" t="s">
        <v>1429</v>
      </c>
      <c r="I387" s="70" t="s">
        <v>35</v>
      </c>
      <c r="J387" s="70" t="s">
        <v>35</v>
      </c>
      <c r="K387" s="70" t="s">
        <v>1262</v>
      </c>
      <c r="L387" s="70"/>
      <c r="M387" s="70"/>
      <c r="N387" s="77"/>
      <c r="O387" s="70">
        <v>1026035</v>
      </c>
      <c r="P387" s="78">
        <v>3464</v>
      </c>
      <c r="Q387" s="79">
        <v>41854</v>
      </c>
      <c r="R387" s="79">
        <v>41882</v>
      </c>
      <c r="S387" s="78">
        <v>43599</v>
      </c>
      <c r="T387" s="80" t="s">
        <v>1263</v>
      </c>
      <c r="U387" s="61">
        <v>5.588308580147412E-3</v>
      </c>
      <c r="V387" s="62">
        <v>4.4344533602281638E-3</v>
      </c>
      <c r="W387" s="30">
        <v>530867</v>
      </c>
      <c r="X387" s="63">
        <v>530867</v>
      </c>
      <c r="Y387" s="63">
        <v>1061734</v>
      </c>
      <c r="Z387" s="67">
        <v>70504.11</v>
      </c>
      <c r="AA387" s="68">
        <v>70504.11</v>
      </c>
      <c r="AB387" s="68">
        <v>70504.11</v>
      </c>
      <c r="AC387" s="68">
        <v>70504.11</v>
      </c>
      <c r="AD387" s="66">
        <v>282016.44</v>
      </c>
      <c r="AE387" s="67">
        <v>130936.2</v>
      </c>
      <c r="AF387" s="68">
        <v>130936.2</v>
      </c>
      <c r="AG387" s="68">
        <v>130936.2</v>
      </c>
      <c r="AH387" s="68">
        <v>130936.2</v>
      </c>
      <c r="AI387" s="66">
        <v>523744.81</v>
      </c>
      <c r="AJ387" s="69">
        <v>1867495.25</v>
      </c>
      <c r="AK387" s="406" t="s">
        <v>1408</v>
      </c>
      <c r="AL387" s="407">
        <v>35334.891869185936</v>
      </c>
      <c r="AM387" s="434">
        <f t="shared" si="209"/>
        <v>1141649.4623655914</v>
      </c>
      <c r="AN387" s="435">
        <f t="shared" si="210"/>
        <v>303243.48387096776</v>
      </c>
      <c r="AO387" s="436">
        <f t="shared" si="211"/>
        <v>563166.46236559143</v>
      </c>
      <c r="AP387" s="437">
        <f t="shared" si="212"/>
        <v>32.31</v>
      </c>
      <c r="AQ387" s="438">
        <f t="shared" si="212"/>
        <v>8.58</v>
      </c>
      <c r="AR387" s="438">
        <f t="shared" si="212"/>
        <v>15.94</v>
      </c>
      <c r="AS387" s="443">
        <f t="shared" si="213"/>
        <v>56.83</v>
      </c>
      <c r="AT387" s="437">
        <f t="shared" si="214"/>
        <v>30.05</v>
      </c>
      <c r="AU387" s="438">
        <f t="shared" si="215"/>
        <v>7.98</v>
      </c>
      <c r="AV387" s="438">
        <f t="shared" si="216"/>
        <v>14.82</v>
      </c>
      <c r="AW387" s="444">
        <f t="shared" si="217"/>
        <v>52.85</v>
      </c>
      <c r="AX387" s="441">
        <f t="shared" si="218"/>
        <v>30.05</v>
      </c>
      <c r="AY387" s="70">
        <f t="shared" si="219"/>
        <v>4</v>
      </c>
      <c r="AZ387" s="438">
        <f t="shared" si="196"/>
        <v>2</v>
      </c>
      <c r="BA387" s="442">
        <f t="shared" si="197"/>
        <v>3.71</v>
      </c>
      <c r="BB387" s="438">
        <f t="shared" si="220"/>
        <v>30.05</v>
      </c>
      <c r="BC387" s="70">
        <v>4</v>
      </c>
      <c r="BD387" s="438">
        <f t="shared" si="198"/>
        <v>2</v>
      </c>
      <c r="BE387" s="442">
        <f t="shared" si="199"/>
        <v>3.71</v>
      </c>
      <c r="BF387" s="438">
        <f t="shared" si="221"/>
        <v>30.05</v>
      </c>
      <c r="BG387" s="70">
        <v>4</v>
      </c>
      <c r="BH387" s="438">
        <f t="shared" si="200"/>
        <v>2</v>
      </c>
      <c r="BI387" s="442">
        <f t="shared" si="201"/>
        <v>3.71</v>
      </c>
      <c r="BJ387" s="438">
        <f t="shared" si="222"/>
        <v>30.05</v>
      </c>
      <c r="BK387" s="70">
        <v>4</v>
      </c>
      <c r="BL387" s="438">
        <f t="shared" si="202"/>
        <v>2</v>
      </c>
      <c r="BM387" s="442">
        <f t="shared" si="203"/>
        <v>3.71</v>
      </c>
      <c r="BN387" s="93">
        <v>0</v>
      </c>
      <c r="BO387" s="93">
        <f>+INDEX(FY2018_ALL_Targets!DV:DV,MATCH('Final Comp Values'!C387,FY2018_ALL_Targets!B:B,0))</f>
        <v>0</v>
      </c>
      <c r="BP387" s="93">
        <f>++INDEX(FY2018_ALL_Targets!DW:DW,MATCH('Final Comp Values'!C387,FY2018_ALL_Targets!B:B,0))</f>
        <v>0</v>
      </c>
      <c r="BQ387" s="539">
        <f>++INDEX(FY2018_ALL_Targets!DX:DX,MATCH('Final Comp Values'!$C387,FY2018_ALL_Targets!$B:$B,0))</f>
        <v>0</v>
      </c>
      <c r="BR387" s="437">
        <f t="shared" si="204"/>
        <v>0</v>
      </c>
      <c r="BS387" s="438">
        <f t="shared" si="205"/>
        <v>0</v>
      </c>
      <c r="BT387" s="543">
        <f t="shared" si="223"/>
        <v>0</v>
      </c>
      <c r="BU387" s="437">
        <f>((AY387-BO387)*AZ387)+((AY387-BP387)*BA387)+AX387</f>
        <v>52.89</v>
      </c>
      <c r="BV387" s="438">
        <f t="shared" si="206"/>
        <v>1868862.4309612443</v>
      </c>
      <c r="BW387" s="548">
        <f t="shared" si="224"/>
        <v>5.0409252695217911E-3</v>
      </c>
      <c r="BX387" s="437">
        <f t="shared" si="207"/>
        <v>0</v>
      </c>
      <c r="BY387" s="551">
        <f t="shared" si="208"/>
        <v>0</v>
      </c>
      <c r="BZ387" s="471">
        <f t="shared" si="225"/>
        <v>0</v>
      </c>
      <c r="CA387" s="469">
        <f t="shared" si="226"/>
        <v>1867495.25</v>
      </c>
      <c r="CB387" s="471">
        <f t="shared" si="227"/>
        <v>1868862.4309612443</v>
      </c>
      <c r="CC387" s="471">
        <f t="shared" si="228"/>
        <v>3.9999999999999147E-2</v>
      </c>
      <c r="CD387" s="474">
        <f t="shared" si="229"/>
        <v>1413.4306527908875</v>
      </c>
      <c r="CE387" s="474">
        <f t="shared" si="230"/>
        <v>1367.1809612442739</v>
      </c>
      <c r="CF387" s="472">
        <f t="shared" si="231"/>
        <v>46.249691546613576</v>
      </c>
      <c r="CG387" s="473">
        <f t="shared" si="232"/>
        <v>0</v>
      </c>
    </row>
    <row r="388" spans="1:85" s="71" customFormat="1" ht="15.75" customHeight="1" x14ac:dyDescent="0.25">
      <c r="A388" s="119">
        <v>1025918</v>
      </c>
      <c r="B388" s="120">
        <v>5273</v>
      </c>
      <c r="C388" s="120">
        <v>675931</v>
      </c>
      <c r="D388" s="120" t="s">
        <v>1258</v>
      </c>
      <c r="E388" s="121" t="s">
        <v>352</v>
      </c>
      <c r="F388" s="121" t="s">
        <v>1428</v>
      </c>
      <c r="G388" s="122" t="s">
        <v>1260</v>
      </c>
      <c r="H388" s="123" t="s">
        <v>1429</v>
      </c>
      <c r="I388" s="70" t="s">
        <v>35</v>
      </c>
      <c r="J388" s="70" t="s">
        <v>35</v>
      </c>
      <c r="K388" s="70" t="s">
        <v>1262</v>
      </c>
      <c r="L388" s="70"/>
      <c r="M388" s="70"/>
      <c r="N388" s="77"/>
      <c r="O388" s="70">
        <v>1025918</v>
      </c>
      <c r="P388" s="78">
        <v>13037</v>
      </c>
      <c r="Q388" s="79">
        <v>41820</v>
      </c>
      <c r="R388" s="79">
        <v>42004</v>
      </c>
      <c r="S388" s="78">
        <v>25722</v>
      </c>
      <c r="T388" s="80" t="s">
        <v>1263</v>
      </c>
      <c r="U388" s="61">
        <v>3.2969213353185103E-3</v>
      </c>
      <c r="V388" s="62">
        <v>2.6161840714646859E-3</v>
      </c>
      <c r="W388" s="30">
        <v>313194</v>
      </c>
      <c r="X388" s="63">
        <v>313194</v>
      </c>
      <c r="Y388" s="63">
        <v>626388</v>
      </c>
      <c r="Z388" s="67">
        <v>41595.15</v>
      </c>
      <c r="AA388" s="68">
        <v>41595.15</v>
      </c>
      <c r="AB388" s="68">
        <v>41595.15</v>
      </c>
      <c r="AC388" s="68">
        <v>41595.15</v>
      </c>
      <c r="AD388" s="66">
        <v>166380.57999999999</v>
      </c>
      <c r="AE388" s="67">
        <v>77248.13</v>
      </c>
      <c r="AF388" s="68">
        <v>77248.13</v>
      </c>
      <c r="AG388" s="68">
        <v>77248.13</v>
      </c>
      <c r="AH388" s="68">
        <v>77248.13</v>
      </c>
      <c r="AI388" s="66">
        <v>308992.5</v>
      </c>
      <c r="AJ388" s="69">
        <v>1101761.08</v>
      </c>
      <c r="AK388" s="406" t="s">
        <v>1258</v>
      </c>
      <c r="AL388" s="407">
        <v>61126.054988709904</v>
      </c>
      <c r="AM388" s="434">
        <f t="shared" si="209"/>
        <v>673535.48387096776</v>
      </c>
      <c r="AN388" s="435">
        <f t="shared" si="210"/>
        <v>178903.84946236559</v>
      </c>
      <c r="AO388" s="436">
        <f t="shared" si="211"/>
        <v>332250</v>
      </c>
      <c r="AP388" s="437">
        <f t="shared" si="212"/>
        <v>11.02</v>
      </c>
      <c r="AQ388" s="438">
        <f t="shared" si="212"/>
        <v>2.93</v>
      </c>
      <c r="AR388" s="438">
        <f t="shared" si="212"/>
        <v>5.44</v>
      </c>
      <c r="AS388" s="443">
        <f t="shared" si="213"/>
        <v>19.39</v>
      </c>
      <c r="AT388" s="437">
        <f t="shared" si="214"/>
        <v>10.25</v>
      </c>
      <c r="AU388" s="438">
        <f t="shared" si="215"/>
        <v>2.72</v>
      </c>
      <c r="AV388" s="438">
        <f t="shared" si="216"/>
        <v>5.0599999999999996</v>
      </c>
      <c r="AW388" s="444">
        <f t="shared" si="217"/>
        <v>18.03</v>
      </c>
      <c r="AX388" s="441">
        <f t="shared" si="218"/>
        <v>10.25</v>
      </c>
      <c r="AY388" s="70">
        <f t="shared" si="219"/>
        <v>4</v>
      </c>
      <c r="AZ388" s="438">
        <f t="shared" ref="AZ388:AZ451" si="235">+IF(AY388=0,0,ROUND($AU388/AY388,$AZ$2))</f>
        <v>0.68</v>
      </c>
      <c r="BA388" s="442">
        <f t="shared" ref="BA388:BA451" si="236">+IF(AY388=0,0,ROUND($AV388/AY388,$AZ$2))</f>
        <v>1.27</v>
      </c>
      <c r="BB388" s="438">
        <f t="shared" si="220"/>
        <v>10.25</v>
      </c>
      <c r="BC388" s="70">
        <v>4</v>
      </c>
      <c r="BD388" s="438">
        <f t="shared" si="198"/>
        <v>0.68</v>
      </c>
      <c r="BE388" s="442">
        <f t="shared" si="199"/>
        <v>1.27</v>
      </c>
      <c r="BF388" s="438">
        <f t="shared" si="221"/>
        <v>10.25</v>
      </c>
      <c r="BG388" s="70">
        <v>4</v>
      </c>
      <c r="BH388" s="438">
        <f t="shared" si="200"/>
        <v>0.68</v>
      </c>
      <c r="BI388" s="442">
        <f t="shared" si="201"/>
        <v>1.27</v>
      </c>
      <c r="BJ388" s="438">
        <f t="shared" si="222"/>
        <v>10.25</v>
      </c>
      <c r="BK388" s="70">
        <v>4</v>
      </c>
      <c r="BL388" s="438">
        <f t="shared" si="202"/>
        <v>0.68</v>
      </c>
      <c r="BM388" s="442">
        <f t="shared" si="203"/>
        <v>1.27</v>
      </c>
      <c r="BN388" s="93">
        <v>0</v>
      </c>
      <c r="BO388" s="93">
        <f>+INDEX(FY2018_ALL_Targets!DV:DV,MATCH('Final Comp Values'!C388,FY2018_ALL_Targets!B:B,0))</f>
        <v>0</v>
      </c>
      <c r="BP388" s="93">
        <f>++INDEX(FY2018_ALL_Targets!DW:DW,MATCH('Final Comp Values'!C388,FY2018_ALL_Targets!B:B,0))</f>
        <v>0</v>
      </c>
      <c r="BQ388" s="539">
        <f>++INDEX(FY2018_ALL_Targets!DX:DX,MATCH('Final Comp Values'!$C388,FY2018_ALL_Targets!$B:$B,0))</f>
        <v>0</v>
      </c>
      <c r="BR388" s="437">
        <f t="shared" si="204"/>
        <v>0</v>
      </c>
      <c r="BS388" s="438">
        <f t="shared" si="205"/>
        <v>0</v>
      </c>
      <c r="BT388" s="543">
        <f t="shared" si="223"/>
        <v>0</v>
      </c>
      <c r="BU388" s="437">
        <f>((AY388-BO388)*AZ388)+((AY388-BP388)*BA388)+AX388</f>
        <v>18.05</v>
      </c>
      <c r="BV388" s="438">
        <f t="shared" si="206"/>
        <v>1103325.2925462138</v>
      </c>
      <c r="BW388" s="548">
        <f t="shared" si="224"/>
        <v>2.9760244818223701E-3</v>
      </c>
      <c r="BX388" s="437">
        <f t="shared" si="207"/>
        <v>0</v>
      </c>
      <c r="BY388" s="551">
        <f t="shared" si="208"/>
        <v>0</v>
      </c>
      <c r="BZ388" s="471">
        <f t="shared" si="225"/>
        <v>0</v>
      </c>
      <c r="CA388" s="469">
        <f t="shared" si="226"/>
        <v>1101761.08</v>
      </c>
      <c r="CB388" s="471">
        <f t="shared" si="227"/>
        <v>1103325.2925462138</v>
      </c>
      <c r="CC388" s="471">
        <f t="shared" si="228"/>
        <v>1.9999999999999574E-2</v>
      </c>
      <c r="CD388" s="474">
        <f t="shared" si="229"/>
        <v>1222.1420743205508</v>
      </c>
      <c r="CE388" s="474">
        <f t="shared" si="230"/>
        <v>1564.2125462137628</v>
      </c>
      <c r="CF388" s="472">
        <f t="shared" si="231"/>
        <v>-342.07047189321202</v>
      </c>
      <c r="CG388" s="473">
        <f t="shared" si="232"/>
        <v>0</v>
      </c>
    </row>
    <row r="389" spans="1:85" s="71" customFormat="1" ht="15.75" customHeight="1" x14ac:dyDescent="0.25">
      <c r="A389" s="119">
        <v>1026133</v>
      </c>
      <c r="B389" s="120">
        <v>5133</v>
      </c>
      <c r="C389" s="120">
        <v>675646</v>
      </c>
      <c r="D389" s="120" t="s">
        <v>1258</v>
      </c>
      <c r="E389" s="121" t="s">
        <v>973</v>
      </c>
      <c r="F389" s="121" t="s">
        <v>1428</v>
      </c>
      <c r="G389" s="122" t="s">
        <v>1260</v>
      </c>
      <c r="H389" s="123" t="s">
        <v>1429</v>
      </c>
      <c r="I389" s="70" t="s">
        <v>35</v>
      </c>
      <c r="J389" s="70" t="s">
        <v>35</v>
      </c>
      <c r="K389" s="70" t="s">
        <v>1262</v>
      </c>
      <c r="L389" s="70"/>
      <c r="M389" s="70"/>
      <c r="N389" s="77"/>
      <c r="O389" s="70">
        <v>1026133</v>
      </c>
      <c r="P389" s="78">
        <v>5324</v>
      </c>
      <c r="Q389" s="79">
        <v>41882</v>
      </c>
      <c r="R389" s="79">
        <v>42004</v>
      </c>
      <c r="S389" s="78">
        <v>15799</v>
      </c>
      <c r="T389" s="80" t="s">
        <v>1263</v>
      </c>
      <c r="U389" s="61">
        <v>2.0250392728674732E-3</v>
      </c>
      <c r="V389" s="62">
        <v>1.6069159530779321E-3</v>
      </c>
      <c r="W389" s="30">
        <v>192371</v>
      </c>
      <c r="X389" s="63">
        <v>192371</v>
      </c>
      <c r="Y389" s="63">
        <v>384742</v>
      </c>
      <c r="Z389" s="67">
        <v>25548.62</v>
      </c>
      <c r="AA389" s="68">
        <v>25548.62</v>
      </c>
      <c r="AB389" s="68">
        <v>25548.62</v>
      </c>
      <c r="AC389" s="68">
        <v>25548.62</v>
      </c>
      <c r="AD389" s="66">
        <v>102194.49</v>
      </c>
      <c r="AE389" s="67">
        <v>47447.44</v>
      </c>
      <c r="AF389" s="68">
        <v>47447.44</v>
      </c>
      <c r="AG389" s="68">
        <v>47447.44</v>
      </c>
      <c r="AH389" s="68">
        <v>47447.44</v>
      </c>
      <c r="AI389" s="66">
        <v>189789.77</v>
      </c>
      <c r="AJ389" s="69">
        <v>676726.26</v>
      </c>
      <c r="AK389" s="406" t="s">
        <v>1258</v>
      </c>
      <c r="AL389" s="407">
        <v>61126.054988709904</v>
      </c>
      <c r="AM389" s="434">
        <f t="shared" si="209"/>
        <v>413701.07526881725</v>
      </c>
      <c r="AN389" s="435">
        <f t="shared" si="210"/>
        <v>109886.54838709679</v>
      </c>
      <c r="AO389" s="436">
        <f t="shared" si="211"/>
        <v>204075.02150537635</v>
      </c>
      <c r="AP389" s="437">
        <f t="shared" si="212"/>
        <v>6.77</v>
      </c>
      <c r="AQ389" s="438">
        <f t="shared" si="212"/>
        <v>1.8</v>
      </c>
      <c r="AR389" s="438">
        <f t="shared" si="212"/>
        <v>3.34</v>
      </c>
      <c r="AS389" s="443">
        <f t="shared" si="213"/>
        <v>11.91</v>
      </c>
      <c r="AT389" s="437">
        <f t="shared" si="214"/>
        <v>6.29</v>
      </c>
      <c r="AU389" s="438">
        <f t="shared" si="215"/>
        <v>1.67</v>
      </c>
      <c r="AV389" s="438">
        <f t="shared" si="216"/>
        <v>3.1</v>
      </c>
      <c r="AW389" s="444">
        <f t="shared" si="217"/>
        <v>11.06</v>
      </c>
      <c r="AX389" s="441">
        <f t="shared" si="218"/>
        <v>6.29</v>
      </c>
      <c r="AY389" s="70">
        <f t="shared" si="219"/>
        <v>4</v>
      </c>
      <c r="AZ389" s="438">
        <f t="shared" si="235"/>
        <v>0.42</v>
      </c>
      <c r="BA389" s="442">
        <f t="shared" si="236"/>
        <v>0.78</v>
      </c>
      <c r="BB389" s="438">
        <f t="shared" si="220"/>
        <v>6.29</v>
      </c>
      <c r="BC389" s="70">
        <v>4</v>
      </c>
      <c r="BD389" s="438">
        <f t="shared" ref="BD389:BD452" si="237">+ROUND($AU389/BC389,$BD$2)</f>
        <v>0.42</v>
      </c>
      <c r="BE389" s="442">
        <f t="shared" ref="BE389:BE452" si="238">+ROUND($AV389/BC389,$BD$2)</f>
        <v>0.78</v>
      </c>
      <c r="BF389" s="438">
        <f t="shared" si="221"/>
        <v>6.29</v>
      </c>
      <c r="BG389" s="70">
        <v>4</v>
      </c>
      <c r="BH389" s="438">
        <f t="shared" ref="BH389:BH452" si="239">+ROUND($AU389/BG389,$BD$2)</f>
        <v>0.42</v>
      </c>
      <c r="BI389" s="442">
        <f t="shared" ref="BI389:BI452" si="240">+ROUND($AV389/BG389,$BD$2)</f>
        <v>0.78</v>
      </c>
      <c r="BJ389" s="438">
        <f t="shared" si="222"/>
        <v>6.29</v>
      </c>
      <c r="BK389" s="70">
        <v>4</v>
      </c>
      <c r="BL389" s="438">
        <f t="shared" ref="BL389:BL452" si="241">+ROUND($AU389/BK389,$BD$2)</f>
        <v>0.42</v>
      </c>
      <c r="BM389" s="442">
        <f t="shared" ref="BM389:BM452" si="242">+ROUND($AV389/BK389,$BD$2)</f>
        <v>0.78</v>
      </c>
      <c r="BN389" s="93">
        <v>0</v>
      </c>
      <c r="BO389" s="93">
        <f>+INDEX(FY2018_ALL_Targets!DV:DV,MATCH('Final Comp Values'!C389,FY2018_ALL_Targets!B:B,0))</f>
        <v>0</v>
      </c>
      <c r="BP389" s="93">
        <f>++INDEX(FY2018_ALL_Targets!DW:DW,MATCH('Final Comp Values'!C389,FY2018_ALL_Targets!B:B,0))</f>
        <v>0</v>
      </c>
      <c r="BQ389" s="539">
        <f>++INDEX(FY2018_ALL_Targets!DX:DX,MATCH('Final Comp Values'!$C389,FY2018_ALL_Targets!$B:$B,0))</f>
        <v>0</v>
      </c>
      <c r="BR389" s="437">
        <f t="shared" ref="BR389:BR452" si="243">+IF(BQ389=4,AU389,BO389*AZ389)</f>
        <v>0</v>
      </c>
      <c r="BS389" s="438">
        <f t="shared" ref="BS389:BS452" si="244">IF(BQ389=4,AV389,+BP389*BA389)</f>
        <v>0</v>
      </c>
      <c r="BT389" s="543">
        <f t="shared" si="223"/>
        <v>0</v>
      </c>
      <c r="BU389" s="437">
        <f>((AY389-BO389)*AZ389)+((AY389-BP389)*BA389)+AX389</f>
        <v>11.09</v>
      </c>
      <c r="BV389" s="438">
        <f t="shared" ref="BV389:BV452" si="245">+IF(BU389="",0,BU389*AL389)</f>
        <v>677887.9498247928</v>
      </c>
      <c r="BW389" s="548">
        <f t="shared" si="224"/>
        <v>1.8284826317678715E-3</v>
      </c>
      <c r="BX389" s="437">
        <f t="shared" ref="BX389:BX452" si="246">+IF(BW389=0,0,ROUND(BW389*$BT$519,2))</f>
        <v>0</v>
      </c>
      <c r="BY389" s="551">
        <f t="shared" ref="BY389:BY452" si="247">+IF(BX389=0,0,ROUND(BX389/AL389,2))</f>
        <v>0</v>
      </c>
      <c r="BZ389" s="471">
        <f t="shared" si="225"/>
        <v>0</v>
      </c>
      <c r="CA389" s="469">
        <f t="shared" si="226"/>
        <v>676726.26</v>
      </c>
      <c r="CB389" s="471">
        <f t="shared" si="227"/>
        <v>677887.9498247928</v>
      </c>
      <c r="CC389" s="471">
        <f t="shared" si="228"/>
        <v>2.9999999999999361E-2</v>
      </c>
      <c r="CD389" s="474">
        <f t="shared" si="229"/>
        <v>1835.6046835442646</v>
      </c>
      <c r="CE389" s="474">
        <f t="shared" si="230"/>
        <v>1161.6898247927893</v>
      </c>
      <c r="CF389" s="472">
        <f t="shared" si="231"/>
        <v>673.91485875147532</v>
      </c>
      <c r="CG389" s="473">
        <f t="shared" si="232"/>
        <v>0</v>
      </c>
    </row>
    <row r="390" spans="1:85" s="71" customFormat="1" ht="15.75" customHeight="1" x14ac:dyDescent="0.25">
      <c r="A390" s="119">
        <v>1027746</v>
      </c>
      <c r="B390" s="120">
        <v>4545</v>
      </c>
      <c r="C390" s="120">
        <v>675076</v>
      </c>
      <c r="D390" s="120" t="s">
        <v>1274</v>
      </c>
      <c r="E390" s="121" t="s">
        <v>232</v>
      </c>
      <c r="F390" s="121" t="s">
        <v>1428</v>
      </c>
      <c r="G390" s="122" t="s">
        <v>1260</v>
      </c>
      <c r="H390" s="123" t="s">
        <v>1429</v>
      </c>
      <c r="I390" s="70" t="s">
        <v>35</v>
      </c>
      <c r="J390" s="70" t="s">
        <v>1262</v>
      </c>
      <c r="K390" s="70" t="s">
        <v>35</v>
      </c>
      <c r="L390" s="70"/>
      <c r="M390" s="70"/>
      <c r="N390" s="77"/>
      <c r="O390" s="70">
        <v>1021216</v>
      </c>
      <c r="P390" s="78">
        <v>12562</v>
      </c>
      <c r="Q390" s="79">
        <v>41640</v>
      </c>
      <c r="R390" s="79">
        <v>42004</v>
      </c>
      <c r="S390" s="78">
        <v>12562</v>
      </c>
      <c r="T390" s="80" t="s">
        <v>1263</v>
      </c>
      <c r="U390" s="61">
        <v>1.6101362963327551E-3</v>
      </c>
      <c r="V390" s="62">
        <v>1.2776807521086768E-3</v>
      </c>
      <c r="W390" s="30">
        <v>152957</v>
      </c>
      <c r="X390" s="63">
        <v>152957</v>
      </c>
      <c r="Y390" s="63">
        <v>305914</v>
      </c>
      <c r="Z390" s="67">
        <v>20314.060000000001</v>
      </c>
      <c r="AA390" s="68">
        <v>20314.060000000001</v>
      </c>
      <c r="AB390" s="68">
        <v>20314.060000000001</v>
      </c>
      <c r="AC390" s="68">
        <v>20314.060000000001</v>
      </c>
      <c r="AD390" s="66">
        <v>81256.23</v>
      </c>
      <c r="AE390" s="67">
        <v>37726.11</v>
      </c>
      <c r="AF390" s="68">
        <v>37726.11</v>
      </c>
      <c r="AG390" s="68">
        <v>37726.11</v>
      </c>
      <c r="AH390" s="68">
        <v>37726.11</v>
      </c>
      <c r="AI390" s="66">
        <v>150904.43</v>
      </c>
      <c r="AJ390" s="69">
        <v>538074.65999999992</v>
      </c>
      <c r="AK390" s="406" t="s">
        <v>1274</v>
      </c>
      <c r="AL390" s="407">
        <v>58134.265874579767</v>
      </c>
      <c r="AM390" s="434">
        <f t="shared" ref="AM390:AM453" si="248">+Y390/(1-$AO$2)</f>
        <v>328939.78494623658</v>
      </c>
      <c r="AN390" s="435">
        <f t="shared" ref="AN390:AN453" si="249">+AD390/(1-$AO$2)</f>
        <v>87372.290322580651</v>
      </c>
      <c r="AO390" s="436">
        <f t="shared" ref="AO390:AO453" si="250">+AI390/(1-$AO$2)</f>
        <v>162262.82795698926</v>
      </c>
      <c r="AP390" s="437">
        <f t="shared" ref="AP390:AR453" si="251">+ROUND(AM390/$AL390,$AV$2)</f>
        <v>5.66</v>
      </c>
      <c r="AQ390" s="438">
        <f t="shared" si="251"/>
        <v>1.5</v>
      </c>
      <c r="AR390" s="438">
        <f t="shared" si="251"/>
        <v>2.79</v>
      </c>
      <c r="AS390" s="443">
        <f t="shared" ref="AS390:AS453" si="252">+AP390+AQ390+AR390</f>
        <v>9.9499999999999993</v>
      </c>
      <c r="AT390" s="437">
        <f t="shared" ref="AT390:AT453" si="253">+ROUND(Y390/$AL390,$AV$2)</f>
        <v>5.26</v>
      </c>
      <c r="AU390" s="438">
        <f t="shared" ref="AU390:AU453" si="254">+ROUND(AD390/$AL390,$AV$2)</f>
        <v>1.4</v>
      </c>
      <c r="AV390" s="438">
        <f t="shared" ref="AV390:AV453" si="255">+ROUND(AI390/$AL390,$AV$2)</f>
        <v>2.6</v>
      </c>
      <c r="AW390" s="444">
        <f t="shared" ref="AW390:AW453" si="256">+AT390+AU390+AV390</f>
        <v>9.26</v>
      </c>
      <c r="AX390" s="441">
        <f t="shared" ref="AX390:AX453" si="257">+$AT390</f>
        <v>5.26</v>
      </c>
      <c r="AY390" s="70">
        <f t="shared" ref="AY390:AY453" si="258">4-BQ390</f>
        <v>4</v>
      </c>
      <c r="AZ390" s="438">
        <f t="shared" si="235"/>
        <v>0.35</v>
      </c>
      <c r="BA390" s="442">
        <f t="shared" si="236"/>
        <v>0.65</v>
      </c>
      <c r="BB390" s="438">
        <f t="shared" ref="BB390:BB453" si="259">+$AT390</f>
        <v>5.26</v>
      </c>
      <c r="BC390" s="70">
        <v>4</v>
      </c>
      <c r="BD390" s="438">
        <f t="shared" si="237"/>
        <v>0.35</v>
      </c>
      <c r="BE390" s="442">
        <f t="shared" si="238"/>
        <v>0.65</v>
      </c>
      <c r="BF390" s="438">
        <f t="shared" ref="BF390:BF453" si="260">+$AT390</f>
        <v>5.26</v>
      </c>
      <c r="BG390" s="70">
        <v>4</v>
      </c>
      <c r="BH390" s="438">
        <f t="shared" si="239"/>
        <v>0.35</v>
      </c>
      <c r="BI390" s="442">
        <f t="shared" si="240"/>
        <v>0.65</v>
      </c>
      <c r="BJ390" s="438">
        <f t="shared" ref="BJ390:BJ453" si="261">+$AT390</f>
        <v>5.26</v>
      </c>
      <c r="BK390" s="70">
        <v>4</v>
      </c>
      <c r="BL390" s="438">
        <f t="shared" si="241"/>
        <v>0.35</v>
      </c>
      <c r="BM390" s="442">
        <f t="shared" si="242"/>
        <v>0.65</v>
      </c>
      <c r="BN390" s="93">
        <v>0</v>
      </c>
      <c r="BO390" s="93">
        <f>+INDEX(FY2018_ALL_Targets!DV:DV,MATCH('Final Comp Values'!C390,FY2018_ALL_Targets!B:B,0))</f>
        <v>0</v>
      </c>
      <c r="BP390" s="93">
        <f>++INDEX(FY2018_ALL_Targets!DW:DW,MATCH('Final Comp Values'!C390,FY2018_ALL_Targets!B:B,0))</f>
        <v>0</v>
      </c>
      <c r="BQ390" s="539">
        <f>++INDEX(FY2018_ALL_Targets!DX:DX,MATCH('Final Comp Values'!$C390,FY2018_ALL_Targets!$B:$B,0))</f>
        <v>0</v>
      </c>
      <c r="BR390" s="437">
        <f t="shared" si="243"/>
        <v>0</v>
      </c>
      <c r="BS390" s="438">
        <f t="shared" si="244"/>
        <v>0</v>
      </c>
      <c r="BT390" s="543">
        <f t="shared" ref="BT390:BT453" si="262">+IF((BR390+BS390)=0,0,AL390*(BR390+BS390))</f>
        <v>0</v>
      </c>
      <c r="BU390" s="437">
        <f t="shared" ref="BU390:BU453" si="263">((AY390-BO390)*AZ390)+((AY390-BP390)*BA390)+AX390</f>
        <v>9.26</v>
      </c>
      <c r="BV390" s="438">
        <f t="shared" si="245"/>
        <v>538323.30199860863</v>
      </c>
      <c r="BW390" s="548">
        <f t="shared" ref="BW390:BW453" si="264">+BV390/$BV$519</f>
        <v>1.4520317232881821E-3</v>
      </c>
      <c r="BX390" s="437">
        <f t="shared" si="246"/>
        <v>0</v>
      </c>
      <c r="BY390" s="551">
        <f t="shared" si="247"/>
        <v>0</v>
      </c>
      <c r="BZ390" s="471">
        <f t="shared" ref="BZ390:BZ453" si="265">+BR390+BS390+BU390-AX390-AZ390-BA390-AZ390-BA390-AZ390-BA390-AZ390-BA390</f>
        <v>0</v>
      </c>
      <c r="CA390" s="469">
        <f t="shared" ref="CA390:CA453" si="266">+AJ390</f>
        <v>538074.65999999992</v>
      </c>
      <c r="CB390" s="471">
        <f t="shared" ref="CB390:CB453" si="267">+BV390+BX390</f>
        <v>538323.30199860863</v>
      </c>
      <c r="CC390" s="471">
        <f t="shared" ref="CC390:CC453" si="268">+BY390+BU390-AW390</f>
        <v>0</v>
      </c>
      <c r="CD390" s="474">
        <f t="shared" ref="CD390:CD453" si="269">+(CC390/AW390)*AJ390</f>
        <v>0</v>
      </c>
      <c r="CE390" s="474">
        <f t="shared" ref="CE390:CE453" si="270">+CB390-CA390</f>
        <v>248.64199860871304</v>
      </c>
      <c r="CF390" s="472">
        <f t="shared" ref="CF390:CF453" si="271">+CD390-CE390</f>
        <v>-248.64199860871304</v>
      </c>
      <c r="CG390" s="473">
        <f t="shared" ref="CG390:CG453" si="272">+BT390/AJ390</f>
        <v>0</v>
      </c>
    </row>
    <row r="391" spans="1:85" s="71" customFormat="1" ht="15.75" customHeight="1" x14ac:dyDescent="0.25">
      <c r="A391" s="119">
        <v>1004798</v>
      </c>
      <c r="B391" s="120">
        <v>5211</v>
      </c>
      <c r="C391" s="120">
        <v>455689</v>
      </c>
      <c r="D391" s="120" t="s">
        <v>1267</v>
      </c>
      <c r="E391" s="121" t="s">
        <v>1029</v>
      </c>
      <c r="F391" s="121" t="s">
        <v>1428</v>
      </c>
      <c r="G391" s="122" t="s">
        <v>1260</v>
      </c>
      <c r="H391" s="123" t="s">
        <v>1429</v>
      </c>
      <c r="I391" s="70" t="s">
        <v>35</v>
      </c>
      <c r="J391" s="70" t="s">
        <v>1262</v>
      </c>
      <c r="K391" s="70" t="s">
        <v>35</v>
      </c>
      <c r="L391" s="70"/>
      <c r="M391" s="70"/>
      <c r="N391" s="77"/>
      <c r="O391" s="70">
        <v>1004798</v>
      </c>
      <c r="P391" s="78">
        <v>20664</v>
      </c>
      <c r="Q391" s="79">
        <v>41640</v>
      </c>
      <c r="R391" s="79">
        <v>42004</v>
      </c>
      <c r="S391" s="78">
        <v>20664</v>
      </c>
      <c r="T391" s="80" t="s">
        <v>1263</v>
      </c>
      <c r="U391" s="61">
        <v>2.6486114016414622E-3</v>
      </c>
      <c r="V391" s="62">
        <v>2.1017349993292227E-3</v>
      </c>
      <c r="W391" s="30">
        <v>251607</v>
      </c>
      <c r="X391" s="63">
        <v>251607</v>
      </c>
      <c r="Y391" s="63">
        <v>503214</v>
      </c>
      <c r="Z391" s="67">
        <v>33415.83</v>
      </c>
      <c r="AA391" s="68">
        <v>33415.83</v>
      </c>
      <c r="AB391" s="68">
        <v>33415.83</v>
      </c>
      <c r="AC391" s="68">
        <v>33415.83</v>
      </c>
      <c r="AD391" s="66">
        <v>133663.32999999999</v>
      </c>
      <c r="AE391" s="67">
        <v>62057.98</v>
      </c>
      <c r="AF391" s="68">
        <v>62057.98</v>
      </c>
      <c r="AG391" s="68">
        <v>62057.98</v>
      </c>
      <c r="AH391" s="68">
        <v>62057.98</v>
      </c>
      <c r="AI391" s="66">
        <v>248231.9</v>
      </c>
      <c r="AJ391" s="69">
        <v>885109.23</v>
      </c>
      <c r="AK391" s="406" t="s">
        <v>1267</v>
      </c>
      <c r="AL391" s="407">
        <v>54327.030754892119</v>
      </c>
      <c r="AM391" s="434">
        <f t="shared" si="248"/>
        <v>541090.32258064521</v>
      </c>
      <c r="AN391" s="435">
        <f t="shared" si="249"/>
        <v>143724.01075268816</v>
      </c>
      <c r="AO391" s="436">
        <f t="shared" si="250"/>
        <v>266916.02150537638</v>
      </c>
      <c r="AP391" s="437">
        <f t="shared" si="251"/>
        <v>9.9600000000000009</v>
      </c>
      <c r="AQ391" s="438">
        <f t="shared" si="251"/>
        <v>2.65</v>
      </c>
      <c r="AR391" s="438">
        <f t="shared" si="251"/>
        <v>4.91</v>
      </c>
      <c r="AS391" s="443">
        <f t="shared" si="252"/>
        <v>17.520000000000003</v>
      </c>
      <c r="AT391" s="437">
        <f t="shared" si="253"/>
        <v>9.26</v>
      </c>
      <c r="AU391" s="438">
        <f t="shared" si="254"/>
        <v>2.46</v>
      </c>
      <c r="AV391" s="438">
        <f t="shared" si="255"/>
        <v>4.57</v>
      </c>
      <c r="AW391" s="444">
        <f t="shared" si="256"/>
        <v>16.29</v>
      </c>
      <c r="AX391" s="441">
        <f t="shared" si="257"/>
        <v>9.26</v>
      </c>
      <c r="AY391" s="70">
        <f t="shared" si="258"/>
        <v>4</v>
      </c>
      <c r="AZ391" s="438">
        <f t="shared" si="235"/>
        <v>0.62</v>
      </c>
      <c r="BA391" s="442">
        <f t="shared" si="236"/>
        <v>1.1399999999999999</v>
      </c>
      <c r="BB391" s="438">
        <f t="shared" si="259"/>
        <v>9.26</v>
      </c>
      <c r="BC391" s="70">
        <v>4</v>
      </c>
      <c r="BD391" s="438">
        <f t="shared" si="237"/>
        <v>0.62</v>
      </c>
      <c r="BE391" s="442">
        <f t="shared" si="238"/>
        <v>1.1399999999999999</v>
      </c>
      <c r="BF391" s="438">
        <f t="shared" si="260"/>
        <v>9.26</v>
      </c>
      <c r="BG391" s="70">
        <v>4</v>
      </c>
      <c r="BH391" s="438">
        <f t="shared" si="239"/>
        <v>0.62</v>
      </c>
      <c r="BI391" s="442">
        <f t="shared" si="240"/>
        <v>1.1399999999999999</v>
      </c>
      <c r="BJ391" s="438">
        <f t="shared" si="261"/>
        <v>9.26</v>
      </c>
      <c r="BK391" s="70">
        <v>4</v>
      </c>
      <c r="BL391" s="438">
        <f t="shared" si="241"/>
        <v>0.62</v>
      </c>
      <c r="BM391" s="442">
        <f t="shared" si="242"/>
        <v>1.1399999999999999</v>
      </c>
      <c r="BN391" s="93">
        <v>0</v>
      </c>
      <c r="BO391" s="93">
        <f>+INDEX(FY2018_ALL_Targets!DV:DV,MATCH('Final Comp Values'!C391,FY2018_ALL_Targets!B:B,0))</f>
        <v>0</v>
      </c>
      <c r="BP391" s="93">
        <f>++INDEX(FY2018_ALL_Targets!DW:DW,MATCH('Final Comp Values'!C391,FY2018_ALL_Targets!B:B,0))</f>
        <v>0</v>
      </c>
      <c r="BQ391" s="539">
        <f>++INDEX(FY2018_ALL_Targets!DX:DX,MATCH('Final Comp Values'!$C391,FY2018_ALL_Targets!$B:$B,0))</f>
        <v>0</v>
      </c>
      <c r="BR391" s="437">
        <f t="shared" si="243"/>
        <v>0</v>
      </c>
      <c r="BS391" s="438">
        <f t="shared" si="244"/>
        <v>0</v>
      </c>
      <c r="BT391" s="543">
        <f t="shared" si="262"/>
        <v>0</v>
      </c>
      <c r="BU391" s="437">
        <f t="shared" si="263"/>
        <v>16.299999999999997</v>
      </c>
      <c r="BV391" s="438">
        <f t="shared" si="245"/>
        <v>885530.60130474134</v>
      </c>
      <c r="BW391" s="548">
        <f t="shared" si="264"/>
        <v>2.3885618925711433E-3</v>
      </c>
      <c r="BX391" s="437">
        <f t="shared" si="246"/>
        <v>0</v>
      </c>
      <c r="BY391" s="551">
        <f t="shared" si="247"/>
        <v>0</v>
      </c>
      <c r="BZ391" s="471">
        <f t="shared" si="265"/>
        <v>-1.9984014443252818E-15</v>
      </c>
      <c r="CA391" s="469">
        <f t="shared" si="266"/>
        <v>885109.23</v>
      </c>
      <c r="CB391" s="471">
        <f t="shared" si="267"/>
        <v>885530.60130474134</v>
      </c>
      <c r="CC391" s="471">
        <f t="shared" si="268"/>
        <v>9.9999999999980105E-3</v>
      </c>
      <c r="CD391" s="474">
        <f t="shared" si="269"/>
        <v>543.34513812143882</v>
      </c>
      <c r="CE391" s="474">
        <f t="shared" si="270"/>
        <v>421.37130474136211</v>
      </c>
      <c r="CF391" s="472">
        <f t="shared" si="271"/>
        <v>121.97383338007671</v>
      </c>
      <c r="CG391" s="473">
        <f t="shared" si="272"/>
        <v>0</v>
      </c>
    </row>
    <row r="392" spans="1:85" s="71" customFormat="1" ht="15.75" customHeight="1" x14ac:dyDescent="0.25">
      <c r="A392" s="119">
        <v>1014952</v>
      </c>
      <c r="B392" s="120">
        <v>102667</v>
      </c>
      <c r="C392" s="120">
        <v>676114</v>
      </c>
      <c r="D392" s="120" t="s">
        <v>1258</v>
      </c>
      <c r="E392" s="121" t="s">
        <v>416</v>
      </c>
      <c r="F392" s="121" t="s">
        <v>1428</v>
      </c>
      <c r="G392" s="122" t="s">
        <v>1260</v>
      </c>
      <c r="H392" s="123" t="s">
        <v>1429</v>
      </c>
      <c r="I392" s="70" t="s">
        <v>35</v>
      </c>
      <c r="J392" s="70" t="s">
        <v>1262</v>
      </c>
      <c r="K392" s="70" t="s">
        <v>35</v>
      </c>
      <c r="L392" s="70"/>
      <c r="M392" s="70"/>
      <c r="N392" s="77"/>
      <c r="O392" s="70">
        <v>1014952</v>
      </c>
      <c r="P392" s="78">
        <v>14215</v>
      </c>
      <c r="Q392" s="79">
        <v>41640</v>
      </c>
      <c r="R392" s="79">
        <v>42004</v>
      </c>
      <c r="S392" s="78">
        <v>14215</v>
      </c>
      <c r="T392" s="80" t="s">
        <v>1263</v>
      </c>
      <c r="U392" s="61">
        <v>1.8220098274454794E-3</v>
      </c>
      <c r="V392" s="62">
        <v>1.4458073468575736E-3</v>
      </c>
      <c r="W392" s="30">
        <v>173084</v>
      </c>
      <c r="X392" s="63">
        <v>173084</v>
      </c>
      <c r="Y392" s="63">
        <v>346168</v>
      </c>
      <c r="Z392" s="67">
        <v>22987.13</v>
      </c>
      <c r="AA392" s="68">
        <v>22987.13</v>
      </c>
      <c r="AB392" s="68">
        <v>22987.13</v>
      </c>
      <c r="AC392" s="68">
        <v>22987.13</v>
      </c>
      <c r="AD392" s="66">
        <v>91948.52</v>
      </c>
      <c r="AE392" s="67">
        <v>42690.39</v>
      </c>
      <c r="AF392" s="68">
        <v>42690.39</v>
      </c>
      <c r="AG392" s="68">
        <v>42690.39</v>
      </c>
      <c r="AH392" s="68">
        <v>42690.39</v>
      </c>
      <c r="AI392" s="66">
        <v>170761.54</v>
      </c>
      <c r="AJ392" s="69">
        <v>608878.06000000006</v>
      </c>
      <c r="AK392" s="406" t="s">
        <v>1258</v>
      </c>
      <c r="AL392" s="407">
        <v>61126.054988709904</v>
      </c>
      <c r="AM392" s="434">
        <f t="shared" si="248"/>
        <v>372223.65591397852</v>
      </c>
      <c r="AN392" s="435">
        <f t="shared" si="249"/>
        <v>98869.376344086035</v>
      </c>
      <c r="AO392" s="436">
        <f t="shared" si="250"/>
        <v>183614.55913978498</v>
      </c>
      <c r="AP392" s="437">
        <f t="shared" si="251"/>
        <v>6.09</v>
      </c>
      <c r="AQ392" s="438">
        <f t="shared" si="251"/>
        <v>1.62</v>
      </c>
      <c r="AR392" s="438">
        <f t="shared" si="251"/>
        <v>3</v>
      </c>
      <c r="AS392" s="443">
        <f t="shared" si="252"/>
        <v>10.71</v>
      </c>
      <c r="AT392" s="437">
        <f t="shared" si="253"/>
        <v>5.66</v>
      </c>
      <c r="AU392" s="438">
        <f t="shared" si="254"/>
        <v>1.5</v>
      </c>
      <c r="AV392" s="438">
        <f t="shared" si="255"/>
        <v>2.79</v>
      </c>
      <c r="AW392" s="444">
        <f t="shared" si="256"/>
        <v>9.9499999999999993</v>
      </c>
      <c r="AX392" s="441">
        <f t="shared" si="257"/>
        <v>5.66</v>
      </c>
      <c r="AY392" s="70">
        <f t="shared" si="258"/>
        <v>4</v>
      </c>
      <c r="AZ392" s="438">
        <f t="shared" si="235"/>
        <v>0.38</v>
      </c>
      <c r="BA392" s="442">
        <f t="shared" si="236"/>
        <v>0.7</v>
      </c>
      <c r="BB392" s="438">
        <f t="shared" si="259"/>
        <v>5.66</v>
      </c>
      <c r="BC392" s="70">
        <v>4</v>
      </c>
      <c r="BD392" s="438">
        <f t="shared" si="237"/>
        <v>0.38</v>
      </c>
      <c r="BE392" s="442">
        <f t="shared" si="238"/>
        <v>0.7</v>
      </c>
      <c r="BF392" s="438">
        <f t="shared" si="260"/>
        <v>5.66</v>
      </c>
      <c r="BG392" s="70">
        <v>4</v>
      </c>
      <c r="BH392" s="438">
        <f t="shared" si="239"/>
        <v>0.38</v>
      </c>
      <c r="BI392" s="442">
        <f t="shared" si="240"/>
        <v>0.7</v>
      </c>
      <c r="BJ392" s="438">
        <f t="shared" si="261"/>
        <v>5.66</v>
      </c>
      <c r="BK392" s="70">
        <v>4</v>
      </c>
      <c r="BL392" s="438">
        <f t="shared" si="241"/>
        <v>0.38</v>
      </c>
      <c r="BM392" s="442">
        <f t="shared" si="242"/>
        <v>0.7</v>
      </c>
      <c r="BN392" s="93">
        <v>0</v>
      </c>
      <c r="BO392" s="93">
        <f>+INDEX(FY2018_ALL_Targets!DV:DV,MATCH('Final Comp Values'!C392,FY2018_ALL_Targets!B:B,0))</f>
        <v>0</v>
      </c>
      <c r="BP392" s="93">
        <f>++INDEX(FY2018_ALL_Targets!DW:DW,MATCH('Final Comp Values'!C392,FY2018_ALL_Targets!B:B,0))</f>
        <v>0</v>
      </c>
      <c r="BQ392" s="539">
        <f>++INDEX(FY2018_ALL_Targets!DX:DX,MATCH('Final Comp Values'!$C392,FY2018_ALL_Targets!$B:$B,0))</f>
        <v>0</v>
      </c>
      <c r="BR392" s="437">
        <f t="shared" si="243"/>
        <v>0</v>
      </c>
      <c r="BS392" s="438">
        <f t="shared" si="244"/>
        <v>0</v>
      </c>
      <c r="BT392" s="543">
        <f t="shared" si="262"/>
        <v>0</v>
      </c>
      <c r="BU392" s="437">
        <f t="shared" si="263"/>
        <v>9.98</v>
      </c>
      <c r="BV392" s="438">
        <f t="shared" si="245"/>
        <v>610038.0287873249</v>
      </c>
      <c r="BW392" s="548">
        <f t="shared" si="264"/>
        <v>1.6454694918884905E-3</v>
      </c>
      <c r="BX392" s="437">
        <f t="shared" si="246"/>
        <v>0</v>
      </c>
      <c r="BY392" s="551">
        <f t="shared" si="247"/>
        <v>0</v>
      </c>
      <c r="BZ392" s="471">
        <f t="shared" si="265"/>
        <v>0</v>
      </c>
      <c r="CA392" s="469">
        <f t="shared" si="266"/>
        <v>608878.06000000006</v>
      </c>
      <c r="CB392" s="471">
        <f t="shared" si="267"/>
        <v>610038.0287873249</v>
      </c>
      <c r="CC392" s="471">
        <f t="shared" si="268"/>
        <v>3.0000000000001137E-2</v>
      </c>
      <c r="CD392" s="474">
        <f t="shared" si="269"/>
        <v>1835.8132462312255</v>
      </c>
      <c r="CE392" s="474">
        <f t="shared" si="270"/>
        <v>1159.9687873248477</v>
      </c>
      <c r="CF392" s="472">
        <f t="shared" si="271"/>
        <v>675.84445890637789</v>
      </c>
      <c r="CG392" s="473">
        <f t="shared" si="272"/>
        <v>0</v>
      </c>
    </row>
    <row r="393" spans="1:85" s="71" customFormat="1" ht="15.75" customHeight="1" x14ac:dyDescent="0.25">
      <c r="A393" s="119">
        <v>1026577</v>
      </c>
      <c r="B393" s="120">
        <v>4758</v>
      </c>
      <c r="C393" s="120">
        <v>455528</v>
      </c>
      <c r="D393" s="120" t="s">
        <v>1408</v>
      </c>
      <c r="E393" s="121" t="s">
        <v>814</v>
      </c>
      <c r="F393" s="121" t="s">
        <v>1428</v>
      </c>
      <c r="G393" s="122" t="s">
        <v>1260</v>
      </c>
      <c r="H393" s="123" t="s">
        <v>1429</v>
      </c>
      <c r="I393" s="70" t="s">
        <v>35</v>
      </c>
      <c r="J393" s="70" t="s">
        <v>35</v>
      </c>
      <c r="K393" s="70" t="s">
        <v>1262</v>
      </c>
      <c r="L393" s="70"/>
      <c r="M393" s="70"/>
      <c r="N393" s="77"/>
      <c r="O393" s="70">
        <v>1013395</v>
      </c>
      <c r="P393" s="78">
        <v>31712</v>
      </c>
      <c r="Q393" s="79">
        <v>41518</v>
      </c>
      <c r="R393" s="79">
        <v>41882</v>
      </c>
      <c r="S393" s="78">
        <v>31712</v>
      </c>
      <c r="T393" s="80" t="s">
        <v>1265</v>
      </c>
      <c r="U393" s="61">
        <v>4.0646905133978929E-3</v>
      </c>
      <c r="V393" s="62">
        <v>3.2254268437247537E-3</v>
      </c>
      <c r="W393" s="30">
        <v>386129</v>
      </c>
      <c r="X393" s="63">
        <v>386129</v>
      </c>
      <c r="Y393" s="63">
        <v>772258</v>
      </c>
      <c r="Z393" s="67">
        <v>51281.599999999999</v>
      </c>
      <c r="AA393" s="68">
        <v>51281.599999999999</v>
      </c>
      <c r="AB393" s="68">
        <v>51281.599999999999</v>
      </c>
      <c r="AC393" s="68">
        <v>51281.599999999999</v>
      </c>
      <c r="AD393" s="66">
        <v>205126.38</v>
      </c>
      <c r="AE393" s="67">
        <v>95237.25</v>
      </c>
      <c r="AF393" s="68">
        <v>95237.25</v>
      </c>
      <c r="AG393" s="68">
        <v>95237.25</v>
      </c>
      <c r="AH393" s="68">
        <v>95237.25</v>
      </c>
      <c r="AI393" s="66">
        <v>380949</v>
      </c>
      <c r="AJ393" s="69">
        <v>1358333.38</v>
      </c>
      <c r="AK393" s="406" t="s">
        <v>1408</v>
      </c>
      <c r="AL393" s="407">
        <v>35334.891869185936</v>
      </c>
      <c r="AM393" s="434">
        <f t="shared" si="248"/>
        <v>830384.94623655919</v>
      </c>
      <c r="AN393" s="435">
        <f t="shared" si="249"/>
        <v>220566.00000000003</v>
      </c>
      <c r="AO393" s="436">
        <f t="shared" si="250"/>
        <v>409622.58064516133</v>
      </c>
      <c r="AP393" s="437">
        <f t="shared" si="251"/>
        <v>23.5</v>
      </c>
      <c r="AQ393" s="438">
        <f t="shared" si="251"/>
        <v>6.24</v>
      </c>
      <c r="AR393" s="438">
        <f t="shared" si="251"/>
        <v>11.59</v>
      </c>
      <c r="AS393" s="443">
        <f t="shared" si="252"/>
        <v>41.33</v>
      </c>
      <c r="AT393" s="437">
        <f t="shared" si="253"/>
        <v>21.86</v>
      </c>
      <c r="AU393" s="438">
        <f t="shared" si="254"/>
        <v>5.81</v>
      </c>
      <c r="AV393" s="438">
        <f t="shared" si="255"/>
        <v>10.78</v>
      </c>
      <c r="AW393" s="444">
        <f t="shared" si="256"/>
        <v>38.449999999999996</v>
      </c>
      <c r="AX393" s="441">
        <f t="shared" si="257"/>
        <v>21.86</v>
      </c>
      <c r="AY393" s="70">
        <f t="shared" si="258"/>
        <v>4</v>
      </c>
      <c r="AZ393" s="438">
        <f t="shared" si="235"/>
        <v>1.45</v>
      </c>
      <c r="BA393" s="442">
        <f t="shared" si="236"/>
        <v>2.7</v>
      </c>
      <c r="BB393" s="438">
        <f t="shared" si="259"/>
        <v>21.86</v>
      </c>
      <c r="BC393" s="70">
        <v>4</v>
      </c>
      <c r="BD393" s="438">
        <f t="shared" si="237"/>
        <v>1.45</v>
      </c>
      <c r="BE393" s="442">
        <f t="shared" si="238"/>
        <v>2.7</v>
      </c>
      <c r="BF393" s="438">
        <f t="shared" si="260"/>
        <v>21.86</v>
      </c>
      <c r="BG393" s="70">
        <v>4</v>
      </c>
      <c r="BH393" s="438">
        <f t="shared" si="239"/>
        <v>1.45</v>
      </c>
      <c r="BI393" s="442">
        <f t="shared" si="240"/>
        <v>2.7</v>
      </c>
      <c r="BJ393" s="438">
        <f t="shared" si="261"/>
        <v>21.86</v>
      </c>
      <c r="BK393" s="70">
        <v>4</v>
      </c>
      <c r="BL393" s="438">
        <f t="shared" si="241"/>
        <v>1.45</v>
      </c>
      <c r="BM393" s="442">
        <f t="shared" si="242"/>
        <v>2.7</v>
      </c>
      <c r="BN393" s="93">
        <v>0</v>
      </c>
      <c r="BO393" s="93">
        <f>+INDEX(FY2018_ALL_Targets!DV:DV,MATCH('Final Comp Values'!C393,FY2018_ALL_Targets!B:B,0))</f>
        <v>0</v>
      </c>
      <c r="BP393" s="93">
        <f>++INDEX(FY2018_ALL_Targets!DW:DW,MATCH('Final Comp Values'!C393,FY2018_ALL_Targets!B:B,0))</f>
        <v>0</v>
      </c>
      <c r="BQ393" s="539">
        <f>++INDEX(FY2018_ALL_Targets!DX:DX,MATCH('Final Comp Values'!$C393,FY2018_ALL_Targets!$B:$B,0))</f>
        <v>0</v>
      </c>
      <c r="BR393" s="437">
        <f t="shared" si="243"/>
        <v>0</v>
      </c>
      <c r="BS393" s="438">
        <f t="shared" si="244"/>
        <v>0</v>
      </c>
      <c r="BT393" s="543">
        <f t="shared" si="262"/>
        <v>0</v>
      </c>
      <c r="BU393" s="437">
        <f t="shared" si="263"/>
        <v>38.46</v>
      </c>
      <c r="BV393" s="438">
        <f t="shared" si="245"/>
        <v>1358979.9412888912</v>
      </c>
      <c r="BW393" s="548">
        <f t="shared" si="264"/>
        <v>3.6656075981434692E-3</v>
      </c>
      <c r="BX393" s="437">
        <f t="shared" si="246"/>
        <v>0</v>
      </c>
      <c r="BY393" s="551">
        <f t="shared" si="247"/>
        <v>0</v>
      </c>
      <c r="BZ393" s="471">
        <f t="shared" si="265"/>
        <v>3.5527136788005009E-15</v>
      </c>
      <c r="CA393" s="469">
        <f t="shared" si="266"/>
        <v>1358333.38</v>
      </c>
      <c r="CB393" s="471">
        <f t="shared" si="267"/>
        <v>1358979.9412888912</v>
      </c>
      <c r="CC393" s="471">
        <f t="shared" si="268"/>
        <v>1.0000000000005116E-2</v>
      </c>
      <c r="CD393" s="474">
        <f t="shared" si="269"/>
        <v>353.27266059836018</v>
      </c>
      <c r="CE393" s="474">
        <f t="shared" si="270"/>
        <v>646.56128889136016</v>
      </c>
      <c r="CF393" s="472">
        <f t="shared" si="271"/>
        <v>-293.28862829299999</v>
      </c>
      <c r="CG393" s="473">
        <f t="shared" si="272"/>
        <v>0</v>
      </c>
    </row>
    <row r="394" spans="1:85" s="71" customFormat="1" ht="15.75" customHeight="1" x14ac:dyDescent="0.25">
      <c r="A394" s="119">
        <v>1026582</v>
      </c>
      <c r="B394" s="120">
        <v>5042</v>
      </c>
      <c r="C394" s="120">
        <v>675396</v>
      </c>
      <c r="D394" s="120" t="s">
        <v>1408</v>
      </c>
      <c r="E394" s="121" t="s">
        <v>314</v>
      </c>
      <c r="F394" s="121" t="s">
        <v>1428</v>
      </c>
      <c r="G394" s="122" t="s">
        <v>1260</v>
      </c>
      <c r="H394" s="123" t="s">
        <v>1429</v>
      </c>
      <c r="I394" s="70" t="s">
        <v>35</v>
      </c>
      <c r="J394" s="70" t="s">
        <v>35</v>
      </c>
      <c r="K394" s="70" t="s">
        <v>1262</v>
      </c>
      <c r="L394" s="70"/>
      <c r="M394" s="70"/>
      <c r="N394" s="77"/>
      <c r="O394" s="70">
        <v>1012900</v>
      </c>
      <c r="P394" s="78">
        <v>23544</v>
      </c>
      <c r="Q394" s="79">
        <v>41518</v>
      </c>
      <c r="R394" s="79">
        <v>41882</v>
      </c>
      <c r="S394" s="78">
        <v>23544</v>
      </c>
      <c r="T394" s="80" t="s">
        <v>1265</v>
      </c>
      <c r="U394" s="61">
        <v>3.0177558478632687E-3</v>
      </c>
      <c r="V394" s="62">
        <v>2.3946597379116926E-3</v>
      </c>
      <c r="W394" s="30">
        <v>286675</v>
      </c>
      <c r="X394" s="63">
        <v>286675</v>
      </c>
      <c r="Y394" s="63">
        <v>573350</v>
      </c>
      <c r="Z394" s="67">
        <v>38073.089999999997</v>
      </c>
      <c r="AA394" s="68">
        <v>38073.089999999997</v>
      </c>
      <c r="AB394" s="68">
        <v>38073.089999999997</v>
      </c>
      <c r="AC394" s="68">
        <v>38073.089999999997</v>
      </c>
      <c r="AD394" s="66">
        <v>152292.37</v>
      </c>
      <c r="AE394" s="67">
        <v>70707.17</v>
      </c>
      <c r="AF394" s="68">
        <v>70707.17</v>
      </c>
      <c r="AG394" s="68">
        <v>70707.17</v>
      </c>
      <c r="AH394" s="68">
        <v>70707.17</v>
      </c>
      <c r="AI394" s="66">
        <v>282828.68</v>
      </c>
      <c r="AJ394" s="69">
        <v>1008471.05</v>
      </c>
      <c r="AK394" s="406" t="s">
        <v>1408</v>
      </c>
      <c r="AL394" s="407">
        <v>35334.891869185936</v>
      </c>
      <c r="AM394" s="434">
        <f t="shared" si="248"/>
        <v>616505.37634408602</v>
      </c>
      <c r="AN394" s="435">
        <f t="shared" si="249"/>
        <v>163755.2365591398</v>
      </c>
      <c r="AO394" s="436">
        <f t="shared" si="250"/>
        <v>304116.86021505378</v>
      </c>
      <c r="AP394" s="437">
        <f t="shared" si="251"/>
        <v>17.45</v>
      </c>
      <c r="AQ394" s="438">
        <f t="shared" si="251"/>
        <v>4.63</v>
      </c>
      <c r="AR394" s="438">
        <f t="shared" si="251"/>
        <v>8.61</v>
      </c>
      <c r="AS394" s="443">
        <f t="shared" si="252"/>
        <v>30.689999999999998</v>
      </c>
      <c r="AT394" s="437">
        <f t="shared" si="253"/>
        <v>16.23</v>
      </c>
      <c r="AU394" s="438">
        <f t="shared" si="254"/>
        <v>4.3099999999999996</v>
      </c>
      <c r="AV394" s="438">
        <f t="shared" si="255"/>
        <v>8</v>
      </c>
      <c r="AW394" s="444">
        <f t="shared" si="256"/>
        <v>28.54</v>
      </c>
      <c r="AX394" s="441">
        <f t="shared" si="257"/>
        <v>16.23</v>
      </c>
      <c r="AY394" s="70">
        <f t="shared" si="258"/>
        <v>4</v>
      </c>
      <c r="AZ394" s="438">
        <f t="shared" si="235"/>
        <v>1.08</v>
      </c>
      <c r="BA394" s="442">
        <f t="shared" si="236"/>
        <v>2</v>
      </c>
      <c r="BB394" s="438">
        <f t="shared" si="259"/>
        <v>16.23</v>
      </c>
      <c r="BC394" s="70">
        <v>4</v>
      </c>
      <c r="BD394" s="438">
        <f t="shared" si="237"/>
        <v>1.08</v>
      </c>
      <c r="BE394" s="442">
        <f t="shared" si="238"/>
        <v>2</v>
      </c>
      <c r="BF394" s="438">
        <f t="shared" si="260"/>
        <v>16.23</v>
      </c>
      <c r="BG394" s="70">
        <v>4</v>
      </c>
      <c r="BH394" s="438">
        <f t="shared" si="239"/>
        <v>1.08</v>
      </c>
      <c r="BI394" s="442">
        <f t="shared" si="240"/>
        <v>2</v>
      </c>
      <c r="BJ394" s="438">
        <f t="shared" si="261"/>
        <v>16.23</v>
      </c>
      <c r="BK394" s="70">
        <v>4</v>
      </c>
      <c r="BL394" s="438">
        <f t="shared" si="241"/>
        <v>1.08</v>
      </c>
      <c r="BM394" s="442">
        <f t="shared" si="242"/>
        <v>2</v>
      </c>
      <c r="BN394" s="93">
        <v>0</v>
      </c>
      <c r="BO394" s="93">
        <f>+INDEX(FY2018_ALL_Targets!DV:DV,MATCH('Final Comp Values'!C394,FY2018_ALL_Targets!B:B,0))</f>
        <v>0</v>
      </c>
      <c r="BP394" s="93">
        <f>++INDEX(FY2018_ALL_Targets!DW:DW,MATCH('Final Comp Values'!C394,FY2018_ALL_Targets!B:B,0))</f>
        <v>0</v>
      </c>
      <c r="BQ394" s="539">
        <f>++INDEX(FY2018_ALL_Targets!DX:DX,MATCH('Final Comp Values'!$C394,FY2018_ALL_Targets!$B:$B,0))</f>
        <v>0</v>
      </c>
      <c r="BR394" s="437">
        <f t="shared" si="243"/>
        <v>0</v>
      </c>
      <c r="BS394" s="438">
        <f t="shared" si="244"/>
        <v>0</v>
      </c>
      <c r="BT394" s="543">
        <f t="shared" si="262"/>
        <v>0</v>
      </c>
      <c r="BU394" s="437">
        <f t="shared" si="263"/>
        <v>28.55</v>
      </c>
      <c r="BV394" s="438">
        <f t="shared" si="245"/>
        <v>1008811.1628652585</v>
      </c>
      <c r="BW394" s="548">
        <f t="shared" si="264"/>
        <v>2.7210893636764443E-3</v>
      </c>
      <c r="BX394" s="437">
        <f t="shared" si="246"/>
        <v>0</v>
      </c>
      <c r="BY394" s="551">
        <f t="shared" si="247"/>
        <v>0</v>
      </c>
      <c r="BZ394" s="471">
        <f t="shared" si="265"/>
        <v>0</v>
      </c>
      <c r="CA394" s="469">
        <f t="shared" si="266"/>
        <v>1008471.05</v>
      </c>
      <c r="CB394" s="471">
        <f t="shared" si="267"/>
        <v>1008811.1628652585</v>
      </c>
      <c r="CC394" s="471">
        <f t="shared" si="268"/>
        <v>1.0000000000001563E-2</v>
      </c>
      <c r="CD394" s="474">
        <f t="shared" si="269"/>
        <v>353.3535564121085</v>
      </c>
      <c r="CE394" s="474">
        <f t="shared" si="270"/>
        <v>340.1128652584739</v>
      </c>
      <c r="CF394" s="472">
        <f t="shared" si="271"/>
        <v>13.2406911536346</v>
      </c>
      <c r="CG394" s="473">
        <f t="shared" si="272"/>
        <v>0</v>
      </c>
    </row>
    <row r="395" spans="1:85" s="71" customFormat="1" ht="15.75" customHeight="1" x14ac:dyDescent="0.25">
      <c r="A395" s="119">
        <v>1026641</v>
      </c>
      <c r="B395" s="120">
        <v>5232</v>
      </c>
      <c r="C395" s="120">
        <v>455917</v>
      </c>
      <c r="D395" s="120" t="s">
        <v>1297</v>
      </c>
      <c r="E395" s="121" t="s">
        <v>1045</v>
      </c>
      <c r="F395" s="121" t="s">
        <v>1428</v>
      </c>
      <c r="G395" s="122" t="s">
        <v>1260</v>
      </c>
      <c r="H395" s="123" t="s">
        <v>1429</v>
      </c>
      <c r="I395" s="70" t="s">
        <v>35</v>
      </c>
      <c r="J395" s="70" t="s">
        <v>35</v>
      </c>
      <c r="K395" s="70" t="s">
        <v>1262</v>
      </c>
      <c r="L395" s="70"/>
      <c r="M395" s="70"/>
      <c r="N395" s="77"/>
      <c r="O395" s="70">
        <v>1013382</v>
      </c>
      <c r="P395" s="78">
        <v>19054</v>
      </c>
      <c r="Q395" s="79">
        <v>41518</v>
      </c>
      <c r="R395" s="79">
        <v>41882</v>
      </c>
      <c r="S395" s="78">
        <v>19054</v>
      </c>
      <c r="T395" s="80" t="s">
        <v>1265</v>
      </c>
      <c r="U395" s="61">
        <v>2.4422494021910774E-3</v>
      </c>
      <c r="V395" s="62">
        <v>1.9379819336633279E-3</v>
      </c>
      <c r="W395" s="30">
        <v>232004</v>
      </c>
      <c r="X395" s="63">
        <v>232004</v>
      </c>
      <c r="Y395" s="63">
        <v>464008</v>
      </c>
      <c r="Z395" s="67">
        <v>30812.3</v>
      </c>
      <c r="AA395" s="68">
        <v>30812.3</v>
      </c>
      <c r="AB395" s="68">
        <v>30812.3</v>
      </c>
      <c r="AC395" s="68">
        <v>30812.3</v>
      </c>
      <c r="AD395" s="66">
        <v>123249.18</v>
      </c>
      <c r="AE395" s="67">
        <v>57222.84</v>
      </c>
      <c r="AF395" s="68">
        <v>57222.84</v>
      </c>
      <c r="AG395" s="68">
        <v>57222.84</v>
      </c>
      <c r="AH395" s="68">
        <v>57222.84</v>
      </c>
      <c r="AI395" s="66">
        <v>228891.34</v>
      </c>
      <c r="AJ395" s="69">
        <v>816148.5199999999</v>
      </c>
      <c r="AK395" s="406" t="s">
        <v>1297</v>
      </c>
      <c r="AL395" s="407">
        <v>39786.959998239028</v>
      </c>
      <c r="AM395" s="434">
        <f t="shared" si="248"/>
        <v>498933.33333333337</v>
      </c>
      <c r="AN395" s="435">
        <f t="shared" si="249"/>
        <v>132526</v>
      </c>
      <c r="AO395" s="436">
        <f t="shared" si="250"/>
        <v>246119.72043010753</v>
      </c>
      <c r="AP395" s="437">
        <f t="shared" si="251"/>
        <v>12.54</v>
      </c>
      <c r="AQ395" s="438">
        <f t="shared" si="251"/>
        <v>3.33</v>
      </c>
      <c r="AR395" s="438">
        <f t="shared" si="251"/>
        <v>6.19</v>
      </c>
      <c r="AS395" s="443">
        <f t="shared" si="252"/>
        <v>22.06</v>
      </c>
      <c r="AT395" s="437">
        <f t="shared" si="253"/>
        <v>11.66</v>
      </c>
      <c r="AU395" s="438">
        <f t="shared" si="254"/>
        <v>3.1</v>
      </c>
      <c r="AV395" s="438">
        <f t="shared" si="255"/>
        <v>5.75</v>
      </c>
      <c r="AW395" s="444">
        <f t="shared" si="256"/>
        <v>20.509999999999998</v>
      </c>
      <c r="AX395" s="441">
        <f t="shared" si="257"/>
        <v>11.66</v>
      </c>
      <c r="AY395" s="70">
        <f t="shared" si="258"/>
        <v>4</v>
      </c>
      <c r="AZ395" s="438">
        <f t="shared" si="235"/>
        <v>0.78</v>
      </c>
      <c r="BA395" s="442">
        <f t="shared" si="236"/>
        <v>1.44</v>
      </c>
      <c r="BB395" s="438">
        <f t="shared" si="259"/>
        <v>11.66</v>
      </c>
      <c r="BC395" s="70">
        <v>4</v>
      </c>
      <c r="BD395" s="438">
        <f t="shared" si="237"/>
        <v>0.78</v>
      </c>
      <c r="BE395" s="442">
        <f t="shared" si="238"/>
        <v>1.44</v>
      </c>
      <c r="BF395" s="438">
        <f t="shared" si="260"/>
        <v>11.66</v>
      </c>
      <c r="BG395" s="70">
        <v>4</v>
      </c>
      <c r="BH395" s="438">
        <f t="shared" si="239"/>
        <v>0.78</v>
      </c>
      <c r="BI395" s="442">
        <f t="shared" si="240"/>
        <v>1.44</v>
      </c>
      <c r="BJ395" s="438">
        <f t="shared" si="261"/>
        <v>11.66</v>
      </c>
      <c r="BK395" s="70">
        <v>4</v>
      </c>
      <c r="BL395" s="438">
        <f t="shared" si="241"/>
        <v>0.78</v>
      </c>
      <c r="BM395" s="442">
        <f t="shared" si="242"/>
        <v>1.44</v>
      </c>
      <c r="BN395" s="93">
        <v>0</v>
      </c>
      <c r="BO395" s="93">
        <f>+INDEX(FY2018_ALL_Targets!DV:DV,MATCH('Final Comp Values'!C395,FY2018_ALL_Targets!B:B,0))</f>
        <v>0</v>
      </c>
      <c r="BP395" s="93">
        <f>++INDEX(FY2018_ALL_Targets!DW:DW,MATCH('Final Comp Values'!C395,FY2018_ALL_Targets!B:B,0))</f>
        <v>0</v>
      </c>
      <c r="BQ395" s="539">
        <f>++INDEX(FY2018_ALL_Targets!DX:DX,MATCH('Final Comp Values'!$C395,FY2018_ALL_Targets!$B:$B,0))</f>
        <v>0</v>
      </c>
      <c r="BR395" s="437">
        <f t="shared" si="243"/>
        <v>0</v>
      </c>
      <c r="BS395" s="438">
        <f t="shared" si="244"/>
        <v>0</v>
      </c>
      <c r="BT395" s="543">
        <f t="shared" si="262"/>
        <v>0</v>
      </c>
      <c r="BU395" s="437">
        <f t="shared" si="263"/>
        <v>20.54</v>
      </c>
      <c r="BV395" s="438">
        <f t="shared" si="245"/>
        <v>817224.1583638296</v>
      </c>
      <c r="BW395" s="548">
        <f t="shared" si="264"/>
        <v>2.204317365746937E-3</v>
      </c>
      <c r="BX395" s="437">
        <f t="shared" si="246"/>
        <v>0</v>
      </c>
      <c r="BY395" s="551">
        <f t="shared" si="247"/>
        <v>0</v>
      </c>
      <c r="BZ395" s="471">
        <f t="shared" si="265"/>
        <v>0</v>
      </c>
      <c r="CA395" s="469">
        <f t="shared" si="266"/>
        <v>816148.5199999999</v>
      </c>
      <c r="CB395" s="471">
        <f t="shared" si="267"/>
        <v>817224.1583638296</v>
      </c>
      <c r="CC395" s="471">
        <f t="shared" si="268"/>
        <v>3.0000000000001137E-2</v>
      </c>
      <c r="CD395" s="474">
        <f t="shared" si="269"/>
        <v>1193.7813554364177</v>
      </c>
      <c r="CE395" s="474">
        <f t="shared" si="270"/>
        <v>1075.6383638296975</v>
      </c>
      <c r="CF395" s="472">
        <f t="shared" si="271"/>
        <v>118.14299160672022</v>
      </c>
      <c r="CG395" s="473">
        <f t="shared" si="272"/>
        <v>0</v>
      </c>
    </row>
    <row r="396" spans="1:85" s="71" customFormat="1" ht="15.75" customHeight="1" x14ac:dyDescent="0.25">
      <c r="A396" s="119">
        <v>1026665</v>
      </c>
      <c r="B396" s="120">
        <v>127</v>
      </c>
      <c r="C396" s="120">
        <v>675506</v>
      </c>
      <c r="D396" s="120" t="s">
        <v>1258</v>
      </c>
      <c r="E396" s="121" t="s">
        <v>158</v>
      </c>
      <c r="F396" s="121" t="s">
        <v>1428</v>
      </c>
      <c r="G396" s="122" t="s">
        <v>1260</v>
      </c>
      <c r="H396" s="123" t="s">
        <v>1429</v>
      </c>
      <c r="I396" s="70" t="s">
        <v>35</v>
      </c>
      <c r="J396" s="70" t="s">
        <v>35</v>
      </c>
      <c r="K396" s="70" t="s">
        <v>35</v>
      </c>
      <c r="L396" s="70"/>
      <c r="M396" s="70"/>
      <c r="N396" s="77"/>
      <c r="O396" s="70">
        <v>1014340</v>
      </c>
      <c r="P396" s="78">
        <v>7487</v>
      </c>
      <c r="Q396" s="79">
        <v>41518</v>
      </c>
      <c r="R396" s="79">
        <v>41882</v>
      </c>
      <c r="S396" s="78">
        <v>7487</v>
      </c>
      <c r="T396" s="80" t="s">
        <v>1265</v>
      </c>
      <c r="U396" s="61">
        <v>9.5964738502175905E-4</v>
      </c>
      <c r="V396" s="62">
        <v>7.6150261033574771E-4</v>
      </c>
      <c r="W396" s="30">
        <v>91163</v>
      </c>
      <c r="X396" s="63">
        <v>91163</v>
      </c>
      <c r="Y396" s="63">
        <v>182326</v>
      </c>
      <c r="Z396" s="67">
        <v>12107.26</v>
      </c>
      <c r="AA396" s="68">
        <v>12107.26</v>
      </c>
      <c r="AB396" s="68">
        <v>12107.26</v>
      </c>
      <c r="AC396" s="68">
        <v>12107.26</v>
      </c>
      <c r="AD396" s="66">
        <v>48429.02</v>
      </c>
      <c r="AE396" s="67">
        <v>22484.91</v>
      </c>
      <c r="AF396" s="68">
        <v>22484.91</v>
      </c>
      <c r="AG396" s="68">
        <v>22484.91</v>
      </c>
      <c r="AH396" s="68">
        <v>22484.91</v>
      </c>
      <c r="AI396" s="66">
        <v>89939.62</v>
      </c>
      <c r="AJ396" s="69">
        <v>320694.64</v>
      </c>
      <c r="AK396" s="406" t="s">
        <v>1258</v>
      </c>
      <c r="AL396" s="407">
        <v>61126.054988709904</v>
      </c>
      <c r="AM396" s="434">
        <f t="shared" si="248"/>
        <v>196049.4623655914</v>
      </c>
      <c r="AN396" s="435">
        <f t="shared" si="249"/>
        <v>52074.215053763444</v>
      </c>
      <c r="AO396" s="436">
        <f t="shared" si="250"/>
        <v>96709.268817204298</v>
      </c>
      <c r="AP396" s="437">
        <f t="shared" si="251"/>
        <v>3.21</v>
      </c>
      <c r="AQ396" s="438">
        <f t="shared" si="251"/>
        <v>0.85</v>
      </c>
      <c r="AR396" s="438">
        <f t="shared" si="251"/>
        <v>1.58</v>
      </c>
      <c r="AS396" s="443">
        <f t="shared" si="252"/>
        <v>5.64</v>
      </c>
      <c r="AT396" s="437">
        <f t="shared" si="253"/>
        <v>2.98</v>
      </c>
      <c r="AU396" s="438">
        <f t="shared" si="254"/>
        <v>0.79</v>
      </c>
      <c r="AV396" s="438">
        <f t="shared" si="255"/>
        <v>1.47</v>
      </c>
      <c r="AW396" s="444">
        <f t="shared" si="256"/>
        <v>5.24</v>
      </c>
      <c r="AX396" s="441">
        <f t="shared" si="257"/>
        <v>2.98</v>
      </c>
      <c r="AY396" s="70">
        <f t="shared" si="258"/>
        <v>4</v>
      </c>
      <c r="AZ396" s="438">
        <f t="shared" si="235"/>
        <v>0.2</v>
      </c>
      <c r="BA396" s="442">
        <f t="shared" si="236"/>
        <v>0.37</v>
      </c>
      <c r="BB396" s="438">
        <f t="shared" si="259"/>
        <v>2.98</v>
      </c>
      <c r="BC396" s="70">
        <v>4</v>
      </c>
      <c r="BD396" s="438">
        <f t="shared" si="237"/>
        <v>0.2</v>
      </c>
      <c r="BE396" s="442">
        <f t="shared" si="238"/>
        <v>0.37</v>
      </c>
      <c r="BF396" s="438">
        <f t="shared" si="260"/>
        <v>2.98</v>
      </c>
      <c r="BG396" s="70">
        <v>4</v>
      </c>
      <c r="BH396" s="438">
        <f t="shared" si="239"/>
        <v>0.2</v>
      </c>
      <c r="BI396" s="442">
        <f t="shared" si="240"/>
        <v>0.37</v>
      </c>
      <c r="BJ396" s="438">
        <f t="shared" si="261"/>
        <v>2.98</v>
      </c>
      <c r="BK396" s="70">
        <v>4</v>
      </c>
      <c r="BL396" s="438">
        <f t="shared" si="241"/>
        <v>0.2</v>
      </c>
      <c r="BM396" s="442">
        <f t="shared" si="242"/>
        <v>0.37</v>
      </c>
      <c r="BN396" s="93">
        <v>0</v>
      </c>
      <c r="BO396" s="93">
        <f>+INDEX(FY2018_ALL_Targets!DV:DV,MATCH('Final Comp Values'!C396,FY2018_ALL_Targets!B:B,0))</f>
        <v>0</v>
      </c>
      <c r="BP396" s="93">
        <f>++INDEX(FY2018_ALL_Targets!DW:DW,MATCH('Final Comp Values'!C396,FY2018_ALL_Targets!B:B,0))</f>
        <v>0</v>
      </c>
      <c r="BQ396" s="539">
        <f>++INDEX(FY2018_ALL_Targets!DX:DX,MATCH('Final Comp Values'!$C396,FY2018_ALL_Targets!$B:$B,0))</f>
        <v>0</v>
      </c>
      <c r="BR396" s="437">
        <f t="shared" si="243"/>
        <v>0</v>
      </c>
      <c r="BS396" s="438">
        <f t="shared" si="244"/>
        <v>0</v>
      </c>
      <c r="BT396" s="543">
        <f t="shared" si="262"/>
        <v>0</v>
      </c>
      <c r="BU396" s="437">
        <f t="shared" si="263"/>
        <v>5.26</v>
      </c>
      <c r="BV396" s="438">
        <f t="shared" si="245"/>
        <v>321523.04924061405</v>
      </c>
      <c r="BW396" s="548">
        <f t="shared" si="264"/>
        <v>8.6725145564463507E-4</v>
      </c>
      <c r="BX396" s="437">
        <f t="shared" si="246"/>
        <v>0</v>
      </c>
      <c r="BY396" s="551">
        <f t="shared" si="247"/>
        <v>0</v>
      </c>
      <c r="BZ396" s="471">
        <f t="shared" si="265"/>
        <v>0</v>
      </c>
      <c r="CA396" s="469">
        <f t="shared" si="266"/>
        <v>320694.64</v>
      </c>
      <c r="CB396" s="471">
        <f t="shared" si="267"/>
        <v>321523.04924061405</v>
      </c>
      <c r="CC396" s="471">
        <f t="shared" si="268"/>
        <v>1.9999999999999574E-2</v>
      </c>
      <c r="CD396" s="474">
        <f t="shared" si="269"/>
        <v>1224.0253435114244</v>
      </c>
      <c r="CE396" s="474">
        <f t="shared" si="270"/>
        <v>828.40924061404075</v>
      </c>
      <c r="CF396" s="472">
        <f t="shared" si="271"/>
        <v>395.6161028973836</v>
      </c>
      <c r="CG396" s="473">
        <f t="shared" si="272"/>
        <v>0</v>
      </c>
    </row>
    <row r="397" spans="1:85" s="71" customFormat="1" ht="15.75" customHeight="1" x14ac:dyDescent="0.25">
      <c r="A397" s="119">
        <v>1026666</v>
      </c>
      <c r="B397" s="120">
        <v>5207</v>
      </c>
      <c r="C397" s="120">
        <v>455804</v>
      </c>
      <c r="D397" s="120" t="s">
        <v>1267</v>
      </c>
      <c r="E397" s="121" t="s">
        <v>1025</v>
      </c>
      <c r="F397" s="121" t="s">
        <v>1428</v>
      </c>
      <c r="G397" s="122" t="s">
        <v>1260</v>
      </c>
      <c r="H397" s="123" t="s">
        <v>1429</v>
      </c>
      <c r="I397" s="70" t="s">
        <v>35</v>
      </c>
      <c r="J397" s="70" t="s">
        <v>35</v>
      </c>
      <c r="K397" s="70" t="s">
        <v>1262</v>
      </c>
      <c r="L397" s="70"/>
      <c r="M397" s="70"/>
      <c r="N397" s="77"/>
      <c r="O397" s="70">
        <v>1013374</v>
      </c>
      <c r="P397" s="78">
        <v>20319</v>
      </c>
      <c r="Q397" s="79">
        <v>41518</v>
      </c>
      <c r="R397" s="79">
        <v>41882</v>
      </c>
      <c r="S397" s="78">
        <v>20319</v>
      </c>
      <c r="T397" s="80" t="s">
        <v>1265</v>
      </c>
      <c r="U397" s="61">
        <v>2.6043909731878084E-3</v>
      </c>
      <c r="V397" s="62">
        <v>2.0666450566865311E-3</v>
      </c>
      <c r="W397" s="30">
        <v>247407</v>
      </c>
      <c r="X397" s="63">
        <v>247407</v>
      </c>
      <c r="Y397" s="63">
        <v>494814</v>
      </c>
      <c r="Z397" s="67">
        <v>32857.93</v>
      </c>
      <c r="AA397" s="68">
        <v>32857.93</v>
      </c>
      <c r="AB397" s="68">
        <v>32857.93</v>
      </c>
      <c r="AC397" s="68">
        <v>32857.93</v>
      </c>
      <c r="AD397" s="66">
        <v>131431.73000000001</v>
      </c>
      <c r="AE397" s="67">
        <v>61021.88</v>
      </c>
      <c r="AF397" s="68">
        <v>61021.88</v>
      </c>
      <c r="AG397" s="68">
        <v>61021.88</v>
      </c>
      <c r="AH397" s="68">
        <v>61021.88</v>
      </c>
      <c r="AI397" s="66">
        <v>244087.5</v>
      </c>
      <c r="AJ397" s="69">
        <v>870333.23</v>
      </c>
      <c r="AK397" s="406" t="s">
        <v>1267</v>
      </c>
      <c r="AL397" s="407">
        <v>54327.030754892119</v>
      </c>
      <c r="AM397" s="434">
        <f t="shared" si="248"/>
        <v>532058.06451612909</v>
      </c>
      <c r="AN397" s="435">
        <f t="shared" si="249"/>
        <v>141324.44086021508</v>
      </c>
      <c r="AO397" s="436">
        <f t="shared" si="250"/>
        <v>262459.67741935485</v>
      </c>
      <c r="AP397" s="437">
        <f t="shared" si="251"/>
        <v>9.7899999999999991</v>
      </c>
      <c r="AQ397" s="438">
        <f t="shared" si="251"/>
        <v>2.6</v>
      </c>
      <c r="AR397" s="438">
        <f t="shared" si="251"/>
        <v>4.83</v>
      </c>
      <c r="AS397" s="443">
        <f t="shared" si="252"/>
        <v>17.22</v>
      </c>
      <c r="AT397" s="437">
        <f t="shared" si="253"/>
        <v>9.11</v>
      </c>
      <c r="AU397" s="438">
        <f t="shared" si="254"/>
        <v>2.42</v>
      </c>
      <c r="AV397" s="438">
        <f t="shared" si="255"/>
        <v>4.49</v>
      </c>
      <c r="AW397" s="444">
        <f t="shared" si="256"/>
        <v>16.02</v>
      </c>
      <c r="AX397" s="441">
        <f t="shared" si="257"/>
        <v>9.11</v>
      </c>
      <c r="AY397" s="70">
        <f t="shared" si="258"/>
        <v>4</v>
      </c>
      <c r="AZ397" s="438">
        <f t="shared" si="235"/>
        <v>0.61</v>
      </c>
      <c r="BA397" s="442">
        <f t="shared" si="236"/>
        <v>1.1200000000000001</v>
      </c>
      <c r="BB397" s="438">
        <f t="shared" si="259"/>
        <v>9.11</v>
      </c>
      <c r="BC397" s="70">
        <v>4</v>
      </c>
      <c r="BD397" s="438">
        <f t="shared" si="237"/>
        <v>0.61</v>
      </c>
      <c r="BE397" s="442">
        <f t="shared" si="238"/>
        <v>1.1200000000000001</v>
      </c>
      <c r="BF397" s="438">
        <f t="shared" si="260"/>
        <v>9.11</v>
      </c>
      <c r="BG397" s="70">
        <v>4</v>
      </c>
      <c r="BH397" s="438">
        <f t="shared" si="239"/>
        <v>0.61</v>
      </c>
      <c r="BI397" s="442">
        <f t="shared" si="240"/>
        <v>1.1200000000000001</v>
      </c>
      <c r="BJ397" s="438">
        <f t="shared" si="261"/>
        <v>9.11</v>
      </c>
      <c r="BK397" s="70">
        <v>4</v>
      </c>
      <c r="BL397" s="438">
        <f t="shared" si="241"/>
        <v>0.61</v>
      </c>
      <c r="BM397" s="442">
        <f t="shared" si="242"/>
        <v>1.1200000000000001</v>
      </c>
      <c r="BN397" s="93">
        <v>0</v>
      </c>
      <c r="BO397" s="93">
        <f>+INDEX(FY2018_ALL_Targets!DV:DV,MATCH('Final Comp Values'!C397,FY2018_ALL_Targets!B:B,0))</f>
        <v>0</v>
      </c>
      <c r="BP397" s="93">
        <f>++INDEX(FY2018_ALL_Targets!DW:DW,MATCH('Final Comp Values'!C397,FY2018_ALL_Targets!B:B,0))</f>
        <v>0</v>
      </c>
      <c r="BQ397" s="539">
        <f>++INDEX(FY2018_ALL_Targets!DX:DX,MATCH('Final Comp Values'!$C397,FY2018_ALL_Targets!$B:$B,0))</f>
        <v>0</v>
      </c>
      <c r="BR397" s="437">
        <f t="shared" si="243"/>
        <v>0</v>
      </c>
      <c r="BS397" s="438">
        <f t="shared" si="244"/>
        <v>0</v>
      </c>
      <c r="BT397" s="543">
        <f t="shared" si="262"/>
        <v>0</v>
      </c>
      <c r="BU397" s="437">
        <f t="shared" si="263"/>
        <v>16.03</v>
      </c>
      <c r="BV397" s="438">
        <f t="shared" si="245"/>
        <v>870862.30300092069</v>
      </c>
      <c r="BW397" s="548">
        <f t="shared" si="264"/>
        <v>2.3489967569273271E-3</v>
      </c>
      <c r="BX397" s="437">
        <f t="shared" si="246"/>
        <v>0</v>
      </c>
      <c r="BY397" s="551">
        <f t="shared" si="247"/>
        <v>0</v>
      </c>
      <c r="BZ397" s="471">
        <f t="shared" si="265"/>
        <v>0</v>
      </c>
      <c r="CA397" s="469">
        <f t="shared" si="266"/>
        <v>870333.23</v>
      </c>
      <c r="CB397" s="471">
        <f t="shared" si="267"/>
        <v>870862.30300092069</v>
      </c>
      <c r="CC397" s="471">
        <f t="shared" si="268"/>
        <v>1.0000000000001563E-2</v>
      </c>
      <c r="CD397" s="474">
        <f t="shared" si="269"/>
        <v>543.27916978785026</v>
      </c>
      <c r="CE397" s="474">
        <f t="shared" si="270"/>
        <v>529.07300092070363</v>
      </c>
      <c r="CF397" s="472">
        <f t="shared" si="271"/>
        <v>14.20616886714663</v>
      </c>
      <c r="CG397" s="473">
        <f t="shared" si="272"/>
        <v>0</v>
      </c>
    </row>
    <row r="398" spans="1:85" s="71" customFormat="1" ht="15.75" customHeight="1" x14ac:dyDescent="0.25">
      <c r="A398" s="119">
        <v>1026678</v>
      </c>
      <c r="B398" s="120">
        <v>4833</v>
      </c>
      <c r="C398" s="120">
        <v>675309</v>
      </c>
      <c r="D398" s="120" t="s">
        <v>1286</v>
      </c>
      <c r="E398" s="121" t="s">
        <v>841</v>
      </c>
      <c r="F398" s="121" t="s">
        <v>1428</v>
      </c>
      <c r="G398" s="122" t="s">
        <v>1260</v>
      </c>
      <c r="H398" s="123" t="s">
        <v>1429</v>
      </c>
      <c r="I398" s="70" t="s">
        <v>35</v>
      </c>
      <c r="J398" s="70" t="s">
        <v>35</v>
      </c>
      <c r="K398" s="70" t="s">
        <v>1262</v>
      </c>
      <c r="L398" s="70"/>
      <c r="M398" s="70"/>
      <c r="N398" s="77"/>
      <c r="O398" s="70">
        <v>1013344</v>
      </c>
      <c r="P398" s="78">
        <v>28903</v>
      </c>
      <c r="Q398" s="79">
        <v>41518</v>
      </c>
      <c r="R398" s="79">
        <v>41882</v>
      </c>
      <c r="S398" s="78">
        <v>28903</v>
      </c>
      <c r="T398" s="80" t="s">
        <v>1265</v>
      </c>
      <c r="U398" s="61">
        <v>3.7046465031766928E-3</v>
      </c>
      <c r="V398" s="62">
        <v>2.9397235136281708E-3</v>
      </c>
      <c r="W398" s="30">
        <v>351927</v>
      </c>
      <c r="X398" s="63">
        <v>351927</v>
      </c>
      <c r="Y398" s="63">
        <v>703854</v>
      </c>
      <c r="Z398" s="67">
        <v>46739.15</v>
      </c>
      <c r="AA398" s="68">
        <v>46739.15</v>
      </c>
      <c r="AB398" s="68">
        <v>46739.15</v>
      </c>
      <c r="AC398" s="68">
        <v>46739.15</v>
      </c>
      <c r="AD398" s="66">
        <v>186956.61</v>
      </c>
      <c r="AE398" s="67">
        <v>86801.279999999999</v>
      </c>
      <c r="AF398" s="68">
        <v>86801.279999999999</v>
      </c>
      <c r="AG398" s="68">
        <v>86801.279999999999</v>
      </c>
      <c r="AH398" s="68">
        <v>86801.279999999999</v>
      </c>
      <c r="AI398" s="66">
        <v>347205.12</v>
      </c>
      <c r="AJ398" s="69">
        <v>1238015.73</v>
      </c>
      <c r="AK398" s="406" t="s">
        <v>1286</v>
      </c>
      <c r="AL398" s="407">
        <v>25579.847310249148</v>
      </c>
      <c r="AM398" s="434">
        <f t="shared" si="248"/>
        <v>756832.25806451612</v>
      </c>
      <c r="AN398" s="435">
        <f t="shared" si="249"/>
        <v>201028.61290322582</v>
      </c>
      <c r="AO398" s="436">
        <f t="shared" si="250"/>
        <v>373338.83870967745</v>
      </c>
      <c r="AP398" s="437">
        <f t="shared" si="251"/>
        <v>29.59</v>
      </c>
      <c r="AQ398" s="438">
        <f t="shared" si="251"/>
        <v>7.86</v>
      </c>
      <c r="AR398" s="438">
        <f t="shared" si="251"/>
        <v>14.6</v>
      </c>
      <c r="AS398" s="443">
        <f t="shared" si="252"/>
        <v>52.050000000000004</v>
      </c>
      <c r="AT398" s="437">
        <f t="shared" si="253"/>
        <v>27.52</v>
      </c>
      <c r="AU398" s="438">
        <f t="shared" si="254"/>
        <v>7.31</v>
      </c>
      <c r="AV398" s="438">
        <f t="shared" si="255"/>
        <v>13.57</v>
      </c>
      <c r="AW398" s="444">
        <f t="shared" si="256"/>
        <v>48.4</v>
      </c>
      <c r="AX398" s="441">
        <f t="shared" si="257"/>
        <v>27.52</v>
      </c>
      <c r="AY398" s="70">
        <f t="shared" si="258"/>
        <v>4</v>
      </c>
      <c r="AZ398" s="438">
        <f t="shared" si="235"/>
        <v>1.83</v>
      </c>
      <c r="BA398" s="442">
        <f t="shared" si="236"/>
        <v>3.39</v>
      </c>
      <c r="BB398" s="438">
        <f t="shared" si="259"/>
        <v>27.52</v>
      </c>
      <c r="BC398" s="70">
        <v>4</v>
      </c>
      <c r="BD398" s="438">
        <f t="shared" si="237"/>
        <v>1.83</v>
      </c>
      <c r="BE398" s="442">
        <f t="shared" si="238"/>
        <v>3.39</v>
      </c>
      <c r="BF398" s="438">
        <f t="shared" si="260"/>
        <v>27.52</v>
      </c>
      <c r="BG398" s="70">
        <v>4</v>
      </c>
      <c r="BH398" s="438">
        <f t="shared" si="239"/>
        <v>1.83</v>
      </c>
      <c r="BI398" s="442">
        <f t="shared" si="240"/>
        <v>3.39</v>
      </c>
      <c r="BJ398" s="438">
        <f t="shared" si="261"/>
        <v>27.52</v>
      </c>
      <c r="BK398" s="70">
        <v>4</v>
      </c>
      <c r="BL398" s="438">
        <f t="shared" si="241"/>
        <v>1.83</v>
      </c>
      <c r="BM398" s="442">
        <f t="shared" si="242"/>
        <v>3.39</v>
      </c>
      <c r="BN398" s="93">
        <v>0</v>
      </c>
      <c r="BO398" s="93">
        <f>+INDEX(FY2018_ALL_Targets!DV:DV,MATCH('Final Comp Values'!C398,FY2018_ALL_Targets!B:B,0))</f>
        <v>0</v>
      </c>
      <c r="BP398" s="93">
        <f>++INDEX(FY2018_ALL_Targets!DW:DW,MATCH('Final Comp Values'!C398,FY2018_ALL_Targets!B:B,0))</f>
        <v>0</v>
      </c>
      <c r="BQ398" s="539">
        <f>++INDEX(FY2018_ALL_Targets!DX:DX,MATCH('Final Comp Values'!$C398,FY2018_ALL_Targets!$B:$B,0))</f>
        <v>0</v>
      </c>
      <c r="BR398" s="437">
        <f t="shared" si="243"/>
        <v>0</v>
      </c>
      <c r="BS398" s="438">
        <f t="shared" si="244"/>
        <v>0</v>
      </c>
      <c r="BT398" s="543">
        <f t="shared" si="262"/>
        <v>0</v>
      </c>
      <c r="BU398" s="437">
        <f t="shared" si="263"/>
        <v>48.400000000000006</v>
      </c>
      <c r="BV398" s="438">
        <f t="shared" si="245"/>
        <v>1238064.609816059</v>
      </c>
      <c r="BW398" s="548">
        <f t="shared" si="264"/>
        <v>3.3394599161118413E-3</v>
      </c>
      <c r="BX398" s="437">
        <f t="shared" si="246"/>
        <v>0</v>
      </c>
      <c r="BY398" s="551">
        <f t="shared" si="247"/>
        <v>0</v>
      </c>
      <c r="BZ398" s="471">
        <f t="shared" si="265"/>
        <v>0</v>
      </c>
      <c r="CA398" s="469">
        <f t="shared" si="266"/>
        <v>1238015.73</v>
      </c>
      <c r="CB398" s="471">
        <f t="shared" si="267"/>
        <v>1238064.609816059</v>
      </c>
      <c r="CC398" s="471">
        <f t="shared" si="268"/>
        <v>0</v>
      </c>
      <c r="CD398" s="474">
        <f t="shared" si="269"/>
        <v>0</v>
      </c>
      <c r="CE398" s="474">
        <f t="shared" si="270"/>
        <v>48.879816059023142</v>
      </c>
      <c r="CF398" s="472">
        <f t="shared" si="271"/>
        <v>-48.879816059023142</v>
      </c>
      <c r="CG398" s="473">
        <f t="shared" si="272"/>
        <v>0</v>
      </c>
    </row>
    <row r="399" spans="1:85" s="71" customFormat="1" ht="15.75" customHeight="1" x14ac:dyDescent="0.25">
      <c r="A399" s="119">
        <v>1026569</v>
      </c>
      <c r="B399" s="120">
        <v>5323</v>
      </c>
      <c r="C399" s="120">
        <v>675170</v>
      </c>
      <c r="D399" s="120" t="s">
        <v>1408</v>
      </c>
      <c r="E399" s="121" t="s">
        <v>1091</v>
      </c>
      <c r="F399" s="121" t="s">
        <v>1428</v>
      </c>
      <c r="G399" s="122" t="s">
        <v>1260</v>
      </c>
      <c r="H399" s="123" t="s">
        <v>1429</v>
      </c>
      <c r="I399" s="70" t="s">
        <v>35</v>
      </c>
      <c r="J399" s="70" t="s">
        <v>35</v>
      </c>
      <c r="K399" s="70" t="s">
        <v>1262</v>
      </c>
      <c r="L399" s="70"/>
      <c r="M399" s="70"/>
      <c r="N399" s="77"/>
      <c r="O399" s="70">
        <v>1012924</v>
      </c>
      <c r="P399" s="78">
        <v>18596</v>
      </c>
      <c r="Q399" s="79">
        <v>41518</v>
      </c>
      <c r="R399" s="79">
        <v>41882</v>
      </c>
      <c r="S399" s="78">
        <v>18596</v>
      </c>
      <c r="T399" s="80" t="s">
        <v>1265</v>
      </c>
      <c r="U399" s="61">
        <v>2.3835451812294151E-3</v>
      </c>
      <c r="V399" s="62">
        <v>1.8913987634304212E-3</v>
      </c>
      <c r="W399" s="30">
        <v>226427</v>
      </c>
      <c r="X399" s="63">
        <v>226427</v>
      </c>
      <c r="Y399" s="63">
        <v>452854</v>
      </c>
      <c r="Z399" s="67">
        <v>30071.66</v>
      </c>
      <c r="AA399" s="68">
        <v>30071.66</v>
      </c>
      <c r="AB399" s="68">
        <v>30071.66</v>
      </c>
      <c r="AC399" s="68">
        <v>30071.66</v>
      </c>
      <c r="AD399" s="66">
        <v>120286.65</v>
      </c>
      <c r="AE399" s="67">
        <v>55847.37</v>
      </c>
      <c r="AF399" s="68">
        <v>55847.37</v>
      </c>
      <c r="AG399" s="68">
        <v>55847.37</v>
      </c>
      <c r="AH399" s="68">
        <v>55847.37</v>
      </c>
      <c r="AI399" s="66">
        <v>223389.49</v>
      </c>
      <c r="AJ399" s="69">
        <v>796530.14</v>
      </c>
      <c r="AK399" s="406" t="s">
        <v>1408</v>
      </c>
      <c r="AL399" s="407">
        <v>35334.891869185936</v>
      </c>
      <c r="AM399" s="434">
        <f t="shared" si="248"/>
        <v>486939.78494623658</v>
      </c>
      <c r="AN399" s="435">
        <f t="shared" si="249"/>
        <v>129340.48387096774</v>
      </c>
      <c r="AO399" s="436">
        <f t="shared" si="250"/>
        <v>240203.75268817204</v>
      </c>
      <c r="AP399" s="437">
        <f t="shared" si="251"/>
        <v>13.78</v>
      </c>
      <c r="AQ399" s="438">
        <f t="shared" si="251"/>
        <v>3.66</v>
      </c>
      <c r="AR399" s="438">
        <f t="shared" si="251"/>
        <v>6.8</v>
      </c>
      <c r="AS399" s="443">
        <f t="shared" si="252"/>
        <v>24.24</v>
      </c>
      <c r="AT399" s="437">
        <f t="shared" si="253"/>
        <v>12.82</v>
      </c>
      <c r="AU399" s="438">
        <f t="shared" si="254"/>
        <v>3.4</v>
      </c>
      <c r="AV399" s="438">
        <f t="shared" si="255"/>
        <v>6.32</v>
      </c>
      <c r="AW399" s="444">
        <f t="shared" si="256"/>
        <v>22.54</v>
      </c>
      <c r="AX399" s="441">
        <f t="shared" si="257"/>
        <v>12.82</v>
      </c>
      <c r="AY399" s="70">
        <f t="shared" si="258"/>
        <v>4</v>
      </c>
      <c r="AZ399" s="438">
        <f t="shared" si="235"/>
        <v>0.85</v>
      </c>
      <c r="BA399" s="442">
        <f t="shared" si="236"/>
        <v>1.58</v>
      </c>
      <c r="BB399" s="438">
        <f t="shared" si="259"/>
        <v>12.82</v>
      </c>
      <c r="BC399" s="70">
        <v>4</v>
      </c>
      <c r="BD399" s="438">
        <f t="shared" si="237"/>
        <v>0.85</v>
      </c>
      <c r="BE399" s="442">
        <f t="shared" si="238"/>
        <v>1.58</v>
      </c>
      <c r="BF399" s="438">
        <f t="shared" si="260"/>
        <v>12.82</v>
      </c>
      <c r="BG399" s="70">
        <v>4</v>
      </c>
      <c r="BH399" s="438">
        <f t="shared" si="239"/>
        <v>0.85</v>
      </c>
      <c r="BI399" s="442">
        <f t="shared" si="240"/>
        <v>1.58</v>
      </c>
      <c r="BJ399" s="438">
        <f t="shared" si="261"/>
        <v>12.82</v>
      </c>
      <c r="BK399" s="70">
        <v>4</v>
      </c>
      <c r="BL399" s="438">
        <f t="shared" si="241"/>
        <v>0.85</v>
      </c>
      <c r="BM399" s="442">
        <f t="shared" si="242"/>
        <v>1.58</v>
      </c>
      <c r="BN399" s="93">
        <v>0</v>
      </c>
      <c r="BO399" s="93">
        <f>+INDEX(FY2018_ALL_Targets!DV:DV,MATCH('Final Comp Values'!C399,FY2018_ALL_Targets!B:B,0))</f>
        <v>0</v>
      </c>
      <c r="BP399" s="93">
        <f>++INDEX(FY2018_ALL_Targets!DW:DW,MATCH('Final Comp Values'!C399,FY2018_ALL_Targets!B:B,0))</f>
        <v>0</v>
      </c>
      <c r="BQ399" s="539">
        <f>++INDEX(FY2018_ALL_Targets!DX:DX,MATCH('Final Comp Values'!$C399,FY2018_ALL_Targets!$B:$B,0))</f>
        <v>0</v>
      </c>
      <c r="BR399" s="437">
        <f t="shared" si="243"/>
        <v>0</v>
      </c>
      <c r="BS399" s="438">
        <f t="shared" si="244"/>
        <v>0</v>
      </c>
      <c r="BT399" s="543">
        <f t="shared" si="262"/>
        <v>0</v>
      </c>
      <c r="BU399" s="437">
        <f t="shared" si="263"/>
        <v>22.54</v>
      </c>
      <c r="BV399" s="438">
        <f t="shared" si="245"/>
        <v>796448.46273145103</v>
      </c>
      <c r="BW399" s="548">
        <f t="shared" si="264"/>
        <v>2.1482786079603171E-3</v>
      </c>
      <c r="BX399" s="437">
        <f t="shared" si="246"/>
        <v>0</v>
      </c>
      <c r="BY399" s="551">
        <f t="shared" si="247"/>
        <v>0</v>
      </c>
      <c r="BZ399" s="471">
        <f t="shared" si="265"/>
        <v>0</v>
      </c>
      <c r="CA399" s="469">
        <f t="shared" si="266"/>
        <v>796530.14</v>
      </c>
      <c r="CB399" s="471">
        <f t="shared" si="267"/>
        <v>796448.46273145103</v>
      </c>
      <c r="CC399" s="471">
        <f t="shared" si="268"/>
        <v>0</v>
      </c>
      <c r="CD399" s="474">
        <f t="shared" si="269"/>
        <v>0</v>
      </c>
      <c r="CE399" s="474">
        <f t="shared" si="270"/>
        <v>-81.677268548985012</v>
      </c>
      <c r="CF399" s="472">
        <f t="shared" si="271"/>
        <v>81.677268548985012</v>
      </c>
      <c r="CG399" s="473">
        <f t="shared" si="272"/>
        <v>0</v>
      </c>
    </row>
    <row r="400" spans="1:85" s="71" customFormat="1" ht="15.75" customHeight="1" x14ac:dyDescent="0.25">
      <c r="A400" s="119">
        <v>1012921</v>
      </c>
      <c r="B400" s="120">
        <v>4155</v>
      </c>
      <c r="C400" s="120">
        <v>455597</v>
      </c>
      <c r="D400" s="120" t="s">
        <v>1267</v>
      </c>
      <c r="E400" s="121" t="s">
        <v>588</v>
      </c>
      <c r="F400" s="121" t="s">
        <v>1428</v>
      </c>
      <c r="G400" s="122" t="s">
        <v>1260</v>
      </c>
      <c r="H400" s="123" t="s">
        <v>1429</v>
      </c>
      <c r="I400" s="70" t="s">
        <v>35</v>
      </c>
      <c r="J400" s="70" t="s">
        <v>1262</v>
      </c>
      <c r="K400" s="70" t="s">
        <v>35</v>
      </c>
      <c r="L400" s="70"/>
      <c r="M400" s="70"/>
      <c r="N400" s="77"/>
      <c r="O400" s="70">
        <v>1012921</v>
      </c>
      <c r="P400" s="78">
        <v>26851</v>
      </c>
      <c r="Q400" s="79">
        <v>41518</v>
      </c>
      <c r="R400" s="79">
        <v>41882</v>
      </c>
      <c r="S400" s="78">
        <v>26851</v>
      </c>
      <c r="T400" s="80" t="s">
        <v>1263</v>
      </c>
      <c r="U400" s="61">
        <v>3.441631085243656E-3</v>
      </c>
      <c r="V400" s="62">
        <v>2.7310146373881608E-3</v>
      </c>
      <c r="W400" s="30">
        <v>326941</v>
      </c>
      <c r="X400" s="63">
        <v>326941</v>
      </c>
      <c r="Y400" s="63">
        <v>653882</v>
      </c>
      <c r="Z400" s="67">
        <v>43420.86</v>
      </c>
      <c r="AA400" s="68">
        <v>43420.86</v>
      </c>
      <c r="AB400" s="68">
        <v>43420.86</v>
      </c>
      <c r="AC400" s="68">
        <v>43420.86</v>
      </c>
      <c r="AD400" s="66">
        <v>173683.42</v>
      </c>
      <c r="AE400" s="67">
        <v>80638.73</v>
      </c>
      <c r="AF400" s="68">
        <v>80638.73</v>
      </c>
      <c r="AG400" s="68">
        <v>80638.73</v>
      </c>
      <c r="AH400" s="68">
        <v>80638.73</v>
      </c>
      <c r="AI400" s="66">
        <v>322554.92</v>
      </c>
      <c r="AJ400" s="69">
        <v>1150120.3400000001</v>
      </c>
      <c r="AK400" s="406" t="s">
        <v>1267</v>
      </c>
      <c r="AL400" s="407">
        <v>54327.030754892119</v>
      </c>
      <c r="AM400" s="434">
        <f t="shared" si="248"/>
        <v>703098.92473118287</v>
      </c>
      <c r="AN400" s="435">
        <f t="shared" si="249"/>
        <v>186756.36559139789</v>
      </c>
      <c r="AO400" s="436">
        <f t="shared" si="250"/>
        <v>346833.24731182796</v>
      </c>
      <c r="AP400" s="437">
        <f t="shared" si="251"/>
        <v>12.94</v>
      </c>
      <c r="AQ400" s="438">
        <f t="shared" si="251"/>
        <v>3.44</v>
      </c>
      <c r="AR400" s="438">
        <f t="shared" si="251"/>
        <v>6.38</v>
      </c>
      <c r="AS400" s="443">
        <f t="shared" si="252"/>
        <v>22.759999999999998</v>
      </c>
      <c r="AT400" s="437">
        <f t="shared" si="253"/>
        <v>12.04</v>
      </c>
      <c r="AU400" s="438">
        <f t="shared" si="254"/>
        <v>3.2</v>
      </c>
      <c r="AV400" s="438">
        <f t="shared" si="255"/>
        <v>5.94</v>
      </c>
      <c r="AW400" s="444">
        <f t="shared" si="256"/>
        <v>21.18</v>
      </c>
      <c r="AX400" s="441">
        <f t="shared" si="257"/>
        <v>12.04</v>
      </c>
      <c r="AY400" s="70">
        <f t="shared" si="258"/>
        <v>4</v>
      </c>
      <c r="AZ400" s="438">
        <f t="shared" si="235"/>
        <v>0.8</v>
      </c>
      <c r="BA400" s="442">
        <f t="shared" si="236"/>
        <v>1.49</v>
      </c>
      <c r="BB400" s="438">
        <f t="shared" si="259"/>
        <v>12.04</v>
      </c>
      <c r="BC400" s="70">
        <v>4</v>
      </c>
      <c r="BD400" s="438">
        <f t="shared" si="237"/>
        <v>0.8</v>
      </c>
      <c r="BE400" s="442">
        <f t="shared" si="238"/>
        <v>1.49</v>
      </c>
      <c r="BF400" s="438">
        <f t="shared" si="260"/>
        <v>12.04</v>
      </c>
      <c r="BG400" s="70">
        <v>4</v>
      </c>
      <c r="BH400" s="438">
        <f t="shared" si="239"/>
        <v>0.8</v>
      </c>
      <c r="BI400" s="442">
        <f t="shared" si="240"/>
        <v>1.49</v>
      </c>
      <c r="BJ400" s="438">
        <f t="shared" si="261"/>
        <v>12.04</v>
      </c>
      <c r="BK400" s="70">
        <v>4</v>
      </c>
      <c r="BL400" s="438">
        <f t="shared" si="241"/>
        <v>0.8</v>
      </c>
      <c r="BM400" s="442">
        <f t="shared" si="242"/>
        <v>1.49</v>
      </c>
      <c r="BN400" s="93">
        <v>0</v>
      </c>
      <c r="BO400" s="93">
        <f>+INDEX(FY2018_ALL_Targets!DV:DV,MATCH('Final Comp Values'!C400,FY2018_ALL_Targets!B:B,0))</f>
        <v>0</v>
      </c>
      <c r="BP400" s="93">
        <f>++INDEX(FY2018_ALL_Targets!DW:DW,MATCH('Final Comp Values'!C400,FY2018_ALL_Targets!B:B,0))</f>
        <v>0</v>
      </c>
      <c r="BQ400" s="539">
        <f>++INDEX(FY2018_ALL_Targets!DX:DX,MATCH('Final Comp Values'!$C400,FY2018_ALL_Targets!$B:$B,0))</f>
        <v>0</v>
      </c>
      <c r="BR400" s="437">
        <f t="shared" si="243"/>
        <v>0</v>
      </c>
      <c r="BS400" s="438">
        <f t="shared" si="244"/>
        <v>0</v>
      </c>
      <c r="BT400" s="543">
        <f t="shared" si="262"/>
        <v>0</v>
      </c>
      <c r="BU400" s="437">
        <f t="shared" si="263"/>
        <v>21.2</v>
      </c>
      <c r="BV400" s="438">
        <f t="shared" si="245"/>
        <v>1151733.0520037129</v>
      </c>
      <c r="BW400" s="548">
        <f t="shared" si="264"/>
        <v>3.1065958357367018E-3</v>
      </c>
      <c r="BX400" s="437">
        <f t="shared" si="246"/>
        <v>0</v>
      </c>
      <c r="BY400" s="551">
        <f t="shared" si="247"/>
        <v>0</v>
      </c>
      <c r="BZ400" s="471">
        <f t="shared" si="265"/>
        <v>0</v>
      </c>
      <c r="CA400" s="469">
        <f t="shared" si="266"/>
        <v>1150120.3400000001</v>
      </c>
      <c r="CB400" s="471">
        <f t="shared" si="267"/>
        <v>1151733.0520037129</v>
      </c>
      <c r="CC400" s="471">
        <f t="shared" si="268"/>
        <v>1.9999999999999574E-2</v>
      </c>
      <c r="CD400" s="474">
        <f t="shared" si="269"/>
        <v>1086.0437582624888</v>
      </c>
      <c r="CE400" s="474">
        <f t="shared" si="270"/>
        <v>1612.7120037127752</v>
      </c>
      <c r="CF400" s="472">
        <f t="shared" si="271"/>
        <v>-526.66824545028635</v>
      </c>
      <c r="CG400" s="473">
        <f t="shared" si="272"/>
        <v>0</v>
      </c>
    </row>
    <row r="401" spans="1:85" s="71" customFormat="1" ht="15.75" customHeight="1" x14ac:dyDescent="0.25">
      <c r="A401" s="119">
        <v>1013349</v>
      </c>
      <c r="B401" s="120">
        <v>5206</v>
      </c>
      <c r="C401" s="120">
        <v>455652</v>
      </c>
      <c r="D401" s="120" t="s">
        <v>1267</v>
      </c>
      <c r="E401" s="121" t="s">
        <v>1023</v>
      </c>
      <c r="F401" s="121" t="s">
        <v>1428</v>
      </c>
      <c r="G401" s="122" t="s">
        <v>1260</v>
      </c>
      <c r="H401" s="123" t="s">
        <v>1429</v>
      </c>
      <c r="I401" s="70" t="s">
        <v>35</v>
      </c>
      <c r="J401" s="70" t="s">
        <v>1262</v>
      </c>
      <c r="K401" s="70" t="s">
        <v>35</v>
      </c>
      <c r="L401" s="70"/>
      <c r="M401" s="70"/>
      <c r="N401" s="77"/>
      <c r="O401" s="70">
        <v>1013349</v>
      </c>
      <c r="P401" s="78">
        <v>27357</v>
      </c>
      <c r="Q401" s="79">
        <v>41518</v>
      </c>
      <c r="R401" s="79">
        <v>41882</v>
      </c>
      <c r="S401" s="78">
        <v>27357</v>
      </c>
      <c r="T401" s="80" t="s">
        <v>1263</v>
      </c>
      <c r="U401" s="61">
        <v>3.5064877136423483E-3</v>
      </c>
      <c r="V401" s="62">
        <v>2.7824798865974422E-3</v>
      </c>
      <c r="W401" s="30">
        <v>333102</v>
      </c>
      <c r="X401" s="63">
        <v>333102</v>
      </c>
      <c r="Y401" s="63">
        <v>666204</v>
      </c>
      <c r="Z401" s="67">
        <v>44239.11</v>
      </c>
      <c r="AA401" s="68">
        <v>44239.11</v>
      </c>
      <c r="AB401" s="68">
        <v>44239.11</v>
      </c>
      <c r="AC401" s="68">
        <v>44239.11</v>
      </c>
      <c r="AD401" s="66">
        <v>176956.44</v>
      </c>
      <c r="AE401" s="67">
        <v>82158.350000000006</v>
      </c>
      <c r="AF401" s="68">
        <v>82158.350000000006</v>
      </c>
      <c r="AG401" s="68">
        <v>82158.350000000006</v>
      </c>
      <c r="AH401" s="68">
        <v>82158.350000000006</v>
      </c>
      <c r="AI401" s="66">
        <v>328633.38</v>
      </c>
      <c r="AJ401" s="69">
        <v>1171793.8199999998</v>
      </c>
      <c r="AK401" s="406" t="s">
        <v>1267</v>
      </c>
      <c r="AL401" s="407">
        <v>54327.030754892119</v>
      </c>
      <c r="AM401" s="434">
        <f t="shared" si="248"/>
        <v>716348.3870967743</v>
      </c>
      <c r="AN401" s="435">
        <f t="shared" si="249"/>
        <v>190275.74193548388</v>
      </c>
      <c r="AO401" s="436">
        <f t="shared" si="250"/>
        <v>353369.22580645164</v>
      </c>
      <c r="AP401" s="437">
        <f t="shared" si="251"/>
        <v>13.19</v>
      </c>
      <c r="AQ401" s="438">
        <f t="shared" si="251"/>
        <v>3.5</v>
      </c>
      <c r="AR401" s="438">
        <f t="shared" si="251"/>
        <v>6.5</v>
      </c>
      <c r="AS401" s="443">
        <f t="shared" si="252"/>
        <v>23.189999999999998</v>
      </c>
      <c r="AT401" s="437">
        <f t="shared" si="253"/>
        <v>12.26</v>
      </c>
      <c r="AU401" s="438">
        <f t="shared" si="254"/>
        <v>3.26</v>
      </c>
      <c r="AV401" s="438">
        <f t="shared" si="255"/>
        <v>6.05</v>
      </c>
      <c r="AW401" s="444">
        <f t="shared" si="256"/>
        <v>21.57</v>
      </c>
      <c r="AX401" s="441">
        <f t="shared" si="257"/>
        <v>12.26</v>
      </c>
      <c r="AY401" s="70">
        <f t="shared" si="258"/>
        <v>4</v>
      </c>
      <c r="AZ401" s="438">
        <f t="shared" si="235"/>
        <v>0.82</v>
      </c>
      <c r="BA401" s="442">
        <f t="shared" si="236"/>
        <v>1.51</v>
      </c>
      <c r="BB401" s="438">
        <f t="shared" si="259"/>
        <v>12.26</v>
      </c>
      <c r="BC401" s="70">
        <v>4</v>
      </c>
      <c r="BD401" s="438">
        <f t="shared" si="237"/>
        <v>0.82</v>
      </c>
      <c r="BE401" s="442">
        <f t="shared" si="238"/>
        <v>1.51</v>
      </c>
      <c r="BF401" s="438">
        <f t="shared" si="260"/>
        <v>12.26</v>
      </c>
      <c r="BG401" s="70">
        <v>4</v>
      </c>
      <c r="BH401" s="438">
        <f t="shared" si="239"/>
        <v>0.82</v>
      </c>
      <c r="BI401" s="442">
        <f t="shared" si="240"/>
        <v>1.51</v>
      </c>
      <c r="BJ401" s="438">
        <f t="shared" si="261"/>
        <v>12.26</v>
      </c>
      <c r="BK401" s="70">
        <v>4</v>
      </c>
      <c r="BL401" s="438">
        <f t="shared" si="241"/>
        <v>0.82</v>
      </c>
      <c r="BM401" s="442">
        <f t="shared" si="242"/>
        <v>1.51</v>
      </c>
      <c r="BN401" s="93">
        <v>0</v>
      </c>
      <c r="BO401" s="93">
        <f>+INDEX(FY2018_ALL_Targets!DV:DV,MATCH('Final Comp Values'!C401,FY2018_ALL_Targets!B:B,0))</f>
        <v>0</v>
      </c>
      <c r="BP401" s="93">
        <f>++INDEX(FY2018_ALL_Targets!DW:DW,MATCH('Final Comp Values'!C401,FY2018_ALL_Targets!B:B,0))</f>
        <v>0</v>
      </c>
      <c r="BQ401" s="539">
        <f>++INDEX(FY2018_ALL_Targets!DX:DX,MATCH('Final Comp Values'!$C401,FY2018_ALL_Targets!$B:$B,0))</f>
        <v>0</v>
      </c>
      <c r="BR401" s="437">
        <f t="shared" si="243"/>
        <v>0</v>
      </c>
      <c r="BS401" s="438">
        <f t="shared" si="244"/>
        <v>0</v>
      </c>
      <c r="BT401" s="543">
        <f t="shared" si="262"/>
        <v>0</v>
      </c>
      <c r="BU401" s="437">
        <f t="shared" si="263"/>
        <v>21.58</v>
      </c>
      <c r="BV401" s="438">
        <f t="shared" si="245"/>
        <v>1172377.3236905718</v>
      </c>
      <c r="BW401" s="548">
        <f t="shared" si="264"/>
        <v>3.1622801007168879E-3</v>
      </c>
      <c r="BX401" s="437">
        <f t="shared" si="246"/>
        <v>0</v>
      </c>
      <c r="BY401" s="551">
        <f t="shared" si="247"/>
        <v>0</v>
      </c>
      <c r="BZ401" s="471">
        <f t="shared" si="265"/>
        <v>0</v>
      </c>
      <c r="CA401" s="469">
        <f t="shared" si="266"/>
        <v>1171793.8199999998</v>
      </c>
      <c r="CB401" s="471">
        <f t="shared" si="267"/>
        <v>1172377.3236905718</v>
      </c>
      <c r="CC401" s="471">
        <f t="shared" si="268"/>
        <v>9.9999999999980105E-3</v>
      </c>
      <c r="CD401" s="474">
        <f t="shared" si="269"/>
        <v>543.25165507638701</v>
      </c>
      <c r="CE401" s="474">
        <f t="shared" si="270"/>
        <v>583.50369057198986</v>
      </c>
      <c r="CF401" s="472">
        <f t="shared" si="271"/>
        <v>-40.252035495602854</v>
      </c>
      <c r="CG401" s="473">
        <f t="shared" si="272"/>
        <v>0</v>
      </c>
    </row>
    <row r="402" spans="1:85" s="71" customFormat="1" ht="15.75" customHeight="1" x14ac:dyDescent="0.25">
      <c r="A402" s="148">
        <v>1026595</v>
      </c>
      <c r="B402" s="149">
        <v>4493</v>
      </c>
      <c r="C402" s="149">
        <v>455628</v>
      </c>
      <c r="D402" s="149" t="s">
        <v>1258</v>
      </c>
      <c r="E402" s="150" t="s">
        <v>226</v>
      </c>
      <c r="F402" s="150" t="s">
        <v>1428</v>
      </c>
      <c r="G402" s="151" t="s">
        <v>1260</v>
      </c>
      <c r="H402" s="152" t="s">
        <v>1429</v>
      </c>
      <c r="I402" s="70" t="s">
        <v>35</v>
      </c>
      <c r="J402" s="70" t="s">
        <v>35</v>
      </c>
      <c r="K402" s="70" t="s">
        <v>35</v>
      </c>
      <c r="L402" s="70"/>
      <c r="M402" s="70"/>
      <c r="N402" s="77"/>
      <c r="O402" s="70">
        <v>1013381</v>
      </c>
      <c r="P402" s="78">
        <v>23337</v>
      </c>
      <c r="Q402" s="79">
        <v>41518</v>
      </c>
      <c r="R402" s="79">
        <v>41882</v>
      </c>
      <c r="S402" s="78">
        <v>23337</v>
      </c>
      <c r="T402" s="80" t="s">
        <v>1265</v>
      </c>
      <c r="U402" s="61">
        <v>2.9912235907910765E-3</v>
      </c>
      <c r="V402" s="62">
        <v>2.3736057723260776E-3</v>
      </c>
      <c r="W402" s="30">
        <v>284154</v>
      </c>
      <c r="X402" s="63">
        <v>284154</v>
      </c>
      <c r="Y402" s="63">
        <v>568308</v>
      </c>
      <c r="Z402" s="67">
        <v>37738.35</v>
      </c>
      <c r="AA402" s="68">
        <v>37738.35</v>
      </c>
      <c r="AB402" s="68">
        <v>37738.35</v>
      </c>
      <c r="AC402" s="68">
        <v>37738.35</v>
      </c>
      <c r="AD402" s="66">
        <v>150953.41</v>
      </c>
      <c r="AE402" s="67">
        <v>70085.509999999995</v>
      </c>
      <c r="AF402" s="68">
        <v>70085.509999999995</v>
      </c>
      <c r="AG402" s="68">
        <v>70085.509999999995</v>
      </c>
      <c r="AH402" s="68">
        <v>70085.509999999995</v>
      </c>
      <c r="AI402" s="66">
        <v>280342.03999999998</v>
      </c>
      <c r="AJ402" s="69">
        <v>999603.45</v>
      </c>
      <c r="AK402" s="406" t="s">
        <v>1258</v>
      </c>
      <c r="AL402" s="407">
        <v>61126.054988709904</v>
      </c>
      <c r="AM402" s="434">
        <f t="shared" si="248"/>
        <v>611083.87096774194</v>
      </c>
      <c r="AN402" s="435">
        <f t="shared" si="249"/>
        <v>162315.49462365592</v>
      </c>
      <c r="AO402" s="436">
        <f t="shared" si="250"/>
        <v>301443.05376344087</v>
      </c>
      <c r="AP402" s="437">
        <f t="shared" si="251"/>
        <v>10</v>
      </c>
      <c r="AQ402" s="438">
        <f t="shared" si="251"/>
        <v>2.66</v>
      </c>
      <c r="AR402" s="438">
        <f t="shared" si="251"/>
        <v>4.93</v>
      </c>
      <c r="AS402" s="443">
        <f t="shared" si="252"/>
        <v>17.59</v>
      </c>
      <c r="AT402" s="437">
        <f t="shared" si="253"/>
        <v>9.3000000000000007</v>
      </c>
      <c r="AU402" s="438">
        <f t="shared" si="254"/>
        <v>2.4700000000000002</v>
      </c>
      <c r="AV402" s="438">
        <f t="shared" si="255"/>
        <v>4.59</v>
      </c>
      <c r="AW402" s="444">
        <f t="shared" si="256"/>
        <v>16.36</v>
      </c>
      <c r="AX402" s="441">
        <f t="shared" si="257"/>
        <v>9.3000000000000007</v>
      </c>
      <c r="AY402" s="70">
        <f t="shared" si="258"/>
        <v>4</v>
      </c>
      <c r="AZ402" s="438">
        <f t="shared" si="235"/>
        <v>0.62</v>
      </c>
      <c r="BA402" s="442">
        <f t="shared" si="236"/>
        <v>1.1499999999999999</v>
      </c>
      <c r="BB402" s="438">
        <f t="shared" si="259"/>
        <v>9.3000000000000007</v>
      </c>
      <c r="BC402" s="70">
        <v>4</v>
      </c>
      <c r="BD402" s="438">
        <f t="shared" si="237"/>
        <v>0.62</v>
      </c>
      <c r="BE402" s="442">
        <f t="shared" si="238"/>
        <v>1.1499999999999999</v>
      </c>
      <c r="BF402" s="438">
        <f t="shared" si="260"/>
        <v>9.3000000000000007</v>
      </c>
      <c r="BG402" s="70">
        <v>4</v>
      </c>
      <c r="BH402" s="438">
        <f t="shared" si="239"/>
        <v>0.62</v>
      </c>
      <c r="BI402" s="442">
        <f t="shared" si="240"/>
        <v>1.1499999999999999</v>
      </c>
      <c r="BJ402" s="438">
        <f t="shared" si="261"/>
        <v>9.3000000000000007</v>
      </c>
      <c r="BK402" s="70">
        <v>4</v>
      </c>
      <c r="BL402" s="438">
        <f t="shared" si="241"/>
        <v>0.62</v>
      </c>
      <c r="BM402" s="442">
        <f t="shared" si="242"/>
        <v>1.1499999999999999</v>
      </c>
      <c r="BN402" s="93">
        <v>0</v>
      </c>
      <c r="BO402" s="93">
        <f>+INDEX(FY2018_ALL_Targets!DV:DV,MATCH('Final Comp Values'!C402,FY2018_ALL_Targets!B:B,0))</f>
        <v>0</v>
      </c>
      <c r="BP402" s="93">
        <f>++INDEX(FY2018_ALL_Targets!DW:DW,MATCH('Final Comp Values'!C402,FY2018_ALL_Targets!B:B,0))</f>
        <v>0</v>
      </c>
      <c r="BQ402" s="539">
        <f>++INDEX(FY2018_ALL_Targets!DX:DX,MATCH('Final Comp Values'!$C402,FY2018_ALL_Targets!$B:$B,0))</f>
        <v>0</v>
      </c>
      <c r="BR402" s="437">
        <f t="shared" si="243"/>
        <v>0</v>
      </c>
      <c r="BS402" s="438">
        <f t="shared" si="244"/>
        <v>0</v>
      </c>
      <c r="BT402" s="543">
        <f t="shared" si="262"/>
        <v>0</v>
      </c>
      <c r="BU402" s="437">
        <f t="shared" si="263"/>
        <v>16.380000000000003</v>
      </c>
      <c r="BV402" s="438">
        <f t="shared" si="245"/>
        <v>1001244.7807150683</v>
      </c>
      <c r="BW402" s="548">
        <f t="shared" si="264"/>
        <v>2.700680388490328E-3</v>
      </c>
      <c r="BX402" s="437">
        <f t="shared" si="246"/>
        <v>0</v>
      </c>
      <c r="BY402" s="551">
        <f t="shared" si="247"/>
        <v>0</v>
      </c>
      <c r="BZ402" s="471">
        <f t="shared" si="265"/>
        <v>2.2204460492503131E-15</v>
      </c>
      <c r="CA402" s="469">
        <f t="shared" si="266"/>
        <v>999603.45</v>
      </c>
      <c r="CB402" s="471">
        <f t="shared" si="267"/>
        <v>1001244.7807150683</v>
      </c>
      <c r="CC402" s="471">
        <f t="shared" si="268"/>
        <v>2.0000000000003126E-2</v>
      </c>
      <c r="CD402" s="474">
        <f t="shared" si="269"/>
        <v>1222.0091075796531</v>
      </c>
      <c r="CE402" s="474">
        <f t="shared" si="270"/>
        <v>1641.3307150683831</v>
      </c>
      <c r="CF402" s="472">
        <f t="shared" si="271"/>
        <v>-419.32160748873002</v>
      </c>
      <c r="CG402" s="473">
        <f t="shared" si="272"/>
        <v>0</v>
      </c>
    </row>
    <row r="403" spans="1:85" s="71" customFormat="1" ht="15.75" customHeight="1" x14ac:dyDescent="0.25">
      <c r="A403" s="148">
        <v>1026618</v>
      </c>
      <c r="B403" s="149">
        <v>4008</v>
      </c>
      <c r="C403" s="149">
        <v>675678</v>
      </c>
      <c r="D403" s="149" t="s">
        <v>1267</v>
      </c>
      <c r="E403" s="150" t="s">
        <v>552</v>
      </c>
      <c r="F403" s="150" t="s">
        <v>1428</v>
      </c>
      <c r="G403" s="151" t="s">
        <v>1260</v>
      </c>
      <c r="H403" s="152" t="s">
        <v>1429</v>
      </c>
      <c r="I403" s="70" t="s">
        <v>35</v>
      </c>
      <c r="J403" s="70" t="s">
        <v>35</v>
      </c>
      <c r="K403" s="70" t="s">
        <v>35</v>
      </c>
      <c r="L403" s="70"/>
      <c r="M403" s="70"/>
      <c r="N403" s="77"/>
      <c r="O403" s="70">
        <v>1025943</v>
      </c>
      <c r="P403" s="78">
        <v>4943</v>
      </c>
      <c r="Q403" s="79">
        <v>41802</v>
      </c>
      <c r="R403" s="79">
        <v>42004</v>
      </c>
      <c r="S403" s="78">
        <v>8888</v>
      </c>
      <c r="T403" s="80" t="s">
        <v>1263</v>
      </c>
      <c r="U403" s="61">
        <v>1.1392207770900753E-3</v>
      </c>
      <c r="V403" s="62">
        <v>9.0399829045867842E-4</v>
      </c>
      <c r="W403" s="30">
        <v>108221</v>
      </c>
      <c r="X403" s="63">
        <v>108221</v>
      </c>
      <c r="Y403" s="63">
        <v>216442</v>
      </c>
      <c r="Z403" s="67">
        <v>14372.82</v>
      </c>
      <c r="AA403" s="68">
        <v>14372.82</v>
      </c>
      <c r="AB403" s="68">
        <v>14372.82</v>
      </c>
      <c r="AC403" s="68">
        <v>14372.82</v>
      </c>
      <c r="AD403" s="66">
        <v>57491.27</v>
      </c>
      <c r="AE403" s="67">
        <v>26692.38</v>
      </c>
      <c r="AF403" s="68">
        <v>26692.38</v>
      </c>
      <c r="AG403" s="68">
        <v>26692.38</v>
      </c>
      <c r="AH403" s="68">
        <v>26692.38</v>
      </c>
      <c r="AI403" s="66">
        <v>106769.51</v>
      </c>
      <c r="AJ403" s="69">
        <v>380702.78</v>
      </c>
      <c r="AK403" s="406" t="s">
        <v>1267</v>
      </c>
      <c r="AL403" s="407">
        <v>54327.030754892119</v>
      </c>
      <c r="AM403" s="434">
        <f t="shared" si="248"/>
        <v>232733.33333333334</v>
      </c>
      <c r="AN403" s="435">
        <f t="shared" si="249"/>
        <v>61818.569892473119</v>
      </c>
      <c r="AO403" s="436">
        <f t="shared" si="250"/>
        <v>114805.92473118279</v>
      </c>
      <c r="AP403" s="437">
        <f t="shared" si="251"/>
        <v>4.28</v>
      </c>
      <c r="AQ403" s="438">
        <f t="shared" si="251"/>
        <v>1.1399999999999999</v>
      </c>
      <c r="AR403" s="438">
        <f t="shared" si="251"/>
        <v>2.11</v>
      </c>
      <c r="AS403" s="443">
        <f t="shared" si="252"/>
        <v>7.5299999999999994</v>
      </c>
      <c r="AT403" s="437">
        <f t="shared" si="253"/>
        <v>3.98</v>
      </c>
      <c r="AU403" s="438">
        <f t="shared" si="254"/>
        <v>1.06</v>
      </c>
      <c r="AV403" s="438">
        <f t="shared" si="255"/>
        <v>1.97</v>
      </c>
      <c r="AW403" s="444">
        <f t="shared" si="256"/>
        <v>7.01</v>
      </c>
      <c r="AX403" s="441">
        <f t="shared" si="257"/>
        <v>3.98</v>
      </c>
      <c r="AY403" s="70">
        <f t="shared" si="258"/>
        <v>4</v>
      </c>
      <c r="AZ403" s="438">
        <f t="shared" si="235"/>
        <v>0.27</v>
      </c>
      <c r="BA403" s="442">
        <f t="shared" si="236"/>
        <v>0.49</v>
      </c>
      <c r="BB403" s="438">
        <f t="shared" si="259"/>
        <v>3.98</v>
      </c>
      <c r="BC403" s="70">
        <v>4</v>
      </c>
      <c r="BD403" s="438">
        <f t="shared" si="237"/>
        <v>0.27</v>
      </c>
      <c r="BE403" s="442">
        <f t="shared" si="238"/>
        <v>0.49</v>
      </c>
      <c r="BF403" s="438">
        <f t="shared" si="260"/>
        <v>3.98</v>
      </c>
      <c r="BG403" s="70">
        <v>4</v>
      </c>
      <c r="BH403" s="438">
        <f t="shared" si="239"/>
        <v>0.27</v>
      </c>
      <c r="BI403" s="442">
        <f t="shared" si="240"/>
        <v>0.49</v>
      </c>
      <c r="BJ403" s="438">
        <f t="shared" si="261"/>
        <v>3.98</v>
      </c>
      <c r="BK403" s="70">
        <v>4</v>
      </c>
      <c r="BL403" s="438">
        <f t="shared" si="241"/>
        <v>0.27</v>
      </c>
      <c r="BM403" s="442">
        <f t="shared" si="242"/>
        <v>0.49</v>
      </c>
      <c r="BN403" s="93">
        <v>0</v>
      </c>
      <c r="BO403" s="93">
        <f>+INDEX(FY2018_ALL_Targets!DV:DV,MATCH('Final Comp Values'!C403,FY2018_ALL_Targets!B:B,0))</f>
        <v>0</v>
      </c>
      <c r="BP403" s="93">
        <f>++INDEX(FY2018_ALL_Targets!DW:DW,MATCH('Final Comp Values'!C403,FY2018_ALL_Targets!B:B,0))</f>
        <v>0</v>
      </c>
      <c r="BQ403" s="539">
        <f>++INDEX(FY2018_ALL_Targets!DX:DX,MATCH('Final Comp Values'!$C403,FY2018_ALL_Targets!$B:$B,0))</f>
        <v>0</v>
      </c>
      <c r="BR403" s="437">
        <f t="shared" si="243"/>
        <v>0</v>
      </c>
      <c r="BS403" s="438">
        <f t="shared" si="244"/>
        <v>0</v>
      </c>
      <c r="BT403" s="543">
        <f t="shared" si="262"/>
        <v>0</v>
      </c>
      <c r="BU403" s="437">
        <f t="shared" si="263"/>
        <v>7.02</v>
      </c>
      <c r="BV403" s="438">
        <f t="shared" si="245"/>
        <v>381375.75589934265</v>
      </c>
      <c r="BW403" s="548">
        <f t="shared" si="264"/>
        <v>1.0286935267392286E-3</v>
      </c>
      <c r="BX403" s="437">
        <f t="shared" si="246"/>
        <v>0</v>
      </c>
      <c r="BY403" s="551">
        <f t="shared" si="247"/>
        <v>0</v>
      </c>
      <c r="BZ403" s="471">
        <f t="shared" si="265"/>
        <v>-6.6613381477509392E-16</v>
      </c>
      <c r="CA403" s="469">
        <f t="shared" si="266"/>
        <v>380702.78</v>
      </c>
      <c r="CB403" s="471">
        <f t="shared" si="267"/>
        <v>381375.75589934265</v>
      </c>
      <c r="CC403" s="471">
        <f t="shared" si="268"/>
        <v>9.9999999999997868E-3</v>
      </c>
      <c r="CD403" s="474">
        <f t="shared" si="269"/>
        <v>543.08527817402558</v>
      </c>
      <c r="CE403" s="474">
        <f t="shared" si="270"/>
        <v>672.97589934262214</v>
      </c>
      <c r="CF403" s="472">
        <f t="shared" si="271"/>
        <v>-129.89062116859657</v>
      </c>
      <c r="CG403" s="473">
        <f t="shared" si="272"/>
        <v>0</v>
      </c>
    </row>
    <row r="404" spans="1:85" s="71" customFormat="1" ht="15.75" customHeight="1" x14ac:dyDescent="0.25">
      <c r="A404" s="148">
        <v>1026695</v>
      </c>
      <c r="B404" s="149">
        <v>5243</v>
      </c>
      <c r="C404" s="149">
        <v>455732</v>
      </c>
      <c r="D404" s="149" t="s">
        <v>1267</v>
      </c>
      <c r="E404" s="150" t="s">
        <v>1053</v>
      </c>
      <c r="F404" s="150" t="s">
        <v>1428</v>
      </c>
      <c r="G404" s="151" t="s">
        <v>1260</v>
      </c>
      <c r="H404" s="152" t="s">
        <v>1429</v>
      </c>
      <c r="I404" s="70" t="s">
        <v>35</v>
      </c>
      <c r="J404" s="70" t="s">
        <v>35</v>
      </c>
      <c r="K404" s="70" t="s">
        <v>35</v>
      </c>
      <c r="L404" s="70"/>
      <c r="M404" s="70"/>
      <c r="N404" s="77"/>
      <c r="O404" s="70">
        <v>524303</v>
      </c>
      <c r="P404" s="78">
        <v>28152</v>
      </c>
      <c r="Q404" s="79">
        <v>41518</v>
      </c>
      <c r="R404" s="79">
        <v>41882</v>
      </c>
      <c r="S404" s="78">
        <v>28152</v>
      </c>
      <c r="T404" s="80" t="s">
        <v>1263</v>
      </c>
      <c r="U404" s="61">
        <v>3.6083869618181593E-3</v>
      </c>
      <c r="V404" s="62">
        <v>2.8633393196436448E-3</v>
      </c>
      <c r="W404" s="30">
        <v>342782</v>
      </c>
      <c r="X404" s="63">
        <v>342782</v>
      </c>
      <c r="Y404" s="63">
        <v>685564</v>
      </c>
      <c r="Z404" s="67">
        <v>45524.71</v>
      </c>
      <c r="AA404" s="68">
        <v>45524.71</v>
      </c>
      <c r="AB404" s="68">
        <v>45524.71</v>
      </c>
      <c r="AC404" s="68">
        <v>45524.71</v>
      </c>
      <c r="AD404" s="66">
        <v>182098.83</v>
      </c>
      <c r="AE404" s="67">
        <v>84545.88</v>
      </c>
      <c r="AF404" s="68">
        <v>84545.88</v>
      </c>
      <c r="AG404" s="68">
        <v>84545.88</v>
      </c>
      <c r="AH404" s="68">
        <v>84545.88</v>
      </c>
      <c r="AI404" s="66">
        <v>338183.53</v>
      </c>
      <c r="AJ404" s="69">
        <v>1205846.3599999999</v>
      </c>
      <c r="AK404" s="406" t="s">
        <v>1267</v>
      </c>
      <c r="AL404" s="407">
        <v>54327.030754892119</v>
      </c>
      <c r="AM404" s="434">
        <f t="shared" si="248"/>
        <v>737165.59139784949</v>
      </c>
      <c r="AN404" s="435">
        <f t="shared" si="249"/>
        <v>195805.19354838709</v>
      </c>
      <c r="AO404" s="436">
        <f t="shared" si="250"/>
        <v>363638.20430107531</v>
      </c>
      <c r="AP404" s="437">
        <f t="shared" si="251"/>
        <v>13.57</v>
      </c>
      <c r="AQ404" s="438">
        <f t="shared" si="251"/>
        <v>3.6</v>
      </c>
      <c r="AR404" s="438">
        <f t="shared" si="251"/>
        <v>6.69</v>
      </c>
      <c r="AS404" s="443">
        <f t="shared" si="252"/>
        <v>23.860000000000003</v>
      </c>
      <c r="AT404" s="437">
        <f t="shared" si="253"/>
        <v>12.62</v>
      </c>
      <c r="AU404" s="438">
        <f t="shared" si="254"/>
        <v>3.35</v>
      </c>
      <c r="AV404" s="438">
        <f t="shared" si="255"/>
        <v>6.22</v>
      </c>
      <c r="AW404" s="444">
        <f t="shared" si="256"/>
        <v>22.189999999999998</v>
      </c>
      <c r="AX404" s="441">
        <f t="shared" si="257"/>
        <v>12.62</v>
      </c>
      <c r="AY404" s="70">
        <f t="shared" si="258"/>
        <v>4</v>
      </c>
      <c r="AZ404" s="438">
        <f t="shared" si="235"/>
        <v>0.84</v>
      </c>
      <c r="BA404" s="442">
        <f t="shared" si="236"/>
        <v>1.56</v>
      </c>
      <c r="BB404" s="438">
        <f t="shared" si="259"/>
        <v>12.62</v>
      </c>
      <c r="BC404" s="70">
        <v>4</v>
      </c>
      <c r="BD404" s="438">
        <f t="shared" si="237"/>
        <v>0.84</v>
      </c>
      <c r="BE404" s="442">
        <f t="shared" si="238"/>
        <v>1.56</v>
      </c>
      <c r="BF404" s="438">
        <f t="shared" si="260"/>
        <v>12.62</v>
      </c>
      <c r="BG404" s="70">
        <v>4</v>
      </c>
      <c r="BH404" s="438">
        <f t="shared" si="239"/>
        <v>0.84</v>
      </c>
      <c r="BI404" s="442">
        <f t="shared" si="240"/>
        <v>1.56</v>
      </c>
      <c r="BJ404" s="438">
        <f t="shared" si="261"/>
        <v>12.62</v>
      </c>
      <c r="BK404" s="70">
        <v>4</v>
      </c>
      <c r="BL404" s="438">
        <f t="shared" si="241"/>
        <v>0.84</v>
      </c>
      <c r="BM404" s="442">
        <f t="shared" si="242"/>
        <v>1.56</v>
      </c>
      <c r="BN404" s="93">
        <v>0</v>
      </c>
      <c r="BO404" s="93">
        <f>+INDEX(FY2018_ALL_Targets!DV:DV,MATCH('Final Comp Values'!C404,FY2018_ALL_Targets!B:B,0))</f>
        <v>0</v>
      </c>
      <c r="BP404" s="93">
        <f>++INDEX(FY2018_ALL_Targets!DW:DW,MATCH('Final Comp Values'!C404,FY2018_ALL_Targets!B:B,0))</f>
        <v>0</v>
      </c>
      <c r="BQ404" s="539">
        <f>++INDEX(FY2018_ALL_Targets!DX:DX,MATCH('Final Comp Values'!$C404,FY2018_ALL_Targets!$B:$B,0))</f>
        <v>0</v>
      </c>
      <c r="BR404" s="437">
        <f t="shared" si="243"/>
        <v>0</v>
      </c>
      <c r="BS404" s="438">
        <f t="shared" si="244"/>
        <v>0</v>
      </c>
      <c r="BT404" s="543">
        <f t="shared" si="262"/>
        <v>0</v>
      </c>
      <c r="BU404" s="437">
        <f t="shared" si="263"/>
        <v>22.22</v>
      </c>
      <c r="BV404" s="438">
        <f t="shared" si="245"/>
        <v>1207146.6233737029</v>
      </c>
      <c r="BW404" s="548">
        <f t="shared" si="264"/>
        <v>3.2560641259466753E-3</v>
      </c>
      <c r="BX404" s="437">
        <f t="shared" si="246"/>
        <v>0</v>
      </c>
      <c r="BY404" s="551">
        <f t="shared" si="247"/>
        <v>0</v>
      </c>
      <c r="BZ404" s="471">
        <f t="shared" si="265"/>
        <v>0</v>
      </c>
      <c r="CA404" s="469">
        <f t="shared" si="266"/>
        <v>1205846.3599999999</v>
      </c>
      <c r="CB404" s="471">
        <f t="shared" si="267"/>
        <v>1207146.6233737029</v>
      </c>
      <c r="CC404" s="471">
        <f t="shared" si="268"/>
        <v>3.0000000000001137E-2</v>
      </c>
      <c r="CD404" s="474">
        <f t="shared" si="269"/>
        <v>1630.2564578639644</v>
      </c>
      <c r="CE404" s="474">
        <f t="shared" si="270"/>
        <v>1300.2633737029973</v>
      </c>
      <c r="CF404" s="472">
        <f t="shared" si="271"/>
        <v>329.9930841609671</v>
      </c>
      <c r="CG404" s="473">
        <f t="shared" si="272"/>
        <v>0</v>
      </c>
    </row>
    <row r="405" spans="1:85" s="71" customFormat="1" ht="15.75" customHeight="1" x14ac:dyDescent="0.25">
      <c r="A405" s="148">
        <v>1026583</v>
      </c>
      <c r="B405" s="149">
        <v>105179</v>
      </c>
      <c r="C405" s="149">
        <v>676313</v>
      </c>
      <c r="D405" s="149" t="s">
        <v>1408</v>
      </c>
      <c r="E405" s="150" t="s">
        <v>520</v>
      </c>
      <c r="F405" s="150" t="s">
        <v>1428</v>
      </c>
      <c r="G405" s="151" t="s">
        <v>1260</v>
      </c>
      <c r="H405" s="152" t="s">
        <v>1429</v>
      </c>
      <c r="I405" s="70" t="s">
        <v>35</v>
      </c>
      <c r="J405" s="70" t="s">
        <v>35</v>
      </c>
      <c r="K405" s="70" t="s">
        <v>35</v>
      </c>
      <c r="L405" s="70"/>
      <c r="M405" s="70"/>
      <c r="N405" s="77"/>
      <c r="O405" s="70">
        <v>1020466</v>
      </c>
      <c r="P405" s="78">
        <v>22249</v>
      </c>
      <c r="Q405" s="79">
        <v>41275</v>
      </c>
      <c r="R405" s="79">
        <v>41639</v>
      </c>
      <c r="S405" s="78">
        <v>22249</v>
      </c>
      <c r="T405" s="80" t="s">
        <v>1270</v>
      </c>
      <c r="U405" s="61">
        <v>2.8517690222183939E-3</v>
      </c>
      <c r="V405" s="62">
        <v>2.2629453155282556E-3</v>
      </c>
      <c r="W405" s="30">
        <v>270907</v>
      </c>
      <c r="X405" s="63">
        <v>270907</v>
      </c>
      <c r="Y405" s="63">
        <v>541814</v>
      </c>
      <c r="Z405" s="67">
        <v>35978.94</v>
      </c>
      <c r="AA405" s="68">
        <v>35978.94</v>
      </c>
      <c r="AB405" s="68">
        <v>35978.94</v>
      </c>
      <c r="AC405" s="68">
        <v>35978.94</v>
      </c>
      <c r="AD405" s="66">
        <v>143915.76999999999</v>
      </c>
      <c r="AE405" s="67">
        <v>66818.039999999994</v>
      </c>
      <c r="AF405" s="68">
        <v>66818.039999999994</v>
      </c>
      <c r="AG405" s="68">
        <v>66818.039999999994</v>
      </c>
      <c r="AH405" s="68">
        <v>66818.039999999994</v>
      </c>
      <c r="AI405" s="66">
        <v>267272.14</v>
      </c>
      <c r="AJ405" s="69">
        <v>953001.91</v>
      </c>
      <c r="AK405" s="406" t="s">
        <v>1408</v>
      </c>
      <c r="AL405" s="407">
        <v>35334.891869185936</v>
      </c>
      <c r="AM405" s="434">
        <f t="shared" si="248"/>
        <v>582595.69892473123</v>
      </c>
      <c r="AN405" s="435">
        <f t="shared" si="249"/>
        <v>154748.13978494622</v>
      </c>
      <c r="AO405" s="436">
        <f t="shared" si="250"/>
        <v>287389.3978494624</v>
      </c>
      <c r="AP405" s="437">
        <f t="shared" si="251"/>
        <v>16.489999999999998</v>
      </c>
      <c r="AQ405" s="438">
        <f t="shared" si="251"/>
        <v>4.38</v>
      </c>
      <c r="AR405" s="438">
        <f t="shared" si="251"/>
        <v>8.1300000000000008</v>
      </c>
      <c r="AS405" s="443">
        <f t="shared" si="252"/>
        <v>29</v>
      </c>
      <c r="AT405" s="437">
        <f t="shared" si="253"/>
        <v>15.33</v>
      </c>
      <c r="AU405" s="438">
        <f t="shared" si="254"/>
        <v>4.07</v>
      </c>
      <c r="AV405" s="438">
        <f t="shared" si="255"/>
        <v>7.56</v>
      </c>
      <c r="AW405" s="444">
        <f t="shared" si="256"/>
        <v>26.959999999999997</v>
      </c>
      <c r="AX405" s="441">
        <f t="shared" si="257"/>
        <v>15.33</v>
      </c>
      <c r="AY405" s="70">
        <f t="shared" si="258"/>
        <v>4</v>
      </c>
      <c r="AZ405" s="438">
        <f t="shared" si="235"/>
        <v>1.02</v>
      </c>
      <c r="BA405" s="442">
        <f t="shared" si="236"/>
        <v>1.89</v>
      </c>
      <c r="BB405" s="438">
        <f t="shared" si="259"/>
        <v>15.33</v>
      </c>
      <c r="BC405" s="70">
        <v>4</v>
      </c>
      <c r="BD405" s="438">
        <f t="shared" si="237"/>
        <v>1.02</v>
      </c>
      <c r="BE405" s="442">
        <f t="shared" si="238"/>
        <v>1.89</v>
      </c>
      <c r="BF405" s="438">
        <f t="shared" si="260"/>
        <v>15.33</v>
      </c>
      <c r="BG405" s="70">
        <v>4</v>
      </c>
      <c r="BH405" s="438">
        <f t="shared" si="239"/>
        <v>1.02</v>
      </c>
      <c r="BI405" s="442">
        <f t="shared" si="240"/>
        <v>1.89</v>
      </c>
      <c r="BJ405" s="438">
        <f t="shared" si="261"/>
        <v>15.33</v>
      </c>
      <c r="BK405" s="70">
        <v>4</v>
      </c>
      <c r="BL405" s="438">
        <f t="shared" si="241"/>
        <v>1.02</v>
      </c>
      <c r="BM405" s="442">
        <f t="shared" si="242"/>
        <v>1.89</v>
      </c>
      <c r="BN405" s="93">
        <v>0</v>
      </c>
      <c r="BO405" s="93">
        <f>+INDEX(FY2018_ALL_Targets!DV:DV,MATCH('Final Comp Values'!C405,FY2018_ALL_Targets!B:B,0))</f>
        <v>0</v>
      </c>
      <c r="BP405" s="93">
        <f>++INDEX(FY2018_ALL_Targets!DW:DW,MATCH('Final Comp Values'!C405,FY2018_ALL_Targets!B:B,0))</f>
        <v>0</v>
      </c>
      <c r="BQ405" s="539">
        <f>++INDEX(FY2018_ALL_Targets!DX:DX,MATCH('Final Comp Values'!$C405,FY2018_ALL_Targets!$B:$B,0))</f>
        <v>0</v>
      </c>
      <c r="BR405" s="437">
        <f t="shared" si="243"/>
        <v>0</v>
      </c>
      <c r="BS405" s="438">
        <f t="shared" si="244"/>
        <v>0</v>
      </c>
      <c r="BT405" s="543">
        <f t="shared" si="262"/>
        <v>0</v>
      </c>
      <c r="BU405" s="437">
        <f t="shared" si="263"/>
        <v>26.97</v>
      </c>
      <c r="BV405" s="438">
        <f t="shared" si="245"/>
        <v>952982.03371194471</v>
      </c>
      <c r="BW405" s="548">
        <f t="shared" si="264"/>
        <v>2.5705001799773623E-3</v>
      </c>
      <c r="BX405" s="437">
        <f t="shared" si="246"/>
        <v>0</v>
      </c>
      <c r="BY405" s="551">
        <f t="shared" si="247"/>
        <v>0</v>
      </c>
      <c r="BZ405" s="471">
        <f t="shared" si="265"/>
        <v>0</v>
      </c>
      <c r="CA405" s="469">
        <f t="shared" si="266"/>
        <v>953001.91</v>
      </c>
      <c r="CB405" s="471">
        <f t="shared" si="267"/>
        <v>952982.03371194471</v>
      </c>
      <c r="CC405" s="471">
        <f t="shared" si="268"/>
        <v>1.0000000000001563E-2</v>
      </c>
      <c r="CD405" s="474">
        <f t="shared" si="269"/>
        <v>353.48735534130162</v>
      </c>
      <c r="CE405" s="474">
        <f t="shared" si="270"/>
        <v>-19.876288055325858</v>
      </c>
      <c r="CF405" s="472">
        <f t="shared" si="271"/>
        <v>373.36364339662748</v>
      </c>
      <c r="CG405" s="473">
        <f t="shared" si="272"/>
        <v>0</v>
      </c>
    </row>
    <row r="406" spans="1:85" s="71" customFormat="1" ht="15.75" customHeight="1" x14ac:dyDescent="0.25">
      <c r="A406" s="148">
        <v>1026685</v>
      </c>
      <c r="B406" s="149">
        <v>4073</v>
      </c>
      <c r="C406" s="149">
        <v>455817</v>
      </c>
      <c r="D406" s="149" t="s">
        <v>1267</v>
      </c>
      <c r="E406" s="150" t="s">
        <v>166</v>
      </c>
      <c r="F406" s="150" t="s">
        <v>1428</v>
      </c>
      <c r="G406" s="151" t="s">
        <v>1260</v>
      </c>
      <c r="H406" s="152" t="s">
        <v>1429</v>
      </c>
      <c r="I406" s="70" t="s">
        <v>35</v>
      </c>
      <c r="J406" s="70" t="s">
        <v>35</v>
      </c>
      <c r="K406" s="70" t="s">
        <v>35</v>
      </c>
      <c r="L406" s="70"/>
      <c r="M406" s="70"/>
      <c r="N406" s="77"/>
      <c r="O406" s="70">
        <v>1013350</v>
      </c>
      <c r="P406" s="78">
        <v>27572</v>
      </c>
      <c r="Q406" s="79">
        <v>41518</v>
      </c>
      <c r="R406" s="79">
        <v>41882</v>
      </c>
      <c r="S406" s="78">
        <v>27572</v>
      </c>
      <c r="T406" s="80" t="s">
        <v>1265</v>
      </c>
      <c r="U406" s="61">
        <v>3.5340453719540457E-3</v>
      </c>
      <c r="V406" s="62">
        <v>2.8043475320124528E-3</v>
      </c>
      <c r="W406" s="30">
        <v>335720</v>
      </c>
      <c r="X406" s="63">
        <v>335720</v>
      </c>
      <c r="Y406" s="63">
        <v>671440</v>
      </c>
      <c r="Z406" s="67">
        <v>44586.79</v>
      </c>
      <c r="AA406" s="68">
        <v>44586.79</v>
      </c>
      <c r="AB406" s="68">
        <v>44586.79</v>
      </c>
      <c r="AC406" s="68">
        <v>44586.79</v>
      </c>
      <c r="AD406" s="66">
        <v>178347.14</v>
      </c>
      <c r="AE406" s="67">
        <v>82804.03</v>
      </c>
      <c r="AF406" s="68">
        <v>82804.03</v>
      </c>
      <c r="AG406" s="68">
        <v>82804.03</v>
      </c>
      <c r="AH406" s="68">
        <v>82804.03</v>
      </c>
      <c r="AI406" s="66">
        <v>331216.13</v>
      </c>
      <c r="AJ406" s="69">
        <v>1181003.27</v>
      </c>
      <c r="AK406" s="406" t="s">
        <v>1267</v>
      </c>
      <c r="AL406" s="407">
        <v>54327.030754892119</v>
      </c>
      <c r="AM406" s="434">
        <f t="shared" si="248"/>
        <v>721978.49462365592</v>
      </c>
      <c r="AN406" s="435">
        <f t="shared" si="249"/>
        <v>191771.11827956993</v>
      </c>
      <c r="AO406" s="436">
        <f t="shared" si="250"/>
        <v>356146.37634408608</v>
      </c>
      <c r="AP406" s="437">
        <f t="shared" si="251"/>
        <v>13.29</v>
      </c>
      <c r="AQ406" s="438">
        <f t="shared" si="251"/>
        <v>3.53</v>
      </c>
      <c r="AR406" s="438">
        <f t="shared" si="251"/>
        <v>6.56</v>
      </c>
      <c r="AS406" s="443">
        <f t="shared" si="252"/>
        <v>23.38</v>
      </c>
      <c r="AT406" s="437">
        <f t="shared" si="253"/>
        <v>12.36</v>
      </c>
      <c r="AU406" s="438">
        <f t="shared" si="254"/>
        <v>3.28</v>
      </c>
      <c r="AV406" s="438">
        <f t="shared" si="255"/>
        <v>6.1</v>
      </c>
      <c r="AW406" s="444">
        <f t="shared" si="256"/>
        <v>21.74</v>
      </c>
      <c r="AX406" s="441">
        <f t="shared" si="257"/>
        <v>12.36</v>
      </c>
      <c r="AY406" s="70">
        <f t="shared" si="258"/>
        <v>4</v>
      </c>
      <c r="AZ406" s="438">
        <f t="shared" si="235"/>
        <v>0.82</v>
      </c>
      <c r="BA406" s="442">
        <f t="shared" si="236"/>
        <v>1.53</v>
      </c>
      <c r="BB406" s="438">
        <f t="shared" si="259"/>
        <v>12.36</v>
      </c>
      <c r="BC406" s="70">
        <v>4</v>
      </c>
      <c r="BD406" s="438">
        <f t="shared" si="237"/>
        <v>0.82</v>
      </c>
      <c r="BE406" s="442">
        <f t="shared" si="238"/>
        <v>1.53</v>
      </c>
      <c r="BF406" s="438">
        <f t="shared" si="260"/>
        <v>12.36</v>
      </c>
      <c r="BG406" s="70">
        <v>4</v>
      </c>
      <c r="BH406" s="438">
        <f t="shared" si="239"/>
        <v>0.82</v>
      </c>
      <c r="BI406" s="442">
        <f t="shared" si="240"/>
        <v>1.53</v>
      </c>
      <c r="BJ406" s="438">
        <f t="shared" si="261"/>
        <v>12.36</v>
      </c>
      <c r="BK406" s="70">
        <v>4</v>
      </c>
      <c r="BL406" s="438">
        <f t="shared" si="241"/>
        <v>0.82</v>
      </c>
      <c r="BM406" s="442">
        <f t="shared" si="242"/>
        <v>1.53</v>
      </c>
      <c r="BN406" s="93">
        <v>0</v>
      </c>
      <c r="BO406" s="93">
        <f>+INDEX(FY2018_ALL_Targets!DV:DV,MATCH('Final Comp Values'!C406,FY2018_ALL_Targets!B:B,0))</f>
        <v>0</v>
      </c>
      <c r="BP406" s="93">
        <f>++INDEX(FY2018_ALL_Targets!DW:DW,MATCH('Final Comp Values'!C406,FY2018_ALL_Targets!B:B,0))</f>
        <v>0</v>
      </c>
      <c r="BQ406" s="539">
        <f>++INDEX(FY2018_ALL_Targets!DX:DX,MATCH('Final Comp Values'!$C406,FY2018_ALL_Targets!$B:$B,0))</f>
        <v>0</v>
      </c>
      <c r="BR406" s="437">
        <f t="shared" si="243"/>
        <v>0</v>
      </c>
      <c r="BS406" s="438">
        <f t="shared" si="244"/>
        <v>0</v>
      </c>
      <c r="BT406" s="543">
        <f t="shared" si="262"/>
        <v>0</v>
      </c>
      <c r="BU406" s="437">
        <f t="shared" si="263"/>
        <v>21.759999999999998</v>
      </c>
      <c r="BV406" s="438">
        <f t="shared" si="245"/>
        <v>1182156.1892264525</v>
      </c>
      <c r="BW406" s="548">
        <f t="shared" si="264"/>
        <v>3.1886568578127659E-3</v>
      </c>
      <c r="BX406" s="437">
        <f t="shared" si="246"/>
        <v>0</v>
      </c>
      <c r="BY406" s="551">
        <f t="shared" si="247"/>
        <v>0</v>
      </c>
      <c r="BZ406" s="471">
        <f t="shared" si="265"/>
        <v>-1.9984014443252818E-15</v>
      </c>
      <c r="CA406" s="469">
        <f t="shared" si="266"/>
        <v>1181003.27</v>
      </c>
      <c r="CB406" s="471">
        <f t="shared" si="267"/>
        <v>1182156.1892264525</v>
      </c>
      <c r="CC406" s="471">
        <f t="shared" si="268"/>
        <v>1.9999999999999574E-2</v>
      </c>
      <c r="CD406" s="474">
        <f t="shared" si="269"/>
        <v>1086.4795492180083</v>
      </c>
      <c r="CE406" s="474">
        <f t="shared" si="270"/>
        <v>1152.9192264524754</v>
      </c>
      <c r="CF406" s="472">
        <f t="shared" si="271"/>
        <v>-66.439677234467126</v>
      </c>
      <c r="CG406" s="473">
        <f t="shared" si="272"/>
        <v>0</v>
      </c>
    </row>
    <row r="407" spans="1:85" s="71" customFormat="1" ht="15.75" customHeight="1" x14ac:dyDescent="0.25">
      <c r="A407" s="148">
        <v>1026703</v>
      </c>
      <c r="B407" s="149">
        <v>4772</v>
      </c>
      <c r="C407" s="149">
        <v>455724</v>
      </c>
      <c r="D407" s="149" t="s">
        <v>1258</v>
      </c>
      <c r="E407" s="150" t="s">
        <v>268</v>
      </c>
      <c r="F407" s="150" t="s">
        <v>1428</v>
      </c>
      <c r="G407" s="151" t="s">
        <v>1260</v>
      </c>
      <c r="H407" s="152" t="s">
        <v>1429</v>
      </c>
      <c r="I407" s="70" t="s">
        <v>35</v>
      </c>
      <c r="J407" s="70" t="s">
        <v>35</v>
      </c>
      <c r="K407" s="70" t="s">
        <v>35</v>
      </c>
      <c r="L407" s="70"/>
      <c r="M407" s="70"/>
      <c r="N407" s="77"/>
      <c r="O407" s="70">
        <v>1013383</v>
      </c>
      <c r="P407" s="78">
        <v>17358</v>
      </c>
      <c r="Q407" s="79">
        <v>41518</v>
      </c>
      <c r="R407" s="79">
        <v>41882</v>
      </c>
      <c r="S407" s="78">
        <v>17358</v>
      </c>
      <c r="T407" s="80" t="s">
        <v>1265</v>
      </c>
      <c r="U407" s="61">
        <v>2.2248643394160135E-3</v>
      </c>
      <c r="V407" s="62">
        <v>1.7654818098314289E-3</v>
      </c>
      <c r="W407" s="30">
        <v>211353</v>
      </c>
      <c r="X407" s="63">
        <v>211353</v>
      </c>
      <c r="Y407" s="63">
        <v>422706</v>
      </c>
      <c r="Z407" s="67">
        <v>28069.69</v>
      </c>
      <c r="AA407" s="68">
        <v>28069.69</v>
      </c>
      <c r="AB407" s="68">
        <v>28069.69</v>
      </c>
      <c r="AC407" s="68">
        <v>28069.69</v>
      </c>
      <c r="AD407" s="66">
        <v>112278.75</v>
      </c>
      <c r="AE407" s="67">
        <v>52129.42</v>
      </c>
      <c r="AF407" s="68">
        <v>52129.42</v>
      </c>
      <c r="AG407" s="68">
        <v>52129.42</v>
      </c>
      <c r="AH407" s="68">
        <v>52129.42</v>
      </c>
      <c r="AI407" s="66">
        <v>208517.68</v>
      </c>
      <c r="AJ407" s="69">
        <v>743502.42999999993</v>
      </c>
      <c r="AK407" s="406" t="s">
        <v>1258</v>
      </c>
      <c r="AL407" s="407">
        <v>61126.054988709904</v>
      </c>
      <c r="AM407" s="434">
        <f t="shared" si="248"/>
        <v>454522.58064516133</v>
      </c>
      <c r="AN407" s="435">
        <f t="shared" si="249"/>
        <v>120729.83870967742</v>
      </c>
      <c r="AO407" s="436">
        <f t="shared" si="250"/>
        <v>224212.55913978495</v>
      </c>
      <c r="AP407" s="437">
        <f t="shared" si="251"/>
        <v>7.44</v>
      </c>
      <c r="AQ407" s="438">
        <f t="shared" si="251"/>
        <v>1.98</v>
      </c>
      <c r="AR407" s="438">
        <f t="shared" si="251"/>
        <v>3.67</v>
      </c>
      <c r="AS407" s="443">
        <f t="shared" si="252"/>
        <v>13.09</v>
      </c>
      <c r="AT407" s="437">
        <f t="shared" si="253"/>
        <v>6.92</v>
      </c>
      <c r="AU407" s="438">
        <f t="shared" si="254"/>
        <v>1.84</v>
      </c>
      <c r="AV407" s="438">
        <f t="shared" si="255"/>
        <v>3.41</v>
      </c>
      <c r="AW407" s="444">
        <f t="shared" si="256"/>
        <v>12.17</v>
      </c>
      <c r="AX407" s="441">
        <f t="shared" si="257"/>
        <v>6.92</v>
      </c>
      <c r="AY407" s="70">
        <f t="shared" si="258"/>
        <v>4</v>
      </c>
      <c r="AZ407" s="438">
        <f t="shared" si="235"/>
        <v>0.46</v>
      </c>
      <c r="BA407" s="442">
        <f t="shared" si="236"/>
        <v>0.85</v>
      </c>
      <c r="BB407" s="438">
        <f t="shared" si="259"/>
        <v>6.92</v>
      </c>
      <c r="BC407" s="70">
        <v>4</v>
      </c>
      <c r="BD407" s="438">
        <f t="shared" si="237"/>
        <v>0.46</v>
      </c>
      <c r="BE407" s="442">
        <f t="shared" si="238"/>
        <v>0.85</v>
      </c>
      <c r="BF407" s="438">
        <f t="shared" si="260"/>
        <v>6.92</v>
      </c>
      <c r="BG407" s="70">
        <v>4</v>
      </c>
      <c r="BH407" s="438">
        <f t="shared" si="239"/>
        <v>0.46</v>
      </c>
      <c r="BI407" s="442">
        <f t="shared" si="240"/>
        <v>0.85</v>
      </c>
      <c r="BJ407" s="438">
        <f t="shared" si="261"/>
        <v>6.92</v>
      </c>
      <c r="BK407" s="70">
        <v>4</v>
      </c>
      <c r="BL407" s="438">
        <f t="shared" si="241"/>
        <v>0.46</v>
      </c>
      <c r="BM407" s="442">
        <f t="shared" si="242"/>
        <v>0.85</v>
      </c>
      <c r="BN407" s="93">
        <v>0</v>
      </c>
      <c r="BO407" s="93">
        <f>+INDEX(FY2018_ALL_Targets!DV:DV,MATCH('Final Comp Values'!C407,FY2018_ALL_Targets!B:B,0))</f>
        <v>0</v>
      </c>
      <c r="BP407" s="93">
        <f>++INDEX(FY2018_ALL_Targets!DW:DW,MATCH('Final Comp Values'!C407,FY2018_ALL_Targets!B:B,0))</f>
        <v>0</v>
      </c>
      <c r="BQ407" s="539">
        <f>++INDEX(FY2018_ALL_Targets!DX:DX,MATCH('Final Comp Values'!$C407,FY2018_ALL_Targets!$B:$B,0))</f>
        <v>0</v>
      </c>
      <c r="BR407" s="437">
        <f t="shared" si="243"/>
        <v>0</v>
      </c>
      <c r="BS407" s="438">
        <f t="shared" si="244"/>
        <v>0</v>
      </c>
      <c r="BT407" s="543">
        <f t="shared" si="262"/>
        <v>0</v>
      </c>
      <c r="BU407" s="437">
        <f t="shared" si="263"/>
        <v>12.16</v>
      </c>
      <c r="BV407" s="438">
        <f t="shared" si="245"/>
        <v>743292.82866271248</v>
      </c>
      <c r="BW407" s="548">
        <f t="shared" si="264"/>
        <v>2.0049007035434913E-3</v>
      </c>
      <c r="BX407" s="437">
        <f t="shared" si="246"/>
        <v>0</v>
      </c>
      <c r="BY407" s="551">
        <f t="shared" si="247"/>
        <v>0</v>
      </c>
      <c r="BZ407" s="471">
        <f t="shared" si="265"/>
        <v>0</v>
      </c>
      <c r="CA407" s="469">
        <f t="shared" si="266"/>
        <v>743502.42999999993</v>
      </c>
      <c r="CB407" s="471">
        <f t="shared" si="267"/>
        <v>743292.82866271248</v>
      </c>
      <c r="CC407" s="471">
        <f t="shared" si="268"/>
        <v>-9.9999999999997868E-3</v>
      </c>
      <c r="CD407" s="474">
        <f t="shared" si="269"/>
        <v>-610.93050944945287</v>
      </c>
      <c r="CE407" s="474">
        <f t="shared" si="270"/>
        <v>-209.60133728745859</v>
      </c>
      <c r="CF407" s="472">
        <f t="shared" si="271"/>
        <v>-401.32917216199428</v>
      </c>
      <c r="CG407" s="473">
        <f t="shared" si="272"/>
        <v>0</v>
      </c>
    </row>
    <row r="408" spans="1:85" s="71" customFormat="1" ht="15.75" customHeight="1" x14ac:dyDescent="0.25">
      <c r="A408" s="119">
        <v>1026657</v>
      </c>
      <c r="B408" s="120">
        <v>4216</v>
      </c>
      <c r="C408" s="120">
        <v>455536</v>
      </c>
      <c r="D408" s="120" t="s">
        <v>1258</v>
      </c>
      <c r="E408" s="121" t="s">
        <v>598</v>
      </c>
      <c r="F408" s="121" t="s">
        <v>1430</v>
      </c>
      <c r="G408" s="122" t="s">
        <v>1260</v>
      </c>
      <c r="H408" s="123" t="s">
        <v>598</v>
      </c>
      <c r="I408" s="70" t="s">
        <v>35</v>
      </c>
      <c r="J408" s="70" t="s">
        <v>35</v>
      </c>
      <c r="K408" s="70" t="s">
        <v>1262</v>
      </c>
      <c r="L408" s="70"/>
      <c r="M408" s="70"/>
      <c r="N408" s="77"/>
      <c r="O408" s="70">
        <v>1025769</v>
      </c>
      <c r="P408" s="78">
        <v>14410</v>
      </c>
      <c r="Q408" s="79">
        <v>41699</v>
      </c>
      <c r="R408" s="79">
        <v>41882</v>
      </c>
      <c r="S408" s="78">
        <v>28585</v>
      </c>
      <c r="T408" s="80" t="s">
        <v>1265</v>
      </c>
      <c r="U408" s="61">
        <v>3.6638868039063684E-3</v>
      </c>
      <c r="V408" s="62">
        <v>2.90737974040969E-3</v>
      </c>
      <c r="W408" s="30">
        <v>348055</v>
      </c>
      <c r="X408" s="63">
        <v>348055</v>
      </c>
      <c r="Y408" s="63">
        <v>696110</v>
      </c>
      <c r="Z408" s="67">
        <v>46224.91</v>
      </c>
      <c r="AA408" s="68">
        <v>46224.91</v>
      </c>
      <c r="AB408" s="68">
        <v>46224.91</v>
      </c>
      <c r="AC408" s="68">
        <v>46224.91</v>
      </c>
      <c r="AD408" s="66">
        <v>184899.65</v>
      </c>
      <c r="AE408" s="67">
        <v>85846.27</v>
      </c>
      <c r="AF408" s="68">
        <v>85846.27</v>
      </c>
      <c r="AG408" s="68">
        <v>85846.27</v>
      </c>
      <c r="AH408" s="68">
        <v>85846.27</v>
      </c>
      <c r="AI408" s="66">
        <v>343385.06</v>
      </c>
      <c r="AJ408" s="69">
        <v>1224394.71</v>
      </c>
      <c r="AK408" s="406" t="s">
        <v>1258</v>
      </c>
      <c r="AL408" s="407">
        <v>61126.054988709904</v>
      </c>
      <c r="AM408" s="434">
        <f t="shared" si="248"/>
        <v>748505.37634408602</v>
      </c>
      <c r="AN408" s="435">
        <f t="shared" si="249"/>
        <v>198816.82795698926</v>
      </c>
      <c r="AO408" s="436">
        <f t="shared" si="250"/>
        <v>369231.24731182796</v>
      </c>
      <c r="AP408" s="437">
        <f t="shared" si="251"/>
        <v>12.25</v>
      </c>
      <c r="AQ408" s="438">
        <f t="shared" si="251"/>
        <v>3.25</v>
      </c>
      <c r="AR408" s="438">
        <f t="shared" si="251"/>
        <v>6.04</v>
      </c>
      <c r="AS408" s="443">
        <f t="shared" si="252"/>
        <v>21.54</v>
      </c>
      <c r="AT408" s="437">
        <f t="shared" si="253"/>
        <v>11.39</v>
      </c>
      <c r="AU408" s="438">
        <f t="shared" si="254"/>
        <v>3.02</v>
      </c>
      <c r="AV408" s="438">
        <f t="shared" si="255"/>
        <v>5.62</v>
      </c>
      <c r="AW408" s="444">
        <f t="shared" si="256"/>
        <v>20.03</v>
      </c>
      <c r="AX408" s="441">
        <f t="shared" si="257"/>
        <v>11.39</v>
      </c>
      <c r="AY408" s="70">
        <f t="shared" si="258"/>
        <v>4</v>
      </c>
      <c r="AZ408" s="438">
        <f t="shared" si="235"/>
        <v>0.76</v>
      </c>
      <c r="BA408" s="442">
        <f t="shared" si="236"/>
        <v>1.41</v>
      </c>
      <c r="BB408" s="438">
        <f t="shared" si="259"/>
        <v>11.39</v>
      </c>
      <c r="BC408" s="70">
        <v>4</v>
      </c>
      <c r="BD408" s="438">
        <f t="shared" si="237"/>
        <v>0.76</v>
      </c>
      <c r="BE408" s="442">
        <f t="shared" si="238"/>
        <v>1.41</v>
      </c>
      <c r="BF408" s="438">
        <f t="shared" si="260"/>
        <v>11.39</v>
      </c>
      <c r="BG408" s="70">
        <v>4</v>
      </c>
      <c r="BH408" s="438">
        <f t="shared" si="239"/>
        <v>0.76</v>
      </c>
      <c r="BI408" s="442">
        <f t="shared" si="240"/>
        <v>1.41</v>
      </c>
      <c r="BJ408" s="438">
        <f t="shared" si="261"/>
        <v>11.39</v>
      </c>
      <c r="BK408" s="70">
        <v>4</v>
      </c>
      <c r="BL408" s="438">
        <f t="shared" si="241"/>
        <v>0.76</v>
      </c>
      <c r="BM408" s="442">
        <f t="shared" si="242"/>
        <v>1.41</v>
      </c>
      <c r="BN408" s="93">
        <v>0</v>
      </c>
      <c r="BO408" s="93">
        <f>+INDEX(FY2018_ALL_Targets!DV:DV,MATCH('Final Comp Values'!C408,FY2018_ALL_Targets!B:B,0))</f>
        <v>0</v>
      </c>
      <c r="BP408" s="93">
        <f>++INDEX(FY2018_ALL_Targets!DW:DW,MATCH('Final Comp Values'!C408,FY2018_ALL_Targets!B:B,0))</f>
        <v>0</v>
      </c>
      <c r="BQ408" s="539">
        <f>++INDEX(FY2018_ALL_Targets!DX:DX,MATCH('Final Comp Values'!$C408,FY2018_ALL_Targets!$B:$B,0))</f>
        <v>0</v>
      </c>
      <c r="BR408" s="437">
        <f t="shared" si="243"/>
        <v>0</v>
      </c>
      <c r="BS408" s="438">
        <f t="shared" si="244"/>
        <v>0</v>
      </c>
      <c r="BT408" s="543">
        <f t="shared" si="262"/>
        <v>0</v>
      </c>
      <c r="BU408" s="437">
        <f t="shared" si="263"/>
        <v>20.07</v>
      </c>
      <c r="BV408" s="438">
        <f t="shared" si="245"/>
        <v>1226799.9236234077</v>
      </c>
      <c r="BW408" s="548">
        <f t="shared" si="264"/>
        <v>3.3090754210623246E-3</v>
      </c>
      <c r="BX408" s="437">
        <f t="shared" si="246"/>
        <v>0</v>
      </c>
      <c r="BY408" s="551">
        <f t="shared" si="247"/>
        <v>0</v>
      </c>
      <c r="BZ408" s="471">
        <f t="shared" si="265"/>
        <v>0</v>
      </c>
      <c r="CA408" s="469">
        <f t="shared" si="266"/>
        <v>1224394.71</v>
      </c>
      <c r="CB408" s="471">
        <f t="shared" si="267"/>
        <v>1226799.9236234077</v>
      </c>
      <c r="CC408" s="471">
        <f t="shared" si="268"/>
        <v>3.9999999999999147E-2</v>
      </c>
      <c r="CD408" s="474">
        <f t="shared" si="269"/>
        <v>2445.1217373938566</v>
      </c>
      <c r="CE408" s="474">
        <f t="shared" si="270"/>
        <v>2405.2136234077625</v>
      </c>
      <c r="CF408" s="472">
        <f t="shared" si="271"/>
        <v>39.908113986094122</v>
      </c>
      <c r="CG408" s="473">
        <f t="shared" si="272"/>
        <v>0</v>
      </c>
    </row>
    <row r="409" spans="1:85" s="71" customFormat="1" ht="15.75" customHeight="1" x14ac:dyDescent="0.25">
      <c r="A409" s="119">
        <v>1026401</v>
      </c>
      <c r="B409" s="120">
        <v>5022</v>
      </c>
      <c r="C409" s="120">
        <v>455797</v>
      </c>
      <c r="D409" s="120" t="s">
        <v>1258</v>
      </c>
      <c r="E409" s="121" t="s">
        <v>308</v>
      </c>
      <c r="F409" s="121" t="s">
        <v>1430</v>
      </c>
      <c r="G409" s="122" t="s">
        <v>1260</v>
      </c>
      <c r="H409" s="123" t="s">
        <v>308</v>
      </c>
      <c r="I409" s="70" t="s">
        <v>35</v>
      </c>
      <c r="J409" s="70" t="s">
        <v>35</v>
      </c>
      <c r="K409" s="70" t="s">
        <v>1262</v>
      </c>
      <c r="L409" s="70"/>
      <c r="M409" s="70"/>
      <c r="N409" s="77"/>
      <c r="O409" s="70">
        <v>1026401</v>
      </c>
      <c r="P409" s="78">
        <v>35256</v>
      </c>
      <c r="Q409" s="79">
        <v>40909</v>
      </c>
      <c r="R409" s="79">
        <v>41274</v>
      </c>
      <c r="S409" s="78">
        <v>35256</v>
      </c>
      <c r="T409" s="80" t="s">
        <v>1271</v>
      </c>
      <c r="U409" s="61">
        <v>4.5189432624986158E-3</v>
      </c>
      <c r="V409" s="62">
        <v>3.585887008147071E-3</v>
      </c>
      <c r="W409" s="30">
        <v>429282</v>
      </c>
      <c r="X409" s="63">
        <v>429282</v>
      </c>
      <c r="Y409" s="63">
        <v>858564</v>
      </c>
      <c r="Z409" s="67">
        <v>57012.61</v>
      </c>
      <c r="AA409" s="68">
        <v>57012.61</v>
      </c>
      <c r="AB409" s="68">
        <v>57012.61</v>
      </c>
      <c r="AC409" s="68">
        <v>57012.61</v>
      </c>
      <c r="AD409" s="66">
        <v>228050.45</v>
      </c>
      <c r="AE409" s="67">
        <v>105880.57</v>
      </c>
      <c r="AF409" s="68">
        <v>105880.57</v>
      </c>
      <c r="AG409" s="68">
        <v>105880.57</v>
      </c>
      <c r="AH409" s="68">
        <v>105880.57</v>
      </c>
      <c r="AI409" s="66">
        <v>423522.26</v>
      </c>
      <c r="AJ409" s="69">
        <v>1510136.71</v>
      </c>
      <c r="AK409" s="406" t="s">
        <v>1258</v>
      </c>
      <c r="AL409" s="407">
        <v>61126.054988709904</v>
      </c>
      <c r="AM409" s="434">
        <f t="shared" si="248"/>
        <v>923187.09677419357</v>
      </c>
      <c r="AN409" s="435">
        <f t="shared" si="249"/>
        <v>245215.53763440863</v>
      </c>
      <c r="AO409" s="436">
        <f t="shared" si="250"/>
        <v>455400.2795698925</v>
      </c>
      <c r="AP409" s="437">
        <f t="shared" si="251"/>
        <v>15.1</v>
      </c>
      <c r="AQ409" s="438">
        <f t="shared" si="251"/>
        <v>4.01</v>
      </c>
      <c r="AR409" s="438">
        <f t="shared" si="251"/>
        <v>7.45</v>
      </c>
      <c r="AS409" s="443">
        <f t="shared" si="252"/>
        <v>26.56</v>
      </c>
      <c r="AT409" s="437">
        <f t="shared" si="253"/>
        <v>14.05</v>
      </c>
      <c r="AU409" s="438">
        <f t="shared" si="254"/>
        <v>3.73</v>
      </c>
      <c r="AV409" s="438">
        <f t="shared" si="255"/>
        <v>6.93</v>
      </c>
      <c r="AW409" s="444">
        <f t="shared" si="256"/>
        <v>24.71</v>
      </c>
      <c r="AX409" s="441">
        <f t="shared" si="257"/>
        <v>14.05</v>
      </c>
      <c r="AY409" s="70">
        <f t="shared" si="258"/>
        <v>4</v>
      </c>
      <c r="AZ409" s="438">
        <f t="shared" si="235"/>
        <v>0.93</v>
      </c>
      <c r="BA409" s="442">
        <f t="shared" si="236"/>
        <v>1.73</v>
      </c>
      <c r="BB409" s="438">
        <f t="shared" si="259"/>
        <v>14.05</v>
      </c>
      <c r="BC409" s="70">
        <v>4</v>
      </c>
      <c r="BD409" s="438">
        <f t="shared" si="237"/>
        <v>0.93</v>
      </c>
      <c r="BE409" s="442">
        <f t="shared" si="238"/>
        <v>1.73</v>
      </c>
      <c r="BF409" s="438">
        <f t="shared" si="260"/>
        <v>14.05</v>
      </c>
      <c r="BG409" s="70">
        <v>4</v>
      </c>
      <c r="BH409" s="438">
        <f t="shared" si="239"/>
        <v>0.93</v>
      </c>
      <c r="BI409" s="442">
        <f t="shared" si="240"/>
        <v>1.73</v>
      </c>
      <c r="BJ409" s="438">
        <f t="shared" si="261"/>
        <v>14.05</v>
      </c>
      <c r="BK409" s="70">
        <v>4</v>
      </c>
      <c r="BL409" s="438">
        <f t="shared" si="241"/>
        <v>0.93</v>
      </c>
      <c r="BM409" s="442">
        <f t="shared" si="242"/>
        <v>1.73</v>
      </c>
      <c r="BN409" s="93">
        <v>0</v>
      </c>
      <c r="BO409" s="93">
        <f>+INDEX(FY2018_ALL_Targets!DV:DV,MATCH('Final Comp Values'!C409,FY2018_ALL_Targets!B:B,0))</f>
        <v>0</v>
      </c>
      <c r="BP409" s="93">
        <f>++INDEX(FY2018_ALL_Targets!DW:DW,MATCH('Final Comp Values'!C409,FY2018_ALL_Targets!B:B,0))</f>
        <v>0</v>
      </c>
      <c r="BQ409" s="539">
        <f>++INDEX(FY2018_ALL_Targets!DX:DX,MATCH('Final Comp Values'!$C409,FY2018_ALL_Targets!$B:$B,0))</f>
        <v>0</v>
      </c>
      <c r="BR409" s="437">
        <f t="shared" si="243"/>
        <v>0</v>
      </c>
      <c r="BS409" s="438">
        <f t="shared" si="244"/>
        <v>0</v>
      </c>
      <c r="BT409" s="543">
        <f t="shared" si="262"/>
        <v>0</v>
      </c>
      <c r="BU409" s="437">
        <f t="shared" si="263"/>
        <v>24.69</v>
      </c>
      <c r="BV409" s="438">
        <f t="shared" si="245"/>
        <v>1509202.2976712475</v>
      </c>
      <c r="BW409" s="548">
        <f t="shared" si="264"/>
        <v>4.0708057870467761E-3</v>
      </c>
      <c r="BX409" s="437">
        <f t="shared" si="246"/>
        <v>0</v>
      </c>
      <c r="BY409" s="551">
        <f t="shared" si="247"/>
        <v>0</v>
      </c>
      <c r="BZ409" s="471">
        <f t="shared" si="265"/>
        <v>0</v>
      </c>
      <c r="CA409" s="469">
        <f t="shared" si="266"/>
        <v>1510136.71</v>
      </c>
      <c r="CB409" s="471">
        <f t="shared" si="267"/>
        <v>1509202.2976712475</v>
      </c>
      <c r="CC409" s="471">
        <f t="shared" si="268"/>
        <v>-1.9999999999999574E-2</v>
      </c>
      <c r="CD409" s="474">
        <f t="shared" si="269"/>
        <v>-1222.2879077296382</v>
      </c>
      <c r="CE409" s="474">
        <f t="shared" si="270"/>
        <v>-934.41232875245623</v>
      </c>
      <c r="CF409" s="472">
        <f t="shared" si="271"/>
        <v>-287.87557897718193</v>
      </c>
      <c r="CG409" s="473">
        <f t="shared" si="272"/>
        <v>0</v>
      </c>
    </row>
    <row r="410" spans="1:85" s="71" customFormat="1" ht="15.75" customHeight="1" x14ac:dyDescent="0.25">
      <c r="A410" s="119">
        <v>1026413</v>
      </c>
      <c r="B410" s="120">
        <v>4543</v>
      </c>
      <c r="C410" s="120">
        <v>675395</v>
      </c>
      <c r="D410" s="120" t="s">
        <v>1258</v>
      </c>
      <c r="E410" s="121" t="s">
        <v>710</v>
      </c>
      <c r="F410" s="121" t="s">
        <v>1430</v>
      </c>
      <c r="G410" s="122" t="s">
        <v>1260</v>
      </c>
      <c r="H410" s="123" t="s">
        <v>710</v>
      </c>
      <c r="I410" s="70" t="s">
        <v>35</v>
      </c>
      <c r="J410" s="70" t="s">
        <v>35</v>
      </c>
      <c r="K410" s="70" t="s">
        <v>1262</v>
      </c>
      <c r="L410" s="70"/>
      <c r="M410" s="70"/>
      <c r="N410" s="77"/>
      <c r="O410" s="70">
        <v>1016605</v>
      </c>
      <c r="P410" s="78">
        <v>20571</v>
      </c>
      <c r="Q410" s="79">
        <v>41640</v>
      </c>
      <c r="R410" s="79">
        <v>42004</v>
      </c>
      <c r="S410" s="78">
        <v>20571</v>
      </c>
      <c r="T410" s="80" t="s">
        <v>1263</v>
      </c>
      <c r="U410" s="61">
        <v>2.6366911122322166E-3</v>
      </c>
      <c r="V410" s="62">
        <v>2.0922759713124972E-3</v>
      </c>
      <c r="W410" s="30">
        <v>250475</v>
      </c>
      <c r="X410" s="63">
        <v>250475</v>
      </c>
      <c r="Y410" s="63">
        <v>500950</v>
      </c>
      <c r="Z410" s="67">
        <v>33265.440000000002</v>
      </c>
      <c r="AA410" s="68">
        <v>33265.440000000002</v>
      </c>
      <c r="AB410" s="68">
        <v>33265.440000000002</v>
      </c>
      <c r="AC410" s="68">
        <v>33265.440000000002</v>
      </c>
      <c r="AD410" s="66">
        <v>133061.76999999999</v>
      </c>
      <c r="AE410" s="67">
        <v>61778.68</v>
      </c>
      <c r="AF410" s="68">
        <v>61778.68</v>
      </c>
      <c r="AG410" s="68">
        <v>61778.68</v>
      </c>
      <c r="AH410" s="68">
        <v>61778.68</v>
      </c>
      <c r="AI410" s="66">
        <v>247114.71</v>
      </c>
      <c r="AJ410" s="69">
        <v>881126.48</v>
      </c>
      <c r="AK410" s="406" t="s">
        <v>1258</v>
      </c>
      <c r="AL410" s="407">
        <v>61126.054988709904</v>
      </c>
      <c r="AM410" s="434">
        <f t="shared" si="248"/>
        <v>538655.9139784947</v>
      </c>
      <c r="AN410" s="435">
        <f t="shared" si="249"/>
        <v>143077.17204301074</v>
      </c>
      <c r="AO410" s="436">
        <f t="shared" si="250"/>
        <v>265714.74193548388</v>
      </c>
      <c r="AP410" s="437">
        <f t="shared" si="251"/>
        <v>8.81</v>
      </c>
      <c r="AQ410" s="438">
        <f t="shared" si="251"/>
        <v>2.34</v>
      </c>
      <c r="AR410" s="438">
        <f t="shared" si="251"/>
        <v>4.3499999999999996</v>
      </c>
      <c r="AS410" s="443">
        <f t="shared" si="252"/>
        <v>15.5</v>
      </c>
      <c r="AT410" s="437">
        <f t="shared" si="253"/>
        <v>8.1999999999999993</v>
      </c>
      <c r="AU410" s="438">
        <f t="shared" si="254"/>
        <v>2.1800000000000002</v>
      </c>
      <c r="AV410" s="438">
        <f t="shared" si="255"/>
        <v>4.04</v>
      </c>
      <c r="AW410" s="444">
        <f t="shared" si="256"/>
        <v>14.419999999999998</v>
      </c>
      <c r="AX410" s="441">
        <f t="shared" si="257"/>
        <v>8.1999999999999993</v>
      </c>
      <c r="AY410" s="70">
        <f t="shared" si="258"/>
        <v>4</v>
      </c>
      <c r="AZ410" s="438">
        <f t="shared" si="235"/>
        <v>0.55000000000000004</v>
      </c>
      <c r="BA410" s="442">
        <f t="shared" si="236"/>
        <v>1.01</v>
      </c>
      <c r="BB410" s="438">
        <f t="shared" si="259"/>
        <v>8.1999999999999993</v>
      </c>
      <c r="BC410" s="70">
        <v>4</v>
      </c>
      <c r="BD410" s="438">
        <f t="shared" si="237"/>
        <v>0.55000000000000004</v>
      </c>
      <c r="BE410" s="442">
        <f t="shared" si="238"/>
        <v>1.01</v>
      </c>
      <c r="BF410" s="438">
        <f t="shared" si="260"/>
        <v>8.1999999999999993</v>
      </c>
      <c r="BG410" s="70">
        <v>4</v>
      </c>
      <c r="BH410" s="438">
        <f t="shared" si="239"/>
        <v>0.55000000000000004</v>
      </c>
      <c r="BI410" s="442">
        <f t="shared" si="240"/>
        <v>1.01</v>
      </c>
      <c r="BJ410" s="438">
        <f t="shared" si="261"/>
        <v>8.1999999999999993</v>
      </c>
      <c r="BK410" s="70">
        <v>4</v>
      </c>
      <c r="BL410" s="438">
        <f t="shared" si="241"/>
        <v>0.55000000000000004</v>
      </c>
      <c r="BM410" s="442">
        <f t="shared" si="242"/>
        <v>1.01</v>
      </c>
      <c r="BN410" s="93">
        <v>0</v>
      </c>
      <c r="BO410" s="93">
        <f>+INDEX(FY2018_ALL_Targets!DV:DV,MATCH('Final Comp Values'!C410,FY2018_ALL_Targets!B:B,0))</f>
        <v>0</v>
      </c>
      <c r="BP410" s="93">
        <f>++INDEX(FY2018_ALL_Targets!DW:DW,MATCH('Final Comp Values'!C410,FY2018_ALL_Targets!B:B,0))</f>
        <v>0</v>
      </c>
      <c r="BQ410" s="539">
        <f>++INDEX(FY2018_ALL_Targets!DX:DX,MATCH('Final Comp Values'!$C410,FY2018_ALL_Targets!$B:$B,0))</f>
        <v>0</v>
      </c>
      <c r="BR410" s="437">
        <f t="shared" si="243"/>
        <v>0</v>
      </c>
      <c r="BS410" s="438">
        <f t="shared" si="244"/>
        <v>0</v>
      </c>
      <c r="BT410" s="543">
        <f t="shared" si="262"/>
        <v>0</v>
      </c>
      <c r="BU410" s="437">
        <f t="shared" si="263"/>
        <v>14.44</v>
      </c>
      <c r="BV410" s="438">
        <f t="shared" si="245"/>
        <v>882660.234036971</v>
      </c>
      <c r="BW410" s="548">
        <f t="shared" si="264"/>
        <v>2.3808195854578959E-3</v>
      </c>
      <c r="BX410" s="437">
        <f t="shared" si="246"/>
        <v>0</v>
      </c>
      <c r="BY410" s="551">
        <f t="shared" si="247"/>
        <v>0</v>
      </c>
      <c r="BZ410" s="471">
        <f t="shared" si="265"/>
        <v>0</v>
      </c>
      <c r="CA410" s="469">
        <f t="shared" si="266"/>
        <v>881126.48</v>
      </c>
      <c r="CB410" s="471">
        <f t="shared" si="267"/>
        <v>882660.234036971</v>
      </c>
      <c r="CC410" s="471">
        <f t="shared" si="268"/>
        <v>2.000000000000135E-2</v>
      </c>
      <c r="CD410" s="474">
        <f t="shared" si="269"/>
        <v>1222.0894313454362</v>
      </c>
      <c r="CE410" s="474">
        <f t="shared" si="270"/>
        <v>1533.7540369710186</v>
      </c>
      <c r="CF410" s="472">
        <f t="shared" si="271"/>
        <v>-311.66460562558245</v>
      </c>
      <c r="CG410" s="473">
        <f t="shared" si="272"/>
        <v>0</v>
      </c>
    </row>
    <row r="411" spans="1:85" s="71" customFormat="1" ht="15.75" customHeight="1" x14ac:dyDescent="0.25">
      <c r="A411" s="119">
        <v>1026414</v>
      </c>
      <c r="B411" s="120">
        <v>4572</v>
      </c>
      <c r="C411" s="120">
        <v>675380</v>
      </c>
      <c r="D411" s="120" t="s">
        <v>1267</v>
      </c>
      <c r="E411" s="121" t="s">
        <v>728</v>
      </c>
      <c r="F411" s="121" t="s">
        <v>1430</v>
      </c>
      <c r="G411" s="122" t="s">
        <v>1260</v>
      </c>
      <c r="H411" s="123" t="s">
        <v>728</v>
      </c>
      <c r="I411" s="70" t="s">
        <v>35</v>
      </c>
      <c r="J411" s="70" t="s">
        <v>35</v>
      </c>
      <c r="K411" s="70" t="s">
        <v>1262</v>
      </c>
      <c r="L411" s="70"/>
      <c r="M411" s="70"/>
      <c r="N411" s="77"/>
      <c r="O411" s="70">
        <v>1014928</v>
      </c>
      <c r="P411" s="78">
        <v>26292</v>
      </c>
      <c r="Q411" s="79">
        <v>40909</v>
      </c>
      <c r="R411" s="79">
        <v>41274</v>
      </c>
      <c r="S411" s="78">
        <v>26292</v>
      </c>
      <c r="T411" s="80" t="s">
        <v>1271</v>
      </c>
      <c r="U411" s="61">
        <v>3.3699811736332425E-3</v>
      </c>
      <c r="V411" s="62">
        <v>2.6741587593091328E-3</v>
      </c>
      <c r="W411" s="30">
        <v>320135</v>
      </c>
      <c r="X411" s="63">
        <v>320135</v>
      </c>
      <c r="Y411" s="63">
        <v>640270</v>
      </c>
      <c r="Z411" s="67">
        <v>42516.89</v>
      </c>
      <c r="AA411" s="68">
        <v>42516.89</v>
      </c>
      <c r="AB411" s="68">
        <v>42516.89</v>
      </c>
      <c r="AC411" s="68">
        <v>42516.89</v>
      </c>
      <c r="AD411" s="66">
        <v>170067.57</v>
      </c>
      <c r="AE411" s="67">
        <v>78959.95</v>
      </c>
      <c r="AF411" s="68">
        <v>78959.95</v>
      </c>
      <c r="AG411" s="68">
        <v>78959.95</v>
      </c>
      <c r="AH411" s="68">
        <v>78959.95</v>
      </c>
      <c r="AI411" s="66">
        <v>315839.78000000003</v>
      </c>
      <c r="AJ411" s="69">
        <v>1126177.3500000001</v>
      </c>
      <c r="AK411" s="406" t="s">
        <v>1267</v>
      </c>
      <c r="AL411" s="407">
        <v>54327.030754892119</v>
      </c>
      <c r="AM411" s="434">
        <f t="shared" si="248"/>
        <v>688462.36559139786</v>
      </c>
      <c r="AN411" s="435">
        <f t="shared" si="249"/>
        <v>182868.3548387097</v>
      </c>
      <c r="AO411" s="436">
        <f t="shared" si="250"/>
        <v>339612.66666666674</v>
      </c>
      <c r="AP411" s="437">
        <f t="shared" si="251"/>
        <v>12.67</v>
      </c>
      <c r="AQ411" s="438">
        <f t="shared" si="251"/>
        <v>3.37</v>
      </c>
      <c r="AR411" s="438">
        <f t="shared" si="251"/>
        <v>6.25</v>
      </c>
      <c r="AS411" s="443">
        <f t="shared" si="252"/>
        <v>22.29</v>
      </c>
      <c r="AT411" s="437">
        <f t="shared" si="253"/>
        <v>11.79</v>
      </c>
      <c r="AU411" s="438">
        <f t="shared" si="254"/>
        <v>3.13</v>
      </c>
      <c r="AV411" s="438">
        <f t="shared" si="255"/>
        <v>5.81</v>
      </c>
      <c r="AW411" s="444">
        <f t="shared" si="256"/>
        <v>20.729999999999997</v>
      </c>
      <c r="AX411" s="441">
        <f t="shared" si="257"/>
        <v>11.79</v>
      </c>
      <c r="AY411" s="70">
        <f t="shared" si="258"/>
        <v>4</v>
      </c>
      <c r="AZ411" s="438">
        <f t="shared" si="235"/>
        <v>0.78</v>
      </c>
      <c r="BA411" s="442">
        <f t="shared" si="236"/>
        <v>1.45</v>
      </c>
      <c r="BB411" s="438">
        <f t="shared" si="259"/>
        <v>11.79</v>
      </c>
      <c r="BC411" s="70">
        <v>4</v>
      </c>
      <c r="BD411" s="438">
        <f t="shared" si="237"/>
        <v>0.78</v>
      </c>
      <c r="BE411" s="442">
        <f t="shared" si="238"/>
        <v>1.45</v>
      </c>
      <c r="BF411" s="438">
        <f t="shared" si="260"/>
        <v>11.79</v>
      </c>
      <c r="BG411" s="70">
        <v>4</v>
      </c>
      <c r="BH411" s="438">
        <f t="shared" si="239"/>
        <v>0.78</v>
      </c>
      <c r="BI411" s="442">
        <f t="shared" si="240"/>
        <v>1.45</v>
      </c>
      <c r="BJ411" s="438">
        <f t="shared" si="261"/>
        <v>11.79</v>
      </c>
      <c r="BK411" s="70">
        <v>4</v>
      </c>
      <c r="BL411" s="438">
        <f t="shared" si="241"/>
        <v>0.78</v>
      </c>
      <c r="BM411" s="442">
        <f t="shared" si="242"/>
        <v>1.45</v>
      </c>
      <c r="BN411" s="93">
        <v>0</v>
      </c>
      <c r="BO411" s="93">
        <f>+INDEX(FY2018_ALL_Targets!DV:DV,MATCH('Final Comp Values'!C411,FY2018_ALL_Targets!B:B,0))</f>
        <v>0</v>
      </c>
      <c r="BP411" s="93">
        <f>++INDEX(FY2018_ALL_Targets!DW:DW,MATCH('Final Comp Values'!C411,FY2018_ALL_Targets!B:B,0))</f>
        <v>0</v>
      </c>
      <c r="BQ411" s="539">
        <f>++INDEX(FY2018_ALL_Targets!DX:DX,MATCH('Final Comp Values'!$C411,FY2018_ALL_Targets!$B:$B,0))</f>
        <v>0</v>
      </c>
      <c r="BR411" s="437">
        <f t="shared" si="243"/>
        <v>0</v>
      </c>
      <c r="BS411" s="438">
        <f t="shared" si="244"/>
        <v>0</v>
      </c>
      <c r="BT411" s="543">
        <f t="shared" si="262"/>
        <v>0</v>
      </c>
      <c r="BU411" s="437">
        <f t="shared" si="263"/>
        <v>20.71</v>
      </c>
      <c r="BV411" s="438">
        <f t="shared" si="245"/>
        <v>1125112.8069338158</v>
      </c>
      <c r="BW411" s="548">
        <f t="shared" si="264"/>
        <v>3.0347924414201462E-3</v>
      </c>
      <c r="BX411" s="437">
        <f t="shared" si="246"/>
        <v>0</v>
      </c>
      <c r="BY411" s="551">
        <f t="shared" si="247"/>
        <v>0</v>
      </c>
      <c r="BZ411" s="471">
        <f t="shared" si="265"/>
        <v>0</v>
      </c>
      <c r="CA411" s="469">
        <f t="shared" si="266"/>
        <v>1126177.3500000001</v>
      </c>
      <c r="CB411" s="471">
        <f t="shared" si="267"/>
        <v>1125112.8069338158</v>
      </c>
      <c r="CC411" s="471">
        <f t="shared" si="268"/>
        <v>-1.9999999999996021E-2</v>
      </c>
      <c r="CD411" s="474">
        <f t="shared" si="269"/>
        <v>-1086.519392185023</v>
      </c>
      <c r="CE411" s="474">
        <f t="shared" si="270"/>
        <v>-1064.5430661842693</v>
      </c>
      <c r="CF411" s="472">
        <f t="shared" si="271"/>
        <v>-21.976326000753716</v>
      </c>
      <c r="CG411" s="473">
        <f t="shared" si="272"/>
        <v>0</v>
      </c>
    </row>
    <row r="412" spans="1:85" s="71" customFormat="1" ht="15.75" customHeight="1" x14ac:dyDescent="0.25">
      <c r="A412" s="119">
        <v>1026484</v>
      </c>
      <c r="B412" s="120">
        <v>5051</v>
      </c>
      <c r="C412" s="120">
        <v>675409</v>
      </c>
      <c r="D412" s="120" t="s">
        <v>1267</v>
      </c>
      <c r="E412" s="121" t="s">
        <v>322</v>
      </c>
      <c r="F412" s="121" t="s">
        <v>1430</v>
      </c>
      <c r="G412" s="122" t="s">
        <v>1260</v>
      </c>
      <c r="H412" s="123" t="s">
        <v>322</v>
      </c>
      <c r="I412" s="70" t="s">
        <v>35</v>
      </c>
      <c r="J412" s="70" t="s">
        <v>35</v>
      </c>
      <c r="K412" s="70" t="s">
        <v>1262</v>
      </c>
      <c r="L412" s="70"/>
      <c r="M412" s="70"/>
      <c r="N412" s="77"/>
      <c r="O412" s="70">
        <v>1020411</v>
      </c>
      <c r="P412" s="78">
        <v>39871</v>
      </c>
      <c r="Q412" s="79">
        <v>41640</v>
      </c>
      <c r="R412" s="79">
        <v>42004</v>
      </c>
      <c r="S412" s="78">
        <v>39871</v>
      </c>
      <c r="T412" s="80" t="s">
        <v>1265</v>
      </c>
      <c r="U412" s="61">
        <v>5.1104716025380734E-3</v>
      </c>
      <c r="V412" s="62">
        <v>4.0552785597297442E-3</v>
      </c>
      <c r="W412" s="30">
        <v>485474</v>
      </c>
      <c r="X412" s="63">
        <v>485474</v>
      </c>
      <c r="Y412" s="63">
        <v>970948</v>
      </c>
      <c r="Z412" s="67">
        <v>64475.55</v>
      </c>
      <c r="AA412" s="68">
        <v>64475.55</v>
      </c>
      <c r="AB412" s="68">
        <v>64475.55</v>
      </c>
      <c r="AC412" s="68">
        <v>64475.55</v>
      </c>
      <c r="AD412" s="66">
        <v>257902.18</v>
      </c>
      <c r="AE412" s="67">
        <v>119740.3</v>
      </c>
      <c r="AF412" s="68">
        <v>119740.3</v>
      </c>
      <c r="AG412" s="68">
        <v>119740.3</v>
      </c>
      <c r="AH412" s="68">
        <v>119740.3</v>
      </c>
      <c r="AI412" s="66">
        <v>478961.2</v>
      </c>
      <c r="AJ412" s="69">
        <v>1707811.38</v>
      </c>
      <c r="AK412" s="406" t="s">
        <v>1267</v>
      </c>
      <c r="AL412" s="407">
        <v>54327.030754892119</v>
      </c>
      <c r="AM412" s="434">
        <f t="shared" si="248"/>
        <v>1044030.1075268817</v>
      </c>
      <c r="AN412" s="435">
        <f t="shared" si="249"/>
        <v>277314.17204301077</v>
      </c>
      <c r="AO412" s="436">
        <f t="shared" si="250"/>
        <v>515012.04301075271</v>
      </c>
      <c r="AP412" s="437">
        <f t="shared" si="251"/>
        <v>19.22</v>
      </c>
      <c r="AQ412" s="438">
        <f t="shared" si="251"/>
        <v>5.0999999999999996</v>
      </c>
      <c r="AR412" s="438">
        <f t="shared" si="251"/>
        <v>9.48</v>
      </c>
      <c r="AS412" s="443">
        <f t="shared" si="252"/>
        <v>33.799999999999997</v>
      </c>
      <c r="AT412" s="437">
        <f t="shared" si="253"/>
        <v>17.87</v>
      </c>
      <c r="AU412" s="438">
        <f t="shared" si="254"/>
        <v>4.75</v>
      </c>
      <c r="AV412" s="438">
        <f t="shared" si="255"/>
        <v>8.82</v>
      </c>
      <c r="AW412" s="444">
        <f t="shared" si="256"/>
        <v>31.44</v>
      </c>
      <c r="AX412" s="441">
        <f t="shared" si="257"/>
        <v>17.87</v>
      </c>
      <c r="AY412" s="70">
        <f t="shared" si="258"/>
        <v>4</v>
      </c>
      <c r="AZ412" s="438">
        <f t="shared" si="235"/>
        <v>1.19</v>
      </c>
      <c r="BA412" s="442">
        <f t="shared" si="236"/>
        <v>2.21</v>
      </c>
      <c r="BB412" s="438">
        <f t="shared" si="259"/>
        <v>17.87</v>
      </c>
      <c r="BC412" s="70">
        <v>4</v>
      </c>
      <c r="BD412" s="438">
        <f t="shared" si="237"/>
        <v>1.19</v>
      </c>
      <c r="BE412" s="442">
        <f t="shared" si="238"/>
        <v>2.21</v>
      </c>
      <c r="BF412" s="438">
        <f t="shared" si="260"/>
        <v>17.87</v>
      </c>
      <c r="BG412" s="70">
        <v>4</v>
      </c>
      <c r="BH412" s="438">
        <f t="shared" si="239"/>
        <v>1.19</v>
      </c>
      <c r="BI412" s="442">
        <f t="shared" si="240"/>
        <v>2.21</v>
      </c>
      <c r="BJ412" s="438">
        <f t="shared" si="261"/>
        <v>17.87</v>
      </c>
      <c r="BK412" s="70">
        <v>4</v>
      </c>
      <c r="BL412" s="438">
        <f t="shared" si="241"/>
        <v>1.19</v>
      </c>
      <c r="BM412" s="442">
        <f t="shared" si="242"/>
        <v>2.21</v>
      </c>
      <c r="BN412" s="93">
        <v>0</v>
      </c>
      <c r="BO412" s="93">
        <f>+INDEX(FY2018_ALL_Targets!DV:DV,MATCH('Final Comp Values'!C412,FY2018_ALL_Targets!B:B,0))</f>
        <v>0</v>
      </c>
      <c r="BP412" s="93">
        <f>++INDEX(FY2018_ALL_Targets!DW:DW,MATCH('Final Comp Values'!C412,FY2018_ALL_Targets!B:B,0))</f>
        <v>0</v>
      </c>
      <c r="BQ412" s="539">
        <f>++INDEX(FY2018_ALL_Targets!DX:DX,MATCH('Final Comp Values'!$C412,FY2018_ALL_Targets!$B:$B,0))</f>
        <v>0</v>
      </c>
      <c r="BR412" s="437">
        <f t="shared" si="243"/>
        <v>0</v>
      </c>
      <c r="BS412" s="438">
        <f t="shared" si="244"/>
        <v>0</v>
      </c>
      <c r="BT412" s="543">
        <f t="shared" si="262"/>
        <v>0</v>
      </c>
      <c r="BU412" s="437">
        <f t="shared" si="263"/>
        <v>31.47</v>
      </c>
      <c r="BV412" s="438">
        <f t="shared" si="245"/>
        <v>1709671.6578564548</v>
      </c>
      <c r="BW412" s="548">
        <f t="shared" si="264"/>
        <v>4.6115363655959436E-3</v>
      </c>
      <c r="BX412" s="437">
        <f t="shared" si="246"/>
        <v>0</v>
      </c>
      <c r="BY412" s="551">
        <f t="shared" si="247"/>
        <v>0</v>
      </c>
      <c r="BZ412" s="471">
        <f t="shared" si="265"/>
        <v>0</v>
      </c>
      <c r="CA412" s="469">
        <f t="shared" si="266"/>
        <v>1707811.38</v>
      </c>
      <c r="CB412" s="471">
        <f t="shared" si="267"/>
        <v>1709671.6578564548</v>
      </c>
      <c r="CC412" s="471">
        <f t="shared" si="268"/>
        <v>2.9999999999997584E-2</v>
      </c>
      <c r="CD412" s="474">
        <f t="shared" si="269"/>
        <v>1629.5910114502503</v>
      </c>
      <c r="CE412" s="474">
        <f t="shared" si="270"/>
        <v>1860.2778564549517</v>
      </c>
      <c r="CF412" s="472">
        <f t="shared" si="271"/>
        <v>-230.68684500470135</v>
      </c>
      <c r="CG412" s="473">
        <f t="shared" si="272"/>
        <v>0</v>
      </c>
    </row>
    <row r="413" spans="1:85" s="71" customFormat="1" ht="15.75" customHeight="1" x14ac:dyDescent="0.25">
      <c r="A413" s="119">
        <v>1026607</v>
      </c>
      <c r="B413" s="120">
        <v>102925</v>
      </c>
      <c r="C413" s="120">
        <v>676133</v>
      </c>
      <c r="D413" s="120" t="s">
        <v>1408</v>
      </c>
      <c r="E413" s="121" t="s">
        <v>440</v>
      </c>
      <c r="F413" s="121" t="s">
        <v>1430</v>
      </c>
      <c r="G413" s="122" t="s">
        <v>1260</v>
      </c>
      <c r="H413" s="123" t="s">
        <v>440</v>
      </c>
      <c r="I413" s="70" t="s">
        <v>35</v>
      </c>
      <c r="J413" s="70" t="s">
        <v>35</v>
      </c>
      <c r="K413" s="70" t="s">
        <v>1262</v>
      </c>
      <c r="L413" s="70"/>
      <c r="M413" s="70"/>
      <c r="N413" s="77"/>
      <c r="O413" s="70">
        <v>1014777</v>
      </c>
      <c r="P413" s="78">
        <v>29233</v>
      </c>
      <c r="Q413" s="79">
        <v>40909</v>
      </c>
      <c r="R413" s="79">
        <v>41274</v>
      </c>
      <c r="S413" s="78">
        <v>29233</v>
      </c>
      <c r="T413" s="80" t="s">
        <v>1271</v>
      </c>
      <c r="U413" s="61">
        <v>3.7469443043062749E-3</v>
      </c>
      <c r="V413" s="62">
        <v>2.9732878065907454E-3</v>
      </c>
      <c r="W413" s="30">
        <v>355945</v>
      </c>
      <c r="X413" s="63">
        <v>355945</v>
      </c>
      <c r="Y413" s="63">
        <v>711890</v>
      </c>
      <c r="Z413" s="67">
        <v>47272.800000000003</v>
      </c>
      <c r="AA413" s="68">
        <v>47272.800000000003</v>
      </c>
      <c r="AB413" s="68">
        <v>47272.800000000003</v>
      </c>
      <c r="AC413" s="68">
        <v>47272.800000000003</v>
      </c>
      <c r="AD413" s="66">
        <v>189091.18</v>
      </c>
      <c r="AE413" s="67">
        <v>87792.34</v>
      </c>
      <c r="AF413" s="68">
        <v>87792.34</v>
      </c>
      <c r="AG413" s="68">
        <v>87792.34</v>
      </c>
      <c r="AH413" s="68">
        <v>87792.34</v>
      </c>
      <c r="AI413" s="66">
        <v>351169.34</v>
      </c>
      <c r="AJ413" s="69">
        <v>1252150.52</v>
      </c>
      <c r="AK413" s="406" t="s">
        <v>1408</v>
      </c>
      <c r="AL413" s="407">
        <v>35334.891869185936</v>
      </c>
      <c r="AM413" s="434">
        <f t="shared" si="248"/>
        <v>765473.1182795699</v>
      </c>
      <c r="AN413" s="435">
        <f t="shared" si="249"/>
        <v>203323.84946236559</v>
      </c>
      <c r="AO413" s="436">
        <f t="shared" si="250"/>
        <v>377601.44086021511</v>
      </c>
      <c r="AP413" s="437">
        <f t="shared" si="251"/>
        <v>21.66</v>
      </c>
      <c r="AQ413" s="438">
        <f t="shared" si="251"/>
        <v>5.75</v>
      </c>
      <c r="AR413" s="438">
        <f t="shared" si="251"/>
        <v>10.69</v>
      </c>
      <c r="AS413" s="443">
        <f t="shared" si="252"/>
        <v>38.1</v>
      </c>
      <c r="AT413" s="437">
        <f t="shared" si="253"/>
        <v>20.149999999999999</v>
      </c>
      <c r="AU413" s="438">
        <f t="shared" si="254"/>
        <v>5.35</v>
      </c>
      <c r="AV413" s="438">
        <f t="shared" si="255"/>
        <v>9.94</v>
      </c>
      <c r="AW413" s="444">
        <f t="shared" si="256"/>
        <v>35.44</v>
      </c>
      <c r="AX413" s="441">
        <f t="shared" si="257"/>
        <v>20.149999999999999</v>
      </c>
      <c r="AY413" s="70">
        <f t="shared" si="258"/>
        <v>4</v>
      </c>
      <c r="AZ413" s="438">
        <f t="shared" si="235"/>
        <v>1.34</v>
      </c>
      <c r="BA413" s="442">
        <f t="shared" si="236"/>
        <v>2.4900000000000002</v>
      </c>
      <c r="BB413" s="438">
        <f t="shared" si="259"/>
        <v>20.149999999999999</v>
      </c>
      <c r="BC413" s="70">
        <v>4</v>
      </c>
      <c r="BD413" s="438">
        <f t="shared" si="237"/>
        <v>1.34</v>
      </c>
      <c r="BE413" s="442">
        <f t="shared" si="238"/>
        <v>2.4900000000000002</v>
      </c>
      <c r="BF413" s="438">
        <f t="shared" si="260"/>
        <v>20.149999999999999</v>
      </c>
      <c r="BG413" s="70">
        <v>4</v>
      </c>
      <c r="BH413" s="438">
        <f t="shared" si="239"/>
        <v>1.34</v>
      </c>
      <c r="BI413" s="442">
        <f t="shared" si="240"/>
        <v>2.4900000000000002</v>
      </c>
      <c r="BJ413" s="438">
        <f t="shared" si="261"/>
        <v>20.149999999999999</v>
      </c>
      <c r="BK413" s="70">
        <v>4</v>
      </c>
      <c r="BL413" s="438">
        <f t="shared" si="241"/>
        <v>1.34</v>
      </c>
      <c r="BM413" s="442">
        <f t="shared" si="242"/>
        <v>2.4900000000000002</v>
      </c>
      <c r="BN413" s="93">
        <v>0</v>
      </c>
      <c r="BO413" s="93">
        <f>+INDEX(FY2018_ALL_Targets!DV:DV,MATCH('Final Comp Values'!C413,FY2018_ALL_Targets!B:B,0))</f>
        <v>0</v>
      </c>
      <c r="BP413" s="93">
        <f>++INDEX(FY2018_ALL_Targets!DW:DW,MATCH('Final Comp Values'!C413,FY2018_ALL_Targets!B:B,0))</f>
        <v>0</v>
      </c>
      <c r="BQ413" s="539">
        <f>++INDEX(FY2018_ALL_Targets!DX:DX,MATCH('Final Comp Values'!$C413,FY2018_ALL_Targets!$B:$B,0))</f>
        <v>0</v>
      </c>
      <c r="BR413" s="437">
        <f t="shared" si="243"/>
        <v>0</v>
      </c>
      <c r="BS413" s="438">
        <f t="shared" si="244"/>
        <v>0</v>
      </c>
      <c r="BT413" s="543">
        <f t="shared" si="262"/>
        <v>0</v>
      </c>
      <c r="BU413" s="437">
        <f t="shared" si="263"/>
        <v>35.47</v>
      </c>
      <c r="BV413" s="438">
        <f t="shared" si="245"/>
        <v>1253328.6146000251</v>
      </c>
      <c r="BW413" s="548">
        <f t="shared" si="264"/>
        <v>3.380631864434447E-3</v>
      </c>
      <c r="BX413" s="437">
        <f t="shared" si="246"/>
        <v>0</v>
      </c>
      <c r="BY413" s="551">
        <f t="shared" si="247"/>
        <v>0</v>
      </c>
      <c r="BZ413" s="471">
        <f t="shared" si="265"/>
        <v>0</v>
      </c>
      <c r="CA413" s="469">
        <f t="shared" si="266"/>
        <v>1252150.52</v>
      </c>
      <c r="CB413" s="471">
        <f t="shared" si="267"/>
        <v>1253328.6146000251</v>
      </c>
      <c r="CC413" s="471">
        <f t="shared" si="268"/>
        <v>3.0000000000001137E-2</v>
      </c>
      <c r="CD413" s="474">
        <f t="shared" si="269"/>
        <v>1059.9468284424781</v>
      </c>
      <c r="CE413" s="474">
        <f t="shared" si="270"/>
        <v>1178.0946000250988</v>
      </c>
      <c r="CF413" s="472">
        <f t="shared" si="271"/>
        <v>-118.14777158262063</v>
      </c>
      <c r="CG413" s="473">
        <f t="shared" si="272"/>
        <v>0</v>
      </c>
    </row>
    <row r="414" spans="1:85" s="71" customFormat="1" ht="15.75" customHeight="1" x14ac:dyDescent="0.25">
      <c r="A414" s="119">
        <v>1026669</v>
      </c>
      <c r="B414" s="120">
        <v>4743</v>
      </c>
      <c r="C414" s="120">
        <v>675677</v>
      </c>
      <c r="D414" s="120" t="s">
        <v>1258</v>
      </c>
      <c r="E414" s="121" t="s">
        <v>800</v>
      </c>
      <c r="F414" s="121" t="s">
        <v>1430</v>
      </c>
      <c r="G414" s="122" t="s">
        <v>1260</v>
      </c>
      <c r="H414" s="123" t="s">
        <v>800</v>
      </c>
      <c r="I414" s="70" t="s">
        <v>35</v>
      </c>
      <c r="J414" s="70" t="s">
        <v>35</v>
      </c>
      <c r="K414" s="70" t="s">
        <v>1262</v>
      </c>
      <c r="L414" s="70"/>
      <c r="M414" s="70"/>
      <c r="N414" s="77"/>
      <c r="O414" s="70">
        <v>1026669</v>
      </c>
      <c r="P414" s="78">
        <v>11734</v>
      </c>
      <c r="Q414" s="79">
        <v>40909</v>
      </c>
      <c r="R414" s="79">
        <v>41274</v>
      </c>
      <c r="S414" s="78">
        <v>11734</v>
      </c>
      <c r="T414" s="80" t="s">
        <v>1271</v>
      </c>
      <c r="U414" s="61">
        <v>1.5040072680439856E-3</v>
      </c>
      <c r="V414" s="62">
        <v>1.1934648897662166E-3</v>
      </c>
      <c r="W414" s="30">
        <v>142875</v>
      </c>
      <c r="X414" s="63">
        <v>142875</v>
      </c>
      <c r="Y414" s="63">
        <v>285750</v>
      </c>
      <c r="Z414" s="67">
        <v>18975.099999999999</v>
      </c>
      <c r="AA414" s="68">
        <v>18975.099999999999</v>
      </c>
      <c r="AB414" s="68">
        <v>18975.099999999999</v>
      </c>
      <c r="AC414" s="68">
        <v>18975.099999999999</v>
      </c>
      <c r="AD414" s="66">
        <v>75900.38</v>
      </c>
      <c r="AE414" s="67">
        <v>35239.47</v>
      </c>
      <c r="AF414" s="68">
        <v>35239.47</v>
      </c>
      <c r="AG414" s="68">
        <v>35239.47</v>
      </c>
      <c r="AH414" s="68">
        <v>35239.47</v>
      </c>
      <c r="AI414" s="66">
        <v>140957.85999999999</v>
      </c>
      <c r="AJ414" s="69">
        <v>502608.24</v>
      </c>
      <c r="AK414" s="406" t="s">
        <v>1258</v>
      </c>
      <c r="AL414" s="407">
        <v>61126.054988709904</v>
      </c>
      <c r="AM414" s="434">
        <f t="shared" si="248"/>
        <v>307258.06451612903</v>
      </c>
      <c r="AN414" s="435">
        <f t="shared" si="249"/>
        <v>81613.311827957004</v>
      </c>
      <c r="AO414" s="436">
        <f t="shared" si="250"/>
        <v>151567.59139784946</v>
      </c>
      <c r="AP414" s="437">
        <f t="shared" si="251"/>
        <v>5.03</v>
      </c>
      <c r="AQ414" s="438">
        <f t="shared" si="251"/>
        <v>1.34</v>
      </c>
      <c r="AR414" s="438">
        <f t="shared" si="251"/>
        <v>2.48</v>
      </c>
      <c r="AS414" s="443">
        <f t="shared" si="252"/>
        <v>8.85</v>
      </c>
      <c r="AT414" s="437">
        <f t="shared" si="253"/>
        <v>4.67</v>
      </c>
      <c r="AU414" s="438">
        <f t="shared" si="254"/>
        <v>1.24</v>
      </c>
      <c r="AV414" s="438">
        <f t="shared" si="255"/>
        <v>2.31</v>
      </c>
      <c r="AW414" s="444">
        <f t="shared" si="256"/>
        <v>8.2200000000000006</v>
      </c>
      <c r="AX414" s="441">
        <f t="shared" si="257"/>
        <v>4.67</v>
      </c>
      <c r="AY414" s="70">
        <f t="shared" si="258"/>
        <v>4</v>
      </c>
      <c r="AZ414" s="438">
        <f t="shared" si="235"/>
        <v>0.31</v>
      </c>
      <c r="BA414" s="442">
        <f t="shared" si="236"/>
        <v>0.57999999999999996</v>
      </c>
      <c r="BB414" s="438">
        <f t="shared" si="259"/>
        <v>4.67</v>
      </c>
      <c r="BC414" s="70">
        <v>4</v>
      </c>
      <c r="BD414" s="438">
        <f t="shared" si="237"/>
        <v>0.31</v>
      </c>
      <c r="BE414" s="442">
        <f t="shared" si="238"/>
        <v>0.57999999999999996</v>
      </c>
      <c r="BF414" s="438">
        <f t="shared" si="260"/>
        <v>4.67</v>
      </c>
      <c r="BG414" s="70">
        <v>4</v>
      </c>
      <c r="BH414" s="438">
        <f t="shared" si="239"/>
        <v>0.31</v>
      </c>
      <c r="BI414" s="442">
        <f t="shared" si="240"/>
        <v>0.57999999999999996</v>
      </c>
      <c r="BJ414" s="438">
        <f t="shared" si="261"/>
        <v>4.67</v>
      </c>
      <c r="BK414" s="70">
        <v>4</v>
      </c>
      <c r="BL414" s="438">
        <f t="shared" si="241"/>
        <v>0.31</v>
      </c>
      <c r="BM414" s="442">
        <f t="shared" si="242"/>
        <v>0.57999999999999996</v>
      </c>
      <c r="BN414" s="93">
        <v>0</v>
      </c>
      <c r="BO414" s="93">
        <f>+INDEX(FY2018_ALL_Targets!DV:DV,MATCH('Final Comp Values'!C414,FY2018_ALL_Targets!B:B,0))</f>
        <v>0</v>
      </c>
      <c r="BP414" s="93">
        <f>++INDEX(FY2018_ALL_Targets!DW:DW,MATCH('Final Comp Values'!C414,FY2018_ALL_Targets!B:B,0))</f>
        <v>0</v>
      </c>
      <c r="BQ414" s="539">
        <f>++INDEX(FY2018_ALL_Targets!DX:DX,MATCH('Final Comp Values'!$C414,FY2018_ALL_Targets!$B:$B,0))</f>
        <v>0</v>
      </c>
      <c r="BR414" s="437">
        <f t="shared" si="243"/>
        <v>0</v>
      </c>
      <c r="BS414" s="438">
        <f t="shared" si="244"/>
        <v>0</v>
      </c>
      <c r="BT414" s="543">
        <f t="shared" si="262"/>
        <v>0</v>
      </c>
      <c r="BU414" s="437">
        <f t="shared" si="263"/>
        <v>8.23</v>
      </c>
      <c r="BV414" s="438">
        <f t="shared" si="245"/>
        <v>503067.43255708256</v>
      </c>
      <c r="BW414" s="548">
        <f t="shared" si="264"/>
        <v>1.3569352623489257E-3</v>
      </c>
      <c r="BX414" s="437">
        <f t="shared" si="246"/>
        <v>0</v>
      </c>
      <c r="BY414" s="551">
        <f t="shared" si="247"/>
        <v>0</v>
      </c>
      <c r="BZ414" s="471">
        <f t="shared" si="265"/>
        <v>0</v>
      </c>
      <c r="CA414" s="469">
        <f t="shared" si="266"/>
        <v>502608.24</v>
      </c>
      <c r="CB414" s="471">
        <f t="shared" si="267"/>
        <v>503067.43255708256</v>
      </c>
      <c r="CC414" s="471">
        <f t="shared" si="268"/>
        <v>9.9999999999997868E-3</v>
      </c>
      <c r="CD414" s="474">
        <f t="shared" si="269"/>
        <v>611.44554744524237</v>
      </c>
      <c r="CE414" s="474">
        <f t="shared" si="270"/>
        <v>459.19255708256969</v>
      </c>
      <c r="CF414" s="472">
        <f t="shared" si="271"/>
        <v>152.25299036267268</v>
      </c>
      <c r="CG414" s="473">
        <f t="shared" si="272"/>
        <v>0</v>
      </c>
    </row>
    <row r="415" spans="1:85" s="71" customFormat="1" ht="15.75" customHeight="1" x14ac:dyDescent="0.25">
      <c r="A415" s="124">
        <v>409501</v>
      </c>
      <c r="B415" s="125">
        <v>4095</v>
      </c>
      <c r="C415" s="125">
        <v>675599</v>
      </c>
      <c r="D415" s="125" t="s">
        <v>1258</v>
      </c>
      <c r="E415" s="126" t="s">
        <v>172</v>
      </c>
      <c r="F415" s="126" t="s">
        <v>1431</v>
      </c>
      <c r="G415" s="127" t="s">
        <v>1260</v>
      </c>
      <c r="H415" s="128" t="s">
        <v>1432</v>
      </c>
      <c r="I415" s="70" t="s">
        <v>35</v>
      </c>
      <c r="J415" s="70" t="s">
        <v>35</v>
      </c>
      <c r="K415" s="70" t="s">
        <v>1262</v>
      </c>
      <c r="L415" s="70"/>
      <c r="M415" s="70"/>
      <c r="N415" s="77"/>
      <c r="O415" s="70">
        <v>409501</v>
      </c>
      <c r="P415" s="78">
        <v>4550</v>
      </c>
      <c r="Q415" s="79">
        <v>41548</v>
      </c>
      <c r="R415" s="79">
        <v>41912</v>
      </c>
      <c r="S415" s="78">
        <v>4550</v>
      </c>
      <c r="T415" s="80" t="s">
        <v>1263</v>
      </c>
      <c r="U415" s="61">
        <v>5.831969549684792E-4</v>
      </c>
      <c r="V415" s="62">
        <v>4.6278040296883293E-4</v>
      </c>
      <c r="W415" s="30">
        <v>55401</v>
      </c>
      <c r="X415" s="153">
        <v>0</v>
      </c>
      <c r="Y415" s="153">
        <v>0</v>
      </c>
      <c r="Z415" s="67">
        <v>7357.82</v>
      </c>
      <c r="AA415" s="68">
        <v>7357.82</v>
      </c>
      <c r="AB415" s="68">
        <v>7357.82</v>
      </c>
      <c r="AC415" s="68">
        <v>7357.82</v>
      </c>
      <c r="AD415" s="66">
        <v>29431.29</v>
      </c>
      <c r="AE415" s="67">
        <v>13664.53</v>
      </c>
      <c r="AF415" s="68">
        <v>13664.53</v>
      </c>
      <c r="AG415" s="68">
        <v>13664.53</v>
      </c>
      <c r="AH415" s="68">
        <v>13664.53</v>
      </c>
      <c r="AI415" s="66">
        <v>54658.11</v>
      </c>
      <c r="AJ415" s="69">
        <v>84089.4</v>
      </c>
      <c r="AK415" s="406" t="s">
        <v>1258</v>
      </c>
      <c r="AL415" s="407">
        <v>61126.054988709904</v>
      </c>
      <c r="AM415" s="434">
        <f t="shared" si="248"/>
        <v>0</v>
      </c>
      <c r="AN415" s="435">
        <f t="shared" si="249"/>
        <v>31646.548387096776</v>
      </c>
      <c r="AO415" s="436">
        <f t="shared" si="250"/>
        <v>58772.161290322583</v>
      </c>
      <c r="AP415" s="437">
        <f t="shared" si="251"/>
        <v>0</v>
      </c>
      <c r="AQ415" s="438">
        <f t="shared" si="251"/>
        <v>0.52</v>
      </c>
      <c r="AR415" s="438">
        <f t="shared" si="251"/>
        <v>0.96</v>
      </c>
      <c r="AS415" s="443">
        <f t="shared" si="252"/>
        <v>1.48</v>
      </c>
      <c r="AT415" s="437">
        <f t="shared" si="253"/>
        <v>0</v>
      </c>
      <c r="AU415" s="438">
        <f t="shared" si="254"/>
        <v>0.48</v>
      </c>
      <c r="AV415" s="438">
        <f t="shared" si="255"/>
        <v>0.89</v>
      </c>
      <c r="AW415" s="444">
        <f t="shared" si="256"/>
        <v>1.37</v>
      </c>
      <c r="AX415" s="441">
        <f t="shared" si="257"/>
        <v>0</v>
      </c>
      <c r="AY415" s="70">
        <f t="shared" si="258"/>
        <v>4</v>
      </c>
      <c r="AZ415" s="438">
        <f t="shared" si="235"/>
        <v>0.12</v>
      </c>
      <c r="BA415" s="442">
        <f t="shared" si="236"/>
        <v>0.22</v>
      </c>
      <c r="BB415" s="438">
        <f t="shared" si="259"/>
        <v>0</v>
      </c>
      <c r="BC415" s="70">
        <v>4</v>
      </c>
      <c r="BD415" s="438">
        <f t="shared" si="237"/>
        <v>0.12</v>
      </c>
      <c r="BE415" s="442">
        <f t="shared" si="238"/>
        <v>0.22</v>
      </c>
      <c r="BF415" s="438">
        <f t="shared" si="260"/>
        <v>0</v>
      </c>
      <c r="BG415" s="70">
        <v>4</v>
      </c>
      <c r="BH415" s="438">
        <f t="shared" si="239"/>
        <v>0.12</v>
      </c>
      <c r="BI415" s="442">
        <f t="shared" si="240"/>
        <v>0.22</v>
      </c>
      <c r="BJ415" s="438">
        <f t="shared" si="261"/>
        <v>0</v>
      </c>
      <c r="BK415" s="70">
        <v>4</v>
      </c>
      <c r="BL415" s="438">
        <f t="shared" si="241"/>
        <v>0.12</v>
      </c>
      <c r="BM415" s="442">
        <f t="shared" si="242"/>
        <v>0.22</v>
      </c>
      <c r="BN415" s="93">
        <v>0</v>
      </c>
      <c r="BO415" s="93">
        <f>+INDEX(FY2018_ALL_Targets!DV:DV,MATCH('Final Comp Values'!C415,FY2018_ALL_Targets!B:B,0))</f>
        <v>0</v>
      </c>
      <c r="BP415" s="93">
        <f>++INDEX(FY2018_ALL_Targets!DW:DW,MATCH('Final Comp Values'!C415,FY2018_ALL_Targets!B:B,0))</f>
        <v>0</v>
      </c>
      <c r="BQ415" s="539">
        <f>++INDEX(FY2018_ALL_Targets!DX:DX,MATCH('Final Comp Values'!$C415,FY2018_ALL_Targets!$B:$B,0))</f>
        <v>0</v>
      </c>
      <c r="BR415" s="437">
        <f t="shared" si="243"/>
        <v>0</v>
      </c>
      <c r="BS415" s="438">
        <f t="shared" si="244"/>
        <v>0</v>
      </c>
      <c r="BT415" s="543">
        <f t="shared" si="262"/>
        <v>0</v>
      </c>
      <c r="BU415" s="437">
        <f t="shared" si="263"/>
        <v>1.3599999999999999</v>
      </c>
      <c r="BV415" s="438">
        <f t="shared" si="245"/>
        <v>83131.434784645462</v>
      </c>
      <c r="BW415" s="548">
        <f t="shared" si="264"/>
        <v>2.2423231552789045E-4</v>
      </c>
      <c r="BX415" s="437">
        <f t="shared" si="246"/>
        <v>0</v>
      </c>
      <c r="BY415" s="551">
        <f t="shared" si="247"/>
        <v>0</v>
      </c>
      <c r="BZ415" s="471">
        <f t="shared" si="265"/>
        <v>0</v>
      </c>
      <c r="CA415" s="469">
        <f t="shared" si="266"/>
        <v>84089.4</v>
      </c>
      <c r="CB415" s="471">
        <f t="shared" si="267"/>
        <v>83131.434784645462</v>
      </c>
      <c r="CC415" s="471">
        <f t="shared" si="268"/>
        <v>-1.0000000000000231E-2</v>
      </c>
      <c r="CD415" s="474">
        <f t="shared" si="269"/>
        <v>-613.79124087592652</v>
      </c>
      <c r="CE415" s="474">
        <f t="shared" si="270"/>
        <v>-957.96521535453212</v>
      </c>
      <c r="CF415" s="472">
        <f t="shared" si="271"/>
        <v>344.1739744786056</v>
      </c>
      <c r="CG415" s="473">
        <f t="shared" si="272"/>
        <v>0</v>
      </c>
    </row>
    <row r="416" spans="1:85" s="71" customFormat="1" ht="15.75" customHeight="1" x14ac:dyDescent="0.25">
      <c r="A416" s="119">
        <v>1020248</v>
      </c>
      <c r="B416" s="120">
        <v>100790</v>
      </c>
      <c r="C416" s="120">
        <v>675894</v>
      </c>
      <c r="D416" s="120" t="s">
        <v>1279</v>
      </c>
      <c r="E416" s="121" t="s">
        <v>380</v>
      </c>
      <c r="F416" s="121" t="s">
        <v>1433</v>
      </c>
      <c r="G416" s="122" t="s">
        <v>1260</v>
      </c>
      <c r="H416" s="123" t="s">
        <v>380</v>
      </c>
      <c r="I416" s="70" t="s">
        <v>35</v>
      </c>
      <c r="J416" s="70" t="s">
        <v>1262</v>
      </c>
      <c r="K416" s="70" t="s">
        <v>35</v>
      </c>
      <c r="L416" s="70"/>
      <c r="M416" s="70"/>
      <c r="N416" s="77"/>
      <c r="O416" s="70">
        <v>1020248</v>
      </c>
      <c r="P416" s="78">
        <v>18566</v>
      </c>
      <c r="Q416" s="79">
        <v>41640</v>
      </c>
      <c r="R416" s="79">
        <v>42004</v>
      </c>
      <c r="S416" s="78">
        <v>18566</v>
      </c>
      <c r="T416" s="80" t="s">
        <v>1263</v>
      </c>
      <c r="U416" s="61">
        <v>2.3796999265812712E-3</v>
      </c>
      <c r="V416" s="62">
        <v>1.8883474640701873E-3</v>
      </c>
      <c r="W416" s="30">
        <v>226062</v>
      </c>
      <c r="X416" s="63">
        <v>226062</v>
      </c>
      <c r="Y416" s="63">
        <v>452124</v>
      </c>
      <c r="Z416" s="67">
        <v>30023.15</v>
      </c>
      <c r="AA416" s="68">
        <v>30023.15</v>
      </c>
      <c r="AB416" s="68">
        <v>30023.15</v>
      </c>
      <c r="AC416" s="68">
        <v>30023.15</v>
      </c>
      <c r="AD416" s="66">
        <v>120092.6</v>
      </c>
      <c r="AE416" s="67">
        <v>55757.279999999999</v>
      </c>
      <c r="AF416" s="68">
        <v>55757.279999999999</v>
      </c>
      <c r="AG416" s="68">
        <v>55757.279999999999</v>
      </c>
      <c r="AH416" s="68">
        <v>55757.279999999999</v>
      </c>
      <c r="AI416" s="66">
        <v>223029.11</v>
      </c>
      <c r="AJ416" s="69">
        <v>795245.71</v>
      </c>
      <c r="AK416" s="406" t="s">
        <v>1279</v>
      </c>
      <c r="AL416" s="407">
        <v>94768.848117955305</v>
      </c>
      <c r="AM416" s="434">
        <f t="shared" si="248"/>
        <v>486154.83870967745</v>
      </c>
      <c r="AN416" s="435">
        <f t="shared" si="249"/>
        <v>129131.82795698926</v>
      </c>
      <c r="AO416" s="436">
        <f t="shared" si="250"/>
        <v>239816.24731182796</v>
      </c>
      <c r="AP416" s="437">
        <f t="shared" si="251"/>
        <v>5.13</v>
      </c>
      <c r="AQ416" s="438">
        <f t="shared" si="251"/>
        <v>1.36</v>
      </c>
      <c r="AR416" s="438">
        <f t="shared" si="251"/>
        <v>2.5299999999999998</v>
      </c>
      <c r="AS416" s="443">
        <f t="shared" si="252"/>
        <v>9.02</v>
      </c>
      <c r="AT416" s="437">
        <f t="shared" si="253"/>
        <v>4.7699999999999996</v>
      </c>
      <c r="AU416" s="438">
        <f t="shared" si="254"/>
        <v>1.27</v>
      </c>
      <c r="AV416" s="438">
        <f t="shared" si="255"/>
        <v>2.35</v>
      </c>
      <c r="AW416" s="444">
        <f t="shared" si="256"/>
        <v>8.3899999999999988</v>
      </c>
      <c r="AX416" s="441">
        <f t="shared" si="257"/>
        <v>4.7699999999999996</v>
      </c>
      <c r="AY416" s="70">
        <f t="shared" si="258"/>
        <v>4</v>
      </c>
      <c r="AZ416" s="438">
        <f t="shared" si="235"/>
        <v>0.32</v>
      </c>
      <c r="BA416" s="442">
        <f t="shared" si="236"/>
        <v>0.59</v>
      </c>
      <c r="BB416" s="438">
        <f t="shared" si="259"/>
        <v>4.7699999999999996</v>
      </c>
      <c r="BC416" s="70">
        <v>4</v>
      </c>
      <c r="BD416" s="438">
        <f t="shared" si="237"/>
        <v>0.32</v>
      </c>
      <c r="BE416" s="442">
        <f t="shared" si="238"/>
        <v>0.59</v>
      </c>
      <c r="BF416" s="438">
        <f t="shared" si="260"/>
        <v>4.7699999999999996</v>
      </c>
      <c r="BG416" s="70">
        <v>4</v>
      </c>
      <c r="BH416" s="438">
        <f t="shared" si="239"/>
        <v>0.32</v>
      </c>
      <c r="BI416" s="442">
        <f t="shared" si="240"/>
        <v>0.59</v>
      </c>
      <c r="BJ416" s="438">
        <f t="shared" si="261"/>
        <v>4.7699999999999996</v>
      </c>
      <c r="BK416" s="70">
        <v>4</v>
      </c>
      <c r="BL416" s="438">
        <f t="shared" si="241"/>
        <v>0.32</v>
      </c>
      <c r="BM416" s="442">
        <f t="shared" si="242"/>
        <v>0.59</v>
      </c>
      <c r="BN416" s="93">
        <v>0</v>
      </c>
      <c r="BO416" s="93">
        <f>+INDEX(FY2018_ALL_Targets!DV:DV,MATCH('Final Comp Values'!C416,FY2018_ALL_Targets!B:B,0))</f>
        <v>0</v>
      </c>
      <c r="BP416" s="93">
        <f>++INDEX(FY2018_ALL_Targets!DW:DW,MATCH('Final Comp Values'!C416,FY2018_ALL_Targets!B:B,0))</f>
        <v>0</v>
      </c>
      <c r="BQ416" s="539">
        <f>++INDEX(FY2018_ALL_Targets!DX:DX,MATCH('Final Comp Values'!$C416,FY2018_ALL_Targets!$B:$B,0))</f>
        <v>0</v>
      </c>
      <c r="BR416" s="437">
        <f t="shared" si="243"/>
        <v>0</v>
      </c>
      <c r="BS416" s="438">
        <f t="shared" si="244"/>
        <v>0</v>
      </c>
      <c r="BT416" s="543">
        <f t="shared" si="262"/>
        <v>0</v>
      </c>
      <c r="BU416" s="437">
        <f t="shared" si="263"/>
        <v>8.41</v>
      </c>
      <c r="BV416" s="438">
        <f t="shared" si="245"/>
        <v>797006.01267200417</v>
      </c>
      <c r="BW416" s="548">
        <f t="shared" si="264"/>
        <v>2.1497825001343968E-3</v>
      </c>
      <c r="BX416" s="437">
        <f t="shared" si="246"/>
        <v>0</v>
      </c>
      <c r="BY416" s="551">
        <f t="shared" si="247"/>
        <v>0</v>
      </c>
      <c r="BZ416" s="471">
        <f t="shared" si="265"/>
        <v>1.2212453270876722E-15</v>
      </c>
      <c r="CA416" s="469">
        <f t="shared" si="266"/>
        <v>795245.71</v>
      </c>
      <c r="CB416" s="471">
        <f t="shared" si="267"/>
        <v>797006.01267200417</v>
      </c>
      <c r="CC416" s="471">
        <f t="shared" si="268"/>
        <v>2.000000000000135E-2</v>
      </c>
      <c r="CD416" s="474">
        <f t="shared" si="269"/>
        <v>1895.6989511324284</v>
      </c>
      <c r="CE416" s="474">
        <f t="shared" si="270"/>
        <v>1760.3026720042108</v>
      </c>
      <c r="CF416" s="472">
        <f t="shared" si="271"/>
        <v>135.39627912821766</v>
      </c>
      <c r="CG416" s="473">
        <f t="shared" si="272"/>
        <v>0</v>
      </c>
    </row>
    <row r="417" spans="1:85" s="71" customFormat="1" ht="15.75" customHeight="1" x14ac:dyDescent="0.25">
      <c r="A417" s="119">
        <v>1020249</v>
      </c>
      <c r="B417" s="120">
        <v>4456</v>
      </c>
      <c r="C417" s="120">
        <v>675818</v>
      </c>
      <c r="D417" s="120" t="s">
        <v>1279</v>
      </c>
      <c r="E417" s="121" t="s">
        <v>680</v>
      </c>
      <c r="F417" s="121" t="s">
        <v>1433</v>
      </c>
      <c r="G417" s="122" t="s">
        <v>1260</v>
      </c>
      <c r="H417" s="123" t="s">
        <v>680</v>
      </c>
      <c r="I417" s="70" t="s">
        <v>35</v>
      </c>
      <c r="J417" s="70" t="s">
        <v>1262</v>
      </c>
      <c r="K417" s="70" t="s">
        <v>35</v>
      </c>
      <c r="L417" s="70"/>
      <c r="M417" s="70"/>
      <c r="N417" s="77"/>
      <c r="O417" s="70">
        <v>1020249</v>
      </c>
      <c r="P417" s="78">
        <v>23515</v>
      </c>
      <c r="Q417" s="79">
        <v>41640</v>
      </c>
      <c r="R417" s="79">
        <v>42004</v>
      </c>
      <c r="S417" s="78">
        <v>23515</v>
      </c>
      <c r="T417" s="80" t="s">
        <v>1263</v>
      </c>
      <c r="U417" s="61">
        <v>3.014038768370063E-3</v>
      </c>
      <c r="V417" s="62">
        <v>2.3917101485301331E-3</v>
      </c>
      <c r="W417" s="30">
        <v>286322</v>
      </c>
      <c r="X417" s="63">
        <v>286322</v>
      </c>
      <c r="Y417" s="63">
        <v>572644</v>
      </c>
      <c r="Z417" s="67">
        <v>38026.199999999997</v>
      </c>
      <c r="AA417" s="68">
        <v>38026.199999999997</v>
      </c>
      <c r="AB417" s="68">
        <v>38026.199999999997</v>
      </c>
      <c r="AC417" s="68">
        <v>38026.199999999997</v>
      </c>
      <c r="AD417" s="66">
        <v>152104.78</v>
      </c>
      <c r="AE417" s="67">
        <v>70620.08</v>
      </c>
      <c r="AF417" s="68">
        <v>70620.08</v>
      </c>
      <c r="AG417" s="68">
        <v>70620.08</v>
      </c>
      <c r="AH417" s="68">
        <v>70620.08</v>
      </c>
      <c r="AI417" s="66">
        <v>282480.31</v>
      </c>
      <c r="AJ417" s="69">
        <v>1007229.0900000001</v>
      </c>
      <c r="AK417" s="406" t="s">
        <v>1279</v>
      </c>
      <c r="AL417" s="407">
        <v>94768.848117955305</v>
      </c>
      <c r="AM417" s="434">
        <f t="shared" si="248"/>
        <v>615746.2365591398</v>
      </c>
      <c r="AN417" s="435">
        <f t="shared" si="249"/>
        <v>163553.52688172043</v>
      </c>
      <c r="AO417" s="436">
        <f t="shared" si="250"/>
        <v>303742.26881720434</v>
      </c>
      <c r="AP417" s="437">
        <f t="shared" si="251"/>
        <v>6.5</v>
      </c>
      <c r="AQ417" s="438">
        <f t="shared" si="251"/>
        <v>1.73</v>
      </c>
      <c r="AR417" s="438">
        <f t="shared" si="251"/>
        <v>3.21</v>
      </c>
      <c r="AS417" s="443">
        <f t="shared" si="252"/>
        <v>11.440000000000001</v>
      </c>
      <c r="AT417" s="437">
        <f t="shared" si="253"/>
        <v>6.04</v>
      </c>
      <c r="AU417" s="438">
        <f t="shared" si="254"/>
        <v>1.61</v>
      </c>
      <c r="AV417" s="438">
        <f t="shared" si="255"/>
        <v>2.98</v>
      </c>
      <c r="AW417" s="444">
        <f t="shared" si="256"/>
        <v>10.63</v>
      </c>
      <c r="AX417" s="441">
        <f t="shared" si="257"/>
        <v>6.04</v>
      </c>
      <c r="AY417" s="70">
        <f t="shared" si="258"/>
        <v>4</v>
      </c>
      <c r="AZ417" s="438">
        <f t="shared" si="235"/>
        <v>0.4</v>
      </c>
      <c r="BA417" s="442">
        <f t="shared" si="236"/>
        <v>0.75</v>
      </c>
      <c r="BB417" s="438">
        <f t="shared" si="259"/>
        <v>6.04</v>
      </c>
      <c r="BC417" s="70">
        <v>4</v>
      </c>
      <c r="BD417" s="438">
        <f t="shared" si="237"/>
        <v>0.4</v>
      </c>
      <c r="BE417" s="442">
        <f t="shared" si="238"/>
        <v>0.75</v>
      </c>
      <c r="BF417" s="438">
        <f t="shared" si="260"/>
        <v>6.04</v>
      </c>
      <c r="BG417" s="70">
        <v>4</v>
      </c>
      <c r="BH417" s="438">
        <f t="shared" si="239"/>
        <v>0.4</v>
      </c>
      <c r="BI417" s="442">
        <f t="shared" si="240"/>
        <v>0.75</v>
      </c>
      <c r="BJ417" s="438">
        <f t="shared" si="261"/>
        <v>6.04</v>
      </c>
      <c r="BK417" s="70">
        <v>4</v>
      </c>
      <c r="BL417" s="438">
        <f t="shared" si="241"/>
        <v>0.4</v>
      </c>
      <c r="BM417" s="442">
        <f t="shared" si="242"/>
        <v>0.75</v>
      </c>
      <c r="BN417" s="93">
        <v>0</v>
      </c>
      <c r="BO417" s="93">
        <f>+INDEX(FY2018_ALL_Targets!DV:DV,MATCH('Final Comp Values'!C417,FY2018_ALL_Targets!B:B,0))</f>
        <v>0</v>
      </c>
      <c r="BP417" s="93">
        <f>++INDEX(FY2018_ALL_Targets!DW:DW,MATCH('Final Comp Values'!C417,FY2018_ALL_Targets!B:B,0))</f>
        <v>0</v>
      </c>
      <c r="BQ417" s="539">
        <f>++INDEX(FY2018_ALL_Targets!DX:DX,MATCH('Final Comp Values'!$C417,FY2018_ALL_Targets!$B:$B,0))</f>
        <v>0</v>
      </c>
      <c r="BR417" s="437">
        <f t="shared" si="243"/>
        <v>0</v>
      </c>
      <c r="BS417" s="438">
        <f t="shared" si="244"/>
        <v>0</v>
      </c>
      <c r="BT417" s="543">
        <f t="shared" si="262"/>
        <v>0</v>
      </c>
      <c r="BU417" s="437">
        <f t="shared" si="263"/>
        <v>10.64</v>
      </c>
      <c r="BV417" s="438">
        <f t="shared" si="245"/>
        <v>1008340.5439750445</v>
      </c>
      <c r="BW417" s="548">
        <f t="shared" si="264"/>
        <v>2.7198199526076079E-3</v>
      </c>
      <c r="BX417" s="437">
        <f t="shared" si="246"/>
        <v>0</v>
      </c>
      <c r="BY417" s="551">
        <f t="shared" si="247"/>
        <v>0</v>
      </c>
      <c r="BZ417" s="471">
        <f t="shared" si="265"/>
        <v>0</v>
      </c>
      <c r="CA417" s="469">
        <f t="shared" si="266"/>
        <v>1007229.0900000001</v>
      </c>
      <c r="CB417" s="471">
        <f t="shared" si="267"/>
        <v>1008340.5439750445</v>
      </c>
      <c r="CC417" s="471">
        <f t="shared" si="268"/>
        <v>9.9999999999997868E-3</v>
      </c>
      <c r="CD417" s="474">
        <f t="shared" si="269"/>
        <v>947.53442144870985</v>
      </c>
      <c r="CE417" s="474">
        <f t="shared" si="270"/>
        <v>1111.4539750444237</v>
      </c>
      <c r="CF417" s="472">
        <f t="shared" si="271"/>
        <v>-163.91955359571386</v>
      </c>
      <c r="CG417" s="473">
        <f t="shared" si="272"/>
        <v>0</v>
      </c>
    </row>
    <row r="418" spans="1:85" s="71" customFormat="1" ht="15.75" customHeight="1" x14ac:dyDescent="0.25">
      <c r="A418" s="119">
        <v>1020137</v>
      </c>
      <c r="B418" s="120">
        <v>101489</v>
      </c>
      <c r="C418" s="120">
        <v>675986</v>
      </c>
      <c r="D418" s="120" t="s">
        <v>1279</v>
      </c>
      <c r="E418" s="121" t="s">
        <v>388</v>
      </c>
      <c r="F418" s="121" t="s">
        <v>1433</v>
      </c>
      <c r="G418" s="122" t="s">
        <v>1260</v>
      </c>
      <c r="H418" s="123" t="s">
        <v>388</v>
      </c>
      <c r="I418" s="70" t="s">
        <v>35</v>
      </c>
      <c r="J418" s="70" t="s">
        <v>1262</v>
      </c>
      <c r="K418" s="70" t="s">
        <v>35</v>
      </c>
      <c r="L418" s="70"/>
      <c r="M418" s="70"/>
      <c r="N418" s="77"/>
      <c r="O418" s="70">
        <v>1020137</v>
      </c>
      <c r="P418" s="78">
        <v>19477</v>
      </c>
      <c r="Q418" s="79">
        <v>41640</v>
      </c>
      <c r="R418" s="79">
        <v>42004</v>
      </c>
      <c r="S418" s="78">
        <v>19477</v>
      </c>
      <c r="T418" s="80" t="s">
        <v>1263</v>
      </c>
      <c r="U418" s="61">
        <v>2.4964674927299051E-3</v>
      </c>
      <c r="V418" s="62">
        <v>1.9810052546426283E-3</v>
      </c>
      <c r="W418" s="30">
        <v>237154</v>
      </c>
      <c r="X418" s="63">
        <v>237154</v>
      </c>
      <c r="Y418" s="63">
        <v>474308</v>
      </c>
      <c r="Z418" s="67">
        <v>31496.33</v>
      </c>
      <c r="AA418" s="68">
        <v>31496.33</v>
      </c>
      <c r="AB418" s="68">
        <v>31496.33</v>
      </c>
      <c r="AC418" s="68">
        <v>31496.33</v>
      </c>
      <c r="AD418" s="66">
        <v>125985.32</v>
      </c>
      <c r="AE418" s="67">
        <v>58493.19</v>
      </c>
      <c r="AF418" s="68">
        <v>58493.19</v>
      </c>
      <c r="AG418" s="68">
        <v>58493.19</v>
      </c>
      <c r="AH418" s="68">
        <v>58493.19</v>
      </c>
      <c r="AI418" s="66">
        <v>233972.74</v>
      </c>
      <c r="AJ418" s="69">
        <v>834266.06</v>
      </c>
      <c r="AK418" s="406" t="s">
        <v>1279</v>
      </c>
      <c r="AL418" s="407">
        <v>94768.848117955305</v>
      </c>
      <c r="AM418" s="434">
        <f t="shared" si="248"/>
        <v>510008.60215053766</v>
      </c>
      <c r="AN418" s="435">
        <f t="shared" si="249"/>
        <v>135468.08602150538</v>
      </c>
      <c r="AO418" s="436">
        <f t="shared" si="250"/>
        <v>251583.59139784946</v>
      </c>
      <c r="AP418" s="437">
        <f t="shared" si="251"/>
        <v>5.38</v>
      </c>
      <c r="AQ418" s="438">
        <f t="shared" si="251"/>
        <v>1.43</v>
      </c>
      <c r="AR418" s="438">
        <f t="shared" si="251"/>
        <v>2.65</v>
      </c>
      <c r="AS418" s="443">
        <f t="shared" si="252"/>
        <v>9.4599999999999991</v>
      </c>
      <c r="AT418" s="437">
        <f t="shared" si="253"/>
        <v>5</v>
      </c>
      <c r="AU418" s="438">
        <f t="shared" si="254"/>
        <v>1.33</v>
      </c>
      <c r="AV418" s="438">
        <f t="shared" si="255"/>
        <v>2.4700000000000002</v>
      </c>
      <c r="AW418" s="444">
        <f t="shared" si="256"/>
        <v>8.8000000000000007</v>
      </c>
      <c r="AX418" s="441">
        <f t="shared" si="257"/>
        <v>5</v>
      </c>
      <c r="AY418" s="70">
        <f t="shared" si="258"/>
        <v>4</v>
      </c>
      <c r="AZ418" s="438">
        <f t="shared" si="235"/>
        <v>0.33</v>
      </c>
      <c r="BA418" s="442">
        <f t="shared" si="236"/>
        <v>0.62</v>
      </c>
      <c r="BB418" s="438">
        <f t="shared" si="259"/>
        <v>5</v>
      </c>
      <c r="BC418" s="70">
        <v>4</v>
      </c>
      <c r="BD418" s="438">
        <f t="shared" si="237"/>
        <v>0.33</v>
      </c>
      <c r="BE418" s="442">
        <f t="shared" si="238"/>
        <v>0.62</v>
      </c>
      <c r="BF418" s="438">
        <f t="shared" si="260"/>
        <v>5</v>
      </c>
      <c r="BG418" s="70">
        <v>4</v>
      </c>
      <c r="BH418" s="438">
        <f t="shared" si="239"/>
        <v>0.33</v>
      </c>
      <c r="BI418" s="442">
        <f t="shared" si="240"/>
        <v>0.62</v>
      </c>
      <c r="BJ418" s="438">
        <f t="shared" si="261"/>
        <v>5</v>
      </c>
      <c r="BK418" s="70">
        <v>4</v>
      </c>
      <c r="BL418" s="438">
        <f t="shared" si="241"/>
        <v>0.33</v>
      </c>
      <c r="BM418" s="442">
        <f t="shared" si="242"/>
        <v>0.62</v>
      </c>
      <c r="BN418" s="93">
        <v>0</v>
      </c>
      <c r="BO418" s="93">
        <f>+INDEX(FY2018_ALL_Targets!DV:DV,MATCH('Final Comp Values'!C418,FY2018_ALL_Targets!B:B,0))</f>
        <v>0</v>
      </c>
      <c r="BP418" s="93">
        <f>++INDEX(FY2018_ALL_Targets!DW:DW,MATCH('Final Comp Values'!C418,FY2018_ALL_Targets!B:B,0))</f>
        <v>0</v>
      </c>
      <c r="BQ418" s="539">
        <f>++INDEX(FY2018_ALL_Targets!DX:DX,MATCH('Final Comp Values'!$C418,FY2018_ALL_Targets!$B:$B,0))</f>
        <v>0</v>
      </c>
      <c r="BR418" s="437">
        <f t="shared" si="243"/>
        <v>0</v>
      </c>
      <c r="BS418" s="438">
        <f t="shared" si="244"/>
        <v>0</v>
      </c>
      <c r="BT418" s="543">
        <f t="shared" si="262"/>
        <v>0</v>
      </c>
      <c r="BU418" s="437">
        <f t="shared" si="263"/>
        <v>8.8000000000000007</v>
      </c>
      <c r="BV418" s="438">
        <f t="shared" si="245"/>
        <v>833965.86343800672</v>
      </c>
      <c r="BW418" s="548">
        <f t="shared" si="264"/>
        <v>2.2494751487732098E-3</v>
      </c>
      <c r="BX418" s="437">
        <f t="shared" si="246"/>
        <v>0</v>
      </c>
      <c r="BY418" s="551">
        <f t="shared" si="247"/>
        <v>0</v>
      </c>
      <c r="BZ418" s="471">
        <f t="shared" si="265"/>
        <v>0</v>
      </c>
      <c r="CA418" s="469">
        <f t="shared" si="266"/>
        <v>834266.06</v>
      </c>
      <c r="CB418" s="471">
        <f t="shared" si="267"/>
        <v>833965.86343800672</v>
      </c>
      <c r="CC418" s="471">
        <f t="shared" si="268"/>
        <v>0</v>
      </c>
      <c r="CD418" s="474">
        <f t="shared" si="269"/>
        <v>0</v>
      </c>
      <c r="CE418" s="474">
        <f t="shared" si="270"/>
        <v>-300.19656199333258</v>
      </c>
      <c r="CF418" s="472">
        <f t="shared" si="271"/>
        <v>300.19656199333258</v>
      </c>
      <c r="CG418" s="473">
        <f t="shared" si="272"/>
        <v>0</v>
      </c>
    </row>
    <row r="419" spans="1:85" s="71" customFormat="1" ht="15.75" customHeight="1" x14ac:dyDescent="0.25">
      <c r="A419" s="119">
        <v>1020139</v>
      </c>
      <c r="B419" s="120">
        <v>101633</v>
      </c>
      <c r="C419" s="120">
        <v>675991</v>
      </c>
      <c r="D419" s="120" t="s">
        <v>1279</v>
      </c>
      <c r="E419" s="121" t="s">
        <v>390</v>
      </c>
      <c r="F419" s="121" t="s">
        <v>1433</v>
      </c>
      <c r="G419" s="122" t="s">
        <v>1260</v>
      </c>
      <c r="H419" s="123" t="s">
        <v>390</v>
      </c>
      <c r="I419" s="70" t="s">
        <v>35</v>
      </c>
      <c r="J419" s="70" t="s">
        <v>1262</v>
      </c>
      <c r="K419" s="70" t="s">
        <v>35</v>
      </c>
      <c r="L419" s="70"/>
      <c r="M419" s="70"/>
      <c r="N419" s="77"/>
      <c r="O419" s="70">
        <v>1020139</v>
      </c>
      <c r="P419" s="78">
        <v>22976</v>
      </c>
      <c r="Q419" s="79">
        <v>41640</v>
      </c>
      <c r="R419" s="79">
        <v>42004</v>
      </c>
      <c r="S419" s="78">
        <v>22976</v>
      </c>
      <c r="T419" s="80" t="s">
        <v>1263</v>
      </c>
      <c r="U419" s="61">
        <v>2.9449523598584124E-3</v>
      </c>
      <c r="V419" s="62">
        <v>2.3368884700245944E-3</v>
      </c>
      <c r="W419" s="30">
        <v>279759</v>
      </c>
      <c r="X419" s="63">
        <v>279759</v>
      </c>
      <c r="Y419" s="63">
        <v>559518</v>
      </c>
      <c r="Z419" s="67">
        <v>37154.58</v>
      </c>
      <c r="AA419" s="68">
        <v>37154.58</v>
      </c>
      <c r="AB419" s="68">
        <v>37154.58</v>
      </c>
      <c r="AC419" s="68">
        <v>37154.58</v>
      </c>
      <c r="AD419" s="66">
        <v>148618.31</v>
      </c>
      <c r="AE419" s="67">
        <v>69001.36</v>
      </c>
      <c r="AF419" s="68">
        <v>69001.36</v>
      </c>
      <c r="AG419" s="68">
        <v>69001.36</v>
      </c>
      <c r="AH419" s="68">
        <v>69001.36</v>
      </c>
      <c r="AI419" s="66">
        <v>276005.43</v>
      </c>
      <c r="AJ419" s="69">
        <v>984141.74</v>
      </c>
      <c r="AK419" s="406" t="s">
        <v>1279</v>
      </c>
      <c r="AL419" s="407">
        <v>94768.848117955305</v>
      </c>
      <c r="AM419" s="434">
        <f t="shared" si="248"/>
        <v>601632.25806451612</v>
      </c>
      <c r="AN419" s="435">
        <f t="shared" si="249"/>
        <v>159804.63440860217</v>
      </c>
      <c r="AO419" s="436">
        <f t="shared" si="250"/>
        <v>296780.03225806454</v>
      </c>
      <c r="AP419" s="437">
        <f t="shared" si="251"/>
        <v>6.35</v>
      </c>
      <c r="AQ419" s="438">
        <f t="shared" si="251"/>
        <v>1.69</v>
      </c>
      <c r="AR419" s="438">
        <f t="shared" si="251"/>
        <v>3.13</v>
      </c>
      <c r="AS419" s="443">
        <f t="shared" si="252"/>
        <v>11.169999999999998</v>
      </c>
      <c r="AT419" s="437">
        <f t="shared" si="253"/>
        <v>5.9</v>
      </c>
      <c r="AU419" s="438">
        <f t="shared" si="254"/>
        <v>1.57</v>
      </c>
      <c r="AV419" s="438">
        <f t="shared" si="255"/>
        <v>2.91</v>
      </c>
      <c r="AW419" s="444">
        <f t="shared" si="256"/>
        <v>10.38</v>
      </c>
      <c r="AX419" s="441">
        <f t="shared" si="257"/>
        <v>5.9</v>
      </c>
      <c r="AY419" s="70">
        <f t="shared" si="258"/>
        <v>4</v>
      </c>
      <c r="AZ419" s="438">
        <f t="shared" si="235"/>
        <v>0.39</v>
      </c>
      <c r="BA419" s="442">
        <f t="shared" si="236"/>
        <v>0.73</v>
      </c>
      <c r="BB419" s="438">
        <f t="shared" si="259"/>
        <v>5.9</v>
      </c>
      <c r="BC419" s="70">
        <v>4</v>
      </c>
      <c r="BD419" s="438">
        <f t="shared" si="237"/>
        <v>0.39</v>
      </c>
      <c r="BE419" s="442">
        <f t="shared" si="238"/>
        <v>0.73</v>
      </c>
      <c r="BF419" s="438">
        <f t="shared" si="260"/>
        <v>5.9</v>
      </c>
      <c r="BG419" s="70">
        <v>4</v>
      </c>
      <c r="BH419" s="438">
        <f t="shared" si="239"/>
        <v>0.39</v>
      </c>
      <c r="BI419" s="442">
        <f t="shared" si="240"/>
        <v>0.73</v>
      </c>
      <c r="BJ419" s="438">
        <f t="shared" si="261"/>
        <v>5.9</v>
      </c>
      <c r="BK419" s="70">
        <v>4</v>
      </c>
      <c r="BL419" s="438">
        <f t="shared" si="241"/>
        <v>0.39</v>
      </c>
      <c r="BM419" s="442">
        <f t="shared" si="242"/>
        <v>0.73</v>
      </c>
      <c r="BN419" s="93">
        <v>0</v>
      </c>
      <c r="BO419" s="93">
        <f>+INDEX(FY2018_ALL_Targets!DV:DV,MATCH('Final Comp Values'!C419,FY2018_ALL_Targets!B:B,0))</f>
        <v>0</v>
      </c>
      <c r="BP419" s="93">
        <f>++INDEX(FY2018_ALL_Targets!DW:DW,MATCH('Final Comp Values'!C419,FY2018_ALL_Targets!B:B,0))</f>
        <v>0</v>
      </c>
      <c r="BQ419" s="539">
        <f>++INDEX(FY2018_ALL_Targets!DX:DX,MATCH('Final Comp Values'!$C419,FY2018_ALL_Targets!$B:$B,0))</f>
        <v>0</v>
      </c>
      <c r="BR419" s="437">
        <f t="shared" si="243"/>
        <v>0</v>
      </c>
      <c r="BS419" s="438">
        <f t="shared" si="244"/>
        <v>0</v>
      </c>
      <c r="BT419" s="543">
        <f t="shared" si="262"/>
        <v>0</v>
      </c>
      <c r="BU419" s="437">
        <f t="shared" si="263"/>
        <v>10.38</v>
      </c>
      <c r="BV419" s="438">
        <f t="shared" si="245"/>
        <v>983700.6434643761</v>
      </c>
      <c r="BW419" s="548">
        <f t="shared" si="264"/>
        <v>2.6533581868483994E-3</v>
      </c>
      <c r="BX419" s="437">
        <f t="shared" si="246"/>
        <v>0</v>
      </c>
      <c r="BY419" s="551">
        <f t="shared" si="247"/>
        <v>0</v>
      </c>
      <c r="BZ419" s="471">
        <f t="shared" si="265"/>
        <v>0</v>
      </c>
      <c r="CA419" s="469">
        <f t="shared" si="266"/>
        <v>984141.74</v>
      </c>
      <c r="CB419" s="471">
        <f t="shared" si="267"/>
        <v>983700.6434643761</v>
      </c>
      <c r="CC419" s="471">
        <f t="shared" si="268"/>
        <v>0</v>
      </c>
      <c r="CD419" s="474">
        <f t="shared" si="269"/>
        <v>0</v>
      </c>
      <c r="CE419" s="474">
        <f t="shared" si="270"/>
        <v>-441.09653562388849</v>
      </c>
      <c r="CF419" s="472">
        <f t="shared" si="271"/>
        <v>441.09653562388849</v>
      </c>
      <c r="CG419" s="473">
        <f t="shared" si="272"/>
        <v>0</v>
      </c>
    </row>
    <row r="420" spans="1:85" s="71" customFormat="1" ht="15.75" customHeight="1" x14ac:dyDescent="0.25">
      <c r="A420" s="119">
        <v>1020250</v>
      </c>
      <c r="B420" s="120">
        <v>102294</v>
      </c>
      <c r="C420" s="120">
        <v>676059</v>
      </c>
      <c r="D420" s="120" t="s">
        <v>1279</v>
      </c>
      <c r="E420" s="121" t="s">
        <v>396</v>
      </c>
      <c r="F420" s="121" t="s">
        <v>1433</v>
      </c>
      <c r="G420" s="122" t="s">
        <v>1260</v>
      </c>
      <c r="H420" s="123" t="s">
        <v>1434</v>
      </c>
      <c r="I420" s="70" t="s">
        <v>35</v>
      </c>
      <c r="J420" s="70" t="s">
        <v>1262</v>
      </c>
      <c r="K420" s="70" t="s">
        <v>35</v>
      </c>
      <c r="L420" s="70"/>
      <c r="M420" s="70"/>
      <c r="N420" s="77"/>
      <c r="O420" s="70">
        <v>1020250</v>
      </c>
      <c r="P420" s="78">
        <v>20469</v>
      </c>
      <c r="Q420" s="79">
        <v>41640</v>
      </c>
      <c r="R420" s="79">
        <v>42004</v>
      </c>
      <c r="S420" s="78">
        <v>20469</v>
      </c>
      <c r="T420" s="80" t="s">
        <v>1263</v>
      </c>
      <c r="U420" s="61">
        <v>2.6236172464285273E-3</v>
      </c>
      <c r="V420" s="62">
        <v>2.0819015534877011E-3</v>
      </c>
      <c r="W420" s="30">
        <v>249233</v>
      </c>
      <c r="X420" s="63">
        <v>249233</v>
      </c>
      <c r="Y420" s="63">
        <v>498466</v>
      </c>
      <c r="Z420" s="67">
        <v>33100.5</v>
      </c>
      <c r="AA420" s="68">
        <v>33100.5</v>
      </c>
      <c r="AB420" s="68">
        <v>33100.5</v>
      </c>
      <c r="AC420" s="68">
        <v>33100.5</v>
      </c>
      <c r="AD420" s="66">
        <v>132401.99</v>
      </c>
      <c r="AE420" s="67">
        <v>61472.35</v>
      </c>
      <c r="AF420" s="68">
        <v>61472.35</v>
      </c>
      <c r="AG420" s="68">
        <v>61472.35</v>
      </c>
      <c r="AH420" s="68">
        <v>61472.35</v>
      </c>
      <c r="AI420" s="66">
        <v>245889.41</v>
      </c>
      <c r="AJ420" s="69">
        <v>876757.4</v>
      </c>
      <c r="AK420" s="406" t="s">
        <v>1279</v>
      </c>
      <c r="AL420" s="407">
        <v>94768.848117955305</v>
      </c>
      <c r="AM420" s="434">
        <f t="shared" si="248"/>
        <v>535984.94623655919</v>
      </c>
      <c r="AN420" s="435">
        <f t="shared" si="249"/>
        <v>142367.73118279569</v>
      </c>
      <c r="AO420" s="436">
        <f t="shared" si="250"/>
        <v>264397.21505376347</v>
      </c>
      <c r="AP420" s="437">
        <f t="shared" si="251"/>
        <v>5.66</v>
      </c>
      <c r="AQ420" s="438">
        <f t="shared" si="251"/>
        <v>1.5</v>
      </c>
      <c r="AR420" s="438">
        <f t="shared" si="251"/>
        <v>2.79</v>
      </c>
      <c r="AS420" s="443">
        <f t="shared" si="252"/>
        <v>9.9499999999999993</v>
      </c>
      <c r="AT420" s="437">
        <f t="shared" si="253"/>
        <v>5.26</v>
      </c>
      <c r="AU420" s="438">
        <f t="shared" si="254"/>
        <v>1.4</v>
      </c>
      <c r="AV420" s="438">
        <f t="shared" si="255"/>
        <v>2.59</v>
      </c>
      <c r="AW420" s="444">
        <f t="shared" si="256"/>
        <v>9.25</v>
      </c>
      <c r="AX420" s="441">
        <f t="shared" si="257"/>
        <v>5.26</v>
      </c>
      <c r="AY420" s="70">
        <f t="shared" si="258"/>
        <v>4</v>
      </c>
      <c r="AZ420" s="438">
        <f t="shared" si="235"/>
        <v>0.35</v>
      </c>
      <c r="BA420" s="442">
        <f t="shared" si="236"/>
        <v>0.65</v>
      </c>
      <c r="BB420" s="438">
        <f t="shared" si="259"/>
        <v>5.26</v>
      </c>
      <c r="BC420" s="70">
        <v>4</v>
      </c>
      <c r="BD420" s="438">
        <f t="shared" si="237"/>
        <v>0.35</v>
      </c>
      <c r="BE420" s="442">
        <f t="shared" si="238"/>
        <v>0.65</v>
      </c>
      <c r="BF420" s="438">
        <f t="shared" si="260"/>
        <v>5.26</v>
      </c>
      <c r="BG420" s="70">
        <v>4</v>
      </c>
      <c r="BH420" s="438">
        <f t="shared" si="239"/>
        <v>0.35</v>
      </c>
      <c r="BI420" s="442">
        <f t="shared" si="240"/>
        <v>0.65</v>
      </c>
      <c r="BJ420" s="438">
        <f t="shared" si="261"/>
        <v>5.26</v>
      </c>
      <c r="BK420" s="70">
        <v>4</v>
      </c>
      <c r="BL420" s="438">
        <f t="shared" si="241"/>
        <v>0.35</v>
      </c>
      <c r="BM420" s="442">
        <f t="shared" si="242"/>
        <v>0.65</v>
      </c>
      <c r="BN420" s="93">
        <v>0</v>
      </c>
      <c r="BO420" s="93">
        <f>+INDEX(FY2018_ALL_Targets!DV:DV,MATCH('Final Comp Values'!C420,FY2018_ALL_Targets!B:B,0))</f>
        <v>0</v>
      </c>
      <c r="BP420" s="93">
        <f>++INDEX(FY2018_ALL_Targets!DW:DW,MATCH('Final Comp Values'!C420,FY2018_ALL_Targets!B:B,0))</f>
        <v>0</v>
      </c>
      <c r="BQ420" s="539">
        <f>++INDEX(FY2018_ALL_Targets!DX:DX,MATCH('Final Comp Values'!$C420,FY2018_ALL_Targets!$B:$B,0))</f>
        <v>0</v>
      </c>
      <c r="BR420" s="437">
        <f t="shared" si="243"/>
        <v>0</v>
      </c>
      <c r="BS420" s="438">
        <f t="shared" si="244"/>
        <v>0</v>
      </c>
      <c r="BT420" s="543">
        <f t="shared" si="262"/>
        <v>0</v>
      </c>
      <c r="BU420" s="437">
        <f t="shared" si="263"/>
        <v>9.26</v>
      </c>
      <c r="BV420" s="438">
        <f t="shared" si="245"/>
        <v>877559.53357226611</v>
      </c>
      <c r="BW420" s="548">
        <f t="shared" si="264"/>
        <v>2.3670613497318092E-3</v>
      </c>
      <c r="BX420" s="437">
        <f t="shared" si="246"/>
        <v>0</v>
      </c>
      <c r="BY420" s="551">
        <f t="shared" si="247"/>
        <v>0</v>
      </c>
      <c r="BZ420" s="471">
        <f t="shared" si="265"/>
        <v>0</v>
      </c>
      <c r="CA420" s="469">
        <f t="shared" si="266"/>
        <v>876757.4</v>
      </c>
      <c r="CB420" s="471">
        <f t="shared" si="267"/>
        <v>877559.53357226611</v>
      </c>
      <c r="CC420" s="471">
        <f t="shared" si="268"/>
        <v>9.9999999999997868E-3</v>
      </c>
      <c r="CD420" s="474">
        <f t="shared" si="269"/>
        <v>947.84583783781773</v>
      </c>
      <c r="CE420" s="474">
        <f t="shared" si="270"/>
        <v>802.13357226608787</v>
      </c>
      <c r="CF420" s="472">
        <f t="shared" si="271"/>
        <v>145.71226557172986</v>
      </c>
      <c r="CG420" s="473">
        <f t="shared" si="272"/>
        <v>0</v>
      </c>
    </row>
    <row r="421" spans="1:85" s="71" customFormat="1" ht="15.75" customHeight="1" x14ac:dyDescent="0.25">
      <c r="A421" s="119">
        <v>1026192</v>
      </c>
      <c r="B421" s="120">
        <v>4154</v>
      </c>
      <c r="C421" s="120">
        <v>676177</v>
      </c>
      <c r="D421" s="120" t="s">
        <v>1296</v>
      </c>
      <c r="E421" s="121" t="s">
        <v>586</v>
      </c>
      <c r="F421" s="121" t="s">
        <v>1433</v>
      </c>
      <c r="G421" s="122" t="s">
        <v>1260</v>
      </c>
      <c r="H421" s="123" t="s">
        <v>586</v>
      </c>
      <c r="I421" s="70" t="s">
        <v>35</v>
      </c>
      <c r="J421" s="70" t="s">
        <v>35</v>
      </c>
      <c r="K421" s="70" t="s">
        <v>1262</v>
      </c>
      <c r="L421" s="70"/>
      <c r="M421" s="70"/>
      <c r="N421" s="77"/>
      <c r="O421" s="70">
        <v>1015108</v>
      </c>
      <c r="P421" s="78">
        <v>15537</v>
      </c>
      <c r="Q421" s="79">
        <v>41518</v>
      </c>
      <c r="R421" s="79">
        <v>41881</v>
      </c>
      <c r="S421" s="78">
        <v>15580</v>
      </c>
      <c r="T421" s="80" t="s">
        <v>1265</v>
      </c>
      <c r="U421" s="61">
        <v>1.9969689139360232E-3</v>
      </c>
      <c r="V421" s="62">
        <v>1.5846414677482235E-3</v>
      </c>
      <c r="W421" s="30">
        <v>189704</v>
      </c>
      <c r="X421" s="63">
        <v>189704</v>
      </c>
      <c r="Y421" s="63">
        <v>379408</v>
      </c>
      <c r="Z421" s="67">
        <v>25194.48</v>
      </c>
      <c r="AA421" s="68">
        <v>25194.48</v>
      </c>
      <c r="AB421" s="68">
        <v>25194.48</v>
      </c>
      <c r="AC421" s="68">
        <v>25194.48</v>
      </c>
      <c r="AD421" s="66">
        <v>100777.91</v>
      </c>
      <c r="AE421" s="67">
        <v>46789.74</v>
      </c>
      <c r="AF421" s="68">
        <v>46789.74</v>
      </c>
      <c r="AG421" s="68">
        <v>46789.74</v>
      </c>
      <c r="AH421" s="68">
        <v>46789.74</v>
      </c>
      <c r="AI421" s="66">
        <v>187158.97</v>
      </c>
      <c r="AJ421" s="69">
        <v>667344.88</v>
      </c>
      <c r="AK421" s="406" t="s">
        <v>1296</v>
      </c>
      <c r="AL421" s="407">
        <v>78350.213597275724</v>
      </c>
      <c r="AM421" s="434">
        <f t="shared" si="248"/>
        <v>407965.59139784949</v>
      </c>
      <c r="AN421" s="435">
        <f t="shared" si="249"/>
        <v>108363.34408602152</v>
      </c>
      <c r="AO421" s="436">
        <f t="shared" si="250"/>
        <v>201246.20430107528</v>
      </c>
      <c r="AP421" s="437">
        <f t="shared" si="251"/>
        <v>5.21</v>
      </c>
      <c r="AQ421" s="438">
        <f t="shared" si="251"/>
        <v>1.38</v>
      </c>
      <c r="AR421" s="438">
        <f t="shared" si="251"/>
        <v>2.57</v>
      </c>
      <c r="AS421" s="443">
        <f t="shared" si="252"/>
        <v>9.16</v>
      </c>
      <c r="AT421" s="437">
        <f t="shared" si="253"/>
        <v>4.84</v>
      </c>
      <c r="AU421" s="438">
        <f t="shared" si="254"/>
        <v>1.29</v>
      </c>
      <c r="AV421" s="438">
        <f t="shared" si="255"/>
        <v>2.39</v>
      </c>
      <c r="AW421" s="444">
        <f t="shared" si="256"/>
        <v>8.52</v>
      </c>
      <c r="AX421" s="441">
        <f t="shared" si="257"/>
        <v>4.84</v>
      </c>
      <c r="AY421" s="70">
        <f t="shared" si="258"/>
        <v>4</v>
      </c>
      <c r="AZ421" s="438">
        <f t="shared" si="235"/>
        <v>0.32</v>
      </c>
      <c r="BA421" s="442">
        <f t="shared" si="236"/>
        <v>0.6</v>
      </c>
      <c r="BB421" s="438">
        <f t="shared" si="259"/>
        <v>4.84</v>
      </c>
      <c r="BC421" s="70">
        <v>4</v>
      </c>
      <c r="BD421" s="438">
        <f t="shared" si="237"/>
        <v>0.32</v>
      </c>
      <c r="BE421" s="442">
        <f t="shared" si="238"/>
        <v>0.6</v>
      </c>
      <c r="BF421" s="438">
        <f t="shared" si="260"/>
        <v>4.84</v>
      </c>
      <c r="BG421" s="70">
        <v>4</v>
      </c>
      <c r="BH421" s="438">
        <f t="shared" si="239"/>
        <v>0.32</v>
      </c>
      <c r="BI421" s="442">
        <f t="shared" si="240"/>
        <v>0.6</v>
      </c>
      <c r="BJ421" s="438">
        <f t="shared" si="261"/>
        <v>4.84</v>
      </c>
      <c r="BK421" s="70">
        <v>4</v>
      </c>
      <c r="BL421" s="438">
        <f t="shared" si="241"/>
        <v>0.32</v>
      </c>
      <c r="BM421" s="442">
        <f t="shared" si="242"/>
        <v>0.6</v>
      </c>
      <c r="BN421" s="93">
        <v>0</v>
      </c>
      <c r="BO421" s="93">
        <f>+INDEX(FY2018_ALL_Targets!DV:DV,MATCH('Final Comp Values'!C421,FY2018_ALL_Targets!B:B,0))</f>
        <v>0</v>
      </c>
      <c r="BP421" s="93">
        <f>++INDEX(FY2018_ALL_Targets!DW:DW,MATCH('Final Comp Values'!C421,FY2018_ALL_Targets!B:B,0))</f>
        <v>0</v>
      </c>
      <c r="BQ421" s="539">
        <f>++INDEX(FY2018_ALL_Targets!DX:DX,MATCH('Final Comp Values'!$C421,FY2018_ALL_Targets!$B:$B,0))</f>
        <v>0</v>
      </c>
      <c r="BR421" s="437">
        <f t="shared" si="243"/>
        <v>0</v>
      </c>
      <c r="BS421" s="438">
        <f t="shared" si="244"/>
        <v>0</v>
      </c>
      <c r="BT421" s="543">
        <f t="shared" si="262"/>
        <v>0</v>
      </c>
      <c r="BU421" s="437">
        <f t="shared" si="263"/>
        <v>8.52</v>
      </c>
      <c r="BV421" s="438">
        <f t="shared" si="245"/>
        <v>667543.81984878913</v>
      </c>
      <c r="BW421" s="548">
        <f t="shared" si="264"/>
        <v>1.8005811740022324E-3</v>
      </c>
      <c r="BX421" s="437">
        <f t="shared" si="246"/>
        <v>0</v>
      </c>
      <c r="BY421" s="551">
        <f t="shared" si="247"/>
        <v>0</v>
      </c>
      <c r="BZ421" s="471">
        <f t="shared" si="265"/>
        <v>0</v>
      </c>
      <c r="CA421" s="469">
        <f t="shared" si="266"/>
        <v>667344.88</v>
      </c>
      <c r="CB421" s="471">
        <f t="shared" si="267"/>
        <v>667543.81984878913</v>
      </c>
      <c r="CC421" s="471">
        <f t="shared" si="268"/>
        <v>0</v>
      </c>
      <c r="CD421" s="474">
        <f t="shared" si="269"/>
        <v>0</v>
      </c>
      <c r="CE421" s="474">
        <f t="shared" si="270"/>
        <v>198.93984878913034</v>
      </c>
      <c r="CF421" s="472">
        <f t="shared" si="271"/>
        <v>-198.93984878913034</v>
      </c>
      <c r="CG421" s="473">
        <f t="shared" si="272"/>
        <v>0</v>
      </c>
    </row>
    <row r="422" spans="1:85" s="71" customFormat="1" ht="15.75" customHeight="1" x14ac:dyDescent="0.25">
      <c r="A422" s="119">
        <v>1026050</v>
      </c>
      <c r="B422" s="120">
        <v>4798</v>
      </c>
      <c r="C422" s="120">
        <v>675603</v>
      </c>
      <c r="D422" s="120" t="s">
        <v>1296</v>
      </c>
      <c r="E422" s="121" t="s">
        <v>274</v>
      </c>
      <c r="F422" s="121" t="s">
        <v>1433</v>
      </c>
      <c r="G422" s="122" t="s">
        <v>1260</v>
      </c>
      <c r="H422" s="123" t="s">
        <v>274</v>
      </c>
      <c r="I422" s="70" t="s">
        <v>35</v>
      </c>
      <c r="J422" s="70" t="s">
        <v>35</v>
      </c>
      <c r="K422" s="70" t="s">
        <v>1262</v>
      </c>
      <c r="L422" s="70"/>
      <c r="M422" s="70"/>
      <c r="N422" s="77"/>
      <c r="O422" s="109">
        <v>1026050</v>
      </c>
      <c r="P422" s="78">
        <v>1312</v>
      </c>
      <c r="Q422" s="79">
        <v>41842</v>
      </c>
      <c r="R422" s="79">
        <v>41882</v>
      </c>
      <c r="S422" s="78">
        <v>11680</v>
      </c>
      <c r="T422" s="80" t="s">
        <v>1263</v>
      </c>
      <c r="U422" s="61">
        <v>1.4970858096773267E-3</v>
      </c>
      <c r="V422" s="62">
        <v>1.1879725509177954E-3</v>
      </c>
      <c r="W422" s="30">
        <v>142217</v>
      </c>
      <c r="X422" s="63">
        <v>142217</v>
      </c>
      <c r="Y422" s="63">
        <v>284434</v>
      </c>
      <c r="Z422" s="67">
        <v>18887.77</v>
      </c>
      <c r="AA422" s="68">
        <v>18887.77</v>
      </c>
      <c r="AB422" s="68">
        <v>18887.77</v>
      </c>
      <c r="AC422" s="68">
        <v>18887.77</v>
      </c>
      <c r="AD422" s="66">
        <v>75551.09</v>
      </c>
      <c r="AE422" s="67">
        <v>35077.29</v>
      </c>
      <c r="AF422" s="68">
        <v>35077.29</v>
      </c>
      <c r="AG422" s="68">
        <v>35077.29</v>
      </c>
      <c r="AH422" s="68">
        <v>35077.29</v>
      </c>
      <c r="AI422" s="66">
        <v>140309.17000000001</v>
      </c>
      <c r="AJ422" s="69">
        <v>500294.26</v>
      </c>
      <c r="AK422" s="406" t="s">
        <v>1296</v>
      </c>
      <c r="AL422" s="407">
        <v>78350.213597275724</v>
      </c>
      <c r="AM422" s="434">
        <f t="shared" si="248"/>
        <v>305843.01075268822</v>
      </c>
      <c r="AN422" s="435">
        <f t="shared" si="249"/>
        <v>81237.731182795702</v>
      </c>
      <c r="AO422" s="436">
        <f t="shared" si="250"/>
        <v>150870.07526881722</v>
      </c>
      <c r="AP422" s="437">
        <f t="shared" si="251"/>
        <v>3.9</v>
      </c>
      <c r="AQ422" s="438">
        <f t="shared" si="251"/>
        <v>1.04</v>
      </c>
      <c r="AR422" s="438">
        <f t="shared" si="251"/>
        <v>1.93</v>
      </c>
      <c r="AS422" s="443">
        <f t="shared" si="252"/>
        <v>6.8699999999999992</v>
      </c>
      <c r="AT422" s="437">
        <f t="shared" si="253"/>
        <v>3.63</v>
      </c>
      <c r="AU422" s="438">
        <f t="shared" si="254"/>
        <v>0.96</v>
      </c>
      <c r="AV422" s="438">
        <f t="shared" si="255"/>
        <v>1.79</v>
      </c>
      <c r="AW422" s="444">
        <f t="shared" si="256"/>
        <v>6.38</v>
      </c>
      <c r="AX422" s="441">
        <f t="shared" si="257"/>
        <v>3.63</v>
      </c>
      <c r="AY422" s="70">
        <f t="shared" si="258"/>
        <v>4</v>
      </c>
      <c r="AZ422" s="438">
        <f t="shared" si="235"/>
        <v>0.24</v>
      </c>
      <c r="BA422" s="442">
        <f t="shared" si="236"/>
        <v>0.45</v>
      </c>
      <c r="BB422" s="438">
        <f t="shared" si="259"/>
        <v>3.63</v>
      </c>
      <c r="BC422" s="70">
        <v>4</v>
      </c>
      <c r="BD422" s="438">
        <f t="shared" si="237"/>
        <v>0.24</v>
      </c>
      <c r="BE422" s="442">
        <f t="shared" si="238"/>
        <v>0.45</v>
      </c>
      <c r="BF422" s="438">
        <f t="shared" si="260"/>
        <v>3.63</v>
      </c>
      <c r="BG422" s="70">
        <v>4</v>
      </c>
      <c r="BH422" s="438">
        <f t="shared" si="239"/>
        <v>0.24</v>
      </c>
      <c r="BI422" s="442">
        <f t="shared" si="240"/>
        <v>0.45</v>
      </c>
      <c r="BJ422" s="438">
        <f t="shared" si="261"/>
        <v>3.63</v>
      </c>
      <c r="BK422" s="70">
        <v>4</v>
      </c>
      <c r="BL422" s="438">
        <f t="shared" si="241"/>
        <v>0.24</v>
      </c>
      <c r="BM422" s="442">
        <f t="shared" si="242"/>
        <v>0.45</v>
      </c>
      <c r="BN422" s="93">
        <v>0</v>
      </c>
      <c r="BO422" s="93">
        <f>+INDEX(FY2018_ALL_Targets!DV:DV,MATCH('Final Comp Values'!C422,FY2018_ALL_Targets!B:B,0))</f>
        <v>0</v>
      </c>
      <c r="BP422" s="93">
        <f>++INDEX(FY2018_ALL_Targets!DW:DW,MATCH('Final Comp Values'!C422,FY2018_ALL_Targets!B:B,0))</f>
        <v>0</v>
      </c>
      <c r="BQ422" s="539">
        <f>++INDEX(FY2018_ALL_Targets!DX:DX,MATCH('Final Comp Values'!$C422,FY2018_ALL_Targets!$B:$B,0))</f>
        <v>0</v>
      </c>
      <c r="BR422" s="437">
        <f t="shared" si="243"/>
        <v>0</v>
      </c>
      <c r="BS422" s="438">
        <f t="shared" si="244"/>
        <v>0</v>
      </c>
      <c r="BT422" s="543">
        <f t="shared" si="262"/>
        <v>0</v>
      </c>
      <c r="BU422" s="437">
        <f t="shared" si="263"/>
        <v>6.39</v>
      </c>
      <c r="BV422" s="438">
        <f t="shared" si="245"/>
        <v>500657.86488659185</v>
      </c>
      <c r="BW422" s="548">
        <f t="shared" si="264"/>
        <v>1.3504358805016743E-3</v>
      </c>
      <c r="BX422" s="437">
        <f t="shared" si="246"/>
        <v>0</v>
      </c>
      <c r="BY422" s="551">
        <f t="shared" si="247"/>
        <v>0</v>
      </c>
      <c r="BZ422" s="471">
        <f t="shared" si="265"/>
        <v>-4.9960036108132044E-16</v>
      </c>
      <c r="CA422" s="469">
        <f t="shared" si="266"/>
        <v>500294.26</v>
      </c>
      <c r="CB422" s="471">
        <f t="shared" si="267"/>
        <v>500657.86488659185</v>
      </c>
      <c r="CC422" s="471">
        <f t="shared" si="268"/>
        <v>9.9999999999997868E-3</v>
      </c>
      <c r="CD422" s="474">
        <f t="shared" si="269"/>
        <v>784.16028213164475</v>
      </c>
      <c r="CE422" s="474">
        <f t="shared" si="270"/>
        <v>363.60488659184193</v>
      </c>
      <c r="CF422" s="472">
        <f t="shared" si="271"/>
        <v>420.55539553980282</v>
      </c>
      <c r="CG422" s="473">
        <f t="shared" si="272"/>
        <v>0</v>
      </c>
    </row>
    <row r="423" spans="1:85" s="71" customFormat="1" ht="15.75" customHeight="1" x14ac:dyDescent="0.25">
      <c r="A423" s="119">
        <v>1026104</v>
      </c>
      <c r="B423" s="120">
        <v>5307</v>
      </c>
      <c r="C423" s="120">
        <v>675101</v>
      </c>
      <c r="D423" s="120" t="s">
        <v>1297</v>
      </c>
      <c r="E423" s="121" t="s">
        <v>360</v>
      </c>
      <c r="F423" s="121" t="s">
        <v>1433</v>
      </c>
      <c r="G423" s="122" t="s">
        <v>1260</v>
      </c>
      <c r="H423" s="123" t="s">
        <v>360</v>
      </c>
      <c r="I423" s="70" t="s">
        <v>35</v>
      </c>
      <c r="J423" s="70" t="s">
        <v>35</v>
      </c>
      <c r="K423" s="70" t="s">
        <v>1262</v>
      </c>
      <c r="L423" s="70"/>
      <c r="M423" s="70"/>
      <c r="N423" s="77"/>
      <c r="O423" s="70">
        <v>1013920</v>
      </c>
      <c r="P423" s="78">
        <v>13592</v>
      </c>
      <c r="Q423" s="79">
        <v>41518</v>
      </c>
      <c r="R423" s="79">
        <v>41881</v>
      </c>
      <c r="S423" s="78">
        <v>13629</v>
      </c>
      <c r="T423" s="80" t="s">
        <v>1265</v>
      </c>
      <c r="U423" s="61">
        <v>1.7468991866517369E-3</v>
      </c>
      <c r="V423" s="62">
        <v>1.3862052993543349E-3</v>
      </c>
      <c r="W423" s="30">
        <v>165948</v>
      </c>
      <c r="X423" s="63">
        <v>165948</v>
      </c>
      <c r="Y423" s="63">
        <v>331896</v>
      </c>
      <c r="Z423" s="67">
        <v>22039.51</v>
      </c>
      <c r="AA423" s="68">
        <v>22039.51</v>
      </c>
      <c r="AB423" s="68">
        <v>22039.51</v>
      </c>
      <c r="AC423" s="68">
        <v>22039.51</v>
      </c>
      <c r="AD423" s="66">
        <v>88158.03</v>
      </c>
      <c r="AE423" s="67">
        <v>40930.519999999997</v>
      </c>
      <c r="AF423" s="68">
        <v>40930.519999999997</v>
      </c>
      <c r="AG423" s="68">
        <v>40930.519999999997</v>
      </c>
      <c r="AH423" s="68">
        <v>40930.519999999997</v>
      </c>
      <c r="AI423" s="66">
        <v>163722.06</v>
      </c>
      <c r="AJ423" s="69">
        <v>583776.09000000008</v>
      </c>
      <c r="AK423" s="406" t="s">
        <v>1297</v>
      </c>
      <c r="AL423" s="407">
        <v>39786.959998239028</v>
      </c>
      <c r="AM423" s="434">
        <f t="shared" si="248"/>
        <v>356877.41935483873</v>
      </c>
      <c r="AN423" s="435">
        <f t="shared" si="249"/>
        <v>94793.580645161303</v>
      </c>
      <c r="AO423" s="436">
        <f t="shared" si="250"/>
        <v>176045.22580645164</v>
      </c>
      <c r="AP423" s="437">
        <f t="shared" si="251"/>
        <v>8.9700000000000006</v>
      </c>
      <c r="AQ423" s="438">
        <f t="shared" si="251"/>
        <v>2.38</v>
      </c>
      <c r="AR423" s="438">
        <f t="shared" si="251"/>
        <v>4.42</v>
      </c>
      <c r="AS423" s="443">
        <f t="shared" si="252"/>
        <v>15.770000000000001</v>
      </c>
      <c r="AT423" s="437">
        <f t="shared" si="253"/>
        <v>8.34</v>
      </c>
      <c r="AU423" s="438">
        <f t="shared" si="254"/>
        <v>2.2200000000000002</v>
      </c>
      <c r="AV423" s="438">
        <f t="shared" si="255"/>
        <v>4.1100000000000003</v>
      </c>
      <c r="AW423" s="444">
        <f t="shared" si="256"/>
        <v>14.670000000000002</v>
      </c>
      <c r="AX423" s="441">
        <f t="shared" si="257"/>
        <v>8.34</v>
      </c>
      <c r="AY423" s="70">
        <f t="shared" si="258"/>
        <v>4</v>
      </c>
      <c r="AZ423" s="438">
        <f t="shared" si="235"/>
        <v>0.56000000000000005</v>
      </c>
      <c r="BA423" s="442">
        <f t="shared" si="236"/>
        <v>1.03</v>
      </c>
      <c r="BB423" s="438">
        <f t="shared" si="259"/>
        <v>8.34</v>
      </c>
      <c r="BC423" s="70">
        <v>4</v>
      </c>
      <c r="BD423" s="438">
        <f t="shared" si="237"/>
        <v>0.56000000000000005</v>
      </c>
      <c r="BE423" s="442">
        <f t="shared" si="238"/>
        <v>1.03</v>
      </c>
      <c r="BF423" s="438">
        <f t="shared" si="260"/>
        <v>8.34</v>
      </c>
      <c r="BG423" s="70">
        <v>4</v>
      </c>
      <c r="BH423" s="438">
        <f t="shared" si="239"/>
        <v>0.56000000000000005</v>
      </c>
      <c r="BI423" s="442">
        <f t="shared" si="240"/>
        <v>1.03</v>
      </c>
      <c r="BJ423" s="438">
        <f t="shared" si="261"/>
        <v>8.34</v>
      </c>
      <c r="BK423" s="70">
        <v>4</v>
      </c>
      <c r="BL423" s="438">
        <f t="shared" si="241"/>
        <v>0.56000000000000005</v>
      </c>
      <c r="BM423" s="442">
        <f t="shared" si="242"/>
        <v>1.03</v>
      </c>
      <c r="BN423" s="93">
        <v>0</v>
      </c>
      <c r="BO423" s="93">
        <f>+INDEX(FY2018_ALL_Targets!DV:DV,MATCH('Final Comp Values'!C423,FY2018_ALL_Targets!B:B,0))</f>
        <v>0</v>
      </c>
      <c r="BP423" s="93">
        <f>++INDEX(FY2018_ALL_Targets!DW:DW,MATCH('Final Comp Values'!C423,FY2018_ALL_Targets!B:B,0))</f>
        <v>0</v>
      </c>
      <c r="BQ423" s="539">
        <f>++INDEX(FY2018_ALL_Targets!DX:DX,MATCH('Final Comp Values'!$C423,FY2018_ALL_Targets!$B:$B,0))</f>
        <v>0</v>
      </c>
      <c r="BR423" s="437">
        <f t="shared" si="243"/>
        <v>0</v>
      </c>
      <c r="BS423" s="438">
        <f t="shared" si="244"/>
        <v>0</v>
      </c>
      <c r="BT423" s="543">
        <f t="shared" si="262"/>
        <v>0</v>
      </c>
      <c r="BU423" s="437">
        <f t="shared" si="263"/>
        <v>14.7</v>
      </c>
      <c r="BV423" s="438">
        <f t="shared" si="245"/>
        <v>584868.31197411369</v>
      </c>
      <c r="BW423" s="548">
        <f t="shared" si="264"/>
        <v>1.5775786405296968E-3</v>
      </c>
      <c r="BX423" s="437">
        <f t="shared" si="246"/>
        <v>0</v>
      </c>
      <c r="BY423" s="551">
        <f t="shared" si="247"/>
        <v>0</v>
      </c>
      <c r="BZ423" s="471">
        <f t="shared" si="265"/>
        <v>0</v>
      </c>
      <c r="CA423" s="469">
        <f t="shared" si="266"/>
        <v>583776.09000000008</v>
      </c>
      <c r="CB423" s="471">
        <f t="shared" si="267"/>
        <v>584868.31197411369</v>
      </c>
      <c r="CC423" s="471">
        <f t="shared" si="268"/>
        <v>2.9999999999997584E-2</v>
      </c>
      <c r="CD423" s="474">
        <f t="shared" si="269"/>
        <v>1193.8161349692289</v>
      </c>
      <c r="CE423" s="474">
        <f t="shared" si="270"/>
        <v>1092.2219741136068</v>
      </c>
      <c r="CF423" s="472">
        <f t="shared" si="271"/>
        <v>101.59416085562202</v>
      </c>
      <c r="CG423" s="473">
        <f t="shared" si="272"/>
        <v>0</v>
      </c>
    </row>
    <row r="424" spans="1:85" s="71" customFormat="1" ht="15.75" customHeight="1" x14ac:dyDescent="0.25">
      <c r="A424" s="119">
        <v>1026005</v>
      </c>
      <c r="B424" s="120">
        <v>5203</v>
      </c>
      <c r="C424" s="120">
        <v>455876</v>
      </c>
      <c r="D424" s="120" t="s">
        <v>1279</v>
      </c>
      <c r="E424" s="121" t="s">
        <v>1019</v>
      </c>
      <c r="F424" s="121" t="s">
        <v>1433</v>
      </c>
      <c r="G424" s="122" t="s">
        <v>1260</v>
      </c>
      <c r="H424" s="123" t="s">
        <v>1019</v>
      </c>
      <c r="I424" s="70" t="s">
        <v>35</v>
      </c>
      <c r="J424" s="70" t="s">
        <v>35</v>
      </c>
      <c r="K424" s="70" t="s">
        <v>1262</v>
      </c>
      <c r="L424" s="70"/>
      <c r="M424" s="70"/>
      <c r="N424" s="77"/>
      <c r="O424" s="70">
        <v>1013922</v>
      </c>
      <c r="P424" s="78">
        <v>34791</v>
      </c>
      <c r="Q424" s="79">
        <v>41518</v>
      </c>
      <c r="R424" s="79">
        <v>41873</v>
      </c>
      <c r="S424" s="78">
        <v>35671</v>
      </c>
      <c r="T424" s="80" t="s">
        <v>1265</v>
      </c>
      <c r="U424" s="61">
        <v>4.5721359517979388E-3</v>
      </c>
      <c r="V424" s="62">
        <v>3.6280966492969755E-3</v>
      </c>
      <c r="W424" s="30">
        <v>434335</v>
      </c>
      <c r="X424" s="63">
        <v>434335</v>
      </c>
      <c r="Y424" s="63">
        <v>868670</v>
      </c>
      <c r="Z424" s="67">
        <v>57683.71</v>
      </c>
      <c r="AA424" s="68">
        <v>57683.71</v>
      </c>
      <c r="AB424" s="68">
        <v>57683.71</v>
      </c>
      <c r="AC424" s="68">
        <v>57683.71</v>
      </c>
      <c r="AD424" s="66">
        <v>230734.84</v>
      </c>
      <c r="AE424" s="67">
        <v>107126.89</v>
      </c>
      <c r="AF424" s="68">
        <v>107126.89</v>
      </c>
      <c r="AG424" s="68">
        <v>107126.89</v>
      </c>
      <c r="AH424" s="68">
        <v>107126.89</v>
      </c>
      <c r="AI424" s="66">
        <v>428507.56</v>
      </c>
      <c r="AJ424" s="69">
        <v>1527912.4000000001</v>
      </c>
      <c r="AK424" s="406" t="s">
        <v>1279</v>
      </c>
      <c r="AL424" s="407">
        <v>94768.848117955305</v>
      </c>
      <c r="AM424" s="434">
        <f t="shared" si="248"/>
        <v>934053.76344086032</v>
      </c>
      <c r="AN424" s="435">
        <f t="shared" si="249"/>
        <v>248101.97849462368</v>
      </c>
      <c r="AO424" s="436">
        <f t="shared" si="250"/>
        <v>460760.81720430113</v>
      </c>
      <c r="AP424" s="437">
        <f t="shared" si="251"/>
        <v>9.86</v>
      </c>
      <c r="AQ424" s="438">
        <f t="shared" si="251"/>
        <v>2.62</v>
      </c>
      <c r="AR424" s="438">
        <f t="shared" si="251"/>
        <v>4.8600000000000003</v>
      </c>
      <c r="AS424" s="443">
        <f t="shared" si="252"/>
        <v>17.34</v>
      </c>
      <c r="AT424" s="437">
        <f t="shared" si="253"/>
        <v>9.17</v>
      </c>
      <c r="AU424" s="438">
        <f t="shared" si="254"/>
        <v>2.4300000000000002</v>
      </c>
      <c r="AV424" s="438">
        <f t="shared" si="255"/>
        <v>4.5199999999999996</v>
      </c>
      <c r="AW424" s="444">
        <f t="shared" si="256"/>
        <v>16.119999999999997</v>
      </c>
      <c r="AX424" s="441">
        <f t="shared" si="257"/>
        <v>9.17</v>
      </c>
      <c r="AY424" s="70">
        <f t="shared" si="258"/>
        <v>4</v>
      </c>
      <c r="AZ424" s="438">
        <f t="shared" si="235"/>
        <v>0.61</v>
      </c>
      <c r="BA424" s="442">
        <f t="shared" si="236"/>
        <v>1.1299999999999999</v>
      </c>
      <c r="BB424" s="438">
        <f t="shared" si="259"/>
        <v>9.17</v>
      </c>
      <c r="BC424" s="70">
        <v>4</v>
      </c>
      <c r="BD424" s="438">
        <f t="shared" si="237"/>
        <v>0.61</v>
      </c>
      <c r="BE424" s="442">
        <f t="shared" si="238"/>
        <v>1.1299999999999999</v>
      </c>
      <c r="BF424" s="438">
        <f t="shared" si="260"/>
        <v>9.17</v>
      </c>
      <c r="BG424" s="70">
        <v>4</v>
      </c>
      <c r="BH424" s="438">
        <f t="shared" si="239"/>
        <v>0.61</v>
      </c>
      <c r="BI424" s="442">
        <f t="shared" si="240"/>
        <v>1.1299999999999999</v>
      </c>
      <c r="BJ424" s="438">
        <f t="shared" si="261"/>
        <v>9.17</v>
      </c>
      <c r="BK424" s="70">
        <v>4</v>
      </c>
      <c r="BL424" s="438">
        <f t="shared" si="241"/>
        <v>0.61</v>
      </c>
      <c r="BM424" s="442">
        <f t="shared" si="242"/>
        <v>1.1299999999999999</v>
      </c>
      <c r="BN424" s="93">
        <v>0</v>
      </c>
      <c r="BO424" s="93">
        <f>+INDEX(FY2018_ALL_Targets!DV:DV,MATCH('Final Comp Values'!C424,FY2018_ALL_Targets!B:B,0))</f>
        <v>0</v>
      </c>
      <c r="BP424" s="93">
        <f>++INDEX(FY2018_ALL_Targets!DW:DW,MATCH('Final Comp Values'!C424,FY2018_ALL_Targets!B:B,0))</f>
        <v>0</v>
      </c>
      <c r="BQ424" s="539">
        <f>++INDEX(FY2018_ALL_Targets!DX:DX,MATCH('Final Comp Values'!$C424,FY2018_ALL_Targets!$B:$B,0))</f>
        <v>0</v>
      </c>
      <c r="BR424" s="437">
        <f t="shared" si="243"/>
        <v>0</v>
      </c>
      <c r="BS424" s="438">
        <f t="shared" si="244"/>
        <v>0</v>
      </c>
      <c r="BT424" s="543">
        <f t="shared" si="262"/>
        <v>0</v>
      </c>
      <c r="BU424" s="437">
        <f t="shared" si="263"/>
        <v>16.13</v>
      </c>
      <c r="BV424" s="438">
        <f t="shared" si="245"/>
        <v>1528621.520142619</v>
      </c>
      <c r="BW424" s="548">
        <f t="shared" si="264"/>
        <v>4.1231856988308939E-3</v>
      </c>
      <c r="BX424" s="437">
        <f t="shared" si="246"/>
        <v>0</v>
      </c>
      <c r="BY424" s="551">
        <f t="shared" si="247"/>
        <v>0</v>
      </c>
      <c r="BZ424" s="471">
        <f t="shared" si="265"/>
        <v>0</v>
      </c>
      <c r="CA424" s="469">
        <f t="shared" si="266"/>
        <v>1527912.4000000001</v>
      </c>
      <c r="CB424" s="471">
        <f t="shared" si="267"/>
        <v>1528621.520142619</v>
      </c>
      <c r="CC424" s="471">
        <f t="shared" si="268"/>
        <v>1.0000000000001563E-2</v>
      </c>
      <c r="CD424" s="474">
        <f t="shared" si="269"/>
        <v>947.83647642694734</v>
      </c>
      <c r="CE424" s="474">
        <f t="shared" si="270"/>
        <v>709.12014261889271</v>
      </c>
      <c r="CF424" s="472">
        <f t="shared" si="271"/>
        <v>238.71633380805463</v>
      </c>
      <c r="CG424" s="473">
        <f t="shared" si="272"/>
        <v>0</v>
      </c>
    </row>
    <row r="425" spans="1:85" s="71" customFormat="1" ht="15.75" customHeight="1" x14ac:dyDescent="0.25">
      <c r="A425" s="148">
        <v>1020140</v>
      </c>
      <c r="B425" s="149">
        <v>102417</v>
      </c>
      <c r="C425" s="149">
        <v>676073</v>
      </c>
      <c r="D425" s="149" t="s">
        <v>1279</v>
      </c>
      <c r="E425" s="150" t="s">
        <v>400</v>
      </c>
      <c r="F425" s="150" t="s">
        <v>1433</v>
      </c>
      <c r="G425" s="151" t="s">
        <v>1260</v>
      </c>
      <c r="H425" s="152" t="s">
        <v>400</v>
      </c>
      <c r="I425" s="70" t="s">
        <v>35</v>
      </c>
      <c r="J425" s="70" t="s">
        <v>1262</v>
      </c>
      <c r="K425" s="70" t="s">
        <v>35</v>
      </c>
      <c r="L425" s="70"/>
      <c r="M425" s="70"/>
      <c r="N425" s="77"/>
      <c r="O425" s="70">
        <v>1020140</v>
      </c>
      <c r="P425" s="78">
        <v>23313</v>
      </c>
      <c r="Q425" s="79">
        <v>41640</v>
      </c>
      <c r="R425" s="79">
        <v>42004</v>
      </c>
      <c r="S425" s="78">
        <v>23313</v>
      </c>
      <c r="T425" s="80" t="s">
        <v>1263</v>
      </c>
      <c r="U425" s="61">
        <v>2.9881473870725615E-3</v>
      </c>
      <c r="V425" s="62">
        <v>2.3711647328378905E-3</v>
      </c>
      <c r="W425" s="30">
        <v>283862</v>
      </c>
      <c r="X425" s="63">
        <v>283862</v>
      </c>
      <c r="Y425" s="63">
        <v>567724</v>
      </c>
      <c r="Z425" s="67">
        <v>37699.54</v>
      </c>
      <c r="AA425" s="68">
        <v>37699.54</v>
      </c>
      <c r="AB425" s="68">
        <v>37699.54</v>
      </c>
      <c r="AC425" s="68">
        <v>37699.54</v>
      </c>
      <c r="AD425" s="66">
        <v>150798.16</v>
      </c>
      <c r="AE425" s="67">
        <v>70013.429999999993</v>
      </c>
      <c r="AF425" s="68">
        <v>70013.429999999993</v>
      </c>
      <c r="AG425" s="68">
        <v>70013.429999999993</v>
      </c>
      <c r="AH425" s="68">
        <v>70013.429999999993</v>
      </c>
      <c r="AI425" s="66">
        <v>280053.73</v>
      </c>
      <c r="AJ425" s="69">
        <v>998575.89</v>
      </c>
      <c r="AK425" s="406" t="s">
        <v>1279</v>
      </c>
      <c r="AL425" s="407">
        <v>94768.848117955305</v>
      </c>
      <c r="AM425" s="434">
        <f t="shared" si="248"/>
        <v>610455.9139784947</v>
      </c>
      <c r="AN425" s="435">
        <f t="shared" si="249"/>
        <v>162148.55913978495</v>
      </c>
      <c r="AO425" s="436">
        <f t="shared" si="250"/>
        <v>301133.04301075271</v>
      </c>
      <c r="AP425" s="437">
        <f t="shared" si="251"/>
        <v>6.44</v>
      </c>
      <c r="AQ425" s="438">
        <f t="shared" si="251"/>
        <v>1.71</v>
      </c>
      <c r="AR425" s="438">
        <f t="shared" si="251"/>
        <v>3.18</v>
      </c>
      <c r="AS425" s="443">
        <f t="shared" si="252"/>
        <v>11.33</v>
      </c>
      <c r="AT425" s="437">
        <f t="shared" si="253"/>
        <v>5.99</v>
      </c>
      <c r="AU425" s="438">
        <f t="shared" si="254"/>
        <v>1.59</v>
      </c>
      <c r="AV425" s="438">
        <f t="shared" si="255"/>
        <v>2.96</v>
      </c>
      <c r="AW425" s="444">
        <f t="shared" si="256"/>
        <v>10.54</v>
      </c>
      <c r="AX425" s="441">
        <f t="shared" si="257"/>
        <v>5.99</v>
      </c>
      <c r="AY425" s="70">
        <f t="shared" si="258"/>
        <v>4</v>
      </c>
      <c r="AZ425" s="438">
        <f t="shared" si="235"/>
        <v>0.4</v>
      </c>
      <c r="BA425" s="442">
        <f t="shared" si="236"/>
        <v>0.74</v>
      </c>
      <c r="BB425" s="438">
        <f t="shared" si="259"/>
        <v>5.99</v>
      </c>
      <c r="BC425" s="70">
        <v>4</v>
      </c>
      <c r="BD425" s="438">
        <f t="shared" si="237"/>
        <v>0.4</v>
      </c>
      <c r="BE425" s="442">
        <f t="shared" si="238"/>
        <v>0.74</v>
      </c>
      <c r="BF425" s="438">
        <f t="shared" si="260"/>
        <v>5.99</v>
      </c>
      <c r="BG425" s="70">
        <v>4</v>
      </c>
      <c r="BH425" s="438">
        <f t="shared" si="239"/>
        <v>0.4</v>
      </c>
      <c r="BI425" s="442">
        <f t="shared" si="240"/>
        <v>0.74</v>
      </c>
      <c r="BJ425" s="438">
        <f t="shared" si="261"/>
        <v>5.99</v>
      </c>
      <c r="BK425" s="70">
        <v>4</v>
      </c>
      <c r="BL425" s="438">
        <f t="shared" si="241"/>
        <v>0.4</v>
      </c>
      <c r="BM425" s="442">
        <f t="shared" si="242"/>
        <v>0.74</v>
      </c>
      <c r="BN425" s="93">
        <v>0</v>
      </c>
      <c r="BO425" s="93">
        <f>+INDEX(FY2018_ALL_Targets!DV:DV,MATCH('Final Comp Values'!C425,FY2018_ALL_Targets!B:B,0))</f>
        <v>0</v>
      </c>
      <c r="BP425" s="93">
        <f>++INDEX(FY2018_ALL_Targets!DW:DW,MATCH('Final Comp Values'!C425,FY2018_ALL_Targets!B:B,0))</f>
        <v>0</v>
      </c>
      <c r="BQ425" s="539">
        <f>++INDEX(FY2018_ALL_Targets!DX:DX,MATCH('Final Comp Values'!$C425,FY2018_ALL_Targets!$B:$B,0))</f>
        <v>0</v>
      </c>
      <c r="BR425" s="437">
        <f t="shared" si="243"/>
        <v>0</v>
      </c>
      <c r="BS425" s="438">
        <f t="shared" si="244"/>
        <v>0</v>
      </c>
      <c r="BT425" s="543">
        <f t="shared" si="262"/>
        <v>0</v>
      </c>
      <c r="BU425" s="437">
        <f t="shared" si="263"/>
        <v>10.55</v>
      </c>
      <c r="BV425" s="438">
        <f t="shared" si="245"/>
        <v>999811.34764442849</v>
      </c>
      <c r="BW425" s="548">
        <f t="shared" si="264"/>
        <v>2.6968139567678821E-3</v>
      </c>
      <c r="BX425" s="437">
        <f t="shared" si="246"/>
        <v>0</v>
      </c>
      <c r="BY425" s="551">
        <f t="shared" si="247"/>
        <v>0</v>
      </c>
      <c r="BZ425" s="471">
        <f t="shared" si="265"/>
        <v>0</v>
      </c>
      <c r="CA425" s="469">
        <f t="shared" si="266"/>
        <v>998575.89</v>
      </c>
      <c r="CB425" s="471">
        <f t="shared" si="267"/>
        <v>999811.34764442849</v>
      </c>
      <c r="CC425" s="471">
        <f t="shared" si="268"/>
        <v>1.0000000000001563E-2</v>
      </c>
      <c r="CD425" s="474">
        <f t="shared" si="269"/>
        <v>947.41545540811774</v>
      </c>
      <c r="CE425" s="474">
        <f t="shared" si="270"/>
        <v>1235.4576444284758</v>
      </c>
      <c r="CF425" s="472">
        <f t="shared" si="271"/>
        <v>-288.04218902035802</v>
      </c>
      <c r="CG425" s="473">
        <f t="shared" si="272"/>
        <v>0</v>
      </c>
    </row>
    <row r="426" spans="1:85" s="71" customFormat="1" ht="15.75" customHeight="1" x14ac:dyDescent="0.25">
      <c r="A426" s="148">
        <v>1026193</v>
      </c>
      <c r="B426" s="149">
        <v>4376</v>
      </c>
      <c r="C426" s="149">
        <v>675490</v>
      </c>
      <c r="D426" s="149" t="s">
        <v>1296</v>
      </c>
      <c r="E426" s="150" t="s">
        <v>646</v>
      </c>
      <c r="F426" s="150" t="s">
        <v>1433</v>
      </c>
      <c r="G426" s="151" t="s">
        <v>1260</v>
      </c>
      <c r="H426" s="152" t="s">
        <v>646</v>
      </c>
      <c r="I426" s="70" t="s">
        <v>35</v>
      </c>
      <c r="J426" s="70" t="s">
        <v>35</v>
      </c>
      <c r="K426" s="70" t="s">
        <v>36</v>
      </c>
      <c r="L426" s="70"/>
      <c r="M426" s="70"/>
      <c r="N426" s="77"/>
      <c r="O426" s="70">
        <v>1020244</v>
      </c>
      <c r="P426" s="78">
        <v>14934</v>
      </c>
      <c r="Q426" s="79">
        <v>41518</v>
      </c>
      <c r="R426" s="79">
        <v>41881</v>
      </c>
      <c r="S426" s="78">
        <v>14975</v>
      </c>
      <c r="T426" s="80" t="s">
        <v>1265</v>
      </c>
      <c r="U426" s="61">
        <v>1.9194229451984562E-3</v>
      </c>
      <c r="V426" s="62">
        <v>1.5231069306501698E-3</v>
      </c>
      <c r="W426" s="30">
        <v>182338</v>
      </c>
      <c r="X426" s="63">
        <v>182338</v>
      </c>
      <c r="Y426" s="63">
        <v>364676</v>
      </c>
      <c r="Z426" s="67">
        <v>24216.13</v>
      </c>
      <c r="AA426" s="68">
        <v>24216.13</v>
      </c>
      <c r="AB426" s="68">
        <v>24216.13</v>
      </c>
      <c r="AC426" s="68">
        <v>24216.13</v>
      </c>
      <c r="AD426" s="66">
        <v>96864.52</v>
      </c>
      <c r="AE426" s="67">
        <v>44972.81</v>
      </c>
      <c r="AF426" s="68">
        <v>44972.81</v>
      </c>
      <c r="AG426" s="68">
        <v>44972.81</v>
      </c>
      <c r="AH426" s="68">
        <v>44972.81</v>
      </c>
      <c r="AI426" s="66">
        <v>179891.25</v>
      </c>
      <c r="AJ426" s="69">
        <v>641431.77</v>
      </c>
      <c r="AK426" s="406" t="s">
        <v>1296</v>
      </c>
      <c r="AL426" s="407">
        <v>78350.213597275724</v>
      </c>
      <c r="AM426" s="434">
        <f t="shared" si="248"/>
        <v>392124.73118279572</v>
      </c>
      <c r="AN426" s="435">
        <f t="shared" si="249"/>
        <v>104155.39784946237</v>
      </c>
      <c r="AO426" s="436">
        <f t="shared" si="250"/>
        <v>193431.45161290324</v>
      </c>
      <c r="AP426" s="437">
        <f t="shared" si="251"/>
        <v>5</v>
      </c>
      <c r="AQ426" s="438">
        <f t="shared" si="251"/>
        <v>1.33</v>
      </c>
      <c r="AR426" s="438">
        <f t="shared" si="251"/>
        <v>2.4700000000000002</v>
      </c>
      <c r="AS426" s="443">
        <f t="shared" si="252"/>
        <v>8.8000000000000007</v>
      </c>
      <c r="AT426" s="437">
        <f t="shared" si="253"/>
        <v>4.6500000000000004</v>
      </c>
      <c r="AU426" s="438">
        <f t="shared" si="254"/>
        <v>1.24</v>
      </c>
      <c r="AV426" s="438">
        <f t="shared" si="255"/>
        <v>2.2999999999999998</v>
      </c>
      <c r="AW426" s="444">
        <f t="shared" si="256"/>
        <v>8.1900000000000013</v>
      </c>
      <c r="AX426" s="441">
        <f t="shared" si="257"/>
        <v>4.6500000000000004</v>
      </c>
      <c r="AY426" s="70">
        <f t="shared" si="258"/>
        <v>4</v>
      </c>
      <c r="AZ426" s="438">
        <f t="shared" si="235"/>
        <v>0.31</v>
      </c>
      <c r="BA426" s="442">
        <f t="shared" si="236"/>
        <v>0.57999999999999996</v>
      </c>
      <c r="BB426" s="438">
        <f t="shared" si="259"/>
        <v>4.6500000000000004</v>
      </c>
      <c r="BC426" s="70">
        <v>4</v>
      </c>
      <c r="BD426" s="438">
        <f t="shared" si="237"/>
        <v>0.31</v>
      </c>
      <c r="BE426" s="442">
        <f t="shared" si="238"/>
        <v>0.57999999999999996</v>
      </c>
      <c r="BF426" s="438">
        <f t="shared" si="260"/>
        <v>4.6500000000000004</v>
      </c>
      <c r="BG426" s="70">
        <v>4</v>
      </c>
      <c r="BH426" s="438">
        <f t="shared" si="239"/>
        <v>0.31</v>
      </c>
      <c r="BI426" s="442">
        <f t="shared" si="240"/>
        <v>0.57999999999999996</v>
      </c>
      <c r="BJ426" s="438">
        <f t="shared" si="261"/>
        <v>4.6500000000000004</v>
      </c>
      <c r="BK426" s="70">
        <v>4</v>
      </c>
      <c r="BL426" s="438">
        <f t="shared" si="241"/>
        <v>0.31</v>
      </c>
      <c r="BM426" s="442">
        <f t="shared" si="242"/>
        <v>0.57999999999999996</v>
      </c>
      <c r="BN426" s="93">
        <v>0</v>
      </c>
      <c r="BO426" s="93">
        <f>+INDEX(FY2018_ALL_Targets!DV:DV,MATCH('Final Comp Values'!C426,FY2018_ALL_Targets!B:B,0))</f>
        <v>0</v>
      </c>
      <c r="BP426" s="93">
        <f>++INDEX(FY2018_ALL_Targets!DW:DW,MATCH('Final Comp Values'!C426,FY2018_ALL_Targets!B:B,0))</f>
        <v>0</v>
      </c>
      <c r="BQ426" s="539">
        <f>++INDEX(FY2018_ALL_Targets!DX:DX,MATCH('Final Comp Values'!$C426,FY2018_ALL_Targets!$B:$B,0))</f>
        <v>0</v>
      </c>
      <c r="BR426" s="437">
        <f t="shared" si="243"/>
        <v>0</v>
      </c>
      <c r="BS426" s="438">
        <f t="shared" si="244"/>
        <v>0</v>
      </c>
      <c r="BT426" s="543">
        <f t="shared" si="262"/>
        <v>0</v>
      </c>
      <c r="BU426" s="437">
        <f t="shared" si="263"/>
        <v>8.2100000000000009</v>
      </c>
      <c r="BV426" s="438">
        <f t="shared" si="245"/>
        <v>643255.25363363372</v>
      </c>
      <c r="BW426" s="548">
        <f t="shared" si="264"/>
        <v>1.7350670702533252E-3</v>
      </c>
      <c r="BX426" s="437">
        <f t="shared" si="246"/>
        <v>0</v>
      </c>
      <c r="BY426" s="551">
        <f t="shared" si="247"/>
        <v>0</v>
      </c>
      <c r="BZ426" s="471">
        <f t="shared" si="265"/>
        <v>0</v>
      </c>
      <c r="CA426" s="469">
        <f t="shared" si="266"/>
        <v>641431.77</v>
      </c>
      <c r="CB426" s="471">
        <f t="shared" si="267"/>
        <v>643255.25363363372</v>
      </c>
      <c r="CC426" s="471">
        <f t="shared" si="268"/>
        <v>1.9999999999999574E-2</v>
      </c>
      <c r="CD426" s="474">
        <f t="shared" si="269"/>
        <v>1566.3779487179152</v>
      </c>
      <c r="CE426" s="474">
        <f t="shared" si="270"/>
        <v>1823.483633633703</v>
      </c>
      <c r="CF426" s="472">
        <f t="shared" si="271"/>
        <v>-257.10568491578783</v>
      </c>
      <c r="CG426" s="473">
        <f t="shared" si="272"/>
        <v>0</v>
      </c>
    </row>
    <row r="427" spans="1:85" s="71" customFormat="1" ht="15.75" customHeight="1" x14ac:dyDescent="0.25">
      <c r="A427" s="148">
        <v>1026169</v>
      </c>
      <c r="B427" s="149">
        <v>4062</v>
      </c>
      <c r="C427" s="149">
        <v>675493</v>
      </c>
      <c r="D427" s="149" t="s">
        <v>1279</v>
      </c>
      <c r="E427" s="150" t="s">
        <v>164</v>
      </c>
      <c r="F427" s="150" t="s">
        <v>1433</v>
      </c>
      <c r="G427" s="151" t="s">
        <v>1260</v>
      </c>
      <c r="H427" s="152" t="s">
        <v>164</v>
      </c>
      <c r="I427" s="70" t="s">
        <v>35</v>
      </c>
      <c r="J427" s="70" t="s">
        <v>35</v>
      </c>
      <c r="K427" s="70" t="s">
        <v>35</v>
      </c>
      <c r="L427" s="70"/>
      <c r="M427" s="70"/>
      <c r="N427" s="77"/>
      <c r="O427" s="70">
        <v>1015259</v>
      </c>
      <c r="P427" s="78">
        <v>8778</v>
      </c>
      <c r="Q427" s="79">
        <v>41640</v>
      </c>
      <c r="R427" s="79">
        <v>41904</v>
      </c>
      <c r="S427" s="78">
        <v>12090</v>
      </c>
      <c r="T427" s="80" t="s">
        <v>1265</v>
      </c>
      <c r="U427" s="61">
        <v>1.549637623201959E-3</v>
      </c>
      <c r="V427" s="62">
        <v>1.2296736421743275E-3</v>
      </c>
      <c r="W427" s="30">
        <v>147209</v>
      </c>
      <c r="X427" s="63">
        <v>147209</v>
      </c>
      <c r="Y427" s="63">
        <v>294418</v>
      </c>
      <c r="Z427" s="67">
        <v>19550.79</v>
      </c>
      <c r="AA427" s="68">
        <v>19550.79</v>
      </c>
      <c r="AB427" s="68">
        <v>19550.79</v>
      </c>
      <c r="AC427" s="68">
        <v>19550.79</v>
      </c>
      <c r="AD427" s="66">
        <v>78203.14</v>
      </c>
      <c r="AE427" s="67">
        <v>36308.6</v>
      </c>
      <c r="AF427" s="68">
        <v>36308.6</v>
      </c>
      <c r="AG427" s="68">
        <v>36308.6</v>
      </c>
      <c r="AH427" s="68">
        <v>36308.6</v>
      </c>
      <c r="AI427" s="66">
        <v>145234.4</v>
      </c>
      <c r="AJ427" s="69">
        <v>517855.54000000004</v>
      </c>
      <c r="AK427" s="406" t="s">
        <v>1279</v>
      </c>
      <c r="AL427" s="407">
        <v>94768.848117955305</v>
      </c>
      <c r="AM427" s="434">
        <f t="shared" si="248"/>
        <v>316578.49462365592</v>
      </c>
      <c r="AN427" s="435">
        <f t="shared" si="249"/>
        <v>84089.397849462373</v>
      </c>
      <c r="AO427" s="436">
        <f t="shared" si="250"/>
        <v>156166.02150537635</v>
      </c>
      <c r="AP427" s="437">
        <f t="shared" si="251"/>
        <v>3.34</v>
      </c>
      <c r="AQ427" s="438">
        <f t="shared" si="251"/>
        <v>0.89</v>
      </c>
      <c r="AR427" s="438">
        <f t="shared" si="251"/>
        <v>1.65</v>
      </c>
      <c r="AS427" s="443">
        <f t="shared" si="252"/>
        <v>5.879999999999999</v>
      </c>
      <c r="AT427" s="437">
        <f t="shared" si="253"/>
        <v>3.11</v>
      </c>
      <c r="AU427" s="438">
        <f t="shared" si="254"/>
        <v>0.83</v>
      </c>
      <c r="AV427" s="438">
        <f t="shared" si="255"/>
        <v>1.53</v>
      </c>
      <c r="AW427" s="444">
        <f t="shared" si="256"/>
        <v>5.47</v>
      </c>
      <c r="AX427" s="441">
        <f t="shared" si="257"/>
        <v>3.11</v>
      </c>
      <c r="AY427" s="70">
        <f t="shared" si="258"/>
        <v>4</v>
      </c>
      <c r="AZ427" s="438">
        <f t="shared" si="235"/>
        <v>0.21</v>
      </c>
      <c r="BA427" s="442">
        <f t="shared" si="236"/>
        <v>0.38</v>
      </c>
      <c r="BB427" s="438">
        <f t="shared" si="259"/>
        <v>3.11</v>
      </c>
      <c r="BC427" s="70">
        <v>4</v>
      </c>
      <c r="BD427" s="438">
        <f t="shared" si="237"/>
        <v>0.21</v>
      </c>
      <c r="BE427" s="442">
        <f t="shared" si="238"/>
        <v>0.38</v>
      </c>
      <c r="BF427" s="438">
        <f t="shared" si="260"/>
        <v>3.11</v>
      </c>
      <c r="BG427" s="70">
        <v>4</v>
      </c>
      <c r="BH427" s="438">
        <f t="shared" si="239"/>
        <v>0.21</v>
      </c>
      <c r="BI427" s="442">
        <f t="shared" si="240"/>
        <v>0.38</v>
      </c>
      <c r="BJ427" s="438">
        <f t="shared" si="261"/>
        <v>3.11</v>
      </c>
      <c r="BK427" s="70">
        <v>4</v>
      </c>
      <c r="BL427" s="438">
        <f t="shared" si="241"/>
        <v>0.21</v>
      </c>
      <c r="BM427" s="442">
        <f t="shared" si="242"/>
        <v>0.38</v>
      </c>
      <c r="BN427" s="93">
        <v>0</v>
      </c>
      <c r="BO427" s="93">
        <f>+INDEX(FY2018_ALL_Targets!DV:DV,MATCH('Final Comp Values'!C427,FY2018_ALL_Targets!B:B,0))</f>
        <v>0</v>
      </c>
      <c r="BP427" s="93">
        <f>++INDEX(FY2018_ALL_Targets!DW:DW,MATCH('Final Comp Values'!C427,FY2018_ALL_Targets!B:B,0))</f>
        <v>0</v>
      </c>
      <c r="BQ427" s="539">
        <f>++INDEX(FY2018_ALL_Targets!DX:DX,MATCH('Final Comp Values'!$C427,FY2018_ALL_Targets!$B:$B,0))</f>
        <v>0</v>
      </c>
      <c r="BR427" s="437">
        <f t="shared" si="243"/>
        <v>0</v>
      </c>
      <c r="BS427" s="438">
        <f t="shared" si="244"/>
        <v>0</v>
      </c>
      <c r="BT427" s="543">
        <f t="shared" si="262"/>
        <v>0</v>
      </c>
      <c r="BU427" s="437">
        <f t="shared" si="263"/>
        <v>5.47</v>
      </c>
      <c r="BV427" s="438">
        <f t="shared" si="245"/>
        <v>518385.59920521552</v>
      </c>
      <c r="BW427" s="548">
        <f t="shared" si="264"/>
        <v>1.3982533027033473E-3</v>
      </c>
      <c r="BX427" s="437">
        <f t="shared" si="246"/>
        <v>0</v>
      </c>
      <c r="BY427" s="551">
        <f t="shared" si="247"/>
        <v>0</v>
      </c>
      <c r="BZ427" s="471">
        <f t="shared" si="265"/>
        <v>0</v>
      </c>
      <c r="CA427" s="469">
        <f t="shared" si="266"/>
        <v>517855.54000000004</v>
      </c>
      <c r="CB427" s="471">
        <f t="shared" si="267"/>
        <v>518385.59920521552</v>
      </c>
      <c r="CC427" s="471">
        <f t="shared" si="268"/>
        <v>0</v>
      </c>
      <c r="CD427" s="474">
        <f t="shared" si="269"/>
        <v>0</v>
      </c>
      <c r="CE427" s="474">
        <f t="shared" si="270"/>
        <v>530.05920521548251</v>
      </c>
      <c r="CF427" s="472">
        <f t="shared" si="271"/>
        <v>-530.05920521548251</v>
      </c>
      <c r="CG427" s="473">
        <f t="shared" si="272"/>
        <v>0</v>
      </c>
    </row>
    <row r="428" spans="1:85" s="71" customFormat="1" ht="15.75" customHeight="1" x14ac:dyDescent="0.25">
      <c r="A428" s="148">
        <v>1026138</v>
      </c>
      <c r="B428" s="149">
        <v>4484</v>
      </c>
      <c r="C428" s="149">
        <v>455646</v>
      </c>
      <c r="D428" s="149" t="s">
        <v>1296</v>
      </c>
      <c r="E428" s="150" t="s">
        <v>692</v>
      </c>
      <c r="F428" s="150" t="s">
        <v>1433</v>
      </c>
      <c r="G428" s="151" t="s">
        <v>1260</v>
      </c>
      <c r="H428" s="152" t="s">
        <v>692</v>
      </c>
      <c r="I428" s="70" t="s">
        <v>35</v>
      </c>
      <c r="J428" s="70" t="s">
        <v>35</v>
      </c>
      <c r="K428" s="70" t="s">
        <v>36</v>
      </c>
      <c r="L428" s="70"/>
      <c r="M428" s="70"/>
      <c r="N428" s="77"/>
      <c r="O428" s="86">
        <v>1016975</v>
      </c>
      <c r="P428" s="78">
        <v>25251</v>
      </c>
      <c r="Q428" s="79">
        <v>41518</v>
      </c>
      <c r="R428" s="79">
        <v>41881</v>
      </c>
      <c r="S428" s="78">
        <v>25320</v>
      </c>
      <c r="T428" s="80" t="s">
        <v>1265</v>
      </c>
      <c r="U428" s="61">
        <v>3.2453949230333828E-3</v>
      </c>
      <c r="V428" s="62">
        <v>2.5752966600375493E-3</v>
      </c>
      <c r="W428" s="30">
        <v>308300</v>
      </c>
      <c r="X428" s="63">
        <v>308300</v>
      </c>
      <c r="Y428" s="63">
        <v>616600</v>
      </c>
      <c r="Z428" s="67">
        <v>40945.07</v>
      </c>
      <c r="AA428" s="68">
        <v>40945.07</v>
      </c>
      <c r="AB428" s="68">
        <v>40945.07</v>
      </c>
      <c r="AC428" s="68">
        <v>40945.07</v>
      </c>
      <c r="AD428" s="66">
        <v>163780.26999999999</v>
      </c>
      <c r="AE428" s="67">
        <v>76040.84</v>
      </c>
      <c r="AF428" s="68">
        <v>76040.84</v>
      </c>
      <c r="AG428" s="68">
        <v>76040.84</v>
      </c>
      <c r="AH428" s="68">
        <v>76040.84</v>
      </c>
      <c r="AI428" s="66">
        <v>304163.36</v>
      </c>
      <c r="AJ428" s="69">
        <v>1084543.6299999999</v>
      </c>
      <c r="AK428" s="406" t="s">
        <v>1296</v>
      </c>
      <c r="AL428" s="407">
        <v>78350.213597275724</v>
      </c>
      <c r="AM428" s="434">
        <f t="shared" si="248"/>
        <v>663010.75268817204</v>
      </c>
      <c r="AN428" s="435">
        <f t="shared" si="249"/>
        <v>176107.81720430107</v>
      </c>
      <c r="AO428" s="436">
        <f t="shared" si="250"/>
        <v>327057.37634408602</v>
      </c>
      <c r="AP428" s="437">
        <f t="shared" si="251"/>
        <v>8.4600000000000009</v>
      </c>
      <c r="AQ428" s="438">
        <f t="shared" si="251"/>
        <v>2.25</v>
      </c>
      <c r="AR428" s="438">
        <f t="shared" si="251"/>
        <v>4.17</v>
      </c>
      <c r="AS428" s="443">
        <f t="shared" si="252"/>
        <v>14.88</v>
      </c>
      <c r="AT428" s="437">
        <f t="shared" si="253"/>
        <v>7.87</v>
      </c>
      <c r="AU428" s="438">
        <f t="shared" si="254"/>
        <v>2.09</v>
      </c>
      <c r="AV428" s="438">
        <f t="shared" si="255"/>
        <v>3.88</v>
      </c>
      <c r="AW428" s="444">
        <f t="shared" si="256"/>
        <v>13.84</v>
      </c>
      <c r="AX428" s="441">
        <f t="shared" si="257"/>
        <v>7.87</v>
      </c>
      <c r="AY428" s="70">
        <f t="shared" si="258"/>
        <v>4</v>
      </c>
      <c r="AZ428" s="438">
        <f t="shared" si="235"/>
        <v>0.52</v>
      </c>
      <c r="BA428" s="442">
        <f t="shared" si="236"/>
        <v>0.97</v>
      </c>
      <c r="BB428" s="438">
        <f t="shared" si="259"/>
        <v>7.87</v>
      </c>
      <c r="BC428" s="70">
        <v>4</v>
      </c>
      <c r="BD428" s="438">
        <f t="shared" si="237"/>
        <v>0.52</v>
      </c>
      <c r="BE428" s="442">
        <f t="shared" si="238"/>
        <v>0.97</v>
      </c>
      <c r="BF428" s="438">
        <f t="shared" si="260"/>
        <v>7.87</v>
      </c>
      <c r="BG428" s="70">
        <v>4</v>
      </c>
      <c r="BH428" s="438">
        <f t="shared" si="239"/>
        <v>0.52</v>
      </c>
      <c r="BI428" s="442">
        <f t="shared" si="240"/>
        <v>0.97</v>
      </c>
      <c r="BJ428" s="438">
        <f t="shared" si="261"/>
        <v>7.87</v>
      </c>
      <c r="BK428" s="70">
        <v>4</v>
      </c>
      <c r="BL428" s="438">
        <f t="shared" si="241"/>
        <v>0.52</v>
      </c>
      <c r="BM428" s="442">
        <f t="shared" si="242"/>
        <v>0.97</v>
      </c>
      <c r="BN428" s="93">
        <v>0</v>
      </c>
      <c r="BO428" s="93">
        <f>+INDEX(FY2018_ALL_Targets!DV:DV,MATCH('Final Comp Values'!C428,FY2018_ALL_Targets!B:B,0))</f>
        <v>0</v>
      </c>
      <c r="BP428" s="93">
        <f>++INDEX(FY2018_ALL_Targets!DW:DW,MATCH('Final Comp Values'!C428,FY2018_ALL_Targets!B:B,0))</f>
        <v>0</v>
      </c>
      <c r="BQ428" s="539">
        <f>++INDEX(FY2018_ALL_Targets!DX:DX,MATCH('Final Comp Values'!$C428,FY2018_ALL_Targets!$B:$B,0))</f>
        <v>0</v>
      </c>
      <c r="BR428" s="437">
        <f t="shared" si="243"/>
        <v>0</v>
      </c>
      <c r="BS428" s="438">
        <f t="shared" si="244"/>
        <v>0</v>
      </c>
      <c r="BT428" s="543">
        <f t="shared" si="262"/>
        <v>0</v>
      </c>
      <c r="BU428" s="437">
        <f t="shared" si="263"/>
        <v>13.83</v>
      </c>
      <c r="BV428" s="438">
        <f t="shared" si="245"/>
        <v>1083583.4540503232</v>
      </c>
      <c r="BW428" s="548">
        <f t="shared" si="264"/>
        <v>2.9227743704754549E-3</v>
      </c>
      <c r="BX428" s="437">
        <f t="shared" si="246"/>
        <v>0</v>
      </c>
      <c r="BY428" s="551">
        <f t="shared" si="247"/>
        <v>0</v>
      </c>
      <c r="BZ428" s="471">
        <f t="shared" si="265"/>
        <v>0</v>
      </c>
      <c r="CA428" s="469">
        <f t="shared" si="266"/>
        <v>1084543.6299999999</v>
      </c>
      <c r="CB428" s="471">
        <f t="shared" si="267"/>
        <v>1083583.4540503232</v>
      </c>
      <c r="CC428" s="471">
        <f t="shared" si="268"/>
        <v>-9.9999999999997868E-3</v>
      </c>
      <c r="CD428" s="474">
        <f t="shared" si="269"/>
        <v>-783.62979046241094</v>
      </c>
      <c r="CE428" s="474">
        <f t="shared" si="270"/>
        <v>-960.17594967666082</v>
      </c>
      <c r="CF428" s="472">
        <f t="shared" si="271"/>
        <v>176.54615921424988</v>
      </c>
      <c r="CG428" s="473">
        <f t="shared" si="272"/>
        <v>0</v>
      </c>
    </row>
    <row r="429" spans="1:85" s="71" customFormat="1" ht="15.75" customHeight="1" x14ac:dyDescent="0.25">
      <c r="A429" s="148">
        <v>1026049</v>
      </c>
      <c r="B429" s="149">
        <v>4730</v>
      </c>
      <c r="C429" s="149">
        <v>455879</v>
      </c>
      <c r="D429" s="149" t="s">
        <v>1296</v>
      </c>
      <c r="E429" s="150" t="s">
        <v>256</v>
      </c>
      <c r="F429" s="150" t="s">
        <v>1433</v>
      </c>
      <c r="G429" s="151" t="s">
        <v>1260</v>
      </c>
      <c r="H429" s="152" t="s">
        <v>256</v>
      </c>
      <c r="I429" s="70" t="s">
        <v>35</v>
      </c>
      <c r="J429" s="70" t="s">
        <v>35</v>
      </c>
      <c r="K429" s="70" t="s">
        <v>36</v>
      </c>
      <c r="L429" s="70"/>
      <c r="M429" s="70"/>
      <c r="N429" s="77"/>
      <c r="O429" s="70">
        <v>1026049</v>
      </c>
      <c r="P429" s="78">
        <v>2105</v>
      </c>
      <c r="Q429" s="79">
        <v>41842</v>
      </c>
      <c r="R429" s="79">
        <v>41882</v>
      </c>
      <c r="S429" s="78">
        <v>18740</v>
      </c>
      <c r="T429" s="80" t="s">
        <v>1263</v>
      </c>
      <c r="U429" s="61">
        <v>2.4020024035405056E-3</v>
      </c>
      <c r="V429" s="62">
        <v>1.9060450003595447E-3</v>
      </c>
      <c r="W429" s="30">
        <v>228181</v>
      </c>
      <c r="X429" s="63">
        <v>228181</v>
      </c>
      <c r="Y429" s="63">
        <v>456362</v>
      </c>
      <c r="Z429" s="67">
        <v>30304.53</v>
      </c>
      <c r="AA429" s="68">
        <v>30304.53</v>
      </c>
      <c r="AB429" s="68">
        <v>30304.53</v>
      </c>
      <c r="AC429" s="68">
        <v>30304.53</v>
      </c>
      <c r="AD429" s="66">
        <v>121218.1</v>
      </c>
      <c r="AE429" s="67">
        <v>56279.83</v>
      </c>
      <c r="AF429" s="68">
        <v>56279.83</v>
      </c>
      <c r="AG429" s="68">
        <v>56279.83</v>
      </c>
      <c r="AH429" s="68">
        <v>56279.83</v>
      </c>
      <c r="AI429" s="66">
        <v>225119.33</v>
      </c>
      <c r="AJ429" s="69">
        <v>802699.42999999993</v>
      </c>
      <c r="AK429" s="406" t="s">
        <v>1296</v>
      </c>
      <c r="AL429" s="407">
        <v>78350.213597275724</v>
      </c>
      <c r="AM429" s="434">
        <f t="shared" si="248"/>
        <v>490711.82795698929</v>
      </c>
      <c r="AN429" s="435">
        <f t="shared" si="249"/>
        <v>130342.04301075271</v>
      </c>
      <c r="AO429" s="436">
        <f t="shared" si="250"/>
        <v>242063.79569892475</v>
      </c>
      <c r="AP429" s="437">
        <f t="shared" si="251"/>
        <v>6.26</v>
      </c>
      <c r="AQ429" s="438">
        <f t="shared" si="251"/>
        <v>1.66</v>
      </c>
      <c r="AR429" s="438">
        <f t="shared" si="251"/>
        <v>3.09</v>
      </c>
      <c r="AS429" s="443">
        <f t="shared" si="252"/>
        <v>11.01</v>
      </c>
      <c r="AT429" s="437">
        <f t="shared" si="253"/>
        <v>5.82</v>
      </c>
      <c r="AU429" s="438">
        <f t="shared" si="254"/>
        <v>1.55</v>
      </c>
      <c r="AV429" s="438">
        <f t="shared" si="255"/>
        <v>2.87</v>
      </c>
      <c r="AW429" s="444">
        <f t="shared" si="256"/>
        <v>10.24</v>
      </c>
      <c r="AX429" s="441">
        <f t="shared" si="257"/>
        <v>5.82</v>
      </c>
      <c r="AY429" s="70">
        <f t="shared" si="258"/>
        <v>4</v>
      </c>
      <c r="AZ429" s="438">
        <f t="shared" si="235"/>
        <v>0.39</v>
      </c>
      <c r="BA429" s="442">
        <f t="shared" si="236"/>
        <v>0.72</v>
      </c>
      <c r="BB429" s="438">
        <f t="shared" si="259"/>
        <v>5.82</v>
      </c>
      <c r="BC429" s="70">
        <v>4</v>
      </c>
      <c r="BD429" s="438">
        <f t="shared" si="237"/>
        <v>0.39</v>
      </c>
      <c r="BE429" s="442">
        <f t="shared" si="238"/>
        <v>0.72</v>
      </c>
      <c r="BF429" s="438">
        <f t="shared" si="260"/>
        <v>5.82</v>
      </c>
      <c r="BG429" s="70">
        <v>4</v>
      </c>
      <c r="BH429" s="438">
        <f t="shared" si="239"/>
        <v>0.39</v>
      </c>
      <c r="BI429" s="442">
        <f t="shared" si="240"/>
        <v>0.72</v>
      </c>
      <c r="BJ429" s="438">
        <f t="shared" si="261"/>
        <v>5.82</v>
      </c>
      <c r="BK429" s="70">
        <v>4</v>
      </c>
      <c r="BL429" s="438">
        <f t="shared" si="241"/>
        <v>0.39</v>
      </c>
      <c r="BM429" s="442">
        <f t="shared" si="242"/>
        <v>0.72</v>
      </c>
      <c r="BN429" s="93">
        <v>0</v>
      </c>
      <c r="BO429" s="93">
        <f>+INDEX(FY2018_ALL_Targets!DV:DV,MATCH('Final Comp Values'!C429,FY2018_ALL_Targets!B:B,0))</f>
        <v>0</v>
      </c>
      <c r="BP429" s="93">
        <f>++INDEX(FY2018_ALL_Targets!DW:DW,MATCH('Final Comp Values'!C429,FY2018_ALL_Targets!B:B,0))</f>
        <v>0</v>
      </c>
      <c r="BQ429" s="539">
        <f>++INDEX(FY2018_ALL_Targets!DX:DX,MATCH('Final Comp Values'!$C429,FY2018_ALL_Targets!$B:$B,0))</f>
        <v>0</v>
      </c>
      <c r="BR429" s="437">
        <f t="shared" si="243"/>
        <v>0</v>
      </c>
      <c r="BS429" s="438">
        <f t="shared" si="244"/>
        <v>0</v>
      </c>
      <c r="BT429" s="543">
        <f t="shared" si="262"/>
        <v>0</v>
      </c>
      <c r="BU429" s="437">
        <f t="shared" si="263"/>
        <v>10.26</v>
      </c>
      <c r="BV429" s="438">
        <f t="shared" si="245"/>
        <v>803873.19150804891</v>
      </c>
      <c r="BW429" s="548">
        <f t="shared" si="264"/>
        <v>2.1683054982702941E-3</v>
      </c>
      <c r="BX429" s="437">
        <f t="shared" si="246"/>
        <v>0</v>
      </c>
      <c r="BY429" s="551">
        <f t="shared" si="247"/>
        <v>0</v>
      </c>
      <c r="BZ429" s="471">
        <f t="shared" si="265"/>
        <v>0</v>
      </c>
      <c r="CA429" s="469">
        <f t="shared" si="266"/>
        <v>802699.42999999993</v>
      </c>
      <c r="CB429" s="471">
        <f t="shared" si="267"/>
        <v>803873.19150804891</v>
      </c>
      <c r="CC429" s="471">
        <f t="shared" si="268"/>
        <v>1.9999999999999574E-2</v>
      </c>
      <c r="CD429" s="474">
        <f t="shared" si="269"/>
        <v>1567.7723242187164</v>
      </c>
      <c r="CE429" s="474">
        <f t="shared" si="270"/>
        <v>1173.7615080489777</v>
      </c>
      <c r="CF429" s="472">
        <f t="shared" si="271"/>
        <v>394.01081616973875</v>
      </c>
      <c r="CG429" s="473">
        <f t="shared" si="272"/>
        <v>0</v>
      </c>
    </row>
    <row r="430" spans="1:85" s="71" customFormat="1" ht="15.75" customHeight="1" x14ac:dyDescent="0.25">
      <c r="A430" s="148">
        <v>1026028</v>
      </c>
      <c r="B430" s="149">
        <v>5383</v>
      </c>
      <c r="C430" s="149">
        <v>675764</v>
      </c>
      <c r="D430" s="149" t="s">
        <v>1279</v>
      </c>
      <c r="E430" s="150" t="s">
        <v>1129</v>
      </c>
      <c r="F430" s="150" t="s">
        <v>1433</v>
      </c>
      <c r="G430" s="151" t="s">
        <v>1260</v>
      </c>
      <c r="H430" s="152" t="s">
        <v>1129</v>
      </c>
      <c r="I430" s="70" t="s">
        <v>35</v>
      </c>
      <c r="J430" s="70" t="s">
        <v>35</v>
      </c>
      <c r="K430" s="70" t="s">
        <v>35</v>
      </c>
      <c r="L430" s="70"/>
      <c r="M430" s="70"/>
      <c r="N430" s="77"/>
      <c r="O430" s="70">
        <v>1019711</v>
      </c>
      <c r="P430" s="78">
        <v>54830</v>
      </c>
      <c r="Q430" s="79">
        <v>41518</v>
      </c>
      <c r="R430" s="79">
        <v>41881</v>
      </c>
      <c r="S430" s="78">
        <v>54981</v>
      </c>
      <c r="T430" s="80" t="s">
        <v>1265</v>
      </c>
      <c r="U430" s="61">
        <v>7.0471981936531761E-3</v>
      </c>
      <c r="V430" s="62">
        <v>5.5921163375009676E-3</v>
      </c>
      <c r="W430" s="30">
        <v>669456</v>
      </c>
      <c r="X430" s="63">
        <v>669456</v>
      </c>
      <c r="Y430" s="63">
        <v>1338912</v>
      </c>
      <c r="Z430" s="67">
        <v>88909.99</v>
      </c>
      <c r="AA430" s="68">
        <v>88909.99</v>
      </c>
      <c r="AB430" s="68">
        <v>88909.99</v>
      </c>
      <c r="AC430" s="68">
        <v>88909.99</v>
      </c>
      <c r="AD430" s="66">
        <v>355639.94</v>
      </c>
      <c r="AE430" s="67">
        <v>165118.54</v>
      </c>
      <c r="AF430" s="68">
        <v>165118.54</v>
      </c>
      <c r="AG430" s="68">
        <v>165118.54</v>
      </c>
      <c r="AH430" s="68">
        <v>165118.54</v>
      </c>
      <c r="AI430" s="66">
        <v>660474.17000000004</v>
      </c>
      <c r="AJ430" s="69">
        <v>2355026.11</v>
      </c>
      <c r="AK430" s="406" t="s">
        <v>1279</v>
      </c>
      <c r="AL430" s="407">
        <v>94768.848117955305</v>
      </c>
      <c r="AM430" s="434">
        <f t="shared" si="248"/>
        <v>1439690.3225806453</v>
      </c>
      <c r="AN430" s="435">
        <f t="shared" si="249"/>
        <v>382408.53763440863</v>
      </c>
      <c r="AO430" s="436">
        <f t="shared" si="250"/>
        <v>710187.27956989256</v>
      </c>
      <c r="AP430" s="437">
        <f t="shared" si="251"/>
        <v>15.19</v>
      </c>
      <c r="AQ430" s="438">
        <f t="shared" si="251"/>
        <v>4.04</v>
      </c>
      <c r="AR430" s="438">
        <f t="shared" si="251"/>
        <v>7.49</v>
      </c>
      <c r="AS430" s="443">
        <f t="shared" si="252"/>
        <v>26.72</v>
      </c>
      <c r="AT430" s="437">
        <f t="shared" si="253"/>
        <v>14.13</v>
      </c>
      <c r="AU430" s="438">
        <f t="shared" si="254"/>
        <v>3.75</v>
      </c>
      <c r="AV430" s="438">
        <f t="shared" si="255"/>
        <v>6.97</v>
      </c>
      <c r="AW430" s="444">
        <f t="shared" si="256"/>
        <v>24.85</v>
      </c>
      <c r="AX430" s="441">
        <f t="shared" si="257"/>
        <v>14.13</v>
      </c>
      <c r="AY430" s="70">
        <f t="shared" si="258"/>
        <v>4</v>
      </c>
      <c r="AZ430" s="438">
        <f t="shared" si="235"/>
        <v>0.94</v>
      </c>
      <c r="BA430" s="442">
        <f t="shared" si="236"/>
        <v>1.74</v>
      </c>
      <c r="BB430" s="438">
        <f t="shared" si="259"/>
        <v>14.13</v>
      </c>
      <c r="BC430" s="70">
        <v>4</v>
      </c>
      <c r="BD430" s="438">
        <f t="shared" si="237"/>
        <v>0.94</v>
      </c>
      <c r="BE430" s="442">
        <f t="shared" si="238"/>
        <v>1.74</v>
      </c>
      <c r="BF430" s="438">
        <f t="shared" si="260"/>
        <v>14.13</v>
      </c>
      <c r="BG430" s="70">
        <v>4</v>
      </c>
      <c r="BH430" s="438">
        <f t="shared" si="239"/>
        <v>0.94</v>
      </c>
      <c r="BI430" s="442">
        <f t="shared" si="240"/>
        <v>1.74</v>
      </c>
      <c r="BJ430" s="438">
        <f t="shared" si="261"/>
        <v>14.13</v>
      </c>
      <c r="BK430" s="70">
        <v>4</v>
      </c>
      <c r="BL430" s="438">
        <f t="shared" si="241"/>
        <v>0.94</v>
      </c>
      <c r="BM430" s="442">
        <f t="shared" si="242"/>
        <v>1.74</v>
      </c>
      <c r="BN430" s="93">
        <v>0</v>
      </c>
      <c r="BO430" s="93">
        <f>+INDEX(FY2018_ALL_Targets!DV:DV,MATCH('Final Comp Values'!C430,FY2018_ALL_Targets!B:B,0))</f>
        <v>0</v>
      </c>
      <c r="BP430" s="93">
        <f>++INDEX(FY2018_ALL_Targets!DW:DW,MATCH('Final Comp Values'!C430,FY2018_ALL_Targets!B:B,0))</f>
        <v>0</v>
      </c>
      <c r="BQ430" s="539">
        <f>++INDEX(FY2018_ALL_Targets!DX:DX,MATCH('Final Comp Values'!$C430,FY2018_ALL_Targets!$B:$B,0))</f>
        <v>0</v>
      </c>
      <c r="BR430" s="437">
        <f t="shared" si="243"/>
        <v>0</v>
      </c>
      <c r="BS430" s="438">
        <f t="shared" si="244"/>
        <v>0</v>
      </c>
      <c r="BT430" s="543">
        <f t="shared" si="262"/>
        <v>0</v>
      </c>
      <c r="BU430" s="437">
        <f t="shared" si="263"/>
        <v>24.85</v>
      </c>
      <c r="BV430" s="438">
        <f t="shared" si="245"/>
        <v>2355005.8757311893</v>
      </c>
      <c r="BW430" s="548">
        <f t="shared" si="264"/>
        <v>6.3522110735243472E-3</v>
      </c>
      <c r="BX430" s="437">
        <f t="shared" si="246"/>
        <v>0</v>
      </c>
      <c r="BY430" s="551">
        <f t="shared" si="247"/>
        <v>0</v>
      </c>
      <c r="BZ430" s="471">
        <f t="shared" si="265"/>
        <v>0</v>
      </c>
      <c r="CA430" s="469">
        <f t="shared" si="266"/>
        <v>2355026.11</v>
      </c>
      <c r="CB430" s="471">
        <f t="shared" si="267"/>
        <v>2355005.8757311893</v>
      </c>
      <c r="CC430" s="471">
        <f t="shared" si="268"/>
        <v>0</v>
      </c>
      <c r="CD430" s="474">
        <f t="shared" si="269"/>
        <v>0</v>
      </c>
      <c r="CE430" s="474">
        <f t="shared" si="270"/>
        <v>-20.234268810600042</v>
      </c>
      <c r="CF430" s="472">
        <f t="shared" si="271"/>
        <v>20.234268810600042</v>
      </c>
      <c r="CG430" s="473">
        <f t="shared" si="272"/>
        <v>0</v>
      </c>
    </row>
    <row r="431" spans="1:85" s="71" customFormat="1" ht="15.75" customHeight="1" x14ac:dyDescent="0.25">
      <c r="A431" s="148">
        <v>1026108</v>
      </c>
      <c r="B431" s="149">
        <v>5256</v>
      </c>
      <c r="C431" s="149">
        <v>455757</v>
      </c>
      <c r="D431" s="149" t="s">
        <v>1277</v>
      </c>
      <c r="E431" s="150" t="s">
        <v>348</v>
      </c>
      <c r="F431" s="150" t="s">
        <v>1433</v>
      </c>
      <c r="G431" s="151" t="s">
        <v>1260</v>
      </c>
      <c r="H431" s="152" t="s">
        <v>348</v>
      </c>
      <c r="I431" s="70" t="s">
        <v>35</v>
      </c>
      <c r="J431" s="70" t="s">
        <v>35</v>
      </c>
      <c r="K431" s="70" t="s">
        <v>35</v>
      </c>
      <c r="L431" s="70"/>
      <c r="M431" s="70"/>
      <c r="N431" s="77"/>
      <c r="O431" s="70">
        <v>1013915</v>
      </c>
      <c r="P431" s="78">
        <v>22178</v>
      </c>
      <c r="Q431" s="79">
        <v>41518</v>
      </c>
      <c r="R431" s="79">
        <v>41872</v>
      </c>
      <c r="S431" s="78">
        <v>22803</v>
      </c>
      <c r="T431" s="80" t="s">
        <v>1265</v>
      </c>
      <c r="U431" s="61">
        <v>2.9227780580541166E-3</v>
      </c>
      <c r="V431" s="62">
        <v>2.3192926437139113E-3</v>
      </c>
      <c r="W431" s="30">
        <v>277652</v>
      </c>
      <c r="X431" s="63">
        <v>277652</v>
      </c>
      <c r="Y431" s="63">
        <v>555304</v>
      </c>
      <c r="Z431" s="67">
        <v>36874.82</v>
      </c>
      <c r="AA431" s="68">
        <v>36874.82</v>
      </c>
      <c r="AB431" s="68">
        <v>36874.82</v>
      </c>
      <c r="AC431" s="68">
        <v>36874.82</v>
      </c>
      <c r="AD431" s="66">
        <v>147499.26999999999</v>
      </c>
      <c r="AE431" s="67">
        <v>68481.81</v>
      </c>
      <c r="AF431" s="68">
        <v>68481.81</v>
      </c>
      <c r="AG431" s="68">
        <v>68481.81</v>
      </c>
      <c r="AH431" s="68">
        <v>68481.81</v>
      </c>
      <c r="AI431" s="66">
        <v>273927.21999999997</v>
      </c>
      <c r="AJ431" s="69">
        <v>976730.49</v>
      </c>
      <c r="AK431" s="406" t="s">
        <v>1277</v>
      </c>
      <c r="AL431" s="407">
        <v>25877.505779128696</v>
      </c>
      <c r="AM431" s="434">
        <f t="shared" si="248"/>
        <v>597101.07526881725</v>
      </c>
      <c r="AN431" s="435">
        <f t="shared" si="249"/>
        <v>158601.36559139786</v>
      </c>
      <c r="AO431" s="436">
        <f t="shared" si="250"/>
        <v>294545.39784946234</v>
      </c>
      <c r="AP431" s="437">
        <f t="shared" si="251"/>
        <v>23.07</v>
      </c>
      <c r="AQ431" s="438">
        <f t="shared" si="251"/>
        <v>6.13</v>
      </c>
      <c r="AR431" s="438">
        <f t="shared" si="251"/>
        <v>11.38</v>
      </c>
      <c r="AS431" s="443">
        <f t="shared" si="252"/>
        <v>40.58</v>
      </c>
      <c r="AT431" s="437">
        <f t="shared" si="253"/>
        <v>21.46</v>
      </c>
      <c r="AU431" s="438">
        <f t="shared" si="254"/>
        <v>5.7</v>
      </c>
      <c r="AV431" s="438">
        <f t="shared" si="255"/>
        <v>10.59</v>
      </c>
      <c r="AW431" s="444">
        <f t="shared" si="256"/>
        <v>37.75</v>
      </c>
      <c r="AX431" s="441">
        <f t="shared" si="257"/>
        <v>21.46</v>
      </c>
      <c r="AY431" s="70">
        <f t="shared" si="258"/>
        <v>4</v>
      </c>
      <c r="AZ431" s="438">
        <f t="shared" si="235"/>
        <v>1.43</v>
      </c>
      <c r="BA431" s="442">
        <f t="shared" si="236"/>
        <v>2.65</v>
      </c>
      <c r="BB431" s="438">
        <f t="shared" si="259"/>
        <v>21.46</v>
      </c>
      <c r="BC431" s="70">
        <v>4</v>
      </c>
      <c r="BD431" s="438">
        <f t="shared" si="237"/>
        <v>1.43</v>
      </c>
      <c r="BE431" s="442">
        <f t="shared" si="238"/>
        <v>2.65</v>
      </c>
      <c r="BF431" s="438">
        <f t="shared" si="260"/>
        <v>21.46</v>
      </c>
      <c r="BG431" s="70">
        <v>4</v>
      </c>
      <c r="BH431" s="438">
        <f t="shared" si="239"/>
        <v>1.43</v>
      </c>
      <c r="BI431" s="442">
        <f t="shared" si="240"/>
        <v>2.65</v>
      </c>
      <c r="BJ431" s="438">
        <f t="shared" si="261"/>
        <v>21.46</v>
      </c>
      <c r="BK431" s="70">
        <v>4</v>
      </c>
      <c r="BL431" s="438">
        <f t="shared" si="241"/>
        <v>1.43</v>
      </c>
      <c r="BM431" s="442">
        <f t="shared" si="242"/>
        <v>2.65</v>
      </c>
      <c r="BN431" s="93">
        <v>0</v>
      </c>
      <c r="BO431" s="93">
        <f>+INDEX(FY2018_ALL_Targets!DV:DV,MATCH('Final Comp Values'!C431,FY2018_ALL_Targets!B:B,0))</f>
        <v>0</v>
      </c>
      <c r="BP431" s="93">
        <f>++INDEX(FY2018_ALL_Targets!DW:DW,MATCH('Final Comp Values'!C431,FY2018_ALL_Targets!B:B,0))</f>
        <v>0</v>
      </c>
      <c r="BQ431" s="539">
        <f>++INDEX(FY2018_ALL_Targets!DX:DX,MATCH('Final Comp Values'!$C431,FY2018_ALL_Targets!$B:$B,0))</f>
        <v>0</v>
      </c>
      <c r="BR431" s="437">
        <f t="shared" si="243"/>
        <v>0</v>
      </c>
      <c r="BS431" s="438">
        <f t="shared" si="244"/>
        <v>0</v>
      </c>
      <c r="BT431" s="543">
        <f t="shared" si="262"/>
        <v>0</v>
      </c>
      <c r="BU431" s="437">
        <f t="shared" si="263"/>
        <v>37.78</v>
      </c>
      <c r="BV431" s="438">
        <f t="shared" si="245"/>
        <v>977652.16833548213</v>
      </c>
      <c r="BW431" s="548">
        <f t="shared" si="264"/>
        <v>2.6370434968989455E-3</v>
      </c>
      <c r="BX431" s="437">
        <f t="shared" si="246"/>
        <v>0</v>
      </c>
      <c r="BY431" s="551">
        <f t="shared" si="247"/>
        <v>0</v>
      </c>
      <c r="BZ431" s="471">
        <f t="shared" si="265"/>
        <v>0</v>
      </c>
      <c r="CA431" s="469">
        <f t="shared" si="266"/>
        <v>976730.49</v>
      </c>
      <c r="CB431" s="471">
        <f t="shared" si="267"/>
        <v>977652.16833548213</v>
      </c>
      <c r="CC431" s="471">
        <f t="shared" si="268"/>
        <v>3.0000000000001137E-2</v>
      </c>
      <c r="CD431" s="474">
        <f t="shared" si="269"/>
        <v>776.20966092718174</v>
      </c>
      <c r="CE431" s="474">
        <f t="shared" si="270"/>
        <v>921.67833548213821</v>
      </c>
      <c r="CF431" s="472">
        <f t="shared" si="271"/>
        <v>-145.46867455495646</v>
      </c>
      <c r="CG431" s="473">
        <f t="shared" si="272"/>
        <v>0</v>
      </c>
    </row>
    <row r="432" spans="1:85" s="71" customFormat="1" ht="15.75" customHeight="1" x14ac:dyDescent="0.25">
      <c r="A432" s="148">
        <v>1026030</v>
      </c>
      <c r="B432" s="149">
        <v>5297</v>
      </c>
      <c r="C432" s="149">
        <v>675095</v>
      </c>
      <c r="D432" s="149" t="s">
        <v>1274</v>
      </c>
      <c r="E432" s="150" t="s">
        <v>1075</v>
      </c>
      <c r="F432" s="150" t="s">
        <v>1433</v>
      </c>
      <c r="G432" s="151" t="s">
        <v>1260</v>
      </c>
      <c r="H432" s="152" t="s">
        <v>1075</v>
      </c>
      <c r="I432" s="70" t="s">
        <v>35</v>
      </c>
      <c r="J432" s="70" t="s">
        <v>35</v>
      </c>
      <c r="K432" s="70" t="s">
        <v>35</v>
      </c>
      <c r="L432" s="70"/>
      <c r="M432" s="70"/>
      <c r="N432" s="77"/>
      <c r="O432" s="70">
        <v>1013932</v>
      </c>
      <c r="P432" s="78">
        <v>12515</v>
      </c>
      <c r="Q432" s="79">
        <v>41518</v>
      </c>
      <c r="R432" s="79">
        <v>41881</v>
      </c>
      <c r="S432" s="78">
        <v>12549</v>
      </c>
      <c r="T432" s="80" t="s">
        <v>1265</v>
      </c>
      <c r="U432" s="61">
        <v>1.6084700193185594E-3</v>
      </c>
      <c r="V432" s="62">
        <v>1.2763585223859086E-3</v>
      </c>
      <c r="W432" s="30">
        <v>152798</v>
      </c>
      <c r="X432" s="63">
        <v>152798</v>
      </c>
      <c r="Y432" s="63">
        <v>305596</v>
      </c>
      <c r="Z432" s="67">
        <v>20293.04</v>
      </c>
      <c r="AA432" s="68">
        <v>20293.04</v>
      </c>
      <c r="AB432" s="68">
        <v>20293.04</v>
      </c>
      <c r="AC432" s="68">
        <v>20293.04</v>
      </c>
      <c r="AD432" s="66">
        <v>81172.14</v>
      </c>
      <c r="AE432" s="67">
        <v>37687.07</v>
      </c>
      <c r="AF432" s="68">
        <v>37687.07</v>
      </c>
      <c r="AG432" s="68">
        <v>37687.07</v>
      </c>
      <c r="AH432" s="68">
        <v>37687.07</v>
      </c>
      <c r="AI432" s="66">
        <v>150748.26</v>
      </c>
      <c r="AJ432" s="69">
        <v>537516.4</v>
      </c>
      <c r="AK432" s="406" t="s">
        <v>1274</v>
      </c>
      <c r="AL432" s="407">
        <v>58134.265874579767</v>
      </c>
      <c r="AM432" s="434">
        <f t="shared" si="248"/>
        <v>328597.84946236562</v>
      </c>
      <c r="AN432" s="435">
        <f t="shared" si="249"/>
        <v>87281.870967741939</v>
      </c>
      <c r="AO432" s="436">
        <f t="shared" si="250"/>
        <v>162094.90322580648</v>
      </c>
      <c r="AP432" s="437">
        <f t="shared" si="251"/>
        <v>5.65</v>
      </c>
      <c r="AQ432" s="438">
        <f t="shared" si="251"/>
        <v>1.5</v>
      </c>
      <c r="AR432" s="438">
        <f t="shared" si="251"/>
        <v>2.79</v>
      </c>
      <c r="AS432" s="443">
        <f t="shared" si="252"/>
        <v>9.9400000000000013</v>
      </c>
      <c r="AT432" s="437">
        <f t="shared" si="253"/>
        <v>5.26</v>
      </c>
      <c r="AU432" s="438">
        <f t="shared" si="254"/>
        <v>1.4</v>
      </c>
      <c r="AV432" s="438">
        <f t="shared" si="255"/>
        <v>2.59</v>
      </c>
      <c r="AW432" s="444">
        <f t="shared" si="256"/>
        <v>9.25</v>
      </c>
      <c r="AX432" s="441">
        <f t="shared" si="257"/>
        <v>5.26</v>
      </c>
      <c r="AY432" s="70">
        <f t="shared" si="258"/>
        <v>4</v>
      </c>
      <c r="AZ432" s="438">
        <f t="shared" si="235"/>
        <v>0.35</v>
      </c>
      <c r="BA432" s="442">
        <f t="shared" si="236"/>
        <v>0.65</v>
      </c>
      <c r="BB432" s="438">
        <f t="shared" si="259"/>
        <v>5.26</v>
      </c>
      <c r="BC432" s="70">
        <v>4</v>
      </c>
      <c r="BD432" s="438">
        <f t="shared" si="237"/>
        <v>0.35</v>
      </c>
      <c r="BE432" s="442">
        <f t="shared" si="238"/>
        <v>0.65</v>
      </c>
      <c r="BF432" s="438">
        <f t="shared" si="260"/>
        <v>5.26</v>
      </c>
      <c r="BG432" s="70">
        <v>4</v>
      </c>
      <c r="BH432" s="438">
        <f t="shared" si="239"/>
        <v>0.35</v>
      </c>
      <c r="BI432" s="442">
        <f t="shared" si="240"/>
        <v>0.65</v>
      </c>
      <c r="BJ432" s="438">
        <f t="shared" si="261"/>
        <v>5.26</v>
      </c>
      <c r="BK432" s="70">
        <v>4</v>
      </c>
      <c r="BL432" s="438">
        <f t="shared" si="241"/>
        <v>0.35</v>
      </c>
      <c r="BM432" s="442">
        <f t="shared" si="242"/>
        <v>0.65</v>
      </c>
      <c r="BN432" s="93">
        <v>0</v>
      </c>
      <c r="BO432" s="93">
        <f>+INDEX(FY2018_ALL_Targets!DV:DV,MATCH('Final Comp Values'!C432,FY2018_ALL_Targets!B:B,0))</f>
        <v>0</v>
      </c>
      <c r="BP432" s="93">
        <f>++INDEX(FY2018_ALL_Targets!DW:DW,MATCH('Final Comp Values'!C432,FY2018_ALL_Targets!B:B,0))</f>
        <v>0</v>
      </c>
      <c r="BQ432" s="539">
        <f>++INDEX(FY2018_ALL_Targets!DX:DX,MATCH('Final Comp Values'!$C432,FY2018_ALL_Targets!$B:$B,0))</f>
        <v>0</v>
      </c>
      <c r="BR432" s="437">
        <f t="shared" si="243"/>
        <v>0</v>
      </c>
      <c r="BS432" s="438">
        <f t="shared" si="244"/>
        <v>0</v>
      </c>
      <c r="BT432" s="543">
        <f t="shared" si="262"/>
        <v>0</v>
      </c>
      <c r="BU432" s="437">
        <f t="shared" si="263"/>
        <v>9.26</v>
      </c>
      <c r="BV432" s="438">
        <f t="shared" si="245"/>
        <v>538323.30199860863</v>
      </c>
      <c r="BW432" s="548">
        <f t="shared" si="264"/>
        <v>1.4520317232881821E-3</v>
      </c>
      <c r="BX432" s="437">
        <f t="shared" si="246"/>
        <v>0</v>
      </c>
      <c r="BY432" s="551">
        <f t="shared" si="247"/>
        <v>0</v>
      </c>
      <c r="BZ432" s="471">
        <f t="shared" si="265"/>
        <v>0</v>
      </c>
      <c r="CA432" s="469">
        <f t="shared" si="266"/>
        <v>537516.4</v>
      </c>
      <c r="CB432" s="471">
        <f t="shared" si="267"/>
        <v>538323.30199860863</v>
      </c>
      <c r="CC432" s="471">
        <f t="shared" si="268"/>
        <v>9.9999999999997868E-3</v>
      </c>
      <c r="CD432" s="474">
        <f t="shared" si="269"/>
        <v>581.09881081079845</v>
      </c>
      <c r="CE432" s="474">
        <f t="shared" si="270"/>
        <v>806.90199860860594</v>
      </c>
      <c r="CF432" s="472">
        <f t="shared" si="271"/>
        <v>-225.80318779780748</v>
      </c>
      <c r="CG432" s="473">
        <f t="shared" si="272"/>
        <v>0</v>
      </c>
    </row>
    <row r="433" spans="1:85" s="71" customFormat="1" ht="15.75" customHeight="1" x14ac:dyDescent="0.25">
      <c r="A433" s="148">
        <v>1026029</v>
      </c>
      <c r="B433" s="149">
        <v>5234</v>
      </c>
      <c r="C433" s="149">
        <v>455715</v>
      </c>
      <c r="D433" s="149" t="s">
        <v>1277</v>
      </c>
      <c r="E433" s="150" t="s">
        <v>346</v>
      </c>
      <c r="F433" s="150" t="s">
        <v>1433</v>
      </c>
      <c r="G433" s="151" t="s">
        <v>1260</v>
      </c>
      <c r="H433" s="152" t="s">
        <v>346</v>
      </c>
      <c r="I433" s="70" t="s">
        <v>35</v>
      </c>
      <c r="J433" s="70" t="s">
        <v>35</v>
      </c>
      <c r="K433" s="70" t="s">
        <v>36</v>
      </c>
      <c r="L433" s="70"/>
      <c r="M433" s="70"/>
      <c r="N433" s="77"/>
      <c r="O433" s="70">
        <v>1013926</v>
      </c>
      <c r="P433" s="78">
        <v>16175</v>
      </c>
      <c r="Q433" s="79">
        <v>41518</v>
      </c>
      <c r="R433" s="79">
        <v>41881</v>
      </c>
      <c r="S433" s="78">
        <v>16219</v>
      </c>
      <c r="T433" s="80" t="s">
        <v>1265</v>
      </c>
      <c r="U433" s="61">
        <v>2.0788728379414864E-3</v>
      </c>
      <c r="V433" s="62">
        <v>1.649634144121209E-3</v>
      </c>
      <c r="W433" s="30">
        <v>197485</v>
      </c>
      <c r="X433" s="63">
        <v>197485</v>
      </c>
      <c r="Y433" s="63">
        <v>394970</v>
      </c>
      <c r="Z433" s="67">
        <v>26227.81</v>
      </c>
      <c r="AA433" s="68">
        <v>26227.81</v>
      </c>
      <c r="AB433" s="68">
        <v>26227.81</v>
      </c>
      <c r="AC433" s="68">
        <v>26227.81</v>
      </c>
      <c r="AD433" s="66">
        <v>104911.23</v>
      </c>
      <c r="AE433" s="67">
        <v>48708.78</v>
      </c>
      <c r="AF433" s="68">
        <v>48708.78</v>
      </c>
      <c r="AG433" s="68">
        <v>48708.78</v>
      </c>
      <c r="AH433" s="68">
        <v>48708.78</v>
      </c>
      <c r="AI433" s="66">
        <v>194835.13</v>
      </c>
      <c r="AJ433" s="69">
        <v>694716.36</v>
      </c>
      <c r="AK433" s="406" t="s">
        <v>1277</v>
      </c>
      <c r="AL433" s="407">
        <v>25877.505779128696</v>
      </c>
      <c r="AM433" s="434">
        <f t="shared" si="248"/>
        <v>424698.92473118281</v>
      </c>
      <c r="AN433" s="435">
        <f t="shared" si="249"/>
        <v>112807.77419354839</v>
      </c>
      <c r="AO433" s="436">
        <f t="shared" si="250"/>
        <v>209500.13978494625</v>
      </c>
      <c r="AP433" s="437">
        <f t="shared" si="251"/>
        <v>16.41</v>
      </c>
      <c r="AQ433" s="438">
        <f t="shared" si="251"/>
        <v>4.3600000000000003</v>
      </c>
      <c r="AR433" s="438">
        <f t="shared" si="251"/>
        <v>8.1</v>
      </c>
      <c r="AS433" s="443">
        <f t="shared" si="252"/>
        <v>28.869999999999997</v>
      </c>
      <c r="AT433" s="437">
        <f t="shared" si="253"/>
        <v>15.26</v>
      </c>
      <c r="AU433" s="438">
        <f t="shared" si="254"/>
        <v>4.05</v>
      </c>
      <c r="AV433" s="438">
        <f t="shared" si="255"/>
        <v>7.53</v>
      </c>
      <c r="AW433" s="444">
        <f t="shared" si="256"/>
        <v>26.84</v>
      </c>
      <c r="AX433" s="441">
        <f t="shared" si="257"/>
        <v>15.26</v>
      </c>
      <c r="AY433" s="70">
        <f t="shared" si="258"/>
        <v>4</v>
      </c>
      <c r="AZ433" s="438">
        <f t="shared" si="235"/>
        <v>1.01</v>
      </c>
      <c r="BA433" s="442">
        <f t="shared" si="236"/>
        <v>1.88</v>
      </c>
      <c r="BB433" s="438">
        <f t="shared" si="259"/>
        <v>15.26</v>
      </c>
      <c r="BC433" s="70">
        <v>4</v>
      </c>
      <c r="BD433" s="438">
        <f t="shared" si="237"/>
        <v>1.01</v>
      </c>
      <c r="BE433" s="442">
        <f t="shared" si="238"/>
        <v>1.88</v>
      </c>
      <c r="BF433" s="438">
        <f t="shared" si="260"/>
        <v>15.26</v>
      </c>
      <c r="BG433" s="70">
        <v>4</v>
      </c>
      <c r="BH433" s="438">
        <f t="shared" si="239"/>
        <v>1.01</v>
      </c>
      <c r="BI433" s="442">
        <f t="shared" si="240"/>
        <v>1.88</v>
      </c>
      <c r="BJ433" s="438">
        <f t="shared" si="261"/>
        <v>15.26</v>
      </c>
      <c r="BK433" s="70">
        <v>4</v>
      </c>
      <c r="BL433" s="438">
        <f t="shared" si="241"/>
        <v>1.01</v>
      </c>
      <c r="BM433" s="442">
        <f t="shared" si="242"/>
        <v>1.88</v>
      </c>
      <c r="BN433" s="93">
        <v>0</v>
      </c>
      <c r="BO433" s="93">
        <f>+INDEX(FY2018_ALL_Targets!DV:DV,MATCH('Final Comp Values'!C433,FY2018_ALL_Targets!B:B,0))</f>
        <v>0</v>
      </c>
      <c r="BP433" s="93">
        <f>++INDEX(FY2018_ALL_Targets!DW:DW,MATCH('Final Comp Values'!C433,FY2018_ALL_Targets!B:B,0))</f>
        <v>0</v>
      </c>
      <c r="BQ433" s="539">
        <f>++INDEX(FY2018_ALL_Targets!DX:DX,MATCH('Final Comp Values'!$C433,FY2018_ALL_Targets!$B:$B,0))</f>
        <v>0</v>
      </c>
      <c r="BR433" s="437">
        <f t="shared" si="243"/>
        <v>0</v>
      </c>
      <c r="BS433" s="438">
        <f t="shared" si="244"/>
        <v>0</v>
      </c>
      <c r="BT433" s="543">
        <f t="shared" si="262"/>
        <v>0</v>
      </c>
      <c r="BU433" s="437">
        <f t="shared" si="263"/>
        <v>26.82</v>
      </c>
      <c r="BV433" s="438">
        <f t="shared" si="245"/>
        <v>694034.70499623159</v>
      </c>
      <c r="BW433" s="548">
        <f t="shared" si="264"/>
        <v>1.8720356428488542E-3</v>
      </c>
      <c r="BX433" s="437">
        <f t="shared" si="246"/>
        <v>0</v>
      </c>
      <c r="BY433" s="551">
        <f t="shared" si="247"/>
        <v>0</v>
      </c>
      <c r="BZ433" s="471">
        <f t="shared" si="265"/>
        <v>2.4424906541753444E-15</v>
      </c>
      <c r="CA433" s="469">
        <f t="shared" si="266"/>
        <v>694716.36</v>
      </c>
      <c r="CB433" s="471">
        <f t="shared" si="267"/>
        <v>694034.70499623159</v>
      </c>
      <c r="CC433" s="471">
        <f t="shared" si="268"/>
        <v>-1.9999999999999574E-2</v>
      </c>
      <c r="CD433" s="474">
        <f t="shared" si="269"/>
        <v>-517.67239940386378</v>
      </c>
      <c r="CE433" s="474">
        <f t="shared" si="270"/>
        <v>-681.65500376839191</v>
      </c>
      <c r="CF433" s="472">
        <f t="shared" si="271"/>
        <v>163.98260436452813</v>
      </c>
      <c r="CG433" s="473">
        <f t="shared" si="272"/>
        <v>0</v>
      </c>
    </row>
    <row r="434" spans="1:85" s="71" customFormat="1" ht="15.75" customHeight="1" x14ac:dyDescent="0.25">
      <c r="A434" s="148">
        <v>1026152</v>
      </c>
      <c r="B434" s="149">
        <v>5166</v>
      </c>
      <c r="C434" s="149">
        <v>675445</v>
      </c>
      <c r="D434" s="149" t="s">
        <v>1297</v>
      </c>
      <c r="E434" s="150" t="s">
        <v>340</v>
      </c>
      <c r="F434" s="150" t="s">
        <v>1433</v>
      </c>
      <c r="G434" s="151" t="s">
        <v>1260</v>
      </c>
      <c r="H434" s="152" t="s">
        <v>340</v>
      </c>
      <c r="I434" s="70" t="s">
        <v>35</v>
      </c>
      <c r="J434" s="70" t="s">
        <v>35</v>
      </c>
      <c r="K434" s="70" t="s">
        <v>36</v>
      </c>
      <c r="L434" s="70"/>
      <c r="M434" s="70"/>
      <c r="N434" s="77"/>
      <c r="O434" s="70">
        <v>1013930</v>
      </c>
      <c r="P434" s="78">
        <v>9630</v>
      </c>
      <c r="Q434" s="79">
        <v>41518</v>
      </c>
      <c r="R434" s="79">
        <v>41881</v>
      </c>
      <c r="S434" s="78">
        <v>9656</v>
      </c>
      <c r="T434" s="80" t="s">
        <v>1265</v>
      </c>
      <c r="U434" s="61">
        <v>1.237659296082557E-3</v>
      </c>
      <c r="V434" s="62">
        <v>9.8211155408067037E-4</v>
      </c>
      <c r="W434" s="30">
        <v>117573</v>
      </c>
      <c r="X434" s="63">
        <v>117573</v>
      </c>
      <c r="Y434" s="63">
        <v>235146</v>
      </c>
      <c r="Z434" s="67">
        <v>15614.76</v>
      </c>
      <c r="AA434" s="68">
        <v>15614.76</v>
      </c>
      <c r="AB434" s="68">
        <v>15614.76</v>
      </c>
      <c r="AC434" s="68">
        <v>15614.76</v>
      </c>
      <c r="AD434" s="66">
        <v>62459.02</v>
      </c>
      <c r="AE434" s="67">
        <v>28998.83</v>
      </c>
      <c r="AF434" s="68">
        <v>28998.83</v>
      </c>
      <c r="AG434" s="68">
        <v>28998.83</v>
      </c>
      <c r="AH434" s="68">
        <v>28998.83</v>
      </c>
      <c r="AI434" s="66">
        <v>115995.32</v>
      </c>
      <c r="AJ434" s="69">
        <v>413600.34</v>
      </c>
      <c r="AK434" s="406" t="s">
        <v>1297</v>
      </c>
      <c r="AL434" s="407">
        <v>39786.959998239028</v>
      </c>
      <c r="AM434" s="434">
        <f t="shared" si="248"/>
        <v>252845.16129032261</v>
      </c>
      <c r="AN434" s="435">
        <f t="shared" si="249"/>
        <v>67160.236559139783</v>
      </c>
      <c r="AO434" s="436">
        <f t="shared" si="250"/>
        <v>124726.15053763443</v>
      </c>
      <c r="AP434" s="437">
        <f t="shared" si="251"/>
        <v>6.35</v>
      </c>
      <c r="AQ434" s="438">
        <f t="shared" si="251"/>
        <v>1.69</v>
      </c>
      <c r="AR434" s="438">
        <f t="shared" si="251"/>
        <v>3.13</v>
      </c>
      <c r="AS434" s="443">
        <f t="shared" si="252"/>
        <v>11.169999999999998</v>
      </c>
      <c r="AT434" s="437">
        <f t="shared" si="253"/>
        <v>5.91</v>
      </c>
      <c r="AU434" s="438">
        <f t="shared" si="254"/>
        <v>1.57</v>
      </c>
      <c r="AV434" s="438">
        <f t="shared" si="255"/>
        <v>2.92</v>
      </c>
      <c r="AW434" s="444">
        <f t="shared" si="256"/>
        <v>10.4</v>
      </c>
      <c r="AX434" s="441">
        <f t="shared" si="257"/>
        <v>5.91</v>
      </c>
      <c r="AY434" s="70">
        <f t="shared" si="258"/>
        <v>4</v>
      </c>
      <c r="AZ434" s="438">
        <f t="shared" si="235"/>
        <v>0.39</v>
      </c>
      <c r="BA434" s="442">
        <f t="shared" si="236"/>
        <v>0.73</v>
      </c>
      <c r="BB434" s="438">
        <f t="shared" si="259"/>
        <v>5.91</v>
      </c>
      <c r="BC434" s="70">
        <v>4</v>
      </c>
      <c r="BD434" s="438">
        <f t="shared" si="237"/>
        <v>0.39</v>
      </c>
      <c r="BE434" s="442">
        <f t="shared" si="238"/>
        <v>0.73</v>
      </c>
      <c r="BF434" s="438">
        <f t="shared" si="260"/>
        <v>5.91</v>
      </c>
      <c r="BG434" s="70">
        <v>4</v>
      </c>
      <c r="BH434" s="438">
        <f t="shared" si="239"/>
        <v>0.39</v>
      </c>
      <c r="BI434" s="442">
        <f t="shared" si="240"/>
        <v>0.73</v>
      </c>
      <c r="BJ434" s="438">
        <f t="shared" si="261"/>
        <v>5.91</v>
      </c>
      <c r="BK434" s="70">
        <v>4</v>
      </c>
      <c r="BL434" s="438">
        <f t="shared" si="241"/>
        <v>0.39</v>
      </c>
      <c r="BM434" s="442">
        <f t="shared" si="242"/>
        <v>0.73</v>
      </c>
      <c r="BN434" s="93">
        <v>0</v>
      </c>
      <c r="BO434" s="93">
        <f>+INDEX(FY2018_ALL_Targets!DV:DV,MATCH('Final Comp Values'!C434,FY2018_ALL_Targets!B:B,0))</f>
        <v>0</v>
      </c>
      <c r="BP434" s="93">
        <f>++INDEX(FY2018_ALL_Targets!DW:DW,MATCH('Final Comp Values'!C434,FY2018_ALL_Targets!B:B,0))</f>
        <v>0</v>
      </c>
      <c r="BQ434" s="539">
        <f>++INDEX(FY2018_ALL_Targets!DX:DX,MATCH('Final Comp Values'!$C434,FY2018_ALL_Targets!$B:$B,0))</f>
        <v>0</v>
      </c>
      <c r="BR434" s="437">
        <f t="shared" si="243"/>
        <v>0</v>
      </c>
      <c r="BS434" s="438">
        <f t="shared" si="244"/>
        <v>0</v>
      </c>
      <c r="BT434" s="543">
        <f t="shared" si="262"/>
        <v>0</v>
      </c>
      <c r="BU434" s="437">
        <f t="shared" si="263"/>
        <v>10.39</v>
      </c>
      <c r="BV434" s="438">
        <f t="shared" si="245"/>
        <v>413386.51438170351</v>
      </c>
      <c r="BW434" s="548">
        <f t="shared" si="264"/>
        <v>1.1150368758573845E-3</v>
      </c>
      <c r="BX434" s="437">
        <f t="shared" si="246"/>
        <v>0</v>
      </c>
      <c r="BY434" s="551">
        <f t="shared" si="247"/>
        <v>0</v>
      </c>
      <c r="BZ434" s="471">
        <f t="shared" si="265"/>
        <v>0</v>
      </c>
      <c r="CA434" s="469">
        <f t="shared" si="266"/>
        <v>413600.34</v>
      </c>
      <c r="CB434" s="471">
        <f t="shared" si="267"/>
        <v>413386.51438170351</v>
      </c>
      <c r="CC434" s="471">
        <f t="shared" si="268"/>
        <v>-9.9999999999997868E-3</v>
      </c>
      <c r="CD434" s="474">
        <f t="shared" si="269"/>
        <v>-397.69263461537616</v>
      </c>
      <c r="CE434" s="474">
        <f t="shared" si="270"/>
        <v>-213.8256182965124</v>
      </c>
      <c r="CF434" s="472">
        <f t="shared" si="271"/>
        <v>-183.86701631886376</v>
      </c>
      <c r="CG434" s="473">
        <f t="shared" si="272"/>
        <v>0</v>
      </c>
    </row>
    <row r="435" spans="1:85" s="71" customFormat="1" ht="15.75" customHeight="1" x14ac:dyDescent="0.25">
      <c r="A435" s="119">
        <v>1026538</v>
      </c>
      <c r="B435" s="120">
        <v>102753</v>
      </c>
      <c r="C435" s="120">
        <v>676116</v>
      </c>
      <c r="D435" s="120" t="s">
        <v>1279</v>
      </c>
      <c r="E435" s="121" t="s">
        <v>422</v>
      </c>
      <c r="F435" s="121" t="s">
        <v>1435</v>
      </c>
      <c r="G435" s="122" t="s">
        <v>1436</v>
      </c>
      <c r="H435" s="123" t="s">
        <v>1262</v>
      </c>
      <c r="I435" s="70" t="s">
        <v>35</v>
      </c>
      <c r="J435" s="70"/>
      <c r="K435" s="70"/>
      <c r="L435" s="70"/>
      <c r="M435" s="70" t="s">
        <v>35</v>
      </c>
      <c r="N435" s="77">
        <v>0.7939407276995305</v>
      </c>
      <c r="O435" s="86">
        <v>1014940</v>
      </c>
      <c r="P435" s="78">
        <v>32469</v>
      </c>
      <c r="Q435" s="79">
        <v>41640</v>
      </c>
      <c r="R435" s="79">
        <v>42004</v>
      </c>
      <c r="S435" s="78">
        <v>32469</v>
      </c>
      <c r="T435" s="80" t="s">
        <v>1263</v>
      </c>
      <c r="U435" s="61">
        <v>0</v>
      </c>
      <c r="V435" s="62">
        <v>3.3024212975813266E-3</v>
      </c>
      <c r="W435" s="30">
        <v>0</v>
      </c>
      <c r="X435" s="63">
        <v>0</v>
      </c>
      <c r="Y435" s="63">
        <v>0</v>
      </c>
      <c r="Z435" s="67">
        <v>52505.74</v>
      </c>
      <c r="AA435" s="68">
        <v>52505.74</v>
      </c>
      <c r="AB435" s="68">
        <v>52505.74</v>
      </c>
      <c r="AC435" s="68">
        <v>52505.74</v>
      </c>
      <c r="AD435" s="66">
        <v>210022.97</v>
      </c>
      <c r="AE435" s="67">
        <v>97510.67</v>
      </c>
      <c r="AF435" s="68">
        <v>97510.67</v>
      </c>
      <c r="AG435" s="68">
        <v>97510.67</v>
      </c>
      <c r="AH435" s="68">
        <v>97510.67</v>
      </c>
      <c r="AI435" s="66">
        <v>390042.67</v>
      </c>
      <c r="AJ435" s="69">
        <v>600065.64</v>
      </c>
      <c r="AK435" s="406" t="s">
        <v>1279</v>
      </c>
      <c r="AL435" s="407">
        <v>94768.848117955305</v>
      </c>
      <c r="AM435" s="434">
        <f t="shared" si="248"/>
        <v>0</v>
      </c>
      <c r="AN435" s="435">
        <f t="shared" si="249"/>
        <v>225831.15053763441</v>
      </c>
      <c r="AO435" s="436">
        <f t="shared" si="250"/>
        <v>419400.72043010755</v>
      </c>
      <c r="AP435" s="437">
        <f t="shared" si="251"/>
        <v>0</v>
      </c>
      <c r="AQ435" s="438">
        <f t="shared" si="251"/>
        <v>2.38</v>
      </c>
      <c r="AR435" s="438">
        <f t="shared" si="251"/>
        <v>4.43</v>
      </c>
      <c r="AS435" s="443">
        <f t="shared" si="252"/>
        <v>6.81</v>
      </c>
      <c r="AT435" s="437">
        <f t="shared" si="253"/>
        <v>0</v>
      </c>
      <c r="AU435" s="438">
        <f t="shared" si="254"/>
        <v>2.2200000000000002</v>
      </c>
      <c r="AV435" s="438">
        <f t="shared" si="255"/>
        <v>4.12</v>
      </c>
      <c r="AW435" s="444">
        <f t="shared" si="256"/>
        <v>6.34</v>
      </c>
      <c r="AX435" s="441">
        <f t="shared" si="257"/>
        <v>0</v>
      </c>
      <c r="AY435" s="70">
        <f t="shared" si="258"/>
        <v>4</v>
      </c>
      <c r="AZ435" s="438">
        <f t="shared" si="235"/>
        <v>0.56000000000000005</v>
      </c>
      <c r="BA435" s="442">
        <f t="shared" si="236"/>
        <v>1.03</v>
      </c>
      <c r="BB435" s="438">
        <f t="shared" si="259"/>
        <v>0</v>
      </c>
      <c r="BC435" s="70">
        <v>4</v>
      </c>
      <c r="BD435" s="438">
        <f t="shared" si="237"/>
        <v>0.56000000000000005</v>
      </c>
      <c r="BE435" s="442">
        <f t="shared" si="238"/>
        <v>1.03</v>
      </c>
      <c r="BF435" s="438">
        <f t="shared" si="260"/>
        <v>0</v>
      </c>
      <c r="BG435" s="70">
        <v>4</v>
      </c>
      <c r="BH435" s="438">
        <f t="shared" si="239"/>
        <v>0.56000000000000005</v>
      </c>
      <c r="BI435" s="442">
        <f t="shared" si="240"/>
        <v>1.03</v>
      </c>
      <c r="BJ435" s="438">
        <f t="shared" si="261"/>
        <v>0</v>
      </c>
      <c r="BK435" s="70">
        <v>4</v>
      </c>
      <c r="BL435" s="438">
        <f t="shared" si="241"/>
        <v>0.56000000000000005</v>
      </c>
      <c r="BM435" s="442">
        <f t="shared" si="242"/>
        <v>1.03</v>
      </c>
      <c r="BN435" s="93">
        <v>0</v>
      </c>
      <c r="BO435" s="93">
        <f>+INDEX(FY2018_ALL_Targets!DV:DV,MATCH('Final Comp Values'!C435,FY2018_ALL_Targets!B:B,0))</f>
        <v>0</v>
      </c>
      <c r="BP435" s="93">
        <f>++INDEX(FY2018_ALL_Targets!DW:DW,MATCH('Final Comp Values'!C435,FY2018_ALL_Targets!B:B,0))</f>
        <v>0</v>
      </c>
      <c r="BQ435" s="539">
        <f>++INDEX(FY2018_ALL_Targets!DX:DX,MATCH('Final Comp Values'!$C435,FY2018_ALL_Targets!$B:$B,0))</f>
        <v>0</v>
      </c>
      <c r="BR435" s="437">
        <f t="shared" si="243"/>
        <v>0</v>
      </c>
      <c r="BS435" s="438">
        <f t="shared" si="244"/>
        <v>0</v>
      </c>
      <c r="BT435" s="543">
        <f t="shared" si="262"/>
        <v>0</v>
      </c>
      <c r="BU435" s="437">
        <f t="shared" si="263"/>
        <v>6.36</v>
      </c>
      <c r="BV435" s="438">
        <f t="shared" si="245"/>
        <v>602729.87403019576</v>
      </c>
      <c r="BW435" s="548">
        <f t="shared" si="264"/>
        <v>1.6257570393406378E-3</v>
      </c>
      <c r="BX435" s="437">
        <f t="shared" si="246"/>
        <v>0</v>
      </c>
      <c r="BY435" s="551">
        <f t="shared" si="247"/>
        <v>0</v>
      </c>
      <c r="BZ435" s="471">
        <f t="shared" si="265"/>
        <v>0</v>
      </c>
      <c r="CA435" s="469">
        <f t="shared" si="266"/>
        <v>600065.64</v>
      </c>
      <c r="CB435" s="471">
        <f t="shared" si="267"/>
        <v>602729.87403019576</v>
      </c>
      <c r="CC435" s="471">
        <f t="shared" si="268"/>
        <v>2.0000000000000462E-2</v>
      </c>
      <c r="CD435" s="474">
        <f t="shared" si="269"/>
        <v>1892.9515457413686</v>
      </c>
      <c r="CE435" s="474">
        <f t="shared" si="270"/>
        <v>2664.2340301957447</v>
      </c>
      <c r="CF435" s="472">
        <f t="shared" si="271"/>
        <v>-771.28248445437612</v>
      </c>
      <c r="CG435" s="473">
        <f t="shared" si="272"/>
        <v>0</v>
      </c>
    </row>
    <row r="436" spans="1:85" s="71" customFormat="1" ht="15.75" customHeight="1" x14ac:dyDescent="0.25">
      <c r="A436" s="124">
        <v>1017867</v>
      </c>
      <c r="B436" s="125">
        <v>5105</v>
      </c>
      <c r="C436" s="125">
        <v>675057</v>
      </c>
      <c r="D436" s="125" t="s">
        <v>1298</v>
      </c>
      <c r="E436" s="126" t="s">
        <v>334</v>
      </c>
      <c r="F436" s="126" t="s">
        <v>1437</v>
      </c>
      <c r="G436" s="127" t="s">
        <v>1436</v>
      </c>
      <c r="H436" s="128" t="s">
        <v>1262</v>
      </c>
      <c r="I436" s="70" t="s">
        <v>35</v>
      </c>
      <c r="J436" s="70"/>
      <c r="K436" s="70"/>
      <c r="L436" s="70"/>
      <c r="M436" s="70" t="s">
        <v>35</v>
      </c>
      <c r="N436" s="77">
        <v>0.78544119896008568</v>
      </c>
      <c r="O436" s="70">
        <v>1017867</v>
      </c>
      <c r="P436" s="78">
        <v>25680</v>
      </c>
      <c r="Q436" s="79">
        <v>41640</v>
      </c>
      <c r="R436" s="79">
        <v>42004</v>
      </c>
      <c r="S436" s="78">
        <v>25680</v>
      </c>
      <c r="T436" s="80" t="s">
        <v>1263</v>
      </c>
      <c r="U436" s="61">
        <v>0</v>
      </c>
      <c r="V436" s="62">
        <v>2.611912252360358E-3</v>
      </c>
      <c r="W436" s="30">
        <v>0</v>
      </c>
      <c r="X436" s="63">
        <v>0</v>
      </c>
      <c r="Y436" s="63">
        <v>0</v>
      </c>
      <c r="Z436" s="67">
        <v>41527.230000000003</v>
      </c>
      <c r="AA436" s="68">
        <v>41527.230000000003</v>
      </c>
      <c r="AB436" s="68">
        <v>41527.230000000003</v>
      </c>
      <c r="AC436" s="68">
        <v>41527.230000000003</v>
      </c>
      <c r="AD436" s="66">
        <v>166108.9</v>
      </c>
      <c r="AE436" s="67">
        <v>77121.990000000005</v>
      </c>
      <c r="AF436" s="68">
        <v>77121.990000000005</v>
      </c>
      <c r="AG436" s="68">
        <v>77121.990000000005</v>
      </c>
      <c r="AH436" s="68">
        <v>77121.990000000005</v>
      </c>
      <c r="AI436" s="66">
        <v>308487.96000000002</v>
      </c>
      <c r="AJ436" s="69">
        <v>474596.86</v>
      </c>
      <c r="AK436" s="406" t="s">
        <v>1298</v>
      </c>
      <c r="AL436" s="407">
        <v>76450.745475824064</v>
      </c>
      <c r="AM436" s="434">
        <f t="shared" si="248"/>
        <v>0</v>
      </c>
      <c r="AN436" s="435">
        <f t="shared" si="249"/>
        <v>178611.72043010753</v>
      </c>
      <c r="AO436" s="436">
        <f t="shared" si="250"/>
        <v>331707.48387096782</v>
      </c>
      <c r="AP436" s="437">
        <f t="shared" si="251"/>
        <v>0</v>
      </c>
      <c r="AQ436" s="438">
        <f t="shared" si="251"/>
        <v>2.34</v>
      </c>
      <c r="AR436" s="438">
        <f t="shared" si="251"/>
        <v>4.34</v>
      </c>
      <c r="AS436" s="443">
        <f t="shared" si="252"/>
        <v>6.68</v>
      </c>
      <c r="AT436" s="437">
        <f t="shared" si="253"/>
        <v>0</v>
      </c>
      <c r="AU436" s="438">
        <f t="shared" si="254"/>
        <v>2.17</v>
      </c>
      <c r="AV436" s="438">
        <f t="shared" si="255"/>
        <v>4.04</v>
      </c>
      <c r="AW436" s="444">
        <f t="shared" si="256"/>
        <v>6.21</v>
      </c>
      <c r="AX436" s="441">
        <f t="shared" si="257"/>
        <v>0</v>
      </c>
      <c r="AY436" s="70">
        <f t="shared" si="258"/>
        <v>4</v>
      </c>
      <c r="AZ436" s="438">
        <f t="shared" si="235"/>
        <v>0.54</v>
      </c>
      <c r="BA436" s="442">
        <f t="shared" si="236"/>
        <v>1.01</v>
      </c>
      <c r="BB436" s="438">
        <f t="shared" si="259"/>
        <v>0</v>
      </c>
      <c r="BC436" s="70">
        <v>4</v>
      </c>
      <c r="BD436" s="438">
        <f t="shared" si="237"/>
        <v>0.54</v>
      </c>
      <c r="BE436" s="442">
        <f t="shared" si="238"/>
        <v>1.01</v>
      </c>
      <c r="BF436" s="438">
        <f t="shared" si="260"/>
        <v>0</v>
      </c>
      <c r="BG436" s="70">
        <v>4</v>
      </c>
      <c r="BH436" s="438">
        <f t="shared" si="239"/>
        <v>0.54</v>
      </c>
      <c r="BI436" s="442">
        <f t="shared" si="240"/>
        <v>1.01</v>
      </c>
      <c r="BJ436" s="438">
        <f t="shared" si="261"/>
        <v>0</v>
      </c>
      <c r="BK436" s="70">
        <v>4</v>
      </c>
      <c r="BL436" s="438">
        <f t="shared" si="241"/>
        <v>0.54</v>
      </c>
      <c r="BM436" s="442">
        <f t="shared" si="242"/>
        <v>1.01</v>
      </c>
      <c r="BN436" s="93">
        <v>0</v>
      </c>
      <c r="BO436" s="93">
        <f>+INDEX(FY2018_ALL_Targets!DV:DV,MATCH('Final Comp Values'!C436,FY2018_ALL_Targets!B:B,0))</f>
        <v>0</v>
      </c>
      <c r="BP436" s="93">
        <f>++INDEX(FY2018_ALL_Targets!DW:DW,MATCH('Final Comp Values'!C436,FY2018_ALL_Targets!B:B,0))</f>
        <v>0</v>
      </c>
      <c r="BQ436" s="539">
        <f>++INDEX(FY2018_ALL_Targets!DX:DX,MATCH('Final Comp Values'!$C436,FY2018_ALL_Targets!$B:$B,0))</f>
        <v>0</v>
      </c>
      <c r="BR436" s="437">
        <f t="shared" si="243"/>
        <v>0</v>
      </c>
      <c r="BS436" s="438">
        <f t="shared" si="244"/>
        <v>0</v>
      </c>
      <c r="BT436" s="543">
        <f t="shared" si="262"/>
        <v>0</v>
      </c>
      <c r="BU436" s="437">
        <f t="shared" si="263"/>
        <v>6.2</v>
      </c>
      <c r="BV436" s="438">
        <f t="shared" si="245"/>
        <v>473994.6219501092</v>
      </c>
      <c r="BW436" s="548">
        <f t="shared" si="264"/>
        <v>1.2785165070586641E-3</v>
      </c>
      <c r="BX436" s="437">
        <f t="shared" si="246"/>
        <v>0</v>
      </c>
      <c r="BY436" s="551">
        <f t="shared" si="247"/>
        <v>0</v>
      </c>
      <c r="BZ436" s="471">
        <f t="shared" si="265"/>
        <v>0</v>
      </c>
      <c r="CA436" s="469">
        <f t="shared" si="266"/>
        <v>474596.86</v>
      </c>
      <c r="CB436" s="471">
        <f t="shared" si="267"/>
        <v>473994.6219501092</v>
      </c>
      <c r="CC436" s="471">
        <f t="shared" si="268"/>
        <v>-9.9999999999997868E-3</v>
      </c>
      <c r="CD436" s="474">
        <f t="shared" si="269"/>
        <v>-764.24615136874377</v>
      </c>
      <c r="CE436" s="474">
        <f t="shared" si="270"/>
        <v>-602.23804989078781</v>
      </c>
      <c r="CF436" s="472">
        <f t="shared" si="271"/>
        <v>-162.00810147795596</v>
      </c>
      <c r="CG436" s="473">
        <f t="shared" si="272"/>
        <v>0</v>
      </c>
    </row>
    <row r="437" spans="1:85" s="71" customFormat="1" ht="15.75" customHeight="1" x14ac:dyDescent="0.25">
      <c r="A437" s="124">
        <v>1017889</v>
      </c>
      <c r="B437" s="125">
        <v>4549</v>
      </c>
      <c r="C437" s="125">
        <v>455490</v>
      </c>
      <c r="D437" s="125" t="s">
        <v>1279</v>
      </c>
      <c r="E437" s="126" t="s">
        <v>716</v>
      </c>
      <c r="F437" s="126" t="s">
        <v>1438</v>
      </c>
      <c r="G437" s="127" t="s">
        <v>1436</v>
      </c>
      <c r="H437" s="128" t="s">
        <v>1262</v>
      </c>
      <c r="I437" s="70" t="s">
        <v>35</v>
      </c>
      <c r="J437" s="70"/>
      <c r="K437" s="70"/>
      <c r="L437" s="70"/>
      <c r="M437" s="70" t="s">
        <v>35</v>
      </c>
      <c r="N437" s="77">
        <v>0.791687196452453</v>
      </c>
      <c r="O437" s="70">
        <v>1017889</v>
      </c>
      <c r="P437" s="78">
        <v>22495</v>
      </c>
      <c r="Q437" s="79">
        <v>41640</v>
      </c>
      <c r="R437" s="79">
        <v>42004</v>
      </c>
      <c r="S437" s="78">
        <v>22495</v>
      </c>
      <c r="T437" s="80" t="s">
        <v>1263</v>
      </c>
      <c r="U437" s="61">
        <v>0</v>
      </c>
      <c r="V437" s="62">
        <v>2.2879659702821748E-3</v>
      </c>
      <c r="W437" s="30">
        <v>0</v>
      </c>
      <c r="X437" s="63">
        <v>0</v>
      </c>
      <c r="Y437" s="63">
        <v>0</v>
      </c>
      <c r="Z437" s="67">
        <v>36376.75</v>
      </c>
      <c r="AA437" s="68">
        <v>36376.75</v>
      </c>
      <c r="AB437" s="68">
        <v>36376.75</v>
      </c>
      <c r="AC437" s="68">
        <v>36376.75</v>
      </c>
      <c r="AD437" s="66">
        <v>145507</v>
      </c>
      <c r="AE437" s="67">
        <v>67556.820000000007</v>
      </c>
      <c r="AF437" s="68">
        <v>67556.820000000007</v>
      </c>
      <c r="AG437" s="68">
        <v>67556.820000000007</v>
      </c>
      <c r="AH437" s="68">
        <v>67556.820000000007</v>
      </c>
      <c r="AI437" s="66">
        <v>270227.28999999998</v>
      </c>
      <c r="AJ437" s="69">
        <v>415734.29</v>
      </c>
      <c r="AK437" s="406" t="s">
        <v>1279</v>
      </c>
      <c r="AL437" s="407">
        <v>94768.848117955305</v>
      </c>
      <c r="AM437" s="434">
        <f t="shared" si="248"/>
        <v>0</v>
      </c>
      <c r="AN437" s="435">
        <f t="shared" si="249"/>
        <v>156459.13978494625</v>
      </c>
      <c r="AO437" s="436">
        <f t="shared" si="250"/>
        <v>290566.97849462368</v>
      </c>
      <c r="AP437" s="437">
        <f t="shared" si="251"/>
        <v>0</v>
      </c>
      <c r="AQ437" s="438">
        <f t="shared" si="251"/>
        <v>1.65</v>
      </c>
      <c r="AR437" s="438">
        <f t="shared" si="251"/>
        <v>3.07</v>
      </c>
      <c r="AS437" s="443">
        <f t="shared" si="252"/>
        <v>4.72</v>
      </c>
      <c r="AT437" s="437">
        <f t="shared" si="253"/>
        <v>0</v>
      </c>
      <c r="AU437" s="438">
        <f t="shared" si="254"/>
        <v>1.54</v>
      </c>
      <c r="AV437" s="438">
        <f t="shared" si="255"/>
        <v>2.85</v>
      </c>
      <c r="AW437" s="444">
        <f t="shared" si="256"/>
        <v>4.3900000000000006</v>
      </c>
      <c r="AX437" s="441">
        <f t="shared" si="257"/>
        <v>0</v>
      </c>
      <c r="AY437" s="70">
        <f t="shared" si="258"/>
        <v>4</v>
      </c>
      <c r="AZ437" s="438">
        <f t="shared" si="235"/>
        <v>0.39</v>
      </c>
      <c r="BA437" s="442">
        <f t="shared" si="236"/>
        <v>0.71</v>
      </c>
      <c r="BB437" s="438">
        <f t="shared" si="259"/>
        <v>0</v>
      </c>
      <c r="BC437" s="70">
        <v>4</v>
      </c>
      <c r="BD437" s="438">
        <f t="shared" si="237"/>
        <v>0.39</v>
      </c>
      <c r="BE437" s="442">
        <f t="shared" si="238"/>
        <v>0.71</v>
      </c>
      <c r="BF437" s="438">
        <f t="shared" si="260"/>
        <v>0</v>
      </c>
      <c r="BG437" s="70">
        <v>4</v>
      </c>
      <c r="BH437" s="438">
        <f t="shared" si="239"/>
        <v>0.39</v>
      </c>
      <c r="BI437" s="442">
        <f t="shared" si="240"/>
        <v>0.71</v>
      </c>
      <c r="BJ437" s="438">
        <f t="shared" si="261"/>
        <v>0</v>
      </c>
      <c r="BK437" s="70">
        <v>4</v>
      </c>
      <c r="BL437" s="438">
        <f t="shared" si="241"/>
        <v>0.39</v>
      </c>
      <c r="BM437" s="442">
        <f t="shared" si="242"/>
        <v>0.71</v>
      </c>
      <c r="BN437" s="93">
        <v>0</v>
      </c>
      <c r="BO437" s="93">
        <f>+INDEX(FY2018_ALL_Targets!DV:DV,MATCH('Final Comp Values'!C437,FY2018_ALL_Targets!B:B,0))</f>
        <v>0</v>
      </c>
      <c r="BP437" s="93">
        <f>++INDEX(FY2018_ALL_Targets!DW:DW,MATCH('Final Comp Values'!C437,FY2018_ALL_Targets!B:B,0))</f>
        <v>0</v>
      </c>
      <c r="BQ437" s="539">
        <f>++INDEX(FY2018_ALL_Targets!DX:DX,MATCH('Final Comp Values'!$C437,FY2018_ALL_Targets!$B:$B,0))</f>
        <v>0</v>
      </c>
      <c r="BR437" s="437">
        <f t="shared" si="243"/>
        <v>0</v>
      </c>
      <c r="BS437" s="438">
        <f t="shared" si="244"/>
        <v>0</v>
      </c>
      <c r="BT437" s="543">
        <f t="shared" si="262"/>
        <v>0</v>
      </c>
      <c r="BU437" s="437">
        <f t="shared" si="263"/>
        <v>4.4000000000000004</v>
      </c>
      <c r="BV437" s="438">
        <f t="shared" si="245"/>
        <v>416982.93171900336</v>
      </c>
      <c r="BW437" s="548">
        <f t="shared" si="264"/>
        <v>1.1247375743866049E-3</v>
      </c>
      <c r="BX437" s="437">
        <f t="shared" si="246"/>
        <v>0</v>
      </c>
      <c r="BY437" s="551">
        <f t="shared" si="247"/>
        <v>0</v>
      </c>
      <c r="BZ437" s="471">
        <f t="shared" si="265"/>
        <v>0</v>
      </c>
      <c r="CA437" s="469">
        <f t="shared" si="266"/>
        <v>415734.29</v>
      </c>
      <c r="CB437" s="471">
        <f t="shared" si="267"/>
        <v>416982.93171900336</v>
      </c>
      <c r="CC437" s="471">
        <f t="shared" si="268"/>
        <v>9.9999999999997868E-3</v>
      </c>
      <c r="CD437" s="474">
        <f t="shared" si="269"/>
        <v>947.00293849656282</v>
      </c>
      <c r="CE437" s="474">
        <f t="shared" si="270"/>
        <v>1248.6417190033826</v>
      </c>
      <c r="CF437" s="472">
        <f t="shared" si="271"/>
        <v>-301.63878050681978</v>
      </c>
      <c r="CG437" s="473">
        <f t="shared" si="272"/>
        <v>0</v>
      </c>
    </row>
    <row r="438" spans="1:85" s="71" customFormat="1" ht="15.75" customHeight="1" x14ac:dyDescent="0.25">
      <c r="A438" s="119">
        <v>1016957</v>
      </c>
      <c r="B438" s="120">
        <v>5113</v>
      </c>
      <c r="C438" s="120">
        <v>675822</v>
      </c>
      <c r="D438" s="120" t="s">
        <v>1298</v>
      </c>
      <c r="E438" s="121" t="s">
        <v>958</v>
      </c>
      <c r="F438" s="121" t="s">
        <v>1439</v>
      </c>
      <c r="G438" s="122" t="s">
        <v>1436</v>
      </c>
      <c r="H438" s="123" t="s">
        <v>1262</v>
      </c>
      <c r="I438" s="70" t="s">
        <v>35</v>
      </c>
      <c r="J438" s="70"/>
      <c r="K438" s="70"/>
      <c r="L438" s="70"/>
      <c r="M438" s="70" t="s">
        <v>35</v>
      </c>
      <c r="N438" s="77">
        <v>0.8114672075726842</v>
      </c>
      <c r="O438" s="70">
        <v>1016957</v>
      </c>
      <c r="P438" s="78">
        <v>30004</v>
      </c>
      <c r="Q438" s="79">
        <v>41640</v>
      </c>
      <c r="R438" s="79">
        <v>42004</v>
      </c>
      <c r="S438" s="78">
        <v>30004</v>
      </c>
      <c r="T438" s="80" t="s">
        <v>1263</v>
      </c>
      <c r="U438" s="61">
        <v>0</v>
      </c>
      <c r="V438" s="62">
        <v>3.0517062001487612E-3</v>
      </c>
      <c r="W438" s="30">
        <v>0</v>
      </c>
      <c r="X438" s="63">
        <v>0</v>
      </c>
      <c r="Y438" s="63">
        <v>0</v>
      </c>
      <c r="Z438" s="67">
        <v>48519.58</v>
      </c>
      <c r="AA438" s="68">
        <v>48519.58</v>
      </c>
      <c r="AB438" s="68">
        <v>48519.58</v>
      </c>
      <c r="AC438" s="68">
        <v>48519.58</v>
      </c>
      <c r="AD438" s="66">
        <v>194078.33</v>
      </c>
      <c r="AE438" s="67">
        <v>90107.8</v>
      </c>
      <c r="AF438" s="68">
        <v>90107.8</v>
      </c>
      <c r="AG438" s="68">
        <v>90107.8</v>
      </c>
      <c r="AH438" s="68">
        <v>90107.8</v>
      </c>
      <c r="AI438" s="66">
        <v>360431.18</v>
      </c>
      <c r="AJ438" s="69">
        <v>554509.51</v>
      </c>
      <c r="AK438" s="406" t="s">
        <v>1298</v>
      </c>
      <c r="AL438" s="407">
        <v>76450.745475824064</v>
      </c>
      <c r="AM438" s="434">
        <f t="shared" si="248"/>
        <v>0</v>
      </c>
      <c r="AN438" s="435">
        <f t="shared" si="249"/>
        <v>208686.37634408602</v>
      </c>
      <c r="AO438" s="436">
        <f t="shared" si="250"/>
        <v>387560.40860215056</v>
      </c>
      <c r="AP438" s="437">
        <f t="shared" si="251"/>
        <v>0</v>
      </c>
      <c r="AQ438" s="438">
        <f t="shared" si="251"/>
        <v>2.73</v>
      </c>
      <c r="AR438" s="438">
        <f t="shared" si="251"/>
        <v>5.07</v>
      </c>
      <c r="AS438" s="443">
        <f t="shared" si="252"/>
        <v>7.8000000000000007</v>
      </c>
      <c r="AT438" s="437">
        <f t="shared" si="253"/>
        <v>0</v>
      </c>
      <c r="AU438" s="438">
        <f t="shared" si="254"/>
        <v>2.54</v>
      </c>
      <c r="AV438" s="438">
        <f t="shared" si="255"/>
        <v>4.71</v>
      </c>
      <c r="AW438" s="444">
        <f t="shared" si="256"/>
        <v>7.25</v>
      </c>
      <c r="AX438" s="441">
        <f t="shared" si="257"/>
        <v>0</v>
      </c>
      <c r="AY438" s="70">
        <f t="shared" si="258"/>
        <v>4</v>
      </c>
      <c r="AZ438" s="438">
        <f t="shared" si="235"/>
        <v>0.64</v>
      </c>
      <c r="BA438" s="442">
        <f t="shared" si="236"/>
        <v>1.18</v>
      </c>
      <c r="BB438" s="438">
        <f t="shared" si="259"/>
        <v>0</v>
      </c>
      <c r="BC438" s="70">
        <v>4</v>
      </c>
      <c r="BD438" s="438">
        <f t="shared" si="237"/>
        <v>0.64</v>
      </c>
      <c r="BE438" s="442">
        <f t="shared" si="238"/>
        <v>1.18</v>
      </c>
      <c r="BF438" s="438">
        <f t="shared" si="260"/>
        <v>0</v>
      </c>
      <c r="BG438" s="70">
        <v>4</v>
      </c>
      <c r="BH438" s="438">
        <f t="shared" si="239"/>
        <v>0.64</v>
      </c>
      <c r="BI438" s="442">
        <f t="shared" si="240"/>
        <v>1.18</v>
      </c>
      <c r="BJ438" s="438">
        <f t="shared" si="261"/>
        <v>0</v>
      </c>
      <c r="BK438" s="70">
        <v>4</v>
      </c>
      <c r="BL438" s="438">
        <f t="shared" si="241"/>
        <v>0.64</v>
      </c>
      <c r="BM438" s="442">
        <f t="shared" si="242"/>
        <v>1.18</v>
      </c>
      <c r="BN438" s="93">
        <v>0</v>
      </c>
      <c r="BO438" s="93">
        <f>+INDEX(FY2018_ALL_Targets!DV:DV,MATCH('Final Comp Values'!C438,FY2018_ALL_Targets!B:B,0))</f>
        <v>0</v>
      </c>
      <c r="BP438" s="93">
        <f>++INDEX(FY2018_ALL_Targets!DW:DW,MATCH('Final Comp Values'!C438,FY2018_ALL_Targets!B:B,0))</f>
        <v>0</v>
      </c>
      <c r="BQ438" s="539">
        <f>++INDEX(FY2018_ALL_Targets!DX:DX,MATCH('Final Comp Values'!$C438,FY2018_ALL_Targets!$B:$B,0))</f>
        <v>0</v>
      </c>
      <c r="BR438" s="437">
        <f t="shared" si="243"/>
        <v>0</v>
      </c>
      <c r="BS438" s="438">
        <f t="shared" si="244"/>
        <v>0</v>
      </c>
      <c r="BT438" s="543">
        <f t="shared" si="262"/>
        <v>0</v>
      </c>
      <c r="BU438" s="437">
        <f t="shared" si="263"/>
        <v>7.2799999999999994</v>
      </c>
      <c r="BV438" s="438">
        <f t="shared" si="245"/>
        <v>556561.42706399912</v>
      </c>
      <c r="BW438" s="548">
        <f t="shared" si="264"/>
        <v>1.5012258340946891E-3</v>
      </c>
      <c r="BX438" s="437">
        <f t="shared" si="246"/>
        <v>0</v>
      </c>
      <c r="BY438" s="551">
        <f t="shared" si="247"/>
        <v>0</v>
      </c>
      <c r="BZ438" s="471">
        <f t="shared" si="265"/>
        <v>0</v>
      </c>
      <c r="CA438" s="469">
        <f t="shared" si="266"/>
        <v>554509.51</v>
      </c>
      <c r="CB438" s="471">
        <f t="shared" si="267"/>
        <v>556561.42706399912</v>
      </c>
      <c r="CC438" s="471">
        <f t="shared" si="268"/>
        <v>2.9999999999999361E-2</v>
      </c>
      <c r="CD438" s="474">
        <f t="shared" si="269"/>
        <v>2294.5221103447784</v>
      </c>
      <c r="CE438" s="474">
        <f t="shared" si="270"/>
        <v>2051.9170639991062</v>
      </c>
      <c r="CF438" s="472">
        <f t="shared" si="271"/>
        <v>242.60504634567224</v>
      </c>
      <c r="CG438" s="473">
        <f t="shared" si="272"/>
        <v>0</v>
      </c>
    </row>
    <row r="439" spans="1:85" s="71" customFormat="1" ht="15.75" customHeight="1" x14ac:dyDescent="0.25">
      <c r="A439" s="124">
        <v>1004854</v>
      </c>
      <c r="B439" s="125">
        <v>4873</v>
      </c>
      <c r="C439" s="125">
        <v>675838</v>
      </c>
      <c r="D439" s="125" t="s">
        <v>1296</v>
      </c>
      <c r="E439" s="126" t="s">
        <v>849</v>
      </c>
      <c r="F439" s="126" t="s">
        <v>849</v>
      </c>
      <c r="G439" s="127" t="s">
        <v>1436</v>
      </c>
      <c r="H439" s="128" t="s">
        <v>1262</v>
      </c>
      <c r="I439" s="70" t="s">
        <v>35</v>
      </c>
      <c r="J439" s="70"/>
      <c r="K439" s="70"/>
      <c r="L439" s="70"/>
      <c r="M439" s="70" t="s">
        <v>35</v>
      </c>
      <c r="N439" s="77">
        <v>0.80083288068078939</v>
      </c>
      <c r="O439" s="70">
        <v>1004854</v>
      </c>
      <c r="P439" s="78">
        <v>17692</v>
      </c>
      <c r="Q439" s="79">
        <v>41640</v>
      </c>
      <c r="R439" s="79">
        <v>42004</v>
      </c>
      <c r="S439" s="78">
        <v>17692</v>
      </c>
      <c r="T439" s="80" t="s">
        <v>1263</v>
      </c>
      <c r="U439" s="61">
        <v>0</v>
      </c>
      <c r="V439" s="62">
        <v>1.7994529427087015E-3</v>
      </c>
      <c r="W439" s="30">
        <v>0</v>
      </c>
      <c r="X439" s="63">
        <v>0</v>
      </c>
      <c r="Y439" s="63">
        <v>0</v>
      </c>
      <c r="Z439" s="67">
        <v>28609.8</v>
      </c>
      <c r="AA439" s="68">
        <v>28609.8</v>
      </c>
      <c r="AB439" s="68">
        <v>28609.8</v>
      </c>
      <c r="AC439" s="68">
        <v>28609.8</v>
      </c>
      <c r="AD439" s="66">
        <v>114439.2</v>
      </c>
      <c r="AE439" s="67">
        <v>53132.49</v>
      </c>
      <c r="AF439" s="68">
        <v>53132.49</v>
      </c>
      <c r="AG439" s="68">
        <v>53132.49</v>
      </c>
      <c r="AH439" s="68">
        <v>53132.49</v>
      </c>
      <c r="AI439" s="66">
        <v>212529.95</v>
      </c>
      <c r="AJ439" s="69">
        <v>326969.15000000002</v>
      </c>
      <c r="AK439" s="406" t="s">
        <v>1296</v>
      </c>
      <c r="AL439" s="407">
        <v>78350.213597275724</v>
      </c>
      <c r="AM439" s="434">
        <f t="shared" si="248"/>
        <v>0</v>
      </c>
      <c r="AN439" s="435">
        <f t="shared" si="249"/>
        <v>123052.90322580645</v>
      </c>
      <c r="AO439" s="436">
        <f t="shared" si="250"/>
        <v>228526.82795698926</v>
      </c>
      <c r="AP439" s="437">
        <f t="shared" si="251"/>
        <v>0</v>
      </c>
      <c r="AQ439" s="438">
        <f t="shared" si="251"/>
        <v>1.57</v>
      </c>
      <c r="AR439" s="438">
        <f t="shared" si="251"/>
        <v>2.92</v>
      </c>
      <c r="AS439" s="443">
        <f t="shared" si="252"/>
        <v>4.49</v>
      </c>
      <c r="AT439" s="437">
        <f t="shared" si="253"/>
        <v>0</v>
      </c>
      <c r="AU439" s="438">
        <f t="shared" si="254"/>
        <v>1.46</v>
      </c>
      <c r="AV439" s="438">
        <f t="shared" si="255"/>
        <v>2.71</v>
      </c>
      <c r="AW439" s="444">
        <f t="shared" si="256"/>
        <v>4.17</v>
      </c>
      <c r="AX439" s="441">
        <f t="shared" si="257"/>
        <v>0</v>
      </c>
      <c r="AY439" s="70">
        <f t="shared" si="258"/>
        <v>4</v>
      </c>
      <c r="AZ439" s="438">
        <f t="shared" si="235"/>
        <v>0.37</v>
      </c>
      <c r="BA439" s="442">
        <f t="shared" si="236"/>
        <v>0.68</v>
      </c>
      <c r="BB439" s="438">
        <f t="shared" si="259"/>
        <v>0</v>
      </c>
      <c r="BC439" s="70">
        <v>4</v>
      </c>
      <c r="BD439" s="438">
        <f t="shared" si="237"/>
        <v>0.37</v>
      </c>
      <c r="BE439" s="442">
        <f t="shared" si="238"/>
        <v>0.68</v>
      </c>
      <c r="BF439" s="438">
        <f t="shared" si="260"/>
        <v>0</v>
      </c>
      <c r="BG439" s="70">
        <v>4</v>
      </c>
      <c r="BH439" s="438">
        <f t="shared" si="239"/>
        <v>0.37</v>
      </c>
      <c r="BI439" s="442">
        <f t="shared" si="240"/>
        <v>0.68</v>
      </c>
      <c r="BJ439" s="438">
        <f t="shared" si="261"/>
        <v>0</v>
      </c>
      <c r="BK439" s="70">
        <v>4</v>
      </c>
      <c r="BL439" s="438">
        <f t="shared" si="241"/>
        <v>0.37</v>
      </c>
      <c r="BM439" s="442">
        <f t="shared" si="242"/>
        <v>0.68</v>
      </c>
      <c r="BN439" s="93">
        <v>0</v>
      </c>
      <c r="BO439" s="93">
        <f>+INDEX(FY2018_ALL_Targets!DV:DV,MATCH('Final Comp Values'!C439,FY2018_ALL_Targets!B:B,0))</f>
        <v>0</v>
      </c>
      <c r="BP439" s="93">
        <f>++INDEX(FY2018_ALL_Targets!DW:DW,MATCH('Final Comp Values'!C439,FY2018_ALL_Targets!B:B,0))</f>
        <v>0</v>
      </c>
      <c r="BQ439" s="539">
        <f>++INDEX(FY2018_ALL_Targets!DX:DX,MATCH('Final Comp Values'!$C439,FY2018_ALL_Targets!$B:$B,0))</f>
        <v>0</v>
      </c>
      <c r="BR439" s="437">
        <f t="shared" si="243"/>
        <v>0</v>
      </c>
      <c r="BS439" s="438">
        <f t="shared" si="244"/>
        <v>0</v>
      </c>
      <c r="BT439" s="543">
        <f t="shared" si="262"/>
        <v>0</v>
      </c>
      <c r="BU439" s="437">
        <f t="shared" si="263"/>
        <v>4.2</v>
      </c>
      <c r="BV439" s="438">
        <f t="shared" si="245"/>
        <v>329070.89710855804</v>
      </c>
      <c r="BW439" s="548">
        <f t="shared" si="264"/>
        <v>8.8761043788842446E-4</v>
      </c>
      <c r="BX439" s="437">
        <f t="shared" si="246"/>
        <v>0</v>
      </c>
      <c r="BY439" s="551">
        <f t="shared" si="247"/>
        <v>0</v>
      </c>
      <c r="BZ439" s="471">
        <f t="shared" si="265"/>
        <v>0</v>
      </c>
      <c r="CA439" s="469">
        <f t="shared" si="266"/>
        <v>326969.15000000002</v>
      </c>
      <c r="CB439" s="471">
        <f t="shared" si="267"/>
        <v>329070.89710855804</v>
      </c>
      <c r="CC439" s="471">
        <f t="shared" si="268"/>
        <v>3.0000000000000249E-2</v>
      </c>
      <c r="CD439" s="474">
        <f t="shared" si="269"/>
        <v>2352.2960431654874</v>
      </c>
      <c r="CE439" s="474">
        <f t="shared" si="270"/>
        <v>2101.7471085580182</v>
      </c>
      <c r="CF439" s="472">
        <f t="shared" si="271"/>
        <v>250.54893460746916</v>
      </c>
      <c r="CG439" s="473">
        <f t="shared" si="272"/>
        <v>0</v>
      </c>
    </row>
    <row r="440" spans="1:85" s="71" customFormat="1" ht="15.75" customHeight="1" x14ac:dyDescent="0.25">
      <c r="A440" s="124">
        <v>1004488</v>
      </c>
      <c r="B440" s="125">
        <v>5043</v>
      </c>
      <c r="C440" s="125">
        <v>675471</v>
      </c>
      <c r="D440" s="125" t="s">
        <v>1296</v>
      </c>
      <c r="E440" s="126" t="s">
        <v>316</v>
      </c>
      <c r="F440" s="126" t="s">
        <v>316</v>
      </c>
      <c r="G440" s="127" t="s">
        <v>1436</v>
      </c>
      <c r="H440" s="128" t="s">
        <v>1262</v>
      </c>
      <c r="I440" s="70" t="s">
        <v>35</v>
      </c>
      <c r="J440" s="70"/>
      <c r="K440" s="70"/>
      <c r="L440" s="70"/>
      <c r="M440" s="70" t="s">
        <v>35</v>
      </c>
      <c r="N440" s="77">
        <v>0.82245996783441722</v>
      </c>
      <c r="O440" s="70">
        <v>1004488</v>
      </c>
      <c r="P440" s="78">
        <v>11762</v>
      </c>
      <c r="Q440" s="79">
        <v>41640</v>
      </c>
      <c r="R440" s="79">
        <v>42004</v>
      </c>
      <c r="S440" s="78">
        <v>11762</v>
      </c>
      <c r="T440" s="80" t="s">
        <v>1263</v>
      </c>
      <c r="U440" s="61">
        <v>0</v>
      </c>
      <c r="V440" s="62">
        <v>1.1963127691691016E-3</v>
      </c>
      <c r="W440" s="30">
        <v>0</v>
      </c>
      <c r="X440" s="63">
        <v>0</v>
      </c>
      <c r="Y440" s="63">
        <v>0</v>
      </c>
      <c r="Z440" s="67">
        <v>19020.38</v>
      </c>
      <c r="AA440" s="68">
        <v>19020.38</v>
      </c>
      <c r="AB440" s="68">
        <v>19020.38</v>
      </c>
      <c r="AC440" s="68">
        <v>19020.38</v>
      </c>
      <c r="AD440" s="66">
        <v>76081.5</v>
      </c>
      <c r="AE440" s="67">
        <v>35323.550000000003</v>
      </c>
      <c r="AF440" s="68">
        <v>35323.550000000003</v>
      </c>
      <c r="AG440" s="68">
        <v>35323.550000000003</v>
      </c>
      <c r="AH440" s="68">
        <v>35323.550000000003</v>
      </c>
      <c r="AI440" s="66">
        <v>141294.21</v>
      </c>
      <c r="AJ440" s="69">
        <v>217375.71</v>
      </c>
      <c r="AK440" s="406" t="s">
        <v>1296</v>
      </c>
      <c r="AL440" s="407">
        <v>78350.213597275724</v>
      </c>
      <c r="AM440" s="434">
        <f t="shared" si="248"/>
        <v>0</v>
      </c>
      <c r="AN440" s="435">
        <f t="shared" si="249"/>
        <v>81808.064516129045</v>
      </c>
      <c r="AO440" s="436">
        <f t="shared" si="250"/>
        <v>151929.25806451612</v>
      </c>
      <c r="AP440" s="437">
        <f t="shared" si="251"/>
        <v>0</v>
      </c>
      <c r="AQ440" s="438">
        <f t="shared" si="251"/>
        <v>1.04</v>
      </c>
      <c r="AR440" s="438">
        <f t="shared" si="251"/>
        <v>1.94</v>
      </c>
      <c r="AS440" s="443">
        <f t="shared" si="252"/>
        <v>2.98</v>
      </c>
      <c r="AT440" s="437">
        <f t="shared" si="253"/>
        <v>0</v>
      </c>
      <c r="AU440" s="438">
        <f t="shared" si="254"/>
        <v>0.97</v>
      </c>
      <c r="AV440" s="438">
        <f t="shared" si="255"/>
        <v>1.8</v>
      </c>
      <c r="AW440" s="444">
        <f t="shared" si="256"/>
        <v>2.77</v>
      </c>
      <c r="AX440" s="441">
        <f t="shared" si="257"/>
        <v>0</v>
      </c>
      <c r="AY440" s="70">
        <f t="shared" si="258"/>
        <v>4</v>
      </c>
      <c r="AZ440" s="438">
        <f t="shared" si="235"/>
        <v>0.24</v>
      </c>
      <c r="BA440" s="442">
        <f t="shared" si="236"/>
        <v>0.45</v>
      </c>
      <c r="BB440" s="438">
        <f t="shared" si="259"/>
        <v>0</v>
      </c>
      <c r="BC440" s="70">
        <v>4</v>
      </c>
      <c r="BD440" s="438">
        <f t="shared" si="237"/>
        <v>0.24</v>
      </c>
      <c r="BE440" s="442">
        <f t="shared" si="238"/>
        <v>0.45</v>
      </c>
      <c r="BF440" s="438">
        <f t="shared" si="260"/>
        <v>0</v>
      </c>
      <c r="BG440" s="70">
        <v>4</v>
      </c>
      <c r="BH440" s="438">
        <f t="shared" si="239"/>
        <v>0.24</v>
      </c>
      <c r="BI440" s="442">
        <f t="shared" si="240"/>
        <v>0.45</v>
      </c>
      <c r="BJ440" s="438">
        <f t="shared" si="261"/>
        <v>0</v>
      </c>
      <c r="BK440" s="70">
        <v>4</v>
      </c>
      <c r="BL440" s="438">
        <f t="shared" si="241"/>
        <v>0.24</v>
      </c>
      <c r="BM440" s="442">
        <f t="shared" si="242"/>
        <v>0.45</v>
      </c>
      <c r="BN440" s="93">
        <v>0</v>
      </c>
      <c r="BO440" s="93">
        <f>+INDEX(FY2018_ALL_Targets!DV:DV,MATCH('Final Comp Values'!C440,FY2018_ALL_Targets!B:B,0))</f>
        <v>0</v>
      </c>
      <c r="BP440" s="93">
        <f>++INDEX(FY2018_ALL_Targets!DW:DW,MATCH('Final Comp Values'!C440,FY2018_ALL_Targets!B:B,0))</f>
        <v>0</v>
      </c>
      <c r="BQ440" s="539">
        <f>++INDEX(FY2018_ALL_Targets!DX:DX,MATCH('Final Comp Values'!$C440,FY2018_ALL_Targets!$B:$B,0))</f>
        <v>0</v>
      </c>
      <c r="BR440" s="437">
        <f t="shared" si="243"/>
        <v>0</v>
      </c>
      <c r="BS440" s="438">
        <f t="shared" si="244"/>
        <v>0</v>
      </c>
      <c r="BT440" s="543">
        <f t="shared" si="262"/>
        <v>0</v>
      </c>
      <c r="BU440" s="437">
        <f t="shared" si="263"/>
        <v>2.76</v>
      </c>
      <c r="BV440" s="438">
        <f t="shared" si="245"/>
        <v>216246.58952848098</v>
      </c>
      <c r="BW440" s="548">
        <f t="shared" si="264"/>
        <v>5.8328685918382177E-4</v>
      </c>
      <c r="BX440" s="437">
        <f t="shared" si="246"/>
        <v>0</v>
      </c>
      <c r="BY440" s="551">
        <f t="shared" si="247"/>
        <v>0</v>
      </c>
      <c r="BZ440" s="471">
        <f t="shared" si="265"/>
        <v>-4.9960036108132044E-16</v>
      </c>
      <c r="CA440" s="469">
        <f t="shared" si="266"/>
        <v>217375.71</v>
      </c>
      <c r="CB440" s="471">
        <f t="shared" si="267"/>
        <v>216246.58952848098</v>
      </c>
      <c r="CC440" s="471">
        <f t="shared" si="268"/>
        <v>-1.0000000000000231E-2</v>
      </c>
      <c r="CD440" s="474">
        <f t="shared" si="269"/>
        <v>-784.74985559568597</v>
      </c>
      <c r="CE440" s="474">
        <f t="shared" si="270"/>
        <v>-1129.1204715190106</v>
      </c>
      <c r="CF440" s="472">
        <f t="shared" si="271"/>
        <v>344.37061592332464</v>
      </c>
      <c r="CG440" s="473">
        <f t="shared" si="272"/>
        <v>0</v>
      </c>
    </row>
    <row r="441" spans="1:85" s="71" customFormat="1" ht="15.75" customHeight="1" x14ac:dyDescent="0.25">
      <c r="A441" s="124">
        <v>1004851</v>
      </c>
      <c r="B441" s="125">
        <v>4881</v>
      </c>
      <c r="C441" s="125">
        <v>675537</v>
      </c>
      <c r="D441" s="125" t="s">
        <v>1258</v>
      </c>
      <c r="E441" s="126" t="s">
        <v>853</v>
      </c>
      <c r="F441" s="126" t="s">
        <v>853</v>
      </c>
      <c r="G441" s="127" t="s">
        <v>1436</v>
      </c>
      <c r="H441" s="128" t="s">
        <v>1262</v>
      </c>
      <c r="I441" s="70" t="s">
        <v>35</v>
      </c>
      <c r="J441" s="70"/>
      <c r="K441" s="70"/>
      <c r="L441" s="70"/>
      <c r="M441" s="70" t="s">
        <v>35</v>
      </c>
      <c r="N441" s="77">
        <v>0.78281416947480886</v>
      </c>
      <c r="O441" s="109">
        <v>1004851</v>
      </c>
      <c r="P441" s="78">
        <v>19049</v>
      </c>
      <c r="Q441" s="79">
        <v>41640</v>
      </c>
      <c r="R441" s="79">
        <v>42004</v>
      </c>
      <c r="S441" s="78">
        <v>19049</v>
      </c>
      <c r="T441" s="80" t="s">
        <v>1263</v>
      </c>
      <c r="U441" s="61">
        <v>0</v>
      </c>
      <c r="V441" s="62">
        <v>1.9374733837699556E-3</v>
      </c>
      <c r="W441" s="30">
        <v>0</v>
      </c>
      <c r="X441" s="63">
        <v>0</v>
      </c>
      <c r="Y441" s="63">
        <v>0</v>
      </c>
      <c r="Z441" s="67">
        <v>30804.21</v>
      </c>
      <c r="AA441" s="68">
        <v>30804.21</v>
      </c>
      <c r="AB441" s="68">
        <v>30804.21</v>
      </c>
      <c r="AC441" s="68">
        <v>30804.21</v>
      </c>
      <c r="AD441" s="66">
        <v>123216.84</v>
      </c>
      <c r="AE441" s="67">
        <v>57207.82</v>
      </c>
      <c r="AF441" s="68">
        <v>57207.82</v>
      </c>
      <c r="AG441" s="68">
        <v>57207.82</v>
      </c>
      <c r="AH441" s="68">
        <v>57207.82</v>
      </c>
      <c r="AI441" s="66">
        <v>228831.28</v>
      </c>
      <c r="AJ441" s="69">
        <v>352048.12</v>
      </c>
      <c r="AK441" s="406" t="s">
        <v>1258</v>
      </c>
      <c r="AL441" s="407">
        <v>61126.054988709904</v>
      </c>
      <c r="AM441" s="434">
        <f t="shared" si="248"/>
        <v>0</v>
      </c>
      <c r="AN441" s="435">
        <f t="shared" si="249"/>
        <v>132491.22580645161</v>
      </c>
      <c r="AO441" s="436">
        <f t="shared" si="250"/>
        <v>246055.13978494625</v>
      </c>
      <c r="AP441" s="437">
        <f t="shared" si="251"/>
        <v>0</v>
      </c>
      <c r="AQ441" s="438">
        <f t="shared" si="251"/>
        <v>2.17</v>
      </c>
      <c r="AR441" s="438">
        <f t="shared" si="251"/>
        <v>4.03</v>
      </c>
      <c r="AS441" s="443">
        <f t="shared" si="252"/>
        <v>6.2</v>
      </c>
      <c r="AT441" s="437">
        <f t="shared" si="253"/>
        <v>0</v>
      </c>
      <c r="AU441" s="438">
        <f t="shared" si="254"/>
        <v>2.02</v>
      </c>
      <c r="AV441" s="438">
        <f t="shared" si="255"/>
        <v>3.74</v>
      </c>
      <c r="AW441" s="444">
        <f t="shared" si="256"/>
        <v>5.76</v>
      </c>
      <c r="AX441" s="441">
        <f t="shared" si="257"/>
        <v>0</v>
      </c>
      <c r="AY441" s="70">
        <f t="shared" si="258"/>
        <v>4</v>
      </c>
      <c r="AZ441" s="438">
        <f t="shared" si="235"/>
        <v>0.51</v>
      </c>
      <c r="BA441" s="442">
        <f t="shared" si="236"/>
        <v>0.94</v>
      </c>
      <c r="BB441" s="438">
        <f t="shared" si="259"/>
        <v>0</v>
      </c>
      <c r="BC441" s="70">
        <v>4</v>
      </c>
      <c r="BD441" s="438">
        <f t="shared" si="237"/>
        <v>0.51</v>
      </c>
      <c r="BE441" s="442">
        <f t="shared" si="238"/>
        <v>0.94</v>
      </c>
      <c r="BF441" s="438">
        <f t="shared" si="260"/>
        <v>0</v>
      </c>
      <c r="BG441" s="70">
        <v>4</v>
      </c>
      <c r="BH441" s="438">
        <f t="shared" si="239"/>
        <v>0.51</v>
      </c>
      <c r="BI441" s="442">
        <f t="shared" si="240"/>
        <v>0.94</v>
      </c>
      <c r="BJ441" s="438">
        <f t="shared" si="261"/>
        <v>0</v>
      </c>
      <c r="BK441" s="70">
        <v>4</v>
      </c>
      <c r="BL441" s="438">
        <f t="shared" si="241"/>
        <v>0.51</v>
      </c>
      <c r="BM441" s="442">
        <f t="shared" si="242"/>
        <v>0.94</v>
      </c>
      <c r="BN441" s="93">
        <v>0</v>
      </c>
      <c r="BO441" s="93">
        <f>+INDEX(FY2018_ALL_Targets!DV:DV,MATCH('Final Comp Values'!C441,FY2018_ALL_Targets!B:B,0))</f>
        <v>0</v>
      </c>
      <c r="BP441" s="93">
        <f>++INDEX(FY2018_ALL_Targets!DW:DW,MATCH('Final Comp Values'!C441,FY2018_ALL_Targets!B:B,0))</f>
        <v>0</v>
      </c>
      <c r="BQ441" s="539">
        <f>++INDEX(FY2018_ALL_Targets!DX:DX,MATCH('Final Comp Values'!$C441,FY2018_ALL_Targets!$B:$B,0))</f>
        <v>0</v>
      </c>
      <c r="BR441" s="437">
        <f t="shared" si="243"/>
        <v>0</v>
      </c>
      <c r="BS441" s="438">
        <f t="shared" si="244"/>
        <v>0</v>
      </c>
      <c r="BT441" s="543">
        <f t="shared" si="262"/>
        <v>0</v>
      </c>
      <c r="BU441" s="437">
        <f t="shared" si="263"/>
        <v>5.8</v>
      </c>
      <c r="BV441" s="438">
        <f t="shared" si="245"/>
        <v>354531.11893451744</v>
      </c>
      <c r="BW441" s="548">
        <f t="shared" si="264"/>
        <v>9.562848750454152E-4</v>
      </c>
      <c r="BX441" s="437">
        <f t="shared" si="246"/>
        <v>0</v>
      </c>
      <c r="BY441" s="551">
        <f t="shared" si="247"/>
        <v>0</v>
      </c>
      <c r="BZ441" s="471">
        <f t="shared" si="265"/>
        <v>0</v>
      </c>
      <c r="CA441" s="469">
        <f t="shared" si="266"/>
        <v>352048.12</v>
      </c>
      <c r="CB441" s="471">
        <f t="shared" si="267"/>
        <v>354531.11893451744</v>
      </c>
      <c r="CC441" s="471">
        <f t="shared" si="268"/>
        <v>4.0000000000000036E-2</v>
      </c>
      <c r="CD441" s="474">
        <f t="shared" si="269"/>
        <v>2444.7786111111136</v>
      </c>
      <c r="CE441" s="474">
        <f t="shared" si="270"/>
        <v>2482.9989345174399</v>
      </c>
      <c r="CF441" s="472">
        <f t="shared" si="271"/>
        <v>-38.220323406326315</v>
      </c>
      <c r="CG441" s="473">
        <f t="shared" si="272"/>
        <v>0</v>
      </c>
    </row>
    <row r="442" spans="1:85" s="71" customFormat="1" ht="15.75" customHeight="1" x14ac:dyDescent="0.25">
      <c r="A442" s="124">
        <v>1004350</v>
      </c>
      <c r="B442" s="125">
        <v>4768</v>
      </c>
      <c r="C442" s="125">
        <v>675373</v>
      </c>
      <c r="D442" s="125" t="s">
        <v>1258</v>
      </c>
      <c r="E442" s="126" t="s">
        <v>816</v>
      </c>
      <c r="F442" s="126" t="s">
        <v>816</v>
      </c>
      <c r="G442" s="127" t="s">
        <v>1436</v>
      </c>
      <c r="H442" s="128" t="s">
        <v>1262</v>
      </c>
      <c r="I442" s="70" t="s">
        <v>35</v>
      </c>
      <c r="J442" s="70"/>
      <c r="K442" s="70"/>
      <c r="L442" s="70"/>
      <c r="M442" s="70" t="s">
        <v>35</v>
      </c>
      <c r="N442" s="77">
        <v>0.85394032540145215</v>
      </c>
      <c r="O442" s="70">
        <v>1004350</v>
      </c>
      <c r="P442" s="78">
        <v>16113</v>
      </c>
      <c r="Q442" s="79">
        <v>41640</v>
      </c>
      <c r="R442" s="79">
        <v>42004</v>
      </c>
      <c r="S442" s="78">
        <v>16113</v>
      </c>
      <c r="T442" s="80" t="s">
        <v>1263</v>
      </c>
      <c r="U442" s="61">
        <v>0</v>
      </c>
      <c r="V442" s="62">
        <v>1.6388528863817153E-3</v>
      </c>
      <c r="W442" s="30">
        <v>0</v>
      </c>
      <c r="X442" s="63">
        <v>0</v>
      </c>
      <c r="Y442" s="63">
        <v>0</v>
      </c>
      <c r="Z442" s="67">
        <v>26056.39</v>
      </c>
      <c r="AA442" s="68">
        <v>26056.39</v>
      </c>
      <c r="AB442" s="68">
        <v>26056.39</v>
      </c>
      <c r="AC442" s="68">
        <v>26056.39</v>
      </c>
      <c r="AD442" s="66">
        <v>104225.57</v>
      </c>
      <c r="AE442" s="67">
        <v>48390.45</v>
      </c>
      <c r="AF442" s="68">
        <v>48390.45</v>
      </c>
      <c r="AG442" s="68">
        <v>48390.45</v>
      </c>
      <c r="AH442" s="68">
        <v>48390.45</v>
      </c>
      <c r="AI442" s="66">
        <v>193561.78</v>
      </c>
      <c r="AJ442" s="69">
        <v>297787.34999999998</v>
      </c>
      <c r="AK442" s="406" t="s">
        <v>1258</v>
      </c>
      <c r="AL442" s="407">
        <v>61126.054988709904</v>
      </c>
      <c r="AM442" s="434">
        <f t="shared" si="248"/>
        <v>0</v>
      </c>
      <c r="AN442" s="435">
        <f t="shared" si="249"/>
        <v>112070.5053763441</v>
      </c>
      <c r="AO442" s="436">
        <f t="shared" si="250"/>
        <v>208130.94623655916</v>
      </c>
      <c r="AP442" s="437">
        <f t="shared" si="251"/>
        <v>0</v>
      </c>
      <c r="AQ442" s="438">
        <f t="shared" si="251"/>
        <v>1.83</v>
      </c>
      <c r="AR442" s="438">
        <f t="shared" si="251"/>
        <v>3.4</v>
      </c>
      <c r="AS442" s="443">
        <f t="shared" si="252"/>
        <v>5.23</v>
      </c>
      <c r="AT442" s="437">
        <f t="shared" si="253"/>
        <v>0</v>
      </c>
      <c r="AU442" s="438">
        <f t="shared" si="254"/>
        <v>1.71</v>
      </c>
      <c r="AV442" s="438">
        <f t="shared" si="255"/>
        <v>3.17</v>
      </c>
      <c r="AW442" s="444">
        <f t="shared" si="256"/>
        <v>4.88</v>
      </c>
      <c r="AX442" s="441">
        <f t="shared" si="257"/>
        <v>0</v>
      </c>
      <c r="AY442" s="70">
        <f t="shared" si="258"/>
        <v>4</v>
      </c>
      <c r="AZ442" s="438">
        <f t="shared" si="235"/>
        <v>0.43</v>
      </c>
      <c r="BA442" s="442">
        <f t="shared" si="236"/>
        <v>0.79</v>
      </c>
      <c r="BB442" s="438">
        <f t="shared" si="259"/>
        <v>0</v>
      </c>
      <c r="BC442" s="70">
        <v>4</v>
      </c>
      <c r="BD442" s="438">
        <f t="shared" si="237"/>
        <v>0.43</v>
      </c>
      <c r="BE442" s="442">
        <f t="shared" si="238"/>
        <v>0.79</v>
      </c>
      <c r="BF442" s="438">
        <f t="shared" si="260"/>
        <v>0</v>
      </c>
      <c r="BG442" s="70">
        <v>4</v>
      </c>
      <c r="BH442" s="438">
        <f t="shared" si="239"/>
        <v>0.43</v>
      </c>
      <c r="BI442" s="442">
        <f t="shared" si="240"/>
        <v>0.79</v>
      </c>
      <c r="BJ442" s="438">
        <f t="shared" si="261"/>
        <v>0</v>
      </c>
      <c r="BK442" s="70">
        <v>4</v>
      </c>
      <c r="BL442" s="438">
        <f t="shared" si="241"/>
        <v>0.43</v>
      </c>
      <c r="BM442" s="442">
        <f t="shared" si="242"/>
        <v>0.79</v>
      </c>
      <c r="BN442" s="93">
        <v>0</v>
      </c>
      <c r="BO442" s="93">
        <f>+INDEX(FY2018_ALL_Targets!DV:DV,MATCH('Final Comp Values'!C442,FY2018_ALL_Targets!B:B,0))</f>
        <v>0</v>
      </c>
      <c r="BP442" s="93">
        <f>++INDEX(FY2018_ALL_Targets!DW:DW,MATCH('Final Comp Values'!C442,FY2018_ALL_Targets!B:B,0))</f>
        <v>0</v>
      </c>
      <c r="BQ442" s="539">
        <f>++INDEX(FY2018_ALL_Targets!DX:DX,MATCH('Final Comp Values'!$C442,FY2018_ALL_Targets!$B:$B,0))</f>
        <v>0</v>
      </c>
      <c r="BR442" s="437">
        <f t="shared" si="243"/>
        <v>0</v>
      </c>
      <c r="BS442" s="438">
        <f t="shared" si="244"/>
        <v>0</v>
      </c>
      <c r="BT442" s="543">
        <f t="shared" si="262"/>
        <v>0</v>
      </c>
      <c r="BU442" s="437">
        <f t="shared" si="263"/>
        <v>4.88</v>
      </c>
      <c r="BV442" s="438">
        <f t="shared" si="245"/>
        <v>298295.1483449043</v>
      </c>
      <c r="BW442" s="548">
        <f t="shared" si="264"/>
        <v>8.0459830865890107E-4</v>
      </c>
      <c r="BX442" s="437">
        <f t="shared" si="246"/>
        <v>0</v>
      </c>
      <c r="BY442" s="551">
        <f t="shared" si="247"/>
        <v>0</v>
      </c>
      <c r="BZ442" s="471">
        <f t="shared" si="265"/>
        <v>0</v>
      </c>
      <c r="CA442" s="469">
        <f t="shared" si="266"/>
        <v>297787.34999999998</v>
      </c>
      <c r="CB442" s="471">
        <f t="shared" si="267"/>
        <v>298295.1483449043</v>
      </c>
      <c r="CC442" s="471">
        <f t="shared" si="268"/>
        <v>0</v>
      </c>
      <c r="CD442" s="474">
        <f t="shared" si="269"/>
        <v>0</v>
      </c>
      <c r="CE442" s="474">
        <f t="shared" si="270"/>
        <v>507.79834490432404</v>
      </c>
      <c r="CF442" s="472">
        <f t="shared" si="271"/>
        <v>-507.79834490432404</v>
      </c>
      <c r="CG442" s="473">
        <f t="shared" si="272"/>
        <v>0</v>
      </c>
    </row>
    <row r="443" spans="1:85" s="71" customFormat="1" ht="15.75" customHeight="1" x14ac:dyDescent="0.25">
      <c r="A443" s="124">
        <v>1004548</v>
      </c>
      <c r="B443" s="125">
        <v>4070</v>
      </c>
      <c r="C443" s="125">
        <v>675971</v>
      </c>
      <c r="D443" s="125" t="s">
        <v>1297</v>
      </c>
      <c r="E443" s="126" t="s">
        <v>566</v>
      </c>
      <c r="F443" s="126" t="s">
        <v>1440</v>
      </c>
      <c r="G443" s="127" t="s">
        <v>1436</v>
      </c>
      <c r="H443" s="128" t="s">
        <v>1262</v>
      </c>
      <c r="I443" s="70" t="s">
        <v>35</v>
      </c>
      <c r="J443" s="70"/>
      <c r="K443" s="70"/>
      <c r="L443" s="70"/>
      <c r="M443" s="70" t="s">
        <v>35</v>
      </c>
      <c r="N443" s="77">
        <v>0.90473933649289096</v>
      </c>
      <c r="O443" s="70">
        <v>1004548</v>
      </c>
      <c r="P443" s="78">
        <v>20999</v>
      </c>
      <c r="Q443" s="79">
        <v>41640</v>
      </c>
      <c r="R443" s="79">
        <v>42004</v>
      </c>
      <c r="S443" s="78">
        <v>20999</v>
      </c>
      <c r="T443" s="80" t="s">
        <v>1263</v>
      </c>
      <c r="U443" s="61">
        <v>0</v>
      </c>
      <c r="V443" s="62">
        <v>2.1358078421851697E-3</v>
      </c>
      <c r="W443" s="30">
        <v>0</v>
      </c>
      <c r="X443" s="63">
        <v>0</v>
      </c>
      <c r="Y443" s="63">
        <v>0</v>
      </c>
      <c r="Z443" s="67">
        <v>33957.56</v>
      </c>
      <c r="AA443" s="68">
        <v>33957.56</v>
      </c>
      <c r="AB443" s="68">
        <v>33957.56</v>
      </c>
      <c r="AC443" s="68">
        <v>33957.56</v>
      </c>
      <c r="AD443" s="66">
        <v>135830.25</v>
      </c>
      <c r="AE443" s="67">
        <v>63064.05</v>
      </c>
      <c r="AF443" s="68">
        <v>63064.05</v>
      </c>
      <c r="AG443" s="68">
        <v>63064.05</v>
      </c>
      <c r="AH443" s="68">
        <v>63064.05</v>
      </c>
      <c r="AI443" s="66">
        <v>252256.18</v>
      </c>
      <c r="AJ443" s="69">
        <v>388086.43</v>
      </c>
      <c r="AK443" s="406" t="s">
        <v>1297</v>
      </c>
      <c r="AL443" s="407">
        <v>39786.959998239028</v>
      </c>
      <c r="AM443" s="434">
        <f t="shared" si="248"/>
        <v>0</v>
      </c>
      <c r="AN443" s="435">
        <f t="shared" si="249"/>
        <v>146054.03225806452</v>
      </c>
      <c r="AO443" s="436">
        <f t="shared" si="250"/>
        <v>271243.20430107525</v>
      </c>
      <c r="AP443" s="437">
        <f t="shared" si="251"/>
        <v>0</v>
      </c>
      <c r="AQ443" s="438">
        <f t="shared" si="251"/>
        <v>3.67</v>
      </c>
      <c r="AR443" s="438">
        <f t="shared" si="251"/>
        <v>6.82</v>
      </c>
      <c r="AS443" s="443">
        <f t="shared" si="252"/>
        <v>10.49</v>
      </c>
      <c r="AT443" s="437">
        <f t="shared" si="253"/>
        <v>0</v>
      </c>
      <c r="AU443" s="438">
        <f t="shared" si="254"/>
        <v>3.41</v>
      </c>
      <c r="AV443" s="438">
        <f t="shared" si="255"/>
        <v>6.34</v>
      </c>
      <c r="AW443" s="444">
        <f t="shared" si="256"/>
        <v>9.75</v>
      </c>
      <c r="AX443" s="441">
        <f t="shared" si="257"/>
        <v>0</v>
      </c>
      <c r="AY443" s="70">
        <f t="shared" si="258"/>
        <v>4</v>
      </c>
      <c r="AZ443" s="438">
        <f t="shared" si="235"/>
        <v>0.85</v>
      </c>
      <c r="BA443" s="442">
        <f t="shared" si="236"/>
        <v>1.59</v>
      </c>
      <c r="BB443" s="438">
        <f t="shared" si="259"/>
        <v>0</v>
      </c>
      <c r="BC443" s="70">
        <v>4</v>
      </c>
      <c r="BD443" s="438">
        <f t="shared" si="237"/>
        <v>0.85</v>
      </c>
      <c r="BE443" s="442">
        <f t="shared" si="238"/>
        <v>1.59</v>
      </c>
      <c r="BF443" s="438">
        <f t="shared" si="260"/>
        <v>0</v>
      </c>
      <c r="BG443" s="70">
        <v>4</v>
      </c>
      <c r="BH443" s="438">
        <f t="shared" si="239"/>
        <v>0.85</v>
      </c>
      <c r="BI443" s="442">
        <f t="shared" si="240"/>
        <v>1.59</v>
      </c>
      <c r="BJ443" s="438">
        <f t="shared" si="261"/>
        <v>0</v>
      </c>
      <c r="BK443" s="70">
        <v>4</v>
      </c>
      <c r="BL443" s="438">
        <f t="shared" si="241"/>
        <v>0.85</v>
      </c>
      <c r="BM443" s="442">
        <f t="shared" si="242"/>
        <v>1.59</v>
      </c>
      <c r="BN443" s="93">
        <v>0</v>
      </c>
      <c r="BO443" s="93">
        <f>+INDEX(FY2018_ALL_Targets!DV:DV,MATCH('Final Comp Values'!C443,FY2018_ALL_Targets!B:B,0))</f>
        <v>0</v>
      </c>
      <c r="BP443" s="93">
        <f>++INDEX(FY2018_ALL_Targets!DW:DW,MATCH('Final Comp Values'!C443,FY2018_ALL_Targets!B:B,0))</f>
        <v>0</v>
      </c>
      <c r="BQ443" s="539">
        <f>++INDEX(FY2018_ALL_Targets!DX:DX,MATCH('Final Comp Values'!$C443,FY2018_ALL_Targets!$B:$B,0))</f>
        <v>0</v>
      </c>
      <c r="BR443" s="437">
        <f t="shared" si="243"/>
        <v>0</v>
      </c>
      <c r="BS443" s="438">
        <f t="shared" si="244"/>
        <v>0</v>
      </c>
      <c r="BT443" s="543">
        <f t="shared" si="262"/>
        <v>0</v>
      </c>
      <c r="BU443" s="437">
        <f t="shared" si="263"/>
        <v>9.76</v>
      </c>
      <c r="BV443" s="438">
        <f t="shared" si="245"/>
        <v>388320.72958281293</v>
      </c>
      <c r="BW443" s="548">
        <f t="shared" si="264"/>
        <v>1.047426362691826E-3</v>
      </c>
      <c r="BX443" s="437">
        <f t="shared" si="246"/>
        <v>0</v>
      </c>
      <c r="BY443" s="551">
        <f t="shared" si="247"/>
        <v>0</v>
      </c>
      <c r="BZ443" s="471">
        <f t="shared" si="265"/>
        <v>0</v>
      </c>
      <c r="CA443" s="469">
        <f t="shared" si="266"/>
        <v>388086.43</v>
      </c>
      <c r="CB443" s="471">
        <f t="shared" si="267"/>
        <v>388320.72958281293</v>
      </c>
      <c r="CC443" s="471">
        <f t="shared" si="268"/>
        <v>9.9999999999997868E-3</v>
      </c>
      <c r="CD443" s="474">
        <f t="shared" si="269"/>
        <v>398.03736410255561</v>
      </c>
      <c r="CE443" s="474">
        <f t="shared" si="270"/>
        <v>234.29958281293511</v>
      </c>
      <c r="CF443" s="472">
        <f t="shared" si="271"/>
        <v>163.7377812896205</v>
      </c>
      <c r="CG443" s="473">
        <f t="shared" si="272"/>
        <v>0</v>
      </c>
    </row>
    <row r="444" spans="1:85" s="71" customFormat="1" ht="15.75" customHeight="1" x14ac:dyDescent="0.25">
      <c r="A444" s="124">
        <v>1017863</v>
      </c>
      <c r="B444" s="125">
        <v>4547</v>
      </c>
      <c r="C444" s="125">
        <v>675044</v>
      </c>
      <c r="D444" s="125" t="s">
        <v>1408</v>
      </c>
      <c r="E444" s="126" t="s">
        <v>714</v>
      </c>
      <c r="F444" s="126" t="s">
        <v>1441</v>
      </c>
      <c r="G444" s="127" t="s">
        <v>1436</v>
      </c>
      <c r="H444" s="128" t="s">
        <v>1262</v>
      </c>
      <c r="I444" s="70" t="s">
        <v>35</v>
      </c>
      <c r="J444" s="70"/>
      <c r="K444" s="70"/>
      <c r="L444" s="70"/>
      <c r="M444" s="70" t="s">
        <v>35</v>
      </c>
      <c r="N444" s="77">
        <v>0.83250152780607045</v>
      </c>
      <c r="O444" s="70">
        <v>1017863</v>
      </c>
      <c r="P444" s="78">
        <v>16347</v>
      </c>
      <c r="Q444" s="79">
        <v>41640</v>
      </c>
      <c r="R444" s="79">
        <v>42004</v>
      </c>
      <c r="S444" s="78">
        <v>16347</v>
      </c>
      <c r="T444" s="80" t="s">
        <v>1263</v>
      </c>
      <c r="U444" s="61">
        <v>0</v>
      </c>
      <c r="V444" s="62">
        <v>1.6626530213915409E-3</v>
      </c>
      <c r="W444" s="30">
        <v>0</v>
      </c>
      <c r="X444" s="63">
        <v>0</v>
      </c>
      <c r="Y444" s="63">
        <v>0</v>
      </c>
      <c r="Z444" s="67">
        <v>26434.799999999999</v>
      </c>
      <c r="AA444" s="68">
        <v>26434.799999999999</v>
      </c>
      <c r="AB444" s="68">
        <v>26434.799999999999</v>
      </c>
      <c r="AC444" s="68">
        <v>26434.799999999999</v>
      </c>
      <c r="AD444" s="66">
        <v>105739.18</v>
      </c>
      <c r="AE444" s="67">
        <v>49093.19</v>
      </c>
      <c r="AF444" s="68">
        <v>49093.19</v>
      </c>
      <c r="AG444" s="68">
        <v>49093.19</v>
      </c>
      <c r="AH444" s="68">
        <v>49093.19</v>
      </c>
      <c r="AI444" s="66">
        <v>196372.77</v>
      </c>
      <c r="AJ444" s="69">
        <v>302111.94999999995</v>
      </c>
      <c r="AK444" s="406" t="s">
        <v>1408</v>
      </c>
      <c r="AL444" s="407">
        <v>35334.891869185936</v>
      </c>
      <c r="AM444" s="434">
        <f t="shared" si="248"/>
        <v>0</v>
      </c>
      <c r="AN444" s="435">
        <f t="shared" si="249"/>
        <v>113698.04301075269</v>
      </c>
      <c r="AO444" s="436">
        <f t="shared" si="250"/>
        <v>211153.51612903227</v>
      </c>
      <c r="AP444" s="437">
        <f t="shared" si="251"/>
        <v>0</v>
      </c>
      <c r="AQ444" s="438">
        <f t="shared" si="251"/>
        <v>3.22</v>
      </c>
      <c r="AR444" s="438">
        <f t="shared" si="251"/>
        <v>5.98</v>
      </c>
      <c r="AS444" s="443">
        <f t="shared" si="252"/>
        <v>9.2000000000000011</v>
      </c>
      <c r="AT444" s="437">
        <f t="shared" si="253"/>
        <v>0</v>
      </c>
      <c r="AU444" s="438">
        <f t="shared" si="254"/>
        <v>2.99</v>
      </c>
      <c r="AV444" s="438">
        <f t="shared" si="255"/>
        <v>5.56</v>
      </c>
      <c r="AW444" s="444">
        <f t="shared" si="256"/>
        <v>8.5500000000000007</v>
      </c>
      <c r="AX444" s="441">
        <f t="shared" si="257"/>
        <v>0</v>
      </c>
      <c r="AY444" s="70">
        <f t="shared" si="258"/>
        <v>4</v>
      </c>
      <c r="AZ444" s="438">
        <f t="shared" si="235"/>
        <v>0.75</v>
      </c>
      <c r="BA444" s="442">
        <f t="shared" si="236"/>
        <v>1.39</v>
      </c>
      <c r="BB444" s="438">
        <f t="shared" si="259"/>
        <v>0</v>
      </c>
      <c r="BC444" s="70">
        <v>4</v>
      </c>
      <c r="BD444" s="438">
        <f t="shared" si="237"/>
        <v>0.75</v>
      </c>
      <c r="BE444" s="442">
        <f t="shared" si="238"/>
        <v>1.39</v>
      </c>
      <c r="BF444" s="438">
        <f t="shared" si="260"/>
        <v>0</v>
      </c>
      <c r="BG444" s="70">
        <v>4</v>
      </c>
      <c r="BH444" s="438">
        <f t="shared" si="239"/>
        <v>0.75</v>
      </c>
      <c r="BI444" s="442">
        <f t="shared" si="240"/>
        <v>1.39</v>
      </c>
      <c r="BJ444" s="438">
        <f t="shared" si="261"/>
        <v>0</v>
      </c>
      <c r="BK444" s="70">
        <v>4</v>
      </c>
      <c r="BL444" s="438">
        <f t="shared" si="241"/>
        <v>0.75</v>
      </c>
      <c r="BM444" s="442">
        <f t="shared" si="242"/>
        <v>1.39</v>
      </c>
      <c r="BN444" s="93">
        <v>0</v>
      </c>
      <c r="BO444" s="93">
        <f>+INDEX(FY2018_ALL_Targets!DV:DV,MATCH('Final Comp Values'!C444,FY2018_ALL_Targets!B:B,0))</f>
        <v>0</v>
      </c>
      <c r="BP444" s="93">
        <f>++INDEX(FY2018_ALL_Targets!DW:DW,MATCH('Final Comp Values'!C444,FY2018_ALL_Targets!B:B,0))</f>
        <v>0</v>
      </c>
      <c r="BQ444" s="539">
        <f>++INDEX(FY2018_ALL_Targets!DX:DX,MATCH('Final Comp Values'!$C444,FY2018_ALL_Targets!$B:$B,0))</f>
        <v>0</v>
      </c>
      <c r="BR444" s="437">
        <f t="shared" si="243"/>
        <v>0</v>
      </c>
      <c r="BS444" s="438">
        <f t="shared" si="244"/>
        <v>0</v>
      </c>
      <c r="BT444" s="543">
        <f t="shared" si="262"/>
        <v>0</v>
      </c>
      <c r="BU444" s="437">
        <f t="shared" si="263"/>
        <v>8.5599999999999987</v>
      </c>
      <c r="BV444" s="438">
        <f t="shared" si="245"/>
        <v>302466.67440023157</v>
      </c>
      <c r="BW444" s="548">
        <f t="shared" si="264"/>
        <v>8.1585026105325249E-4</v>
      </c>
      <c r="BX444" s="437">
        <f t="shared" si="246"/>
        <v>0</v>
      </c>
      <c r="BY444" s="551">
        <f t="shared" si="247"/>
        <v>0</v>
      </c>
      <c r="BZ444" s="471">
        <f t="shared" si="265"/>
        <v>0</v>
      </c>
      <c r="CA444" s="469">
        <f t="shared" si="266"/>
        <v>302111.94999999995</v>
      </c>
      <c r="CB444" s="471">
        <f t="shared" si="267"/>
        <v>302466.67440023157</v>
      </c>
      <c r="CC444" s="471">
        <f t="shared" si="268"/>
        <v>9.9999999999980105E-3</v>
      </c>
      <c r="CD444" s="474">
        <f t="shared" si="269"/>
        <v>353.34730994145008</v>
      </c>
      <c r="CE444" s="474">
        <f t="shared" si="270"/>
        <v>354.72440023161471</v>
      </c>
      <c r="CF444" s="472">
        <f t="shared" si="271"/>
        <v>-1.3770902901646309</v>
      </c>
      <c r="CG444" s="473">
        <f t="shared" si="272"/>
        <v>0</v>
      </c>
    </row>
    <row r="445" spans="1:85" s="71" customFormat="1" ht="15.75" customHeight="1" x14ac:dyDescent="0.25">
      <c r="A445" s="124">
        <v>1021200</v>
      </c>
      <c r="B445" s="125">
        <v>4245</v>
      </c>
      <c r="C445" s="125">
        <v>675717</v>
      </c>
      <c r="D445" s="125" t="s">
        <v>1286</v>
      </c>
      <c r="E445" s="126" t="s">
        <v>182</v>
      </c>
      <c r="F445" s="126" t="s">
        <v>1442</v>
      </c>
      <c r="G445" s="127" t="s">
        <v>1436</v>
      </c>
      <c r="H445" s="128" t="s">
        <v>1262</v>
      </c>
      <c r="I445" s="70" t="s">
        <v>35</v>
      </c>
      <c r="J445" s="70"/>
      <c r="K445" s="70"/>
      <c r="L445" s="70"/>
      <c r="M445" s="70" t="s">
        <v>35</v>
      </c>
      <c r="N445" s="77">
        <v>0.82325925925925925</v>
      </c>
      <c r="O445" s="70">
        <v>1021200</v>
      </c>
      <c r="P445" s="78">
        <v>33342</v>
      </c>
      <c r="Q445" s="79">
        <v>41518</v>
      </c>
      <c r="R445" s="79">
        <v>41882</v>
      </c>
      <c r="S445" s="78">
        <v>33342</v>
      </c>
      <c r="T445" s="80" t="s">
        <v>1263</v>
      </c>
      <c r="U445" s="61">
        <v>0</v>
      </c>
      <c r="V445" s="62">
        <v>3.3912141089641377E-3</v>
      </c>
      <c r="W445" s="30">
        <v>0</v>
      </c>
      <c r="X445" s="63">
        <v>0</v>
      </c>
      <c r="Y445" s="63">
        <v>0</v>
      </c>
      <c r="Z445" s="67">
        <v>53917.48</v>
      </c>
      <c r="AA445" s="68">
        <v>53917.48</v>
      </c>
      <c r="AB445" s="68">
        <v>53917.48</v>
      </c>
      <c r="AC445" s="68">
        <v>53917.48</v>
      </c>
      <c r="AD445" s="66">
        <v>215669.9</v>
      </c>
      <c r="AE445" s="67">
        <v>100132.45</v>
      </c>
      <c r="AF445" s="68">
        <v>100132.45</v>
      </c>
      <c r="AG445" s="68">
        <v>100132.45</v>
      </c>
      <c r="AH445" s="68">
        <v>100132.45</v>
      </c>
      <c r="AI445" s="66">
        <v>400529.81</v>
      </c>
      <c r="AJ445" s="69">
        <v>616199.71</v>
      </c>
      <c r="AK445" s="406" t="s">
        <v>1286</v>
      </c>
      <c r="AL445" s="407">
        <v>25579.847310249148</v>
      </c>
      <c r="AM445" s="434">
        <f t="shared" si="248"/>
        <v>0</v>
      </c>
      <c r="AN445" s="435">
        <f t="shared" si="249"/>
        <v>231903.1182795699</v>
      </c>
      <c r="AO445" s="436">
        <f t="shared" si="250"/>
        <v>430677.21505376347</v>
      </c>
      <c r="AP445" s="437">
        <f t="shared" si="251"/>
        <v>0</v>
      </c>
      <c r="AQ445" s="438">
        <f t="shared" si="251"/>
        <v>9.07</v>
      </c>
      <c r="AR445" s="438">
        <f t="shared" si="251"/>
        <v>16.84</v>
      </c>
      <c r="AS445" s="443">
        <f t="shared" si="252"/>
        <v>25.91</v>
      </c>
      <c r="AT445" s="437">
        <f t="shared" si="253"/>
        <v>0</v>
      </c>
      <c r="AU445" s="438">
        <f t="shared" si="254"/>
        <v>8.43</v>
      </c>
      <c r="AV445" s="438">
        <f t="shared" si="255"/>
        <v>15.66</v>
      </c>
      <c r="AW445" s="444">
        <f t="shared" si="256"/>
        <v>24.09</v>
      </c>
      <c r="AX445" s="441">
        <f t="shared" si="257"/>
        <v>0</v>
      </c>
      <c r="AY445" s="70">
        <f t="shared" si="258"/>
        <v>4</v>
      </c>
      <c r="AZ445" s="438">
        <f t="shared" si="235"/>
        <v>2.11</v>
      </c>
      <c r="BA445" s="442">
        <f t="shared" si="236"/>
        <v>3.92</v>
      </c>
      <c r="BB445" s="438">
        <f t="shared" si="259"/>
        <v>0</v>
      </c>
      <c r="BC445" s="70">
        <v>4</v>
      </c>
      <c r="BD445" s="438">
        <f t="shared" si="237"/>
        <v>2.11</v>
      </c>
      <c r="BE445" s="442">
        <f t="shared" si="238"/>
        <v>3.92</v>
      </c>
      <c r="BF445" s="438">
        <f t="shared" si="260"/>
        <v>0</v>
      </c>
      <c r="BG445" s="70">
        <v>4</v>
      </c>
      <c r="BH445" s="438">
        <f t="shared" si="239"/>
        <v>2.11</v>
      </c>
      <c r="BI445" s="442">
        <f t="shared" si="240"/>
        <v>3.92</v>
      </c>
      <c r="BJ445" s="438">
        <f t="shared" si="261"/>
        <v>0</v>
      </c>
      <c r="BK445" s="70">
        <v>4</v>
      </c>
      <c r="BL445" s="438">
        <f t="shared" si="241"/>
        <v>2.11</v>
      </c>
      <c r="BM445" s="442">
        <f t="shared" si="242"/>
        <v>3.92</v>
      </c>
      <c r="BN445" s="93">
        <v>0</v>
      </c>
      <c r="BO445" s="93">
        <f>+INDEX(FY2018_ALL_Targets!DV:DV,MATCH('Final Comp Values'!C445,FY2018_ALL_Targets!B:B,0))</f>
        <v>0</v>
      </c>
      <c r="BP445" s="93">
        <f>++INDEX(FY2018_ALL_Targets!DW:DW,MATCH('Final Comp Values'!C445,FY2018_ALL_Targets!B:B,0))</f>
        <v>0</v>
      </c>
      <c r="BQ445" s="539">
        <f>++INDEX(FY2018_ALL_Targets!DX:DX,MATCH('Final Comp Values'!$C445,FY2018_ALL_Targets!$B:$B,0))</f>
        <v>0</v>
      </c>
      <c r="BR445" s="437">
        <f t="shared" si="243"/>
        <v>0</v>
      </c>
      <c r="BS445" s="438">
        <f t="shared" si="244"/>
        <v>0</v>
      </c>
      <c r="BT445" s="543">
        <f t="shared" si="262"/>
        <v>0</v>
      </c>
      <c r="BU445" s="437">
        <f t="shared" si="263"/>
        <v>24.119999999999997</v>
      </c>
      <c r="BV445" s="438">
        <f t="shared" si="245"/>
        <v>616985.91712320934</v>
      </c>
      <c r="BW445" s="548">
        <f t="shared" si="264"/>
        <v>1.6642101895995368E-3</v>
      </c>
      <c r="BX445" s="437">
        <f t="shared" si="246"/>
        <v>0</v>
      </c>
      <c r="BY445" s="551">
        <f t="shared" si="247"/>
        <v>0</v>
      </c>
      <c r="BZ445" s="471">
        <f t="shared" si="265"/>
        <v>0</v>
      </c>
      <c r="CA445" s="469">
        <f t="shared" si="266"/>
        <v>616199.71</v>
      </c>
      <c r="CB445" s="471">
        <f t="shared" si="267"/>
        <v>616985.91712320934</v>
      </c>
      <c r="CC445" s="471">
        <f t="shared" si="268"/>
        <v>2.9999999999997584E-2</v>
      </c>
      <c r="CD445" s="474">
        <f t="shared" si="269"/>
        <v>767.37199252795813</v>
      </c>
      <c r="CE445" s="474">
        <f t="shared" si="270"/>
        <v>786.20712320937309</v>
      </c>
      <c r="CF445" s="472">
        <f t="shared" si="271"/>
        <v>-18.835130681414967</v>
      </c>
      <c r="CG445" s="473">
        <f t="shared" si="272"/>
        <v>0</v>
      </c>
    </row>
    <row r="446" spans="1:85" s="71" customFormat="1" ht="15.75" customHeight="1" x14ac:dyDescent="0.25">
      <c r="A446" s="124">
        <v>1016199</v>
      </c>
      <c r="B446" s="125">
        <v>4977</v>
      </c>
      <c r="C446" s="125">
        <v>675251</v>
      </c>
      <c r="D446" s="125" t="s">
        <v>1298</v>
      </c>
      <c r="E446" s="126" t="s">
        <v>883</v>
      </c>
      <c r="F446" s="126" t="s">
        <v>1443</v>
      </c>
      <c r="G446" s="127" t="s">
        <v>1436</v>
      </c>
      <c r="H446" s="128" t="s">
        <v>1262</v>
      </c>
      <c r="I446" s="70" t="s">
        <v>35</v>
      </c>
      <c r="J446" s="70"/>
      <c r="K446" s="70"/>
      <c r="L446" s="70"/>
      <c r="M446" s="70" t="s">
        <v>35</v>
      </c>
      <c r="N446" s="77">
        <v>0.85740604274134125</v>
      </c>
      <c r="O446" s="109">
        <v>1016199</v>
      </c>
      <c r="P446" s="78">
        <v>18616</v>
      </c>
      <c r="Q446" s="79">
        <v>41640</v>
      </c>
      <c r="R446" s="79">
        <v>42004</v>
      </c>
      <c r="S446" s="78">
        <v>18616</v>
      </c>
      <c r="T446" s="80" t="s">
        <v>1263</v>
      </c>
      <c r="U446" s="61">
        <v>0</v>
      </c>
      <c r="V446" s="62">
        <v>1.8934329630039106E-3</v>
      </c>
      <c r="W446" s="30">
        <v>0</v>
      </c>
      <c r="X446" s="63">
        <v>0</v>
      </c>
      <c r="Y446" s="63">
        <v>0</v>
      </c>
      <c r="Z446" s="67">
        <v>30104.01</v>
      </c>
      <c r="AA446" s="68">
        <v>30104.01</v>
      </c>
      <c r="AB446" s="68">
        <v>30104.01</v>
      </c>
      <c r="AC446" s="68">
        <v>30104.01</v>
      </c>
      <c r="AD446" s="66">
        <v>120416.02</v>
      </c>
      <c r="AE446" s="67">
        <v>55907.44</v>
      </c>
      <c r="AF446" s="68">
        <v>55907.44</v>
      </c>
      <c r="AG446" s="68">
        <v>55907.44</v>
      </c>
      <c r="AH446" s="68">
        <v>55907.44</v>
      </c>
      <c r="AI446" s="66">
        <v>223629.75</v>
      </c>
      <c r="AJ446" s="69">
        <v>344045.77</v>
      </c>
      <c r="AK446" s="406" t="s">
        <v>1298</v>
      </c>
      <c r="AL446" s="407">
        <v>76450.745475824064</v>
      </c>
      <c r="AM446" s="434">
        <f t="shared" si="248"/>
        <v>0</v>
      </c>
      <c r="AN446" s="435">
        <f t="shared" si="249"/>
        <v>129479.59139784948</v>
      </c>
      <c r="AO446" s="436">
        <f t="shared" si="250"/>
        <v>240462.09677419357</v>
      </c>
      <c r="AP446" s="437">
        <f t="shared" si="251"/>
        <v>0</v>
      </c>
      <c r="AQ446" s="438">
        <f t="shared" si="251"/>
        <v>1.69</v>
      </c>
      <c r="AR446" s="438">
        <f t="shared" si="251"/>
        <v>3.15</v>
      </c>
      <c r="AS446" s="443">
        <f t="shared" si="252"/>
        <v>4.84</v>
      </c>
      <c r="AT446" s="437">
        <f t="shared" si="253"/>
        <v>0</v>
      </c>
      <c r="AU446" s="438">
        <f t="shared" si="254"/>
        <v>1.58</v>
      </c>
      <c r="AV446" s="438">
        <f t="shared" si="255"/>
        <v>2.93</v>
      </c>
      <c r="AW446" s="444">
        <f t="shared" si="256"/>
        <v>4.51</v>
      </c>
      <c r="AX446" s="441">
        <f t="shared" si="257"/>
        <v>0</v>
      </c>
      <c r="AY446" s="70">
        <f t="shared" si="258"/>
        <v>4</v>
      </c>
      <c r="AZ446" s="438">
        <f t="shared" si="235"/>
        <v>0.4</v>
      </c>
      <c r="BA446" s="442">
        <f t="shared" si="236"/>
        <v>0.73</v>
      </c>
      <c r="BB446" s="438">
        <f t="shared" si="259"/>
        <v>0</v>
      </c>
      <c r="BC446" s="70">
        <v>4</v>
      </c>
      <c r="BD446" s="438">
        <f t="shared" si="237"/>
        <v>0.4</v>
      </c>
      <c r="BE446" s="442">
        <f t="shared" si="238"/>
        <v>0.73</v>
      </c>
      <c r="BF446" s="438">
        <f t="shared" si="260"/>
        <v>0</v>
      </c>
      <c r="BG446" s="70">
        <v>4</v>
      </c>
      <c r="BH446" s="438">
        <f t="shared" si="239"/>
        <v>0.4</v>
      </c>
      <c r="BI446" s="442">
        <f t="shared" si="240"/>
        <v>0.73</v>
      </c>
      <c r="BJ446" s="438">
        <f t="shared" si="261"/>
        <v>0</v>
      </c>
      <c r="BK446" s="70">
        <v>4</v>
      </c>
      <c r="BL446" s="438">
        <f t="shared" si="241"/>
        <v>0.4</v>
      </c>
      <c r="BM446" s="442">
        <f t="shared" si="242"/>
        <v>0.73</v>
      </c>
      <c r="BN446" s="93">
        <v>0</v>
      </c>
      <c r="BO446" s="93">
        <f>+INDEX(FY2018_ALL_Targets!DV:DV,MATCH('Final Comp Values'!C446,FY2018_ALL_Targets!B:B,0))</f>
        <v>0</v>
      </c>
      <c r="BP446" s="93">
        <f>++INDEX(FY2018_ALL_Targets!DW:DW,MATCH('Final Comp Values'!C446,FY2018_ALL_Targets!B:B,0))</f>
        <v>0</v>
      </c>
      <c r="BQ446" s="539">
        <f>++INDEX(FY2018_ALL_Targets!DX:DX,MATCH('Final Comp Values'!$C446,FY2018_ALL_Targets!$B:$B,0))</f>
        <v>0</v>
      </c>
      <c r="BR446" s="437">
        <f t="shared" si="243"/>
        <v>0</v>
      </c>
      <c r="BS446" s="438">
        <f t="shared" si="244"/>
        <v>0</v>
      </c>
      <c r="BT446" s="543">
        <f t="shared" si="262"/>
        <v>0</v>
      </c>
      <c r="BU446" s="437">
        <f t="shared" si="263"/>
        <v>4.5199999999999996</v>
      </c>
      <c r="BV446" s="438">
        <f t="shared" si="245"/>
        <v>345557.36955072475</v>
      </c>
      <c r="BW446" s="548">
        <f t="shared" si="264"/>
        <v>9.3207977611373561E-4</v>
      </c>
      <c r="BX446" s="437">
        <f t="shared" si="246"/>
        <v>0</v>
      </c>
      <c r="BY446" s="551">
        <f t="shared" si="247"/>
        <v>0</v>
      </c>
      <c r="BZ446" s="471">
        <f t="shared" si="265"/>
        <v>0</v>
      </c>
      <c r="CA446" s="469">
        <f t="shared" si="266"/>
        <v>344045.77</v>
      </c>
      <c r="CB446" s="471">
        <f t="shared" si="267"/>
        <v>345557.36955072475</v>
      </c>
      <c r="CC446" s="471">
        <f t="shared" si="268"/>
        <v>9.9999999999997868E-3</v>
      </c>
      <c r="CD446" s="474">
        <f t="shared" si="269"/>
        <v>762.85093126384186</v>
      </c>
      <c r="CE446" s="474">
        <f t="shared" si="270"/>
        <v>1511.599550724728</v>
      </c>
      <c r="CF446" s="472">
        <f t="shared" si="271"/>
        <v>-748.74861946088618</v>
      </c>
      <c r="CG446" s="473">
        <f t="shared" si="272"/>
        <v>0</v>
      </c>
    </row>
    <row r="447" spans="1:85" s="71" customFormat="1" ht="15.75" customHeight="1" x14ac:dyDescent="0.25">
      <c r="A447" s="124">
        <v>1004469</v>
      </c>
      <c r="B447" s="125">
        <v>4731</v>
      </c>
      <c r="C447" s="125">
        <v>675282</v>
      </c>
      <c r="D447" s="125" t="s">
        <v>1272</v>
      </c>
      <c r="E447" s="126" t="s">
        <v>258</v>
      </c>
      <c r="F447" s="126" t="s">
        <v>258</v>
      </c>
      <c r="G447" s="127" t="s">
        <v>1436</v>
      </c>
      <c r="H447" s="128" t="s">
        <v>1262</v>
      </c>
      <c r="I447" s="70" t="s">
        <v>35</v>
      </c>
      <c r="J447" s="70"/>
      <c r="K447" s="70"/>
      <c r="L447" s="70"/>
      <c r="M447" s="70" t="s">
        <v>35</v>
      </c>
      <c r="N447" s="77">
        <v>0.81177067478437337</v>
      </c>
      <c r="O447" s="70">
        <v>1004469</v>
      </c>
      <c r="P447" s="78">
        <v>16000</v>
      </c>
      <c r="Q447" s="79">
        <v>41640</v>
      </c>
      <c r="R447" s="79">
        <v>42004</v>
      </c>
      <c r="S447" s="78">
        <v>16000</v>
      </c>
      <c r="T447" s="80" t="s">
        <v>1263</v>
      </c>
      <c r="U447" s="61">
        <v>0</v>
      </c>
      <c r="V447" s="62">
        <v>1.6273596587915004E-3</v>
      </c>
      <c r="W447" s="30">
        <v>0</v>
      </c>
      <c r="X447" s="63">
        <v>0</v>
      </c>
      <c r="Y447" s="63">
        <v>0</v>
      </c>
      <c r="Z447" s="67">
        <v>25873.66</v>
      </c>
      <c r="AA447" s="68">
        <v>25873.66</v>
      </c>
      <c r="AB447" s="68">
        <v>25873.66</v>
      </c>
      <c r="AC447" s="68">
        <v>25873.66</v>
      </c>
      <c r="AD447" s="66">
        <v>103494.64</v>
      </c>
      <c r="AE447" s="67">
        <v>48051.09</v>
      </c>
      <c r="AF447" s="68">
        <v>48051.09</v>
      </c>
      <c r="AG447" s="68">
        <v>48051.09</v>
      </c>
      <c r="AH447" s="68">
        <v>48051.09</v>
      </c>
      <c r="AI447" s="66">
        <v>192204.34</v>
      </c>
      <c r="AJ447" s="69">
        <v>295698.98</v>
      </c>
      <c r="AK447" s="406" t="s">
        <v>1272</v>
      </c>
      <c r="AL447" s="407">
        <v>21750.938535286037</v>
      </c>
      <c r="AM447" s="434">
        <f t="shared" si="248"/>
        <v>0</v>
      </c>
      <c r="AN447" s="435">
        <f t="shared" si="249"/>
        <v>111284.55913978495</v>
      </c>
      <c r="AO447" s="436">
        <f t="shared" si="250"/>
        <v>206671.33333333334</v>
      </c>
      <c r="AP447" s="437">
        <f t="shared" si="251"/>
        <v>0</v>
      </c>
      <c r="AQ447" s="438">
        <f t="shared" si="251"/>
        <v>5.12</v>
      </c>
      <c r="AR447" s="438">
        <f t="shared" si="251"/>
        <v>9.5</v>
      </c>
      <c r="AS447" s="443">
        <f t="shared" si="252"/>
        <v>14.620000000000001</v>
      </c>
      <c r="AT447" s="437">
        <f t="shared" si="253"/>
        <v>0</v>
      </c>
      <c r="AU447" s="438">
        <f t="shared" si="254"/>
        <v>4.76</v>
      </c>
      <c r="AV447" s="438">
        <f t="shared" si="255"/>
        <v>8.84</v>
      </c>
      <c r="AW447" s="444">
        <f t="shared" si="256"/>
        <v>13.6</v>
      </c>
      <c r="AX447" s="441">
        <f t="shared" si="257"/>
        <v>0</v>
      </c>
      <c r="AY447" s="70">
        <f t="shared" si="258"/>
        <v>4</v>
      </c>
      <c r="AZ447" s="438">
        <f t="shared" si="235"/>
        <v>1.19</v>
      </c>
      <c r="BA447" s="442">
        <f t="shared" si="236"/>
        <v>2.21</v>
      </c>
      <c r="BB447" s="438">
        <f t="shared" si="259"/>
        <v>0</v>
      </c>
      <c r="BC447" s="70">
        <v>4</v>
      </c>
      <c r="BD447" s="438">
        <f t="shared" si="237"/>
        <v>1.19</v>
      </c>
      <c r="BE447" s="442">
        <f t="shared" si="238"/>
        <v>2.21</v>
      </c>
      <c r="BF447" s="438">
        <f t="shared" si="260"/>
        <v>0</v>
      </c>
      <c r="BG447" s="70">
        <v>4</v>
      </c>
      <c r="BH447" s="438">
        <f t="shared" si="239"/>
        <v>1.19</v>
      </c>
      <c r="BI447" s="442">
        <f t="shared" si="240"/>
        <v>2.21</v>
      </c>
      <c r="BJ447" s="438">
        <f t="shared" si="261"/>
        <v>0</v>
      </c>
      <c r="BK447" s="70">
        <v>4</v>
      </c>
      <c r="BL447" s="438">
        <f t="shared" si="241"/>
        <v>1.19</v>
      </c>
      <c r="BM447" s="442">
        <f t="shared" si="242"/>
        <v>2.21</v>
      </c>
      <c r="BN447" s="93">
        <v>0</v>
      </c>
      <c r="BO447" s="93">
        <f>+INDEX(FY2018_ALL_Targets!DV:DV,MATCH('Final Comp Values'!C447,FY2018_ALL_Targets!B:B,0))</f>
        <v>0</v>
      </c>
      <c r="BP447" s="93">
        <f>++INDEX(FY2018_ALL_Targets!DW:DW,MATCH('Final Comp Values'!C447,FY2018_ALL_Targets!B:B,0))</f>
        <v>0</v>
      </c>
      <c r="BQ447" s="539">
        <f>++INDEX(FY2018_ALL_Targets!DX:DX,MATCH('Final Comp Values'!$C447,FY2018_ALL_Targets!$B:$B,0))</f>
        <v>0</v>
      </c>
      <c r="BR447" s="437">
        <f t="shared" si="243"/>
        <v>0</v>
      </c>
      <c r="BS447" s="438">
        <f t="shared" si="244"/>
        <v>0</v>
      </c>
      <c r="BT447" s="543">
        <f t="shared" si="262"/>
        <v>0</v>
      </c>
      <c r="BU447" s="437">
        <f t="shared" si="263"/>
        <v>13.6</v>
      </c>
      <c r="BV447" s="438">
        <f t="shared" si="245"/>
        <v>295812.7640798901</v>
      </c>
      <c r="BW447" s="548">
        <f t="shared" si="264"/>
        <v>7.9790251695007147E-4</v>
      </c>
      <c r="BX447" s="437">
        <f t="shared" si="246"/>
        <v>0</v>
      </c>
      <c r="BY447" s="551">
        <f t="shared" si="247"/>
        <v>0</v>
      </c>
      <c r="BZ447" s="471">
        <f t="shared" si="265"/>
        <v>0</v>
      </c>
      <c r="CA447" s="469">
        <f t="shared" si="266"/>
        <v>295698.98</v>
      </c>
      <c r="CB447" s="471">
        <f t="shared" si="267"/>
        <v>295812.7640798901</v>
      </c>
      <c r="CC447" s="471">
        <f t="shared" si="268"/>
        <v>0</v>
      </c>
      <c r="CD447" s="474">
        <f t="shared" si="269"/>
        <v>0</v>
      </c>
      <c r="CE447" s="474">
        <f t="shared" si="270"/>
        <v>113.78407989011612</v>
      </c>
      <c r="CF447" s="472">
        <f t="shared" si="271"/>
        <v>-113.78407989011612</v>
      </c>
      <c r="CG447" s="473">
        <f t="shared" si="272"/>
        <v>0</v>
      </c>
    </row>
    <row r="448" spans="1:85" s="71" customFormat="1" ht="15.75" customHeight="1" x14ac:dyDescent="0.25">
      <c r="A448" s="124">
        <v>1017870</v>
      </c>
      <c r="B448" s="125">
        <v>5005</v>
      </c>
      <c r="C448" s="125">
        <v>455613</v>
      </c>
      <c r="D448" s="125" t="s">
        <v>1279</v>
      </c>
      <c r="E448" s="126" t="s">
        <v>905</v>
      </c>
      <c r="F448" s="126" t="s">
        <v>1444</v>
      </c>
      <c r="G448" s="127" t="s">
        <v>1436</v>
      </c>
      <c r="H448" s="128" t="s">
        <v>1262</v>
      </c>
      <c r="I448" s="70" t="s">
        <v>35</v>
      </c>
      <c r="J448" s="70"/>
      <c r="K448" s="70"/>
      <c r="L448" s="70"/>
      <c r="M448" s="70" t="s">
        <v>35</v>
      </c>
      <c r="N448" s="77">
        <v>0.83931149059018983</v>
      </c>
      <c r="O448" s="70">
        <v>1017870</v>
      </c>
      <c r="P448" s="78">
        <v>30817</v>
      </c>
      <c r="Q448" s="79">
        <v>41640</v>
      </c>
      <c r="R448" s="79">
        <v>42004</v>
      </c>
      <c r="S448" s="78">
        <v>30817</v>
      </c>
      <c r="T448" s="80" t="s">
        <v>1263</v>
      </c>
      <c r="U448" s="61">
        <v>0</v>
      </c>
      <c r="V448" s="62">
        <v>3.1343964128111041E-3</v>
      </c>
      <c r="W448" s="30">
        <v>0</v>
      </c>
      <c r="X448" s="63">
        <v>0</v>
      </c>
      <c r="Y448" s="63">
        <v>0</v>
      </c>
      <c r="Z448" s="67">
        <v>49834.29</v>
      </c>
      <c r="AA448" s="68">
        <v>49834.29</v>
      </c>
      <c r="AB448" s="68">
        <v>49834.29</v>
      </c>
      <c r="AC448" s="68">
        <v>49834.29</v>
      </c>
      <c r="AD448" s="66">
        <v>199337.15</v>
      </c>
      <c r="AE448" s="67">
        <v>92549.39</v>
      </c>
      <c r="AF448" s="68">
        <v>92549.39</v>
      </c>
      <c r="AG448" s="68">
        <v>92549.39</v>
      </c>
      <c r="AH448" s="68">
        <v>92549.39</v>
      </c>
      <c r="AI448" s="66">
        <v>370197.57</v>
      </c>
      <c r="AJ448" s="69">
        <v>569534.71999999997</v>
      </c>
      <c r="AK448" s="406" t="s">
        <v>1279</v>
      </c>
      <c r="AL448" s="407">
        <v>94768.848117955305</v>
      </c>
      <c r="AM448" s="434">
        <f t="shared" si="248"/>
        <v>0</v>
      </c>
      <c r="AN448" s="435">
        <f t="shared" si="249"/>
        <v>214341.02150537635</v>
      </c>
      <c r="AO448" s="436">
        <f t="shared" si="250"/>
        <v>398061.90322580648</v>
      </c>
      <c r="AP448" s="437">
        <f t="shared" si="251"/>
        <v>0</v>
      </c>
      <c r="AQ448" s="438">
        <f t="shared" si="251"/>
        <v>2.2599999999999998</v>
      </c>
      <c r="AR448" s="438">
        <f t="shared" si="251"/>
        <v>4.2</v>
      </c>
      <c r="AS448" s="443">
        <f t="shared" si="252"/>
        <v>6.46</v>
      </c>
      <c r="AT448" s="437">
        <f t="shared" si="253"/>
        <v>0</v>
      </c>
      <c r="AU448" s="438">
        <f t="shared" si="254"/>
        <v>2.1</v>
      </c>
      <c r="AV448" s="438">
        <f t="shared" si="255"/>
        <v>3.91</v>
      </c>
      <c r="AW448" s="444">
        <f t="shared" si="256"/>
        <v>6.01</v>
      </c>
      <c r="AX448" s="441">
        <f t="shared" si="257"/>
        <v>0</v>
      </c>
      <c r="AY448" s="70">
        <f t="shared" si="258"/>
        <v>4</v>
      </c>
      <c r="AZ448" s="438">
        <f t="shared" si="235"/>
        <v>0.53</v>
      </c>
      <c r="BA448" s="442">
        <f t="shared" si="236"/>
        <v>0.98</v>
      </c>
      <c r="BB448" s="438">
        <f t="shared" si="259"/>
        <v>0</v>
      </c>
      <c r="BC448" s="70">
        <v>4</v>
      </c>
      <c r="BD448" s="438">
        <f t="shared" si="237"/>
        <v>0.53</v>
      </c>
      <c r="BE448" s="442">
        <f t="shared" si="238"/>
        <v>0.98</v>
      </c>
      <c r="BF448" s="438">
        <f t="shared" si="260"/>
        <v>0</v>
      </c>
      <c r="BG448" s="70">
        <v>4</v>
      </c>
      <c r="BH448" s="438">
        <f t="shared" si="239"/>
        <v>0.53</v>
      </c>
      <c r="BI448" s="442">
        <f t="shared" si="240"/>
        <v>0.98</v>
      </c>
      <c r="BJ448" s="438">
        <f t="shared" si="261"/>
        <v>0</v>
      </c>
      <c r="BK448" s="70">
        <v>4</v>
      </c>
      <c r="BL448" s="438">
        <f t="shared" si="241"/>
        <v>0.53</v>
      </c>
      <c r="BM448" s="442">
        <f t="shared" si="242"/>
        <v>0.98</v>
      </c>
      <c r="BN448" s="93">
        <v>0</v>
      </c>
      <c r="BO448" s="93">
        <f>+INDEX(FY2018_ALL_Targets!DV:DV,MATCH('Final Comp Values'!C448,FY2018_ALL_Targets!B:B,0))</f>
        <v>0</v>
      </c>
      <c r="BP448" s="93">
        <f>++INDEX(FY2018_ALL_Targets!DW:DW,MATCH('Final Comp Values'!C448,FY2018_ALL_Targets!B:B,0))</f>
        <v>0</v>
      </c>
      <c r="BQ448" s="539">
        <f>++INDEX(FY2018_ALL_Targets!DX:DX,MATCH('Final Comp Values'!$C448,FY2018_ALL_Targets!$B:$B,0))</f>
        <v>0</v>
      </c>
      <c r="BR448" s="437">
        <f t="shared" si="243"/>
        <v>0</v>
      </c>
      <c r="BS448" s="438">
        <f t="shared" si="244"/>
        <v>0</v>
      </c>
      <c r="BT448" s="543">
        <f t="shared" si="262"/>
        <v>0</v>
      </c>
      <c r="BU448" s="437">
        <f t="shared" si="263"/>
        <v>6.04</v>
      </c>
      <c r="BV448" s="438">
        <f t="shared" si="245"/>
        <v>572403.84263245005</v>
      </c>
      <c r="BW448" s="548">
        <f t="shared" si="264"/>
        <v>1.5439579430216121E-3</v>
      </c>
      <c r="BX448" s="437">
        <f t="shared" si="246"/>
        <v>0</v>
      </c>
      <c r="BY448" s="551">
        <f t="shared" si="247"/>
        <v>0</v>
      </c>
      <c r="BZ448" s="471">
        <f t="shared" si="265"/>
        <v>0</v>
      </c>
      <c r="CA448" s="469">
        <f t="shared" si="266"/>
        <v>569534.71999999997</v>
      </c>
      <c r="CB448" s="471">
        <f t="shared" si="267"/>
        <v>572403.84263245005</v>
      </c>
      <c r="CC448" s="471">
        <f t="shared" si="268"/>
        <v>3.0000000000000249E-2</v>
      </c>
      <c r="CD448" s="474">
        <f t="shared" si="269"/>
        <v>2842.9353743760635</v>
      </c>
      <c r="CE448" s="474">
        <f t="shared" si="270"/>
        <v>2869.1226324500749</v>
      </c>
      <c r="CF448" s="472">
        <f t="shared" si="271"/>
        <v>-26.187258074011424</v>
      </c>
      <c r="CG448" s="473">
        <f t="shared" si="272"/>
        <v>0</v>
      </c>
    </row>
    <row r="449" spans="1:85" s="71" customFormat="1" ht="15.75" customHeight="1" x14ac:dyDescent="0.25">
      <c r="A449" s="124">
        <v>424804</v>
      </c>
      <c r="B449" s="125">
        <v>4248</v>
      </c>
      <c r="C449" s="125">
        <v>675989</v>
      </c>
      <c r="D449" s="125" t="s">
        <v>1258</v>
      </c>
      <c r="E449" s="126" t="s">
        <v>608</v>
      </c>
      <c r="F449" s="126" t="s">
        <v>1445</v>
      </c>
      <c r="G449" s="127" t="s">
        <v>1436</v>
      </c>
      <c r="H449" s="128" t="s">
        <v>1262</v>
      </c>
      <c r="I449" s="70" t="s">
        <v>35</v>
      </c>
      <c r="J449" s="70"/>
      <c r="K449" s="70"/>
      <c r="L449" s="70"/>
      <c r="M449" s="70" t="s">
        <v>35</v>
      </c>
      <c r="N449" s="77">
        <v>0.89329797492767604</v>
      </c>
      <c r="O449" s="70">
        <v>424804</v>
      </c>
      <c r="P449" s="78">
        <v>18527</v>
      </c>
      <c r="Q449" s="79">
        <v>41640</v>
      </c>
      <c r="R449" s="79">
        <v>42004</v>
      </c>
      <c r="S449" s="78">
        <v>18527</v>
      </c>
      <c r="T449" s="80" t="s">
        <v>1263</v>
      </c>
      <c r="U449" s="61">
        <v>0</v>
      </c>
      <c r="V449" s="62">
        <v>1.8843807749018828E-3</v>
      </c>
      <c r="W449" s="30">
        <v>0</v>
      </c>
      <c r="X449" s="63">
        <v>0</v>
      </c>
      <c r="Y449" s="63">
        <v>0</v>
      </c>
      <c r="Z449" s="67">
        <v>29960.080000000002</v>
      </c>
      <c r="AA449" s="68">
        <v>29960.080000000002</v>
      </c>
      <c r="AB449" s="68">
        <v>29960.080000000002</v>
      </c>
      <c r="AC449" s="68">
        <v>29960.080000000002</v>
      </c>
      <c r="AD449" s="66">
        <v>119840.33</v>
      </c>
      <c r="AE449" s="67">
        <v>55640.15</v>
      </c>
      <c r="AF449" s="68">
        <v>55640.15</v>
      </c>
      <c r="AG449" s="68">
        <v>55640.15</v>
      </c>
      <c r="AH449" s="68">
        <v>55640.15</v>
      </c>
      <c r="AI449" s="66">
        <v>222560.61</v>
      </c>
      <c r="AJ449" s="69">
        <v>342400.94</v>
      </c>
      <c r="AK449" s="406" t="s">
        <v>1258</v>
      </c>
      <c r="AL449" s="407">
        <v>61126.054988709904</v>
      </c>
      <c r="AM449" s="434">
        <f t="shared" si="248"/>
        <v>0</v>
      </c>
      <c r="AN449" s="435">
        <f t="shared" si="249"/>
        <v>128860.56989247313</v>
      </c>
      <c r="AO449" s="436">
        <f t="shared" si="250"/>
        <v>239312.48387096776</v>
      </c>
      <c r="AP449" s="437">
        <f t="shared" si="251"/>
        <v>0</v>
      </c>
      <c r="AQ449" s="438">
        <f t="shared" si="251"/>
        <v>2.11</v>
      </c>
      <c r="AR449" s="438">
        <f t="shared" si="251"/>
        <v>3.92</v>
      </c>
      <c r="AS449" s="443">
        <f t="shared" si="252"/>
        <v>6.0299999999999994</v>
      </c>
      <c r="AT449" s="437">
        <f t="shared" si="253"/>
        <v>0</v>
      </c>
      <c r="AU449" s="438">
        <f t="shared" si="254"/>
        <v>1.96</v>
      </c>
      <c r="AV449" s="438">
        <f t="shared" si="255"/>
        <v>3.64</v>
      </c>
      <c r="AW449" s="444">
        <f t="shared" si="256"/>
        <v>5.6</v>
      </c>
      <c r="AX449" s="441">
        <f t="shared" si="257"/>
        <v>0</v>
      </c>
      <c r="AY449" s="70">
        <f t="shared" si="258"/>
        <v>4</v>
      </c>
      <c r="AZ449" s="438">
        <f t="shared" si="235"/>
        <v>0.49</v>
      </c>
      <c r="BA449" s="442">
        <f t="shared" si="236"/>
        <v>0.91</v>
      </c>
      <c r="BB449" s="438">
        <f t="shared" si="259"/>
        <v>0</v>
      </c>
      <c r="BC449" s="70">
        <v>4</v>
      </c>
      <c r="BD449" s="438">
        <f t="shared" si="237"/>
        <v>0.49</v>
      </c>
      <c r="BE449" s="442">
        <f t="shared" si="238"/>
        <v>0.91</v>
      </c>
      <c r="BF449" s="438">
        <f t="shared" si="260"/>
        <v>0</v>
      </c>
      <c r="BG449" s="70">
        <v>4</v>
      </c>
      <c r="BH449" s="438">
        <f t="shared" si="239"/>
        <v>0.49</v>
      </c>
      <c r="BI449" s="442">
        <f t="shared" si="240"/>
        <v>0.91</v>
      </c>
      <c r="BJ449" s="438">
        <f t="shared" si="261"/>
        <v>0</v>
      </c>
      <c r="BK449" s="70">
        <v>4</v>
      </c>
      <c r="BL449" s="438">
        <f t="shared" si="241"/>
        <v>0.49</v>
      </c>
      <c r="BM449" s="442">
        <f t="shared" si="242"/>
        <v>0.91</v>
      </c>
      <c r="BN449" s="93">
        <v>0</v>
      </c>
      <c r="BO449" s="93">
        <f>+INDEX(FY2018_ALL_Targets!DV:DV,MATCH('Final Comp Values'!C449,FY2018_ALL_Targets!B:B,0))</f>
        <v>0</v>
      </c>
      <c r="BP449" s="93">
        <f>++INDEX(FY2018_ALL_Targets!DW:DW,MATCH('Final Comp Values'!C449,FY2018_ALL_Targets!B:B,0))</f>
        <v>0</v>
      </c>
      <c r="BQ449" s="539">
        <f>++INDEX(FY2018_ALL_Targets!DX:DX,MATCH('Final Comp Values'!$C449,FY2018_ALL_Targets!$B:$B,0))</f>
        <v>0</v>
      </c>
      <c r="BR449" s="437">
        <f t="shared" si="243"/>
        <v>0</v>
      </c>
      <c r="BS449" s="438">
        <f t="shared" si="244"/>
        <v>0</v>
      </c>
      <c r="BT449" s="543">
        <f t="shared" si="262"/>
        <v>0</v>
      </c>
      <c r="BU449" s="437">
        <f t="shared" si="263"/>
        <v>5.6</v>
      </c>
      <c r="BV449" s="438">
        <f t="shared" si="245"/>
        <v>342305.90793677542</v>
      </c>
      <c r="BW449" s="548">
        <f t="shared" si="264"/>
        <v>9.2330953452660774E-4</v>
      </c>
      <c r="BX449" s="437">
        <f t="shared" si="246"/>
        <v>0</v>
      </c>
      <c r="BY449" s="551">
        <f t="shared" si="247"/>
        <v>0</v>
      </c>
      <c r="BZ449" s="471">
        <f t="shared" si="265"/>
        <v>-1.4432899320127035E-15</v>
      </c>
      <c r="CA449" s="469">
        <f t="shared" si="266"/>
        <v>342400.94</v>
      </c>
      <c r="CB449" s="471">
        <f t="shared" si="267"/>
        <v>342305.90793677542</v>
      </c>
      <c r="CC449" s="471">
        <f t="shared" si="268"/>
        <v>0</v>
      </c>
      <c r="CD449" s="474">
        <f t="shared" si="269"/>
        <v>0</v>
      </c>
      <c r="CE449" s="474">
        <f t="shared" si="270"/>
        <v>-95.032063224585727</v>
      </c>
      <c r="CF449" s="472">
        <f t="shared" si="271"/>
        <v>95.032063224585727</v>
      </c>
      <c r="CG449" s="473">
        <f t="shared" si="272"/>
        <v>0</v>
      </c>
    </row>
    <row r="450" spans="1:85" s="71" customFormat="1" ht="15.75" customHeight="1" x14ac:dyDescent="0.25">
      <c r="A450" s="124">
        <v>1016942</v>
      </c>
      <c r="B450" s="125">
        <v>4985</v>
      </c>
      <c r="C450" s="125">
        <v>675479</v>
      </c>
      <c r="D450" s="125" t="s">
        <v>1446</v>
      </c>
      <c r="E450" s="126" t="s">
        <v>889</v>
      </c>
      <c r="F450" s="126" t="s">
        <v>1447</v>
      </c>
      <c r="G450" s="127" t="s">
        <v>1436</v>
      </c>
      <c r="H450" s="128" t="s">
        <v>1262</v>
      </c>
      <c r="I450" s="70" t="s">
        <v>35</v>
      </c>
      <c r="J450" s="70"/>
      <c r="K450" s="70"/>
      <c r="L450" s="70"/>
      <c r="M450" s="70" t="s">
        <v>35</v>
      </c>
      <c r="N450" s="77">
        <v>0.77908499902969142</v>
      </c>
      <c r="O450" s="70">
        <v>1016942</v>
      </c>
      <c r="P450" s="78">
        <v>32117</v>
      </c>
      <c r="Q450" s="79">
        <v>41640</v>
      </c>
      <c r="R450" s="79">
        <v>42004</v>
      </c>
      <c r="S450" s="78">
        <v>32117</v>
      </c>
      <c r="T450" s="80" t="s">
        <v>1263</v>
      </c>
      <c r="U450" s="61">
        <v>0</v>
      </c>
      <c r="V450" s="62">
        <v>3.2666193850879135E-3</v>
      </c>
      <c r="W450" s="30">
        <v>0</v>
      </c>
      <c r="X450" s="63">
        <v>0</v>
      </c>
      <c r="Y450" s="63">
        <v>0</v>
      </c>
      <c r="Z450" s="67">
        <v>51936.52</v>
      </c>
      <c r="AA450" s="68">
        <v>51936.52</v>
      </c>
      <c r="AB450" s="68">
        <v>51936.52</v>
      </c>
      <c r="AC450" s="68">
        <v>51936.52</v>
      </c>
      <c r="AD450" s="66">
        <v>207746.09</v>
      </c>
      <c r="AE450" s="67">
        <v>96453.54</v>
      </c>
      <c r="AF450" s="68">
        <v>96453.54</v>
      </c>
      <c r="AG450" s="68">
        <v>96453.54</v>
      </c>
      <c r="AH450" s="68">
        <v>96453.54</v>
      </c>
      <c r="AI450" s="66">
        <v>385814.17</v>
      </c>
      <c r="AJ450" s="69">
        <v>593560.26</v>
      </c>
      <c r="AK450" s="406" t="s">
        <v>1446</v>
      </c>
      <c r="AL450" s="407">
        <v>10550.097389208941</v>
      </c>
      <c r="AM450" s="434">
        <f t="shared" si="248"/>
        <v>0</v>
      </c>
      <c r="AN450" s="435">
        <f t="shared" si="249"/>
        <v>223382.89247311829</v>
      </c>
      <c r="AO450" s="436">
        <f t="shared" si="250"/>
        <v>414853.94623655913</v>
      </c>
      <c r="AP450" s="437">
        <f t="shared" si="251"/>
        <v>0</v>
      </c>
      <c r="AQ450" s="438">
        <f t="shared" si="251"/>
        <v>21.17</v>
      </c>
      <c r="AR450" s="438">
        <f t="shared" si="251"/>
        <v>39.32</v>
      </c>
      <c r="AS450" s="443">
        <f t="shared" si="252"/>
        <v>60.49</v>
      </c>
      <c r="AT450" s="437">
        <f t="shared" si="253"/>
        <v>0</v>
      </c>
      <c r="AU450" s="438">
        <f t="shared" si="254"/>
        <v>19.690000000000001</v>
      </c>
      <c r="AV450" s="438">
        <f t="shared" si="255"/>
        <v>36.57</v>
      </c>
      <c r="AW450" s="444">
        <f t="shared" si="256"/>
        <v>56.260000000000005</v>
      </c>
      <c r="AX450" s="441">
        <f t="shared" si="257"/>
        <v>0</v>
      </c>
      <c r="AY450" s="70">
        <f t="shared" si="258"/>
        <v>4</v>
      </c>
      <c r="AZ450" s="438">
        <f t="shared" si="235"/>
        <v>4.92</v>
      </c>
      <c r="BA450" s="442">
        <f t="shared" si="236"/>
        <v>9.14</v>
      </c>
      <c r="BB450" s="438">
        <f t="shared" si="259"/>
        <v>0</v>
      </c>
      <c r="BC450" s="70">
        <v>4</v>
      </c>
      <c r="BD450" s="438">
        <f t="shared" si="237"/>
        <v>4.92</v>
      </c>
      <c r="BE450" s="442">
        <f t="shared" si="238"/>
        <v>9.14</v>
      </c>
      <c r="BF450" s="438">
        <f t="shared" si="260"/>
        <v>0</v>
      </c>
      <c r="BG450" s="70">
        <v>4</v>
      </c>
      <c r="BH450" s="438">
        <f t="shared" si="239"/>
        <v>4.92</v>
      </c>
      <c r="BI450" s="442">
        <f t="shared" si="240"/>
        <v>9.14</v>
      </c>
      <c r="BJ450" s="438">
        <f t="shared" si="261"/>
        <v>0</v>
      </c>
      <c r="BK450" s="70">
        <v>4</v>
      </c>
      <c r="BL450" s="438">
        <f t="shared" si="241"/>
        <v>4.92</v>
      </c>
      <c r="BM450" s="442">
        <f t="shared" si="242"/>
        <v>9.14</v>
      </c>
      <c r="BN450" s="93">
        <v>0</v>
      </c>
      <c r="BO450" s="93">
        <f>+INDEX(FY2018_ALL_Targets!DV:DV,MATCH('Final Comp Values'!C450,FY2018_ALL_Targets!B:B,0))</f>
        <v>0</v>
      </c>
      <c r="BP450" s="93">
        <f>++INDEX(FY2018_ALL_Targets!DW:DW,MATCH('Final Comp Values'!C450,FY2018_ALL_Targets!B:B,0))</f>
        <v>0</v>
      </c>
      <c r="BQ450" s="539">
        <f>++INDEX(FY2018_ALL_Targets!DX:DX,MATCH('Final Comp Values'!$C450,FY2018_ALL_Targets!$B:$B,0))</f>
        <v>0</v>
      </c>
      <c r="BR450" s="437">
        <f t="shared" si="243"/>
        <v>0</v>
      </c>
      <c r="BS450" s="438">
        <f t="shared" si="244"/>
        <v>0</v>
      </c>
      <c r="BT450" s="543">
        <f t="shared" si="262"/>
        <v>0</v>
      </c>
      <c r="BU450" s="437">
        <f t="shared" si="263"/>
        <v>56.24</v>
      </c>
      <c r="BV450" s="438">
        <f t="shared" si="245"/>
        <v>593337.47716911079</v>
      </c>
      <c r="BW450" s="548">
        <f t="shared" si="264"/>
        <v>1.6004227130178234E-3</v>
      </c>
      <c r="BX450" s="437">
        <f t="shared" si="246"/>
        <v>0</v>
      </c>
      <c r="BY450" s="551">
        <f t="shared" si="247"/>
        <v>0</v>
      </c>
      <c r="BZ450" s="471">
        <f t="shared" si="265"/>
        <v>0</v>
      </c>
      <c r="CA450" s="469">
        <f t="shared" si="266"/>
        <v>593560.26</v>
      </c>
      <c r="CB450" s="471">
        <f t="shared" si="267"/>
        <v>593337.47716911079</v>
      </c>
      <c r="CC450" s="471">
        <f t="shared" si="268"/>
        <v>-2.0000000000003126E-2</v>
      </c>
      <c r="CD450" s="474">
        <f t="shared" si="269"/>
        <v>-211.00613579811332</v>
      </c>
      <c r="CE450" s="474">
        <f t="shared" si="270"/>
        <v>-222.78283088922035</v>
      </c>
      <c r="CF450" s="472">
        <f t="shared" si="271"/>
        <v>11.77669509110703</v>
      </c>
      <c r="CG450" s="473">
        <f t="shared" si="272"/>
        <v>0</v>
      </c>
    </row>
    <row r="451" spans="1:85" s="71" customFormat="1" ht="15.75" customHeight="1" x14ac:dyDescent="0.25">
      <c r="A451" s="124">
        <v>1018315</v>
      </c>
      <c r="B451" s="125">
        <v>4285</v>
      </c>
      <c r="C451" s="125">
        <v>455731</v>
      </c>
      <c r="D451" s="125" t="s">
        <v>1298</v>
      </c>
      <c r="E451" s="126" t="s">
        <v>188</v>
      </c>
      <c r="F451" s="126" t="s">
        <v>1448</v>
      </c>
      <c r="G451" s="127" t="s">
        <v>1436</v>
      </c>
      <c r="H451" s="128" t="s">
        <v>1262</v>
      </c>
      <c r="I451" s="70" t="s">
        <v>35</v>
      </c>
      <c r="J451" s="70"/>
      <c r="K451" s="70"/>
      <c r="L451" s="70"/>
      <c r="M451" s="70" t="s">
        <v>35</v>
      </c>
      <c r="N451" s="77">
        <v>0.80278855480116396</v>
      </c>
      <c r="O451" s="70">
        <v>1018315</v>
      </c>
      <c r="P451" s="78">
        <v>33107</v>
      </c>
      <c r="Q451" s="79">
        <v>41640</v>
      </c>
      <c r="R451" s="79">
        <v>42004</v>
      </c>
      <c r="S451" s="78">
        <v>33107</v>
      </c>
      <c r="T451" s="80" t="s">
        <v>1263</v>
      </c>
      <c r="U451" s="61">
        <v>0</v>
      </c>
      <c r="V451" s="62">
        <v>3.3673122639756377E-3</v>
      </c>
      <c r="W451" s="30">
        <v>0</v>
      </c>
      <c r="X451" s="63">
        <v>0</v>
      </c>
      <c r="Y451" s="63">
        <v>0</v>
      </c>
      <c r="Z451" s="67">
        <v>53537.46</v>
      </c>
      <c r="AA451" s="68">
        <v>53537.46</v>
      </c>
      <c r="AB451" s="68">
        <v>53537.46</v>
      </c>
      <c r="AC451" s="68">
        <v>53537.46</v>
      </c>
      <c r="AD451" s="66">
        <v>214149.82</v>
      </c>
      <c r="AE451" s="67">
        <v>99426.7</v>
      </c>
      <c r="AF451" s="68">
        <v>99426.7</v>
      </c>
      <c r="AG451" s="68">
        <v>99426.7</v>
      </c>
      <c r="AH451" s="68">
        <v>99426.7</v>
      </c>
      <c r="AI451" s="66">
        <v>397706.81</v>
      </c>
      <c r="AJ451" s="69">
        <v>611856.63</v>
      </c>
      <c r="AK451" s="406" t="s">
        <v>1298</v>
      </c>
      <c r="AL451" s="407">
        <v>76450.745475824064</v>
      </c>
      <c r="AM451" s="434">
        <f t="shared" si="248"/>
        <v>0</v>
      </c>
      <c r="AN451" s="435">
        <f t="shared" si="249"/>
        <v>230268.62365591401</v>
      </c>
      <c r="AO451" s="436">
        <f t="shared" si="250"/>
        <v>427641.73118279572</v>
      </c>
      <c r="AP451" s="437">
        <f t="shared" si="251"/>
        <v>0</v>
      </c>
      <c r="AQ451" s="438">
        <f t="shared" si="251"/>
        <v>3.01</v>
      </c>
      <c r="AR451" s="438">
        <f t="shared" si="251"/>
        <v>5.59</v>
      </c>
      <c r="AS451" s="443">
        <f t="shared" si="252"/>
        <v>8.6</v>
      </c>
      <c r="AT451" s="437">
        <f t="shared" si="253"/>
        <v>0</v>
      </c>
      <c r="AU451" s="438">
        <f t="shared" si="254"/>
        <v>2.8</v>
      </c>
      <c r="AV451" s="438">
        <f t="shared" si="255"/>
        <v>5.2</v>
      </c>
      <c r="AW451" s="444">
        <f t="shared" si="256"/>
        <v>8</v>
      </c>
      <c r="AX451" s="441">
        <f t="shared" si="257"/>
        <v>0</v>
      </c>
      <c r="AY451" s="70">
        <f t="shared" si="258"/>
        <v>4</v>
      </c>
      <c r="AZ451" s="438">
        <f t="shared" si="235"/>
        <v>0.7</v>
      </c>
      <c r="BA451" s="442">
        <f t="shared" si="236"/>
        <v>1.3</v>
      </c>
      <c r="BB451" s="438">
        <f t="shared" si="259"/>
        <v>0</v>
      </c>
      <c r="BC451" s="70">
        <v>4</v>
      </c>
      <c r="BD451" s="438">
        <f t="shared" si="237"/>
        <v>0.7</v>
      </c>
      <c r="BE451" s="442">
        <f t="shared" si="238"/>
        <v>1.3</v>
      </c>
      <c r="BF451" s="438">
        <f t="shared" si="260"/>
        <v>0</v>
      </c>
      <c r="BG451" s="70">
        <v>4</v>
      </c>
      <c r="BH451" s="438">
        <f t="shared" si="239"/>
        <v>0.7</v>
      </c>
      <c r="BI451" s="442">
        <f t="shared" si="240"/>
        <v>1.3</v>
      </c>
      <c r="BJ451" s="438">
        <f t="shared" si="261"/>
        <v>0</v>
      </c>
      <c r="BK451" s="70">
        <v>4</v>
      </c>
      <c r="BL451" s="438">
        <f t="shared" si="241"/>
        <v>0.7</v>
      </c>
      <c r="BM451" s="442">
        <f t="shared" si="242"/>
        <v>1.3</v>
      </c>
      <c r="BN451" s="93">
        <v>0</v>
      </c>
      <c r="BO451" s="93">
        <f>+INDEX(FY2018_ALL_Targets!DV:DV,MATCH('Final Comp Values'!C451,FY2018_ALL_Targets!B:B,0))</f>
        <v>0</v>
      </c>
      <c r="BP451" s="93">
        <f>++INDEX(FY2018_ALL_Targets!DW:DW,MATCH('Final Comp Values'!C451,FY2018_ALL_Targets!B:B,0))</f>
        <v>0</v>
      </c>
      <c r="BQ451" s="539">
        <f>++INDEX(FY2018_ALL_Targets!DX:DX,MATCH('Final Comp Values'!$C451,FY2018_ALL_Targets!$B:$B,0))</f>
        <v>0</v>
      </c>
      <c r="BR451" s="437">
        <f t="shared" si="243"/>
        <v>0</v>
      </c>
      <c r="BS451" s="438">
        <f t="shared" si="244"/>
        <v>0</v>
      </c>
      <c r="BT451" s="543">
        <f t="shared" si="262"/>
        <v>0</v>
      </c>
      <c r="BU451" s="437">
        <f t="shared" si="263"/>
        <v>8</v>
      </c>
      <c r="BV451" s="438">
        <f t="shared" si="245"/>
        <v>611605.96380659251</v>
      </c>
      <c r="BW451" s="548">
        <f t="shared" si="264"/>
        <v>1.6496987187853728E-3</v>
      </c>
      <c r="BX451" s="437">
        <f t="shared" si="246"/>
        <v>0</v>
      </c>
      <c r="BY451" s="551">
        <f t="shared" si="247"/>
        <v>0</v>
      </c>
      <c r="BZ451" s="471">
        <f t="shared" si="265"/>
        <v>0</v>
      </c>
      <c r="CA451" s="469">
        <f t="shared" si="266"/>
        <v>611856.63</v>
      </c>
      <c r="CB451" s="471">
        <f t="shared" si="267"/>
        <v>611605.96380659251</v>
      </c>
      <c r="CC451" s="471">
        <f t="shared" si="268"/>
        <v>0</v>
      </c>
      <c r="CD451" s="474">
        <f t="shared" si="269"/>
        <v>0</v>
      </c>
      <c r="CE451" s="474">
        <f t="shared" si="270"/>
        <v>-250.66619340749457</v>
      </c>
      <c r="CF451" s="472">
        <f t="shared" si="271"/>
        <v>250.66619340749457</v>
      </c>
      <c r="CG451" s="473">
        <f t="shared" si="272"/>
        <v>0</v>
      </c>
    </row>
    <row r="452" spans="1:85" s="71" customFormat="1" ht="15.75" customHeight="1" x14ac:dyDescent="0.25">
      <c r="A452" s="124">
        <v>1021085</v>
      </c>
      <c r="B452" s="125">
        <v>4470</v>
      </c>
      <c r="C452" s="125">
        <v>675801</v>
      </c>
      <c r="D452" s="125" t="s">
        <v>1296</v>
      </c>
      <c r="E452" s="126" t="s">
        <v>686</v>
      </c>
      <c r="F452" s="126" t="s">
        <v>686</v>
      </c>
      <c r="G452" s="127" t="s">
        <v>1436</v>
      </c>
      <c r="H452" s="128" t="s">
        <v>1262</v>
      </c>
      <c r="I452" s="70" t="s">
        <v>35</v>
      </c>
      <c r="J452" s="70"/>
      <c r="K452" s="70"/>
      <c r="L452" s="70"/>
      <c r="M452" s="70" t="s">
        <v>35</v>
      </c>
      <c r="N452" s="77">
        <v>0.80992100756780649</v>
      </c>
      <c r="O452" s="70">
        <v>1021085</v>
      </c>
      <c r="P452" s="78">
        <v>14662</v>
      </c>
      <c r="Q452" s="79">
        <v>41640</v>
      </c>
      <c r="R452" s="79">
        <v>42004</v>
      </c>
      <c r="S452" s="78">
        <v>14662</v>
      </c>
      <c r="T452" s="80" t="s">
        <v>1263</v>
      </c>
      <c r="U452" s="61">
        <v>0</v>
      </c>
      <c r="V452" s="62">
        <v>1.4912717073250611E-3</v>
      </c>
      <c r="W452" s="30">
        <v>0</v>
      </c>
      <c r="X452" s="63">
        <v>0</v>
      </c>
      <c r="Y452" s="63">
        <v>0</v>
      </c>
      <c r="Z452" s="67">
        <v>23709.98</v>
      </c>
      <c r="AA452" s="68">
        <v>23709.98</v>
      </c>
      <c r="AB452" s="68">
        <v>23709.98</v>
      </c>
      <c r="AC452" s="68">
        <v>23709.98</v>
      </c>
      <c r="AD452" s="66">
        <v>94839.9</v>
      </c>
      <c r="AE452" s="67">
        <v>44032.81</v>
      </c>
      <c r="AF452" s="68">
        <v>44032.81</v>
      </c>
      <c r="AG452" s="68">
        <v>44032.81</v>
      </c>
      <c r="AH452" s="68">
        <v>44032.81</v>
      </c>
      <c r="AI452" s="66">
        <v>176131.25</v>
      </c>
      <c r="AJ452" s="69">
        <v>270971.15000000002</v>
      </c>
      <c r="AK452" s="406" t="s">
        <v>1296</v>
      </c>
      <c r="AL452" s="407">
        <v>78350.213597275724</v>
      </c>
      <c r="AM452" s="434">
        <f t="shared" si="248"/>
        <v>0</v>
      </c>
      <c r="AN452" s="435">
        <f t="shared" si="249"/>
        <v>101978.3870967742</v>
      </c>
      <c r="AO452" s="436">
        <f t="shared" si="250"/>
        <v>189388.44086021508</v>
      </c>
      <c r="AP452" s="437">
        <f t="shared" si="251"/>
        <v>0</v>
      </c>
      <c r="AQ452" s="438">
        <f t="shared" si="251"/>
        <v>1.3</v>
      </c>
      <c r="AR452" s="438">
        <f t="shared" si="251"/>
        <v>2.42</v>
      </c>
      <c r="AS452" s="443">
        <f t="shared" si="252"/>
        <v>3.7199999999999998</v>
      </c>
      <c r="AT452" s="437">
        <f t="shared" si="253"/>
        <v>0</v>
      </c>
      <c r="AU452" s="438">
        <f t="shared" si="254"/>
        <v>1.21</v>
      </c>
      <c r="AV452" s="438">
        <f t="shared" si="255"/>
        <v>2.25</v>
      </c>
      <c r="AW452" s="444">
        <f t="shared" si="256"/>
        <v>3.46</v>
      </c>
      <c r="AX452" s="441">
        <f t="shared" si="257"/>
        <v>0</v>
      </c>
      <c r="AY452" s="70">
        <f t="shared" si="258"/>
        <v>4</v>
      </c>
      <c r="AZ452" s="438">
        <f t="shared" ref="AZ452:AZ515" si="273">+IF(AY452=0,0,ROUND($AU452/AY452,$AZ$2))</f>
        <v>0.3</v>
      </c>
      <c r="BA452" s="442">
        <f t="shared" ref="BA452:BA515" si="274">+IF(AY452=0,0,ROUND($AV452/AY452,$AZ$2))</f>
        <v>0.56000000000000005</v>
      </c>
      <c r="BB452" s="438">
        <f t="shared" si="259"/>
        <v>0</v>
      </c>
      <c r="BC452" s="70">
        <v>4</v>
      </c>
      <c r="BD452" s="438">
        <f t="shared" si="237"/>
        <v>0.3</v>
      </c>
      <c r="BE452" s="442">
        <f t="shared" si="238"/>
        <v>0.56000000000000005</v>
      </c>
      <c r="BF452" s="438">
        <f t="shared" si="260"/>
        <v>0</v>
      </c>
      <c r="BG452" s="70">
        <v>4</v>
      </c>
      <c r="BH452" s="438">
        <f t="shared" si="239"/>
        <v>0.3</v>
      </c>
      <c r="BI452" s="442">
        <f t="shared" si="240"/>
        <v>0.56000000000000005</v>
      </c>
      <c r="BJ452" s="438">
        <f t="shared" si="261"/>
        <v>0</v>
      </c>
      <c r="BK452" s="70">
        <v>4</v>
      </c>
      <c r="BL452" s="438">
        <f t="shared" si="241"/>
        <v>0.3</v>
      </c>
      <c r="BM452" s="442">
        <f t="shared" si="242"/>
        <v>0.56000000000000005</v>
      </c>
      <c r="BN452" s="93">
        <v>0</v>
      </c>
      <c r="BO452" s="93">
        <f>+INDEX(FY2018_ALL_Targets!DV:DV,MATCH('Final Comp Values'!C452,FY2018_ALL_Targets!B:B,0))</f>
        <v>0</v>
      </c>
      <c r="BP452" s="93">
        <f>++INDEX(FY2018_ALL_Targets!DW:DW,MATCH('Final Comp Values'!C452,FY2018_ALL_Targets!B:B,0))</f>
        <v>0</v>
      </c>
      <c r="BQ452" s="539">
        <f>++INDEX(FY2018_ALL_Targets!DX:DX,MATCH('Final Comp Values'!$C452,FY2018_ALL_Targets!$B:$B,0))</f>
        <v>0</v>
      </c>
      <c r="BR452" s="437">
        <f t="shared" si="243"/>
        <v>0</v>
      </c>
      <c r="BS452" s="438">
        <f t="shared" si="244"/>
        <v>0</v>
      </c>
      <c r="BT452" s="543">
        <f t="shared" si="262"/>
        <v>0</v>
      </c>
      <c r="BU452" s="437">
        <f t="shared" si="263"/>
        <v>3.4400000000000004</v>
      </c>
      <c r="BV452" s="438">
        <f t="shared" si="245"/>
        <v>269524.73477462854</v>
      </c>
      <c r="BW452" s="548">
        <f t="shared" si="264"/>
        <v>7.2699521579432872E-4</v>
      </c>
      <c r="BX452" s="437">
        <f t="shared" si="246"/>
        <v>0</v>
      </c>
      <c r="BY452" s="551">
        <f t="shared" si="247"/>
        <v>0</v>
      </c>
      <c r="BZ452" s="471">
        <f t="shared" si="265"/>
        <v>0</v>
      </c>
      <c r="CA452" s="469">
        <f t="shared" si="266"/>
        <v>270971.15000000002</v>
      </c>
      <c r="CB452" s="471">
        <f t="shared" si="267"/>
        <v>269524.73477462854</v>
      </c>
      <c r="CC452" s="471">
        <f t="shared" si="268"/>
        <v>-1.9999999999999574E-2</v>
      </c>
      <c r="CD452" s="474">
        <f t="shared" si="269"/>
        <v>-1566.3072254334927</v>
      </c>
      <c r="CE452" s="474">
        <f t="shared" si="270"/>
        <v>-1446.4152253714856</v>
      </c>
      <c r="CF452" s="472">
        <f t="shared" si="271"/>
        <v>-119.89200006200713</v>
      </c>
      <c r="CG452" s="473">
        <f t="shared" si="272"/>
        <v>0</v>
      </c>
    </row>
    <row r="453" spans="1:85" s="71" customFormat="1" ht="15.75" customHeight="1" x14ac:dyDescent="0.25">
      <c r="A453" s="124">
        <v>1027111</v>
      </c>
      <c r="B453" s="125">
        <v>4621</v>
      </c>
      <c r="C453" s="125">
        <v>675867</v>
      </c>
      <c r="D453" s="125" t="s">
        <v>1298</v>
      </c>
      <c r="E453" s="126" t="s">
        <v>244</v>
      </c>
      <c r="F453" s="126" t="s">
        <v>1449</v>
      </c>
      <c r="G453" s="127" t="s">
        <v>1436</v>
      </c>
      <c r="H453" s="128" t="s">
        <v>1262</v>
      </c>
      <c r="I453" s="70" t="s">
        <v>35</v>
      </c>
      <c r="J453" s="70"/>
      <c r="K453" s="70"/>
      <c r="L453" s="70"/>
      <c r="M453" s="70" t="s">
        <v>35</v>
      </c>
      <c r="N453" s="77">
        <v>0.83219230184086412</v>
      </c>
      <c r="O453" s="70">
        <v>1001711</v>
      </c>
      <c r="P453" s="78">
        <v>16410</v>
      </c>
      <c r="Q453" s="79">
        <v>41640</v>
      </c>
      <c r="R453" s="79">
        <v>42004</v>
      </c>
      <c r="S453" s="78">
        <v>16410</v>
      </c>
      <c r="T453" s="80" t="s">
        <v>1263</v>
      </c>
      <c r="U453" s="61">
        <v>0</v>
      </c>
      <c r="V453" s="62">
        <v>1.6690607500480326E-3</v>
      </c>
      <c r="W453" s="30">
        <v>0</v>
      </c>
      <c r="X453" s="63">
        <v>0</v>
      </c>
      <c r="Y453" s="63">
        <v>0</v>
      </c>
      <c r="Z453" s="67">
        <v>26536.67</v>
      </c>
      <c r="AA453" s="68">
        <v>26536.67</v>
      </c>
      <c r="AB453" s="68">
        <v>26536.67</v>
      </c>
      <c r="AC453" s="68">
        <v>26536.67</v>
      </c>
      <c r="AD453" s="66">
        <v>106146.69</v>
      </c>
      <c r="AE453" s="67">
        <v>49282.39</v>
      </c>
      <c r="AF453" s="68">
        <v>49282.39</v>
      </c>
      <c r="AG453" s="68">
        <v>49282.39</v>
      </c>
      <c r="AH453" s="68">
        <v>49282.39</v>
      </c>
      <c r="AI453" s="66">
        <v>197129.57</v>
      </c>
      <c r="AJ453" s="69">
        <v>303276.26</v>
      </c>
      <c r="AK453" s="406" t="s">
        <v>1298</v>
      </c>
      <c r="AL453" s="407">
        <v>76450.745475824064</v>
      </c>
      <c r="AM453" s="434">
        <f t="shared" si="248"/>
        <v>0</v>
      </c>
      <c r="AN453" s="435">
        <f t="shared" si="249"/>
        <v>114136.22580645162</v>
      </c>
      <c r="AO453" s="436">
        <f t="shared" si="250"/>
        <v>211967.2795698925</v>
      </c>
      <c r="AP453" s="437">
        <f t="shared" si="251"/>
        <v>0</v>
      </c>
      <c r="AQ453" s="438">
        <f t="shared" si="251"/>
        <v>1.49</v>
      </c>
      <c r="AR453" s="438">
        <f t="shared" si="251"/>
        <v>2.77</v>
      </c>
      <c r="AS453" s="443">
        <f t="shared" si="252"/>
        <v>4.26</v>
      </c>
      <c r="AT453" s="437">
        <f t="shared" si="253"/>
        <v>0</v>
      </c>
      <c r="AU453" s="438">
        <f t="shared" si="254"/>
        <v>1.39</v>
      </c>
      <c r="AV453" s="438">
        <f t="shared" si="255"/>
        <v>2.58</v>
      </c>
      <c r="AW453" s="444">
        <f t="shared" si="256"/>
        <v>3.9699999999999998</v>
      </c>
      <c r="AX453" s="441">
        <f t="shared" si="257"/>
        <v>0</v>
      </c>
      <c r="AY453" s="70">
        <f t="shared" si="258"/>
        <v>4</v>
      </c>
      <c r="AZ453" s="438">
        <f t="shared" si="273"/>
        <v>0.35</v>
      </c>
      <c r="BA453" s="442">
        <f t="shared" si="274"/>
        <v>0.65</v>
      </c>
      <c r="BB453" s="438">
        <f t="shared" si="259"/>
        <v>0</v>
      </c>
      <c r="BC453" s="70">
        <v>4</v>
      </c>
      <c r="BD453" s="438">
        <f t="shared" ref="BD453:BD516" si="275">+ROUND($AU453/BC453,$BD$2)</f>
        <v>0.35</v>
      </c>
      <c r="BE453" s="442">
        <f t="shared" ref="BE453:BE518" si="276">+ROUND($AV453/BC453,$BD$2)</f>
        <v>0.65</v>
      </c>
      <c r="BF453" s="438">
        <f t="shared" si="260"/>
        <v>0</v>
      </c>
      <c r="BG453" s="70">
        <v>4</v>
      </c>
      <c r="BH453" s="438">
        <f t="shared" ref="BH453:BH516" si="277">+ROUND($AU453/BG453,$BD$2)</f>
        <v>0.35</v>
      </c>
      <c r="BI453" s="442">
        <f t="shared" ref="BI453:BI518" si="278">+ROUND($AV453/BG453,$BD$2)</f>
        <v>0.65</v>
      </c>
      <c r="BJ453" s="438">
        <f t="shared" si="261"/>
        <v>0</v>
      </c>
      <c r="BK453" s="70">
        <v>4</v>
      </c>
      <c r="BL453" s="438">
        <f t="shared" ref="BL453:BL516" si="279">+ROUND($AU453/BK453,$BD$2)</f>
        <v>0.35</v>
      </c>
      <c r="BM453" s="442">
        <f t="shared" ref="BM453:BM518" si="280">+ROUND($AV453/BK453,$BD$2)</f>
        <v>0.65</v>
      </c>
      <c r="BN453" s="93">
        <v>0</v>
      </c>
      <c r="BO453" s="93">
        <f>+INDEX(FY2018_ALL_Targets!DV:DV,MATCH('Final Comp Values'!C453,FY2018_ALL_Targets!B:B,0))</f>
        <v>0</v>
      </c>
      <c r="BP453" s="93">
        <f>++INDEX(FY2018_ALL_Targets!DW:DW,MATCH('Final Comp Values'!C453,FY2018_ALL_Targets!B:B,0))</f>
        <v>0</v>
      </c>
      <c r="BQ453" s="539">
        <f>++INDEX(FY2018_ALL_Targets!DX:DX,MATCH('Final Comp Values'!$C453,FY2018_ALL_Targets!$B:$B,0))</f>
        <v>0</v>
      </c>
      <c r="BR453" s="437">
        <f t="shared" ref="BR453:BR488" si="281">+IF(BQ453=4,AU453,BO453*AZ453)</f>
        <v>0</v>
      </c>
      <c r="BS453" s="438">
        <f t="shared" ref="BS453:BS488" si="282">IF(BQ453=4,AV453,+BP453*BA453)</f>
        <v>0</v>
      </c>
      <c r="BT453" s="543">
        <f t="shared" si="262"/>
        <v>0</v>
      </c>
      <c r="BU453" s="437">
        <f t="shared" si="263"/>
        <v>4</v>
      </c>
      <c r="BV453" s="438">
        <f t="shared" ref="BV453:BV516" si="283">+IF(BU453="",0,BU453*AL453)</f>
        <v>305802.98190329626</v>
      </c>
      <c r="BW453" s="548">
        <f t="shared" si="264"/>
        <v>8.248493593926864E-4</v>
      </c>
      <c r="BX453" s="437">
        <f t="shared" ref="BX453:BX516" si="284">+IF(BW453=0,0,ROUND(BW453*$BT$519,2))</f>
        <v>0</v>
      </c>
      <c r="BY453" s="551">
        <f t="shared" ref="BY453:BY516" si="285">+IF(BX453=0,0,ROUND(BX453/AL453,2))</f>
        <v>0</v>
      </c>
      <c r="BZ453" s="471">
        <f t="shared" si="265"/>
        <v>0</v>
      </c>
      <c r="CA453" s="469">
        <f t="shared" si="266"/>
        <v>303276.26</v>
      </c>
      <c r="CB453" s="471">
        <f t="shared" si="267"/>
        <v>305802.98190329626</v>
      </c>
      <c r="CC453" s="471">
        <f t="shared" si="268"/>
        <v>3.0000000000000249E-2</v>
      </c>
      <c r="CD453" s="474">
        <f t="shared" si="269"/>
        <v>2291.7601511335206</v>
      </c>
      <c r="CE453" s="474">
        <f t="shared" si="270"/>
        <v>2526.7219032962457</v>
      </c>
      <c r="CF453" s="472">
        <f t="shared" si="271"/>
        <v>-234.96175216272513</v>
      </c>
      <c r="CG453" s="473">
        <f t="shared" si="272"/>
        <v>0</v>
      </c>
    </row>
    <row r="454" spans="1:85" s="71" customFormat="1" ht="15.75" customHeight="1" x14ac:dyDescent="0.25">
      <c r="A454" s="124">
        <v>1027113</v>
      </c>
      <c r="B454" s="125">
        <v>4417</v>
      </c>
      <c r="C454" s="125">
        <v>675896</v>
      </c>
      <c r="D454" s="125" t="s">
        <v>1267</v>
      </c>
      <c r="E454" s="126" t="s">
        <v>214</v>
      </c>
      <c r="F454" s="126" t="s">
        <v>1450</v>
      </c>
      <c r="G454" s="127" t="s">
        <v>1436</v>
      </c>
      <c r="H454" s="128" t="s">
        <v>1262</v>
      </c>
      <c r="I454" s="70" t="s">
        <v>35</v>
      </c>
      <c r="J454" s="70"/>
      <c r="K454" s="70"/>
      <c r="L454" s="70"/>
      <c r="M454" s="70" t="s">
        <v>35</v>
      </c>
      <c r="N454" s="77">
        <v>0.89188250471370445</v>
      </c>
      <c r="O454" s="70">
        <v>1001928</v>
      </c>
      <c r="P454" s="78">
        <v>17975</v>
      </c>
      <c r="Q454" s="79">
        <v>41640</v>
      </c>
      <c r="R454" s="79">
        <v>41882</v>
      </c>
      <c r="S454" s="78">
        <v>26999</v>
      </c>
      <c r="T454" s="80" t="s">
        <v>1265</v>
      </c>
      <c r="U454" s="61">
        <v>0</v>
      </c>
      <c r="V454" s="62">
        <v>2.7460677142319822E-3</v>
      </c>
      <c r="W454" s="30">
        <v>0</v>
      </c>
      <c r="X454" s="63">
        <v>0</v>
      </c>
      <c r="Y454" s="63">
        <v>0</v>
      </c>
      <c r="Z454" s="67">
        <v>43660.19</v>
      </c>
      <c r="AA454" s="68">
        <v>43660.19</v>
      </c>
      <c r="AB454" s="68">
        <v>43660.19</v>
      </c>
      <c r="AC454" s="68">
        <v>43660.19</v>
      </c>
      <c r="AD454" s="66">
        <v>174640.74</v>
      </c>
      <c r="AE454" s="67">
        <v>81083.199999999997</v>
      </c>
      <c r="AF454" s="68">
        <v>81083.199999999997</v>
      </c>
      <c r="AG454" s="68">
        <v>81083.199999999997</v>
      </c>
      <c r="AH454" s="68">
        <v>81083.199999999997</v>
      </c>
      <c r="AI454" s="66">
        <v>324332.81</v>
      </c>
      <c r="AJ454" s="69">
        <v>498973.55</v>
      </c>
      <c r="AK454" s="406" t="s">
        <v>1267</v>
      </c>
      <c r="AL454" s="407">
        <v>54327.030754892119</v>
      </c>
      <c r="AM454" s="434">
        <f t="shared" ref="AM454:AM517" si="286">+Y454/(1-$AO$2)</f>
        <v>0</v>
      </c>
      <c r="AN454" s="435">
        <f t="shared" ref="AN454:AN517" si="287">+AD454/(1-$AO$2)</f>
        <v>187785.74193548388</v>
      </c>
      <c r="AO454" s="436">
        <f t="shared" ref="AO454:AO517" si="288">+AI454/(1-$AO$2)</f>
        <v>348744.95698924735</v>
      </c>
      <c r="AP454" s="437">
        <f t="shared" ref="AP454:AR485" si="289">+ROUND(AM454/$AL454,$AV$2)</f>
        <v>0</v>
      </c>
      <c r="AQ454" s="438">
        <f t="shared" si="289"/>
        <v>3.46</v>
      </c>
      <c r="AR454" s="438">
        <f t="shared" si="289"/>
        <v>6.42</v>
      </c>
      <c r="AS454" s="443">
        <f t="shared" ref="AS454:AS517" si="290">+AP454+AQ454+AR454</f>
        <v>9.879999999999999</v>
      </c>
      <c r="AT454" s="437">
        <f t="shared" ref="AT454:AT517" si="291">+ROUND(Y454/$AL454,$AV$2)</f>
        <v>0</v>
      </c>
      <c r="AU454" s="438">
        <f t="shared" ref="AU454:AU517" si="292">+ROUND(AD454/$AL454,$AV$2)</f>
        <v>3.21</v>
      </c>
      <c r="AV454" s="438">
        <f t="shared" ref="AV454:AV517" si="293">+ROUND(AI454/$AL454,$AV$2)</f>
        <v>5.97</v>
      </c>
      <c r="AW454" s="444">
        <f t="shared" ref="AW454:AW517" si="294">+AT454+AU454+AV454</f>
        <v>9.18</v>
      </c>
      <c r="AX454" s="441">
        <f t="shared" ref="AX454:AX517" si="295">+$AT454</f>
        <v>0</v>
      </c>
      <c r="AY454" s="70">
        <f t="shared" ref="AY454:AY517" si="296">4-BQ454</f>
        <v>4</v>
      </c>
      <c r="AZ454" s="438">
        <f t="shared" si="273"/>
        <v>0.8</v>
      </c>
      <c r="BA454" s="442">
        <f t="shared" si="274"/>
        <v>1.49</v>
      </c>
      <c r="BB454" s="438">
        <f t="shared" ref="BB454:BB517" si="297">+$AT454</f>
        <v>0</v>
      </c>
      <c r="BC454" s="70">
        <v>4</v>
      </c>
      <c r="BD454" s="438">
        <f t="shared" si="275"/>
        <v>0.8</v>
      </c>
      <c r="BE454" s="442">
        <f t="shared" si="276"/>
        <v>1.49</v>
      </c>
      <c r="BF454" s="438">
        <f t="shared" ref="BF454:BF517" si="298">+$AT454</f>
        <v>0</v>
      </c>
      <c r="BG454" s="70">
        <v>4</v>
      </c>
      <c r="BH454" s="438">
        <f t="shared" si="277"/>
        <v>0.8</v>
      </c>
      <c r="BI454" s="442">
        <f t="shared" si="278"/>
        <v>1.49</v>
      </c>
      <c r="BJ454" s="438">
        <f t="shared" ref="BJ454:BJ517" si="299">+$AT454</f>
        <v>0</v>
      </c>
      <c r="BK454" s="70">
        <v>4</v>
      </c>
      <c r="BL454" s="438">
        <f t="shared" si="279"/>
        <v>0.8</v>
      </c>
      <c r="BM454" s="442">
        <f t="shared" si="280"/>
        <v>1.49</v>
      </c>
      <c r="BN454" s="93">
        <v>0</v>
      </c>
      <c r="BO454" s="93">
        <f>+INDEX(FY2018_ALL_Targets!DV:DV,MATCH('Final Comp Values'!C454,FY2018_ALL_Targets!B:B,0))</f>
        <v>0</v>
      </c>
      <c r="BP454" s="93">
        <f>++INDEX(FY2018_ALL_Targets!DW:DW,MATCH('Final Comp Values'!C454,FY2018_ALL_Targets!B:B,0))</f>
        <v>0</v>
      </c>
      <c r="BQ454" s="539">
        <f>++INDEX(FY2018_ALL_Targets!DX:DX,MATCH('Final Comp Values'!$C454,FY2018_ALL_Targets!$B:$B,0))</f>
        <v>0</v>
      </c>
      <c r="BR454" s="437">
        <f t="shared" si="281"/>
        <v>0</v>
      </c>
      <c r="BS454" s="438">
        <f t="shared" si="282"/>
        <v>0</v>
      </c>
      <c r="BT454" s="543">
        <f t="shared" ref="BT454:BT517" si="300">+IF((BR454+BS454)=0,0,AL454*(BR454+BS454))</f>
        <v>0</v>
      </c>
      <c r="BU454" s="437">
        <f t="shared" ref="BU454:BU517" si="301">((AY454-BO454)*AZ454)+((AY454-BP454)*BA454)+AX454</f>
        <v>9.16</v>
      </c>
      <c r="BV454" s="438">
        <f t="shared" si="283"/>
        <v>497635.60171481181</v>
      </c>
      <c r="BW454" s="548">
        <f t="shared" ref="BW454:BW517" si="302">+BV454/$BV$519</f>
        <v>1.3422838611013299E-3</v>
      </c>
      <c r="BX454" s="437">
        <f t="shared" si="284"/>
        <v>0</v>
      </c>
      <c r="BY454" s="551">
        <f t="shared" si="285"/>
        <v>0</v>
      </c>
      <c r="BZ454" s="471">
        <f t="shared" ref="BZ454:BZ517" si="303">+BR454+BS454+BU454-AX454-AZ454-BA454-AZ454-BA454-AZ454-BA454-AZ454-BA454</f>
        <v>0</v>
      </c>
      <c r="CA454" s="469">
        <f t="shared" ref="CA454:CA517" si="304">+AJ454</f>
        <v>498973.55</v>
      </c>
      <c r="CB454" s="471">
        <f t="shared" ref="CB454:CB517" si="305">+BV454+BX454</f>
        <v>497635.60171481181</v>
      </c>
      <c r="CC454" s="471">
        <f t="shared" ref="CC454:CC517" si="306">+BY454+BU454-AW454</f>
        <v>-1.9999999999999574E-2</v>
      </c>
      <c r="CD454" s="474">
        <f t="shared" ref="CD454:CD517" si="307">+(CC454/AW454)*AJ454</f>
        <v>-1087.0883442265565</v>
      </c>
      <c r="CE454" s="474">
        <f t="shared" ref="CE454:CE517" si="308">+CB454-CA454</f>
        <v>-1337.9482851881767</v>
      </c>
      <c r="CF454" s="472">
        <f t="shared" ref="CF454:CF517" si="309">+CD454-CE454</f>
        <v>250.85994096162017</v>
      </c>
      <c r="CG454" s="473">
        <f t="shared" ref="CG454:CG517" si="310">+BT454/AJ454</f>
        <v>0</v>
      </c>
    </row>
    <row r="455" spans="1:85" s="71" customFormat="1" ht="15.75" customHeight="1" x14ac:dyDescent="0.25">
      <c r="A455" s="124">
        <v>1017861</v>
      </c>
      <c r="B455" s="125">
        <v>4555</v>
      </c>
      <c r="C455" s="125">
        <v>455986</v>
      </c>
      <c r="D455" s="125" t="s">
        <v>1296</v>
      </c>
      <c r="E455" s="126" t="s">
        <v>236</v>
      </c>
      <c r="F455" s="126" t="s">
        <v>1451</v>
      </c>
      <c r="G455" s="127" t="s">
        <v>1436</v>
      </c>
      <c r="H455" s="128" t="s">
        <v>1262</v>
      </c>
      <c r="I455" s="70" t="s">
        <v>35</v>
      </c>
      <c r="J455" s="70"/>
      <c r="K455" s="70"/>
      <c r="L455" s="70"/>
      <c r="M455" s="70" t="s">
        <v>35</v>
      </c>
      <c r="N455" s="77">
        <v>0.78582076353621866</v>
      </c>
      <c r="O455" s="70">
        <v>1017861</v>
      </c>
      <c r="P455" s="78">
        <v>31102</v>
      </c>
      <c r="Q455" s="79">
        <v>41640</v>
      </c>
      <c r="R455" s="79">
        <v>42004</v>
      </c>
      <c r="S455" s="78">
        <v>31102</v>
      </c>
      <c r="T455" s="80" t="s">
        <v>1263</v>
      </c>
      <c r="U455" s="61">
        <v>0</v>
      </c>
      <c r="V455" s="62">
        <v>3.1633837567333276E-3</v>
      </c>
      <c r="W455" s="30">
        <v>0</v>
      </c>
      <c r="X455" s="63">
        <v>0</v>
      </c>
      <c r="Y455" s="63">
        <v>0</v>
      </c>
      <c r="Z455" s="67">
        <v>50295.16</v>
      </c>
      <c r="AA455" s="68">
        <v>50295.16</v>
      </c>
      <c r="AB455" s="68">
        <v>50295.16</v>
      </c>
      <c r="AC455" s="68">
        <v>50295.16</v>
      </c>
      <c r="AD455" s="66">
        <v>201180.65</v>
      </c>
      <c r="AE455" s="67">
        <v>93405.3</v>
      </c>
      <c r="AF455" s="68">
        <v>93405.3</v>
      </c>
      <c r="AG455" s="68">
        <v>93405.3</v>
      </c>
      <c r="AH455" s="68">
        <v>93405.3</v>
      </c>
      <c r="AI455" s="66">
        <v>373621.21</v>
      </c>
      <c r="AJ455" s="69">
        <v>574801.86</v>
      </c>
      <c r="AK455" s="406" t="s">
        <v>1296</v>
      </c>
      <c r="AL455" s="407">
        <v>78350.213597275724</v>
      </c>
      <c r="AM455" s="434">
        <f t="shared" si="286"/>
        <v>0</v>
      </c>
      <c r="AN455" s="435">
        <f t="shared" si="287"/>
        <v>216323.27956989247</v>
      </c>
      <c r="AO455" s="436">
        <f t="shared" si="288"/>
        <v>401743.23655913986</v>
      </c>
      <c r="AP455" s="437">
        <f t="shared" si="289"/>
        <v>0</v>
      </c>
      <c r="AQ455" s="438">
        <f t="shared" si="289"/>
        <v>2.76</v>
      </c>
      <c r="AR455" s="438">
        <f t="shared" si="289"/>
        <v>5.13</v>
      </c>
      <c r="AS455" s="443">
        <f t="shared" si="290"/>
        <v>7.89</v>
      </c>
      <c r="AT455" s="437">
        <f t="shared" si="291"/>
        <v>0</v>
      </c>
      <c r="AU455" s="438">
        <f t="shared" si="292"/>
        <v>2.57</v>
      </c>
      <c r="AV455" s="438">
        <f t="shared" si="293"/>
        <v>4.7699999999999996</v>
      </c>
      <c r="AW455" s="444">
        <f t="shared" si="294"/>
        <v>7.34</v>
      </c>
      <c r="AX455" s="441">
        <f t="shared" si="295"/>
        <v>0</v>
      </c>
      <c r="AY455" s="70">
        <f t="shared" si="296"/>
        <v>4</v>
      </c>
      <c r="AZ455" s="438">
        <f t="shared" si="273"/>
        <v>0.64</v>
      </c>
      <c r="BA455" s="442">
        <f t="shared" si="274"/>
        <v>1.19</v>
      </c>
      <c r="BB455" s="438">
        <f t="shared" si="297"/>
        <v>0</v>
      </c>
      <c r="BC455" s="70">
        <v>4</v>
      </c>
      <c r="BD455" s="438">
        <f t="shared" si="275"/>
        <v>0.64</v>
      </c>
      <c r="BE455" s="442">
        <f t="shared" si="276"/>
        <v>1.19</v>
      </c>
      <c r="BF455" s="438">
        <f t="shared" si="298"/>
        <v>0</v>
      </c>
      <c r="BG455" s="70">
        <v>4</v>
      </c>
      <c r="BH455" s="438">
        <f t="shared" si="277"/>
        <v>0.64</v>
      </c>
      <c r="BI455" s="442">
        <f t="shared" si="278"/>
        <v>1.19</v>
      </c>
      <c r="BJ455" s="438">
        <f t="shared" si="299"/>
        <v>0</v>
      </c>
      <c r="BK455" s="70">
        <v>4</v>
      </c>
      <c r="BL455" s="438">
        <f t="shared" si="279"/>
        <v>0.64</v>
      </c>
      <c r="BM455" s="442">
        <f t="shared" si="280"/>
        <v>1.19</v>
      </c>
      <c r="BN455" s="93">
        <v>0</v>
      </c>
      <c r="BO455" s="93">
        <f>+INDEX(FY2018_ALL_Targets!DV:DV,MATCH('Final Comp Values'!C455,FY2018_ALL_Targets!B:B,0))</f>
        <v>0</v>
      </c>
      <c r="BP455" s="93">
        <f>++INDEX(FY2018_ALL_Targets!DW:DW,MATCH('Final Comp Values'!C455,FY2018_ALL_Targets!B:B,0))</f>
        <v>0</v>
      </c>
      <c r="BQ455" s="539">
        <f>++INDEX(FY2018_ALL_Targets!DX:DX,MATCH('Final Comp Values'!$C455,FY2018_ALL_Targets!$B:$B,0))</f>
        <v>0</v>
      </c>
      <c r="BR455" s="437">
        <f t="shared" si="281"/>
        <v>0</v>
      </c>
      <c r="BS455" s="438">
        <f t="shared" si="282"/>
        <v>0</v>
      </c>
      <c r="BT455" s="543">
        <f t="shared" si="300"/>
        <v>0</v>
      </c>
      <c r="BU455" s="437">
        <f t="shared" si="301"/>
        <v>7.32</v>
      </c>
      <c r="BV455" s="438">
        <f t="shared" si="283"/>
        <v>573523.56353205827</v>
      </c>
      <c r="BW455" s="548">
        <f t="shared" si="302"/>
        <v>1.546978191748397E-3</v>
      </c>
      <c r="BX455" s="437">
        <f t="shared" si="284"/>
        <v>0</v>
      </c>
      <c r="BY455" s="551">
        <f t="shared" si="285"/>
        <v>0</v>
      </c>
      <c r="BZ455" s="471">
        <f t="shared" si="303"/>
        <v>0</v>
      </c>
      <c r="CA455" s="469">
        <f t="shared" si="304"/>
        <v>574801.86</v>
      </c>
      <c r="CB455" s="471">
        <f t="shared" si="305"/>
        <v>573523.56353205827</v>
      </c>
      <c r="CC455" s="471">
        <f t="shared" si="306"/>
        <v>-1.9999999999999574E-2</v>
      </c>
      <c r="CD455" s="474">
        <f t="shared" si="307"/>
        <v>-1566.217602179803</v>
      </c>
      <c r="CE455" s="474">
        <f t="shared" si="308"/>
        <v>-1278.29646794172</v>
      </c>
      <c r="CF455" s="472">
        <f t="shared" si="309"/>
        <v>-287.92113423808291</v>
      </c>
      <c r="CG455" s="473">
        <f t="shared" si="310"/>
        <v>0</v>
      </c>
    </row>
    <row r="456" spans="1:85" s="71" customFormat="1" ht="15.75" customHeight="1" x14ac:dyDescent="0.25">
      <c r="A456" s="124">
        <v>1004521</v>
      </c>
      <c r="B456" s="125">
        <v>4292</v>
      </c>
      <c r="C456" s="125">
        <v>675297</v>
      </c>
      <c r="D456" s="125" t="s">
        <v>1279</v>
      </c>
      <c r="E456" s="126" t="s">
        <v>624</v>
      </c>
      <c r="F456" s="126" t="s">
        <v>624</v>
      </c>
      <c r="G456" s="127" t="s">
        <v>1436</v>
      </c>
      <c r="H456" s="128" t="s">
        <v>1262</v>
      </c>
      <c r="I456" s="70" t="s">
        <v>35</v>
      </c>
      <c r="J456" s="70"/>
      <c r="K456" s="70"/>
      <c r="L456" s="70"/>
      <c r="M456" s="70" t="s">
        <v>35</v>
      </c>
      <c r="N456" s="77">
        <v>0.88880883765609986</v>
      </c>
      <c r="O456" s="70">
        <v>1004521</v>
      </c>
      <c r="P456" s="78">
        <v>11103</v>
      </c>
      <c r="Q456" s="79">
        <v>41640</v>
      </c>
      <c r="R456" s="79">
        <v>42004</v>
      </c>
      <c r="S456" s="78">
        <v>11103</v>
      </c>
      <c r="T456" s="80" t="s">
        <v>1263</v>
      </c>
      <c r="U456" s="61">
        <v>0</v>
      </c>
      <c r="V456" s="62">
        <v>1.1292858932226268E-3</v>
      </c>
      <c r="W456" s="30">
        <v>0</v>
      </c>
      <c r="X456" s="63">
        <v>0</v>
      </c>
      <c r="Y456" s="63">
        <v>0</v>
      </c>
      <c r="Z456" s="67">
        <v>17954.7</v>
      </c>
      <c r="AA456" s="68">
        <v>17954.7</v>
      </c>
      <c r="AB456" s="68">
        <v>17954.7</v>
      </c>
      <c r="AC456" s="68">
        <v>17954.7</v>
      </c>
      <c r="AD456" s="66">
        <v>71818.81</v>
      </c>
      <c r="AE456" s="67">
        <v>33344.449999999997</v>
      </c>
      <c r="AF456" s="68">
        <v>33344.449999999997</v>
      </c>
      <c r="AG456" s="68">
        <v>33344.449999999997</v>
      </c>
      <c r="AH456" s="68">
        <v>33344.449999999997</v>
      </c>
      <c r="AI456" s="66">
        <v>133377.79999999999</v>
      </c>
      <c r="AJ456" s="69">
        <v>205196.61</v>
      </c>
      <c r="AK456" s="406" t="s">
        <v>1279</v>
      </c>
      <c r="AL456" s="407">
        <v>94768.848117955305</v>
      </c>
      <c r="AM456" s="434">
        <f t="shared" si="286"/>
        <v>0</v>
      </c>
      <c r="AN456" s="435">
        <f t="shared" si="287"/>
        <v>77224.526881720434</v>
      </c>
      <c r="AO456" s="436">
        <f t="shared" si="288"/>
        <v>143416.98924731184</v>
      </c>
      <c r="AP456" s="437">
        <f t="shared" si="289"/>
        <v>0</v>
      </c>
      <c r="AQ456" s="438">
        <f t="shared" si="289"/>
        <v>0.81</v>
      </c>
      <c r="AR456" s="438">
        <f t="shared" si="289"/>
        <v>1.51</v>
      </c>
      <c r="AS456" s="443">
        <f t="shared" si="290"/>
        <v>2.3200000000000003</v>
      </c>
      <c r="AT456" s="437">
        <f t="shared" si="291"/>
        <v>0</v>
      </c>
      <c r="AU456" s="438">
        <f t="shared" si="292"/>
        <v>0.76</v>
      </c>
      <c r="AV456" s="438">
        <f t="shared" si="293"/>
        <v>1.41</v>
      </c>
      <c r="AW456" s="444">
        <f t="shared" si="294"/>
        <v>2.17</v>
      </c>
      <c r="AX456" s="441">
        <f t="shared" si="295"/>
        <v>0</v>
      </c>
      <c r="AY456" s="70">
        <f t="shared" si="296"/>
        <v>4</v>
      </c>
      <c r="AZ456" s="438">
        <f t="shared" si="273"/>
        <v>0.19</v>
      </c>
      <c r="BA456" s="442">
        <f t="shared" si="274"/>
        <v>0.35</v>
      </c>
      <c r="BB456" s="438">
        <f t="shared" si="297"/>
        <v>0</v>
      </c>
      <c r="BC456" s="70">
        <v>4</v>
      </c>
      <c r="BD456" s="438">
        <f t="shared" si="275"/>
        <v>0.19</v>
      </c>
      <c r="BE456" s="442">
        <f t="shared" si="276"/>
        <v>0.35</v>
      </c>
      <c r="BF456" s="438">
        <f t="shared" si="298"/>
        <v>0</v>
      </c>
      <c r="BG456" s="70">
        <v>4</v>
      </c>
      <c r="BH456" s="438">
        <f t="shared" si="277"/>
        <v>0.19</v>
      </c>
      <c r="BI456" s="442">
        <f t="shared" si="278"/>
        <v>0.35</v>
      </c>
      <c r="BJ456" s="438">
        <f t="shared" si="299"/>
        <v>0</v>
      </c>
      <c r="BK456" s="70">
        <v>4</v>
      </c>
      <c r="BL456" s="438">
        <f t="shared" si="279"/>
        <v>0.19</v>
      </c>
      <c r="BM456" s="442">
        <f t="shared" si="280"/>
        <v>0.35</v>
      </c>
      <c r="BN456" s="93">
        <v>0</v>
      </c>
      <c r="BO456" s="93">
        <f>+INDEX(FY2018_ALL_Targets!DV:DV,MATCH('Final Comp Values'!C456,FY2018_ALL_Targets!B:B,0))</f>
        <v>0</v>
      </c>
      <c r="BP456" s="93">
        <f>++INDEX(FY2018_ALL_Targets!DW:DW,MATCH('Final Comp Values'!C456,FY2018_ALL_Targets!B:B,0))</f>
        <v>0</v>
      </c>
      <c r="BQ456" s="539">
        <f>++INDEX(FY2018_ALL_Targets!DX:DX,MATCH('Final Comp Values'!$C456,FY2018_ALL_Targets!$B:$B,0))</f>
        <v>0</v>
      </c>
      <c r="BR456" s="437">
        <f t="shared" si="281"/>
        <v>0</v>
      </c>
      <c r="BS456" s="438">
        <f t="shared" si="282"/>
        <v>0</v>
      </c>
      <c r="BT456" s="543">
        <f t="shared" si="300"/>
        <v>0</v>
      </c>
      <c r="BU456" s="437">
        <f t="shared" si="301"/>
        <v>2.16</v>
      </c>
      <c r="BV456" s="438">
        <f t="shared" si="283"/>
        <v>204700.71193478347</v>
      </c>
      <c r="BW456" s="548">
        <f t="shared" si="302"/>
        <v>5.5214390015342419E-4</v>
      </c>
      <c r="BX456" s="437">
        <f t="shared" si="284"/>
        <v>0</v>
      </c>
      <c r="BY456" s="551">
        <f t="shared" si="285"/>
        <v>0</v>
      </c>
      <c r="BZ456" s="471">
        <f>+BR456+BS456+BU456-AX456-AZ456-BA456-AZ456-BA456-AZ456-BA456</f>
        <v>0.54000000000000015</v>
      </c>
      <c r="CA456" s="469">
        <f t="shared" si="304"/>
        <v>205196.61</v>
      </c>
      <c r="CB456" s="471">
        <f t="shared" si="305"/>
        <v>204700.71193478347</v>
      </c>
      <c r="CC456" s="471">
        <f t="shared" si="306"/>
        <v>-9.9999999999997868E-3</v>
      </c>
      <c r="CD456" s="474">
        <f t="shared" si="307"/>
        <v>-945.60649769583233</v>
      </c>
      <c r="CE456" s="474">
        <f t="shared" si="308"/>
        <v>-495.89806521651917</v>
      </c>
      <c r="CF456" s="472">
        <f t="shared" si="309"/>
        <v>-449.70843247931316</v>
      </c>
      <c r="CG456" s="473">
        <f t="shared" si="310"/>
        <v>0</v>
      </c>
    </row>
    <row r="457" spans="1:85" s="71" customFormat="1" ht="15.75" customHeight="1" x14ac:dyDescent="0.25">
      <c r="A457" s="124">
        <v>1004877</v>
      </c>
      <c r="B457" s="125">
        <v>4884</v>
      </c>
      <c r="C457" s="125">
        <v>675374</v>
      </c>
      <c r="D457" s="125" t="s">
        <v>1298</v>
      </c>
      <c r="E457" s="126" t="s">
        <v>859</v>
      </c>
      <c r="F457" s="126" t="s">
        <v>859</v>
      </c>
      <c r="G457" s="127" t="s">
        <v>1436</v>
      </c>
      <c r="H457" s="128" t="s">
        <v>1262</v>
      </c>
      <c r="I457" s="70" t="s">
        <v>35</v>
      </c>
      <c r="J457" s="70"/>
      <c r="K457" s="70"/>
      <c r="L457" s="70"/>
      <c r="M457" s="70" t="s">
        <v>35</v>
      </c>
      <c r="N457" s="77">
        <v>0.88627846641683483</v>
      </c>
      <c r="O457" s="70">
        <v>1004877</v>
      </c>
      <c r="P457" s="78">
        <v>18447</v>
      </c>
      <c r="Q457" s="79">
        <v>41640</v>
      </c>
      <c r="R457" s="79">
        <v>42004</v>
      </c>
      <c r="S457" s="78">
        <v>18447</v>
      </c>
      <c r="T457" s="80" t="s">
        <v>1263</v>
      </c>
      <c r="U457" s="61">
        <v>0</v>
      </c>
      <c r="V457" s="62">
        <v>1.8762439766079255E-3</v>
      </c>
      <c r="W457" s="30">
        <v>0</v>
      </c>
      <c r="X457" s="63">
        <v>0</v>
      </c>
      <c r="Y457" s="63">
        <v>0</v>
      </c>
      <c r="Z457" s="67">
        <v>29830.720000000001</v>
      </c>
      <c r="AA457" s="68">
        <v>29830.720000000001</v>
      </c>
      <c r="AB457" s="68">
        <v>29830.720000000001</v>
      </c>
      <c r="AC457" s="68">
        <v>29830.720000000001</v>
      </c>
      <c r="AD457" s="66">
        <v>119322.86</v>
      </c>
      <c r="AE457" s="67">
        <v>55399.9</v>
      </c>
      <c r="AF457" s="68">
        <v>55399.9</v>
      </c>
      <c r="AG457" s="68">
        <v>55399.9</v>
      </c>
      <c r="AH457" s="68">
        <v>55399.9</v>
      </c>
      <c r="AI457" s="66">
        <v>221599.59</v>
      </c>
      <c r="AJ457" s="69">
        <v>340922.45</v>
      </c>
      <c r="AK457" s="406" t="s">
        <v>1298</v>
      </c>
      <c r="AL457" s="407">
        <v>76450.745475824064</v>
      </c>
      <c r="AM457" s="434">
        <f t="shared" si="286"/>
        <v>0</v>
      </c>
      <c r="AN457" s="435">
        <f t="shared" si="287"/>
        <v>128304.15053763441</v>
      </c>
      <c r="AO457" s="436">
        <f t="shared" si="288"/>
        <v>238279.12903225809</v>
      </c>
      <c r="AP457" s="437">
        <f t="shared" si="289"/>
        <v>0</v>
      </c>
      <c r="AQ457" s="438">
        <f t="shared" si="289"/>
        <v>1.68</v>
      </c>
      <c r="AR457" s="438">
        <f t="shared" si="289"/>
        <v>3.12</v>
      </c>
      <c r="AS457" s="443">
        <f t="shared" si="290"/>
        <v>4.8</v>
      </c>
      <c r="AT457" s="437">
        <f t="shared" si="291"/>
        <v>0</v>
      </c>
      <c r="AU457" s="438">
        <f t="shared" si="292"/>
        <v>1.56</v>
      </c>
      <c r="AV457" s="438">
        <f t="shared" si="293"/>
        <v>2.9</v>
      </c>
      <c r="AW457" s="444">
        <f t="shared" si="294"/>
        <v>4.46</v>
      </c>
      <c r="AX457" s="441">
        <f t="shared" si="295"/>
        <v>0</v>
      </c>
      <c r="AY457" s="70">
        <f t="shared" si="296"/>
        <v>4</v>
      </c>
      <c r="AZ457" s="438">
        <f t="shared" si="273"/>
        <v>0.39</v>
      </c>
      <c r="BA457" s="442">
        <f t="shared" si="274"/>
        <v>0.73</v>
      </c>
      <c r="BB457" s="438">
        <f t="shared" si="297"/>
        <v>0</v>
      </c>
      <c r="BC457" s="70">
        <v>4</v>
      </c>
      <c r="BD457" s="438">
        <f t="shared" si="275"/>
        <v>0.39</v>
      </c>
      <c r="BE457" s="442">
        <f t="shared" si="276"/>
        <v>0.73</v>
      </c>
      <c r="BF457" s="438">
        <f t="shared" si="298"/>
        <v>0</v>
      </c>
      <c r="BG457" s="70">
        <v>4</v>
      </c>
      <c r="BH457" s="438">
        <f t="shared" si="277"/>
        <v>0.39</v>
      </c>
      <c r="BI457" s="442">
        <f t="shared" si="278"/>
        <v>0.73</v>
      </c>
      <c r="BJ457" s="438">
        <f t="shared" si="299"/>
        <v>0</v>
      </c>
      <c r="BK457" s="70">
        <v>4</v>
      </c>
      <c r="BL457" s="438">
        <f t="shared" si="279"/>
        <v>0.39</v>
      </c>
      <c r="BM457" s="442">
        <f t="shared" si="280"/>
        <v>0.73</v>
      </c>
      <c r="BN457" s="93">
        <v>0</v>
      </c>
      <c r="BO457" s="93">
        <f>+INDEX(FY2018_ALL_Targets!DV:DV,MATCH('Final Comp Values'!C457,FY2018_ALL_Targets!B:B,0))</f>
        <v>0</v>
      </c>
      <c r="BP457" s="93">
        <f>++INDEX(FY2018_ALL_Targets!DW:DW,MATCH('Final Comp Values'!C457,FY2018_ALL_Targets!B:B,0))</f>
        <v>0</v>
      </c>
      <c r="BQ457" s="539">
        <f>++INDEX(FY2018_ALL_Targets!DX:DX,MATCH('Final Comp Values'!$C457,FY2018_ALL_Targets!$B:$B,0))</f>
        <v>0</v>
      </c>
      <c r="BR457" s="437">
        <f t="shared" si="281"/>
        <v>0</v>
      </c>
      <c r="BS457" s="438">
        <f t="shared" si="282"/>
        <v>0</v>
      </c>
      <c r="BT457" s="543">
        <f t="shared" si="300"/>
        <v>0</v>
      </c>
      <c r="BU457" s="437">
        <f t="shared" si="301"/>
        <v>4.4800000000000004</v>
      </c>
      <c r="BV457" s="438">
        <f t="shared" si="283"/>
        <v>342499.33973169181</v>
      </c>
      <c r="BW457" s="548">
        <f t="shared" si="302"/>
        <v>9.2383128251980883E-4</v>
      </c>
      <c r="BX457" s="437">
        <f t="shared" si="284"/>
        <v>0</v>
      </c>
      <c r="BY457" s="551">
        <f t="shared" si="285"/>
        <v>0</v>
      </c>
      <c r="BZ457" s="471">
        <f t="shared" si="303"/>
        <v>0</v>
      </c>
      <c r="CA457" s="469">
        <f t="shared" si="304"/>
        <v>340922.45</v>
      </c>
      <c r="CB457" s="471">
        <f t="shared" si="305"/>
        <v>342499.33973169181</v>
      </c>
      <c r="CC457" s="471">
        <f t="shared" si="306"/>
        <v>2.0000000000000462E-2</v>
      </c>
      <c r="CD457" s="474">
        <f t="shared" si="307"/>
        <v>1528.8002242152822</v>
      </c>
      <c r="CE457" s="474">
        <f t="shared" si="308"/>
        <v>1576.889731691801</v>
      </c>
      <c r="CF457" s="472">
        <f t="shared" si="309"/>
        <v>-48.089507476518747</v>
      </c>
      <c r="CG457" s="473">
        <f t="shared" si="310"/>
        <v>0</v>
      </c>
    </row>
    <row r="458" spans="1:85" s="71" customFormat="1" ht="15.75" customHeight="1" x14ac:dyDescent="0.25">
      <c r="A458" s="124">
        <v>1018522</v>
      </c>
      <c r="B458" s="125">
        <v>4449</v>
      </c>
      <c r="C458" s="125">
        <v>676173</v>
      </c>
      <c r="D458" s="125" t="s">
        <v>1286</v>
      </c>
      <c r="E458" s="126" t="s">
        <v>220</v>
      </c>
      <c r="F458" s="126" t="s">
        <v>1452</v>
      </c>
      <c r="G458" s="127" t="s">
        <v>1436</v>
      </c>
      <c r="H458" s="128" t="s">
        <v>1262</v>
      </c>
      <c r="I458" s="70" t="s">
        <v>35</v>
      </c>
      <c r="J458" s="70"/>
      <c r="K458" s="70"/>
      <c r="L458" s="70"/>
      <c r="M458" s="70" t="s">
        <v>35</v>
      </c>
      <c r="N458" s="77">
        <v>0.8858036984352774</v>
      </c>
      <c r="O458" s="70">
        <v>1018522</v>
      </c>
      <c r="P458" s="78">
        <v>15568</v>
      </c>
      <c r="Q458" s="79">
        <v>41640</v>
      </c>
      <c r="R458" s="79">
        <v>42004</v>
      </c>
      <c r="S458" s="78">
        <v>15568</v>
      </c>
      <c r="T458" s="80" t="s">
        <v>1263</v>
      </c>
      <c r="U458" s="61">
        <v>0</v>
      </c>
      <c r="V458" s="62">
        <v>1.5834209480041299E-3</v>
      </c>
      <c r="W458" s="30">
        <v>0</v>
      </c>
      <c r="X458" s="63">
        <v>0</v>
      </c>
      <c r="Y458" s="63">
        <v>0</v>
      </c>
      <c r="Z458" s="67">
        <v>25175.07</v>
      </c>
      <c r="AA458" s="68">
        <v>25175.07</v>
      </c>
      <c r="AB458" s="68">
        <v>25175.07</v>
      </c>
      <c r="AC458" s="68">
        <v>25175.07</v>
      </c>
      <c r="AD458" s="66">
        <v>100700.29</v>
      </c>
      <c r="AE458" s="67">
        <v>46753.71</v>
      </c>
      <c r="AF458" s="68">
        <v>46753.71</v>
      </c>
      <c r="AG458" s="68">
        <v>46753.71</v>
      </c>
      <c r="AH458" s="68">
        <v>46753.71</v>
      </c>
      <c r="AI458" s="66">
        <v>187014.82</v>
      </c>
      <c r="AJ458" s="69">
        <v>287715.11</v>
      </c>
      <c r="AK458" s="406" t="s">
        <v>1286</v>
      </c>
      <c r="AL458" s="407">
        <v>25579.847310249148</v>
      </c>
      <c r="AM458" s="434">
        <f t="shared" si="286"/>
        <v>0</v>
      </c>
      <c r="AN458" s="435">
        <f t="shared" si="287"/>
        <v>108279.8817204301</v>
      </c>
      <c r="AO458" s="436">
        <f t="shared" si="288"/>
        <v>201091.20430107528</v>
      </c>
      <c r="AP458" s="437">
        <f t="shared" si="289"/>
        <v>0</v>
      </c>
      <c r="AQ458" s="438">
        <f t="shared" si="289"/>
        <v>4.2300000000000004</v>
      </c>
      <c r="AR458" s="438">
        <f t="shared" si="289"/>
        <v>7.86</v>
      </c>
      <c r="AS458" s="443">
        <f t="shared" si="290"/>
        <v>12.09</v>
      </c>
      <c r="AT458" s="437">
        <f t="shared" si="291"/>
        <v>0</v>
      </c>
      <c r="AU458" s="438">
        <f t="shared" si="292"/>
        <v>3.94</v>
      </c>
      <c r="AV458" s="438">
        <f t="shared" si="293"/>
        <v>7.31</v>
      </c>
      <c r="AW458" s="444">
        <f t="shared" si="294"/>
        <v>11.25</v>
      </c>
      <c r="AX458" s="441">
        <f t="shared" si="295"/>
        <v>0</v>
      </c>
      <c r="AY458" s="70">
        <f t="shared" si="296"/>
        <v>4</v>
      </c>
      <c r="AZ458" s="438">
        <f t="shared" si="273"/>
        <v>0.99</v>
      </c>
      <c r="BA458" s="442">
        <f t="shared" si="274"/>
        <v>1.83</v>
      </c>
      <c r="BB458" s="438">
        <f t="shared" si="297"/>
        <v>0</v>
      </c>
      <c r="BC458" s="70">
        <v>4</v>
      </c>
      <c r="BD458" s="438">
        <f t="shared" si="275"/>
        <v>0.99</v>
      </c>
      <c r="BE458" s="442">
        <f t="shared" si="276"/>
        <v>1.83</v>
      </c>
      <c r="BF458" s="438">
        <f t="shared" si="298"/>
        <v>0</v>
      </c>
      <c r="BG458" s="70">
        <v>4</v>
      </c>
      <c r="BH458" s="438">
        <f t="shared" si="277"/>
        <v>0.99</v>
      </c>
      <c r="BI458" s="442">
        <f t="shared" si="278"/>
        <v>1.83</v>
      </c>
      <c r="BJ458" s="438">
        <f t="shared" si="299"/>
        <v>0</v>
      </c>
      <c r="BK458" s="70">
        <v>4</v>
      </c>
      <c r="BL458" s="438">
        <f t="shared" si="279"/>
        <v>0.99</v>
      </c>
      <c r="BM458" s="442">
        <f t="shared" si="280"/>
        <v>1.83</v>
      </c>
      <c r="BN458" s="93">
        <v>0</v>
      </c>
      <c r="BO458" s="93">
        <f>+INDEX(FY2018_ALL_Targets!DV:DV,MATCH('Final Comp Values'!C458,FY2018_ALL_Targets!B:B,0))</f>
        <v>0</v>
      </c>
      <c r="BP458" s="93">
        <f>++INDEX(FY2018_ALL_Targets!DW:DW,MATCH('Final Comp Values'!C458,FY2018_ALL_Targets!B:B,0))</f>
        <v>0</v>
      </c>
      <c r="BQ458" s="539">
        <f>++INDEX(FY2018_ALL_Targets!DX:DX,MATCH('Final Comp Values'!$C458,FY2018_ALL_Targets!$B:$B,0))</f>
        <v>0</v>
      </c>
      <c r="BR458" s="437">
        <f t="shared" si="281"/>
        <v>0</v>
      </c>
      <c r="BS458" s="438">
        <f t="shared" si="282"/>
        <v>0</v>
      </c>
      <c r="BT458" s="543">
        <f t="shared" si="300"/>
        <v>0</v>
      </c>
      <c r="BU458" s="437">
        <f t="shared" si="301"/>
        <v>11.280000000000001</v>
      </c>
      <c r="BV458" s="438">
        <f t="shared" si="283"/>
        <v>288540.6776596104</v>
      </c>
      <c r="BW458" s="548">
        <f t="shared" si="302"/>
        <v>7.782873523500323E-4</v>
      </c>
      <c r="BX458" s="437">
        <f t="shared" si="284"/>
        <v>0</v>
      </c>
      <c r="BY458" s="551">
        <f t="shared" si="285"/>
        <v>0</v>
      </c>
      <c r="BZ458" s="471">
        <f t="shared" si="303"/>
        <v>0</v>
      </c>
      <c r="CA458" s="469">
        <f t="shared" si="304"/>
        <v>287715.11</v>
      </c>
      <c r="CB458" s="471">
        <f t="shared" si="305"/>
        <v>288540.6776596104</v>
      </c>
      <c r="CC458" s="471">
        <f t="shared" si="306"/>
        <v>3.0000000000001137E-2</v>
      </c>
      <c r="CD458" s="474">
        <f t="shared" si="307"/>
        <v>767.24029333336239</v>
      </c>
      <c r="CE458" s="474">
        <f t="shared" si="308"/>
        <v>825.56765961041674</v>
      </c>
      <c r="CF458" s="472">
        <f t="shared" si="309"/>
        <v>-58.327366277054352</v>
      </c>
      <c r="CG458" s="473">
        <f t="shared" si="310"/>
        <v>0</v>
      </c>
    </row>
    <row r="459" spans="1:85" s="71" customFormat="1" ht="15.75" customHeight="1" x14ac:dyDescent="0.25">
      <c r="A459" s="124">
        <v>1016127</v>
      </c>
      <c r="B459" s="125">
        <v>4149</v>
      </c>
      <c r="C459" s="125">
        <v>675295</v>
      </c>
      <c r="D459" s="125" t="s">
        <v>1267</v>
      </c>
      <c r="E459" s="126" t="s">
        <v>584</v>
      </c>
      <c r="F459" s="126" t="s">
        <v>1453</v>
      </c>
      <c r="G459" s="127" t="s">
        <v>1436</v>
      </c>
      <c r="H459" s="128" t="s">
        <v>1262</v>
      </c>
      <c r="I459" s="70" t="s">
        <v>35</v>
      </c>
      <c r="J459" s="70"/>
      <c r="K459" s="70"/>
      <c r="L459" s="70"/>
      <c r="M459" s="70" t="s">
        <v>35</v>
      </c>
      <c r="N459" s="77">
        <v>0.78018854517030656</v>
      </c>
      <c r="O459" s="70">
        <v>1016127</v>
      </c>
      <c r="P459" s="78">
        <v>16469</v>
      </c>
      <c r="Q459" s="79">
        <v>41640</v>
      </c>
      <c r="R459" s="79">
        <v>42004</v>
      </c>
      <c r="S459" s="78">
        <v>16469</v>
      </c>
      <c r="T459" s="80" t="s">
        <v>1263</v>
      </c>
      <c r="U459" s="61">
        <v>0</v>
      </c>
      <c r="V459" s="62">
        <v>1.6750616387898262E-3</v>
      </c>
      <c r="W459" s="30">
        <v>0</v>
      </c>
      <c r="X459" s="63">
        <v>0</v>
      </c>
      <c r="Y459" s="63">
        <v>0</v>
      </c>
      <c r="Z459" s="67">
        <v>26632.080000000002</v>
      </c>
      <c r="AA459" s="68">
        <v>26632.080000000002</v>
      </c>
      <c r="AB459" s="68">
        <v>26632.080000000002</v>
      </c>
      <c r="AC459" s="68">
        <v>26632.080000000002</v>
      </c>
      <c r="AD459" s="66">
        <v>106528.33</v>
      </c>
      <c r="AE459" s="67">
        <v>49459.58</v>
      </c>
      <c r="AF459" s="68">
        <v>49459.58</v>
      </c>
      <c r="AG459" s="68">
        <v>49459.58</v>
      </c>
      <c r="AH459" s="68">
        <v>49459.58</v>
      </c>
      <c r="AI459" s="66">
        <v>197838.33</v>
      </c>
      <c r="AJ459" s="69">
        <v>304366.65999999997</v>
      </c>
      <c r="AK459" s="406" t="s">
        <v>1267</v>
      </c>
      <c r="AL459" s="407">
        <v>54327.030754892119</v>
      </c>
      <c r="AM459" s="434">
        <f t="shared" si="286"/>
        <v>0</v>
      </c>
      <c r="AN459" s="435">
        <f t="shared" si="287"/>
        <v>114546.59139784948</v>
      </c>
      <c r="AO459" s="436">
        <f t="shared" si="288"/>
        <v>212729.38709677418</v>
      </c>
      <c r="AP459" s="437">
        <f t="shared" si="289"/>
        <v>0</v>
      </c>
      <c r="AQ459" s="438">
        <f t="shared" si="289"/>
        <v>2.11</v>
      </c>
      <c r="AR459" s="438">
        <f t="shared" si="289"/>
        <v>3.92</v>
      </c>
      <c r="AS459" s="443">
        <f t="shared" si="290"/>
        <v>6.0299999999999994</v>
      </c>
      <c r="AT459" s="437">
        <f t="shared" si="291"/>
        <v>0</v>
      </c>
      <c r="AU459" s="438">
        <f t="shared" si="292"/>
        <v>1.96</v>
      </c>
      <c r="AV459" s="438">
        <f t="shared" si="293"/>
        <v>3.64</v>
      </c>
      <c r="AW459" s="444">
        <f t="shared" si="294"/>
        <v>5.6</v>
      </c>
      <c r="AX459" s="441">
        <f t="shared" si="295"/>
        <v>0</v>
      </c>
      <c r="AY459" s="70">
        <f t="shared" si="296"/>
        <v>4</v>
      </c>
      <c r="AZ459" s="438">
        <f t="shared" si="273"/>
        <v>0.49</v>
      </c>
      <c r="BA459" s="442">
        <f t="shared" si="274"/>
        <v>0.91</v>
      </c>
      <c r="BB459" s="438">
        <f t="shared" si="297"/>
        <v>0</v>
      </c>
      <c r="BC459" s="70">
        <v>4</v>
      </c>
      <c r="BD459" s="438">
        <f t="shared" si="275"/>
        <v>0.49</v>
      </c>
      <c r="BE459" s="442">
        <f t="shared" si="276"/>
        <v>0.91</v>
      </c>
      <c r="BF459" s="438">
        <f t="shared" si="298"/>
        <v>0</v>
      </c>
      <c r="BG459" s="70">
        <v>4</v>
      </c>
      <c r="BH459" s="438">
        <f t="shared" si="277"/>
        <v>0.49</v>
      </c>
      <c r="BI459" s="442">
        <f t="shared" si="278"/>
        <v>0.91</v>
      </c>
      <c r="BJ459" s="438">
        <f t="shared" si="299"/>
        <v>0</v>
      </c>
      <c r="BK459" s="70">
        <v>4</v>
      </c>
      <c r="BL459" s="438">
        <f t="shared" si="279"/>
        <v>0.49</v>
      </c>
      <c r="BM459" s="442">
        <f t="shared" si="280"/>
        <v>0.91</v>
      </c>
      <c r="BN459" s="93">
        <v>0</v>
      </c>
      <c r="BO459" s="93">
        <f>+INDEX(FY2018_ALL_Targets!DV:DV,MATCH('Final Comp Values'!C459,FY2018_ALL_Targets!B:B,0))</f>
        <v>0</v>
      </c>
      <c r="BP459" s="93">
        <f>++INDEX(FY2018_ALL_Targets!DW:DW,MATCH('Final Comp Values'!C459,FY2018_ALL_Targets!B:B,0))</f>
        <v>0</v>
      </c>
      <c r="BQ459" s="539">
        <f>++INDEX(FY2018_ALL_Targets!DX:DX,MATCH('Final Comp Values'!$C459,FY2018_ALL_Targets!$B:$B,0))</f>
        <v>0</v>
      </c>
      <c r="BR459" s="437">
        <f t="shared" si="281"/>
        <v>0</v>
      </c>
      <c r="BS459" s="438">
        <f t="shared" si="282"/>
        <v>0</v>
      </c>
      <c r="BT459" s="543">
        <f t="shared" si="300"/>
        <v>0</v>
      </c>
      <c r="BU459" s="437">
        <f t="shared" si="301"/>
        <v>5.6</v>
      </c>
      <c r="BV459" s="438">
        <f t="shared" si="283"/>
        <v>304231.37222739583</v>
      </c>
      <c r="BW459" s="548">
        <f t="shared" si="302"/>
        <v>8.2061022076063822E-4</v>
      </c>
      <c r="BX459" s="437">
        <f t="shared" si="284"/>
        <v>0</v>
      </c>
      <c r="BY459" s="551">
        <f t="shared" si="285"/>
        <v>0</v>
      </c>
      <c r="BZ459" s="471">
        <f t="shared" si="303"/>
        <v>-1.4432899320127035E-15</v>
      </c>
      <c r="CA459" s="469">
        <f t="shared" si="304"/>
        <v>304366.65999999997</v>
      </c>
      <c r="CB459" s="471">
        <f t="shared" si="305"/>
        <v>304231.37222739583</v>
      </c>
      <c r="CC459" s="471">
        <f t="shared" si="306"/>
        <v>0</v>
      </c>
      <c r="CD459" s="474">
        <f t="shared" si="307"/>
        <v>0</v>
      </c>
      <c r="CE459" s="474">
        <f t="shared" si="308"/>
        <v>-135.2877726041479</v>
      </c>
      <c r="CF459" s="472">
        <f t="shared" si="309"/>
        <v>135.2877726041479</v>
      </c>
      <c r="CG459" s="473">
        <f t="shared" si="310"/>
        <v>0</v>
      </c>
    </row>
    <row r="460" spans="1:85" s="71" customFormat="1" ht="15.75" customHeight="1" x14ac:dyDescent="0.25">
      <c r="A460" s="124">
        <v>1020268</v>
      </c>
      <c r="B460" s="125">
        <v>4235</v>
      </c>
      <c r="C460" s="125">
        <v>676028</v>
      </c>
      <c r="D460" s="125" t="s">
        <v>1272</v>
      </c>
      <c r="E460" s="126" t="s">
        <v>604</v>
      </c>
      <c r="F460" s="126" t="s">
        <v>1454</v>
      </c>
      <c r="G460" s="127" t="s">
        <v>1436</v>
      </c>
      <c r="H460" s="128" t="s">
        <v>1262</v>
      </c>
      <c r="I460" s="70" t="s">
        <v>35</v>
      </c>
      <c r="J460" s="70"/>
      <c r="K460" s="70"/>
      <c r="L460" s="70"/>
      <c r="M460" s="70" t="s">
        <v>35</v>
      </c>
      <c r="N460" s="77">
        <v>0.8564094586185439</v>
      </c>
      <c r="O460" s="70">
        <v>1020268</v>
      </c>
      <c r="P460" s="78">
        <v>33030</v>
      </c>
      <c r="Q460" s="79">
        <v>41640</v>
      </c>
      <c r="R460" s="79">
        <v>42004</v>
      </c>
      <c r="S460" s="78">
        <v>33030</v>
      </c>
      <c r="T460" s="80" t="s">
        <v>1263</v>
      </c>
      <c r="U460" s="61">
        <v>0</v>
      </c>
      <c r="V460" s="62">
        <v>3.3594805956177034E-3</v>
      </c>
      <c r="W460" s="30">
        <v>0</v>
      </c>
      <c r="X460" s="63">
        <v>0</v>
      </c>
      <c r="Y460" s="63">
        <v>0</v>
      </c>
      <c r="Z460" s="67">
        <v>53412.94</v>
      </c>
      <c r="AA460" s="68">
        <v>53412.94</v>
      </c>
      <c r="AB460" s="68">
        <v>53412.94</v>
      </c>
      <c r="AC460" s="68">
        <v>53412.94</v>
      </c>
      <c r="AD460" s="66">
        <v>213651.76</v>
      </c>
      <c r="AE460" s="67">
        <v>99195.46</v>
      </c>
      <c r="AF460" s="68">
        <v>99195.46</v>
      </c>
      <c r="AG460" s="68">
        <v>99195.46</v>
      </c>
      <c r="AH460" s="68">
        <v>99195.46</v>
      </c>
      <c r="AI460" s="66">
        <v>396781.83</v>
      </c>
      <c r="AJ460" s="69">
        <v>610433.59000000008</v>
      </c>
      <c r="AK460" s="406" t="s">
        <v>1272</v>
      </c>
      <c r="AL460" s="407">
        <v>21750.938535286037</v>
      </c>
      <c r="AM460" s="434">
        <f t="shared" si="286"/>
        <v>0</v>
      </c>
      <c r="AN460" s="435">
        <f t="shared" si="287"/>
        <v>229733.07526881722</v>
      </c>
      <c r="AO460" s="436">
        <f t="shared" si="288"/>
        <v>426647.12903225812</v>
      </c>
      <c r="AP460" s="437">
        <f t="shared" si="289"/>
        <v>0</v>
      </c>
      <c r="AQ460" s="438">
        <f t="shared" si="289"/>
        <v>10.56</v>
      </c>
      <c r="AR460" s="438">
        <f t="shared" si="289"/>
        <v>19.62</v>
      </c>
      <c r="AS460" s="443">
        <f t="shared" si="290"/>
        <v>30.18</v>
      </c>
      <c r="AT460" s="437">
        <f t="shared" si="291"/>
        <v>0</v>
      </c>
      <c r="AU460" s="438">
        <f t="shared" si="292"/>
        <v>9.82</v>
      </c>
      <c r="AV460" s="438">
        <f t="shared" si="293"/>
        <v>18.239999999999998</v>
      </c>
      <c r="AW460" s="444">
        <f t="shared" si="294"/>
        <v>28.06</v>
      </c>
      <c r="AX460" s="441">
        <f t="shared" si="295"/>
        <v>0</v>
      </c>
      <c r="AY460" s="70">
        <f t="shared" si="296"/>
        <v>4</v>
      </c>
      <c r="AZ460" s="438">
        <f t="shared" si="273"/>
        <v>2.46</v>
      </c>
      <c r="BA460" s="442">
        <f t="shared" si="274"/>
        <v>4.5599999999999996</v>
      </c>
      <c r="BB460" s="438">
        <f t="shared" si="297"/>
        <v>0</v>
      </c>
      <c r="BC460" s="70">
        <v>4</v>
      </c>
      <c r="BD460" s="438">
        <f t="shared" si="275"/>
        <v>2.46</v>
      </c>
      <c r="BE460" s="442">
        <f t="shared" si="276"/>
        <v>4.5599999999999996</v>
      </c>
      <c r="BF460" s="438">
        <f t="shared" si="298"/>
        <v>0</v>
      </c>
      <c r="BG460" s="70">
        <v>4</v>
      </c>
      <c r="BH460" s="438">
        <f t="shared" si="277"/>
        <v>2.46</v>
      </c>
      <c r="BI460" s="442">
        <f t="shared" si="278"/>
        <v>4.5599999999999996</v>
      </c>
      <c r="BJ460" s="438">
        <f t="shared" si="299"/>
        <v>0</v>
      </c>
      <c r="BK460" s="70">
        <v>4</v>
      </c>
      <c r="BL460" s="438">
        <f t="shared" si="279"/>
        <v>2.46</v>
      </c>
      <c r="BM460" s="442">
        <f t="shared" si="280"/>
        <v>4.5599999999999996</v>
      </c>
      <c r="BN460" s="93">
        <v>0</v>
      </c>
      <c r="BO460" s="93">
        <f>+INDEX(FY2018_ALL_Targets!DV:DV,MATCH('Final Comp Values'!C460,FY2018_ALL_Targets!B:B,0))</f>
        <v>0</v>
      </c>
      <c r="BP460" s="93">
        <f>++INDEX(FY2018_ALL_Targets!DW:DW,MATCH('Final Comp Values'!C460,FY2018_ALL_Targets!B:B,0))</f>
        <v>0</v>
      </c>
      <c r="BQ460" s="539">
        <f>++INDEX(FY2018_ALL_Targets!DX:DX,MATCH('Final Comp Values'!$C460,FY2018_ALL_Targets!$B:$B,0))</f>
        <v>0</v>
      </c>
      <c r="BR460" s="437">
        <f t="shared" si="281"/>
        <v>0</v>
      </c>
      <c r="BS460" s="438">
        <f t="shared" si="282"/>
        <v>0</v>
      </c>
      <c r="BT460" s="543">
        <f t="shared" si="300"/>
        <v>0</v>
      </c>
      <c r="BU460" s="437">
        <f t="shared" si="301"/>
        <v>28.08</v>
      </c>
      <c r="BV460" s="438">
        <f t="shared" si="283"/>
        <v>610766.35407083191</v>
      </c>
      <c r="BW460" s="548">
        <f t="shared" si="302"/>
        <v>1.6474340202910298E-3</v>
      </c>
      <c r="BX460" s="437">
        <f t="shared" si="284"/>
        <v>0</v>
      </c>
      <c r="BY460" s="551">
        <f t="shared" si="285"/>
        <v>0</v>
      </c>
      <c r="BZ460" s="471">
        <f t="shared" si="303"/>
        <v>0</v>
      </c>
      <c r="CA460" s="469">
        <f t="shared" si="304"/>
        <v>610433.59000000008</v>
      </c>
      <c r="CB460" s="471">
        <f t="shared" si="305"/>
        <v>610766.35407083191</v>
      </c>
      <c r="CC460" s="471">
        <f t="shared" si="306"/>
        <v>1.9999999999999574E-2</v>
      </c>
      <c r="CD460" s="474">
        <f t="shared" si="307"/>
        <v>435.09165359942062</v>
      </c>
      <c r="CE460" s="474">
        <f t="shared" si="308"/>
        <v>332.7640708318213</v>
      </c>
      <c r="CF460" s="472">
        <f t="shared" si="309"/>
        <v>102.32758276759932</v>
      </c>
      <c r="CG460" s="473">
        <f t="shared" si="310"/>
        <v>0</v>
      </c>
    </row>
    <row r="461" spans="1:85" s="71" customFormat="1" ht="15.75" customHeight="1" x14ac:dyDescent="0.25">
      <c r="A461" s="124">
        <v>1004880</v>
      </c>
      <c r="B461" s="125">
        <v>5388</v>
      </c>
      <c r="C461" s="125">
        <v>675779</v>
      </c>
      <c r="D461" s="125" t="s">
        <v>1293</v>
      </c>
      <c r="E461" s="126" t="s">
        <v>1133</v>
      </c>
      <c r="F461" s="126" t="s">
        <v>1133</v>
      </c>
      <c r="G461" s="127" t="s">
        <v>1436</v>
      </c>
      <c r="H461" s="128" t="s">
        <v>1262</v>
      </c>
      <c r="I461" s="70" t="s">
        <v>35</v>
      </c>
      <c r="J461" s="70"/>
      <c r="K461" s="70"/>
      <c r="L461" s="70"/>
      <c r="M461" s="70" t="s">
        <v>35</v>
      </c>
      <c r="N461" s="77">
        <v>0.84401181655285973</v>
      </c>
      <c r="O461" s="70">
        <v>1004880</v>
      </c>
      <c r="P461" s="78">
        <v>34856</v>
      </c>
      <c r="Q461" s="79">
        <v>41640</v>
      </c>
      <c r="R461" s="79">
        <v>42004</v>
      </c>
      <c r="S461" s="78">
        <v>34856</v>
      </c>
      <c r="T461" s="80" t="s">
        <v>1263</v>
      </c>
      <c r="U461" s="61">
        <v>0</v>
      </c>
      <c r="V461" s="62">
        <v>3.5452030166772835E-3</v>
      </c>
      <c r="W461" s="30">
        <v>0</v>
      </c>
      <c r="X461" s="63">
        <v>0</v>
      </c>
      <c r="Y461" s="63">
        <v>0</v>
      </c>
      <c r="Z461" s="67">
        <v>56365.77</v>
      </c>
      <c r="AA461" s="68">
        <v>56365.77</v>
      </c>
      <c r="AB461" s="68">
        <v>56365.77</v>
      </c>
      <c r="AC461" s="68">
        <v>56365.77</v>
      </c>
      <c r="AD461" s="66">
        <v>225463.08</v>
      </c>
      <c r="AE461" s="67">
        <v>104679.29</v>
      </c>
      <c r="AF461" s="68">
        <v>104679.29</v>
      </c>
      <c r="AG461" s="68">
        <v>104679.29</v>
      </c>
      <c r="AH461" s="68">
        <v>104679.29</v>
      </c>
      <c r="AI461" s="66">
        <v>418717.15</v>
      </c>
      <c r="AJ461" s="69">
        <v>644180.23</v>
      </c>
      <c r="AK461" s="406" t="s">
        <v>1293</v>
      </c>
      <c r="AL461" s="407">
        <v>69468.557902662476</v>
      </c>
      <c r="AM461" s="434">
        <f t="shared" si="286"/>
        <v>0</v>
      </c>
      <c r="AN461" s="435">
        <f t="shared" si="287"/>
        <v>242433.41935483873</v>
      </c>
      <c r="AO461" s="436">
        <f t="shared" si="288"/>
        <v>450233.49462365598</v>
      </c>
      <c r="AP461" s="437">
        <f t="shared" si="289"/>
        <v>0</v>
      </c>
      <c r="AQ461" s="438">
        <f t="shared" si="289"/>
        <v>3.49</v>
      </c>
      <c r="AR461" s="438">
        <f t="shared" si="289"/>
        <v>6.48</v>
      </c>
      <c r="AS461" s="443">
        <f t="shared" si="290"/>
        <v>9.9700000000000006</v>
      </c>
      <c r="AT461" s="437">
        <f t="shared" si="291"/>
        <v>0</v>
      </c>
      <c r="AU461" s="438">
        <f t="shared" si="292"/>
        <v>3.25</v>
      </c>
      <c r="AV461" s="438">
        <f t="shared" si="293"/>
        <v>6.03</v>
      </c>
      <c r="AW461" s="444">
        <f t="shared" si="294"/>
        <v>9.2800000000000011</v>
      </c>
      <c r="AX461" s="441">
        <f t="shared" si="295"/>
        <v>0</v>
      </c>
      <c r="AY461" s="70">
        <f t="shared" si="296"/>
        <v>4</v>
      </c>
      <c r="AZ461" s="438">
        <f t="shared" si="273"/>
        <v>0.81</v>
      </c>
      <c r="BA461" s="442">
        <f t="shared" si="274"/>
        <v>1.51</v>
      </c>
      <c r="BB461" s="438">
        <f t="shared" si="297"/>
        <v>0</v>
      </c>
      <c r="BC461" s="70">
        <v>4</v>
      </c>
      <c r="BD461" s="438">
        <f t="shared" si="275"/>
        <v>0.81</v>
      </c>
      <c r="BE461" s="442">
        <f t="shared" si="276"/>
        <v>1.51</v>
      </c>
      <c r="BF461" s="438">
        <f t="shared" si="298"/>
        <v>0</v>
      </c>
      <c r="BG461" s="70">
        <v>4</v>
      </c>
      <c r="BH461" s="438">
        <f t="shared" si="277"/>
        <v>0.81</v>
      </c>
      <c r="BI461" s="442">
        <f t="shared" si="278"/>
        <v>1.51</v>
      </c>
      <c r="BJ461" s="438">
        <f t="shared" si="299"/>
        <v>0</v>
      </c>
      <c r="BK461" s="70">
        <v>4</v>
      </c>
      <c r="BL461" s="438">
        <f t="shared" si="279"/>
        <v>0.81</v>
      </c>
      <c r="BM461" s="442">
        <f t="shared" si="280"/>
        <v>1.51</v>
      </c>
      <c r="BN461" s="93">
        <v>0</v>
      </c>
      <c r="BO461" s="93">
        <f>+INDEX(FY2018_ALL_Targets!DV:DV,MATCH('Final Comp Values'!C461,FY2018_ALL_Targets!B:B,0))</f>
        <v>0</v>
      </c>
      <c r="BP461" s="93">
        <f>++INDEX(FY2018_ALL_Targets!DW:DW,MATCH('Final Comp Values'!C461,FY2018_ALL_Targets!B:B,0))</f>
        <v>0</v>
      </c>
      <c r="BQ461" s="539">
        <f>++INDEX(FY2018_ALL_Targets!DX:DX,MATCH('Final Comp Values'!$C461,FY2018_ALL_Targets!$B:$B,0))</f>
        <v>0</v>
      </c>
      <c r="BR461" s="437">
        <f t="shared" si="281"/>
        <v>0</v>
      </c>
      <c r="BS461" s="438">
        <f t="shared" si="282"/>
        <v>0</v>
      </c>
      <c r="BT461" s="543">
        <f t="shared" si="300"/>
        <v>0</v>
      </c>
      <c r="BU461" s="437">
        <f t="shared" si="301"/>
        <v>9.2800000000000011</v>
      </c>
      <c r="BV461" s="438">
        <f t="shared" si="283"/>
        <v>644668.21733670786</v>
      </c>
      <c r="BW461" s="548">
        <f t="shared" si="302"/>
        <v>1.7388782894836672E-3</v>
      </c>
      <c r="BX461" s="437">
        <f t="shared" si="284"/>
        <v>0</v>
      </c>
      <c r="BY461" s="551">
        <f t="shared" si="285"/>
        <v>0</v>
      </c>
      <c r="BZ461" s="471">
        <f t="shared" si="303"/>
        <v>0</v>
      </c>
      <c r="CA461" s="469">
        <f t="shared" si="304"/>
        <v>644180.23</v>
      </c>
      <c r="CB461" s="471">
        <f t="shared" si="305"/>
        <v>644668.21733670786</v>
      </c>
      <c r="CC461" s="471">
        <f t="shared" si="306"/>
        <v>0</v>
      </c>
      <c r="CD461" s="474">
        <f t="shared" si="307"/>
        <v>0</v>
      </c>
      <c r="CE461" s="474">
        <f t="shared" si="308"/>
        <v>487.98733670788351</v>
      </c>
      <c r="CF461" s="472">
        <f t="shared" si="309"/>
        <v>-487.98733670788351</v>
      </c>
      <c r="CG461" s="473">
        <f t="shared" si="310"/>
        <v>0</v>
      </c>
    </row>
    <row r="462" spans="1:85" s="71" customFormat="1" ht="15.75" customHeight="1" x14ac:dyDescent="0.25">
      <c r="A462" s="124">
        <v>1017924</v>
      </c>
      <c r="B462" s="125">
        <v>4898</v>
      </c>
      <c r="C462" s="125">
        <v>455586</v>
      </c>
      <c r="D462" s="125" t="s">
        <v>1408</v>
      </c>
      <c r="E462" s="126" t="s">
        <v>867</v>
      </c>
      <c r="F462" s="126" t="s">
        <v>1455</v>
      </c>
      <c r="G462" s="127" t="s">
        <v>1436</v>
      </c>
      <c r="H462" s="128" t="s">
        <v>1262</v>
      </c>
      <c r="I462" s="70" t="s">
        <v>35</v>
      </c>
      <c r="J462" s="70"/>
      <c r="K462" s="70"/>
      <c r="L462" s="70"/>
      <c r="M462" s="70" t="s">
        <v>35</v>
      </c>
      <c r="N462" s="77">
        <v>0.83552675307411095</v>
      </c>
      <c r="O462" s="70">
        <v>1017924</v>
      </c>
      <c r="P462" s="78">
        <v>25141</v>
      </c>
      <c r="Q462" s="79">
        <v>41640</v>
      </c>
      <c r="R462" s="79">
        <v>42004</v>
      </c>
      <c r="S462" s="78">
        <v>25141</v>
      </c>
      <c r="T462" s="80" t="s">
        <v>1263</v>
      </c>
      <c r="U462" s="61">
        <v>0</v>
      </c>
      <c r="V462" s="62">
        <v>2.5570905738548193E-3</v>
      </c>
      <c r="W462" s="30">
        <v>0</v>
      </c>
      <c r="X462" s="63">
        <v>0</v>
      </c>
      <c r="Y462" s="63">
        <v>0</v>
      </c>
      <c r="Z462" s="67">
        <v>40655.61</v>
      </c>
      <c r="AA462" s="68">
        <v>40655.61</v>
      </c>
      <c r="AB462" s="68">
        <v>40655.61</v>
      </c>
      <c r="AC462" s="68">
        <v>40655.61</v>
      </c>
      <c r="AD462" s="66">
        <v>162622.43</v>
      </c>
      <c r="AE462" s="67">
        <v>75503.27</v>
      </c>
      <c r="AF462" s="68">
        <v>75503.27</v>
      </c>
      <c r="AG462" s="68">
        <v>75503.27</v>
      </c>
      <c r="AH462" s="68">
        <v>75503.27</v>
      </c>
      <c r="AI462" s="66">
        <v>302013.08</v>
      </c>
      <c r="AJ462" s="69">
        <v>464635.51</v>
      </c>
      <c r="AK462" s="406" t="s">
        <v>1408</v>
      </c>
      <c r="AL462" s="407">
        <v>35334.891869185936</v>
      </c>
      <c r="AM462" s="434">
        <f t="shared" si="286"/>
        <v>0</v>
      </c>
      <c r="AN462" s="435">
        <f t="shared" si="287"/>
        <v>174862.82795698926</v>
      </c>
      <c r="AO462" s="436">
        <f t="shared" si="288"/>
        <v>324745.24731182802</v>
      </c>
      <c r="AP462" s="437">
        <f t="shared" si="289"/>
        <v>0</v>
      </c>
      <c r="AQ462" s="438">
        <f t="shared" si="289"/>
        <v>4.95</v>
      </c>
      <c r="AR462" s="438">
        <f t="shared" si="289"/>
        <v>9.19</v>
      </c>
      <c r="AS462" s="443">
        <f t="shared" si="290"/>
        <v>14.14</v>
      </c>
      <c r="AT462" s="437">
        <f t="shared" si="291"/>
        <v>0</v>
      </c>
      <c r="AU462" s="438">
        <f t="shared" si="292"/>
        <v>4.5999999999999996</v>
      </c>
      <c r="AV462" s="438">
        <f t="shared" si="293"/>
        <v>8.5500000000000007</v>
      </c>
      <c r="AW462" s="444">
        <f t="shared" si="294"/>
        <v>13.15</v>
      </c>
      <c r="AX462" s="441">
        <f t="shared" si="295"/>
        <v>0</v>
      </c>
      <c r="AY462" s="70">
        <f t="shared" si="296"/>
        <v>4</v>
      </c>
      <c r="AZ462" s="438">
        <f t="shared" si="273"/>
        <v>1.1499999999999999</v>
      </c>
      <c r="BA462" s="442">
        <f t="shared" si="274"/>
        <v>2.14</v>
      </c>
      <c r="BB462" s="438">
        <f t="shared" si="297"/>
        <v>0</v>
      </c>
      <c r="BC462" s="70">
        <v>4</v>
      </c>
      <c r="BD462" s="438">
        <f t="shared" si="275"/>
        <v>1.1499999999999999</v>
      </c>
      <c r="BE462" s="442">
        <f t="shared" si="276"/>
        <v>2.14</v>
      </c>
      <c r="BF462" s="438">
        <f t="shared" si="298"/>
        <v>0</v>
      </c>
      <c r="BG462" s="70">
        <v>4</v>
      </c>
      <c r="BH462" s="438">
        <f t="shared" si="277"/>
        <v>1.1499999999999999</v>
      </c>
      <c r="BI462" s="442">
        <f t="shared" si="278"/>
        <v>2.14</v>
      </c>
      <c r="BJ462" s="438">
        <f t="shared" si="299"/>
        <v>0</v>
      </c>
      <c r="BK462" s="70">
        <v>4</v>
      </c>
      <c r="BL462" s="438">
        <f t="shared" si="279"/>
        <v>1.1499999999999999</v>
      </c>
      <c r="BM462" s="442">
        <f t="shared" si="280"/>
        <v>2.14</v>
      </c>
      <c r="BN462" s="93">
        <v>0</v>
      </c>
      <c r="BO462" s="93">
        <f>+INDEX(FY2018_ALL_Targets!DV:DV,MATCH('Final Comp Values'!C462,FY2018_ALL_Targets!B:B,0))</f>
        <v>0</v>
      </c>
      <c r="BP462" s="93">
        <f>++INDEX(FY2018_ALL_Targets!DW:DW,MATCH('Final Comp Values'!C462,FY2018_ALL_Targets!B:B,0))</f>
        <v>0</v>
      </c>
      <c r="BQ462" s="539">
        <f>++INDEX(FY2018_ALL_Targets!DX:DX,MATCH('Final Comp Values'!$C462,FY2018_ALL_Targets!$B:$B,0))</f>
        <v>0</v>
      </c>
      <c r="BR462" s="437">
        <f t="shared" si="281"/>
        <v>0</v>
      </c>
      <c r="BS462" s="438">
        <f t="shared" si="282"/>
        <v>0</v>
      </c>
      <c r="BT462" s="543">
        <f t="shared" si="300"/>
        <v>0</v>
      </c>
      <c r="BU462" s="437">
        <f t="shared" si="301"/>
        <v>13.16</v>
      </c>
      <c r="BV462" s="438">
        <f t="shared" si="283"/>
        <v>465007.17699848692</v>
      </c>
      <c r="BW462" s="548">
        <f t="shared" si="302"/>
        <v>1.2542744667594396E-3</v>
      </c>
      <c r="BX462" s="437">
        <f t="shared" si="284"/>
        <v>0</v>
      </c>
      <c r="BY462" s="551">
        <f t="shared" si="285"/>
        <v>0</v>
      </c>
      <c r="BZ462" s="471">
        <f t="shared" si="303"/>
        <v>0</v>
      </c>
      <c r="CA462" s="469">
        <f t="shared" si="304"/>
        <v>464635.51</v>
      </c>
      <c r="CB462" s="471">
        <f t="shared" si="305"/>
        <v>465007.17699848692</v>
      </c>
      <c r="CC462" s="471">
        <f t="shared" si="306"/>
        <v>9.9999999999997868E-3</v>
      </c>
      <c r="CD462" s="474">
        <f t="shared" si="307"/>
        <v>353.33498859314835</v>
      </c>
      <c r="CE462" s="474">
        <f t="shared" si="308"/>
        <v>371.66699848690769</v>
      </c>
      <c r="CF462" s="472">
        <f t="shared" si="309"/>
        <v>-18.332009893759334</v>
      </c>
      <c r="CG462" s="473">
        <f t="shared" si="310"/>
        <v>0</v>
      </c>
    </row>
    <row r="463" spans="1:85" s="71" customFormat="1" ht="15.75" customHeight="1" x14ac:dyDescent="0.25">
      <c r="A463" s="124">
        <v>1017864</v>
      </c>
      <c r="B463" s="125">
        <v>5179</v>
      </c>
      <c r="C463" s="125">
        <v>455560</v>
      </c>
      <c r="D463" s="125" t="s">
        <v>1408</v>
      </c>
      <c r="E463" s="126" t="s">
        <v>1001</v>
      </c>
      <c r="F463" s="126" t="s">
        <v>1456</v>
      </c>
      <c r="G463" s="127" t="s">
        <v>1436</v>
      </c>
      <c r="H463" s="128" t="s">
        <v>1262</v>
      </c>
      <c r="I463" s="70" t="s">
        <v>35</v>
      </c>
      <c r="J463" s="70"/>
      <c r="K463" s="70"/>
      <c r="L463" s="70"/>
      <c r="M463" s="70" t="s">
        <v>35</v>
      </c>
      <c r="N463" s="77">
        <v>0.80351147695904102</v>
      </c>
      <c r="O463" s="70">
        <v>1017864</v>
      </c>
      <c r="P463" s="78">
        <v>32310</v>
      </c>
      <c r="Q463" s="79">
        <v>41640</v>
      </c>
      <c r="R463" s="79">
        <v>42004</v>
      </c>
      <c r="S463" s="78">
        <v>32310</v>
      </c>
      <c r="T463" s="80" t="s">
        <v>1263</v>
      </c>
      <c r="U463" s="61">
        <v>0</v>
      </c>
      <c r="V463" s="62">
        <v>3.286249410972086E-3</v>
      </c>
      <c r="W463" s="30">
        <v>0</v>
      </c>
      <c r="X463" s="63">
        <v>0</v>
      </c>
      <c r="Y463" s="63">
        <v>0</v>
      </c>
      <c r="Z463" s="67">
        <v>52248.63</v>
      </c>
      <c r="AA463" s="68">
        <v>52248.63</v>
      </c>
      <c r="AB463" s="68">
        <v>52248.63</v>
      </c>
      <c r="AC463" s="68">
        <v>52248.63</v>
      </c>
      <c r="AD463" s="66">
        <v>208994.5</v>
      </c>
      <c r="AE463" s="67">
        <v>97033.16</v>
      </c>
      <c r="AF463" s="68">
        <v>97033.16</v>
      </c>
      <c r="AG463" s="68">
        <v>97033.16</v>
      </c>
      <c r="AH463" s="68">
        <v>97033.16</v>
      </c>
      <c r="AI463" s="66">
        <v>388132.63</v>
      </c>
      <c r="AJ463" s="69">
        <v>597127.13</v>
      </c>
      <c r="AK463" s="406" t="s">
        <v>1408</v>
      </c>
      <c r="AL463" s="407">
        <v>35334.891869185936</v>
      </c>
      <c r="AM463" s="434">
        <f t="shared" si="286"/>
        <v>0</v>
      </c>
      <c r="AN463" s="435">
        <f t="shared" si="287"/>
        <v>224725.26881720431</v>
      </c>
      <c r="AO463" s="436">
        <f t="shared" si="288"/>
        <v>417346.91397849465</v>
      </c>
      <c r="AP463" s="437">
        <f t="shared" si="289"/>
        <v>0</v>
      </c>
      <c r="AQ463" s="438">
        <f t="shared" si="289"/>
        <v>6.36</v>
      </c>
      <c r="AR463" s="438">
        <f t="shared" si="289"/>
        <v>11.81</v>
      </c>
      <c r="AS463" s="443">
        <f t="shared" si="290"/>
        <v>18.170000000000002</v>
      </c>
      <c r="AT463" s="437">
        <f t="shared" si="291"/>
        <v>0</v>
      </c>
      <c r="AU463" s="438">
        <f t="shared" si="292"/>
        <v>5.91</v>
      </c>
      <c r="AV463" s="438">
        <f t="shared" si="293"/>
        <v>10.98</v>
      </c>
      <c r="AW463" s="444">
        <f t="shared" si="294"/>
        <v>16.89</v>
      </c>
      <c r="AX463" s="441">
        <f t="shared" si="295"/>
        <v>0</v>
      </c>
      <c r="AY463" s="70">
        <f t="shared" si="296"/>
        <v>4</v>
      </c>
      <c r="AZ463" s="438">
        <f t="shared" si="273"/>
        <v>1.48</v>
      </c>
      <c r="BA463" s="442">
        <f t="shared" si="274"/>
        <v>2.75</v>
      </c>
      <c r="BB463" s="438">
        <f t="shared" si="297"/>
        <v>0</v>
      </c>
      <c r="BC463" s="70">
        <v>4</v>
      </c>
      <c r="BD463" s="438">
        <f t="shared" si="275"/>
        <v>1.48</v>
      </c>
      <c r="BE463" s="442">
        <f t="shared" si="276"/>
        <v>2.75</v>
      </c>
      <c r="BF463" s="438">
        <f t="shared" si="298"/>
        <v>0</v>
      </c>
      <c r="BG463" s="70">
        <v>4</v>
      </c>
      <c r="BH463" s="438">
        <f t="shared" si="277"/>
        <v>1.48</v>
      </c>
      <c r="BI463" s="442">
        <f t="shared" si="278"/>
        <v>2.75</v>
      </c>
      <c r="BJ463" s="438">
        <f t="shared" si="299"/>
        <v>0</v>
      </c>
      <c r="BK463" s="70">
        <v>4</v>
      </c>
      <c r="BL463" s="438">
        <f t="shared" si="279"/>
        <v>1.48</v>
      </c>
      <c r="BM463" s="442">
        <f t="shared" si="280"/>
        <v>2.75</v>
      </c>
      <c r="BN463" s="93">
        <v>0</v>
      </c>
      <c r="BO463" s="93">
        <f>+INDEX(FY2018_ALL_Targets!DV:DV,MATCH('Final Comp Values'!C463,FY2018_ALL_Targets!B:B,0))</f>
        <v>0</v>
      </c>
      <c r="BP463" s="93">
        <f>++INDEX(FY2018_ALL_Targets!DW:DW,MATCH('Final Comp Values'!C463,FY2018_ALL_Targets!B:B,0))</f>
        <v>0</v>
      </c>
      <c r="BQ463" s="539">
        <f>++INDEX(FY2018_ALL_Targets!DX:DX,MATCH('Final Comp Values'!$C463,FY2018_ALL_Targets!$B:$B,0))</f>
        <v>0</v>
      </c>
      <c r="BR463" s="437">
        <f t="shared" si="281"/>
        <v>0</v>
      </c>
      <c r="BS463" s="438">
        <f t="shared" si="282"/>
        <v>0</v>
      </c>
      <c r="BT463" s="543">
        <f t="shared" si="300"/>
        <v>0</v>
      </c>
      <c r="BU463" s="437">
        <f t="shared" si="301"/>
        <v>16.920000000000002</v>
      </c>
      <c r="BV463" s="438">
        <f t="shared" si="283"/>
        <v>597866.37042662606</v>
      </c>
      <c r="BW463" s="548">
        <f t="shared" si="302"/>
        <v>1.6126386001192796E-3</v>
      </c>
      <c r="BX463" s="437">
        <f t="shared" si="284"/>
        <v>0</v>
      </c>
      <c r="BY463" s="551">
        <f t="shared" si="285"/>
        <v>0</v>
      </c>
      <c r="BZ463" s="471">
        <f t="shared" si="303"/>
        <v>0</v>
      </c>
      <c r="CA463" s="469">
        <f t="shared" si="304"/>
        <v>597127.13</v>
      </c>
      <c r="CB463" s="471">
        <f t="shared" si="305"/>
        <v>597866.37042662606</v>
      </c>
      <c r="CC463" s="471">
        <f t="shared" si="306"/>
        <v>3.0000000000001137E-2</v>
      </c>
      <c r="CD463" s="474">
        <f t="shared" si="307"/>
        <v>1060.616571936097</v>
      </c>
      <c r="CE463" s="474">
        <f t="shared" si="308"/>
        <v>739.24042662605643</v>
      </c>
      <c r="CF463" s="472">
        <f t="shared" si="309"/>
        <v>321.37614531004056</v>
      </c>
      <c r="CG463" s="473">
        <f t="shared" si="310"/>
        <v>0</v>
      </c>
    </row>
    <row r="464" spans="1:85" s="71" customFormat="1" ht="15.75" customHeight="1" x14ac:dyDescent="0.25">
      <c r="A464" s="124">
        <v>1015118</v>
      </c>
      <c r="B464" s="125">
        <v>4200</v>
      </c>
      <c r="C464" s="125">
        <v>675497</v>
      </c>
      <c r="D464" s="125" t="s">
        <v>1258</v>
      </c>
      <c r="E464" s="126" t="s">
        <v>176</v>
      </c>
      <c r="F464" s="126" t="s">
        <v>1457</v>
      </c>
      <c r="G464" s="127" t="s">
        <v>1436</v>
      </c>
      <c r="H464" s="128" t="s">
        <v>1262</v>
      </c>
      <c r="I464" s="70" t="s">
        <v>35</v>
      </c>
      <c r="J464" s="70"/>
      <c r="K464" s="70"/>
      <c r="L464" s="70"/>
      <c r="M464" s="70" t="s">
        <v>35</v>
      </c>
      <c r="N464" s="77">
        <v>0.82870576275494001</v>
      </c>
      <c r="O464" s="70">
        <v>1015118</v>
      </c>
      <c r="P464" s="78">
        <v>13043</v>
      </c>
      <c r="Q464" s="79">
        <v>41640</v>
      </c>
      <c r="R464" s="79">
        <v>42004</v>
      </c>
      <c r="S464" s="78">
        <v>13043</v>
      </c>
      <c r="T464" s="80" t="s">
        <v>1263</v>
      </c>
      <c r="U464" s="61">
        <v>0</v>
      </c>
      <c r="V464" s="62">
        <v>1.3266032518510962E-3</v>
      </c>
      <c r="W464" s="30">
        <v>0</v>
      </c>
      <c r="X464" s="63">
        <v>0</v>
      </c>
      <c r="Y464" s="63">
        <v>0</v>
      </c>
      <c r="Z464" s="67">
        <v>21091.89</v>
      </c>
      <c r="AA464" s="68">
        <v>21091.89</v>
      </c>
      <c r="AB464" s="68">
        <v>21091.89</v>
      </c>
      <c r="AC464" s="68">
        <v>21091.89</v>
      </c>
      <c r="AD464" s="66">
        <v>84367.54</v>
      </c>
      <c r="AE464" s="67">
        <v>39170.639999999999</v>
      </c>
      <c r="AF464" s="68">
        <v>39170.639999999999</v>
      </c>
      <c r="AG464" s="68">
        <v>39170.639999999999</v>
      </c>
      <c r="AH464" s="68">
        <v>39170.639999999999</v>
      </c>
      <c r="AI464" s="66">
        <v>156682.57</v>
      </c>
      <c r="AJ464" s="69">
        <v>241050.11</v>
      </c>
      <c r="AK464" s="406" t="s">
        <v>1258</v>
      </c>
      <c r="AL464" s="407">
        <v>61126.054988709904</v>
      </c>
      <c r="AM464" s="434">
        <f t="shared" si="286"/>
        <v>0</v>
      </c>
      <c r="AN464" s="435">
        <f t="shared" si="287"/>
        <v>90717.784946236556</v>
      </c>
      <c r="AO464" s="436">
        <f t="shared" si="288"/>
        <v>168475.88172043013</v>
      </c>
      <c r="AP464" s="437">
        <f t="shared" si="289"/>
        <v>0</v>
      </c>
      <c r="AQ464" s="438">
        <f t="shared" si="289"/>
        <v>1.48</v>
      </c>
      <c r="AR464" s="438">
        <f t="shared" si="289"/>
        <v>2.76</v>
      </c>
      <c r="AS464" s="443">
        <f t="shared" si="290"/>
        <v>4.24</v>
      </c>
      <c r="AT464" s="437">
        <f t="shared" si="291"/>
        <v>0</v>
      </c>
      <c r="AU464" s="438">
        <f t="shared" si="292"/>
        <v>1.38</v>
      </c>
      <c r="AV464" s="438">
        <f t="shared" si="293"/>
        <v>2.56</v>
      </c>
      <c r="AW464" s="444">
        <f t="shared" si="294"/>
        <v>3.94</v>
      </c>
      <c r="AX464" s="441">
        <f t="shared" si="295"/>
        <v>0</v>
      </c>
      <c r="AY464" s="70">
        <f t="shared" si="296"/>
        <v>4</v>
      </c>
      <c r="AZ464" s="438">
        <f t="shared" si="273"/>
        <v>0.35</v>
      </c>
      <c r="BA464" s="442">
        <f t="shared" si="274"/>
        <v>0.64</v>
      </c>
      <c r="BB464" s="438">
        <f t="shared" si="297"/>
        <v>0</v>
      </c>
      <c r="BC464" s="70">
        <v>4</v>
      </c>
      <c r="BD464" s="438">
        <f t="shared" si="275"/>
        <v>0.35</v>
      </c>
      <c r="BE464" s="442">
        <f t="shared" si="276"/>
        <v>0.64</v>
      </c>
      <c r="BF464" s="438">
        <f t="shared" si="298"/>
        <v>0</v>
      </c>
      <c r="BG464" s="70">
        <v>4</v>
      </c>
      <c r="BH464" s="438">
        <f t="shared" si="277"/>
        <v>0.35</v>
      </c>
      <c r="BI464" s="442">
        <f t="shared" si="278"/>
        <v>0.64</v>
      </c>
      <c r="BJ464" s="438">
        <f t="shared" si="299"/>
        <v>0</v>
      </c>
      <c r="BK464" s="70">
        <v>4</v>
      </c>
      <c r="BL464" s="438">
        <f t="shared" si="279"/>
        <v>0.35</v>
      </c>
      <c r="BM464" s="442">
        <f t="shared" si="280"/>
        <v>0.64</v>
      </c>
      <c r="BN464" s="93">
        <v>0</v>
      </c>
      <c r="BO464" s="93">
        <f>+INDEX(FY2018_ALL_Targets!DV:DV,MATCH('Final Comp Values'!C464,FY2018_ALL_Targets!B:B,0))</f>
        <v>0</v>
      </c>
      <c r="BP464" s="93">
        <f>++INDEX(FY2018_ALL_Targets!DW:DW,MATCH('Final Comp Values'!C464,FY2018_ALL_Targets!B:B,0))</f>
        <v>0</v>
      </c>
      <c r="BQ464" s="539">
        <f>++INDEX(FY2018_ALL_Targets!DX:DX,MATCH('Final Comp Values'!$C464,FY2018_ALL_Targets!$B:$B,0))</f>
        <v>0</v>
      </c>
      <c r="BR464" s="437">
        <f t="shared" si="281"/>
        <v>0</v>
      </c>
      <c r="BS464" s="438">
        <f t="shared" si="282"/>
        <v>0</v>
      </c>
      <c r="BT464" s="543">
        <f t="shared" si="300"/>
        <v>0</v>
      </c>
      <c r="BU464" s="437">
        <f t="shared" si="301"/>
        <v>3.96</v>
      </c>
      <c r="BV464" s="438">
        <f t="shared" si="283"/>
        <v>242059.17775529122</v>
      </c>
      <c r="BW464" s="548">
        <f t="shared" si="302"/>
        <v>6.5291174227238694E-4</v>
      </c>
      <c r="BX464" s="437">
        <f t="shared" si="284"/>
        <v>0</v>
      </c>
      <c r="BY464" s="551">
        <f t="shared" si="285"/>
        <v>0</v>
      </c>
      <c r="BZ464" s="471">
        <f t="shared" si="303"/>
        <v>0</v>
      </c>
      <c r="CA464" s="469">
        <f t="shared" si="304"/>
        <v>241050.11</v>
      </c>
      <c r="CB464" s="471">
        <f t="shared" si="305"/>
        <v>242059.17775529122</v>
      </c>
      <c r="CC464" s="471">
        <f t="shared" si="306"/>
        <v>2.0000000000000018E-2</v>
      </c>
      <c r="CD464" s="474">
        <f t="shared" si="307"/>
        <v>1223.6046192893411</v>
      </c>
      <c r="CE464" s="474">
        <f t="shared" si="308"/>
        <v>1009.0677552912384</v>
      </c>
      <c r="CF464" s="472">
        <f t="shared" si="309"/>
        <v>214.53686399810272</v>
      </c>
      <c r="CG464" s="473">
        <f t="shared" si="310"/>
        <v>0</v>
      </c>
    </row>
    <row r="465" spans="1:85" s="71" customFormat="1" ht="15.75" customHeight="1" x14ac:dyDescent="0.25">
      <c r="A465" s="124">
        <v>1028456</v>
      </c>
      <c r="B465" s="125">
        <v>5001</v>
      </c>
      <c r="C465" s="125">
        <v>675034</v>
      </c>
      <c r="D465" s="125" t="s">
        <v>1293</v>
      </c>
      <c r="E465" s="126" t="s">
        <v>901</v>
      </c>
      <c r="F465" s="126" t="s">
        <v>1458</v>
      </c>
      <c r="G465" s="127" t="s">
        <v>1436</v>
      </c>
      <c r="H465" s="128" t="s">
        <v>1262</v>
      </c>
      <c r="I465" s="70" t="s">
        <v>35</v>
      </c>
      <c r="J465" s="70"/>
      <c r="K465" s="70"/>
      <c r="L465" s="70"/>
      <c r="M465" s="70" t="s">
        <v>35</v>
      </c>
      <c r="N465" s="77">
        <v>0.83142405369647299</v>
      </c>
      <c r="O465" s="70">
        <v>1014300</v>
      </c>
      <c r="P465" s="78">
        <v>25765</v>
      </c>
      <c r="Q465" s="79">
        <v>41640</v>
      </c>
      <c r="R465" s="79">
        <v>42004</v>
      </c>
      <c r="S465" s="78">
        <v>25765</v>
      </c>
      <c r="T465" s="80" t="s">
        <v>1263</v>
      </c>
      <c r="U465" s="61">
        <v>0</v>
      </c>
      <c r="V465" s="62">
        <v>2.6205576005476879E-3</v>
      </c>
      <c r="W465" s="30">
        <v>0</v>
      </c>
      <c r="X465" s="63">
        <v>0</v>
      </c>
      <c r="Y465" s="63">
        <v>0</v>
      </c>
      <c r="Z465" s="67">
        <v>41664.68</v>
      </c>
      <c r="AA465" s="68">
        <v>41664.68</v>
      </c>
      <c r="AB465" s="68">
        <v>41664.68</v>
      </c>
      <c r="AC465" s="68">
        <v>41664.68</v>
      </c>
      <c r="AD465" s="66">
        <v>166658.72</v>
      </c>
      <c r="AE465" s="67">
        <v>77377.259999999995</v>
      </c>
      <c r="AF465" s="68">
        <v>77377.259999999995</v>
      </c>
      <c r="AG465" s="68">
        <v>77377.259999999995</v>
      </c>
      <c r="AH465" s="68">
        <v>77377.259999999995</v>
      </c>
      <c r="AI465" s="66">
        <v>309509.05</v>
      </c>
      <c r="AJ465" s="69">
        <v>476167.77</v>
      </c>
      <c r="AK465" s="406" t="s">
        <v>1293</v>
      </c>
      <c r="AL465" s="407">
        <v>69468.557902662476</v>
      </c>
      <c r="AM465" s="434">
        <f t="shared" si="286"/>
        <v>0</v>
      </c>
      <c r="AN465" s="435">
        <f t="shared" si="287"/>
        <v>179202.92473118281</v>
      </c>
      <c r="AO465" s="436">
        <f t="shared" si="288"/>
        <v>332805.43010752689</v>
      </c>
      <c r="AP465" s="437">
        <f t="shared" si="289"/>
        <v>0</v>
      </c>
      <c r="AQ465" s="438">
        <f t="shared" si="289"/>
        <v>2.58</v>
      </c>
      <c r="AR465" s="438">
        <f t="shared" si="289"/>
        <v>4.79</v>
      </c>
      <c r="AS465" s="443">
        <f t="shared" si="290"/>
        <v>7.37</v>
      </c>
      <c r="AT465" s="437">
        <f t="shared" si="291"/>
        <v>0</v>
      </c>
      <c r="AU465" s="438">
        <f t="shared" si="292"/>
        <v>2.4</v>
      </c>
      <c r="AV465" s="438">
        <f t="shared" si="293"/>
        <v>4.46</v>
      </c>
      <c r="AW465" s="444">
        <f t="shared" si="294"/>
        <v>6.8599999999999994</v>
      </c>
      <c r="AX465" s="441">
        <f t="shared" si="295"/>
        <v>0</v>
      </c>
      <c r="AY465" s="70">
        <f t="shared" si="296"/>
        <v>4</v>
      </c>
      <c r="AZ465" s="438">
        <f t="shared" si="273"/>
        <v>0.6</v>
      </c>
      <c r="BA465" s="442">
        <f t="shared" si="274"/>
        <v>1.1200000000000001</v>
      </c>
      <c r="BB465" s="438">
        <f t="shared" si="297"/>
        <v>0</v>
      </c>
      <c r="BC465" s="70">
        <v>4</v>
      </c>
      <c r="BD465" s="438">
        <f t="shared" si="275"/>
        <v>0.6</v>
      </c>
      <c r="BE465" s="442">
        <f t="shared" si="276"/>
        <v>1.1200000000000001</v>
      </c>
      <c r="BF465" s="438">
        <f t="shared" si="298"/>
        <v>0</v>
      </c>
      <c r="BG465" s="70">
        <v>4</v>
      </c>
      <c r="BH465" s="438">
        <f t="shared" si="277"/>
        <v>0.6</v>
      </c>
      <c r="BI465" s="442">
        <f t="shared" si="278"/>
        <v>1.1200000000000001</v>
      </c>
      <c r="BJ465" s="438">
        <f t="shared" si="299"/>
        <v>0</v>
      </c>
      <c r="BK465" s="70">
        <v>4</v>
      </c>
      <c r="BL465" s="438">
        <f t="shared" si="279"/>
        <v>0.6</v>
      </c>
      <c r="BM465" s="442">
        <f t="shared" si="280"/>
        <v>1.1200000000000001</v>
      </c>
      <c r="BN465" s="93">
        <v>0</v>
      </c>
      <c r="BO465" s="93">
        <f>+INDEX(FY2018_ALL_Targets!DV:DV,MATCH('Final Comp Values'!C465,FY2018_ALL_Targets!B:B,0))</f>
        <v>0</v>
      </c>
      <c r="BP465" s="93">
        <f>++INDEX(FY2018_ALL_Targets!DW:DW,MATCH('Final Comp Values'!C465,FY2018_ALL_Targets!B:B,0))</f>
        <v>0</v>
      </c>
      <c r="BQ465" s="539">
        <f>++INDEX(FY2018_ALL_Targets!DX:DX,MATCH('Final Comp Values'!$C465,FY2018_ALL_Targets!$B:$B,0))</f>
        <v>0</v>
      </c>
      <c r="BR465" s="437">
        <f t="shared" si="281"/>
        <v>0</v>
      </c>
      <c r="BS465" s="438">
        <f t="shared" si="282"/>
        <v>0</v>
      </c>
      <c r="BT465" s="543">
        <f t="shared" si="300"/>
        <v>0</v>
      </c>
      <c r="BU465" s="437">
        <f t="shared" si="301"/>
        <v>6.8800000000000008</v>
      </c>
      <c r="BV465" s="438">
        <f t="shared" si="283"/>
        <v>477943.67837031791</v>
      </c>
      <c r="BW465" s="548">
        <f t="shared" si="302"/>
        <v>1.2891683870309948E-3</v>
      </c>
      <c r="BX465" s="437">
        <f t="shared" si="284"/>
        <v>0</v>
      </c>
      <c r="BY465" s="551">
        <f t="shared" si="285"/>
        <v>0</v>
      </c>
      <c r="BZ465" s="471">
        <f t="shared" si="303"/>
        <v>0</v>
      </c>
      <c r="CA465" s="469">
        <f t="shared" si="304"/>
        <v>476167.77</v>
      </c>
      <c r="CB465" s="471">
        <f t="shared" si="305"/>
        <v>477943.67837031791</v>
      </c>
      <c r="CC465" s="471">
        <f t="shared" si="306"/>
        <v>2.000000000000135E-2</v>
      </c>
      <c r="CD465" s="474">
        <f t="shared" si="307"/>
        <v>1388.2442274053417</v>
      </c>
      <c r="CE465" s="474">
        <f t="shared" si="308"/>
        <v>1775.9083703178912</v>
      </c>
      <c r="CF465" s="472">
        <f t="shared" si="309"/>
        <v>-387.66414291254955</v>
      </c>
      <c r="CG465" s="473">
        <f t="shared" si="310"/>
        <v>0</v>
      </c>
    </row>
    <row r="466" spans="1:85" s="71" customFormat="1" ht="15.75" customHeight="1" x14ac:dyDescent="0.25">
      <c r="A466" s="124">
        <v>1017873</v>
      </c>
      <c r="B466" s="125">
        <v>5055</v>
      </c>
      <c r="C466" s="125">
        <v>675033</v>
      </c>
      <c r="D466" s="125" t="s">
        <v>1298</v>
      </c>
      <c r="E466" s="126" t="s">
        <v>928</v>
      </c>
      <c r="F466" s="126" t="s">
        <v>1459</v>
      </c>
      <c r="G466" s="127" t="s">
        <v>1436</v>
      </c>
      <c r="H466" s="128" t="s">
        <v>1262</v>
      </c>
      <c r="I466" s="70" t="s">
        <v>35</v>
      </c>
      <c r="J466" s="70"/>
      <c r="K466" s="70"/>
      <c r="L466" s="70"/>
      <c r="M466" s="70" t="s">
        <v>35</v>
      </c>
      <c r="N466" s="77">
        <v>0.84352078239608796</v>
      </c>
      <c r="O466" s="70">
        <v>1017873</v>
      </c>
      <c r="P466" s="78">
        <v>35880</v>
      </c>
      <c r="Q466" s="79">
        <v>41640</v>
      </c>
      <c r="R466" s="79">
        <v>42004</v>
      </c>
      <c r="S466" s="78">
        <v>35880</v>
      </c>
      <c r="T466" s="80" t="s">
        <v>1263</v>
      </c>
      <c r="U466" s="61">
        <v>0</v>
      </c>
      <c r="V466" s="62">
        <v>3.6493540348399396E-3</v>
      </c>
      <c r="W466" s="30">
        <v>0</v>
      </c>
      <c r="X466" s="63">
        <v>0</v>
      </c>
      <c r="Y466" s="63">
        <v>0</v>
      </c>
      <c r="Z466" s="67">
        <v>58021.69</v>
      </c>
      <c r="AA466" s="68">
        <v>58021.69</v>
      </c>
      <c r="AB466" s="68">
        <v>58021.69</v>
      </c>
      <c r="AC466" s="68">
        <v>58021.69</v>
      </c>
      <c r="AD466" s="66">
        <v>232086.74</v>
      </c>
      <c r="AE466" s="67">
        <v>107754.56</v>
      </c>
      <c r="AF466" s="68">
        <v>107754.56</v>
      </c>
      <c r="AG466" s="68">
        <v>107754.56</v>
      </c>
      <c r="AH466" s="68">
        <v>107754.56</v>
      </c>
      <c r="AI466" s="66">
        <v>431018.23</v>
      </c>
      <c r="AJ466" s="69">
        <v>663104.97</v>
      </c>
      <c r="AK466" s="406" t="s">
        <v>1298</v>
      </c>
      <c r="AL466" s="407">
        <v>76450.745475824064</v>
      </c>
      <c r="AM466" s="434">
        <f t="shared" si="286"/>
        <v>0</v>
      </c>
      <c r="AN466" s="435">
        <f t="shared" si="287"/>
        <v>249555.63440860217</v>
      </c>
      <c r="AO466" s="436">
        <f t="shared" si="288"/>
        <v>463460.46236559143</v>
      </c>
      <c r="AP466" s="437">
        <f t="shared" si="289"/>
        <v>0</v>
      </c>
      <c r="AQ466" s="438">
        <f t="shared" si="289"/>
        <v>3.26</v>
      </c>
      <c r="AR466" s="438">
        <f t="shared" si="289"/>
        <v>6.06</v>
      </c>
      <c r="AS466" s="443">
        <f t="shared" si="290"/>
        <v>9.32</v>
      </c>
      <c r="AT466" s="437">
        <f t="shared" si="291"/>
        <v>0</v>
      </c>
      <c r="AU466" s="438">
        <f>+ROUND(AD466/$AL466,$AV$2)</f>
        <v>3.04</v>
      </c>
      <c r="AV466" s="438">
        <f t="shared" si="293"/>
        <v>5.64</v>
      </c>
      <c r="AW466" s="444">
        <f t="shared" si="294"/>
        <v>8.68</v>
      </c>
      <c r="AX466" s="441">
        <f t="shared" si="295"/>
        <v>0</v>
      </c>
      <c r="AY466" s="70">
        <f t="shared" si="296"/>
        <v>4</v>
      </c>
      <c r="AZ466" s="438">
        <f t="shared" si="273"/>
        <v>0.76</v>
      </c>
      <c r="BA466" s="442">
        <f t="shared" si="274"/>
        <v>1.41</v>
      </c>
      <c r="BB466" s="438">
        <f t="shared" si="297"/>
        <v>0</v>
      </c>
      <c r="BC466" s="70">
        <v>4</v>
      </c>
      <c r="BD466" s="438">
        <f t="shared" si="275"/>
        <v>0.76</v>
      </c>
      <c r="BE466" s="442">
        <f t="shared" si="276"/>
        <v>1.41</v>
      </c>
      <c r="BF466" s="438">
        <f t="shared" si="298"/>
        <v>0</v>
      </c>
      <c r="BG466" s="70">
        <v>4</v>
      </c>
      <c r="BH466" s="438">
        <f t="shared" si="277"/>
        <v>0.76</v>
      </c>
      <c r="BI466" s="442">
        <f t="shared" si="278"/>
        <v>1.41</v>
      </c>
      <c r="BJ466" s="438">
        <f t="shared" si="299"/>
        <v>0</v>
      </c>
      <c r="BK466" s="70">
        <v>4</v>
      </c>
      <c r="BL466" s="438">
        <f t="shared" si="279"/>
        <v>0.76</v>
      </c>
      <c r="BM466" s="442">
        <f t="shared" si="280"/>
        <v>1.41</v>
      </c>
      <c r="BN466" s="93">
        <v>0</v>
      </c>
      <c r="BO466" s="93">
        <f>+INDEX(FY2018_ALL_Targets!DV:DV,MATCH('Final Comp Values'!C466,FY2018_ALL_Targets!B:B,0))</f>
        <v>0</v>
      </c>
      <c r="BP466" s="93">
        <f>++INDEX(FY2018_ALL_Targets!DW:DW,MATCH('Final Comp Values'!C466,FY2018_ALL_Targets!B:B,0))</f>
        <v>0</v>
      </c>
      <c r="BQ466" s="539">
        <f>++INDEX(FY2018_ALL_Targets!DX:DX,MATCH('Final Comp Values'!$C466,FY2018_ALL_Targets!$B:$B,0))</f>
        <v>0</v>
      </c>
      <c r="BR466" s="437">
        <f t="shared" si="281"/>
        <v>0</v>
      </c>
      <c r="BS466" s="438">
        <f t="shared" si="282"/>
        <v>0</v>
      </c>
      <c r="BT466" s="543">
        <f t="shared" si="300"/>
        <v>0</v>
      </c>
      <c r="BU466" s="437">
        <f t="shared" si="301"/>
        <v>8.68</v>
      </c>
      <c r="BV466" s="438">
        <f t="shared" si="283"/>
        <v>663592.4707301528</v>
      </c>
      <c r="BW466" s="548">
        <f t="shared" si="302"/>
        <v>1.7899231098821293E-3</v>
      </c>
      <c r="BX466" s="437">
        <f t="shared" si="284"/>
        <v>0</v>
      </c>
      <c r="BY466" s="551">
        <f t="shared" si="285"/>
        <v>0</v>
      </c>
      <c r="BZ466" s="471">
        <f t="shared" si="303"/>
        <v>0</v>
      </c>
      <c r="CA466" s="469">
        <f t="shared" si="304"/>
        <v>663104.97</v>
      </c>
      <c r="CB466" s="471">
        <f t="shared" si="305"/>
        <v>663592.4707301528</v>
      </c>
      <c r="CC466" s="471">
        <f t="shared" si="306"/>
        <v>0</v>
      </c>
      <c r="CD466" s="474">
        <f t="shared" si="307"/>
        <v>0</v>
      </c>
      <c r="CE466" s="474">
        <f t="shared" si="308"/>
        <v>487.50073015282396</v>
      </c>
      <c r="CF466" s="472">
        <f t="shared" si="309"/>
        <v>-487.50073015282396</v>
      </c>
      <c r="CG466" s="473">
        <f t="shared" si="310"/>
        <v>0</v>
      </c>
    </row>
    <row r="467" spans="1:85" s="71" customFormat="1" ht="15.75" customHeight="1" x14ac:dyDescent="0.25">
      <c r="A467" s="124">
        <v>1004118</v>
      </c>
      <c r="B467" s="125">
        <v>4649</v>
      </c>
      <c r="C467" s="125">
        <v>675399</v>
      </c>
      <c r="D467" s="125" t="s">
        <v>1274</v>
      </c>
      <c r="E467" s="126" t="s">
        <v>770</v>
      </c>
      <c r="F467" s="126" t="s">
        <v>770</v>
      </c>
      <c r="G467" s="127" t="s">
        <v>1436</v>
      </c>
      <c r="H467" s="128" t="s">
        <v>1262</v>
      </c>
      <c r="I467" s="70" t="s">
        <v>35</v>
      </c>
      <c r="J467" s="70"/>
      <c r="K467" s="70"/>
      <c r="L467" s="70"/>
      <c r="M467" s="70" t="s">
        <v>35</v>
      </c>
      <c r="N467" s="77">
        <v>0.85001094810597766</v>
      </c>
      <c r="O467" s="70">
        <v>1004118</v>
      </c>
      <c r="P467" s="78">
        <v>27174</v>
      </c>
      <c r="Q467" s="79">
        <v>41640</v>
      </c>
      <c r="R467" s="79">
        <v>42004</v>
      </c>
      <c r="S467" s="78">
        <v>27174</v>
      </c>
      <c r="T467" s="80" t="s">
        <v>1263</v>
      </c>
      <c r="U467" s="61">
        <v>0</v>
      </c>
      <c r="V467" s="62">
        <v>2.7638669605000144E-3</v>
      </c>
      <c r="W467" s="30">
        <v>0</v>
      </c>
      <c r="X467" s="63">
        <v>0</v>
      </c>
      <c r="Y467" s="63">
        <v>0</v>
      </c>
      <c r="Z467" s="67">
        <v>43943.18</v>
      </c>
      <c r="AA467" s="68">
        <v>43943.18</v>
      </c>
      <c r="AB467" s="68">
        <v>43943.18</v>
      </c>
      <c r="AC467" s="68">
        <v>43943.18</v>
      </c>
      <c r="AD467" s="66">
        <v>175772.72</v>
      </c>
      <c r="AE467" s="67">
        <v>81608.759999999995</v>
      </c>
      <c r="AF467" s="68">
        <v>81608.759999999995</v>
      </c>
      <c r="AG467" s="68">
        <v>81608.759999999995</v>
      </c>
      <c r="AH467" s="68">
        <v>81608.759999999995</v>
      </c>
      <c r="AI467" s="66">
        <v>326435.03999999998</v>
      </c>
      <c r="AJ467" s="69">
        <v>502207.76</v>
      </c>
      <c r="AK467" s="406" t="s">
        <v>1274</v>
      </c>
      <c r="AL467" s="407">
        <v>58134.265874579767</v>
      </c>
      <c r="AM467" s="434">
        <f t="shared" si="286"/>
        <v>0</v>
      </c>
      <c r="AN467" s="435">
        <f t="shared" si="287"/>
        <v>189002.92473118281</v>
      </c>
      <c r="AO467" s="436">
        <f t="shared" si="288"/>
        <v>351005.41935483873</v>
      </c>
      <c r="AP467" s="437">
        <f t="shared" si="289"/>
        <v>0</v>
      </c>
      <c r="AQ467" s="438">
        <f t="shared" si="289"/>
        <v>3.25</v>
      </c>
      <c r="AR467" s="438">
        <f t="shared" si="289"/>
        <v>6.04</v>
      </c>
      <c r="AS467" s="443">
        <f t="shared" si="290"/>
        <v>9.2899999999999991</v>
      </c>
      <c r="AT467" s="437">
        <f t="shared" si="291"/>
        <v>0</v>
      </c>
      <c r="AU467" s="438">
        <f t="shared" si="292"/>
        <v>3.02</v>
      </c>
      <c r="AV467" s="438">
        <f t="shared" si="293"/>
        <v>5.62</v>
      </c>
      <c r="AW467" s="444">
        <f t="shared" si="294"/>
        <v>8.64</v>
      </c>
      <c r="AX467" s="441">
        <f t="shared" si="295"/>
        <v>0</v>
      </c>
      <c r="AY467" s="70">
        <f t="shared" si="296"/>
        <v>4</v>
      </c>
      <c r="AZ467" s="438">
        <f t="shared" si="273"/>
        <v>0.76</v>
      </c>
      <c r="BA467" s="442">
        <f t="shared" si="274"/>
        <v>1.41</v>
      </c>
      <c r="BB467" s="438">
        <f t="shared" si="297"/>
        <v>0</v>
      </c>
      <c r="BC467" s="70">
        <v>4</v>
      </c>
      <c r="BD467" s="438">
        <f t="shared" si="275"/>
        <v>0.76</v>
      </c>
      <c r="BE467" s="442">
        <f t="shared" si="276"/>
        <v>1.41</v>
      </c>
      <c r="BF467" s="438">
        <f t="shared" si="298"/>
        <v>0</v>
      </c>
      <c r="BG467" s="70">
        <v>4</v>
      </c>
      <c r="BH467" s="438">
        <f t="shared" si="277"/>
        <v>0.76</v>
      </c>
      <c r="BI467" s="442">
        <f t="shared" si="278"/>
        <v>1.41</v>
      </c>
      <c r="BJ467" s="438">
        <f t="shared" si="299"/>
        <v>0</v>
      </c>
      <c r="BK467" s="70">
        <v>4</v>
      </c>
      <c r="BL467" s="438">
        <f t="shared" si="279"/>
        <v>0.76</v>
      </c>
      <c r="BM467" s="442">
        <f t="shared" si="280"/>
        <v>1.41</v>
      </c>
      <c r="BN467" s="93">
        <v>0</v>
      </c>
      <c r="BO467" s="93">
        <f>+INDEX(FY2018_ALL_Targets!DV:DV,MATCH('Final Comp Values'!C467,FY2018_ALL_Targets!B:B,0))</f>
        <v>0</v>
      </c>
      <c r="BP467" s="93">
        <f>++INDEX(FY2018_ALL_Targets!DW:DW,MATCH('Final Comp Values'!C467,FY2018_ALL_Targets!B:B,0))</f>
        <v>0</v>
      </c>
      <c r="BQ467" s="539">
        <f>++INDEX(FY2018_ALL_Targets!DX:DX,MATCH('Final Comp Values'!$C467,FY2018_ALL_Targets!$B:$B,0))</f>
        <v>0</v>
      </c>
      <c r="BR467" s="437">
        <f t="shared" si="281"/>
        <v>0</v>
      </c>
      <c r="BS467" s="438">
        <f t="shared" si="282"/>
        <v>0</v>
      </c>
      <c r="BT467" s="543">
        <f t="shared" si="300"/>
        <v>0</v>
      </c>
      <c r="BU467" s="437">
        <f t="shared" si="301"/>
        <v>8.68</v>
      </c>
      <c r="BV467" s="438">
        <f t="shared" si="283"/>
        <v>504605.42779135238</v>
      </c>
      <c r="BW467" s="548">
        <f t="shared" si="302"/>
        <v>1.3610837319807149E-3</v>
      </c>
      <c r="BX467" s="437">
        <f t="shared" si="284"/>
        <v>0</v>
      </c>
      <c r="BY467" s="551">
        <f t="shared" si="285"/>
        <v>0</v>
      </c>
      <c r="BZ467" s="471">
        <f t="shared" si="303"/>
        <v>0</v>
      </c>
      <c r="CA467" s="469">
        <f t="shared" si="304"/>
        <v>502207.76</v>
      </c>
      <c r="CB467" s="471">
        <f t="shared" si="305"/>
        <v>504605.42779135238</v>
      </c>
      <c r="CC467" s="471">
        <f t="shared" si="306"/>
        <v>3.9999999999999147E-2</v>
      </c>
      <c r="CD467" s="474">
        <f t="shared" si="307"/>
        <v>2325.0359259258762</v>
      </c>
      <c r="CE467" s="474">
        <f t="shared" si="308"/>
        <v>2397.6677913523745</v>
      </c>
      <c r="CF467" s="472">
        <f t="shared" si="309"/>
        <v>-72.63186542649828</v>
      </c>
      <c r="CG467" s="473">
        <f t="shared" si="310"/>
        <v>0</v>
      </c>
    </row>
    <row r="468" spans="1:85" s="71" customFormat="1" ht="15.75" customHeight="1" x14ac:dyDescent="0.25">
      <c r="A468" s="119">
        <v>1014736</v>
      </c>
      <c r="B468" s="120">
        <v>5158</v>
      </c>
      <c r="C468" s="120">
        <v>675879</v>
      </c>
      <c r="D468" s="120" t="s">
        <v>1298</v>
      </c>
      <c r="E468" s="121" t="s">
        <v>989</v>
      </c>
      <c r="F468" s="121" t="s">
        <v>1460</v>
      </c>
      <c r="G468" s="122" t="s">
        <v>1436</v>
      </c>
      <c r="H468" s="123" t="s">
        <v>1262</v>
      </c>
      <c r="I468" s="70" t="s">
        <v>35</v>
      </c>
      <c r="J468" s="70"/>
      <c r="K468" s="70"/>
      <c r="L468" s="70"/>
      <c r="M468" s="70" t="s">
        <v>35</v>
      </c>
      <c r="N468" s="77">
        <v>0.80846256092157731</v>
      </c>
      <c r="O468" s="70">
        <v>1014736</v>
      </c>
      <c r="P468" s="78">
        <v>18247</v>
      </c>
      <c r="Q468" s="79">
        <v>41640</v>
      </c>
      <c r="R468" s="79">
        <v>42004</v>
      </c>
      <c r="S468" s="78">
        <v>18247</v>
      </c>
      <c r="T468" s="80" t="s">
        <v>1263</v>
      </c>
      <c r="U468" s="61">
        <v>0</v>
      </c>
      <c r="V468" s="62">
        <v>1.8559019808730317E-3</v>
      </c>
      <c r="W468" s="30">
        <v>0</v>
      </c>
      <c r="X468" s="63">
        <v>0</v>
      </c>
      <c r="Y468" s="63">
        <v>0</v>
      </c>
      <c r="Z468" s="67">
        <v>29507.29</v>
      </c>
      <c r="AA468" s="68">
        <v>29507.29</v>
      </c>
      <c r="AB468" s="68">
        <v>29507.29</v>
      </c>
      <c r="AC468" s="68">
        <v>29507.29</v>
      </c>
      <c r="AD468" s="66">
        <v>118029.17</v>
      </c>
      <c r="AE468" s="67">
        <v>54799.26</v>
      </c>
      <c r="AF468" s="68">
        <v>54799.26</v>
      </c>
      <c r="AG468" s="68">
        <v>54799.26</v>
      </c>
      <c r="AH468" s="68">
        <v>54799.26</v>
      </c>
      <c r="AI468" s="66">
        <v>219197.03</v>
      </c>
      <c r="AJ468" s="69">
        <v>337226.2</v>
      </c>
      <c r="AK468" s="406" t="s">
        <v>1298</v>
      </c>
      <c r="AL468" s="407">
        <v>76450.745475824064</v>
      </c>
      <c r="AM468" s="434">
        <f t="shared" si="286"/>
        <v>0</v>
      </c>
      <c r="AN468" s="435">
        <f t="shared" si="287"/>
        <v>126913.08602150538</v>
      </c>
      <c r="AO468" s="436">
        <f t="shared" si="288"/>
        <v>235695.73118279572</v>
      </c>
      <c r="AP468" s="437">
        <f t="shared" si="289"/>
        <v>0</v>
      </c>
      <c r="AQ468" s="438">
        <f t="shared" si="289"/>
        <v>1.66</v>
      </c>
      <c r="AR468" s="438">
        <f t="shared" si="289"/>
        <v>3.08</v>
      </c>
      <c r="AS468" s="443">
        <f t="shared" si="290"/>
        <v>4.74</v>
      </c>
      <c r="AT468" s="437">
        <f t="shared" si="291"/>
        <v>0</v>
      </c>
      <c r="AU468" s="438">
        <f t="shared" si="292"/>
        <v>1.54</v>
      </c>
      <c r="AV468" s="438">
        <f t="shared" si="293"/>
        <v>2.87</v>
      </c>
      <c r="AW468" s="444">
        <f t="shared" si="294"/>
        <v>4.41</v>
      </c>
      <c r="AX468" s="441">
        <f t="shared" si="295"/>
        <v>0</v>
      </c>
      <c r="AY468" s="70">
        <f t="shared" si="296"/>
        <v>4</v>
      </c>
      <c r="AZ468" s="438">
        <f t="shared" si="273"/>
        <v>0.39</v>
      </c>
      <c r="BA468" s="442">
        <f t="shared" si="274"/>
        <v>0.72</v>
      </c>
      <c r="BB468" s="438">
        <f t="shared" si="297"/>
        <v>0</v>
      </c>
      <c r="BC468" s="70">
        <v>4</v>
      </c>
      <c r="BD468" s="438">
        <f t="shared" si="275"/>
        <v>0.39</v>
      </c>
      <c r="BE468" s="442">
        <f t="shared" si="276"/>
        <v>0.72</v>
      </c>
      <c r="BF468" s="438">
        <f t="shared" si="298"/>
        <v>0</v>
      </c>
      <c r="BG468" s="70">
        <v>4</v>
      </c>
      <c r="BH468" s="438">
        <f t="shared" si="277"/>
        <v>0.39</v>
      </c>
      <c r="BI468" s="442">
        <f t="shared" si="278"/>
        <v>0.72</v>
      </c>
      <c r="BJ468" s="438">
        <f t="shared" si="299"/>
        <v>0</v>
      </c>
      <c r="BK468" s="70">
        <v>4</v>
      </c>
      <c r="BL468" s="438">
        <f t="shared" si="279"/>
        <v>0.39</v>
      </c>
      <c r="BM468" s="442">
        <f t="shared" si="280"/>
        <v>0.72</v>
      </c>
      <c r="BN468" s="93">
        <v>0</v>
      </c>
      <c r="BO468" s="93">
        <f>+INDEX(FY2018_ALL_Targets!DV:DV,MATCH('Final Comp Values'!C468,FY2018_ALL_Targets!B:B,0))</f>
        <v>0</v>
      </c>
      <c r="BP468" s="93">
        <f>++INDEX(FY2018_ALL_Targets!DW:DW,MATCH('Final Comp Values'!C468,FY2018_ALL_Targets!B:B,0))</f>
        <v>0</v>
      </c>
      <c r="BQ468" s="539">
        <f>++INDEX(FY2018_ALL_Targets!DX:DX,MATCH('Final Comp Values'!$C468,FY2018_ALL_Targets!$B:$B,0))</f>
        <v>0</v>
      </c>
      <c r="BR468" s="437">
        <f t="shared" si="281"/>
        <v>0</v>
      </c>
      <c r="BS468" s="438">
        <f t="shared" si="282"/>
        <v>0</v>
      </c>
      <c r="BT468" s="543">
        <f t="shared" si="300"/>
        <v>0</v>
      </c>
      <c r="BU468" s="437">
        <f t="shared" si="301"/>
        <v>4.4399999999999995</v>
      </c>
      <c r="BV468" s="438">
        <f t="shared" si="283"/>
        <v>339441.30991265882</v>
      </c>
      <c r="BW468" s="548">
        <f t="shared" si="302"/>
        <v>9.1558278892588194E-4</v>
      </c>
      <c r="BX468" s="437">
        <f t="shared" si="284"/>
        <v>0</v>
      </c>
      <c r="BY468" s="551">
        <f t="shared" si="285"/>
        <v>0</v>
      </c>
      <c r="BZ468" s="471">
        <f t="shared" si="303"/>
        <v>0</v>
      </c>
      <c r="CA468" s="469">
        <f t="shared" si="304"/>
        <v>337226.2</v>
      </c>
      <c r="CB468" s="471">
        <f t="shared" si="305"/>
        <v>339441.30991265882</v>
      </c>
      <c r="CC468" s="471">
        <f t="shared" si="306"/>
        <v>2.9999999999999361E-2</v>
      </c>
      <c r="CD468" s="474">
        <f t="shared" si="307"/>
        <v>2294.0557823128761</v>
      </c>
      <c r="CE468" s="474">
        <f t="shared" si="308"/>
        <v>2215.1099126588088</v>
      </c>
      <c r="CF468" s="472">
        <f t="shared" si="309"/>
        <v>78.945869654067337</v>
      </c>
      <c r="CG468" s="473">
        <f t="shared" si="310"/>
        <v>0</v>
      </c>
    </row>
    <row r="469" spans="1:85" s="71" customFormat="1" ht="15.75" customHeight="1" x14ac:dyDescent="0.25">
      <c r="A469" s="124">
        <v>1004871</v>
      </c>
      <c r="B469" s="125">
        <v>4276</v>
      </c>
      <c r="C469" s="125">
        <v>675877</v>
      </c>
      <c r="D469" s="125" t="s">
        <v>1293</v>
      </c>
      <c r="E469" s="126" t="s">
        <v>620</v>
      </c>
      <c r="F469" s="126" t="s">
        <v>620</v>
      </c>
      <c r="G469" s="127" t="s">
        <v>1436</v>
      </c>
      <c r="H469" s="128" t="s">
        <v>1262</v>
      </c>
      <c r="I469" s="70" t="s">
        <v>35</v>
      </c>
      <c r="J469" s="70"/>
      <c r="K469" s="70"/>
      <c r="L469" s="70"/>
      <c r="M469" s="70" t="s">
        <v>35</v>
      </c>
      <c r="N469" s="77">
        <v>0.80324740918103932</v>
      </c>
      <c r="O469" s="70">
        <v>1004871</v>
      </c>
      <c r="P469" s="78">
        <v>21470</v>
      </c>
      <c r="Q469" s="79">
        <v>41640</v>
      </c>
      <c r="R469" s="79">
        <v>42004</v>
      </c>
      <c r="S469" s="78">
        <v>21470</v>
      </c>
      <c r="T469" s="80" t="s">
        <v>1263</v>
      </c>
      <c r="U469" s="61">
        <v>0</v>
      </c>
      <c r="V469" s="62">
        <v>2.1837132421408446E-3</v>
      </c>
      <c r="W469" s="30">
        <v>0</v>
      </c>
      <c r="X469" s="63">
        <v>0</v>
      </c>
      <c r="Y469" s="63">
        <v>0</v>
      </c>
      <c r="Z469" s="67">
        <v>34719.22</v>
      </c>
      <c r="AA469" s="68">
        <v>34719.22</v>
      </c>
      <c r="AB469" s="68">
        <v>34719.22</v>
      </c>
      <c r="AC469" s="68">
        <v>34719.22</v>
      </c>
      <c r="AD469" s="66">
        <v>138876.88</v>
      </c>
      <c r="AE469" s="67">
        <v>64478.55</v>
      </c>
      <c r="AF469" s="68">
        <v>64478.55</v>
      </c>
      <c r="AG469" s="68">
        <v>64478.55</v>
      </c>
      <c r="AH469" s="68">
        <v>64478.55</v>
      </c>
      <c r="AI469" s="66">
        <v>257914.2</v>
      </c>
      <c r="AJ469" s="69">
        <v>396791.08</v>
      </c>
      <c r="AK469" s="406" t="s">
        <v>1293</v>
      </c>
      <c r="AL469" s="407">
        <v>69468.557902662476</v>
      </c>
      <c r="AM469" s="434">
        <f t="shared" si="286"/>
        <v>0</v>
      </c>
      <c r="AN469" s="435">
        <f t="shared" si="287"/>
        <v>149329.97849462368</v>
      </c>
      <c r="AO469" s="436">
        <f t="shared" si="288"/>
        <v>277327.09677419357</v>
      </c>
      <c r="AP469" s="437">
        <f t="shared" si="289"/>
        <v>0</v>
      </c>
      <c r="AQ469" s="438">
        <f t="shared" si="289"/>
        <v>2.15</v>
      </c>
      <c r="AR469" s="438">
        <f t="shared" si="289"/>
        <v>3.99</v>
      </c>
      <c r="AS469" s="443">
        <f t="shared" si="290"/>
        <v>6.1400000000000006</v>
      </c>
      <c r="AT469" s="437">
        <f t="shared" si="291"/>
        <v>0</v>
      </c>
      <c r="AU469" s="438">
        <f t="shared" si="292"/>
        <v>2</v>
      </c>
      <c r="AV469" s="438">
        <f t="shared" si="293"/>
        <v>3.71</v>
      </c>
      <c r="AW469" s="444">
        <f t="shared" si="294"/>
        <v>5.71</v>
      </c>
      <c r="AX469" s="441">
        <f t="shared" si="295"/>
        <v>0</v>
      </c>
      <c r="AY469" s="70">
        <f t="shared" si="296"/>
        <v>4</v>
      </c>
      <c r="AZ469" s="438">
        <f t="shared" si="273"/>
        <v>0.5</v>
      </c>
      <c r="BA469" s="442">
        <f t="shared" si="274"/>
        <v>0.93</v>
      </c>
      <c r="BB469" s="438">
        <f t="shared" si="297"/>
        <v>0</v>
      </c>
      <c r="BC469" s="70">
        <v>4</v>
      </c>
      <c r="BD469" s="438">
        <f t="shared" si="275"/>
        <v>0.5</v>
      </c>
      <c r="BE469" s="442">
        <f t="shared" si="276"/>
        <v>0.93</v>
      </c>
      <c r="BF469" s="438">
        <f t="shared" si="298"/>
        <v>0</v>
      </c>
      <c r="BG469" s="70">
        <v>4</v>
      </c>
      <c r="BH469" s="438">
        <f t="shared" si="277"/>
        <v>0.5</v>
      </c>
      <c r="BI469" s="442">
        <f t="shared" si="278"/>
        <v>0.93</v>
      </c>
      <c r="BJ469" s="438">
        <f t="shared" si="299"/>
        <v>0</v>
      </c>
      <c r="BK469" s="70">
        <v>4</v>
      </c>
      <c r="BL469" s="438">
        <f t="shared" si="279"/>
        <v>0.5</v>
      </c>
      <c r="BM469" s="442">
        <f t="shared" si="280"/>
        <v>0.93</v>
      </c>
      <c r="BN469" s="93">
        <v>0</v>
      </c>
      <c r="BO469" s="93">
        <f>+INDEX(FY2018_ALL_Targets!DV:DV,MATCH('Final Comp Values'!C469,FY2018_ALL_Targets!B:B,0))</f>
        <v>0</v>
      </c>
      <c r="BP469" s="93">
        <f>++INDEX(FY2018_ALL_Targets!DW:DW,MATCH('Final Comp Values'!C469,FY2018_ALL_Targets!B:B,0))</f>
        <v>0</v>
      </c>
      <c r="BQ469" s="539">
        <f>++INDEX(FY2018_ALL_Targets!DX:DX,MATCH('Final Comp Values'!$C469,FY2018_ALL_Targets!$B:$B,0))</f>
        <v>0</v>
      </c>
      <c r="BR469" s="437">
        <f t="shared" si="281"/>
        <v>0</v>
      </c>
      <c r="BS469" s="438">
        <f t="shared" si="282"/>
        <v>0</v>
      </c>
      <c r="BT469" s="543">
        <f t="shared" si="300"/>
        <v>0</v>
      </c>
      <c r="BU469" s="437">
        <f t="shared" si="301"/>
        <v>5.7200000000000006</v>
      </c>
      <c r="BV469" s="438">
        <f t="shared" si="283"/>
        <v>397360.15120322938</v>
      </c>
      <c r="BW469" s="548">
        <f t="shared" si="302"/>
        <v>1.0718086008455361E-3</v>
      </c>
      <c r="BX469" s="437">
        <f t="shared" si="284"/>
        <v>0</v>
      </c>
      <c r="BY469" s="551">
        <f t="shared" si="285"/>
        <v>0</v>
      </c>
      <c r="BZ469" s="471">
        <f t="shared" si="303"/>
        <v>0</v>
      </c>
      <c r="CA469" s="469">
        <f t="shared" si="304"/>
        <v>396791.08</v>
      </c>
      <c r="CB469" s="471">
        <f t="shared" si="305"/>
        <v>397360.15120322938</v>
      </c>
      <c r="CC469" s="471">
        <f t="shared" si="306"/>
        <v>1.0000000000000675E-2</v>
      </c>
      <c r="CD469" s="474">
        <f t="shared" si="307"/>
        <v>694.90556917692959</v>
      </c>
      <c r="CE469" s="474">
        <f t="shared" si="308"/>
        <v>569.0712032293668</v>
      </c>
      <c r="CF469" s="472">
        <f t="shared" si="309"/>
        <v>125.83436594756279</v>
      </c>
      <c r="CG469" s="473">
        <f t="shared" si="310"/>
        <v>0</v>
      </c>
    </row>
    <row r="470" spans="1:85" s="71" customFormat="1" ht="15.75" customHeight="1" x14ac:dyDescent="0.25">
      <c r="A470" s="124">
        <v>1013536</v>
      </c>
      <c r="B470" s="125">
        <v>4979</v>
      </c>
      <c r="C470" s="125">
        <v>675018</v>
      </c>
      <c r="D470" s="125" t="s">
        <v>1293</v>
      </c>
      <c r="E470" s="126" t="s">
        <v>885</v>
      </c>
      <c r="F470" s="126" t="s">
        <v>1461</v>
      </c>
      <c r="G470" s="127" t="s">
        <v>1436</v>
      </c>
      <c r="H470" s="128" t="s">
        <v>1262</v>
      </c>
      <c r="I470" s="70" t="s">
        <v>35</v>
      </c>
      <c r="J470" s="70"/>
      <c r="K470" s="70"/>
      <c r="L470" s="70"/>
      <c r="M470" s="70" t="s">
        <v>35</v>
      </c>
      <c r="N470" s="77">
        <v>0.80578906317705179</v>
      </c>
      <c r="O470" s="70">
        <v>1013536</v>
      </c>
      <c r="P470" s="78">
        <v>27894</v>
      </c>
      <c r="Q470" s="79">
        <v>41518</v>
      </c>
      <c r="R470" s="79">
        <v>41882</v>
      </c>
      <c r="S470" s="78">
        <v>27894</v>
      </c>
      <c r="T470" s="80" t="s">
        <v>1263</v>
      </c>
      <c r="U470" s="61">
        <v>0</v>
      </c>
      <c r="V470" s="62">
        <v>2.8370981451456318E-3</v>
      </c>
      <c r="W470" s="30">
        <v>0</v>
      </c>
      <c r="X470" s="63">
        <v>0</v>
      </c>
      <c r="Y470" s="63">
        <v>0</v>
      </c>
      <c r="Z470" s="67">
        <v>45107.49</v>
      </c>
      <c r="AA470" s="68">
        <v>45107.49</v>
      </c>
      <c r="AB470" s="68">
        <v>45107.49</v>
      </c>
      <c r="AC470" s="68">
        <v>45107.49</v>
      </c>
      <c r="AD470" s="66">
        <v>180429.97</v>
      </c>
      <c r="AE470" s="67">
        <v>83771.06</v>
      </c>
      <c r="AF470" s="68">
        <v>83771.06</v>
      </c>
      <c r="AG470" s="68">
        <v>83771.06</v>
      </c>
      <c r="AH470" s="68">
        <v>83771.06</v>
      </c>
      <c r="AI470" s="66">
        <v>335084.24</v>
      </c>
      <c r="AJ470" s="69">
        <v>515514.20999999996</v>
      </c>
      <c r="AK470" s="406" t="s">
        <v>1293</v>
      </c>
      <c r="AL470" s="407">
        <v>69468.557902662476</v>
      </c>
      <c r="AM470" s="434">
        <f t="shared" si="286"/>
        <v>0</v>
      </c>
      <c r="AN470" s="435">
        <f t="shared" si="287"/>
        <v>194010.72043010755</v>
      </c>
      <c r="AO470" s="436">
        <f t="shared" si="288"/>
        <v>360305.63440860214</v>
      </c>
      <c r="AP470" s="437">
        <f t="shared" si="289"/>
        <v>0</v>
      </c>
      <c r="AQ470" s="438">
        <f t="shared" si="289"/>
        <v>2.79</v>
      </c>
      <c r="AR470" s="438">
        <f t="shared" si="289"/>
        <v>5.19</v>
      </c>
      <c r="AS470" s="443">
        <f t="shared" si="290"/>
        <v>7.98</v>
      </c>
      <c r="AT470" s="437">
        <f t="shared" si="291"/>
        <v>0</v>
      </c>
      <c r="AU470" s="438">
        <f t="shared" si="292"/>
        <v>2.6</v>
      </c>
      <c r="AV470" s="438">
        <f t="shared" si="293"/>
        <v>4.82</v>
      </c>
      <c r="AW470" s="444">
        <f t="shared" si="294"/>
        <v>7.42</v>
      </c>
      <c r="AX470" s="441">
        <f t="shared" si="295"/>
        <v>0</v>
      </c>
      <c r="AY470" s="70">
        <f t="shared" si="296"/>
        <v>4</v>
      </c>
      <c r="AZ470" s="438">
        <f t="shared" si="273"/>
        <v>0.65</v>
      </c>
      <c r="BA470" s="442">
        <f t="shared" si="274"/>
        <v>1.21</v>
      </c>
      <c r="BB470" s="438">
        <f t="shared" si="297"/>
        <v>0</v>
      </c>
      <c r="BC470" s="70">
        <v>4</v>
      </c>
      <c r="BD470" s="438">
        <f t="shared" si="275"/>
        <v>0.65</v>
      </c>
      <c r="BE470" s="442">
        <f t="shared" si="276"/>
        <v>1.21</v>
      </c>
      <c r="BF470" s="438">
        <f t="shared" si="298"/>
        <v>0</v>
      </c>
      <c r="BG470" s="70">
        <v>4</v>
      </c>
      <c r="BH470" s="438">
        <f t="shared" si="277"/>
        <v>0.65</v>
      </c>
      <c r="BI470" s="442">
        <f t="shared" si="278"/>
        <v>1.21</v>
      </c>
      <c r="BJ470" s="438">
        <f t="shared" si="299"/>
        <v>0</v>
      </c>
      <c r="BK470" s="70">
        <v>4</v>
      </c>
      <c r="BL470" s="438">
        <f t="shared" si="279"/>
        <v>0.65</v>
      </c>
      <c r="BM470" s="442">
        <f t="shared" si="280"/>
        <v>1.21</v>
      </c>
      <c r="BN470" s="93">
        <v>0</v>
      </c>
      <c r="BO470" s="93">
        <f>+INDEX(FY2018_ALL_Targets!DV:DV,MATCH('Final Comp Values'!C470,FY2018_ALL_Targets!B:B,0))</f>
        <v>0</v>
      </c>
      <c r="BP470" s="93">
        <f>++INDEX(FY2018_ALL_Targets!DW:DW,MATCH('Final Comp Values'!C470,FY2018_ALL_Targets!B:B,0))</f>
        <v>0</v>
      </c>
      <c r="BQ470" s="539">
        <f>++INDEX(FY2018_ALL_Targets!DX:DX,MATCH('Final Comp Values'!$C470,FY2018_ALL_Targets!$B:$B,0))</f>
        <v>0</v>
      </c>
      <c r="BR470" s="437">
        <f t="shared" si="281"/>
        <v>0</v>
      </c>
      <c r="BS470" s="438">
        <f t="shared" si="282"/>
        <v>0</v>
      </c>
      <c r="BT470" s="543">
        <f t="shared" si="300"/>
        <v>0</v>
      </c>
      <c r="BU470" s="437">
        <f t="shared" si="301"/>
        <v>7.4399999999999995</v>
      </c>
      <c r="BV470" s="438">
        <f t="shared" si="283"/>
        <v>516846.0707958088</v>
      </c>
      <c r="BW470" s="548">
        <f t="shared" si="302"/>
        <v>1.3941006976032847E-3</v>
      </c>
      <c r="BX470" s="437">
        <f t="shared" si="284"/>
        <v>0</v>
      </c>
      <c r="BY470" s="551">
        <f t="shared" si="285"/>
        <v>0</v>
      </c>
      <c r="BZ470" s="471">
        <f t="shared" si="303"/>
        <v>0</v>
      </c>
      <c r="CA470" s="469">
        <f t="shared" si="304"/>
        <v>515514.20999999996</v>
      </c>
      <c r="CB470" s="471">
        <f t="shared" si="305"/>
        <v>516846.0707958088</v>
      </c>
      <c r="CC470" s="471">
        <f t="shared" si="306"/>
        <v>1.9999999999999574E-2</v>
      </c>
      <c r="CD470" s="474">
        <f t="shared" si="307"/>
        <v>1389.5261725067087</v>
      </c>
      <c r="CE470" s="474">
        <f t="shared" si="308"/>
        <v>1331.8607958088396</v>
      </c>
      <c r="CF470" s="472">
        <f t="shared" si="309"/>
        <v>57.665376697869078</v>
      </c>
      <c r="CG470" s="473">
        <f t="shared" si="310"/>
        <v>0</v>
      </c>
    </row>
    <row r="471" spans="1:85" s="71" customFormat="1" ht="15.75" customHeight="1" x14ac:dyDescent="0.25">
      <c r="A471" s="124">
        <v>1013540</v>
      </c>
      <c r="B471" s="125">
        <v>5034</v>
      </c>
      <c r="C471" s="125">
        <v>675217</v>
      </c>
      <c r="D471" s="125" t="s">
        <v>1296</v>
      </c>
      <c r="E471" s="126" t="s">
        <v>312</v>
      </c>
      <c r="F471" s="126" t="s">
        <v>1462</v>
      </c>
      <c r="G471" s="127" t="s">
        <v>1436</v>
      </c>
      <c r="H471" s="128" t="s">
        <v>1262</v>
      </c>
      <c r="I471" s="70" t="s">
        <v>35</v>
      </c>
      <c r="J471" s="70"/>
      <c r="K471" s="70"/>
      <c r="L471" s="70"/>
      <c r="M471" s="70" t="s">
        <v>35</v>
      </c>
      <c r="N471" s="77">
        <v>0.80885534128043446</v>
      </c>
      <c r="O471" s="70">
        <v>1013540</v>
      </c>
      <c r="P471" s="78">
        <v>17574</v>
      </c>
      <c r="Q471" s="79">
        <v>41518</v>
      </c>
      <c r="R471" s="79">
        <v>41882</v>
      </c>
      <c r="S471" s="78">
        <v>17574</v>
      </c>
      <c r="T471" s="80" t="s">
        <v>1263</v>
      </c>
      <c r="U471" s="61">
        <v>0</v>
      </c>
      <c r="V471" s="62">
        <v>1.7874511652251142E-3</v>
      </c>
      <c r="W471" s="30">
        <v>0</v>
      </c>
      <c r="X471" s="63">
        <v>0</v>
      </c>
      <c r="Y471" s="63">
        <v>0</v>
      </c>
      <c r="Z471" s="67">
        <v>28418.98</v>
      </c>
      <c r="AA471" s="68">
        <v>28418.98</v>
      </c>
      <c r="AB471" s="68">
        <v>28418.98</v>
      </c>
      <c r="AC471" s="68">
        <v>28418.98</v>
      </c>
      <c r="AD471" s="66">
        <v>113675.93</v>
      </c>
      <c r="AE471" s="67">
        <v>52778.11</v>
      </c>
      <c r="AF471" s="68">
        <v>52778.11</v>
      </c>
      <c r="AG471" s="68">
        <v>52778.11</v>
      </c>
      <c r="AH471" s="68">
        <v>52778.11</v>
      </c>
      <c r="AI471" s="66">
        <v>211112.44</v>
      </c>
      <c r="AJ471" s="69">
        <v>324788.37</v>
      </c>
      <c r="AK471" s="406" t="s">
        <v>1296</v>
      </c>
      <c r="AL471" s="407">
        <v>78350.213597275724</v>
      </c>
      <c r="AM471" s="434">
        <f t="shared" si="286"/>
        <v>0</v>
      </c>
      <c r="AN471" s="435">
        <f t="shared" si="287"/>
        <v>122232.18279569893</v>
      </c>
      <c r="AO471" s="436">
        <f t="shared" si="288"/>
        <v>227002.62365591401</v>
      </c>
      <c r="AP471" s="437">
        <f t="shared" si="289"/>
        <v>0</v>
      </c>
      <c r="AQ471" s="438">
        <f t="shared" si="289"/>
        <v>1.56</v>
      </c>
      <c r="AR471" s="438">
        <f t="shared" si="289"/>
        <v>2.9</v>
      </c>
      <c r="AS471" s="443">
        <f t="shared" si="290"/>
        <v>4.46</v>
      </c>
      <c r="AT471" s="437">
        <f t="shared" si="291"/>
        <v>0</v>
      </c>
      <c r="AU471" s="438">
        <f t="shared" si="292"/>
        <v>1.45</v>
      </c>
      <c r="AV471" s="438">
        <f t="shared" si="293"/>
        <v>2.69</v>
      </c>
      <c r="AW471" s="444">
        <f t="shared" si="294"/>
        <v>4.1399999999999997</v>
      </c>
      <c r="AX471" s="441">
        <f t="shared" si="295"/>
        <v>0</v>
      </c>
      <c r="AY471" s="70">
        <f t="shared" si="296"/>
        <v>4</v>
      </c>
      <c r="AZ471" s="438">
        <f t="shared" si="273"/>
        <v>0.36</v>
      </c>
      <c r="BA471" s="442">
        <f t="shared" si="274"/>
        <v>0.67</v>
      </c>
      <c r="BB471" s="438">
        <f t="shared" si="297"/>
        <v>0</v>
      </c>
      <c r="BC471" s="70">
        <v>4</v>
      </c>
      <c r="BD471" s="438">
        <f t="shared" si="275"/>
        <v>0.36</v>
      </c>
      <c r="BE471" s="442">
        <f t="shared" si="276"/>
        <v>0.67</v>
      </c>
      <c r="BF471" s="438">
        <f t="shared" si="298"/>
        <v>0</v>
      </c>
      <c r="BG471" s="70">
        <v>4</v>
      </c>
      <c r="BH471" s="438">
        <f t="shared" si="277"/>
        <v>0.36</v>
      </c>
      <c r="BI471" s="442">
        <f t="shared" si="278"/>
        <v>0.67</v>
      </c>
      <c r="BJ471" s="438">
        <f t="shared" si="299"/>
        <v>0</v>
      </c>
      <c r="BK471" s="70">
        <v>4</v>
      </c>
      <c r="BL471" s="438">
        <f t="shared" si="279"/>
        <v>0.36</v>
      </c>
      <c r="BM471" s="442">
        <f t="shared" si="280"/>
        <v>0.67</v>
      </c>
      <c r="BN471" s="93">
        <v>0</v>
      </c>
      <c r="BO471" s="93">
        <f>+INDEX(FY2018_ALL_Targets!DV:DV,MATCH('Final Comp Values'!C471,FY2018_ALL_Targets!B:B,0))</f>
        <v>0</v>
      </c>
      <c r="BP471" s="93">
        <f>++INDEX(FY2018_ALL_Targets!DW:DW,MATCH('Final Comp Values'!C471,FY2018_ALL_Targets!B:B,0))</f>
        <v>0</v>
      </c>
      <c r="BQ471" s="539">
        <f>++INDEX(FY2018_ALL_Targets!DX:DX,MATCH('Final Comp Values'!$C471,FY2018_ALL_Targets!$B:$B,0))</f>
        <v>0</v>
      </c>
      <c r="BR471" s="437">
        <f t="shared" si="281"/>
        <v>0</v>
      </c>
      <c r="BS471" s="438">
        <f t="shared" si="282"/>
        <v>0</v>
      </c>
      <c r="BT471" s="543">
        <f t="shared" si="300"/>
        <v>0</v>
      </c>
      <c r="BU471" s="437">
        <f t="shared" si="301"/>
        <v>4.12</v>
      </c>
      <c r="BV471" s="438">
        <f t="shared" si="283"/>
        <v>322802.88002077601</v>
      </c>
      <c r="BW471" s="548">
        <f t="shared" si="302"/>
        <v>8.7070357240483546E-4</v>
      </c>
      <c r="BX471" s="437">
        <f t="shared" si="284"/>
        <v>0</v>
      </c>
      <c r="BY471" s="551">
        <f t="shared" si="285"/>
        <v>0</v>
      </c>
      <c r="BZ471" s="471">
        <f t="shared" si="303"/>
        <v>0</v>
      </c>
      <c r="CA471" s="469">
        <f t="shared" si="304"/>
        <v>324788.37</v>
      </c>
      <c r="CB471" s="471">
        <f t="shared" si="305"/>
        <v>322802.88002077601</v>
      </c>
      <c r="CC471" s="471">
        <f t="shared" si="306"/>
        <v>-1.9999999999999574E-2</v>
      </c>
      <c r="CD471" s="474">
        <f t="shared" si="307"/>
        <v>-1569.0259420289522</v>
      </c>
      <c r="CE471" s="474">
        <f t="shared" si="308"/>
        <v>-1985.4899792239885</v>
      </c>
      <c r="CF471" s="472">
        <f t="shared" si="309"/>
        <v>416.46403719503633</v>
      </c>
      <c r="CG471" s="473">
        <f t="shared" si="310"/>
        <v>0</v>
      </c>
    </row>
    <row r="472" spans="1:85" s="71" customFormat="1" ht="15.75" customHeight="1" x14ac:dyDescent="0.25">
      <c r="A472" s="124">
        <v>1013979</v>
      </c>
      <c r="B472" s="125">
        <v>4061</v>
      </c>
      <c r="C472" s="125">
        <v>455001</v>
      </c>
      <c r="D472" s="125" t="s">
        <v>1277</v>
      </c>
      <c r="E472" s="126" t="s">
        <v>562</v>
      </c>
      <c r="F472" s="126" t="s">
        <v>1463</v>
      </c>
      <c r="G472" s="127" t="s">
        <v>1436</v>
      </c>
      <c r="H472" s="128" t="s">
        <v>1262</v>
      </c>
      <c r="I472" s="70" t="s">
        <v>35</v>
      </c>
      <c r="J472" s="70"/>
      <c r="K472" s="70"/>
      <c r="L472" s="70"/>
      <c r="M472" s="70" t="s">
        <v>35</v>
      </c>
      <c r="N472" s="77">
        <v>0.79627922567669485</v>
      </c>
      <c r="O472" s="70">
        <v>1013979</v>
      </c>
      <c r="P472" s="78">
        <v>38008</v>
      </c>
      <c r="Q472" s="79">
        <v>41518</v>
      </c>
      <c r="R472" s="79">
        <v>41882</v>
      </c>
      <c r="S472" s="78">
        <v>38008</v>
      </c>
      <c r="T472" s="80" t="s">
        <v>1263</v>
      </c>
      <c r="U472" s="61">
        <v>0</v>
      </c>
      <c r="V472" s="62">
        <v>3.8657928694592089E-3</v>
      </c>
      <c r="W472" s="30">
        <v>0</v>
      </c>
      <c r="X472" s="63">
        <v>0</v>
      </c>
      <c r="Y472" s="63">
        <v>0</v>
      </c>
      <c r="Z472" s="67">
        <v>61462.879999999997</v>
      </c>
      <c r="AA472" s="68">
        <v>61462.879999999997</v>
      </c>
      <c r="AB472" s="68">
        <v>61462.879999999997</v>
      </c>
      <c r="AC472" s="68">
        <v>61462.879999999997</v>
      </c>
      <c r="AD472" s="66">
        <v>245851.53</v>
      </c>
      <c r="AE472" s="67">
        <v>114145.35</v>
      </c>
      <c r="AF472" s="68">
        <v>114145.35</v>
      </c>
      <c r="AG472" s="68">
        <v>114145.35</v>
      </c>
      <c r="AH472" s="68">
        <v>114145.35</v>
      </c>
      <c r="AI472" s="66">
        <v>456581.4</v>
      </c>
      <c r="AJ472" s="69">
        <v>702432.93</v>
      </c>
      <c r="AK472" s="406" t="s">
        <v>1277</v>
      </c>
      <c r="AL472" s="407">
        <v>25877.505779128696</v>
      </c>
      <c r="AM472" s="434">
        <f t="shared" si="286"/>
        <v>0</v>
      </c>
      <c r="AN472" s="435">
        <f t="shared" si="287"/>
        <v>264356.48387096776</v>
      </c>
      <c r="AO472" s="436">
        <f t="shared" si="288"/>
        <v>490947.74193548394</v>
      </c>
      <c r="AP472" s="437">
        <f t="shared" si="289"/>
        <v>0</v>
      </c>
      <c r="AQ472" s="438">
        <f t="shared" si="289"/>
        <v>10.220000000000001</v>
      </c>
      <c r="AR472" s="438">
        <f t="shared" si="289"/>
        <v>18.97</v>
      </c>
      <c r="AS472" s="443">
        <f t="shared" si="290"/>
        <v>29.189999999999998</v>
      </c>
      <c r="AT472" s="437">
        <f t="shared" si="291"/>
        <v>0</v>
      </c>
      <c r="AU472" s="438">
        <f t="shared" si="292"/>
        <v>9.5</v>
      </c>
      <c r="AV472" s="438">
        <f t="shared" si="293"/>
        <v>17.64</v>
      </c>
      <c r="AW472" s="444">
        <f t="shared" si="294"/>
        <v>27.14</v>
      </c>
      <c r="AX472" s="441">
        <f t="shared" si="295"/>
        <v>0</v>
      </c>
      <c r="AY472" s="70">
        <f t="shared" si="296"/>
        <v>4</v>
      </c>
      <c r="AZ472" s="438">
        <f t="shared" si="273"/>
        <v>2.38</v>
      </c>
      <c r="BA472" s="442">
        <f t="shared" si="274"/>
        <v>4.41</v>
      </c>
      <c r="BB472" s="438">
        <f t="shared" si="297"/>
        <v>0</v>
      </c>
      <c r="BC472" s="70">
        <v>4</v>
      </c>
      <c r="BD472" s="438">
        <f t="shared" si="275"/>
        <v>2.38</v>
      </c>
      <c r="BE472" s="442">
        <f t="shared" si="276"/>
        <v>4.41</v>
      </c>
      <c r="BF472" s="438">
        <f t="shared" si="298"/>
        <v>0</v>
      </c>
      <c r="BG472" s="70">
        <v>4</v>
      </c>
      <c r="BH472" s="438">
        <f t="shared" si="277"/>
        <v>2.38</v>
      </c>
      <c r="BI472" s="442">
        <f t="shared" si="278"/>
        <v>4.41</v>
      </c>
      <c r="BJ472" s="438">
        <f t="shared" si="299"/>
        <v>0</v>
      </c>
      <c r="BK472" s="70">
        <v>4</v>
      </c>
      <c r="BL472" s="438">
        <f t="shared" si="279"/>
        <v>2.38</v>
      </c>
      <c r="BM472" s="442">
        <f t="shared" si="280"/>
        <v>4.41</v>
      </c>
      <c r="BN472" s="93">
        <v>0</v>
      </c>
      <c r="BO472" s="93">
        <f>+INDEX(FY2018_ALL_Targets!DV:DV,MATCH('Final Comp Values'!C472,FY2018_ALL_Targets!B:B,0))</f>
        <v>0</v>
      </c>
      <c r="BP472" s="93">
        <f>++INDEX(FY2018_ALL_Targets!DW:DW,MATCH('Final Comp Values'!C472,FY2018_ALL_Targets!B:B,0))</f>
        <v>0</v>
      </c>
      <c r="BQ472" s="539">
        <f>++INDEX(FY2018_ALL_Targets!DX:DX,MATCH('Final Comp Values'!$C472,FY2018_ALL_Targets!$B:$B,0))</f>
        <v>0</v>
      </c>
      <c r="BR472" s="437">
        <f t="shared" si="281"/>
        <v>0</v>
      </c>
      <c r="BS472" s="438">
        <f t="shared" si="282"/>
        <v>0</v>
      </c>
      <c r="BT472" s="543">
        <f t="shared" si="300"/>
        <v>0</v>
      </c>
      <c r="BU472" s="437">
        <f t="shared" si="301"/>
        <v>27.16</v>
      </c>
      <c r="BV472" s="438">
        <f t="shared" si="283"/>
        <v>702833.05696113536</v>
      </c>
      <c r="BW472" s="548">
        <f t="shared" si="302"/>
        <v>1.895767638321211E-3</v>
      </c>
      <c r="BX472" s="437">
        <f t="shared" si="284"/>
        <v>0</v>
      </c>
      <c r="BY472" s="551">
        <f t="shared" si="285"/>
        <v>0</v>
      </c>
      <c r="BZ472" s="471">
        <f t="shared" si="303"/>
        <v>0</v>
      </c>
      <c r="CA472" s="469">
        <f t="shared" si="304"/>
        <v>702432.93</v>
      </c>
      <c r="CB472" s="471">
        <f t="shared" si="305"/>
        <v>702833.05696113536</v>
      </c>
      <c r="CC472" s="471">
        <f t="shared" si="306"/>
        <v>1.9999999999999574E-2</v>
      </c>
      <c r="CD472" s="474">
        <f t="shared" si="307"/>
        <v>517.63664701546429</v>
      </c>
      <c r="CE472" s="474">
        <f t="shared" si="308"/>
        <v>400.12696113530546</v>
      </c>
      <c r="CF472" s="472">
        <f t="shared" si="309"/>
        <v>117.50968588015883</v>
      </c>
      <c r="CG472" s="473">
        <f t="shared" si="310"/>
        <v>0</v>
      </c>
    </row>
    <row r="473" spans="1:85" s="71" customFormat="1" ht="15.75" customHeight="1" x14ac:dyDescent="0.25">
      <c r="A473" s="124">
        <v>1014616</v>
      </c>
      <c r="B473" s="125">
        <v>4611</v>
      </c>
      <c r="C473" s="125">
        <v>675791</v>
      </c>
      <c r="D473" s="125" t="s">
        <v>1279</v>
      </c>
      <c r="E473" s="126" t="s">
        <v>746</v>
      </c>
      <c r="F473" s="126" t="s">
        <v>1464</v>
      </c>
      <c r="G473" s="127" t="s">
        <v>1436</v>
      </c>
      <c r="H473" s="128" t="s">
        <v>1262</v>
      </c>
      <c r="I473" s="70" t="s">
        <v>35</v>
      </c>
      <c r="J473" s="70"/>
      <c r="K473" s="70"/>
      <c r="L473" s="70"/>
      <c r="M473" s="70" t="s">
        <v>35</v>
      </c>
      <c r="N473" s="77">
        <v>0.77987202230106434</v>
      </c>
      <c r="O473" s="70">
        <v>1014616</v>
      </c>
      <c r="P473" s="78">
        <v>49238</v>
      </c>
      <c r="Q473" s="79">
        <v>41518</v>
      </c>
      <c r="R473" s="79">
        <v>41882</v>
      </c>
      <c r="S473" s="78">
        <v>49238</v>
      </c>
      <c r="T473" s="80" t="s">
        <v>1263</v>
      </c>
      <c r="U473" s="61">
        <v>0</v>
      </c>
      <c r="V473" s="62">
        <v>5.0079959299734935E-3</v>
      </c>
      <c r="W473" s="30">
        <v>0</v>
      </c>
      <c r="X473" s="63">
        <v>0</v>
      </c>
      <c r="Y473" s="63">
        <v>0</v>
      </c>
      <c r="Z473" s="67">
        <v>79622.960000000006</v>
      </c>
      <c r="AA473" s="68">
        <v>79622.960000000006</v>
      </c>
      <c r="AB473" s="68">
        <v>79622.960000000006</v>
      </c>
      <c r="AC473" s="68">
        <v>79622.960000000006</v>
      </c>
      <c r="AD473" s="66">
        <v>318491.83</v>
      </c>
      <c r="AE473" s="67">
        <v>147871.21</v>
      </c>
      <c r="AF473" s="68">
        <v>147871.21</v>
      </c>
      <c r="AG473" s="68">
        <v>147871.21</v>
      </c>
      <c r="AH473" s="68">
        <v>147871.21</v>
      </c>
      <c r="AI473" s="66">
        <v>591484.81999999995</v>
      </c>
      <c r="AJ473" s="69">
        <v>909976.64999999991</v>
      </c>
      <c r="AK473" s="406" t="s">
        <v>1279</v>
      </c>
      <c r="AL473" s="407">
        <v>94768.848117955305</v>
      </c>
      <c r="AM473" s="434">
        <f t="shared" si="286"/>
        <v>0</v>
      </c>
      <c r="AN473" s="435">
        <f t="shared" si="287"/>
        <v>342464.33333333337</v>
      </c>
      <c r="AO473" s="436">
        <f t="shared" si="288"/>
        <v>636005.18279569887</v>
      </c>
      <c r="AP473" s="437">
        <f t="shared" si="289"/>
        <v>0</v>
      </c>
      <c r="AQ473" s="438">
        <f t="shared" si="289"/>
        <v>3.61</v>
      </c>
      <c r="AR473" s="438">
        <f t="shared" si="289"/>
        <v>6.71</v>
      </c>
      <c r="AS473" s="443">
        <f t="shared" si="290"/>
        <v>10.32</v>
      </c>
      <c r="AT473" s="437">
        <f t="shared" si="291"/>
        <v>0</v>
      </c>
      <c r="AU473" s="438">
        <f t="shared" si="292"/>
        <v>3.36</v>
      </c>
      <c r="AV473" s="438">
        <f t="shared" si="293"/>
        <v>6.24</v>
      </c>
      <c r="AW473" s="444">
        <f t="shared" si="294"/>
        <v>9.6</v>
      </c>
      <c r="AX473" s="441">
        <f t="shared" si="295"/>
        <v>0</v>
      </c>
      <c r="AY473" s="70">
        <f t="shared" si="296"/>
        <v>4</v>
      </c>
      <c r="AZ473" s="438">
        <f t="shared" si="273"/>
        <v>0.84</v>
      </c>
      <c r="BA473" s="442">
        <f t="shared" si="274"/>
        <v>1.56</v>
      </c>
      <c r="BB473" s="438">
        <f t="shared" si="297"/>
        <v>0</v>
      </c>
      <c r="BC473" s="70">
        <v>4</v>
      </c>
      <c r="BD473" s="438">
        <f t="shared" si="275"/>
        <v>0.84</v>
      </c>
      <c r="BE473" s="442">
        <f t="shared" si="276"/>
        <v>1.56</v>
      </c>
      <c r="BF473" s="438">
        <f t="shared" si="298"/>
        <v>0</v>
      </c>
      <c r="BG473" s="70">
        <v>4</v>
      </c>
      <c r="BH473" s="438">
        <f t="shared" si="277"/>
        <v>0.84</v>
      </c>
      <c r="BI473" s="442">
        <f t="shared" si="278"/>
        <v>1.56</v>
      </c>
      <c r="BJ473" s="438">
        <f t="shared" si="299"/>
        <v>0</v>
      </c>
      <c r="BK473" s="70">
        <v>4</v>
      </c>
      <c r="BL473" s="438">
        <f t="shared" si="279"/>
        <v>0.84</v>
      </c>
      <c r="BM473" s="442">
        <f t="shared" si="280"/>
        <v>1.56</v>
      </c>
      <c r="BN473" s="93">
        <v>0</v>
      </c>
      <c r="BO473" s="93">
        <f>+INDEX(FY2018_ALL_Targets!DV:DV,MATCH('Final Comp Values'!C473,FY2018_ALL_Targets!B:B,0))</f>
        <v>0</v>
      </c>
      <c r="BP473" s="93">
        <f>++INDEX(FY2018_ALL_Targets!DW:DW,MATCH('Final Comp Values'!C473,FY2018_ALL_Targets!B:B,0))</f>
        <v>0</v>
      </c>
      <c r="BQ473" s="539">
        <f>++INDEX(FY2018_ALL_Targets!DX:DX,MATCH('Final Comp Values'!$C473,FY2018_ALL_Targets!$B:$B,0))</f>
        <v>0</v>
      </c>
      <c r="BR473" s="437">
        <f t="shared" si="281"/>
        <v>0</v>
      </c>
      <c r="BS473" s="438">
        <f t="shared" si="282"/>
        <v>0</v>
      </c>
      <c r="BT473" s="543">
        <f t="shared" si="300"/>
        <v>0</v>
      </c>
      <c r="BU473" s="437">
        <f t="shared" si="301"/>
        <v>9.6</v>
      </c>
      <c r="BV473" s="438">
        <f t="shared" si="283"/>
        <v>909780.94193237089</v>
      </c>
      <c r="BW473" s="548">
        <f t="shared" si="302"/>
        <v>2.4539728895707738E-3</v>
      </c>
      <c r="BX473" s="437">
        <f t="shared" si="284"/>
        <v>0</v>
      </c>
      <c r="BY473" s="551">
        <f t="shared" si="285"/>
        <v>0</v>
      </c>
      <c r="BZ473" s="471">
        <f t="shared" si="303"/>
        <v>0</v>
      </c>
      <c r="CA473" s="469">
        <f t="shared" si="304"/>
        <v>909976.64999999991</v>
      </c>
      <c r="CB473" s="471">
        <f t="shared" si="305"/>
        <v>909780.94193237089</v>
      </c>
      <c r="CC473" s="471">
        <f t="shared" si="306"/>
        <v>0</v>
      </c>
      <c r="CD473" s="474">
        <f t="shared" si="307"/>
        <v>0</v>
      </c>
      <c r="CE473" s="474">
        <f t="shared" si="308"/>
        <v>-195.70806762902066</v>
      </c>
      <c r="CF473" s="472">
        <f t="shared" si="309"/>
        <v>195.70806762902066</v>
      </c>
      <c r="CG473" s="473">
        <f t="shared" si="310"/>
        <v>0</v>
      </c>
    </row>
    <row r="474" spans="1:85" s="71" customFormat="1" ht="15.75" customHeight="1" x14ac:dyDescent="0.25">
      <c r="A474" s="124">
        <v>1014598</v>
      </c>
      <c r="B474" s="125">
        <v>4371</v>
      </c>
      <c r="C474" s="125">
        <v>675789</v>
      </c>
      <c r="D474" s="125" t="s">
        <v>1279</v>
      </c>
      <c r="E474" s="126" t="s">
        <v>642</v>
      </c>
      <c r="F474" s="126" t="s">
        <v>1464</v>
      </c>
      <c r="G474" s="127" t="s">
        <v>1436</v>
      </c>
      <c r="H474" s="128" t="s">
        <v>1262</v>
      </c>
      <c r="I474" s="70" t="s">
        <v>35</v>
      </c>
      <c r="J474" s="70"/>
      <c r="K474" s="70"/>
      <c r="L474" s="70"/>
      <c r="M474" s="70" t="s">
        <v>35</v>
      </c>
      <c r="N474" s="77">
        <v>0.82961033493830083</v>
      </c>
      <c r="O474" s="70">
        <v>1014598</v>
      </c>
      <c r="P474" s="78">
        <v>31531</v>
      </c>
      <c r="Q474" s="79">
        <v>41518</v>
      </c>
      <c r="R474" s="79">
        <v>41882</v>
      </c>
      <c r="S474" s="78">
        <v>31531</v>
      </c>
      <c r="T474" s="80" t="s">
        <v>1263</v>
      </c>
      <c r="U474" s="61">
        <v>0</v>
      </c>
      <c r="V474" s="62">
        <v>3.207017337584675E-3</v>
      </c>
      <c r="W474" s="30">
        <v>0</v>
      </c>
      <c r="X474" s="63">
        <v>0</v>
      </c>
      <c r="Y474" s="63">
        <v>0</v>
      </c>
      <c r="Z474" s="67">
        <v>50988.9</v>
      </c>
      <c r="AA474" s="68">
        <v>50988.9</v>
      </c>
      <c r="AB474" s="68">
        <v>50988.9</v>
      </c>
      <c r="AC474" s="68">
        <v>50988.9</v>
      </c>
      <c r="AD474" s="66">
        <v>203955.6</v>
      </c>
      <c r="AE474" s="67">
        <v>94693.67</v>
      </c>
      <c r="AF474" s="68">
        <v>94693.67</v>
      </c>
      <c r="AG474" s="68">
        <v>94693.67</v>
      </c>
      <c r="AH474" s="68">
        <v>94693.67</v>
      </c>
      <c r="AI474" s="66">
        <v>378774.69</v>
      </c>
      <c r="AJ474" s="69">
        <v>582730.29</v>
      </c>
      <c r="AK474" s="406" t="s">
        <v>1279</v>
      </c>
      <c r="AL474" s="407">
        <v>94768.848117955305</v>
      </c>
      <c r="AM474" s="434">
        <f t="shared" si="286"/>
        <v>0</v>
      </c>
      <c r="AN474" s="435">
        <f t="shared" si="287"/>
        <v>219307.09677419357</v>
      </c>
      <c r="AO474" s="436">
        <f t="shared" si="288"/>
        <v>407284.61290322582</v>
      </c>
      <c r="AP474" s="437">
        <f t="shared" si="289"/>
        <v>0</v>
      </c>
      <c r="AQ474" s="438">
        <f t="shared" si="289"/>
        <v>2.31</v>
      </c>
      <c r="AR474" s="438">
        <f t="shared" si="289"/>
        <v>4.3</v>
      </c>
      <c r="AS474" s="443">
        <f t="shared" si="290"/>
        <v>6.6099999999999994</v>
      </c>
      <c r="AT474" s="437">
        <f t="shared" si="291"/>
        <v>0</v>
      </c>
      <c r="AU474" s="438">
        <f t="shared" si="292"/>
        <v>2.15</v>
      </c>
      <c r="AV474" s="438">
        <f t="shared" si="293"/>
        <v>4</v>
      </c>
      <c r="AW474" s="444">
        <f t="shared" si="294"/>
        <v>6.15</v>
      </c>
      <c r="AX474" s="441">
        <f t="shared" si="295"/>
        <v>0</v>
      </c>
      <c r="AY474" s="70">
        <f t="shared" si="296"/>
        <v>4</v>
      </c>
      <c r="AZ474" s="438">
        <f t="shared" si="273"/>
        <v>0.54</v>
      </c>
      <c r="BA474" s="442">
        <f t="shared" si="274"/>
        <v>1</v>
      </c>
      <c r="BB474" s="438">
        <f t="shared" si="297"/>
        <v>0</v>
      </c>
      <c r="BC474" s="70">
        <v>4</v>
      </c>
      <c r="BD474" s="438">
        <f t="shared" si="275"/>
        <v>0.54</v>
      </c>
      <c r="BE474" s="442">
        <f t="shared" si="276"/>
        <v>1</v>
      </c>
      <c r="BF474" s="438">
        <f t="shared" si="298"/>
        <v>0</v>
      </c>
      <c r="BG474" s="70">
        <v>4</v>
      </c>
      <c r="BH474" s="438">
        <f t="shared" si="277"/>
        <v>0.54</v>
      </c>
      <c r="BI474" s="442">
        <f t="shared" si="278"/>
        <v>1</v>
      </c>
      <c r="BJ474" s="438">
        <f t="shared" si="299"/>
        <v>0</v>
      </c>
      <c r="BK474" s="70">
        <v>4</v>
      </c>
      <c r="BL474" s="438">
        <f t="shared" si="279"/>
        <v>0.54</v>
      </c>
      <c r="BM474" s="442">
        <f t="shared" si="280"/>
        <v>1</v>
      </c>
      <c r="BN474" s="93">
        <v>0</v>
      </c>
      <c r="BO474" s="93">
        <f>+INDEX(FY2018_ALL_Targets!DV:DV,MATCH('Final Comp Values'!C474,FY2018_ALL_Targets!B:B,0))</f>
        <v>0</v>
      </c>
      <c r="BP474" s="93">
        <f>++INDEX(FY2018_ALL_Targets!DW:DW,MATCH('Final Comp Values'!C474,FY2018_ALL_Targets!B:B,0))</f>
        <v>0</v>
      </c>
      <c r="BQ474" s="539">
        <f>++INDEX(FY2018_ALL_Targets!DX:DX,MATCH('Final Comp Values'!$C474,FY2018_ALL_Targets!$B:$B,0))</f>
        <v>0</v>
      </c>
      <c r="BR474" s="437">
        <f t="shared" si="281"/>
        <v>0</v>
      </c>
      <c r="BS474" s="438">
        <f t="shared" si="282"/>
        <v>0</v>
      </c>
      <c r="BT474" s="543">
        <f t="shared" si="300"/>
        <v>0</v>
      </c>
      <c r="BU474" s="437">
        <f t="shared" si="301"/>
        <v>6.16</v>
      </c>
      <c r="BV474" s="438">
        <f t="shared" si="283"/>
        <v>583776.10440660466</v>
      </c>
      <c r="BW474" s="548">
        <f t="shared" si="302"/>
        <v>1.5746326041412466E-3</v>
      </c>
      <c r="BX474" s="437">
        <f t="shared" si="284"/>
        <v>0</v>
      </c>
      <c r="BY474" s="551">
        <f t="shared" si="285"/>
        <v>0</v>
      </c>
      <c r="BZ474" s="471">
        <f t="shared" si="303"/>
        <v>0</v>
      </c>
      <c r="CA474" s="469">
        <f t="shared" si="304"/>
        <v>582730.29</v>
      </c>
      <c r="CB474" s="471">
        <f t="shared" si="305"/>
        <v>583776.10440660466</v>
      </c>
      <c r="CC474" s="471">
        <f t="shared" si="306"/>
        <v>9.9999999999997868E-3</v>
      </c>
      <c r="CD474" s="474">
        <f t="shared" si="307"/>
        <v>947.52892682924812</v>
      </c>
      <c r="CE474" s="474">
        <f t="shared" si="308"/>
        <v>1045.8144066046225</v>
      </c>
      <c r="CF474" s="472">
        <f t="shared" si="309"/>
        <v>-98.28547977537437</v>
      </c>
      <c r="CG474" s="473">
        <f t="shared" si="310"/>
        <v>0</v>
      </c>
    </row>
    <row r="475" spans="1:85" s="71" customFormat="1" ht="15.75" customHeight="1" x14ac:dyDescent="0.25">
      <c r="A475" s="124">
        <v>1025631</v>
      </c>
      <c r="B475" s="125">
        <v>5130</v>
      </c>
      <c r="C475" s="125">
        <v>675113</v>
      </c>
      <c r="D475" s="125" t="s">
        <v>1298</v>
      </c>
      <c r="E475" s="126" t="s">
        <v>971</v>
      </c>
      <c r="F475" s="126" t="s">
        <v>1465</v>
      </c>
      <c r="G475" s="127" t="s">
        <v>1436</v>
      </c>
      <c r="H475" s="128" t="s">
        <v>1262</v>
      </c>
      <c r="I475" s="70" t="s">
        <v>35</v>
      </c>
      <c r="J475" s="70"/>
      <c r="K475" s="70"/>
      <c r="L475" s="70"/>
      <c r="M475" s="70" t="s">
        <v>35</v>
      </c>
      <c r="N475" s="77">
        <v>0.83790385767617648</v>
      </c>
      <c r="O475" s="70">
        <v>1025631</v>
      </c>
      <c r="P475" s="78">
        <v>18180</v>
      </c>
      <c r="Q475" s="79">
        <v>41640</v>
      </c>
      <c r="R475" s="79">
        <v>41882</v>
      </c>
      <c r="S475" s="78">
        <v>27307</v>
      </c>
      <c r="T475" s="80" t="s">
        <v>1263</v>
      </c>
      <c r="U475" s="61">
        <v>0</v>
      </c>
      <c r="V475" s="62">
        <v>2.7773943876637187E-3</v>
      </c>
      <c r="W475" s="30">
        <v>0</v>
      </c>
      <c r="X475" s="63">
        <v>0</v>
      </c>
      <c r="Y475" s="63">
        <v>0</v>
      </c>
      <c r="Z475" s="67">
        <v>44158.25</v>
      </c>
      <c r="AA475" s="68">
        <v>44158.25</v>
      </c>
      <c r="AB475" s="68">
        <v>44158.25</v>
      </c>
      <c r="AC475" s="68">
        <v>44158.25</v>
      </c>
      <c r="AD475" s="66">
        <v>176633.01</v>
      </c>
      <c r="AE475" s="67">
        <v>82008.19</v>
      </c>
      <c r="AF475" s="68">
        <v>82008.19</v>
      </c>
      <c r="AG475" s="68">
        <v>82008.19</v>
      </c>
      <c r="AH475" s="68">
        <v>82008.19</v>
      </c>
      <c r="AI475" s="66">
        <v>328032.74</v>
      </c>
      <c r="AJ475" s="69">
        <v>504665.75</v>
      </c>
      <c r="AK475" s="406" t="s">
        <v>1298</v>
      </c>
      <c r="AL475" s="407">
        <v>76450.745475824064</v>
      </c>
      <c r="AM475" s="434">
        <f t="shared" si="286"/>
        <v>0</v>
      </c>
      <c r="AN475" s="435">
        <f t="shared" si="287"/>
        <v>189927.96774193551</v>
      </c>
      <c r="AO475" s="436">
        <f t="shared" si="288"/>
        <v>352723.37634408602</v>
      </c>
      <c r="AP475" s="437">
        <f t="shared" si="289"/>
        <v>0</v>
      </c>
      <c r="AQ475" s="438">
        <f t="shared" si="289"/>
        <v>2.48</v>
      </c>
      <c r="AR475" s="438">
        <f t="shared" si="289"/>
        <v>4.6100000000000003</v>
      </c>
      <c r="AS475" s="443">
        <f t="shared" si="290"/>
        <v>7.09</v>
      </c>
      <c r="AT475" s="437">
        <f t="shared" si="291"/>
        <v>0</v>
      </c>
      <c r="AU475" s="438">
        <f t="shared" si="292"/>
        <v>2.31</v>
      </c>
      <c r="AV475" s="438">
        <f t="shared" si="293"/>
        <v>4.29</v>
      </c>
      <c r="AW475" s="444">
        <f t="shared" si="294"/>
        <v>6.6</v>
      </c>
      <c r="AX475" s="441">
        <f t="shared" si="295"/>
        <v>0</v>
      </c>
      <c r="AY475" s="70">
        <f t="shared" si="296"/>
        <v>4</v>
      </c>
      <c r="AZ475" s="438">
        <f t="shared" si="273"/>
        <v>0.57999999999999996</v>
      </c>
      <c r="BA475" s="442">
        <f t="shared" si="274"/>
        <v>1.07</v>
      </c>
      <c r="BB475" s="438">
        <f t="shared" si="297"/>
        <v>0</v>
      </c>
      <c r="BC475" s="70">
        <v>4</v>
      </c>
      <c r="BD475" s="438">
        <f t="shared" si="275"/>
        <v>0.57999999999999996</v>
      </c>
      <c r="BE475" s="442">
        <f t="shared" si="276"/>
        <v>1.07</v>
      </c>
      <c r="BF475" s="438">
        <f t="shared" si="298"/>
        <v>0</v>
      </c>
      <c r="BG475" s="70">
        <v>4</v>
      </c>
      <c r="BH475" s="438">
        <f t="shared" si="277"/>
        <v>0.57999999999999996</v>
      </c>
      <c r="BI475" s="442">
        <f t="shared" si="278"/>
        <v>1.07</v>
      </c>
      <c r="BJ475" s="438">
        <f t="shared" si="299"/>
        <v>0</v>
      </c>
      <c r="BK475" s="70">
        <v>4</v>
      </c>
      <c r="BL475" s="438">
        <f t="shared" si="279"/>
        <v>0.57999999999999996</v>
      </c>
      <c r="BM475" s="442">
        <f t="shared" si="280"/>
        <v>1.07</v>
      </c>
      <c r="BN475" s="93">
        <v>0</v>
      </c>
      <c r="BO475" s="93">
        <f>+INDEX(FY2018_ALL_Targets!DV:DV,MATCH('Final Comp Values'!C475,FY2018_ALL_Targets!B:B,0))</f>
        <v>0</v>
      </c>
      <c r="BP475" s="93">
        <f>++INDEX(FY2018_ALL_Targets!DW:DW,MATCH('Final Comp Values'!C475,FY2018_ALL_Targets!B:B,0))</f>
        <v>0</v>
      </c>
      <c r="BQ475" s="539">
        <f>++INDEX(FY2018_ALL_Targets!DX:DX,MATCH('Final Comp Values'!$C475,FY2018_ALL_Targets!$B:$B,0))</f>
        <v>0</v>
      </c>
      <c r="BR475" s="437">
        <f t="shared" si="281"/>
        <v>0</v>
      </c>
      <c r="BS475" s="438">
        <f t="shared" si="282"/>
        <v>0</v>
      </c>
      <c r="BT475" s="543">
        <f t="shared" si="300"/>
        <v>0</v>
      </c>
      <c r="BU475" s="437">
        <f t="shared" si="301"/>
        <v>6.6</v>
      </c>
      <c r="BV475" s="438">
        <f t="shared" si="283"/>
        <v>504574.92014043877</v>
      </c>
      <c r="BW475" s="548">
        <f t="shared" si="302"/>
        <v>1.3610014429979325E-3</v>
      </c>
      <c r="BX475" s="437">
        <f t="shared" si="284"/>
        <v>0</v>
      </c>
      <c r="BY475" s="551">
        <f t="shared" si="285"/>
        <v>0</v>
      </c>
      <c r="BZ475" s="471">
        <f t="shared" si="303"/>
        <v>0</v>
      </c>
      <c r="CA475" s="469">
        <f t="shared" si="304"/>
        <v>504665.75</v>
      </c>
      <c r="CB475" s="471">
        <f t="shared" si="305"/>
        <v>504574.92014043877</v>
      </c>
      <c r="CC475" s="471">
        <f t="shared" si="306"/>
        <v>0</v>
      </c>
      <c r="CD475" s="474">
        <f t="shared" si="307"/>
        <v>0</v>
      </c>
      <c r="CE475" s="474">
        <f t="shared" si="308"/>
        <v>-90.829859561228659</v>
      </c>
      <c r="CF475" s="472">
        <f t="shared" si="309"/>
        <v>90.829859561228659</v>
      </c>
      <c r="CG475" s="473">
        <f t="shared" si="310"/>
        <v>0</v>
      </c>
    </row>
    <row r="476" spans="1:85" s="71" customFormat="1" ht="15.75" customHeight="1" x14ac:dyDescent="0.25">
      <c r="A476" s="124">
        <v>1027453</v>
      </c>
      <c r="B476" s="125">
        <v>102455</v>
      </c>
      <c r="C476" s="125">
        <v>676083</v>
      </c>
      <c r="D476" s="125" t="s">
        <v>1408</v>
      </c>
      <c r="E476" s="126" t="s">
        <v>402</v>
      </c>
      <c r="F476" s="126" t="s">
        <v>1466</v>
      </c>
      <c r="G476" s="127" t="s">
        <v>1436</v>
      </c>
      <c r="H476" s="128" t="s">
        <v>1262</v>
      </c>
      <c r="I476" s="70" t="s">
        <v>35</v>
      </c>
      <c r="J476" s="70"/>
      <c r="K476" s="70"/>
      <c r="L476" s="70"/>
      <c r="M476" s="70" t="s">
        <v>35</v>
      </c>
      <c r="N476" s="77">
        <v>0.81401495309300442</v>
      </c>
      <c r="O476" s="86">
        <v>1013738</v>
      </c>
      <c r="P476" s="78">
        <v>34187</v>
      </c>
      <c r="Q476" s="79">
        <v>41640</v>
      </c>
      <c r="R476" s="79">
        <v>42004</v>
      </c>
      <c r="S476" s="78">
        <v>34187</v>
      </c>
      <c r="T476" s="80" t="s">
        <v>1263</v>
      </c>
      <c r="U476" s="61">
        <v>0</v>
      </c>
      <c r="V476" s="62">
        <v>3.4771590409440637E-3</v>
      </c>
      <c r="W476" s="30">
        <v>0</v>
      </c>
      <c r="X476" s="63">
        <v>0</v>
      </c>
      <c r="Y476" s="63">
        <v>0</v>
      </c>
      <c r="Z476" s="67">
        <v>55283.93</v>
      </c>
      <c r="AA476" s="68">
        <v>55283.93</v>
      </c>
      <c r="AB476" s="68">
        <v>55283.93</v>
      </c>
      <c r="AC476" s="68">
        <v>55283.93</v>
      </c>
      <c r="AD476" s="66">
        <v>221135.71</v>
      </c>
      <c r="AE476" s="67">
        <v>102670.15</v>
      </c>
      <c r="AF476" s="68">
        <v>102670.15</v>
      </c>
      <c r="AG476" s="68">
        <v>102670.15</v>
      </c>
      <c r="AH476" s="68">
        <v>102670.15</v>
      </c>
      <c r="AI476" s="66">
        <v>410680.61</v>
      </c>
      <c r="AJ476" s="69">
        <v>631816.31999999995</v>
      </c>
      <c r="AK476" s="406" t="s">
        <v>1408</v>
      </c>
      <c r="AL476" s="407">
        <v>35334.891869185936</v>
      </c>
      <c r="AM476" s="434">
        <f t="shared" si="286"/>
        <v>0</v>
      </c>
      <c r="AN476" s="435">
        <f t="shared" si="287"/>
        <v>237780.33333333334</v>
      </c>
      <c r="AO476" s="436">
        <f t="shared" si="288"/>
        <v>441592.05376344087</v>
      </c>
      <c r="AP476" s="437">
        <f t="shared" si="289"/>
        <v>0</v>
      </c>
      <c r="AQ476" s="438">
        <f t="shared" si="289"/>
        <v>6.73</v>
      </c>
      <c r="AR476" s="438">
        <f t="shared" si="289"/>
        <v>12.5</v>
      </c>
      <c r="AS476" s="443">
        <f t="shared" si="290"/>
        <v>19.23</v>
      </c>
      <c r="AT476" s="437">
        <f t="shared" si="291"/>
        <v>0</v>
      </c>
      <c r="AU476" s="438">
        <f t="shared" si="292"/>
        <v>6.26</v>
      </c>
      <c r="AV476" s="438">
        <f t="shared" si="293"/>
        <v>11.62</v>
      </c>
      <c r="AW476" s="444">
        <f t="shared" si="294"/>
        <v>17.88</v>
      </c>
      <c r="AX476" s="441">
        <f t="shared" si="295"/>
        <v>0</v>
      </c>
      <c r="AY476" s="70">
        <f t="shared" si="296"/>
        <v>4</v>
      </c>
      <c r="AZ476" s="438">
        <f t="shared" si="273"/>
        <v>1.57</v>
      </c>
      <c r="BA476" s="442">
        <f t="shared" si="274"/>
        <v>2.91</v>
      </c>
      <c r="BB476" s="438">
        <f t="shared" si="297"/>
        <v>0</v>
      </c>
      <c r="BC476" s="70">
        <v>4</v>
      </c>
      <c r="BD476" s="438">
        <f t="shared" si="275"/>
        <v>1.57</v>
      </c>
      <c r="BE476" s="442">
        <f t="shared" si="276"/>
        <v>2.91</v>
      </c>
      <c r="BF476" s="438">
        <f t="shared" si="298"/>
        <v>0</v>
      </c>
      <c r="BG476" s="70">
        <v>4</v>
      </c>
      <c r="BH476" s="438">
        <f t="shared" si="277"/>
        <v>1.57</v>
      </c>
      <c r="BI476" s="442">
        <f t="shared" si="278"/>
        <v>2.91</v>
      </c>
      <c r="BJ476" s="438">
        <f t="shared" si="299"/>
        <v>0</v>
      </c>
      <c r="BK476" s="70">
        <v>4</v>
      </c>
      <c r="BL476" s="438">
        <f t="shared" si="279"/>
        <v>1.57</v>
      </c>
      <c r="BM476" s="442">
        <f t="shared" si="280"/>
        <v>2.91</v>
      </c>
      <c r="BN476" s="93">
        <v>0</v>
      </c>
      <c r="BO476" s="93">
        <f>+INDEX(FY2018_ALL_Targets!DV:DV,MATCH('Final Comp Values'!C476,FY2018_ALL_Targets!B:B,0))</f>
        <v>0</v>
      </c>
      <c r="BP476" s="93">
        <f>++INDEX(FY2018_ALL_Targets!DW:DW,MATCH('Final Comp Values'!C476,FY2018_ALL_Targets!B:B,0))</f>
        <v>0</v>
      </c>
      <c r="BQ476" s="539">
        <f>++INDEX(FY2018_ALL_Targets!DX:DX,MATCH('Final Comp Values'!$C476,FY2018_ALL_Targets!$B:$B,0))</f>
        <v>0</v>
      </c>
      <c r="BR476" s="437">
        <f t="shared" si="281"/>
        <v>0</v>
      </c>
      <c r="BS476" s="438">
        <f t="shared" si="282"/>
        <v>0</v>
      </c>
      <c r="BT476" s="543">
        <f t="shared" si="300"/>
        <v>0</v>
      </c>
      <c r="BU476" s="437">
        <f t="shared" si="301"/>
        <v>17.920000000000002</v>
      </c>
      <c r="BV476" s="438">
        <f t="shared" si="283"/>
        <v>633201.26229581202</v>
      </c>
      <c r="BW476" s="548">
        <f t="shared" si="302"/>
        <v>1.7079482100554075E-3</v>
      </c>
      <c r="BX476" s="437">
        <f t="shared" si="284"/>
        <v>0</v>
      </c>
      <c r="BY476" s="551">
        <f t="shared" si="285"/>
        <v>0</v>
      </c>
      <c r="BZ476" s="471">
        <f t="shared" si="303"/>
        <v>0</v>
      </c>
      <c r="CA476" s="469">
        <f t="shared" si="304"/>
        <v>631816.31999999995</v>
      </c>
      <c r="CB476" s="471">
        <f t="shared" si="305"/>
        <v>633201.26229581202</v>
      </c>
      <c r="CC476" s="471">
        <f t="shared" si="306"/>
        <v>4.00000000000027E-2</v>
      </c>
      <c r="CD476" s="474">
        <f t="shared" si="307"/>
        <v>1413.4593288591559</v>
      </c>
      <c r="CE476" s="474">
        <f t="shared" si="308"/>
        <v>1384.9422958120704</v>
      </c>
      <c r="CF476" s="472">
        <f t="shared" si="309"/>
        <v>28.517033047085533</v>
      </c>
      <c r="CG476" s="473">
        <f t="shared" si="310"/>
        <v>0</v>
      </c>
    </row>
    <row r="477" spans="1:85" s="71" customFormat="1" ht="15.75" customHeight="1" x14ac:dyDescent="0.25">
      <c r="A477" s="124">
        <v>1027423</v>
      </c>
      <c r="B477" s="125">
        <v>5259</v>
      </c>
      <c r="C477" s="125">
        <v>675635</v>
      </c>
      <c r="D477" s="125" t="s">
        <v>1408</v>
      </c>
      <c r="E477" s="126" t="s">
        <v>1063</v>
      </c>
      <c r="F477" s="126" t="s">
        <v>1467</v>
      </c>
      <c r="G477" s="127" t="s">
        <v>1436</v>
      </c>
      <c r="H477" s="128" t="s">
        <v>1262</v>
      </c>
      <c r="I477" s="70" t="s">
        <v>35</v>
      </c>
      <c r="J477" s="70"/>
      <c r="K477" s="70"/>
      <c r="L477" s="70"/>
      <c r="M477" s="70" t="s">
        <v>35</v>
      </c>
      <c r="N477" s="77">
        <v>0.81998987854251015</v>
      </c>
      <c r="O477" s="70">
        <v>1020237</v>
      </c>
      <c r="P477" s="78">
        <v>32406</v>
      </c>
      <c r="Q477" s="79">
        <v>41640</v>
      </c>
      <c r="R477" s="79">
        <v>42004</v>
      </c>
      <c r="S477" s="78">
        <v>32406</v>
      </c>
      <c r="T477" s="80" t="s">
        <v>1263</v>
      </c>
      <c r="U477" s="61">
        <v>0</v>
      </c>
      <c r="V477" s="62">
        <v>3.2960135689248352E-3</v>
      </c>
      <c r="W477" s="30">
        <v>0</v>
      </c>
      <c r="X477" s="63">
        <v>0</v>
      </c>
      <c r="Y477" s="63">
        <v>0</v>
      </c>
      <c r="Z477" s="67">
        <v>52403.87</v>
      </c>
      <c r="AA477" s="68">
        <v>52403.87</v>
      </c>
      <c r="AB477" s="68">
        <v>52403.87</v>
      </c>
      <c r="AC477" s="68">
        <v>52403.87</v>
      </c>
      <c r="AD477" s="66">
        <v>209615.46</v>
      </c>
      <c r="AE477" s="67">
        <v>97321.47</v>
      </c>
      <c r="AF477" s="68">
        <v>97321.47</v>
      </c>
      <c r="AG477" s="68">
        <v>97321.47</v>
      </c>
      <c r="AH477" s="68">
        <v>97321.47</v>
      </c>
      <c r="AI477" s="66">
        <v>389285.86</v>
      </c>
      <c r="AJ477" s="69">
        <v>598901.31999999995</v>
      </c>
      <c r="AK477" s="406" t="s">
        <v>1408</v>
      </c>
      <c r="AL477" s="407">
        <v>35334.891869185936</v>
      </c>
      <c r="AM477" s="434">
        <f t="shared" si="286"/>
        <v>0</v>
      </c>
      <c r="AN477" s="435">
        <f t="shared" si="287"/>
        <v>225392.96774193548</v>
      </c>
      <c r="AO477" s="436">
        <f t="shared" si="288"/>
        <v>418586.94623655913</v>
      </c>
      <c r="AP477" s="437">
        <f t="shared" si="289"/>
        <v>0</v>
      </c>
      <c r="AQ477" s="438">
        <f t="shared" si="289"/>
        <v>6.38</v>
      </c>
      <c r="AR477" s="438">
        <f t="shared" si="289"/>
        <v>11.85</v>
      </c>
      <c r="AS477" s="443">
        <f t="shared" si="290"/>
        <v>18.23</v>
      </c>
      <c r="AT477" s="437">
        <f t="shared" si="291"/>
        <v>0</v>
      </c>
      <c r="AU477" s="438">
        <f t="shared" si="292"/>
        <v>5.93</v>
      </c>
      <c r="AV477" s="438">
        <f t="shared" si="293"/>
        <v>11.02</v>
      </c>
      <c r="AW477" s="444">
        <f t="shared" si="294"/>
        <v>16.95</v>
      </c>
      <c r="AX477" s="441">
        <f t="shared" si="295"/>
        <v>0</v>
      </c>
      <c r="AY477" s="70">
        <f t="shared" si="296"/>
        <v>4</v>
      </c>
      <c r="AZ477" s="438">
        <f t="shared" si="273"/>
        <v>1.48</v>
      </c>
      <c r="BA477" s="442">
        <f t="shared" si="274"/>
        <v>2.76</v>
      </c>
      <c r="BB477" s="438">
        <f t="shared" si="297"/>
        <v>0</v>
      </c>
      <c r="BC477" s="70">
        <v>4</v>
      </c>
      <c r="BD477" s="438">
        <f t="shared" si="275"/>
        <v>1.48</v>
      </c>
      <c r="BE477" s="442">
        <f t="shared" si="276"/>
        <v>2.76</v>
      </c>
      <c r="BF477" s="438">
        <f t="shared" si="298"/>
        <v>0</v>
      </c>
      <c r="BG477" s="70">
        <v>4</v>
      </c>
      <c r="BH477" s="438">
        <f t="shared" si="277"/>
        <v>1.48</v>
      </c>
      <c r="BI477" s="442">
        <f t="shared" si="278"/>
        <v>2.76</v>
      </c>
      <c r="BJ477" s="438">
        <f t="shared" si="299"/>
        <v>0</v>
      </c>
      <c r="BK477" s="70">
        <v>4</v>
      </c>
      <c r="BL477" s="438">
        <f t="shared" si="279"/>
        <v>1.48</v>
      </c>
      <c r="BM477" s="442">
        <f t="shared" si="280"/>
        <v>2.76</v>
      </c>
      <c r="BN477" s="93">
        <v>0</v>
      </c>
      <c r="BO477" s="93">
        <f>+INDEX(FY2018_ALL_Targets!DV:DV,MATCH('Final Comp Values'!C477,FY2018_ALL_Targets!B:B,0))</f>
        <v>0</v>
      </c>
      <c r="BP477" s="93">
        <f>++INDEX(FY2018_ALL_Targets!DW:DW,MATCH('Final Comp Values'!C477,FY2018_ALL_Targets!B:B,0))</f>
        <v>0</v>
      </c>
      <c r="BQ477" s="539">
        <f>++INDEX(FY2018_ALL_Targets!DX:DX,MATCH('Final Comp Values'!$C477,FY2018_ALL_Targets!$B:$B,0))</f>
        <v>0</v>
      </c>
      <c r="BR477" s="437">
        <f t="shared" si="281"/>
        <v>0</v>
      </c>
      <c r="BS477" s="438">
        <f t="shared" si="282"/>
        <v>0</v>
      </c>
      <c r="BT477" s="543">
        <f t="shared" si="300"/>
        <v>0</v>
      </c>
      <c r="BU477" s="437">
        <f t="shared" si="301"/>
        <v>16.96</v>
      </c>
      <c r="BV477" s="438">
        <f t="shared" si="283"/>
        <v>599279.7661013935</v>
      </c>
      <c r="BW477" s="548">
        <f t="shared" si="302"/>
        <v>1.6164509845167248E-3</v>
      </c>
      <c r="BX477" s="437">
        <f t="shared" si="284"/>
        <v>0</v>
      </c>
      <c r="BY477" s="551">
        <f t="shared" si="285"/>
        <v>0</v>
      </c>
      <c r="BZ477" s="471">
        <f t="shared" si="303"/>
        <v>0</v>
      </c>
      <c r="CA477" s="469">
        <f t="shared" si="304"/>
        <v>598901.31999999995</v>
      </c>
      <c r="CB477" s="471">
        <f t="shared" si="305"/>
        <v>599279.7661013935</v>
      </c>
      <c r="CC477" s="471">
        <f t="shared" si="306"/>
        <v>1.0000000000001563E-2</v>
      </c>
      <c r="CD477" s="474">
        <f t="shared" si="307"/>
        <v>353.33411209445052</v>
      </c>
      <c r="CE477" s="474">
        <f t="shared" si="308"/>
        <v>378.44610139355063</v>
      </c>
      <c r="CF477" s="472">
        <f t="shared" si="309"/>
        <v>-25.111989299100117</v>
      </c>
      <c r="CG477" s="473">
        <f t="shared" si="310"/>
        <v>0</v>
      </c>
    </row>
    <row r="478" spans="1:85" s="71" customFormat="1" ht="15.75" customHeight="1" x14ac:dyDescent="0.25">
      <c r="A478" s="81">
        <v>1027695</v>
      </c>
      <c r="B478" s="155">
        <v>5392</v>
      </c>
      <c r="C478" s="155">
        <v>675785</v>
      </c>
      <c r="D478" s="155" t="s">
        <v>1408</v>
      </c>
      <c r="E478" s="156" t="s">
        <v>1139</v>
      </c>
      <c r="F478" s="156" t="s">
        <v>1468</v>
      </c>
      <c r="G478" s="84" t="s">
        <v>1436</v>
      </c>
      <c r="H478" s="85" t="s">
        <v>1262</v>
      </c>
      <c r="I478" s="70" t="s">
        <v>35</v>
      </c>
      <c r="J478" s="70"/>
      <c r="K478" s="70"/>
      <c r="L478" s="70"/>
      <c r="M478" s="70" t="s">
        <v>35</v>
      </c>
      <c r="N478" s="77">
        <v>0.78250382550509634</v>
      </c>
      <c r="O478" s="86">
        <v>539201</v>
      </c>
      <c r="P478" s="78">
        <v>30171</v>
      </c>
      <c r="Q478" s="79">
        <v>41640</v>
      </c>
      <c r="R478" s="79">
        <v>42004</v>
      </c>
      <c r="S478" s="78">
        <v>30171</v>
      </c>
      <c r="T478" s="80" t="s">
        <v>1263</v>
      </c>
      <c r="U478" s="61">
        <v>0</v>
      </c>
      <c r="V478" s="62">
        <v>3.0686917665873974E-3</v>
      </c>
      <c r="W478" s="30">
        <v>0</v>
      </c>
      <c r="X478" s="63">
        <v>0</v>
      </c>
      <c r="Y478" s="63">
        <v>0</v>
      </c>
      <c r="Z478" s="67">
        <v>48789.64</v>
      </c>
      <c r="AA478" s="68">
        <v>48789.64</v>
      </c>
      <c r="AB478" s="68">
        <v>48789.64</v>
      </c>
      <c r="AC478" s="68">
        <v>48789.64</v>
      </c>
      <c r="AD478" s="66">
        <v>195158.56</v>
      </c>
      <c r="AE478" s="67">
        <v>90609.33</v>
      </c>
      <c r="AF478" s="68">
        <v>90609.33</v>
      </c>
      <c r="AG478" s="68">
        <v>90609.33</v>
      </c>
      <c r="AH478" s="68">
        <v>90609.33</v>
      </c>
      <c r="AI478" s="66">
        <v>362437.32</v>
      </c>
      <c r="AJ478" s="69">
        <v>557595.88</v>
      </c>
      <c r="AK478" s="406" t="s">
        <v>1408</v>
      </c>
      <c r="AL478" s="407">
        <v>35334.891869185936</v>
      </c>
      <c r="AM478" s="434">
        <f t="shared" si="286"/>
        <v>0</v>
      </c>
      <c r="AN478" s="435">
        <f t="shared" si="287"/>
        <v>209847.91397849465</v>
      </c>
      <c r="AO478" s="436">
        <f t="shared" si="288"/>
        <v>389717.54838709679</v>
      </c>
      <c r="AP478" s="437">
        <f t="shared" si="289"/>
        <v>0</v>
      </c>
      <c r="AQ478" s="438">
        <f t="shared" si="289"/>
        <v>5.94</v>
      </c>
      <c r="AR478" s="438">
        <f t="shared" si="289"/>
        <v>11.03</v>
      </c>
      <c r="AS478" s="443">
        <f t="shared" si="290"/>
        <v>16.97</v>
      </c>
      <c r="AT478" s="437">
        <f t="shared" si="291"/>
        <v>0</v>
      </c>
      <c r="AU478" s="438">
        <f t="shared" si="292"/>
        <v>5.52</v>
      </c>
      <c r="AV478" s="438">
        <f t="shared" si="293"/>
        <v>10.26</v>
      </c>
      <c r="AW478" s="444">
        <f t="shared" si="294"/>
        <v>15.78</v>
      </c>
      <c r="AX478" s="441">
        <f t="shared" si="295"/>
        <v>0</v>
      </c>
      <c r="AY478" s="70">
        <f t="shared" si="296"/>
        <v>4</v>
      </c>
      <c r="AZ478" s="438">
        <f t="shared" si="273"/>
        <v>1.38</v>
      </c>
      <c r="BA478" s="442">
        <f t="shared" si="274"/>
        <v>2.57</v>
      </c>
      <c r="BB478" s="438">
        <f t="shared" si="297"/>
        <v>0</v>
      </c>
      <c r="BC478" s="70">
        <v>4</v>
      </c>
      <c r="BD478" s="438">
        <f t="shared" si="275"/>
        <v>1.38</v>
      </c>
      <c r="BE478" s="442">
        <f t="shared" si="276"/>
        <v>2.57</v>
      </c>
      <c r="BF478" s="438">
        <f t="shared" si="298"/>
        <v>0</v>
      </c>
      <c r="BG478" s="70">
        <v>4</v>
      </c>
      <c r="BH478" s="438">
        <f t="shared" si="277"/>
        <v>1.38</v>
      </c>
      <c r="BI478" s="442">
        <f t="shared" si="278"/>
        <v>2.57</v>
      </c>
      <c r="BJ478" s="438">
        <f t="shared" si="299"/>
        <v>0</v>
      </c>
      <c r="BK478" s="70">
        <v>4</v>
      </c>
      <c r="BL478" s="438">
        <f t="shared" si="279"/>
        <v>1.38</v>
      </c>
      <c r="BM478" s="442">
        <f t="shared" si="280"/>
        <v>2.57</v>
      </c>
      <c r="BN478" s="93">
        <v>0</v>
      </c>
      <c r="BO478" s="93">
        <f>+INDEX(FY2018_ALL_Targets!DV:DV,MATCH('Final Comp Values'!C478,FY2018_ALL_Targets!B:B,0))</f>
        <v>0</v>
      </c>
      <c r="BP478" s="93">
        <f>++INDEX(FY2018_ALL_Targets!DW:DW,MATCH('Final Comp Values'!C478,FY2018_ALL_Targets!B:B,0))</f>
        <v>0</v>
      </c>
      <c r="BQ478" s="539">
        <f>++INDEX(FY2018_ALL_Targets!DX:DX,MATCH('Final Comp Values'!$C478,FY2018_ALL_Targets!$B:$B,0))</f>
        <v>0</v>
      </c>
      <c r="BR478" s="437">
        <f t="shared" si="281"/>
        <v>0</v>
      </c>
      <c r="BS478" s="438">
        <f t="shared" si="282"/>
        <v>0</v>
      </c>
      <c r="BT478" s="543">
        <f t="shared" si="300"/>
        <v>0</v>
      </c>
      <c r="BU478" s="437">
        <f t="shared" si="301"/>
        <v>15.799999999999999</v>
      </c>
      <c r="BV478" s="438">
        <f t="shared" si="283"/>
        <v>558291.29153313779</v>
      </c>
      <c r="BW478" s="548">
        <f t="shared" si="302"/>
        <v>1.5058918369908166E-3</v>
      </c>
      <c r="BX478" s="437">
        <f t="shared" si="284"/>
        <v>0</v>
      </c>
      <c r="BY478" s="551">
        <f t="shared" si="285"/>
        <v>0</v>
      </c>
      <c r="BZ478" s="471">
        <f t="shared" si="303"/>
        <v>0</v>
      </c>
      <c r="CA478" s="469">
        <f t="shared" si="304"/>
        <v>557595.88</v>
      </c>
      <c r="CB478" s="471">
        <f t="shared" si="305"/>
        <v>558291.29153313779</v>
      </c>
      <c r="CC478" s="471">
        <f t="shared" si="306"/>
        <v>1.9999999999999574E-2</v>
      </c>
      <c r="CD478" s="474">
        <f t="shared" si="307"/>
        <v>706.71214195182279</v>
      </c>
      <c r="CE478" s="474">
        <f t="shared" si="308"/>
        <v>695.41153313778341</v>
      </c>
      <c r="CF478" s="472">
        <f t="shared" si="309"/>
        <v>11.300608814039379</v>
      </c>
      <c r="CG478" s="473">
        <f t="shared" si="310"/>
        <v>0</v>
      </c>
    </row>
    <row r="479" spans="1:85" s="71" customFormat="1" ht="15.75" customHeight="1" x14ac:dyDescent="0.25">
      <c r="A479" s="157">
        <v>1027448</v>
      </c>
      <c r="B479" s="158">
        <v>5358</v>
      </c>
      <c r="C479" s="158">
        <v>675606</v>
      </c>
      <c r="D479" s="88" t="s">
        <v>1408</v>
      </c>
      <c r="E479" s="89" t="s">
        <v>1115</v>
      </c>
      <c r="F479" s="89" t="s">
        <v>1469</v>
      </c>
      <c r="G479" s="90" t="s">
        <v>1436</v>
      </c>
      <c r="H479" s="91" t="s">
        <v>1262</v>
      </c>
      <c r="I479" s="70" t="s">
        <v>35</v>
      </c>
      <c r="J479" s="70"/>
      <c r="K479" s="70"/>
      <c r="L479" s="70"/>
      <c r="M479" s="70" t="s">
        <v>35</v>
      </c>
      <c r="N479" s="77">
        <v>0.78283041925173902</v>
      </c>
      <c r="O479" s="70">
        <v>535801</v>
      </c>
      <c r="P479" s="78">
        <v>33311</v>
      </c>
      <c r="Q479" s="79">
        <v>41640</v>
      </c>
      <c r="R479" s="79">
        <v>42004</v>
      </c>
      <c r="S479" s="78">
        <v>33311</v>
      </c>
      <c r="T479" s="80" t="s">
        <v>1263</v>
      </c>
      <c r="U479" s="61">
        <v>0</v>
      </c>
      <c r="V479" s="62">
        <v>3.3880610996252294E-3</v>
      </c>
      <c r="W479" s="30">
        <v>0</v>
      </c>
      <c r="X479" s="63">
        <v>0</v>
      </c>
      <c r="Y479" s="63">
        <v>0</v>
      </c>
      <c r="Z479" s="67">
        <v>53867.35</v>
      </c>
      <c r="AA479" s="68">
        <v>53867.35</v>
      </c>
      <c r="AB479" s="68">
        <v>53867.35</v>
      </c>
      <c r="AC479" s="68">
        <v>53867.35</v>
      </c>
      <c r="AD479" s="66">
        <v>215469.38</v>
      </c>
      <c r="AE479" s="67">
        <v>100039.36</v>
      </c>
      <c r="AF479" s="68">
        <v>100039.36</v>
      </c>
      <c r="AG479" s="68">
        <v>100039.36</v>
      </c>
      <c r="AH479" s="68">
        <v>100039.36</v>
      </c>
      <c r="AI479" s="66">
        <v>400157.42</v>
      </c>
      <c r="AJ479" s="69">
        <v>615626.80000000005</v>
      </c>
      <c r="AK479" s="406" t="s">
        <v>1408</v>
      </c>
      <c r="AL479" s="407">
        <v>35334.891869185936</v>
      </c>
      <c r="AM479" s="434">
        <f t="shared" si="286"/>
        <v>0</v>
      </c>
      <c r="AN479" s="435">
        <f t="shared" si="287"/>
        <v>231687.50537634411</v>
      </c>
      <c r="AO479" s="436">
        <f t="shared" si="288"/>
        <v>430276.79569892475</v>
      </c>
      <c r="AP479" s="437">
        <f t="shared" si="289"/>
        <v>0</v>
      </c>
      <c r="AQ479" s="438">
        <f t="shared" si="289"/>
        <v>6.56</v>
      </c>
      <c r="AR479" s="438">
        <f t="shared" si="289"/>
        <v>12.18</v>
      </c>
      <c r="AS479" s="443">
        <f t="shared" si="290"/>
        <v>18.739999999999998</v>
      </c>
      <c r="AT479" s="437">
        <f t="shared" si="291"/>
        <v>0</v>
      </c>
      <c r="AU479" s="438">
        <f t="shared" si="292"/>
        <v>6.1</v>
      </c>
      <c r="AV479" s="438">
        <f t="shared" si="293"/>
        <v>11.32</v>
      </c>
      <c r="AW479" s="444">
        <f t="shared" si="294"/>
        <v>17.420000000000002</v>
      </c>
      <c r="AX479" s="441">
        <f t="shared" si="295"/>
        <v>0</v>
      </c>
      <c r="AY479" s="70">
        <f t="shared" si="296"/>
        <v>4</v>
      </c>
      <c r="AZ479" s="438">
        <f t="shared" si="273"/>
        <v>1.53</v>
      </c>
      <c r="BA479" s="442">
        <f t="shared" si="274"/>
        <v>2.83</v>
      </c>
      <c r="BB479" s="438">
        <f t="shared" si="297"/>
        <v>0</v>
      </c>
      <c r="BC479" s="70">
        <v>4</v>
      </c>
      <c r="BD479" s="438">
        <f t="shared" si="275"/>
        <v>1.53</v>
      </c>
      <c r="BE479" s="442">
        <f t="shared" si="276"/>
        <v>2.83</v>
      </c>
      <c r="BF479" s="438">
        <f t="shared" si="298"/>
        <v>0</v>
      </c>
      <c r="BG479" s="70">
        <v>4</v>
      </c>
      <c r="BH479" s="438">
        <f t="shared" si="277"/>
        <v>1.53</v>
      </c>
      <c r="BI479" s="442">
        <f t="shared" si="278"/>
        <v>2.83</v>
      </c>
      <c r="BJ479" s="438">
        <f t="shared" si="299"/>
        <v>0</v>
      </c>
      <c r="BK479" s="70">
        <v>4</v>
      </c>
      <c r="BL479" s="438">
        <f t="shared" si="279"/>
        <v>1.53</v>
      </c>
      <c r="BM479" s="442">
        <f t="shared" si="280"/>
        <v>2.83</v>
      </c>
      <c r="BN479" s="93">
        <v>0</v>
      </c>
      <c r="BO479" s="93">
        <f>+INDEX(FY2018_ALL_Targets!DV:DV,MATCH('Final Comp Values'!C479,FY2018_ALL_Targets!B:B,0))</f>
        <v>0</v>
      </c>
      <c r="BP479" s="93">
        <f>++INDEX(FY2018_ALL_Targets!DW:DW,MATCH('Final Comp Values'!C479,FY2018_ALL_Targets!B:B,0))</f>
        <v>0</v>
      </c>
      <c r="BQ479" s="539">
        <f>++INDEX(FY2018_ALL_Targets!DX:DX,MATCH('Final Comp Values'!$C479,FY2018_ALL_Targets!$B:$B,0))</f>
        <v>0</v>
      </c>
      <c r="BR479" s="437">
        <f t="shared" si="281"/>
        <v>0</v>
      </c>
      <c r="BS479" s="438">
        <f t="shared" si="282"/>
        <v>0</v>
      </c>
      <c r="BT479" s="543">
        <f t="shared" si="300"/>
        <v>0</v>
      </c>
      <c r="BU479" s="437">
        <f t="shared" si="301"/>
        <v>17.440000000000001</v>
      </c>
      <c r="BV479" s="438">
        <f t="shared" si="283"/>
        <v>616240.51419860276</v>
      </c>
      <c r="BW479" s="548">
        <f t="shared" si="302"/>
        <v>1.6621995972860661E-3</v>
      </c>
      <c r="BX479" s="437">
        <f t="shared" si="284"/>
        <v>0</v>
      </c>
      <c r="BY479" s="551">
        <f t="shared" si="285"/>
        <v>0</v>
      </c>
      <c r="BZ479" s="471">
        <f t="shared" si="303"/>
        <v>0</v>
      </c>
      <c r="CA479" s="469">
        <f t="shared" si="304"/>
        <v>615626.80000000005</v>
      </c>
      <c r="CB479" s="471">
        <f t="shared" si="305"/>
        <v>616240.51419860276</v>
      </c>
      <c r="CC479" s="471">
        <f t="shared" si="306"/>
        <v>1.9999999999999574E-2</v>
      </c>
      <c r="CD479" s="474">
        <f t="shared" si="307"/>
        <v>706.80459242248776</v>
      </c>
      <c r="CE479" s="474">
        <f t="shared" si="308"/>
        <v>613.71419860271271</v>
      </c>
      <c r="CF479" s="472">
        <f t="shared" si="309"/>
        <v>93.090393819775045</v>
      </c>
      <c r="CG479" s="473">
        <f t="shared" si="310"/>
        <v>0</v>
      </c>
    </row>
    <row r="480" spans="1:85" s="71" customFormat="1" ht="15.75" customHeight="1" x14ac:dyDescent="0.25">
      <c r="A480" s="87">
        <v>1017872</v>
      </c>
      <c r="B480" s="88">
        <v>5087</v>
      </c>
      <c r="C480" s="88">
        <v>455996</v>
      </c>
      <c r="D480" s="88" t="s">
        <v>1298</v>
      </c>
      <c r="E480" s="89" t="s">
        <v>946</v>
      </c>
      <c r="F480" s="89" t="s">
        <v>1470</v>
      </c>
      <c r="G480" s="90" t="s">
        <v>1436</v>
      </c>
      <c r="H480" s="91" t="s">
        <v>1262</v>
      </c>
      <c r="I480" s="70" t="s">
        <v>35</v>
      </c>
      <c r="J480" s="70"/>
      <c r="K480" s="70"/>
      <c r="L480" s="70"/>
      <c r="M480" s="70" t="s">
        <v>35</v>
      </c>
      <c r="N480" s="77">
        <v>0.83731948315176086</v>
      </c>
      <c r="O480" s="70">
        <v>1017872</v>
      </c>
      <c r="P480" s="78">
        <v>33049</v>
      </c>
      <c r="Q480" s="79">
        <v>41640</v>
      </c>
      <c r="R480" s="79">
        <v>42004</v>
      </c>
      <c r="S480" s="78">
        <v>33049</v>
      </c>
      <c r="T480" s="80" t="s">
        <v>1263</v>
      </c>
      <c r="U480" s="61">
        <v>0</v>
      </c>
      <c r="V480" s="62">
        <v>3.3614130852125186E-3</v>
      </c>
      <c r="W480" s="30">
        <v>0</v>
      </c>
      <c r="X480" s="63">
        <v>0</v>
      </c>
      <c r="Y480" s="63">
        <v>0</v>
      </c>
      <c r="Z480" s="67">
        <v>53443.67</v>
      </c>
      <c r="AA480" s="68">
        <v>53443.67</v>
      </c>
      <c r="AB480" s="68">
        <v>53443.67</v>
      </c>
      <c r="AC480" s="68">
        <v>53443.67</v>
      </c>
      <c r="AD480" s="66">
        <v>213774.66</v>
      </c>
      <c r="AE480" s="67">
        <v>99252.52</v>
      </c>
      <c r="AF480" s="68">
        <v>99252.52</v>
      </c>
      <c r="AG480" s="68">
        <v>99252.52</v>
      </c>
      <c r="AH480" s="68">
        <v>99252.52</v>
      </c>
      <c r="AI480" s="66">
        <v>397010.07</v>
      </c>
      <c r="AJ480" s="69">
        <v>610784.73</v>
      </c>
      <c r="AK480" s="406" t="s">
        <v>1298</v>
      </c>
      <c r="AL480" s="407">
        <v>76450.745475824064</v>
      </c>
      <c r="AM480" s="434">
        <f t="shared" si="286"/>
        <v>0</v>
      </c>
      <c r="AN480" s="435">
        <f t="shared" si="287"/>
        <v>229865.22580645164</v>
      </c>
      <c r="AO480" s="436">
        <f t="shared" si="288"/>
        <v>426892.54838709679</v>
      </c>
      <c r="AP480" s="437">
        <f t="shared" si="289"/>
        <v>0</v>
      </c>
      <c r="AQ480" s="438">
        <f t="shared" si="289"/>
        <v>3.01</v>
      </c>
      <c r="AR480" s="438">
        <f t="shared" si="289"/>
        <v>5.58</v>
      </c>
      <c r="AS480" s="443">
        <f t="shared" si="290"/>
        <v>8.59</v>
      </c>
      <c r="AT480" s="437">
        <f t="shared" si="291"/>
        <v>0</v>
      </c>
      <c r="AU480" s="438">
        <f t="shared" si="292"/>
        <v>2.8</v>
      </c>
      <c r="AV480" s="438">
        <f t="shared" si="293"/>
        <v>5.19</v>
      </c>
      <c r="AW480" s="444">
        <f t="shared" si="294"/>
        <v>7.99</v>
      </c>
      <c r="AX480" s="441">
        <f t="shared" si="295"/>
        <v>0</v>
      </c>
      <c r="AY480" s="70">
        <f t="shared" si="296"/>
        <v>4</v>
      </c>
      <c r="AZ480" s="438">
        <f t="shared" si="273"/>
        <v>0.7</v>
      </c>
      <c r="BA480" s="442">
        <f t="shared" si="274"/>
        <v>1.3</v>
      </c>
      <c r="BB480" s="438">
        <f t="shared" si="297"/>
        <v>0</v>
      </c>
      <c r="BC480" s="70">
        <v>4</v>
      </c>
      <c r="BD480" s="438">
        <f t="shared" si="275"/>
        <v>0.7</v>
      </c>
      <c r="BE480" s="442">
        <f t="shared" si="276"/>
        <v>1.3</v>
      </c>
      <c r="BF480" s="438">
        <f t="shared" si="298"/>
        <v>0</v>
      </c>
      <c r="BG480" s="70">
        <v>4</v>
      </c>
      <c r="BH480" s="438">
        <f t="shared" si="277"/>
        <v>0.7</v>
      </c>
      <c r="BI480" s="442">
        <f t="shared" si="278"/>
        <v>1.3</v>
      </c>
      <c r="BJ480" s="438">
        <f t="shared" si="299"/>
        <v>0</v>
      </c>
      <c r="BK480" s="70">
        <v>4</v>
      </c>
      <c r="BL480" s="438">
        <f t="shared" si="279"/>
        <v>0.7</v>
      </c>
      <c r="BM480" s="442">
        <f t="shared" si="280"/>
        <v>1.3</v>
      </c>
      <c r="BN480" s="93">
        <v>0</v>
      </c>
      <c r="BO480" s="93">
        <f>+INDEX(FY2018_ALL_Targets!DV:DV,MATCH('Final Comp Values'!C480,FY2018_ALL_Targets!B:B,0))</f>
        <v>0</v>
      </c>
      <c r="BP480" s="93">
        <f>++INDEX(FY2018_ALL_Targets!DW:DW,MATCH('Final Comp Values'!C480,FY2018_ALL_Targets!B:B,0))</f>
        <v>0</v>
      </c>
      <c r="BQ480" s="539">
        <f>++INDEX(FY2018_ALL_Targets!DX:DX,MATCH('Final Comp Values'!$C480,FY2018_ALL_Targets!$B:$B,0))</f>
        <v>0</v>
      </c>
      <c r="BR480" s="437">
        <f t="shared" si="281"/>
        <v>0</v>
      </c>
      <c r="BS480" s="438">
        <f t="shared" si="282"/>
        <v>0</v>
      </c>
      <c r="BT480" s="543">
        <f t="shared" si="300"/>
        <v>0</v>
      </c>
      <c r="BU480" s="437">
        <f t="shared" si="301"/>
        <v>8</v>
      </c>
      <c r="BV480" s="438">
        <f t="shared" si="283"/>
        <v>611605.96380659251</v>
      </c>
      <c r="BW480" s="548">
        <f t="shared" si="302"/>
        <v>1.6496987187853728E-3</v>
      </c>
      <c r="BX480" s="437">
        <f t="shared" si="284"/>
        <v>0</v>
      </c>
      <c r="BY480" s="551">
        <f t="shared" si="285"/>
        <v>0</v>
      </c>
      <c r="BZ480" s="471">
        <f t="shared" si="303"/>
        <v>0</v>
      </c>
      <c r="CA480" s="469">
        <f t="shared" si="304"/>
        <v>610784.73</v>
      </c>
      <c r="CB480" s="471">
        <f t="shared" si="305"/>
        <v>611605.96380659251</v>
      </c>
      <c r="CC480" s="471">
        <f t="shared" si="306"/>
        <v>9.9999999999997868E-3</v>
      </c>
      <c r="CD480" s="474">
        <f t="shared" si="307"/>
        <v>764.4364580725744</v>
      </c>
      <c r="CE480" s="474">
        <f t="shared" si="308"/>
        <v>821.23380659252871</v>
      </c>
      <c r="CF480" s="472">
        <f t="shared" si="309"/>
        <v>-56.797348519954312</v>
      </c>
      <c r="CG480" s="473">
        <f t="shared" si="310"/>
        <v>0</v>
      </c>
    </row>
    <row r="481" spans="1:85" s="71" customFormat="1" ht="15.75" customHeight="1" x14ac:dyDescent="0.25">
      <c r="A481" s="87">
        <v>1027041</v>
      </c>
      <c r="B481" s="88">
        <v>4946</v>
      </c>
      <c r="C481" s="88">
        <v>455726</v>
      </c>
      <c r="D481" s="88" t="s">
        <v>1286</v>
      </c>
      <c r="E481" s="89" t="s">
        <v>302</v>
      </c>
      <c r="F481" s="89" t="s">
        <v>1471</v>
      </c>
      <c r="G481" s="90" t="s">
        <v>1436</v>
      </c>
      <c r="H481" s="91" t="s">
        <v>1262</v>
      </c>
      <c r="I481" s="70" t="s">
        <v>35</v>
      </c>
      <c r="J481" s="70"/>
      <c r="K481" s="70"/>
      <c r="L481" s="70"/>
      <c r="M481" s="70" t="s">
        <v>35</v>
      </c>
      <c r="N481" s="77">
        <v>0.80181306658330731</v>
      </c>
      <c r="O481" s="70">
        <v>1014337</v>
      </c>
      <c r="P481" s="78">
        <v>17955</v>
      </c>
      <c r="Q481" s="79">
        <v>41640</v>
      </c>
      <c r="R481" s="79">
        <v>41882</v>
      </c>
      <c r="S481" s="78">
        <v>26969</v>
      </c>
      <c r="T481" s="80" t="s">
        <v>1265</v>
      </c>
      <c r="U481" s="61">
        <v>0</v>
      </c>
      <c r="V481" s="62">
        <v>2.7430164148717481E-3</v>
      </c>
      <c r="W481" s="30">
        <v>0</v>
      </c>
      <c r="X481" s="63">
        <v>0</v>
      </c>
      <c r="Y481" s="63">
        <v>0</v>
      </c>
      <c r="Z481" s="67">
        <v>43611.67</v>
      </c>
      <c r="AA481" s="68">
        <v>43611.67</v>
      </c>
      <c r="AB481" s="68">
        <v>43611.67</v>
      </c>
      <c r="AC481" s="68">
        <v>43611.67</v>
      </c>
      <c r="AD481" s="66">
        <v>174446.69</v>
      </c>
      <c r="AE481" s="67">
        <v>80993.11</v>
      </c>
      <c r="AF481" s="68">
        <v>80993.11</v>
      </c>
      <c r="AG481" s="68">
        <v>80993.11</v>
      </c>
      <c r="AH481" s="68">
        <v>80993.11</v>
      </c>
      <c r="AI481" s="66">
        <v>323972.42</v>
      </c>
      <c r="AJ481" s="69">
        <v>498419.11</v>
      </c>
      <c r="AK481" s="406" t="s">
        <v>1286</v>
      </c>
      <c r="AL481" s="407">
        <v>25579.847310249148</v>
      </c>
      <c r="AM481" s="434">
        <f t="shared" si="286"/>
        <v>0</v>
      </c>
      <c r="AN481" s="435">
        <f t="shared" si="287"/>
        <v>187577.08602150538</v>
      </c>
      <c r="AO481" s="436">
        <f t="shared" si="288"/>
        <v>348357.44086021505</v>
      </c>
      <c r="AP481" s="437">
        <f t="shared" si="289"/>
        <v>0</v>
      </c>
      <c r="AQ481" s="438">
        <f t="shared" si="289"/>
        <v>7.33</v>
      </c>
      <c r="AR481" s="438">
        <f t="shared" si="289"/>
        <v>13.62</v>
      </c>
      <c r="AS481" s="443">
        <f t="shared" si="290"/>
        <v>20.95</v>
      </c>
      <c r="AT481" s="437">
        <f t="shared" si="291"/>
        <v>0</v>
      </c>
      <c r="AU481" s="438">
        <f t="shared" si="292"/>
        <v>6.82</v>
      </c>
      <c r="AV481" s="438">
        <f t="shared" si="293"/>
        <v>12.67</v>
      </c>
      <c r="AW481" s="444">
        <f t="shared" si="294"/>
        <v>19.490000000000002</v>
      </c>
      <c r="AX481" s="441">
        <f t="shared" si="295"/>
        <v>0</v>
      </c>
      <c r="AY481" s="70">
        <f t="shared" si="296"/>
        <v>4</v>
      </c>
      <c r="AZ481" s="438">
        <f t="shared" si="273"/>
        <v>1.71</v>
      </c>
      <c r="BA481" s="442">
        <f t="shared" si="274"/>
        <v>3.17</v>
      </c>
      <c r="BB481" s="438">
        <f t="shared" si="297"/>
        <v>0</v>
      </c>
      <c r="BC481" s="70">
        <v>4</v>
      </c>
      <c r="BD481" s="438">
        <f t="shared" si="275"/>
        <v>1.71</v>
      </c>
      <c r="BE481" s="442">
        <f t="shared" si="276"/>
        <v>3.17</v>
      </c>
      <c r="BF481" s="438">
        <f t="shared" si="298"/>
        <v>0</v>
      </c>
      <c r="BG481" s="70">
        <v>4</v>
      </c>
      <c r="BH481" s="438">
        <f t="shared" si="277"/>
        <v>1.71</v>
      </c>
      <c r="BI481" s="442">
        <f t="shared" si="278"/>
        <v>3.17</v>
      </c>
      <c r="BJ481" s="438">
        <f t="shared" si="299"/>
        <v>0</v>
      </c>
      <c r="BK481" s="70">
        <v>4</v>
      </c>
      <c r="BL481" s="438">
        <f t="shared" si="279"/>
        <v>1.71</v>
      </c>
      <c r="BM481" s="442">
        <f t="shared" si="280"/>
        <v>3.17</v>
      </c>
      <c r="BN481" s="93">
        <v>0</v>
      </c>
      <c r="BO481" s="93">
        <f>+INDEX(FY2018_ALL_Targets!DV:DV,MATCH('Final Comp Values'!C481,FY2018_ALL_Targets!B:B,0))</f>
        <v>0</v>
      </c>
      <c r="BP481" s="93">
        <f>++INDEX(FY2018_ALL_Targets!DW:DW,MATCH('Final Comp Values'!C481,FY2018_ALL_Targets!B:B,0))</f>
        <v>0</v>
      </c>
      <c r="BQ481" s="539">
        <f>++INDEX(FY2018_ALL_Targets!DX:DX,MATCH('Final Comp Values'!$C481,FY2018_ALL_Targets!$B:$B,0))</f>
        <v>0</v>
      </c>
      <c r="BR481" s="437">
        <f t="shared" si="281"/>
        <v>0</v>
      </c>
      <c r="BS481" s="438">
        <f t="shared" si="282"/>
        <v>0</v>
      </c>
      <c r="BT481" s="543">
        <f t="shared" si="300"/>
        <v>0</v>
      </c>
      <c r="BU481" s="437">
        <f t="shared" si="301"/>
        <v>19.52</v>
      </c>
      <c r="BV481" s="438">
        <f t="shared" si="283"/>
        <v>499318.61949606333</v>
      </c>
      <c r="BW481" s="548">
        <f t="shared" si="302"/>
        <v>1.3468235033575024E-3</v>
      </c>
      <c r="BX481" s="437">
        <f t="shared" si="284"/>
        <v>0</v>
      </c>
      <c r="BY481" s="551">
        <f t="shared" si="285"/>
        <v>0</v>
      </c>
      <c r="BZ481" s="471">
        <f t="shared" si="303"/>
        <v>0</v>
      </c>
      <c r="CA481" s="469">
        <f t="shared" si="304"/>
        <v>498419.11</v>
      </c>
      <c r="CB481" s="471">
        <f t="shared" si="305"/>
        <v>499318.61949606333</v>
      </c>
      <c r="CC481" s="471">
        <f t="shared" si="306"/>
        <v>2.9999999999997584E-2</v>
      </c>
      <c r="CD481" s="474">
        <f t="shared" si="307"/>
        <v>767.19206259614134</v>
      </c>
      <c r="CE481" s="474">
        <f t="shared" si="308"/>
        <v>899.50949606334325</v>
      </c>
      <c r="CF481" s="472">
        <f t="shared" si="309"/>
        <v>-132.31743346720191</v>
      </c>
      <c r="CG481" s="473">
        <f t="shared" si="310"/>
        <v>0</v>
      </c>
    </row>
    <row r="482" spans="1:85" s="71" customFormat="1" ht="15.75" customHeight="1" x14ac:dyDescent="0.25">
      <c r="A482" s="87">
        <v>1019722</v>
      </c>
      <c r="B482" s="88">
        <v>5058</v>
      </c>
      <c r="C482" s="88">
        <v>675615</v>
      </c>
      <c r="D482" s="88" t="s">
        <v>1267</v>
      </c>
      <c r="E482" s="89" t="s">
        <v>932</v>
      </c>
      <c r="F482" s="89" t="s">
        <v>1472</v>
      </c>
      <c r="G482" s="90" t="s">
        <v>1436</v>
      </c>
      <c r="H482" s="91" t="s">
        <v>1262</v>
      </c>
      <c r="I482" s="70" t="s">
        <v>35</v>
      </c>
      <c r="J482" s="70"/>
      <c r="K482" s="70"/>
      <c r="L482" s="70"/>
      <c r="M482" s="70" t="s">
        <v>35</v>
      </c>
      <c r="N482" s="77">
        <v>0.86558733585177194</v>
      </c>
      <c r="O482" s="70">
        <v>1019722</v>
      </c>
      <c r="P482" s="78">
        <v>24059</v>
      </c>
      <c r="Q482" s="79">
        <v>41640</v>
      </c>
      <c r="R482" s="79">
        <v>42004</v>
      </c>
      <c r="S482" s="78">
        <v>24059</v>
      </c>
      <c r="T482" s="80" t="s">
        <v>1263</v>
      </c>
      <c r="U482" s="61">
        <v>0</v>
      </c>
      <c r="V482" s="62">
        <v>2.4470403769290441E-3</v>
      </c>
      <c r="W482" s="30">
        <v>0</v>
      </c>
      <c r="X482" s="63">
        <v>0</v>
      </c>
      <c r="Y482" s="63">
        <v>0</v>
      </c>
      <c r="Z482" s="67">
        <v>38905.9</v>
      </c>
      <c r="AA482" s="68">
        <v>38905.9</v>
      </c>
      <c r="AB482" s="68">
        <v>38905.9</v>
      </c>
      <c r="AC482" s="68">
        <v>38905.9</v>
      </c>
      <c r="AD482" s="66">
        <v>155623.6</v>
      </c>
      <c r="AE482" s="67">
        <v>72253.820000000007</v>
      </c>
      <c r="AF482" s="68">
        <v>72253.820000000007</v>
      </c>
      <c r="AG482" s="68">
        <v>72253.820000000007</v>
      </c>
      <c r="AH482" s="68">
        <v>72253.820000000007</v>
      </c>
      <c r="AI482" s="66">
        <v>289015.26</v>
      </c>
      <c r="AJ482" s="69">
        <v>444638.86</v>
      </c>
      <c r="AK482" s="406" t="s">
        <v>1267</v>
      </c>
      <c r="AL482" s="407">
        <v>54327.030754892119</v>
      </c>
      <c r="AM482" s="434">
        <f t="shared" si="286"/>
        <v>0</v>
      </c>
      <c r="AN482" s="435">
        <f t="shared" si="287"/>
        <v>167337.20430107528</v>
      </c>
      <c r="AO482" s="436">
        <f t="shared" si="288"/>
        <v>310769.09677419357</v>
      </c>
      <c r="AP482" s="437">
        <f t="shared" si="289"/>
        <v>0</v>
      </c>
      <c r="AQ482" s="438">
        <f t="shared" si="289"/>
        <v>3.08</v>
      </c>
      <c r="AR482" s="438">
        <f t="shared" si="289"/>
        <v>5.72</v>
      </c>
      <c r="AS482" s="443">
        <f t="shared" si="290"/>
        <v>8.8000000000000007</v>
      </c>
      <c r="AT482" s="437">
        <f t="shared" si="291"/>
        <v>0</v>
      </c>
      <c r="AU482" s="438">
        <f t="shared" si="292"/>
        <v>2.86</v>
      </c>
      <c r="AV482" s="438">
        <f t="shared" si="293"/>
        <v>5.32</v>
      </c>
      <c r="AW482" s="444">
        <f t="shared" si="294"/>
        <v>8.18</v>
      </c>
      <c r="AX482" s="441">
        <f t="shared" si="295"/>
        <v>0</v>
      </c>
      <c r="AY482" s="70">
        <f t="shared" si="296"/>
        <v>4</v>
      </c>
      <c r="AZ482" s="438">
        <f t="shared" si="273"/>
        <v>0.72</v>
      </c>
      <c r="BA482" s="442">
        <f t="shared" si="274"/>
        <v>1.33</v>
      </c>
      <c r="BB482" s="438">
        <f t="shared" si="297"/>
        <v>0</v>
      </c>
      <c r="BC482" s="70">
        <v>4</v>
      </c>
      <c r="BD482" s="438">
        <f t="shared" si="275"/>
        <v>0.72</v>
      </c>
      <c r="BE482" s="442">
        <f t="shared" si="276"/>
        <v>1.33</v>
      </c>
      <c r="BF482" s="438">
        <f t="shared" si="298"/>
        <v>0</v>
      </c>
      <c r="BG482" s="70">
        <v>4</v>
      </c>
      <c r="BH482" s="438">
        <f t="shared" si="277"/>
        <v>0.72</v>
      </c>
      <c r="BI482" s="442">
        <f t="shared" si="278"/>
        <v>1.33</v>
      </c>
      <c r="BJ482" s="438">
        <f t="shared" si="299"/>
        <v>0</v>
      </c>
      <c r="BK482" s="70">
        <v>4</v>
      </c>
      <c r="BL482" s="438">
        <f t="shared" si="279"/>
        <v>0.72</v>
      </c>
      <c r="BM482" s="442">
        <f t="shared" si="280"/>
        <v>1.33</v>
      </c>
      <c r="BN482" s="93">
        <v>0</v>
      </c>
      <c r="BO482" s="93">
        <f>+INDEX(FY2018_ALL_Targets!DV:DV,MATCH('Final Comp Values'!C482,FY2018_ALL_Targets!B:B,0))</f>
        <v>0</v>
      </c>
      <c r="BP482" s="93">
        <f>++INDEX(FY2018_ALL_Targets!DW:DW,MATCH('Final Comp Values'!C482,FY2018_ALL_Targets!B:B,0))</f>
        <v>0</v>
      </c>
      <c r="BQ482" s="539">
        <f>++INDEX(FY2018_ALL_Targets!DX:DX,MATCH('Final Comp Values'!$C482,FY2018_ALL_Targets!$B:$B,0))</f>
        <v>0</v>
      </c>
      <c r="BR482" s="437">
        <f t="shared" si="281"/>
        <v>0</v>
      </c>
      <c r="BS482" s="438">
        <f t="shared" si="282"/>
        <v>0</v>
      </c>
      <c r="BT482" s="543">
        <f>+IF((BR482+BS482)=0,0,AL482*(BR482+BS482))</f>
        <v>0</v>
      </c>
      <c r="BU482" s="437">
        <f t="shared" si="301"/>
        <v>8.1999999999999993</v>
      </c>
      <c r="BV482" s="438">
        <f t="shared" si="283"/>
        <v>445481.65219011536</v>
      </c>
      <c r="BW482" s="548">
        <f t="shared" si="302"/>
        <v>1.201607823256649E-3</v>
      </c>
      <c r="BX482" s="437">
        <f t="shared" si="284"/>
        <v>0</v>
      </c>
      <c r="BY482" s="551">
        <f t="shared" si="285"/>
        <v>0</v>
      </c>
      <c r="BZ482" s="471">
        <f t="shared" si="303"/>
        <v>0</v>
      </c>
      <c r="CA482" s="469">
        <f t="shared" si="304"/>
        <v>444638.86</v>
      </c>
      <c r="CB482" s="471">
        <f t="shared" si="305"/>
        <v>445481.65219011536</v>
      </c>
      <c r="CC482" s="471">
        <f t="shared" si="306"/>
        <v>1.9999999999999574E-2</v>
      </c>
      <c r="CD482" s="474">
        <f t="shared" si="307"/>
        <v>1087.1365770170917</v>
      </c>
      <c r="CE482" s="474">
        <f t="shared" si="308"/>
        <v>842.79219011537498</v>
      </c>
      <c r="CF482" s="472">
        <f t="shared" si="309"/>
        <v>244.34438690171669</v>
      </c>
      <c r="CG482" s="473">
        <f t="shared" si="310"/>
        <v>0</v>
      </c>
    </row>
    <row r="483" spans="1:85" s="71" customFormat="1" ht="15.75" customHeight="1" x14ac:dyDescent="0.25">
      <c r="A483" s="87">
        <v>1016157</v>
      </c>
      <c r="B483" s="88">
        <v>5389</v>
      </c>
      <c r="C483" s="88">
        <v>675796</v>
      </c>
      <c r="D483" s="88" t="s">
        <v>1408</v>
      </c>
      <c r="E483" s="89" t="s">
        <v>1135</v>
      </c>
      <c r="F483" s="89" t="s">
        <v>1473</v>
      </c>
      <c r="G483" s="90" t="s">
        <v>1436</v>
      </c>
      <c r="H483" s="91" t="s">
        <v>1262</v>
      </c>
      <c r="I483" s="70" t="s">
        <v>35</v>
      </c>
      <c r="J483" s="70"/>
      <c r="K483" s="70"/>
      <c r="L483" s="70"/>
      <c r="M483" s="70" t="s">
        <v>35</v>
      </c>
      <c r="N483" s="77">
        <v>0.83383497075359192</v>
      </c>
      <c r="O483" s="70">
        <v>1016157</v>
      </c>
      <c r="P483" s="78">
        <v>14683</v>
      </c>
      <c r="Q483" s="79">
        <v>41640</v>
      </c>
      <c r="R483" s="79">
        <v>42004</v>
      </c>
      <c r="S483" s="78">
        <v>14683</v>
      </c>
      <c r="T483" s="80" t="s">
        <v>1263</v>
      </c>
      <c r="U483" s="61">
        <v>0</v>
      </c>
      <c r="V483" s="62">
        <v>1.4934076168772251E-3</v>
      </c>
      <c r="W483" s="30">
        <v>0</v>
      </c>
      <c r="X483" s="63">
        <v>0</v>
      </c>
      <c r="Y483" s="63">
        <v>0</v>
      </c>
      <c r="Z483" s="67">
        <v>23743.94</v>
      </c>
      <c r="AA483" s="68">
        <v>23743.94</v>
      </c>
      <c r="AB483" s="68">
        <v>23743.94</v>
      </c>
      <c r="AC483" s="68">
        <v>23743.94</v>
      </c>
      <c r="AD483" s="66">
        <v>94975.74</v>
      </c>
      <c r="AE483" s="67">
        <v>44095.88</v>
      </c>
      <c r="AF483" s="68">
        <v>44095.88</v>
      </c>
      <c r="AG483" s="68">
        <v>44095.88</v>
      </c>
      <c r="AH483" s="68">
        <v>44095.88</v>
      </c>
      <c r="AI483" s="66">
        <v>176383.52</v>
      </c>
      <c r="AJ483" s="69">
        <v>271359.26</v>
      </c>
      <c r="AK483" s="406" t="s">
        <v>1408</v>
      </c>
      <c r="AL483" s="407">
        <v>35334.891869185936</v>
      </c>
      <c r="AM483" s="434">
        <f t="shared" si="286"/>
        <v>0</v>
      </c>
      <c r="AN483" s="435">
        <f t="shared" si="287"/>
        <v>102124.45161290324</v>
      </c>
      <c r="AO483" s="436">
        <f t="shared" si="288"/>
        <v>189659.69892473117</v>
      </c>
      <c r="AP483" s="437">
        <f t="shared" si="289"/>
        <v>0</v>
      </c>
      <c r="AQ483" s="438">
        <f t="shared" si="289"/>
        <v>2.89</v>
      </c>
      <c r="AR483" s="438">
        <f t="shared" si="289"/>
        <v>5.37</v>
      </c>
      <c r="AS483" s="443">
        <f t="shared" si="290"/>
        <v>8.26</v>
      </c>
      <c r="AT483" s="437">
        <f t="shared" si="291"/>
        <v>0</v>
      </c>
      <c r="AU483" s="438">
        <f t="shared" si="292"/>
        <v>2.69</v>
      </c>
      <c r="AV483" s="438">
        <f t="shared" si="293"/>
        <v>4.99</v>
      </c>
      <c r="AW483" s="444">
        <f t="shared" si="294"/>
        <v>7.68</v>
      </c>
      <c r="AX483" s="441">
        <f t="shared" si="295"/>
        <v>0</v>
      </c>
      <c r="AY483" s="70">
        <f t="shared" si="296"/>
        <v>4</v>
      </c>
      <c r="AZ483" s="438">
        <f t="shared" si="273"/>
        <v>0.67</v>
      </c>
      <c r="BA483" s="442">
        <f t="shared" si="274"/>
        <v>1.25</v>
      </c>
      <c r="BB483" s="438">
        <f t="shared" si="297"/>
        <v>0</v>
      </c>
      <c r="BC483" s="70">
        <v>4</v>
      </c>
      <c r="BD483" s="438">
        <f t="shared" si="275"/>
        <v>0.67</v>
      </c>
      <c r="BE483" s="442">
        <f t="shared" si="276"/>
        <v>1.25</v>
      </c>
      <c r="BF483" s="438">
        <f t="shared" si="298"/>
        <v>0</v>
      </c>
      <c r="BG483" s="70">
        <v>4</v>
      </c>
      <c r="BH483" s="438">
        <f t="shared" si="277"/>
        <v>0.67</v>
      </c>
      <c r="BI483" s="442">
        <f t="shared" si="278"/>
        <v>1.25</v>
      </c>
      <c r="BJ483" s="438">
        <f t="shared" si="299"/>
        <v>0</v>
      </c>
      <c r="BK483" s="70">
        <v>4</v>
      </c>
      <c r="BL483" s="438">
        <f t="shared" si="279"/>
        <v>0.67</v>
      </c>
      <c r="BM483" s="442">
        <f t="shared" si="280"/>
        <v>1.25</v>
      </c>
      <c r="BN483" s="93">
        <v>0</v>
      </c>
      <c r="BO483" s="93">
        <f>+INDEX(FY2018_ALL_Targets!DV:DV,MATCH('Final Comp Values'!C483,FY2018_ALL_Targets!B:B,0))</f>
        <v>0</v>
      </c>
      <c r="BP483" s="93">
        <f>++INDEX(FY2018_ALL_Targets!DW:DW,MATCH('Final Comp Values'!C483,FY2018_ALL_Targets!B:B,0))</f>
        <v>0</v>
      </c>
      <c r="BQ483" s="539">
        <f>++INDEX(FY2018_ALL_Targets!DX:DX,MATCH('Final Comp Values'!$C483,FY2018_ALL_Targets!$B:$B,0))</f>
        <v>0</v>
      </c>
      <c r="BR483" s="437">
        <f t="shared" si="281"/>
        <v>0</v>
      </c>
      <c r="BS483" s="438">
        <f t="shared" si="282"/>
        <v>0</v>
      </c>
      <c r="BT483" s="543">
        <f t="shared" si="300"/>
        <v>0</v>
      </c>
      <c r="BU483" s="437">
        <f t="shared" si="301"/>
        <v>7.68</v>
      </c>
      <c r="BV483" s="438">
        <f t="shared" si="283"/>
        <v>271371.96955534798</v>
      </c>
      <c r="BW483" s="548">
        <f t="shared" si="302"/>
        <v>7.3197780430946026E-4</v>
      </c>
      <c r="BX483" s="437">
        <f t="shared" si="284"/>
        <v>0</v>
      </c>
      <c r="BY483" s="551">
        <f t="shared" si="285"/>
        <v>0</v>
      </c>
      <c r="BZ483" s="471">
        <f t="shared" si="303"/>
        <v>0</v>
      </c>
      <c r="CA483" s="469">
        <f t="shared" si="304"/>
        <v>271359.26</v>
      </c>
      <c r="CB483" s="471">
        <f t="shared" si="305"/>
        <v>271371.96955534798</v>
      </c>
      <c r="CC483" s="471">
        <f t="shared" si="306"/>
        <v>0</v>
      </c>
      <c r="CD483" s="474">
        <f t="shared" si="307"/>
        <v>0</v>
      </c>
      <c r="CE483" s="474">
        <f t="shared" si="308"/>
        <v>12.709555347973946</v>
      </c>
      <c r="CF483" s="472">
        <f t="shared" si="309"/>
        <v>-12.709555347973946</v>
      </c>
      <c r="CG483" s="473">
        <f t="shared" si="310"/>
        <v>0</v>
      </c>
    </row>
    <row r="484" spans="1:85" s="71" customFormat="1" ht="15.75" customHeight="1" x14ac:dyDescent="0.25">
      <c r="A484" s="87">
        <v>1027576</v>
      </c>
      <c r="B484" s="88">
        <v>4184</v>
      </c>
      <c r="C484" s="88">
        <v>676093</v>
      </c>
      <c r="D484" s="88" t="s">
        <v>1274</v>
      </c>
      <c r="E484" s="89" t="s">
        <v>174</v>
      </c>
      <c r="F484" s="89" t="s">
        <v>1474</v>
      </c>
      <c r="G484" s="90" t="s">
        <v>1436</v>
      </c>
      <c r="H484" s="91" t="s">
        <v>1262</v>
      </c>
      <c r="I484" s="70" t="s">
        <v>35</v>
      </c>
      <c r="J484" s="70"/>
      <c r="K484" s="70"/>
      <c r="L484" s="70"/>
      <c r="M484" s="70" t="s">
        <v>35</v>
      </c>
      <c r="N484" s="77">
        <v>0.83399917343986774</v>
      </c>
      <c r="O484" s="70">
        <v>418403</v>
      </c>
      <c r="P484" s="78">
        <v>12108</v>
      </c>
      <c r="Q484" s="79">
        <v>41640</v>
      </c>
      <c r="R484" s="79">
        <v>42004</v>
      </c>
      <c r="S484" s="78">
        <v>12108</v>
      </c>
      <c r="T484" s="80" t="s">
        <v>1263</v>
      </c>
      <c r="U484" s="61">
        <v>0</v>
      </c>
      <c r="V484" s="62">
        <v>1.2315044217904678E-3</v>
      </c>
      <c r="W484" s="30">
        <v>0</v>
      </c>
      <c r="X484" s="63">
        <v>0</v>
      </c>
      <c r="Y484" s="63">
        <v>0</v>
      </c>
      <c r="Z484" s="67">
        <v>19579.89</v>
      </c>
      <c r="AA484" s="68">
        <v>19579.89</v>
      </c>
      <c r="AB484" s="68">
        <v>19579.89</v>
      </c>
      <c r="AC484" s="68">
        <v>19579.89</v>
      </c>
      <c r="AD484" s="66">
        <v>78319.570000000007</v>
      </c>
      <c r="AE484" s="67">
        <v>36362.660000000003</v>
      </c>
      <c r="AF484" s="68">
        <v>36362.660000000003</v>
      </c>
      <c r="AG484" s="68">
        <v>36362.660000000003</v>
      </c>
      <c r="AH484" s="68">
        <v>36362.660000000003</v>
      </c>
      <c r="AI484" s="66">
        <v>145450.63</v>
      </c>
      <c r="AJ484" s="69">
        <v>223770.2</v>
      </c>
      <c r="AK484" s="406" t="s">
        <v>1274</v>
      </c>
      <c r="AL484" s="407">
        <v>58134.265874579767</v>
      </c>
      <c r="AM484" s="434">
        <f t="shared" si="286"/>
        <v>0</v>
      </c>
      <c r="AN484" s="435">
        <f t="shared" si="287"/>
        <v>84214.591397849479</v>
      </c>
      <c r="AO484" s="436">
        <f t="shared" si="288"/>
        <v>156398.52688172043</v>
      </c>
      <c r="AP484" s="437">
        <f t="shared" si="289"/>
        <v>0</v>
      </c>
      <c r="AQ484" s="438">
        <f t="shared" si="289"/>
        <v>1.45</v>
      </c>
      <c r="AR484" s="438">
        <f t="shared" si="289"/>
        <v>2.69</v>
      </c>
      <c r="AS484" s="443">
        <f t="shared" si="290"/>
        <v>4.1399999999999997</v>
      </c>
      <c r="AT484" s="437">
        <f t="shared" si="291"/>
        <v>0</v>
      </c>
      <c r="AU484" s="438">
        <f t="shared" si="292"/>
        <v>1.35</v>
      </c>
      <c r="AV484" s="438">
        <f t="shared" si="293"/>
        <v>2.5</v>
      </c>
      <c r="AW484" s="444">
        <f t="shared" si="294"/>
        <v>3.85</v>
      </c>
      <c r="AX484" s="441">
        <f t="shared" si="295"/>
        <v>0</v>
      </c>
      <c r="AY484" s="70">
        <f t="shared" si="296"/>
        <v>4</v>
      </c>
      <c r="AZ484" s="438">
        <f t="shared" si="273"/>
        <v>0.34</v>
      </c>
      <c r="BA484" s="442">
        <f t="shared" si="274"/>
        <v>0.63</v>
      </c>
      <c r="BB484" s="438">
        <f t="shared" si="297"/>
        <v>0</v>
      </c>
      <c r="BC484" s="70">
        <v>4</v>
      </c>
      <c r="BD484" s="438">
        <f t="shared" si="275"/>
        <v>0.34</v>
      </c>
      <c r="BE484" s="442">
        <f t="shared" si="276"/>
        <v>0.63</v>
      </c>
      <c r="BF484" s="438">
        <f t="shared" si="298"/>
        <v>0</v>
      </c>
      <c r="BG484" s="70">
        <v>4</v>
      </c>
      <c r="BH484" s="438">
        <f t="shared" si="277"/>
        <v>0.34</v>
      </c>
      <c r="BI484" s="442">
        <f t="shared" si="278"/>
        <v>0.63</v>
      </c>
      <c r="BJ484" s="438">
        <f t="shared" si="299"/>
        <v>0</v>
      </c>
      <c r="BK484" s="70">
        <v>4</v>
      </c>
      <c r="BL484" s="438">
        <f t="shared" si="279"/>
        <v>0.34</v>
      </c>
      <c r="BM484" s="442">
        <f t="shared" si="280"/>
        <v>0.63</v>
      </c>
      <c r="BN484" s="93">
        <v>0</v>
      </c>
      <c r="BO484" s="93">
        <f>+INDEX(FY2018_ALL_Targets!DV:DV,MATCH('Final Comp Values'!C484,FY2018_ALL_Targets!B:B,0))</f>
        <v>0</v>
      </c>
      <c r="BP484" s="93">
        <f>++INDEX(FY2018_ALL_Targets!DW:DW,MATCH('Final Comp Values'!C484,FY2018_ALL_Targets!B:B,0))</f>
        <v>0</v>
      </c>
      <c r="BQ484" s="539">
        <f>++INDEX(FY2018_ALL_Targets!DX:DX,MATCH('Final Comp Values'!$C484,FY2018_ALL_Targets!$B:$B,0))</f>
        <v>0</v>
      </c>
      <c r="BR484" s="437">
        <f t="shared" si="281"/>
        <v>0</v>
      </c>
      <c r="BS484" s="438">
        <f t="shared" si="282"/>
        <v>0</v>
      </c>
      <c r="BT484" s="543">
        <f t="shared" si="300"/>
        <v>0</v>
      </c>
      <c r="BU484" s="437">
        <f t="shared" si="301"/>
        <v>3.88</v>
      </c>
      <c r="BV484" s="438">
        <f t="shared" si="283"/>
        <v>225560.95159336948</v>
      </c>
      <c r="BW484" s="548">
        <f t="shared" si="302"/>
        <v>6.0841070047064209E-4</v>
      </c>
      <c r="BX484" s="437">
        <f t="shared" si="284"/>
        <v>0</v>
      </c>
      <c r="BY484" s="551">
        <f t="shared" si="285"/>
        <v>0</v>
      </c>
      <c r="BZ484" s="471">
        <f t="shared" si="303"/>
        <v>0</v>
      </c>
      <c r="CA484" s="469">
        <f t="shared" si="304"/>
        <v>223770.2</v>
      </c>
      <c r="CB484" s="471">
        <f t="shared" si="305"/>
        <v>225560.95159336948</v>
      </c>
      <c r="CC484" s="471">
        <f t="shared" si="306"/>
        <v>2.9999999999999805E-2</v>
      </c>
      <c r="CD484" s="474">
        <f t="shared" si="307"/>
        <v>1743.6638961038848</v>
      </c>
      <c r="CE484" s="474">
        <f t="shared" si="308"/>
        <v>1790.7515933694667</v>
      </c>
      <c r="CF484" s="472">
        <f t="shared" si="309"/>
        <v>-47.087697265581937</v>
      </c>
      <c r="CG484" s="473">
        <f t="shared" si="310"/>
        <v>0</v>
      </c>
    </row>
    <row r="485" spans="1:85" s="71" customFormat="1" ht="15.75" customHeight="1" x14ac:dyDescent="0.25">
      <c r="A485" s="87">
        <v>1017848</v>
      </c>
      <c r="B485" s="88">
        <v>5112</v>
      </c>
      <c r="C485" s="88">
        <v>675046</v>
      </c>
      <c r="D485" s="88" t="s">
        <v>1279</v>
      </c>
      <c r="E485" s="89" t="s">
        <v>956</v>
      </c>
      <c r="F485" s="89" t="s">
        <v>1475</v>
      </c>
      <c r="G485" s="90" t="s">
        <v>1436</v>
      </c>
      <c r="H485" s="91" t="s">
        <v>1262</v>
      </c>
      <c r="I485" s="70" t="s">
        <v>35</v>
      </c>
      <c r="J485" s="70"/>
      <c r="K485" s="70"/>
      <c r="L485" s="70"/>
      <c r="M485" s="70" t="s">
        <v>35</v>
      </c>
      <c r="N485" s="77">
        <v>0.80864657345862934</v>
      </c>
      <c r="O485" s="70">
        <v>1017848</v>
      </c>
      <c r="P485" s="78">
        <v>28225</v>
      </c>
      <c r="Q485" s="79">
        <v>41640</v>
      </c>
      <c r="R485" s="79">
        <v>42004</v>
      </c>
      <c r="S485" s="78">
        <v>28225</v>
      </c>
      <c r="T485" s="80" t="s">
        <v>1263</v>
      </c>
      <c r="U485" s="61">
        <v>0</v>
      </c>
      <c r="V485" s="62">
        <v>2.8707641480868809E-3</v>
      </c>
      <c r="W485" s="30">
        <v>0</v>
      </c>
      <c r="X485" s="63">
        <v>0</v>
      </c>
      <c r="Y485" s="63">
        <v>0</v>
      </c>
      <c r="Z485" s="67">
        <v>45642.76</v>
      </c>
      <c r="AA485" s="68">
        <v>45642.76</v>
      </c>
      <c r="AB485" s="68">
        <v>45642.76</v>
      </c>
      <c r="AC485" s="68">
        <v>45642.76</v>
      </c>
      <c r="AD485" s="66">
        <v>182571.02</v>
      </c>
      <c r="AE485" s="67">
        <v>84765.119999999995</v>
      </c>
      <c r="AF485" s="68">
        <v>84765.119999999995</v>
      </c>
      <c r="AG485" s="68">
        <v>84765.119999999995</v>
      </c>
      <c r="AH485" s="68">
        <v>84765.119999999995</v>
      </c>
      <c r="AI485" s="66">
        <v>339060.46</v>
      </c>
      <c r="AJ485" s="69">
        <v>521631.48</v>
      </c>
      <c r="AK485" s="406" t="s">
        <v>1279</v>
      </c>
      <c r="AL485" s="407">
        <v>94768.848117955305</v>
      </c>
      <c r="AM485" s="434">
        <f t="shared" si="286"/>
        <v>0</v>
      </c>
      <c r="AN485" s="435">
        <f t="shared" si="287"/>
        <v>196312.92473118281</v>
      </c>
      <c r="AO485" s="436">
        <f t="shared" si="288"/>
        <v>364581.13978494628</v>
      </c>
      <c r="AP485" s="437">
        <f t="shared" si="289"/>
        <v>0</v>
      </c>
      <c r="AQ485" s="438">
        <f t="shared" si="289"/>
        <v>2.0699999999999998</v>
      </c>
      <c r="AR485" s="438">
        <f t="shared" si="289"/>
        <v>3.85</v>
      </c>
      <c r="AS485" s="443">
        <f t="shared" si="290"/>
        <v>5.92</v>
      </c>
      <c r="AT485" s="437">
        <f t="shared" si="291"/>
        <v>0</v>
      </c>
      <c r="AU485" s="438">
        <f t="shared" si="292"/>
        <v>1.93</v>
      </c>
      <c r="AV485" s="438">
        <f t="shared" si="293"/>
        <v>3.58</v>
      </c>
      <c r="AW485" s="444">
        <f t="shared" si="294"/>
        <v>5.51</v>
      </c>
      <c r="AX485" s="441">
        <f t="shared" si="295"/>
        <v>0</v>
      </c>
      <c r="AY485" s="70">
        <f t="shared" si="296"/>
        <v>4</v>
      </c>
      <c r="AZ485" s="438">
        <f t="shared" si="273"/>
        <v>0.48</v>
      </c>
      <c r="BA485" s="442">
        <f t="shared" si="274"/>
        <v>0.9</v>
      </c>
      <c r="BB485" s="438">
        <f t="shared" si="297"/>
        <v>0</v>
      </c>
      <c r="BC485" s="70">
        <v>4</v>
      </c>
      <c r="BD485" s="438">
        <f t="shared" si="275"/>
        <v>0.48</v>
      </c>
      <c r="BE485" s="442">
        <f t="shared" si="276"/>
        <v>0.9</v>
      </c>
      <c r="BF485" s="438">
        <f t="shared" si="298"/>
        <v>0</v>
      </c>
      <c r="BG485" s="70">
        <v>4</v>
      </c>
      <c r="BH485" s="438">
        <f t="shared" si="277"/>
        <v>0.48</v>
      </c>
      <c r="BI485" s="442">
        <f t="shared" si="278"/>
        <v>0.9</v>
      </c>
      <c r="BJ485" s="438">
        <f t="shared" si="299"/>
        <v>0</v>
      </c>
      <c r="BK485" s="70">
        <v>4</v>
      </c>
      <c r="BL485" s="438">
        <f t="shared" si="279"/>
        <v>0.48</v>
      </c>
      <c r="BM485" s="442">
        <f t="shared" si="280"/>
        <v>0.9</v>
      </c>
      <c r="BN485" s="93">
        <v>0</v>
      </c>
      <c r="BO485" s="93">
        <f>+INDEX(FY2018_ALL_Targets!DV:DV,MATCH('Final Comp Values'!C485,FY2018_ALL_Targets!B:B,0))</f>
        <v>0</v>
      </c>
      <c r="BP485" s="93">
        <f>++INDEX(FY2018_ALL_Targets!DW:DW,MATCH('Final Comp Values'!C485,FY2018_ALL_Targets!B:B,0))</f>
        <v>0</v>
      </c>
      <c r="BQ485" s="539">
        <f>++INDEX(FY2018_ALL_Targets!DX:DX,MATCH('Final Comp Values'!$C485,FY2018_ALL_Targets!$B:$B,0))</f>
        <v>0</v>
      </c>
      <c r="BR485" s="437">
        <f t="shared" si="281"/>
        <v>0</v>
      </c>
      <c r="BS485" s="438">
        <f t="shared" si="282"/>
        <v>0</v>
      </c>
      <c r="BT485" s="543">
        <f t="shared" si="300"/>
        <v>0</v>
      </c>
      <c r="BU485" s="437">
        <f t="shared" si="301"/>
        <v>5.52</v>
      </c>
      <c r="BV485" s="438">
        <f t="shared" si="283"/>
        <v>523124.04161111324</v>
      </c>
      <c r="BW485" s="548">
        <f t="shared" si="302"/>
        <v>1.4110344115031948E-3</v>
      </c>
      <c r="BX485" s="437">
        <f t="shared" si="284"/>
        <v>0</v>
      </c>
      <c r="BY485" s="551">
        <f t="shared" si="285"/>
        <v>0</v>
      </c>
      <c r="BZ485" s="471">
        <f t="shared" si="303"/>
        <v>-9.9920072216264089E-16</v>
      </c>
      <c r="CA485" s="469">
        <f t="shared" si="304"/>
        <v>521631.48</v>
      </c>
      <c r="CB485" s="471">
        <f t="shared" si="305"/>
        <v>523124.04161111324</v>
      </c>
      <c r="CC485" s="471">
        <f t="shared" si="306"/>
        <v>9.9999999999997868E-3</v>
      </c>
      <c r="CD485" s="474">
        <f t="shared" si="307"/>
        <v>946.69960072593256</v>
      </c>
      <c r="CE485" s="474">
        <f t="shared" si="308"/>
        <v>1492.5616111132549</v>
      </c>
      <c r="CF485" s="472">
        <f t="shared" si="309"/>
        <v>-545.86201038732236</v>
      </c>
      <c r="CG485" s="473">
        <f t="shared" si="310"/>
        <v>0</v>
      </c>
    </row>
    <row r="486" spans="1:85" s="71" customFormat="1" ht="15.75" customHeight="1" x14ac:dyDescent="0.25">
      <c r="A486" s="72">
        <v>1016945</v>
      </c>
      <c r="B486" s="73">
        <v>4076</v>
      </c>
      <c r="C486" s="73">
        <v>675402</v>
      </c>
      <c r="D486" s="73" t="s">
        <v>1298</v>
      </c>
      <c r="E486" s="74" t="s">
        <v>568</v>
      </c>
      <c r="F486" s="74" t="s">
        <v>1476</v>
      </c>
      <c r="G486" s="75" t="s">
        <v>1436</v>
      </c>
      <c r="H486" s="76" t="s">
        <v>1262</v>
      </c>
      <c r="I486" s="70" t="s">
        <v>35</v>
      </c>
      <c r="J486" s="70"/>
      <c r="K486" s="70"/>
      <c r="L486" s="70"/>
      <c r="M486" s="70" t="s">
        <v>35</v>
      </c>
      <c r="N486" s="77">
        <v>0.79390866996646969</v>
      </c>
      <c r="O486" s="70">
        <v>1016945</v>
      </c>
      <c r="P486" s="78">
        <v>39778</v>
      </c>
      <c r="Q486" s="79">
        <v>41640</v>
      </c>
      <c r="R486" s="79">
        <v>42004</v>
      </c>
      <c r="S486" s="78">
        <v>39778</v>
      </c>
      <c r="T486" s="80" t="s">
        <v>1263</v>
      </c>
      <c r="U486" s="61">
        <v>0</v>
      </c>
      <c r="V486" s="62">
        <v>4.0458195317130191E-3</v>
      </c>
      <c r="W486" s="30">
        <v>0</v>
      </c>
      <c r="X486" s="63">
        <v>0</v>
      </c>
      <c r="Y486" s="63">
        <v>0</v>
      </c>
      <c r="Z486" s="67">
        <v>64325.16</v>
      </c>
      <c r="AA486" s="68">
        <v>64325.16</v>
      </c>
      <c r="AB486" s="68">
        <v>64325.16</v>
      </c>
      <c r="AC486" s="68">
        <v>64325.16</v>
      </c>
      <c r="AD486" s="66">
        <v>257300.62</v>
      </c>
      <c r="AE486" s="67">
        <v>119461</v>
      </c>
      <c r="AF486" s="68">
        <v>119461</v>
      </c>
      <c r="AG486" s="68">
        <v>119461</v>
      </c>
      <c r="AH486" s="68">
        <v>119461</v>
      </c>
      <c r="AI486" s="66">
        <v>477844.01</v>
      </c>
      <c r="AJ486" s="69">
        <v>735144.63</v>
      </c>
      <c r="AK486" s="406" t="s">
        <v>1298</v>
      </c>
      <c r="AL486" s="407">
        <v>76450.745475824064</v>
      </c>
      <c r="AM486" s="434">
        <f t="shared" si="286"/>
        <v>0</v>
      </c>
      <c r="AN486" s="435">
        <f t="shared" si="287"/>
        <v>276667.33333333337</v>
      </c>
      <c r="AO486" s="436">
        <f t="shared" si="288"/>
        <v>513810.76344086026</v>
      </c>
      <c r="AP486" s="437">
        <f t="shared" ref="AP486:AR517" si="311">+ROUND(AM486/$AL486,$AV$2)</f>
        <v>0</v>
      </c>
      <c r="AQ486" s="438">
        <f t="shared" si="311"/>
        <v>3.62</v>
      </c>
      <c r="AR486" s="438">
        <f t="shared" si="311"/>
        <v>6.72</v>
      </c>
      <c r="AS486" s="443">
        <f t="shared" si="290"/>
        <v>10.34</v>
      </c>
      <c r="AT486" s="437">
        <f t="shared" si="291"/>
        <v>0</v>
      </c>
      <c r="AU486" s="438">
        <f t="shared" si="292"/>
        <v>3.37</v>
      </c>
      <c r="AV486" s="438">
        <f t="shared" si="293"/>
        <v>6.25</v>
      </c>
      <c r="AW486" s="444">
        <f t="shared" si="294"/>
        <v>9.620000000000001</v>
      </c>
      <c r="AX486" s="441">
        <f t="shared" si="295"/>
        <v>0</v>
      </c>
      <c r="AY486" s="70">
        <f t="shared" si="296"/>
        <v>4</v>
      </c>
      <c r="AZ486" s="438">
        <f t="shared" si="273"/>
        <v>0.84</v>
      </c>
      <c r="BA486" s="442">
        <f t="shared" si="274"/>
        <v>1.56</v>
      </c>
      <c r="BB486" s="438">
        <f t="shared" si="297"/>
        <v>0</v>
      </c>
      <c r="BC486" s="70">
        <v>4</v>
      </c>
      <c r="BD486" s="438">
        <f t="shared" si="275"/>
        <v>0.84</v>
      </c>
      <c r="BE486" s="442">
        <f t="shared" si="276"/>
        <v>1.56</v>
      </c>
      <c r="BF486" s="438">
        <f t="shared" si="298"/>
        <v>0</v>
      </c>
      <c r="BG486" s="70">
        <v>4</v>
      </c>
      <c r="BH486" s="438">
        <f t="shared" si="277"/>
        <v>0.84</v>
      </c>
      <c r="BI486" s="442">
        <f t="shared" si="278"/>
        <v>1.56</v>
      </c>
      <c r="BJ486" s="438">
        <f t="shared" si="299"/>
        <v>0</v>
      </c>
      <c r="BK486" s="70">
        <v>4</v>
      </c>
      <c r="BL486" s="438">
        <f t="shared" si="279"/>
        <v>0.84</v>
      </c>
      <c r="BM486" s="442">
        <f t="shared" si="280"/>
        <v>1.56</v>
      </c>
      <c r="BN486" s="93">
        <v>0</v>
      </c>
      <c r="BO486" s="93">
        <f>+INDEX(FY2018_ALL_Targets!DV:DV,MATCH('Final Comp Values'!C486,FY2018_ALL_Targets!B:B,0))</f>
        <v>0</v>
      </c>
      <c r="BP486" s="93">
        <f>++INDEX(FY2018_ALL_Targets!DW:DW,MATCH('Final Comp Values'!C486,FY2018_ALL_Targets!B:B,0))</f>
        <v>0</v>
      </c>
      <c r="BQ486" s="539">
        <f>++INDEX(FY2018_ALL_Targets!DX:DX,MATCH('Final Comp Values'!$C486,FY2018_ALL_Targets!$B:$B,0))</f>
        <v>0</v>
      </c>
      <c r="BR486" s="437">
        <f t="shared" si="281"/>
        <v>0</v>
      </c>
      <c r="BS486" s="438">
        <f t="shared" si="282"/>
        <v>0</v>
      </c>
      <c r="BT486" s="543">
        <f t="shared" si="300"/>
        <v>0</v>
      </c>
      <c r="BU486" s="437">
        <f t="shared" si="301"/>
        <v>9.6</v>
      </c>
      <c r="BV486" s="438">
        <f t="shared" si="283"/>
        <v>733927.15656791104</v>
      </c>
      <c r="BW486" s="548">
        <f t="shared" si="302"/>
        <v>1.9796384625424476E-3</v>
      </c>
      <c r="BX486" s="437">
        <f t="shared" si="284"/>
        <v>0</v>
      </c>
      <c r="BY486" s="551">
        <f t="shared" si="285"/>
        <v>0</v>
      </c>
      <c r="BZ486" s="471">
        <f t="shared" si="303"/>
        <v>0</v>
      </c>
      <c r="CA486" s="469">
        <f t="shared" si="304"/>
        <v>735144.63</v>
      </c>
      <c r="CB486" s="471">
        <f t="shared" si="305"/>
        <v>733927.15656791104</v>
      </c>
      <c r="CC486" s="471">
        <f t="shared" si="306"/>
        <v>-2.000000000000135E-2</v>
      </c>
      <c r="CD486" s="474">
        <f t="shared" si="307"/>
        <v>-1528.3672141373172</v>
      </c>
      <c r="CE486" s="474">
        <f t="shared" si="308"/>
        <v>-1217.4734320889693</v>
      </c>
      <c r="CF486" s="472">
        <f t="shared" si="309"/>
        <v>-310.89378204834793</v>
      </c>
      <c r="CG486" s="473">
        <f t="shared" si="310"/>
        <v>0</v>
      </c>
    </row>
    <row r="487" spans="1:85" s="71" customFormat="1" ht="15.75" customHeight="1" x14ac:dyDescent="0.25">
      <c r="A487" s="87">
        <v>1014465</v>
      </c>
      <c r="B487" s="88">
        <v>5147</v>
      </c>
      <c r="C487" s="88">
        <v>455754</v>
      </c>
      <c r="D487" s="88" t="s">
        <v>1267</v>
      </c>
      <c r="E487" s="89" t="s">
        <v>979</v>
      </c>
      <c r="F487" s="89" t="s">
        <v>1477</v>
      </c>
      <c r="G487" s="90" t="s">
        <v>1436</v>
      </c>
      <c r="H487" s="91" t="s">
        <v>1262</v>
      </c>
      <c r="I487" s="70" t="s">
        <v>35</v>
      </c>
      <c r="J487" s="70"/>
      <c r="K487" s="70"/>
      <c r="L487" s="70"/>
      <c r="M487" s="70" t="s">
        <v>35</v>
      </c>
      <c r="N487" s="77">
        <v>0.80333602367500667</v>
      </c>
      <c r="O487" s="109">
        <v>1014465</v>
      </c>
      <c r="P487" s="78">
        <v>20902</v>
      </c>
      <c r="Q487" s="79">
        <v>41640</v>
      </c>
      <c r="R487" s="79">
        <v>42004</v>
      </c>
      <c r="S487" s="78">
        <v>20902</v>
      </c>
      <c r="T487" s="80" t="s">
        <v>1263</v>
      </c>
      <c r="U487" s="61">
        <v>0</v>
      </c>
      <c r="V487" s="62">
        <v>2.1259419742537464E-3</v>
      </c>
      <c r="W487" s="30">
        <v>0</v>
      </c>
      <c r="X487" s="63">
        <v>0</v>
      </c>
      <c r="Y487" s="63">
        <v>0</v>
      </c>
      <c r="Z487" s="67">
        <v>33800.71</v>
      </c>
      <c r="AA487" s="68">
        <v>33800.71</v>
      </c>
      <c r="AB487" s="68">
        <v>33800.71</v>
      </c>
      <c r="AC487" s="68">
        <v>33800.71</v>
      </c>
      <c r="AD487" s="66">
        <v>135202.82</v>
      </c>
      <c r="AE487" s="67">
        <v>62772.74</v>
      </c>
      <c r="AF487" s="68">
        <v>62772.74</v>
      </c>
      <c r="AG487" s="68">
        <v>62772.74</v>
      </c>
      <c r="AH487" s="68">
        <v>62772.74</v>
      </c>
      <c r="AI487" s="66">
        <v>251090.94</v>
      </c>
      <c r="AJ487" s="69">
        <v>386293.76000000001</v>
      </c>
      <c r="AK487" s="406" t="s">
        <v>1267</v>
      </c>
      <c r="AL487" s="407">
        <v>54327.030754892119</v>
      </c>
      <c r="AM487" s="434">
        <f t="shared" si="286"/>
        <v>0</v>
      </c>
      <c r="AN487" s="435">
        <f t="shared" si="287"/>
        <v>145379.37634408605</v>
      </c>
      <c r="AO487" s="436">
        <f t="shared" si="288"/>
        <v>269990.25806451612</v>
      </c>
      <c r="AP487" s="437">
        <f t="shared" si="311"/>
        <v>0</v>
      </c>
      <c r="AQ487" s="438">
        <f t="shared" si="311"/>
        <v>2.68</v>
      </c>
      <c r="AR487" s="438">
        <f t="shared" si="311"/>
        <v>4.97</v>
      </c>
      <c r="AS487" s="443">
        <f t="shared" si="290"/>
        <v>7.65</v>
      </c>
      <c r="AT487" s="437">
        <f t="shared" si="291"/>
        <v>0</v>
      </c>
      <c r="AU487" s="438">
        <f t="shared" si="292"/>
        <v>2.4900000000000002</v>
      </c>
      <c r="AV487" s="438">
        <f t="shared" si="293"/>
        <v>4.62</v>
      </c>
      <c r="AW487" s="444">
        <f t="shared" si="294"/>
        <v>7.11</v>
      </c>
      <c r="AX487" s="441">
        <f t="shared" si="295"/>
        <v>0</v>
      </c>
      <c r="AY487" s="70">
        <f t="shared" si="296"/>
        <v>4</v>
      </c>
      <c r="AZ487" s="438">
        <f t="shared" si="273"/>
        <v>0.62</v>
      </c>
      <c r="BA487" s="442">
        <f t="shared" si="274"/>
        <v>1.1599999999999999</v>
      </c>
      <c r="BB487" s="438">
        <f t="shared" si="297"/>
        <v>0</v>
      </c>
      <c r="BC487" s="70">
        <v>4</v>
      </c>
      <c r="BD487" s="438">
        <f t="shared" si="275"/>
        <v>0.62</v>
      </c>
      <c r="BE487" s="442">
        <f t="shared" si="276"/>
        <v>1.1599999999999999</v>
      </c>
      <c r="BF487" s="438">
        <f t="shared" si="298"/>
        <v>0</v>
      </c>
      <c r="BG487" s="70">
        <v>4</v>
      </c>
      <c r="BH487" s="438">
        <f t="shared" si="277"/>
        <v>0.62</v>
      </c>
      <c r="BI487" s="442">
        <f t="shared" si="278"/>
        <v>1.1599999999999999</v>
      </c>
      <c r="BJ487" s="438">
        <f t="shared" si="299"/>
        <v>0</v>
      </c>
      <c r="BK487" s="70">
        <v>4</v>
      </c>
      <c r="BL487" s="438">
        <f t="shared" si="279"/>
        <v>0.62</v>
      </c>
      <c r="BM487" s="442">
        <f t="shared" si="280"/>
        <v>1.1599999999999999</v>
      </c>
      <c r="BN487" s="93">
        <v>0</v>
      </c>
      <c r="BO487" s="93">
        <f>+INDEX(FY2018_ALL_Targets!DV:DV,MATCH('Final Comp Values'!C487,FY2018_ALL_Targets!B:B,0))</f>
        <v>0</v>
      </c>
      <c r="BP487" s="93">
        <f>++INDEX(FY2018_ALL_Targets!DW:DW,MATCH('Final Comp Values'!C487,FY2018_ALL_Targets!B:B,0))</f>
        <v>0</v>
      </c>
      <c r="BQ487" s="539">
        <f>++INDEX(FY2018_ALL_Targets!DX:DX,MATCH('Final Comp Values'!$C487,FY2018_ALL_Targets!$B:$B,0))</f>
        <v>0</v>
      </c>
      <c r="BR487" s="437">
        <f t="shared" si="281"/>
        <v>0</v>
      </c>
      <c r="BS487" s="438">
        <f t="shared" si="282"/>
        <v>0</v>
      </c>
      <c r="BT487" s="543">
        <f t="shared" si="300"/>
        <v>0</v>
      </c>
      <c r="BU487" s="437">
        <f t="shared" si="301"/>
        <v>7.1199999999999992</v>
      </c>
      <c r="BV487" s="438">
        <f t="shared" si="283"/>
        <v>386808.45897483185</v>
      </c>
      <c r="BW487" s="548">
        <f t="shared" si="302"/>
        <v>1.0433472806813829E-3</v>
      </c>
      <c r="BX487" s="437">
        <f t="shared" si="284"/>
        <v>0</v>
      </c>
      <c r="BY487" s="551">
        <f t="shared" si="285"/>
        <v>0</v>
      </c>
      <c r="BZ487" s="471">
        <f t="shared" si="303"/>
        <v>0</v>
      </c>
      <c r="CA487" s="469">
        <f t="shared" si="304"/>
        <v>386293.76000000001</v>
      </c>
      <c r="CB487" s="471">
        <f t="shared" si="305"/>
        <v>386808.45897483185</v>
      </c>
      <c r="CC487" s="471">
        <f t="shared" si="306"/>
        <v>9.9999999999988987E-3</v>
      </c>
      <c r="CD487" s="474">
        <f t="shared" si="307"/>
        <v>543.31049226435641</v>
      </c>
      <c r="CE487" s="474">
        <f t="shared" si="308"/>
        <v>514.69897483184468</v>
      </c>
      <c r="CF487" s="472">
        <f t="shared" si="309"/>
        <v>28.611517432511732</v>
      </c>
      <c r="CG487" s="473">
        <f t="shared" si="310"/>
        <v>0</v>
      </c>
    </row>
    <row r="488" spans="1:85" s="71" customFormat="1" ht="15.75" customHeight="1" x14ac:dyDescent="0.25">
      <c r="A488" s="87">
        <v>1004295</v>
      </c>
      <c r="B488" s="88">
        <v>4807</v>
      </c>
      <c r="C488" s="88">
        <v>675222</v>
      </c>
      <c r="D488" s="88" t="s">
        <v>1279</v>
      </c>
      <c r="E488" s="89" t="s">
        <v>829</v>
      </c>
      <c r="F488" s="89" t="s">
        <v>829</v>
      </c>
      <c r="G488" s="90" t="s">
        <v>1436</v>
      </c>
      <c r="H488" s="91" t="s">
        <v>1262</v>
      </c>
      <c r="I488" s="70" t="s">
        <v>35</v>
      </c>
      <c r="J488" s="70"/>
      <c r="K488" s="70"/>
      <c r="L488" s="70"/>
      <c r="M488" s="70" t="s">
        <v>35</v>
      </c>
      <c r="N488" s="77">
        <v>0.78561407295488883</v>
      </c>
      <c r="O488" s="70">
        <v>1004295</v>
      </c>
      <c r="P488" s="78">
        <v>14559</v>
      </c>
      <c r="Q488" s="79">
        <v>41640</v>
      </c>
      <c r="R488" s="79">
        <v>42004</v>
      </c>
      <c r="S488" s="78">
        <v>14559</v>
      </c>
      <c r="T488" s="80" t="s">
        <v>1263</v>
      </c>
      <c r="U488" s="61">
        <v>0</v>
      </c>
      <c r="V488" s="62">
        <v>1.4807955795215909E-3</v>
      </c>
      <c r="W488" s="30">
        <v>0</v>
      </c>
      <c r="X488" s="63">
        <v>0</v>
      </c>
      <c r="Y488" s="63">
        <v>0</v>
      </c>
      <c r="Z488" s="67">
        <v>23543.42</v>
      </c>
      <c r="AA488" s="68">
        <v>23543.42</v>
      </c>
      <c r="AB488" s="68">
        <v>23543.42</v>
      </c>
      <c r="AC488" s="68">
        <v>23543.42</v>
      </c>
      <c r="AD488" s="66">
        <v>94173.66</v>
      </c>
      <c r="AE488" s="67">
        <v>43723.48</v>
      </c>
      <c r="AF488" s="68">
        <v>43723.48</v>
      </c>
      <c r="AG488" s="68">
        <v>43723.48</v>
      </c>
      <c r="AH488" s="68">
        <v>43723.48</v>
      </c>
      <c r="AI488" s="66">
        <v>174893.93</v>
      </c>
      <c r="AJ488" s="69">
        <v>269067.58999999997</v>
      </c>
      <c r="AK488" s="406" t="s">
        <v>1279</v>
      </c>
      <c r="AL488" s="407">
        <v>94768.848117955305</v>
      </c>
      <c r="AM488" s="434">
        <f t="shared" si="286"/>
        <v>0</v>
      </c>
      <c r="AN488" s="435">
        <f t="shared" si="287"/>
        <v>101262.00000000001</v>
      </c>
      <c r="AO488" s="436">
        <f t="shared" si="288"/>
        <v>188057.98924731184</v>
      </c>
      <c r="AP488" s="437">
        <f t="shared" si="311"/>
        <v>0</v>
      </c>
      <c r="AQ488" s="438">
        <f t="shared" si="311"/>
        <v>1.07</v>
      </c>
      <c r="AR488" s="438">
        <f t="shared" si="311"/>
        <v>1.98</v>
      </c>
      <c r="AS488" s="443">
        <f t="shared" si="290"/>
        <v>3.05</v>
      </c>
      <c r="AT488" s="437">
        <f t="shared" si="291"/>
        <v>0</v>
      </c>
      <c r="AU488" s="438">
        <f t="shared" si="292"/>
        <v>0.99</v>
      </c>
      <c r="AV488" s="438">
        <f t="shared" si="293"/>
        <v>1.85</v>
      </c>
      <c r="AW488" s="444">
        <f t="shared" si="294"/>
        <v>2.84</v>
      </c>
      <c r="AX488" s="441">
        <f t="shared" si="295"/>
        <v>0</v>
      </c>
      <c r="AY488" s="70">
        <f t="shared" si="296"/>
        <v>4</v>
      </c>
      <c r="AZ488" s="438">
        <f t="shared" si="273"/>
        <v>0.25</v>
      </c>
      <c r="BA488" s="442">
        <f t="shared" si="274"/>
        <v>0.46</v>
      </c>
      <c r="BB488" s="438">
        <f t="shared" si="297"/>
        <v>0</v>
      </c>
      <c r="BC488" s="70">
        <v>4</v>
      </c>
      <c r="BD488" s="438">
        <f t="shared" si="275"/>
        <v>0.25</v>
      </c>
      <c r="BE488" s="442">
        <f t="shared" si="276"/>
        <v>0.46</v>
      </c>
      <c r="BF488" s="438">
        <f t="shared" si="298"/>
        <v>0</v>
      </c>
      <c r="BG488" s="70">
        <v>4</v>
      </c>
      <c r="BH488" s="438">
        <f t="shared" si="277"/>
        <v>0.25</v>
      </c>
      <c r="BI488" s="442">
        <f t="shared" si="278"/>
        <v>0.46</v>
      </c>
      <c r="BJ488" s="438">
        <f t="shared" si="299"/>
        <v>0</v>
      </c>
      <c r="BK488" s="70">
        <v>4</v>
      </c>
      <c r="BL488" s="438">
        <f t="shared" si="279"/>
        <v>0.25</v>
      </c>
      <c r="BM488" s="442">
        <f t="shared" si="280"/>
        <v>0.46</v>
      </c>
      <c r="BN488" s="93">
        <v>0</v>
      </c>
      <c r="BO488" s="93">
        <f>+INDEX(FY2018_ALL_Targets!DV:DV,MATCH('Final Comp Values'!C488,FY2018_ALL_Targets!B:B,0))</f>
        <v>0</v>
      </c>
      <c r="BP488" s="93">
        <f>++INDEX(FY2018_ALL_Targets!DW:DW,MATCH('Final Comp Values'!C488,FY2018_ALL_Targets!B:B,0))</f>
        <v>0</v>
      </c>
      <c r="BQ488" s="539">
        <f>++INDEX(FY2018_ALL_Targets!DX:DX,MATCH('Final Comp Values'!$C488,FY2018_ALL_Targets!$B:$B,0))</f>
        <v>0</v>
      </c>
      <c r="BR488" s="437">
        <f t="shared" si="281"/>
        <v>0</v>
      </c>
      <c r="BS488" s="438">
        <f t="shared" si="282"/>
        <v>0</v>
      </c>
      <c r="BT488" s="543">
        <f t="shared" si="300"/>
        <v>0</v>
      </c>
      <c r="BU488" s="437">
        <f t="shared" si="301"/>
        <v>2.84</v>
      </c>
      <c r="BV488" s="438">
        <f t="shared" si="283"/>
        <v>269143.52865499305</v>
      </c>
      <c r="BW488" s="548">
        <f t="shared" si="302"/>
        <v>7.2596697983135395E-4</v>
      </c>
      <c r="BX488" s="437">
        <f t="shared" si="284"/>
        <v>0</v>
      </c>
      <c r="BY488" s="551">
        <f t="shared" si="285"/>
        <v>0</v>
      </c>
      <c r="BZ488" s="471">
        <f t="shared" si="303"/>
        <v>0</v>
      </c>
      <c r="CA488" s="469">
        <f t="shared" si="304"/>
        <v>269067.58999999997</v>
      </c>
      <c r="CB488" s="471">
        <f t="shared" si="305"/>
        <v>269143.52865499305</v>
      </c>
      <c r="CC488" s="471">
        <f t="shared" si="306"/>
        <v>0</v>
      </c>
      <c r="CD488" s="474">
        <f t="shared" si="307"/>
        <v>0</v>
      </c>
      <c r="CE488" s="474">
        <f t="shared" si="308"/>
        <v>75.938654993078671</v>
      </c>
      <c r="CF488" s="472">
        <f t="shared" si="309"/>
        <v>-75.938654993078671</v>
      </c>
      <c r="CG488" s="473">
        <f t="shared" si="310"/>
        <v>0</v>
      </c>
    </row>
    <row r="489" spans="1:85" s="71" customFormat="1" ht="15.75" customHeight="1" x14ac:dyDescent="0.25">
      <c r="A489" s="87">
        <v>472206</v>
      </c>
      <c r="B489" s="88">
        <v>4722</v>
      </c>
      <c r="C489" s="88">
        <v>675062</v>
      </c>
      <c r="D489" s="88" t="s">
        <v>1274</v>
      </c>
      <c r="E489" s="89" t="s">
        <v>254</v>
      </c>
      <c r="F489" s="89" t="s">
        <v>1478</v>
      </c>
      <c r="G489" s="90" t="s">
        <v>1436</v>
      </c>
      <c r="H489" s="91" t="s">
        <v>1262</v>
      </c>
      <c r="I489" s="70" t="s">
        <v>35</v>
      </c>
      <c r="J489" s="70"/>
      <c r="K489" s="70"/>
      <c r="L489" s="70"/>
      <c r="M489" s="70" t="s">
        <v>35</v>
      </c>
      <c r="N489" s="77">
        <v>0.79658854055893491</v>
      </c>
      <c r="O489" s="70">
        <v>472206</v>
      </c>
      <c r="P489" s="78">
        <v>18727</v>
      </c>
      <c r="Q489" s="79">
        <v>41640</v>
      </c>
      <c r="R489" s="79">
        <v>42004</v>
      </c>
      <c r="S489" s="78">
        <v>18727</v>
      </c>
      <c r="T489" s="80" t="s">
        <v>1263</v>
      </c>
      <c r="U489" s="61">
        <v>0</v>
      </c>
      <c r="V489" s="62">
        <v>1.9047227706367766E-3</v>
      </c>
      <c r="W489" s="30">
        <v>0</v>
      </c>
      <c r="X489" s="63">
        <v>0</v>
      </c>
      <c r="Y489" s="63">
        <v>0</v>
      </c>
      <c r="Z489" s="67">
        <v>30283.5</v>
      </c>
      <c r="AA489" s="68">
        <v>30283.5</v>
      </c>
      <c r="AB489" s="68">
        <v>30283.5</v>
      </c>
      <c r="AC489" s="68">
        <v>30283.5</v>
      </c>
      <c r="AD489" s="66">
        <v>121134.01</v>
      </c>
      <c r="AE489" s="67">
        <v>56240.79</v>
      </c>
      <c r="AF489" s="68">
        <v>56240.79</v>
      </c>
      <c r="AG489" s="68">
        <v>56240.79</v>
      </c>
      <c r="AH489" s="68">
        <v>56240.79</v>
      </c>
      <c r="AI489" s="66">
        <v>224963.16</v>
      </c>
      <c r="AJ489" s="69">
        <v>346097.17</v>
      </c>
      <c r="AK489" s="406" t="s">
        <v>1274</v>
      </c>
      <c r="AL489" s="407">
        <v>58134.265874579767</v>
      </c>
      <c r="AM489" s="434">
        <f t="shared" si="286"/>
        <v>0</v>
      </c>
      <c r="AN489" s="435">
        <f t="shared" si="287"/>
        <v>130251.62365591398</v>
      </c>
      <c r="AO489" s="436">
        <f t="shared" si="288"/>
        <v>241895.87096774197</v>
      </c>
      <c r="AP489" s="437">
        <f t="shared" si="311"/>
        <v>0</v>
      </c>
      <c r="AQ489" s="438">
        <f t="shared" si="311"/>
        <v>2.2400000000000002</v>
      </c>
      <c r="AR489" s="438">
        <f t="shared" si="311"/>
        <v>4.16</v>
      </c>
      <c r="AS489" s="443">
        <f t="shared" si="290"/>
        <v>6.4</v>
      </c>
      <c r="AT489" s="437">
        <f t="shared" si="291"/>
        <v>0</v>
      </c>
      <c r="AU489" s="438">
        <f t="shared" si="292"/>
        <v>2.08</v>
      </c>
      <c r="AV489" s="438">
        <f t="shared" si="293"/>
        <v>3.87</v>
      </c>
      <c r="AW489" s="444">
        <f t="shared" si="294"/>
        <v>5.95</v>
      </c>
      <c r="AX489" s="441">
        <f t="shared" si="295"/>
        <v>0</v>
      </c>
      <c r="AY489" s="70">
        <f>4-BQ489</f>
        <v>4</v>
      </c>
      <c r="AZ489" s="438">
        <f t="shared" si="273"/>
        <v>0.52</v>
      </c>
      <c r="BA489" s="442">
        <f t="shared" si="274"/>
        <v>0.97</v>
      </c>
      <c r="BB489" s="438">
        <f t="shared" si="297"/>
        <v>0</v>
      </c>
      <c r="BC489" s="70">
        <v>4</v>
      </c>
      <c r="BD489" s="438">
        <f t="shared" si="275"/>
        <v>0.52</v>
      </c>
      <c r="BE489" s="442">
        <f t="shared" si="276"/>
        <v>0.97</v>
      </c>
      <c r="BF489" s="438">
        <f t="shared" si="298"/>
        <v>0</v>
      </c>
      <c r="BG489" s="70">
        <v>4</v>
      </c>
      <c r="BH489" s="438">
        <f t="shared" si="277"/>
        <v>0.52</v>
      </c>
      <c r="BI489" s="442">
        <f t="shared" si="278"/>
        <v>0.97</v>
      </c>
      <c r="BJ489" s="438">
        <f t="shared" si="299"/>
        <v>0</v>
      </c>
      <c r="BK489" s="70">
        <v>4</v>
      </c>
      <c r="BL489" s="438">
        <f t="shared" si="279"/>
        <v>0.52</v>
      </c>
      <c r="BM489" s="442">
        <f t="shared" si="280"/>
        <v>0.97</v>
      </c>
      <c r="BN489" s="93">
        <v>0</v>
      </c>
      <c r="BO489" s="93">
        <f>+INDEX(FY2018_ALL_Targets!DV:DV,MATCH('Final Comp Values'!C489,FY2018_ALL_Targets!B:B,0))</f>
        <v>0</v>
      </c>
      <c r="BP489" s="93">
        <f>++INDEX(FY2018_ALL_Targets!DW:DW,MATCH('Final Comp Values'!C489,FY2018_ALL_Targets!B:B,0))</f>
        <v>0</v>
      </c>
      <c r="BQ489" s="539">
        <f>++INDEX(FY2018_ALL_Targets!DX:DX,MATCH('Final Comp Values'!$C489,FY2018_ALL_Targets!$B:$B,0))</f>
        <v>0</v>
      </c>
      <c r="BR489" s="437">
        <f>+IF(BQ489=4,AU489,BO489*AZ489)</f>
        <v>0</v>
      </c>
      <c r="BS489" s="438">
        <f>IF(BQ489=4,AV489,+BP489*BA489)</f>
        <v>0</v>
      </c>
      <c r="BT489" s="543">
        <f>+IF((BR489+BS489)=0,0,AL489*(BR489+BS489))</f>
        <v>0</v>
      </c>
      <c r="BU489" s="437">
        <f t="shared" si="301"/>
        <v>5.96</v>
      </c>
      <c r="BV489" s="438">
        <f t="shared" si="283"/>
        <v>346480.2246124954</v>
      </c>
      <c r="BW489" s="548">
        <f t="shared" si="302"/>
        <v>9.3456901412500705E-4</v>
      </c>
      <c r="BX489" s="437">
        <f t="shared" si="284"/>
        <v>0</v>
      </c>
      <c r="BY489" s="551">
        <f t="shared" si="285"/>
        <v>0</v>
      </c>
      <c r="BZ489" s="471">
        <f t="shared" si="303"/>
        <v>0</v>
      </c>
      <c r="CA489" s="469">
        <f t="shared" si="304"/>
        <v>346097.17</v>
      </c>
      <c r="CB489" s="471">
        <f t="shared" si="305"/>
        <v>346480.2246124954</v>
      </c>
      <c r="CC489" s="471">
        <f t="shared" si="306"/>
        <v>9.9999999999997868E-3</v>
      </c>
      <c r="CD489" s="474">
        <f t="shared" si="307"/>
        <v>581.67591596637408</v>
      </c>
      <c r="CE489" s="474">
        <f t="shared" si="308"/>
        <v>383.05461249541258</v>
      </c>
      <c r="CF489" s="472">
        <f t="shared" si="309"/>
        <v>198.62130347096149</v>
      </c>
      <c r="CG489" s="473">
        <f t="shared" si="310"/>
        <v>0</v>
      </c>
    </row>
    <row r="490" spans="1:85" s="71" customFormat="1" ht="15.75" customHeight="1" x14ac:dyDescent="0.25">
      <c r="A490" s="87">
        <v>414505</v>
      </c>
      <c r="B490" s="88">
        <v>4145</v>
      </c>
      <c r="C490" s="88">
        <v>675052</v>
      </c>
      <c r="D490" s="88" t="s">
        <v>1279</v>
      </c>
      <c r="E490" s="89" t="s">
        <v>582</v>
      </c>
      <c r="F490" s="89" t="s">
        <v>1478</v>
      </c>
      <c r="G490" s="90" t="s">
        <v>1436</v>
      </c>
      <c r="H490" s="91" t="s">
        <v>1262</v>
      </c>
      <c r="I490" s="70" t="s">
        <v>35</v>
      </c>
      <c r="J490" s="70"/>
      <c r="K490" s="70"/>
      <c r="L490" s="70"/>
      <c r="M490" s="70" t="s">
        <v>35</v>
      </c>
      <c r="N490" s="77">
        <v>0.8437345526445873</v>
      </c>
      <c r="O490" s="70">
        <v>414505</v>
      </c>
      <c r="P490" s="78">
        <v>13655</v>
      </c>
      <c r="Q490" s="79">
        <v>41640</v>
      </c>
      <c r="R490" s="79">
        <v>42004</v>
      </c>
      <c r="S490" s="78">
        <v>13655</v>
      </c>
      <c r="T490" s="80" t="s">
        <v>1263</v>
      </c>
      <c r="U490" s="61">
        <v>0</v>
      </c>
      <c r="V490" s="62">
        <v>1.388849758799871E-3</v>
      </c>
      <c r="W490" s="30">
        <v>0</v>
      </c>
      <c r="X490" s="63">
        <v>0</v>
      </c>
      <c r="Y490" s="63">
        <v>0</v>
      </c>
      <c r="Z490" s="67">
        <v>22081.55</v>
      </c>
      <c r="AA490" s="68">
        <v>22081.55</v>
      </c>
      <c r="AB490" s="68">
        <v>22081.55</v>
      </c>
      <c r="AC490" s="68">
        <v>22081.55</v>
      </c>
      <c r="AD490" s="66">
        <v>88326.21</v>
      </c>
      <c r="AE490" s="67">
        <v>41008.6</v>
      </c>
      <c r="AF490" s="68">
        <v>41008.6</v>
      </c>
      <c r="AG490" s="68">
        <v>41008.6</v>
      </c>
      <c r="AH490" s="68">
        <v>41008.6</v>
      </c>
      <c r="AI490" s="66">
        <v>164034.39000000001</v>
      </c>
      <c r="AJ490" s="69">
        <v>252360.60000000003</v>
      </c>
      <c r="AK490" s="406" t="s">
        <v>1279</v>
      </c>
      <c r="AL490" s="407">
        <v>94768.848117955305</v>
      </c>
      <c r="AM490" s="434">
        <f t="shared" si="286"/>
        <v>0</v>
      </c>
      <c r="AN490" s="435">
        <f t="shared" si="287"/>
        <v>94974.419354838727</v>
      </c>
      <c r="AO490" s="436">
        <f t="shared" si="288"/>
        <v>176381.06451612906</v>
      </c>
      <c r="AP490" s="437">
        <f t="shared" si="311"/>
        <v>0</v>
      </c>
      <c r="AQ490" s="438">
        <f t="shared" si="311"/>
        <v>1</v>
      </c>
      <c r="AR490" s="438">
        <f t="shared" si="311"/>
        <v>1.86</v>
      </c>
      <c r="AS490" s="443">
        <f t="shared" si="290"/>
        <v>2.8600000000000003</v>
      </c>
      <c r="AT490" s="437">
        <f t="shared" si="291"/>
        <v>0</v>
      </c>
      <c r="AU490" s="438">
        <f t="shared" si="292"/>
        <v>0.93</v>
      </c>
      <c r="AV490" s="438">
        <f t="shared" si="293"/>
        <v>1.73</v>
      </c>
      <c r="AW490" s="444">
        <f t="shared" si="294"/>
        <v>2.66</v>
      </c>
      <c r="AX490" s="441">
        <f t="shared" si="295"/>
        <v>0</v>
      </c>
      <c r="AY490" s="70">
        <f t="shared" si="296"/>
        <v>4</v>
      </c>
      <c r="AZ490" s="438">
        <f t="shared" si="273"/>
        <v>0.23</v>
      </c>
      <c r="BA490" s="442">
        <f t="shared" si="274"/>
        <v>0.43</v>
      </c>
      <c r="BB490" s="438">
        <f t="shared" si="297"/>
        <v>0</v>
      </c>
      <c r="BC490" s="70">
        <v>4</v>
      </c>
      <c r="BD490" s="438">
        <f t="shared" si="275"/>
        <v>0.23</v>
      </c>
      <c r="BE490" s="442">
        <f t="shared" si="276"/>
        <v>0.43</v>
      </c>
      <c r="BF490" s="438">
        <f t="shared" si="298"/>
        <v>0</v>
      </c>
      <c r="BG490" s="70">
        <v>4</v>
      </c>
      <c r="BH490" s="438">
        <f t="shared" si="277"/>
        <v>0.23</v>
      </c>
      <c r="BI490" s="442">
        <f t="shared" si="278"/>
        <v>0.43</v>
      </c>
      <c r="BJ490" s="438">
        <f t="shared" si="299"/>
        <v>0</v>
      </c>
      <c r="BK490" s="70">
        <v>4</v>
      </c>
      <c r="BL490" s="438">
        <f t="shared" si="279"/>
        <v>0.23</v>
      </c>
      <c r="BM490" s="442">
        <f t="shared" si="280"/>
        <v>0.43</v>
      </c>
      <c r="BN490" s="93">
        <v>0</v>
      </c>
      <c r="BO490" s="93">
        <f>+INDEX(FY2018_ALL_Targets!DV:DV,MATCH('Final Comp Values'!C490,FY2018_ALL_Targets!B:B,0))</f>
        <v>0</v>
      </c>
      <c r="BP490" s="93">
        <f>++INDEX(FY2018_ALL_Targets!DW:DW,MATCH('Final Comp Values'!C490,FY2018_ALL_Targets!B:B,0))</f>
        <v>0</v>
      </c>
      <c r="BQ490" s="539">
        <f>++INDEX(FY2018_ALL_Targets!DX:DX,MATCH('Final Comp Values'!$C490,FY2018_ALL_Targets!$B:$B,0))</f>
        <v>0</v>
      </c>
      <c r="BR490" s="437">
        <f t="shared" ref="BR490:BR518" si="312">+IF(BQ490=4,AU490,BO490*AZ490)</f>
        <v>0</v>
      </c>
      <c r="BS490" s="438">
        <f t="shared" ref="BS490:BS518" si="313">IF(BQ490=4,AV490,+BP490*BA490)</f>
        <v>0</v>
      </c>
      <c r="BT490" s="543">
        <f t="shared" si="300"/>
        <v>0</v>
      </c>
      <c r="BU490" s="437">
        <f t="shared" si="301"/>
        <v>2.64</v>
      </c>
      <c r="BV490" s="438">
        <f t="shared" si="283"/>
        <v>250189.75903140201</v>
      </c>
      <c r="BW490" s="548">
        <f t="shared" si="302"/>
        <v>6.7484254463196283E-4</v>
      </c>
      <c r="BX490" s="437">
        <f t="shared" si="284"/>
        <v>0</v>
      </c>
      <c r="BY490" s="551">
        <f t="shared" si="285"/>
        <v>0</v>
      </c>
      <c r="BZ490" s="471">
        <f t="shared" si="303"/>
        <v>0</v>
      </c>
      <c r="CA490" s="469">
        <f t="shared" si="304"/>
        <v>252360.60000000003</v>
      </c>
      <c r="CB490" s="471">
        <f t="shared" si="305"/>
        <v>250189.75903140201</v>
      </c>
      <c r="CC490" s="471">
        <f t="shared" si="306"/>
        <v>-2.0000000000000018E-2</v>
      </c>
      <c r="CD490" s="474">
        <f t="shared" si="307"/>
        <v>-1897.4481203007538</v>
      </c>
      <c r="CE490" s="474">
        <f t="shared" si="308"/>
        <v>-2170.8409685980296</v>
      </c>
      <c r="CF490" s="472">
        <f t="shared" si="309"/>
        <v>273.3928482972758</v>
      </c>
      <c r="CG490" s="473">
        <f t="shared" si="310"/>
        <v>0</v>
      </c>
    </row>
    <row r="491" spans="1:85" s="71" customFormat="1" ht="15.75" customHeight="1" x14ac:dyDescent="0.25">
      <c r="A491" s="87">
        <v>1027326</v>
      </c>
      <c r="B491" s="88">
        <v>4544</v>
      </c>
      <c r="C491" s="88">
        <v>455709</v>
      </c>
      <c r="D491" s="88" t="s">
        <v>1267</v>
      </c>
      <c r="E491" s="89" t="s">
        <v>712</v>
      </c>
      <c r="F491" s="89" t="s">
        <v>1479</v>
      </c>
      <c r="G491" s="90" t="s">
        <v>1436</v>
      </c>
      <c r="H491" s="91" t="s">
        <v>1262</v>
      </c>
      <c r="I491" s="70" t="s">
        <v>35</v>
      </c>
      <c r="J491" s="70"/>
      <c r="K491" s="70"/>
      <c r="L491" s="70"/>
      <c r="M491" s="70" t="s">
        <v>35</v>
      </c>
      <c r="N491" s="77">
        <v>0.86142113095238093</v>
      </c>
      <c r="O491" s="70">
        <v>1012202</v>
      </c>
      <c r="P491" s="78">
        <v>9262</v>
      </c>
      <c r="Q491" s="79">
        <v>41640</v>
      </c>
      <c r="R491" s="79">
        <v>42004</v>
      </c>
      <c r="S491" s="78">
        <v>9262</v>
      </c>
      <c r="T491" s="80" t="s">
        <v>1263</v>
      </c>
      <c r="U491" s="61">
        <v>0</v>
      </c>
      <c r="V491" s="62">
        <v>9.4203782248292981E-4</v>
      </c>
      <c r="W491" s="30">
        <v>0</v>
      </c>
      <c r="X491" s="63">
        <v>0</v>
      </c>
      <c r="Y491" s="63">
        <v>0</v>
      </c>
      <c r="Z491" s="67">
        <v>14977.62</v>
      </c>
      <c r="AA491" s="68">
        <v>14977.62</v>
      </c>
      <c r="AB491" s="68">
        <v>14977.62</v>
      </c>
      <c r="AC491" s="68">
        <v>14977.62</v>
      </c>
      <c r="AD491" s="66">
        <v>59910.46</v>
      </c>
      <c r="AE491" s="67">
        <v>27815.57</v>
      </c>
      <c r="AF491" s="68">
        <v>27815.57</v>
      </c>
      <c r="AG491" s="68">
        <v>27815.57</v>
      </c>
      <c r="AH491" s="68">
        <v>27815.57</v>
      </c>
      <c r="AI491" s="66">
        <v>111262.29</v>
      </c>
      <c r="AJ491" s="69">
        <v>171172.75</v>
      </c>
      <c r="AK491" s="406" t="s">
        <v>1267</v>
      </c>
      <c r="AL491" s="407">
        <v>54327.030754892119</v>
      </c>
      <c r="AM491" s="434">
        <f t="shared" si="286"/>
        <v>0</v>
      </c>
      <c r="AN491" s="435">
        <f t="shared" si="287"/>
        <v>64419.849462365593</v>
      </c>
      <c r="AO491" s="436">
        <f t="shared" si="288"/>
        <v>119636.87096774194</v>
      </c>
      <c r="AP491" s="437">
        <f t="shared" si="311"/>
        <v>0</v>
      </c>
      <c r="AQ491" s="438">
        <f t="shared" si="311"/>
        <v>1.19</v>
      </c>
      <c r="AR491" s="438">
        <f t="shared" si="311"/>
        <v>2.2000000000000002</v>
      </c>
      <c r="AS491" s="443">
        <f t="shared" si="290"/>
        <v>3.39</v>
      </c>
      <c r="AT491" s="437">
        <f t="shared" si="291"/>
        <v>0</v>
      </c>
      <c r="AU491" s="438">
        <f t="shared" si="292"/>
        <v>1.1000000000000001</v>
      </c>
      <c r="AV491" s="438">
        <f t="shared" si="293"/>
        <v>2.0499999999999998</v>
      </c>
      <c r="AW491" s="444">
        <f t="shared" si="294"/>
        <v>3.15</v>
      </c>
      <c r="AX491" s="441">
        <f t="shared" si="295"/>
        <v>0</v>
      </c>
      <c r="AY491" s="70">
        <f t="shared" si="296"/>
        <v>4</v>
      </c>
      <c r="AZ491" s="438">
        <f t="shared" si="273"/>
        <v>0.28000000000000003</v>
      </c>
      <c r="BA491" s="442">
        <f t="shared" si="274"/>
        <v>0.51</v>
      </c>
      <c r="BB491" s="438">
        <f t="shared" si="297"/>
        <v>0</v>
      </c>
      <c r="BC491" s="70">
        <v>4</v>
      </c>
      <c r="BD491" s="438">
        <f t="shared" si="275"/>
        <v>0.28000000000000003</v>
      </c>
      <c r="BE491" s="442">
        <f t="shared" si="276"/>
        <v>0.51</v>
      </c>
      <c r="BF491" s="438">
        <f t="shared" si="298"/>
        <v>0</v>
      </c>
      <c r="BG491" s="70">
        <v>4</v>
      </c>
      <c r="BH491" s="438">
        <f t="shared" si="277"/>
        <v>0.28000000000000003</v>
      </c>
      <c r="BI491" s="442">
        <f t="shared" si="278"/>
        <v>0.51</v>
      </c>
      <c r="BJ491" s="438">
        <f t="shared" si="299"/>
        <v>0</v>
      </c>
      <c r="BK491" s="70">
        <v>4</v>
      </c>
      <c r="BL491" s="438">
        <f t="shared" si="279"/>
        <v>0.28000000000000003</v>
      </c>
      <c r="BM491" s="442">
        <f t="shared" si="280"/>
        <v>0.51</v>
      </c>
      <c r="BN491" s="93">
        <v>0</v>
      </c>
      <c r="BO491" s="93">
        <f>+INDEX(FY2018_ALL_Targets!DV:DV,MATCH('Final Comp Values'!C491,FY2018_ALL_Targets!B:B,0))</f>
        <v>0</v>
      </c>
      <c r="BP491" s="93">
        <f>++INDEX(FY2018_ALL_Targets!DW:DW,MATCH('Final Comp Values'!C491,FY2018_ALL_Targets!B:B,0))</f>
        <v>0</v>
      </c>
      <c r="BQ491" s="539">
        <f>++INDEX(FY2018_ALL_Targets!DX:DX,MATCH('Final Comp Values'!$C491,FY2018_ALL_Targets!$B:$B,0))</f>
        <v>0</v>
      </c>
      <c r="BR491" s="437">
        <f t="shared" si="312"/>
        <v>0</v>
      </c>
      <c r="BS491" s="438">
        <f t="shared" si="313"/>
        <v>0</v>
      </c>
      <c r="BT491" s="543">
        <f t="shared" si="300"/>
        <v>0</v>
      </c>
      <c r="BU491" s="437">
        <f t="shared" si="301"/>
        <v>3.16</v>
      </c>
      <c r="BV491" s="438">
        <f t="shared" si="283"/>
        <v>171673.41718545911</v>
      </c>
      <c r="BW491" s="548">
        <f t="shared" si="302"/>
        <v>4.6305862457207453E-4</v>
      </c>
      <c r="BX491" s="437">
        <f t="shared" si="284"/>
        <v>0</v>
      </c>
      <c r="BY491" s="551">
        <f t="shared" si="285"/>
        <v>0</v>
      </c>
      <c r="BZ491" s="471">
        <f t="shared" si="303"/>
        <v>0</v>
      </c>
      <c r="CA491" s="469">
        <f t="shared" si="304"/>
        <v>171172.75</v>
      </c>
      <c r="CB491" s="471">
        <f t="shared" si="305"/>
        <v>171673.41718545911</v>
      </c>
      <c r="CC491" s="471">
        <f t="shared" si="306"/>
        <v>1.0000000000000231E-2</v>
      </c>
      <c r="CD491" s="474">
        <f t="shared" si="307"/>
        <v>543.40555555556807</v>
      </c>
      <c r="CE491" s="474">
        <f t="shared" si="308"/>
        <v>500.66718545911135</v>
      </c>
      <c r="CF491" s="472">
        <f t="shared" si="309"/>
        <v>42.73837009645672</v>
      </c>
      <c r="CG491" s="473">
        <f t="shared" si="310"/>
        <v>0</v>
      </c>
    </row>
    <row r="492" spans="1:85" s="71" customFormat="1" ht="15.75" customHeight="1" x14ac:dyDescent="0.25">
      <c r="A492" s="87">
        <v>1027110</v>
      </c>
      <c r="B492" s="88">
        <v>4487</v>
      </c>
      <c r="C492" s="88">
        <v>676169</v>
      </c>
      <c r="D492" s="88" t="s">
        <v>1286</v>
      </c>
      <c r="E492" s="89" t="s">
        <v>224</v>
      </c>
      <c r="F492" s="89" t="s">
        <v>1480</v>
      </c>
      <c r="G492" s="90" t="s">
        <v>1436</v>
      </c>
      <c r="H492" s="91" t="s">
        <v>1262</v>
      </c>
      <c r="I492" s="70" t="s">
        <v>35</v>
      </c>
      <c r="J492" s="70"/>
      <c r="K492" s="70"/>
      <c r="L492" s="70"/>
      <c r="M492" s="70" t="s">
        <v>35</v>
      </c>
      <c r="N492" s="77">
        <v>0.84736629395123264</v>
      </c>
      <c r="O492" s="70">
        <v>1027110</v>
      </c>
      <c r="P492" s="78">
        <v>12285</v>
      </c>
      <c r="Q492" s="79">
        <v>40909</v>
      </c>
      <c r="R492" s="79">
        <v>41274</v>
      </c>
      <c r="S492" s="78">
        <v>12285</v>
      </c>
      <c r="T492" s="80" t="s">
        <v>1271</v>
      </c>
      <c r="U492" s="61">
        <v>0</v>
      </c>
      <c r="V492" s="62">
        <v>1.2495070880158489E-3</v>
      </c>
      <c r="W492" s="30">
        <v>0</v>
      </c>
      <c r="X492" s="63">
        <v>0</v>
      </c>
      <c r="Y492" s="63">
        <v>0</v>
      </c>
      <c r="Z492" s="67">
        <v>19866.12</v>
      </c>
      <c r="AA492" s="68">
        <v>19866.12</v>
      </c>
      <c r="AB492" s="68">
        <v>19866.12</v>
      </c>
      <c r="AC492" s="68">
        <v>19866.12</v>
      </c>
      <c r="AD492" s="66">
        <v>79464.479999999996</v>
      </c>
      <c r="AE492" s="67">
        <v>36894.22</v>
      </c>
      <c r="AF492" s="68">
        <v>36894.22</v>
      </c>
      <c r="AG492" s="68">
        <v>36894.22</v>
      </c>
      <c r="AH492" s="68">
        <v>36894.22</v>
      </c>
      <c r="AI492" s="66">
        <v>147576.89000000001</v>
      </c>
      <c r="AJ492" s="69">
        <v>227041.37</v>
      </c>
      <c r="AK492" s="406" t="s">
        <v>1286</v>
      </c>
      <c r="AL492" s="407">
        <v>25579.847310249148</v>
      </c>
      <c r="AM492" s="434">
        <f t="shared" si="286"/>
        <v>0</v>
      </c>
      <c r="AN492" s="435">
        <f t="shared" si="287"/>
        <v>85445.677419354834</v>
      </c>
      <c r="AO492" s="436">
        <f t="shared" si="288"/>
        <v>158684.82795698926</v>
      </c>
      <c r="AP492" s="437">
        <f t="shared" si="311"/>
        <v>0</v>
      </c>
      <c r="AQ492" s="438">
        <f t="shared" si="311"/>
        <v>3.34</v>
      </c>
      <c r="AR492" s="438">
        <f t="shared" si="311"/>
        <v>6.2</v>
      </c>
      <c r="AS492" s="443">
        <f t="shared" si="290"/>
        <v>9.5399999999999991</v>
      </c>
      <c r="AT492" s="437">
        <f t="shared" si="291"/>
        <v>0</v>
      </c>
      <c r="AU492" s="438">
        <f t="shared" si="292"/>
        <v>3.11</v>
      </c>
      <c r="AV492" s="438">
        <f t="shared" si="293"/>
        <v>5.77</v>
      </c>
      <c r="AW492" s="444">
        <f t="shared" si="294"/>
        <v>8.879999999999999</v>
      </c>
      <c r="AX492" s="441">
        <f t="shared" si="295"/>
        <v>0</v>
      </c>
      <c r="AY492" s="70">
        <f t="shared" si="296"/>
        <v>4</v>
      </c>
      <c r="AZ492" s="438">
        <f t="shared" si="273"/>
        <v>0.78</v>
      </c>
      <c r="BA492" s="442">
        <f t="shared" si="274"/>
        <v>1.44</v>
      </c>
      <c r="BB492" s="438">
        <f t="shared" si="297"/>
        <v>0</v>
      </c>
      <c r="BC492" s="70">
        <v>4</v>
      </c>
      <c r="BD492" s="438">
        <f t="shared" si="275"/>
        <v>0.78</v>
      </c>
      <c r="BE492" s="442">
        <f t="shared" si="276"/>
        <v>1.44</v>
      </c>
      <c r="BF492" s="438">
        <f t="shared" si="298"/>
        <v>0</v>
      </c>
      <c r="BG492" s="70">
        <v>4</v>
      </c>
      <c r="BH492" s="438">
        <f t="shared" si="277"/>
        <v>0.78</v>
      </c>
      <c r="BI492" s="442">
        <f t="shared" si="278"/>
        <v>1.44</v>
      </c>
      <c r="BJ492" s="438">
        <f t="shared" si="299"/>
        <v>0</v>
      </c>
      <c r="BK492" s="70">
        <v>4</v>
      </c>
      <c r="BL492" s="438">
        <f t="shared" si="279"/>
        <v>0.78</v>
      </c>
      <c r="BM492" s="442">
        <f t="shared" si="280"/>
        <v>1.44</v>
      </c>
      <c r="BN492" s="93">
        <v>0</v>
      </c>
      <c r="BO492" s="93">
        <f>+INDEX(FY2018_ALL_Targets!DV:DV,MATCH('Final Comp Values'!C492,FY2018_ALL_Targets!B:B,0))</f>
        <v>0</v>
      </c>
      <c r="BP492" s="93">
        <f>++INDEX(FY2018_ALL_Targets!DW:DW,MATCH('Final Comp Values'!C492,FY2018_ALL_Targets!B:B,0))</f>
        <v>0</v>
      </c>
      <c r="BQ492" s="539">
        <f>++INDEX(FY2018_ALL_Targets!DX:DX,MATCH('Final Comp Values'!$C492,FY2018_ALL_Targets!$B:$B,0))</f>
        <v>0</v>
      </c>
      <c r="BR492" s="437">
        <f t="shared" si="312"/>
        <v>0</v>
      </c>
      <c r="BS492" s="438">
        <f t="shared" si="313"/>
        <v>0</v>
      </c>
      <c r="BT492" s="543">
        <f t="shared" si="300"/>
        <v>0</v>
      </c>
      <c r="BU492" s="437">
        <f t="shared" si="301"/>
        <v>8.879999999999999</v>
      </c>
      <c r="BV492" s="438">
        <f t="shared" si="283"/>
        <v>227149.0441150124</v>
      </c>
      <c r="BW492" s="548">
        <f t="shared" si="302"/>
        <v>6.1269429865853594E-4</v>
      </c>
      <c r="BX492" s="437">
        <f t="shared" si="284"/>
        <v>0</v>
      </c>
      <c r="BY492" s="551">
        <f t="shared" si="285"/>
        <v>0</v>
      </c>
      <c r="BZ492" s="471">
        <f t="shared" si="303"/>
        <v>0</v>
      </c>
      <c r="CA492" s="469">
        <f t="shared" si="304"/>
        <v>227041.37</v>
      </c>
      <c r="CB492" s="471">
        <f t="shared" si="305"/>
        <v>227149.0441150124</v>
      </c>
      <c r="CC492" s="471">
        <f t="shared" si="306"/>
        <v>0</v>
      </c>
      <c r="CD492" s="474">
        <f t="shared" si="307"/>
        <v>0</v>
      </c>
      <c r="CE492" s="474">
        <f t="shared" si="308"/>
        <v>107.67411501239985</v>
      </c>
      <c r="CF492" s="472">
        <f t="shared" si="309"/>
        <v>-107.67411501239985</v>
      </c>
      <c r="CG492" s="473">
        <f t="shared" si="310"/>
        <v>0</v>
      </c>
    </row>
    <row r="493" spans="1:85" s="71" customFormat="1" ht="15.75" customHeight="1" x14ac:dyDescent="0.25">
      <c r="A493" s="87">
        <v>1027098</v>
      </c>
      <c r="B493" s="88">
        <v>4551</v>
      </c>
      <c r="C493" s="88">
        <v>676140</v>
      </c>
      <c r="D493" s="88" t="s">
        <v>1286</v>
      </c>
      <c r="E493" s="89" t="s">
        <v>718</v>
      </c>
      <c r="F493" s="89" t="s">
        <v>1481</v>
      </c>
      <c r="G493" s="90" t="s">
        <v>1436</v>
      </c>
      <c r="H493" s="91" t="s">
        <v>1262</v>
      </c>
      <c r="I493" s="70" t="s">
        <v>35</v>
      </c>
      <c r="J493" s="70"/>
      <c r="K493" s="70"/>
      <c r="L493" s="70"/>
      <c r="M493" s="70" t="s">
        <v>35</v>
      </c>
      <c r="N493" s="77">
        <v>0.78258421214293028</v>
      </c>
      <c r="O493" s="70">
        <v>1014732</v>
      </c>
      <c r="P493" s="78">
        <v>15287</v>
      </c>
      <c r="Q493" s="79">
        <v>41640</v>
      </c>
      <c r="R493" s="79">
        <v>42004</v>
      </c>
      <c r="S493" s="78">
        <v>15287</v>
      </c>
      <c r="T493" s="80" t="s">
        <v>1263</v>
      </c>
      <c r="U493" s="61">
        <v>0</v>
      </c>
      <c r="V493" s="62">
        <v>1.5548404439966041E-3</v>
      </c>
      <c r="W493" s="30">
        <v>0</v>
      </c>
      <c r="X493" s="63">
        <v>0</v>
      </c>
      <c r="Y493" s="63">
        <v>0</v>
      </c>
      <c r="Z493" s="67">
        <v>24720.67</v>
      </c>
      <c r="AA493" s="68">
        <v>24720.67</v>
      </c>
      <c r="AB493" s="68">
        <v>24720.67</v>
      </c>
      <c r="AC493" s="68">
        <v>24720.67</v>
      </c>
      <c r="AD493" s="66">
        <v>98882.66</v>
      </c>
      <c r="AE493" s="67">
        <v>45909.81</v>
      </c>
      <c r="AF493" s="68">
        <v>45909.81</v>
      </c>
      <c r="AG493" s="68">
        <v>45909.81</v>
      </c>
      <c r="AH493" s="68">
        <v>45909.81</v>
      </c>
      <c r="AI493" s="66">
        <v>183639.23</v>
      </c>
      <c r="AJ493" s="69">
        <v>282521.89</v>
      </c>
      <c r="AK493" s="406" t="s">
        <v>1286</v>
      </c>
      <c r="AL493" s="407">
        <v>25579.847310249148</v>
      </c>
      <c r="AM493" s="434">
        <f t="shared" si="286"/>
        <v>0</v>
      </c>
      <c r="AN493" s="435">
        <f t="shared" si="287"/>
        <v>106325.44086021507</v>
      </c>
      <c r="AO493" s="436">
        <f t="shared" si="288"/>
        <v>197461.53763440863</v>
      </c>
      <c r="AP493" s="437">
        <f t="shared" si="311"/>
        <v>0</v>
      </c>
      <c r="AQ493" s="438">
        <f t="shared" si="311"/>
        <v>4.16</v>
      </c>
      <c r="AR493" s="438">
        <f t="shared" si="311"/>
        <v>7.72</v>
      </c>
      <c r="AS493" s="443">
        <f t="shared" si="290"/>
        <v>11.879999999999999</v>
      </c>
      <c r="AT493" s="437">
        <f t="shared" si="291"/>
        <v>0</v>
      </c>
      <c r="AU493" s="438">
        <f t="shared" si="292"/>
        <v>3.87</v>
      </c>
      <c r="AV493" s="438">
        <f t="shared" si="293"/>
        <v>7.18</v>
      </c>
      <c r="AW493" s="444">
        <f t="shared" si="294"/>
        <v>11.05</v>
      </c>
      <c r="AX493" s="441">
        <f t="shared" si="295"/>
        <v>0</v>
      </c>
      <c r="AY493" s="70">
        <f t="shared" si="296"/>
        <v>4</v>
      </c>
      <c r="AZ493" s="438">
        <f t="shared" si="273"/>
        <v>0.97</v>
      </c>
      <c r="BA493" s="442">
        <f t="shared" si="274"/>
        <v>1.8</v>
      </c>
      <c r="BB493" s="438">
        <f t="shared" si="297"/>
        <v>0</v>
      </c>
      <c r="BC493" s="70">
        <v>4</v>
      </c>
      <c r="BD493" s="438">
        <f t="shared" si="275"/>
        <v>0.97</v>
      </c>
      <c r="BE493" s="442">
        <f t="shared" si="276"/>
        <v>1.8</v>
      </c>
      <c r="BF493" s="438">
        <f t="shared" si="298"/>
        <v>0</v>
      </c>
      <c r="BG493" s="70">
        <v>4</v>
      </c>
      <c r="BH493" s="438">
        <f t="shared" si="277"/>
        <v>0.97</v>
      </c>
      <c r="BI493" s="442">
        <f t="shared" si="278"/>
        <v>1.8</v>
      </c>
      <c r="BJ493" s="438">
        <f t="shared" si="299"/>
        <v>0</v>
      </c>
      <c r="BK493" s="70">
        <v>4</v>
      </c>
      <c r="BL493" s="438">
        <f t="shared" si="279"/>
        <v>0.97</v>
      </c>
      <c r="BM493" s="442">
        <f t="shared" si="280"/>
        <v>1.8</v>
      </c>
      <c r="BN493" s="93">
        <v>0</v>
      </c>
      <c r="BO493" s="93">
        <f>+INDEX(FY2018_ALL_Targets!DV:DV,MATCH('Final Comp Values'!C493,FY2018_ALL_Targets!B:B,0))</f>
        <v>0</v>
      </c>
      <c r="BP493" s="93">
        <f>++INDEX(FY2018_ALL_Targets!DW:DW,MATCH('Final Comp Values'!C493,FY2018_ALL_Targets!B:B,0))</f>
        <v>0</v>
      </c>
      <c r="BQ493" s="539">
        <f>++INDEX(FY2018_ALL_Targets!DX:DX,MATCH('Final Comp Values'!$C493,FY2018_ALL_Targets!$B:$B,0))</f>
        <v>0</v>
      </c>
      <c r="BR493" s="437">
        <f t="shared" si="312"/>
        <v>0</v>
      </c>
      <c r="BS493" s="438">
        <f t="shared" si="313"/>
        <v>0</v>
      </c>
      <c r="BT493" s="543">
        <f t="shared" si="300"/>
        <v>0</v>
      </c>
      <c r="BU493" s="437">
        <f t="shared" si="301"/>
        <v>11.08</v>
      </c>
      <c r="BV493" s="438">
        <f t="shared" si="283"/>
        <v>283424.70819756057</v>
      </c>
      <c r="BW493" s="548">
        <f t="shared" si="302"/>
        <v>7.6448793120907426E-4</v>
      </c>
      <c r="BX493" s="437">
        <f t="shared" si="284"/>
        <v>0</v>
      </c>
      <c r="BY493" s="551">
        <f t="shared" si="285"/>
        <v>0</v>
      </c>
      <c r="BZ493" s="471">
        <f t="shared" si="303"/>
        <v>0</v>
      </c>
      <c r="CA493" s="469">
        <f t="shared" si="304"/>
        <v>282521.89</v>
      </c>
      <c r="CB493" s="471">
        <f t="shared" si="305"/>
        <v>283424.70819756057</v>
      </c>
      <c r="CC493" s="471">
        <f t="shared" si="306"/>
        <v>2.9999999999999361E-2</v>
      </c>
      <c r="CD493" s="474">
        <f t="shared" si="307"/>
        <v>767.02775565609215</v>
      </c>
      <c r="CE493" s="474">
        <f t="shared" si="308"/>
        <v>902.81819756055484</v>
      </c>
      <c r="CF493" s="472">
        <f t="shared" si="309"/>
        <v>-135.79044190446268</v>
      </c>
      <c r="CG493" s="473">
        <f t="shared" si="310"/>
        <v>0</v>
      </c>
    </row>
    <row r="494" spans="1:85" s="71" customFormat="1" ht="15.75" customHeight="1" x14ac:dyDescent="0.25">
      <c r="A494" s="87">
        <v>1003461</v>
      </c>
      <c r="B494" s="88">
        <v>5123</v>
      </c>
      <c r="C494" s="88">
        <v>675928</v>
      </c>
      <c r="D494" s="88" t="s">
        <v>1258</v>
      </c>
      <c r="E494" s="89" t="s">
        <v>964</v>
      </c>
      <c r="F494" s="89" t="s">
        <v>964</v>
      </c>
      <c r="G494" s="90" t="s">
        <v>1436</v>
      </c>
      <c r="H494" s="91" t="s">
        <v>1262</v>
      </c>
      <c r="I494" s="70" t="s">
        <v>35</v>
      </c>
      <c r="J494" s="70"/>
      <c r="K494" s="70"/>
      <c r="L494" s="70"/>
      <c r="M494" s="70" t="s">
        <v>35</v>
      </c>
      <c r="N494" s="77">
        <v>0.79559258434826852</v>
      </c>
      <c r="O494" s="70">
        <v>1003461</v>
      </c>
      <c r="P494" s="78">
        <v>25019</v>
      </c>
      <c r="Q494" s="79">
        <v>41640</v>
      </c>
      <c r="R494" s="79">
        <v>42004</v>
      </c>
      <c r="S494" s="78">
        <v>25019</v>
      </c>
      <c r="T494" s="80" t="s">
        <v>1263</v>
      </c>
      <c r="U494" s="61">
        <v>0</v>
      </c>
      <c r="V494" s="62">
        <v>2.5446819564565342E-3</v>
      </c>
      <c r="W494" s="30">
        <v>0</v>
      </c>
      <c r="X494" s="63">
        <v>0</v>
      </c>
      <c r="Y494" s="63">
        <v>0</v>
      </c>
      <c r="Z494" s="67">
        <v>40458.32</v>
      </c>
      <c r="AA494" s="68">
        <v>40458.32</v>
      </c>
      <c r="AB494" s="68">
        <v>40458.32</v>
      </c>
      <c r="AC494" s="68">
        <v>40458.32</v>
      </c>
      <c r="AD494" s="66">
        <v>161833.28</v>
      </c>
      <c r="AE494" s="67">
        <v>75136.88</v>
      </c>
      <c r="AF494" s="68">
        <v>75136.88</v>
      </c>
      <c r="AG494" s="68">
        <v>75136.88</v>
      </c>
      <c r="AH494" s="68">
        <v>75136.88</v>
      </c>
      <c r="AI494" s="66">
        <v>300547.52</v>
      </c>
      <c r="AJ494" s="69">
        <v>462380.80000000005</v>
      </c>
      <c r="AK494" s="406" t="s">
        <v>1258</v>
      </c>
      <c r="AL494" s="407">
        <v>61126.054988709904</v>
      </c>
      <c r="AM494" s="434">
        <f t="shared" si="286"/>
        <v>0</v>
      </c>
      <c r="AN494" s="435">
        <f t="shared" si="287"/>
        <v>174014.27956989247</v>
      </c>
      <c r="AO494" s="436">
        <f t="shared" si="288"/>
        <v>323169.37634408608</v>
      </c>
      <c r="AP494" s="437">
        <f t="shared" si="311"/>
        <v>0</v>
      </c>
      <c r="AQ494" s="438">
        <f t="shared" si="311"/>
        <v>2.85</v>
      </c>
      <c r="AR494" s="438">
        <f t="shared" si="311"/>
        <v>5.29</v>
      </c>
      <c r="AS494" s="443">
        <f t="shared" si="290"/>
        <v>8.14</v>
      </c>
      <c r="AT494" s="437">
        <f t="shared" si="291"/>
        <v>0</v>
      </c>
      <c r="AU494" s="438">
        <f t="shared" si="292"/>
        <v>2.65</v>
      </c>
      <c r="AV494" s="438">
        <f t="shared" si="293"/>
        <v>4.92</v>
      </c>
      <c r="AW494" s="444">
        <f t="shared" si="294"/>
        <v>7.57</v>
      </c>
      <c r="AX494" s="441">
        <f t="shared" si="295"/>
        <v>0</v>
      </c>
      <c r="AY494" s="70">
        <f t="shared" si="296"/>
        <v>4</v>
      </c>
      <c r="AZ494" s="438">
        <f t="shared" si="273"/>
        <v>0.66</v>
      </c>
      <c r="BA494" s="442">
        <f t="shared" si="274"/>
        <v>1.23</v>
      </c>
      <c r="BB494" s="438">
        <f t="shared" si="297"/>
        <v>0</v>
      </c>
      <c r="BC494" s="70">
        <v>4</v>
      </c>
      <c r="BD494" s="438">
        <f t="shared" si="275"/>
        <v>0.66</v>
      </c>
      <c r="BE494" s="442">
        <f t="shared" si="276"/>
        <v>1.23</v>
      </c>
      <c r="BF494" s="438">
        <f t="shared" si="298"/>
        <v>0</v>
      </c>
      <c r="BG494" s="70">
        <v>4</v>
      </c>
      <c r="BH494" s="438">
        <f t="shared" si="277"/>
        <v>0.66</v>
      </c>
      <c r="BI494" s="442">
        <f t="shared" si="278"/>
        <v>1.23</v>
      </c>
      <c r="BJ494" s="438">
        <f t="shared" si="299"/>
        <v>0</v>
      </c>
      <c r="BK494" s="70">
        <v>4</v>
      </c>
      <c r="BL494" s="438">
        <f t="shared" si="279"/>
        <v>0.66</v>
      </c>
      <c r="BM494" s="442">
        <f t="shared" si="280"/>
        <v>1.23</v>
      </c>
      <c r="BN494" s="93">
        <v>0</v>
      </c>
      <c r="BO494" s="93">
        <f>+INDEX(FY2018_ALL_Targets!DV:DV,MATCH('Final Comp Values'!C494,FY2018_ALL_Targets!B:B,0))</f>
        <v>0</v>
      </c>
      <c r="BP494" s="93">
        <f>++INDEX(FY2018_ALL_Targets!DW:DW,MATCH('Final Comp Values'!C494,FY2018_ALL_Targets!B:B,0))</f>
        <v>0</v>
      </c>
      <c r="BQ494" s="539">
        <f>++INDEX(FY2018_ALL_Targets!DX:DX,MATCH('Final Comp Values'!$C494,FY2018_ALL_Targets!$B:$B,0))</f>
        <v>0</v>
      </c>
      <c r="BR494" s="437">
        <f t="shared" si="312"/>
        <v>0</v>
      </c>
      <c r="BS494" s="438">
        <f t="shared" si="313"/>
        <v>0</v>
      </c>
      <c r="BT494" s="543">
        <f t="shared" si="300"/>
        <v>0</v>
      </c>
      <c r="BU494" s="437">
        <f t="shared" si="301"/>
        <v>7.5600000000000005</v>
      </c>
      <c r="BV494" s="438">
        <f t="shared" si="283"/>
        <v>462112.97571464692</v>
      </c>
      <c r="BW494" s="548">
        <f t="shared" si="302"/>
        <v>1.2464678716109206E-3</v>
      </c>
      <c r="BX494" s="437">
        <f t="shared" si="284"/>
        <v>0</v>
      </c>
      <c r="BY494" s="551">
        <f t="shared" si="285"/>
        <v>0</v>
      </c>
      <c r="BZ494" s="471">
        <f t="shared" si="303"/>
        <v>0</v>
      </c>
      <c r="CA494" s="469">
        <f t="shared" si="304"/>
        <v>462380.80000000005</v>
      </c>
      <c r="CB494" s="471">
        <f t="shared" si="305"/>
        <v>462112.97571464692</v>
      </c>
      <c r="CC494" s="471">
        <f t="shared" si="306"/>
        <v>-9.9999999999997868E-3</v>
      </c>
      <c r="CD494" s="474">
        <f t="shared" si="307"/>
        <v>-610.80686922059465</v>
      </c>
      <c r="CE494" s="474">
        <f t="shared" si="308"/>
        <v>-267.82428535312647</v>
      </c>
      <c r="CF494" s="472">
        <f t="shared" si="309"/>
        <v>-342.98258386746818</v>
      </c>
      <c r="CG494" s="473">
        <f t="shared" si="310"/>
        <v>0</v>
      </c>
    </row>
    <row r="495" spans="1:85" s="71" customFormat="1" ht="15.75" customHeight="1" x14ac:dyDescent="0.25">
      <c r="A495" s="87">
        <v>1017865</v>
      </c>
      <c r="B495" s="88">
        <v>5076</v>
      </c>
      <c r="C495" s="88">
        <v>675883</v>
      </c>
      <c r="D495" s="88" t="s">
        <v>1267</v>
      </c>
      <c r="E495" s="89" t="s">
        <v>940</v>
      </c>
      <c r="F495" s="89" t="s">
        <v>1482</v>
      </c>
      <c r="G495" s="90" t="s">
        <v>1436</v>
      </c>
      <c r="H495" s="91" t="s">
        <v>1262</v>
      </c>
      <c r="I495" s="70" t="s">
        <v>35</v>
      </c>
      <c r="J495" s="70"/>
      <c r="K495" s="70"/>
      <c r="L495" s="70"/>
      <c r="M495" s="70" t="s">
        <v>35</v>
      </c>
      <c r="N495" s="77">
        <v>0.84908831190656242</v>
      </c>
      <c r="O495" s="70">
        <v>1017865</v>
      </c>
      <c r="P495" s="78">
        <v>30315</v>
      </c>
      <c r="Q495" s="79">
        <v>41640</v>
      </c>
      <c r="R495" s="79">
        <v>42004</v>
      </c>
      <c r="S495" s="78">
        <v>30315</v>
      </c>
      <c r="T495" s="80" t="s">
        <v>1263</v>
      </c>
      <c r="U495" s="61">
        <v>0</v>
      </c>
      <c r="V495" s="62">
        <v>3.083338003516521E-3</v>
      </c>
      <c r="W495" s="30">
        <v>0</v>
      </c>
      <c r="X495" s="63">
        <v>0</v>
      </c>
      <c r="Y495" s="63">
        <v>0</v>
      </c>
      <c r="Z495" s="67">
        <v>49022.5</v>
      </c>
      <c r="AA495" s="68">
        <v>49022.5</v>
      </c>
      <c r="AB495" s="68">
        <v>49022.5</v>
      </c>
      <c r="AC495" s="68">
        <v>49022.5</v>
      </c>
      <c r="AD495" s="66">
        <v>196090.01</v>
      </c>
      <c r="AE495" s="67">
        <v>91041.79</v>
      </c>
      <c r="AF495" s="68">
        <v>91041.79</v>
      </c>
      <c r="AG495" s="68">
        <v>91041.79</v>
      </c>
      <c r="AH495" s="68">
        <v>91041.79</v>
      </c>
      <c r="AI495" s="66">
        <v>364167.16</v>
      </c>
      <c r="AJ495" s="69">
        <v>560257.16999999993</v>
      </c>
      <c r="AK495" s="406" t="s">
        <v>1267</v>
      </c>
      <c r="AL495" s="407">
        <v>54327.030754892119</v>
      </c>
      <c r="AM495" s="434">
        <f t="shared" si="286"/>
        <v>0</v>
      </c>
      <c r="AN495" s="435">
        <f t="shared" si="287"/>
        <v>210849.47311827959</v>
      </c>
      <c r="AO495" s="436">
        <f t="shared" si="288"/>
        <v>391577.59139784944</v>
      </c>
      <c r="AP495" s="437">
        <f t="shared" si="311"/>
        <v>0</v>
      </c>
      <c r="AQ495" s="438">
        <f t="shared" si="311"/>
        <v>3.88</v>
      </c>
      <c r="AR495" s="438">
        <f t="shared" si="311"/>
        <v>7.21</v>
      </c>
      <c r="AS495" s="443">
        <f t="shared" si="290"/>
        <v>11.09</v>
      </c>
      <c r="AT495" s="437">
        <f t="shared" si="291"/>
        <v>0</v>
      </c>
      <c r="AU495" s="438">
        <f t="shared" si="292"/>
        <v>3.61</v>
      </c>
      <c r="AV495" s="438">
        <f t="shared" si="293"/>
        <v>6.7</v>
      </c>
      <c r="AW495" s="444">
        <f t="shared" si="294"/>
        <v>10.31</v>
      </c>
      <c r="AX495" s="441">
        <f t="shared" si="295"/>
        <v>0</v>
      </c>
      <c r="AY495" s="70">
        <f t="shared" si="296"/>
        <v>4</v>
      </c>
      <c r="AZ495" s="438">
        <f t="shared" si="273"/>
        <v>0.9</v>
      </c>
      <c r="BA495" s="442">
        <f t="shared" si="274"/>
        <v>1.68</v>
      </c>
      <c r="BB495" s="438">
        <f t="shared" si="297"/>
        <v>0</v>
      </c>
      <c r="BC495" s="70">
        <v>4</v>
      </c>
      <c r="BD495" s="438">
        <f t="shared" si="275"/>
        <v>0.9</v>
      </c>
      <c r="BE495" s="442">
        <f t="shared" si="276"/>
        <v>1.68</v>
      </c>
      <c r="BF495" s="438">
        <f t="shared" si="298"/>
        <v>0</v>
      </c>
      <c r="BG495" s="70">
        <v>4</v>
      </c>
      <c r="BH495" s="438">
        <f t="shared" si="277"/>
        <v>0.9</v>
      </c>
      <c r="BI495" s="442">
        <f t="shared" si="278"/>
        <v>1.68</v>
      </c>
      <c r="BJ495" s="438">
        <f t="shared" si="299"/>
        <v>0</v>
      </c>
      <c r="BK495" s="70">
        <v>4</v>
      </c>
      <c r="BL495" s="438">
        <f t="shared" si="279"/>
        <v>0.9</v>
      </c>
      <c r="BM495" s="442">
        <f t="shared" si="280"/>
        <v>1.68</v>
      </c>
      <c r="BN495" s="93">
        <v>0</v>
      </c>
      <c r="BO495" s="93">
        <f>+INDEX(FY2018_ALL_Targets!DV:DV,MATCH('Final Comp Values'!C495,FY2018_ALL_Targets!B:B,0))</f>
        <v>0</v>
      </c>
      <c r="BP495" s="93">
        <f>++INDEX(FY2018_ALL_Targets!DW:DW,MATCH('Final Comp Values'!C495,FY2018_ALL_Targets!B:B,0))</f>
        <v>0</v>
      </c>
      <c r="BQ495" s="539">
        <f>++INDEX(FY2018_ALL_Targets!DX:DX,MATCH('Final Comp Values'!$C495,FY2018_ALL_Targets!$B:$B,0))</f>
        <v>0</v>
      </c>
      <c r="BR495" s="437">
        <f t="shared" si="312"/>
        <v>0</v>
      </c>
      <c r="BS495" s="438">
        <f t="shared" si="313"/>
        <v>0</v>
      </c>
      <c r="BT495" s="543">
        <f t="shared" si="300"/>
        <v>0</v>
      </c>
      <c r="BU495" s="437">
        <f t="shared" si="301"/>
        <v>10.32</v>
      </c>
      <c r="BV495" s="438">
        <f t="shared" si="283"/>
        <v>560654.95739048673</v>
      </c>
      <c r="BW495" s="548">
        <f t="shared" si="302"/>
        <v>1.5122674068303193E-3</v>
      </c>
      <c r="BX495" s="437">
        <f t="shared" si="284"/>
        <v>0</v>
      </c>
      <c r="BY495" s="551">
        <f t="shared" si="285"/>
        <v>0</v>
      </c>
      <c r="BZ495" s="471">
        <f t="shared" si="303"/>
        <v>0</v>
      </c>
      <c r="CA495" s="469">
        <f t="shared" si="304"/>
        <v>560257.16999999993</v>
      </c>
      <c r="CB495" s="471">
        <f t="shared" si="305"/>
        <v>560654.95739048673</v>
      </c>
      <c r="CC495" s="471">
        <f t="shared" si="306"/>
        <v>9.9999999999997868E-3</v>
      </c>
      <c r="CD495" s="474">
        <f t="shared" si="307"/>
        <v>543.41141610086129</v>
      </c>
      <c r="CE495" s="474">
        <f t="shared" si="308"/>
        <v>397.78739048680291</v>
      </c>
      <c r="CF495" s="472">
        <f t="shared" si="309"/>
        <v>145.62402561405838</v>
      </c>
      <c r="CG495" s="473">
        <f t="shared" si="310"/>
        <v>0</v>
      </c>
    </row>
    <row r="496" spans="1:85" s="71" customFormat="1" ht="15.75" customHeight="1" x14ac:dyDescent="0.25">
      <c r="A496" s="87">
        <v>1004117</v>
      </c>
      <c r="B496" s="88">
        <v>4472</v>
      </c>
      <c r="C496" s="88">
        <v>675595</v>
      </c>
      <c r="D496" s="88" t="s">
        <v>1277</v>
      </c>
      <c r="E496" s="89" t="s">
        <v>688</v>
      </c>
      <c r="F496" s="89" t="s">
        <v>688</v>
      </c>
      <c r="G496" s="90" t="s">
        <v>1436</v>
      </c>
      <c r="H496" s="91" t="s">
        <v>1262</v>
      </c>
      <c r="I496" s="70" t="s">
        <v>35</v>
      </c>
      <c r="J496" s="70"/>
      <c r="K496" s="70"/>
      <c r="L496" s="70"/>
      <c r="M496" s="70" t="s">
        <v>35</v>
      </c>
      <c r="N496" s="77">
        <v>0.86857834068592576</v>
      </c>
      <c r="O496" s="70">
        <v>1004117</v>
      </c>
      <c r="P496" s="78">
        <v>12207</v>
      </c>
      <c r="Q496" s="79">
        <v>41640</v>
      </c>
      <c r="R496" s="79">
        <v>42004</v>
      </c>
      <c r="S496" s="78">
        <v>12207</v>
      </c>
      <c r="T496" s="80" t="s">
        <v>1263</v>
      </c>
      <c r="U496" s="61">
        <v>0</v>
      </c>
      <c r="V496" s="62">
        <v>1.2415737096792402E-3</v>
      </c>
      <c r="W496" s="30">
        <v>0</v>
      </c>
      <c r="X496" s="63">
        <v>0</v>
      </c>
      <c r="Y496" s="63">
        <v>0</v>
      </c>
      <c r="Z496" s="67">
        <v>19739.990000000002</v>
      </c>
      <c r="AA496" s="68">
        <v>19739.990000000002</v>
      </c>
      <c r="AB496" s="68">
        <v>19739.990000000002</v>
      </c>
      <c r="AC496" s="68">
        <v>19739.990000000002</v>
      </c>
      <c r="AD496" s="66">
        <v>78959.94</v>
      </c>
      <c r="AE496" s="67">
        <v>36659.980000000003</v>
      </c>
      <c r="AF496" s="68">
        <v>36659.980000000003</v>
      </c>
      <c r="AG496" s="68">
        <v>36659.980000000003</v>
      </c>
      <c r="AH496" s="68">
        <v>36659.980000000003</v>
      </c>
      <c r="AI496" s="66">
        <v>146639.9</v>
      </c>
      <c r="AJ496" s="69">
        <v>225599.84</v>
      </c>
      <c r="AK496" s="406" t="s">
        <v>1277</v>
      </c>
      <c r="AL496" s="407">
        <v>25877.505779128696</v>
      </c>
      <c r="AM496" s="434">
        <f t="shared" si="286"/>
        <v>0</v>
      </c>
      <c r="AN496" s="435">
        <f t="shared" si="287"/>
        <v>84903.161290322591</v>
      </c>
      <c r="AO496" s="436">
        <f t="shared" si="288"/>
        <v>157677.31182795699</v>
      </c>
      <c r="AP496" s="437">
        <f t="shared" si="311"/>
        <v>0</v>
      </c>
      <c r="AQ496" s="438">
        <f t="shared" si="311"/>
        <v>3.28</v>
      </c>
      <c r="AR496" s="438">
        <f t="shared" si="311"/>
        <v>6.09</v>
      </c>
      <c r="AS496" s="443">
        <f t="shared" si="290"/>
        <v>9.3699999999999992</v>
      </c>
      <c r="AT496" s="437">
        <f t="shared" si="291"/>
        <v>0</v>
      </c>
      <c r="AU496" s="438">
        <f t="shared" si="292"/>
        <v>3.05</v>
      </c>
      <c r="AV496" s="438">
        <f t="shared" si="293"/>
        <v>5.67</v>
      </c>
      <c r="AW496" s="444">
        <f t="shared" si="294"/>
        <v>8.7199999999999989</v>
      </c>
      <c r="AX496" s="441">
        <f t="shared" si="295"/>
        <v>0</v>
      </c>
      <c r="AY496" s="70">
        <f t="shared" si="296"/>
        <v>4</v>
      </c>
      <c r="AZ496" s="438">
        <f t="shared" si="273"/>
        <v>0.76</v>
      </c>
      <c r="BA496" s="442">
        <f t="shared" si="274"/>
        <v>1.42</v>
      </c>
      <c r="BB496" s="438">
        <f t="shared" si="297"/>
        <v>0</v>
      </c>
      <c r="BC496" s="70">
        <v>4</v>
      </c>
      <c r="BD496" s="438">
        <f t="shared" si="275"/>
        <v>0.76</v>
      </c>
      <c r="BE496" s="442">
        <f t="shared" si="276"/>
        <v>1.42</v>
      </c>
      <c r="BF496" s="438">
        <f t="shared" si="298"/>
        <v>0</v>
      </c>
      <c r="BG496" s="70">
        <v>4</v>
      </c>
      <c r="BH496" s="438">
        <f t="shared" si="277"/>
        <v>0.76</v>
      </c>
      <c r="BI496" s="442">
        <f t="shared" si="278"/>
        <v>1.42</v>
      </c>
      <c r="BJ496" s="438">
        <f t="shared" si="299"/>
        <v>0</v>
      </c>
      <c r="BK496" s="70">
        <v>4</v>
      </c>
      <c r="BL496" s="438">
        <f t="shared" si="279"/>
        <v>0.76</v>
      </c>
      <c r="BM496" s="442">
        <f t="shared" si="280"/>
        <v>1.42</v>
      </c>
      <c r="BN496" s="93">
        <v>0</v>
      </c>
      <c r="BO496" s="93">
        <f>+INDEX(FY2018_ALL_Targets!DV:DV,MATCH('Final Comp Values'!C496,FY2018_ALL_Targets!B:B,0))</f>
        <v>0</v>
      </c>
      <c r="BP496" s="93">
        <f>++INDEX(FY2018_ALL_Targets!DW:DW,MATCH('Final Comp Values'!C496,FY2018_ALL_Targets!B:B,0))</f>
        <v>0</v>
      </c>
      <c r="BQ496" s="539">
        <f>++INDEX(FY2018_ALL_Targets!DX:DX,MATCH('Final Comp Values'!$C496,FY2018_ALL_Targets!$B:$B,0))</f>
        <v>0</v>
      </c>
      <c r="BR496" s="437">
        <f t="shared" si="312"/>
        <v>0</v>
      </c>
      <c r="BS496" s="438">
        <f t="shared" si="313"/>
        <v>0</v>
      </c>
      <c r="BT496" s="543">
        <f t="shared" si="300"/>
        <v>0</v>
      </c>
      <c r="BU496" s="437">
        <f t="shared" si="301"/>
        <v>8.7199999999999989</v>
      </c>
      <c r="BV496" s="438">
        <f t="shared" si="283"/>
        <v>225651.85039400219</v>
      </c>
      <c r="BW496" s="548">
        <f t="shared" si="302"/>
        <v>6.0865588387926952E-4</v>
      </c>
      <c r="BX496" s="437">
        <f t="shared" si="284"/>
        <v>0</v>
      </c>
      <c r="BY496" s="551">
        <f t="shared" si="285"/>
        <v>0</v>
      </c>
      <c r="BZ496" s="471">
        <f t="shared" si="303"/>
        <v>0</v>
      </c>
      <c r="CA496" s="469">
        <f t="shared" si="304"/>
        <v>225599.84</v>
      </c>
      <c r="CB496" s="471">
        <f t="shared" si="305"/>
        <v>225651.85039400219</v>
      </c>
      <c r="CC496" s="471">
        <f t="shared" si="306"/>
        <v>0</v>
      </c>
      <c r="CD496" s="474">
        <f t="shared" si="307"/>
        <v>0</v>
      </c>
      <c r="CE496" s="474">
        <f t="shared" si="308"/>
        <v>52.010394002194516</v>
      </c>
      <c r="CF496" s="472">
        <f t="shared" si="309"/>
        <v>-52.010394002194516</v>
      </c>
      <c r="CG496" s="473">
        <f t="shared" si="310"/>
        <v>0</v>
      </c>
    </row>
    <row r="497" spans="1:85" s="71" customFormat="1" ht="15.75" customHeight="1" x14ac:dyDescent="0.25">
      <c r="A497" s="87">
        <v>1027060</v>
      </c>
      <c r="B497" s="88">
        <v>4738</v>
      </c>
      <c r="C497" s="88">
        <v>675414</v>
      </c>
      <c r="D497" s="88" t="s">
        <v>1408</v>
      </c>
      <c r="E497" s="89" t="s">
        <v>264</v>
      </c>
      <c r="F497" s="89" t="s">
        <v>1483</v>
      </c>
      <c r="G497" s="90" t="s">
        <v>1436</v>
      </c>
      <c r="H497" s="91" t="s">
        <v>1262</v>
      </c>
      <c r="I497" s="70" t="s">
        <v>35</v>
      </c>
      <c r="J497" s="70"/>
      <c r="K497" s="70"/>
      <c r="L497" s="70"/>
      <c r="M497" s="70" t="s">
        <v>35</v>
      </c>
      <c r="N497" s="77">
        <v>0.85510398778858998</v>
      </c>
      <c r="O497" s="70">
        <v>1012902</v>
      </c>
      <c r="P497" s="78">
        <v>22408</v>
      </c>
      <c r="Q497" s="79">
        <v>41518</v>
      </c>
      <c r="R497" s="79">
        <v>41882</v>
      </c>
      <c r="S497" s="78">
        <v>22408</v>
      </c>
      <c r="T497" s="80" t="s">
        <v>1263</v>
      </c>
      <c r="U497" s="61">
        <v>0</v>
      </c>
      <c r="V497" s="62">
        <v>2.2791172021374962E-3</v>
      </c>
      <c r="W497" s="30">
        <v>0</v>
      </c>
      <c r="X497" s="63">
        <v>0</v>
      </c>
      <c r="Y497" s="63">
        <v>0</v>
      </c>
      <c r="Z497" s="67">
        <v>36236.06</v>
      </c>
      <c r="AA497" s="68">
        <v>36236.06</v>
      </c>
      <c r="AB497" s="68">
        <v>36236.06</v>
      </c>
      <c r="AC497" s="68">
        <v>36236.06</v>
      </c>
      <c r="AD497" s="66">
        <v>144944.25</v>
      </c>
      <c r="AE497" s="67">
        <v>67295.55</v>
      </c>
      <c r="AF497" s="68">
        <v>67295.55</v>
      </c>
      <c r="AG497" s="68">
        <v>67295.55</v>
      </c>
      <c r="AH497" s="68">
        <v>67295.55</v>
      </c>
      <c r="AI497" s="66">
        <v>269182.18</v>
      </c>
      <c r="AJ497" s="69">
        <v>414126.43</v>
      </c>
      <c r="AK497" s="406" t="s">
        <v>1408</v>
      </c>
      <c r="AL497" s="407">
        <v>35334.891869185936</v>
      </c>
      <c r="AM497" s="434">
        <f t="shared" si="286"/>
        <v>0</v>
      </c>
      <c r="AN497" s="435">
        <f t="shared" si="287"/>
        <v>155854.03225806452</v>
      </c>
      <c r="AO497" s="436">
        <f t="shared" si="288"/>
        <v>289443.20430107525</v>
      </c>
      <c r="AP497" s="437">
        <f t="shared" si="311"/>
        <v>0</v>
      </c>
      <c r="AQ497" s="438">
        <f t="shared" si="311"/>
        <v>4.41</v>
      </c>
      <c r="AR497" s="438">
        <f t="shared" si="311"/>
        <v>8.19</v>
      </c>
      <c r="AS497" s="443">
        <f t="shared" si="290"/>
        <v>12.6</v>
      </c>
      <c r="AT497" s="437">
        <f t="shared" si="291"/>
        <v>0</v>
      </c>
      <c r="AU497" s="438">
        <f t="shared" si="292"/>
        <v>4.0999999999999996</v>
      </c>
      <c r="AV497" s="438">
        <f t="shared" si="293"/>
        <v>7.62</v>
      </c>
      <c r="AW497" s="444">
        <f t="shared" si="294"/>
        <v>11.719999999999999</v>
      </c>
      <c r="AX497" s="441">
        <f t="shared" si="295"/>
        <v>0</v>
      </c>
      <c r="AY497" s="70">
        <f t="shared" si="296"/>
        <v>4</v>
      </c>
      <c r="AZ497" s="438">
        <f t="shared" si="273"/>
        <v>1.03</v>
      </c>
      <c r="BA497" s="442">
        <f t="shared" si="274"/>
        <v>1.91</v>
      </c>
      <c r="BB497" s="438">
        <f t="shared" si="297"/>
        <v>0</v>
      </c>
      <c r="BC497" s="70">
        <v>4</v>
      </c>
      <c r="BD497" s="438">
        <f t="shared" si="275"/>
        <v>1.03</v>
      </c>
      <c r="BE497" s="442">
        <f t="shared" si="276"/>
        <v>1.91</v>
      </c>
      <c r="BF497" s="438">
        <f t="shared" si="298"/>
        <v>0</v>
      </c>
      <c r="BG497" s="70">
        <v>4</v>
      </c>
      <c r="BH497" s="438">
        <f t="shared" si="277"/>
        <v>1.03</v>
      </c>
      <c r="BI497" s="442">
        <f t="shared" si="278"/>
        <v>1.91</v>
      </c>
      <c r="BJ497" s="438">
        <f t="shared" si="299"/>
        <v>0</v>
      </c>
      <c r="BK497" s="70">
        <v>4</v>
      </c>
      <c r="BL497" s="438">
        <f t="shared" si="279"/>
        <v>1.03</v>
      </c>
      <c r="BM497" s="442">
        <f t="shared" si="280"/>
        <v>1.91</v>
      </c>
      <c r="BN497" s="93">
        <v>0</v>
      </c>
      <c r="BO497" s="93">
        <f>+INDEX(FY2018_ALL_Targets!DV:DV,MATCH('Final Comp Values'!C497,FY2018_ALL_Targets!B:B,0))</f>
        <v>0</v>
      </c>
      <c r="BP497" s="93">
        <f>++INDEX(FY2018_ALL_Targets!DW:DW,MATCH('Final Comp Values'!C497,FY2018_ALL_Targets!B:B,0))</f>
        <v>0</v>
      </c>
      <c r="BQ497" s="539">
        <f>++INDEX(FY2018_ALL_Targets!DX:DX,MATCH('Final Comp Values'!$C497,FY2018_ALL_Targets!$B:$B,0))</f>
        <v>0</v>
      </c>
      <c r="BR497" s="437">
        <f t="shared" si="312"/>
        <v>0</v>
      </c>
      <c r="BS497" s="438">
        <f t="shared" si="313"/>
        <v>0</v>
      </c>
      <c r="BT497" s="543">
        <f t="shared" si="300"/>
        <v>0</v>
      </c>
      <c r="BU497" s="437">
        <f t="shared" si="301"/>
        <v>11.76</v>
      </c>
      <c r="BV497" s="438">
        <f t="shared" si="283"/>
        <v>415538.32838162658</v>
      </c>
      <c r="BW497" s="548">
        <f t="shared" si="302"/>
        <v>1.1208410128488609E-3</v>
      </c>
      <c r="BX497" s="437">
        <f t="shared" si="284"/>
        <v>0</v>
      </c>
      <c r="BY497" s="551">
        <f t="shared" si="285"/>
        <v>0</v>
      </c>
      <c r="BZ497" s="471">
        <f t="shared" si="303"/>
        <v>0</v>
      </c>
      <c r="CA497" s="469">
        <f t="shared" si="304"/>
        <v>414126.43</v>
      </c>
      <c r="CB497" s="471">
        <f t="shared" si="305"/>
        <v>415538.32838162658</v>
      </c>
      <c r="CC497" s="471">
        <f t="shared" si="306"/>
        <v>4.0000000000000924E-2</v>
      </c>
      <c r="CD497" s="474">
        <f t="shared" si="307"/>
        <v>1413.4007849829679</v>
      </c>
      <c r="CE497" s="474">
        <f t="shared" si="308"/>
        <v>1411.8983816265827</v>
      </c>
      <c r="CF497" s="472">
        <f t="shared" si="309"/>
        <v>1.5024033563852299</v>
      </c>
      <c r="CG497" s="473">
        <f t="shared" si="310"/>
        <v>0</v>
      </c>
    </row>
    <row r="498" spans="1:85" s="71" customFormat="1" ht="15.75" customHeight="1" x14ac:dyDescent="0.25">
      <c r="A498" s="87">
        <v>1014494</v>
      </c>
      <c r="B498" s="88">
        <v>4823</v>
      </c>
      <c r="C498" s="88">
        <v>675231</v>
      </c>
      <c r="D498" s="88" t="s">
        <v>1279</v>
      </c>
      <c r="E498" s="89" t="s">
        <v>278</v>
      </c>
      <c r="F498" s="89" t="s">
        <v>1484</v>
      </c>
      <c r="G498" s="90" t="s">
        <v>1436</v>
      </c>
      <c r="H498" s="91" t="s">
        <v>1262</v>
      </c>
      <c r="I498" s="70" t="s">
        <v>35</v>
      </c>
      <c r="J498" s="70"/>
      <c r="K498" s="70"/>
      <c r="L498" s="70"/>
      <c r="M498" s="70" t="s">
        <v>35</v>
      </c>
      <c r="N498" s="77">
        <v>0.79280364531503689</v>
      </c>
      <c r="O498" s="70">
        <v>1014494</v>
      </c>
      <c r="P498" s="78">
        <v>30274</v>
      </c>
      <c r="Q498" s="79">
        <v>41518</v>
      </c>
      <c r="R498" s="79">
        <v>41882</v>
      </c>
      <c r="S498" s="78">
        <v>30274</v>
      </c>
      <c r="T498" s="80" t="s">
        <v>1263</v>
      </c>
      <c r="U498" s="61">
        <v>0</v>
      </c>
      <c r="V498" s="62">
        <v>3.0791678943908676E-3</v>
      </c>
      <c r="W498" s="30">
        <v>0</v>
      </c>
      <c r="X498" s="63">
        <v>0</v>
      </c>
      <c r="Y498" s="63">
        <v>0</v>
      </c>
      <c r="Z498" s="67">
        <v>48956.2</v>
      </c>
      <c r="AA498" s="68">
        <v>48956.2</v>
      </c>
      <c r="AB498" s="68">
        <v>48956.2</v>
      </c>
      <c r="AC498" s="68">
        <v>48956.2</v>
      </c>
      <c r="AD498" s="66">
        <v>195824.8</v>
      </c>
      <c r="AE498" s="67">
        <v>90918.66</v>
      </c>
      <c r="AF498" s="68">
        <v>90918.66</v>
      </c>
      <c r="AG498" s="68">
        <v>90918.66</v>
      </c>
      <c r="AH498" s="68">
        <v>90918.66</v>
      </c>
      <c r="AI498" s="66">
        <v>363674.63</v>
      </c>
      <c r="AJ498" s="69">
        <v>559499.42999999993</v>
      </c>
      <c r="AK498" s="406" t="s">
        <v>1279</v>
      </c>
      <c r="AL498" s="407">
        <v>94768.848117955305</v>
      </c>
      <c r="AM498" s="434">
        <f t="shared" si="286"/>
        <v>0</v>
      </c>
      <c r="AN498" s="435">
        <f t="shared" si="287"/>
        <v>210564.30107526883</v>
      </c>
      <c r="AO498" s="436">
        <f t="shared" si="288"/>
        <v>391047.98924731184</v>
      </c>
      <c r="AP498" s="437">
        <f t="shared" si="311"/>
        <v>0</v>
      </c>
      <c r="AQ498" s="438">
        <f t="shared" si="311"/>
        <v>2.2200000000000002</v>
      </c>
      <c r="AR498" s="438">
        <f t="shared" si="311"/>
        <v>4.13</v>
      </c>
      <c r="AS498" s="443">
        <f t="shared" si="290"/>
        <v>6.35</v>
      </c>
      <c r="AT498" s="437">
        <f t="shared" si="291"/>
        <v>0</v>
      </c>
      <c r="AU498" s="438">
        <f t="shared" si="292"/>
        <v>2.0699999999999998</v>
      </c>
      <c r="AV498" s="438">
        <f t="shared" si="293"/>
        <v>3.84</v>
      </c>
      <c r="AW498" s="444">
        <f t="shared" si="294"/>
        <v>5.91</v>
      </c>
      <c r="AX498" s="441">
        <f t="shared" si="295"/>
        <v>0</v>
      </c>
      <c r="AY498" s="70">
        <f t="shared" si="296"/>
        <v>4</v>
      </c>
      <c r="AZ498" s="438">
        <f t="shared" si="273"/>
        <v>0.52</v>
      </c>
      <c r="BA498" s="442">
        <f t="shared" si="274"/>
        <v>0.96</v>
      </c>
      <c r="BB498" s="438">
        <f t="shared" si="297"/>
        <v>0</v>
      </c>
      <c r="BC498" s="70">
        <v>4</v>
      </c>
      <c r="BD498" s="438">
        <f t="shared" si="275"/>
        <v>0.52</v>
      </c>
      <c r="BE498" s="442">
        <f t="shared" si="276"/>
        <v>0.96</v>
      </c>
      <c r="BF498" s="438">
        <f t="shared" si="298"/>
        <v>0</v>
      </c>
      <c r="BG498" s="70">
        <v>4</v>
      </c>
      <c r="BH498" s="438">
        <f t="shared" si="277"/>
        <v>0.52</v>
      </c>
      <c r="BI498" s="442">
        <f t="shared" si="278"/>
        <v>0.96</v>
      </c>
      <c r="BJ498" s="438">
        <f t="shared" si="299"/>
        <v>0</v>
      </c>
      <c r="BK498" s="70">
        <v>4</v>
      </c>
      <c r="BL498" s="438">
        <f t="shared" si="279"/>
        <v>0.52</v>
      </c>
      <c r="BM498" s="442">
        <f t="shared" si="280"/>
        <v>0.96</v>
      </c>
      <c r="BN498" s="93">
        <v>0</v>
      </c>
      <c r="BO498" s="93">
        <f>+INDEX(FY2018_ALL_Targets!DV:DV,MATCH('Final Comp Values'!C498,FY2018_ALL_Targets!B:B,0))</f>
        <v>0</v>
      </c>
      <c r="BP498" s="93">
        <f>++INDEX(FY2018_ALL_Targets!DW:DW,MATCH('Final Comp Values'!C498,FY2018_ALL_Targets!B:B,0))</f>
        <v>0</v>
      </c>
      <c r="BQ498" s="539">
        <f>++INDEX(FY2018_ALL_Targets!DX:DX,MATCH('Final Comp Values'!$C498,FY2018_ALL_Targets!$B:$B,0))</f>
        <v>0</v>
      </c>
      <c r="BR498" s="437">
        <f t="shared" si="312"/>
        <v>0</v>
      </c>
      <c r="BS498" s="438">
        <f t="shared" si="313"/>
        <v>0</v>
      </c>
      <c r="BT498" s="543">
        <f t="shared" si="300"/>
        <v>0</v>
      </c>
      <c r="BU498" s="437">
        <f t="shared" si="301"/>
        <v>5.92</v>
      </c>
      <c r="BV498" s="438">
        <f t="shared" si="283"/>
        <v>561031.58085829543</v>
      </c>
      <c r="BW498" s="548">
        <f t="shared" si="302"/>
        <v>1.5132832819019775E-3</v>
      </c>
      <c r="BX498" s="437">
        <f t="shared" si="284"/>
        <v>0</v>
      </c>
      <c r="BY498" s="551">
        <f t="shared" si="285"/>
        <v>0</v>
      </c>
      <c r="BZ498" s="471">
        <f t="shared" si="303"/>
        <v>0</v>
      </c>
      <c r="CA498" s="469">
        <f t="shared" si="304"/>
        <v>559499.42999999993</v>
      </c>
      <c r="CB498" s="471">
        <f t="shared" si="305"/>
        <v>561031.58085829543</v>
      </c>
      <c r="CC498" s="471">
        <f t="shared" si="306"/>
        <v>9.9999999999997868E-3</v>
      </c>
      <c r="CD498" s="474">
        <f t="shared" si="307"/>
        <v>946.6995431471878</v>
      </c>
      <c r="CE498" s="474">
        <f t="shared" si="308"/>
        <v>1532.1508582954993</v>
      </c>
      <c r="CF498" s="472">
        <f t="shared" si="309"/>
        <v>-585.45131514831155</v>
      </c>
      <c r="CG498" s="473">
        <f t="shared" si="310"/>
        <v>0</v>
      </c>
    </row>
    <row r="499" spans="1:85" s="71" customFormat="1" ht="15.75" customHeight="1" x14ac:dyDescent="0.25">
      <c r="A499" s="87">
        <v>1028457</v>
      </c>
      <c r="B499" s="88">
        <v>5137</v>
      </c>
      <c r="C499" s="88">
        <v>455714</v>
      </c>
      <c r="D499" s="88" t="s">
        <v>1279</v>
      </c>
      <c r="E499" s="89" t="s">
        <v>975</v>
      </c>
      <c r="F499" s="89" t="s">
        <v>1485</v>
      </c>
      <c r="G499" s="90" t="s">
        <v>1436</v>
      </c>
      <c r="H499" s="91" t="s">
        <v>1262</v>
      </c>
      <c r="I499" s="70" t="s">
        <v>35</v>
      </c>
      <c r="J499" s="70"/>
      <c r="K499" s="70"/>
      <c r="L499" s="70"/>
      <c r="M499" s="70" t="s">
        <v>35</v>
      </c>
      <c r="N499" s="77">
        <v>0.79999004678013341</v>
      </c>
      <c r="O499" s="70">
        <v>1013873</v>
      </c>
      <c r="P499" s="78">
        <v>32150</v>
      </c>
      <c r="Q499" s="79">
        <v>41518</v>
      </c>
      <c r="R499" s="79">
        <v>41882</v>
      </c>
      <c r="S499" s="78">
        <v>32150</v>
      </c>
      <c r="T499" s="80" t="s">
        <v>1263</v>
      </c>
      <c r="U499" s="61">
        <v>0</v>
      </c>
      <c r="V499" s="62">
        <v>3.2699758143841708E-3</v>
      </c>
      <c r="W499" s="30">
        <v>0</v>
      </c>
      <c r="X499" s="63">
        <v>0</v>
      </c>
      <c r="Y499" s="63">
        <v>0</v>
      </c>
      <c r="Z499" s="67">
        <v>51989.89</v>
      </c>
      <c r="AA499" s="68">
        <v>51989.89</v>
      </c>
      <c r="AB499" s="68">
        <v>51989.89</v>
      </c>
      <c r="AC499" s="68">
        <v>51989.89</v>
      </c>
      <c r="AD499" s="66">
        <v>207959.55</v>
      </c>
      <c r="AE499" s="67">
        <v>96552.65</v>
      </c>
      <c r="AF499" s="68">
        <v>96552.65</v>
      </c>
      <c r="AG499" s="68">
        <v>96552.65</v>
      </c>
      <c r="AH499" s="68">
        <v>96552.65</v>
      </c>
      <c r="AI499" s="66">
        <v>386210.59</v>
      </c>
      <c r="AJ499" s="69">
        <v>594170.14</v>
      </c>
      <c r="AK499" s="406" t="s">
        <v>1279</v>
      </c>
      <c r="AL499" s="407">
        <v>94768.848117955305</v>
      </c>
      <c r="AM499" s="434">
        <f t="shared" si="286"/>
        <v>0</v>
      </c>
      <c r="AN499" s="435">
        <f t="shared" si="287"/>
        <v>223612.41935483873</v>
      </c>
      <c r="AO499" s="436">
        <f t="shared" si="288"/>
        <v>415280.20430107531</v>
      </c>
      <c r="AP499" s="437">
        <f t="shared" si="311"/>
        <v>0</v>
      </c>
      <c r="AQ499" s="438">
        <f t="shared" si="311"/>
        <v>2.36</v>
      </c>
      <c r="AR499" s="438">
        <f t="shared" si="311"/>
        <v>4.38</v>
      </c>
      <c r="AS499" s="443">
        <f t="shared" si="290"/>
        <v>6.74</v>
      </c>
      <c r="AT499" s="437">
        <f t="shared" si="291"/>
        <v>0</v>
      </c>
      <c r="AU499" s="438">
        <f t="shared" si="292"/>
        <v>2.19</v>
      </c>
      <c r="AV499" s="438">
        <f t="shared" si="293"/>
        <v>4.08</v>
      </c>
      <c r="AW499" s="444">
        <f t="shared" si="294"/>
        <v>6.27</v>
      </c>
      <c r="AX499" s="441">
        <f t="shared" si="295"/>
        <v>0</v>
      </c>
      <c r="AY499" s="70">
        <f t="shared" si="296"/>
        <v>4</v>
      </c>
      <c r="AZ499" s="438">
        <f t="shared" si="273"/>
        <v>0.55000000000000004</v>
      </c>
      <c r="BA499" s="442">
        <f t="shared" si="274"/>
        <v>1.02</v>
      </c>
      <c r="BB499" s="438">
        <f t="shared" si="297"/>
        <v>0</v>
      </c>
      <c r="BC499" s="70">
        <v>4</v>
      </c>
      <c r="BD499" s="438">
        <f t="shared" si="275"/>
        <v>0.55000000000000004</v>
      </c>
      <c r="BE499" s="442">
        <f t="shared" si="276"/>
        <v>1.02</v>
      </c>
      <c r="BF499" s="438">
        <f t="shared" si="298"/>
        <v>0</v>
      </c>
      <c r="BG499" s="70">
        <v>4</v>
      </c>
      <c r="BH499" s="438">
        <f t="shared" si="277"/>
        <v>0.55000000000000004</v>
      </c>
      <c r="BI499" s="442">
        <f t="shared" si="278"/>
        <v>1.02</v>
      </c>
      <c r="BJ499" s="438">
        <f t="shared" si="299"/>
        <v>0</v>
      </c>
      <c r="BK499" s="70">
        <v>4</v>
      </c>
      <c r="BL499" s="438">
        <f t="shared" si="279"/>
        <v>0.55000000000000004</v>
      </c>
      <c r="BM499" s="442">
        <f t="shared" si="280"/>
        <v>1.02</v>
      </c>
      <c r="BN499" s="93">
        <v>0</v>
      </c>
      <c r="BO499" s="93">
        <f>+INDEX(FY2018_ALL_Targets!DV:DV,MATCH('Final Comp Values'!C499,FY2018_ALL_Targets!B:B,0))</f>
        <v>0</v>
      </c>
      <c r="BP499" s="93">
        <f>++INDEX(FY2018_ALL_Targets!DW:DW,MATCH('Final Comp Values'!C499,FY2018_ALL_Targets!B:B,0))</f>
        <v>0</v>
      </c>
      <c r="BQ499" s="539">
        <f>++INDEX(FY2018_ALL_Targets!DX:DX,MATCH('Final Comp Values'!$C499,FY2018_ALL_Targets!$B:$B,0))</f>
        <v>0</v>
      </c>
      <c r="BR499" s="437">
        <f t="shared" si="312"/>
        <v>0</v>
      </c>
      <c r="BS499" s="438">
        <f t="shared" si="313"/>
        <v>0</v>
      </c>
      <c r="BT499" s="543">
        <f t="shared" si="300"/>
        <v>0</v>
      </c>
      <c r="BU499" s="437">
        <f t="shared" si="301"/>
        <v>6.28</v>
      </c>
      <c r="BV499" s="438">
        <f t="shared" si="283"/>
        <v>595148.36618075939</v>
      </c>
      <c r="BW499" s="548">
        <f t="shared" si="302"/>
        <v>1.6053072652608814E-3</v>
      </c>
      <c r="BX499" s="437">
        <f t="shared" si="284"/>
        <v>0</v>
      </c>
      <c r="BY499" s="551">
        <f t="shared" si="285"/>
        <v>0</v>
      </c>
      <c r="BZ499" s="471">
        <f t="shared" si="303"/>
        <v>0</v>
      </c>
      <c r="CA499" s="469">
        <f t="shared" si="304"/>
        <v>594170.14</v>
      </c>
      <c r="CB499" s="471">
        <f t="shared" si="305"/>
        <v>595148.36618075939</v>
      </c>
      <c r="CC499" s="471">
        <f t="shared" si="306"/>
        <v>1.0000000000000675E-2</v>
      </c>
      <c r="CD499" s="474">
        <f t="shared" si="307"/>
        <v>947.63977671457758</v>
      </c>
      <c r="CE499" s="474">
        <f t="shared" si="308"/>
        <v>978.22618075937498</v>
      </c>
      <c r="CF499" s="472">
        <f t="shared" si="309"/>
        <v>-30.586404044797405</v>
      </c>
      <c r="CG499" s="473">
        <f t="shared" si="310"/>
        <v>0</v>
      </c>
    </row>
    <row r="500" spans="1:85" s="71" customFormat="1" ht="15.75" customHeight="1" x14ac:dyDescent="0.25">
      <c r="A500" s="92">
        <v>1012908</v>
      </c>
      <c r="B500" s="93">
        <v>4651</v>
      </c>
      <c r="C500" s="93">
        <v>455662</v>
      </c>
      <c r="D500" s="93" t="s">
        <v>1408</v>
      </c>
      <c r="E500" s="93" t="s">
        <v>774</v>
      </c>
      <c r="F500" s="93" t="s">
        <v>1486</v>
      </c>
      <c r="G500" s="70" t="s">
        <v>1436</v>
      </c>
      <c r="H500" s="93"/>
      <c r="I500" s="70" t="s">
        <v>35</v>
      </c>
      <c r="J500" s="70"/>
      <c r="K500" s="70"/>
      <c r="L500" s="70"/>
      <c r="M500" s="70" t="s">
        <v>35</v>
      </c>
      <c r="N500" s="77">
        <v>0.78931184391899056</v>
      </c>
      <c r="O500" s="70">
        <v>1012908</v>
      </c>
      <c r="P500" s="78">
        <v>22332</v>
      </c>
      <c r="Q500" s="79">
        <v>41518</v>
      </c>
      <c r="R500" s="79">
        <v>41882</v>
      </c>
      <c r="S500" s="78">
        <v>22332</v>
      </c>
      <c r="T500" s="80" t="s">
        <v>1263</v>
      </c>
      <c r="U500" s="61">
        <v>0</v>
      </c>
      <c r="V500" s="62">
        <v>2.2713872437582364E-3</v>
      </c>
      <c r="W500" s="30">
        <v>0</v>
      </c>
      <c r="X500" s="63">
        <v>0</v>
      </c>
      <c r="Y500" s="63">
        <v>0</v>
      </c>
      <c r="Z500" s="67">
        <v>36113.160000000003</v>
      </c>
      <c r="AA500" s="68">
        <v>36113.160000000003</v>
      </c>
      <c r="AB500" s="68">
        <v>36113.160000000003</v>
      </c>
      <c r="AC500" s="68">
        <v>36113.160000000003</v>
      </c>
      <c r="AD500" s="66">
        <v>144452.65</v>
      </c>
      <c r="AE500" s="67">
        <v>67067.3</v>
      </c>
      <c r="AF500" s="68">
        <v>67067.3</v>
      </c>
      <c r="AG500" s="68">
        <v>67067.3</v>
      </c>
      <c r="AH500" s="68">
        <v>67067.3</v>
      </c>
      <c r="AI500" s="66">
        <v>268269.2</v>
      </c>
      <c r="AJ500" s="69">
        <v>412721.85</v>
      </c>
      <c r="AK500" s="406" t="s">
        <v>1408</v>
      </c>
      <c r="AL500" s="407">
        <v>35334.891869185936</v>
      </c>
      <c r="AM500" s="434">
        <f t="shared" si="286"/>
        <v>0</v>
      </c>
      <c r="AN500" s="435">
        <f t="shared" si="287"/>
        <v>155325.43010752689</v>
      </c>
      <c r="AO500" s="436">
        <f t="shared" si="288"/>
        <v>288461.50537634414</v>
      </c>
      <c r="AP500" s="437">
        <f t="shared" si="311"/>
        <v>0</v>
      </c>
      <c r="AQ500" s="438">
        <f t="shared" si="311"/>
        <v>4.4000000000000004</v>
      </c>
      <c r="AR500" s="438">
        <f t="shared" si="311"/>
        <v>8.16</v>
      </c>
      <c r="AS500" s="443">
        <f t="shared" si="290"/>
        <v>12.56</v>
      </c>
      <c r="AT500" s="437">
        <f t="shared" si="291"/>
        <v>0</v>
      </c>
      <c r="AU500" s="438">
        <f t="shared" si="292"/>
        <v>4.09</v>
      </c>
      <c r="AV500" s="438">
        <f t="shared" si="293"/>
        <v>7.59</v>
      </c>
      <c r="AW500" s="444">
        <f t="shared" si="294"/>
        <v>11.68</v>
      </c>
      <c r="AX500" s="441">
        <f t="shared" si="295"/>
        <v>0</v>
      </c>
      <c r="AY500" s="70">
        <f t="shared" si="296"/>
        <v>4</v>
      </c>
      <c r="AZ500" s="438">
        <f t="shared" si="273"/>
        <v>1.02</v>
      </c>
      <c r="BA500" s="442">
        <f t="shared" si="274"/>
        <v>1.9</v>
      </c>
      <c r="BB500" s="438">
        <f t="shared" si="297"/>
        <v>0</v>
      </c>
      <c r="BC500" s="70">
        <v>4</v>
      </c>
      <c r="BD500" s="438">
        <f t="shared" si="275"/>
        <v>1.02</v>
      </c>
      <c r="BE500" s="442">
        <f t="shared" si="276"/>
        <v>1.9</v>
      </c>
      <c r="BF500" s="438">
        <f t="shared" si="298"/>
        <v>0</v>
      </c>
      <c r="BG500" s="70">
        <v>4</v>
      </c>
      <c r="BH500" s="438">
        <f t="shared" si="277"/>
        <v>1.02</v>
      </c>
      <c r="BI500" s="442">
        <f t="shared" si="278"/>
        <v>1.9</v>
      </c>
      <c r="BJ500" s="438">
        <f t="shared" si="299"/>
        <v>0</v>
      </c>
      <c r="BK500" s="70">
        <v>4</v>
      </c>
      <c r="BL500" s="438">
        <f t="shared" si="279"/>
        <v>1.02</v>
      </c>
      <c r="BM500" s="442">
        <f t="shared" si="280"/>
        <v>1.9</v>
      </c>
      <c r="BN500" s="93">
        <v>0</v>
      </c>
      <c r="BO500" s="93">
        <f>+INDEX(FY2018_ALL_Targets!DV:DV,MATCH('Final Comp Values'!C500,FY2018_ALL_Targets!B:B,0))</f>
        <v>0</v>
      </c>
      <c r="BP500" s="93">
        <f>++INDEX(FY2018_ALL_Targets!DW:DW,MATCH('Final Comp Values'!C500,FY2018_ALL_Targets!B:B,0))</f>
        <v>0</v>
      </c>
      <c r="BQ500" s="539">
        <f>++INDEX(FY2018_ALL_Targets!DX:DX,MATCH('Final Comp Values'!$C500,FY2018_ALL_Targets!$B:$B,0))</f>
        <v>0</v>
      </c>
      <c r="BR500" s="437">
        <f t="shared" si="312"/>
        <v>0</v>
      </c>
      <c r="BS500" s="438">
        <f t="shared" si="313"/>
        <v>0</v>
      </c>
      <c r="BT500" s="543">
        <f t="shared" si="300"/>
        <v>0</v>
      </c>
      <c r="BU500" s="437">
        <f t="shared" si="301"/>
        <v>11.68</v>
      </c>
      <c r="BV500" s="438">
        <f t="shared" si="283"/>
        <v>412711.5370320917</v>
      </c>
      <c r="BW500" s="548">
        <f t="shared" si="302"/>
        <v>1.1132162440539706E-3</v>
      </c>
      <c r="BX500" s="437">
        <f t="shared" si="284"/>
        <v>0</v>
      </c>
      <c r="BY500" s="551">
        <f t="shared" si="285"/>
        <v>0</v>
      </c>
      <c r="BZ500" s="471">
        <f t="shared" si="303"/>
        <v>0</v>
      </c>
      <c r="CA500" s="469">
        <f t="shared" si="304"/>
        <v>412721.85</v>
      </c>
      <c r="CB500" s="471">
        <f t="shared" si="305"/>
        <v>412711.5370320917</v>
      </c>
      <c r="CC500" s="471">
        <f t="shared" si="306"/>
        <v>0</v>
      </c>
      <c r="CD500" s="474">
        <f t="shared" si="307"/>
        <v>0</v>
      </c>
      <c r="CE500" s="474">
        <f t="shared" si="308"/>
        <v>-10.312967908277642</v>
      </c>
      <c r="CF500" s="472">
        <f t="shared" si="309"/>
        <v>10.312967908277642</v>
      </c>
      <c r="CG500" s="473">
        <f t="shared" si="310"/>
        <v>0</v>
      </c>
    </row>
    <row r="501" spans="1:85" s="71" customFormat="1" ht="15.75" customHeight="1" x14ac:dyDescent="0.25">
      <c r="A501" s="87">
        <v>1012932</v>
      </c>
      <c r="B501" s="88">
        <v>4368</v>
      </c>
      <c r="C501" s="88">
        <v>675321</v>
      </c>
      <c r="D501" s="88" t="s">
        <v>1279</v>
      </c>
      <c r="E501" s="89" t="s">
        <v>640</v>
      </c>
      <c r="F501" s="89" t="s">
        <v>1487</v>
      </c>
      <c r="G501" s="90" t="s">
        <v>1436</v>
      </c>
      <c r="H501" s="91" t="s">
        <v>1262</v>
      </c>
      <c r="I501" s="70" t="s">
        <v>35</v>
      </c>
      <c r="J501" s="70"/>
      <c r="K501" s="70"/>
      <c r="L501" s="70"/>
      <c r="M501" s="70" t="s">
        <v>35</v>
      </c>
      <c r="N501" s="77">
        <v>0.79037208550966565</v>
      </c>
      <c r="O501" s="70">
        <v>1012932</v>
      </c>
      <c r="P501" s="78">
        <v>29356</v>
      </c>
      <c r="Q501" s="79">
        <v>41518</v>
      </c>
      <c r="R501" s="79">
        <v>41882</v>
      </c>
      <c r="S501" s="78">
        <v>29356</v>
      </c>
      <c r="T501" s="80" t="s">
        <v>1263</v>
      </c>
      <c r="U501" s="61">
        <v>0</v>
      </c>
      <c r="V501" s="62">
        <v>2.9857981339677054E-3</v>
      </c>
      <c r="W501" s="30">
        <v>0</v>
      </c>
      <c r="X501" s="63">
        <v>0</v>
      </c>
      <c r="Y501" s="63">
        <v>0</v>
      </c>
      <c r="Z501" s="67">
        <v>47471.7</v>
      </c>
      <c r="AA501" s="68">
        <v>47471.7</v>
      </c>
      <c r="AB501" s="68">
        <v>47471.7</v>
      </c>
      <c r="AC501" s="68">
        <v>47471.7</v>
      </c>
      <c r="AD501" s="66">
        <v>189886.8</v>
      </c>
      <c r="AE501" s="67">
        <v>88161.73</v>
      </c>
      <c r="AF501" s="68">
        <v>88161.73</v>
      </c>
      <c r="AG501" s="68">
        <v>88161.73</v>
      </c>
      <c r="AH501" s="68">
        <v>88161.73</v>
      </c>
      <c r="AI501" s="66">
        <v>352646.91</v>
      </c>
      <c r="AJ501" s="69">
        <v>542533.71</v>
      </c>
      <c r="AK501" s="406" t="s">
        <v>1279</v>
      </c>
      <c r="AL501" s="407">
        <v>94768.848117955305</v>
      </c>
      <c r="AM501" s="434">
        <f t="shared" si="286"/>
        <v>0</v>
      </c>
      <c r="AN501" s="435">
        <f t="shared" si="287"/>
        <v>204179.35483870967</v>
      </c>
      <c r="AO501" s="436">
        <f t="shared" si="288"/>
        <v>379190.22580645164</v>
      </c>
      <c r="AP501" s="437">
        <f t="shared" si="311"/>
        <v>0</v>
      </c>
      <c r="AQ501" s="438">
        <f t="shared" si="311"/>
        <v>2.15</v>
      </c>
      <c r="AR501" s="438">
        <f t="shared" si="311"/>
        <v>4</v>
      </c>
      <c r="AS501" s="443">
        <f t="shared" si="290"/>
        <v>6.15</v>
      </c>
      <c r="AT501" s="437">
        <f t="shared" si="291"/>
        <v>0</v>
      </c>
      <c r="AU501" s="438">
        <f t="shared" si="292"/>
        <v>2</v>
      </c>
      <c r="AV501" s="438">
        <f t="shared" si="293"/>
        <v>3.72</v>
      </c>
      <c r="AW501" s="444">
        <f t="shared" si="294"/>
        <v>5.7200000000000006</v>
      </c>
      <c r="AX501" s="441">
        <f t="shared" si="295"/>
        <v>0</v>
      </c>
      <c r="AY501" s="70">
        <f t="shared" si="296"/>
        <v>4</v>
      </c>
      <c r="AZ501" s="438">
        <f t="shared" si="273"/>
        <v>0.5</v>
      </c>
      <c r="BA501" s="442">
        <f t="shared" si="274"/>
        <v>0.93</v>
      </c>
      <c r="BB501" s="438">
        <f t="shared" si="297"/>
        <v>0</v>
      </c>
      <c r="BC501" s="70">
        <v>4</v>
      </c>
      <c r="BD501" s="438">
        <f t="shared" si="275"/>
        <v>0.5</v>
      </c>
      <c r="BE501" s="442">
        <f t="shared" si="276"/>
        <v>0.93</v>
      </c>
      <c r="BF501" s="438">
        <f t="shared" si="298"/>
        <v>0</v>
      </c>
      <c r="BG501" s="70">
        <v>4</v>
      </c>
      <c r="BH501" s="438">
        <f t="shared" si="277"/>
        <v>0.5</v>
      </c>
      <c r="BI501" s="442">
        <f t="shared" si="278"/>
        <v>0.93</v>
      </c>
      <c r="BJ501" s="438">
        <f t="shared" si="299"/>
        <v>0</v>
      </c>
      <c r="BK501" s="70">
        <v>4</v>
      </c>
      <c r="BL501" s="438">
        <f t="shared" si="279"/>
        <v>0.5</v>
      </c>
      <c r="BM501" s="442">
        <f t="shared" si="280"/>
        <v>0.93</v>
      </c>
      <c r="BN501" s="93">
        <v>0</v>
      </c>
      <c r="BO501" s="93">
        <f>+INDEX(FY2018_ALL_Targets!DV:DV,MATCH('Final Comp Values'!C501,FY2018_ALL_Targets!B:B,0))</f>
        <v>0</v>
      </c>
      <c r="BP501" s="93">
        <f>++INDEX(FY2018_ALL_Targets!DW:DW,MATCH('Final Comp Values'!C501,FY2018_ALL_Targets!B:B,0))</f>
        <v>0</v>
      </c>
      <c r="BQ501" s="539">
        <f>++INDEX(FY2018_ALL_Targets!DX:DX,MATCH('Final Comp Values'!$C501,FY2018_ALL_Targets!$B:$B,0))</f>
        <v>0</v>
      </c>
      <c r="BR501" s="437">
        <f t="shared" si="312"/>
        <v>0</v>
      </c>
      <c r="BS501" s="438">
        <f t="shared" si="313"/>
        <v>0</v>
      </c>
      <c r="BT501" s="543">
        <f t="shared" si="300"/>
        <v>0</v>
      </c>
      <c r="BU501" s="437">
        <f t="shared" si="301"/>
        <v>5.7200000000000006</v>
      </c>
      <c r="BV501" s="438">
        <f t="shared" si="283"/>
        <v>542077.81123470445</v>
      </c>
      <c r="BW501" s="548">
        <f t="shared" si="302"/>
        <v>1.4621588467025864E-3</v>
      </c>
      <c r="BX501" s="437">
        <f t="shared" si="284"/>
        <v>0</v>
      </c>
      <c r="BY501" s="551">
        <f t="shared" si="285"/>
        <v>0</v>
      </c>
      <c r="BZ501" s="471">
        <f t="shared" si="303"/>
        <v>0</v>
      </c>
      <c r="CA501" s="469">
        <f t="shared" si="304"/>
        <v>542533.71</v>
      </c>
      <c r="CB501" s="471">
        <f t="shared" si="305"/>
        <v>542077.81123470445</v>
      </c>
      <c r="CC501" s="471">
        <f t="shared" si="306"/>
        <v>0</v>
      </c>
      <c r="CD501" s="474">
        <f t="shared" si="307"/>
        <v>0</v>
      </c>
      <c r="CE501" s="474">
        <f t="shared" si="308"/>
        <v>-455.89876529551111</v>
      </c>
      <c r="CF501" s="472">
        <f t="shared" si="309"/>
        <v>455.89876529551111</v>
      </c>
      <c r="CG501" s="473">
        <f t="shared" si="310"/>
        <v>0</v>
      </c>
    </row>
    <row r="502" spans="1:85" s="71" customFormat="1" ht="15.75" customHeight="1" x14ac:dyDescent="0.25">
      <c r="A502" s="87">
        <v>1013355</v>
      </c>
      <c r="B502" s="88">
        <v>4995</v>
      </c>
      <c r="C502" s="88">
        <v>675421</v>
      </c>
      <c r="D502" s="88" t="s">
        <v>1408</v>
      </c>
      <c r="E502" s="89" t="s">
        <v>895</v>
      </c>
      <c r="F502" s="89" t="s">
        <v>1488</v>
      </c>
      <c r="G502" s="90" t="s">
        <v>1436</v>
      </c>
      <c r="H502" s="91" t="s">
        <v>1262</v>
      </c>
      <c r="I502" s="70" t="s">
        <v>35</v>
      </c>
      <c r="J502" s="70"/>
      <c r="K502" s="70"/>
      <c r="L502" s="70"/>
      <c r="M502" s="70" t="s">
        <v>35</v>
      </c>
      <c r="N502" s="77">
        <v>0.78593113019342531</v>
      </c>
      <c r="O502" s="70">
        <v>1013355</v>
      </c>
      <c r="P502" s="78">
        <v>18122</v>
      </c>
      <c r="Q502" s="79">
        <v>41518</v>
      </c>
      <c r="R502" s="79">
        <v>41882</v>
      </c>
      <c r="S502" s="78">
        <v>18122</v>
      </c>
      <c r="T502" s="80" t="s">
        <v>1263</v>
      </c>
      <c r="U502" s="61">
        <v>0</v>
      </c>
      <c r="V502" s="62">
        <v>1.843188233538723E-3</v>
      </c>
      <c r="W502" s="30">
        <v>0</v>
      </c>
      <c r="X502" s="63">
        <v>0</v>
      </c>
      <c r="Y502" s="63">
        <v>0</v>
      </c>
      <c r="Z502" s="67">
        <v>29305.16</v>
      </c>
      <c r="AA502" s="68">
        <v>29305.16</v>
      </c>
      <c r="AB502" s="68">
        <v>29305.16</v>
      </c>
      <c r="AC502" s="68">
        <v>29305.16</v>
      </c>
      <c r="AD502" s="66">
        <v>117220.62</v>
      </c>
      <c r="AE502" s="67">
        <v>54423.86</v>
      </c>
      <c r="AF502" s="68">
        <v>54423.86</v>
      </c>
      <c r="AG502" s="68">
        <v>54423.86</v>
      </c>
      <c r="AH502" s="68">
        <v>54423.86</v>
      </c>
      <c r="AI502" s="66">
        <v>217695.44</v>
      </c>
      <c r="AJ502" s="69">
        <v>334916.06</v>
      </c>
      <c r="AK502" s="406" t="s">
        <v>1408</v>
      </c>
      <c r="AL502" s="407">
        <v>35334.891869185936</v>
      </c>
      <c r="AM502" s="434">
        <f t="shared" si="286"/>
        <v>0</v>
      </c>
      <c r="AN502" s="435">
        <f t="shared" si="287"/>
        <v>126043.67741935485</v>
      </c>
      <c r="AO502" s="436">
        <f t="shared" si="288"/>
        <v>234081.1182795699</v>
      </c>
      <c r="AP502" s="437">
        <f t="shared" si="311"/>
        <v>0</v>
      </c>
      <c r="AQ502" s="438">
        <f t="shared" si="311"/>
        <v>3.57</v>
      </c>
      <c r="AR502" s="438">
        <f t="shared" si="311"/>
        <v>6.62</v>
      </c>
      <c r="AS502" s="443">
        <f t="shared" si="290"/>
        <v>10.19</v>
      </c>
      <c r="AT502" s="437">
        <f t="shared" si="291"/>
        <v>0</v>
      </c>
      <c r="AU502" s="438">
        <f t="shared" si="292"/>
        <v>3.32</v>
      </c>
      <c r="AV502" s="438">
        <f t="shared" si="293"/>
        <v>6.16</v>
      </c>
      <c r="AW502" s="444">
        <f t="shared" si="294"/>
        <v>9.48</v>
      </c>
      <c r="AX502" s="441">
        <f t="shared" si="295"/>
        <v>0</v>
      </c>
      <c r="AY502" s="70">
        <f t="shared" si="296"/>
        <v>4</v>
      </c>
      <c r="AZ502" s="438">
        <f t="shared" si="273"/>
        <v>0.83</v>
      </c>
      <c r="BA502" s="442">
        <f t="shared" si="274"/>
        <v>1.54</v>
      </c>
      <c r="BB502" s="438">
        <f t="shared" si="297"/>
        <v>0</v>
      </c>
      <c r="BC502" s="70">
        <v>4</v>
      </c>
      <c r="BD502" s="438">
        <f t="shared" si="275"/>
        <v>0.83</v>
      </c>
      <c r="BE502" s="442">
        <f t="shared" si="276"/>
        <v>1.54</v>
      </c>
      <c r="BF502" s="438">
        <f t="shared" si="298"/>
        <v>0</v>
      </c>
      <c r="BG502" s="70">
        <v>4</v>
      </c>
      <c r="BH502" s="438">
        <f t="shared" si="277"/>
        <v>0.83</v>
      </c>
      <c r="BI502" s="442">
        <f t="shared" si="278"/>
        <v>1.54</v>
      </c>
      <c r="BJ502" s="438">
        <f t="shared" si="299"/>
        <v>0</v>
      </c>
      <c r="BK502" s="70">
        <v>4</v>
      </c>
      <c r="BL502" s="438">
        <f t="shared" si="279"/>
        <v>0.83</v>
      </c>
      <c r="BM502" s="442">
        <f t="shared" si="280"/>
        <v>1.54</v>
      </c>
      <c r="BN502" s="93">
        <v>0</v>
      </c>
      <c r="BO502" s="93">
        <f>+INDEX(FY2018_ALL_Targets!DV:DV,MATCH('Final Comp Values'!C502,FY2018_ALL_Targets!B:B,0))</f>
        <v>0</v>
      </c>
      <c r="BP502" s="93">
        <f>++INDEX(FY2018_ALL_Targets!DW:DW,MATCH('Final Comp Values'!C502,FY2018_ALL_Targets!B:B,0))</f>
        <v>0</v>
      </c>
      <c r="BQ502" s="539">
        <f>++INDEX(FY2018_ALL_Targets!DX:DX,MATCH('Final Comp Values'!$C502,FY2018_ALL_Targets!$B:$B,0))</f>
        <v>0</v>
      </c>
      <c r="BR502" s="437">
        <f t="shared" si="312"/>
        <v>0</v>
      </c>
      <c r="BS502" s="438">
        <f t="shared" si="313"/>
        <v>0</v>
      </c>
      <c r="BT502" s="543">
        <f t="shared" si="300"/>
        <v>0</v>
      </c>
      <c r="BU502" s="437">
        <f t="shared" si="301"/>
        <v>9.48</v>
      </c>
      <c r="BV502" s="438">
        <f t="shared" si="283"/>
        <v>334974.77491988271</v>
      </c>
      <c r="BW502" s="548">
        <f t="shared" si="302"/>
        <v>9.0353510219449008E-4</v>
      </c>
      <c r="BX502" s="437">
        <f t="shared" si="284"/>
        <v>0</v>
      </c>
      <c r="BY502" s="551">
        <f t="shared" si="285"/>
        <v>0</v>
      </c>
      <c r="BZ502" s="471">
        <f t="shared" si="303"/>
        <v>0</v>
      </c>
      <c r="CA502" s="469">
        <f t="shared" si="304"/>
        <v>334916.06</v>
      </c>
      <c r="CB502" s="471">
        <f t="shared" si="305"/>
        <v>334974.77491988271</v>
      </c>
      <c r="CC502" s="471">
        <f t="shared" si="306"/>
        <v>0</v>
      </c>
      <c r="CD502" s="474">
        <f t="shared" si="307"/>
        <v>0</v>
      </c>
      <c r="CE502" s="474">
        <f t="shared" si="308"/>
        <v>58.714919882710092</v>
      </c>
      <c r="CF502" s="472">
        <f t="shared" si="309"/>
        <v>-58.714919882710092</v>
      </c>
      <c r="CG502" s="473">
        <f t="shared" si="310"/>
        <v>0</v>
      </c>
    </row>
    <row r="503" spans="1:85" s="71" customFormat="1" ht="15.75" customHeight="1" x14ac:dyDescent="0.25">
      <c r="A503" s="87">
        <v>1013398</v>
      </c>
      <c r="B503" s="88">
        <v>4818</v>
      </c>
      <c r="C503" s="88">
        <v>455838</v>
      </c>
      <c r="D503" s="88" t="s">
        <v>1286</v>
      </c>
      <c r="E503" s="89" t="s">
        <v>837</v>
      </c>
      <c r="F503" s="89" t="s">
        <v>1489</v>
      </c>
      <c r="G503" s="90" t="s">
        <v>1436</v>
      </c>
      <c r="H503" s="91" t="s">
        <v>1262</v>
      </c>
      <c r="I503" s="70" t="s">
        <v>35</v>
      </c>
      <c r="J503" s="70"/>
      <c r="K503" s="70"/>
      <c r="L503" s="70"/>
      <c r="M503" s="70" t="s">
        <v>35</v>
      </c>
      <c r="N503" s="77">
        <v>0.80623353382711138</v>
      </c>
      <c r="O503" s="70">
        <v>1013398</v>
      </c>
      <c r="P503" s="78">
        <v>16219</v>
      </c>
      <c r="Q503" s="79">
        <v>41518</v>
      </c>
      <c r="R503" s="79">
        <v>41882</v>
      </c>
      <c r="S503" s="78">
        <v>16219</v>
      </c>
      <c r="T503" s="80" t="s">
        <v>1263</v>
      </c>
      <c r="U503" s="61">
        <v>0</v>
      </c>
      <c r="V503" s="62">
        <v>1.649634144121209E-3</v>
      </c>
      <c r="W503" s="30">
        <v>0</v>
      </c>
      <c r="X503" s="63">
        <v>0</v>
      </c>
      <c r="Y503" s="63">
        <v>0</v>
      </c>
      <c r="Z503" s="67">
        <v>26227.81</v>
      </c>
      <c r="AA503" s="68">
        <v>26227.81</v>
      </c>
      <c r="AB503" s="68">
        <v>26227.81</v>
      </c>
      <c r="AC503" s="68">
        <v>26227.81</v>
      </c>
      <c r="AD503" s="66">
        <v>104911.23</v>
      </c>
      <c r="AE503" s="67">
        <v>48708.78</v>
      </c>
      <c r="AF503" s="68">
        <v>48708.78</v>
      </c>
      <c r="AG503" s="68">
        <v>48708.78</v>
      </c>
      <c r="AH503" s="68">
        <v>48708.78</v>
      </c>
      <c r="AI503" s="66">
        <v>194835.13</v>
      </c>
      <c r="AJ503" s="69">
        <v>299746.36</v>
      </c>
      <c r="AK503" s="406" t="s">
        <v>1286</v>
      </c>
      <c r="AL503" s="407">
        <v>25579.847310249148</v>
      </c>
      <c r="AM503" s="434">
        <f t="shared" si="286"/>
        <v>0</v>
      </c>
      <c r="AN503" s="435">
        <f t="shared" si="287"/>
        <v>112807.77419354839</v>
      </c>
      <c r="AO503" s="436">
        <f t="shared" si="288"/>
        <v>209500.13978494625</v>
      </c>
      <c r="AP503" s="437">
        <f t="shared" si="311"/>
        <v>0</v>
      </c>
      <c r="AQ503" s="438">
        <f t="shared" si="311"/>
        <v>4.41</v>
      </c>
      <c r="AR503" s="438">
        <f t="shared" si="311"/>
        <v>8.19</v>
      </c>
      <c r="AS503" s="443">
        <f t="shared" si="290"/>
        <v>12.6</v>
      </c>
      <c r="AT503" s="437">
        <f t="shared" si="291"/>
        <v>0</v>
      </c>
      <c r="AU503" s="438">
        <f t="shared" si="292"/>
        <v>4.0999999999999996</v>
      </c>
      <c r="AV503" s="438">
        <f t="shared" si="293"/>
        <v>7.62</v>
      </c>
      <c r="AW503" s="444">
        <f t="shared" si="294"/>
        <v>11.719999999999999</v>
      </c>
      <c r="AX503" s="441">
        <f t="shared" si="295"/>
        <v>0</v>
      </c>
      <c r="AY503" s="70">
        <f t="shared" si="296"/>
        <v>4</v>
      </c>
      <c r="AZ503" s="438">
        <f t="shared" si="273"/>
        <v>1.03</v>
      </c>
      <c r="BA503" s="442">
        <f t="shared" si="274"/>
        <v>1.91</v>
      </c>
      <c r="BB503" s="438">
        <f t="shared" si="297"/>
        <v>0</v>
      </c>
      <c r="BC503" s="70">
        <v>4</v>
      </c>
      <c r="BD503" s="438">
        <f t="shared" si="275"/>
        <v>1.03</v>
      </c>
      <c r="BE503" s="442">
        <f t="shared" si="276"/>
        <v>1.91</v>
      </c>
      <c r="BF503" s="438">
        <f t="shared" si="298"/>
        <v>0</v>
      </c>
      <c r="BG503" s="70">
        <v>4</v>
      </c>
      <c r="BH503" s="438">
        <f t="shared" si="277"/>
        <v>1.03</v>
      </c>
      <c r="BI503" s="442">
        <f t="shared" si="278"/>
        <v>1.91</v>
      </c>
      <c r="BJ503" s="438">
        <f t="shared" si="299"/>
        <v>0</v>
      </c>
      <c r="BK503" s="70">
        <v>4</v>
      </c>
      <c r="BL503" s="438">
        <f t="shared" si="279"/>
        <v>1.03</v>
      </c>
      <c r="BM503" s="442">
        <f t="shared" si="280"/>
        <v>1.91</v>
      </c>
      <c r="BN503" s="93">
        <v>0</v>
      </c>
      <c r="BO503" s="93">
        <f>+INDEX(FY2018_ALL_Targets!DV:DV,MATCH('Final Comp Values'!C503,FY2018_ALL_Targets!B:B,0))</f>
        <v>0</v>
      </c>
      <c r="BP503" s="93">
        <f>++INDEX(FY2018_ALL_Targets!DW:DW,MATCH('Final Comp Values'!C503,FY2018_ALL_Targets!B:B,0))</f>
        <v>0</v>
      </c>
      <c r="BQ503" s="539">
        <f>++INDEX(FY2018_ALL_Targets!DX:DX,MATCH('Final Comp Values'!$C503,FY2018_ALL_Targets!$B:$B,0))</f>
        <v>0</v>
      </c>
      <c r="BR503" s="437">
        <f t="shared" si="312"/>
        <v>0</v>
      </c>
      <c r="BS503" s="438">
        <f t="shared" si="313"/>
        <v>0</v>
      </c>
      <c r="BT503" s="543">
        <f t="shared" si="300"/>
        <v>0</v>
      </c>
      <c r="BU503" s="437">
        <f t="shared" si="301"/>
        <v>11.76</v>
      </c>
      <c r="BV503" s="438">
        <f t="shared" si="283"/>
        <v>300819.00436852995</v>
      </c>
      <c r="BW503" s="548">
        <f t="shared" si="302"/>
        <v>8.1140596308833138E-4</v>
      </c>
      <c r="BX503" s="437">
        <f t="shared" si="284"/>
        <v>0</v>
      </c>
      <c r="BY503" s="551">
        <f t="shared" si="285"/>
        <v>0</v>
      </c>
      <c r="BZ503" s="471">
        <f t="shared" si="303"/>
        <v>0</v>
      </c>
      <c r="CA503" s="469">
        <f t="shared" si="304"/>
        <v>299746.36</v>
      </c>
      <c r="CB503" s="471">
        <f t="shared" si="305"/>
        <v>300819.00436852995</v>
      </c>
      <c r="CC503" s="471">
        <f t="shared" si="306"/>
        <v>4.0000000000000924E-2</v>
      </c>
      <c r="CD503" s="474">
        <f t="shared" si="307"/>
        <v>1023.0251194539485</v>
      </c>
      <c r="CE503" s="474">
        <f t="shared" si="308"/>
        <v>1072.64436852996</v>
      </c>
      <c r="CF503" s="472">
        <f t="shared" si="309"/>
        <v>-49.619249076011556</v>
      </c>
      <c r="CG503" s="473">
        <f t="shared" si="310"/>
        <v>0</v>
      </c>
    </row>
    <row r="504" spans="1:85" s="71" customFormat="1" ht="15.75" customHeight="1" x14ac:dyDescent="0.25">
      <c r="A504" s="87">
        <v>1013347</v>
      </c>
      <c r="B504" s="88">
        <v>4944</v>
      </c>
      <c r="C504" s="88">
        <v>675002</v>
      </c>
      <c r="D504" s="88" t="s">
        <v>1267</v>
      </c>
      <c r="E504" s="89" t="s">
        <v>875</v>
      </c>
      <c r="F504" s="89" t="s">
        <v>1490</v>
      </c>
      <c r="G504" s="90" t="s">
        <v>1436</v>
      </c>
      <c r="H504" s="91" t="s">
        <v>1262</v>
      </c>
      <c r="I504" s="70" t="s">
        <v>35</v>
      </c>
      <c r="J504" s="70"/>
      <c r="K504" s="70"/>
      <c r="L504" s="70"/>
      <c r="M504" s="70" t="s">
        <v>35</v>
      </c>
      <c r="N504" s="77">
        <v>0.78377054533580059</v>
      </c>
      <c r="O504" s="70">
        <v>1013347</v>
      </c>
      <c r="P504" s="78">
        <v>28802</v>
      </c>
      <c r="Q504" s="79">
        <v>41518</v>
      </c>
      <c r="R504" s="79">
        <v>41882</v>
      </c>
      <c r="S504" s="78">
        <v>28802</v>
      </c>
      <c r="T504" s="80" t="s">
        <v>1263</v>
      </c>
      <c r="U504" s="61">
        <v>0</v>
      </c>
      <c r="V504" s="62">
        <v>2.9294508057820497E-3</v>
      </c>
      <c r="W504" s="30">
        <v>0</v>
      </c>
      <c r="X504" s="63">
        <v>0</v>
      </c>
      <c r="Y504" s="63">
        <v>0</v>
      </c>
      <c r="Z504" s="67">
        <v>46575.83</v>
      </c>
      <c r="AA504" s="68">
        <v>46575.83</v>
      </c>
      <c r="AB504" s="68">
        <v>46575.83</v>
      </c>
      <c r="AC504" s="68">
        <v>46575.83</v>
      </c>
      <c r="AD504" s="66">
        <v>186303.3</v>
      </c>
      <c r="AE504" s="67">
        <v>86497.96</v>
      </c>
      <c r="AF504" s="68">
        <v>86497.96</v>
      </c>
      <c r="AG504" s="68">
        <v>86497.96</v>
      </c>
      <c r="AH504" s="68">
        <v>86497.96</v>
      </c>
      <c r="AI504" s="66">
        <v>345991.83</v>
      </c>
      <c r="AJ504" s="69">
        <v>532295.13</v>
      </c>
      <c r="AK504" s="406" t="s">
        <v>1267</v>
      </c>
      <c r="AL504" s="407">
        <v>54327.030754892119</v>
      </c>
      <c r="AM504" s="434">
        <f t="shared" si="286"/>
        <v>0</v>
      </c>
      <c r="AN504" s="435">
        <f t="shared" si="287"/>
        <v>200326.12903225806</v>
      </c>
      <c r="AO504" s="436">
        <f t="shared" si="288"/>
        <v>372034.22580645164</v>
      </c>
      <c r="AP504" s="437">
        <f t="shared" si="311"/>
        <v>0</v>
      </c>
      <c r="AQ504" s="438">
        <f t="shared" si="311"/>
        <v>3.69</v>
      </c>
      <c r="AR504" s="438">
        <f t="shared" si="311"/>
        <v>6.85</v>
      </c>
      <c r="AS504" s="443">
        <f t="shared" si="290"/>
        <v>10.54</v>
      </c>
      <c r="AT504" s="437">
        <f t="shared" si="291"/>
        <v>0</v>
      </c>
      <c r="AU504" s="438">
        <f t="shared" si="292"/>
        <v>3.43</v>
      </c>
      <c r="AV504" s="438">
        <f t="shared" si="293"/>
        <v>6.37</v>
      </c>
      <c r="AW504" s="444">
        <f t="shared" si="294"/>
        <v>9.8000000000000007</v>
      </c>
      <c r="AX504" s="441">
        <f t="shared" si="295"/>
        <v>0</v>
      </c>
      <c r="AY504" s="70">
        <f t="shared" si="296"/>
        <v>4</v>
      </c>
      <c r="AZ504" s="438">
        <f t="shared" si="273"/>
        <v>0.86</v>
      </c>
      <c r="BA504" s="442">
        <f t="shared" si="274"/>
        <v>1.59</v>
      </c>
      <c r="BB504" s="438">
        <f t="shared" si="297"/>
        <v>0</v>
      </c>
      <c r="BC504" s="70">
        <v>4</v>
      </c>
      <c r="BD504" s="438">
        <f t="shared" si="275"/>
        <v>0.86</v>
      </c>
      <c r="BE504" s="442">
        <f t="shared" si="276"/>
        <v>1.59</v>
      </c>
      <c r="BF504" s="438">
        <f t="shared" si="298"/>
        <v>0</v>
      </c>
      <c r="BG504" s="70">
        <v>4</v>
      </c>
      <c r="BH504" s="438">
        <f t="shared" si="277"/>
        <v>0.86</v>
      </c>
      <c r="BI504" s="442">
        <f t="shared" si="278"/>
        <v>1.59</v>
      </c>
      <c r="BJ504" s="438">
        <f t="shared" si="299"/>
        <v>0</v>
      </c>
      <c r="BK504" s="70">
        <v>4</v>
      </c>
      <c r="BL504" s="438">
        <f t="shared" si="279"/>
        <v>0.86</v>
      </c>
      <c r="BM504" s="442">
        <f t="shared" si="280"/>
        <v>1.59</v>
      </c>
      <c r="BN504" s="93">
        <v>0</v>
      </c>
      <c r="BO504" s="93">
        <f>+INDEX(FY2018_ALL_Targets!DV:DV,MATCH('Final Comp Values'!C504,FY2018_ALL_Targets!B:B,0))</f>
        <v>0</v>
      </c>
      <c r="BP504" s="93">
        <f>++INDEX(FY2018_ALL_Targets!DW:DW,MATCH('Final Comp Values'!C504,FY2018_ALL_Targets!B:B,0))</f>
        <v>0</v>
      </c>
      <c r="BQ504" s="539">
        <f>++INDEX(FY2018_ALL_Targets!DX:DX,MATCH('Final Comp Values'!$C504,FY2018_ALL_Targets!$B:$B,0))</f>
        <v>0</v>
      </c>
      <c r="BR504" s="437">
        <f t="shared" si="312"/>
        <v>0</v>
      </c>
      <c r="BS504" s="438">
        <f t="shared" si="313"/>
        <v>0</v>
      </c>
      <c r="BT504" s="543">
        <f t="shared" si="300"/>
        <v>0</v>
      </c>
      <c r="BU504" s="437">
        <f t="shared" si="301"/>
        <v>9.8000000000000007</v>
      </c>
      <c r="BV504" s="438">
        <f t="shared" si="283"/>
        <v>532404.9013979428</v>
      </c>
      <c r="BW504" s="548">
        <f t="shared" si="302"/>
        <v>1.4360678863311171E-3</v>
      </c>
      <c r="BX504" s="437">
        <f t="shared" si="284"/>
        <v>0</v>
      </c>
      <c r="BY504" s="551">
        <f t="shared" si="285"/>
        <v>0</v>
      </c>
      <c r="BZ504" s="471">
        <f t="shared" si="303"/>
        <v>0</v>
      </c>
      <c r="CA504" s="469">
        <f t="shared" si="304"/>
        <v>532295.13</v>
      </c>
      <c r="CB504" s="471">
        <f t="shared" si="305"/>
        <v>532404.9013979428</v>
      </c>
      <c r="CC504" s="471">
        <f t="shared" si="306"/>
        <v>0</v>
      </c>
      <c r="CD504" s="474">
        <f t="shared" si="307"/>
        <v>0</v>
      </c>
      <c r="CE504" s="474">
        <f t="shared" si="308"/>
        <v>109.77139794279356</v>
      </c>
      <c r="CF504" s="472">
        <f t="shared" si="309"/>
        <v>-109.77139794279356</v>
      </c>
      <c r="CG504" s="473">
        <f t="shared" si="310"/>
        <v>0</v>
      </c>
    </row>
    <row r="505" spans="1:85" s="71" customFormat="1" ht="15.75" customHeight="1" x14ac:dyDescent="0.25">
      <c r="A505" s="87">
        <v>1027008</v>
      </c>
      <c r="B505" s="88">
        <v>5017</v>
      </c>
      <c r="C505" s="88">
        <v>675344</v>
      </c>
      <c r="D505" s="88" t="s">
        <v>1279</v>
      </c>
      <c r="E505" s="89" t="s">
        <v>911</v>
      </c>
      <c r="F505" s="89" t="s">
        <v>1491</v>
      </c>
      <c r="G505" s="90" t="s">
        <v>1436</v>
      </c>
      <c r="H505" s="91" t="s">
        <v>1262</v>
      </c>
      <c r="I505" s="70" t="s">
        <v>35</v>
      </c>
      <c r="J505" s="70"/>
      <c r="K505" s="70"/>
      <c r="L505" s="70"/>
      <c r="M505" s="70" t="s">
        <v>35</v>
      </c>
      <c r="N505" s="77">
        <v>0.79380024625190126</v>
      </c>
      <c r="O505" s="70">
        <v>1013341</v>
      </c>
      <c r="P505" s="78">
        <v>21920</v>
      </c>
      <c r="Q505" s="79">
        <v>41518</v>
      </c>
      <c r="R505" s="79">
        <v>41882</v>
      </c>
      <c r="S505" s="78">
        <v>21920</v>
      </c>
      <c r="T505" s="80" t="s">
        <v>1263</v>
      </c>
      <c r="U505" s="61">
        <v>0</v>
      </c>
      <c r="V505" s="62">
        <v>2.2294827325443555E-3</v>
      </c>
      <c r="W505" s="30">
        <v>0</v>
      </c>
      <c r="X505" s="63">
        <v>0</v>
      </c>
      <c r="Y505" s="63">
        <v>0</v>
      </c>
      <c r="Z505" s="67">
        <v>35446.92</v>
      </c>
      <c r="AA505" s="68">
        <v>35446.92</v>
      </c>
      <c r="AB505" s="68">
        <v>35446.92</v>
      </c>
      <c r="AC505" s="68">
        <v>35446.92</v>
      </c>
      <c r="AD505" s="66">
        <v>141787.66</v>
      </c>
      <c r="AE505" s="67">
        <v>65829.990000000005</v>
      </c>
      <c r="AF505" s="68">
        <v>65829.990000000005</v>
      </c>
      <c r="AG505" s="68">
        <v>65829.990000000005</v>
      </c>
      <c r="AH505" s="68">
        <v>65829.990000000005</v>
      </c>
      <c r="AI505" s="66">
        <v>263319.94</v>
      </c>
      <c r="AJ505" s="69">
        <v>405107.6</v>
      </c>
      <c r="AK505" s="406" t="s">
        <v>1279</v>
      </c>
      <c r="AL505" s="407">
        <v>94768.848117955305</v>
      </c>
      <c r="AM505" s="434">
        <f t="shared" si="286"/>
        <v>0</v>
      </c>
      <c r="AN505" s="435">
        <f t="shared" si="287"/>
        <v>152459.84946236562</v>
      </c>
      <c r="AO505" s="436">
        <f t="shared" si="288"/>
        <v>283139.72043010755</v>
      </c>
      <c r="AP505" s="437">
        <f t="shared" si="311"/>
        <v>0</v>
      </c>
      <c r="AQ505" s="438">
        <f t="shared" si="311"/>
        <v>1.61</v>
      </c>
      <c r="AR505" s="438">
        <f t="shared" si="311"/>
        <v>2.99</v>
      </c>
      <c r="AS505" s="443">
        <f t="shared" si="290"/>
        <v>4.6000000000000005</v>
      </c>
      <c r="AT505" s="437">
        <f t="shared" si="291"/>
        <v>0</v>
      </c>
      <c r="AU505" s="438">
        <f t="shared" si="292"/>
        <v>1.5</v>
      </c>
      <c r="AV505" s="438">
        <f t="shared" si="293"/>
        <v>2.78</v>
      </c>
      <c r="AW505" s="444">
        <f t="shared" si="294"/>
        <v>4.2799999999999994</v>
      </c>
      <c r="AX505" s="441">
        <f t="shared" si="295"/>
        <v>0</v>
      </c>
      <c r="AY505" s="70">
        <f t="shared" si="296"/>
        <v>4</v>
      </c>
      <c r="AZ505" s="438">
        <f t="shared" si="273"/>
        <v>0.38</v>
      </c>
      <c r="BA505" s="442">
        <f t="shared" si="274"/>
        <v>0.7</v>
      </c>
      <c r="BB505" s="438">
        <f t="shared" si="297"/>
        <v>0</v>
      </c>
      <c r="BC505" s="70">
        <v>4</v>
      </c>
      <c r="BD505" s="438">
        <f t="shared" si="275"/>
        <v>0.38</v>
      </c>
      <c r="BE505" s="442">
        <f t="shared" si="276"/>
        <v>0.7</v>
      </c>
      <c r="BF505" s="438">
        <f t="shared" si="298"/>
        <v>0</v>
      </c>
      <c r="BG505" s="70">
        <v>4</v>
      </c>
      <c r="BH505" s="438">
        <f t="shared" si="277"/>
        <v>0.38</v>
      </c>
      <c r="BI505" s="442">
        <f t="shared" si="278"/>
        <v>0.7</v>
      </c>
      <c r="BJ505" s="438">
        <f t="shared" si="299"/>
        <v>0</v>
      </c>
      <c r="BK505" s="70">
        <v>4</v>
      </c>
      <c r="BL505" s="438">
        <f t="shared" si="279"/>
        <v>0.38</v>
      </c>
      <c r="BM505" s="442">
        <f t="shared" si="280"/>
        <v>0.7</v>
      </c>
      <c r="BN505" s="93">
        <v>0</v>
      </c>
      <c r="BO505" s="93">
        <f>+INDEX(FY2018_ALL_Targets!DV:DV,MATCH('Final Comp Values'!C505,FY2018_ALL_Targets!B:B,0))</f>
        <v>0</v>
      </c>
      <c r="BP505" s="93">
        <f>++INDEX(FY2018_ALL_Targets!DW:DW,MATCH('Final Comp Values'!C505,FY2018_ALL_Targets!B:B,0))</f>
        <v>0</v>
      </c>
      <c r="BQ505" s="539">
        <f>++INDEX(FY2018_ALL_Targets!DX:DX,MATCH('Final Comp Values'!$C505,FY2018_ALL_Targets!$B:$B,0))</f>
        <v>0</v>
      </c>
      <c r="BR505" s="437">
        <f t="shared" si="312"/>
        <v>0</v>
      </c>
      <c r="BS505" s="438">
        <f t="shared" si="313"/>
        <v>0</v>
      </c>
      <c r="BT505" s="543">
        <f t="shared" si="300"/>
        <v>0</v>
      </c>
      <c r="BU505" s="437">
        <f t="shared" si="301"/>
        <v>4.32</v>
      </c>
      <c r="BV505" s="438">
        <f t="shared" si="283"/>
        <v>409401.42386956693</v>
      </c>
      <c r="BW505" s="548">
        <f t="shared" si="302"/>
        <v>1.1042878003068484E-3</v>
      </c>
      <c r="BX505" s="437">
        <f t="shared" si="284"/>
        <v>0</v>
      </c>
      <c r="BY505" s="551">
        <f t="shared" si="285"/>
        <v>0</v>
      </c>
      <c r="BZ505" s="471">
        <f t="shared" si="303"/>
        <v>0</v>
      </c>
      <c r="CA505" s="469">
        <f t="shared" si="304"/>
        <v>405107.6</v>
      </c>
      <c r="CB505" s="471">
        <f t="shared" si="305"/>
        <v>409401.42386956693</v>
      </c>
      <c r="CC505" s="471">
        <f t="shared" si="306"/>
        <v>4.0000000000000924E-2</v>
      </c>
      <c r="CD505" s="474">
        <f t="shared" si="307"/>
        <v>3786.0523364486862</v>
      </c>
      <c r="CE505" s="474">
        <f t="shared" si="308"/>
        <v>4293.823869566957</v>
      </c>
      <c r="CF505" s="472">
        <f t="shared" si="309"/>
        <v>-507.77153311827078</v>
      </c>
      <c r="CG505" s="473">
        <f t="shared" si="310"/>
        <v>0</v>
      </c>
    </row>
    <row r="506" spans="1:85" s="71" customFormat="1" ht="15.75" customHeight="1" x14ac:dyDescent="0.25">
      <c r="A506" s="87">
        <v>1027203</v>
      </c>
      <c r="B506" s="88">
        <v>5032</v>
      </c>
      <c r="C506" s="88">
        <v>675363</v>
      </c>
      <c r="D506" s="88" t="s">
        <v>1408</v>
      </c>
      <c r="E506" s="89" t="s">
        <v>917</v>
      </c>
      <c r="F506" s="89" t="s">
        <v>1492</v>
      </c>
      <c r="G506" s="90" t="s">
        <v>1436</v>
      </c>
      <c r="H506" s="91" t="s">
        <v>1262</v>
      </c>
      <c r="I506" s="70" t="s">
        <v>35</v>
      </c>
      <c r="J506" s="70"/>
      <c r="K506" s="70"/>
      <c r="L506" s="70"/>
      <c r="M506" s="70" t="s">
        <v>35</v>
      </c>
      <c r="N506" s="77">
        <v>0.83956158663883085</v>
      </c>
      <c r="O506" s="70">
        <v>1027203</v>
      </c>
      <c r="P506" s="78">
        <v>21786</v>
      </c>
      <c r="Q506" s="79">
        <v>40787</v>
      </c>
      <c r="R506" s="79">
        <v>41152</v>
      </c>
      <c r="S506" s="78">
        <v>21786</v>
      </c>
      <c r="T506" s="80" t="s">
        <v>1271</v>
      </c>
      <c r="U506" s="61">
        <v>0</v>
      </c>
      <c r="V506" s="62">
        <v>2.2158535954019767E-3</v>
      </c>
      <c r="W506" s="30">
        <v>0</v>
      </c>
      <c r="X506" s="63">
        <v>0</v>
      </c>
      <c r="Y506" s="63">
        <v>0</v>
      </c>
      <c r="Z506" s="67">
        <v>35230.22</v>
      </c>
      <c r="AA506" s="68">
        <v>35230.22</v>
      </c>
      <c r="AB506" s="68">
        <v>35230.22</v>
      </c>
      <c r="AC506" s="68">
        <v>35230.22</v>
      </c>
      <c r="AD506" s="66">
        <v>140920.89000000001</v>
      </c>
      <c r="AE506" s="67">
        <v>65427.56</v>
      </c>
      <c r="AF506" s="68">
        <v>65427.56</v>
      </c>
      <c r="AG506" s="68">
        <v>65427.56</v>
      </c>
      <c r="AH506" s="68">
        <v>65427.56</v>
      </c>
      <c r="AI506" s="66">
        <v>261710.23</v>
      </c>
      <c r="AJ506" s="69">
        <v>402631.12</v>
      </c>
      <c r="AK506" s="406" t="s">
        <v>1408</v>
      </c>
      <c r="AL506" s="407">
        <v>35334.891869185936</v>
      </c>
      <c r="AM506" s="434">
        <f t="shared" si="286"/>
        <v>0</v>
      </c>
      <c r="AN506" s="435">
        <f t="shared" si="287"/>
        <v>151527.83870967745</v>
      </c>
      <c r="AO506" s="436">
        <f t="shared" si="288"/>
        <v>281408.84946236562</v>
      </c>
      <c r="AP506" s="437">
        <f t="shared" si="311"/>
        <v>0</v>
      </c>
      <c r="AQ506" s="438">
        <f t="shared" si="311"/>
        <v>4.29</v>
      </c>
      <c r="AR506" s="438">
        <f t="shared" si="311"/>
        <v>7.96</v>
      </c>
      <c r="AS506" s="443">
        <f t="shared" si="290"/>
        <v>12.25</v>
      </c>
      <c r="AT506" s="437">
        <f t="shared" si="291"/>
        <v>0</v>
      </c>
      <c r="AU506" s="438">
        <f t="shared" si="292"/>
        <v>3.99</v>
      </c>
      <c r="AV506" s="438">
        <f t="shared" si="293"/>
        <v>7.41</v>
      </c>
      <c r="AW506" s="444">
        <f t="shared" si="294"/>
        <v>11.4</v>
      </c>
      <c r="AX506" s="441">
        <f t="shared" si="295"/>
        <v>0</v>
      </c>
      <c r="AY506" s="70">
        <f t="shared" si="296"/>
        <v>4</v>
      </c>
      <c r="AZ506" s="438">
        <f t="shared" si="273"/>
        <v>1</v>
      </c>
      <c r="BA506" s="442">
        <f t="shared" si="274"/>
        <v>1.85</v>
      </c>
      <c r="BB506" s="438">
        <f t="shared" si="297"/>
        <v>0</v>
      </c>
      <c r="BC506" s="70">
        <v>4</v>
      </c>
      <c r="BD506" s="438">
        <f t="shared" si="275"/>
        <v>1</v>
      </c>
      <c r="BE506" s="442">
        <f t="shared" si="276"/>
        <v>1.85</v>
      </c>
      <c r="BF506" s="438">
        <f t="shared" si="298"/>
        <v>0</v>
      </c>
      <c r="BG506" s="70">
        <v>4</v>
      </c>
      <c r="BH506" s="438">
        <f t="shared" si="277"/>
        <v>1</v>
      </c>
      <c r="BI506" s="442">
        <f t="shared" si="278"/>
        <v>1.85</v>
      </c>
      <c r="BJ506" s="438">
        <f t="shared" si="299"/>
        <v>0</v>
      </c>
      <c r="BK506" s="70">
        <v>4</v>
      </c>
      <c r="BL506" s="438">
        <f t="shared" si="279"/>
        <v>1</v>
      </c>
      <c r="BM506" s="442">
        <f t="shared" si="280"/>
        <v>1.85</v>
      </c>
      <c r="BN506" s="93">
        <v>0</v>
      </c>
      <c r="BO506" s="93">
        <f>+INDEX(FY2018_ALL_Targets!DV:DV,MATCH('Final Comp Values'!C506,FY2018_ALL_Targets!B:B,0))</f>
        <v>0</v>
      </c>
      <c r="BP506" s="93">
        <f>++INDEX(FY2018_ALL_Targets!DW:DW,MATCH('Final Comp Values'!C506,FY2018_ALL_Targets!B:B,0))</f>
        <v>0</v>
      </c>
      <c r="BQ506" s="539">
        <f>++INDEX(FY2018_ALL_Targets!DX:DX,MATCH('Final Comp Values'!$C506,FY2018_ALL_Targets!$B:$B,0))</f>
        <v>0</v>
      </c>
      <c r="BR506" s="437">
        <f t="shared" si="312"/>
        <v>0</v>
      </c>
      <c r="BS506" s="438">
        <f t="shared" si="313"/>
        <v>0</v>
      </c>
      <c r="BT506" s="543">
        <f t="shared" si="300"/>
        <v>0</v>
      </c>
      <c r="BU506" s="437">
        <f t="shared" si="301"/>
        <v>11.4</v>
      </c>
      <c r="BV506" s="438">
        <f t="shared" si="283"/>
        <v>402817.76730871969</v>
      </c>
      <c r="BW506" s="548">
        <f t="shared" si="302"/>
        <v>1.0865295532718551E-3</v>
      </c>
      <c r="BX506" s="437">
        <f t="shared" si="284"/>
        <v>0</v>
      </c>
      <c r="BY506" s="551">
        <f t="shared" si="285"/>
        <v>0</v>
      </c>
      <c r="BZ506" s="471">
        <f t="shared" si="303"/>
        <v>0</v>
      </c>
      <c r="CA506" s="469">
        <f t="shared" si="304"/>
        <v>402631.12</v>
      </c>
      <c r="CB506" s="471">
        <f t="shared" si="305"/>
        <v>402817.76730871969</v>
      </c>
      <c r="CC506" s="471">
        <f t="shared" si="306"/>
        <v>0</v>
      </c>
      <c r="CD506" s="474">
        <f t="shared" si="307"/>
        <v>0</v>
      </c>
      <c r="CE506" s="474">
        <f t="shared" si="308"/>
        <v>186.64730871969368</v>
      </c>
      <c r="CF506" s="472">
        <f t="shared" si="309"/>
        <v>-186.64730871969368</v>
      </c>
      <c r="CG506" s="473">
        <f t="shared" si="310"/>
        <v>0</v>
      </c>
    </row>
    <row r="507" spans="1:85" s="71" customFormat="1" ht="15.75" customHeight="1" x14ac:dyDescent="0.25">
      <c r="A507" s="87">
        <v>1017866</v>
      </c>
      <c r="B507" s="88">
        <v>4354</v>
      </c>
      <c r="C507" s="88">
        <v>675437</v>
      </c>
      <c r="D507" s="88" t="s">
        <v>1267</v>
      </c>
      <c r="E507" s="89" t="s">
        <v>638</v>
      </c>
      <c r="F507" s="89" t="s">
        <v>1493</v>
      </c>
      <c r="G507" s="90" t="s">
        <v>1436</v>
      </c>
      <c r="H507" s="91" t="s">
        <v>1262</v>
      </c>
      <c r="I507" s="70" t="s">
        <v>35</v>
      </c>
      <c r="J507" s="70"/>
      <c r="K507" s="70"/>
      <c r="L507" s="70"/>
      <c r="M507" s="70" t="s">
        <v>35</v>
      </c>
      <c r="N507" s="77">
        <v>0.79715033039647576</v>
      </c>
      <c r="O507" s="70">
        <v>1017866</v>
      </c>
      <c r="P507" s="78">
        <v>23162</v>
      </c>
      <c r="Q507" s="79">
        <v>41640</v>
      </c>
      <c r="R507" s="79">
        <v>42004</v>
      </c>
      <c r="S507" s="78">
        <v>23162</v>
      </c>
      <c r="T507" s="80" t="s">
        <v>1263</v>
      </c>
      <c r="U507" s="61">
        <v>0</v>
      </c>
      <c r="V507" s="62">
        <v>2.3558065260580459E-3</v>
      </c>
      <c r="W507" s="30">
        <v>0</v>
      </c>
      <c r="X507" s="63">
        <v>0</v>
      </c>
      <c r="Y507" s="63">
        <v>0</v>
      </c>
      <c r="Z507" s="67">
        <v>37455.360000000001</v>
      </c>
      <c r="AA507" s="68">
        <v>37455.360000000001</v>
      </c>
      <c r="AB507" s="68">
        <v>37455.360000000001</v>
      </c>
      <c r="AC507" s="68">
        <v>37455.360000000001</v>
      </c>
      <c r="AD507" s="66">
        <v>149821.43</v>
      </c>
      <c r="AE507" s="67">
        <v>69559.95</v>
      </c>
      <c r="AF507" s="68">
        <v>69559.95</v>
      </c>
      <c r="AG507" s="68">
        <v>69559.95</v>
      </c>
      <c r="AH507" s="68">
        <v>69559.95</v>
      </c>
      <c r="AI507" s="66">
        <v>278239.8</v>
      </c>
      <c r="AJ507" s="69">
        <v>428061.23</v>
      </c>
      <c r="AK507" s="406" t="s">
        <v>1267</v>
      </c>
      <c r="AL507" s="407">
        <v>54327.030754892119</v>
      </c>
      <c r="AM507" s="434">
        <f t="shared" si="286"/>
        <v>0</v>
      </c>
      <c r="AN507" s="435">
        <f t="shared" si="287"/>
        <v>161098.31182795699</v>
      </c>
      <c r="AO507" s="436">
        <f t="shared" si="288"/>
        <v>299182.58064516127</v>
      </c>
      <c r="AP507" s="437">
        <f t="shared" si="311"/>
        <v>0</v>
      </c>
      <c r="AQ507" s="438">
        <f t="shared" si="311"/>
        <v>2.97</v>
      </c>
      <c r="AR507" s="438">
        <f t="shared" si="311"/>
        <v>5.51</v>
      </c>
      <c r="AS507" s="443">
        <f t="shared" si="290"/>
        <v>8.48</v>
      </c>
      <c r="AT507" s="437">
        <f t="shared" si="291"/>
        <v>0</v>
      </c>
      <c r="AU507" s="438">
        <f t="shared" si="292"/>
        <v>2.76</v>
      </c>
      <c r="AV507" s="438">
        <f t="shared" si="293"/>
        <v>5.12</v>
      </c>
      <c r="AW507" s="444">
        <f t="shared" si="294"/>
        <v>7.88</v>
      </c>
      <c r="AX507" s="441">
        <f t="shared" si="295"/>
        <v>0</v>
      </c>
      <c r="AY507" s="70">
        <f t="shared" si="296"/>
        <v>4</v>
      </c>
      <c r="AZ507" s="438">
        <f t="shared" si="273"/>
        <v>0.69</v>
      </c>
      <c r="BA507" s="442">
        <f t="shared" si="274"/>
        <v>1.28</v>
      </c>
      <c r="BB507" s="438">
        <f t="shared" si="297"/>
        <v>0</v>
      </c>
      <c r="BC507" s="70">
        <v>4</v>
      </c>
      <c r="BD507" s="438">
        <f t="shared" si="275"/>
        <v>0.69</v>
      </c>
      <c r="BE507" s="442">
        <f t="shared" si="276"/>
        <v>1.28</v>
      </c>
      <c r="BF507" s="438">
        <f t="shared" si="298"/>
        <v>0</v>
      </c>
      <c r="BG507" s="70">
        <v>4</v>
      </c>
      <c r="BH507" s="438">
        <f t="shared" si="277"/>
        <v>0.69</v>
      </c>
      <c r="BI507" s="442">
        <f t="shared" si="278"/>
        <v>1.28</v>
      </c>
      <c r="BJ507" s="438">
        <f t="shared" si="299"/>
        <v>0</v>
      </c>
      <c r="BK507" s="70">
        <v>4</v>
      </c>
      <c r="BL507" s="438">
        <f t="shared" si="279"/>
        <v>0.69</v>
      </c>
      <c r="BM507" s="442">
        <f t="shared" si="280"/>
        <v>1.28</v>
      </c>
      <c r="BN507" s="93">
        <v>0</v>
      </c>
      <c r="BO507" s="93">
        <f>+INDEX(FY2018_ALL_Targets!DV:DV,MATCH('Final Comp Values'!C507,FY2018_ALL_Targets!B:B,0))</f>
        <v>0</v>
      </c>
      <c r="BP507" s="93">
        <f>++INDEX(FY2018_ALL_Targets!DW:DW,MATCH('Final Comp Values'!C507,FY2018_ALL_Targets!B:B,0))</f>
        <v>0</v>
      </c>
      <c r="BQ507" s="539">
        <f>++INDEX(FY2018_ALL_Targets!DX:DX,MATCH('Final Comp Values'!$C507,FY2018_ALL_Targets!$B:$B,0))</f>
        <v>0</v>
      </c>
      <c r="BR507" s="437">
        <f t="shared" si="312"/>
        <v>0</v>
      </c>
      <c r="BS507" s="438">
        <f t="shared" si="313"/>
        <v>0</v>
      </c>
      <c r="BT507" s="543">
        <f t="shared" si="300"/>
        <v>0</v>
      </c>
      <c r="BU507" s="437">
        <f t="shared" si="301"/>
        <v>7.88</v>
      </c>
      <c r="BV507" s="438">
        <f t="shared" si="283"/>
        <v>428097.0023485499</v>
      </c>
      <c r="BW507" s="548">
        <f t="shared" si="302"/>
        <v>1.1547158106417553E-3</v>
      </c>
      <c r="BX507" s="437">
        <f t="shared" si="284"/>
        <v>0</v>
      </c>
      <c r="BY507" s="551">
        <f t="shared" si="285"/>
        <v>0</v>
      </c>
      <c r="BZ507" s="471">
        <f t="shared" si="303"/>
        <v>0</v>
      </c>
      <c r="CA507" s="469">
        <f t="shared" si="304"/>
        <v>428061.23</v>
      </c>
      <c r="CB507" s="471">
        <f t="shared" si="305"/>
        <v>428097.0023485499</v>
      </c>
      <c r="CC507" s="471">
        <f t="shared" si="306"/>
        <v>0</v>
      </c>
      <c r="CD507" s="474">
        <f t="shared" si="307"/>
        <v>0</v>
      </c>
      <c r="CE507" s="474">
        <f t="shared" si="308"/>
        <v>35.772348549915478</v>
      </c>
      <c r="CF507" s="472">
        <f t="shared" si="309"/>
        <v>-35.772348549915478</v>
      </c>
      <c r="CG507" s="473">
        <f t="shared" si="310"/>
        <v>0</v>
      </c>
    </row>
    <row r="508" spans="1:85" s="71" customFormat="1" ht="15.75" customHeight="1" x14ac:dyDescent="0.25">
      <c r="A508" s="87">
        <v>1028328</v>
      </c>
      <c r="B508" s="88">
        <v>4403</v>
      </c>
      <c r="C508" s="88">
        <v>675270</v>
      </c>
      <c r="D508" s="88" t="s">
        <v>1293</v>
      </c>
      <c r="E508" s="89" t="s">
        <v>662</v>
      </c>
      <c r="F508" s="89" t="s">
        <v>1494</v>
      </c>
      <c r="G508" s="90" t="s">
        <v>1436</v>
      </c>
      <c r="H508" s="91" t="s">
        <v>1262</v>
      </c>
      <c r="I508" s="70" t="s">
        <v>35</v>
      </c>
      <c r="J508" s="70"/>
      <c r="K508" s="70"/>
      <c r="L508" s="70"/>
      <c r="M508" s="70" t="s">
        <v>35</v>
      </c>
      <c r="N508" s="77">
        <v>0.83778807317652648</v>
      </c>
      <c r="O508" s="70">
        <v>1004226</v>
      </c>
      <c r="P508" s="78">
        <v>14105</v>
      </c>
      <c r="Q508" s="79">
        <v>41640</v>
      </c>
      <c r="R508" s="79">
        <v>42004</v>
      </c>
      <c r="S508" s="78">
        <v>14105</v>
      </c>
      <c r="T508" s="80" t="s">
        <v>1263</v>
      </c>
      <c r="U508" s="61">
        <v>0</v>
      </c>
      <c r="V508" s="62">
        <v>1.4346192492033819E-3</v>
      </c>
      <c r="W508" s="30">
        <v>0</v>
      </c>
      <c r="X508" s="63">
        <v>0</v>
      </c>
      <c r="Y508" s="63">
        <v>0</v>
      </c>
      <c r="Z508" s="67">
        <v>22809.25</v>
      </c>
      <c r="AA508" s="68">
        <v>22809.25</v>
      </c>
      <c r="AB508" s="68">
        <v>22809.25</v>
      </c>
      <c r="AC508" s="68">
        <v>22809.25</v>
      </c>
      <c r="AD508" s="66">
        <v>91237</v>
      </c>
      <c r="AE508" s="67">
        <v>42360.04</v>
      </c>
      <c r="AF508" s="68">
        <v>42360.04</v>
      </c>
      <c r="AG508" s="68">
        <v>42360.04</v>
      </c>
      <c r="AH508" s="68">
        <v>42360.04</v>
      </c>
      <c r="AI508" s="66">
        <v>169440.14</v>
      </c>
      <c r="AJ508" s="69">
        <v>260677.14</v>
      </c>
      <c r="AK508" s="406" t="s">
        <v>1293</v>
      </c>
      <c r="AL508" s="407">
        <v>69468.557902662476</v>
      </c>
      <c r="AM508" s="434">
        <f t="shared" si="286"/>
        <v>0</v>
      </c>
      <c r="AN508" s="435">
        <f t="shared" si="287"/>
        <v>98104.301075268828</v>
      </c>
      <c r="AO508" s="436">
        <f t="shared" si="288"/>
        <v>182193.6989247312</v>
      </c>
      <c r="AP508" s="437">
        <f t="shared" si="311"/>
        <v>0</v>
      </c>
      <c r="AQ508" s="438">
        <f t="shared" si="311"/>
        <v>1.41</v>
      </c>
      <c r="AR508" s="438">
        <f t="shared" si="311"/>
        <v>2.62</v>
      </c>
      <c r="AS508" s="443">
        <f t="shared" si="290"/>
        <v>4.03</v>
      </c>
      <c r="AT508" s="437">
        <f t="shared" si="291"/>
        <v>0</v>
      </c>
      <c r="AU508" s="438">
        <f t="shared" si="292"/>
        <v>1.31</v>
      </c>
      <c r="AV508" s="438">
        <f t="shared" si="293"/>
        <v>2.44</v>
      </c>
      <c r="AW508" s="444">
        <f t="shared" si="294"/>
        <v>3.75</v>
      </c>
      <c r="AX508" s="441">
        <f t="shared" si="295"/>
        <v>0</v>
      </c>
      <c r="AY508" s="70">
        <f t="shared" si="296"/>
        <v>4</v>
      </c>
      <c r="AZ508" s="438">
        <f t="shared" si="273"/>
        <v>0.33</v>
      </c>
      <c r="BA508" s="442">
        <f t="shared" si="274"/>
        <v>0.61</v>
      </c>
      <c r="BB508" s="438">
        <f t="shared" si="297"/>
        <v>0</v>
      </c>
      <c r="BC508" s="70">
        <v>4</v>
      </c>
      <c r="BD508" s="438">
        <f t="shared" si="275"/>
        <v>0.33</v>
      </c>
      <c r="BE508" s="442">
        <f t="shared" si="276"/>
        <v>0.61</v>
      </c>
      <c r="BF508" s="438">
        <f t="shared" si="298"/>
        <v>0</v>
      </c>
      <c r="BG508" s="70">
        <v>4</v>
      </c>
      <c r="BH508" s="438">
        <f t="shared" si="277"/>
        <v>0.33</v>
      </c>
      <c r="BI508" s="442">
        <f t="shared" si="278"/>
        <v>0.61</v>
      </c>
      <c r="BJ508" s="438">
        <f t="shared" si="299"/>
        <v>0</v>
      </c>
      <c r="BK508" s="70">
        <v>4</v>
      </c>
      <c r="BL508" s="438">
        <f t="shared" si="279"/>
        <v>0.33</v>
      </c>
      <c r="BM508" s="442">
        <f t="shared" si="280"/>
        <v>0.61</v>
      </c>
      <c r="BN508" s="93">
        <v>0</v>
      </c>
      <c r="BO508" s="93">
        <f>+INDEX(FY2018_ALL_Targets!DV:DV,MATCH('Final Comp Values'!C508,FY2018_ALL_Targets!B:B,0))</f>
        <v>0</v>
      </c>
      <c r="BP508" s="93">
        <f>++INDEX(FY2018_ALL_Targets!DW:DW,MATCH('Final Comp Values'!C508,FY2018_ALL_Targets!B:B,0))</f>
        <v>0</v>
      </c>
      <c r="BQ508" s="539">
        <f>++INDEX(FY2018_ALL_Targets!DX:DX,MATCH('Final Comp Values'!$C508,FY2018_ALL_Targets!$B:$B,0))</f>
        <v>0</v>
      </c>
      <c r="BR508" s="437">
        <f t="shared" si="312"/>
        <v>0</v>
      </c>
      <c r="BS508" s="438">
        <f t="shared" si="313"/>
        <v>0</v>
      </c>
      <c r="BT508" s="543">
        <f t="shared" si="300"/>
        <v>0</v>
      </c>
      <c r="BU508" s="437">
        <f t="shared" si="301"/>
        <v>3.76</v>
      </c>
      <c r="BV508" s="438">
        <f t="shared" si="283"/>
        <v>261201.77771401091</v>
      </c>
      <c r="BW508" s="548">
        <f t="shared" si="302"/>
        <v>7.0454551384252029E-4</v>
      </c>
      <c r="BX508" s="437">
        <f t="shared" si="284"/>
        <v>0</v>
      </c>
      <c r="BY508" s="551">
        <f t="shared" si="285"/>
        <v>0</v>
      </c>
      <c r="BZ508" s="471">
        <f t="shared" si="303"/>
        <v>0</v>
      </c>
      <c r="CA508" s="469">
        <f t="shared" si="304"/>
        <v>260677.14</v>
      </c>
      <c r="CB508" s="471">
        <f t="shared" si="305"/>
        <v>261201.77771401091</v>
      </c>
      <c r="CC508" s="471">
        <f t="shared" si="306"/>
        <v>9.9999999999997868E-3</v>
      </c>
      <c r="CD508" s="474">
        <f t="shared" si="307"/>
        <v>695.13903999998524</v>
      </c>
      <c r="CE508" s="474">
        <f t="shared" si="308"/>
        <v>524.63771401089616</v>
      </c>
      <c r="CF508" s="472">
        <f t="shared" si="309"/>
        <v>170.50132598908908</v>
      </c>
      <c r="CG508" s="473">
        <f t="shared" si="310"/>
        <v>0</v>
      </c>
    </row>
    <row r="509" spans="1:85" s="71" customFormat="1" ht="15.75" customHeight="1" x14ac:dyDescent="0.25">
      <c r="A509" s="87">
        <v>1028351</v>
      </c>
      <c r="B509" s="88">
        <v>100023</v>
      </c>
      <c r="C509" s="88">
        <v>675846</v>
      </c>
      <c r="D509" s="88" t="s">
        <v>1296</v>
      </c>
      <c r="E509" s="89" t="s">
        <v>376</v>
      </c>
      <c r="F509" s="89" t="s">
        <v>1495</v>
      </c>
      <c r="G509" s="90" t="s">
        <v>1436</v>
      </c>
      <c r="H509" s="91" t="s">
        <v>1262</v>
      </c>
      <c r="I509" s="70" t="s">
        <v>35</v>
      </c>
      <c r="J509" s="70"/>
      <c r="K509" s="70"/>
      <c r="L509" s="70"/>
      <c r="M509" s="70" t="s">
        <v>35</v>
      </c>
      <c r="N509" s="77">
        <v>0.8797715846316182</v>
      </c>
      <c r="O509" s="70">
        <v>1018944</v>
      </c>
      <c r="P509" s="78">
        <v>14174</v>
      </c>
      <c r="Q509" s="79">
        <v>41640</v>
      </c>
      <c r="R509" s="79">
        <v>42004</v>
      </c>
      <c r="S509" s="78">
        <v>14174</v>
      </c>
      <c r="T509" s="80" t="s">
        <v>1263</v>
      </c>
      <c r="U509" s="61">
        <v>0</v>
      </c>
      <c r="V509" s="62">
        <v>1.4416372377319203E-3</v>
      </c>
      <c r="W509" s="30">
        <v>0</v>
      </c>
      <c r="X509" s="63">
        <v>0</v>
      </c>
      <c r="Y509" s="63">
        <v>0</v>
      </c>
      <c r="Z509" s="67">
        <v>22920.83</v>
      </c>
      <c r="AA509" s="68">
        <v>22920.83</v>
      </c>
      <c r="AB509" s="68">
        <v>22920.83</v>
      </c>
      <c r="AC509" s="68">
        <v>22920.83</v>
      </c>
      <c r="AD509" s="66">
        <v>91683.32</v>
      </c>
      <c r="AE509" s="67">
        <v>42567.26</v>
      </c>
      <c r="AF509" s="68">
        <v>42567.26</v>
      </c>
      <c r="AG509" s="68">
        <v>42567.26</v>
      </c>
      <c r="AH509" s="68">
        <v>42567.26</v>
      </c>
      <c r="AI509" s="66">
        <v>170269.02</v>
      </c>
      <c r="AJ509" s="69">
        <v>261952.34</v>
      </c>
      <c r="AK509" s="406" t="s">
        <v>1296</v>
      </c>
      <c r="AL509" s="407">
        <v>78350.213597275724</v>
      </c>
      <c r="AM509" s="434">
        <f t="shared" si="286"/>
        <v>0</v>
      </c>
      <c r="AN509" s="435">
        <f t="shared" si="287"/>
        <v>98584.215053763459</v>
      </c>
      <c r="AO509" s="436">
        <f t="shared" si="288"/>
        <v>183084.96774193548</v>
      </c>
      <c r="AP509" s="437">
        <f t="shared" si="311"/>
        <v>0</v>
      </c>
      <c r="AQ509" s="438">
        <f t="shared" si="311"/>
        <v>1.26</v>
      </c>
      <c r="AR509" s="438">
        <f t="shared" si="311"/>
        <v>2.34</v>
      </c>
      <c r="AS509" s="443">
        <f t="shared" si="290"/>
        <v>3.5999999999999996</v>
      </c>
      <c r="AT509" s="437">
        <f t="shared" si="291"/>
        <v>0</v>
      </c>
      <c r="AU509" s="438">
        <f t="shared" si="292"/>
        <v>1.17</v>
      </c>
      <c r="AV509" s="438">
        <f t="shared" si="293"/>
        <v>2.17</v>
      </c>
      <c r="AW509" s="444">
        <f t="shared" si="294"/>
        <v>3.34</v>
      </c>
      <c r="AX509" s="441">
        <f t="shared" si="295"/>
        <v>0</v>
      </c>
      <c r="AY509" s="70">
        <f t="shared" si="296"/>
        <v>4</v>
      </c>
      <c r="AZ509" s="438">
        <f t="shared" si="273"/>
        <v>0.28999999999999998</v>
      </c>
      <c r="BA509" s="442">
        <f t="shared" si="274"/>
        <v>0.54</v>
      </c>
      <c r="BB509" s="438">
        <f t="shared" si="297"/>
        <v>0</v>
      </c>
      <c r="BC509" s="70">
        <v>4</v>
      </c>
      <c r="BD509" s="438">
        <f t="shared" si="275"/>
        <v>0.28999999999999998</v>
      </c>
      <c r="BE509" s="442">
        <f t="shared" si="276"/>
        <v>0.54</v>
      </c>
      <c r="BF509" s="438">
        <f t="shared" si="298"/>
        <v>0</v>
      </c>
      <c r="BG509" s="70">
        <v>4</v>
      </c>
      <c r="BH509" s="438">
        <f t="shared" si="277"/>
        <v>0.28999999999999998</v>
      </c>
      <c r="BI509" s="442">
        <f t="shared" si="278"/>
        <v>0.54</v>
      </c>
      <c r="BJ509" s="438">
        <f t="shared" si="299"/>
        <v>0</v>
      </c>
      <c r="BK509" s="70">
        <v>4</v>
      </c>
      <c r="BL509" s="438">
        <f t="shared" si="279"/>
        <v>0.28999999999999998</v>
      </c>
      <c r="BM509" s="442">
        <f t="shared" si="280"/>
        <v>0.54</v>
      </c>
      <c r="BN509" s="93">
        <v>0</v>
      </c>
      <c r="BO509" s="93">
        <f>+INDEX(FY2018_ALL_Targets!DV:DV,MATCH('Final Comp Values'!C509,FY2018_ALL_Targets!B:B,0))</f>
        <v>0</v>
      </c>
      <c r="BP509" s="93">
        <f>++INDEX(FY2018_ALL_Targets!DW:DW,MATCH('Final Comp Values'!C509,FY2018_ALL_Targets!B:B,0))</f>
        <v>0</v>
      </c>
      <c r="BQ509" s="539">
        <f>++INDEX(FY2018_ALL_Targets!DX:DX,MATCH('Final Comp Values'!$C509,FY2018_ALL_Targets!$B:$B,0))</f>
        <v>0</v>
      </c>
      <c r="BR509" s="437">
        <f t="shared" si="312"/>
        <v>0</v>
      </c>
      <c r="BS509" s="438">
        <f t="shared" si="313"/>
        <v>0</v>
      </c>
      <c r="BT509" s="543">
        <f t="shared" si="300"/>
        <v>0</v>
      </c>
      <c r="BU509" s="437">
        <f t="shared" si="301"/>
        <v>3.3200000000000003</v>
      </c>
      <c r="BV509" s="438">
        <f t="shared" si="283"/>
        <v>260122.70914295543</v>
      </c>
      <c r="BW509" s="548">
        <f t="shared" si="302"/>
        <v>7.0163491756894511E-4</v>
      </c>
      <c r="BX509" s="437">
        <f t="shared" si="284"/>
        <v>0</v>
      </c>
      <c r="BY509" s="551">
        <f t="shared" si="285"/>
        <v>0</v>
      </c>
      <c r="BZ509" s="471">
        <f t="shared" si="303"/>
        <v>0</v>
      </c>
      <c r="CA509" s="469">
        <f t="shared" si="304"/>
        <v>261952.34</v>
      </c>
      <c r="CB509" s="471">
        <f t="shared" si="305"/>
        <v>260122.70914295543</v>
      </c>
      <c r="CC509" s="471">
        <f t="shared" si="306"/>
        <v>-1.9999999999999574E-2</v>
      </c>
      <c r="CD509" s="474">
        <f t="shared" si="307"/>
        <v>-1568.5768862275115</v>
      </c>
      <c r="CE509" s="474">
        <f t="shared" si="308"/>
        <v>-1829.630857044569</v>
      </c>
      <c r="CF509" s="472">
        <f t="shared" si="309"/>
        <v>261.05397081705746</v>
      </c>
      <c r="CG509" s="473">
        <f t="shared" si="310"/>
        <v>0</v>
      </c>
    </row>
    <row r="510" spans="1:85" s="71" customFormat="1" ht="15.75" customHeight="1" x14ac:dyDescent="0.25">
      <c r="A510" s="87">
        <v>1026860</v>
      </c>
      <c r="B510" s="88">
        <v>5182</v>
      </c>
      <c r="C510" s="88">
        <v>675966</v>
      </c>
      <c r="D510" s="88" t="s">
        <v>1296</v>
      </c>
      <c r="E510" s="89" t="s">
        <v>1003</v>
      </c>
      <c r="F510" s="89" t="s">
        <v>1496</v>
      </c>
      <c r="G510" s="90" t="s">
        <v>1436</v>
      </c>
      <c r="H510" s="91" t="s">
        <v>1262</v>
      </c>
      <c r="I510" s="70" t="s">
        <v>35</v>
      </c>
      <c r="J510" s="70"/>
      <c r="K510" s="70"/>
      <c r="L510" s="70"/>
      <c r="M510" s="70" t="s">
        <v>35</v>
      </c>
      <c r="N510" s="77">
        <v>0.84938478579768284</v>
      </c>
      <c r="O510" s="70">
        <v>1001090</v>
      </c>
      <c r="P510" s="78">
        <v>28372</v>
      </c>
      <c r="Q510" s="79">
        <v>41640</v>
      </c>
      <c r="R510" s="79">
        <v>42004</v>
      </c>
      <c r="S510" s="78">
        <v>28372</v>
      </c>
      <c r="T510" s="80" t="s">
        <v>1263</v>
      </c>
      <c r="U510" s="61">
        <v>0</v>
      </c>
      <c r="V510" s="62">
        <v>2.8857155149520281E-3</v>
      </c>
      <c r="W510" s="30">
        <v>0</v>
      </c>
      <c r="X510" s="63">
        <v>0</v>
      </c>
      <c r="Y510" s="63">
        <v>0</v>
      </c>
      <c r="Z510" s="67">
        <v>45880.47</v>
      </c>
      <c r="AA510" s="68">
        <v>45880.47</v>
      </c>
      <c r="AB510" s="68">
        <v>45880.47</v>
      </c>
      <c r="AC510" s="68">
        <v>45880.47</v>
      </c>
      <c r="AD510" s="66">
        <v>183521.88</v>
      </c>
      <c r="AE510" s="67">
        <v>85206.59</v>
      </c>
      <c r="AF510" s="68">
        <v>85206.59</v>
      </c>
      <c r="AG510" s="68">
        <v>85206.59</v>
      </c>
      <c r="AH510" s="68">
        <v>85206.59</v>
      </c>
      <c r="AI510" s="66">
        <v>340826.34</v>
      </c>
      <c r="AJ510" s="69">
        <v>524348.22</v>
      </c>
      <c r="AK510" s="406" t="s">
        <v>1296</v>
      </c>
      <c r="AL510" s="407">
        <v>78350.213597275724</v>
      </c>
      <c r="AM510" s="434">
        <f t="shared" si="286"/>
        <v>0</v>
      </c>
      <c r="AN510" s="435">
        <f t="shared" si="287"/>
        <v>197335.3548387097</v>
      </c>
      <c r="AO510" s="436">
        <f t="shared" si="288"/>
        <v>366479.93548387103</v>
      </c>
      <c r="AP510" s="437">
        <f t="shared" si="311"/>
        <v>0</v>
      </c>
      <c r="AQ510" s="438">
        <f t="shared" si="311"/>
        <v>2.52</v>
      </c>
      <c r="AR510" s="438">
        <f t="shared" si="311"/>
        <v>4.68</v>
      </c>
      <c r="AS510" s="443">
        <f t="shared" si="290"/>
        <v>7.1999999999999993</v>
      </c>
      <c r="AT510" s="437">
        <f t="shared" si="291"/>
        <v>0</v>
      </c>
      <c r="AU510" s="438">
        <f t="shared" si="292"/>
        <v>2.34</v>
      </c>
      <c r="AV510" s="438">
        <f t="shared" si="293"/>
        <v>4.3499999999999996</v>
      </c>
      <c r="AW510" s="444">
        <f t="shared" si="294"/>
        <v>6.6899999999999995</v>
      </c>
      <c r="AX510" s="441">
        <f t="shared" si="295"/>
        <v>0</v>
      </c>
      <c r="AY510" s="70">
        <f t="shared" si="296"/>
        <v>4</v>
      </c>
      <c r="AZ510" s="438">
        <f t="shared" si="273"/>
        <v>0.59</v>
      </c>
      <c r="BA510" s="442">
        <f t="shared" si="274"/>
        <v>1.0900000000000001</v>
      </c>
      <c r="BB510" s="438">
        <f t="shared" si="297"/>
        <v>0</v>
      </c>
      <c r="BC510" s="70">
        <v>4</v>
      </c>
      <c r="BD510" s="438">
        <f t="shared" si="275"/>
        <v>0.59</v>
      </c>
      <c r="BE510" s="442">
        <f t="shared" si="276"/>
        <v>1.0900000000000001</v>
      </c>
      <c r="BF510" s="438">
        <f t="shared" si="298"/>
        <v>0</v>
      </c>
      <c r="BG510" s="70">
        <v>4</v>
      </c>
      <c r="BH510" s="438">
        <f t="shared" si="277"/>
        <v>0.59</v>
      </c>
      <c r="BI510" s="442">
        <f t="shared" si="278"/>
        <v>1.0900000000000001</v>
      </c>
      <c r="BJ510" s="438">
        <f t="shared" si="299"/>
        <v>0</v>
      </c>
      <c r="BK510" s="70">
        <v>4</v>
      </c>
      <c r="BL510" s="438">
        <f t="shared" si="279"/>
        <v>0.59</v>
      </c>
      <c r="BM510" s="442">
        <f t="shared" si="280"/>
        <v>1.0900000000000001</v>
      </c>
      <c r="BN510" s="93">
        <v>0</v>
      </c>
      <c r="BO510" s="93">
        <f>+INDEX(FY2018_ALL_Targets!DV:DV,MATCH('Final Comp Values'!C510,FY2018_ALL_Targets!B:B,0))</f>
        <v>0</v>
      </c>
      <c r="BP510" s="93">
        <f>++INDEX(FY2018_ALL_Targets!DW:DW,MATCH('Final Comp Values'!C510,FY2018_ALL_Targets!B:B,0))</f>
        <v>0</v>
      </c>
      <c r="BQ510" s="539">
        <f>++INDEX(FY2018_ALL_Targets!DX:DX,MATCH('Final Comp Values'!$C510,FY2018_ALL_Targets!$B:$B,0))</f>
        <v>0</v>
      </c>
      <c r="BR510" s="437">
        <f t="shared" si="312"/>
        <v>0</v>
      </c>
      <c r="BS510" s="438">
        <f t="shared" si="313"/>
        <v>0</v>
      </c>
      <c r="BT510" s="543">
        <f t="shared" si="300"/>
        <v>0</v>
      </c>
      <c r="BU510" s="437">
        <f t="shared" si="301"/>
        <v>6.7200000000000006</v>
      </c>
      <c r="BV510" s="438">
        <f t="shared" si="283"/>
        <v>526513.43537369289</v>
      </c>
      <c r="BW510" s="548">
        <f t="shared" si="302"/>
        <v>1.4201767006214792E-3</v>
      </c>
      <c r="BX510" s="437">
        <f t="shared" si="284"/>
        <v>0</v>
      </c>
      <c r="BY510" s="551">
        <f t="shared" si="285"/>
        <v>0</v>
      </c>
      <c r="BZ510" s="471">
        <f t="shared" si="303"/>
        <v>0</v>
      </c>
      <c r="CA510" s="469">
        <f t="shared" si="304"/>
        <v>524348.22</v>
      </c>
      <c r="CB510" s="471">
        <f t="shared" si="305"/>
        <v>526513.43537369289</v>
      </c>
      <c r="CC510" s="471">
        <f t="shared" si="306"/>
        <v>3.0000000000001137E-2</v>
      </c>
      <c r="CD510" s="474">
        <f t="shared" si="307"/>
        <v>2351.3373094171293</v>
      </c>
      <c r="CE510" s="474">
        <f t="shared" si="308"/>
        <v>2165.2153736929176</v>
      </c>
      <c r="CF510" s="472">
        <f t="shared" si="309"/>
        <v>186.12193572421165</v>
      </c>
      <c r="CG510" s="473">
        <f t="shared" si="310"/>
        <v>0</v>
      </c>
    </row>
    <row r="511" spans="1:85" s="71" customFormat="1" ht="15.75" customHeight="1" x14ac:dyDescent="0.25">
      <c r="A511" s="87">
        <v>437301</v>
      </c>
      <c r="B511" s="88">
        <v>4373</v>
      </c>
      <c r="C511" s="88" t="s">
        <v>1626</v>
      </c>
      <c r="D511" s="88" t="s">
        <v>1267</v>
      </c>
      <c r="E511" s="89" t="s">
        <v>644</v>
      </c>
      <c r="F511" s="89" t="s">
        <v>1497</v>
      </c>
      <c r="G511" s="90" t="s">
        <v>1436</v>
      </c>
      <c r="H511" s="91" t="s">
        <v>1262</v>
      </c>
      <c r="I511" s="70" t="s">
        <v>35</v>
      </c>
      <c r="J511" s="70"/>
      <c r="K511" s="70"/>
      <c r="L511" s="70"/>
      <c r="M511" s="70" t="s">
        <v>35</v>
      </c>
      <c r="N511" s="77">
        <v>0.89458300857365547</v>
      </c>
      <c r="O511" s="70">
        <v>437301</v>
      </c>
      <c r="P511" s="78">
        <v>18364</v>
      </c>
      <c r="Q511" s="79">
        <v>41640</v>
      </c>
      <c r="R511" s="79">
        <v>42004</v>
      </c>
      <c r="S511" s="78">
        <v>18364</v>
      </c>
      <c r="T511" s="80" t="s">
        <v>1263</v>
      </c>
      <c r="U511" s="61">
        <v>0</v>
      </c>
      <c r="V511" s="62">
        <v>1.8678020483779444E-3</v>
      </c>
      <c r="W511" s="30">
        <v>0</v>
      </c>
      <c r="X511" s="63">
        <v>0</v>
      </c>
      <c r="Y511" s="63">
        <v>0</v>
      </c>
      <c r="Z511" s="67">
        <v>29696.5</v>
      </c>
      <c r="AA511" s="68">
        <v>29696.5</v>
      </c>
      <c r="AB511" s="68">
        <v>29696.5</v>
      </c>
      <c r="AC511" s="68">
        <v>29696.5</v>
      </c>
      <c r="AD511" s="66">
        <v>118785.98</v>
      </c>
      <c r="AE511" s="67">
        <v>55150.63</v>
      </c>
      <c r="AF511" s="68">
        <v>55150.63</v>
      </c>
      <c r="AG511" s="68">
        <v>55150.63</v>
      </c>
      <c r="AH511" s="68">
        <v>55150.63</v>
      </c>
      <c r="AI511" s="66">
        <v>220602.53</v>
      </c>
      <c r="AJ511" s="69">
        <v>339388.51</v>
      </c>
      <c r="AK511" s="406" t="s">
        <v>1267</v>
      </c>
      <c r="AL511" s="407">
        <v>54327.030754892119</v>
      </c>
      <c r="AM511" s="434">
        <f t="shared" si="286"/>
        <v>0</v>
      </c>
      <c r="AN511" s="435">
        <f t="shared" si="287"/>
        <v>127726.86021505376</v>
      </c>
      <c r="AO511" s="436">
        <f t="shared" si="288"/>
        <v>237207.02150537635</v>
      </c>
      <c r="AP511" s="437">
        <f t="shared" si="311"/>
        <v>0</v>
      </c>
      <c r="AQ511" s="438">
        <f t="shared" si="311"/>
        <v>2.35</v>
      </c>
      <c r="AR511" s="438">
        <f t="shared" si="311"/>
        <v>4.37</v>
      </c>
      <c r="AS511" s="443">
        <f t="shared" si="290"/>
        <v>6.7200000000000006</v>
      </c>
      <c r="AT511" s="437">
        <f t="shared" si="291"/>
        <v>0</v>
      </c>
      <c r="AU511" s="438">
        <f t="shared" si="292"/>
        <v>2.19</v>
      </c>
      <c r="AV511" s="438">
        <f t="shared" si="293"/>
        <v>4.0599999999999996</v>
      </c>
      <c r="AW511" s="444">
        <f t="shared" si="294"/>
        <v>6.25</v>
      </c>
      <c r="AX511" s="441">
        <f t="shared" si="295"/>
        <v>0</v>
      </c>
      <c r="AY511" s="70">
        <f t="shared" si="296"/>
        <v>4</v>
      </c>
      <c r="AZ511" s="438">
        <f t="shared" si="273"/>
        <v>0.55000000000000004</v>
      </c>
      <c r="BA511" s="442">
        <f t="shared" si="274"/>
        <v>1.02</v>
      </c>
      <c r="BB511" s="438">
        <f t="shared" si="297"/>
        <v>0</v>
      </c>
      <c r="BC511" s="70">
        <v>4</v>
      </c>
      <c r="BD511" s="438">
        <f t="shared" si="275"/>
        <v>0.55000000000000004</v>
      </c>
      <c r="BE511" s="442">
        <f t="shared" si="276"/>
        <v>1.02</v>
      </c>
      <c r="BF511" s="438">
        <f t="shared" si="298"/>
        <v>0</v>
      </c>
      <c r="BG511" s="70">
        <v>4</v>
      </c>
      <c r="BH511" s="438">
        <f t="shared" si="277"/>
        <v>0.55000000000000004</v>
      </c>
      <c r="BI511" s="442">
        <f t="shared" si="278"/>
        <v>1.02</v>
      </c>
      <c r="BJ511" s="438">
        <f t="shared" si="299"/>
        <v>0</v>
      </c>
      <c r="BK511" s="70">
        <v>4</v>
      </c>
      <c r="BL511" s="438">
        <f t="shared" si="279"/>
        <v>0.55000000000000004</v>
      </c>
      <c r="BM511" s="442">
        <f t="shared" si="280"/>
        <v>1.02</v>
      </c>
      <c r="BN511" s="93">
        <v>0</v>
      </c>
      <c r="BO511" s="93">
        <f>+INDEX(FY2018_ALL_Targets!DV:DV,MATCH('Final Comp Values'!C511,FY2018_ALL_Targets!B:B,0))</f>
        <v>0</v>
      </c>
      <c r="BP511" s="93">
        <f>++INDEX(FY2018_ALL_Targets!DW:DW,MATCH('Final Comp Values'!C511,FY2018_ALL_Targets!B:B,0))</f>
        <v>0</v>
      </c>
      <c r="BQ511" s="539">
        <f>++INDEX(FY2018_ALL_Targets!DX:DX,MATCH('Final Comp Values'!$C511,FY2018_ALL_Targets!$B:$B,0))</f>
        <v>0</v>
      </c>
      <c r="BR511" s="437">
        <f t="shared" si="312"/>
        <v>0</v>
      </c>
      <c r="BS511" s="438">
        <f t="shared" si="313"/>
        <v>0</v>
      </c>
      <c r="BT511" s="543">
        <f t="shared" si="300"/>
        <v>0</v>
      </c>
      <c r="BU511" s="437">
        <f t="shared" si="301"/>
        <v>6.28</v>
      </c>
      <c r="BV511" s="438">
        <f t="shared" si="283"/>
        <v>341173.75314072252</v>
      </c>
      <c r="BW511" s="548">
        <f t="shared" si="302"/>
        <v>9.2025574756728729E-4</v>
      </c>
      <c r="BX511" s="437">
        <f t="shared" si="284"/>
        <v>0</v>
      </c>
      <c r="BY511" s="551">
        <f t="shared" si="285"/>
        <v>0</v>
      </c>
      <c r="BZ511" s="471">
        <f t="shared" si="303"/>
        <v>0</v>
      </c>
      <c r="CA511" s="469">
        <f t="shared" si="304"/>
        <v>339388.51</v>
      </c>
      <c r="CB511" s="471">
        <f t="shared" si="305"/>
        <v>341173.75314072252</v>
      </c>
      <c r="CC511" s="471">
        <f t="shared" si="306"/>
        <v>3.0000000000000249E-2</v>
      </c>
      <c r="CD511" s="474">
        <f t="shared" si="307"/>
        <v>1629.0648480000134</v>
      </c>
      <c r="CE511" s="474">
        <f t="shared" si="308"/>
        <v>1785.2431407225085</v>
      </c>
      <c r="CF511" s="472">
        <f t="shared" si="309"/>
        <v>-156.17829272249514</v>
      </c>
      <c r="CG511" s="473">
        <f t="shared" si="310"/>
        <v>0</v>
      </c>
    </row>
    <row r="512" spans="1:85" s="71" customFormat="1" ht="15.75" customHeight="1" x14ac:dyDescent="0.25">
      <c r="A512" s="87">
        <v>1014062</v>
      </c>
      <c r="B512" s="88">
        <v>5152</v>
      </c>
      <c r="C512" s="88">
        <v>675109</v>
      </c>
      <c r="D512" s="88" t="s">
        <v>1298</v>
      </c>
      <c r="E512" s="89" t="s">
        <v>985</v>
      </c>
      <c r="F512" s="89" t="s">
        <v>1498</v>
      </c>
      <c r="G512" s="90" t="s">
        <v>1436</v>
      </c>
      <c r="H512" s="91" t="s">
        <v>1262</v>
      </c>
      <c r="I512" s="70" t="s">
        <v>35</v>
      </c>
      <c r="J512" s="70"/>
      <c r="K512" s="70"/>
      <c r="L512" s="70"/>
      <c r="M512" s="70" t="s">
        <v>35</v>
      </c>
      <c r="N512" s="77">
        <v>0.78556772135528929</v>
      </c>
      <c r="O512" s="70">
        <v>1014062</v>
      </c>
      <c r="P512" s="78">
        <v>45559</v>
      </c>
      <c r="Q512" s="79">
        <v>41640</v>
      </c>
      <c r="R512" s="79">
        <v>42004</v>
      </c>
      <c r="S512" s="78">
        <v>45559</v>
      </c>
      <c r="T512" s="80" t="s">
        <v>1263</v>
      </c>
      <c r="U512" s="61">
        <v>0</v>
      </c>
      <c r="V512" s="62">
        <v>4.6338049184301228E-3</v>
      </c>
      <c r="W512" s="30">
        <v>0</v>
      </c>
      <c r="X512" s="63">
        <v>0</v>
      </c>
      <c r="Y512" s="63">
        <v>0</v>
      </c>
      <c r="Z512" s="67">
        <v>73673.63</v>
      </c>
      <c r="AA512" s="68">
        <v>73673.63</v>
      </c>
      <c r="AB512" s="68">
        <v>73673.63</v>
      </c>
      <c r="AC512" s="68">
        <v>73673.63</v>
      </c>
      <c r="AD512" s="66">
        <v>294694.53000000003</v>
      </c>
      <c r="AE512" s="67">
        <v>136822.46</v>
      </c>
      <c r="AF512" s="68">
        <v>136822.46</v>
      </c>
      <c r="AG512" s="68">
        <v>136822.46</v>
      </c>
      <c r="AH512" s="68">
        <v>136822.46</v>
      </c>
      <c r="AI512" s="66">
        <v>547289.84</v>
      </c>
      <c r="AJ512" s="69">
        <v>841984.37</v>
      </c>
      <c r="AK512" s="406" t="s">
        <v>1298</v>
      </c>
      <c r="AL512" s="407">
        <v>76450.745475824064</v>
      </c>
      <c r="AM512" s="434">
        <f t="shared" si="286"/>
        <v>0</v>
      </c>
      <c r="AN512" s="435">
        <f t="shared" si="287"/>
        <v>316875.83870967745</v>
      </c>
      <c r="AO512" s="436">
        <f t="shared" si="288"/>
        <v>588483.69892473123</v>
      </c>
      <c r="AP512" s="437">
        <f t="shared" si="311"/>
        <v>0</v>
      </c>
      <c r="AQ512" s="438">
        <f t="shared" si="311"/>
        <v>4.1399999999999997</v>
      </c>
      <c r="AR512" s="438">
        <f t="shared" si="311"/>
        <v>7.7</v>
      </c>
      <c r="AS512" s="443">
        <f t="shared" si="290"/>
        <v>11.84</v>
      </c>
      <c r="AT512" s="437">
        <f t="shared" si="291"/>
        <v>0</v>
      </c>
      <c r="AU512" s="438">
        <f t="shared" si="292"/>
        <v>3.85</v>
      </c>
      <c r="AV512" s="438">
        <f t="shared" si="293"/>
        <v>7.16</v>
      </c>
      <c r="AW512" s="444">
        <f t="shared" si="294"/>
        <v>11.01</v>
      </c>
      <c r="AX512" s="441">
        <f t="shared" si="295"/>
        <v>0</v>
      </c>
      <c r="AY512" s="70">
        <f t="shared" si="296"/>
        <v>4</v>
      </c>
      <c r="AZ512" s="438">
        <f t="shared" si="273"/>
        <v>0.96</v>
      </c>
      <c r="BA512" s="442">
        <f t="shared" si="274"/>
        <v>1.79</v>
      </c>
      <c r="BB512" s="438">
        <f t="shared" si="297"/>
        <v>0</v>
      </c>
      <c r="BC512" s="70">
        <v>4</v>
      </c>
      <c r="BD512" s="438">
        <f t="shared" si="275"/>
        <v>0.96</v>
      </c>
      <c r="BE512" s="442">
        <f t="shared" si="276"/>
        <v>1.79</v>
      </c>
      <c r="BF512" s="438">
        <f t="shared" si="298"/>
        <v>0</v>
      </c>
      <c r="BG512" s="70">
        <v>4</v>
      </c>
      <c r="BH512" s="438">
        <f t="shared" si="277"/>
        <v>0.96</v>
      </c>
      <c r="BI512" s="442">
        <f t="shared" si="278"/>
        <v>1.79</v>
      </c>
      <c r="BJ512" s="438">
        <f t="shared" si="299"/>
        <v>0</v>
      </c>
      <c r="BK512" s="70">
        <v>4</v>
      </c>
      <c r="BL512" s="438">
        <f t="shared" si="279"/>
        <v>0.96</v>
      </c>
      <c r="BM512" s="442">
        <f t="shared" si="280"/>
        <v>1.79</v>
      </c>
      <c r="BN512" s="93">
        <v>0</v>
      </c>
      <c r="BO512" s="93">
        <f>+INDEX(FY2018_ALL_Targets!DV:DV,MATCH('Final Comp Values'!C512,FY2018_ALL_Targets!B:B,0))</f>
        <v>0</v>
      </c>
      <c r="BP512" s="93">
        <f>++INDEX(FY2018_ALL_Targets!DW:DW,MATCH('Final Comp Values'!C512,FY2018_ALL_Targets!B:B,0))</f>
        <v>0</v>
      </c>
      <c r="BQ512" s="539">
        <f>++INDEX(FY2018_ALL_Targets!DX:DX,MATCH('Final Comp Values'!$C512,FY2018_ALL_Targets!$B:$B,0))</f>
        <v>0</v>
      </c>
      <c r="BR512" s="437">
        <f t="shared" si="312"/>
        <v>0</v>
      </c>
      <c r="BS512" s="438">
        <f t="shared" si="313"/>
        <v>0</v>
      </c>
      <c r="BT512" s="543">
        <f t="shared" si="300"/>
        <v>0</v>
      </c>
      <c r="BU512" s="437">
        <f t="shared" si="301"/>
        <v>11</v>
      </c>
      <c r="BV512" s="438">
        <f t="shared" si="283"/>
        <v>840958.20023406472</v>
      </c>
      <c r="BW512" s="548">
        <f t="shared" si="302"/>
        <v>2.2683357383298879E-3</v>
      </c>
      <c r="BX512" s="437">
        <f t="shared" si="284"/>
        <v>0</v>
      </c>
      <c r="BY512" s="551">
        <f t="shared" si="285"/>
        <v>0</v>
      </c>
      <c r="BZ512" s="471">
        <f t="shared" si="303"/>
        <v>0</v>
      </c>
      <c r="CA512" s="469">
        <f t="shared" si="304"/>
        <v>841984.37</v>
      </c>
      <c r="CB512" s="471">
        <f t="shared" si="305"/>
        <v>840958.20023406472</v>
      </c>
      <c r="CC512" s="471">
        <f t="shared" si="306"/>
        <v>-9.9999999999997868E-3</v>
      </c>
      <c r="CD512" s="474">
        <f t="shared" si="307"/>
        <v>-764.7451135331354</v>
      </c>
      <c r="CE512" s="474">
        <f t="shared" si="308"/>
        <v>-1026.1697659352794</v>
      </c>
      <c r="CF512" s="472">
        <f t="shared" si="309"/>
        <v>261.42465240214403</v>
      </c>
      <c r="CG512" s="473">
        <f t="shared" si="310"/>
        <v>0</v>
      </c>
    </row>
    <row r="513" spans="1:85" s="71" customFormat="1" ht="15.75" customHeight="1" x14ac:dyDescent="0.25">
      <c r="A513" s="72">
        <v>1027222</v>
      </c>
      <c r="B513" s="73">
        <v>4489</v>
      </c>
      <c r="C513" s="73">
        <v>676397</v>
      </c>
      <c r="D513" s="73" t="s">
        <v>1279</v>
      </c>
      <c r="E513" s="74" t="s">
        <v>694</v>
      </c>
      <c r="F513" s="74" t="s">
        <v>1499</v>
      </c>
      <c r="G513" s="75" t="s">
        <v>1436</v>
      </c>
      <c r="H513" s="76" t="s">
        <v>1262</v>
      </c>
      <c r="I513" s="70" t="s">
        <v>35</v>
      </c>
      <c r="J513" s="70"/>
      <c r="K513" s="70"/>
      <c r="L513" s="70"/>
      <c r="M513" s="70" t="s">
        <v>35</v>
      </c>
      <c r="N513" s="77">
        <v>1</v>
      </c>
      <c r="O513" s="70">
        <v>1027222</v>
      </c>
      <c r="P513" s="78">
        <v>43720</v>
      </c>
      <c r="Q513" s="79">
        <v>40725</v>
      </c>
      <c r="R513" s="79">
        <v>41090</v>
      </c>
      <c r="S513" s="78">
        <v>43720</v>
      </c>
      <c r="T513" s="80" t="s">
        <v>1271</v>
      </c>
      <c r="U513" s="61">
        <v>0</v>
      </c>
      <c r="V513" s="62">
        <v>4.4467602676477747E-3</v>
      </c>
      <c r="W513" s="30">
        <v>0</v>
      </c>
      <c r="X513" s="63">
        <v>0</v>
      </c>
      <c r="Y513" s="63">
        <v>0</v>
      </c>
      <c r="Z513" s="67">
        <v>70699.78</v>
      </c>
      <c r="AA513" s="68">
        <v>70699.78</v>
      </c>
      <c r="AB513" s="68">
        <v>70699.78</v>
      </c>
      <c r="AC513" s="68">
        <v>70699.78</v>
      </c>
      <c r="AD513" s="66">
        <v>282799.11</v>
      </c>
      <c r="AE513" s="67">
        <v>131299.59</v>
      </c>
      <c r="AF513" s="68">
        <v>131299.59</v>
      </c>
      <c r="AG513" s="68">
        <v>131299.59</v>
      </c>
      <c r="AH513" s="68">
        <v>131299.59</v>
      </c>
      <c r="AI513" s="66">
        <v>525198.35</v>
      </c>
      <c r="AJ513" s="69">
        <v>807997.46</v>
      </c>
      <c r="AK513" s="406" t="s">
        <v>1279</v>
      </c>
      <c r="AL513" s="407">
        <v>94768.848117955305</v>
      </c>
      <c r="AM513" s="434">
        <f t="shared" si="286"/>
        <v>0</v>
      </c>
      <c r="AN513" s="435">
        <f t="shared" si="287"/>
        <v>304085.06451612903</v>
      </c>
      <c r="AO513" s="436">
        <f t="shared" si="288"/>
        <v>564729.40860215051</v>
      </c>
      <c r="AP513" s="437">
        <f t="shared" si="311"/>
        <v>0</v>
      </c>
      <c r="AQ513" s="438">
        <f t="shared" si="311"/>
        <v>3.21</v>
      </c>
      <c r="AR513" s="438">
        <f t="shared" si="311"/>
        <v>5.96</v>
      </c>
      <c r="AS513" s="443">
        <f t="shared" si="290"/>
        <v>9.17</v>
      </c>
      <c r="AT513" s="437">
        <f t="shared" si="291"/>
        <v>0</v>
      </c>
      <c r="AU513" s="438">
        <f t="shared" si="292"/>
        <v>2.98</v>
      </c>
      <c r="AV513" s="438">
        <f t="shared" si="293"/>
        <v>5.54</v>
      </c>
      <c r="AW513" s="444">
        <f t="shared" si="294"/>
        <v>8.52</v>
      </c>
      <c r="AX513" s="441">
        <f t="shared" si="295"/>
        <v>0</v>
      </c>
      <c r="AY513" s="70">
        <f t="shared" si="296"/>
        <v>4</v>
      </c>
      <c r="AZ513" s="438">
        <f t="shared" si="273"/>
        <v>0.75</v>
      </c>
      <c r="BA513" s="442">
        <f t="shared" si="274"/>
        <v>1.39</v>
      </c>
      <c r="BB513" s="438">
        <f t="shared" si="297"/>
        <v>0</v>
      </c>
      <c r="BC513" s="70">
        <v>4</v>
      </c>
      <c r="BD513" s="438">
        <f t="shared" si="275"/>
        <v>0.75</v>
      </c>
      <c r="BE513" s="442">
        <f t="shared" si="276"/>
        <v>1.39</v>
      </c>
      <c r="BF513" s="438">
        <f t="shared" si="298"/>
        <v>0</v>
      </c>
      <c r="BG513" s="70">
        <v>4</v>
      </c>
      <c r="BH513" s="438">
        <f t="shared" si="277"/>
        <v>0.75</v>
      </c>
      <c r="BI513" s="442">
        <f t="shared" si="278"/>
        <v>1.39</v>
      </c>
      <c r="BJ513" s="438">
        <f t="shared" si="299"/>
        <v>0</v>
      </c>
      <c r="BK513" s="70">
        <v>4</v>
      </c>
      <c r="BL513" s="438">
        <f t="shared" si="279"/>
        <v>0.75</v>
      </c>
      <c r="BM513" s="442">
        <f t="shared" si="280"/>
        <v>1.39</v>
      </c>
      <c r="BN513" s="93">
        <v>0</v>
      </c>
      <c r="BO513" s="93">
        <f>+INDEX(FY2018_ALL_Targets!DV:DV,MATCH('Final Comp Values'!C513,FY2018_ALL_Targets!B:B,0))</f>
        <v>0</v>
      </c>
      <c r="BP513" s="93">
        <f>++INDEX(FY2018_ALL_Targets!DW:DW,MATCH('Final Comp Values'!C513,FY2018_ALL_Targets!B:B,0))</f>
        <v>0</v>
      </c>
      <c r="BQ513" s="539">
        <f>++INDEX(FY2018_ALL_Targets!DX:DX,MATCH('Final Comp Values'!$C513,FY2018_ALL_Targets!$B:$B,0))</f>
        <v>0</v>
      </c>
      <c r="BR513" s="437">
        <f t="shared" si="312"/>
        <v>0</v>
      </c>
      <c r="BS513" s="438">
        <f t="shared" si="313"/>
        <v>0</v>
      </c>
      <c r="BT513" s="543">
        <f t="shared" si="300"/>
        <v>0</v>
      </c>
      <c r="BU513" s="437">
        <f t="shared" si="301"/>
        <v>8.5599999999999987</v>
      </c>
      <c r="BV513" s="438">
        <f t="shared" si="283"/>
        <v>811221.33988969726</v>
      </c>
      <c r="BW513" s="548">
        <f t="shared" si="302"/>
        <v>2.1881258265339398E-3</v>
      </c>
      <c r="BX513" s="437">
        <f t="shared" si="284"/>
        <v>0</v>
      </c>
      <c r="BY513" s="551">
        <f t="shared" si="285"/>
        <v>0</v>
      </c>
      <c r="BZ513" s="471">
        <f t="shared" si="303"/>
        <v>0</v>
      </c>
      <c r="CA513" s="469">
        <f t="shared" si="304"/>
        <v>807997.46</v>
      </c>
      <c r="CB513" s="471">
        <f t="shared" si="305"/>
        <v>811221.33988969726</v>
      </c>
      <c r="CC513" s="471">
        <f t="shared" si="306"/>
        <v>3.9999999999999147E-2</v>
      </c>
      <c r="CD513" s="474">
        <f t="shared" si="307"/>
        <v>3793.4153051642384</v>
      </c>
      <c r="CE513" s="474">
        <f t="shared" si="308"/>
        <v>3223.8798896973021</v>
      </c>
      <c r="CF513" s="472">
        <f t="shared" si="309"/>
        <v>569.53541546693623</v>
      </c>
      <c r="CG513" s="473">
        <f t="shared" si="310"/>
        <v>0</v>
      </c>
    </row>
    <row r="514" spans="1:85" s="71" customFormat="1" x14ac:dyDescent="0.25">
      <c r="A514" s="87">
        <v>1025953</v>
      </c>
      <c r="B514" s="88">
        <v>4614</v>
      </c>
      <c r="C514" s="88">
        <v>675907</v>
      </c>
      <c r="D514" s="88" t="s">
        <v>1296</v>
      </c>
      <c r="E514" s="89" t="s">
        <v>748</v>
      </c>
      <c r="F514" s="89" t="s">
        <v>748</v>
      </c>
      <c r="G514" s="90" t="s">
        <v>1436</v>
      </c>
      <c r="H514" s="91" t="s">
        <v>1262</v>
      </c>
      <c r="I514" s="70" t="s">
        <v>35</v>
      </c>
      <c r="J514" s="70"/>
      <c r="K514" s="70"/>
      <c r="L514" s="70"/>
      <c r="M514" s="70" t="s">
        <v>35</v>
      </c>
      <c r="N514" s="77">
        <v>0.82169276587568452</v>
      </c>
      <c r="O514" s="70">
        <v>1025953</v>
      </c>
      <c r="P514" s="78">
        <v>8553</v>
      </c>
      <c r="Q514" s="79">
        <v>41821</v>
      </c>
      <c r="R514" s="79">
        <v>42004</v>
      </c>
      <c r="S514" s="78">
        <v>16967</v>
      </c>
      <c r="T514" s="80" t="s">
        <v>1263</v>
      </c>
      <c r="U514" s="61">
        <v>0</v>
      </c>
      <c r="V514" s="62">
        <v>1.7257132081697118E-3</v>
      </c>
      <c r="W514" s="30">
        <v>0</v>
      </c>
      <c r="X514" s="63">
        <v>0</v>
      </c>
      <c r="Y514" s="63">
        <v>0</v>
      </c>
      <c r="Z514" s="67">
        <v>27437.4</v>
      </c>
      <c r="AA514" s="68">
        <v>27437.4</v>
      </c>
      <c r="AB514" s="68">
        <v>27437.4</v>
      </c>
      <c r="AC514" s="68">
        <v>27437.4</v>
      </c>
      <c r="AD514" s="66">
        <v>109749.6</v>
      </c>
      <c r="AE514" s="67">
        <v>50955.17</v>
      </c>
      <c r="AF514" s="68">
        <v>50955.17</v>
      </c>
      <c r="AG514" s="68">
        <v>50955.17</v>
      </c>
      <c r="AH514" s="68">
        <v>50955.17</v>
      </c>
      <c r="AI514" s="66">
        <v>203820.69</v>
      </c>
      <c r="AJ514" s="69">
        <v>313570.29000000004</v>
      </c>
      <c r="AK514" s="406" t="s">
        <v>1296</v>
      </c>
      <c r="AL514" s="407">
        <v>78350.213597275724</v>
      </c>
      <c r="AM514" s="434">
        <f t="shared" si="286"/>
        <v>0</v>
      </c>
      <c r="AN514" s="435">
        <f t="shared" si="287"/>
        <v>118010.32258064518</v>
      </c>
      <c r="AO514" s="436">
        <f t="shared" si="288"/>
        <v>219162.03225806454</v>
      </c>
      <c r="AP514" s="437">
        <f t="shared" si="311"/>
        <v>0</v>
      </c>
      <c r="AQ514" s="438">
        <f t="shared" si="311"/>
        <v>1.51</v>
      </c>
      <c r="AR514" s="438">
        <f t="shared" si="311"/>
        <v>2.8</v>
      </c>
      <c r="AS514" s="443">
        <f t="shared" si="290"/>
        <v>4.3099999999999996</v>
      </c>
      <c r="AT514" s="437">
        <f t="shared" si="291"/>
        <v>0</v>
      </c>
      <c r="AU514" s="438">
        <f t="shared" si="292"/>
        <v>1.4</v>
      </c>
      <c r="AV514" s="438">
        <f t="shared" si="293"/>
        <v>2.6</v>
      </c>
      <c r="AW514" s="444">
        <f t="shared" si="294"/>
        <v>4</v>
      </c>
      <c r="AX514" s="441">
        <f t="shared" si="295"/>
        <v>0</v>
      </c>
      <c r="AY514" s="70">
        <f t="shared" si="296"/>
        <v>4</v>
      </c>
      <c r="AZ514" s="438">
        <f t="shared" si="273"/>
        <v>0.35</v>
      </c>
      <c r="BA514" s="442">
        <f t="shared" si="274"/>
        <v>0.65</v>
      </c>
      <c r="BB514" s="438">
        <f t="shared" si="297"/>
        <v>0</v>
      </c>
      <c r="BC514" s="70">
        <v>4</v>
      </c>
      <c r="BD514" s="438">
        <f t="shared" si="275"/>
        <v>0.35</v>
      </c>
      <c r="BE514" s="442">
        <f t="shared" si="276"/>
        <v>0.65</v>
      </c>
      <c r="BF514" s="438">
        <f t="shared" si="298"/>
        <v>0</v>
      </c>
      <c r="BG514" s="70">
        <v>4</v>
      </c>
      <c r="BH514" s="438">
        <f t="shared" si="277"/>
        <v>0.35</v>
      </c>
      <c r="BI514" s="442">
        <f t="shared" si="278"/>
        <v>0.65</v>
      </c>
      <c r="BJ514" s="438">
        <f t="shared" si="299"/>
        <v>0</v>
      </c>
      <c r="BK514" s="70">
        <v>4</v>
      </c>
      <c r="BL514" s="438">
        <f t="shared" si="279"/>
        <v>0.35</v>
      </c>
      <c r="BM514" s="442">
        <f t="shared" si="280"/>
        <v>0.65</v>
      </c>
      <c r="BN514" s="93">
        <v>0</v>
      </c>
      <c r="BO514" s="93">
        <f>+INDEX(FY2018_ALL_Targets!DV:DV,MATCH('Final Comp Values'!C514,FY2018_ALL_Targets!B:B,0))</f>
        <v>0</v>
      </c>
      <c r="BP514" s="93">
        <f>++INDEX(FY2018_ALL_Targets!DW:DW,MATCH('Final Comp Values'!C514,FY2018_ALL_Targets!B:B,0))</f>
        <v>0</v>
      </c>
      <c r="BQ514" s="539">
        <f>++INDEX(FY2018_ALL_Targets!DX:DX,MATCH('Final Comp Values'!$C514,FY2018_ALL_Targets!$B:$B,0))</f>
        <v>0</v>
      </c>
      <c r="BR514" s="437">
        <f t="shared" si="312"/>
        <v>0</v>
      </c>
      <c r="BS514" s="438">
        <f t="shared" si="313"/>
        <v>0</v>
      </c>
      <c r="BT514" s="543">
        <f t="shared" si="300"/>
        <v>0</v>
      </c>
      <c r="BU514" s="437">
        <f t="shared" si="301"/>
        <v>4</v>
      </c>
      <c r="BV514" s="438">
        <f t="shared" si="283"/>
        <v>313400.8543891029</v>
      </c>
      <c r="BW514" s="548">
        <f t="shared" si="302"/>
        <v>8.4534327417945185E-4</v>
      </c>
      <c r="BX514" s="437">
        <f t="shared" si="284"/>
        <v>0</v>
      </c>
      <c r="BY514" s="551">
        <f t="shared" si="285"/>
        <v>0</v>
      </c>
      <c r="BZ514" s="471">
        <f t="shared" si="303"/>
        <v>0</v>
      </c>
      <c r="CA514" s="469">
        <f t="shared" si="304"/>
        <v>313570.29000000004</v>
      </c>
      <c r="CB514" s="471">
        <f t="shared" si="305"/>
        <v>313400.8543891029</v>
      </c>
      <c r="CC514" s="471">
        <f t="shared" si="306"/>
        <v>0</v>
      </c>
      <c r="CD514" s="474">
        <f t="shared" si="307"/>
        <v>0</v>
      </c>
      <c r="CE514" s="474">
        <f t="shared" si="308"/>
        <v>-169.43561089714058</v>
      </c>
      <c r="CF514" s="472">
        <f t="shared" si="309"/>
        <v>169.43561089714058</v>
      </c>
      <c r="CG514" s="473">
        <f t="shared" si="310"/>
        <v>0</v>
      </c>
    </row>
    <row r="515" spans="1:85" s="71" customFormat="1" x14ac:dyDescent="0.25">
      <c r="A515" s="72">
        <v>1026961</v>
      </c>
      <c r="B515" s="73">
        <v>5002</v>
      </c>
      <c r="C515" s="73">
        <v>455423</v>
      </c>
      <c r="D515" s="73" t="s">
        <v>1408</v>
      </c>
      <c r="E515" s="74" t="s">
        <v>903</v>
      </c>
      <c r="F515" s="74" t="s">
        <v>1500</v>
      </c>
      <c r="G515" s="75" t="s">
        <v>1436</v>
      </c>
      <c r="H515" s="76" t="s">
        <v>1262</v>
      </c>
      <c r="I515" s="70" t="s">
        <v>35</v>
      </c>
      <c r="J515" s="70"/>
      <c r="K515" s="70"/>
      <c r="L515" s="70"/>
      <c r="M515" s="70" t="s">
        <v>35</v>
      </c>
      <c r="N515" s="77">
        <v>0.86903780473442471</v>
      </c>
      <c r="O515" s="70">
        <v>1026961</v>
      </c>
      <c r="P515" s="78">
        <v>34805</v>
      </c>
      <c r="Q515" s="79">
        <v>40603</v>
      </c>
      <c r="R515" s="79">
        <v>40968</v>
      </c>
      <c r="S515" s="78">
        <v>34805</v>
      </c>
      <c r="T515" s="80" t="s">
        <v>1271</v>
      </c>
      <c r="U515" s="61">
        <v>0</v>
      </c>
      <c r="V515" s="62">
        <v>3.5400158077648855E-3</v>
      </c>
      <c r="W515" s="30">
        <v>0</v>
      </c>
      <c r="X515" s="63">
        <v>0</v>
      </c>
      <c r="Y515" s="63">
        <v>0</v>
      </c>
      <c r="Z515" s="67">
        <v>56283.3</v>
      </c>
      <c r="AA515" s="68">
        <v>56283.3</v>
      </c>
      <c r="AB515" s="68">
        <v>56283.3</v>
      </c>
      <c r="AC515" s="68">
        <v>56283.3</v>
      </c>
      <c r="AD515" s="66">
        <v>225133.19</v>
      </c>
      <c r="AE515" s="67">
        <v>104526.13</v>
      </c>
      <c r="AF515" s="68">
        <v>104526.13</v>
      </c>
      <c r="AG515" s="68">
        <v>104526.13</v>
      </c>
      <c r="AH515" s="68">
        <v>104526.13</v>
      </c>
      <c r="AI515" s="66">
        <v>418104.5</v>
      </c>
      <c r="AJ515" s="69">
        <v>643237.68999999994</v>
      </c>
      <c r="AK515" s="406" t="s">
        <v>1408</v>
      </c>
      <c r="AL515" s="407">
        <v>35334.891869185936</v>
      </c>
      <c r="AM515" s="434">
        <f t="shared" si="286"/>
        <v>0</v>
      </c>
      <c r="AN515" s="435">
        <f t="shared" si="287"/>
        <v>242078.6989247312</v>
      </c>
      <c r="AO515" s="436">
        <f t="shared" si="288"/>
        <v>449574.73118279572</v>
      </c>
      <c r="AP515" s="437">
        <f t="shared" si="311"/>
        <v>0</v>
      </c>
      <c r="AQ515" s="438">
        <f t="shared" si="311"/>
        <v>6.85</v>
      </c>
      <c r="AR515" s="438">
        <f t="shared" si="311"/>
        <v>12.72</v>
      </c>
      <c r="AS515" s="443">
        <f t="shared" si="290"/>
        <v>19.57</v>
      </c>
      <c r="AT515" s="437">
        <f t="shared" si="291"/>
        <v>0</v>
      </c>
      <c r="AU515" s="438">
        <f t="shared" si="292"/>
        <v>6.37</v>
      </c>
      <c r="AV515" s="438">
        <f t="shared" si="293"/>
        <v>11.83</v>
      </c>
      <c r="AW515" s="444">
        <f t="shared" si="294"/>
        <v>18.2</v>
      </c>
      <c r="AX515" s="441">
        <f t="shared" si="295"/>
        <v>0</v>
      </c>
      <c r="AY515" s="70">
        <f t="shared" si="296"/>
        <v>4</v>
      </c>
      <c r="AZ515" s="438">
        <f t="shared" si="273"/>
        <v>1.59</v>
      </c>
      <c r="BA515" s="442">
        <f t="shared" si="274"/>
        <v>2.96</v>
      </c>
      <c r="BB515" s="438">
        <f t="shared" si="297"/>
        <v>0</v>
      </c>
      <c r="BC515" s="70">
        <v>4</v>
      </c>
      <c r="BD515" s="438">
        <f t="shared" si="275"/>
        <v>1.59</v>
      </c>
      <c r="BE515" s="442">
        <f t="shared" si="276"/>
        <v>2.96</v>
      </c>
      <c r="BF515" s="438">
        <f t="shared" si="298"/>
        <v>0</v>
      </c>
      <c r="BG515" s="70">
        <v>4</v>
      </c>
      <c r="BH515" s="438">
        <f t="shared" si="277"/>
        <v>1.59</v>
      </c>
      <c r="BI515" s="442">
        <f t="shared" si="278"/>
        <v>2.96</v>
      </c>
      <c r="BJ515" s="438">
        <f t="shared" si="299"/>
        <v>0</v>
      </c>
      <c r="BK515" s="70">
        <v>4</v>
      </c>
      <c r="BL515" s="438">
        <f t="shared" si="279"/>
        <v>1.59</v>
      </c>
      <c r="BM515" s="442">
        <f t="shared" si="280"/>
        <v>2.96</v>
      </c>
      <c r="BN515" s="93">
        <v>0</v>
      </c>
      <c r="BO515" s="93">
        <f>+INDEX(FY2018_ALL_Targets!DV:DV,MATCH('Final Comp Values'!C515,FY2018_ALL_Targets!B:B,0))</f>
        <v>0</v>
      </c>
      <c r="BP515" s="93">
        <f>++INDEX(FY2018_ALL_Targets!DW:DW,MATCH('Final Comp Values'!C515,FY2018_ALL_Targets!B:B,0))</f>
        <v>0</v>
      </c>
      <c r="BQ515" s="539">
        <f>++INDEX(FY2018_ALL_Targets!DX:DX,MATCH('Final Comp Values'!$C515,FY2018_ALL_Targets!$B:$B,0))</f>
        <v>0</v>
      </c>
      <c r="BR515" s="437">
        <f t="shared" si="312"/>
        <v>0</v>
      </c>
      <c r="BS515" s="438">
        <f t="shared" si="313"/>
        <v>0</v>
      </c>
      <c r="BT515" s="543">
        <f t="shared" si="300"/>
        <v>0</v>
      </c>
      <c r="BU515" s="437">
        <f t="shared" si="301"/>
        <v>18.2</v>
      </c>
      <c r="BV515" s="438">
        <f t="shared" si="283"/>
        <v>643095.03201918397</v>
      </c>
      <c r="BW515" s="548">
        <f t="shared" si="302"/>
        <v>1.7346349008375227E-3</v>
      </c>
      <c r="BX515" s="437">
        <f t="shared" si="284"/>
        <v>0</v>
      </c>
      <c r="BY515" s="551">
        <f t="shared" si="285"/>
        <v>0</v>
      </c>
      <c r="BZ515" s="471">
        <f t="shared" si="303"/>
        <v>0</v>
      </c>
      <c r="CA515" s="469">
        <f t="shared" si="304"/>
        <v>643237.68999999994</v>
      </c>
      <c r="CB515" s="471">
        <f t="shared" si="305"/>
        <v>643095.03201918397</v>
      </c>
      <c r="CC515" s="471">
        <f t="shared" si="306"/>
        <v>0</v>
      </c>
      <c r="CD515" s="474">
        <f t="shared" si="307"/>
        <v>0</v>
      </c>
      <c r="CE515" s="474">
        <f t="shared" si="308"/>
        <v>-142.65798081597313</v>
      </c>
      <c r="CF515" s="472">
        <f t="shared" si="309"/>
        <v>142.65798081597313</v>
      </c>
      <c r="CG515" s="473">
        <f t="shared" si="310"/>
        <v>0</v>
      </c>
    </row>
    <row r="516" spans="1:85" s="71" customFormat="1" ht="15.75" customHeight="1" x14ac:dyDescent="0.25">
      <c r="A516" s="87">
        <v>1025632</v>
      </c>
      <c r="B516" s="88">
        <v>5169</v>
      </c>
      <c r="C516" s="88">
        <v>676103</v>
      </c>
      <c r="D516" s="88" t="s">
        <v>1296</v>
      </c>
      <c r="E516" s="89" t="s">
        <v>997</v>
      </c>
      <c r="F516" s="89" t="s">
        <v>997</v>
      </c>
      <c r="G516" s="90" t="s">
        <v>1436</v>
      </c>
      <c r="H516" s="91" t="s">
        <v>1262</v>
      </c>
      <c r="I516" s="70" t="s">
        <v>35</v>
      </c>
      <c r="J516" s="70"/>
      <c r="K516" s="70"/>
      <c r="L516" s="70"/>
      <c r="M516" s="70" t="s">
        <v>35</v>
      </c>
      <c r="N516" s="77">
        <v>0.78240588299857317</v>
      </c>
      <c r="O516" s="70">
        <v>1025632</v>
      </c>
      <c r="P516" s="78">
        <v>14257</v>
      </c>
      <c r="Q516" s="79">
        <v>41640</v>
      </c>
      <c r="R516" s="79">
        <v>42004</v>
      </c>
      <c r="S516" s="78">
        <v>14257</v>
      </c>
      <c r="T516" s="80" t="s">
        <v>1263</v>
      </c>
      <c r="U516" s="61">
        <v>0</v>
      </c>
      <c r="V516" s="62">
        <v>1.4500791659619013E-3</v>
      </c>
      <c r="W516" s="30">
        <v>0</v>
      </c>
      <c r="X516" s="63">
        <v>0</v>
      </c>
      <c r="Y516" s="63">
        <v>0</v>
      </c>
      <c r="Z516" s="67">
        <v>23055.05</v>
      </c>
      <c r="AA516" s="68">
        <v>23055.05</v>
      </c>
      <c r="AB516" s="68">
        <v>23055.05</v>
      </c>
      <c r="AC516" s="68">
        <v>23055.05</v>
      </c>
      <c r="AD516" s="66">
        <v>92220.2</v>
      </c>
      <c r="AE516" s="67">
        <v>42816.52</v>
      </c>
      <c r="AF516" s="68">
        <v>42816.52</v>
      </c>
      <c r="AG516" s="68">
        <v>42816.52</v>
      </c>
      <c r="AH516" s="68">
        <v>42816.52</v>
      </c>
      <c r="AI516" s="66">
        <v>171266.08</v>
      </c>
      <c r="AJ516" s="69">
        <v>263486.27999999997</v>
      </c>
      <c r="AK516" s="406" t="s">
        <v>1296</v>
      </c>
      <c r="AL516" s="407">
        <v>78350.213597275724</v>
      </c>
      <c r="AM516" s="434">
        <f t="shared" si="286"/>
        <v>0</v>
      </c>
      <c r="AN516" s="435">
        <f t="shared" si="287"/>
        <v>99161.505376344096</v>
      </c>
      <c r="AO516" s="436">
        <f t="shared" si="288"/>
        <v>184157.07526881719</v>
      </c>
      <c r="AP516" s="437">
        <f t="shared" si="311"/>
        <v>0</v>
      </c>
      <c r="AQ516" s="438">
        <f t="shared" si="311"/>
        <v>1.27</v>
      </c>
      <c r="AR516" s="438">
        <f t="shared" si="311"/>
        <v>2.35</v>
      </c>
      <c r="AS516" s="443">
        <f t="shared" si="290"/>
        <v>3.62</v>
      </c>
      <c r="AT516" s="437">
        <f t="shared" si="291"/>
        <v>0</v>
      </c>
      <c r="AU516" s="438">
        <f t="shared" si="292"/>
        <v>1.18</v>
      </c>
      <c r="AV516" s="438">
        <f t="shared" si="293"/>
        <v>2.19</v>
      </c>
      <c r="AW516" s="444">
        <f t="shared" si="294"/>
        <v>3.37</v>
      </c>
      <c r="AX516" s="441">
        <f t="shared" si="295"/>
        <v>0</v>
      </c>
      <c r="AY516" s="70">
        <f t="shared" si="296"/>
        <v>4</v>
      </c>
      <c r="AZ516" s="438">
        <f t="shared" ref="AZ516:AZ518" si="314">+IF(AY516=0,0,ROUND($AU516/AY516,$AZ$2))</f>
        <v>0.3</v>
      </c>
      <c r="BA516" s="442">
        <f t="shared" ref="BA516:BA518" si="315">+IF(AY516=0,0,ROUND($AV516/AY516,$AZ$2))</f>
        <v>0.55000000000000004</v>
      </c>
      <c r="BB516" s="438">
        <f t="shared" si="297"/>
        <v>0</v>
      </c>
      <c r="BC516" s="70">
        <v>4</v>
      </c>
      <c r="BD516" s="438">
        <f t="shared" si="275"/>
        <v>0.3</v>
      </c>
      <c r="BE516" s="442">
        <f t="shared" si="276"/>
        <v>0.55000000000000004</v>
      </c>
      <c r="BF516" s="438">
        <f t="shared" si="298"/>
        <v>0</v>
      </c>
      <c r="BG516" s="70">
        <v>4</v>
      </c>
      <c r="BH516" s="438">
        <f t="shared" si="277"/>
        <v>0.3</v>
      </c>
      <c r="BI516" s="442">
        <f t="shared" si="278"/>
        <v>0.55000000000000004</v>
      </c>
      <c r="BJ516" s="438">
        <f t="shared" si="299"/>
        <v>0</v>
      </c>
      <c r="BK516" s="70">
        <v>4</v>
      </c>
      <c r="BL516" s="438">
        <f t="shared" si="279"/>
        <v>0.3</v>
      </c>
      <c r="BM516" s="442">
        <f t="shared" si="280"/>
        <v>0.55000000000000004</v>
      </c>
      <c r="BN516" s="93">
        <v>0</v>
      </c>
      <c r="BO516" s="93">
        <f>+INDEX(FY2018_ALL_Targets!DV:DV,MATCH('Final Comp Values'!C516,FY2018_ALL_Targets!B:B,0))</f>
        <v>0</v>
      </c>
      <c r="BP516" s="93">
        <f>++INDEX(FY2018_ALL_Targets!DW:DW,MATCH('Final Comp Values'!C516,FY2018_ALL_Targets!B:B,0))</f>
        <v>0</v>
      </c>
      <c r="BQ516" s="539">
        <f>++INDEX(FY2018_ALL_Targets!DX:DX,MATCH('Final Comp Values'!$C516,FY2018_ALL_Targets!$B:$B,0))</f>
        <v>0</v>
      </c>
      <c r="BR516" s="437">
        <f t="shared" si="312"/>
        <v>0</v>
      </c>
      <c r="BS516" s="438">
        <f t="shared" si="313"/>
        <v>0</v>
      </c>
      <c r="BT516" s="543">
        <f t="shared" si="300"/>
        <v>0</v>
      </c>
      <c r="BU516" s="437">
        <f t="shared" si="301"/>
        <v>3.4000000000000004</v>
      </c>
      <c r="BV516" s="438">
        <f t="shared" si="283"/>
        <v>266390.72623073746</v>
      </c>
      <c r="BW516" s="548">
        <f t="shared" si="302"/>
        <v>7.1854178305253411E-4</v>
      </c>
      <c r="BX516" s="437">
        <f t="shared" si="284"/>
        <v>0</v>
      </c>
      <c r="BY516" s="551">
        <f t="shared" si="285"/>
        <v>0</v>
      </c>
      <c r="BZ516" s="471">
        <f t="shared" si="303"/>
        <v>0</v>
      </c>
      <c r="CA516" s="469">
        <f t="shared" si="304"/>
        <v>263486.27999999997</v>
      </c>
      <c r="CB516" s="471">
        <f t="shared" si="305"/>
        <v>266390.72623073746</v>
      </c>
      <c r="CC516" s="471">
        <f t="shared" si="306"/>
        <v>3.0000000000000249E-2</v>
      </c>
      <c r="CD516" s="474">
        <f t="shared" si="307"/>
        <v>2345.5751928783575</v>
      </c>
      <c r="CE516" s="474">
        <f t="shared" si="308"/>
        <v>2904.4462307374924</v>
      </c>
      <c r="CF516" s="472">
        <f t="shared" si="309"/>
        <v>-558.87103785913496</v>
      </c>
      <c r="CG516" s="473">
        <f t="shared" si="310"/>
        <v>0</v>
      </c>
    </row>
    <row r="517" spans="1:85" x14ac:dyDescent="0.25">
      <c r="A517" s="87">
        <v>1004865</v>
      </c>
      <c r="B517" s="88">
        <v>4998</v>
      </c>
      <c r="C517" s="88">
        <v>675809</v>
      </c>
      <c r="D517" s="88" t="s">
        <v>1298</v>
      </c>
      <c r="E517" s="89" t="s">
        <v>899</v>
      </c>
      <c r="F517" s="89" t="s">
        <v>899</v>
      </c>
      <c r="G517" s="90" t="s">
        <v>1436</v>
      </c>
      <c r="H517" s="91" t="s">
        <v>1262</v>
      </c>
      <c r="I517" s="70" t="s">
        <v>35</v>
      </c>
      <c r="J517" s="70"/>
      <c r="K517" s="70"/>
      <c r="L517" s="70"/>
      <c r="M517" s="70" t="s">
        <v>35</v>
      </c>
      <c r="N517" s="77">
        <v>0.86462126401557482</v>
      </c>
      <c r="O517" s="70">
        <v>1004865</v>
      </c>
      <c r="P517" s="78">
        <v>23982</v>
      </c>
      <c r="Q517" s="79">
        <v>41640</v>
      </c>
      <c r="R517" s="79">
        <v>42004</v>
      </c>
      <c r="S517" s="78">
        <v>23982</v>
      </c>
      <c r="T517" s="80" t="s">
        <v>1263</v>
      </c>
      <c r="U517" s="61">
        <v>0</v>
      </c>
      <c r="V517" s="62">
        <v>2.4392087085711102E-3</v>
      </c>
      <c r="W517" s="30">
        <v>0</v>
      </c>
      <c r="X517" s="63">
        <v>0</v>
      </c>
      <c r="Y517" s="63">
        <v>0</v>
      </c>
      <c r="Z517" s="67">
        <v>38781.379999999997</v>
      </c>
      <c r="AA517" s="68">
        <v>38781.379999999997</v>
      </c>
      <c r="AB517" s="68">
        <v>38781.379999999997</v>
      </c>
      <c r="AC517" s="68">
        <v>38781.379999999997</v>
      </c>
      <c r="AD517" s="66">
        <v>155125.53</v>
      </c>
      <c r="AE517" s="67">
        <v>72022.570000000007</v>
      </c>
      <c r="AF517" s="68">
        <v>72022.570000000007</v>
      </c>
      <c r="AG517" s="68">
        <v>72022.570000000007</v>
      </c>
      <c r="AH517" s="68">
        <v>72022.570000000007</v>
      </c>
      <c r="AI517" s="66">
        <v>288090.28000000003</v>
      </c>
      <c r="AJ517" s="69">
        <v>443215.81000000006</v>
      </c>
      <c r="AK517" s="406" t="s">
        <v>1298</v>
      </c>
      <c r="AL517" s="407">
        <v>76450.745475824064</v>
      </c>
      <c r="AM517" s="434">
        <f t="shared" si="286"/>
        <v>0</v>
      </c>
      <c r="AN517" s="435">
        <f t="shared" si="287"/>
        <v>166801.64516129033</v>
      </c>
      <c r="AO517" s="436">
        <f t="shared" si="288"/>
        <v>309774.49462365598</v>
      </c>
      <c r="AP517" s="437">
        <f t="shared" si="311"/>
        <v>0</v>
      </c>
      <c r="AQ517" s="438">
        <f t="shared" si="311"/>
        <v>2.1800000000000002</v>
      </c>
      <c r="AR517" s="438">
        <f t="shared" si="311"/>
        <v>4.05</v>
      </c>
      <c r="AS517" s="443">
        <f t="shared" si="290"/>
        <v>6.23</v>
      </c>
      <c r="AT517" s="437">
        <f t="shared" si="291"/>
        <v>0</v>
      </c>
      <c r="AU517" s="438">
        <f t="shared" si="292"/>
        <v>2.0299999999999998</v>
      </c>
      <c r="AV517" s="438">
        <f t="shared" si="293"/>
        <v>3.77</v>
      </c>
      <c r="AW517" s="444">
        <f t="shared" si="294"/>
        <v>5.8</v>
      </c>
      <c r="AX517" s="441">
        <f t="shared" si="295"/>
        <v>0</v>
      </c>
      <c r="AY517" s="70">
        <f t="shared" si="296"/>
        <v>4</v>
      </c>
      <c r="AZ517" s="438">
        <f t="shared" si="314"/>
        <v>0.51</v>
      </c>
      <c r="BA517" s="442">
        <f t="shared" si="315"/>
        <v>0.94</v>
      </c>
      <c r="BB517" s="438">
        <f t="shared" si="297"/>
        <v>0</v>
      </c>
      <c r="BC517" s="70">
        <v>4</v>
      </c>
      <c r="BD517" s="438">
        <f t="shared" ref="BD517:BD518" si="316">+ROUND($AU517/BC517,$BD$2)</f>
        <v>0.51</v>
      </c>
      <c r="BE517" s="442">
        <f t="shared" si="276"/>
        <v>0.94</v>
      </c>
      <c r="BF517" s="438">
        <f t="shared" si="298"/>
        <v>0</v>
      </c>
      <c r="BG517" s="70">
        <v>4</v>
      </c>
      <c r="BH517" s="438">
        <f t="shared" ref="BH517:BH518" si="317">+ROUND($AU517/BG517,$BD$2)</f>
        <v>0.51</v>
      </c>
      <c r="BI517" s="442">
        <f t="shared" si="278"/>
        <v>0.94</v>
      </c>
      <c r="BJ517" s="438">
        <f t="shared" si="299"/>
        <v>0</v>
      </c>
      <c r="BK517" s="70">
        <v>4</v>
      </c>
      <c r="BL517" s="438">
        <f t="shared" ref="BL517:BL518" si="318">+ROUND($AU517/BK517,$BD$2)</f>
        <v>0.51</v>
      </c>
      <c r="BM517" s="442">
        <f t="shared" si="280"/>
        <v>0.94</v>
      </c>
      <c r="BN517" s="93">
        <v>0</v>
      </c>
      <c r="BO517" s="93">
        <f>+INDEX(FY2018_ALL_Targets!DV:DV,MATCH('Final Comp Values'!C517,FY2018_ALL_Targets!B:B,0))</f>
        <v>0</v>
      </c>
      <c r="BP517" s="93">
        <f>++INDEX(FY2018_ALL_Targets!DW:DW,MATCH('Final Comp Values'!C517,FY2018_ALL_Targets!B:B,0))</f>
        <v>0</v>
      </c>
      <c r="BQ517" s="539">
        <f>++INDEX(FY2018_ALL_Targets!DX:DX,MATCH('Final Comp Values'!$C517,FY2018_ALL_Targets!$B:$B,0))</f>
        <v>0</v>
      </c>
      <c r="BR517" s="437">
        <f t="shared" si="312"/>
        <v>0</v>
      </c>
      <c r="BS517" s="438">
        <f t="shared" si="313"/>
        <v>0</v>
      </c>
      <c r="BT517" s="543">
        <f t="shared" si="300"/>
        <v>0</v>
      </c>
      <c r="BU517" s="437">
        <f t="shared" si="301"/>
        <v>5.8</v>
      </c>
      <c r="BV517" s="438">
        <f t="shared" ref="BV517:BV518" si="319">+IF(BU517="",0,BU517*AL517)</f>
        <v>443414.32375977957</v>
      </c>
      <c r="BW517" s="548">
        <f t="shared" si="302"/>
        <v>1.1960315711193954E-3</v>
      </c>
      <c r="BX517" s="437">
        <f t="shared" ref="BX517:BX518" si="320">+IF(BW517=0,0,ROUND(BW517*$BT$519,2))</f>
        <v>0</v>
      </c>
      <c r="BY517" s="551">
        <f t="shared" ref="BY517:BY518" si="321">+IF(BX517=0,0,ROUND(BX517/AL517,2))</f>
        <v>0</v>
      </c>
      <c r="BZ517" s="471">
        <f t="shared" si="303"/>
        <v>0</v>
      </c>
      <c r="CA517" s="469">
        <f t="shared" si="304"/>
        <v>443215.81000000006</v>
      </c>
      <c r="CB517" s="471">
        <f t="shared" si="305"/>
        <v>443414.32375977957</v>
      </c>
      <c r="CC517" s="471">
        <f t="shared" si="306"/>
        <v>0</v>
      </c>
      <c r="CD517" s="474">
        <f t="shared" si="307"/>
        <v>0</v>
      </c>
      <c r="CE517" s="474">
        <f t="shared" si="308"/>
        <v>198.51375977951102</v>
      </c>
      <c r="CF517" s="472">
        <f t="shared" si="309"/>
        <v>-198.51375977951102</v>
      </c>
      <c r="CG517" s="473">
        <f t="shared" si="310"/>
        <v>0</v>
      </c>
    </row>
    <row r="518" spans="1:85" ht="15.75" thickBot="1" x14ac:dyDescent="0.3">
      <c r="A518" s="159">
        <v>1004487</v>
      </c>
      <c r="B518" s="160">
        <v>5061</v>
      </c>
      <c r="C518" s="160">
        <v>675274</v>
      </c>
      <c r="D518" s="160" t="s">
        <v>1279</v>
      </c>
      <c r="E518" s="161" t="s">
        <v>936</v>
      </c>
      <c r="F518" s="161" t="s">
        <v>936</v>
      </c>
      <c r="G518" s="162" t="s">
        <v>1436</v>
      </c>
      <c r="H518" s="163" t="s">
        <v>1262</v>
      </c>
      <c r="I518" s="164" t="s">
        <v>35</v>
      </c>
      <c r="J518" s="164"/>
      <c r="K518" s="164"/>
      <c r="L518" s="164"/>
      <c r="M518" s="164" t="s">
        <v>35</v>
      </c>
      <c r="N518" s="165">
        <v>0.81804682643828996</v>
      </c>
      <c r="O518" s="164">
        <v>1004487</v>
      </c>
      <c r="P518" s="166">
        <v>23689</v>
      </c>
      <c r="Q518" s="167">
        <v>41640</v>
      </c>
      <c r="R518" s="167">
        <v>42004</v>
      </c>
      <c r="S518" s="166">
        <v>23689</v>
      </c>
      <c r="T518" s="168" t="s">
        <v>1263</v>
      </c>
      <c r="U518" s="169">
        <v>0</v>
      </c>
      <c r="V518" s="170">
        <v>2.4094076848194907E-3</v>
      </c>
      <c r="W518" s="171">
        <v>0</v>
      </c>
      <c r="X518" s="63">
        <v>0</v>
      </c>
      <c r="Y518" s="172">
        <v>0</v>
      </c>
      <c r="Z518" s="67">
        <v>38307.57</v>
      </c>
      <c r="AA518" s="68">
        <v>38307.57</v>
      </c>
      <c r="AB518" s="68">
        <v>38307.57</v>
      </c>
      <c r="AC518" s="68">
        <v>38307.57</v>
      </c>
      <c r="AD518" s="66">
        <v>153230.29</v>
      </c>
      <c r="AE518" s="67">
        <v>71142.63</v>
      </c>
      <c r="AF518" s="68">
        <v>71142.63</v>
      </c>
      <c r="AG518" s="68">
        <v>71142.63</v>
      </c>
      <c r="AH518" s="68">
        <v>71142.63</v>
      </c>
      <c r="AI518" s="66">
        <v>284570.53000000003</v>
      </c>
      <c r="AJ518" s="173">
        <v>437800.82000000007</v>
      </c>
      <c r="AK518" s="406" t="s">
        <v>1279</v>
      </c>
      <c r="AL518" s="407">
        <v>94768.848117955305</v>
      </c>
      <c r="AM518" s="434">
        <f t="shared" ref="AM518" si="322">+Y518/(1-$AO$2)</f>
        <v>0</v>
      </c>
      <c r="AN518" s="435">
        <f t="shared" ref="AN518" si="323">+AD518/(1-$AO$2)</f>
        <v>164763.75268817207</v>
      </c>
      <c r="AO518" s="436">
        <f t="shared" ref="AO518" si="324">+AI518/(1-$AO$2)</f>
        <v>305989.81720430113</v>
      </c>
      <c r="AP518" s="437">
        <f t="shared" ref="AP518" si="325">+ROUND(AM518/$AL518,$AV$2)</f>
        <v>0</v>
      </c>
      <c r="AQ518" s="438">
        <f>+ROUND(AN518/$AL518,$AV$2)</f>
        <v>1.74</v>
      </c>
      <c r="AR518" s="438">
        <f>+ROUND(AO518/$AL518,$AV$2)</f>
        <v>3.23</v>
      </c>
      <c r="AS518" s="445">
        <f t="shared" ref="AS518" si="326">+AP518+AQ518+AR518</f>
        <v>4.97</v>
      </c>
      <c r="AT518" s="437">
        <f t="shared" ref="AT518" si="327">+ROUND(Y518/$AL518,$AV$2)</f>
        <v>0</v>
      </c>
      <c r="AU518" s="438">
        <f t="shared" ref="AU518" si="328">+ROUND(AD518/$AL518,$AV$2)</f>
        <v>1.62</v>
      </c>
      <c r="AV518" s="438">
        <f t="shared" ref="AV518" si="329">+ROUND(AI518/$AL518,$AV$2)</f>
        <v>3</v>
      </c>
      <c r="AW518" s="446">
        <f t="shared" ref="AW518" si="330">+AT518+AU518+AV518</f>
        <v>4.62</v>
      </c>
      <c r="AX518" s="441">
        <f t="shared" ref="AX518" si="331">+$AT518</f>
        <v>0</v>
      </c>
      <c r="AY518" s="70">
        <f t="shared" ref="AY518" si="332">4-BQ518</f>
        <v>4</v>
      </c>
      <c r="AZ518" s="438">
        <f t="shared" si="314"/>
        <v>0.41</v>
      </c>
      <c r="BA518" s="442">
        <f t="shared" si="315"/>
        <v>0.75</v>
      </c>
      <c r="BB518" s="447">
        <f t="shared" ref="BB518" si="333">+$AT518</f>
        <v>0</v>
      </c>
      <c r="BC518" s="70">
        <v>4</v>
      </c>
      <c r="BD518" s="447">
        <f t="shared" si="316"/>
        <v>0.41</v>
      </c>
      <c r="BE518" s="448">
        <f t="shared" si="276"/>
        <v>0.75</v>
      </c>
      <c r="BF518" s="447">
        <f t="shared" ref="BF518" si="334">+$AT518</f>
        <v>0</v>
      </c>
      <c r="BG518" s="70">
        <v>4</v>
      </c>
      <c r="BH518" s="447">
        <f t="shared" si="317"/>
        <v>0.41</v>
      </c>
      <c r="BI518" s="448">
        <f t="shared" si="278"/>
        <v>0.75</v>
      </c>
      <c r="BJ518" s="447">
        <f t="shared" ref="BJ518" si="335">+$AT518</f>
        <v>0</v>
      </c>
      <c r="BK518" s="70">
        <v>4</v>
      </c>
      <c r="BL518" s="447">
        <f t="shared" si="318"/>
        <v>0.41</v>
      </c>
      <c r="BM518" s="448">
        <f t="shared" si="280"/>
        <v>0.75</v>
      </c>
      <c r="BN518" s="541">
        <v>0</v>
      </c>
      <c r="BO518" s="541">
        <f>+INDEX(FY2018_ALL_Targets!DV:DV,MATCH('Final Comp Values'!C518,FY2018_ALL_Targets!B:B,0))</f>
        <v>0</v>
      </c>
      <c r="BP518" s="541">
        <f>++INDEX(FY2018_ALL_Targets!DW:DW,MATCH('Final Comp Values'!C518,FY2018_ALL_Targets!B:B,0))</f>
        <v>0</v>
      </c>
      <c r="BQ518" s="542">
        <f>++INDEX(FY2018_ALL_Targets!DX:DX,MATCH('Final Comp Values'!$C518,FY2018_ALL_Targets!$B:$B,0))</f>
        <v>0</v>
      </c>
      <c r="BR518" s="437">
        <f t="shared" si="312"/>
        <v>0</v>
      </c>
      <c r="BS518" s="438">
        <f t="shared" si="313"/>
        <v>0</v>
      </c>
      <c r="BT518" s="547">
        <f t="shared" ref="BT518" si="336">+IF((BR518+BS518)=0,0,AL518*(BR518+BS518))</f>
        <v>0</v>
      </c>
      <c r="BU518" s="545">
        <f t="shared" ref="BU518" si="337">((AY518-BO518)*AZ518)+((AY518-BP518)*BA518)+AX518</f>
        <v>4.6399999999999997</v>
      </c>
      <c r="BV518" s="546">
        <f t="shared" si="319"/>
        <v>439727.45526731259</v>
      </c>
      <c r="BW518" s="550">
        <f t="shared" ref="BW518" si="338">+BV518/$BV$519</f>
        <v>1.1860868966258741E-3</v>
      </c>
      <c r="BX518" s="545">
        <f t="shared" si="320"/>
        <v>0</v>
      </c>
      <c r="BY518" s="553">
        <f t="shared" si="321"/>
        <v>0</v>
      </c>
      <c r="BZ518" s="471">
        <f t="shared" ref="BZ518" si="339">+BR518+BS518+BU518-AX518-AZ518-BA518-AZ518-BA518-AZ518-BA518-AZ518-BA518</f>
        <v>0</v>
      </c>
      <c r="CA518" s="469">
        <f t="shared" ref="CA518" si="340">+AJ518</f>
        <v>437800.82000000007</v>
      </c>
      <c r="CB518" s="471">
        <f t="shared" ref="CB518" si="341">+BV518+BX518</f>
        <v>439727.45526731259</v>
      </c>
      <c r="CC518" s="471">
        <f t="shared" ref="CC518" si="342">+BY518+BU518-AW518</f>
        <v>1.9999999999999574E-2</v>
      </c>
      <c r="CD518" s="474">
        <f t="shared" ref="CD518" si="343">+(CC518/AW518)*AJ518</f>
        <v>1895.2416450216047</v>
      </c>
      <c r="CE518" s="474">
        <f t="shared" ref="CE518" si="344">+CB518-CA518</f>
        <v>1926.635267312522</v>
      </c>
      <c r="CF518" s="472">
        <f t="shared" ref="CF518" si="345">+CD518-CE518</f>
        <v>-31.393622290917392</v>
      </c>
      <c r="CG518" s="473">
        <f t="shared" ref="CG518" si="346">+BT518/AJ518</f>
        <v>0</v>
      </c>
    </row>
    <row r="519" spans="1:85" ht="15.75" thickBot="1" x14ac:dyDescent="0.3">
      <c r="U519" s="175"/>
      <c r="V519" s="176"/>
      <c r="W519" s="177"/>
      <c r="X519" s="177"/>
      <c r="Y519" s="177"/>
      <c r="Z519" s="178"/>
      <c r="AA519" s="179"/>
      <c r="AB519" s="179"/>
      <c r="AC519" s="179"/>
      <c r="AD519" s="180"/>
      <c r="AE519" s="178"/>
      <c r="AF519" s="179"/>
      <c r="AG519" s="179"/>
      <c r="AH519" s="179"/>
      <c r="AI519" s="180"/>
      <c r="AJ519" s="181"/>
      <c r="AK519" s="182"/>
      <c r="AL519" s="182"/>
      <c r="AM519" s="449">
        <f>SUM(AM5:AM518)</f>
        <v>203952090.32258067</v>
      </c>
      <c r="AN519" s="449">
        <f t="shared" ref="AN519:BM519" si="347">SUM(AN5:AN518)</f>
        <v>68383508.483870968</v>
      </c>
      <c r="AO519" s="449">
        <f t="shared" si="347"/>
        <v>126997943.96774191</v>
      </c>
      <c r="AP519" s="449">
        <f t="shared" si="347"/>
        <v>3851.4100000000003</v>
      </c>
      <c r="AQ519" s="449">
        <f t="shared" si="347"/>
        <v>1311.3300000000011</v>
      </c>
      <c r="AR519" s="449">
        <f t="shared" si="347"/>
        <v>2435.3399999999988</v>
      </c>
      <c r="AS519" s="449">
        <f t="shared" si="347"/>
        <v>7598.0800000000045</v>
      </c>
      <c r="AT519" s="450">
        <f t="shared" si="347"/>
        <v>3581.8200000000056</v>
      </c>
      <c r="AU519" s="450">
        <f t="shared" si="347"/>
        <v>1219.4599999999987</v>
      </c>
      <c r="AV519" s="450">
        <f t="shared" si="347"/>
        <v>2264.889999999999</v>
      </c>
      <c r="AW519" s="451">
        <f t="shared" si="347"/>
        <v>7066.1700000000064</v>
      </c>
      <c r="AX519" s="451">
        <f t="shared" si="347"/>
        <v>3581.8200000000056</v>
      </c>
      <c r="AY519" s="451">
        <f t="shared" si="347"/>
        <v>2056</v>
      </c>
      <c r="AZ519" s="451">
        <f t="shared" si="347"/>
        <v>305.47999999999985</v>
      </c>
      <c r="BA519" s="451">
        <f t="shared" si="347"/>
        <v>566.92999999999984</v>
      </c>
      <c r="BB519" s="182">
        <f t="shared" si="347"/>
        <v>3581.8200000000056</v>
      </c>
      <c r="BC519" s="182">
        <f t="shared" si="347"/>
        <v>2056</v>
      </c>
      <c r="BD519" s="182">
        <f t="shared" si="347"/>
        <v>305.47999999999985</v>
      </c>
      <c r="BE519" s="182">
        <f t="shared" si="347"/>
        <v>566.92999999999984</v>
      </c>
      <c r="BF519" s="182">
        <f t="shared" si="347"/>
        <v>3581.8200000000056</v>
      </c>
      <c r="BG519" s="182">
        <f t="shared" si="347"/>
        <v>2056</v>
      </c>
      <c r="BH519" s="182">
        <f t="shared" si="347"/>
        <v>305.47999999999985</v>
      </c>
      <c r="BI519" s="182">
        <f t="shared" si="347"/>
        <v>566.92999999999984</v>
      </c>
      <c r="BJ519" s="182">
        <f t="shared" si="347"/>
        <v>3581.8200000000056</v>
      </c>
      <c r="BK519" s="182">
        <f t="shared" si="347"/>
        <v>2056</v>
      </c>
      <c r="BL519" s="182">
        <f t="shared" si="347"/>
        <v>305.47999999999985</v>
      </c>
      <c r="BM519" s="182">
        <f t="shared" si="347"/>
        <v>566.92999999999984</v>
      </c>
      <c r="BN519" s="554">
        <f>SUM(BN5:BN518)</f>
        <v>0</v>
      </c>
      <c r="BO519" s="555">
        <f t="shared" ref="BO519:BP519" si="348">SUM(BO5:BO518)</f>
        <v>0</v>
      </c>
      <c r="BP519" s="555">
        <f t="shared" si="348"/>
        <v>0</v>
      </c>
      <c r="BQ519" s="555"/>
      <c r="BR519" s="554"/>
      <c r="BS519" s="555"/>
      <c r="BT519" s="558">
        <f>+SUM(BT5:BT518)</f>
        <v>0</v>
      </c>
      <c r="BU519" s="554"/>
      <c r="BV519" s="556">
        <f>+SUM(BV5:BV518)</f>
        <v>370737975.87531674</v>
      </c>
      <c r="BW519" s="559">
        <f>+SUM(BW5:BW518)</f>
        <v>0.99999999999999978</v>
      </c>
      <c r="BX519" s="556">
        <f>+SUM(BX5:BX518)</f>
        <v>0</v>
      </c>
      <c r="BY519" s="557"/>
    </row>
    <row r="520" spans="1:85" ht="15.75" thickTop="1" x14ac:dyDescent="0.25"/>
    <row r="521" spans="1:85" ht="75" x14ac:dyDescent="0.25">
      <c r="AM521" s="452" t="s">
        <v>1501</v>
      </c>
      <c r="AN521" s="452" t="s">
        <v>1811</v>
      </c>
      <c r="AO521" s="452" t="s">
        <v>1812</v>
      </c>
      <c r="AP521" s="452" t="s">
        <v>1813</v>
      </c>
      <c r="AQ521" s="452" t="s">
        <v>3369</v>
      </c>
      <c r="AR521" s="452" t="s">
        <v>3370</v>
      </c>
      <c r="AS521" s="452" t="s">
        <v>3371</v>
      </c>
      <c r="AT521" s="452" t="s">
        <v>3372</v>
      </c>
      <c r="AU521" s="452" t="s">
        <v>3374</v>
      </c>
      <c r="AV521" s="452" t="s">
        <v>3373</v>
      </c>
      <c r="BA521" s="12" t="s">
        <v>3366</v>
      </c>
      <c r="BN521" s="12">
        <v>514</v>
      </c>
      <c r="BO521" s="12">
        <f>4*514</f>
        <v>2056</v>
      </c>
      <c r="BP521" s="12">
        <f>4*514</f>
        <v>2056</v>
      </c>
    </row>
    <row r="522" spans="1:85" x14ac:dyDescent="0.25">
      <c r="AM522" s="454" t="s">
        <v>1267</v>
      </c>
      <c r="AN522" s="455">
        <f>+SUMIF($AK$4:$AK$518,$AM522,$AS$4:$AS$518)</f>
        <v>634.43999999999983</v>
      </c>
      <c r="AO522" s="455">
        <f>+SUMIF($AK$4:$AK$518,$AM522,$AW$4:$AW$518)</f>
        <v>589.99999999999977</v>
      </c>
      <c r="AP522" s="455">
        <f>+AN522-AO522</f>
        <v>44.440000000000055</v>
      </c>
      <c r="AQ522" s="562">
        <f>+SUMIF(AK:AK,AM522,BY:BY)++SUMIF(AK:AK,AM522,BU:BU)</f>
        <v>590.39999999999986</v>
      </c>
      <c r="AR522" s="563">
        <f>+AO522-AQ522</f>
        <v>-0.40000000000009095</v>
      </c>
      <c r="AS522" s="561">
        <f>(AR522)/AO522</f>
        <v>-6.7796610169506969E-4</v>
      </c>
      <c r="AT522" s="456">
        <v>54327.030754892119</v>
      </c>
      <c r="AU522" s="453">
        <f>+AT522*AR522</f>
        <v>-21730.812301961789</v>
      </c>
      <c r="AV522" s="453">
        <f>+AU522/4</f>
        <v>-5432.7030754904472</v>
      </c>
    </row>
    <row r="523" spans="1:85" x14ac:dyDescent="0.25">
      <c r="AM523" s="454" t="s">
        <v>1298</v>
      </c>
      <c r="AN523" s="455">
        <f t="shared" ref="AN523:AN534" si="349">+SUMIF($AK$4:$AK$518,$AM523,$AS$4:$AS$518)</f>
        <v>637.1099999999999</v>
      </c>
      <c r="AO523" s="455">
        <f t="shared" ref="AO523:AO534" si="350">+SUMIF($AK$4:$AK$518,$AM523,$AW$4:$AW$518)</f>
        <v>592.57999999999993</v>
      </c>
      <c r="AP523" s="455">
        <f t="shared" ref="AP523:AP534" si="351">+AN523-AO523</f>
        <v>44.529999999999973</v>
      </c>
      <c r="AQ523" s="562">
        <f t="shared" ref="AQ523:AQ534" si="352">+SUMIF(AK:AK,AM523,BY:BY)++SUMIF(AK:AK,AM523,BU:BU)</f>
        <v>592.9</v>
      </c>
      <c r="AR523" s="563">
        <f t="shared" ref="AR523:AR534" si="353">+AO523-AQ523</f>
        <v>-0.32000000000005002</v>
      </c>
      <c r="AS523" s="561">
        <f t="shared" ref="AS523:AS534" si="354">(AR523)/AO523</f>
        <v>-5.4001147524393336E-4</v>
      </c>
      <c r="AT523" s="456">
        <v>76450.745475824064</v>
      </c>
      <c r="AU523" s="453">
        <f t="shared" ref="AU523:AU534" si="355">+AT523*AR523</f>
        <v>-24464.238552267525</v>
      </c>
      <c r="AV523" s="453">
        <f t="shared" ref="AV523:AV534" si="356">+AU523/4</f>
        <v>-6116.0596380668812</v>
      </c>
      <c r="BA523" s="533" t="s">
        <v>3367</v>
      </c>
      <c r="BN523" s="489">
        <v>0</v>
      </c>
      <c r="BO523" s="489">
        <f>+BO519/BO521</f>
        <v>0</v>
      </c>
      <c r="BP523" s="489">
        <f>+BP519/BP521</f>
        <v>0</v>
      </c>
      <c r="BQ523" s="489"/>
      <c r="BR523" s="489">
        <f>+(BO519+BP519+BN519)/(BO521+BP521+BN521)</f>
        <v>0</v>
      </c>
    </row>
    <row r="524" spans="1:85" x14ac:dyDescent="0.25">
      <c r="AM524" s="454" t="s">
        <v>1446</v>
      </c>
      <c r="AN524" s="455">
        <f t="shared" si="349"/>
        <v>60.49</v>
      </c>
      <c r="AO524" s="455">
        <f t="shared" si="350"/>
        <v>56.260000000000005</v>
      </c>
      <c r="AP524" s="455">
        <f t="shared" si="351"/>
        <v>4.2299999999999969</v>
      </c>
      <c r="AQ524" s="562">
        <f t="shared" si="352"/>
        <v>56.24</v>
      </c>
      <c r="AR524" s="563">
        <f t="shared" si="353"/>
        <v>2.0000000000003126E-2</v>
      </c>
      <c r="AS524" s="561">
        <f t="shared" si="354"/>
        <v>3.554923569143819E-4</v>
      </c>
      <c r="AT524" s="456">
        <v>10550.097389208941</v>
      </c>
      <c r="AU524" s="453">
        <f t="shared" si="355"/>
        <v>211.00194778421181</v>
      </c>
      <c r="AV524" s="453">
        <f t="shared" si="356"/>
        <v>52.750486946052952</v>
      </c>
      <c r="BA524" s="533" t="s">
        <v>3368</v>
      </c>
      <c r="BN524" s="489">
        <f t="shared" ref="BN524:BP524" si="357">1-BN523</f>
        <v>1</v>
      </c>
      <c r="BO524" s="489">
        <f t="shared" si="357"/>
        <v>1</v>
      </c>
      <c r="BP524" s="489">
        <f t="shared" si="357"/>
        <v>1</v>
      </c>
      <c r="BQ524" s="489"/>
      <c r="BR524" s="489">
        <f>1-BR523</f>
        <v>1</v>
      </c>
    </row>
    <row r="525" spans="1:85" x14ac:dyDescent="0.25">
      <c r="AM525" s="454" t="s">
        <v>1279</v>
      </c>
      <c r="AN525" s="455">
        <f t="shared" si="349"/>
        <v>530.30999999999995</v>
      </c>
      <c r="AO525" s="455">
        <f t="shared" si="350"/>
        <v>493.21999999999997</v>
      </c>
      <c r="AP525" s="455">
        <f t="shared" si="351"/>
        <v>37.089999999999975</v>
      </c>
      <c r="AQ525" s="562">
        <f t="shared" si="352"/>
        <v>493.86000000000007</v>
      </c>
      <c r="AR525" s="563">
        <f t="shared" si="353"/>
        <v>-0.64000000000010004</v>
      </c>
      <c r="AS525" s="561">
        <f t="shared" si="354"/>
        <v>-1.2975953935365559E-3</v>
      </c>
      <c r="AT525" s="456">
        <v>94768.848117955305</v>
      </c>
      <c r="AU525" s="453">
        <f t="shared" si="355"/>
        <v>-60652.062795500875</v>
      </c>
      <c r="AV525" s="453">
        <f t="shared" si="356"/>
        <v>-15163.015698875219</v>
      </c>
    </row>
    <row r="526" spans="1:85" x14ac:dyDescent="0.25">
      <c r="AM526" s="454" t="s">
        <v>1408</v>
      </c>
      <c r="AN526" s="455">
        <f t="shared" si="349"/>
        <v>556.50000000000011</v>
      </c>
      <c r="AO526" s="455">
        <f t="shared" si="350"/>
        <v>517.51999999999987</v>
      </c>
      <c r="AP526" s="455">
        <f t="shared" si="351"/>
        <v>38.980000000000246</v>
      </c>
      <c r="AQ526" s="562">
        <f t="shared" si="352"/>
        <v>517.94000000000005</v>
      </c>
      <c r="AR526" s="563">
        <f t="shared" si="353"/>
        <v>-0.42000000000018645</v>
      </c>
      <c r="AS526" s="561">
        <f t="shared" si="354"/>
        <v>-8.1156283815154301E-4</v>
      </c>
      <c r="AT526" s="456">
        <v>35334.891869185936</v>
      </c>
      <c r="AU526" s="453">
        <f t="shared" si="355"/>
        <v>-14840.654585064682</v>
      </c>
      <c r="AV526" s="453">
        <f t="shared" si="356"/>
        <v>-3710.1636462661704</v>
      </c>
    </row>
    <row r="527" spans="1:85" x14ac:dyDescent="0.25">
      <c r="AM527" s="454" t="s">
        <v>1277</v>
      </c>
      <c r="AN527" s="455">
        <f t="shared" si="349"/>
        <v>561.53000000000009</v>
      </c>
      <c r="AO527" s="455">
        <f t="shared" si="350"/>
        <v>522.24000000000012</v>
      </c>
      <c r="AP527" s="455">
        <f t="shared" si="351"/>
        <v>39.289999999999964</v>
      </c>
      <c r="AQ527" s="562">
        <f t="shared" si="352"/>
        <v>522.44000000000005</v>
      </c>
      <c r="AR527" s="563">
        <f t="shared" si="353"/>
        <v>-0.19999999999993179</v>
      </c>
      <c r="AS527" s="561">
        <f t="shared" si="354"/>
        <v>-3.829656862743791E-4</v>
      </c>
      <c r="AT527" s="456">
        <v>25877.505779128696</v>
      </c>
      <c r="AU527" s="453">
        <f t="shared" si="355"/>
        <v>-5175.5011558239739</v>
      </c>
      <c r="AV527" s="453">
        <f t="shared" si="356"/>
        <v>-1293.8752889559935</v>
      </c>
    </row>
    <row r="528" spans="1:85" x14ac:dyDescent="0.25">
      <c r="AM528" s="454" t="s">
        <v>1272</v>
      </c>
      <c r="AN528" s="455">
        <f t="shared" si="349"/>
        <v>708.71</v>
      </c>
      <c r="AO528" s="455">
        <f t="shared" si="350"/>
        <v>659.05999999999983</v>
      </c>
      <c r="AP528" s="455">
        <f t="shared" si="351"/>
        <v>49.650000000000205</v>
      </c>
      <c r="AQ528" s="562">
        <f t="shared" si="352"/>
        <v>659.30000000000007</v>
      </c>
      <c r="AR528" s="563">
        <f t="shared" si="353"/>
        <v>-0.24000000000023647</v>
      </c>
      <c r="AS528" s="561">
        <f t="shared" si="354"/>
        <v>-3.6415500864904032E-4</v>
      </c>
      <c r="AT528" s="456">
        <v>21750.938535286037</v>
      </c>
      <c r="AU528" s="453">
        <f t="shared" si="355"/>
        <v>-5220.2252484737919</v>
      </c>
      <c r="AV528" s="453">
        <f t="shared" si="356"/>
        <v>-1305.056312118448</v>
      </c>
    </row>
    <row r="529" spans="39:48" x14ac:dyDescent="0.25">
      <c r="AM529" s="454" t="s">
        <v>1274</v>
      </c>
      <c r="AN529" s="455">
        <f t="shared" si="349"/>
        <v>581.67000000000007</v>
      </c>
      <c r="AO529" s="455">
        <f t="shared" si="350"/>
        <v>540.92000000000007</v>
      </c>
      <c r="AP529" s="455">
        <f t="shared" si="351"/>
        <v>40.75</v>
      </c>
      <c r="AQ529" s="562">
        <f t="shared" si="352"/>
        <v>541.54999999999984</v>
      </c>
      <c r="AR529" s="563">
        <f t="shared" si="353"/>
        <v>-0.62999999999976808</v>
      </c>
      <c r="AS529" s="561">
        <f t="shared" si="354"/>
        <v>-1.1646823929597132E-3</v>
      </c>
      <c r="AT529" s="456">
        <v>58134.265874579767</v>
      </c>
      <c r="AU529" s="453">
        <f t="shared" si="355"/>
        <v>-36624.587500971771</v>
      </c>
      <c r="AV529" s="453">
        <f t="shared" si="356"/>
        <v>-9156.1468752429428</v>
      </c>
    </row>
    <row r="530" spans="39:48" x14ac:dyDescent="0.25">
      <c r="AM530" s="454" t="s">
        <v>1296</v>
      </c>
      <c r="AN530" s="455">
        <f t="shared" si="349"/>
        <v>561.75000000000011</v>
      </c>
      <c r="AO530" s="455">
        <f t="shared" si="350"/>
        <v>522.39999999999986</v>
      </c>
      <c r="AP530" s="455">
        <f t="shared" si="351"/>
        <v>39.35000000000025</v>
      </c>
      <c r="AQ530" s="562">
        <f t="shared" si="352"/>
        <v>522.90999999999985</v>
      </c>
      <c r="AR530" s="563">
        <f t="shared" si="353"/>
        <v>-0.50999999999999091</v>
      </c>
      <c r="AS530" s="561">
        <f t="shared" si="354"/>
        <v>-9.7626339969370413E-4</v>
      </c>
      <c r="AT530" s="456">
        <v>78350.213597275724</v>
      </c>
      <c r="AU530" s="453">
        <f t="shared" si="355"/>
        <v>-39958.608934609903</v>
      </c>
      <c r="AV530" s="453">
        <f t="shared" si="356"/>
        <v>-9989.6522336524758</v>
      </c>
    </row>
    <row r="531" spans="39:48" x14ac:dyDescent="0.25">
      <c r="AM531" s="454" t="s">
        <v>1258</v>
      </c>
      <c r="AN531" s="455">
        <f t="shared" si="349"/>
        <v>835.12999999999988</v>
      </c>
      <c r="AO531" s="455">
        <f t="shared" si="350"/>
        <v>776.68000000000006</v>
      </c>
      <c r="AP531" s="455">
        <f t="shared" si="351"/>
        <v>58.449999999999818</v>
      </c>
      <c r="AQ531" s="562">
        <f t="shared" si="352"/>
        <v>772.375</v>
      </c>
      <c r="AR531" s="563">
        <f t="shared" si="353"/>
        <v>4.3050000000000637</v>
      </c>
      <c r="AS531" s="561">
        <f t="shared" si="354"/>
        <v>5.5428232991709108E-3</v>
      </c>
      <c r="AT531" s="456">
        <v>61126.054988709904</v>
      </c>
      <c r="AU531" s="453">
        <f t="shared" si="355"/>
        <v>263147.66672640003</v>
      </c>
      <c r="AV531" s="453">
        <f t="shared" si="356"/>
        <v>65786.916681600007</v>
      </c>
    </row>
    <row r="532" spans="39:48" x14ac:dyDescent="0.25">
      <c r="AM532" s="454" t="s">
        <v>1286</v>
      </c>
      <c r="AN532" s="455">
        <f t="shared" si="349"/>
        <v>580.67000000000007</v>
      </c>
      <c r="AO532" s="455">
        <f t="shared" si="350"/>
        <v>540.04</v>
      </c>
      <c r="AP532" s="455">
        <f t="shared" si="351"/>
        <v>40.630000000000109</v>
      </c>
      <c r="AQ532" s="562">
        <f t="shared" si="352"/>
        <v>525.03166666666664</v>
      </c>
      <c r="AR532" s="563">
        <f t="shared" si="353"/>
        <v>15.008333333333326</v>
      </c>
      <c r="AS532" s="561">
        <f t="shared" si="354"/>
        <v>2.7791151272745215E-2</v>
      </c>
      <c r="AT532" s="456">
        <v>25579.847310249148</v>
      </c>
      <c r="AU532" s="453">
        <f t="shared" si="355"/>
        <v>383910.87504798907</v>
      </c>
      <c r="AV532" s="453">
        <f t="shared" si="356"/>
        <v>95977.718761997268</v>
      </c>
    </row>
    <row r="533" spans="39:48" x14ac:dyDescent="0.25">
      <c r="AM533" s="454" t="s">
        <v>1293</v>
      </c>
      <c r="AN533" s="455">
        <f t="shared" si="349"/>
        <v>613.7800000000002</v>
      </c>
      <c r="AO533" s="455">
        <f t="shared" si="350"/>
        <v>570.82999999999993</v>
      </c>
      <c r="AP533" s="455">
        <f t="shared" si="351"/>
        <v>42.950000000000273</v>
      </c>
      <c r="AQ533" s="562">
        <f t="shared" si="352"/>
        <v>571.39000000000033</v>
      </c>
      <c r="AR533" s="563">
        <f t="shared" si="353"/>
        <v>-0.56000000000040018</v>
      </c>
      <c r="AS533" s="561">
        <f t="shared" si="354"/>
        <v>-9.8102762643939578E-4</v>
      </c>
      <c r="AT533" s="456">
        <v>69468.557902662476</v>
      </c>
      <c r="AU533" s="453">
        <f t="shared" si="355"/>
        <v>-38902.392425518789</v>
      </c>
      <c r="AV533" s="453">
        <f t="shared" si="356"/>
        <v>-9725.5981063796971</v>
      </c>
    </row>
    <row r="534" spans="39:48" x14ac:dyDescent="0.25">
      <c r="AM534" s="454" t="s">
        <v>1297</v>
      </c>
      <c r="AN534" s="455">
        <f t="shared" si="349"/>
        <v>735.99</v>
      </c>
      <c r="AO534" s="455">
        <f t="shared" si="350"/>
        <v>684.42</v>
      </c>
      <c r="AP534" s="455">
        <f t="shared" si="351"/>
        <v>51.57000000000005</v>
      </c>
      <c r="AQ534" s="562">
        <f t="shared" si="352"/>
        <v>678.35666666666646</v>
      </c>
      <c r="AR534" s="563">
        <f t="shared" si="353"/>
        <v>6.0633333333335031</v>
      </c>
      <c r="AS534" s="561">
        <f t="shared" si="354"/>
        <v>8.8590826295746813E-3</v>
      </c>
      <c r="AT534" s="456">
        <v>39786.959998239028</v>
      </c>
      <c r="AU534" s="453">
        <f t="shared" si="355"/>
        <v>241241.60078932939</v>
      </c>
      <c r="AV534" s="453">
        <f t="shared" si="356"/>
        <v>60310.400197332347</v>
      </c>
    </row>
    <row r="535" spans="39:48" x14ac:dyDescent="0.25">
      <c r="AM535" s="457" t="s">
        <v>1502</v>
      </c>
      <c r="AN535" s="458">
        <f>SUM(AN522:AN534)</f>
        <v>7598.08</v>
      </c>
      <c r="AO535" s="458">
        <f>SUM(AO522:AO534)</f>
        <v>7066.17</v>
      </c>
      <c r="AP535" s="458">
        <f>SUM(AP522:AP534)</f>
        <v>531.91000000000088</v>
      </c>
      <c r="AQ535" s="564">
        <f t="shared" ref="AQ535:AV535" si="358">SUM(AQ522:AQ534)</f>
        <v>7044.6933333333336</v>
      </c>
      <c r="AR535" s="566">
        <f t="shared" si="358"/>
        <v>21.476666666666141</v>
      </c>
      <c r="AS535" s="565">
        <f t="shared" si="358"/>
        <v>3.5352319635761853E-2</v>
      </c>
      <c r="AT535" s="564">
        <f t="shared" si="358"/>
        <v>651505.95759319724</v>
      </c>
      <c r="AU535" s="564">
        <f t="shared" si="358"/>
        <v>640942.06101130962</v>
      </c>
      <c r="AV535" s="564">
        <f t="shared" si="358"/>
        <v>160235.5152528274</v>
      </c>
    </row>
  </sheetData>
  <autoFilter ref="A4:CG519" xr:uid="{00000000-0009-0000-0000-000005000000}"/>
  <mergeCells count="11">
    <mergeCell ref="BJ3:BM3"/>
    <mergeCell ref="AM3:AS3"/>
    <mergeCell ref="AT3:AW3"/>
    <mergeCell ref="AX3:BA3"/>
    <mergeCell ref="BB3:BE3"/>
    <mergeCell ref="BF3:BI3"/>
    <mergeCell ref="O2:T3"/>
    <mergeCell ref="Z2:AD2"/>
    <mergeCell ref="AE2:AI2"/>
    <mergeCell ref="Z3:AD3"/>
    <mergeCell ref="AE3:AI3"/>
  </mergeCells>
  <conditionalFormatting sqref="N5:N515">
    <cfRule type="cellIs" dxfId="1" priority="2" operator="greaterThanOrEqual">
      <formula>0.7789</formula>
    </cfRule>
  </conditionalFormatting>
  <conditionalFormatting sqref="N516:N518">
    <cfRule type="cellIs" dxfId="0" priority="1" operator="greaterThanOrEqual">
      <formula>0.7789</formula>
    </cfRule>
  </conditionalFormatting>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2:AT15865"/>
  <sheetViews>
    <sheetView workbookViewId="0">
      <pane xSplit="1" ySplit="3" topLeftCell="B4" activePane="bottomRight" state="frozen"/>
      <selection activeCell="CP491" sqref="CP491"/>
      <selection pane="topRight" activeCell="CP491" sqref="CP491"/>
      <selection pane="bottomLeft" activeCell="CP491" sqref="CP491"/>
      <selection pane="bottomRight" activeCell="E12" sqref="E12"/>
    </sheetView>
  </sheetViews>
  <sheetFormatPr defaultColWidth="22" defaultRowHeight="15" customHeight="1" x14ac:dyDescent="0.2"/>
  <cols>
    <col min="1" max="1" width="7.85546875" bestFit="1" customWidth="1"/>
    <col min="2" max="2" width="14.5703125" bestFit="1" customWidth="1"/>
    <col min="3" max="3" width="10.28515625" bestFit="1" customWidth="1"/>
    <col min="4" max="4" width="8.7109375" bestFit="1" customWidth="1"/>
    <col min="5" max="5" width="21.85546875" bestFit="1" customWidth="1"/>
    <col min="6" max="6" width="12.28515625" bestFit="1" customWidth="1"/>
    <col min="7" max="8" width="12.28515625" customWidth="1"/>
    <col min="9" max="9" width="10.140625" bestFit="1" customWidth="1"/>
    <col min="10" max="10" width="14.42578125" bestFit="1" customWidth="1"/>
    <col min="12" max="22" width="7" customWidth="1"/>
    <col min="23" max="23" width="11.7109375" customWidth="1"/>
    <col min="24" max="25" width="12.28515625" customWidth="1"/>
    <col min="26" max="30" width="9.7109375" customWidth="1"/>
    <col min="31" max="32" width="11.28515625" customWidth="1"/>
    <col min="33" max="34" width="12.28515625" customWidth="1"/>
    <col min="35" max="35" width="9" customWidth="1"/>
    <col min="36" max="40" width="9.7109375" customWidth="1"/>
    <col min="41" max="41" width="11.28515625" customWidth="1"/>
    <col min="42" max="42" width="9.7109375" customWidth="1"/>
    <col min="43" max="44" width="12.28515625" customWidth="1"/>
    <col min="45" max="45" width="9" customWidth="1"/>
    <col min="46" max="46" width="8.7109375" customWidth="1"/>
    <col min="47" max="51" width="9.7109375" customWidth="1"/>
    <col min="52" max="53" width="11.28515625" customWidth="1"/>
    <col min="54" max="55" width="12.28515625" customWidth="1"/>
    <col min="56" max="56" width="9" customWidth="1"/>
    <col min="57" max="59" width="8.7109375" customWidth="1"/>
    <col min="60" max="63" width="9.7109375" customWidth="1"/>
    <col min="64" max="65" width="11.28515625" customWidth="1"/>
    <col min="66" max="67" width="12.28515625" customWidth="1"/>
    <col min="68" max="68" width="9" customWidth="1"/>
    <col min="69" max="72" width="8.7109375" customWidth="1"/>
    <col min="73" max="76" width="9.7109375" customWidth="1"/>
    <col min="77" max="78" width="11.28515625" customWidth="1"/>
    <col min="79" max="80" width="12.28515625" customWidth="1"/>
    <col min="81" max="81" width="9" customWidth="1"/>
    <col min="82" max="85" width="8.7109375" customWidth="1"/>
    <col min="86" max="89" width="9.7109375" customWidth="1"/>
    <col min="90" max="92" width="11.28515625" customWidth="1"/>
    <col min="93" max="93" width="12.140625" customWidth="1"/>
    <col min="94" max="94" width="9" customWidth="1"/>
    <col min="95" max="100" width="8.7109375" customWidth="1"/>
    <col min="101" max="103" width="9.7109375" customWidth="1"/>
    <col min="104" max="105" width="11.28515625" customWidth="1"/>
    <col min="106" max="106" width="12.140625" customWidth="1"/>
    <col min="107" max="107" width="13.42578125" customWidth="1"/>
  </cols>
  <sheetData>
    <row r="2" spans="1:46" ht="15" customHeight="1" x14ac:dyDescent="0.2">
      <c r="K2" s="184"/>
    </row>
    <row r="3" spans="1:46" s="186" customFormat="1" ht="45.75" customHeight="1" x14ac:dyDescent="0.2">
      <c r="A3" s="185" t="s">
        <v>1503</v>
      </c>
      <c r="B3" s="185" t="s">
        <v>1638</v>
      </c>
      <c r="C3" s="185" t="s">
        <v>1640</v>
      </c>
      <c r="D3" s="185" t="s">
        <v>1642</v>
      </c>
      <c r="E3" s="185" t="s">
        <v>1644</v>
      </c>
      <c r="F3" s="185" t="s">
        <v>1646</v>
      </c>
      <c r="G3" s="185" t="s">
        <v>1224</v>
      </c>
      <c r="H3" s="185" t="s">
        <v>1648</v>
      </c>
      <c r="I3" s="185" t="s">
        <v>18</v>
      </c>
      <c r="L3"/>
      <c r="M3"/>
      <c r="N3"/>
      <c r="O3"/>
      <c r="P3"/>
      <c r="Q3"/>
      <c r="R3"/>
      <c r="S3"/>
      <c r="T3"/>
      <c r="U3"/>
      <c r="V3"/>
      <c r="W3"/>
    </row>
    <row r="4" spans="1:46" ht="15" customHeight="1" x14ac:dyDescent="0.25">
      <c r="A4" s="187"/>
      <c r="B4" s="192">
        <v>4</v>
      </c>
      <c r="C4" s="421">
        <v>201709</v>
      </c>
      <c r="D4" s="421">
        <v>201709</v>
      </c>
      <c r="E4" t="s">
        <v>1504</v>
      </c>
      <c r="F4" s="192">
        <v>47</v>
      </c>
      <c r="G4" t="s">
        <v>1267</v>
      </c>
      <c r="H4" s="192">
        <v>120</v>
      </c>
      <c r="I4" s="192">
        <v>260</v>
      </c>
      <c r="J4" s="188"/>
    </row>
    <row r="5" spans="1:46" ht="15" customHeight="1" x14ac:dyDescent="0.25">
      <c r="A5" s="187"/>
      <c r="B5" s="192">
        <v>4</v>
      </c>
      <c r="C5" s="192">
        <v>201709</v>
      </c>
      <c r="D5" s="192">
        <v>201709</v>
      </c>
      <c r="E5" t="s">
        <v>1504</v>
      </c>
      <c r="F5" s="192">
        <v>47</v>
      </c>
      <c r="G5" t="s">
        <v>1267</v>
      </c>
      <c r="H5" s="192">
        <v>121</v>
      </c>
      <c r="I5" s="192">
        <v>1257</v>
      </c>
      <c r="J5" s="188"/>
    </row>
    <row r="6" spans="1:46" ht="15" customHeight="1" x14ac:dyDescent="0.25">
      <c r="A6" s="187"/>
      <c r="B6" s="192">
        <v>4</v>
      </c>
      <c r="C6" s="192">
        <v>201709</v>
      </c>
      <c r="D6" s="192">
        <v>201709</v>
      </c>
      <c r="E6" t="s">
        <v>1504</v>
      </c>
      <c r="F6" t="s">
        <v>1765</v>
      </c>
      <c r="G6" t="s">
        <v>1267</v>
      </c>
      <c r="H6" s="192">
        <v>126</v>
      </c>
      <c r="I6" s="192">
        <v>329</v>
      </c>
      <c r="J6" s="188"/>
    </row>
    <row r="7" spans="1:46" ht="15" customHeight="1" x14ac:dyDescent="0.25">
      <c r="A7" s="187"/>
      <c r="B7" s="192">
        <v>4</v>
      </c>
      <c r="C7" s="192">
        <v>201709</v>
      </c>
      <c r="D7" s="192">
        <v>201709</v>
      </c>
      <c r="E7" t="s">
        <v>1504</v>
      </c>
      <c r="F7" t="s">
        <v>1788</v>
      </c>
      <c r="G7" t="s">
        <v>1272</v>
      </c>
      <c r="H7" s="192">
        <v>120</v>
      </c>
      <c r="I7" s="192">
        <v>85</v>
      </c>
      <c r="J7" s="188"/>
    </row>
    <row r="8" spans="1:46" ht="15" customHeight="1" x14ac:dyDescent="0.25">
      <c r="A8" s="187"/>
      <c r="B8" s="192">
        <v>4</v>
      </c>
      <c r="C8" s="192">
        <v>201709</v>
      </c>
      <c r="D8" s="192">
        <v>201709</v>
      </c>
      <c r="E8" t="s">
        <v>1504</v>
      </c>
      <c r="F8" t="s">
        <v>1788</v>
      </c>
      <c r="G8" t="s">
        <v>1272</v>
      </c>
      <c r="H8">
        <v>121</v>
      </c>
      <c r="I8" s="192">
        <v>599</v>
      </c>
      <c r="J8" s="218"/>
    </row>
    <row r="9" spans="1:46" ht="15" customHeight="1" x14ac:dyDescent="0.25">
      <c r="A9" s="187"/>
      <c r="B9" s="192">
        <v>4</v>
      </c>
      <c r="C9" s="192">
        <v>201709</v>
      </c>
      <c r="D9" s="192">
        <v>201709</v>
      </c>
      <c r="E9" t="s">
        <v>1504</v>
      </c>
      <c r="F9" s="192">
        <v>86</v>
      </c>
      <c r="G9" t="s">
        <v>1286</v>
      </c>
      <c r="H9" s="192">
        <v>120</v>
      </c>
      <c r="I9" s="192">
        <v>86</v>
      </c>
      <c r="J9" s="188"/>
      <c r="K9" s="840" t="s">
        <v>1676</v>
      </c>
      <c r="L9" s="841"/>
      <c r="M9" s="841"/>
      <c r="N9" s="841"/>
      <c r="O9" s="841"/>
      <c r="P9" s="841"/>
      <c r="Q9" s="841"/>
      <c r="R9" s="841"/>
      <c r="S9" s="841"/>
      <c r="T9" s="841"/>
      <c r="U9" s="841"/>
      <c r="V9" s="841"/>
      <c r="W9" s="841"/>
      <c r="X9" s="841"/>
      <c r="Y9" s="841"/>
      <c r="Z9" s="841"/>
      <c r="AA9" s="841"/>
      <c r="AB9" s="841"/>
      <c r="AC9" s="841"/>
      <c r="AD9" s="841"/>
      <c r="AE9" s="842"/>
    </row>
    <row r="10" spans="1:46" ht="15" customHeight="1" x14ac:dyDescent="0.25">
      <c r="A10" s="187"/>
      <c r="B10" s="192">
        <v>4</v>
      </c>
      <c r="C10" s="192">
        <v>201709</v>
      </c>
      <c r="D10" s="192">
        <v>201709</v>
      </c>
      <c r="E10" t="s">
        <v>1504</v>
      </c>
      <c r="F10" s="192">
        <v>86</v>
      </c>
      <c r="G10" t="s">
        <v>1286</v>
      </c>
      <c r="H10" s="192">
        <v>121</v>
      </c>
      <c r="I10" s="192">
        <v>854</v>
      </c>
      <c r="J10" s="188"/>
      <c r="K10" s="191" t="s">
        <v>1501</v>
      </c>
      <c r="L10" s="191">
        <v>201709</v>
      </c>
      <c r="M10" s="191">
        <v>201710</v>
      </c>
      <c r="N10" s="191">
        <v>201711</v>
      </c>
      <c r="O10" s="191">
        <v>201712</v>
      </c>
      <c r="P10" s="191">
        <v>201801</v>
      </c>
      <c r="Q10" s="191">
        <v>201802</v>
      </c>
      <c r="R10" s="191">
        <v>201803</v>
      </c>
      <c r="S10" s="191">
        <v>201804</v>
      </c>
      <c r="T10" s="191">
        <v>201805</v>
      </c>
      <c r="U10" s="191">
        <v>201806</v>
      </c>
      <c r="V10" s="191">
        <v>201807</v>
      </c>
      <c r="W10" s="191">
        <v>201808</v>
      </c>
      <c r="X10" s="191">
        <v>201809</v>
      </c>
      <c r="Y10" s="191">
        <v>201810</v>
      </c>
      <c r="Z10" s="191">
        <v>201811</v>
      </c>
      <c r="AA10" s="191">
        <v>201812</v>
      </c>
      <c r="AB10" s="191">
        <v>201901</v>
      </c>
      <c r="AC10" s="191">
        <v>201902</v>
      </c>
      <c r="AD10" s="191">
        <v>201903</v>
      </c>
      <c r="AE10" s="191">
        <v>201904</v>
      </c>
      <c r="AF10" s="191">
        <v>201905</v>
      </c>
      <c r="AG10" s="191">
        <v>201906</v>
      </c>
      <c r="AH10" s="191">
        <v>201907</v>
      </c>
      <c r="AI10" s="191">
        <v>201908</v>
      </c>
      <c r="AJ10" s="191">
        <v>201909</v>
      </c>
      <c r="AK10" s="191">
        <v>201910</v>
      </c>
      <c r="AL10" s="191">
        <v>201911</v>
      </c>
      <c r="AM10" s="191">
        <v>201912</v>
      </c>
      <c r="AN10" s="217">
        <v>202001</v>
      </c>
      <c r="AO10" s="217">
        <v>202002</v>
      </c>
      <c r="AP10" s="217">
        <v>202003</v>
      </c>
      <c r="AQ10" s="217">
        <v>202004</v>
      </c>
      <c r="AR10" s="217">
        <v>202005</v>
      </c>
      <c r="AS10" s="217">
        <v>202006</v>
      </c>
      <c r="AT10" s="217">
        <v>202007</v>
      </c>
    </row>
    <row r="11" spans="1:46" ht="15" customHeight="1" x14ac:dyDescent="0.25">
      <c r="A11" s="187"/>
      <c r="B11" s="192">
        <v>4</v>
      </c>
      <c r="C11" s="192">
        <v>201709</v>
      </c>
      <c r="D11" s="192">
        <v>201709</v>
      </c>
      <c r="E11" t="s">
        <v>1504</v>
      </c>
      <c r="F11" t="s">
        <v>1769</v>
      </c>
      <c r="G11" t="s">
        <v>1298</v>
      </c>
      <c r="H11" s="192">
        <v>120</v>
      </c>
      <c r="I11" s="192">
        <v>298</v>
      </c>
      <c r="J11" s="188"/>
      <c r="K11" s="189">
        <v>201709</v>
      </c>
      <c r="L11" s="192">
        <f>+IF('QIPP Scorecard'!$D$5="All MCOs in Providers SDA",+SUMIFS('Member Months'!$I:$I,'Member Months'!$C:$C,L$10,'Member Months'!$D:$D,$K11,'Member Months'!$G:$G,'QIPP Scorecard'!$D$6),SUMIFS('Member Months'!$I:$I,'Member Months'!$C:$C,L$10,'Member Months'!$D:$D,$K11,'Member Months'!$E:$E,'QIPP Scorecard'!$D$5,'Member Months'!$G:$G,'QIPP Scorecard'!$D$6))</f>
        <v>4725</v>
      </c>
      <c r="M11" s="192">
        <f>+IF('QIPP Scorecard'!$D$5="All MCOs in Providers SDA",+SUMIFS('Member Months'!$I:$I,'Member Months'!$C:$C,M$10,'Member Months'!$D:$D,$K11,'Member Months'!$G:$G,'QIPP Scorecard'!$D$6),SUMIFS('Member Months'!$I:$I,'Member Months'!$C:$C,M$10,'Member Months'!$D:$D,$K11,'Member Months'!$E:$E,'QIPP Scorecard'!$D$5,'Member Months'!$G:$G,'QIPP Scorecard'!$D$6))</f>
        <v>109</v>
      </c>
      <c r="N11" s="192">
        <f>+IF('QIPP Scorecard'!$D$5="All MCOs in Providers SDA",+SUMIFS('Member Months'!$I:$I,'Member Months'!$C:$C,N$10,'Member Months'!$D:$D,$K11,'Member Months'!$G:$G,'QIPP Scorecard'!$D$6),SUMIFS('Member Months'!$I:$I,'Member Months'!$C:$C,N$10,'Member Months'!$D:$D,$K11,'Member Months'!$E:$E,'QIPP Scorecard'!$D$5,'Member Months'!$G:$G,'QIPP Scorecard'!$D$6))</f>
        <v>186</v>
      </c>
      <c r="O11" s="192">
        <f>+IF('QIPP Scorecard'!$D$5="All MCOs in Providers SDA",+SUMIFS('Member Months'!$I:$I,'Member Months'!$C:$C,O$10,'Member Months'!$D:$D,$K11,'Member Months'!$G:$G,'QIPP Scorecard'!$D$6),SUMIFS('Member Months'!$I:$I,'Member Months'!$C:$C,O$10,'Member Months'!$D:$D,$K11,'Member Months'!$E:$E,'QIPP Scorecard'!$D$5,'Member Months'!$G:$G,'QIPP Scorecard'!$D$6))</f>
        <v>48</v>
      </c>
      <c r="P11" s="192">
        <f>+IF('QIPP Scorecard'!$D$5="All MCOs in Providers SDA",+SUMIFS('Member Months'!$I:$I,'Member Months'!$C:$C,P$10,'Member Months'!$D:$D,$K11,'Member Months'!$G:$G,'QIPP Scorecard'!$D$6),SUMIFS('Member Months'!$I:$I,'Member Months'!$C:$C,P$10,'Member Months'!$D:$D,$K11,'Member Months'!$E:$E,'QIPP Scorecard'!$D$5,'Member Months'!$G:$G,'QIPP Scorecard'!$D$6))</f>
        <v>20</v>
      </c>
      <c r="Q11" s="192">
        <f>+IF('QIPP Scorecard'!$D$5="All MCOs in Providers SDA",+SUMIFS('Member Months'!$I:$I,'Member Months'!$C:$C,Q$10,'Member Months'!$D:$D,$K11,'Member Months'!$G:$G,'QIPP Scorecard'!$D$6),SUMIFS('Member Months'!$I:$I,'Member Months'!$C:$C,Q$10,'Member Months'!$D:$D,$K11,'Member Months'!$E:$E,'QIPP Scorecard'!$D$5,'Member Months'!$G:$G,'QIPP Scorecard'!$D$6))</f>
        <v>0</v>
      </c>
      <c r="R11" s="192">
        <f>+IF('QIPP Scorecard'!$D$5="All MCOs in Providers SDA",+SUMIFS('Member Months'!$I:$I,'Member Months'!$C:$C,R$10,'Member Months'!$D:$D,$K11,'Member Months'!$G:$G,'QIPP Scorecard'!$D$6),SUMIFS('Member Months'!$I:$I,'Member Months'!$C:$C,R$10,'Member Months'!$D:$D,$K11,'Member Months'!$E:$E,'QIPP Scorecard'!$D$5,'Member Months'!$G:$G,'QIPP Scorecard'!$D$6))</f>
        <v>0</v>
      </c>
      <c r="S11" s="192">
        <f>+IF('QIPP Scorecard'!$D$5="All MCOs in Providers SDA",+SUMIFS('Member Months'!$I:$I,'Member Months'!$C:$C,S$10,'Member Months'!$D:$D,$K11,'Member Months'!$G:$G,'QIPP Scorecard'!$D$6),SUMIFS('Member Months'!$I:$I,'Member Months'!$C:$C,S$10,'Member Months'!$D:$D,$K11,'Member Months'!$E:$E,'QIPP Scorecard'!$D$5,'Member Months'!$G:$G,'QIPP Scorecard'!$D$6))</f>
        <v>0</v>
      </c>
      <c r="T11" s="192">
        <f>+IF('QIPP Scorecard'!$D$5="All MCOs in Providers SDA",+SUMIFS('Member Months'!$I:$I,'Member Months'!$C:$C,T$10,'Member Months'!$D:$D,$K11,'Member Months'!$G:$G,'QIPP Scorecard'!$D$6),SUMIFS('Member Months'!$I:$I,'Member Months'!$C:$C,T$10,'Member Months'!$D:$D,$K11,'Member Months'!$E:$E,'QIPP Scorecard'!$D$5,'Member Months'!$G:$G,'QIPP Scorecard'!$D$6))</f>
        <v>0</v>
      </c>
      <c r="U11" s="192">
        <f>+IF('QIPP Scorecard'!$D$5="All MCOs in Providers SDA",+SUMIFS('Member Months'!$I:$I,'Member Months'!$C:$C,U$10,'Member Months'!$D:$D,$K11,'Member Months'!$G:$G,'QIPP Scorecard'!$D$6),SUMIFS('Member Months'!$I:$I,'Member Months'!$C:$C,U$10,'Member Months'!$D:$D,$K11,'Member Months'!$E:$E,'QIPP Scorecard'!$D$5,'Member Months'!$G:$G,'QIPP Scorecard'!$D$6))</f>
        <v>0</v>
      </c>
      <c r="V11" s="192">
        <f>+IF('QIPP Scorecard'!$D$5="All MCOs in Providers SDA",+SUMIFS('Member Months'!$I:$I,'Member Months'!$C:$C,V$10,'Member Months'!$D:$D,$K11,'Member Months'!$G:$G,'QIPP Scorecard'!$D$6),SUMIFS('Member Months'!$I:$I,'Member Months'!$C:$C,V$10,'Member Months'!$D:$D,$K11,'Member Months'!$E:$E,'QIPP Scorecard'!$D$5,'Member Months'!$G:$G,'QIPP Scorecard'!$D$6))</f>
        <v>0</v>
      </c>
      <c r="W11" s="192">
        <f>+IF('QIPP Scorecard'!$D$5="All MCOs in Providers SDA",+SUMIFS('Member Months'!$I:$I,'Member Months'!$C:$C,W$10,'Member Months'!$D:$D,$K11,'Member Months'!$G:$G,'QIPP Scorecard'!$D$6),SUMIFS('Member Months'!$I:$I,'Member Months'!$C:$C,W$10,'Member Months'!$D:$D,$K11,'Member Months'!$E:$E,'QIPP Scorecard'!$D$5,'Member Months'!$G:$G,'QIPP Scorecard'!$D$6))</f>
        <v>0</v>
      </c>
      <c r="X11" s="192">
        <f>+IF('QIPP Scorecard'!$D$5="All MCOs in Providers SDA",+SUMIFS('Member Months'!$I:$I,'Member Months'!$C:$C,X$10,'Member Months'!$D:$D,$K11,'Member Months'!$G:$G,'QIPP Scorecard'!$D$6),SUMIFS('Member Months'!$I:$I,'Member Months'!$C:$C,X$10,'Member Months'!$D:$D,$K11,'Member Months'!$E:$E,'QIPP Scorecard'!$D$5,'Member Months'!$G:$G,'QIPP Scorecard'!$D$6))</f>
        <v>0</v>
      </c>
      <c r="Y11" s="192">
        <f>+IF('QIPP Scorecard'!$D$5="All MCOs in Providers SDA",+SUMIFS('Member Months'!$I:$I,'Member Months'!$C:$C,Y$10,'Member Months'!$D:$D,$K11,'Member Months'!$G:$G,'QIPP Scorecard'!$D$6),SUMIFS('Member Months'!$I:$I,'Member Months'!$C:$C,Y$10,'Member Months'!$D:$D,$K11,'Member Months'!$E:$E,'QIPP Scorecard'!$D$5,'Member Months'!$G:$G,'QIPP Scorecard'!$D$6))</f>
        <v>0</v>
      </c>
      <c r="Z11" s="192">
        <f>+IF('QIPP Scorecard'!$D$5="All MCOs in Providers SDA",+SUMIFS('Member Months'!$I:$I,'Member Months'!$C:$C,Z$10,'Member Months'!$D:$D,$K11,'Member Months'!$G:$G,'QIPP Scorecard'!$D$6),SUMIFS('Member Months'!$I:$I,'Member Months'!$C:$C,Z$10,'Member Months'!$D:$D,$K11,'Member Months'!$E:$E,'QIPP Scorecard'!$D$5,'Member Months'!$G:$G,'QIPP Scorecard'!$D$6))</f>
        <v>0</v>
      </c>
      <c r="AA11" s="192">
        <f>+IF('QIPP Scorecard'!$D$5="All MCOs in Providers SDA",+SUMIFS('Member Months'!$I:$I,'Member Months'!$C:$C,AA$10,'Member Months'!$D:$D,$K11,'Member Months'!$G:$G,'QIPP Scorecard'!$D$6),SUMIFS('Member Months'!$I:$I,'Member Months'!$C:$C,AA$10,'Member Months'!$D:$D,$K11,'Member Months'!$E:$E,'QIPP Scorecard'!$D$5,'Member Months'!$G:$G,'QIPP Scorecard'!$D$6))</f>
        <v>0</v>
      </c>
      <c r="AB11" s="192">
        <f>+IF('QIPP Scorecard'!$D$5="All MCOs in Providers SDA",+SUMIFS('Member Months'!$I:$I,'Member Months'!$C:$C,AB$10,'Member Months'!$D:$D,$K11,'Member Months'!$G:$G,'QIPP Scorecard'!$D$6),SUMIFS('Member Months'!$I:$I,'Member Months'!$C:$C,AB$10,'Member Months'!$D:$D,$K11,'Member Months'!$E:$E,'QIPP Scorecard'!$D$5,'Member Months'!$G:$G,'QIPP Scorecard'!$D$6))</f>
        <v>0</v>
      </c>
      <c r="AC11" s="192">
        <f>+IF('QIPP Scorecard'!$D$5="All MCOs in Providers SDA",+SUMIFS('Member Months'!$I:$I,'Member Months'!$C:$C,AC$10,'Member Months'!$D:$D,$K11,'Member Months'!$G:$G,'QIPP Scorecard'!$D$6),SUMIFS('Member Months'!$I:$I,'Member Months'!$C:$C,AC$10,'Member Months'!$D:$D,$K11,'Member Months'!$E:$E,'QIPP Scorecard'!$D$5,'Member Months'!$G:$G,'QIPP Scorecard'!$D$6))</f>
        <v>0</v>
      </c>
      <c r="AD11" s="192">
        <f>+IF('QIPP Scorecard'!$D$5="All MCOs in Providers SDA",+SUMIFS('Member Months'!$I:$I,'Member Months'!$C:$C,AD$10,'Member Months'!$D:$D,$K11,'Member Months'!$G:$G,'QIPP Scorecard'!$D$6),SUMIFS('Member Months'!$I:$I,'Member Months'!$C:$C,AD$10,'Member Months'!$D:$D,$K11,'Member Months'!$E:$E,'QIPP Scorecard'!$D$5,'Member Months'!$G:$G,'QIPP Scorecard'!$D$6))</f>
        <v>0</v>
      </c>
      <c r="AE11" s="192">
        <f>+IF('QIPP Scorecard'!$D$5="All MCOs in Providers SDA",+SUMIFS('Member Months'!$I:$I,'Member Months'!$C:$C,AE$10,'Member Months'!$D:$D,$K11,'Member Months'!$G:$G,'QIPP Scorecard'!$D$6),SUMIFS('Member Months'!$I:$I,'Member Months'!$C:$C,AE$10,'Member Months'!$D:$D,$K11,'Member Months'!$E:$E,'QIPP Scorecard'!$D$5,'Member Months'!$G:$G,'QIPP Scorecard'!$D$6))</f>
        <v>0</v>
      </c>
      <c r="AF11" s="192">
        <f>+IF('QIPP Scorecard'!$D$5="All MCOs in Providers SDA",+SUMIFS('Member Months'!$I:$I,'Member Months'!$C:$C,AF$10,'Member Months'!$D:$D,$K11,'Member Months'!$G:$G,'QIPP Scorecard'!$D$6),SUMIFS('Member Months'!$I:$I,'Member Months'!$C:$C,AF$10,'Member Months'!$D:$D,$K11,'Member Months'!$E:$E,'QIPP Scorecard'!$D$5,'Member Months'!$G:$G,'QIPP Scorecard'!$D$6))</f>
        <v>0</v>
      </c>
      <c r="AG11" s="192">
        <f>+IF('QIPP Scorecard'!$D$5="All MCOs in Providers SDA",+SUMIFS('Member Months'!$I:$I,'Member Months'!$C:$C,AG$10,'Member Months'!$D:$D,$K11,'Member Months'!$G:$G,'QIPP Scorecard'!$D$6),SUMIFS('Member Months'!$I:$I,'Member Months'!$C:$C,AG$10,'Member Months'!$D:$D,$K11,'Member Months'!$E:$E,'QIPP Scorecard'!$D$5,'Member Months'!$G:$G,'QIPP Scorecard'!$D$6))</f>
        <v>0</v>
      </c>
      <c r="AH11" s="192">
        <f>+IF('QIPP Scorecard'!$D$5="All MCOs in Providers SDA",+SUMIFS('Member Months'!$I:$I,'Member Months'!$C:$C,AH$10,'Member Months'!$D:$D,$K11,'Member Months'!$G:$G,'QIPP Scorecard'!$D$6),SUMIFS('Member Months'!$I:$I,'Member Months'!$C:$C,AH$10,'Member Months'!$D:$D,$K11,'Member Months'!$E:$E,'QIPP Scorecard'!$D$5,'Member Months'!$G:$G,'QIPP Scorecard'!$D$6))</f>
        <v>0</v>
      </c>
      <c r="AI11" s="192">
        <f>+IF('QIPP Scorecard'!$D$5="All MCOs in Providers SDA",+SUMIFS('Member Months'!$I:$I,'Member Months'!$C:$C,AI$10,'Member Months'!$D:$D,$K11,'Member Months'!$G:$G,'QIPP Scorecard'!$D$6),SUMIFS('Member Months'!$I:$I,'Member Months'!$C:$C,AI$10,'Member Months'!$D:$D,$K11,'Member Months'!$E:$E,'QIPP Scorecard'!$D$5,'Member Months'!$G:$G,'QIPP Scorecard'!$D$6))</f>
        <v>0</v>
      </c>
      <c r="AJ11" s="192">
        <f>+IF('QIPP Scorecard'!$D$5="All MCOs in Providers SDA",+SUMIFS('Member Months'!$I:$I,'Member Months'!$C:$C,AJ$10,'Member Months'!$D:$D,$K11,'Member Months'!$G:$G,'QIPP Scorecard'!$D$6),SUMIFS('Member Months'!$I:$I,'Member Months'!$C:$C,AJ$10,'Member Months'!$D:$D,$K11,'Member Months'!$E:$E,'QIPP Scorecard'!$D$5,'Member Months'!$G:$G,'QIPP Scorecard'!$D$6))</f>
        <v>0</v>
      </c>
      <c r="AK11" s="192">
        <f>+IF('QIPP Scorecard'!$D$5="All MCOs in Providers SDA",+SUMIFS('Member Months'!$I:$I,'Member Months'!$C:$C,AK$10,'Member Months'!$D:$D,$K11,'Member Months'!$G:$G,'QIPP Scorecard'!$D$6),SUMIFS('Member Months'!$I:$I,'Member Months'!$C:$C,AK$10,'Member Months'!$D:$D,$K11,'Member Months'!$E:$E,'QIPP Scorecard'!$D$5,'Member Months'!$G:$G,'QIPP Scorecard'!$D$6))</f>
        <v>0</v>
      </c>
      <c r="AL11" s="192">
        <f>+IF('QIPP Scorecard'!$D$5="All MCOs in Providers SDA",+SUMIFS('Member Months'!$I:$I,'Member Months'!$C:$C,AL$10,'Member Months'!$D:$D,$K11,'Member Months'!$G:$G,'QIPP Scorecard'!$D$6),SUMIFS('Member Months'!$I:$I,'Member Months'!$C:$C,AL$10,'Member Months'!$D:$D,$K11,'Member Months'!$E:$E,'QIPP Scorecard'!$D$5,'Member Months'!$G:$G,'QIPP Scorecard'!$D$6))</f>
        <v>0</v>
      </c>
      <c r="AM11" s="192">
        <f>+IF('QIPP Scorecard'!$D$5="All MCOs in Providers SDA",+SUMIFS('Member Months'!$I:$I,'Member Months'!$C:$C,AM$10,'Member Months'!$D:$D,$K11,'Member Months'!$G:$G,'QIPP Scorecard'!$D$6),SUMIFS('Member Months'!$I:$I,'Member Months'!$C:$C,AM$10,'Member Months'!$D:$D,$K11,'Member Months'!$E:$E,'QIPP Scorecard'!$D$5,'Member Months'!$G:$G,'QIPP Scorecard'!$D$6))</f>
        <v>0</v>
      </c>
      <c r="AN11" s="192">
        <f>+IF('QIPP Scorecard'!$D$5="All MCOs in Providers SDA",+SUMIFS('Member Months'!$I:$I,'Member Months'!$C:$C,AN$10,'Member Months'!$D:$D,$K11,'Member Months'!$G:$G,'QIPP Scorecard'!$D$6),SUMIFS('Member Months'!$I:$I,'Member Months'!$C:$C,AN$10,'Member Months'!$D:$D,$K11,'Member Months'!$E:$E,'QIPP Scorecard'!$D$5,'Member Months'!$G:$G,'QIPP Scorecard'!$D$6))</f>
        <v>0</v>
      </c>
      <c r="AO11" s="192">
        <f>+IF('QIPP Scorecard'!$D$5="All MCOs in Providers SDA",+SUMIFS('Member Months'!$I:$I,'Member Months'!$C:$C,AO$10,'Member Months'!$D:$D,$K11,'Member Months'!$G:$G,'QIPP Scorecard'!$D$6),SUMIFS('Member Months'!$I:$I,'Member Months'!$C:$C,AO$10,'Member Months'!$D:$D,$K11,'Member Months'!$E:$E,'QIPP Scorecard'!$D$5,'Member Months'!$G:$G,'QIPP Scorecard'!$D$6))</f>
        <v>0</v>
      </c>
      <c r="AP11" s="192">
        <f>+IF('QIPP Scorecard'!$D$5="All MCOs in Providers SDA",+SUMIFS('Member Months'!$I:$I,'Member Months'!$C:$C,AP$10,'Member Months'!$D:$D,$K11,'Member Months'!$G:$G,'QIPP Scorecard'!$D$6),SUMIFS('Member Months'!$I:$I,'Member Months'!$C:$C,AP$10,'Member Months'!$D:$D,$K11,'Member Months'!$E:$E,'QIPP Scorecard'!$D$5,'Member Months'!$G:$G,'QIPP Scorecard'!$D$6))</f>
        <v>0</v>
      </c>
      <c r="AQ11" s="192">
        <f>+IF('QIPP Scorecard'!$D$5="All MCOs in Providers SDA",+SUMIFS('Member Months'!$I:$I,'Member Months'!$C:$C,AQ$10,'Member Months'!$D:$D,$K11,'Member Months'!$G:$G,'QIPP Scorecard'!$D$6),SUMIFS('Member Months'!$I:$I,'Member Months'!$C:$C,AQ$10,'Member Months'!$D:$D,$K11,'Member Months'!$E:$E,'QIPP Scorecard'!$D$5,'Member Months'!$G:$G,'QIPP Scorecard'!$D$6))</f>
        <v>0</v>
      </c>
      <c r="AR11" s="192">
        <f>+IF('QIPP Scorecard'!$D$5="All MCOs in Providers SDA",+SUMIFS('Member Months'!$I:$I,'Member Months'!$C:$C,AR$10,'Member Months'!$D:$D,$K11,'Member Months'!$G:$G,'QIPP Scorecard'!$D$6),SUMIFS('Member Months'!$I:$I,'Member Months'!$C:$C,AR$10,'Member Months'!$D:$D,$K11,'Member Months'!$E:$E,'QIPP Scorecard'!$D$5,'Member Months'!$G:$G,'QIPP Scorecard'!$D$6))</f>
        <v>0</v>
      </c>
      <c r="AS11" s="192">
        <f>+IF('QIPP Scorecard'!$D$5="All MCOs in Providers SDA",+SUMIFS('Member Months'!$I:$I,'Member Months'!$C:$C,AS$10,'Member Months'!$D:$D,$K11,'Member Months'!$G:$G,'QIPP Scorecard'!$D$6),SUMIFS('Member Months'!$I:$I,'Member Months'!$C:$C,AS$10,'Member Months'!$D:$D,$K11,'Member Months'!$E:$E,'QIPP Scorecard'!$D$5,'Member Months'!$G:$G,'QIPP Scorecard'!$D$6))</f>
        <v>0</v>
      </c>
      <c r="AT11" s="192">
        <f>+IF('QIPP Scorecard'!$D$5="All MCOs in Providers SDA",+SUMIFS('Member Months'!$I:$I,'Member Months'!$C:$C,AT$10,'Member Months'!$D:$D,$K11,'Member Months'!$G:$G,'QIPP Scorecard'!$D$6),SUMIFS('Member Months'!$I:$I,'Member Months'!$C:$C,AT$10,'Member Months'!$D:$D,$K11,'Member Months'!$E:$E,'QIPP Scorecard'!$D$5,'Member Months'!$G:$G,'QIPP Scorecard'!$D$6))</f>
        <v>0</v>
      </c>
    </row>
    <row r="12" spans="1:46" ht="15" customHeight="1" x14ac:dyDescent="0.25">
      <c r="A12" s="187"/>
      <c r="B12" s="192">
        <v>4</v>
      </c>
      <c r="C12" s="192">
        <v>201709</v>
      </c>
      <c r="D12" s="192">
        <v>201709</v>
      </c>
      <c r="E12" t="s">
        <v>1504</v>
      </c>
      <c r="F12" t="s">
        <v>1769</v>
      </c>
      <c r="G12" t="s">
        <v>1298</v>
      </c>
      <c r="H12" s="192">
        <v>121</v>
      </c>
      <c r="I12" s="192">
        <v>1577</v>
      </c>
      <c r="J12" s="188"/>
      <c r="K12" s="189">
        <v>201710</v>
      </c>
      <c r="L12" s="192"/>
      <c r="M12" s="192">
        <f>+IF('QIPP Scorecard'!$D$5="All MCOs in Providers SDA",+SUMIFS('Member Months'!$I:$I,'Member Months'!$C:$C,M$10,'Member Months'!$D:$D,$K12,'Member Months'!$G:$G,'QIPP Scorecard'!$D$6),SUMIFS('Member Months'!$I:$I,'Member Months'!$C:$C,M$10,'Member Months'!$D:$D,$K12,'Member Months'!$E:$E,'QIPP Scorecard'!$D$5,'Member Months'!$G:$G,'QIPP Scorecard'!$D$6))</f>
        <v>4763</v>
      </c>
      <c r="N12" s="192">
        <f>+IF('QIPP Scorecard'!$D$5="All MCOs in Providers SDA",+SUMIFS('Member Months'!$I:$I,'Member Months'!$C:$C,N$10,'Member Months'!$D:$D,$K12,'Member Months'!$G:$G,'QIPP Scorecard'!$D$6),SUMIFS('Member Months'!$I:$I,'Member Months'!$C:$C,N$10,'Member Months'!$D:$D,$K12,'Member Months'!$E:$E,'QIPP Scorecard'!$D$5,'Member Months'!$G:$G,'QIPP Scorecard'!$D$6))</f>
        <v>136</v>
      </c>
      <c r="O12" s="192">
        <f>+IF('QIPP Scorecard'!$D$5="All MCOs in Providers SDA",+SUMIFS('Member Months'!$I:$I,'Member Months'!$C:$C,O$10,'Member Months'!$D:$D,$K12,'Member Months'!$G:$G,'QIPP Scorecard'!$D$6),SUMIFS('Member Months'!$I:$I,'Member Months'!$C:$C,O$10,'Member Months'!$D:$D,$K12,'Member Months'!$E:$E,'QIPP Scorecard'!$D$5,'Member Months'!$G:$G,'QIPP Scorecard'!$D$6))</f>
        <v>139</v>
      </c>
      <c r="P12" s="192">
        <f>+IF('QIPP Scorecard'!$D$5="All MCOs in Providers SDA",+SUMIFS('Member Months'!$I:$I,'Member Months'!$C:$C,P$10,'Member Months'!$D:$D,$K12,'Member Months'!$G:$G,'QIPP Scorecard'!$D$6),SUMIFS('Member Months'!$I:$I,'Member Months'!$C:$C,P$10,'Member Months'!$D:$D,$K12,'Member Months'!$E:$E,'QIPP Scorecard'!$D$5,'Member Months'!$G:$G,'QIPP Scorecard'!$D$6))</f>
        <v>30</v>
      </c>
      <c r="Q12" s="192">
        <f>+IF('QIPP Scorecard'!$D$5="All MCOs in Providers SDA",+SUMIFS('Member Months'!$I:$I,'Member Months'!$C:$C,Q$10,'Member Months'!$D:$D,$K12,'Member Months'!$G:$G,'QIPP Scorecard'!$D$6),SUMIFS('Member Months'!$I:$I,'Member Months'!$C:$C,Q$10,'Member Months'!$D:$D,$K12,'Member Months'!$E:$E,'QIPP Scorecard'!$D$5,'Member Months'!$G:$G,'QIPP Scorecard'!$D$6))</f>
        <v>0</v>
      </c>
      <c r="R12" s="192">
        <f>+IF('QIPP Scorecard'!$D$5="All MCOs in Providers SDA",+SUMIFS('Member Months'!$I:$I,'Member Months'!$C:$C,R$10,'Member Months'!$D:$D,$K12,'Member Months'!$G:$G,'QIPP Scorecard'!$D$6),SUMIFS('Member Months'!$I:$I,'Member Months'!$C:$C,R$10,'Member Months'!$D:$D,$K12,'Member Months'!$E:$E,'QIPP Scorecard'!$D$5,'Member Months'!$G:$G,'QIPP Scorecard'!$D$6))</f>
        <v>0</v>
      </c>
      <c r="S12" s="192">
        <f>+IF('QIPP Scorecard'!$D$5="All MCOs in Providers SDA",+SUMIFS('Member Months'!$I:$I,'Member Months'!$C:$C,S$10,'Member Months'!$D:$D,$K12,'Member Months'!$G:$G,'QIPP Scorecard'!$D$6),SUMIFS('Member Months'!$I:$I,'Member Months'!$C:$C,S$10,'Member Months'!$D:$D,$K12,'Member Months'!$E:$E,'QIPP Scorecard'!$D$5,'Member Months'!$G:$G,'QIPP Scorecard'!$D$6))</f>
        <v>0</v>
      </c>
      <c r="T12" s="192">
        <f>+IF('QIPP Scorecard'!$D$5="All MCOs in Providers SDA",+SUMIFS('Member Months'!$I:$I,'Member Months'!$C:$C,T$10,'Member Months'!$D:$D,$K12,'Member Months'!$G:$G,'QIPP Scorecard'!$D$6),SUMIFS('Member Months'!$I:$I,'Member Months'!$C:$C,T$10,'Member Months'!$D:$D,$K12,'Member Months'!$E:$E,'QIPP Scorecard'!$D$5,'Member Months'!$G:$G,'QIPP Scorecard'!$D$6))</f>
        <v>0</v>
      </c>
      <c r="U12" s="192">
        <f>+IF('QIPP Scorecard'!$D$5="All MCOs in Providers SDA",+SUMIFS('Member Months'!$I:$I,'Member Months'!$C:$C,U$10,'Member Months'!$D:$D,$K12,'Member Months'!$G:$G,'QIPP Scorecard'!$D$6),SUMIFS('Member Months'!$I:$I,'Member Months'!$C:$C,U$10,'Member Months'!$D:$D,$K12,'Member Months'!$E:$E,'QIPP Scorecard'!$D$5,'Member Months'!$G:$G,'QIPP Scorecard'!$D$6))</f>
        <v>0</v>
      </c>
      <c r="V12" s="192">
        <f>+IF('QIPP Scorecard'!$D$5="All MCOs in Providers SDA",+SUMIFS('Member Months'!$I:$I,'Member Months'!$C:$C,V$10,'Member Months'!$D:$D,$K12,'Member Months'!$G:$G,'QIPP Scorecard'!$D$6),SUMIFS('Member Months'!$I:$I,'Member Months'!$C:$C,V$10,'Member Months'!$D:$D,$K12,'Member Months'!$E:$E,'QIPP Scorecard'!$D$5,'Member Months'!$G:$G,'QIPP Scorecard'!$D$6))</f>
        <v>0</v>
      </c>
      <c r="W12" s="192">
        <f>+IF('QIPP Scorecard'!$D$5="All MCOs in Providers SDA",+SUMIFS('Member Months'!$I:$I,'Member Months'!$C:$C,W$10,'Member Months'!$D:$D,$K12,'Member Months'!$G:$G,'QIPP Scorecard'!$D$6),SUMIFS('Member Months'!$I:$I,'Member Months'!$C:$C,W$10,'Member Months'!$D:$D,$K12,'Member Months'!$E:$E,'QIPP Scorecard'!$D$5,'Member Months'!$G:$G,'QIPP Scorecard'!$D$6))</f>
        <v>0</v>
      </c>
      <c r="X12" s="192">
        <f>+IF('QIPP Scorecard'!$D$5="All MCOs in Providers SDA",+SUMIFS('Member Months'!$I:$I,'Member Months'!$C:$C,X$10,'Member Months'!$D:$D,$K12,'Member Months'!$G:$G,'QIPP Scorecard'!$D$6),SUMIFS('Member Months'!$I:$I,'Member Months'!$C:$C,X$10,'Member Months'!$D:$D,$K12,'Member Months'!$E:$E,'QIPP Scorecard'!$D$5,'Member Months'!$G:$G,'QIPP Scorecard'!$D$6))</f>
        <v>0</v>
      </c>
      <c r="Y12" s="192">
        <f>+IF('QIPP Scorecard'!$D$5="All MCOs in Providers SDA",+SUMIFS('Member Months'!$I:$I,'Member Months'!$C:$C,Y$10,'Member Months'!$D:$D,$K12,'Member Months'!$G:$G,'QIPP Scorecard'!$D$6),SUMIFS('Member Months'!$I:$I,'Member Months'!$C:$C,Y$10,'Member Months'!$D:$D,$K12,'Member Months'!$E:$E,'QIPP Scorecard'!$D$5,'Member Months'!$G:$G,'QIPP Scorecard'!$D$6))</f>
        <v>0</v>
      </c>
      <c r="Z12" s="192">
        <f>+IF('QIPP Scorecard'!$D$5="All MCOs in Providers SDA",+SUMIFS('Member Months'!$I:$I,'Member Months'!$C:$C,Z$10,'Member Months'!$D:$D,$K12,'Member Months'!$G:$G,'QIPP Scorecard'!$D$6),SUMIFS('Member Months'!$I:$I,'Member Months'!$C:$C,Z$10,'Member Months'!$D:$D,$K12,'Member Months'!$E:$E,'QIPP Scorecard'!$D$5,'Member Months'!$G:$G,'QIPP Scorecard'!$D$6))</f>
        <v>0</v>
      </c>
      <c r="AA12" s="192">
        <f>+IF('QIPP Scorecard'!$D$5="All MCOs in Providers SDA",+SUMIFS('Member Months'!$I:$I,'Member Months'!$C:$C,AA$10,'Member Months'!$D:$D,$K12,'Member Months'!$G:$G,'QIPP Scorecard'!$D$6),SUMIFS('Member Months'!$I:$I,'Member Months'!$C:$C,AA$10,'Member Months'!$D:$D,$K12,'Member Months'!$E:$E,'QIPP Scorecard'!$D$5,'Member Months'!$G:$G,'QIPP Scorecard'!$D$6))</f>
        <v>0</v>
      </c>
      <c r="AB12" s="192">
        <f>+IF('QIPP Scorecard'!$D$5="All MCOs in Providers SDA",+SUMIFS('Member Months'!$I:$I,'Member Months'!$C:$C,AB$10,'Member Months'!$D:$D,$K12,'Member Months'!$G:$G,'QIPP Scorecard'!$D$6),SUMIFS('Member Months'!$I:$I,'Member Months'!$C:$C,AB$10,'Member Months'!$D:$D,$K12,'Member Months'!$E:$E,'QIPP Scorecard'!$D$5,'Member Months'!$G:$G,'QIPP Scorecard'!$D$6))</f>
        <v>0</v>
      </c>
      <c r="AC12" s="192">
        <f>+IF('QIPP Scorecard'!$D$5="All MCOs in Providers SDA",+SUMIFS('Member Months'!$I:$I,'Member Months'!$C:$C,AC$10,'Member Months'!$D:$D,$K12,'Member Months'!$G:$G,'QIPP Scorecard'!$D$6),SUMIFS('Member Months'!$I:$I,'Member Months'!$C:$C,AC$10,'Member Months'!$D:$D,$K12,'Member Months'!$E:$E,'QIPP Scorecard'!$D$5,'Member Months'!$G:$G,'QIPP Scorecard'!$D$6))</f>
        <v>0</v>
      </c>
      <c r="AD12" s="192">
        <f>+IF('QIPP Scorecard'!$D$5="All MCOs in Providers SDA",+SUMIFS('Member Months'!$I:$I,'Member Months'!$C:$C,AD$10,'Member Months'!$D:$D,$K12,'Member Months'!$G:$G,'QIPP Scorecard'!$D$6),SUMIFS('Member Months'!$I:$I,'Member Months'!$C:$C,AD$10,'Member Months'!$D:$D,$K12,'Member Months'!$E:$E,'QIPP Scorecard'!$D$5,'Member Months'!$G:$G,'QIPP Scorecard'!$D$6))</f>
        <v>0</v>
      </c>
      <c r="AE12" s="192">
        <f>+IF('QIPP Scorecard'!$D$5="All MCOs in Providers SDA",+SUMIFS('Member Months'!$I:$I,'Member Months'!$C:$C,AE$10,'Member Months'!$D:$D,$K12,'Member Months'!$G:$G,'QIPP Scorecard'!$D$6),SUMIFS('Member Months'!$I:$I,'Member Months'!$C:$C,AE$10,'Member Months'!$D:$D,$K12,'Member Months'!$E:$E,'QIPP Scorecard'!$D$5,'Member Months'!$G:$G,'QIPP Scorecard'!$D$6))</f>
        <v>0</v>
      </c>
      <c r="AF12" s="192">
        <f>+IF('QIPP Scorecard'!$D$5="All MCOs in Providers SDA",+SUMIFS('Member Months'!$I:$I,'Member Months'!$C:$C,AF$10,'Member Months'!$D:$D,$K12,'Member Months'!$G:$G,'QIPP Scorecard'!$D$6),SUMIFS('Member Months'!$I:$I,'Member Months'!$C:$C,AF$10,'Member Months'!$D:$D,$K12,'Member Months'!$E:$E,'QIPP Scorecard'!$D$5,'Member Months'!$G:$G,'QIPP Scorecard'!$D$6))</f>
        <v>0</v>
      </c>
      <c r="AG12" s="192">
        <f>+IF('QIPP Scorecard'!$D$5="All MCOs in Providers SDA",+SUMIFS('Member Months'!$I:$I,'Member Months'!$C:$C,AG$10,'Member Months'!$D:$D,$K12,'Member Months'!$G:$G,'QIPP Scorecard'!$D$6),SUMIFS('Member Months'!$I:$I,'Member Months'!$C:$C,AG$10,'Member Months'!$D:$D,$K12,'Member Months'!$E:$E,'QIPP Scorecard'!$D$5,'Member Months'!$G:$G,'QIPP Scorecard'!$D$6))</f>
        <v>0</v>
      </c>
      <c r="AH12" s="192">
        <f>+IF('QIPP Scorecard'!$D$5="All MCOs in Providers SDA",+SUMIFS('Member Months'!$I:$I,'Member Months'!$C:$C,AH$10,'Member Months'!$D:$D,$K12,'Member Months'!$G:$G,'QIPP Scorecard'!$D$6),SUMIFS('Member Months'!$I:$I,'Member Months'!$C:$C,AH$10,'Member Months'!$D:$D,$K12,'Member Months'!$E:$E,'QIPP Scorecard'!$D$5,'Member Months'!$G:$G,'QIPP Scorecard'!$D$6))</f>
        <v>0</v>
      </c>
      <c r="AI12" s="192">
        <f>+IF('QIPP Scorecard'!$D$5="All MCOs in Providers SDA",+SUMIFS('Member Months'!$I:$I,'Member Months'!$C:$C,AI$10,'Member Months'!$D:$D,$K12,'Member Months'!$G:$G,'QIPP Scorecard'!$D$6),SUMIFS('Member Months'!$I:$I,'Member Months'!$C:$C,AI$10,'Member Months'!$D:$D,$K12,'Member Months'!$E:$E,'QIPP Scorecard'!$D$5,'Member Months'!$G:$G,'QIPP Scorecard'!$D$6))</f>
        <v>0</v>
      </c>
      <c r="AJ12" s="192">
        <f>+IF('QIPP Scorecard'!$D$5="All MCOs in Providers SDA",+SUMIFS('Member Months'!$I:$I,'Member Months'!$C:$C,AJ$10,'Member Months'!$D:$D,$K12,'Member Months'!$G:$G,'QIPP Scorecard'!$D$6),SUMIFS('Member Months'!$I:$I,'Member Months'!$C:$C,AJ$10,'Member Months'!$D:$D,$K12,'Member Months'!$E:$E,'QIPP Scorecard'!$D$5,'Member Months'!$G:$G,'QIPP Scorecard'!$D$6))</f>
        <v>0</v>
      </c>
      <c r="AK12" s="192">
        <f>+IF('QIPP Scorecard'!$D$5="All MCOs in Providers SDA",+SUMIFS('Member Months'!$I:$I,'Member Months'!$C:$C,AK$10,'Member Months'!$D:$D,$K12,'Member Months'!$G:$G,'QIPP Scorecard'!$D$6),SUMIFS('Member Months'!$I:$I,'Member Months'!$C:$C,AK$10,'Member Months'!$D:$D,$K12,'Member Months'!$E:$E,'QIPP Scorecard'!$D$5,'Member Months'!$G:$G,'QIPP Scorecard'!$D$6))</f>
        <v>0</v>
      </c>
      <c r="AL12" s="192">
        <f>+IF('QIPP Scorecard'!$D$5="All MCOs in Providers SDA",+SUMIFS('Member Months'!$I:$I,'Member Months'!$C:$C,AL$10,'Member Months'!$D:$D,$K12,'Member Months'!$G:$G,'QIPP Scorecard'!$D$6),SUMIFS('Member Months'!$I:$I,'Member Months'!$C:$C,AL$10,'Member Months'!$D:$D,$K12,'Member Months'!$E:$E,'QIPP Scorecard'!$D$5,'Member Months'!$G:$G,'QIPP Scorecard'!$D$6))</f>
        <v>0</v>
      </c>
      <c r="AM12" s="192">
        <f>+IF('QIPP Scorecard'!$D$5="All MCOs in Providers SDA",+SUMIFS('Member Months'!$I:$I,'Member Months'!$C:$C,AM$10,'Member Months'!$D:$D,$K12,'Member Months'!$G:$G,'QIPP Scorecard'!$D$6),SUMIFS('Member Months'!$I:$I,'Member Months'!$C:$C,AM$10,'Member Months'!$D:$D,$K12,'Member Months'!$E:$E,'QIPP Scorecard'!$D$5,'Member Months'!$G:$G,'QIPP Scorecard'!$D$6))</f>
        <v>0</v>
      </c>
      <c r="AN12" s="192">
        <f>+IF('QIPP Scorecard'!$D$5="All MCOs in Providers SDA",+SUMIFS('Member Months'!$I:$I,'Member Months'!$C:$C,AN$10,'Member Months'!$D:$D,$K12,'Member Months'!$G:$G,'QIPP Scorecard'!$D$6),SUMIFS('Member Months'!$I:$I,'Member Months'!$C:$C,AN$10,'Member Months'!$D:$D,$K12,'Member Months'!$E:$E,'QIPP Scorecard'!$D$5,'Member Months'!$G:$G,'QIPP Scorecard'!$D$6))</f>
        <v>0</v>
      </c>
      <c r="AO12" s="192">
        <f>+IF('QIPP Scorecard'!$D$5="All MCOs in Providers SDA",+SUMIFS('Member Months'!$I:$I,'Member Months'!$C:$C,AO$10,'Member Months'!$D:$D,$K12,'Member Months'!$G:$G,'QIPP Scorecard'!$D$6),SUMIFS('Member Months'!$I:$I,'Member Months'!$C:$C,AO$10,'Member Months'!$D:$D,$K12,'Member Months'!$E:$E,'QIPP Scorecard'!$D$5,'Member Months'!$G:$G,'QIPP Scorecard'!$D$6))</f>
        <v>0</v>
      </c>
      <c r="AP12" s="192">
        <f>+IF('QIPP Scorecard'!$D$5="All MCOs in Providers SDA",+SUMIFS('Member Months'!$I:$I,'Member Months'!$C:$C,AP$10,'Member Months'!$D:$D,$K12,'Member Months'!$G:$G,'QIPP Scorecard'!$D$6),SUMIFS('Member Months'!$I:$I,'Member Months'!$C:$C,AP$10,'Member Months'!$D:$D,$K12,'Member Months'!$E:$E,'QIPP Scorecard'!$D$5,'Member Months'!$G:$G,'QIPP Scorecard'!$D$6))</f>
        <v>0</v>
      </c>
      <c r="AQ12" s="192">
        <f>+IF('QIPP Scorecard'!$D$5="All MCOs in Providers SDA",+SUMIFS('Member Months'!$I:$I,'Member Months'!$C:$C,AQ$10,'Member Months'!$D:$D,$K12,'Member Months'!$G:$G,'QIPP Scorecard'!$D$6),SUMIFS('Member Months'!$I:$I,'Member Months'!$C:$C,AQ$10,'Member Months'!$D:$D,$K12,'Member Months'!$E:$E,'QIPP Scorecard'!$D$5,'Member Months'!$G:$G,'QIPP Scorecard'!$D$6))</f>
        <v>0</v>
      </c>
      <c r="AR12" s="192">
        <f>+IF('QIPP Scorecard'!$D$5="All MCOs in Providers SDA",+SUMIFS('Member Months'!$I:$I,'Member Months'!$C:$C,AR$10,'Member Months'!$D:$D,$K12,'Member Months'!$G:$G,'QIPP Scorecard'!$D$6),SUMIFS('Member Months'!$I:$I,'Member Months'!$C:$C,AR$10,'Member Months'!$D:$D,$K12,'Member Months'!$E:$E,'QIPP Scorecard'!$D$5,'Member Months'!$G:$G,'QIPP Scorecard'!$D$6))</f>
        <v>0</v>
      </c>
      <c r="AS12" s="192">
        <f>+IF('QIPP Scorecard'!$D$5="All MCOs in Providers SDA",+SUMIFS('Member Months'!$I:$I,'Member Months'!$C:$C,AS$10,'Member Months'!$D:$D,$K12,'Member Months'!$G:$G,'QIPP Scorecard'!$D$6),SUMIFS('Member Months'!$I:$I,'Member Months'!$C:$C,AS$10,'Member Months'!$D:$D,$K12,'Member Months'!$E:$E,'QIPP Scorecard'!$D$5,'Member Months'!$G:$G,'QIPP Scorecard'!$D$6))</f>
        <v>0</v>
      </c>
      <c r="AT12" s="192">
        <f>+IF('QIPP Scorecard'!$D$5="All MCOs in Providers SDA",+SUMIFS('Member Months'!$I:$I,'Member Months'!$C:$C,AT$10,'Member Months'!$D:$D,$K12,'Member Months'!$G:$G,'QIPP Scorecard'!$D$6),SUMIFS('Member Months'!$I:$I,'Member Months'!$C:$C,AT$10,'Member Months'!$D:$D,$K12,'Member Months'!$E:$E,'QIPP Scorecard'!$D$5,'Member Months'!$G:$G,'QIPP Scorecard'!$D$6))</f>
        <v>0</v>
      </c>
    </row>
    <row r="13" spans="1:46" ht="15" customHeight="1" x14ac:dyDescent="0.25">
      <c r="A13" s="187"/>
      <c r="B13" s="192">
        <v>4</v>
      </c>
      <c r="C13" s="192">
        <v>201709</v>
      </c>
      <c r="D13" s="192">
        <v>201709</v>
      </c>
      <c r="E13" t="s">
        <v>1504</v>
      </c>
      <c r="F13" t="s">
        <v>1768</v>
      </c>
      <c r="G13" t="s">
        <v>1298</v>
      </c>
      <c r="H13" s="192">
        <v>126</v>
      </c>
      <c r="I13" s="192">
        <v>376</v>
      </c>
      <c r="J13" s="188"/>
      <c r="K13" s="189">
        <v>201711</v>
      </c>
      <c r="L13" s="192"/>
      <c r="M13" s="192"/>
      <c r="N13" s="192">
        <f>+IF('QIPP Scorecard'!$D$5="All MCOs in Providers SDA",+SUMIFS('Member Months'!$I:$I,'Member Months'!$C:$C,N$10,'Member Months'!$D:$D,$K13,'Member Months'!$G:$G,'QIPP Scorecard'!$D$6),SUMIFS('Member Months'!$I:$I,'Member Months'!$C:$C,N$10,'Member Months'!$D:$D,$K13,'Member Months'!$E:$E,'QIPP Scorecard'!$D$5,'Member Months'!$G:$G,'QIPP Scorecard'!$D$6))</f>
        <v>4838</v>
      </c>
      <c r="O13" s="192">
        <f>+IF('QIPP Scorecard'!$D$5="All MCOs in Providers SDA",+SUMIFS('Member Months'!$I:$I,'Member Months'!$C:$C,O$10,'Member Months'!$D:$D,$K13,'Member Months'!$G:$G,'QIPP Scorecard'!$D$6),SUMIFS('Member Months'!$I:$I,'Member Months'!$C:$C,O$10,'Member Months'!$D:$D,$K13,'Member Months'!$E:$E,'QIPP Scorecard'!$D$5,'Member Months'!$G:$G,'QIPP Scorecard'!$D$6))</f>
        <v>107</v>
      </c>
      <c r="P13" s="192">
        <f>+IF('QIPP Scorecard'!$D$5="All MCOs in Providers SDA",+SUMIFS('Member Months'!$I:$I,'Member Months'!$C:$C,P$10,'Member Months'!$D:$D,$K13,'Member Months'!$G:$G,'QIPP Scorecard'!$D$6),SUMIFS('Member Months'!$I:$I,'Member Months'!$C:$C,P$10,'Member Months'!$D:$D,$K13,'Member Months'!$E:$E,'QIPP Scorecard'!$D$5,'Member Months'!$G:$G,'QIPP Scorecard'!$D$6))</f>
        <v>108</v>
      </c>
      <c r="Q13" s="192">
        <f>+IF('QIPP Scorecard'!$D$5="All MCOs in Providers SDA",+SUMIFS('Member Months'!$I:$I,'Member Months'!$C:$C,Q$10,'Member Months'!$D:$D,$K13,'Member Months'!$G:$G,'QIPP Scorecard'!$D$6),SUMIFS('Member Months'!$I:$I,'Member Months'!$C:$C,Q$10,'Member Months'!$D:$D,$K13,'Member Months'!$E:$E,'QIPP Scorecard'!$D$5,'Member Months'!$G:$G,'QIPP Scorecard'!$D$6))</f>
        <v>0</v>
      </c>
      <c r="R13" s="192">
        <f>+IF('QIPP Scorecard'!$D$5="All MCOs in Providers SDA",+SUMIFS('Member Months'!$I:$I,'Member Months'!$C:$C,R$10,'Member Months'!$D:$D,$K13,'Member Months'!$G:$G,'QIPP Scorecard'!$D$6),SUMIFS('Member Months'!$I:$I,'Member Months'!$C:$C,R$10,'Member Months'!$D:$D,$K13,'Member Months'!$E:$E,'QIPP Scorecard'!$D$5,'Member Months'!$G:$G,'QIPP Scorecard'!$D$6))</f>
        <v>0</v>
      </c>
      <c r="S13" s="192">
        <f>+IF('QIPP Scorecard'!$D$5="All MCOs in Providers SDA",+SUMIFS('Member Months'!$I:$I,'Member Months'!$C:$C,S$10,'Member Months'!$D:$D,$K13,'Member Months'!$G:$G,'QIPP Scorecard'!$D$6),SUMIFS('Member Months'!$I:$I,'Member Months'!$C:$C,S$10,'Member Months'!$D:$D,$K13,'Member Months'!$E:$E,'QIPP Scorecard'!$D$5,'Member Months'!$G:$G,'QIPP Scorecard'!$D$6))</f>
        <v>0</v>
      </c>
      <c r="T13" s="192">
        <f>+IF('QIPP Scorecard'!$D$5="All MCOs in Providers SDA",+SUMIFS('Member Months'!$I:$I,'Member Months'!$C:$C,T$10,'Member Months'!$D:$D,$K13,'Member Months'!$G:$G,'QIPP Scorecard'!$D$6),SUMIFS('Member Months'!$I:$I,'Member Months'!$C:$C,T$10,'Member Months'!$D:$D,$K13,'Member Months'!$E:$E,'QIPP Scorecard'!$D$5,'Member Months'!$G:$G,'QIPP Scorecard'!$D$6))</f>
        <v>0</v>
      </c>
      <c r="U13" s="192">
        <f>+IF('QIPP Scorecard'!$D$5="All MCOs in Providers SDA",+SUMIFS('Member Months'!$I:$I,'Member Months'!$C:$C,U$10,'Member Months'!$D:$D,$K13,'Member Months'!$G:$G,'QIPP Scorecard'!$D$6),SUMIFS('Member Months'!$I:$I,'Member Months'!$C:$C,U$10,'Member Months'!$D:$D,$K13,'Member Months'!$E:$E,'QIPP Scorecard'!$D$5,'Member Months'!$G:$G,'QIPP Scorecard'!$D$6))</f>
        <v>0</v>
      </c>
      <c r="V13" s="192">
        <f>+IF('QIPP Scorecard'!$D$5="All MCOs in Providers SDA",+SUMIFS('Member Months'!$I:$I,'Member Months'!$C:$C,V$10,'Member Months'!$D:$D,$K13,'Member Months'!$G:$G,'QIPP Scorecard'!$D$6),SUMIFS('Member Months'!$I:$I,'Member Months'!$C:$C,V$10,'Member Months'!$D:$D,$K13,'Member Months'!$E:$E,'QIPP Scorecard'!$D$5,'Member Months'!$G:$G,'QIPP Scorecard'!$D$6))</f>
        <v>0</v>
      </c>
      <c r="W13" s="192">
        <f>+IF('QIPP Scorecard'!$D$5="All MCOs in Providers SDA",+SUMIFS('Member Months'!$I:$I,'Member Months'!$C:$C,W$10,'Member Months'!$D:$D,$K13,'Member Months'!$G:$G,'QIPP Scorecard'!$D$6),SUMIFS('Member Months'!$I:$I,'Member Months'!$C:$C,W$10,'Member Months'!$D:$D,$K13,'Member Months'!$E:$E,'QIPP Scorecard'!$D$5,'Member Months'!$G:$G,'QIPP Scorecard'!$D$6))</f>
        <v>0</v>
      </c>
      <c r="X13" s="192">
        <f>+IF('QIPP Scorecard'!$D$5="All MCOs in Providers SDA",+SUMIFS('Member Months'!$I:$I,'Member Months'!$C:$C,X$10,'Member Months'!$D:$D,$K13,'Member Months'!$G:$G,'QIPP Scorecard'!$D$6),SUMIFS('Member Months'!$I:$I,'Member Months'!$C:$C,X$10,'Member Months'!$D:$D,$K13,'Member Months'!$E:$E,'QIPP Scorecard'!$D$5,'Member Months'!$G:$G,'QIPP Scorecard'!$D$6))</f>
        <v>0</v>
      </c>
      <c r="Y13" s="192">
        <f>+IF('QIPP Scorecard'!$D$5="All MCOs in Providers SDA",+SUMIFS('Member Months'!$I:$I,'Member Months'!$C:$C,Y$10,'Member Months'!$D:$D,$K13,'Member Months'!$G:$G,'QIPP Scorecard'!$D$6),SUMIFS('Member Months'!$I:$I,'Member Months'!$C:$C,Y$10,'Member Months'!$D:$D,$K13,'Member Months'!$E:$E,'QIPP Scorecard'!$D$5,'Member Months'!$G:$G,'QIPP Scorecard'!$D$6))</f>
        <v>0</v>
      </c>
      <c r="Z13" s="192">
        <f>+IF('QIPP Scorecard'!$D$5="All MCOs in Providers SDA",+SUMIFS('Member Months'!$I:$I,'Member Months'!$C:$C,Z$10,'Member Months'!$D:$D,$K13,'Member Months'!$G:$G,'QIPP Scorecard'!$D$6),SUMIFS('Member Months'!$I:$I,'Member Months'!$C:$C,Z$10,'Member Months'!$D:$D,$K13,'Member Months'!$E:$E,'QIPP Scorecard'!$D$5,'Member Months'!$G:$G,'QIPP Scorecard'!$D$6))</f>
        <v>0</v>
      </c>
      <c r="AA13" s="192">
        <f>+IF('QIPP Scorecard'!$D$5="All MCOs in Providers SDA",+SUMIFS('Member Months'!$I:$I,'Member Months'!$C:$C,AA$10,'Member Months'!$D:$D,$K13,'Member Months'!$G:$G,'QIPP Scorecard'!$D$6),SUMIFS('Member Months'!$I:$I,'Member Months'!$C:$C,AA$10,'Member Months'!$D:$D,$K13,'Member Months'!$E:$E,'QIPP Scorecard'!$D$5,'Member Months'!$G:$G,'QIPP Scorecard'!$D$6))</f>
        <v>0</v>
      </c>
      <c r="AB13" s="192">
        <f>+IF('QIPP Scorecard'!$D$5="All MCOs in Providers SDA",+SUMIFS('Member Months'!$I:$I,'Member Months'!$C:$C,AB$10,'Member Months'!$D:$D,$K13,'Member Months'!$G:$G,'QIPP Scorecard'!$D$6),SUMIFS('Member Months'!$I:$I,'Member Months'!$C:$C,AB$10,'Member Months'!$D:$D,$K13,'Member Months'!$E:$E,'QIPP Scorecard'!$D$5,'Member Months'!$G:$G,'QIPP Scorecard'!$D$6))</f>
        <v>0</v>
      </c>
      <c r="AC13" s="192">
        <f>+IF('QIPP Scorecard'!$D$5="All MCOs in Providers SDA",+SUMIFS('Member Months'!$I:$I,'Member Months'!$C:$C,AC$10,'Member Months'!$D:$D,$K13,'Member Months'!$G:$G,'QIPP Scorecard'!$D$6),SUMIFS('Member Months'!$I:$I,'Member Months'!$C:$C,AC$10,'Member Months'!$D:$D,$K13,'Member Months'!$E:$E,'QIPP Scorecard'!$D$5,'Member Months'!$G:$G,'QIPP Scorecard'!$D$6))</f>
        <v>0</v>
      </c>
      <c r="AD13" s="192">
        <f>+IF('QIPP Scorecard'!$D$5="All MCOs in Providers SDA",+SUMIFS('Member Months'!$I:$I,'Member Months'!$C:$C,AD$10,'Member Months'!$D:$D,$K13,'Member Months'!$G:$G,'QIPP Scorecard'!$D$6),SUMIFS('Member Months'!$I:$I,'Member Months'!$C:$C,AD$10,'Member Months'!$D:$D,$K13,'Member Months'!$E:$E,'QIPP Scorecard'!$D$5,'Member Months'!$G:$G,'QIPP Scorecard'!$D$6))</f>
        <v>0</v>
      </c>
      <c r="AE13" s="192">
        <f>+IF('QIPP Scorecard'!$D$5="All MCOs in Providers SDA",+SUMIFS('Member Months'!$I:$I,'Member Months'!$C:$C,AE$10,'Member Months'!$D:$D,$K13,'Member Months'!$G:$G,'QIPP Scorecard'!$D$6),SUMIFS('Member Months'!$I:$I,'Member Months'!$C:$C,AE$10,'Member Months'!$D:$D,$K13,'Member Months'!$E:$E,'QIPP Scorecard'!$D$5,'Member Months'!$G:$G,'QIPP Scorecard'!$D$6))</f>
        <v>0</v>
      </c>
      <c r="AF13" s="192">
        <f>+IF('QIPP Scorecard'!$D$5="All MCOs in Providers SDA",+SUMIFS('Member Months'!$I:$I,'Member Months'!$C:$C,AF$10,'Member Months'!$D:$D,$K13,'Member Months'!$G:$G,'QIPP Scorecard'!$D$6),SUMIFS('Member Months'!$I:$I,'Member Months'!$C:$C,AF$10,'Member Months'!$D:$D,$K13,'Member Months'!$E:$E,'QIPP Scorecard'!$D$5,'Member Months'!$G:$G,'QIPP Scorecard'!$D$6))</f>
        <v>0</v>
      </c>
      <c r="AG13" s="192">
        <f>+IF('QIPP Scorecard'!$D$5="All MCOs in Providers SDA",+SUMIFS('Member Months'!$I:$I,'Member Months'!$C:$C,AG$10,'Member Months'!$D:$D,$K13,'Member Months'!$G:$G,'QIPP Scorecard'!$D$6),SUMIFS('Member Months'!$I:$I,'Member Months'!$C:$C,AG$10,'Member Months'!$D:$D,$K13,'Member Months'!$E:$E,'QIPP Scorecard'!$D$5,'Member Months'!$G:$G,'QIPP Scorecard'!$D$6))</f>
        <v>0</v>
      </c>
      <c r="AH13" s="192">
        <f>+IF('QIPP Scorecard'!$D$5="All MCOs in Providers SDA",+SUMIFS('Member Months'!$I:$I,'Member Months'!$C:$C,AH$10,'Member Months'!$D:$D,$K13,'Member Months'!$G:$G,'QIPP Scorecard'!$D$6),SUMIFS('Member Months'!$I:$I,'Member Months'!$C:$C,AH$10,'Member Months'!$D:$D,$K13,'Member Months'!$E:$E,'QIPP Scorecard'!$D$5,'Member Months'!$G:$G,'QIPP Scorecard'!$D$6))</f>
        <v>0</v>
      </c>
      <c r="AI13" s="192">
        <f>+IF('QIPP Scorecard'!$D$5="All MCOs in Providers SDA",+SUMIFS('Member Months'!$I:$I,'Member Months'!$C:$C,AI$10,'Member Months'!$D:$D,$K13,'Member Months'!$G:$G,'QIPP Scorecard'!$D$6),SUMIFS('Member Months'!$I:$I,'Member Months'!$C:$C,AI$10,'Member Months'!$D:$D,$K13,'Member Months'!$E:$E,'QIPP Scorecard'!$D$5,'Member Months'!$G:$G,'QIPP Scorecard'!$D$6))</f>
        <v>0</v>
      </c>
      <c r="AJ13" s="192">
        <f>+IF('QIPP Scorecard'!$D$5="All MCOs in Providers SDA",+SUMIFS('Member Months'!$I:$I,'Member Months'!$C:$C,AJ$10,'Member Months'!$D:$D,$K13,'Member Months'!$G:$G,'QIPP Scorecard'!$D$6),SUMIFS('Member Months'!$I:$I,'Member Months'!$C:$C,AJ$10,'Member Months'!$D:$D,$K13,'Member Months'!$E:$E,'QIPP Scorecard'!$D$5,'Member Months'!$G:$G,'QIPP Scorecard'!$D$6))</f>
        <v>0</v>
      </c>
      <c r="AK13" s="192">
        <f>+IF('QIPP Scorecard'!$D$5="All MCOs in Providers SDA",+SUMIFS('Member Months'!$I:$I,'Member Months'!$C:$C,AK$10,'Member Months'!$D:$D,$K13,'Member Months'!$G:$G,'QIPP Scorecard'!$D$6),SUMIFS('Member Months'!$I:$I,'Member Months'!$C:$C,AK$10,'Member Months'!$D:$D,$K13,'Member Months'!$E:$E,'QIPP Scorecard'!$D$5,'Member Months'!$G:$G,'QIPP Scorecard'!$D$6))</f>
        <v>0</v>
      </c>
      <c r="AL13" s="192">
        <f>+IF('QIPP Scorecard'!$D$5="All MCOs in Providers SDA",+SUMIFS('Member Months'!$I:$I,'Member Months'!$C:$C,AL$10,'Member Months'!$D:$D,$K13,'Member Months'!$G:$G,'QIPP Scorecard'!$D$6),SUMIFS('Member Months'!$I:$I,'Member Months'!$C:$C,AL$10,'Member Months'!$D:$D,$K13,'Member Months'!$E:$E,'QIPP Scorecard'!$D$5,'Member Months'!$G:$G,'QIPP Scorecard'!$D$6))</f>
        <v>0</v>
      </c>
      <c r="AM13" s="192">
        <f>+IF('QIPP Scorecard'!$D$5="All MCOs in Providers SDA",+SUMIFS('Member Months'!$I:$I,'Member Months'!$C:$C,AM$10,'Member Months'!$D:$D,$K13,'Member Months'!$G:$G,'QIPP Scorecard'!$D$6),SUMIFS('Member Months'!$I:$I,'Member Months'!$C:$C,AM$10,'Member Months'!$D:$D,$K13,'Member Months'!$E:$E,'QIPP Scorecard'!$D$5,'Member Months'!$G:$G,'QIPP Scorecard'!$D$6))</f>
        <v>0</v>
      </c>
      <c r="AN13" s="192">
        <f>+IF('QIPP Scorecard'!$D$5="All MCOs in Providers SDA",+SUMIFS('Member Months'!$I:$I,'Member Months'!$C:$C,AN$10,'Member Months'!$D:$D,$K13,'Member Months'!$G:$G,'QIPP Scorecard'!$D$6),SUMIFS('Member Months'!$I:$I,'Member Months'!$C:$C,AN$10,'Member Months'!$D:$D,$K13,'Member Months'!$E:$E,'QIPP Scorecard'!$D$5,'Member Months'!$G:$G,'QIPP Scorecard'!$D$6))</f>
        <v>0</v>
      </c>
      <c r="AO13" s="192">
        <f>+IF('QIPP Scorecard'!$D$5="All MCOs in Providers SDA",+SUMIFS('Member Months'!$I:$I,'Member Months'!$C:$C,AO$10,'Member Months'!$D:$D,$K13,'Member Months'!$G:$G,'QIPP Scorecard'!$D$6),SUMIFS('Member Months'!$I:$I,'Member Months'!$C:$C,AO$10,'Member Months'!$D:$D,$K13,'Member Months'!$E:$E,'QIPP Scorecard'!$D$5,'Member Months'!$G:$G,'QIPP Scorecard'!$D$6))</f>
        <v>0</v>
      </c>
      <c r="AP13" s="192">
        <f>+IF('QIPP Scorecard'!$D$5="All MCOs in Providers SDA",+SUMIFS('Member Months'!$I:$I,'Member Months'!$C:$C,AP$10,'Member Months'!$D:$D,$K13,'Member Months'!$G:$G,'QIPP Scorecard'!$D$6),SUMIFS('Member Months'!$I:$I,'Member Months'!$C:$C,AP$10,'Member Months'!$D:$D,$K13,'Member Months'!$E:$E,'QIPP Scorecard'!$D$5,'Member Months'!$G:$G,'QIPP Scorecard'!$D$6))</f>
        <v>0</v>
      </c>
      <c r="AQ13" s="192">
        <f>+IF('QIPP Scorecard'!$D$5="All MCOs in Providers SDA",+SUMIFS('Member Months'!$I:$I,'Member Months'!$C:$C,AQ$10,'Member Months'!$D:$D,$K13,'Member Months'!$G:$G,'QIPP Scorecard'!$D$6),SUMIFS('Member Months'!$I:$I,'Member Months'!$C:$C,AQ$10,'Member Months'!$D:$D,$K13,'Member Months'!$E:$E,'QIPP Scorecard'!$D$5,'Member Months'!$G:$G,'QIPP Scorecard'!$D$6))</f>
        <v>0</v>
      </c>
      <c r="AR13" s="192">
        <f>+IF('QIPP Scorecard'!$D$5="All MCOs in Providers SDA",+SUMIFS('Member Months'!$I:$I,'Member Months'!$C:$C,AR$10,'Member Months'!$D:$D,$K13,'Member Months'!$G:$G,'QIPP Scorecard'!$D$6),SUMIFS('Member Months'!$I:$I,'Member Months'!$C:$C,AR$10,'Member Months'!$D:$D,$K13,'Member Months'!$E:$E,'QIPP Scorecard'!$D$5,'Member Months'!$G:$G,'QIPP Scorecard'!$D$6))</f>
        <v>0</v>
      </c>
      <c r="AS13" s="192">
        <f>+IF('QIPP Scorecard'!$D$5="All MCOs in Providers SDA",+SUMIFS('Member Months'!$I:$I,'Member Months'!$C:$C,AS$10,'Member Months'!$D:$D,$K13,'Member Months'!$G:$G,'QIPP Scorecard'!$D$6),SUMIFS('Member Months'!$I:$I,'Member Months'!$C:$C,AS$10,'Member Months'!$D:$D,$K13,'Member Months'!$E:$E,'QIPP Scorecard'!$D$5,'Member Months'!$G:$G,'QIPP Scorecard'!$D$6))</f>
        <v>0</v>
      </c>
      <c r="AT13" s="192">
        <f>+IF('QIPP Scorecard'!$D$5="All MCOs in Providers SDA",+SUMIFS('Member Months'!$I:$I,'Member Months'!$C:$C,AT$10,'Member Months'!$D:$D,$K13,'Member Months'!$G:$G,'QIPP Scorecard'!$D$6),SUMIFS('Member Months'!$I:$I,'Member Months'!$C:$C,AT$10,'Member Months'!$D:$D,$K13,'Member Months'!$E:$E,'QIPP Scorecard'!$D$5,'Member Months'!$G:$G,'QIPP Scorecard'!$D$6))</f>
        <v>0</v>
      </c>
    </row>
    <row r="14" spans="1:46" ht="15" customHeight="1" x14ac:dyDescent="0.25">
      <c r="A14" s="187"/>
      <c r="B14" s="192">
        <v>4</v>
      </c>
      <c r="C14" s="192">
        <v>201709</v>
      </c>
      <c r="D14" s="192">
        <v>201709</v>
      </c>
      <c r="E14" t="s">
        <v>1504</v>
      </c>
      <c r="F14" t="s">
        <v>1789</v>
      </c>
      <c r="G14" t="s">
        <v>1274</v>
      </c>
      <c r="H14" s="192">
        <v>120</v>
      </c>
      <c r="I14" s="192">
        <v>238</v>
      </c>
      <c r="J14" s="188"/>
      <c r="K14" s="189">
        <v>201712</v>
      </c>
      <c r="L14" s="192"/>
      <c r="M14" s="192"/>
      <c r="N14" s="192"/>
      <c r="O14" s="192">
        <f>+IF('QIPP Scorecard'!$D$5="All MCOs in Providers SDA",+SUMIFS('Member Months'!$I:$I,'Member Months'!$C:$C,O$10,'Member Months'!$D:$D,$K14,'Member Months'!$G:$G,'QIPP Scorecard'!$D$6),SUMIFS('Member Months'!$I:$I,'Member Months'!$C:$C,O$10,'Member Months'!$D:$D,$K14,'Member Months'!$E:$E,'QIPP Scorecard'!$D$5,'Member Months'!$G:$G,'QIPP Scorecard'!$D$6))</f>
        <v>4788</v>
      </c>
      <c r="P14" s="192">
        <f>+IF('QIPP Scorecard'!$D$5="All MCOs in Providers SDA",+SUMIFS('Member Months'!$I:$I,'Member Months'!$C:$C,P$10,'Member Months'!$D:$D,$K14,'Member Months'!$G:$G,'QIPP Scorecard'!$D$6),SUMIFS('Member Months'!$I:$I,'Member Months'!$C:$C,P$10,'Member Months'!$D:$D,$K14,'Member Months'!$E:$E,'QIPP Scorecard'!$D$5,'Member Months'!$G:$G,'QIPP Scorecard'!$D$6))</f>
        <v>113</v>
      </c>
      <c r="Q14" s="192">
        <f>+IF('QIPP Scorecard'!$D$5="All MCOs in Providers SDA",+SUMIFS('Member Months'!$I:$I,'Member Months'!$C:$C,Q$10,'Member Months'!$D:$D,$K14,'Member Months'!$G:$G,'QIPP Scorecard'!$D$6),SUMIFS('Member Months'!$I:$I,'Member Months'!$C:$C,Q$10,'Member Months'!$D:$D,$K14,'Member Months'!$E:$E,'QIPP Scorecard'!$D$5,'Member Months'!$G:$G,'QIPP Scorecard'!$D$6))</f>
        <v>0</v>
      </c>
      <c r="R14" s="192">
        <f>+IF('QIPP Scorecard'!$D$5="All MCOs in Providers SDA",+SUMIFS('Member Months'!$I:$I,'Member Months'!$C:$C,R$10,'Member Months'!$D:$D,$K14,'Member Months'!$G:$G,'QIPP Scorecard'!$D$6),SUMIFS('Member Months'!$I:$I,'Member Months'!$C:$C,R$10,'Member Months'!$D:$D,$K14,'Member Months'!$E:$E,'QIPP Scorecard'!$D$5,'Member Months'!$G:$G,'QIPP Scorecard'!$D$6))</f>
        <v>0</v>
      </c>
      <c r="S14" s="192">
        <f>+IF('QIPP Scorecard'!$D$5="All MCOs in Providers SDA",+SUMIFS('Member Months'!$I:$I,'Member Months'!$C:$C,S$10,'Member Months'!$D:$D,$K14,'Member Months'!$G:$G,'QIPP Scorecard'!$D$6),SUMIFS('Member Months'!$I:$I,'Member Months'!$C:$C,S$10,'Member Months'!$D:$D,$K14,'Member Months'!$E:$E,'QIPP Scorecard'!$D$5,'Member Months'!$G:$G,'QIPP Scorecard'!$D$6))</f>
        <v>0</v>
      </c>
      <c r="T14" s="192">
        <f>+IF('QIPP Scorecard'!$D$5="All MCOs in Providers SDA",+SUMIFS('Member Months'!$I:$I,'Member Months'!$C:$C,T$10,'Member Months'!$D:$D,$K14,'Member Months'!$G:$G,'QIPP Scorecard'!$D$6),SUMIFS('Member Months'!$I:$I,'Member Months'!$C:$C,T$10,'Member Months'!$D:$D,$K14,'Member Months'!$E:$E,'QIPP Scorecard'!$D$5,'Member Months'!$G:$G,'QIPP Scorecard'!$D$6))</f>
        <v>0</v>
      </c>
      <c r="U14" s="192">
        <f>+IF('QIPP Scorecard'!$D$5="All MCOs in Providers SDA",+SUMIFS('Member Months'!$I:$I,'Member Months'!$C:$C,U$10,'Member Months'!$D:$D,$K14,'Member Months'!$G:$G,'QIPP Scorecard'!$D$6),SUMIFS('Member Months'!$I:$I,'Member Months'!$C:$C,U$10,'Member Months'!$D:$D,$K14,'Member Months'!$E:$E,'QIPP Scorecard'!$D$5,'Member Months'!$G:$G,'QIPP Scorecard'!$D$6))</f>
        <v>0</v>
      </c>
      <c r="V14" s="192">
        <f>+IF('QIPP Scorecard'!$D$5="All MCOs in Providers SDA",+SUMIFS('Member Months'!$I:$I,'Member Months'!$C:$C,V$10,'Member Months'!$D:$D,$K14,'Member Months'!$G:$G,'QIPP Scorecard'!$D$6),SUMIFS('Member Months'!$I:$I,'Member Months'!$C:$C,V$10,'Member Months'!$D:$D,$K14,'Member Months'!$E:$E,'QIPP Scorecard'!$D$5,'Member Months'!$G:$G,'QIPP Scorecard'!$D$6))</f>
        <v>0</v>
      </c>
      <c r="W14" s="192">
        <f>+IF('QIPP Scorecard'!$D$5="All MCOs in Providers SDA",+SUMIFS('Member Months'!$I:$I,'Member Months'!$C:$C,W$10,'Member Months'!$D:$D,$K14,'Member Months'!$G:$G,'QIPP Scorecard'!$D$6),SUMIFS('Member Months'!$I:$I,'Member Months'!$C:$C,W$10,'Member Months'!$D:$D,$K14,'Member Months'!$E:$E,'QIPP Scorecard'!$D$5,'Member Months'!$G:$G,'QIPP Scorecard'!$D$6))</f>
        <v>0</v>
      </c>
      <c r="X14" s="192">
        <f>+IF('QIPP Scorecard'!$D$5="All MCOs in Providers SDA",+SUMIFS('Member Months'!$I:$I,'Member Months'!$C:$C,X$10,'Member Months'!$D:$D,$K14,'Member Months'!$G:$G,'QIPP Scorecard'!$D$6),SUMIFS('Member Months'!$I:$I,'Member Months'!$C:$C,X$10,'Member Months'!$D:$D,$K14,'Member Months'!$E:$E,'QIPP Scorecard'!$D$5,'Member Months'!$G:$G,'QIPP Scorecard'!$D$6))</f>
        <v>0</v>
      </c>
      <c r="Y14" s="192">
        <f>+IF('QIPP Scorecard'!$D$5="All MCOs in Providers SDA",+SUMIFS('Member Months'!$I:$I,'Member Months'!$C:$C,Y$10,'Member Months'!$D:$D,$K14,'Member Months'!$G:$G,'QIPP Scorecard'!$D$6),SUMIFS('Member Months'!$I:$I,'Member Months'!$C:$C,Y$10,'Member Months'!$D:$D,$K14,'Member Months'!$E:$E,'QIPP Scorecard'!$D$5,'Member Months'!$G:$G,'QIPP Scorecard'!$D$6))</f>
        <v>0</v>
      </c>
      <c r="Z14" s="192">
        <f>+IF('QIPP Scorecard'!$D$5="All MCOs in Providers SDA",+SUMIFS('Member Months'!$I:$I,'Member Months'!$C:$C,Z$10,'Member Months'!$D:$D,$K14,'Member Months'!$G:$G,'QIPP Scorecard'!$D$6),SUMIFS('Member Months'!$I:$I,'Member Months'!$C:$C,Z$10,'Member Months'!$D:$D,$K14,'Member Months'!$E:$E,'QIPP Scorecard'!$D$5,'Member Months'!$G:$G,'QIPP Scorecard'!$D$6))</f>
        <v>0</v>
      </c>
      <c r="AA14" s="192">
        <f>+IF('QIPP Scorecard'!$D$5="All MCOs in Providers SDA",+SUMIFS('Member Months'!$I:$I,'Member Months'!$C:$C,AA$10,'Member Months'!$D:$D,$K14,'Member Months'!$G:$G,'QIPP Scorecard'!$D$6),SUMIFS('Member Months'!$I:$I,'Member Months'!$C:$C,AA$10,'Member Months'!$D:$D,$K14,'Member Months'!$E:$E,'QIPP Scorecard'!$D$5,'Member Months'!$G:$G,'QIPP Scorecard'!$D$6))</f>
        <v>0</v>
      </c>
      <c r="AB14" s="192">
        <f>+IF('QIPP Scorecard'!$D$5="All MCOs in Providers SDA",+SUMIFS('Member Months'!$I:$I,'Member Months'!$C:$C,AB$10,'Member Months'!$D:$D,$K14,'Member Months'!$G:$G,'QIPP Scorecard'!$D$6),SUMIFS('Member Months'!$I:$I,'Member Months'!$C:$C,AB$10,'Member Months'!$D:$D,$K14,'Member Months'!$E:$E,'QIPP Scorecard'!$D$5,'Member Months'!$G:$G,'QIPP Scorecard'!$D$6))</f>
        <v>0</v>
      </c>
      <c r="AC14" s="192">
        <f>+IF('QIPP Scorecard'!$D$5="All MCOs in Providers SDA",+SUMIFS('Member Months'!$I:$I,'Member Months'!$C:$C,AC$10,'Member Months'!$D:$D,$K14,'Member Months'!$G:$G,'QIPP Scorecard'!$D$6),SUMIFS('Member Months'!$I:$I,'Member Months'!$C:$C,AC$10,'Member Months'!$D:$D,$K14,'Member Months'!$E:$E,'QIPP Scorecard'!$D$5,'Member Months'!$G:$G,'QIPP Scorecard'!$D$6))</f>
        <v>0</v>
      </c>
      <c r="AD14" s="192">
        <f>+IF('QIPP Scorecard'!$D$5="All MCOs in Providers SDA",+SUMIFS('Member Months'!$I:$I,'Member Months'!$C:$C,AD$10,'Member Months'!$D:$D,$K14,'Member Months'!$G:$G,'QIPP Scorecard'!$D$6),SUMIFS('Member Months'!$I:$I,'Member Months'!$C:$C,AD$10,'Member Months'!$D:$D,$K14,'Member Months'!$E:$E,'QIPP Scorecard'!$D$5,'Member Months'!$G:$G,'QIPP Scorecard'!$D$6))</f>
        <v>0</v>
      </c>
      <c r="AE14" s="192">
        <f>+IF('QIPP Scorecard'!$D$5="All MCOs in Providers SDA",+SUMIFS('Member Months'!$I:$I,'Member Months'!$C:$C,AE$10,'Member Months'!$D:$D,$K14,'Member Months'!$G:$G,'QIPP Scorecard'!$D$6),SUMIFS('Member Months'!$I:$I,'Member Months'!$C:$C,AE$10,'Member Months'!$D:$D,$K14,'Member Months'!$E:$E,'QIPP Scorecard'!$D$5,'Member Months'!$G:$G,'QIPP Scorecard'!$D$6))</f>
        <v>0</v>
      </c>
      <c r="AF14" s="192">
        <f>+IF('QIPP Scorecard'!$D$5="All MCOs in Providers SDA",+SUMIFS('Member Months'!$I:$I,'Member Months'!$C:$C,AF$10,'Member Months'!$D:$D,$K14,'Member Months'!$G:$G,'QIPP Scorecard'!$D$6),SUMIFS('Member Months'!$I:$I,'Member Months'!$C:$C,AF$10,'Member Months'!$D:$D,$K14,'Member Months'!$E:$E,'QIPP Scorecard'!$D$5,'Member Months'!$G:$G,'QIPP Scorecard'!$D$6))</f>
        <v>0</v>
      </c>
      <c r="AG14" s="192">
        <f>+IF('QIPP Scorecard'!$D$5="All MCOs in Providers SDA",+SUMIFS('Member Months'!$I:$I,'Member Months'!$C:$C,AG$10,'Member Months'!$D:$D,$K14,'Member Months'!$G:$G,'QIPP Scorecard'!$D$6),SUMIFS('Member Months'!$I:$I,'Member Months'!$C:$C,AG$10,'Member Months'!$D:$D,$K14,'Member Months'!$E:$E,'QIPP Scorecard'!$D$5,'Member Months'!$G:$G,'QIPP Scorecard'!$D$6))</f>
        <v>0</v>
      </c>
      <c r="AH14" s="192">
        <f>+IF('QIPP Scorecard'!$D$5="All MCOs in Providers SDA",+SUMIFS('Member Months'!$I:$I,'Member Months'!$C:$C,AH$10,'Member Months'!$D:$D,$K14,'Member Months'!$G:$G,'QIPP Scorecard'!$D$6),SUMIFS('Member Months'!$I:$I,'Member Months'!$C:$C,AH$10,'Member Months'!$D:$D,$K14,'Member Months'!$E:$E,'QIPP Scorecard'!$D$5,'Member Months'!$G:$G,'QIPP Scorecard'!$D$6))</f>
        <v>0</v>
      </c>
      <c r="AI14" s="192">
        <f>+IF('QIPP Scorecard'!$D$5="All MCOs in Providers SDA",+SUMIFS('Member Months'!$I:$I,'Member Months'!$C:$C,AI$10,'Member Months'!$D:$D,$K14,'Member Months'!$G:$G,'QIPP Scorecard'!$D$6),SUMIFS('Member Months'!$I:$I,'Member Months'!$C:$C,AI$10,'Member Months'!$D:$D,$K14,'Member Months'!$E:$E,'QIPP Scorecard'!$D$5,'Member Months'!$G:$G,'QIPP Scorecard'!$D$6))</f>
        <v>0</v>
      </c>
      <c r="AJ14" s="192">
        <f>+IF('QIPP Scorecard'!$D$5="All MCOs in Providers SDA",+SUMIFS('Member Months'!$I:$I,'Member Months'!$C:$C,AJ$10,'Member Months'!$D:$D,$K14,'Member Months'!$G:$G,'QIPP Scorecard'!$D$6),SUMIFS('Member Months'!$I:$I,'Member Months'!$C:$C,AJ$10,'Member Months'!$D:$D,$K14,'Member Months'!$E:$E,'QIPP Scorecard'!$D$5,'Member Months'!$G:$G,'QIPP Scorecard'!$D$6))</f>
        <v>0</v>
      </c>
      <c r="AK14" s="192">
        <f>+IF('QIPP Scorecard'!$D$5="All MCOs in Providers SDA",+SUMIFS('Member Months'!$I:$I,'Member Months'!$C:$C,AK$10,'Member Months'!$D:$D,$K14,'Member Months'!$G:$G,'QIPP Scorecard'!$D$6),SUMIFS('Member Months'!$I:$I,'Member Months'!$C:$C,AK$10,'Member Months'!$D:$D,$K14,'Member Months'!$E:$E,'QIPP Scorecard'!$D$5,'Member Months'!$G:$G,'QIPP Scorecard'!$D$6))</f>
        <v>0</v>
      </c>
      <c r="AL14" s="192">
        <f>+IF('QIPP Scorecard'!$D$5="All MCOs in Providers SDA",+SUMIFS('Member Months'!$I:$I,'Member Months'!$C:$C,AL$10,'Member Months'!$D:$D,$K14,'Member Months'!$G:$G,'QIPP Scorecard'!$D$6),SUMIFS('Member Months'!$I:$I,'Member Months'!$C:$C,AL$10,'Member Months'!$D:$D,$K14,'Member Months'!$E:$E,'QIPP Scorecard'!$D$5,'Member Months'!$G:$G,'QIPP Scorecard'!$D$6))</f>
        <v>0</v>
      </c>
      <c r="AM14" s="192">
        <f>+IF('QIPP Scorecard'!$D$5="All MCOs in Providers SDA",+SUMIFS('Member Months'!$I:$I,'Member Months'!$C:$C,AM$10,'Member Months'!$D:$D,$K14,'Member Months'!$G:$G,'QIPP Scorecard'!$D$6),SUMIFS('Member Months'!$I:$I,'Member Months'!$C:$C,AM$10,'Member Months'!$D:$D,$K14,'Member Months'!$E:$E,'QIPP Scorecard'!$D$5,'Member Months'!$G:$G,'QIPP Scorecard'!$D$6))</f>
        <v>0</v>
      </c>
      <c r="AN14" s="192">
        <f>+IF('QIPP Scorecard'!$D$5="All MCOs in Providers SDA",+SUMIFS('Member Months'!$I:$I,'Member Months'!$C:$C,AN$10,'Member Months'!$D:$D,$K14,'Member Months'!$G:$G,'QIPP Scorecard'!$D$6),SUMIFS('Member Months'!$I:$I,'Member Months'!$C:$C,AN$10,'Member Months'!$D:$D,$K14,'Member Months'!$E:$E,'QIPP Scorecard'!$D$5,'Member Months'!$G:$G,'QIPP Scorecard'!$D$6))</f>
        <v>0</v>
      </c>
      <c r="AO14" s="192">
        <f>+IF('QIPP Scorecard'!$D$5="All MCOs in Providers SDA",+SUMIFS('Member Months'!$I:$I,'Member Months'!$C:$C,AO$10,'Member Months'!$D:$D,$K14,'Member Months'!$G:$G,'QIPP Scorecard'!$D$6),SUMIFS('Member Months'!$I:$I,'Member Months'!$C:$C,AO$10,'Member Months'!$D:$D,$K14,'Member Months'!$E:$E,'QIPP Scorecard'!$D$5,'Member Months'!$G:$G,'QIPP Scorecard'!$D$6))</f>
        <v>0</v>
      </c>
      <c r="AP14" s="192">
        <f>+IF('QIPP Scorecard'!$D$5="All MCOs in Providers SDA",+SUMIFS('Member Months'!$I:$I,'Member Months'!$C:$C,AP$10,'Member Months'!$D:$D,$K14,'Member Months'!$G:$G,'QIPP Scorecard'!$D$6),SUMIFS('Member Months'!$I:$I,'Member Months'!$C:$C,AP$10,'Member Months'!$D:$D,$K14,'Member Months'!$E:$E,'QIPP Scorecard'!$D$5,'Member Months'!$G:$G,'QIPP Scorecard'!$D$6))</f>
        <v>0</v>
      </c>
      <c r="AQ14" s="192">
        <f>+IF('QIPP Scorecard'!$D$5="All MCOs in Providers SDA",+SUMIFS('Member Months'!$I:$I,'Member Months'!$C:$C,AQ$10,'Member Months'!$D:$D,$K14,'Member Months'!$G:$G,'QIPP Scorecard'!$D$6),SUMIFS('Member Months'!$I:$I,'Member Months'!$C:$C,AQ$10,'Member Months'!$D:$D,$K14,'Member Months'!$E:$E,'QIPP Scorecard'!$D$5,'Member Months'!$G:$G,'QIPP Scorecard'!$D$6))</f>
        <v>0</v>
      </c>
      <c r="AR14" s="192">
        <f>+IF('QIPP Scorecard'!$D$5="All MCOs in Providers SDA",+SUMIFS('Member Months'!$I:$I,'Member Months'!$C:$C,AR$10,'Member Months'!$D:$D,$K14,'Member Months'!$G:$G,'QIPP Scorecard'!$D$6),SUMIFS('Member Months'!$I:$I,'Member Months'!$C:$C,AR$10,'Member Months'!$D:$D,$K14,'Member Months'!$E:$E,'QIPP Scorecard'!$D$5,'Member Months'!$G:$G,'QIPP Scorecard'!$D$6))</f>
        <v>0</v>
      </c>
      <c r="AS14" s="192">
        <f>+IF('QIPP Scorecard'!$D$5="All MCOs in Providers SDA",+SUMIFS('Member Months'!$I:$I,'Member Months'!$C:$C,AS$10,'Member Months'!$D:$D,$K14,'Member Months'!$G:$G,'QIPP Scorecard'!$D$6),SUMIFS('Member Months'!$I:$I,'Member Months'!$C:$C,AS$10,'Member Months'!$D:$D,$K14,'Member Months'!$E:$E,'QIPP Scorecard'!$D$5,'Member Months'!$G:$G,'QIPP Scorecard'!$D$6))</f>
        <v>0</v>
      </c>
      <c r="AT14" s="192">
        <f>+IF('QIPP Scorecard'!$D$5="All MCOs in Providers SDA",+SUMIFS('Member Months'!$I:$I,'Member Months'!$C:$C,AT$10,'Member Months'!$D:$D,$K14,'Member Months'!$G:$G,'QIPP Scorecard'!$D$6),SUMIFS('Member Months'!$I:$I,'Member Months'!$C:$C,AT$10,'Member Months'!$D:$D,$K14,'Member Months'!$E:$E,'QIPP Scorecard'!$D$5,'Member Months'!$G:$G,'QIPP Scorecard'!$D$6))</f>
        <v>0</v>
      </c>
    </row>
    <row r="15" spans="1:46" ht="15" customHeight="1" x14ac:dyDescent="0.25">
      <c r="A15" s="187"/>
      <c r="B15" s="192">
        <v>4</v>
      </c>
      <c r="C15" s="192">
        <v>201709</v>
      </c>
      <c r="D15" s="192">
        <v>201709</v>
      </c>
      <c r="E15" t="s">
        <v>1504</v>
      </c>
      <c r="F15" t="s">
        <v>1789</v>
      </c>
      <c r="G15" t="s">
        <v>1274</v>
      </c>
      <c r="H15" s="192">
        <v>121</v>
      </c>
      <c r="I15" s="192">
        <v>1789</v>
      </c>
      <c r="J15" s="188"/>
      <c r="K15" s="189">
        <v>201801</v>
      </c>
      <c r="L15" s="192"/>
      <c r="M15" s="192"/>
      <c r="N15" s="192"/>
      <c r="O15" s="192"/>
      <c r="P15" s="192">
        <f>+IF('QIPP Scorecard'!$D$5="All MCOs in Providers SDA",+SUMIFS('Member Months'!$I:$I,'Member Months'!$C:$C,P$10,'Member Months'!$D:$D,$K15,'Member Months'!$G:$G,'QIPP Scorecard'!$D$6),SUMIFS('Member Months'!$I:$I,'Member Months'!$C:$C,P$10,'Member Months'!$D:$D,$K15,'Member Months'!$E:$E,'QIPP Scorecard'!$D$5,'Member Months'!$G:$G,'QIPP Scorecard'!$D$6))</f>
        <v>4786</v>
      </c>
      <c r="Q15" s="192">
        <f>+IF('QIPP Scorecard'!$D$5="All MCOs in Providers SDA",+SUMIFS('Member Months'!$I:$I,'Member Months'!$C:$C,Q$10,'Member Months'!$D:$D,$K15,'Member Months'!$G:$G,'QIPP Scorecard'!$D$6),SUMIFS('Member Months'!$I:$I,'Member Months'!$C:$C,Q$10,'Member Months'!$D:$D,$K15,'Member Months'!$E:$E,'QIPP Scorecard'!$D$5,'Member Months'!$G:$G,'QIPP Scorecard'!$D$6))</f>
        <v>0</v>
      </c>
      <c r="R15" s="192">
        <f>+IF('QIPP Scorecard'!$D$5="All MCOs in Providers SDA",+SUMIFS('Member Months'!$I:$I,'Member Months'!$C:$C,R$10,'Member Months'!$D:$D,$K15,'Member Months'!$G:$G,'QIPP Scorecard'!$D$6),SUMIFS('Member Months'!$I:$I,'Member Months'!$C:$C,R$10,'Member Months'!$D:$D,$K15,'Member Months'!$E:$E,'QIPP Scorecard'!$D$5,'Member Months'!$G:$G,'QIPP Scorecard'!$D$6))</f>
        <v>0</v>
      </c>
      <c r="S15" s="192">
        <f>+IF('QIPP Scorecard'!$D$5="All MCOs in Providers SDA",+SUMIFS('Member Months'!$I:$I,'Member Months'!$C:$C,S$10,'Member Months'!$D:$D,$K15,'Member Months'!$G:$G,'QIPP Scorecard'!$D$6),SUMIFS('Member Months'!$I:$I,'Member Months'!$C:$C,S$10,'Member Months'!$D:$D,$K15,'Member Months'!$E:$E,'QIPP Scorecard'!$D$5,'Member Months'!$G:$G,'QIPP Scorecard'!$D$6))</f>
        <v>0</v>
      </c>
      <c r="T15" s="192">
        <f>+IF('QIPP Scorecard'!$D$5="All MCOs in Providers SDA",+SUMIFS('Member Months'!$I:$I,'Member Months'!$C:$C,T$10,'Member Months'!$D:$D,$K15,'Member Months'!$G:$G,'QIPP Scorecard'!$D$6),SUMIFS('Member Months'!$I:$I,'Member Months'!$C:$C,T$10,'Member Months'!$D:$D,$K15,'Member Months'!$E:$E,'QIPP Scorecard'!$D$5,'Member Months'!$G:$G,'QIPP Scorecard'!$D$6))</f>
        <v>0</v>
      </c>
      <c r="U15" s="192">
        <f>+IF('QIPP Scorecard'!$D$5="All MCOs in Providers SDA",+SUMIFS('Member Months'!$I:$I,'Member Months'!$C:$C,U$10,'Member Months'!$D:$D,$K15,'Member Months'!$G:$G,'QIPP Scorecard'!$D$6),SUMIFS('Member Months'!$I:$I,'Member Months'!$C:$C,U$10,'Member Months'!$D:$D,$K15,'Member Months'!$E:$E,'QIPP Scorecard'!$D$5,'Member Months'!$G:$G,'QIPP Scorecard'!$D$6))</f>
        <v>0</v>
      </c>
      <c r="V15" s="192">
        <f>+IF('QIPP Scorecard'!$D$5="All MCOs in Providers SDA",+SUMIFS('Member Months'!$I:$I,'Member Months'!$C:$C,V$10,'Member Months'!$D:$D,$K15,'Member Months'!$G:$G,'QIPP Scorecard'!$D$6),SUMIFS('Member Months'!$I:$I,'Member Months'!$C:$C,V$10,'Member Months'!$D:$D,$K15,'Member Months'!$E:$E,'QIPP Scorecard'!$D$5,'Member Months'!$G:$G,'QIPP Scorecard'!$D$6))</f>
        <v>0</v>
      </c>
      <c r="W15" s="192">
        <f>+IF('QIPP Scorecard'!$D$5="All MCOs in Providers SDA",+SUMIFS('Member Months'!$I:$I,'Member Months'!$C:$C,W$10,'Member Months'!$D:$D,$K15,'Member Months'!$G:$G,'QIPP Scorecard'!$D$6),SUMIFS('Member Months'!$I:$I,'Member Months'!$C:$C,W$10,'Member Months'!$D:$D,$K15,'Member Months'!$E:$E,'QIPP Scorecard'!$D$5,'Member Months'!$G:$G,'QIPP Scorecard'!$D$6))</f>
        <v>0</v>
      </c>
      <c r="X15" s="192">
        <f>+IF('QIPP Scorecard'!$D$5="All MCOs in Providers SDA",+SUMIFS('Member Months'!$I:$I,'Member Months'!$C:$C,X$10,'Member Months'!$D:$D,$K15,'Member Months'!$G:$G,'QIPP Scorecard'!$D$6),SUMIFS('Member Months'!$I:$I,'Member Months'!$C:$C,X$10,'Member Months'!$D:$D,$K15,'Member Months'!$E:$E,'QIPP Scorecard'!$D$5,'Member Months'!$G:$G,'QIPP Scorecard'!$D$6))</f>
        <v>0</v>
      </c>
      <c r="Y15" s="192">
        <f>+IF('QIPP Scorecard'!$D$5="All MCOs in Providers SDA",+SUMIFS('Member Months'!$I:$I,'Member Months'!$C:$C,Y$10,'Member Months'!$D:$D,$K15,'Member Months'!$G:$G,'QIPP Scorecard'!$D$6),SUMIFS('Member Months'!$I:$I,'Member Months'!$C:$C,Y$10,'Member Months'!$D:$D,$K15,'Member Months'!$E:$E,'QIPP Scorecard'!$D$5,'Member Months'!$G:$G,'QIPP Scorecard'!$D$6))</f>
        <v>0</v>
      </c>
      <c r="Z15" s="192">
        <f>+IF('QIPP Scorecard'!$D$5="All MCOs in Providers SDA",+SUMIFS('Member Months'!$I:$I,'Member Months'!$C:$C,Z$10,'Member Months'!$D:$D,$K15,'Member Months'!$G:$G,'QIPP Scorecard'!$D$6),SUMIFS('Member Months'!$I:$I,'Member Months'!$C:$C,Z$10,'Member Months'!$D:$D,$K15,'Member Months'!$E:$E,'QIPP Scorecard'!$D$5,'Member Months'!$G:$G,'QIPP Scorecard'!$D$6))</f>
        <v>0</v>
      </c>
      <c r="AA15" s="192">
        <f>+IF('QIPP Scorecard'!$D$5="All MCOs in Providers SDA",+SUMIFS('Member Months'!$I:$I,'Member Months'!$C:$C,AA$10,'Member Months'!$D:$D,$K15,'Member Months'!$G:$G,'QIPP Scorecard'!$D$6),SUMIFS('Member Months'!$I:$I,'Member Months'!$C:$C,AA$10,'Member Months'!$D:$D,$K15,'Member Months'!$E:$E,'QIPP Scorecard'!$D$5,'Member Months'!$G:$G,'QIPP Scorecard'!$D$6))</f>
        <v>0</v>
      </c>
      <c r="AB15" s="192">
        <f>+IF('QIPP Scorecard'!$D$5="All MCOs in Providers SDA",+SUMIFS('Member Months'!$I:$I,'Member Months'!$C:$C,AB$10,'Member Months'!$D:$D,$K15,'Member Months'!$G:$G,'QIPP Scorecard'!$D$6),SUMIFS('Member Months'!$I:$I,'Member Months'!$C:$C,AB$10,'Member Months'!$D:$D,$K15,'Member Months'!$E:$E,'QIPP Scorecard'!$D$5,'Member Months'!$G:$G,'QIPP Scorecard'!$D$6))</f>
        <v>0</v>
      </c>
      <c r="AC15" s="192">
        <f>+IF('QIPP Scorecard'!$D$5="All MCOs in Providers SDA",+SUMIFS('Member Months'!$I:$I,'Member Months'!$C:$C,AC$10,'Member Months'!$D:$D,$K15,'Member Months'!$G:$G,'QIPP Scorecard'!$D$6),SUMIFS('Member Months'!$I:$I,'Member Months'!$C:$C,AC$10,'Member Months'!$D:$D,$K15,'Member Months'!$E:$E,'QIPP Scorecard'!$D$5,'Member Months'!$G:$G,'QIPP Scorecard'!$D$6))</f>
        <v>0</v>
      </c>
      <c r="AD15" s="192">
        <f>+IF('QIPP Scorecard'!$D$5="All MCOs in Providers SDA",+SUMIFS('Member Months'!$I:$I,'Member Months'!$C:$C,AD$10,'Member Months'!$D:$D,$K15,'Member Months'!$G:$G,'QIPP Scorecard'!$D$6),SUMIFS('Member Months'!$I:$I,'Member Months'!$C:$C,AD$10,'Member Months'!$D:$D,$K15,'Member Months'!$E:$E,'QIPP Scorecard'!$D$5,'Member Months'!$G:$G,'QIPP Scorecard'!$D$6))</f>
        <v>0</v>
      </c>
      <c r="AE15" s="192">
        <f>+IF('QIPP Scorecard'!$D$5="All MCOs in Providers SDA",+SUMIFS('Member Months'!$I:$I,'Member Months'!$C:$C,AE$10,'Member Months'!$D:$D,$K15,'Member Months'!$G:$G,'QIPP Scorecard'!$D$6),SUMIFS('Member Months'!$I:$I,'Member Months'!$C:$C,AE$10,'Member Months'!$D:$D,$K15,'Member Months'!$E:$E,'QIPP Scorecard'!$D$5,'Member Months'!$G:$G,'QIPP Scorecard'!$D$6))</f>
        <v>0</v>
      </c>
      <c r="AF15" s="192">
        <f>+IF('QIPP Scorecard'!$D$5="All MCOs in Providers SDA",+SUMIFS('Member Months'!$I:$I,'Member Months'!$C:$C,AF$10,'Member Months'!$D:$D,$K15,'Member Months'!$G:$G,'QIPP Scorecard'!$D$6),SUMIFS('Member Months'!$I:$I,'Member Months'!$C:$C,AF$10,'Member Months'!$D:$D,$K15,'Member Months'!$E:$E,'QIPP Scorecard'!$D$5,'Member Months'!$G:$G,'QIPP Scorecard'!$D$6))</f>
        <v>0</v>
      </c>
      <c r="AG15" s="192">
        <f>+IF('QIPP Scorecard'!$D$5="All MCOs in Providers SDA",+SUMIFS('Member Months'!$I:$I,'Member Months'!$C:$C,AG$10,'Member Months'!$D:$D,$K15,'Member Months'!$G:$G,'QIPP Scorecard'!$D$6),SUMIFS('Member Months'!$I:$I,'Member Months'!$C:$C,AG$10,'Member Months'!$D:$D,$K15,'Member Months'!$E:$E,'QIPP Scorecard'!$D$5,'Member Months'!$G:$G,'QIPP Scorecard'!$D$6))</f>
        <v>0</v>
      </c>
      <c r="AH15" s="192">
        <f>+IF('QIPP Scorecard'!$D$5="All MCOs in Providers SDA",+SUMIFS('Member Months'!$I:$I,'Member Months'!$C:$C,AH$10,'Member Months'!$D:$D,$K15,'Member Months'!$G:$G,'QIPP Scorecard'!$D$6),SUMIFS('Member Months'!$I:$I,'Member Months'!$C:$C,AH$10,'Member Months'!$D:$D,$K15,'Member Months'!$E:$E,'QIPP Scorecard'!$D$5,'Member Months'!$G:$G,'QIPP Scorecard'!$D$6))</f>
        <v>0</v>
      </c>
      <c r="AI15" s="192">
        <f>+IF('QIPP Scorecard'!$D$5="All MCOs in Providers SDA",+SUMIFS('Member Months'!$I:$I,'Member Months'!$C:$C,AI$10,'Member Months'!$D:$D,$K15,'Member Months'!$G:$G,'QIPP Scorecard'!$D$6),SUMIFS('Member Months'!$I:$I,'Member Months'!$C:$C,AI$10,'Member Months'!$D:$D,$K15,'Member Months'!$E:$E,'QIPP Scorecard'!$D$5,'Member Months'!$G:$G,'QIPP Scorecard'!$D$6))</f>
        <v>0</v>
      </c>
      <c r="AJ15" s="192">
        <f>+IF('QIPP Scorecard'!$D$5="All MCOs in Providers SDA",+SUMIFS('Member Months'!$I:$I,'Member Months'!$C:$C,AJ$10,'Member Months'!$D:$D,$K15,'Member Months'!$G:$G,'QIPP Scorecard'!$D$6),SUMIFS('Member Months'!$I:$I,'Member Months'!$C:$C,AJ$10,'Member Months'!$D:$D,$K15,'Member Months'!$E:$E,'QIPP Scorecard'!$D$5,'Member Months'!$G:$G,'QIPP Scorecard'!$D$6))</f>
        <v>0</v>
      </c>
      <c r="AK15" s="192">
        <f>+IF('QIPP Scorecard'!$D$5="All MCOs in Providers SDA",+SUMIFS('Member Months'!$I:$I,'Member Months'!$C:$C,AK$10,'Member Months'!$D:$D,$K15,'Member Months'!$G:$G,'QIPP Scorecard'!$D$6),SUMIFS('Member Months'!$I:$I,'Member Months'!$C:$C,AK$10,'Member Months'!$D:$D,$K15,'Member Months'!$E:$E,'QIPP Scorecard'!$D$5,'Member Months'!$G:$G,'QIPP Scorecard'!$D$6))</f>
        <v>0</v>
      </c>
      <c r="AL15" s="192">
        <f>+IF('QIPP Scorecard'!$D$5="All MCOs in Providers SDA",+SUMIFS('Member Months'!$I:$I,'Member Months'!$C:$C,AL$10,'Member Months'!$D:$D,$K15,'Member Months'!$G:$G,'QIPP Scorecard'!$D$6),SUMIFS('Member Months'!$I:$I,'Member Months'!$C:$C,AL$10,'Member Months'!$D:$D,$K15,'Member Months'!$E:$E,'QIPP Scorecard'!$D$5,'Member Months'!$G:$G,'QIPP Scorecard'!$D$6))</f>
        <v>0</v>
      </c>
      <c r="AM15" s="192">
        <f>+IF('QIPP Scorecard'!$D$5="All MCOs in Providers SDA",+SUMIFS('Member Months'!$I:$I,'Member Months'!$C:$C,AM$10,'Member Months'!$D:$D,$K15,'Member Months'!$G:$G,'QIPP Scorecard'!$D$6),SUMIFS('Member Months'!$I:$I,'Member Months'!$C:$C,AM$10,'Member Months'!$D:$D,$K15,'Member Months'!$E:$E,'QIPP Scorecard'!$D$5,'Member Months'!$G:$G,'QIPP Scorecard'!$D$6))</f>
        <v>0</v>
      </c>
      <c r="AN15" s="192">
        <f>+IF('QIPP Scorecard'!$D$5="All MCOs in Providers SDA",+SUMIFS('Member Months'!$I:$I,'Member Months'!$C:$C,AN$10,'Member Months'!$D:$D,$K15,'Member Months'!$G:$G,'QIPP Scorecard'!$D$6),SUMIFS('Member Months'!$I:$I,'Member Months'!$C:$C,AN$10,'Member Months'!$D:$D,$K15,'Member Months'!$E:$E,'QIPP Scorecard'!$D$5,'Member Months'!$G:$G,'QIPP Scorecard'!$D$6))</f>
        <v>0</v>
      </c>
      <c r="AO15" s="192">
        <f>+IF('QIPP Scorecard'!$D$5="All MCOs in Providers SDA",+SUMIFS('Member Months'!$I:$I,'Member Months'!$C:$C,AO$10,'Member Months'!$D:$D,$K15,'Member Months'!$G:$G,'QIPP Scorecard'!$D$6),SUMIFS('Member Months'!$I:$I,'Member Months'!$C:$C,AO$10,'Member Months'!$D:$D,$K15,'Member Months'!$E:$E,'QIPP Scorecard'!$D$5,'Member Months'!$G:$G,'QIPP Scorecard'!$D$6))</f>
        <v>0</v>
      </c>
      <c r="AP15" s="192">
        <f>+IF('QIPP Scorecard'!$D$5="All MCOs in Providers SDA",+SUMIFS('Member Months'!$I:$I,'Member Months'!$C:$C,AP$10,'Member Months'!$D:$D,$K15,'Member Months'!$G:$G,'QIPP Scorecard'!$D$6),SUMIFS('Member Months'!$I:$I,'Member Months'!$C:$C,AP$10,'Member Months'!$D:$D,$K15,'Member Months'!$E:$E,'QIPP Scorecard'!$D$5,'Member Months'!$G:$G,'QIPP Scorecard'!$D$6))</f>
        <v>0</v>
      </c>
      <c r="AQ15" s="192">
        <f>+IF('QIPP Scorecard'!$D$5="All MCOs in Providers SDA",+SUMIFS('Member Months'!$I:$I,'Member Months'!$C:$C,AQ$10,'Member Months'!$D:$D,$K15,'Member Months'!$G:$G,'QIPP Scorecard'!$D$6),SUMIFS('Member Months'!$I:$I,'Member Months'!$C:$C,AQ$10,'Member Months'!$D:$D,$K15,'Member Months'!$E:$E,'QIPP Scorecard'!$D$5,'Member Months'!$G:$G,'QIPP Scorecard'!$D$6))</f>
        <v>0</v>
      </c>
      <c r="AR15" s="192">
        <f>+IF('QIPP Scorecard'!$D$5="All MCOs in Providers SDA",+SUMIFS('Member Months'!$I:$I,'Member Months'!$C:$C,AR$10,'Member Months'!$D:$D,$K15,'Member Months'!$G:$G,'QIPP Scorecard'!$D$6),SUMIFS('Member Months'!$I:$I,'Member Months'!$C:$C,AR$10,'Member Months'!$D:$D,$K15,'Member Months'!$E:$E,'QIPP Scorecard'!$D$5,'Member Months'!$G:$G,'QIPP Scorecard'!$D$6))</f>
        <v>0</v>
      </c>
      <c r="AS15" s="192">
        <f>+IF('QIPP Scorecard'!$D$5="All MCOs in Providers SDA",+SUMIFS('Member Months'!$I:$I,'Member Months'!$C:$C,AS$10,'Member Months'!$D:$D,$K15,'Member Months'!$G:$G,'QIPP Scorecard'!$D$6),SUMIFS('Member Months'!$I:$I,'Member Months'!$C:$C,AS$10,'Member Months'!$D:$D,$K15,'Member Months'!$E:$E,'QIPP Scorecard'!$D$5,'Member Months'!$G:$G,'QIPP Scorecard'!$D$6))</f>
        <v>0</v>
      </c>
      <c r="AT15" s="192">
        <f>+IF('QIPP Scorecard'!$D$5="All MCOs in Providers SDA",+SUMIFS('Member Months'!$I:$I,'Member Months'!$C:$C,AT$10,'Member Months'!$D:$D,$K15,'Member Months'!$G:$G,'QIPP Scorecard'!$D$6),SUMIFS('Member Months'!$I:$I,'Member Months'!$C:$C,AT$10,'Member Months'!$D:$D,$K15,'Member Months'!$E:$E,'QIPP Scorecard'!$D$5,'Member Months'!$G:$G,'QIPP Scorecard'!$D$6))</f>
        <v>0</v>
      </c>
    </row>
    <row r="16" spans="1:46" ht="15" customHeight="1" x14ac:dyDescent="0.25">
      <c r="A16" s="187"/>
      <c r="B16" s="192">
        <v>4</v>
      </c>
      <c r="C16" s="192">
        <v>201709</v>
      </c>
      <c r="D16" s="192">
        <v>201709</v>
      </c>
      <c r="E16" t="s">
        <v>1504</v>
      </c>
      <c r="F16" t="s">
        <v>1783</v>
      </c>
      <c r="G16" t="s">
        <v>1408</v>
      </c>
      <c r="H16" s="192">
        <v>120</v>
      </c>
      <c r="I16" s="192">
        <v>83</v>
      </c>
      <c r="J16" s="188"/>
      <c r="K16" s="189">
        <v>201802</v>
      </c>
      <c r="L16" s="192"/>
      <c r="M16" s="192"/>
      <c r="N16" s="192"/>
      <c r="O16" s="192"/>
      <c r="P16" s="192"/>
      <c r="Q16" s="192">
        <f>+IF('QIPP Scorecard'!$D$5="All MCOs in Providers SDA",+SUMIFS('Member Months'!$I:$I,'Member Months'!$C:$C,Q$10,'Member Months'!$D:$D,$K16,'Member Months'!$G:$G,'QIPP Scorecard'!$D$6),SUMIFS('Member Months'!$I:$I,'Member Months'!$C:$C,Q$10,'Member Months'!$D:$D,$K16,'Member Months'!$E:$E,'QIPP Scorecard'!$D$5,'Member Months'!$G:$G,'QIPP Scorecard'!$D$6))</f>
        <v>0</v>
      </c>
      <c r="R16" s="192">
        <f>+IF('QIPP Scorecard'!$D$5="All MCOs in Providers SDA",+SUMIFS('Member Months'!$I:$I,'Member Months'!$C:$C,R$10,'Member Months'!$D:$D,$K16,'Member Months'!$G:$G,'QIPP Scorecard'!$D$6),SUMIFS('Member Months'!$I:$I,'Member Months'!$C:$C,R$10,'Member Months'!$D:$D,$K16,'Member Months'!$E:$E,'QIPP Scorecard'!$D$5,'Member Months'!$G:$G,'QIPP Scorecard'!$D$6))</f>
        <v>0</v>
      </c>
      <c r="S16" s="192">
        <f>+IF('QIPP Scorecard'!$D$5="All MCOs in Providers SDA",+SUMIFS('Member Months'!$I:$I,'Member Months'!$C:$C,S$10,'Member Months'!$D:$D,$K16,'Member Months'!$G:$G,'QIPP Scorecard'!$D$6),SUMIFS('Member Months'!$I:$I,'Member Months'!$C:$C,S$10,'Member Months'!$D:$D,$K16,'Member Months'!$E:$E,'QIPP Scorecard'!$D$5,'Member Months'!$G:$G,'QIPP Scorecard'!$D$6))</f>
        <v>0</v>
      </c>
      <c r="T16" s="192">
        <f>+IF('QIPP Scorecard'!$D$5="All MCOs in Providers SDA",+SUMIFS('Member Months'!$I:$I,'Member Months'!$C:$C,T$10,'Member Months'!$D:$D,$K16,'Member Months'!$G:$G,'QIPP Scorecard'!$D$6),SUMIFS('Member Months'!$I:$I,'Member Months'!$C:$C,T$10,'Member Months'!$D:$D,$K16,'Member Months'!$E:$E,'QIPP Scorecard'!$D$5,'Member Months'!$G:$G,'QIPP Scorecard'!$D$6))</f>
        <v>0</v>
      </c>
      <c r="U16" s="192">
        <f>+IF('QIPP Scorecard'!$D$5="All MCOs in Providers SDA",+SUMIFS('Member Months'!$I:$I,'Member Months'!$C:$C,U$10,'Member Months'!$D:$D,$K16,'Member Months'!$G:$G,'QIPP Scorecard'!$D$6),SUMIFS('Member Months'!$I:$I,'Member Months'!$C:$C,U$10,'Member Months'!$D:$D,$K16,'Member Months'!$E:$E,'QIPP Scorecard'!$D$5,'Member Months'!$G:$G,'QIPP Scorecard'!$D$6))</f>
        <v>0</v>
      </c>
      <c r="V16" s="192">
        <f>+IF('QIPP Scorecard'!$D$5="All MCOs in Providers SDA",+SUMIFS('Member Months'!$I:$I,'Member Months'!$C:$C,V$10,'Member Months'!$D:$D,$K16,'Member Months'!$G:$G,'QIPP Scorecard'!$D$6),SUMIFS('Member Months'!$I:$I,'Member Months'!$C:$C,V$10,'Member Months'!$D:$D,$K16,'Member Months'!$E:$E,'QIPP Scorecard'!$D$5,'Member Months'!$G:$G,'QIPP Scorecard'!$D$6))</f>
        <v>0</v>
      </c>
      <c r="W16" s="192">
        <f>+IF('QIPP Scorecard'!$D$5="All MCOs in Providers SDA",+SUMIFS('Member Months'!$I:$I,'Member Months'!$C:$C,W$10,'Member Months'!$D:$D,$K16,'Member Months'!$G:$G,'QIPP Scorecard'!$D$6),SUMIFS('Member Months'!$I:$I,'Member Months'!$C:$C,W$10,'Member Months'!$D:$D,$K16,'Member Months'!$E:$E,'QIPP Scorecard'!$D$5,'Member Months'!$G:$G,'QIPP Scorecard'!$D$6))</f>
        <v>0</v>
      </c>
      <c r="X16" s="192">
        <f>+IF('QIPP Scorecard'!$D$5="All MCOs in Providers SDA",+SUMIFS('Member Months'!$I:$I,'Member Months'!$C:$C,X$10,'Member Months'!$D:$D,$K16,'Member Months'!$G:$G,'QIPP Scorecard'!$D$6),SUMIFS('Member Months'!$I:$I,'Member Months'!$C:$C,X$10,'Member Months'!$D:$D,$K16,'Member Months'!$E:$E,'QIPP Scorecard'!$D$5,'Member Months'!$G:$G,'QIPP Scorecard'!$D$6))</f>
        <v>0</v>
      </c>
      <c r="Y16" s="192">
        <f>+IF('QIPP Scorecard'!$D$5="All MCOs in Providers SDA",+SUMIFS('Member Months'!$I:$I,'Member Months'!$C:$C,Y$10,'Member Months'!$D:$D,$K16,'Member Months'!$G:$G,'QIPP Scorecard'!$D$6),SUMIFS('Member Months'!$I:$I,'Member Months'!$C:$C,Y$10,'Member Months'!$D:$D,$K16,'Member Months'!$E:$E,'QIPP Scorecard'!$D$5,'Member Months'!$G:$G,'QIPP Scorecard'!$D$6))</f>
        <v>0</v>
      </c>
      <c r="Z16" s="192">
        <f>+IF('QIPP Scorecard'!$D$5="All MCOs in Providers SDA",+SUMIFS('Member Months'!$I:$I,'Member Months'!$C:$C,Z$10,'Member Months'!$D:$D,$K16,'Member Months'!$G:$G,'QIPP Scorecard'!$D$6),SUMIFS('Member Months'!$I:$I,'Member Months'!$C:$C,Z$10,'Member Months'!$D:$D,$K16,'Member Months'!$E:$E,'QIPP Scorecard'!$D$5,'Member Months'!$G:$G,'QIPP Scorecard'!$D$6))</f>
        <v>0</v>
      </c>
      <c r="AA16" s="192">
        <f>+IF('QIPP Scorecard'!$D$5="All MCOs in Providers SDA",+SUMIFS('Member Months'!$I:$I,'Member Months'!$C:$C,AA$10,'Member Months'!$D:$D,$K16,'Member Months'!$G:$G,'QIPP Scorecard'!$D$6),SUMIFS('Member Months'!$I:$I,'Member Months'!$C:$C,AA$10,'Member Months'!$D:$D,$K16,'Member Months'!$E:$E,'QIPP Scorecard'!$D$5,'Member Months'!$G:$G,'QIPP Scorecard'!$D$6))</f>
        <v>0</v>
      </c>
      <c r="AB16" s="192">
        <f>+IF('QIPP Scorecard'!$D$5="All MCOs in Providers SDA",+SUMIFS('Member Months'!$I:$I,'Member Months'!$C:$C,AB$10,'Member Months'!$D:$D,$K16,'Member Months'!$G:$G,'QIPP Scorecard'!$D$6),SUMIFS('Member Months'!$I:$I,'Member Months'!$C:$C,AB$10,'Member Months'!$D:$D,$K16,'Member Months'!$E:$E,'QIPP Scorecard'!$D$5,'Member Months'!$G:$G,'QIPP Scorecard'!$D$6))</f>
        <v>0</v>
      </c>
      <c r="AC16" s="192">
        <f>+IF('QIPP Scorecard'!$D$5="All MCOs in Providers SDA",+SUMIFS('Member Months'!$I:$I,'Member Months'!$C:$C,AC$10,'Member Months'!$D:$D,$K16,'Member Months'!$G:$G,'QIPP Scorecard'!$D$6),SUMIFS('Member Months'!$I:$I,'Member Months'!$C:$C,AC$10,'Member Months'!$D:$D,$K16,'Member Months'!$E:$E,'QIPP Scorecard'!$D$5,'Member Months'!$G:$G,'QIPP Scorecard'!$D$6))</f>
        <v>0</v>
      </c>
      <c r="AD16" s="192">
        <f>+IF('QIPP Scorecard'!$D$5="All MCOs in Providers SDA",+SUMIFS('Member Months'!$I:$I,'Member Months'!$C:$C,AD$10,'Member Months'!$D:$D,$K16,'Member Months'!$G:$G,'QIPP Scorecard'!$D$6),SUMIFS('Member Months'!$I:$I,'Member Months'!$C:$C,AD$10,'Member Months'!$D:$D,$K16,'Member Months'!$E:$E,'QIPP Scorecard'!$D$5,'Member Months'!$G:$G,'QIPP Scorecard'!$D$6))</f>
        <v>0</v>
      </c>
      <c r="AE16" s="192">
        <f>+IF('QIPP Scorecard'!$D$5="All MCOs in Providers SDA",+SUMIFS('Member Months'!$I:$I,'Member Months'!$C:$C,AE$10,'Member Months'!$D:$D,$K16,'Member Months'!$G:$G,'QIPP Scorecard'!$D$6),SUMIFS('Member Months'!$I:$I,'Member Months'!$C:$C,AE$10,'Member Months'!$D:$D,$K16,'Member Months'!$E:$E,'QIPP Scorecard'!$D$5,'Member Months'!$G:$G,'QIPP Scorecard'!$D$6))</f>
        <v>0</v>
      </c>
      <c r="AF16" s="192">
        <f>+IF('QIPP Scorecard'!$D$5="All MCOs in Providers SDA",+SUMIFS('Member Months'!$I:$I,'Member Months'!$C:$C,AF$10,'Member Months'!$D:$D,$K16,'Member Months'!$G:$G,'QIPP Scorecard'!$D$6),SUMIFS('Member Months'!$I:$I,'Member Months'!$C:$C,AF$10,'Member Months'!$D:$D,$K16,'Member Months'!$E:$E,'QIPP Scorecard'!$D$5,'Member Months'!$G:$G,'QIPP Scorecard'!$D$6))</f>
        <v>0</v>
      </c>
      <c r="AG16" s="192">
        <f>+IF('QIPP Scorecard'!$D$5="All MCOs in Providers SDA",+SUMIFS('Member Months'!$I:$I,'Member Months'!$C:$C,AG$10,'Member Months'!$D:$D,$K16,'Member Months'!$G:$G,'QIPP Scorecard'!$D$6),SUMIFS('Member Months'!$I:$I,'Member Months'!$C:$C,AG$10,'Member Months'!$D:$D,$K16,'Member Months'!$E:$E,'QIPP Scorecard'!$D$5,'Member Months'!$G:$G,'QIPP Scorecard'!$D$6))</f>
        <v>0</v>
      </c>
      <c r="AH16" s="192">
        <f>+IF('QIPP Scorecard'!$D$5="All MCOs in Providers SDA",+SUMIFS('Member Months'!$I:$I,'Member Months'!$C:$C,AH$10,'Member Months'!$D:$D,$K16,'Member Months'!$G:$G,'QIPP Scorecard'!$D$6),SUMIFS('Member Months'!$I:$I,'Member Months'!$C:$C,AH$10,'Member Months'!$D:$D,$K16,'Member Months'!$E:$E,'QIPP Scorecard'!$D$5,'Member Months'!$G:$G,'QIPP Scorecard'!$D$6))</f>
        <v>0</v>
      </c>
      <c r="AI16" s="192">
        <f>+IF('QIPP Scorecard'!$D$5="All MCOs in Providers SDA",+SUMIFS('Member Months'!$I:$I,'Member Months'!$C:$C,AI$10,'Member Months'!$D:$D,$K16,'Member Months'!$G:$G,'QIPP Scorecard'!$D$6),SUMIFS('Member Months'!$I:$I,'Member Months'!$C:$C,AI$10,'Member Months'!$D:$D,$K16,'Member Months'!$E:$E,'QIPP Scorecard'!$D$5,'Member Months'!$G:$G,'QIPP Scorecard'!$D$6))</f>
        <v>0</v>
      </c>
      <c r="AJ16" s="192">
        <f>+IF('QIPP Scorecard'!$D$5="All MCOs in Providers SDA",+SUMIFS('Member Months'!$I:$I,'Member Months'!$C:$C,AJ$10,'Member Months'!$D:$D,$K16,'Member Months'!$G:$G,'QIPP Scorecard'!$D$6),SUMIFS('Member Months'!$I:$I,'Member Months'!$C:$C,AJ$10,'Member Months'!$D:$D,$K16,'Member Months'!$E:$E,'QIPP Scorecard'!$D$5,'Member Months'!$G:$G,'QIPP Scorecard'!$D$6))</f>
        <v>0</v>
      </c>
      <c r="AK16" s="192">
        <f>+IF('QIPP Scorecard'!$D$5="All MCOs in Providers SDA",+SUMIFS('Member Months'!$I:$I,'Member Months'!$C:$C,AK$10,'Member Months'!$D:$D,$K16,'Member Months'!$G:$G,'QIPP Scorecard'!$D$6),SUMIFS('Member Months'!$I:$I,'Member Months'!$C:$C,AK$10,'Member Months'!$D:$D,$K16,'Member Months'!$E:$E,'QIPP Scorecard'!$D$5,'Member Months'!$G:$G,'QIPP Scorecard'!$D$6))</f>
        <v>0</v>
      </c>
      <c r="AL16" s="192">
        <f>+IF('QIPP Scorecard'!$D$5="All MCOs in Providers SDA",+SUMIFS('Member Months'!$I:$I,'Member Months'!$C:$C,AL$10,'Member Months'!$D:$D,$K16,'Member Months'!$G:$G,'QIPP Scorecard'!$D$6),SUMIFS('Member Months'!$I:$I,'Member Months'!$C:$C,AL$10,'Member Months'!$D:$D,$K16,'Member Months'!$E:$E,'QIPP Scorecard'!$D$5,'Member Months'!$G:$G,'QIPP Scorecard'!$D$6))</f>
        <v>0</v>
      </c>
      <c r="AM16" s="192">
        <f>+IF('QIPP Scorecard'!$D$5="All MCOs in Providers SDA",+SUMIFS('Member Months'!$I:$I,'Member Months'!$C:$C,AM$10,'Member Months'!$D:$D,$K16,'Member Months'!$G:$G,'QIPP Scorecard'!$D$6),SUMIFS('Member Months'!$I:$I,'Member Months'!$C:$C,AM$10,'Member Months'!$D:$D,$K16,'Member Months'!$E:$E,'QIPP Scorecard'!$D$5,'Member Months'!$G:$G,'QIPP Scorecard'!$D$6))</f>
        <v>0</v>
      </c>
      <c r="AN16" s="192">
        <f>+IF('QIPP Scorecard'!$D$5="All MCOs in Providers SDA",+SUMIFS('Member Months'!$I:$I,'Member Months'!$C:$C,AN$10,'Member Months'!$D:$D,$K16,'Member Months'!$G:$G,'QIPP Scorecard'!$D$6),SUMIFS('Member Months'!$I:$I,'Member Months'!$C:$C,AN$10,'Member Months'!$D:$D,$K16,'Member Months'!$E:$E,'QIPP Scorecard'!$D$5,'Member Months'!$G:$G,'QIPP Scorecard'!$D$6))</f>
        <v>0</v>
      </c>
      <c r="AO16" s="192">
        <f>+IF('QIPP Scorecard'!$D$5="All MCOs in Providers SDA",+SUMIFS('Member Months'!$I:$I,'Member Months'!$C:$C,AO$10,'Member Months'!$D:$D,$K16,'Member Months'!$G:$G,'QIPP Scorecard'!$D$6),SUMIFS('Member Months'!$I:$I,'Member Months'!$C:$C,AO$10,'Member Months'!$D:$D,$K16,'Member Months'!$E:$E,'QIPP Scorecard'!$D$5,'Member Months'!$G:$G,'QIPP Scorecard'!$D$6))</f>
        <v>0</v>
      </c>
      <c r="AP16" s="192">
        <f>+IF('QIPP Scorecard'!$D$5="All MCOs in Providers SDA",+SUMIFS('Member Months'!$I:$I,'Member Months'!$C:$C,AP$10,'Member Months'!$D:$D,$K16,'Member Months'!$G:$G,'QIPP Scorecard'!$D$6),SUMIFS('Member Months'!$I:$I,'Member Months'!$C:$C,AP$10,'Member Months'!$D:$D,$K16,'Member Months'!$E:$E,'QIPP Scorecard'!$D$5,'Member Months'!$G:$G,'QIPP Scorecard'!$D$6))</f>
        <v>0</v>
      </c>
      <c r="AQ16" s="192">
        <f>+IF('QIPP Scorecard'!$D$5="All MCOs in Providers SDA",+SUMIFS('Member Months'!$I:$I,'Member Months'!$C:$C,AQ$10,'Member Months'!$D:$D,$K16,'Member Months'!$G:$G,'QIPP Scorecard'!$D$6),SUMIFS('Member Months'!$I:$I,'Member Months'!$C:$C,AQ$10,'Member Months'!$D:$D,$K16,'Member Months'!$E:$E,'QIPP Scorecard'!$D$5,'Member Months'!$G:$G,'QIPP Scorecard'!$D$6))</f>
        <v>0</v>
      </c>
      <c r="AR16" s="192">
        <f>+IF('QIPP Scorecard'!$D$5="All MCOs in Providers SDA",+SUMIFS('Member Months'!$I:$I,'Member Months'!$C:$C,AR$10,'Member Months'!$D:$D,$K16,'Member Months'!$G:$G,'QIPP Scorecard'!$D$6),SUMIFS('Member Months'!$I:$I,'Member Months'!$C:$C,AR$10,'Member Months'!$D:$D,$K16,'Member Months'!$E:$E,'QIPP Scorecard'!$D$5,'Member Months'!$G:$G,'QIPP Scorecard'!$D$6))</f>
        <v>0</v>
      </c>
      <c r="AS16" s="192">
        <f>+IF('QIPP Scorecard'!$D$5="All MCOs in Providers SDA",+SUMIFS('Member Months'!$I:$I,'Member Months'!$C:$C,AS$10,'Member Months'!$D:$D,$K16,'Member Months'!$G:$G,'QIPP Scorecard'!$D$6),SUMIFS('Member Months'!$I:$I,'Member Months'!$C:$C,AS$10,'Member Months'!$D:$D,$K16,'Member Months'!$E:$E,'QIPP Scorecard'!$D$5,'Member Months'!$G:$G,'QIPP Scorecard'!$D$6))</f>
        <v>0</v>
      </c>
      <c r="AT16" s="192">
        <f>+IF('QIPP Scorecard'!$D$5="All MCOs in Providers SDA",+SUMIFS('Member Months'!$I:$I,'Member Months'!$C:$C,AT$10,'Member Months'!$D:$D,$K16,'Member Months'!$G:$G,'QIPP Scorecard'!$D$6),SUMIFS('Member Months'!$I:$I,'Member Months'!$C:$C,AT$10,'Member Months'!$D:$D,$K16,'Member Months'!$E:$E,'QIPP Scorecard'!$D$5,'Member Months'!$G:$G,'QIPP Scorecard'!$D$6))</f>
        <v>0</v>
      </c>
    </row>
    <row r="17" spans="1:46" ht="15" customHeight="1" x14ac:dyDescent="0.25">
      <c r="A17" s="187"/>
      <c r="B17" s="192">
        <v>4</v>
      </c>
      <c r="C17" s="192">
        <v>201709</v>
      </c>
      <c r="D17" s="192">
        <v>201709</v>
      </c>
      <c r="E17" t="s">
        <v>1504</v>
      </c>
      <c r="F17" t="s">
        <v>1783</v>
      </c>
      <c r="G17" t="s">
        <v>1408</v>
      </c>
      <c r="H17" s="192">
        <v>121</v>
      </c>
      <c r="I17" s="192">
        <v>778</v>
      </c>
      <c r="J17" s="188"/>
      <c r="K17" s="189">
        <v>201803</v>
      </c>
      <c r="L17" s="192"/>
      <c r="M17" s="192"/>
      <c r="N17" s="192"/>
      <c r="O17" s="192"/>
      <c r="P17" s="192"/>
      <c r="Q17" s="192"/>
      <c r="R17" s="192">
        <f>+IF('QIPP Scorecard'!$D$5="All MCOs in Providers SDA",+SUMIFS('Member Months'!$I:$I,'Member Months'!$C:$C,R$10,'Member Months'!$D:$D,$K17,'Member Months'!$G:$G,'QIPP Scorecard'!$D$6),SUMIFS('Member Months'!$I:$I,'Member Months'!$C:$C,R$10,'Member Months'!$D:$D,$K17,'Member Months'!$E:$E,'QIPP Scorecard'!$D$5,'Member Months'!$G:$G,'QIPP Scorecard'!$D$6))</f>
        <v>0</v>
      </c>
      <c r="S17" s="192">
        <f>+IF('QIPP Scorecard'!$D$5="All MCOs in Providers SDA",+SUMIFS('Member Months'!$I:$I,'Member Months'!$C:$C,S$10,'Member Months'!$D:$D,$K17,'Member Months'!$G:$G,'QIPP Scorecard'!$D$6),SUMIFS('Member Months'!$I:$I,'Member Months'!$C:$C,S$10,'Member Months'!$D:$D,$K17,'Member Months'!$E:$E,'QIPP Scorecard'!$D$5,'Member Months'!$G:$G,'QIPP Scorecard'!$D$6))</f>
        <v>0</v>
      </c>
      <c r="T17" s="192">
        <f>+IF('QIPP Scorecard'!$D$5="All MCOs in Providers SDA",+SUMIFS('Member Months'!$I:$I,'Member Months'!$C:$C,T$10,'Member Months'!$D:$D,$K17,'Member Months'!$G:$G,'QIPP Scorecard'!$D$6),SUMIFS('Member Months'!$I:$I,'Member Months'!$C:$C,T$10,'Member Months'!$D:$D,$K17,'Member Months'!$E:$E,'QIPP Scorecard'!$D$5,'Member Months'!$G:$G,'QIPP Scorecard'!$D$6))</f>
        <v>0</v>
      </c>
      <c r="U17" s="192">
        <f>+IF('QIPP Scorecard'!$D$5="All MCOs in Providers SDA",+SUMIFS('Member Months'!$I:$I,'Member Months'!$C:$C,U$10,'Member Months'!$D:$D,$K17,'Member Months'!$G:$G,'QIPP Scorecard'!$D$6),SUMIFS('Member Months'!$I:$I,'Member Months'!$C:$C,U$10,'Member Months'!$D:$D,$K17,'Member Months'!$E:$E,'QIPP Scorecard'!$D$5,'Member Months'!$G:$G,'QIPP Scorecard'!$D$6))</f>
        <v>0</v>
      </c>
      <c r="V17" s="192">
        <f>+IF('QIPP Scorecard'!$D$5="All MCOs in Providers SDA",+SUMIFS('Member Months'!$I:$I,'Member Months'!$C:$C,V$10,'Member Months'!$D:$D,$K17,'Member Months'!$G:$G,'QIPP Scorecard'!$D$6),SUMIFS('Member Months'!$I:$I,'Member Months'!$C:$C,V$10,'Member Months'!$D:$D,$K17,'Member Months'!$E:$E,'QIPP Scorecard'!$D$5,'Member Months'!$G:$G,'QIPP Scorecard'!$D$6))</f>
        <v>0</v>
      </c>
      <c r="W17" s="192">
        <f>+IF('QIPP Scorecard'!$D$5="All MCOs in Providers SDA",+SUMIFS('Member Months'!$I:$I,'Member Months'!$C:$C,W$10,'Member Months'!$D:$D,$K17,'Member Months'!$G:$G,'QIPP Scorecard'!$D$6),SUMIFS('Member Months'!$I:$I,'Member Months'!$C:$C,W$10,'Member Months'!$D:$D,$K17,'Member Months'!$E:$E,'QIPP Scorecard'!$D$5,'Member Months'!$G:$G,'QIPP Scorecard'!$D$6))</f>
        <v>0</v>
      </c>
      <c r="X17" s="192">
        <f>+IF('QIPP Scorecard'!$D$5="All MCOs in Providers SDA",+SUMIFS('Member Months'!$I:$I,'Member Months'!$C:$C,X$10,'Member Months'!$D:$D,$K17,'Member Months'!$G:$G,'QIPP Scorecard'!$D$6),SUMIFS('Member Months'!$I:$I,'Member Months'!$C:$C,X$10,'Member Months'!$D:$D,$K17,'Member Months'!$E:$E,'QIPP Scorecard'!$D$5,'Member Months'!$G:$G,'QIPP Scorecard'!$D$6))</f>
        <v>0</v>
      </c>
      <c r="Y17" s="192">
        <f>+IF('QIPP Scorecard'!$D$5="All MCOs in Providers SDA",+SUMIFS('Member Months'!$I:$I,'Member Months'!$C:$C,Y$10,'Member Months'!$D:$D,$K17,'Member Months'!$G:$G,'QIPP Scorecard'!$D$6),SUMIFS('Member Months'!$I:$I,'Member Months'!$C:$C,Y$10,'Member Months'!$D:$D,$K17,'Member Months'!$E:$E,'QIPP Scorecard'!$D$5,'Member Months'!$G:$G,'QIPP Scorecard'!$D$6))</f>
        <v>0</v>
      </c>
      <c r="Z17" s="192">
        <f>+IF('QIPP Scorecard'!$D$5="All MCOs in Providers SDA",+SUMIFS('Member Months'!$I:$I,'Member Months'!$C:$C,Z$10,'Member Months'!$D:$D,$K17,'Member Months'!$G:$G,'QIPP Scorecard'!$D$6),SUMIFS('Member Months'!$I:$I,'Member Months'!$C:$C,Z$10,'Member Months'!$D:$D,$K17,'Member Months'!$E:$E,'QIPP Scorecard'!$D$5,'Member Months'!$G:$G,'QIPP Scorecard'!$D$6))</f>
        <v>0</v>
      </c>
      <c r="AA17" s="192">
        <f>+IF('QIPP Scorecard'!$D$5="All MCOs in Providers SDA",+SUMIFS('Member Months'!$I:$I,'Member Months'!$C:$C,AA$10,'Member Months'!$D:$D,$K17,'Member Months'!$G:$G,'QIPP Scorecard'!$D$6),SUMIFS('Member Months'!$I:$I,'Member Months'!$C:$C,AA$10,'Member Months'!$D:$D,$K17,'Member Months'!$E:$E,'QIPP Scorecard'!$D$5,'Member Months'!$G:$G,'QIPP Scorecard'!$D$6))</f>
        <v>0</v>
      </c>
      <c r="AB17" s="192">
        <f>+IF('QIPP Scorecard'!$D$5="All MCOs in Providers SDA",+SUMIFS('Member Months'!$I:$I,'Member Months'!$C:$C,AB$10,'Member Months'!$D:$D,$K17,'Member Months'!$G:$G,'QIPP Scorecard'!$D$6),SUMIFS('Member Months'!$I:$I,'Member Months'!$C:$C,AB$10,'Member Months'!$D:$D,$K17,'Member Months'!$E:$E,'QIPP Scorecard'!$D$5,'Member Months'!$G:$G,'QIPP Scorecard'!$D$6))</f>
        <v>0</v>
      </c>
      <c r="AC17" s="192">
        <f>+IF('QIPP Scorecard'!$D$5="All MCOs in Providers SDA",+SUMIFS('Member Months'!$I:$I,'Member Months'!$C:$C,AC$10,'Member Months'!$D:$D,$K17,'Member Months'!$G:$G,'QIPP Scorecard'!$D$6),SUMIFS('Member Months'!$I:$I,'Member Months'!$C:$C,AC$10,'Member Months'!$D:$D,$K17,'Member Months'!$E:$E,'QIPP Scorecard'!$D$5,'Member Months'!$G:$G,'QIPP Scorecard'!$D$6))</f>
        <v>0</v>
      </c>
      <c r="AD17" s="192">
        <f>+IF('QIPP Scorecard'!$D$5="All MCOs in Providers SDA",+SUMIFS('Member Months'!$I:$I,'Member Months'!$C:$C,AD$10,'Member Months'!$D:$D,$K17,'Member Months'!$G:$G,'QIPP Scorecard'!$D$6),SUMIFS('Member Months'!$I:$I,'Member Months'!$C:$C,AD$10,'Member Months'!$D:$D,$K17,'Member Months'!$E:$E,'QIPP Scorecard'!$D$5,'Member Months'!$G:$G,'QIPP Scorecard'!$D$6))</f>
        <v>0</v>
      </c>
      <c r="AE17" s="192">
        <f>+IF('QIPP Scorecard'!$D$5="All MCOs in Providers SDA",+SUMIFS('Member Months'!$I:$I,'Member Months'!$C:$C,AE$10,'Member Months'!$D:$D,$K17,'Member Months'!$G:$G,'QIPP Scorecard'!$D$6),SUMIFS('Member Months'!$I:$I,'Member Months'!$C:$C,AE$10,'Member Months'!$D:$D,$K17,'Member Months'!$E:$E,'QIPP Scorecard'!$D$5,'Member Months'!$G:$G,'QIPP Scorecard'!$D$6))</f>
        <v>0</v>
      </c>
      <c r="AF17" s="192">
        <f>+IF('QIPP Scorecard'!$D$5="All MCOs in Providers SDA",+SUMIFS('Member Months'!$I:$I,'Member Months'!$C:$C,AF$10,'Member Months'!$D:$D,$K17,'Member Months'!$G:$G,'QIPP Scorecard'!$D$6),SUMIFS('Member Months'!$I:$I,'Member Months'!$C:$C,AF$10,'Member Months'!$D:$D,$K17,'Member Months'!$E:$E,'QIPP Scorecard'!$D$5,'Member Months'!$G:$G,'QIPP Scorecard'!$D$6))</f>
        <v>0</v>
      </c>
      <c r="AG17" s="192">
        <f>+IF('QIPP Scorecard'!$D$5="All MCOs in Providers SDA",+SUMIFS('Member Months'!$I:$I,'Member Months'!$C:$C,AG$10,'Member Months'!$D:$D,$K17,'Member Months'!$G:$G,'QIPP Scorecard'!$D$6),SUMIFS('Member Months'!$I:$I,'Member Months'!$C:$C,AG$10,'Member Months'!$D:$D,$K17,'Member Months'!$E:$E,'QIPP Scorecard'!$D$5,'Member Months'!$G:$G,'QIPP Scorecard'!$D$6))</f>
        <v>0</v>
      </c>
      <c r="AH17" s="192">
        <f>+IF('QIPP Scorecard'!$D$5="All MCOs in Providers SDA",+SUMIFS('Member Months'!$I:$I,'Member Months'!$C:$C,AH$10,'Member Months'!$D:$D,$K17,'Member Months'!$G:$G,'QIPP Scorecard'!$D$6),SUMIFS('Member Months'!$I:$I,'Member Months'!$C:$C,AH$10,'Member Months'!$D:$D,$K17,'Member Months'!$E:$E,'QIPP Scorecard'!$D$5,'Member Months'!$G:$G,'QIPP Scorecard'!$D$6))</f>
        <v>0</v>
      </c>
      <c r="AI17" s="192">
        <f>+IF('QIPP Scorecard'!$D$5="All MCOs in Providers SDA",+SUMIFS('Member Months'!$I:$I,'Member Months'!$C:$C,AI$10,'Member Months'!$D:$D,$K17,'Member Months'!$G:$G,'QIPP Scorecard'!$D$6),SUMIFS('Member Months'!$I:$I,'Member Months'!$C:$C,AI$10,'Member Months'!$D:$D,$K17,'Member Months'!$E:$E,'QIPP Scorecard'!$D$5,'Member Months'!$G:$G,'QIPP Scorecard'!$D$6))</f>
        <v>0</v>
      </c>
      <c r="AJ17" s="192">
        <f>+IF('QIPP Scorecard'!$D$5="All MCOs in Providers SDA",+SUMIFS('Member Months'!$I:$I,'Member Months'!$C:$C,AJ$10,'Member Months'!$D:$D,$K17,'Member Months'!$G:$G,'QIPP Scorecard'!$D$6),SUMIFS('Member Months'!$I:$I,'Member Months'!$C:$C,AJ$10,'Member Months'!$D:$D,$K17,'Member Months'!$E:$E,'QIPP Scorecard'!$D$5,'Member Months'!$G:$G,'QIPP Scorecard'!$D$6))</f>
        <v>0</v>
      </c>
      <c r="AK17" s="192">
        <f>+IF('QIPP Scorecard'!$D$5="All MCOs in Providers SDA",+SUMIFS('Member Months'!$I:$I,'Member Months'!$C:$C,AK$10,'Member Months'!$D:$D,$K17,'Member Months'!$G:$G,'QIPP Scorecard'!$D$6),SUMIFS('Member Months'!$I:$I,'Member Months'!$C:$C,AK$10,'Member Months'!$D:$D,$K17,'Member Months'!$E:$E,'QIPP Scorecard'!$D$5,'Member Months'!$G:$G,'QIPP Scorecard'!$D$6))</f>
        <v>0</v>
      </c>
      <c r="AL17" s="192">
        <f>+IF('QIPP Scorecard'!$D$5="All MCOs in Providers SDA",+SUMIFS('Member Months'!$I:$I,'Member Months'!$C:$C,AL$10,'Member Months'!$D:$D,$K17,'Member Months'!$G:$G,'QIPP Scorecard'!$D$6),SUMIFS('Member Months'!$I:$I,'Member Months'!$C:$C,AL$10,'Member Months'!$D:$D,$K17,'Member Months'!$E:$E,'QIPP Scorecard'!$D$5,'Member Months'!$G:$G,'QIPP Scorecard'!$D$6))</f>
        <v>0</v>
      </c>
      <c r="AM17" s="192">
        <f>+IF('QIPP Scorecard'!$D$5="All MCOs in Providers SDA",+SUMIFS('Member Months'!$I:$I,'Member Months'!$C:$C,AM$10,'Member Months'!$D:$D,$K17,'Member Months'!$G:$G,'QIPP Scorecard'!$D$6),SUMIFS('Member Months'!$I:$I,'Member Months'!$C:$C,AM$10,'Member Months'!$D:$D,$K17,'Member Months'!$E:$E,'QIPP Scorecard'!$D$5,'Member Months'!$G:$G,'QIPP Scorecard'!$D$6))</f>
        <v>0</v>
      </c>
      <c r="AN17" s="192">
        <f>+IF('QIPP Scorecard'!$D$5="All MCOs in Providers SDA",+SUMIFS('Member Months'!$I:$I,'Member Months'!$C:$C,AN$10,'Member Months'!$D:$D,$K17,'Member Months'!$G:$G,'QIPP Scorecard'!$D$6),SUMIFS('Member Months'!$I:$I,'Member Months'!$C:$C,AN$10,'Member Months'!$D:$D,$K17,'Member Months'!$E:$E,'QIPP Scorecard'!$D$5,'Member Months'!$G:$G,'QIPP Scorecard'!$D$6))</f>
        <v>0</v>
      </c>
      <c r="AO17" s="192">
        <f>+IF('QIPP Scorecard'!$D$5="All MCOs in Providers SDA",+SUMIFS('Member Months'!$I:$I,'Member Months'!$C:$C,AO$10,'Member Months'!$D:$D,$K17,'Member Months'!$G:$G,'QIPP Scorecard'!$D$6),SUMIFS('Member Months'!$I:$I,'Member Months'!$C:$C,AO$10,'Member Months'!$D:$D,$K17,'Member Months'!$E:$E,'QIPP Scorecard'!$D$5,'Member Months'!$G:$G,'QIPP Scorecard'!$D$6))</f>
        <v>0</v>
      </c>
      <c r="AP17" s="192">
        <f>+IF('QIPP Scorecard'!$D$5="All MCOs in Providers SDA",+SUMIFS('Member Months'!$I:$I,'Member Months'!$C:$C,AP$10,'Member Months'!$D:$D,$K17,'Member Months'!$G:$G,'QIPP Scorecard'!$D$6),SUMIFS('Member Months'!$I:$I,'Member Months'!$C:$C,AP$10,'Member Months'!$D:$D,$K17,'Member Months'!$E:$E,'QIPP Scorecard'!$D$5,'Member Months'!$G:$G,'QIPP Scorecard'!$D$6))</f>
        <v>0</v>
      </c>
      <c r="AQ17" s="192">
        <f>+IF('QIPP Scorecard'!$D$5="All MCOs in Providers SDA",+SUMIFS('Member Months'!$I:$I,'Member Months'!$C:$C,AQ$10,'Member Months'!$D:$D,$K17,'Member Months'!$G:$G,'QIPP Scorecard'!$D$6),SUMIFS('Member Months'!$I:$I,'Member Months'!$C:$C,AQ$10,'Member Months'!$D:$D,$K17,'Member Months'!$E:$E,'QIPP Scorecard'!$D$5,'Member Months'!$G:$G,'QIPP Scorecard'!$D$6))</f>
        <v>0</v>
      </c>
      <c r="AR17" s="192">
        <f>+IF('QIPP Scorecard'!$D$5="All MCOs in Providers SDA",+SUMIFS('Member Months'!$I:$I,'Member Months'!$C:$C,AR$10,'Member Months'!$D:$D,$K17,'Member Months'!$G:$G,'QIPP Scorecard'!$D$6),SUMIFS('Member Months'!$I:$I,'Member Months'!$C:$C,AR$10,'Member Months'!$D:$D,$K17,'Member Months'!$E:$E,'QIPP Scorecard'!$D$5,'Member Months'!$G:$G,'QIPP Scorecard'!$D$6))</f>
        <v>0</v>
      </c>
      <c r="AS17" s="192">
        <f>+IF('QIPP Scorecard'!$D$5="All MCOs in Providers SDA",+SUMIFS('Member Months'!$I:$I,'Member Months'!$C:$C,AS$10,'Member Months'!$D:$D,$K17,'Member Months'!$G:$G,'QIPP Scorecard'!$D$6),SUMIFS('Member Months'!$I:$I,'Member Months'!$C:$C,AS$10,'Member Months'!$D:$D,$K17,'Member Months'!$E:$E,'QIPP Scorecard'!$D$5,'Member Months'!$G:$G,'QIPP Scorecard'!$D$6))</f>
        <v>0</v>
      </c>
      <c r="AT17" s="192">
        <f>+IF('QIPP Scorecard'!$D$5="All MCOs in Providers SDA",+SUMIFS('Member Months'!$I:$I,'Member Months'!$C:$C,AT$10,'Member Months'!$D:$D,$K17,'Member Months'!$G:$G,'QIPP Scorecard'!$D$6),SUMIFS('Member Months'!$I:$I,'Member Months'!$C:$C,AT$10,'Member Months'!$D:$D,$K17,'Member Months'!$E:$E,'QIPP Scorecard'!$D$5,'Member Months'!$G:$G,'QIPP Scorecard'!$D$6))</f>
        <v>0</v>
      </c>
    </row>
    <row r="18" spans="1:46" ht="15" customHeight="1" x14ac:dyDescent="0.25">
      <c r="A18" s="187"/>
      <c r="B18" s="192">
        <v>4</v>
      </c>
      <c r="C18" s="192">
        <v>201709</v>
      </c>
      <c r="D18" s="192">
        <v>201709</v>
      </c>
      <c r="E18" t="s">
        <v>1504</v>
      </c>
      <c r="F18" t="s">
        <v>1782</v>
      </c>
      <c r="G18" t="s">
        <v>1408</v>
      </c>
      <c r="H18" s="192">
        <v>126</v>
      </c>
      <c r="I18" s="192">
        <v>159</v>
      </c>
      <c r="J18" s="188"/>
      <c r="K18" s="189">
        <v>201804</v>
      </c>
      <c r="L18" s="192"/>
      <c r="M18" s="192"/>
      <c r="N18" s="192"/>
      <c r="O18" s="192"/>
      <c r="P18" s="192"/>
      <c r="Q18" s="192"/>
      <c r="R18" s="192"/>
      <c r="S18" s="192">
        <f>+IF('QIPP Scorecard'!$D$5="All MCOs in Providers SDA",+SUMIFS('Member Months'!$I:$I,'Member Months'!$C:$C,S$10,'Member Months'!$D:$D,$K18,'Member Months'!$G:$G,'QIPP Scorecard'!$D$6),SUMIFS('Member Months'!$I:$I,'Member Months'!$C:$C,S$10,'Member Months'!$D:$D,$K18,'Member Months'!$E:$E,'QIPP Scorecard'!$D$5,'Member Months'!$G:$G,'QIPP Scorecard'!$D$6))</f>
        <v>0</v>
      </c>
      <c r="T18" s="192">
        <f>+IF('QIPP Scorecard'!$D$5="All MCOs in Providers SDA",+SUMIFS('Member Months'!$I:$I,'Member Months'!$C:$C,T$10,'Member Months'!$D:$D,$K18,'Member Months'!$G:$G,'QIPP Scorecard'!$D$6),SUMIFS('Member Months'!$I:$I,'Member Months'!$C:$C,T$10,'Member Months'!$D:$D,$K18,'Member Months'!$E:$E,'QIPP Scorecard'!$D$5,'Member Months'!$G:$G,'QIPP Scorecard'!$D$6))</f>
        <v>0</v>
      </c>
      <c r="U18" s="192">
        <f>+IF('QIPP Scorecard'!$D$5="All MCOs in Providers SDA",+SUMIFS('Member Months'!$I:$I,'Member Months'!$C:$C,U$10,'Member Months'!$D:$D,$K18,'Member Months'!$G:$G,'QIPP Scorecard'!$D$6),SUMIFS('Member Months'!$I:$I,'Member Months'!$C:$C,U$10,'Member Months'!$D:$D,$K18,'Member Months'!$E:$E,'QIPP Scorecard'!$D$5,'Member Months'!$G:$G,'QIPP Scorecard'!$D$6))</f>
        <v>0</v>
      </c>
      <c r="V18" s="192">
        <f>+IF('QIPP Scorecard'!$D$5="All MCOs in Providers SDA",+SUMIFS('Member Months'!$I:$I,'Member Months'!$C:$C,V$10,'Member Months'!$D:$D,$K18,'Member Months'!$G:$G,'QIPP Scorecard'!$D$6),SUMIFS('Member Months'!$I:$I,'Member Months'!$C:$C,V$10,'Member Months'!$D:$D,$K18,'Member Months'!$E:$E,'QIPP Scorecard'!$D$5,'Member Months'!$G:$G,'QIPP Scorecard'!$D$6))</f>
        <v>0</v>
      </c>
      <c r="W18" s="192">
        <f>+IF('QIPP Scorecard'!$D$5="All MCOs in Providers SDA",+SUMIFS('Member Months'!$I:$I,'Member Months'!$C:$C,W$10,'Member Months'!$D:$D,$K18,'Member Months'!$G:$G,'QIPP Scorecard'!$D$6),SUMIFS('Member Months'!$I:$I,'Member Months'!$C:$C,W$10,'Member Months'!$D:$D,$K18,'Member Months'!$E:$E,'QIPP Scorecard'!$D$5,'Member Months'!$G:$G,'QIPP Scorecard'!$D$6))</f>
        <v>0</v>
      </c>
      <c r="X18" s="192">
        <f>+IF('QIPP Scorecard'!$D$5="All MCOs in Providers SDA",+SUMIFS('Member Months'!$I:$I,'Member Months'!$C:$C,X$10,'Member Months'!$D:$D,$K18,'Member Months'!$G:$G,'QIPP Scorecard'!$D$6),SUMIFS('Member Months'!$I:$I,'Member Months'!$C:$C,X$10,'Member Months'!$D:$D,$K18,'Member Months'!$E:$E,'QIPP Scorecard'!$D$5,'Member Months'!$G:$G,'QIPP Scorecard'!$D$6))</f>
        <v>0</v>
      </c>
      <c r="Y18" s="192">
        <f>+IF('QIPP Scorecard'!$D$5="All MCOs in Providers SDA",+SUMIFS('Member Months'!$I:$I,'Member Months'!$C:$C,Y$10,'Member Months'!$D:$D,$K18,'Member Months'!$G:$G,'QIPP Scorecard'!$D$6),SUMIFS('Member Months'!$I:$I,'Member Months'!$C:$C,Y$10,'Member Months'!$D:$D,$K18,'Member Months'!$E:$E,'QIPP Scorecard'!$D$5,'Member Months'!$G:$G,'QIPP Scorecard'!$D$6))</f>
        <v>0</v>
      </c>
      <c r="Z18" s="192">
        <f>+IF('QIPP Scorecard'!$D$5="All MCOs in Providers SDA",+SUMIFS('Member Months'!$I:$I,'Member Months'!$C:$C,Z$10,'Member Months'!$D:$D,$K18,'Member Months'!$G:$G,'QIPP Scorecard'!$D$6),SUMIFS('Member Months'!$I:$I,'Member Months'!$C:$C,Z$10,'Member Months'!$D:$D,$K18,'Member Months'!$E:$E,'QIPP Scorecard'!$D$5,'Member Months'!$G:$G,'QIPP Scorecard'!$D$6))</f>
        <v>0</v>
      </c>
      <c r="AA18" s="192">
        <f>+IF('QIPP Scorecard'!$D$5="All MCOs in Providers SDA",+SUMIFS('Member Months'!$I:$I,'Member Months'!$C:$C,AA$10,'Member Months'!$D:$D,$K18,'Member Months'!$G:$G,'QIPP Scorecard'!$D$6),SUMIFS('Member Months'!$I:$I,'Member Months'!$C:$C,AA$10,'Member Months'!$D:$D,$K18,'Member Months'!$E:$E,'QIPP Scorecard'!$D$5,'Member Months'!$G:$G,'QIPP Scorecard'!$D$6))</f>
        <v>0</v>
      </c>
      <c r="AB18" s="192">
        <f>+IF('QIPP Scorecard'!$D$5="All MCOs in Providers SDA",+SUMIFS('Member Months'!$I:$I,'Member Months'!$C:$C,AB$10,'Member Months'!$D:$D,$K18,'Member Months'!$G:$G,'QIPP Scorecard'!$D$6),SUMIFS('Member Months'!$I:$I,'Member Months'!$C:$C,AB$10,'Member Months'!$D:$D,$K18,'Member Months'!$E:$E,'QIPP Scorecard'!$D$5,'Member Months'!$G:$G,'QIPP Scorecard'!$D$6))</f>
        <v>0</v>
      </c>
      <c r="AC18" s="192">
        <f>+IF('QIPP Scorecard'!$D$5="All MCOs in Providers SDA",+SUMIFS('Member Months'!$I:$I,'Member Months'!$C:$C,AC$10,'Member Months'!$D:$D,$K18,'Member Months'!$G:$G,'QIPP Scorecard'!$D$6),SUMIFS('Member Months'!$I:$I,'Member Months'!$C:$C,AC$10,'Member Months'!$D:$D,$K18,'Member Months'!$E:$E,'QIPP Scorecard'!$D$5,'Member Months'!$G:$G,'QIPP Scorecard'!$D$6))</f>
        <v>0</v>
      </c>
      <c r="AD18" s="192">
        <f>+IF('QIPP Scorecard'!$D$5="All MCOs in Providers SDA",+SUMIFS('Member Months'!$I:$I,'Member Months'!$C:$C,AD$10,'Member Months'!$D:$D,$K18,'Member Months'!$G:$G,'QIPP Scorecard'!$D$6),SUMIFS('Member Months'!$I:$I,'Member Months'!$C:$C,AD$10,'Member Months'!$D:$D,$K18,'Member Months'!$E:$E,'QIPP Scorecard'!$D$5,'Member Months'!$G:$G,'QIPP Scorecard'!$D$6))</f>
        <v>0</v>
      </c>
      <c r="AE18" s="192">
        <f>+IF('QIPP Scorecard'!$D$5="All MCOs in Providers SDA",+SUMIFS('Member Months'!$I:$I,'Member Months'!$C:$C,AE$10,'Member Months'!$D:$D,$K18,'Member Months'!$G:$G,'QIPP Scorecard'!$D$6),SUMIFS('Member Months'!$I:$I,'Member Months'!$C:$C,AE$10,'Member Months'!$D:$D,$K18,'Member Months'!$E:$E,'QIPP Scorecard'!$D$5,'Member Months'!$G:$G,'QIPP Scorecard'!$D$6))</f>
        <v>0</v>
      </c>
      <c r="AF18" s="192">
        <f>+IF('QIPP Scorecard'!$D$5="All MCOs in Providers SDA",+SUMIFS('Member Months'!$I:$I,'Member Months'!$C:$C,AF$10,'Member Months'!$D:$D,$K18,'Member Months'!$G:$G,'QIPP Scorecard'!$D$6),SUMIFS('Member Months'!$I:$I,'Member Months'!$C:$C,AF$10,'Member Months'!$D:$D,$K18,'Member Months'!$E:$E,'QIPP Scorecard'!$D$5,'Member Months'!$G:$G,'QIPP Scorecard'!$D$6))</f>
        <v>0</v>
      </c>
      <c r="AG18" s="192">
        <f>+IF('QIPP Scorecard'!$D$5="All MCOs in Providers SDA",+SUMIFS('Member Months'!$I:$I,'Member Months'!$C:$C,AG$10,'Member Months'!$D:$D,$K18,'Member Months'!$G:$G,'QIPP Scorecard'!$D$6),SUMIFS('Member Months'!$I:$I,'Member Months'!$C:$C,AG$10,'Member Months'!$D:$D,$K18,'Member Months'!$E:$E,'QIPP Scorecard'!$D$5,'Member Months'!$G:$G,'QIPP Scorecard'!$D$6))</f>
        <v>0</v>
      </c>
      <c r="AH18" s="192">
        <f>+IF('QIPP Scorecard'!$D$5="All MCOs in Providers SDA",+SUMIFS('Member Months'!$I:$I,'Member Months'!$C:$C,AH$10,'Member Months'!$D:$D,$K18,'Member Months'!$G:$G,'QIPP Scorecard'!$D$6),SUMIFS('Member Months'!$I:$I,'Member Months'!$C:$C,AH$10,'Member Months'!$D:$D,$K18,'Member Months'!$E:$E,'QIPP Scorecard'!$D$5,'Member Months'!$G:$G,'QIPP Scorecard'!$D$6))</f>
        <v>0</v>
      </c>
      <c r="AI18" s="192">
        <f>+IF('QIPP Scorecard'!$D$5="All MCOs in Providers SDA",+SUMIFS('Member Months'!$I:$I,'Member Months'!$C:$C,AI$10,'Member Months'!$D:$D,$K18,'Member Months'!$G:$G,'QIPP Scorecard'!$D$6),SUMIFS('Member Months'!$I:$I,'Member Months'!$C:$C,AI$10,'Member Months'!$D:$D,$K18,'Member Months'!$E:$E,'QIPP Scorecard'!$D$5,'Member Months'!$G:$G,'QIPP Scorecard'!$D$6))</f>
        <v>0</v>
      </c>
      <c r="AJ18" s="192">
        <f>+IF('QIPP Scorecard'!$D$5="All MCOs in Providers SDA",+SUMIFS('Member Months'!$I:$I,'Member Months'!$C:$C,AJ$10,'Member Months'!$D:$D,$K18,'Member Months'!$G:$G,'QIPP Scorecard'!$D$6),SUMIFS('Member Months'!$I:$I,'Member Months'!$C:$C,AJ$10,'Member Months'!$D:$D,$K18,'Member Months'!$E:$E,'QIPP Scorecard'!$D$5,'Member Months'!$G:$G,'QIPP Scorecard'!$D$6))</f>
        <v>0</v>
      </c>
      <c r="AK18" s="192">
        <f>+IF('QIPP Scorecard'!$D$5="All MCOs in Providers SDA",+SUMIFS('Member Months'!$I:$I,'Member Months'!$C:$C,AK$10,'Member Months'!$D:$D,$K18,'Member Months'!$G:$G,'QIPP Scorecard'!$D$6),SUMIFS('Member Months'!$I:$I,'Member Months'!$C:$C,AK$10,'Member Months'!$D:$D,$K18,'Member Months'!$E:$E,'QIPP Scorecard'!$D$5,'Member Months'!$G:$G,'QIPP Scorecard'!$D$6))</f>
        <v>0</v>
      </c>
      <c r="AL18" s="192">
        <f>+IF('QIPP Scorecard'!$D$5="All MCOs in Providers SDA",+SUMIFS('Member Months'!$I:$I,'Member Months'!$C:$C,AL$10,'Member Months'!$D:$D,$K18,'Member Months'!$G:$G,'QIPP Scorecard'!$D$6),SUMIFS('Member Months'!$I:$I,'Member Months'!$C:$C,AL$10,'Member Months'!$D:$D,$K18,'Member Months'!$E:$E,'QIPP Scorecard'!$D$5,'Member Months'!$G:$G,'QIPP Scorecard'!$D$6))</f>
        <v>0</v>
      </c>
      <c r="AM18" s="192">
        <f>+IF('QIPP Scorecard'!$D$5="All MCOs in Providers SDA",+SUMIFS('Member Months'!$I:$I,'Member Months'!$C:$C,AM$10,'Member Months'!$D:$D,$K18,'Member Months'!$G:$G,'QIPP Scorecard'!$D$6),SUMIFS('Member Months'!$I:$I,'Member Months'!$C:$C,AM$10,'Member Months'!$D:$D,$K18,'Member Months'!$E:$E,'QIPP Scorecard'!$D$5,'Member Months'!$G:$G,'QIPP Scorecard'!$D$6))</f>
        <v>0</v>
      </c>
      <c r="AN18" s="192">
        <f>+IF('QIPP Scorecard'!$D$5="All MCOs in Providers SDA",+SUMIFS('Member Months'!$I:$I,'Member Months'!$C:$C,AN$10,'Member Months'!$D:$D,$K18,'Member Months'!$G:$G,'QIPP Scorecard'!$D$6),SUMIFS('Member Months'!$I:$I,'Member Months'!$C:$C,AN$10,'Member Months'!$D:$D,$K18,'Member Months'!$E:$E,'QIPP Scorecard'!$D$5,'Member Months'!$G:$G,'QIPP Scorecard'!$D$6))</f>
        <v>0</v>
      </c>
      <c r="AO18" s="192">
        <f>+IF('QIPP Scorecard'!$D$5="All MCOs in Providers SDA",+SUMIFS('Member Months'!$I:$I,'Member Months'!$C:$C,AO$10,'Member Months'!$D:$D,$K18,'Member Months'!$G:$G,'QIPP Scorecard'!$D$6),SUMIFS('Member Months'!$I:$I,'Member Months'!$C:$C,AO$10,'Member Months'!$D:$D,$K18,'Member Months'!$E:$E,'QIPP Scorecard'!$D$5,'Member Months'!$G:$G,'QIPP Scorecard'!$D$6))</f>
        <v>0</v>
      </c>
      <c r="AP18" s="192">
        <f>+IF('QIPP Scorecard'!$D$5="All MCOs in Providers SDA",+SUMIFS('Member Months'!$I:$I,'Member Months'!$C:$C,AP$10,'Member Months'!$D:$D,$K18,'Member Months'!$G:$G,'QIPP Scorecard'!$D$6),SUMIFS('Member Months'!$I:$I,'Member Months'!$C:$C,AP$10,'Member Months'!$D:$D,$K18,'Member Months'!$E:$E,'QIPP Scorecard'!$D$5,'Member Months'!$G:$G,'QIPP Scorecard'!$D$6))</f>
        <v>0</v>
      </c>
      <c r="AQ18" s="192">
        <f>+IF('QIPP Scorecard'!$D$5="All MCOs in Providers SDA",+SUMIFS('Member Months'!$I:$I,'Member Months'!$C:$C,AQ$10,'Member Months'!$D:$D,$K18,'Member Months'!$G:$G,'QIPP Scorecard'!$D$6),SUMIFS('Member Months'!$I:$I,'Member Months'!$C:$C,AQ$10,'Member Months'!$D:$D,$K18,'Member Months'!$E:$E,'QIPP Scorecard'!$D$5,'Member Months'!$G:$G,'QIPP Scorecard'!$D$6))</f>
        <v>0</v>
      </c>
      <c r="AR18" s="192">
        <f>+IF('QIPP Scorecard'!$D$5="All MCOs in Providers SDA",+SUMIFS('Member Months'!$I:$I,'Member Months'!$C:$C,AR$10,'Member Months'!$D:$D,$K18,'Member Months'!$G:$G,'QIPP Scorecard'!$D$6),SUMIFS('Member Months'!$I:$I,'Member Months'!$C:$C,AR$10,'Member Months'!$D:$D,$K18,'Member Months'!$E:$E,'QIPP Scorecard'!$D$5,'Member Months'!$G:$G,'QIPP Scorecard'!$D$6))</f>
        <v>0</v>
      </c>
      <c r="AS18" s="192">
        <f>+IF('QIPP Scorecard'!$D$5="All MCOs in Providers SDA",+SUMIFS('Member Months'!$I:$I,'Member Months'!$C:$C,AS$10,'Member Months'!$D:$D,$K18,'Member Months'!$G:$G,'QIPP Scorecard'!$D$6),SUMIFS('Member Months'!$I:$I,'Member Months'!$C:$C,AS$10,'Member Months'!$D:$D,$K18,'Member Months'!$E:$E,'QIPP Scorecard'!$D$5,'Member Months'!$G:$G,'QIPP Scorecard'!$D$6))</f>
        <v>0</v>
      </c>
      <c r="AT18" s="192">
        <f>+IF('QIPP Scorecard'!$D$5="All MCOs in Providers SDA",+SUMIFS('Member Months'!$I:$I,'Member Months'!$C:$C,AT$10,'Member Months'!$D:$D,$K18,'Member Months'!$G:$G,'QIPP Scorecard'!$D$6),SUMIFS('Member Months'!$I:$I,'Member Months'!$C:$C,AT$10,'Member Months'!$D:$D,$K18,'Member Months'!$E:$E,'QIPP Scorecard'!$D$5,'Member Months'!$G:$G,'QIPP Scorecard'!$D$6))</f>
        <v>0</v>
      </c>
    </row>
    <row r="19" spans="1:46" ht="15" customHeight="1" x14ac:dyDescent="0.25">
      <c r="A19" s="187"/>
      <c r="B19" s="192">
        <v>4</v>
      </c>
      <c r="C19" s="192">
        <v>201709</v>
      </c>
      <c r="D19" s="192">
        <v>201709</v>
      </c>
      <c r="E19" t="s">
        <v>1504</v>
      </c>
      <c r="F19" t="s">
        <v>1794</v>
      </c>
      <c r="G19" t="s">
        <v>1258</v>
      </c>
      <c r="H19" s="192">
        <v>120</v>
      </c>
      <c r="I19" s="192">
        <v>225</v>
      </c>
      <c r="J19" s="188"/>
      <c r="K19" s="189">
        <v>201805</v>
      </c>
      <c r="L19" s="192"/>
      <c r="M19" s="192"/>
      <c r="N19" s="192"/>
      <c r="O19" s="192"/>
      <c r="P19" s="192"/>
      <c r="Q19" s="192"/>
      <c r="R19" s="192"/>
      <c r="S19" s="192"/>
      <c r="T19" s="192">
        <f>+IF('QIPP Scorecard'!$D$5="All MCOs in Providers SDA",+SUMIFS('Member Months'!$I:$I,'Member Months'!$C:$C,T$10,'Member Months'!$D:$D,$K19,'Member Months'!$G:$G,'QIPP Scorecard'!$D$6),SUMIFS('Member Months'!$I:$I,'Member Months'!$C:$C,T$10,'Member Months'!$D:$D,$K19,'Member Months'!$E:$E,'QIPP Scorecard'!$D$5,'Member Months'!$G:$G,'QIPP Scorecard'!$D$6))</f>
        <v>0</v>
      </c>
      <c r="U19" s="192">
        <f>+IF('QIPP Scorecard'!$D$5="All MCOs in Providers SDA",+SUMIFS('Member Months'!$I:$I,'Member Months'!$C:$C,U$10,'Member Months'!$D:$D,$K19,'Member Months'!$G:$G,'QIPP Scorecard'!$D$6),SUMIFS('Member Months'!$I:$I,'Member Months'!$C:$C,U$10,'Member Months'!$D:$D,$K19,'Member Months'!$E:$E,'QIPP Scorecard'!$D$5,'Member Months'!$G:$G,'QIPP Scorecard'!$D$6))</f>
        <v>0</v>
      </c>
      <c r="V19" s="192">
        <f>+IF('QIPP Scorecard'!$D$5="All MCOs in Providers SDA",+SUMIFS('Member Months'!$I:$I,'Member Months'!$C:$C,V$10,'Member Months'!$D:$D,$K19,'Member Months'!$G:$G,'QIPP Scorecard'!$D$6),SUMIFS('Member Months'!$I:$I,'Member Months'!$C:$C,V$10,'Member Months'!$D:$D,$K19,'Member Months'!$E:$E,'QIPP Scorecard'!$D$5,'Member Months'!$G:$G,'QIPP Scorecard'!$D$6))</f>
        <v>0</v>
      </c>
      <c r="W19" s="192">
        <f>+IF('QIPP Scorecard'!$D$5="All MCOs in Providers SDA",+SUMIFS('Member Months'!$I:$I,'Member Months'!$C:$C,W$10,'Member Months'!$D:$D,$K19,'Member Months'!$G:$G,'QIPP Scorecard'!$D$6),SUMIFS('Member Months'!$I:$I,'Member Months'!$C:$C,W$10,'Member Months'!$D:$D,$K19,'Member Months'!$E:$E,'QIPP Scorecard'!$D$5,'Member Months'!$G:$G,'QIPP Scorecard'!$D$6))</f>
        <v>0</v>
      </c>
      <c r="X19" s="192">
        <f>+IF('QIPP Scorecard'!$D$5="All MCOs in Providers SDA",+SUMIFS('Member Months'!$I:$I,'Member Months'!$C:$C,X$10,'Member Months'!$D:$D,$K19,'Member Months'!$G:$G,'QIPP Scorecard'!$D$6),SUMIFS('Member Months'!$I:$I,'Member Months'!$C:$C,X$10,'Member Months'!$D:$D,$K19,'Member Months'!$E:$E,'QIPP Scorecard'!$D$5,'Member Months'!$G:$G,'QIPP Scorecard'!$D$6))</f>
        <v>0</v>
      </c>
      <c r="Y19" s="192">
        <f>+IF('QIPP Scorecard'!$D$5="All MCOs in Providers SDA",+SUMIFS('Member Months'!$I:$I,'Member Months'!$C:$C,Y$10,'Member Months'!$D:$D,$K19,'Member Months'!$G:$G,'QIPP Scorecard'!$D$6),SUMIFS('Member Months'!$I:$I,'Member Months'!$C:$C,Y$10,'Member Months'!$D:$D,$K19,'Member Months'!$E:$E,'QIPP Scorecard'!$D$5,'Member Months'!$G:$G,'QIPP Scorecard'!$D$6))</f>
        <v>0</v>
      </c>
      <c r="Z19" s="192">
        <f>+IF('QIPP Scorecard'!$D$5="All MCOs in Providers SDA",+SUMIFS('Member Months'!$I:$I,'Member Months'!$C:$C,Z$10,'Member Months'!$D:$D,$K19,'Member Months'!$G:$G,'QIPP Scorecard'!$D$6),SUMIFS('Member Months'!$I:$I,'Member Months'!$C:$C,Z$10,'Member Months'!$D:$D,$K19,'Member Months'!$E:$E,'QIPP Scorecard'!$D$5,'Member Months'!$G:$G,'QIPP Scorecard'!$D$6))</f>
        <v>0</v>
      </c>
      <c r="AA19" s="192">
        <f>+IF('QIPP Scorecard'!$D$5="All MCOs in Providers SDA",+SUMIFS('Member Months'!$I:$I,'Member Months'!$C:$C,AA$10,'Member Months'!$D:$D,$K19,'Member Months'!$G:$G,'QIPP Scorecard'!$D$6),SUMIFS('Member Months'!$I:$I,'Member Months'!$C:$C,AA$10,'Member Months'!$D:$D,$K19,'Member Months'!$E:$E,'QIPP Scorecard'!$D$5,'Member Months'!$G:$G,'QIPP Scorecard'!$D$6))</f>
        <v>0</v>
      </c>
      <c r="AB19" s="192">
        <f>+IF('QIPP Scorecard'!$D$5="All MCOs in Providers SDA",+SUMIFS('Member Months'!$I:$I,'Member Months'!$C:$C,AB$10,'Member Months'!$D:$D,$K19,'Member Months'!$G:$G,'QIPP Scorecard'!$D$6),SUMIFS('Member Months'!$I:$I,'Member Months'!$C:$C,AB$10,'Member Months'!$D:$D,$K19,'Member Months'!$E:$E,'QIPP Scorecard'!$D$5,'Member Months'!$G:$G,'QIPP Scorecard'!$D$6))</f>
        <v>0</v>
      </c>
      <c r="AC19" s="192">
        <f>+IF('QIPP Scorecard'!$D$5="All MCOs in Providers SDA",+SUMIFS('Member Months'!$I:$I,'Member Months'!$C:$C,AC$10,'Member Months'!$D:$D,$K19,'Member Months'!$G:$G,'QIPP Scorecard'!$D$6),SUMIFS('Member Months'!$I:$I,'Member Months'!$C:$C,AC$10,'Member Months'!$D:$D,$K19,'Member Months'!$E:$E,'QIPP Scorecard'!$D$5,'Member Months'!$G:$G,'QIPP Scorecard'!$D$6))</f>
        <v>0</v>
      </c>
      <c r="AD19" s="192">
        <f>+IF('QIPP Scorecard'!$D$5="All MCOs in Providers SDA",+SUMIFS('Member Months'!$I:$I,'Member Months'!$C:$C,AD$10,'Member Months'!$D:$D,$K19,'Member Months'!$G:$G,'QIPP Scorecard'!$D$6),SUMIFS('Member Months'!$I:$I,'Member Months'!$C:$C,AD$10,'Member Months'!$D:$D,$K19,'Member Months'!$E:$E,'QIPP Scorecard'!$D$5,'Member Months'!$G:$G,'QIPP Scorecard'!$D$6))</f>
        <v>0</v>
      </c>
      <c r="AE19" s="192">
        <f>+IF('QIPP Scorecard'!$D$5="All MCOs in Providers SDA",+SUMIFS('Member Months'!$I:$I,'Member Months'!$C:$C,AE$10,'Member Months'!$D:$D,$K19,'Member Months'!$G:$G,'QIPP Scorecard'!$D$6),SUMIFS('Member Months'!$I:$I,'Member Months'!$C:$C,AE$10,'Member Months'!$D:$D,$K19,'Member Months'!$E:$E,'QIPP Scorecard'!$D$5,'Member Months'!$G:$G,'QIPP Scorecard'!$D$6))</f>
        <v>0</v>
      </c>
      <c r="AF19" s="192">
        <f>+IF('QIPP Scorecard'!$D$5="All MCOs in Providers SDA",+SUMIFS('Member Months'!$I:$I,'Member Months'!$C:$C,AF$10,'Member Months'!$D:$D,$K19,'Member Months'!$G:$G,'QIPP Scorecard'!$D$6),SUMIFS('Member Months'!$I:$I,'Member Months'!$C:$C,AF$10,'Member Months'!$D:$D,$K19,'Member Months'!$E:$E,'QIPP Scorecard'!$D$5,'Member Months'!$G:$G,'QIPP Scorecard'!$D$6))</f>
        <v>0</v>
      </c>
      <c r="AG19" s="192">
        <f>+IF('QIPP Scorecard'!$D$5="All MCOs in Providers SDA",+SUMIFS('Member Months'!$I:$I,'Member Months'!$C:$C,AG$10,'Member Months'!$D:$D,$K19,'Member Months'!$G:$G,'QIPP Scorecard'!$D$6),SUMIFS('Member Months'!$I:$I,'Member Months'!$C:$C,AG$10,'Member Months'!$D:$D,$K19,'Member Months'!$E:$E,'QIPP Scorecard'!$D$5,'Member Months'!$G:$G,'QIPP Scorecard'!$D$6))</f>
        <v>0</v>
      </c>
      <c r="AH19" s="192">
        <f>+IF('QIPP Scorecard'!$D$5="All MCOs in Providers SDA",+SUMIFS('Member Months'!$I:$I,'Member Months'!$C:$C,AH$10,'Member Months'!$D:$D,$K19,'Member Months'!$G:$G,'QIPP Scorecard'!$D$6),SUMIFS('Member Months'!$I:$I,'Member Months'!$C:$C,AH$10,'Member Months'!$D:$D,$K19,'Member Months'!$E:$E,'QIPP Scorecard'!$D$5,'Member Months'!$G:$G,'QIPP Scorecard'!$D$6))</f>
        <v>0</v>
      </c>
      <c r="AI19" s="192">
        <f>+IF('QIPP Scorecard'!$D$5="All MCOs in Providers SDA",+SUMIFS('Member Months'!$I:$I,'Member Months'!$C:$C,AI$10,'Member Months'!$D:$D,$K19,'Member Months'!$G:$G,'QIPP Scorecard'!$D$6),SUMIFS('Member Months'!$I:$I,'Member Months'!$C:$C,AI$10,'Member Months'!$D:$D,$K19,'Member Months'!$E:$E,'QIPP Scorecard'!$D$5,'Member Months'!$G:$G,'QIPP Scorecard'!$D$6))</f>
        <v>0</v>
      </c>
      <c r="AJ19" s="192">
        <f>+IF('QIPP Scorecard'!$D$5="All MCOs in Providers SDA",+SUMIFS('Member Months'!$I:$I,'Member Months'!$C:$C,AJ$10,'Member Months'!$D:$D,$K19,'Member Months'!$G:$G,'QIPP Scorecard'!$D$6),SUMIFS('Member Months'!$I:$I,'Member Months'!$C:$C,AJ$10,'Member Months'!$D:$D,$K19,'Member Months'!$E:$E,'QIPP Scorecard'!$D$5,'Member Months'!$G:$G,'QIPP Scorecard'!$D$6))</f>
        <v>0</v>
      </c>
      <c r="AK19" s="192">
        <f>+IF('QIPP Scorecard'!$D$5="All MCOs in Providers SDA",+SUMIFS('Member Months'!$I:$I,'Member Months'!$C:$C,AK$10,'Member Months'!$D:$D,$K19,'Member Months'!$G:$G,'QIPP Scorecard'!$D$6),SUMIFS('Member Months'!$I:$I,'Member Months'!$C:$C,AK$10,'Member Months'!$D:$D,$K19,'Member Months'!$E:$E,'QIPP Scorecard'!$D$5,'Member Months'!$G:$G,'QIPP Scorecard'!$D$6))</f>
        <v>0</v>
      </c>
      <c r="AL19" s="192">
        <f>+IF('QIPP Scorecard'!$D$5="All MCOs in Providers SDA",+SUMIFS('Member Months'!$I:$I,'Member Months'!$C:$C,AL$10,'Member Months'!$D:$D,$K19,'Member Months'!$G:$G,'QIPP Scorecard'!$D$6),SUMIFS('Member Months'!$I:$I,'Member Months'!$C:$C,AL$10,'Member Months'!$D:$D,$K19,'Member Months'!$E:$E,'QIPP Scorecard'!$D$5,'Member Months'!$G:$G,'QIPP Scorecard'!$D$6))</f>
        <v>0</v>
      </c>
      <c r="AM19" s="192">
        <f>+IF('QIPP Scorecard'!$D$5="All MCOs in Providers SDA",+SUMIFS('Member Months'!$I:$I,'Member Months'!$C:$C,AM$10,'Member Months'!$D:$D,$K19,'Member Months'!$G:$G,'QIPP Scorecard'!$D$6),SUMIFS('Member Months'!$I:$I,'Member Months'!$C:$C,AM$10,'Member Months'!$D:$D,$K19,'Member Months'!$E:$E,'QIPP Scorecard'!$D$5,'Member Months'!$G:$G,'QIPP Scorecard'!$D$6))</f>
        <v>0</v>
      </c>
      <c r="AN19" s="192">
        <f>+IF('QIPP Scorecard'!$D$5="All MCOs in Providers SDA",+SUMIFS('Member Months'!$I:$I,'Member Months'!$C:$C,AN$10,'Member Months'!$D:$D,$K19,'Member Months'!$G:$G,'QIPP Scorecard'!$D$6),SUMIFS('Member Months'!$I:$I,'Member Months'!$C:$C,AN$10,'Member Months'!$D:$D,$K19,'Member Months'!$E:$E,'QIPP Scorecard'!$D$5,'Member Months'!$G:$G,'QIPP Scorecard'!$D$6))</f>
        <v>0</v>
      </c>
      <c r="AO19" s="192">
        <f>+IF('QIPP Scorecard'!$D$5="All MCOs in Providers SDA",+SUMIFS('Member Months'!$I:$I,'Member Months'!$C:$C,AO$10,'Member Months'!$D:$D,$K19,'Member Months'!$G:$G,'QIPP Scorecard'!$D$6),SUMIFS('Member Months'!$I:$I,'Member Months'!$C:$C,AO$10,'Member Months'!$D:$D,$K19,'Member Months'!$E:$E,'QIPP Scorecard'!$D$5,'Member Months'!$G:$G,'QIPP Scorecard'!$D$6))</f>
        <v>0</v>
      </c>
      <c r="AP19" s="192">
        <f>+IF('QIPP Scorecard'!$D$5="All MCOs in Providers SDA",+SUMIFS('Member Months'!$I:$I,'Member Months'!$C:$C,AP$10,'Member Months'!$D:$D,$K19,'Member Months'!$G:$G,'QIPP Scorecard'!$D$6),SUMIFS('Member Months'!$I:$I,'Member Months'!$C:$C,AP$10,'Member Months'!$D:$D,$K19,'Member Months'!$E:$E,'QIPP Scorecard'!$D$5,'Member Months'!$G:$G,'QIPP Scorecard'!$D$6))</f>
        <v>0</v>
      </c>
      <c r="AQ19" s="192">
        <f>+IF('QIPP Scorecard'!$D$5="All MCOs in Providers SDA",+SUMIFS('Member Months'!$I:$I,'Member Months'!$C:$C,AQ$10,'Member Months'!$D:$D,$K19,'Member Months'!$G:$G,'QIPP Scorecard'!$D$6),SUMIFS('Member Months'!$I:$I,'Member Months'!$C:$C,AQ$10,'Member Months'!$D:$D,$K19,'Member Months'!$E:$E,'QIPP Scorecard'!$D$5,'Member Months'!$G:$G,'QIPP Scorecard'!$D$6))</f>
        <v>0</v>
      </c>
      <c r="AR19" s="192">
        <f>+IF('QIPP Scorecard'!$D$5="All MCOs in Providers SDA",+SUMIFS('Member Months'!$I:$I,'Member Months'!$C:$C,AR$10,'Member Months'!$D:$D,$K19,'Member Months'!$G:$G,'QIPP Scorecard'!$D$6),SUMIFS('Member Months'!$I:$I,'Member Months'!$C:$C,AR$10,'Member Months'!$D:$D,$K19,'Member Months'!$E:$E,'QIPP Scorecard'!$D$5,'Member Months'!$G:$G,'QIPP Scorecard'!$D$6))</f>
        <v>0</v>
      </c>
      <c r="AS19" s="192">
        <f>+IF('QIPP Scorecard'!$D$5="All MCOs in Providers SDA",+SUMIFS('Member Months'!$I:$I,'Member Months'!$C:$C,AS$10,'Member Months'!$D:$D,$K19,'Member Months'!$G:$G,'QIPP Scorecard'!$D$6),SUMIFS('Member Months'!$I:$I,'Member Months'!$C:$C,AS$10,'Member Months'!$D:$D,$K19,'Member Months'!$E:$E,'QIPP Scorecard'!$D$5,'Member Months'!$G:$G,'QIPP Scorecard'!$D$6))</f>
        <v>0</v>
      </c>
      <c r="AT19" s="192">
        <f>+IF('QIPP Scorecard'!$D$5="All MCOs in Providers SDA",+SUMIFS('Member Months'!$I:$I,'Member Months'!$C:$C,AT$10,'Member Months'!$D:$D,$K19,'Member Months'!$G:$G,'QIPP Scorecard'!$D$6),SUMIFS('Member Months'!$I:$I,'Member Months'!$C:$C,AT$10,'Member Months'!$D:$D,$K19,'Member Months'!$E:$E,'QIPP Scorecard'!$D$5,'Member Months'!$G:$G,'QIPP Scorecard'!$D$6))</f>
        <v>0</v>
      </c>
    </row>
    <row r="20" spans="1:46" ht="15" customHeight="1" x14ac:dyDescent="0.25">
      <c r="A20" s="187"/>
      <c r="B20" s="192">
        <v>4</v>
      </c>
      <c r="C20" s="192">
        <v>201709</v>
      </c>
      <c r="D20" s="192">
        <v>201709</v>
      </c>
      <c r="E20" t="s">
        <v>1504</v>
      </c>
      <c r="F20" t="s">
        <v>1794</v>
      </c>
      <c r="G20" t="s">
        <v>1258</v>
      </c>
      <c r="H20" s="192">
        <v>121</v>
      </c>
      <c r="I20" s="192">
        <v>2265</v>
      </c>
      <c r="J20" s="188"/>
      <c r="K20" s="189">
        <v>201806</v>
      </c>
      <c r="L20" s="192"/>
      <c r="M20" s="192"/>
      <c r="N20" s="192"/>
      <c r="O20" s="192"/>
      <c r="P20" s="192"/>
      <c r="Q20" s="192"/>
      <c r="R20" s="192"/>
      <c r="S20" s="192"/>
      <c r="T20" s="192"/>
      <c r="U20" s="192">
        <f>+IF('QIPP Scorecard'!$D$5="All MCOs in Providers SDA",+SUMIFS('Member Months'!$I:$I,'Member Months'!$C:$C,U$10,'Member Months'!$D:$D,$K20,'Member Months'!$G:$G,'QIPP Scorecard'!$D$6),SUMIFS('Member Months'!$I:$I,'Member Months'!$C:$C,U$10,'Member Months'!$D:$D,$K20,'Member Months'!$E:$E,'QIPP Scorecard'!$D$5,'Member Months'!$G:$G,'QIPP Scorecard'!$D$6))</f>
        <v>0</v>
      </c>
      <c r="V20" s="192">
        <f>+IF('QIPP Scorecard'!$D$5="All MCOs in Providers SDA",+SUMIFS('Member Months'!$I:$I,'Member Months'!$C:$C,V$10,'Member Months'!$D:$D,$K20,'Member Months'!$G:$G,'QIPP Scorecard'!$D$6),SUMIFS('Member Months'!$I:$I,'Member Months'!$C:$C,V$10,'Member Months'!$D:$D,$K20,'Member Months'!$E:$E,'QIPP Scorecard'!$D$5,'Member Months'!$G:$G,'QIPP Scorecard'!$D$6))</f>
        <v>0</v>
      </c>
      <c r="W20" s="192">
        <f>+IF('QIPP Scorecard'!$D$5="All MCOs in Providers SDA",+SUMIFS('Member Months'!$I:$I,'Member Months'!$C:$C,W$10,'Member Months'!$D:$D,$K20,'Member Months'!$G:$G,'QIPP Scorecard'!$D$6),SUMIFS('Member Months'!$I:$I,'Member Months'!$C:$C,W$10,'Member Months'!$D:$D,$K20,'Member Months'!$E:$E,'QIPP Scorecard'!$D$5,'Member Months'!$G:$G,'QIPP Scorecard'!$D$6))</f>
        <v>0</v>
      </c>
      <c r="X20" s="192">
        <f>+IF('QIPP Scorecard'!$D$5="All MCOs in Providers SDA",+SUMIFS('Member Months'!$I:$I,'Member Months'!$C:$C,X$10,'Member Months'!$D:$D,$K20,'Member Months'!$G:$G,'QIPP Scorecard'!$D$6),SUMIFS('Member Months'!$I:$I,'Member Months'!$C:$C,X$10,'Member Months'!$D:$D,$K20,'Member Months'!$E:$E,'QIPP Scorecard'!$D$5,'Member Months'!$G:$G,'QIPP Scorecard'!$D$6))</f>
        <v>0</v>
      </c>
      <c r="Y20" s="192">
        <f>+IF('QIPP Scorecard'!$D$5="All MCOs in Providers SDA",+SUMIFS('Member Months'!$I:$I,'Member Months'!$C:$C,Y$10,'Member Months'!$D:$D,$K20,'Member Months'!$G:$G,'QIPP Scorecard'!$D$6),SUMIFS('Member Months'!$I:$I,'Member Months'!$C:$C,Y$10,'Member Months'!$D:$D,$K20,'Member Months'!$E:$E,'QIPP Scorecard'!$D$5,'Member Months'!$G:$G,'QIPP Scorecard'!$D$6))</f>
        <v>0</v>
      </c>
      <c r="Z20" s="192">
        <f>+IF('QIPP Scorecard'!$D$5="All MCOs in Providers SDA",+SUMIFS('Member Months'!$I:$I,'Member Months'!$C:$C,Z$10,'Member Months'!$D:$D,$K20,'Member Months'!$G:$G,'QIPP Scorecard'!$D$6),SUMIFS('Member Months'!$I:$I,'Member Months'!$C:$C,Z$10,'Member Months'!$D:$D,$K20,'Member Months'!$E:$E,'QIPP Scorecard'!$D$5,'Member Months'!$G:$G,'QIPP Scorecard'!$D$6))</f>
        <v>0</v>
      </c>
      <c r="AA20" s="192">
        <f>+IF('QIPP Scorecard'!$D$5="All MCOs in Providers SDA",+SUMIFS('Member Months'!$I:$I,'Member Months'!$C:$C,AA$10,'Member Months'!$D:$D,$K20,'Member Months'!$G:$G,'QIPP Scorecard'!$D$6),SUMIFS('Member Months'!$I:$I,'Member Months'!$C:$C,AA$10,'Member Months'!$D:$D,$K20,'Member Months'!$E:$E,'QIPP Scorecard'!$D$5,'Member Months'!$G:$G,'QIPP Scorecard'!$D$6))</f>
        <v>0</v>
      </c>
      <c r="AB20" s="192">
        <f>+IF('QIPP Scorecard'!$D$5="All MCOs in Providers SDA",+SUMIFS('Member Months'!$I:$I,'Member Months'!$C:$C,AB$10,'Member Months'!$D:$D,$K20,'Member Months'!$G:$G,'QIPP Scorecard'!$D$6),SUMIFS('Member Months'!$I:$I,'Member Months'!$C:$C,AB$10,'Member Months'!$D:$D,$K20,'Member Months'!$E:$E,'QIPP Scorecard'!$D$5,'Member Months'!$G:$G,'QIPP Scorecard'!$D$6))</f>
        <v>0</v>
      </c>
      <c r="AC20" s="192">
        <f>+IF('QIPP Scorecard'!$D$5="All MCOs in Providers SDA",+SUMIFS('Member Months'!$I:$I,'Member Months'!$C:$C,AC$10,'Member Months'!$D:$D,$K20,'Member Months'!$G:$G,'QIPP Scorecard'!$D$6),SUMIFS('Member Months'!$I:$I,'Member Months'!$C:$C,AC$10,'Member Months'!$D:$D,$K20,'Member Months'!$E:$E,'QIPP Scorecard'!$D$5,'Member Months'!$G:$G,'QIPP Scorecard'!$D$6))</f>
        <v>0</v>
      </c>
      <c r="AD20" s="192">
        <f>+IF('QIPP Scorecard'!$D$5="All MCOs in Providers SDA",+SUMIFS('Member Months'!$I:$I,'Member Months'!$C:$C,AD$10,'Member Months'!$D:$D,$K20,'Member Months'!$G:$G,'QIPP Scorecard'!$D$6),SUMIFS('Member Months'!$I:$I,'Member Months'!$C:$C,AD$10,'Member Months'!$D:$D,$K20,'Member Months'!$E:$E,'QIPP Scorecard'!$D$5,'Member Months'!$G:$G,'QIPP Scorecard'!$D$6))</f>
        <v>0</v>
      </c>
      <c r="AE20" s="192">
        <f>+IF('QIPP Scorecard'!$D$5="All MCOs in Providers SDA",+SUMIFS('Member Months'!$I:$I,'Member Months'!$C:$C,AE$10,'Member Months'!$D:$D,$K20,'Member Months'!$G:$G,'QIPP Scorecard'!$D$6),SUMIFS('Member Months'!$I:$I,'Member Months'!$C:$C,AE$10,'Member Months'!$D:$D,$K20,'Member Months'!$E:$E,'QIPP Scorecard'!$D$5,'Member Months'!$G:$G,'QIPP Scorecard'!$D$6))</f>
        <v>0</v>
      </c>
      <c r="AF20" s="192">
        <f>+IF('QIPP Scorecard'!$D$5="All MCOs in Providers SDA",+SUMIFS('Member Months'!$I:$I,'Member Months'!$C:$C,AF$10,'Member Months'!$D:$D,$K20,'Member Months'!$G:$G,'QIPP Scorecard'!$D$6),SUMIFS('Member Months'!$I:$I,'Member Months'!$C:$C,AF$10,'Member Months'!$D:$D,$K20,'Member Months'!$E:$E,'QIPP Scorecard'!$D$5,'Member Months'!$G:$G,'QIPP Scorecard'!$D$6))</f>
        <v>0</v>
      </c>
      <c r="AG20" s="192">
        <f>+IF('QIPP Scorecard'!$D$5="All MCOs in Providers SDA",+SUMIFS('Member Months'!$I:$I,'Member Months'!$C:$C,AG$10,'Member Months'!$D:$D,$K20,'Member Months'!$G:$G,'QIPP Scorecard'!$D$6),SUMIFS('Member Months'!$I:$I,'Member Months'!$C:$C,AG$10,'Member Months'!$D:$D,$K20,'Member Months'!$E:$E,'QIPP Scorecard'!$D$5,'Member Months'!$G:$G,'QIPP Scorecard'!$D$6))</f>
        <v>0</v>
      </c>
      <c r="AH20" s="192">
        <f>+IF('QIPP Scorecard'!$D$5="All MCOs in Providers SDA",+SUMIFS('Member Months'!$I:$I,'Member Months'!$C:$C,AH$10,'Member Months'!$D:$D,$K20,'Member Months'!$G:$G,'QIPP Scorecard'!$D$6),SUMIFS('Member Months'!$I:$I,'Member Months'!$C:$C,AH$10,'Member Months'!$D:$D,$K20,'Member Months'!$E:$E,'QIPP Scorecard'!$D$5,'Member Months'!$G:$G,'QIPP Scorecard'!$D$6))</f>
        <v>0</v>
      </c>
      <c r="AI20" s="192">
        <f>+IF('QIPP Scorecard'!$D$5="All MCOs in Providers SDA",+SUMIFS('Member Months'!$I:$I,'Member Months'!$C:$C,AI$10,'Member Months'!$D:$D,$K20,'Member Months'!$G:$G,'QIPP Scorecard'!$D$6),SUMIFS('Member Months'!$I:$I,'Member Months'!$C:$C,AI$10,'Member Months'!$D:$D,$K20,'Member Months'!$E:$E,'QIPP Scorecard'!$D$5,'Member Months'!$G:$G,'QIPP Scorecard'!$D$6))</f>
        <v>0</v>
      </c>
      <c r="AJ20" s="192">
        <f>+IF('QIPP Scorecard'!$D$5="All MCOs in Providers SDA",+SUMIFS('Member Months'!$I:$I,'Member Months'!$C:$C,AJ$10,'Member Months'!$D:$D,$K20,'Member Months'!$G:$G,'QIPP Scorecard'!$D$6),SUMIFS('Member Months'!$I:$I,'Member Months'!$C:$C,AJ$10,'Member Months'!$D:$D,$K20,'Member Months'!$E:$E,'QIPP Scorecard'!$D$5,'Member Months'!$G:$G,'QIPP Scorecard'!$D$6))</f>
        <v>0</v>
      </c>
      <c r="AK20" s="192">
        <f>+IF('QIPP Scorecard'!$D$5="All MCOs in Providers SDA",+SUMIFS('Member Months'!$I:$I,'Member Months'!$C:$C,AK$10,'Member Months'!$D:$D,$K20,'Member Months'!$G:$G,'QIPP Scorecard'!$D$6),SUMIFS('Member Months'!$I:$I,'Member Months'!$C:$C,AK$10,'Member Months'!$D:$D,$K20,'Member Months'!$E:$E,'QIPP Scorecard'!$D$5,'Member Months'!$G:$G,'QIPP Scorecard'!$D$6))</f>
        <v>0</v>
      </c>
      <c r="AL20" s="192">
        <f>+IF('QIPP Scorecard'!$D$5="All MCOs in Providers SDA",+SUMIFS('Member Months'!$I:$I,'Member Months'!$C:$C,AL$10,'Member Months'!$D:$D,$K20,'Member Months'!$G:$G,'QIPP Scorecard'!$D$6),SUMIFS('Member Months'!$I:$I,'Member Months'!$C:$C,AL$10,'Member Months'!$D:$D,$K20,'Member Months'!$E:$E,'QIPP Scorecard'!$D$5,'Member Months'!$G:$G,'QIPP Scorecard'!$D$6))</f>
        <v>0</v>
      </c>
      <c r="AM20" s="192">
        <f>+IF('QIPP Scorecard'!$D$5="All MCOs in Providers SDA",+SUMIFS('Member Months'!$I:$I,'Member Months'!$C:$C,AM$10,'Member Months'!$D:$D,$K20,'Member Months'!$G:$G,'QIPP Scorecard'!$D$6),SUMIFS('Member Months'!$I:$I,'Member Months'!$C:$C,AM$10,'Member Months'!$D:$D,$K20,'Member Months'!$E:$E,'QIPP Scorecard'!$D$5,'Member Months'!$G:$G,'QIPP Scorecard'!$D$6))</f>
        <v>0</v>
      </c>
      <c r="AN20" s="192">
        <f>+IF('QIPP Scorecard'!$D$5="All MCOs in Providers SDA",+SUMIFS('Member Months'!$I:$I,'Member Months'!$C:$C,AN$10,'Member Months'!$D:$D,$K20,'Member Months'!$G:$G,'QIPP Scorecard'!$D$6),SUMIFS('Member Months'!$I:$I,'Member Months'!$C:$C,AN$10,'Member Months'!$D:$D,$K20,'Member Months'!$E:$E,'QIPP Scorecard'!$D$5,'Member Months'!$G:$G,'QIPP Scorecard'!$D$6))</f>
        <v>0</v>
      </c>
      <c r="AO20" s="192">
        <f>+IF('QIPP Scorecard'!$D$5="All MCOs in Providers SDA",+SUMIFS('Member Months'!$I:$I,'Member Months'!$C:$C,AO$10,'Member Months'!$D:$D,$K20,'Member Months'!$G:$G,'QIPP Scorecard'!$D$6),SUMIFS('Member Months'!$I:$I,'Member Months'!$C:$C,AO$10,'Member Months'!$D:$D,$K20,'Member Months'!$E:$E,'QIPP Scorecard'!$D$5,'Member Months'!$G:$G,'QIPP Scorecard'!$D$6))</f>
        <v>0</v>
      </c>
      <c r="AP20" s="192">
        <f>+IF('QIPP Scorecard'!$D$5="All MCOs in Providers SDA",+SUMIFS('Member Months'!$I:$I,'Member Months'!$C:$C,AP$10,'Member Months'!$D:$D,$K20,'Member Months'!$G:$G,'QIPP Scorecard'!$D$6),SUMIFS('Member Months'!$I:$I,'Member Months'!$C:$C,AP$10,'Member Months'!$D:$D,$K20,'Member Months'!$E:$E,'QIPP Scorecard'!$D$5,'Member Months'!$G:$G,'QIPP Scorecard'!$D$6))</f>
        <v>0</v>
      </c>
      <c r="AQ20" s="192">
        <f>+IF('QIPP Scorecard'!$D$5="All MCOs in Providers SDA",+SUMIFS('Member Months'!$I:$I,'Member Months'!$C:$C,AQ$10,'Member Months'!$D:$D,$K20,'Member Months'!$G:$G,'QIPP Scorecard'!$D$6),SUMIFS('Member Months'!$I:$I,'Member Months'!$C:$C,AQ$10,'Member Months'!$D:$D,$K20,'Member Months'!$E:$E,'QIPP Scorecard'!$D$5,'Member Months'!$G:$G,'QIPP Scorecard'!$D$6))</f>
        <v>0</v>
      </c>
      <c r="AR20" s="192">
        <f>+IF('QIPP Scorecard'!$D$5="All MCOs in Providers SDA",+SUMIFS('Member Months'!$I:$I,'Member Months'!$C:$C,AR$10,'Member Months'!$D:$D,$K20,'Member Months'!$G:$G,'QIPP Scorecard'!$D$6),SUMIFS('Member Months'!$I:$I,'Member Months'!$C:$C,AR$10,'Member Months'!$D:$D,$K20,'Member Months'!$E:$E,'QIPP Scorecard'!$D$5,'Member Months'!$G:$G,'QIPP Scorecard'!$D$6))</f>
        <v>0</v>
      </c>
      <c r="AS20" s="192">
        <f>+IF('QIPP Scorecard'!$D$5="All MCOs in Providers SDA",+SUMIFS('Member Months'!$I:$I,'Member Months'!$C:$C,AS$10,'Member Months'!$D:$D,$K20,'Member Months'!$G:$G,'QIPP Scorecard'!$D$6),SUMIFS('Member Months'!$I:$I,'Member Months'!$C:$C,AS$10,'Member Months'!$D:$D,$K20,'Member Months'!$E:$E,'QIPP Scorecard'!$D$5,'Member Months'!$G:$G,'QIPP Scorecard'!$D$6))</f>
        <v>0</v>
      </c>
      <c r="AT20" s="192">
        <f>+IF('QIPP Scorecard'!$D$5="All MCOs in Providers SDA",+SUMIFS('Member Months'!$I:$I,'Member Months'!$C:$C,AT$10,'Member Months'!$D:$D,$K20,'Member Months'!$G:$G,'QIPP Scorecard'!$D$6),SUMIFS('Member Months'!$I:$I,'Member Months'!$C:$C,AT$10,'Member Months'!$D:$D,$K20,'Member Months'!$E:$E,'QIPP Scorecard'!$D$5,'Member Months'!$G:$G,'QIPP Scorecard'!$D$6))</f>
        <v>0</v>
      </c>
    </row>
    <row r="21" spans="1:46" ht="15" customHeight="1" x14ac:dyDescent="0.25">
      <c r="A21" s="187"/>
      <c r="B21" s="192">
        <v>5</v>
      </c>
      <c r="C21" s="192">
        <v>201709</v>
      </c>
      <c r="D21" s="192">
        <v>201709</v>
      </c>
      <c r="E21" t="s">
        <v>1505</v>
      </c>
      <c r="F21" s="192">
        <v>18</v>
      </c>
      <c r="G21" t="s">
        <v>1297</v>
      </c>
      <c r="H21" s="192">
        <v>120</v>
      </c>
      <c r="I21" s="192">
        <v>176</v>
      </c>
      <c r="J21" s="188"/>
      <c r="K21" s="189">
        <v>201807</v>
      </c>
      <c r="L21" s="192"/>
      <c r="M21" s="192"/>
      <c r="N21" s="192"/>
      <c r="O21" s="192"/>
      <c r="P21" s="192"/>
      <c r="Q21" s="192"/>
      <c r="R21" s="192"/>
      <c r="S21" s="192"/>
      <c r="T21" s="192"/>
      <c r="U21" s="192"/>
      <c r="V21" s="192">
        <f>+IF('QIPP Scorecard'!$D$5="All MCOs in Providers SDA",+SUMIFS('Member Months'!$I:$I,'Member Months'!$C:$C,V$10,'Member Months'!$D:$D,$K21,'Member Months'!$G:$G,'QIPP Scorecard'!$D$6),SUMIFS('Member Months'!$I:$I,'Member Months'!$C:$C,V$10,'Member Months'!$D:$D,$K21,'Member Months'!$E:$E,'QIPP Scorecard'!$D$5,'Member Months'!$G:$G,'QIPP Scorecard'!$D$6))</f>
        <v>0</v>
      </c>
      <c r="W21" s="192">
        <f>+IF('QIPP Scorecard'!$D$5="All MCOs in Providers SDA",+SUMIFS('Member Months'!$I:$I,'Member Months'!$C:$C,W$10,'Member Months'!$D:$D,$K21,'Member Months'!$G:$G,'QIPP Scorecard'!$D$6),SUMIFS('Member Months'!$I:$I,'Member Months'!$C:$C,W$10,'Member Months'!$D:$D,$K21,'Member Months'!$E:$E,'QIPP Scorecard'!$D$5,'Member Months'!$G:$G,'QIPP Scorecard'!$D$6))</f>
        <v>0</v>
      </c>
      <c r="X21" s="192">
        <f>+IF('QIPP Scorecard'!$D$5="All MCOs in Providers SDA",+SUMIFS('Member Months'!$I:$I,'Member Months'!$C:$C,X$10,'Member Months'!$D:$D,$K21,'Member Months'!$G:$G,'QIPP Scorecard'!$D$6),SUMIFS('Member Months'!$I:$I,'Member Months'!$C:$C,X$10,'Member Months'!$D:$D,$K21,'Member Months'!$E:$E,'QIPP Scorecard'!$D$5,'Member Months'!$G:$G,'QIPP Scorecard'!$D$6))</f>
        <v>0</v>
      </c>
      <c r="Y21" s="192">
        <f>+IF('QIPP Scorecard'!$D$5="All MCOs in Providers SDA",+SUMIFS('Member Months'!$I:$I,'Member Months'!$C:$C,Y$10,'Member Months'!$D:$D,$K21,'Member Months'!$G:$G,'QIPP Scorecard'!$D$6),SUMIFS('Member Months'!$I:$I,'Member Months'!$C:$C,Y$10,'Member Months'!$D:$D,$K21,'Member Months'!$E:$E,'QIPP Scorecard'!$D$5,'Member Months'!$G:$G,'QIPP Scorecard'!$D$6))</f>
        <v>0</v>
      </c>
      <c r="Z21" s="192">
        <f>+IF('QIPP Scorecard'!$D$5="All MCOs in Providers SDA",+SUMIFS('Member Months'!$I:$I,'Member Months'!$C:$C,Z$10,'Member Months'!$D:$D,$K21,'Member Months'!$G:$G,'QIPP Scorecard'!$D$6),SUMIFS('Member Months'!$I:$I,'Member Months'!$C:$C,Z$10,'Member Months'!$D:$D,$K21,'Member Months'!$E:$E,'QIPP Scorecard'!$D$5,'Member Months'!$G:$G,'QIPP Scorecard'!$D$6))</f>
        <v>0</v>
      </c>
      <c r="AA21" s="192">
        <f>+IF('QIPP Scorecard'!$D$5="All MCOs in Providers SDA",+SUMIFS('Member Months'!$I:$I,'Member Months'!$C:$C,AA$10,'Member Months'!$D:$D,$K21,'Member Months'!$G:$G,'QIPP Scorecard'!$D$6),SUMIFS('Member Months'!$I:$I,'Member Months'!$C:$C,AA$10,'Member Months'!$D:$D,$K21,'Member Months'!$E:$E,'QIPP Scorecard'!$D$5,'Member Months'!$G:$G,'QIPP Scorecard'!$D$6))</f>
        <v>0</v>
      </c>
      <c r="AB21" s="192">
        <f>+IF('QIPP Scorecard'!$D$5="All MCOs in Providers SDA",+SUMIFS('Member Months'!$I:$I,'Member Months'!$C:$C,AB$10,'Member Months'!$D:$D,$K21,'Member Months'!$G:$G,'QIPP Scorecard'!$D$6),SUMIFS('Member Months'!$I:$I,'Member Months'!$C:$C,AB$10,'Member Months'!$D:$D,$K21,'Member Months'!$E:$E,'QIPP Scorecard'!$D$5,'Member Months'!$G:$G,'QIPP Scorecard'!$D$6))</f>
        <v>0</v>
      </c>
      <c r="AC21" s="192">
        <f>+IF('QIPP Scorecard'!$D$5="All MCOs in Providers SDA",+SUMIFS('Member Months'!$I:$I,'Member Months'!$C:$C,AC$10,'Member Months'!$D:$D,$K21,'Member Months'!$G:$G,'QIPP Scorecard'!$D$6),SUMIFS('Member Months'!$I:$I,'Member Months'!$C:$C,AC$10,'Member Months'!$D:$D,$K21,'Member Months'!$E:$E,'QIPP Scorecard'!$D$5,'Member Months'!$G:$G,'QIPP Scorecard'!$D$6))</f>
        <v>0</v>
      </c>
      <c r="AD21" s="192">
        <f>+IF('QIPP Scorecard'!$D$5="All MCOs in Providers SDA",+SUMIFS('Member Months'!$I:$I,'Member Months'!$C:$C,AD$10,'Member Months'!$D:$D,$K21,'Member Months'!$G:$G,'QIPP Scorecard'!$D$6),SUMIFS('Member Months'!$I:$I,'Member Months'!$C:$C,AD$10,'Member Months'!$D:$D,$K21,'Member Months'!$E:$E,'QIPP Scorecard'!$D$5,'Member Months'!$G:$G,'QIPP Scorecard'!$D$6))</f>
        <v>0</v>
      </c>
      <c r="AE21" s="192">
        <f>+IF('QIPP Scorecard'!$D$5="All MCOs in Providers SDA",+SUMIFS('Member Months'!$I:$I,'Member Months'!$C:$C,AE$10,'Member Months'!$D:$D,$K21,'Member Months'!$G:$G,'QIPP Scorecard'!$D$6),SUMIFS('Member Months'!$I:$I,'Member Months'!$C:$C,AE$10,'Member Months'!$D:$D,$K21,'Member Months'!$E:$E,'QIPP Scorecard'!$D$5,'Member Months'!$G:$G,'QIPP Scorecard'!$D$6))</f>
        <v>0</v>
      </c>
      <c r="AF21" s="192">
        <f>+IF('QIPP Scorecard'!$D$5="All MCOs in Providers SDA",+SUMIFS('Member Months'!$I:$I,'Member Months'!$C:$C,AF$10,'Member Months'!$D:$D,$K21,'Member Months'!$G:$G,'QIPP Scorecard'!$D$6),SUMIFS('Member Months'!$I:$I,'Member Months'!$C:$C,AF$10,'Member Months'!$D:$D,$K21,'Member Months'!$E:$E,'QIPP Scorecard'!$D$5,'Member Months'!$G:$G,'QIPP Scorecard'!$D$6))</f>
        <v>0</v>
      </c>
      <c r="AG21" s="192">
        <f>+IF('QIPP Scorecard'!$D$5="All MCOs in Providers SDA",+SUMIFS('Member Months'!$I:$I,'Member Months'!$C:$C,AG$10,'Member Months'!$D:$D,$K21,'Member Months'!$G:$G,'QIPP Scorecard'!$D$6),SUMIFS('Member Months'!$I:$I,'Member Months'!$C:$C,AG$10,'Member Months'!$D:$D,$K21,'Member Months'!$E:$E,'QIPP Scorecard'!$D$5,'Member Months'!$G:$G,'QIPP Scorecard'!$D$6))</f>
        <v>0</v>
      </c>
      <c r="AH21" s="192">
        <f>+IF('QIPP Scorecard'!$D$5="All MCOs in Providers SDA",+SUMIFS('Member Months'!$I:$I,'Member Months'!$C:$C,AH$10,'Member Months'!$D:$D,$K21,'Member Months'!$G:$G,'QIPP Scorecard'!$D$6),SUMIFS('Member Months'!$I:$I,'Member Months'!$C:$C,AH$10,'Member Months'!$D:$D,$K21,'Member Months'!$E:$E,'QIPP Scorecard'!$D$5,'Member Months'!$G:$G,'QIPP Scorecard'!$D$6))</f>
        <v>0</v>
      </c>
      <c r="AI21" s="192">
        <f>+IF('QIPP Scorecard'!$D$5="All MCOs in Providers SDA",+SUMIFS('Member Months'!$I:$I,'Member Months'!$C:$C,AI$10,'Member Months'!$D:$D,$K21,'Member Months'!$G:$G,'QIPP Scorecard'!$D$6),SUMIFS('Member Months'!$I:$I,'Member Months'!$C:$C,AI$10,'Member Months'!$D:$D,$K21,'Member Months'!$E:$E,'QIPP Scorecard'!$D$5,'Member Months'!$G:$G,'QIPP Scorecard'!$D$6))</f>
        <v>0</v>
      </c>
      <c r="AJ21" s="192">
        <f>+IF('QIPP Scorecard'!$D$5="All MCOs in Providers SDA",+SUMIFS('Member Months'!$I:$I,'Member Months'!$C:$C,AJ$10,'Member Months'!$D:$D,$K21,'Member Months'!$G:$G,'QIPP Scorecard'!$D$6),SUMIFS('Member Months'!$I:$I,'Member Months'!$C:$C,AJ$10,'Member Months'!$D:$D,$K21,'Member Months'!$E:$E,'QIPP Scorecard'!$D$5,'Member Months'!$G:$G,'QIPP Scorecard'!$D$6))</f>
        <v>0</v>
      </c>
      <c r="AK21" s="192">
        <f>+IF('QIPP Scorecard'!$D$5="All MCOs in Providers SDA",+SUMIFS('Member Months'!$I:$I,'Member Months'!$C:$C,AK$10,'Member Months'!$D:$D,$K21,'Member Months'!$G:$G,'QIPP Scorecard'!$D$6),SUMIFS('Member Months'!$I:$I,'Member Months'!$C:$C,AK$10,'Member Months'!$D:$D,$K21,'Member Months'!$E:$E,'QIPP Scorecard'!$D$5,'Member Months'!$G:$G,'QIPP Scorecard'!$D$6))</f>
        <v>0</v>
      </c>
      <c r="AL21" s="192">
        <f>+IF('QIPP Scorecard'!$D$5="All MCOs in Providers SDA",+SUMIFS('Member Months'!$I:$I,'Member Months'!$C:$C,AL$10,'Member Months'!$D:$D,$K21,'Member Months'!$G:$G,'QIPP Scorecard'!$D$6),SUMIFS('Member Months'!$I:$I,'Member Months'!$C:$C,AL$10,'Member Months'!$D:$D,$K21,'Member Months'!$E:$E,'QIPP Scorecard'!$D$5,'Member Months'!$G:$G,'QIPP Scorecard'!$D$6))</f>
        <v>0</v>
      </c>
      <c r="AM21" s="192">
        <f>+IF('QIPP Scorecard'!$D$5="All MCOs in Providers SDA",+SUMIFS('Member Months'!$I:$I,'Member Months'!$C:$C,AM$10,'Member Months'!$D:$D,$K21,'Member Months'!$G:$G,'QIPP Scorecard'!$D$6),SUMIFS('Member Months'!$I:$I,'Member Months'!$C:$C,AM$10,'Member Months'!$D:$D,$K21,'Member Months'!$E:$E,'QIPP Scorecard'!$D$5,'Member Months'!$G:$G,'QIPP Scorecard'!$D$6))</f>
        <v>0</v>
      </c>
      <c r="AN21" s="192">
        <f>+IF('QIPP Scorecard'!$D$5="All MCOs in Providers SDA",+SUMIFS('Member Months'!$I:$I,'Member Months'!$C:$C,AN$10,'Member Months'!$D:$D,$K21,'Member Months'!$G:$G,'QIPP Scorecard'!$D$6),SUMIFS('Member Months'!$I:$I,'Member Months'!$C:$C,AN$10,'Member Months'!$D:$D,$K21,'Member Months'!$E:$E,'QIPP Scorecard'!$D$5,'Member Months'!$G:$G,'QIPP Scorecard'!$D$6))</f>
        <v>0</v>
      </c>
      <c r="AO21" s="192">
        <f>+IF('QIPP Scorecard'!$D$5="All MCOs in Providers SDA",+SUMIFS('Member Months'!$I:$I,'Member Months'!$C:$C,AO$10,'Member Months'!$D:$D,$K21,'Member Months'!$G:$G,'QIPP Scorecard'!$D$6),SUMIFS('Member Months'!$I:$I,'Member Months'!$C:$C,AO$10,'Member Months'!$D:$D,$K21,'Member Months'!$E:$E,'QIPP Scorecard'!$D$5,'Member Months'!$G:$G,'QIPP Scorecard'!$D$6))</f>
        <v>0</v>
      </c>
      <c r="AP21" s="192">
        <f>+IF('QIPP Scorecard'!$D$5="All MCOs in Providers SDA",+SUMIFS('Member Months'!$I:$I,'Member Months'!$C:$C,AP$10,'Member Months'!$D:$D,$K21,'Member Months'!$G:$G,'QIPP Scorecard'!$D$6),SUMIFS('Member Months'!$I:$I,'Member Months'!$C:$C,AP$10,'Member Months'!$D:$D,$K21,'Member Months'!$E:$E,'QIPP Scorecard'!$D$5,'Member Months'!$G:$G,'QIPP Scorecard'!$D$6))</f>
        <v>0</v>
      </c>
      <c r="AQ21" s="192">
        <f>+IF('QIPP Scorecard'!$D$5="All MCOs in Providers SDA",+SUMIFS('Member Months'!$I:$I,'Member Months'!$C:$C,AQ$10,'Member Months'!$D:$D,$K21,'Member Months'!$G:$G,'QIPP Scorecard'!$D$6),SUMIFS('Member Months'!$I:$I,'Member Months'!$C:$C,AQ$10,'Member Months'!$D:$D,$K21,'Member Months'!$E:$E,'QIPP Scorecard'!$D$5,'Member Months'!$G:$G,'QIPP Scorecard'!$D$6))</f>
        <v>0</v>
      </c>
      <c r="AR21" s="192">
        <f>+IF('QIPP Scorecard'!$D$5="All MCOs in Providers SDA",+SUMIFS('Member Months'!$I:$I,'Member Months'!$C:$C,AR$10,'Member Months'!$D:$D,$K21,'Member Months'!$G:$G,'QIPP Scorecard'!$D$6),SUMIFS('Member Months'!$I:$I,'Member Months'!$C:$C,AR$10,'Member Months'!$D:$D,$K21,'Member Months'!$E:$E,'QIPP Scorecard'!$D$5,'Member Months'!$G:$G,'QIPP Scorecard'!$D$6))</f>
        <v>0</v>
      </c>
      <c r="AS21" s="192">
        <f>+IF('QIPP Scorecard'!$D$5="All MCOs in Providers SDA",+SUMIFS('Member Months'!$I:$I,'Member Months'!$C:$C,AS$10,'Member Months'!$D:$D,$K21,'Member Months'!$G:$G,'QIPP Scorecard'!$D$6),SUMIFS('Member Months'!$I:$I,'Member Months'!$C:$C,AS$10,'Member Months'!$D:$D,$K21,'Member Months'!$E:$E,'QIPP Scorecard'!$D$5,'Member Months'!$G:$G,'QIPP Scorecard'!$D$6))</f>
        <v>0</v>
      </c>
      <c r="AT21" s="192">
        <f>+IF('QIPP Scorecard'!$D$5="All MCOs in Providers SDA",+SUMIFS('Member Months'!$I:$I,'Member Months'!$C:$C,AT$10,'Member Months'!$D:$D,$K21,'Member Months'!$G:$G,'QIPP Scorecard'!$D$6),SUMIFS('Member Months'!$I:$I,'Member Months'!$C:$C,AT$10,'Member Months'!$D:$D,$K21,'Member Months'!$E:$E,'QIPP Scorecard'!$D$5,'Member Months'!$G:$G,'QIPP Scorecard'!$D$6))</f>
        <v>0</v>
      </c>
    </row>
    <row r="22" spans="1:46" ht="15" customHeight="1" x14ac:dyDescent="0.25">
      <c r="A22" s="187"/>
      <c r="B22" s="192">
        <v>5</v>
      </c>
      <c r="C22" s="192">
        <v>201709</v>
      </c>
      <c r="D22" s="192">
        <v>201709</v>
      </c>
      <c r="E22" t="s">
        <v>1505</v>
      </c>
      <c r="F22" s="192">
        <v>18</v>
      </c>
      <c r="G22" t="s">
        <v>1297</v>
      </c>
      <c r="H22" s="192">
        <v>121</v>
      </c>
      <c r="I22" s="192">
        <v>1548</v>
      </c>
      <c r="J22" s="188"/>
      <c r="K22" s="189">
        <v>201808</v>
      </c>
      <c r="L22" s="192"/>
      <c r="M22" s="192"/>
      <c r="N22" s="192"/>
      <c r="O22" s="192"/>
      <c r="P22" s="192"/>
      <c r="Q22" s="192"/>
      <c r="R22" s="192"/>
      <c r="S22" s="192"/>
      <c r="T22" s="192"/>
      <c r="U22" s="192"/>
      <c r="V22" s="192"/>
      <c r="W22" s="192">
        <f>+IF('QIPP Scorecard'!$D$5="All MCOs in Providers SDA",+SUMIFS('Member Months'!$I:$I,'Member Months'!$C:$C,W$10,'Member Months'!$D:$D,$K22,'Member Months'!$G:$G,'QIPP Scorecard'!$D$6),SUMIFS('Member Months'!$I:$I,'Member Months'!$C:$C,W$10,'Member Months'!$D:$D,$K22,'Member Months'!$E:$E,'QIPP Scorecard'!$D$5,'Member Months'!$G:$G,'QIPP Scorecard'!$D$6))</f>
        <v>0</v>
      </c>
      <c r="X22" s="192">
        <f>+IF('QIPP Scorecard'!$D$5="All MCOs in Providers SDA",+SUMIFS('Member Months'!$I:$I,'Member Months'!$C:$C,X$10,'Member Months'!$D:$D,$K22,'Member Months'!$G:$G,'QIPP Scorecard'!$D$6),SUMIFS('Member Months'!$I:$I,'Member Months'!$C:$C,X$10,'Member Months'!$D:$D,$K22,'Member Months'!$E:$E,'QIPP Scorecard'!$D$5,'Member Months'!$G:$G,'QIPP Scorecard'!$D$6))</f>
        <v>0</v>
      </c>
      <c r="Y22" s="192">
        <f>+IF('QIPP Scorecard'!$D$5="All MCOs in Providers SDA",+SUMIFS('Member Months'!$I:$I,'Member Months'!$C:$C,Y$10,'Member Months'!$D:$D,$K22,'Member Months'!$G:$G,'QIPP Scorecard'!$D$6),SUMIFS('Member Months'!$I:$I,'Member Months'!$C:$C,Y$10,'Member Months'!$D:$D,$K22,'Member Months'!$E:$E,'QIPP Scorecard'!$D$5,'Member Months'!$G:$G,'QIPP Scorecard'!$D$6))</f>
        <v>0</v>
      </c>
      <c r="Z22" s="192">
        <f>+IF('QIPP Scorecard'!$D$5="All MCOs in Providers SDA",+SUMIFS('Member Months'!$I:$I,'Member Months'!$C:$C,Z$10,'Member Months'!$D:$D,$K22,'Member Months'!$G:$G,'QIPP Scorecard'!$D$6),SUMIFS('Member Months'!$I:$I,'Member Months'!$C:$C,Z$10,'Member Months'!$D:$D,$K22,'Member Months'!$E:$E,'QIPP Scorecard'!$D$5,'Member Months'!$G:$G,'QIPP Scorecard'!$D$6))</f>
        <v>0</v>
      </c>
      <c r="AA22" s="192">
        <f>+IF('QIPP Scorecard'!$D$5="All MCOs in Providers SDA",+SUMIFS('Member Months'!$I:$I,'Member Months'!$C:$C,AA$10,'Member Months'!$D:$D,$K22,'Member Months'!$G:$G,'QIPP Scorecard'!$D$6),SUMIFS('Member Months'!$I:$I,'Member Months'!$C:$C,AA$10,'Member Months'!$D:$D,$K22,'Member Months'!$E:$E,'QIPP Scorecard'!$D$5,'Member Months'!$G:$G,'QIPP Scorecard'!$D$6))</f>
        <v>0</v>
      </c>
      <c r="AB22" s="192">
        <f>+IF('QIPP Scorecard'!$D$5="All MCOs in Providers SDA",+SUMIFS('Member Months'!$I:$I,'Member Months'!$C:$C,AB$10,'Member Months'!$D:$D,$K22,'Member Months'!$G:$G,'QIPP Scorecard'!$D$6),SUMIFS('Member Months'!$I:$I,'Member Months'!$C:$C,AB$10,'Member Months'!$D:$D,$K22,'Member Months'!$E:$E,'QIPP Scorecard'!$D$5,'Member Months'!$G:$G,'QIPP Scorecard'!$D$6))</f>
        <v>0</v>
      </c>
      <c r="AC22" s="192">
        <f>+IF('QIPP Scorecard'!$D$5="All MCOs in Providers SDA",+SUMIFS('Member Months'!$I:$I,'Member Months'!$C:$C,AC$10,'Member Months'!$D:$D,$K22,'Member Months'!$G:$G,'QIPP Scorecard'!$D$6),SUMIFS('Member Months'!$I:$I,'Member Months'!$C:$C,AC$10,'Member Months'!$D:$D,$K22,'Member Months'!$E:$E,'QIPP Scorecard'!$D$5,'Member Months'!$G:$G,'QIPP Scorecard'!$D$6))</f>
        <v>0</v>
      </c>
      <c r="AD22" s="192">
        <f>+IF('QIPP Scorecard'!$D$5="All MCOs in Providers SDA",+SUMIFS('Member Months'!$I:$I,'Member Months'!$C:$C,AD$10,'Member Months'!$D:$D,$K22,'Member Months'!$G:$G,'QIPP Scorecard'!$D$6),SUMIFS('Member Months'!$I:$I,'Member Months'!$C:$C,AD$10,'Member Months'!$D:$D,$K22,'Member Months'!$E:$E,'QIPP Scorecard'!$D$5,'Member Months'!$G:$G,'QIPP Scorecard'!$D$6))</f>
        <v>0</v>
      </c>
      <c r="AE22" s="192">
        <f>+IF('QIPP Scorecard'!$D$5="All MCOs in Providers SDA",+SUMIFS('Member Months'!$I:$I,'Member Months'!$C:$C,AE$10,'Member Months'!$D:$D,$K22,'Member Months'!$G:$G,'QIPP Scorecard'!$D$6),SUMIFS('Member Months'!$I:$I,'Member Months'!$C:$C,AE$10,'Member Months'!$D:$D,$K22,'Member Months'!$E:$E,'QIPP Scorecard'!$D$5,'Member Months'!$G:$G,'QIPP Scorecard'!$D$6))</f>
        <v>0</v>
      </c>
      <c r="AF22" s="192">
        <f>+IF('QIPP Scorecard'!$D$5="All MCOs in Providers SDA",+SUMIFS('Member Months'!$I:$I,'Member Months'!$C:$C,AF$10,'Member Months'!$D:$D,$K22,'Member Months'!$G:$G,'QIPP Scorecard'!$D$6),SUMIFS('Member Months'!$I:$I,'Member Months'!$C:$C,AF$10,'Member Months'!$D:$D,$K22,'Member Months'!$E:$E,'QIPP Scorecard'!$D$5,'Member Months'!$G:$G,'QIPP Scorecard'!$D$6))</f>
        <v>0</v>
      </c>
      <c r="AG22" s="192">
        <f>+IF('QIPP Scorecard'!$D$5="All MCOs in Providers SDA",+SUMIFS('Member Months'!$I:$I,'Member Months'!$C:$C,AG$10,'Member Months'!$D:$D,$K22,'Member Months'!$G:$G,'QIPP Scorecard'!$D$6),SUMIFS('Member Months'!$I:$I,'Member Months'!$C:$C,AG$10,'Member Months'!$D:$D,$K22,'Member Months'!$E:$E,'QIPP Scorecard'!$D$5,'Member Months'!$G:$G,'QIPP Scorecard'!$D$6))</f>
        <v>0</v>
      </c>
      <c r="AH22" s="192">
        <f>+IF('QIPP Scorecard'!$D$5="All MCOs in Providers SDA",+SUMIFS('Member Months'!$I:$I,'Member Months'!$C:$C,AH$10,'Member Months'!$D:$D,$K22,'Member Months'!$G:$G,'QIPP Scorecard'!$D$6),SUMIFS('Member Months'!$I:$I,'Member Months'!$C:$C,AH$10,'Member Months'!$D:$D,$K22,'Member Months'!$E:$E,'QIPP Scorecard'!$D$5,'Member Months'!$G:$G,'QIPP Scorecard'!$D$6))</f>
        <v>0</v>
      </c>
      <c r="AI22" s="192">
        <f>+IF('QIPP Scorecard'!$D$5="All MCOs in Providers SDA",+SUMIFS('Member Months'!$I:$I,'Member Months'!$C:$C,AI$10,'Member Months'!$D:$D,$K22,'Member Months'!$G:$G,'QIPP Scorecard'!$D$6),SUMIFS('Member Months'!$I:$I,'Member Months'!$C:$C,AI$10,'Member Months'!$D:$D,$K22,'Member Months'!$E:$E,'QIPP Scorecard'!$D$5,'Member Months'!$G:$G,'QIPP Scorecard'!$D$6))</f>
        <v>0</v>
      </c>
      <c r="AJ22" s="192">
        <f>+IF('QIPP Scorecard'!$D$5="All MCOs in Providers SDA",+SUMIFS('Member Months'!$I:$I,'Member Months'!$C:$C,AJ$10,'Member Months'!$D:$D,$K22,'Member Months'!$G:$G,'QIPP Scorecard'!$D$6),SUMIFS('Member Months'!$I:$I,'Member Months'!$C:$C,AJ$10,'Member Months'!$D:$D,$K22,'Member Months'!$E:$E,'QIPP Scorecard'!$D$5,'Member Months'!$G:$G,'QIPP Scorecard'!$D$6))</f>
        <v>0</v>
      </c>
      <c r="AK22" s="192">
        <f>+IF('QIPP Scorecard'!$D$5="All MCOs in Providers SDA",+SUMIFS('Member Months'!$I:$I,'Member Months'!$C:$C,AK$10,'Member Months'!$D:$D,$K22,'Member Months'!$G:$G,'QIPP Scorecard'!$D$6),SUMIFS('Member Months'!$I:$I,'Member Months'!$C:$C,AK$10,'Member Months'!$D:$D,$K22,'Member Months'!$E:$E,'QIPP Scorecard'!$D$5,'Member Months'!$G:$G,'QIPP Scorecard'!$D$6))</f>
        <v>0</v>
      </c>
      <c r="AL22" s="192">
        <f>+IF('QIPP Scorecard'!$D$5="All MCOs in Providers SDA",+SUMIFS('Member Months'!$I:$I,'Member Months'!$C:$C,AL$10,'Member Months'!$D:$D,$K22,'Member Months'!$G:$G,'QIPP Scorecard'!$D$6),SUMIFS('Member Months'!$I:$I,'Member Months'!$C:$C,AL$10,'Member Months'!$D:$D,$K22,'Member Months'!$E:$E,'QIPP Scorecard'!$D$5,'Member Months'!$G:$G,'QIPP Scorecard'!$D$6))</f>
        <v>0</v>
      </c>
      <c r="AM22" s="192">
        <f>+IF('QIPP Scorecard'!$D$5="All MCOs in Providers SDA",+SUMIFS('Member Months'!$I:$I,'Member Months'!$C:$C,AM$10,'Member Months'!$D:$D,$K22,'Member Months'!$G:$G,'QIPP Scorecard'!$D$6),SUMIFS('Member Months'!$I:$I,'Member Months'!$C:$C,AM$10,'Member Months'!$D:$D,$K22,'Member Months'!$E:$E,'QIPP Scorecard'!$D$5,'Member Months'!$G:$G,'QIPP Scorecard'!$D$6))</f>
        <v>0</v>
      </c>
      <c r="AN22" s="192">
        <f>+IF('QIPP Scorecard'!$D$5="All MCOs in Providers SDA",+SUMIFS('Member Months'!$I:$I,'Member Months'!$C:$C,AN$10,'Member Months'!$D:$D,$K22,'Member Months'!$G:$G,'QIPP Scorecard'!$D$6),SUMIFS('Member Months'!$I:$I,'Member Months'!$C:$C,AN$10,'Member Months'!$D:$D,$K22,'Member Months'!$E:$E,'QIPP Scorecard'!$D$5,'Member Months'!$G:$G,'QIPP Scorecard'!$D$6))</f>
        <v>0</v>
      </c>
      <c r="AO22" s="192">
        <f>+IF('QIPP Scorecard'!$D$5="All MCOs in Providers SDA",+SUMIFS('Member Months'!$I:$I,'Member Months'!$C:$C,AO$10,'Member Months'!$D:$D,$K22,'Member Months'!$G:$G,'QIPP Scorecard'!$D$6),SUMIFS('Member Months'!$I:$I,'Member Months'!$C:$C,AO$10,'Member Months'!$D:$D,$K22,'Member Months'!$E:$E,'QIPP Scorecard'!$D$5,'Member Months'!$G:$G,'QIPP Scorecard'!$D$6))</f>
        <v>0</v>
      </c>
      <c r="AP22" s="192">
        <f>+IF('QIPP Scorecard'!$D$5="All MCOs in Providers SDA",+SUMIFS('Member Months'!$I:$I,'Member Months'!$C:$C,AP$10,'Member Months'!$D:$D,$K22,'Member Months'!$G:$G,'QIPP Scorecard'!$D$6),SUMIFS('Member Months'!$I:$I,'Member Months'!$C:$C,AP$10,'Member Months'!$D:$D,$K22,'Member Months'!$E:$E,'QIPP Scorecard'!$D$5,'Member Months'!$G:$G,'QIPP Scorecard'!$D$6))</f>
        <v>0</v>
      </c>
      <c r="AQ22" s="192">
        <f>+IF('QIPP Scorecard'!$D$5="All MCOs in Providers SDA",+SUMIFS('Member Months'!$I:$I,'Member Months'!$C:$C,AQ$10,'Member Months'!$D:$D,$K22,'Member Months'!$G:$G,'QIPP Scorecard'!$D$6),SUMIFS('Member Months'!$I:$I,'Member Months'!$C:$C,AQ$10,'Member Months'!$D:$D,$K22,'Member Months'!$E:$E,'QIPP Scorecard'!$D$5,'Member Months'!$G:$G,'QIPP Scorecard'!$D$6))</f>
        <v>0</v>
      </c>
      <c r="AR22" s="192">
        <f>+IF('QIPP Scorecard'!$D$5="All MCOs in Providers SDA",+SUMIFS('Member Months'!$I:$I,'Member Months'!$C:$C,AR$10,'Member Months'!$D:$D,$K22,'Member Months'!$G:$G,'QIPP Scorecard'!$D$6),SUMIFS('Member Months'!$I:$I,'Member Months'!$C:$C,AR$10,'Member Months'!$D:$D,$K22,'Member Months'!$E:$E,'QIPP Scorecard'!$D$5,'Member Months'!$G:$G,'QIPP Scorecard'!$D$6))</f>
        <v>0</v>
      </c>
      <c r="AS22" s="192">
        <f>+IF('QIPP Scorecard'!$D$5="All MCOs in Providers SDA",+SUMIFS('Member Months'!$I:$I,'Member Months'!$C:$C,AS$10,'Member Months'!$D:$D,$K22,'Member Months'!$G:$G,'QIPP Scorecard'!$D$6),SUMIFS('Member Months'!$I:$I,'Member Months'!$C:$C,AS$10,'Member Months'!$D:$D,$K22,'Member Months'!$E:$E,'QIPP Scorecard'!$D$5,'Member Months'!$G:$G,'QIPP Scorecard'!$D$6))</f>
        <v>0</v>
      </c>
      <c r="AT22" s="192">
        <f>+IF('QIPP Scorecard'!$D$5="All MCOs in Providers SDA",+SUMIFS('Member Months'!$I:$I,'Member Months'!$C:$C,AT$10,'Member Months'!$D:$D,$K22,'Member Months'!$G:$G,'QIPP Scorecard'!$D$6),SUMIFS('Member Months'!$I:$I,'Member Months'!$C:$C,AT$10,'Member Months'!$D:$D,$K22,'Member Months'!$E:$E,'QIPP Scorecard'!$D$5,'Member Months'!$G:$G,'QIPP Scorecard'!$D$6))</f>
        <v>0</v>
      </c>
    </row>
    <row r="23" spans="1:46" ht="15" customHeight="1" x14ac:dyDescent="0.25">
      <c r="A23" s="187"/>
      <c r="B23" s="192">
        <v>5</v>
      </c>
      <c r="C23" s="192">
        <v>201709</v>
      </c>
      <c r="D23" s="192">
        <v>201709</v>
      </c>
      <c r="E23" t="s">
        <v>1505</v>
      </c>
      <c r="F23" t="s">
        <v>1776</v>
      </c>
      <c r="G23" t="s">
        <v>1279</v>
      </c>
      <c r="H23" s="192">
        <v>126</v>
      </c>
      <c r="I23" s="192">
        <v>656</v>
      </c>
      <c r="J23" s="188"/>
      <c r="K23" s="190" t="s">
        <v>1502</v>
      </c>
      <c r="L23" s="193">
        <f>SUM(L11:L22)</f>
        <v>4725</v>
      </c>
      <c r="M23" s="193">
        <f t="shared" ref="M23:AE23" si="0">SUM(M11:M22)</f>
        <v>4872</v>
      </c>
      <c r="N23" s="193">
        <f t="shared" si="0"/>
        <v>5160</v>
      </c>
      <c r="O23" s="193">
        <f t="shared" si="0"/>
        <v>5082</v>
      </c>
      <c r="P23" s="193">
        <f t="shared" si="0"/>
        <v>5057</v>
      </c>
      <c r="Q23" s="193">
        <f t="shared" si="0"/>
        <v>0</v>
      </c>
      <c r="R23" s="193">
        <f t="shared" si="0"/>
        <v>0</v>
      </c>
      <c r="S23" s="193">
        <f t="shared" si="0"/>
        <v>0</v>
      </c>
      <c r="T23" s="193">
        <f t="shared" si="0"/>
        <v>0</v>
      </c>
      <c r="U23" s="193">
        <f t="shared" si="0"/>
        <v>0</v>
      </c>
      <c r="V23" s="193">
        <f t="shared" si="0"/>
        <v>0</v>
      </c>
      <c r="W23" s="193">
        <f t="shared" si="0"/>
        <v>0</v>
      </c>
      <c r="X23" s="193">
        <f t="shared" si="0"/>
        <v>0</v>
      </c>
      <c r="Y23" s="193">
        <f t="shared" si="0"/>
        <v>0</v>
      </c>
      <c r="Z23" s="193">
        <f t="shared" si="0"/>
        <v>0</v>
      </c>
      <c r="AA23" s="193">
        <f t="shared" si="0"/>
        <v>0</v>
      </c>
      <c r="AB23" s="193">
        <f t="shared" si="0"/>
        <v>0</v>
      </c>
      <c r="AC23" s="193">
        <f t="shared" si="0"/>
        <v>0</v>
      </c>
      <c r="AD23" s="193">
        <f t="shared" si="0"/>
        <v>0</v>
      </c>
      <c r="AE23" s="193">
        <f t="shared" si="0"/>
        <v>0</v>
      </c>
      <c r="AF23" s="193">
        <f t="shared" ref="AF23:AQ23" si="1">SUM(AF11:AF22)</f>
        <v>0</v>
      </c>
      <c r="AG23" s="193">
        <f t="shared" si="1"/>
        <v>0</v>
      </c>
      <c r="AH23" s="193">
        <f t="shared" si="1"/>
        <v>0</v>
      </c>
      <c r="AI23" s="193">
        <f t="shared" si="1"/>
        <v>0</v>
      </c>
      <c r="AJ23" s="193">
        <f t="shared" si="1"/>
        <v>0</v>
      </c>
      <c r="AK23" s="193">
        <f t="shared" si="1"/>
        <v>0</v>
      </c>
      <c r="AL23" s="193">
        <f t="shared" si="1"/>
        <v>0</v>
      </c>
      <c r="AM23" s="193">
        <f t="shared" si="1"/>
        <v>0</v>
      </c>
      <c r="AN23" s="193">
        <f t="shared" si="1"/>
        <v>0</v>
      </c>
      <c r="AO23" s="193">
        <f t="shared" si="1"/>
        <v>0</v>
      </c>
      <c r="AP23" s="193">
        <f t="shared" si="1"/>
        <v>0</v>
      </c>
      <c r="AQ23" s="193">
        <f t="shared" si="1"/>
        <v>0</v>
      </c>
      <c r="AR23" s="193">
        <f t="shared" ref="AR23:AT23" si="2">SUM(AR11:AR22)</f>
        <v>0</v>
      </c>
      <c r="AS23" s="193">
        <f t="shared" si="2"/>
        <v>0</v>
      </c>
      <c r="AT23" s="193">
        <f t="shared" si="2"/>
        <v>0</v>
      </c>
    </row>
    <row r="24" spans="1:46" ht="15" customHeight="1" x14ac:dyDescent="0.25">
      <c r="A24" s="187"/>
      <c r="B24" s="192">
        <v>5</v>
      </c>
      <c r="C24" s="192">
        <v>201709</v>
      </c>
      <c r="D24" s="192">
        <v>201709</v>
      </c>
      <c r="E24" t="s">
        <v>1505</v>
      </c>
      <c r="F24" t="s">
        <v>1777</v>
      </c>
      <c r="G24" t="s">
        <v>1279</v>
      </c>
      <c r="H24" s="192">
        <v>120</v>
      </c>
      <c r="I24" s="192">
        <v>321</v>
      </c>
      <c r="J24" s="188"/>
    </row>
    <row r="25" spans="1:46" ht="15" customHeight="1" x14ac:dyDescent="0.25">
      <c r="A25" s="187"/>
      <c r="B25" s="192">
        <v>5</v>
      </c>
      <c r="C25" s="192">
        <v>201709</v>
      </c>
      <c r="D25" s="192">
        <v>201709</v>
      </c>
      <c r="E25" t="s">
        <v>1505</v>
      </c>
      <c r="F25" t="s">
        <v>1777</v>
      </c>
      <c r="G25" t="s">
        <v>1279</v>
      </c>
      <c r="H25" s="192">
        <v>121</v>
      </c>
      <c r="I25" s="192">
        <v>2319</v>
      </c>
      <c r="J25" s="218"/>
    </row>
    <row r="26" spans="1:46" ht="15" customHeight="1" x14ac:dyDescent="0.25">
      <c r="A26" s="187"/>
      <c r="B26" s="192">
        <v>5</v>
      </c>
      <c r="C26" s="192">
        <v>201709</v>
      </c>
      <c r="D26" s="192">
        <v>201709</v>
      </c>
      <c r="E26" t="s">
        <v>1505</v>
      </c>
      <c r="F26" s="192">
        <v>85</v>
      </c>
      <c r="G26" t="s">
        <v>1286</v>
      </c>
      <c r="H26" s="192">
        <v>120</v>
      </c>
      <c r="I26" s="192">
        <v>69</v>
      </c>
      <c r="J26" s="188"/>
    </row>
    <row r="27" spans="1:46" ht="15" customHeight="1" x14ac:dyDescent="0.25">
      <c r="A27" s="187"/>
      <c r="B27" s="192">
        <v>5</v>
      </c>
      <c r="C27" s="192">
        <v>201709</v>
      </c>
      <c r="D27" s="192">
        <v>201709</v>
      </c>
      <c r="E27" t="s">
        <v>1505</v>
      </c>
      <c r="F27" s="192">
        <v>85</v>
      </c>
      <c r="G27" t="s">
        <v>1286</v>
      </c>
      <c r="H27" s="192">
        <v>121</v>
      </c>
      <c r="I27" s="192">
        <v>980</v>
      </c>
      <c r="J27" s="188"/>
    </row>
    <row r="28" spans="1:46" ht="15" customHeight="1" x14ac:dyDescent="0.25">
      <c r="A28" s="187"/>
      <c r="B28" s="192">
        <v>5</v>
      </c>
      <c r="C28" s="192">
        <v>201709</v>
      </c>
      <c r="D28" s="192">
        <v>201709</v>
      </c>
      <c r="E28" t="s">
        <v>1505</v>
      </c>
      <c r="F28" t="s">
        <v>1786</v>
      </c>
      <c r="G28" t="s">
        <v>1277</v>
      </c>
      <c r="H28" s="192">
        <v>120</v>
      </c>
      <c r="I28" s="192">
        <v>68</v>
      </c>
      <c r="J28" s="188"/>
    </row>
    <row r="29" spans="1:46" ht="15" customHeight="1" x14ac:dyDescent="0.25">
      <c r="A29" s="187"/>
      <c r="B29" s="192">
        <v>5</v>
      </c>
      <c r="C29" s="192">
        <v>201709</v>
      </c>
      <c r="D29" s="192">
        <v>201709</v>
      </c>
      <c r="E29" t="s">
        <v>1505</v>
      </c>
      <c r="F29" t="s">
        <v>1786</v>
      </c>
      <c r="G29" t="s">
        <v>1277</v>
      </c>
      <c r="H29" s="192">
        <v>121</v>
      </c>
      <c r="I29" s="192">
        <v>620</v>
      </c>
      <c r="J29" s="188"/>
    </row>
    <row r="30" spans="1:46" ht="15" customHeight="1" x14ac:dyDescent="0.25">
      <c r="A30" s="187"/>
      <c r="B30" s="192">
        <v>5</v>
      </c>
      <c r="C30" s="192">
        <v>201709</v>
      </c>
      <c r="D30" s="192">
        <v>201709</v>
      </c>
      <c r="E30" t="s">
        <v>1505</v>
      </c>
      <c r="F30" t="s">
        <v>1790</v>
      </c>
      <c r="G30" t="s">
        <v>1274</v>
      </c>
      <c r="H30" s="192">
        <v>120</v>
      </c>
      <c r="I30" s="192">
        <v>188</v>
      </c>
      <c r="J30" s="188"/>
    </row>
    <row r="31" spans="1:46" ht="15" customHeight="1" x14ac:dyDescent="0.25">
      <c r="A31" s="187"/>
      <c r="B31" s="192">
        <v>5</v>
      </c>
      <c r="C31" s="192">
        <v>201709</v>
      </c>
      <c r="D31" s="192">
        <v>201709</v>
      </c>
      <c r="E31" t="s">
        <v>1505</v>
      </c>
      <c r="F31" t="s">
        <v>1790</v>
      </c>
      <c r="G31" t="s">
        <v>1274</v>
      </c>
      <c r="H31" s="192">
        <v>121</v>
      </c>
      <c r="I31" s="192">
        <v>2264</v>
      </c>
      <c r="J31" s="188"/>
    </row>
    <row r="32" spans="1:46" ht="15" customHeight="1" x14ac:dyDescent="0.25">
      <c r="A32" s="187"/>
      <c r="B32" s="192">
        <v>5</v>
      </c>
      <c r="C32" s="192">
        <v>201709</v>
      </c>
      <c r="D32" s="192">
        <v>201709</v>
      </c>
      <c r="E32" t="s">
        <v>1505</v>
      </c>
      <c r="F32" t="s">
        <v>1792</v>
      </c>
      <c r="G32" t="s">
        <v>1296</v>
      </c>
      <c r="H32" s="192">
        <v>120</v>
      </c>
      <c r="I32" s="192">
        <v>291</v>
      </c>
      <c r="J32" s="188"/>
    </row>
    <row r="33" spans="1:10" ht="15" customHeight="1" x14ac:dyDescent="0.25">
      <c r="A33" s="187"/>
      <c r="B33" s="192">
        <v>5</v>
      </c>
      <c r="C33" s="192">
        <v>201709</v>
      </c>
      <c r="D33" s="192">
        <v>201709</v>
      </c>
      <c r="E33" t="s">
        <v>1505</v>
      </c>
      <c r="F33" t="s">
        <v>1792</v>
      </c>
      <c r="G33" t="s">
        <v>1296</v>
      </c>
      <c r="H33" s="192">
        <v>121</v>
      </c>
      <c r="I33" s="192">
        <v>3015</v>
      </c>
      <c r="J33" s="188"/>
    </row>
    <row r="34" spans="1:10" ht="15" customHeight="1" x14ac:dyDescent="0.25">
      <c r="A34" s="187"/>
      <c r="B34" s="192">
        <v>8</v>
      </c>
      <c r="C34" s="192">
        <v>201709</v>
      </c>
      <c r="D34" s="192">
        <v>201709</v>
      </c>
      <c r="E34" t="s">
        <v>1506</v>
      </c>
      <c r="F34" s="192">
        <v>19</v>
      </c>
      <c r="G34" t="s">
        <v>1297</v>
      </c>
      <c r="H34" s="192">
        <v>120</v>
      </c>
      <c r="I34" s="192">
        <v>153</v>
      </c>
      <c r="J34" s="188"/>
    </row>
    <row r="35" spans="1:10" ht="15" customHeight="1" x14ac:dyDescent="0.25">
      <c r="A35" s="187"/>
      <c r="B35" s="192">
        <v>8</v>
      </c>
      <c r="C35" s="192">
        <v>201709</v>
      </c>
      <c r="D35" s="192">
        <v>201709</v>
      </c>
      <c r="E35" t="s">
        <v>1506</v>
      </c>
      <c r="F35" s="192">
        <v>19</v>
      </c>
      <c r="G35" t="s">
        <v>1297</v>
      </c>
      <c r="H35" s="192">
        <v>121</v>
      </c>
      <c r="I35" s="192">
        <v>1248</v>
      </c>
      <c r="J35" s="188"/>
    </row>
    <row r="36" spans="1:10" ht="15" customHeight="1" x14ac:dyDescent="0.25">
      <c r="A36" s="187"/>
      <c r="B36" s="192">
        <v>8</v>
      </c>
      <c r="C36" s="192">
        <v>201709</v>
      </c>
      <c r="D36" s="192">
        <v>201709</v>
      </c>
      <c r="E36" t="s">
        <v>1506</v>
      </c>
      <c r="F36" s="192">
        <v>34</v>
      </c>
      <c r="G36" t="s">
        <v>1446</v>
      </c>
      <c r="H36" s="192">
        <v>120</v>
      </c>
      <c r="I36" s="192">
        <v>25</v>
      </c>
      <c r="J36" s="188"/>
    </row>
    <row r="37" spans="1:10" ht="15" customHeight="1" x14ac:dyDescent="0.25">
      <c r="A37" s="187"/>
      <c r="B37" s="192">
        <v>8</v>
      </c>
      <c r="C37" s="192">
        <v>201709</v>
      </c>
      <c r="D37" s="192">
        <v>201709</v>
      </c>
      <c r="E37" t="s">
        <v>1506</v>
      </c>
      <c r="F37" s="192">
        <v>34</v>
      </c>
      <c r="G37" t="s">
        <v>1446</v>
      </c>
      <c r="H37" s="192">
        <v>121</v>
      </c>
      <c r="I37" s="192">
        <v>219</v>
      </c>
      <c r="J37" s="188"/>
    </row>
    <row r="38" spans="1:10" ht="15" customHeight="1" x14ac:dyDescent="0.25">
      <c r="A38" s="187"/>
      <c r="B38" s="192">
        <v>8</v>
      </c>
      <c r="C38" s="192">
        <v>201709</v>
      </c>
      <c r="D38" s="192">
        <v>201709</v>
      </c>
      <c r="E38" t="s">
        <v>1506</v>
      </c>
      <c r="F38" t="s">
        <v>1770</v>
      </c>
      <c r="G38" t="s">
        <v>1446</v>
      </c>
      <c r="H38" s="192">
        <v>126</v>
      </c>
      <c r="I38" s="192">
        <v>170</v>
      </c>
      <c r="J38" s="188"/>
    </row>
    <row r="39" spans="1:10" ht="15" customHeight="1" x14ac:dyDescent="0.25">
      <c r="A39" s="187"/>
      <c r="B39" s="192">
        <v>8</v>
      </c>
      <c r="C39" s="192">
        <v>201709</v>
      </c>
      <c r="D39" s="192">
        <v>201709</v>
      </c>
      <c r="E39" t="s">
        <v>1506</v>
      </c>
      <c r="F39" s="192">
        <v>45</v>
      </c>
      <c r="G39" t="s">
        <v>1267</v>
      </c>
      <c r="H39" s="192">
        <v>120</v>
      </c>
      <c r="I39" s="192">
        <v>113</v>
      </c>
      <c r="J39" s="188"/>
    </row>
    <row r="40" spans="1:10" ht="15" customHeight="1" x14ac:dyDescent="0.25">
      <c r="A40" s="187"/>
      <c r="B40" s="192">
        <v>8</v>
      </c>
      <c r="C40" s="192">
        <v>201709</v>
      </c>
      <c r="D40" s="192">
        <v>201709</v>
      </c>
      <c r="E40" t="s">
        <v>1506</v>
      </c>
      <c r="F40" s="192">
        <v>45</v>
      </c>
      <c r="G40" t="s">
        <v>1267</v>
      </c>
      <c r="H40" s="192">
        <v>121</v>
      </c>
      <c r="I40" s="192">
        <v>657</v>
      </c>
      <c r="J40" s="188"/>
    </row>
    <row r="41" spans="1:10" ht="15" customHeight="1" x14ac:dyDescent="0.25">
      <c r="A41" s="187"/>
      <c r="B41" s="192">
        <v>8</v>
      </c>
      <c r="C41" s="192">
        <v>201709</v>
      </c>
      <c r="D41" s="192">
        <v>201709</v>
      </c>
      <c r="E41" t="s">
        <v>1506</v>
      </c>
      <c r="F41" t="s">
        <v>1761</v>
      </c>
      <c r="G41" t="s">
        <v>1267</v>
      </c>
      <c r="H41" s="192">
        <v>126</v>
      </c>
      <c r="I41" s="192">
        <v>205</v>
      </c>
      <c r="J41" s="188"/>
    </row>
    <row r="42" spans="1:10" ht="15" customHeight="1" x14ac:dyDescent="0.25">
      <c r="A42" s="187"/>
      <c r="B42" s="192">
        <v>8</v>
      </c>
      <c r="C42" s="192">
        <v>201709</v>
      </c>
      <c r="D42" s="192">
        <v>201709</v>
      </c>
      <c r="E42" t="s">
        <v>1506</v>
      </c>
      <c r="F42" t="s">
        <v>1787</v>
      </c>
      <c r="G42" t="s">
        <v>1272</v>
      </c>
      <c r="H42" s="192">
        <v>120</v>
      </c>
      <c r="I42" s="192">
        <v>94</v>
      </c>
      <c r="J42" s="188"/>
    </row>
    <row r="43" spans="1:10" ht="15" customHeight="1" x14ac:dyDescent="0.25">
      <c r="A43" s="187"/>
      <c r="B43" s="192">
        <v>8</v>
      </c>
      <c r="C43" s="192">
        <v>201709</v>
      </c>
      <c r="D43" s="192">
        <v>201709</v>
      </c>
      <c r="E43" t="s">
        <v>1506</v>
      </c>
      <c r="F43" t="s">
        <v>1787</v>
      </c>
      <c r="G43" t="s">
        <v>1272</v>
      </c>
      <c r="H43" s="192">
        <v>121</v>
      </c>
      <c r="I43" s="192">
        <v>862</v>
      </c>
      <c r="J43" s="188"/>
    </row>
    <row r="44" spans="1:10" ht="15" customHeight="1" x14ac:dyDescent="0.25">
      <c r="A44" s="187"/>
      <c r="B44" s="192">
        <v>8</v>
      </c>
      <c r="C44" s="192">
        <v>201709</v>
      </c>
      <c r="D44" s="192">
        <v>201709</v>
      </c>
      <c r="E44" t="s">
        <v>1506</v>
      </c>
      <c r="F44" s="192">
        <v>69</v>
      </c>
      <c r="G44" t="s">
        <v>1293</v>
      </c>
      <c r="H44" s="192">
        <v>120</v>
      </c>
      <c r="I44" s="192">
        <v>433</v>
      </c>
      <c r="J44" s="188"/>
    </row>
    <row r="45" spans="1:10" ht="15" customHeight="1" x14ac:dyDescent="0.25">
      <c r="A45" s="187"/>
      <c r="B45" s="192">
        <v>8</v>
      </c>
      <c r="C45" s="192">
        <v>201709</v>
      </c>
      <c r="D45" s="192">
        <v>201709</v>
      </c>
      <c r="E45" t="s">
        <v>1506</v>
      </c>
      <c r="F45" s="192">
        <v>69</v>
      </c>
      <c r="G45" t="s">
        <v>1293</v>
      </c>
      <c r="H45" s="192">
        <v>121</v>
      </c>
      <c r="I45" s="192">
        <v>2505</v>
      </c>
      <c r="J45" s="188"/>
    </row>
    <row r="46" spans="1:10" ht="15" customHeight="1" x14ac:dyDescent="0.25">
      <c r="A46" s="187"/>
      <c r="B46" s="192">
        <v>8</v>
      </c>
      <c r="C46" s="192">
        <v>201709</v>
      </c>
      <c r="D46" s="192">
        <v>201709</v>
      </c>
      <c r="E46" t="s">
        <v>1506</v>
      </c>
      <c r="F46" t="s">
        <v>1795</v>
      </c>
      <c r="G46" t="s">
        <v>1293</v>
      </c>
      <c r="H46" s="192">
        <v>126</v>
      </c>
      <c r="I46" s="192">
        <v>767</v>
      </c>
      <c r="J46" s="188"/>
    </row>
    <row r="47" spans="1:10" ht="15" customHeight="1" x14ac:dyDescent="0.25">
      <c r="A47" s="187"/>
      <c r="B47" s="192">
        <v>8</v>
      </c>
      <c r="C47" s="192">
        <v>201709</v>
      </c>
      <c r="D47" s="192">
        <v>201709</v>
      </c>
      <c r="E47" t="s">
        <v>1506</v>
      </c>
      <c r="F47" t="s">
        <v>1773</v>
      </c>
      <c r="G47" t="s">
        <v>1279</v>
      </c>
      <c r="H47" s="192">
        <v>120</v>
      </c>
      <c r="I47" s="192">
        <v>284</v>
      </c>
      <c r="J47" s="188"/>
    </row>
    <row r="48" spans="1:10" ht="15" customHeight="1" x14ac:dyDescent="0.25">
      <c r="A48" s="187"/>
      <c r="B48" s="192">
        <v>8</v>
      </c>
      <c r="C48" s="192">
        <v>201709</v>
      </c>
      <c r="D48" s="192">
        <v>201709</v>
      </c>
      <c r="E48" t="s">
        <v>1506</v>
      </c>
      <c r="F48" t="s">
        <v>1773</v>
      </c>
      <c r="G48" t="s">
        <v>1279</v>
      </c>
      <c r="H48" s="192">
        <v>121</v>
      </c>
      <c r="I48" s="192">
        <v>1614</v>
      </c>
      <c r="J48" s="188"/>
    </row>
    <row r="49" spans="1:10" ht="15" customHeight="1" x14ac:dyDescent="0.25">
      <c r="A49" s="187"/>
      <c r="B49" s="192">
        <v>8</v>
      </c>
      <c r="C49" s="192">
        <v>201709</v>
      </c>
      <c r="D49" s="192">
        <v>201709</v>
      </c>
      <c r="E49" t="s">
        <v>1506</v>
      </c>
      <c r="F49" t="s">
        <v>1772</v>
      </c>
      <c r="G49" t="s">
        <v>1279</v>
      </c>
      <c r="H49" s="192">
        <v>126</v>
      </c>
      <c r="I49" s="192">
        <v>458</v>
      </c>
      <c r="J49" s="188"/>
    </row>
    <row r="50" spans="1:10" ht="15" customHeight="1" x14ac:dyDescent="0.25">
      <c r="A50" s="187"/>
      <c r="B50" s="192">
        <v>8</v>
      </c>
      <c r="C50" s="192">
        <v>201709</v>
      </c>
      <c r="D50" s="192">
        <v>201709</v>
      </c>
      <c r="E50" t="s">
        <v>1506</v>
      </c>
      <c r="F50" t="s">
        <v>1784</v>
      </c>
      <c r="G50" t="s">
        <v>1277</v>
      </c>
      <c r="H50" s="192">
        <v>120</v>
      </c>
      <c r="I50" s="192">
        <v>70</v>
      </c>
      <c r="J50" s="188"/>
    </row>
    <row r="51" spans="1:10" ht="15" customHeight="1" x14ac:dyDescent="0.25">
      <c r="A51" s="187"/>
      <c r="B51" s="192">
        <v>8</v>
      </c>
      <c r="C51" s="192">
        <v>201709</v>
      </c>
      <c r="D51" s="192">
        <v>201709</v>
      </c>
      <c r="E51" t="s">
        <v>1506</v>
      </c>
      <c r="F51" t="s">
        <v>1784</v>
      </c>
      <c r="G51" t="s">
        <v>1277</v>
      </c>
      <c r="H51" s="192">
        <v>121</v>
      </c>
      <c r="I51" s="192">
        <v>502</v>
      </c>
      <c r="J51" s="188"/>
    </row>
    <row r="52" spans="1:10" ht="15" customHeight="1" x14ac:dyDescent="0.25">
      <c r="A52" s="187"/>
      <c r="B52" s="192">
        <v>8</v>
      </c>
      <c r="C52" s="192">
        <v>201709</v>
      </c>
      <c r="D52" s="192">
        <v>201709</v>
      </c>
      <c r="E52" t="s">
        <v>1506</v>
      </c>
      <c r="F52" t="s">
        <v>1793</v>
      </c>
      <c r="G52" t="s">
        <v>1258</v>
      </c>
      <c r="H52" s="192">
        <v>120</v>
      </c>
      <c r="I52" s="192">
        <v>178</v>
      </c>
      <c r="J52" s="188"/>
    </row>
    <row r="53" spans="1:10" ht="15" customHeight="1" x14ac:dyDescent="0.25">
      <c r="A53" s="187"/>
      <c r="B53" s="192">
        <v>8</v>
      </c>
      <c r="C53" s="192">
        <v>201709</v>
      </c>
      <c r="D53" s="192">
        <v>201709</v>
      </c>
      <c r="E53" t="s">
        <v>1506</v>
      </c>
      <c r="F53" t="s">
        <v>1793</v>
      </c>
      <c r="G53" t="s">
        <v>1258</v>
      </c>
      <c r="H53" s="192">
        <v>121</v>
      </c>
      <c r="I53" s="192">
        <v>2057</v>
      </c>
      <c r="J53" s="188"/>
    </row>
    <row r="54" spans="1:10" ht="15" customHeight="1" x14ac:dyDescent="0.25">
      <c r="A54" s="187"/>
      <c r="B54" s="192">
        <v>34</v>
      </c>
      <c r="C54" s="192">
        <v>201709</v>
      </c>
      <c r="D54" s="192">
        <v>201709</v>
      </c>
      <c r="E54" t="s">
        <v>1507</v>
      </c>
      <c r="F54" s="192">
        <v>33</v>
      </c>
      <c r="G54" t="s">
        <v>1446</v>
      </c>
      <c r="H54" s="192">
        <v>120</v>
      </c>
      <c r="I54" s="192">
        <v>27</v>
      </c>
      <c r="J54" s="188"/>
    </row>
    <row r="55" spans="1:10" ht="15" customHeight="1" x14ac:dyDescent="0.25">
      <c r="A55" s="187"/>
      <c r="B55" s="192">
        <v>34</v>
      </c>
      <c r="C55" s="192">
        <v>201709</v>
      </c>
      <c r="D55" s="192">
        <v>201709</v>
      </c>
      <c r="E55" t="s">
        <v>1507</v>
      </c>
      <c r="F55" s="192">
        <v>33</v>
      </c>
      <c r="G55" t="s">
        <v>1446</v>
      </c>
      <c r="H55" s="192">
        <v>121</v>
      </c>
      <c r="I55" s="192">
        <v>220</v>
      </c>
      <c r="J55" s="188"/>
    </row>
    <row r="56" spans="1:10" ht="15" customHeight="1" x14ac:dyDescent="0.25">
      <c r="A56" s="187"/>
      <c r="B56" s="192">
        <v>34</v>
      </c>
      <c r="C56" s="192">
        <v>201709</v>
      </c>
      <c r="D56" s="192">
        <v>201709</v>
      </c>
      <c r="E56" t="s">
        <v>1507</v>
      </c>
      <c r="F56" t="s">
        <v>1771</v>
      </c>
      <c r="G56" t="s">
        <v>1446</v>
      </c>
      <c r="H56" s="192">
        <v>126</v>
      </c>
      <c r="I56" s="192">
        <v>178</v>
      </c>
      <c r="J56" s="188"/>
    </row>
    <row r="57" spans="1:10" ht="15" customHeight="1" x14ac:dyDescent="0.25">
      <c r="A57" s="187"/>
      <c r="B57" s="192">
        <v>34</v>
      </c>
      <c r="C57" s="192">
        <v>201709</v>
      </c>
      <c r="D57" s="192">
        <v>201709</v>
      </c>
      <c r="E57" t="s">
        <v>1507</v>
      </c>
      <c r="F57" s="192">
        <v>46</v>
      </c>
      <c r="G57" t="s">
        <v>1267</v>
      </c>
      <c r="H57" s="192">
        <v>120</v>
      </c>
      <c r="I57" s="192">
        <v>121</v>
      </c>
      <c r="J57" s="188"/>
    </row>
    <row r="58" spans="1:10" ht="15" customHeight="1" x14ac:dyDescent="0.25">
      <c r="A58" s="187"/>
      <c r="B58" s="192">
        <v>34</v>
      </c>
      <c r="C58" s="192">
        <v>201709</v>
      </c>
      <c r="D58" s="192">
        <v>201709</v>
      </c>
      <c r="E58" t="s">
        <v>1507</v>
      </c>
      <c r="F58" s="192">
        <v>46</v>
      </c>
      <c r="G58" t="s">
        <v>1267</v>
      </c>
      <c r="H58" s="192">
        <v>121</v>
      </c>
      <c r="I58" s="192">
        <v>915</v>
      </c>
      <c r="J58" s="188"/>
    </row>
    <row r="59" spans="1:10" ht="15" customHeight="1" x14ac:dyDescent="0.25">
      <c r="A59" s="187"/>
      <c r="B59" s="192">
        <v>34</v>
      </c>
      <c r="C59" s="192">
        <v>201709</v>
      </c>
      <c r="D59" s="192">
        <v>201709</v>
      </c>
      <c r="E59" t="s">
        <v>1507</v>
      </c>
      <c r="F59" t="s">
        <v>1764</v>
      </c>
      <c r="G59" t="s">
        <v>1267</v>
      </c>
      <c r="H59" s="192">
        <v>126</v>
      </c>
      <c r="I59" s="192">
        <v>258</v>
      </c>
      <c r="J59" s="188"/>
    </row>
    <row r="60" spans="1:10" ht="15" customHeight="1" x14ac:dyDescent="0.25">
      <c r="A60" s="187"/>
      <c r="B60" s="192">
        <v>34</v>
      </c>
      <c r="C60" s="192">
        <v>201709</v>
      </c>
      <c r="D60" s="192">
        <v>201709</v>
      </c>
      <c r="E60" t="s">
        <v>1507</v>
      </c>
      <c r="F60" t="s">
        <v>1775</v>
      </c>
      <c r="G60" t="s">
        <v>1279</v>
      </c>
      <c r="H60" s="192">
        <v>120</v>
      </c>
      <c r="I60" s="192">
        <v>123</v>
      </c>
      <c r="J60" s="188"/>
    </row>
    <row r="61" spans="1:10" ht="15" customHeight="1" x14ac:dyDescent="0.25">
      <c r="A61" s="187"/>
      <c r="B61" s="192">
        <v>34</v>
      </c>
      <c r="C61" s="192">
        <v>201709</v>
      </c>
      <c r="D61" s="192">
        <v>201709</v>
      </c>
      <c r="E61" t="s">
        <v>1507</v>
      </c>
      <c r="F61" t="s">
        <v>1775</v>
      </c>
      <c r="G61" t="s">
        <v>1279</v>
      </c>
      <c r="H61" s="192">
        <v>121</v>
      </c>
      <c r="I61" s="192">
        <v>1108</v>
      </c>
      <c r="J61" s="188"/>
    </row>
    <row r="62" spans="1:10" ht="15" customHeight="1" x14ac:dyDescent="0.25">
      <c r="A62" s="187"/>
      <c r="B62" s="192">
        <v>34</v>
      </c>
      <c r="C62" s="192">
        <v>201709</v>
      </c>
      <c r="D62" s="192">
        <v>201709</v>
      </c>
      <c r="E62" t="s">
        <v>1507</v>
      </c>
      <c r="F62" t="s">
        <v>1774</v>
      </c>
      <c r="G62" t="s">
        <v>1279</v>
      </c>
      <c r="H62" s="192">
        <v>126</v>
      </c>
      <c r="I62" s="192">
        <v>278</v>
      </c>
      <c r="J62" s="188"/>
    </row>
    <row r="63" spans="1:10" ht="15" customHeight="1" x14ac:dyDescent="0.25">
      <c r="A63" s="187"/>
      <c r="B63" s="192">
        <v>34</v>
      </c>
      <c r="C63" s="192">
        <v>201709</v>
      </c>
      <c r="D63" s="192">
        <v>201709</v>
      </c>
      <c r="E63" t="s">
        <v>1507</v>
      </c>
      <c r="F63" t="s">
        <v>1785</v>
      </c>
      <c r="G63" t="s">
        <v>1277</v>
      </c>
      <c r="H63" s="192">
        <v>120</v>
      </c>
      <c r="I63" s="192">
        <v>61</v>
      </c>
      <c r="J63" s="188"/>
    </row>
    <row r="64" spans="1:10" ht="15" customHeight="1" x14ac:dyDescent="0.25">
      <c r="A64" s="187"/>
      <c r="B64" s="192">
        <v>34</v>
      </c>
      <c r="C64" s="192">
        <v>201709</v>
      </c>
      <c r="D64" s="192">
        <v>201709</v>
      </c>
      <c r="E64" t="s">
        <v>1507</v>
      </c>
      <c r="F64" t="s">
        <v>1785</v>
      </c>
      <c r="G64" t="s">
        <v>1277</v>
      </c>
      <c r="H64" s="192">
        <v>121</v>
      </c>
      <c r="I64" s="192">
        <v>571</v>
      </c>
      <c r="J64" s="188"/>
    </row>
    <row r="65" spans="1:10" ht="15" customHeight="1" x14ac:dyDescent="0.25">
      <c r="A65" s="187"/>
      <c r="B65" s="192">
        <v>34</v>
      </c>
      <c r="C65" s="192">
        <v>201709</v>
      </c>
      <c r="D65" s="192">
        <v>201709</v>
      </c>
      <c r="E65" t="s">
        <v>1507</v>
      </c>
      <c r="F65" t="s">
        <v>1767</v>
      </c>
      <c r="G65" t="s">
        <v>1298</v>
      </c>
      <c r="H65" s="192">
        <v>120</v>
      </c>
      <c r="I65" s="192">
        <v>382</v>
      </c>
      <c r="J65" s="188"/>
    </row>
    <row r="66" spans="1:10" ht="15" customHeight="1" x14ac:dyDescent="0.25">
      <c r="A66" s="187"/>
      <c r="B66" s="192">
        <v>34</v>
      </c>
      <c r="C66" s="192">
        <v>201709</v>
      </c>
      <c r="D66" s="192">
        <v>201709</v>
      </c>
      <c r="E66" t="s">
        <v>1507</v>
      </c>
      <c r="F66" t="s">
        <v>1767</v>
      </c>
      <c r="G66" t="s">
        <v>1298</v>
      </c>
      <c r="H66" s="192">
        <v>121</v>
      </c>
      <c r="I66" s="192">
        <v>2610</v>
      </c>
      <c r="J66" s="188"/>
    </row>
    <row r="67" spans="1:10" ht="15" customHeight="1" x14ac:dyDescent="0.25">
      <c r="A67" s="187"/>
      <c r="B67" s="192">
        <v>34</v>
      </c>
      <c r="C67" s="192">
        <v>201709</v>
      </c>
      <c r="D67" s="192">
        <v>201709</v>
      </c>
      <c r="E67" t="s">
        <v>1507</v>
      </c>
      <c r="F67" t="s">
        <v>1766</v>
      </c>
      <c r="G67" t="s">
        <v>1298</v>
      </c>
      <c r="H67" s="192">
        <v>126</v>
      </c>
      <c r="I67" s="192">
        <v>634</v>
      </c>
      <c r="J67" s="188"/>
    </row>
    <row r="68" spans="1:10" ht="15" customHeight="1" x14ac:dyDescent="0.25">
      <c r="A68" s="187"/>
      <c r="B68" s="192">
        <v>34</v>
      </c>
      <c r="C68" s="192">
        <v>201709</v>
      </c>
      <c r="D68" s="192">
        <v>201709</v>
      </c>
      <c r="E68" t="s">
        <v>1507</v>
      </c>
      <c r="F68" t="s">
        <v>1781</v>
      </c>
      <c r="G68" t="s">
        <v>1408</v>
      </c>
      <c r="H68" s="192">
        <v>120</v>
      </c>
      <c r="I68" s="192">
        <v>54</v>
      </c>
      <c r="J68" s="188"/>
    </row>
    <row r="69" spans="1:10" ht="15" customHeight="1" x14ac:dyDescent="0.25">
      <c r="A69" s="187"/>
      <c r="B69" s="192">
        <v>34</v>
      </c>
      <c r="C69" s="192">
        <v>201709</v>
      </c>
      <c r="D69" s="192">
        <v>201709</v>
      </c>
      <c r="E69" t="s">
        <v>1507</v>
      </c>
      <c r="F69" t="s">
        <v>1781</v>
      </c>
      <c r="G69" t="s">
        <v>1408</v>
      </c>
      <c r="H69" s="192">
        <v>121</v>
      </c>
      <c r="I69" s="192">
        <v>675</v>
      </c>
      <c r="J69" s="188"/>
    </row>
    <row r="70" spans="1:10" ht="15" customHeight="1" x14ac:dyDescent="0.25">
      <c r="A70" s="187"/>
      <c r="B70" s="192">
        <v>34</v>
      </c>
      <c r="C70" s="192">
        <v>201709</v>
      </c>
      <c r="D70" s="192">
        <v>201709</v>
      </c>
      <c r="E70" t="s">
        <v>1507</v>
      </c>
      <c r="F70" t="s">
        <v>1780</v>
      </c>
      <c r="G70" t="s">
        <v>1408</v>
      </c>
      <c r="H70" s="192">
        <v>126</v>
      </c>
      <c r="I70" s="192">
        <v>137</v>
      </c>
      <c r="J70" s="188"/>
    </row>
    <row r="71" spans="1:10" ht="15" customHeight="1" x14ac:dyDescent="0.25">
      <c r="A71" s="187"/>
      <c r="B71" s="192">
        <v>36</v>
      </c>
      <c r="C71" s="192">
        <v>201709</v>
      </c>
      <c r="D71" s="192">
        <v>201709</v>
      </c>
      <c r="E71" t="s">
        <v>1508</v>
      </c>
      <c r="F71" t="s">
        <v>1797</v>
      </c>
      <c r="G71" t="s">
        <v>1293</v>
      </c>
      <c r="H71" s="192">
        <v>120</v>
      </c>
      <c r="I71" s="192">
        <v>169</v>
      </c>
      <c r="J71" s="188"/>
    </row>
    <row r="72" spans="1:10" ht="15" customHeight="1" x14ac:dyDescent="0.25">
      <c r="A72" s="187"/>
      <c r="B72" s="192">
        <v>36</v>
      </c>
      <c r="C72" s="192">
        <v>201709</v>
      </c>
      <c r="D72" s="192">
        <v>201709</v>
      </c>
      <c r="E72" t="s">
        <v>1508</v>
      </c>
      <c r="F72" t="s">
        <v>1797</v>
      </c>
      <c r="G72" t="s">
        <v>1293</v>
      </c>
      <c r="H72" s="192">
        <v>121</v>
      </c>
      <c r="I72" s="192">
        <v>1555</v>
      </c>
      <c r="J72" s="188"/>
    </row>
    <row r="73" spans="1:10" ht="15" customHeight="1" x14ac:dyDescent="0.25">
      <c r="A73" s="187"/>
      <c r="B73" s="192">
        <v>36</v>
      </c>
      <c r="C73" s="192">
        <v>201709</v>
      </c>
      <c r="D73" s="192">
        <v>201709</v>
      </c>
      <c r="E73" t="s">
        <v>1508</v>
      </c>
      <c r="F73" t="s">
        <v>1779</v>
      </c>
      <c r="G73" t="s">
        <v>1408</v>
      </c>
      <c r="H73" s="192">
        <v>120</v>
      </c>
      <c r="I73" s="192">
        <v>45</v>
      </c>
      <c r="J73" s="188"/>
    </row>
    <row r="74" spans="1:10" ht="15" customHeight="1" x14ac:dyDescent="0.25">
      <c r="A74" s="187"/>
      <c r="B74" s="192">
        <v>36</v>
      </c>
      <c r="C74" s="192">
        <v>201709</v>
      </c>
      <c r="D74" s="192">
        <v>201709</v>
      </c>
      <c r="E74" t="s">
        <v>1508</v>
      </c>
      <c r="F74" t="s">
        <v>1779</v>
      </c>
      <c r="G74" t="s">
        <v>1408</v>
      </c>
      <c r="H74" s="192">
        <v>121</v>
      </c>
      <c r="I74" s="192">
        <v>590</v>
      </c>
      <c r="J74" s="188"/>
    </row>
    <row r="75" spans="1:10" ht="15" customHeight="1" x14ac:dyDescent="0.25">
      <c r="A75" s="187"/>
      <c r="B75" s="192">
        <v>36</v>
      </c>
      <c r="C75" s="192">
        <v>201709</v>
      </c>
      <c r="D75" s="192">
        <v>201709</v>
      </c>
      <c r="E75" t="s">
        <v>1508</v>
      </c>
      <c r="F75" t="s">
        <v>1778</v>
      </c>
      <c r="G75" t="s">
        <v>1408</v>
      </c>
      <c r="H75" s="192">
        <v>126</v>
      </c>
      <c r="I75" s="192">
        <v>48</v>
      </c>
      <c r="J75" s="188"/>
    </row>
    <row r="76" spans="1:10" ht="15" customHeight="1" x14ac:dyDescent="0.25">
      <c r="A76" s="187"/>
      <c r="B76" s="192">
        <v>36</v>
      </c>
      <c r="C76" s="192">
        <v>201709</v>
      </c>
      <c r="D76" s="192">
        <v>201709</v>
      </c>
      <c r="E76" t="s">
        <v>1508</v>
      </c>
      <c r="F76" t="s">
        <v>1791</v>
      </c>
      <c r="G76" t="s">
        <v>1296</v>
      </c>
      <c r="H76" s="192">
        <v>120</v>
      </c>
      <c r="I76" s="192">
        <v>260</v>
      </c>
      <c r="J76" s="188"/>
    </row>
    <row r="77" spans="1:10" ht="15" customHeight="1" x14ac:dyDescent="0.25">
      <c r="A77" s="187"/>
      <c r="B77" s="192">
        <v>36</v>
      </c>
      <c r="C77" s="192">
        <v>201709</v>
      </c>
      <c r="D77" s="192">
        <v>201709</v>
      </c>
      <c r="E77" t="s">
        <v>1508</v>
      </c>
      <c r="F77" t="s">
        <v>1791</v>
      </c>
      <c r="G77" t="s">
        <v>1296</v>
      </c>
      <c r="H77" s="192">
        <v>121</v>
      </c>
      <c r="I77" s="192">
        <v>2157</v>
      </c>
      <c r="J77" s="188"/>
    </row>
    <row r="78" spans="1:10" ht="15" customHeight="1" x14ac:dyDescent="0.25">
      <c r="A78" s="187"/>
      <c r="B78" s="188">
        <v>4</v>
      </c>
      <c r="C78" s="188">
        <v>201710</v>
      </c>
      <c r="D78" s="187">
        <v>201709</v>
      </c>
      <c r="E78" t="s">
        <v>1504</v>
      </c>
      <c r="F78" s="187">
        <v>47</v>
      </c>
      <c r="G78" s="194" t="s">
        <v>1267</v>
      </c>
      <c r="H78" s="187">
        <v>120</v>
      </c>
      <c r="I78" s="187">
        <v>11</v>
      </c>
      <c r="J78" s="188"/>
    </row>
    <row r="79" spans="1:10" ht="15" customHeight="1" x14ac:dyDescent="0.25">
      <c r="A79" s="187"/>
      <c r="B79" s="188">
        <v>4</v>
      </c>
      <c r="C79" s="188">
        <v>201710</v>
      </c>
      <c r="D79" s="187">
        <v>201709</v>
      </c>
      <c r="E79" t="s">
        <v>1504</v>
      </c>
      <c r="F79" s="187">
        <v>47</v>
      </c>
      <c r="G79" s="194" t="s">
        <v>1267</v>
      </c>
      <c r="H79" s="187">
        <v>121</v>
      </c>
      <c r="I79" s="187">
        <v>51</v>
      </c>
      <c r="J79" s="188"/>
    </row>
    <row r="80" spans="1:10" ht="15" customHeight="1" x14ac:dyDescent="0.25">
      <c r="A80" s="187"/>
      <c r="B80" s="188">
        <v>4</v>
      </c>
      <c r="C80" s="188">
        <v>201710</v>
      </c>
      <c r="D80" s="187">
        <v>201709</v>
      </c>
      <c r="E80" t="s">
        <v>1504</v>
      </c>
      <c r="F80" s="187" t="s">
        <v>1765</v>
      </c>
      <c r="G80" s="194" t="s">
        <v>1267</v>
      </c>
      <c r="H80" s="187">
        <v>126</v>
      </c>
      <c r="I80" s="187">
        <v>-9</v>
      </c>
      <c r="J80" s="188"/>
    </row>
    <row r="81" spans="1:10" ht="15" customHeight="1" x14ac:dyDescent="0.25">
      <c r="A81" s="187"/>
      <c r="B81" s="188">
        <v>4</v>
      </c>
      <c r="C81" s="188">
        <v>201710</v>
      </c>
      <c r="D81" s="187">
        <v>201709</v>
      </c>
      <c r="E81" t="s">
        <v>1504</v>
      </c>
      <c r="F81" s="187" t="s">
        <v>1788</v>
      </c>
      <c r="G81" s="194" t="s">
        <v>1272</v>
      </c>
      <c r="H81" s="187">
        <v>120</v>
      </c>
      <c r="I81" s="187">
        <v>5</v>
      </c>
      <c r="J81" s="188"/>
    </row>
    <row r="82" spans="1:10" ht="15" customHeight="1" x14ac:dyDescent="0.25">
      <c r="A82" s="187"/>
      <c r="B82" s="188">
        <v>4</v>
      </c>
      <c r="C82" s="188">
        <v>201710</v>
      </c>
      <c r="D82" s="187">
        <v>201709</v>
      </c>
      <c r="E82" t="s">
        <v>1504</v>
      </c>
      <c r="F82" s="187" t="s">
        <v>1788</v>
      </c>
      <c r="G82" s="194" t="s">
        <v>1272</v>
      </c>
      <c r="H82" s="187">
        <v>121</v>
      </c>
      <c r="I82" s="187">
        <v>9</v>
      </c>
      <c r="J82" s="188"/>
    </row>
    <row r="83" spans="1:10" ht="15" customHeight="1" x14ac:dyDescent="0.25">
      <c r="A83" s="187"/>
      <c r="B83" s="188">
        <v>4</v>
      </c>
      <c r="C83" s="188">
        <v>201710</v>
      </c>
      <c r="D83" s="187">
        <v>201709</v>
      </c>
      <c r="E83" t="s">
        <v>1504</v>
      </c>
      <c r="F83" s="187">
        <v>86</v>
      </c>
      <c r="G83" s="194" t="s">
        <v>1286</v>
      </c>
      <c r="H83" s="187">
        <v>120</v>
      </c>
      <c r="I83" s="187">
        <v>3</v>
      </c>
      <c r="J83" s="188"/>
    </row>
    <row r="84" spans="1:10" ht="15" customHeight="1" x14ac:dyDescent="0.25">
      <c r="A84" s="187"/>
      <c r="B84" s="188">
        <v>4</v>
      </c>
      <c r="C84" s="188">
        <v>201710</v>
      </c>
      <c r="D84" s="187">
        <v>201709</v>
      </c>
      <c r="E84" t="s">
        <v>1504</v>
      </c>
      <c r="F84" s="187">
        <v>86</v>
      </c>
      <c r="G84" s="194" t="s">
        <v>1286</v>
      </c>
      <c r="H84" s="187">
        <v>121</v>
      </c>
      <c r="I84" s="187">
        <v>-35</v>
      </c>
      <c r="J84" s="188"/>
    </row>
    <row r="85" spans="1:10" ht="15" customHeight="1" x14ac:dyDescent="0.25">
      <c r="A85" s="187"/>
      <c r="B85" s="188">
        <v>4</v>
      </c>
      <c r="C85" s="188">
        <v>201710</v>
      </c>
      <c r="D85" s="187">
        <v>201709</v>
      </c>
      <c r="E85" t="s">
        <v>1504</v>
      </c>
      <c r="F85" s="187" t="s">
        <v>1769</v>
      </c>
      <c r="G85" s="194" t="s">
        <v>1298</v>
      </c>
      <c r="H85" s="187">
        <v>120</v>
      </c>
      <c r="I85" s="187">
        <v>10</v>
      </c>
      <c r="J85" s="188"/>
    </row>
    <row r="86" spans="1:10" ht="15" customHeight="1" x14ac:dyDescent="0.25">
      <c r="A86" s="187"/>
      <c r="B86" s="188">
        <v>4</v>
      </c>
      <c r="C86" s="188">
        <v>201710</v>
      </c>
      <c r="D86" s="187">
        <v>201709</v>
      </c>
      <c r="E86" t="s">
        <v>1504</v>
      </c>
      <c r="F86" s="187" t="s">
        <v>1769</v>
      </c>
      <c r="G86" s="194" t="s">
        <v>1298</v>
      </c>
      <c r="H86" s="187">
        <v>121</v>
      </c>
      <c r="I86" s="187">
        <v>28</v>
      </c>
      <c r="J86" s="188"/>
    </row>
    <row r="87" spans="1:10" ht="15" customHeight="1" x14ac:dyDescent="0.25">
      <c r="A87" s="187"/>
      <c r="B87" s="188">
        <v>4</v>
      </c>
      <c r="C87" s="188">
        <v>201710</v>
      </c>
      <c r="D87" s="187">
        <v>201709</v>
      </c>
      <c r="E87" t="s">
        <v>1504</v>
      </c>
      <c r="F87" s="187" t="s">
        <v>1768</v>
      </c>
      <c r="G87" s="194" t="s">
        <v>1298</v>
      </c>
      <c r="H87" s="187">
        <v>126</v>
      </c>
      <c r="I87" s="187">
        <v>4</v>
      </c>
      <c r="J87" s="188"/>
    </row>
    <row r="88" spans="1:10" ht="15" customHeight="1" x14ac:dyDescent="0.25">
      <c r="A88" s="187"/>
      <c r="B88" s="188">
        <v>4</v>
      </c>
      <c r="C88" s="188">
        <v>201710</v>
      </c>
      <c r="D88" s="187">
        <v>201709</v>
      </c>
      <c r="E88" t="s">
        <v>1504</v>
      </c>
      <c r="F88" s="187" t="s">
        <v>1789</v>
      </c>
      <c r="G88" s="194" t="s">
        <v>1274</v>
      </c>
      <c r="H88" s="187">
        <v>120</v>
      </c>
      <c r="I88" s="187">
        <v>11</v>
      </c>
      <c r="J88" s="188"/>
    </row>
    <row r="89" spans="1:10" ht="15" customHeight="1" x14ac:dyDescent="0.25">
      <c r="A89" s="187"/>
      <c r="B89" s="188">
        <v>4</v>
      </c>
      <c r="C89" s="188">
        <v>201710</v>
      </c>
      <c r="D89" s="187">
        <v>201709</v>
      </c>
      <c r="E89" t="s">
        <v>1504</v>
      </c>
      <c r="F89" s="187" t="s">
        <v>1789</v>
      </c>
      <c r="G89" s="194" t="s">
        <v>1274</v>
      </c>
      <c r="H89" s="187">
        <v>121</v>
      </c>
      <c r="I89" s="187">
        <v>11</v>
      </c>
      <c r="J89" s="188"/>
    </row>
    <row r="90" spans="1:10" ht="15" customHeight="1" x14ac:dyDescent="0.25">
      <c r="A90" s="187"/>
      <c r="B90" s="188">
        <v>4</v>
      </c>
      <c r="C90" s="188">
        <v>201710</v>
      </c>
      <c r="D90" s="187">
        <v>201709</v>
      </c>
      <c r="E90" t="s">
        <v>1504</v>
      </c>
      <c r="F90" s="187" t="s">
        <v>1783</v>
      </c>
      <c r="G90" s="194" t="s">
        <v>1408</v>
      </c>
      <c r="H90" s="187">
        <v>120</v>
      </c>
      <c r="I90" s="187">
        <v>6</v>
      </c>
      <c r="J90" s="188"/>
    </row>
    <row r="91" spans="1:10" ht="15" customHeight="1" x14ac:dyDescent="0.25">
      <c r="A91" s="187"/>
      <c r="B91" s="188">
        <v>4</v>
      </c>
      <c r="C91" s="188">
        <v>201710</v>
      </c>
      <c r="D91" s="187">
        <v>201709</v>
      </c>
      <c r="E91" t="s">
        <v>1504</v>
      </c>
      <c r="F91" s="187" t="s">
        <v>1783</v>
      </c>
      <c r="G91" s="194" t="s">
        <v>1408</v>
      </c>
      <c r="H91" s="187">
        <v>121</v>
      </c>
      <c r="I91" s="187">
        <v>55</v>
      </c>
      <c r="J91" s="188"/>
    </row>
    <row r="92" spans="1:10" ht="15" customHeight="1" x14ac:dyDescent="0.25">
      <c r="A92" s="187"/>
      <c r="B92" s="188">
        <v>4</v>
      </c>
      <c r="C92" s="188">
        <v>201710</v>
      </c>
      <c r="D92" s="187">
        <v>201709</v>
      </c>
      <c r="E92" t="s">
        <v>1504</v>
      </c>
      <c r="F92" s="187" t="s">
        <v>1782</v>
      </c>
      <c r="G92" s="194" t="s">
        <v>1408</v>
      </c>
      <c r="H92" s="187">
        <v>126</v>
      </c>
      <c r="I92" s="187">
        <v>7</v>
      </c>
      <c r="J92" s="188"/>
    </row>
    <row r="93" spans="1:10" ht="15" customHeight="1" x14ac:dyDescent="0.25">
      <c r="A93" s="187"/>
      <c r="B93" s="188">
        <v>4</v>
      </c>
      <c r="C93" s="188">
        <v>201710</v>
      </c>
      <c r="D93" s="187">
        <v>201709</v>
      </c>
      <c r="E93" t="s">
        <v>1504</v>
      </c>
      <c r="F93" s="187" t="s">
        <v>1794</v>
      </c>
      <c r="G93" s="194" t="s">
        <v>1258</v>
      </c>
      <c r="H93" s="187">
        <v>120</v>
      </c>
      <c r="I93" s="187">
        <v>6</v>
      </c>
      <c r="J93" s="188"/>
    </row>
    <row r="94" spans="1:10" ht="15" customHeight="1" x14ac:dyDescent="0.25">
      <c r="A94" s="187"/>
      <c r="B94" s="188">
        <v>4</v>
      </c>
      <c r="C94" s="188">
        <v>201710</v>
      </c>
      <c r="D94" s="187">
        <v>201709</v>
      </c>
      <c r="E94" t="s">
        <v>1504</v>
      </c>
      <c r="F94" s="187" t="s">
        <v>1794</v>
      </c>
      <c r="G94" s="194" t="s">
        <v>1258</v>
      </c>
      <c r="H94" s="187">
        <v>121</v>
      </c>
      <c r="I94" s="187">
        <v>38</v>
      </c>
      <c r="J94" s="188"/>
    </row>
    <row r="95" spans="1:10" ht="15" customHeight="1" x14ac:dyDescent="0.25">
      <c r="A95" s="187"/>
      <c r="B95" s="188">
        <v>4</v>
      </c>
      <c r="C95" s="188">
        <v>201710</v>
      </c>
      <c r="D95" s="187">
        <v>201710</v>
      </c>
      <c r="E95" t="s">
        <v>1504</v>
      </c>
      <c r="F95" s="187">
        <v>47</v>
      </c>
      <c r="G95" s="194" t="s">
        <v>1267</v>
      </c>
      <c r="H95" s="187">
        <v>120</v>
      </c>
      <c r="I95" s="187">
        <v>269</v>
      </c>
      <c r="J95" s="188"/>
    </row>
    <row r="96" spans="1:10" ht="15" customHeight="1" x14ac:dyDescent="0.25">
      <c r="A96" s="187"/>
      <c r="B96" s="188">
        <v>4</v>
      </c>
      <c r="C96" s="188">
        <v>201710</v>
      </c>
      <c r="D96" s="187">
        <v>201710</v>
      </c>
      <c r="E96" t="s">
        <v>1504</v>
      </c>
      <c r="F96" s="187">
        <v>47</v>
      </c>
      <c r="G96" s="194" t="s">
        <v>1267</v>
      </c>
      <c r="H96" s="187">
        <v>121</v>
      </c>
      <c r="I96" s="187">
        <v>1304</v>
      </c>
      <c r="J96" s="188"/>
    </row>
    <row r="97" spans="1:10" ht="15" customHeight="1" x14ac:dyDescent="0.25">
      <c r="A97" s="187"/>
      <c r="B97" s="188">
        <v>4</v>
      </c>
      <c r="C97" s="188">
        <v>201710</v>
      </c>
      <c r="D97" s="187">
        <v>201710</v>
      </c>
      <c r="E97" t="s">
        <v>1504</v>
      </c>
      <c r="F97" s="187" t="s">
        <v>1765</v>
      </c>
      <c r="G97" s="194" t="s">
        <v>1267</v>
      </c>
      <c r="H97" s="187">
        <v>126</v>
      </c>
      <c r="I97" s="187">
        <v>328</v>
      </c>
      <c r="J97" s="188"/>
    </row>
    <row r="98" spans="1:10" ht="15" customHeight="1" x14ac:dyDescent="0.25">
      <c r="A98" s="187"/>
      <c r="B98" s="188">
        <v>4</v>
      </c>
      <c r="C98" s="188">
        <v>201710</v>
      </c>
      <c r="D98" s="187">
        <v>201710</v>
      </c>
      <c r="E98" t="s">
        <v>1504</v>
      </c>
      <c r="F98" s="194" t="s">
        <v>1788</v>
      </c>
      <c r="G98" s="194" t="s">
        <v>1272</v>
      </c>
      <c r="H98" s="187">
        <v>120</v>
      </c>
      <c r="I98" s="187">
        <v>89</v>
      </c>
      <c r="J98" s="188"/>
    </row>
    <row r="99" spans="1:10" ht="15" customHeight="1" x14ac:dyDescent="0.25">
      <c r="A99" s="187"/>
      <c r="B99" s="188">
        <v>4</v>
      </c>
      <c r="C99" s="188">
        <v>201710</v>
      </c>
      <c r="D99" s="187">
        <v>201710</v>
      </c>
      <c r="E99" t="s">
        <v>1504</v>
      </c>
      <c r="F99" s="194" t="s">
        <v>1788</v>
      </c>
      <c r="G99" s="194" t="s">
        <v>1272</v>
      </c>
      <c r="H99" s="187">
        <v>121</v>
      </c>
      <c r="I99" s="187">
        <v>615</v>
      </c>
      <c r="J99" s="188"/>
    </row>
    <row r="100" spans="1:10" ht="15" customHeight="1" x14ac:dyDescent="0.25">
      <c r="A100" s="187"/>
      <c r="B100" s="188">
        <v>4</v>
      </c>
      <c r="C100" s="188">
        <v>201710</v>
      </c>
      <c r="D100" s="187">
        <v>201710</v>
      </c>
      <c r="E100" t="s">
        <v>1504</v>
      </c>
      <c r="F100" s="194">
        <v>86</v>
      </c>
      <c r="G100" s="194" t="s">
        <v>1286</v>
      </c>
      <c r="H100" s="187">
        <v>120</v>
      </c>
      <c r="I100" s="187">
        <v>84</v>
      </c>
      <c r="J100" s="188"/>
    </row>
    <row r="101" spans="1:10" ht="15" customHeight="1" x14ac:dyDescent="0.25">
      <c r="A101" s="187"/>
      <c r="B101" s="188">
        <v>4</v>
      </c>
      <c r="C101" s="188">
        <v>201710</v>
      </c>
      <c r="D101" s="187">
        <v>201710</v>
      </c>
      <c r="E101" t="s">
        <v>1504</v>
      </c>
      <c r="F101" s="187">
        <v>86</v>
      </c>
      <c r="G101" s="194" t="s">
        <v>1286</v>
      </c>
      <c r="H101" s="187">
        <v>121</v>
      </c>
      <c r="I101" s="187">
        <v>731</v>
      </c>
      <c r="J101" s="188"/>
    </row>
    <row r="102" spans="1:10" ht="15" customHeight="1" x14ac:dyDescent="0.25">
      <c r="A102" s="187"/>
      <c r="B102" s="188">
        <v>4</v>
      </c>
      <c r="C102" s="188">
        <v>201710</v>
      </c>
      <c r="D102" s="187">
        <v>201710</v>
      </c>
      <c r="E102" t="s">
        <v>1504</v>
      </c>
      <c r="F102" s="187" t="s">
        <v>1769</v>
      </c>
      <c r="G102" s="194" t="s">
        <v>1298</v>
      </c>
      <c r="H102" s="187">
        <v>120</v>
      </c>
      <c r="I102" s="187">
        <v>304</v>
      </c>
      <c r="J102" s="188"/>
    </row>
    <row r="103" spans="1:10" ht="15" customHeight="1" x14ac:dyDescent="0.25">
      <c r="A103" s="187"/>
      <c r="B103" s="188">
        <v>4</v>
      </c>
      <c r="C103" s="188">
        <v>201710</v>
      </c>
      <c r="D103" s="187">
        <v>201710</v>
      </c>
      <c r="E103" t="s">
        <v>1504</v>
      </c>
      <c r="F103" s="194" t="s">
        <v>1769</v>
      </c>
      <c r="G103" s="194" t="s">
        <v>1298</v>
      </c>
      <c r="H103" s="187">
        <v>121</v>
      </c>
      <c r="I103" s="187">
        <v>1557</v>
      </c>
      <c r="J103" s="188"/>
    </row>
    <row r="104" spans="1:10" ht="15" customHeight="1" x14ac:dyDescent="0.25">
      <c r="A104" s="187"/>
      <c r="B104" s="188">
        <v>4</v>
      </c>
      <c r="C104" s="188">
        <v>201710</v>
      </c>
      <c r="D104" s="187">
        <v>201710</v>
      </c>
      <c r="E104" t="s">
        <v>1504</v>
      </c>
      <c r="F104" s="194" t="s">
        <v>1768</v>
      </c>
      <c r="G104" s="194" t="s">
        <v>1298</v>
      </c>
      <c r="H104" s="187">
        <v>126</v>
      </c>
      <c r="I104" s="187">
        <v>373</v>
      </c>
      <c r="J104" s="188"/>
    </row>
    <row r="105" spans="1:10" ht="15" customHeight="1" x14ac:dyDescent="0.25">
      <c r="A105" s="187"/>
      <c r="B105" s="188">
        <v>4</v>
      </c>
      <c r="C105" s="188">
        <v>201710</v>
      </c>
      <c r="D105" s="187">
        <v>201710</v>
      </c>
      <c r="E105" t="s">
        <v>1504</v>
      </c>
      <c r="F105" s="194" t="s">
        <v>1789</v>
      </c>
      <c r="G105" s="194" t="s">
        <v>1274</v>
      </c>
      <c r="H105" s="187">
        <v>120</v>
      </c>
      <c r="I105" s="187">
        <v>250</v>
      </c>
      <c r="J105" s="188"/>
    </row>
    <row r="106" spans="1:10" ht="15" customHeight="1" x14ac:dyDescent="0.25">
      <c r="A106" s="187"/>
      <c r="B106" s="188">
        <v>4</v>
      </c>
      <c r="C106" s="188">
        <v>201710</v>
      </c>
      <c r="D106" s="187">
        <v>201710</v>
      </c>
      <c r="E106" t="s">
        <v>1504</v>
      </c>
      <c r="F106" s="194" t="s">
        <v>1789</v>
      </c>
      <c r="G106" s="194" t="s">
        <v>1274</v>
      </c>
      <c r="H106" s="187">
        <v>121</v>
      </c>
      <c r="I106" s="187">
        <v>1729</v>
      </c>
      <c r="J106" s="188"/>
    </row>
    <row r="107" spans="1:10" ht="15" customHeight="1" x14ac:dyDescent="0.25">
      <c r="A107" s="187"/>
      <c r="B107" s="188">
        <v>4</v>
      </c>
      <c r="C107" s="188">
        <v>201710</v>
      </c>
      <c r="D107" s="187">
        <v>201710</v>
      </c>
      <c r="E107" t="s">
        <v>1504</v>
      </c>
      <c r="F107" s="187" t="s">
        <v>1783</v>
      </c>
      <c r="G107" s="194" t="s">
        <v>1408</v>
      </c>
      <c r="H107" s="187">
        <v>120</v>
      </c>
      <c r="I107" s="187">
        <v>88</v>
      </c>
      <c r="J107" s="188"/>
    </row>
    <row r="108" spans="1:10" ht="15" customHeight="1" x14ac:dyDescent="0.25">
      <c r="A108" s="187"/>
      <c r="B108" s="188">
        <v>4</v>
      </c>
      <c r="C108" s="188">
        <v>201710</v>
      </c>
      <c r="D108" s="187">
        <v>201710</v>
      </c>
      <c r="E108" t="s">
        <v>1504</v>
      </c>
      <c r="F108" s="187" t="s">
        <v>1783</v>
      </c>
      <c r="G108" s="194" t="s">
        <v>1408</v>
      </c>
      <c r="H108" s="187">
        <v>121</v>
      </c>
      <c r="I108" s="187">
        <v>811</v>
      </c>
      <c r="J108" s="188"/>
    </row>
    <row r="109" spans="1:10" ht="15" customHeight="1" x14ac:dyDescent="0.25">
      <c r="A109" s="187"/>
      <c r="B109" s="188">
        <v>4</v>
      </c>
      <c r="C109" s="188">
        <v>201710</v>
      </c>
      <c r="D109" s="187">
        <v>201710</v>
      </c>
      <c r="E109" t="s">
        <v>1504</v>
      </c>
      <c r="F109" s="187" t="s">
        <v>1782</v>
      </c>
      <c r="G109" s="194" t="s">
        <v>1408</v>
      </c>
      <c r="H109" s="187">
        <v>126</v>
      </c>
      <c r="I109" s="187">
        <v>160</v>
      </c>
      <c r="J109" s="188"/>
    </row>
    <row r="110" spans="1:10" ht="15" customHeight="1" x14ac:dyDescent="0.25">
      <c r="A110" s="187"/>
      <c r="B110" s="188">
        <v>4</v>
      </c>
      <c r="C110" s="188">
        <v>201710</v>
      </c>
      <c r="D110" s="187">
        <v>201710</v>
      </c>
      <c r="E110" t="s">
        <v>1504</v>
      </c>
      <c r="F110" s="187" t="s">
        <v>1794</v>
      </c>
      <c r="G110" s="194" t="s">
        <v>1258</v>
      </c>
      <c r="H110" s="187">
        <v>120</v>
      </c>
      <c r="I110" s="187">
        <v>230</v>
      </c>
      <c r="J110" s="188"/>
    </row>
    <row r="111" spans="1:10" ht="15" customHeight="1" x14ac:dyDescent="0.25">
      <c r="A111" s="187"/>
      <c r="B111" s="188">
        <v>4</v>
      </c>
      <c r="C111" s="188">
        <v>201710</v>
      </c>
      <c r="D111" s="187">
        <v>201710</v>
      </c>
      <c r="E111" t="s">
        <v>1504</v>
      </c>
      <c r="F111" s="187" t="s">
        <v>1794</v>
      </c>
      <c r="G111" s="194" t="s">
        <v>1258</v>
      </c>
      <c r="H111" s="187">
        <v>121</v>
      </c>
      <c r="I111" s="187">
        <v>2283</v>
      </c>
      <c r="J111" s="188"/>
    </row>
    <row r="112" spans="1:10" ht="15" customHeight="1" x14ac:dyDescent="0.25">
      <c r="A112" s="187"/>
      <c r="B112" s="188">
        <v>5</v>
      </c>
      <c r="C112" s="188">
        <v>201710</v>
      </c>
      <c r="D112" s="187">
        <v>201709</v>
      </c>
      <c r="E112" t="s">
        <v>1505</v>
      </c>
      <c r="F112" s="187">
        <v>18</v>
      </c>
      <c r="G112" s="194" t="s">
        <v>1297</v>
      </c>
      <c r="H112" s="187">
        <v>120</v>
      </c>
      <c r="I112" s="187">
        <v>-1</v>
      </c>
      <c r="J112" s="188"/>
    </row>
    <row r="113" spans="1:10" ht="15" customHeight="1" x14ac:dyDescent="0.25">
      <c r="A113" s="187"/>
      <c r="B113" s="188">
        <v>5</v>
      </c>
      <c r="C113" s="188">
        <v>201710</v>
      </c>
      <c r="D113" s="187">
        <v>201709</v>
      </c>
      <c r="E113" t="s">
        <v>1505</v>
      </c>
      <c r="F113" s="187">
        <v>18</v>
      </c>
      <c r="G113" s="194" t="s">
        <v>1297</v>
      </c>
      <c r="H113" s="187">
        <v>121</v>
      </c>
      <c r="I113" s="187">
        <v>4</v>
      </c>
      <c r="J113" s="188"/>
    </row>
    <row r="114" spans="1:10" ht="15" customHeight="1" x14ac:dyDescent="0.25">
      <c r="A114" s="187"/>
      <c r="B114" s="188">
        <v>5</v>
      </c>
      <c r="C114" s="188">
        <v>201710</v>
      </c>
      <c r="D114" s="187">
        <v>201709</v>
      </c>
      <c r="E114" t="s">
        <v>1505</v>
      </c>
      <c r="F114" s="187" t="s">
        <v>1776</v>
      </c>
      <c r="G114" s="194" t="s">
        <v>1279</v>
      </c>
      <c r="H114" s="187">
        <v>126</v>
      </c>
      <c r="I114" s="187">
        <v>-8</v>
      </c>
      <c r="J114" s="188"/>
    </row>
    <row r="115" spans="1:10" ht="15" customHeight="1" x14ac:dyDescent="0.25">
      <c r="A115" s="187"/>
      <c r="B115" s="188">
        <v>5</v>
      </c>
      <c r="C115" s="188">
        <v>201710</v>
      </c>
      <c r="D115" s="187">
        <v>201709</v>
      </c>
      <c r="E115" t="s">
        <v>1505</v>
      </c>
      <c r="F115" s="187" t="s">
        <v>1777</v>
      </c>
      <c r="G115" s="194" t="s">
        <v>1279</v>
      </c>
      <c r="H115" s="187">
        <v>120</v>
      </c>
      <c r="I115" s="187">
        <v>16</v>
      </c>
      <c r="J115" s="188"/>
    </row>
    <row r="116" spans="1:10" ht="15" customHeight="1" x14ac:dyDescent="0.25">
      <c r="A116" s="187"/>
      <c r="B116" s="188">
        <v>5</v>
      </c>
      <c r="C116" s="188">
        <v>201710</v>
      </c>
      <c r="D116" s="187">
        <v>201709</v>
      </c>
      <c r="E116" t="s">
        <v>1505</v>
      </c>
      <c r="F116" s="187" t="s">
        <v>1777</v>
      </c>
      <c r="G116" s="194" t="s">
        <v>1279</v>
      </c>
      <c r="H116" s="187">
        <v>121</v>
      </c>
      <c r="I116" s="187">
        <v>61</v>
      </c>
      <c r="J116" s="188"/>
    </row>
    <row r="117" spans="1:10" ht="15" customHeight="1" x14ac:dyDescent="0.25">
      <c r="A117" s="187"/>
      <c r="B117" s="188">
        <v>5</v>
      </c>
      <c r="C117" s="188">
        <v>201710</v>
      </c>
      <c r="D117" s="187">
        <v>201709</v>
      </c>
      <c r="E117" t="s">
        <v>1505</v>
      </c>
      <c r="F117" s="187">
        <v>85</v>
      </c>
      <c r="G117" s="194" t="s">
        <v>1286</v>
      </c>
      <c r="H117" s="187">
        <v>120</v>
      </c>
      <c r="I117" s="187">
        <v>-4</v>
      </c>
      <c r="J117" s="188"/>
    </row>
    <row r="118" spans="1:10" ht="15" customHeight="1" x14ac:dyDescent="0.25">
      <c r="A118" s="187"/>
      <c r="B118" s="188">
        <v>5</v>
      </c>
      <c r="C118" s="188">
        <v>201710</v>
      </c>
      <c r="D118" s="187">
        <v>201709</v>
      </c>
      <c r="E118" t="s">
        <v>1505</v>
      </c>
      <c r="F118" s="187">
        <v>85</v>
      </c>
      <c r="G118" s="194" t="s">
        <v>1286</v>
      </c>
      <c r="H118" s="187">
        <v>121</v>
      </c>
      <c r="I118" s="187">
        <v>-64</v>
      </c>
      <c r="J118" s="188"/>
    </row>
    <row r="119" spans="1:10" ht="15" customHeight="1" x14ac:dyDescent="0.25">
      <c r="A119" s="187"/>
      <c r="B119" s="188">
        <v>5</v>
      </c>
      <c r="C119" s="188">
        <v>201710</v>
      </c>
      <c r="D119" s="187">
        <v>201709</v>
      </c>
      <c r="E119" t="s">
        <v>1505</v>
      </c>
      <c r="F119" s="187" t="s">
        <v>1786</v>
      </c>
      <c r="G119" s="194" t="s">
        <v>1277</v>
      </c>
      <c r="H119" s="187">
        <v>120</v>
      </c>
      <c r="I119" s="187">
        <v>4</v>
      </c>
      <c r="J119" s="188"/>
    </row>
    <row r="120" spans="1:10" ht="15" customHeight="1" x14ac:dyDescent="0.25">
      <c r="A120" s="187"/>
      <c r="B120" s="188">
        <v>5</v>
      </c>
      <c r="C120" s="188">
        <v>201710</v>
      </c>
      <c r="D120" s="187">
        <v>201709</v>
      </c>
      <c r="E120" t="s">
        <v>1505</v>
      </c>
      <c r="F120" s="194" t="s">
        <v>1786</v>
      </c>
      <c r="G120" s="194" t="s">
        <v>1277</v>
      </c>
      <c r="H120" s="187">
        <v>121</v>
      </c>
      <c r="I120" s="187">
        <v>-21</v>
      </c>
      <c r="J120" s="188"/>
    </row>
    <row r="121" spans="1:10" ht="15" customHeight="1" x14ac:dyDescent="0.25">
      <c r="A121" s="187"/>
      <c r="B121" s="188">
        <v>5</v>
      </c>
      <c r="C121" s="188">
        <v>201710</v>
      </c>
      <c r="D121" s="187">
        <v>201709</v>
      </c>
      <c r="E121" t="s">
        <v>1505</v>
      </c>
      <c r="F121" s="194" t="s">
        <v>1790</v>
      </c>
      <c r="G121" s="194" t="s">
        <v>1274</v>
      </c>
      <c r="H121" s="187">
        <v>120</v>
      </c>
      <c r="I121" s="187">
        <v>3</v>
      </c>
      <c r="J121" s="188"/>
    </row>
    <row r="122" spans="1:10" ht="15" customHeight="1" x14ac:dyDescent="0.25">
      <c r="A122" s="187"/>
      <c r="B122" s="188">
        <v>5</v>
      </c>
      <c r="C122" s="188">
        <v>201710</v>
      </c>
      <c r="D122" s="187">
        <v>201709</v>
      </c>
      <c r="E122" t="s">
        <v>1505</v>
      </c>
      <c r="F122" s="194" t="s">
        <v>1790</v>
      </c>
      <c r="G122" s="194" t="s">
        <v>1274</v>
      </c>
      <c r="H122" s="187">
        <v>121</v>
      </c>
      <c r="I122" s="187">
        <v>22</v>
      </c>
      <c r="J122" s="188"/>
    </row>
    <row r="123" spans="1:10" ht="15" customHeight="1" x14ac:dyDescent="0.25">
      <c r="A123" s="187"/>
      <c r="B123" s="188">
        <v>5</v>
      </c>
      <c r="C123" s="188">
        <v>201710</v>
      </c>
      <c r="D123" s="187">
        <v>201709</v>
      </c>
      <c r="E123" t="s">
        <v>1505</v>
      </c>
      <c r="F123" s="194" t="s">
        <v>1792</v>
      </c>
      <c r="G123" s="194" t="s">
        <v>1296</v>
      </c>
      <c r="H123" s="187">
        <v>120</v>
      </c>
      <c r="I123" s="187">
        <v>5</v>
      </c>
      <c r="J123" s="188"/>
    </row>
    <row r="124" spans="1:10" ht="15" customHeight="1" x14ac:dyDescent="0.25">
      <c r="A124" s="187"/>
      <c r="B124" s="188">
        <v>5</v>
      </c>
      <c r="C124" s="188">
        <v>201710</v>
      </c>
      <c r="D124" s="187">
        <v>201709</v>
      </c>
      <c r="E124" t="s">
        <v>1505</v>
      </c>
      <c r="F124" s="187" t="s">
        <v>1792</v>
      </c>
      <c r="G124" s="194" t="s">
        <v>1296</v>
      </c>
      <c r="H124" s="187">
        <v>121</v>
      </c>
      <c r="I124" s="187">
        <v>67</v>
      </c>
      <c r="J124" s="188"/>
    </row>
    <row r="125" spans="1:10" ht="15" customHeight="1" x14ac:dyDescent="0.25">
      <c r="A125" s="187"/>
      <c r="B125" s="188">
        <v>5</v>
      </c>
      <c r="C125" s="188">
        <v>201710</v>
      </c>
      <c r="D125" s="187">
        <v>201710</v>
      </c>
      <c r="E125" t="s">
        <v>1505</v>
      </c>
      <c r="F125" s="187">
        <v>18</v>
      </c>
      <c r="G125" s="194" t="s">
        <v>1297</v>
      </c>
      <c r="H125" s="187">
        <v>120</v>
      </c>
      <c r="I125" s="187">
        <v>168</v>
      </c>
      <c r="J125" s="188"/>
    </row>
    <row r="126" spans="1:10" ht="15" customHeight="1" x14ac:dyDescent="0.25">
      <c r="A126" s="187"/>
      <c r="B126" s="188">
        <v>5</v>
      </c>
      <c r="C126" s="188">
        <v>201710</v>
      </c>
      <c r="D126" s="187">
        <v>201710</v>
      </c>
      <c r="E126" t="s">
        <v>1505</v>
      </c>
      <c r="F126" s="187">
        <v>18</v>
      </c>
      <c r="G126" s="194" t="s">
        <v>1297</v>
      </c>
      <c r="H126" s="187">
        <v>121</v>
      </c>
      <c r="I126" s="187">
        <v>1553</v>
      </c>
      <c r="J126" s="188"/>
    </row>
    <row r="127" spans="1:10" ht="15" customHeight="1" x14ac:dyDescent="0.25">
      <c r="A127" s="187"/>
      <c r="B127" s="188">
        <v>5</v>
      </c>
      <c r="C127" s="188">
        <v>201710</v>
      </c>
      <c r="D127" s="187">
        <v>201710</v>
      </c>
      <c r="E127" t="s">
        <v>1505</v>
      </c>
      <c r="F127" s="194" t="s">
        <v>1776</v>
      </c>
      <c r="G127" s="194" t="s">
        <v>1279</v>
      </c>
      <c r="H127" s="187">
        <v>126</v>
      </c>
      <c r="I127" s="187">
        <v>646</v>
      </c>
      <c r="J127" s="188"/>
    </row>
    <row r="128" spans="1:10" ht="15" customHeight="1" x14ac:dyDescent="0.25">
      <c r="A128" s="187"/>
      <c r="B128" s="188">
        <v>5</v>
      </c>
      <c r="C128" s="188">
        <v>201710</v>
      </c>
      <c r="D128" s="187">
        <v>201710</v>
      </c>
      <c r="E128" t="s">
        <v>1505</v>
      </c>
      <c r="F128" s="194" t="s">
        <v>1777</v>
      </c>
      <c r="G128" s="194" t="s">
        <v>1279</v>
      </c>
      <c r="H128" s="187">
        <v>120</v>
      </c>
      <c r="I128" s="187">
        <v>332</v>
      </c>
      <c r="J128" s="188"/>
    </row>
    <row r="129" spans="1:10" ht="15" customHeight="1" x14ac:dyDescent="0.25">
      <c r="A129" s="187"/>
      <c r="B129" s="188">
        <v>5</v>
      </c>
      <c r="C129" s="188">
        <v>201710</v>
      </c>
      <c r="D129" s="187">
        <v>201710</v>
      </c>
      <c r="E129" t="s">
        <v>1505</v>
      </c>
      <c r="F129" s="194" t="s">
        <v>1777</v>
      </c>
      <c r="G129" s="194" t="s">
        <v>1279</v>
      </c>
      <c r="H129" s="187">
        <v>121</v>
      </c>
      <c r="I129" s="187">
        <v>2321</v>
      </c>
      <c r="J129" s="188"/>
    </row>
    <row r="130" spans="1:10" ht="15" customHeight="1" x14ac:dyDescent="0.25">
      <c r="A130" s="187"/>
      <c r="B130" s="188">
        <v>5</v>
      </c>
      <c r="C130" s="188">
        <v>201710</v>
      </c>
      <c r="D130" s="187">
        <v>201710</v>
      </c>
      <c r="E130" t="s">
        <v>1505</v>
      </c>
      <c r="F130" s="194">
        <v>85</v>
      </c>
      <c r="G130" s="194" t="s">
        <v>1286</v>
      </c>
      <c r="H130" s="187">
        <v>120</v>
      </c>
      <c r="I130" s="187">
        <v>61</v>
      </c>
      <c r="J130" s="188"/>
    </row>
    <row r="131" spans="1:10" ht="15" customHeight="1" x14ac:dyDescent="0.25">
      <c r="A131" s="187"/>
      <c r="B131" s="188">
        <v>5</v>
      </c>
      <c r="C131" s="188">
        <v>201710</v>
      </c>
      <c r="D131" s="187">
        <v>201710</v>
      </c>
      <c r="E131" t="s">
        <v>1505</v>
      </c>
      <c r="F131" s="187">
        <v>85</v>
      </c>
      <c r="G131" s="194" t="s">
        <v>1286</v>
      </c>
      <c r="H131" s="187">
        <v>121</v>
      </c>
      <c r="I131" s="187">
        <v>873</v>
      </c>
      <c r="J131" s="188"/>
    </row>
    <row r="132" spans="1:10" ht="15" customHeight="1" x14ac:dyDescent="0.25">
      <c r="A132" s="187"/>
      <c r="B132" s="188">
        <v>5</v>
      </c>
      <c r="C132" s="188">
        <v>201710</v>
      </c>
      <c r="D132" s="187">
        <v>201710</v>
      </c>
      <c r="E132" t="s">
        <v>1505</v>
      </c>
      <c r="F132" s="187" t="s">
        <v>1786</v>
      </c>
      <c r="G132" s="194" t="s">
        <v>1277</v>
      </c>
      <c r="H132" s="187">
        <v>120</v>
      </c>
      <c r="I132" s="187">
        <v>69</v>
      </c>
      <c r="J132" s="188"/>
    </row>
    <row r="133" spans="1:10" ht="15" customHeight="1" x14ac:dyDescent="0.25">
      <c r="A133" s="187"/>
      <c r="B133" s="188">
        <v>5</v>
      </c>
      <c r="C133" s="188">
        <v>201710</v>
      </c>
      <c r="D133" s="187">
        <v>201710</v>
      </c>
      <c r="E133" t="s">
        <v>1505</v>
      </c>
      <c r="F133" s="187" t="s">
        <v>1786</v>
      </c>
      <c r="G133" s="194" t="s">
        <v>1277</v>
      </c>
      <c r="H133" s="187">
        <v>121</v>
      </c>
      <c r="I133" s="187">
        <v>563</v>
      </c>
      <c r="J133" s="188"/>
    </row>
    <row r="134" spans="1:10" ht="15" customHeight="1" x14ac:dyDescent="0.25">
      <c r="A134" s="187"/>
      <c r="B134" s="188">
        <v>5</v>
      </c>
      <c r="C134" s="188">
        <v>201710</v>
      </c>
      <c r="D134" s="187">
        <v>201710</v>
      </c>
      <c r="E134" t="s">
        <v>1505</v>
      </c>
      <c r="F134" s="187" t="s">
        <v>1790</v>
      </c>
      <c r="G134" s="194" t="s">
        <v>1274</v>
      </c>
      <c r="H134" s="187">
        <v>120</v>
      </c>
      <c r="I134" s="187">
        <v>192</v>
      </c>
      <c r="J134" s="188"/>
    </row>
    <row r="135" spans="1:10" ht="15" customHeight="1" x14ac:dyDescent="0.25">
      <c r="A135" s="187"/>
      <c r="B135" s="188">
        <v>5</v>
      </c>
      <c r="C135" s="188">
        <v>201710</v>
      </c>
      <c r="D135" s="187">
        <v>201710</v>
      </c>
      <c r="E135" t="s">
        <v>1505</v>
      </c>
      <c r="F135" s="187" t="s">
        <v>1790</v>
      </c>
      <c r="G135" s="194" t="s">
        <v>1274</v>
      </c>
      <c r="H135" s="187">
        <v>121</v>
      </c>
      <c r="I135" s="187">
        <v>2195</v>
      </c>
      <c r="J135" s="188"/>
    </row>
    <row r="136" spans="1:10" ht="15" customHeight="1" x14ac:dyDescent="0.25">
      <c r="A136" s="187"/>
      <c r="B136" s="188">
        <v>5</v>
      </c>
      <c r="C136" s="188">
        <v>201710</v>
      </c>
      <c r="D136" s="187">
        <v>201710</v>
      </c>
      <c r="E136" t="s">
        <v>1505</v>
      </c>
      <c r="F136" s="187" t="s">
        <v>1792</v>
      </c>
      <c r="G136" s="194" t="s">
        <v>1296</v>
      </c>
      <c r="H136" s="187">
        <v>120</v>
      </c>
      <c r="I136" s="187">
        <v>296</v>
      </c>
      <c r="J136" s="188"/>
    </row>
    <row r="137" spans="1:10" ht="15" customHeight="1" x14ac:dyDescent="0.25">
      <c r="A137" s="187"/>
      <c r="B137" s="188">
        <v>5</v>
      </c>
      <c r="C137" s="188">
        <v>201710</v>
      </c>
      <c r="D137" s="187">
        <v>201710</v>
      </c>
      <c r="E137" t="s">
        <v>1505</v>
      </c>
      <c r="F137" s="187" t="s">
        <v>1792</v>
      </c>
      <c r="G137" s="194" t="s">
        <v>1296</v>
      </c>
      <c r="H137" s="187">
        <v>121</v>
      </c>
      <c r="I137" s="187">
        <v>3060</v>
      </c>
      <c r="J137" s="188"/>
    </row>
    <row r="138" spans="1:10" ht="15" customHeight="1" x14ac:dyDescent="0.25">
      <c r="A138" s="187"/>
      <c r="B138" s="188">
        <v>8</v>
      </c>
      <c r="C138" s="188">
        <v>201710</v>
      </c>
      <c r="D138" s="187">
        <v>201709</v>
      </c>
      <c r="E138" t="s">
        <v>1506</v>
      </c>
      <c r="F138" s="187">
        <v>19</v>
      </c>
      <c r="G138" s="194" t="s">
        <v>1297</v>
      </c>
      <c r="H138" s="187">
        <v>120</v>
      </c>
      <c r="I138" s="187">
        <v>5</v>
      </c>
      <c r="J138" s="188"/>
    </row>
    <row r="139" spans="1:10" ht="15" customHeight="1" x14ac:dyDescent="0.25">
      <c r="A139" s="187"/>
      <c r="B139" s="188">
        <v>8</v>
      </c>
      <c r="C139" s="188">
        <v>201710</v>
      </c>
      <c r="D139" s="187">
        <v>201709</v>
      </c>
      <c r="E139" t="s">
        <v>1506</v>
      </c>
      <c r="F139" s="187">
        <v>19</v>
      </c>
      <c r="G139" s="194" t="s">
        <v>1297</v>
      </c>
      <c r="H139" s="187">
        <v>121</v>
      </c>
      <c r="I139" s="187">
        <v>9</v>
      </c>
      <c r="J139" s="188"/>
    </row>
    <row r="140" spans="1:10" ht="15" customHeight="1" x14ac:dyDescent="0.25">
      <c r="A140" s="187"/>
      <c r="B140" s="188">
        <v>8</v>
      </c>
      <c r="C140" s="188">
        <v>201710</v>
      </c>
      <c r="D140" s="187">
        <v>201709</v>
      </c>
      <c r="E140" t="s">
        <v>1506</v>
      </c>
      <c r="F140" s="187">
        <v>34</v>
      </c>
      <c r="G140" s="194" t="s">
        <v>1446</v>
      </c>
      <c r="H140" s="187">
        <v>120</v>
      </c>
      <c r="I140" s="187">
        <v>-1</v>
      </c>
      <c r="J140" s="188"/>
    </row>
    <row r="141" spans="1:10" ht="15" customHeight="1" x14ac:dyDescent="0.25">
      <c r="A141" s="187"/>
      <c r="B141" s="188">
        <v>8</v>
      </c>
      <c r="C141" s="188">
        <v>201710</v>
      </c>
      <c r="D141" s="187">
        <v>201709</v>
      </c>
      <c r="E141" t="s">
        <v>1506</v>
      </c>
      <c r="F141" s="187">
        <v>34</v>
      </c>
      <c r="G141" s="194" t="s">
        <v>1446</v>
      </c>
      <c r="H141" s="187">
        <v>121</v>
      </c>
      <c r="I141" s="187">
        <v>11</v>
      </c>
      <c r="J141" s="188"/>
    </row>
    <row r="142" spans="1:10" ht="15" customHeight="1" x14ac:dyDescent="0.25">
      <c r="A142" s="187"/>
      <c r="B142" s="188">
        <v>8</v>
      </c>
      <c r="C142" s="188">
        <v>201710</v>
      </c>
      <c r="D142" s="187">
        <v>201709</v>
      </c>
      <c r="E142" t="s">
        <v>1506</v>
      </c>
      <c r="F142" s="187" t="s">
        <v>1770</v>
      </c>
      <c r="G142" s="194" t="s">
        <v>1446</v>
      </c>
      <c r="H142" s="187">
        <v>126</v>
      </c>
      <c r="I142" s="187">
        <v>-7</v>
      </c>
      <c r="J142" s="188"/>
    </row>
    <row r="143" spans="1:10" ht="15" customHeight="1" x14ac:dyDescent="0.25">
      <c r="A143" s="187"/>
      <c r="B143" s="188">
        <v>8</v>
      </c>
      <c r="C143" s="188">
        <v>201710</v>
      </c>
      <c r="D143" s="187">
        <v>201709</v>
      </c>
      <c r="E143" t="s">
        <v>1506</v>
      </c>
      <c r="F143" s="187">
        <v>45</v>
      </c>
      <c r="G143" s="194" t="s">
        <v>1267</v>
      </c>
      <c r="H143" s="187">
        <v>120</v>
      </c>
      <c r="I143" s="187">
        <v>3</v>
      </c>
      <c r="J143" s="188"/>
    </row>
    <row r="144" spans="1:10" ht="15" customHeight="1" x14ac:dyDescent="0.25">
      <c r="A144" s="187"/>
      <c r="B144" s="188">
        <v>8</v>
      </c>
      <c r="C144" s="188">
        <v>201710</v>
      </c>
      <c r="D144" s="187">
        <v>201709</v>
      </c>
      <c r="E144" t="s">
        <v>1506</v>
      </c>
      <c r="F144" s="194">
        <v>45</v>
      </c>
      <c r="G144" s="194" t="s">
        <v>1267</v>
      </c>
      <c r="H144" s="187">
        <v>121</v>
      </c>
      <c r="I144" s="187">
        <v>26</v>
      </c>
      <c r="J144" s="188"/>
    </row>
    <row r="145" spans="1:10" ht="15" customHeight="1" x14ac:dyDescent="0.25">
      <c r="A145" s="187"/>
      <c r="B145" s="188">
        <v>8</v>
      </c>
      <c r="C145" s="188">
        <v>201710</v>
      </c>
      <c r="D145" s="187">
        <v>201709</v>
      </c>
      <c r="E145" t="s">
        <v>1506</v>
      </c>
      <c r="F145" s="194" t="s">
        <v>1761</v>
      </c>
      <c r="G145" s="194" t="s">
        <v>1267</v>
      </c>
      <c r="H145" s="187">
        <v>126</v>
      </c>
      <c r="I145" s="187">
        <v>-5</v>
      </c>
      <c r="J145" s="188"/>
    </row>
    <row r="146" spans="1:10" ht="15" customHeight="1" x14ac:dyDescent="0.25">
      <c r="A146" s="187"/>
      <c r="B146" s="188">
        <v>8</v>
      </c>
      <c r="C146" s="188">
        <v>201710</v>
      </c>
      <c r="D146" s="187">
        <v>201709</v>
      </c>
      <c r="E146" t="s">
        <v>1506</v>
      </c>
      <c r="F146" s="194" t="s">
        <v>1787</v>
      </c>
      <c r="G146" s="194" t="s">
        <v>1272</v>
      </c>
      <c r="H146" s="187">
        <v>120</v>
      </c>
      <c r="I146" s="187">
        <v>2</v>
      </c>
      <c r="J146" s="188"/>
    </row>
    <row r="147" spans="1:10" ht="15" customHeight="1" x14ac:dyDescent="0.25">
      <c r="A147" s="187"/>
      <c r="B147" s="188">
        <v>8</v>
      </c>
      <c r="C147" s="188">
        <v>201710</v>
      </c>
      <c r="D147" s="187">
        <v>201709</v>
      </c>
      <c r="E147" t="s">
        <v>1506</v>
      </c>
      <c r="F147" s="194" t="s">
        <v>1787</v>
      </c>
      <c r="G147" s="194" t="s">
        <v>1272</v>
      </c>
      <c r="H147" s="187">
        <v>121</v>
      </c>
      <c r="I147" s="187">
        <v>25</v>
      </c>
      <c r="J147" s="188"/>
    </row>
    <row r="148" spans="1:10" ht="15" customHeight="1" x14ac:dyDescent="0.25">
      <c r="A148" s="187"/>
      <c r="B148" s="188">
        <v>8</v>
      </c>
      <c r="C148" s="188">
        <v>201710</v>
      </c>
      <c r="D148" s="187">
        <v>201709</v>
      </c>
      <c r="E148" t="s">
        <v>1506</v>
      </c>
      <c r="F148" s="187">
        <v>69</v>
      </c>
      <c r="G148" s="194" t="s">
        <v>1293</v>
      </c>
      <c r="H148" s="187">
        <v>120</v>
      </c>
      <c r="I148" s="187">
        <v>11</v>
      </c>
      <c r="J148" s="188"/>
    </row>
    <row r="149" spans="1:10" ht="15" customHeight="1" x14ac:dyDescent="0.25">
      <c r="A149" s="187"/>
      <c r="B149" s="188">
        <v>8</v>
      </c>
      <c r="C149" s="188">
        <v>201710</v>
      </c>
      <c r="D149" s="187">
        <v>201709</v>
      </c>
      <c r="E149" t="s">
        <v>1506</v>
      </c>
      <c r="F149" s="187">
        <v>69</v>
      </c>
      <c r="G149" s="194" t="s">
        <v>1293</v>
      </c>
      <c r="H149" s="187">
        <v>121</v>
      </c>
      <c r="I149" s="187">
        <v>93</v>
      </c>
      <c r="J149" s="188"/>
    </row>
    <row r="150" spans="1:10" ht="15" customHeight="1" x14ac:dyDescent="0.25">
      <c r="A150" s="187"/>
      <c r="B150" s="188">
        <v>8</v>
      </c>
      <c r="C150" s="188">
        <v>201710</v>
      </c>
      <c r="D150" s="187">
        <v>201709</v>
      </c>
      <c r="E150" t="s">
        <v>1506</v>
      </c>
      <c r="F150" s="187" t="s">
        <v>1795</v>
      </c>
      <c r="G150" s="194" t="s">
        <v>1293</v>
      </c>
      <c r="H150" s="187">
        <v>126</v>
      </c>
      <c r="I150" s="187">
        <v>-4</v>
      </c>
      <c r="J150" s="188"/>
    </row>
    <row r="151" spans="1:10" ht="15" customHeight="1" x14ac:dyDescent="0.25">
      <c r="A151" s="187"/>
      <c r="B151" s="188">
        <v>8</v>
      </c>
      <c r="C151" s="188">
        <v>201710</v>
      </c>
      <c r="D151" s="187">
        <v>201709</v>
      </c>
      <c r="E151" t="s">
        <v>1506</v>
      </c>
      <c r="F151" s="194" t="s">
        <v>1773</v>
      </c>
      <c r="G151" s="194" t="s">
        <v>1279</v>
      </c>
      <c r="H151" s="187">
        <v>120</v>
      </c>
      <c r="I151" s="187">
        <v>12</v>
      </c>
      <c r="J151" s="188"/>
    </row>
    <row r="152" spans="1:10" ht="15" customHeight="1" x14ac:dyDescent="0.25">
      <c r="A152" s="187"/>
      <c r="B152" s="188">
        <v>8</v>
      </c>
      <c r="C152" s="188">
        <v>201710</v>
      </c>
      <c r="D152" s="187">
        <v>201709</v>
      </c>
      <c r="E152" t="s">
        <v>1506</v>
      </c>
      <c r="F152" s="194" t="s">
        <v>1773</v>
      </c>
      <c r="G152" s="194" t="s">
        <v>1279</v>
      </c>
      <c r="H152" s="187">
        <v>121</v>
      </c>
      <c r="I152" s="187">
        <v>32</v>
      </c>
      <c r="J152" s="188"/>
    </row>
    <row r="153" spans="1:10" ht="15" customHeight="1" x14ac:dyDescent="0.25">
      <c r="A153" s="187"/>
      <c r="B153" s="188">
        <v>8</v>
      </c>
      <c r="C153" s="188">
        <v>201710</v>
      </c>
      <c r="D153" s="187">
        <v>201709</v>
      </c>
      <c r="E153" t="s">
        <v>1506</v>
      </c>
      <c r="F153" s="194" t="s">
        <v>1772</v>
      </c>
      <c r="G153" s="194" t="s">
        <v>1279</v>
      </c>
      <c r="H153" s="187">
        <v>126</v>
      </c>
      <c r="I153" s="187">
        <v>-14</v>
      </c>
      <c r="J153" s="188"/>
    </row>
    <row r="154" spans="1:10" ht="15" customHeight="1" x14ac:dyDescent="0.25">
      <c r="A154" s="187"/>
      <c r="B154" s="188">
        <v>8</v>
      </c>
      <c r="C154" s="188">
        <v>201710</v>
      </c>
      <c r="D154" s="187">
        <v>201709</v>
      </c>
      <c r="E154" t="s">
        <v>1506</v>
      </c>
      <c r="F154" s="187" t="s">
        <v>1784</v>
      </c>
      <c r="G154" s="194" t="s">
        <v>1277</v>
      </c>
      <c r="H154" s="187">
        <v>120</v>
      </c>
      <c r="I154" s="187">
        <v>-2</v>
      </c>
      <c r="J154" s="188"/>
    </row>
    <row r="155" spans="1:10" ht="15" customHeight="1" x14ac:dyDescent="0.25">
      <c r="A155" s="187"/>
      <c r="B155" s="188">
        <v>8</v>
      </c>
      <c r="C155" s="188">
        <v>201710</v>
      </c>
      <c r="D155" s="187">
        <v>201709</v>
      </c>
      <c r="E155" t="s">
        <v>1506</v>
      </c>
      <c r="F155" s="187" t="s">
        <v>1784</v>
      </c>
      <c r="G155" s="194" t="s">
        <v>1277</v>
      </c>
      <c r="H155" s="187">
        <v>121</v>
      </c>
      <c r="I155" s="187">
        <v>-5</v>
      </c>
      <c r="J155" s="188"/>
    </row>
    <row r="156" spans="1:10" ht="15" customHeight="1" x14ac:dyDescent="0.25">
      <c r="A156" s="187"/>
      <c r="B156" s="188">
        <v>8</v>
      </c>
      <c r="C156" s="188">
        <v>201710</v>
      </c>
      <c r="D156" s="187">
        <v>201709</v>
      </c>
      <c r="E156" t="s">
        <v>1506</v>
      </c>
      <c r="F156" s="187" t="s">
        <v>1793</v>
      </c>
      <c r="G156" s="194" t="s">
        <v>1258</v>
      </c>
      <c r="H156" s="187">
        <v>120</v>
      </c>
      <c r="I156" s="187">
        <v>8</v>
      </c>
      <c r="J156" s="188"/>
    </row>
    <row r="157" spans="1:10" ht="15" customHeight="1" x14ac:dyDescent="0.25">
      <c r="A157" s="187"/>
      <c r="B157" s="188">
        <v>8</v>
      </c>
      <c r="C157" s="188">
        <v>201710</v>
      </c>
      <c r="D157" s="187">
        <v>201709</v>
      </c>
      <c r="E157" t="s">
        <v>1506</v>
      </c>
      <c r="F157" s="187" t="s">
        <v>1793</v>
      </c>
      <c r="G157" s="194" t="s">
        <v>1258</v>
      </c>
      <c r="H157" s="187">
        <v>121</v>
      </c>
      <c r="I157" s="187">
        <v>57</v>
      </c>
      <c r="J157" s="188"/>
    </row>
    <row r="158" spans="1:10" ht="15" customHeight="1" x14ac:dyDescent="0.25">
      <c r="A158" s="187"/>
      <c r="B158" s="188">
        <v>8</v>
      </c>
      <c r="C158" s="188">
        <v>201710</v>
      </c>
      <c r="D158" s="187">
        <v>201710</v>
      </c>
      <c r="E158" t="s">
        <v>1506</v>
      </c>
      <c r="F158" s="187">
        <v>19</v>
      </c>
      <c r="G158" s="194" t="s">
        <v>1297</v>
      </c>
      <c r="H158" s="187">
        <v>120</v>
      </c>
      <c r="I158" s="187">
        <v>156</v>
      </c>
      <c r="J158" s="188"/>
    </row>
    <row r="159" spans="1:10" ht="15" customHeight="1" x14ac:dyDescent="0.25">
      <c r="A159" s="187"/>
      <c r="B159" s="188">
        <v>8</v>
      </c>
      <c r="C159" s="188">
        <v>201710</v>
      </c>
      <c r="D159" s="187">
        <v>201710</v>
      </c>
      <c r="E159" t="s">
        <v>1506</v>
      </c>
      <c r="F159" s="187">
        <v>19</v>
      </c>
      <c r="G159" s="194" t="s">
        <v>1297</v>
      </c>
      <c r="H159" s="187">
        <v>121</v>
      </c>
      <c r="I159" s="187">
        <v>1221</v>
      </c>
      <c r="J159" s="188"/>
    </row>
    <row r="160" spans="1:10" ht="15" customHeight="1" x14ac:dyDescent="0.25">
      <c r="A160" s="187"/>
      <c r="B160" s="188">
        <v>8</v>
      </c>
      <c r="C160" s="188">
        <v>201710</v>
      </c>
      <c r="D160" s="187">
        <v>201710</v>
      </c>
      <c r="E160" t="s">
        <v>1506</v>
      </c>
      <c r="F160" s="187">
        <v>34</v>
      </c>
      <c r="G160" s="194" t="s">
        <v>1446</v>
      </c>
      <c r="H160" s="187">
        <v>120</v>
      </c>
      <c r="I160" s="187">
        <v>25</v>
      </c>
      <c r="J160" s="188"/>
    </row>
    <row r="161" spans="1:10" ht="15" customHeight="1" x14ac:dyDescent="0.25">
      <c r="A161" s="187"/>
      <c r="B161" s="188">
        <v>8</v>
      </c>
      <c r="C161" s="188">
        <v>201710</v>
      </c>
      <c r="D161" s="187">
        <v>201710</v>
      </c>
      <c r="E161" t="s">
        <v>1506</v>
      </c>
      <c r="F161" s="194">
        <v>34</v>
      </c>
      <c r="G161" s="194" t="s">
        <v>1446</v>
      </c>
      <c r="H161" s="187">
        <v>121</v>
      </c>
      <c r="I161" s="187">
        <v>213</v>
      </c>
      <c r="J161" s="188"/>
    </row>
    <row r="162" spans="1:10" ht="15" customHeight="1" x14ac:dyDescent="0.25">
      <c r="A162" s="187"/>
      <c r="B162" s="188">
        <v>8</v>
      </c>
      <c r="C162" s="188">
        <v>201710</v>
      </c>
      <c r="D162" s="187">
        <v>201710</v>
      </c>
      <c r="E162" t="s">
        <v>1506</v>
      </c>
      <c r="F162" s="194" t="s">
        <v>1770</v>
      </c>
      <c r="G162" s="194" t="s">
        <v>1446</v>
      </c>
      <c r="H162" s="187">
        <v>126</v>
      </c>
      <c r="I162" s="187">
        <v>158</v>
      </c>
      <c r="J162" s="188"/>
    </row>
    <row r="163" spans="1:10" ht="15" customHeight="1" x14ac:dyDescent="0.25">
      <c r="A163" s="187"/>
      <c r="B163" s="188">
        <v>8</v>
      </c>
      <c r="C163" s="188">
        <v>201710</v>
      </c>
      <c r="D163" s="187">
        <v>201710</v>
      </c>
      <c r="E163" t="s">
        <v>1506</v>
      </c>
      <c r="F163" s="194">
        <v>45</v>
      </c>
      <c r="G163" s="194" t="s">
        <v>1267</v>
      </c>
      <c r="H163" s="187">
        <v>120</v>
      </c>
      <c r="I163" s="187">
        <v>112</v>
      </c>
      <c r="J163" s="188"/>
    </row>
    <row r="164" spans="1:10" ht="15" customHeight="1" x14ac:dyDescent="0.25">
      <c r="A164" s="187"/>
      <c r="B164" s="188">
        <v>8</v>
      </c>
      <c r="C164" s="188">
        <v>201710</v>
      </c>
      <c r="D164" s="187">
        <v>201710</v>
      </c>
      <c r="E164" t="s">
        <v>1506</v>
      </c>
      <c r="F164" s="194">
        <v>45</v>
      </c>
      <c r="G164" s="194" t="s">
        <v>1267</v>
      </c>
      <c r="H164" s="187">
        <v>121</v>
      </c>
      <c r="I164" s="187">
        <v>676</v>
      </c>
      <c r="J164" s="188"/>
    </row>
    <row r="165" spans="1:10" ht="15" customHeight="1" x14ac:dyDescent="0.25">
      <c r="A165" s="187"/>
      <c r="B165" s="188">
        <v>8</v>
      </c>
      <c r="C165" s="188">
        <v>201710</v>
      </c>
      <c r="D165" s="187">
        <v>201710</v>
      </c>
      <c r="E165" t="s">
        <v>1506</v>
      </c>
      <c r="F165" s="187" t="s">
        <v>1761</v>
      </c>
      <c r="G165" s="194" t="s">
        <v>1267</v>
      </c>
      <c r="H165" s="187">
        <v>126</v>
      </c>
      <c r="I165" s="187">
        <v>197</v>
      </c>
      <c r="J165" s="188"/>
    </row>
    <row r="166" spans="1:10" ht="15" customHeight="1" x14ac:dyDescent="0.25">
      <c r="A166" s="187"/>
      <c r="B166" s="188">
        <v>8</v>
      </c>
      <c r="C166" s="188">
        <v>201710</v>
      </c>
      <c r="D166" s="187">
        <v>201710</v>
      </c>
      <c r="E166" t="s">
        <v>1506</v>
      </c>
      <c r="F166" s="187" t="s">
        <v>1787</v>
      </c>
      <c r="G166" s="194" t="s">
        <v>1272</v>
      </c>
      <c r="H166" s="187">
        <v>120</v>
      </c>
      <c r="I166" s="187">
        <v>94</v>
      </c>
      <c r="J166" s="188"/>
    </row>
    <row r="167" spans="1:10" ht="15" customHeight="1" x14ac:dyDescent="0.25">
      <c r="A167" s="187"/>
      <c r="B167" s="188">
        <v>8</v>
      </c>
      <c r="C167" s="188">
        <v>201710</v>
      </c>
      <c r="D167" s="187">
        <v>201710</v>
      </c>
      <c r="E167" t="s">
        <v>1506</v>
      </c>
      <c r="F167" s="187" t="s">
        <v>1787</v>
      </c>
      <c r="G167" s="194" t="s">
        <v>1272</v>
      </c>
      <c r="H167" s="187">
        <v>121</v>
      </c>
      <c r="I167" s="187">
        <v>861</v>
      </c>
      <c r="J167" s="188"/>
    </row>
    <row r="168" spans="1:10" ht="15" customHeight="1" x14ac:dyDescent="0.25">
      <c r="A168" s="187"/>
      <c r="B168" s="188">
        <v>8</v>
      </c>
      <c r="C168" s="188">
        <v>201710</v>
      </c>
      <c r="D168" s="187">
        <v>201710</v>
      </c>
      <c r="E168" t="s">
        <v>1506</v>
      </c>
      <c r="F168" s="194">
        <v>69</v>
      </c>
      <c r="G168" s="194" t="s">
        <v>1293</v>
      </c>
      <c r="H168" s="187">
        <v>120</v>
      </c>
      <c r="I168" s="187">
        <v>427</v>
      </c>
      <c r="J168" s="188"/>
    </row>
    <row r="169" spans="1:10" ht="15" customHeight="1" x14ac:dyDescent="0.25">
      <c r="A169" s="187"/>
      <c r="B169" s="188">
        <v>8</v>
      </c>
      <c r="C169" s="188">
        <v>201710</v>
      </c>
      <c r="D169" s="187">
        <v>201710</v>
      </c>
      <c r="E169" t="s">
        <v>1506</v>
      </c>
      <c r="F169" s="194">
        <v>69</v>
      </c>
      <c r="G169" s="194" t="s">
        <v>1293</v>
      </c>
      <c r="H169" s="187">
        <v>121</v>
      </c>
      <c r="I169" s="187">
        <v>2541</v>
      </c>
      <c r="J169" s="188"/>
    </row>
    <row r="170" spans="1:10" ht="15" customHeight="1" x14ac:dyDescent="0.25">
      <c r="A170" s="187"/>
      <c r="B170" s="188">
        <v>8</v>
      </c>
      <c r="C170" s="188">
        <v>201710</v>
      </c>
      <c r="D170" s="187">
        <v>201710</v>
      </c>
      <c r="E170" t="s">
        <v>1506</v>
      </c>
      <c r="F170" s="194" t="s">
        <v>1795</v>
      </c>
      <c r="G170" s="194" t="s">
        <v>1293</v>
      </c>
      <c r="H170" s="187">
        <v>126</v>
      </c>
      <c r="I170" s="187">
        <v>737</v>
      </c>
      <c r="J170" s="188"/>
    </row>
    <row r="171" spans="1:10" ht="15" customHeight="1" x14ac:dyDescent="0.25">
      <c r="A171" s="187"/>
      <c r="B171" s="188">
        <v>8</v>
      </c>
      <c r="C171" s="188">
        <v>201710</v>
      </c>
      <c r="D171" s="187">
        <v>201710</v>
      </c>
      <c r="E171" t="s">
        <v>1506</v>
      </c>
      <c r="F171" s="194" t="s">
        <v>1773</v>
      </c>
      <c r="G171" s="194" t="s">
        <v>1279</v>
      </c>
      <c r="H171" s="187">
        <v>120</v>
      </c>
      <c r="I171" s="187">
        <v>288</v>
      </c>
      <c r="J171" s="188"/>
    </row>
    <row r="172" spans="1:10" ht="15" customHeight="1" x14ac:dyDescent="0.25">
      <c r="A172" s="187"/>
      <c r="B172" s="188">
        <v>8</v>
      </c>
      <c r="C172" s="188">
        <v>201710</v>
      </c>
      <c r="D172" s="187">
        <v>201710</v>
      </c>
      <c r="E172" t="s">
        <v>1506</v>
      </c>
      <c r="F172" s="187" t="s">
        <v>1773</v>
      </c>
      <c r="G172" s="194" t="s">
        <v>1279</v>
      </c>
      <c r="H172" s="187">
        <v>121</v>
      </c>
      <c r="I172" s="187">
        <v>1550</v>
      </c>
      <c r="J172" s="188"/>
    </row>
    <row r="173" spans="1:10" ht="15" customHeight="1" x14ac:dyDescent="0.25">
      <c r="A173" s="187"/>
      <c r="B173" s="188">
        <v>8</v>
      </c>
      <c r="C173" s="188">
        <v>201710</v>
      </c>
      <c r="D173" s="187">
        <v>201710</v>
      </c>
      <c r="E173" t="s">
        <v>1506</v>
      </c>
      <c r="F173" s="187" t="s">
        <v>1772</v>
      </c>
      <c r="G173" s="194" t="s">
        <v>1279</v>
      </c>
      <c r="H173" s="187">
        <v>126</v>
      </c>
      <c r="I173" s="187">
        <v>439</v>
      </c>
      <c r="J173" s="188"/>
    </row>
    <row r="174" spans="1:10" ht="15" customHeight="1" x14ac:dyDescent="0.25">
      <c r="A174" s="187"/>
      <c r="B174" s="188">
        <v>8</v>
      </c>
      <c r="C174" s="188">
        <v>201710</v>
      </c>
      <c r="D174" s="187">
        <v>201710</v>
      </c>
      <c r="E174" t="s">
        <v>1506</v>
      </c>
      <c r="F174" s="187" t="s">
        <v>1784</v>
      </c>
      <c r="G174" s="194" t="s">
        <v>1277</v>
      </c>
      <c r="H174" s="187">
        <v>120</v>
      </c>
      <c r="I174" s="187">
        <v>67</v>
      </c>
      <c r="J174" s="188"/>
    </row>
    <row r="175" spans="1:10" ht="15" customHeight="1" x14ac:dyDescent="0.25">
      <c r="A175" s="187"/>
      <c r="B175" s="188">
        <v>8</v>
      </c>
      <c r="C175" s="188">
        <v>201710</v>
      </c>
      <c r="D175" s="187">
        <v>201710</v>
      </c>
      <c r="E175" t="s">
        <v>1506</v>
      </c>
      <c r="F175" s="187" t="s">
        <v>1784</v>
      </c>
      <c r="G175" s="194" t="s">
        <v>1277</v>
      </c>
      <c r="H175" s="187">
        <v>121</v>
      </c>
      <c r="I175" s="187">
        <v>438</v>
      </c>
      <c r="J175" s="188"/>
    </row>
    <row r="176" spans="1:10" ht="15" customHeight="1" x14ac:dyDescent="0.25">
      <c r="A176" s="187"/>
      <c r="B176" s="188">
        <v>8</v>
      </c>
      <c r="C176" s="188">
        <v>201710</v>
      </c>
      <c r="D176" s="187">
        <v>201710</v>
      </c>
      <c r="E176" t="s">
        <v>1506</v>
      </c>
      <c r="F176" s="187" t="s">
        <v>1793</v>
      </c>
      <c r="G176" s="194" t="s">
        <v>1258</v>
      </c>
      <c r="H176" s="187">
        <v>120</v>
      </c>
      <c r="I176" s="187">
        <v>182</v>
      </c>
      <c r="J176" s="188"/>
    </row>
    <row r="177" spans="1:10" ht="15" customHeight="1" x14ac:dyDescent="0.25">
      <c r="A177" s="187"/>
      <c r="B177" s="188">
        <v>8</v>
      </c>
      <c r="C177" s="188">
        <v>201710</v>
      </c>
      <c r="D177" s="187">
        <v>201710</v>
      </c>
      <c r="E177" t="s">
        <v>1506</v>
      </c>
      <c r="F177" s="187" t="s">
        <v>1793</v>
      </c>
      <c r="G177" s="194" t="s">
        <v>1258</v>
      </c>
      <c r="H177" s="187">
        <v>121</v>
      </c>
      <c r="I177" s="187">
        <v>2068</v>
      </c>
      <c r="J177" s="188"/>
    </row>
    <row r="178" spans="1:10" ht="15" customHeight="1" x14ac:dyDescent="0.25">
      <c r="A178" s="187"/>
      <c r="B178" s="188">
        <v>34</v>
      </c>
      <c r="C178" s="188">
        <v>201710</v>
      </c>
      <c r="D178" s="187">
        <v>201709</v>
      </c>
      <c r="E178" t="s">
        <v>1507</v>
      </c>
      <c r="F178" s="187">
        <v>33</v>
      </c>
      <c r="G178" s="194" t="s">
        <v>1446</v>
      </c>
      <c r="H178" s="187">
        <v>120</v>
      </c>
      <c r="I178" s="187">
        <v>1</v>
      </c>
      <c r="J178" s="188"/>
    </row>
    <row r="179" spans="1:10" ht="15" customHeight="1" x14ac:dyDescent="0.25">
      <c r="A179" s="187"/>
      <c r="B179" s="188">
        <v>34</v>
      </c>
      <c r="C179" s="188">
        <v>201710</v>
      </c>
      <c r="D179" s="187">
        <v>201709</v>
      </c>
      <c r="E179" t="s">
        <v>1507</v>
      </c>
      <c r="F179" s="187">
        <v>33</v>
      </c>
      <c r="G179" s="194" t="s">
        <v>1446</v>
      </c>
      <c r="H179" s="187">
        <v>121</v>
      </c>
      <c r="I179" s="187">
        <v>14</v>
      </c>
      <c r="J179" s="188"/>
    </row>
    <row r="180" spans="1:10" ht="15" customHeight="1" x14ac:dyDescent="0.25">
      <c r="A180" s="187"/>
      <c r="B180" s="188">
        <v>34</v>
      </c>
      <c r="C180" s="188">
        <v>201710</v>
      </c>
      <c r="D180" s="187">
        <v>201709</v>
      </c>
      <c r="E180" t="s">
        <v>1507</v>
      </c>
      <c r="F180" s="194" t="s">
        <v>1771</v>
      </c>
      <c r="G180" s="194" t="s">
        <v>1446</v>
      </c>
      <c r="H180" s="187">
        <v>126</v>
      </c>
      <c r="I180" s="187">
        <v>-6</v>
      </c>
      <c r="J180" s="188"/>
    </row>
    <row r="181" spans="1:10" ht="15" customHeight="1" x14ac:dyDescent="0.25">
      <c r="A181" s="187"/>
      <c r="B181" s="188">
        <v>34</v>
      </c>
      <c r="C181" s="188">
        <v>201710</v>
      </c>
      <c r="D181" s="187">
        <v>201709</v>
      </c>
      <c r="E181" t="s">
        <v>1507</v>
      </c>
      <c r="F181" s="194">
        <v>46</v>
      </c>
      <c r="G181" s="194" t="s">
        <v>1267</v>
      </c>
      <c r="H181" s="187">
        <v>120</v>
      </c>
      <c r="I181" s="187">
        <v>5</v>
      </c>
      <c r="J181" s="188"/>
    </row>
    <row r="182" spans="1:10" ht="15" customHeight="1" x14ac:dyDescent="0.25">
      <c r="A182" s="187"/>
      <c r="B182" s="188">
        <v>34</v>
      </c>
      <c r="C182" s="188">
        <v>201710</v>
      </c>
      <c r="D182" s="187">
        <v>201709</v>
      </c>
      <c r="E182" t="s">
        <v>1507</v>
      </c>
      <c r="F182" s="194">
        <v>46</v>
      </c>
      <c r="G182" s="194" t="s">
        <v>1267</v>
      </c>
      <c r="H182" s="187">
        <v>121</v>
      </c>
      <c r="I182" s="187">
        <v>19</v>
      </c>
      <c r="J182" s="188"/>
    </row>
    <row r="183" spans="1:10" ht="15" customHeight="1" x14ac:dyDescent="0.25">
      <c r="A183" s="187"/>
      <c r="B183" s="188">
        <v>34</v>
      </c>
      <c r="C183" s="188">
        <v>201710</v>
      </c>
      <c r="D183" s="187">
        <v>201709</v>
      </c>
      <c r="E183" t="s">
        <v>1507</v>
      </c>
      <c r="F183" s="194" t="s">
        <v>1764</v>
      </c>
      <c r="G183" s="194" t="s">
        <v>1267</v>
      </c>
      <c r="H183" s="187">
        <v>126</v>
      </c>
      <c r="I183" s="187">
        <v>-3</v>
      </c>
      <c r="J183" s="188"/>
    </row>
    <row r="184" spans="1:10" ht="15" customHeight="1" x14ac:dyDescent="0.25">
      <c r="A184" s="187"/>
      <c r="B184" s="188">
        <v>34</v>
      </c>
      <c r="C184" s="188">
        <v>201710</v>
      </c>
      <c r="D184" s="187">
        <v>201709</v>
      </c>
      <c r="E184" t="s">
        <v>1507</v>
      </c>
      <c r="F184" s="194" t="s">
        <v>1775</v>
      </c>
      <c r="G184" s="194" t="s">
        <v>1279</v>
      </c>
      <c r="H184" s="187">
        <v>120</v>
      </c>
      <c r="I184" s="187">
        <v>6</v>
      </c>
      <c r="J184" s="188"/>
    </row>
    <row r="185" spans="1:10" ht="15" customHeight="1" x14ac:dyDescent="0.25">
      <c r="A185" s="187"/>
      <c r="B185" s="188">
        <v>34</v>
      </c>
      <c r="C185" s="188">
        <v>201710</v>
      </c>
      <c r="D185" s="187">
        <v>201709</v>
      </c>
      <c r="E185" t="s">
        <v>1507</v>
      </c>
      <c r="F185" s="194" t="s">
        <v>1775</v>
      </c>
      <c r="G185" s="194" t="s">
        <v>1279</v>
      </c>
      <c r="H185" s="187">
        <v>121</v>
      </c>
      <c r="I185" s="187">
        <v>-5</v>
      </c>
      <c r="J185" s="188"/>
    </row>
    <row r="186" spans="1:10" ht="15" customHeight="1" x14ac:dyDescent="0.25">
      <c r="A186" s="187"/>
      <c r="B186" s="188">
        <v>34</v>
      </c>
      <c r="C186" s="188">
        <v>201710</v>
      </c>
      <c r="D186" s="187">
        <v>201709</v>
      </c>
      <c r="E186" t="s">
        <v>1507</v>
      </c>
      <c r="F186" s="194" t="s">
        <v>1774</v>
      </c>
      <c r="G186" s="194" t="s">
        <v>1279</v>
      </c>
      <c r="H186" s="187">
        <v>126</v>
      </c>
      <c r="I186" s="187">
        <v>-9</v>
      </c>
      <c r="J186" s="188"/>
    </row>
    <row r="187" spans="1:10" ht="15" customHeight="1" x14ac:dyDescent="0.25">
      <c r="A187" s="187"/>
      <c r="B187" s="188">
        <v>34</v>
      </c>
      <c r="C187" s="188">
        <v>201710</v>
      </c>
      <c r="D187" s="187">
        <v>201709</v>
      </c>
      <c r="E187" t="s">
        <v>1507</v>
      </c>
      <c r="F187" s="187" t="s">
        <v>1785</v>
      </c>
      <c r="G187" s="194" t="s">
        <v>1277</v>
      </c>
      <c r="H187" s="187">
        <v>120</v>
      </c>
      <c r="I187" s="187">
        <v>1</v>
      </c>
      <c r="J187" s="188"/>
    </row>
    <row r="188" spans="1:10" ht="15" customHeight="1" x14ac:dyDescent="0.25">
      <c r="A188" s="187"/>
      <c r="B188" s="188">
        <v>34</v>
      </c>
      <c r="C188" s="188">
        <v>201710</v>
      </c>
      <c r="D188" s="187">
        <v>201709</v>
      </c>
      <c r="E188" t="s">
        <v>1507</v>
      </c>
      <c r="F188" s="187" t="s">
        <v>1785</v>
      </c>
      <c r="G188" s="194" t="s">
        <v>1277</v>
      </c>
      <c r="H188" s="187">
        <v>121</v>
      </c>
      <c r="I188" s="187">
        <v>-12</v>
      </c>
      <c r="J188" s="188"/>
    </row>
    <row r="189" spans="1:10" ht="15" customHeight="1" x14ac:dyDescent="0.25">
      <c r="A189" s="187"/>
      <c r="B189" s="188">
        <v>34</v>
      </c>
      <c r="C189" s="188">
        <v>201710</v>
      </c>
      <c r="D189" s="187">
        <v>201709</v>
      </c>
      <c r="E189" t="s">
        <v>1507</v>
      </c>
      <c r="F189" s="187" t="s">
        <v>1767</v>
      </c>
      <c r="G189" s="194" t="s">
        <v>1298</v>
      </c>
      <c r="H189" s="187">
        <v>120</v>
      </c>
      <c r="I189" s="187">
        <v>19</v>
      </c>
      <c r="J189" s="188"/>
    </row>
    <row r="190" spans="1:10" ht="15" customHeight="1" x14ac:dyDescent="0.25">
      <c r="A190" s="187"/>
      <c r="B190" s="188">
        <v>34</v>
      </c>
      <c r="C190" s="188">
        <v>201710</v>
      </c>
      <c r="D190" s="187">
        <v>201709</v>
      </c>
      <c r="E190" t="s">
        <v>1507</v>
      </c>
      <c r="F190" s="194" t="s">
        <v>1767</v>
      </c>
      <c r="G190" s="194" t="s">
        <v>1298</v>
      </c>
      <c r="H190" s="187">
        <v>121</v>
      </c>
      <c r="I190" s="187">
        <v>82</v>
      </c>
      <c r="J190" s="188"/>
    </row>
    <row r="191" spans="1:10" ht="15" customHeight="1" x14ac:dyDescent="0.25">
      <c r="A191" s="187"/>
      <c r="B191" s="188">
        <v>34</v>
      </c>
      <c r="C191" s="188">
        <v>201710</v>
      </c>
      <c r="D191" s="187">
        <v>201709</v>
      </c>
      <c r="E191" t="s">
        <v>1507</v>
      </c>
      <c r="F191" s="194" t="s">
        <v>1766</v>
      </c>
      <c r="G191" s="194" t="s">
        <v>1298</v>
      </c>
      <c r="H191" s="187">
        <v>126</v>
      </c>
      <c r="I191" s="187">
        <v>-13</v>
      </c>
      <c r="J191" s="188"/>
    </row>
    <row r="192" spans="1:10" ht="15" customHeight="1" x14ac:dyDescent="0.25">
      <c r="A192" s="187"/>
      <c r="B192" s="188">
        <v>34</v>
      </c>
      <c r="C192" s="188">
        <v>201710</v>
      </c>
      <c r="D192" s="187">
        <v>201709</v>
      </c>
      <c r="E192" t="s">
        <v>1507</v>
      </c>
      <c r="F192" s="194" t="s">
        <v>1781</v>
      </c>
      <c r="G192" s="194" t="s">
        <v>1408</v>
      </c>
      <c r="H192" s="187">
        <v>120</v>
      </c>
      <c r="I192" s="187">
        <v>1</v>
      </c>
      <c r="J192" s="188"/>
    </row>
    <row r="193" spans="1:10" ht="15" customHeight="1" x14ac:dyDescent="0.25">
      <c r="A193" s="187"/>
      <c r="B193" s="188">
        <v>34</v>
      </c>
      <c r="C193" s="188">
        <v>201710</v>
      </c>
      <c r="D193" s="187">
        <v>201709</v>
      </c>
      <c r="E193" t="s">
        <v>1507</v>
      </c>
      <c r="F193" s="187" t="s">
        <v>1781</v>
      </c>
      <c r="G193" s="194" t="s">
        <v>1408</v>
      </c>
      <c r="H193" s="187">
        <v>121</v>
      </c>
      <c r="I193" s="187">
        <v>26</v>
      </c>
      <c r="J193" s="188"/>
    </row>
    <row r="194" spans="1:10" ht="15" customHeight="1" x14ac:dyDescent="0.25">
      <c r="A194" s="187"/>
      <c r="B194" s="188">
        <v>34</v>
      </c>
      <c r="C194" s="188">
        <v>201710</v>
      </c>
      <c r="D194" s="187">
        <v>201709</v>
      </c>
      <c r="E194" t="s">
        <v>1507</v>
      </c>
      <c r="F194" s="187" t="s">
        <v>1780</v>
      </c>
      <c r="G194" s="194" t="s">
        <v>1408</v>
      </c>
      <c r="H194" s="187">
        <v>126</v>
      </c>
      <c r="I194" s="187">
        <v>1</v>
      </c>
      <c r="J194" s="188"/>
    </row>
    <row r="195" spans="1:10" ht="15" customHeight="1" x14ac:dyDescent="0.25">
      <c r="A195" s="187"/>
      <c r="B195" s="188">
        <v>34</v>
      </c>
      <c r="C195" s="188">
        <v>201710</v>
      </c>
      <c r="D195" s="187">
        <v>201710</v>
      </c>
      <c r="E195" t="s">
        <v>1507</v>
      </c>
      <c r="F195" s="187">
        <v>33</v>
      </c>
      <c r="G195" s="194" t="s">
        <v>1446</v>
      </c>
      <c r="H195" s="187">
        <v>120</v>
      </c>
      <c r="I195" s="187">
        <v>27</v>
      </c>
      <c r="J195" s="188"/>
    </row>
    <row r="196" spans="1:10" ht="15" customHeight="1" x14ac:dyDescent="0.25">
      <c r="A196" s="187"/>
      <c r="B196" s="188">
        <v>34</v>
      </c>
      <c r="C196" s="188">
        <v>201710</v>
      </c>
      <c r="D196" s="187">
        <v>201710</v>
      </c>
      <c r="E196" t="s">
        <v>1507</v>
      </c>
      <c r="F196" s="187">
        <v>33</v>
      </c>
      <c r="G196" s="194" t="s">
        <v>1446</v>
      </c>
      <c r="H196" s="187">
        <v>121</v>
      </c>
      <c r="I196" s="187">
        <v>234</v>
      </c>
      <c r="J196" s="188"/>
    </row>
    <row r="197" spans="1:10" ht="15" customHeight="1" x14ac:dyDescent="0.25">
      <c r="A197" s="187"/>
      <c r="B197" s="188">
        <v>34</v>
      </c>
      <c r="C197" s="188">
        <v>201710</v>
      </c>
      <c r="D197" s="187">
        <v>201710</v>
      </c>
      <c r="E197" t="s">
        <v>1507</v>
      </c>
      <c r="F197" s="187" t="s">
        <v>1771</v>
      </c>
      <c r="G197" s="194" t="s">
        <v>1446</v>
      </c>
      <c r="H197" s="187">
        <v>126</v>
      </c>
      <c r="I197" s="187">
        <v>172</v>
      </c>
      <c r="J197" s="188"/>
    </row>
    <row r="198" spans="1:10" ht="15" customHeight="1" x14ac:dyDescent="0.25">
      <c r="A198" s="187"/>
      <c r="B198" s="188">
        <v>34</v>
      </c>
      <c r="C198" s="188">
        <v>201710</v>
      </c>
      <c r="D198" s="187">
        <v>201710</v>
      </c>
      <c r="E198" t="s">
        <v>1507</v>
      </c>
      <c r="F198" s="187">
        <v>46</v>
      </c>
      <c r="G198" s="194" t="s">
        <v>1267</v>
      </c>
      <c r="H198" s="187">
        <v>120</v>
      </c>
      <c r="I198" s="187">
        <v>127</v>
      </c>
      <c r="J198" s="188"/>
    </row>
    <row r="199" spans="1:10" ht="15" customHeight="1" x14ac:dyDescent="0.25">
      <c r="A199" s="187"/>
      <c r="B199" s="188">
        <v>34</v>
      </c>
      <c r="C199" s="188">
        <v>201710</v>
      </c>
      <c r="D199" s="187">
        <v>201710</v>
      </c>
      <c r="E199" t="s">
        <v>1507</v>
      </c>
      <c r="F199" s="187">
        <v>46</v>
      </c>
      <c r="G199" s="194" t="s">
        <v>1267</v>
      </c>
      <c r="H199" s="187">
        <v>121</v>
      </c>
      <c r="I199" s="187">
        <v>910</v>
      </c>
      <c r="J199" s="188"/>
    </row>
    <row r="200" spans="1:10" ht="15" customHeight="1" x14ac:dyDescent="0.25">
      <c r="A200" s="187"/>
      <c r="B200" s="188">
        <v>34</v>
      </c>
      <c r="C200" s="188">
        <v>201710</v>
      </c>
      <c r="D200" s="187">
        <v>201710</v>
      </c>
      <c r="E200" t="s">
        <v>1507</v>
      </c>
      <c r="F200" s="187" t="s">
        <v>1764</v>
      </c>
      <c r="G200" s="194" t="s">
        <v>1267</v>
      </c>
      <c r="H200" s="187">
        <v>126</v>
      </c>
      <c r="I200" s="187">
        <v>258</v>
      </c>
      <c r="J200" s="188"/>
    </row>
    <row r="201" spans="1:10" ht="15" customHeight="1" x14ac:dyDescent="0.25">
      <c r="A201" s="187"/>
      <c r="B201" s="188">
        <v>34</v>
      </c>
      <c r="C201" s="188">
        <v>201710</v>
      </c>
      <c r="D201" s="187">
        <v>201710</v>
      </c>
      <c r="E201" t="s">
        <v>1507</v>
      </c>
      <c r="F201" s="187" t="s">
        <v>1775</v>
      </c>
      <c r="G201" s="194" t="s">
        <v>1279</v>
      </c>
      <c r="H201" s="187">
        <v>120</v>
      </c>
      <c r="I201" s="187">
        <v>126</v>
      </c>
      <c r="J201" s="188"/>
    </row>
    <row r="202" spans="1:10" ht="15" customHeight="1" x14ac:dyDescent="0.25">
      <c r="A202" s="187"/>
      <c r="B202" s="188">
        <v>34</v>
      </c>
      <c r="C202" s="188">
        <v>201710</v>
      </c>
      <c r="D202" s="187">
        <v>201710</v>
      </c>
      <c r="E202" t="s">
        <v>1507</v>
      </c>
      <c r="F202" s="194" t="s">
        <v>1775</v>
      </c>
      <c r="G202" s="194" t="s">
        <v>1279</v>
      </c>
      <c r="H202" s="187">
        <v>121</v>
      </c>
      <c r="I202" s="187">
        <v>1066</v>
      </c>
      <c r="J202" s="188"/>
    </row>
    <row r="203" spans="1:10" ht="15" customHeight="1" x14ac:dyDescent="0.25">
      <c r="A203" s="187"/>
      <c r="B203" s="188">
        <v>34</v>
      </c>
      <c r="C203" s="188">
        <v>201710</v>
      </c>
      <c r="D203" s="187">
        <v>201710</v>
      </c>
      <c r="E203" t="s">
        <v>1507</v>
      </c>
      <c r="F203" s="194" t="s">
        <v>1774</v>
      </c>
      <c r="G203" s="194" t="s">
        <v>1279</v>
      </c>
      <c r="H203" s="187">
        <v>126</v>
      </c>
      <c r="I203" s="187">
        <v>274</v>
      </c>
      <c r="J203" s="188"/>
    </row>
    <row r="204" spans="1:10" ht="15" customHeight="1" x14ac:dyDescent="0.25">
      <c r="A204" s="187"/>
      <c r="B204" s="188">
        <v>34</v>
      </c>
      <c r="C204" s="188">
        <v>201710</v>
      </c>
      <c r="D204" s="187">
        <v>201710</v>
      </c>
      <c r="E204" t="s">
        <v>1507</v>
      </c>
      <c r="F204" s="194" t="s">
        <v>1785</v>
      </c>
      <c r="G204" s="194" t="s">
        <v>1277</v>
      </c>
      <c r="H204" s="187">
        <v>120</v>
      </c>
      <c r="I204" s="187">
        <v>60</v>
      </c>
      <c r="J204" s="188"/>
    </row>
    <row r="205" spans="1:10" ht="15" customHeight="1" x14ac:dyDescent="0.25">
      <c r="A205" s="187"/>
      <c r="B205" s="188">
        <v>34</v>
      </c>
      <c r="C205" s="188">
        <v>201710</v>
      </c>
      <c r="D205" s="187">
        <v>201710</v>
      </c>
      <c r="E205" t="s">
        <v>1507</v>
      </c>
      <c r="F205" s="194" t="s">
        <v>1785</v>
      </c>
      <c r="G205" s="194" t="s">
        <v>1277</v>
      </c>
      <c r="H205" s="187">
        <v>121</v>
      </c>
      <c r="I205" s="187">
        <v>510</v>
      </c>
      <c r="J205" s="188"/>
    </row>
    <row r="206" spans="1:10" ht="15" customHeight="1" x14ac:dyDescent="0.25">
      <c r="A206" s="187"/>
      <c r="B206" s="188">
        <v>34</v>
      </c>
      <c r="C206" s="188">
        <v>201710</v>
      </c>
      <c r="D206" s="187">
        <v>201710</v>
      </c>
      <c r="E206" t="s">
        <v>1507</v>
      </c>
      <c r="F206" s="194" t="s">
        <v>1767</v>
      </c>
      <c r="G206" s="194" t="s">
        <v>1298</v>
      </c>
      <c r="H206" s="187">
        <v>120</v>
      </c>
      <c r="I206" s="187">
        <v>393</v>
      </c>
      <c r="J206" s="188"/>
    </row>
    <row r="207" spans="1:10" ht="15" customHeight="1" x14ac:dyDescent="0.25">
      <c r="A207" s="187"/>
      <c r="B207" s="188">
        <v>34</v>
      </c>
      <c r="C207" s="188">
        <v>201710</v>
      </c>
      <c r="D207" s="187">
        <v>201710</v>
      </c>
      <c r="E207" t="s">
        <v>1507</v>
      </c>
      <c r="F207" s="194" t="s">
        <v>1767</v>
      </c>
      <c r="G207" s="194" t="s">
        <v>1298</v>
      </c>
      <c r="H207" s="187">
        <v>121</v>
      </c>
      <c r="I207" s="187">
        <v>2653</v>
      </c>
      <c r="J207" s="188"/>
    </row>
    <row r="208" spans="1:10" ht="15" customHeight="1" x14ac:dyDescent="0.25">
      <c r="A208" s="187"/>
      <c r="B208" s="188">
        <v>34</v>
      </c>
      <c r="C208" s="188">
        <v>201710</v>
      </c>
      <c r="D208" s="187">
        <v>201710</v>
      </c>
      <c r="E208" t="s">
        <v>1507</v>
      </c>
      <c r="F208" s="194" t="s">
        <v>1766</v>
      </c>
      <c r="G208" s="194" t="s">
        <v>1298</v>
      </c>
      <c r="H208" s="187">
        <v>126</v>
      </c>
      <c r="I208" s="187">
        <v>621</v>
      </c>
      <c r="J208" s="188"/>
    </row>
    <row r="209" spans="1:10" ht="15" customHeight="1" x14ac:dyDescent="0.25">
      <c r="A209" s="187"/>
      <c r="B209" s="188">
        <v>34</v>
      </c>
      <c r="C209" s="188">
        <v>201710</v>
      </c>
      <c r="D209" s="187">
        <v>201710</v>
      </c>
      <c r="E209" t="s">
        <v>1507</v>
      </c>
      <c r="F209" s="187" t="s">
        <v>1781</v>
      </c>
      <c r="G209" s="194" t="s">
        <v>1408</v>
      </c>
      <c r="H209" s="187">
        <v>120</v>
      </c>
      <c r="I209" s="187">
        <v>56</v>
      </c>
      <c r="J209" s="188"/>
    </row>
    <row r="210" spans="1:10" ht="15" customHeight="1" x14ac:dyDescent="0.25">
      <c r="A210" s="187"/>
      <c r="B210" s="188">
        <v>34</v>
      </c>
      <c r="C210" s="188">
        <v>201710</v>
      </c>
      <c r="D210" s="187">
        <v>201710</v>
      </c>
      <c r="E210" t="s">
        <v>1507</v>
      </c>
      <c r="F210" s="187" t="s">
        <v>1781</v>
      </c>
      <c r="G210" s="194" t="s">
        <v>1408</v>
      </c>
      <c r="H210" s="187">
        <v>121</v>
      </c>
      <c r="I210" s="187">
        <v>687</v>
      </c>
      <c r="J210" s="188"/>
    </row>
    <row r="211" spans="1:10" ht="15" customHeight="1" x14ac:dyDescent="0.25">
      <c r="A211" s="187"/>
      <c r="B211" s="188">
        <v>34</v>
      </c>
      <c r="C211" s="188">
        <v>201710</v>
      </c>
      <c r="D211" s="187">
        <v>201710</v>
      </c>
      <c r="E211" t="s">
        <v>1507</v>
      </c>
      <c r="F211" s="187" t="s">
        <v>1780</v>
      </c>
      <c r="G211" s="194" t="s">
        <v>1408</v>
      </c>
      <c r="H211" s="187">
        <v>126</v>
      </c>
      <c r="I211" s="187">
        <v>135</v>
      </c>
      <c r="J211" s="188"/>
    </row>
    <row r="212" spans="1:10" ht="15" customHeight="1" x14ac:dyDescent="0.25">
      <c r="A212" s="187"/>
      <c r="B212" s="188">
        <v>36</v>
      </c>
      <c r="C212" s="188">
        <v>201710</v>
      </c>
      <c r="D212" s="187">
        <v>201709</v>
      </c>
      <c r="E212" t="s">
        <v>1508</v>
      </c>
      <c r="F212" s="194" t="s">
        <v>1797</v>
      </c>
      <c r="G212" s="194" t="s">
        <v>1293</v>
      </c>
      <c r="H212" s="187">
        <v>120</v>
      </c>
      <c r="I212" s="187">
        <v>1</v>
      </c>
      <c r="J212" s="188"/>
    </row>
    <row r="213" spans="1:10" ht="15" customHeight="1" x14ac:dyDescent="0.25">
      <c r="A213" s="187"/>
      <c r="B213" s="188">
        <v>36</v>
      </c>
      <c r="C213" s="188">
        <v>201710</v>
      </c>
      <c r="D213" s="187">
        <v>201709</v>
      </c>
      <c r="E213" t="s">
        <v>1508</v>
      </c>
      <c r="F213" s="194" t="s">
        <v>1797</v>
      </c>
      <c r="G213" s="194" t="s">
        <v>1293</v>
      </c>
      <c r="H213" s="187">
        <v>121</v>
      </c>
      <c r="I213" s="187">
        <v>20</v>
      </c>
      <c r="J213" s="188"/>
    </row>
    <row r="214" spans="1:10" ht="15" customHeight="1" x14ac:dyDescent="0.25">
      <c r="A214" s="187"/>
      <c r="B214" s="188">
        <v>36</v>
      </c>
      <c r="C214" s="188">
        <v>201710</v>
      </c>
      <c r="D214" s="187">
        <v>201709</v>
      </c>
      <c r="E214" t="s">
        <v>1508</v>
      </c>
      <c r="F214" s="194" t="s">
        <v>1779</v>
      </c>
      <c r="G214" s="194" t="s">
        <v>1408</v>
      </c>
      <c r="H214" s="187">
        <v>121</v>
      </c>
      <c r="I214" s="187">
        <v>29</v>
      </c>
      <c r="J214" s="188"/>
    </row>
    <row r="215" spans="1:10" ht="15" customHeight="1" x14ac:dyDescent="0.25">
      <c r="A215" s="187"/>
      <c r="B215" s="188">
        <v>36</v>
      </c>
      <c r="C215" s="188">
        <v>201710</v>
      </c>
      <c r="D215" s="187">
        <v>201709</v>
      </c>
      <c r="E215" t="s">
        <v>1508</v>
      </c>
      <c r="F215" s="194" t="s">
        <v>1778</v>
      </c>
      <c r="G215" s="194" t="s">
        <v>1408</v>
      </c>
      <c r="H215" s="187">
        <v>126</v>
      </c>
      <c r="I215" s="187">
        <v>-1</v>
      </c>
      <c r="J215" s="188"/>
    </row>
    <row r="216" spans="1:10" ht="15" customHeight="1" x14ac:dyDescent="0.25">
      <c r="A216" s="187"/>
      <c r="B216" s="188">
        <v>36</v>
      </c>
      <c r="C216" s="188">
        <v>201710</v>
      </c>
      <c r="D216" s="187">
        <v>201709</v>
      </c>
      <c r="E216" t="s">
        <v>1508</v>
      </c>
      <c r="F216" s="187" t="s">
        <v>1791</v>
      </c>
      <c r="G216" s="194" t="s">
        <v>1296</v>
      </c>
      <c r="H216" s="187">
        <v>120</v>
      </c>
      <c r="I216" s="187">
        <v>-1</v>
      </c>
      <c r="J216" s="188"/>
    </row>
    <row r="217" spans="1:10" ht="15" customHeight="1" x14ac:dyDescent="0.25">
      <c r="A217" s="187"/>
      <c r="B217" s="188">
        <v>36</v>
      </c>
      <c r="C217" s="188">
        <v>201710</v>
      </c>
      <c r="D217" s="187">
        <v>201709</v>
      </c>
      <c r="E217" t="s">
        <v>1508</v>
      </c>
      <c r="F217" s="187" t="s">
        <v>1791</v>
      </c>
      <c r="G217" s="194" t="s">
        <v>1296</v>
      </c>
      <c r="H217" s="187">
        <v>121</v>
      </c>
      <c r="I217" s="187">
        <v>25</v>
      </c>
      <c r="J217" s="188"/>
    </row>
    <row r="218" spans="1:10" ht="15" customHeight="1" x14ac:dyDescent="0.25">
      <c r="A218" s="187"/>
      <c r="B218" s="188">
        <v>36</v>
      </c>
      <c r="C218" s="188">
        <v>201710</v>
      </c>
      <c r="D218" s="187">
        <v>201710</v>
      </c>
      <c r="E218" t="s">
        <v>1508</v>
      </c>
      <c r="F218" s="187" t="s">
        <v>1797</v>
      </c>
      <c r="G218" s="194" t="s">
        <v>1293</v>
      </c>
      <c r="H218" s="187">
        <v>120</v>
      </c>
      <c r="I218" s="187">
        <v>173</v>
      </c>
      <c r="J218" s="188"/>
    </row>
    <row r="219" spans="1:10" ht="15" customHeight="1" x14ac:dyDescent="0.25">
      <c r="A219" s="187"/>
      <c r="B219" s="188">
        <v>36</v>
      </c>
      <c r="C219" s="188">
        <v>201710</v>
      </c>
      <c r="D219" s="187">
        <v>201710</v>
      </c>
      <c r="E219" t="s">
        <v>1508</v>
      </c>
      <c r="F219" s="187" t="s">
        <v>1797</v>
      </c>
      <c r="G219" s="194" t="s">
        <v>1293</v>
      </c>
      <c r="H219" s="187">
        <v>121</v>
      </c>
      <c r="I219" s="187">
        <v>1540</v>
      </c>
      <c r="J219" s="188"/>
    </row>
    <row r="220" spans="1:10" ht="15" customHeight="1" x14ac:dyDescent="0.25">
      <c r="A220" s="187"/>
      <c r="B220" s="188">
        <v>36</v>
      </c>
      <c r="C220" s="188">
        <v>201710</v>
      </c>
      <c r="D220" s="187">
        <v>201710</v>
      </c>
      <c r="E220" t="s">
        <v>1508</v>
      </c>
      <c r="F220" s="187" t="s">
        <v>1779</v>
      </c>
      <c r="G220" s="194" t="s">
        <v>1408</v>
      </c>
      <c r="H220" s="187">
        <v>120</v>
      </c>
      <c r="I220" s="187">
        <v>43</v>
      </c>
      <c r="J220" s="188"/>
    </row>
    <row r="221" spans="1:10" ht="15" customHeight="1" x14ac:dyDescent="0.25">
      <c r="A221" s="187"/>
      <c r="B221" s="188">
        <v>36</v>
      </c>
      <c r="C221" s="188">
        <v>201710</v>
      </c>
      <c r="D221" s="187">
        <v>201710</v>
      </c>
      <c r="E221" t="s">
        <v>1508</v>
      </c>
      <c r="F221" s="187" t="s">
        <v>1779</v>
      </c>
      <c r="G221" s="194" t="s">
        <v>1408</v>
      </c>
      <c r="H221" s="187">
        <v>121</v>
      </c>
      <c r="I221" s="187">
        <v>597</v>
      </c>
      <c r="J221" s="188"/>
    </row>
    <row r="222" spans="1:10" ht="15" customHeight="1" x14ac:dyDescent="0.25">
      <c r="A222" s="187"/>
      <c r="B222" s="188">
        <v>36</v>
      </c>
      <c r="C222" s="188">
        <v>201710</v>
      </c>
      <c r="D222" s="187">
        <v>201710</v>
      </c>
      <c r="E222" t="s">
        <v>1508</v>
      </c>
      <c r="F222" s="187" t="s">
        <v>1778</v>
      </c>
      <c r="G222" s="194" t="s">
        <v>1408</v>
      </c>
      <c r="H222" s="187">
        <v>126</v>
      </c>
      <c r="I222" s="187">
        <v>46</v>
      </c>
      <c r="J222" s="188"/>
    </row>
    <row r="223" spans="1:10" ht="15" customHeight="1" x14ac:dyDescent="0.25">
      <c r="A223" s="187"/>
      <c r="B223" s="188">
        <v>36</v>
      </c>
      <c r="C223" s="188">
        <v>201710</v>
      </c>
      <c r="D223" s="187">
        <v>201710</v>
      </c>
      <c r="E223" t="s">
        <v>1508</v>
      </c>
      <c r="F223" s="187" t="s">
        <v>1791</v>
      </c>
      <c r="G223" s="194" t="s">
        <v>1296</v>
      </c>
      <c r="H223" s="187">
        <v>120</v>
      </c>
      <c r="I223" s="187">
        <v>251</v>
      </c>
      <c r="J223" s="188"/>
    </row>
    <row r="224" spans="1:10" ht="15" customHeight="1" x14ac:dyDescent="0.25">
      <c r="A224" s="187"/>
      <c r="B224" s="188">
        <v>36</v>
      </c>
      <c r="C224" s="188">
        <v>201710</v>
      </c>
      <c r="D224" s="187">
        <v>201710</v>
      </c>
      <c r="E224" t="s">
        <v>1508</v>
      </c>
      <c r="F224" s="187" t="s">
        <v>1791</v>
      </c>
      <c r="G224" s="194" t="s">
        <v>1296</v>
      </c>
      <c r="H224" s="187">
        <v>121</v>
      </c>
      <c r="I224" s="187">
        <v>2150</v>
      </c>
      <c r="J224" s="188"/>
    </row>
    <row r="225" spans="1:10" ht="15" customHeight="1" x14ac:dyDescent="0.25">
      <c r="A225" s="187"/>
      <c r="B225" s="188">
        <v>4</v>
      </c>
      <c r="C225" s="188">
        <v>201711</v>
      </c>
      <c r="D225" s="187">
        <v>201709</v>
      </c>
      <c r="E225" s="187" t="s">
        <v>1504</v>
      </c>
      <c r="F225" s="187">
        <v>47</v>
      </c>
      <c r="G225" s="194" t="s">
        <v>1267</v>
      </c>
      <c r="H225" s="187">
        <v>120</v>
      </c>
      <c r="I225" s="187">
        <v>12</v>
      </c>
      <c r="J225" s="188"/>
    </row>
    <row r="226" spans="1:10" ht="15" customHeight="1" x14ac:dyDescent="0.25">
      <c r="A226" s="187"/>
      <c r="B226" s="188">
        <v>4</v>
      </c>
      <c r="C226" s="188">
        <v>201711</v>
      </c>
      <c r="D226" s="187">
        <v>201709</v>
      </c>
      <c r="E226" s="187" t="s">
        <v>1504</v>
      </c>
      <c r="F226" s="194">
        <v>47</v>
      </c>
      <c r="G226" s="194" t="s">
        <v>1267</v>
      </c>
      <c r="H226" s="187">
        <v>121</v>
      </c>
      <c r="I226" s="187">
        <v>71</v>
      </c>
      <c r="J226" s="188"/>
    </row>
    <row r="227" spans="1:10" ht="15" customHeight="1" x14ac:dyDescent="0.25">
      <c r="A227" s="187"/>
      <c r="B227" s="188">
        <v>4</v>
      </c>
      <c r="C227" s="188">
        <v>201711</v>
      </c>
      <c r="D227" s="187">
        <v>201709</v>
      </c>
      <c r="E227" s="187" t="s">
        <v>1504</v>
      </c>
      <c r="F227" s="194" t="s">
        <v>1765</v>
      </c>
      <c r="G227" s="194" t="s">
        <v>1267</v>
      </c>
      <c r="H227" s="187">
        <v>126</v>
      </c>
      <c r="I227" s="187">
        <v>1</v>
      </c>
      <c r="J227" s="188"/>
    </row>
    <row r="228" spans="1:10" ht="15" customHeight="1" x14ac:dyDescent="0.25">
      <c r="A228" s="187"/>
      <c r="B228" s="188">
        <v>4</v>
      </c>
      <c r="C228" s="188">
        <v>201711</v>
      </c>
      <c r="D228" s="187">
        <v>201709</v>
      </c>
      <c r="E228" s="187" t="s">
        <v>1504</v>
      </c>
      <c r="F228" s="194" t="s">
        <v>1788</v>
      </c>
      <c r="G228" s="194" t="s">
        <v>1272</v>
      </c>
      <c r="H228" s="187">
        <v>120</v>
      </c>
      <c r="I228" s="187">
        <v>7</v>
      </c>
      <c r="J228" s="188"/>
    </row>
    <row r="229" spans="1:10" ht="15" customHeight="1" x14ac:dyDescent="0.25">
      <c r="A229" s="187"/>
      <c r="B229" s="188">
        <v>4</v>
      </c>
      <c r="C229" s="188">
        <v>201711</v>
      </c>
      <c r="D229" s="187">
        <v>201709</v>
      </c>
      <c r="E229" s="187" t="s">
        <v>1504</v>
      </c>
      <c r="F229" s="194" t="s">
        <v>1788</v>
      </c>
      <c r="G229" s="194" t="s">
        <v>1272</v>
      </c>
      <c r="H229" s="187">
        <v>121</v>
      </c>
      <c r="I229" s="187">
        <v>26</v>
      </c>
      <c r="J229" s="188"/>
    </row>
    <row r="230" spans="1:10" ht="15" customHeight="1" x14ac:dyDescent="0.25">
      <c r="A230" s="187"/>
      <c r="B230" s="188">
        <v>4</v>
      </c>
      <c r="C230" s="188">
        <v>201711</v>
      </c>
      <c r="D230" s="187">
        <v>201709</v>
      </c>
      <c r="E230" s="187" t="s">
        <v>1504</v>
      </c>
      <c r="F230" s="187">
        <v>86</v>
      </c>
      <c r="G230" s="194" t="s">
        <v>1286</v>
      </c>
      <c r="H230" s="187">
        <v>120</v>
      </c>
      <c r="I230" s="187">
        <v>-1</v>
      </c>
      <c r="J230" s="188"/>
    </row>
    <row r="231" spans="1:10" ht="15" customHeight="1" x14ac:dyDescent="0.25">
      <c r="A231" s="187"/>
      <c r="B231" s="188">
        <v>4</v>
      </c>
      <c r="C231" s="188">
        <v>201711</v>
      </c>
      <c r="D231" s="187">
        <v>201709</v>
      </c>
      <c r="E231" s="187" t="s">
        <v>1504</v>
      </c>
      <c r="F231" s="187">
        <v>86</v>
      </c>
      <c r="G231" s="194" t="s">
        <v>1286</v>
      </c>
      <c r="H231" s="187">
        <v>121</v>
      </c>
      <c r="I231" s="187">
        <v>87</v>
      </c>
      <c r="J231" s="188"/>
    </row>
    <row r="232" spans="1:10" ht="15" customHeight="1" x14ac:dyDescent="0.25">
      <c r="A232" s="187"/>
      <c r="B232" s="188">
        <v>4</v>
      </c>
      <c r="C232" s="188">
        <v>201711</v>
      </c>
      <c r="D232" s="187">
        <v>201709</v>
      </c>
      <c r="E232" s="187" t="s">
        <v>1504</v>
      </c>
      <c r="F232" s="187" t="s">
        <v>1769</v>
      </c>
      <c r="G232" s="194" t="s">
        <v>1298</v>
      </c>
      <c r="H232" s="187">
        <v>120</v>
      </c>
      <c r="I232" s="187">
        <v>28</v>
      </c>
      <c r="J232" s="188"/>
    </row>
    <row r="233" spans="1:10" ht="15" customHeight="1" x14ac:dyDescent="0.25">
      <c r="A233" s="187"/>
      <c r="B233" s="188">
        <v>4</v>
      </c>
      <c r="C233" s="188">
        <v>201711</v>
      </c>
      <c r="D233" s="187">
        <v>201709</v>
      </c>
      <c r="E233" s="187" t="s">
        <v>1504</v>
      </c>
      <c r="F233" s="187" t="s">
        <v>1769</v>
      </c>
      <c r="G233" s="194" t="s">
        <v>1298</v>
      </c>
      <c r="H233" s="187">
        <v>121</v>
      </c>
      <c r="I233" s="187">
        <v>106</v>
      </c>
      <c r="J233" s="188"/>
    </row>
    <row r="234" spans="1:10" ht="15" customHeight="1" x14ac:dyDescent="0.25">
      <c r="A234" s="187"/>
      <c r="B234" s="188">
        <v>4</v>
      </c>
      <c r="C234" s="188">
        <v>201711</v>
      </c>
      <c r="D234" s="187">
        <v>201709</v>
      </c>
      <c r="E234" s="187" t="s">
        <v>1504</v>
      </c>
      <c r="F234" s="187" t="s">
        <v>1768</v>
      </c>
      <c r="G234" s="194" t="s">
        <v>1298</v>
      </c>
      <c r="H234" s="187">
        <v>126</v>
      </c>
      <c r="I234" s="187">
        <v>10</v>
      </c>
      <c r="J234" s="188"/>
    </row>
    <row r="235" spans="1:10" ht="15" customHeight="1" x14ac:dyDescent="0.25">
      <c r="A235" s="187"/>
      <c r="B235" s="188">
        <v>4</v>
      </c>
      <c r="C235" s="188">
        <v>201711</v>
      </c>
      <c r="D235" s="187">
        <v>201709</v>
      </c>
      <c r="E235" s="187" t="s">
        <v>1504</v>
      </c>
      <c r="F235" s="187" t="s">
        <v>1789</v>
      </c>
      <c r="G235" s="194" t="s">
        <v>1274</v>
      </c>
      <c r="H235" s="187">
        <v>120</v>
      </c>
      <c r="I235" s="187">
        <v>9</v>
      </c>
      <c r="J235" s="188"/>
    </row>
    <row r="236" spans="1:10" ht="15" customHeight="1" x14ac:dyDescent="0.25">
      <c r="A236" s="187"/>
      <c r="B236" s="188">
        <v>4</v>
      </c>
      <c r="C236" s="188">
        <v>201711</v>
      </c>
      <c r="D236" s="187">
        <v>201709</v>
      </c>
      <c r="E236" s="187" t="s">
        <v>1504</v>
      </c>
      <c r="F236" s="187" t="s">
        <v>1789</v>
      </c>
      <c r="G236" s="194" t="s">
        <v>1274</v>
      </c>
      <c r="H236" s="187">
        <v>121</v>
      </c>
      <c r="I236" s="187">
        <v>69</v>
      </c>
      <c r="J236" s="188"/>
    </row>
    <row r="237" spans="1:10" ht="15" customHeight="1" x14ac:dyDescent="0.25">
      <c r="A237" s="187"/>
      <c r="B237" s="188">
        <v>4</v>
      </c>
      <c r="C237" s="188">
        <v>201711</v>
      </c>
      <c r="D237" s="187">
        <v>201709</v>
      </c>
      <c r="E237" s="187" t="s">
        <v>1504</v>
      </c>
      <c r="F237" s="187" t="s">
        <v>1783</v>
      </c>
      <c r="G237" s="194" t="s">
        <v>1408</v>
      </c>
      <c r="H237" s="187">
        <v>120</v>
      </c>
      <c r="I237" s="187">
        <v>3</v>
      </c>
      <c r="J237" s="188"/>
    </row>
    <row r="238" spans="1:10" ht="15" customHeight="1" x14ac:dyDescent="0.25">
      <c r="A238" s="187"/>
      <c r="B238" s="188">
        <v>4</v>
      </c>
      <c r="C238" s="188">
        <v>201711</v>
      </c>
      <c r="D238" s="187">
        <v>201709</v>
      </c>
      <c r="E238" s="187" t="s">
        <v>1504</v>
      </c>
      <c r="F238" s="187" t="s">
        <v>1783</v>
      </c>
      <c r="G238" s="194" t="s">
        <v>1408</v>
      </c>
      <c r="H238" s="187">
        <v>121</v>
      </c>
      <c r="I238" s="187">
        <v>62</v>
      </c>
      <c r="J238" s="188"/>
    </row>
    <row r="239" spans="1:10" ht="15" customHeight="1" x14ac:dyDescent="0.25">
      <c r="A239" s="187"/>
      <c r="B239" s="188">
        <v>4</v>
      </c>
      <c r="C239" s="188">
        <v>201711</v>
      </c>
      <c r="D239" s="187">
        <v>201709</v>
      </c>
      <c r="E239" s="187" t="s">
        <v>1504</v>
      </c>
      <c r="F239" s="187" t="s">
        <v>1782</v>
      </c>
      <c r="G239" s="194" t="s">
        <v>1408</v>
      </c>
      <c r="H239" s="187">
        <v>126</v>
      </c>
      <c r="I239" s="187">
        <v>6</v>
      </c>
      <c r="J239" s="188"/>
    </row>
    <row r="240" spans="1:10" ht="15" customHeight="1" x14ac:dyDescent="0.25">
      <c r="A240" s="187"/>
      <c r="B240" s="188">
        <v>4</v>
      </c>
      <c r="C240" s="188">
        <v>201711</v>
      </c>
      <c r="D240" s="187">
        <v>201709</v>
      </c>
      <c r="E240" s="187" t="s">
        <v>1504</v>
      </c>
      <c r="F240" s="187" t="s">
        <v>1794</v>
      </c>
      <c r="G240" s="194" t="s">
        <v>1258</v>
      </c>
      <c r="H240" s="187">
        <v>120</v>
      </c>
      <c r="I240" s="187">
        <v>12</v>
      </c>
      <c r="J240" s="188"/>
    </row>
    <row r="241" spans="1:10" ht="15" customHeight="1" x14ac:dyDescent="0.25">
      <c r="A241" s="187"/>
      <c r="B241" s="188">
        <v>4</v>
      </c>
      <c r="C241" s="188">
        <v>201711</v>
      </c>
      <c r="D241" s="187">
        <v>201709</v>
      </c>
      <c r="E241" s="187" t="s">
        <v>1504</v>
      </c>
      <c r="F241" s="194" t="s">
        <v>1794</v>
      </c>
      <c r="G241" s="194" t="s">
        <v>1258</v>
      </c>
      <c r="H241" s="187">
        <v>121</v>
      </c>
      <c r="I241" s="187">
        <v>94</v>
      </c>
      <c r="J241" s="188"/>
    </row>
    <row r="242" spans="1:10" ht="15" customHeight="1" x14ac:dyDescent="0.25">
      <c r="A242" s="187"/>
      <c r="B242" s="188">
        <v>4</v>
      </c>
      <c r="C242" s="188">
        <v>201711</v>
      </c>
      <c r="D242" s="187">
        <v>201710</v>
      </c>
      <c r="E242" s="187" t="s">
        <v>1504</v>
      </c>
      <c r="F242" s="194">
        <v>47</v>
      </c>
      <c r="G242" s="194" t="s">
        <v>1267</v>
      </c>
      <c r="H242" s="187">
        <v>120</v>
      </c>
      <c r="I242" s="187">
        <v>6</v>
      </c>
      <c r="J242" s="188"/>
    </row>
    <row r="243" spans="1:10" ht="15" customHeight="1" x14ac:dyDescent="0.25">
      <c r="A243" s="187"/>
      <c r="B243" s="188">
        <v>4</v>
      </c>
      <c r="C243" s="188">
        <v>201711</v>
      </c>
      <c r="D243" s="187">
        <v>201710</v>
      </c>
      <c r="E243" s="187" t="s">
        <v>1504</v>
      </c>
      <c r="F243" s="194">
        <v>47</v>
      </c>
      <c r="G243" s="194" t="s">
        <v>1267</v>
      </c>
      <c r="H243" s="187">
        <v>121</v>
      </c>
      <c r="I243" s="187">
        <v>80</v>
      </c>
      <c r="J243" s="188"/>
    </row>
    <row r="244" spans="1:10" ht="15" customHeight="1" x14ac:dyDescent="0.25">
      <c r="A244" s="187"/>
      <c r="B244" s="188">
        <v>4</v>
      </c>
      <c r="C244" s="188">
        <v>201711</v>
      </c>
      <c r="D244" s="187">
        <v>201710</v>
      </c>
      <c r="E244" s="187" t="s">
        <v>1504</v>
      </c>
      <c r="F244" s="194" t="s">
        <v>1765</v>
      </c>
      <c r="G244" s="194" t="s">
        <v>1267</v>
      </c>
      <c r="H244" s="187">
        <v>126</v>
      </c>
      <c r="I244" s="187">
        <v>-12</v>
      </c>
      <c r="J244" s="188"/>
    </row>
    <row r="245" spans="1:10" ht="15" customHeight="1" x14ac:dyDescent="0.25">
      <c r="A245" s="187"/>
      <c r="B245" s="188">
        <v>4</v>
      </c>
      <c r="C245" s="188">
        <v>201711</v>
      </c>
      <c r="D245" s="187">
        <v>201710</v>
      </c>
      <c r="E245" s="187" t="s">
        <v>1504</v>
      </c>
      <c r="F245" s="187" t="s">
        <v>1788</v>
      </c>
      <c r="G245" s="194" t="s">
        <v>1272</v>
      </c>
      <c r="H245" s="187">
        <v>120</v>
      </c>
      <c r="I245" s="187">
        <v>3</v>
      </c>
      <c r="J245" s="188"/>
    </row>
    <row r="246" spans="1:10" ht="15" customHeight="1" x14ac:dyDescent="0.25">
      <c r="A246" s="187"/>
      <c r="B246" s="188">
        <v>4</v>
      </c>
      <c r="C246" s="188">
        <v>201711</v>
      </c>
      <c r="D246" s="187">
        <v>201710</v>
      </c>
      <c r="E246" s="187" t="s">
        <v>1504</v>
      </c>
      <c r="F246" s="187" t="s">
        <v>1788</v>
      </c>
      <c r="G246" s="194" t="s">
        <v>1272</v>
      </c>
      <c r="H246" s="187">
        <v>121</v>
      </c>
      <c r="I246" s="187">
        <v>2</v>
      </c>
      <c r="J246" s="188"/>
    </row>
    <row r="247" spans="1:10" ht="15" customHeight="1" x14ac:dyDescent="0.25">
      <c r="A247" s="187"/>
      <c r="B247" s="188">
        <v>4</v>
      </c>
      <c r="C247" s="188">
        <v>201711</v>
      </c>
      <c r="D247" s="187">
        <v>201710</v>
      </c>
      <c r="E247" s="187" t="s">
        <v>1504</v>
      </c>
      <c r="F247" s="187">
        <v>86</v>
      </c>
      <c r="G247" s="194" t="s">
        <v>1286</v>
      </c>
      <c r="H247" s="187">
        <v>120</v>
      </c>
      <c r="I247" s="187">
        <v>1</v>
      </c>
      <c r="J247" s="188"/>
    </row>
    <row r="248" spans="1:10" ht="15" customHeight="1" x14ac:dyDescent="0.25">
      <c r="A248" s="187"/>
      <c r="B248" s="188">
        <v>4</v>
      </c>
      <c r="C248" s="188">
        <v>201711</v>
      </c>
      <c r="D248" s="187">
        <v>201710</v>
      </c>
      <c r="E248" s="187" t="s">
        <v>1504</v>
      </c>
      <c r="F248" s="187">
        <v>86</v>
      </c>
      <c r="G248" s="194" t="s">
        <v>1286</v>
      </c>
      <c r="H248" s="187">
        <v>121</v>
      </c>
      <c r="I248" s="187">
        <v>108</v>
      </c>
      <c r="J248" s="188"/>
    </row>
    <row r="249" spans="1:10" ht="15" customHeight="1" x14ac:dyDescent="0.25">
      <c r="A249" s="187"/>
      <c r="B249" s="188">
        <v>4</v>
      </c>
      <c r="C249" s="188">
        <v>201711</v>
      </c>
      <c r="D249" s="187">
        <v>201710</v>
      </c>
      <c r="E249" s="187" t="s">
        <v>1504</v>
      </c>
      <c r="F249" s="187" t="s">
        <v>1769</v>
      </c>
      <c r="G249" s="194" t="s">
        <v>1298</v>
      </c>
      <c r="H249" s="187">
        <v>120</v>
      </c>
      <c r="I249" s="187">
        <v>20</v>
      </c>
      <c r="J249" s="188"/>
    </row>
    <row r="250" spans="1:10" ht="15" customHeight="1" x14ac:dyDescent="0.25">
      <c r="A250" s="187"/>
      <c r="B250" s="188">
        <v>4</v>
      </c>
      <c r="C250" s="188">
        <v>201711</v>
      </c>
      <c r="D250" s="187">
        <v>201710</v>
      </c>
      <c r="E250" s="187" t="s">
        <v>1504</v>
      </c>
      <c r="F250" s="187" t="s">
        <v>1769</v>
      </c>
      <c r="G250" s="194" t="s">
        <v>1298</v>
      </c>
      <c r="H250" s="187">
        <v>121</v>
      </c>
      <c r="I250" s="187">
        <v>123</v>
      </c>
      <c r="J250" s="188"/>
    </row>
    <row r="251" spans="1:10" ht="15" customHeight="1" x14ac:dyDescent="0.25">
      <c r="A251" s="187"/>
      <c r="B251" s="188">
        <v>4</v>
      </c>
      <c r="C251" s="188">
        <v>201711</v>
      </c>
      <c r="D251" s="187">
        <v>201710</v>
      </c>
      <c r="E251" s="187" t="s">
        <v>1504</v>
      </c>
      <c r="F251" s="187" t="s">
        <v>1768</v>
      </c>
      <c r="G251" s="194" t="s">
        <v>1298</v>
      </c>
      <c r="H251" s="187">
        <v>126</v>
      </c>
      <c r="I251" s="187">
        <v>-4</v>
      </c>
      <c r="J251" s="188"/>
    </row>
    <row r="252" spans="1:10" ht="15" customHeight="1" x14ac:dyDescent="0.25">
      <c r="A252" s="187"/>
      <c r="B252" s="188">
        <v>4</v>
      </c>
      <c r="C252" s="188">
        <v>201711</v>
      </c>
      <c r="D252" s="187">
        <v>201710</v>
      </c>
      <c r="E252" s="187" t="s">
        <v>1504</v>
      </c>
      <c r="F252" s="187" t="s">
        <v>1789</v>
      </c>
      <c r="G252" s="194" t="s">
        <v>1274</v>
      </c>
      <c r="H252" s="187">
        <v>120</v>
      </c>
      <c r="I252" s="187">
        <v>-2</v>
      </c>
      <c r="J252" s="188"/>
    </row>
    <row r="253" spans="1:10" ht="15" customHeight="1" x14ac:dyDescent="0.25">
      <c r="A253" s="187"/>
      <c r="B253" s="188">
        <v>4</v>
      </c>
      <c r="C253" s="188">
        <v>201711</v>
      </c>
      <c r="D253" s="187">
        <v>201710</v>
      </c>
      <c r="E253" s="187" t="s">
        <v>1504</v>
      </c>
      <c r="F253" s="187" t="s">
        <v>1789</v>
      </c>
      <c r="G253" s="194" t="s">
        <v>1274</v>
      </c>
      <c r="H253" s="187">
        <v>121</v>
      </c>
      <c r="I253" s="187">
        <v>108</v>
      </c>
      <c r="J253" s="188"/>
    </row>
    <row r="254" spans="1:10" ht="15" customHeight="1" x14ac:dyDescent="0.25">
      <c r="A254" s="187"/>
      <c r="B254" s="188">
        <v>4</v>
      </c>
      <c r="C254" s="188">
        <v>201711</v>
      </c>
      <c r="D254" s="187">
        <v>201710</v>
      </c>
      <c r="E254" s="187" t="s">
        <v>1504</v>
      </c>
      <c r="F254" s="187" t="s">
        <v>1783</v>
      </c>
      <c r="G254" s="194" t="s">
        <v>1408</v>
      </c>
      <c r="H254" s="187">
        <v>120</v>
      </c>
      <c r="I254" s="187">
        <v>1</v>
      </c>
      <c r="J254" s="188"/>
    </row>
    <row r="255" spans="1:10" ht="15" customHeight="1" x14ac:dyDescent="0.25">
      <c r="A255" s="187"/>
      <c r="B255" s="188">
        <v>4</v>
      </c>
      <c r="C255" s="188">
        <v>201711</v>
      </c>
      <c r="D255" s="187">
        <v>201710</v>
      </c>
      <c r="E255" s="187" t="s">
        <v>1504</v>
      </c>
      <c r="F255" s="187" t="s">
        <v>1783</v>
      </c>
      <c r="G255" s="194" t="s">
        <v>1408</v>
      </c>
      <c r="H255" s="187">
        <v>121</v>
      </c>
      <c r="I255" s="187">
        <v>59</v>
      </c>
      <c r="J255" s="188"/>
    </row>
    <row r="256" spans="1:10" ht="15" customHeight="1" x14ac:dyDescent="0.25">
      <c r="A256" s="187"/>
      <c r="B256" s="188">
        <v>4</v>
      </c>
      <c r="C256" s="188">
        <v>201711</v>
      </c>
      <c r="D256" s="187">
        <v>201710</v>
      </c>
      <c r="E256" s="187" t="s">
        <v>1504</v>
      </c>
      <c r="F256" s="187" t="s">
        <v>1782</v>
      </c>
      <c r="G256" s="194" t="s">
        <v>1408</v>
      </c>
      <c r="H256" s="187">
        <v>126</v>
      </c>
      <c r="I256" s="187">
        <v>-2</v>
      </c>
      <c r="J256" s="188"/>
    </row>
    <row r="257" spans="1:10" ht="15" customHeight="1" x14ac:dyDescent="0.25">
      <c r="A257" s="187"/>
      <c r="B257" s="188">
        <v>4</v>
      </c>
      <c r="C257" s="188">
        <v>201711</v>
      </c>
      <c r="D257" s="187">
        <v>201710</v>
      </c>
      <c r="E257" s="187" t="s">
        <v>1504</v>
      </c>
      <c r="F257" s="187" t="s">
        <v>1794</v>
      </c>
      <c r="G257" s="194" t="s">
        <v>1258</v>
      </c>
      <c r="H257" s="187">
        <v>120</v>
      </c>
      <c r="I257" s="187">
        <v>4</v>
      </c>
      <c r="J257" s="188"/>
    </row>
    <row r="258" spans="1:10" ht="15" customHeight="1" x14ac:dyDescent="0.25">
      <c r="A258" s="187"/>
      <c r="B258" s="188">
        <v>4</v>
      </c>
      <c r="C258" s="188">
        <v>201711</v>
      </c>
      <c r="D258" s="187">
        <v>201710</v>
      </c>
      <c r="E258" s="187" t="s">
        <v>1504</v>
      </c>
      <c r="F258" s="187" t="s">
        <v>1794</v>
      </c>
      <c r="G258" s="194" t="s">
        <v>1258</v>
      </c>
      <c r="H258" s="187">
        <v>121</v>
      </c>
      <c r="I258" s="187">
        <v>59</v>
      </c>
      <c r="J258" s="188"/>
    </row>
    <row r="259" spans="1:10" ht="15" customHeight="1" x14ac:dyDescent="0.25">
      <c r="A259" s="187"/>
      <c r="B259" s="188">
        <v>4</v>
      </c>
      <c r="C259" s="188">
        <v>201711</v>
      </c>
      <c r="D259" s="187">
        <v>201711</v>
      </c>
      <c r="E259" s="187" t="s">
        <v>1504</v>
      </c>
      <c r="F259" s="187">
        <v>47</v>
      </c>
      <c r="G259" s="194" t="s">
        <v>1267</v>
      </c>
      <c r="H259" s="187">
        <v>120</v>
      </c>
      <c r="I259" s="187">
        <v>267</v>
      </c>
      <c r="J259" s="188"/>
    </row>
    <row r="260" spans="1:10" ht="15" customHeight="1" x14ac:dyDescent="0.25">
      <c r="A260" s="187"/>
      <c r="B260" s="188">
        <v>4</v>
      </c>
      <c r="C260" s="188">
        <v>201711</v>
      </c>
      <c r="D260" s="187">
        <v>201711</v>
      </c>
      <c r="E260" s="187" t="s">
        <v>1504</v>
      </c>
      <c r="F260" s="187">
        <v>47</v>
      </c>
      <c r="G260" s="194" t="s">
        <v>1267</v>
      </c>
      <c r="H260" s="187">
        <v>121</v>
      </c>
      <c r="I260" s="187">
        <v>1383</v>
      </c>
      <c r="J260" s="188"/>
    </row>
    <row r="261" spans="1:10" ht="15" customHeight="1" x14ac:dyDescent="0.25">
      <c r="A261" s="187"/>
      <c r="B261" s="188">
        <v>4</v>
      </c>
      <c r="C261" s="188">
        <v>201711</v>
      </c>
      <c r="D261" s="187">
        <v>201711</v>
      </c>
      <c r="E261" s="187" t="s">
        <v>1504</v>
      </c>
      <c r="F261" s="187" t="s">
        <v>1765</v>
      </c>
      <c r="G261" s="194" t="s">
        <v>1267</v>
      </c>
      <c r="H261" s="187">
        <v>126</v>
      </c>
      <c r="I261" s="187">
        <v>316</v>
      </c>
      <c r="J261" s="188"/>
    </row>
    <row r="262" spans="1:10" ht="15" customHeight="1" x14ac:dyDescent="0.25">
      <c r="A262" s="187"/>
      <c r="B262" s="188">
        <v>4</v>
      </c>
      <c r="C262" s="188">
        <v>201711</v>
      </c>
      <c r="D262" s="187">
        <v>201711</v>
      </c>
      <c r="E262" s="187" t="s">
        <v>1504</v>
      </c>
      <c r="F262" s="187" t="s">
        <v>1788</v>
      </c>
      <c r="G262" s="194" t="s">
        <v>1272</v>
      </c>
      <c r="H262" s="187">
        <v>120</v>
      </c>
      <c r="I262" s="187">
        <v>98</v>
      </c>
      <c r="J262" s="188"/>
    </row>
    <row r="263" spans="1:10" ht="15" customHeight="1" x14ac:dyDescent="0.25">
      <c r="A263" s="187"/>
      <c r="B263" s="188">
        <v>4</v>
      </c>
      <c r="C263" s="188">
        <v>201711</v>
      </c>
      <c r="D263" s="187">
        <v>201711</v>
      </c>
      <c r="E263" s="187" t="s">
        <v>1504</v>
      </c>
      <c r="F263" s="187" t="s">
        <v>1788</v>
      </c>
      <c r="G263" s="194" t="s">
        <v>1272</v>
      </c>
      <c r="H263" s="187">
        <v>121</v>
      </c>
      <c r="I263" s="187">
        <v>609</v>
      </c>
      <c r="J263" s="188"/>
    </row>
    <row r="264" spans="1:10" ht="15" customHeight="1" x14ac:dyDescent="0.25">
      <c r="A264" s="187"/>
      <c r="B264" s="188">
        <v>4</v>
      </c>
      <c r="C264" s="188">
        <v>201711</v>
      </c>
      <c r="D264" s="187">
        <v>201711</v>
      </c>
      <c r="E264" s="187" t="s">
        <v>1504</v>
      </c>
      <c r="F264" s="187">
        <v>86</v>
      </c>
      <c r="G264" s="194" t="s">
        <v>1286</v>
      </c>
      <c r="H264" s="187">
        <v>120</v>
      </c>
      <c r="I264" s="187">
        <v>83</v>
      </c>
      <c r="J264" s="188"/>
    </row>
    <row r="265" spans="1:10" ht="15" customHeight="1" x14ac:dyDescent="0.25">
      <c r="A265" s="187"/>
      <c r="B265" s="188">
        <v>4</v>
      </c>
      <c r="C265" s="188">
        <v>201711</v>
      </c>
      <c r="D265" s="187">
        <v>201711</v>
      </c>
      <c r="E265" s="187" t="s">
        <v>1504</v>
      </c>
      <c r="F265" s="187">
        <v>86</v>
      </c>
      <c r="G265" s="194" t="s">
        <v>1286</v>
      </c>
      <c r="H265" s="187">
        <v>121</v>
      </c>
      <c r="I265" s="187">
        <v>806</v>
      </c>
      <c r="J265" s="188"/>
    </row>
    <row r="266" spans="1:10" ht="15" customHeight="1" x14ac:dyDescent="0.25">
      <c r="A266" s="187"/>
      <c r="B266" s="188">
        <v>4</v>
      </c>
      <c r="C266" s="188">
        <v>201711</v>
      </c>
      <c r="D266" s="187">
        <v>201711</v>
      </c>
      <c r="E266" s="187" t="s">
        <v>1504</v>
      </c>
      <c r="F266" s="187" t="s">
        <v>1769</v>
      </c>
      <c r="G266" s="194" t="s">
        <v>1298</v>
      </c>
      <c r="H266" s="187">
        <v>120</v>
      </c>
      <c r="I266" s="187">
        <v>313</v>
      </c>
      <c r="J266" s="188"/>
    </row>
    <row r="267" spans="1:10" ht="15" customHeight="1" x14ac:dyDescent="0.25">
      <c r="A267" s="187"/>
      <c r="B267" s="188">
        <v>4</v>
      </c>
      <c r="C267" s="188">
        <v>201711</v>
      </c>
      <c r="D267" s="187">
        <v>201711</v>
      </c>
      <c r="E267" s="187" t="s">
        <v>1504</v>
      </c>
      <c r="F267" s="187" t="s">
        <v>1769</v>
      </c>
      <c r="G267" s="194" t="s">
        <v>1298</v>
      </c>
      <c r="H267" s="187">
        <v>121</v>
      </c>
      <c r="I267" s="187">
        <v>1641</v>
      </c>
      <c r="J267" s="188"/>
    </row>
    <row r="268" spans="1:10" ht="15" customHeight="1" x14ac:dyDescent="0.25">
      <c r="A268" s="187"/>
      <c r="B268" s="188">
        <v>4</v>
      </c>
      <c r="C268" s="188">
        <v>201711</v>
      </c>
      <c r="D268" s="187">
        <v>201711</v>
      </c>
      <c r="E268" s="187" t="s">
        <v>1504</v>
      </c>
      <c r="F268" s="187" t="s">
        <v>1768</v>
      </c>
      <c r="G268" s="194" t="s">
        <v>1298</v>
      </c>
      <c r="H268" s="187">
        <v>126</v>
      </c>
      <c r="I268" s="187">
        <v>343</v>
      </c>
      <c r="J268" s="188"/>
    </row>
    <row r="269" spans="1:10" ht="15" customHeight="1" x14ac:dyDescent="0.25">
      <c r="A269" s="187"/>
      <c r="B269" s="188">
        <v>4</v>
      </c>
      <c r="C269" s="188">
        <v>201711</v>
      </c>
      <c r="D269" s="187">
        <v>201711</v>
      </c>
      <c r="E269" s="187" t="s">
        <v>1504</v>
      </c>
      <c r="F269" s="187" t="s">
        <v>1789</v>
      </c>
      <c r="G269" s="194" t="s">
        <v>1274</v>
      </c>
      <c r="H269" s="187">
        <v>120</v>
      </c>
      <c r="I269" s="187">
        <v>240</v>
      </c>
      <c r="J269" s="188"/>
    </row>
    <row r="270" spans="1:10" ht="15" customHeight="1" x14ac:dyDescent="0.25">
      <c r="A270" s="187"/>
      <c r="B270" s="188">
        <v>4</v>
      </c>
      <c r="C270" s="188">
        <v>201711</v>
      </c>
      <c r="D270" s="187">
        <v>201711</v>
      </c>
      <c r="E270" s="187" t="s">
        <v>1504</v>
      </c>
      <c r="F270" s="187" t="s">
        <v>1789</v>
      </c>
      <c r="G270" s="194" t="s">
        <v>1274</v>
      </c>
      <c r="H270" s="187">
        <v>121</v>
      </c>
      <c r="I270" s="187">
        <v>1825</v>
      </c>
      <c r="J270" s="188"/>
    </row>
    <row r="271" spans="1:10" ht="15" customHeight="1" x14ac:dyDescent="0.25">
      <c r="A271" s="187"/>
      <c r="B271" s="188">
        <v>4</v>
      </c>
      <c r="C271" s="188">
        <v>201711</v>
      </c>
      <c r="D271" s="187">
        <v>201711</v>
      </c>
      <c r="E271" s="187" t="s">
        <v>1504</v>
      </c>
      <c r="F271" s="187" t="s">
        <v>1783</v>
      </c>
      <c r="G271" s="194" t="s">
        <v>1408</v>
      </c>
      <c r="H271" s="187">
        <v>120</v>
      </c>
      <c r="I271" s="187">
        <v>90</v>
      </c>
      <c r="J271" s="188"/>
    </row>
    <row r="272" spans="1:10" ht="15" customHeight="1" x14ac:dyDescent="0.25">
      <c r="A272" s="187"/>
      <c r="B272" s="188">
        <v>4</v>
      </c>
      <c r="C272" s="188">
        <v>201711</v>
      </c>
      <c r="D272" s="187">
        <v>201711</v>
      </c>
      <c r="E272" s="187" t="s">
        <v>1504</v>
      </c>
      <c r="F272" s="187" t="s">
        <v>1783</v>
      </c>
      <c r="G272" s="194" t="s">
        <v>1408</v>
      </c>
      <c r="H272" s="187">
        <v>121</v>
      </c>
      <c r="I272" s="187">
        <v>836</v>
      </c>
      <c r="J272" s="188"/>
    </row>
    <row r="273" spans="1:10" ht="15" customHeight="1" x14ac:dyDescent="0.25">
      <c r="A273" s="187"/>
      <c r="B273" s="188">
        <v>4</v>
      </c>
      <c r="C273" s="188">
        <v>201711</v>
      </c>
      <c r="D273" s="187">
        <v>201711</v>
      </c>
      <c r="E273" s="187" t="s">
        <v>1504</v>
      </c>
      <c r="F273" s="187" t="s">
        <v>1782</v>
      </c>
      <c r="G273" s="194" t="s">
        <v>1408</v>
      </c>
      <c r="H273" s="187">
        <v>126</v>
      </c>
      <c r="I273" s="187">
        <v>151</v>
      </c>
      <c r="J273" s="188"/>
    </row>
    <row r="274" spans="1:10" ht="15" customHeight="1" x14ac:dyDescent="0.25">
      <c r="A274" s="187"/>
      <c r="B274" s="188">
        <v>4</v>
      </c>
      <c r="C274" s="188">
        <v>201711</v>
      </c>
      <c r="D274" s="187">
        <v>201711</v>
      </c>
      <c r="E274" s="187" t="s">
        <v>1504</v>
      </c>
      <c r="F274" s="187" t="s">
        <v>1794</v>
      </c>
      <c r="G274" s="194" t="s">
        <v>1258</v>
      </c>
      <c r="H274" s="187">
        <v>120</v>
      </c>
      <c r="I274" s="187">
        <v>237</v>
      </c>
      <c r="J274" s="188"/>
    </row>
    <row r="275" spans="1:10" ht="15" customHeight="1" x14ac:dyDescent="0.25">
      <c r="A275" s="187"/>
      <c r="B275" s="188">
        <v>4</v>
      </c>
      <c r="C275" s="188">
        <v>201711</v>
      </c>
      <c r="D275" s="187">
        <v>201711</v>
      </c>
      <c r="E275" s="187" t="s">
        <v>1504</v>
      </c>
      <c r="F275" s="187" t="s">
        <v>1794</v>
      </c>
      <c r="G275" s="194" t="s">
        <v>1258</v>
      </c>
      <c r="H275" s="187">
        <v>121</v>
      </c>
      <c r="I275" s="187">
        <v>2330</v>
      </c>
      <c r="J275" s="188"/>
    </row>
    <row r="276" spans="1:10" ht="15" customHeight="1" x14ac:dyDescent="0.25">
      <c r="A276" s="187"/>
      <c r="B276" s="188">
        <v>5</v>
      </c>
      <c r="C276" s="188">
        <v>201711</v>
      </c>
      <c r="D276" s="187">
        <v>201709</v>
      </c>
      <c r="E276" s="187" t="s">
        <v>1505</v>
      </c>
      <c r="F276" s="187">
        <v>18</v>
      </c>
      <c r="G276" s="194" t="s">
        <v>1297</v>
      </c>
      <c r="H276" s="187">
        <v>120</v>
      </c>
      <c r="I276" s="187">
        <v>13</v>
      </c>
      <c r="J276" s="188"/>
    </row>
    <row r="277" spans="1:10" ht="15" customHeight="1" x14ac:dyDescent="0.25">
      <c r="A277" s="187"/>
      <c r="B277" s="188">
        <v>5</v>
      </c>
      <c r="C277" s="188">
        <v>201711</v>
      </c>
      <c r="D277" s="187">
        <v>201709</v>
      </c>
      <c r="E277" s="187" t="s">
        <v>1505</v>
      </c>
      <c r="F277" s="187">
        <v>18</v>
      </c>
      <c r="G277" s="194" t="s">
        <v>1297</v>
      </c>
      <c r="H277" s="187">
        <v>121</v>
      </c>
      <c r="I277" s="187">
        <v>55</v>
      </c>
      <c r="J277" s="188"/>
    </row>
    <row r="278" spans="1:10" ht="15" customHeight="1" x14ac:dyDescent="0.25">
      <c r="A278" s="187"/>
      <c r="B278" s="188">
        <v>5</v>
      </c>
      <c r="C278" s="188">
        <v>201711</v>
      </c>
      <c r="D278" s="187">
        <v>201709</v>
      </c>
      <c r="E278" s="187" t="s">
        <v>1505</v>
      </c>
      <c r="F278" s="194" t="s">
        <v>1776</v>
      </c>
      <c r="G278" s="194" t="s">
        <v>1279</v>
      </c>
      <c r="H278" s="187">
        <v>126</v>
      </c>
      <c r="I278" s="187">
        <v>22</v>
      </c>
      <c r="J278" s="188"/>
    </row>
    <row r="279" spans="1:10" ht="15" customHeight="1" x14ac:dyDescent="0.25">
      <c r="A279" s="187"/>
      <c r="B279" s="188">
        <v>5</v>
      </c>
      <c r="C279" s="188">
        <v>201711</v>
      </c>
      <c r="D279" s="187">
        <v>201709</v>
      </c>
      <c r="E279" s="187" t="s">
        <v>1505</v>
      </c>
      <c r="F279" s="194" t="s">
        <v>1777</v>
      </c>
      <c r="G279" s="194" t="s">
        <v>1279</v>
      </c>
      <c r="H279" s="187">
        <v>120</v>
      </c>
      <c r="I279" s="187">
        <v>29</v>
      </c>
      <c r="J279" s="188"/>
    </row>
    <row r="280" spans="1:10" ht="15" customHeight="1" x14ac:dyDescent="0.25">
      <c r="A280" s="187"/>
      <c r="B280" s="188">
        <v>5</v>
      </c>
      <c r="C280" s="188">
        <v>201711</v>
      </c>
      <c r="D280" s="187">
        <v>201709</v>
      </c>
      <c r="E280" s="187" t="s">
        <v>1505</v>
      </c>
      <c r="F280" s="194" t="s">
        <v>1777</v>
      </c>
      <c r="G280" s="194" t="s">
        <v>1279</v>
      </c>
      <c r="H280" s="187">
        <v>121</v>
      </c>
      <c r="I280" s="187">
        <v>154</v>
      </c>
      <c r="J280" s="188"/>
    </row>
    <row r="281" spans="1:10" ht="15" customHeight="1" x14ac:dyDescent="0.25">
      <c r="A281" s="187"/>
      <c r="B281" s="188">
        <v>5</v>
      </c>
      <c r="C281" s="188">
        <v>201711</v>
      </c>
      <c r="D281" s="187">
        <v>201709</v>
      </c>
      <c r="E281" s="187" t="s">
        <v>1505</v>
      </c>
      <c r="F281" s="187">
        <v>85</v>
      </c>
      <c r="G281" s="194" t="s">
        <v>1286</v>
      </c>
      <c r="H281" s="187">
        <v>120</v>
      </c>
      <c r="I281" s="187">
        <v>9</v>
      </c>
      <c r="J281" s="188"/>
    </row>
    <row r="282" spans="1:10" ht="15" customHeight="1" x14ac:dyDescent="0.25">
      <c r="A282" s="187"/>
      <c r="B282" s="188">
        <v>5</v>
      </c>
      <c r="C282" s="188">
        <v>201711</v>
      </c>
      <c r="D282" s="187">
        <v>201709</v>
      </c>
      <c r="E282" s="187" t="s">
        <v>1505</v>
      </c>
      <c r="F282" s="187">
        <v>85</v>
      </c>
      <c r="G282" s="194" t="s">
        <v>1286</v>
      </c>
      <c r="H282" s="187">
        <v>121</v>
      </c>
      <c r="I282" s="187">
        <v>98</v>
      </c>
      <c r="J282" s="188"/>
    </row>
    <row r="283" spans="1:10" ht="15" customHeight="1" x14ac:dyDescent="0.25">
      <c r="A283" s="187"/>
      <c r="B283" s="188">
        <v>5</v>
      </c>
      <c r="C283" s="188">
        <v>201711</v>
      </c>
      <c r="D283" s="187">
        <v>201709</v>
      </c>
      <c r="E283" s="187" t="s">
        <v>1505</v>
      </c>
      <c r="F283" s="194" t="s">
        <v>1786</v>
      </c>
      <c r="G283" s="194" t="s">
        <v>1277</v>
      </c>
      <c r="H283" s="187">
        <v>120</v>
      </c>
      <c r="I283" s="187">
        <v>2</v>
      </c>
      <c r="J283" s="188"/>
    </row>
    <row r="284" spans="1:10" ht="15" customHeight="1" x14ac:dyDescent="0.25">
      <c r="A284" s="187"/>
      <c r="B284" s="188">
        <v>5</v>
      </c>
      <c r="C284" s="188">
        <v>201711</v>
      </c>
      <c r="D284" s="187">
        <v>201709</v>
      </c>
      <c r="E284" s="187" t="s">
        <v>1505</v>
      </c>
      <c r="F284" s="194" t="s">
        <v>1786</v>
      </c>
      <c r="G284" s="194" t="s">
        <v>1277</v>
      </c>
      <c r="H284" s="187">
        <v>121</v>
      </c>
      <c r="I284" s="187">
        <v>39</v>
      </c>
      <c r="J284" s="188"/>
    </row>
    <row r="285" spans="1:10" ht="15" customHeight="1" x14ac:dyDescent="0.25">
      <c r="A285" s="187"/>
      <c r="B285" s="188">
        <v>5</v>
      </c>
      <c r="C285" s="188">
        <v>201711</v>
      </c>
      <c r="D285" s="187">
        <v>201709</v>
      </c>
      <c r="E285" s="187" t="s">
        <v>1505</v>
      </c>
      <c r="F285" s="194" t="s">
        <v>1790</v>
      </c>
      <c r="G285" s="194" t="s">
        <v>1274</v>
      </c>
      <c r="H285" s="187">
        <v>120</v>
      </c>
      <c r="I285" s="187">
        <v>7</v>
      </c>
      <c r="J285" s="188"/>
    </row>
    <row r="286" spans="1:10" ht="15" customHeight="1" x14ac:dyDescent="0.25">
      <c r="A286" s="187"/>
      <c r="B286" s="188">
        <v>5</v>
      </c>
      <c r="C286" s="188">
        <v>201711</v>
      </c>
      <c r="D286" s="187">
        <v>201709</v>
      </c>
      <c r="E286" s="187" t="s">
        <v>1505</v>
      </c>
      <c r="F286" s="194" t="s">
        <v>1790</v>
      </c>
      <c r="G286" s="194" t="s">
        <v>1274</v>
      </c>
      <c r="H286" s="187">
        <v>121</v>
      </c>
      <c r="I286" s="187">
        <v>85</v>
      </c>
      <c r="J286" s="188"/>
    </row>
    <row r="287" spans="1:10" ht="15" customHeight="1" x14ac:dyDescent="0.25">
      <c r="A287" s="187"/>
      <c r="B287" s="188">
        <v>5</v>
      </c>
      <c r="C287" s="188">
        <v>201711</v>
      </c>
      <c r="D287" s="187">
        <v>201709</v>
      </c>
      <c r="E287" s="187" t="s">
        <v>1505</v>
      </c>
      <c r="F287" s="187" t="s">
        <v>1792</v>
      </c>
      <c r="G287" s="194" t="s">
        <v>1296</v>
      </c>
      <c r="H287" s="187">
        <v>120</v>
      </c>
      <c r="I287" s="187">
        <v>10</v>
      </c>
      <c r="J287" s="188"/>
    </row>
    <row r="288" spans="1:10" ht="15" customHeight="1" x14ac:dyDescent="0.25">
      <c r="A288" s="187"/>
      <c r="B288" s="188">
        <v>5</v>
      </c>
      <c r="C288" s="188">
        <v>201711</v>
      </c>
      <c r="D288" s="187">
        <v>201709</v>
      </c>
      <c r="E288" s="187" t="s">
        <v>1505</v>
      </c>
      <c r="F288" s="187" t="s">
        <v>1792</v>
      </c>
      <c r="G288" s="194" t="s">
        <v>1296</v>
      </c>
      <c r="H288" s="187">
        <v>121</v>
      </c>
      <c r="I288" s="187">
        <v>104</v>
      </c>
      <c r="J288" s="188"/>
    </row>
    <row r="289" spans="1:10" ht="15" customHeight="1" x14ac:dyDescent="0.25">
      <c r="A289" s="187"/>
      <c r="B289" s="188">
        <v>5</v>
      </c>
      <c r="C289" s="188">
        <v>201711</v>
      </c>
      <c r="D289" s="187">
        <v>201710</v>
      </c>
      <c r="E289" s="187" t="s">
        <v>1505</v>
      </c>
      <c r="F289" s="187">
        <v>18</v>
      </c>
      <c r="G289" s="194" t="s">
        <v>1297</v>
      </c>
      <c r="H289" s="187">
        <v>120</v>
      </c>
      <c r="I289" s="187">
        <v>9</v>
      </c>
      <c r="J289" s="188"/>
    </row>
    <row r="290" spans="1:10" ht="15" customHeight="1" x14ac:dyDescent="0.25">
      <c r="A290" s="187"/>
      <c r="B290" s="188">
        <v>5</v>
      </c>
      <c r="C290" s="188">
        <v>201711</v>
      </c>
      <c r="D290" s="187">
        <v>201710</v>
      </c>
      <c r="E290" s="187" t="s">
        <v>1505</v>
      </c>
      <c r="F290" s="187">
        <v>18</v>
      </c>
      <c r="G290" s="194" t="s">
        <v>1297</v>
      </c>
      <c r="H290" s="187">
        <v>121</v>
      </c>
      <c r="I290" s="187">
        <v>42</v>
      </c>
      <c r="J290" s="188"/>
    </row>
    <row r="291" spans="1:10" ht="15" customHeight="1" x14ac:dyDescent="0.25">
      <c r="A291" s="187"/>
      <c r="B291" s="188">
        <v>5</v>
      </c>
      <c r="C291" s="188">
        <v>201711</v>
      </c>
      <c r="D291" s="187">
        <v>201710</v>
      </c>
      <c r="E291" s="187" t="s">
        <v>1505</v>
      </c>
      <c r="F291" s="187" t="s">
        <v>1776</v>
      </c>
      <c r="G291" s="194" t="s">
        <v>1279</v>
      </c>
      <c r="H291" s="187">
        <v>126</v>
      </c>
      <c r="I291" s="187">
        <v>-4</v>
      </c>
      <c r="J291" s="188"/>
    </row>
    <row r="292" spans="1:10" ht="15" customHeight="1" x14ac:dyDescent="0.25">
      <c r="A292" s="187"/>
      <c r="B292" s="188">
        <v>5</v>
      </c>
      <c r="C292" s="188">
        <v>201711</v>
      </c>
      <c r="D292" s="187">
        <v>201710</v>
      </c>
      <c r="E292" s="187" t="s">
        <v>1505</v>
      </c>
      <c r="F292" s="187" t="s">
        <v>1777</v>
      </c>
      <c r="G292" s="194" t="s">
        <v>1279</v>
      </c>
      <c r="H292" s="187">
        <v>120</v>
      </c>
      <c r="I292" s="187">
        <v>21</v>
      </c>
      <c r="J292" s="188"/>
    </row>
    <row r="293" spans="1:10" ht="15" customHeight="1" x14ac:dyDescent="0.25">
      <c r="A293" s="187"/>
      <c r="B293" s="188">
        <v>5</v>
      </c>
      <c r="C293" s="188">
        <v>201711</v>
      </c>
      <c r="D293" s="187">
        <v>201710</v>
      </c>
      <c r="E293" s="187" t="s">
        <v>1505</v>
      </c>
      <c r="F293" s="187" t="s">
        <v>1777</v>
      </c>
      <c r="G293" s="194" t="s">
        <v>1279</v>
      </c>
      <c r="H293" s="187">
        <v>121</v>
      </c>
      <c r="I293" s="187">
        <v>154</v>
      </c>
      <c r="J293" s="188"/>
    </row>
    <row r="294" spans="1:10" ht="15" customHeight="1" x14ac:dyDescent="0.25">
      <c r="A294" s="187"/>
      <c r="B294" s="188">
        <v>5</v>
      </c>
      <c r="C294" s="188">
        <v>201711</v>
      </c>
      <c r="D294" s="187">
        <v>201710</v>
      </c>
      <c r="E294" s="187" t="s">
        <v>1505</v>
      </c>
      <c r="F294" s="187">
        <v>85</v>
      </c>
      <c r="G294" s="194" t="s">
        <v>1286</v>
      </c>
      <c r="H294" s="187">
        <v>120</v>
      </c>
      <c r="I294" s="187">
        <v>14</v>
      </c>
      <c r="J294" s="188"/>
    </row>
    <row r="295" spans="1:10" ht="15" customHeight="1" x14ac:dyDescent="0.25">
      <c r="A295" s="187"/>
      <c r="B295" s="188">
        <v>5</v>
      </c>
      <c r="C295" s="188">
        <v>201711</v>
      </c>
      <c r="D295" s="187">
        <v>201710</v>
      </c>
      <c r="E295" s="187" t="s">
        <v>1505</v>
      </c>
      <c r="F295" s="187">
        <v>85</v>
      </c>
      <c r="G295" s="194" t="s">
        <v>1286</v>
      </c>
      <c r="H295" s="187">
        <v>121</v>
      </c>
      <c r="I295" s="187">
        <v>80</v>
      </c>
      <c r="J295" s="188"/>
    </row>
    <row r="296" spans="1:10" ht="15" customHeight="1" x14ac:dyDescent="0.25">
      <c r="A296" s="187"/>
      <c r="B296" s="188">
        <v>5</v>
      </c>
      <c r="C296" s="188">
        <v>201711</v>
      </c>
      <c r="D296" s="187">
        <v>201710</v>
      </c>
      <c r="E296" s="187" t="s">
        <v>1505</v>
      </c>
      <c r="F296" s="187" t="s">
        <v>1786</v>
      </c>
      <c r="G296" s="194" t="s">
        <v>1277</v>
      </c>
      <c r="H296" s="187">
        <v>120</v>
      </c>
      <c r="I296" s="187">
        <v>2</v>
      </c>
      <c r="J296" s="188"/>
    </row>
    <row r="297" spans="1:10" ht="15" customHeight="1" x14ac:dyDescent="0.25">
      <c r="A297" s="187"/>
      <c r="B297" s="188">
        <v>5</v>
      </c>
      <c r="C297" s="188">
        <v>201711</v>
      </c>
      <c r="D297" s="187">
        <v>201710</v>
      </c>
      <c r="E297" s="187" t="s">
        <v>1505</v>
      </c>
      <c r="F297" s="187" t="s">
        <v>1786</v>
      </c>
      <c r="G297" s="194" t="s">
        <v>1277</v>
      </c>
      <c r="H297" s="187">
        <v>121</v>
      </c>
      <c r="I297" s="187">
        <v>62</v>
      </c>
      <c r="J297" s="188"/>
    </row>
    <row r="298" spans="1:10" ht="15" customHeight="1" x14ac:dyDescent="0.25">
      <c r="A298" s="187"/>
      <c r="B298" s="188">
        <v>5</v>
      </c>
      <c r="C298" s="188">
        <v>201711</v>
      </c>
      <c r="D298" s="187">
        <v>201710</v>
      </c>
      <c r="E298" s="187" t="s">
        <v>1505</v>
      </c>
      <c r="F298" s="187" t="s">
        <v>1790</v>
      </c>
      <c r="G298" s="194" t="s">
        <v>1274</v>
      </c>
      <c r="H298" s="187">
        <v>120</v>
      </c>
      <c r="I298" s="187">
        <v>6</v>
      </c>
      <c r="J298" s="188"/>
    </row>
    <row r="299" spans="1:10" ht="15" customHeight="1" x14ac:dyDescent="0.25">
      <c r="A299" s="187"/>
      <c r="B299" s="188">
        <v>5</v>
      </c>
      <c r="C299" s="188">
        <v>201711</v>
      </c>
      <c r="D299" s="187">
        <v>201710</v>
      </c>
      <c r="E299" s="187" t="s">
        <v>1505</v>
      </c>
      <c r="F299" s="187" t="s">
        <v>1790</v>
      </c>
      <c r="G299" s="194" t="s">
        <v>1274</v>
      </c>
      <c r="H299" s="187">
        <v>121</v>
      </c>
      <c r="I299" s="187">
        <v>96</v>
      </c>
      <c r="J299" s="188"/>
    </row>
    <row r="300" spans="1:10" ht="15" customHeight="1" x14ac:dyDescent="0.25">
      <c r="A300" s="187"/>
      <c r="B300" s="188">
        <v>5</v>
      </c>
      <c r="C300" s="188">
        <v>201711</v>
      </c>
      <c r="D300" s="187">
        <v>201710</v>
      </c>
      <c r="E300" s="187" t="s">
        <v>1505</v>
      </c>
      <c r="F300" s="194" t="s">
        <v>1792</v>
      </c>
      <c r="G300" s="194" t="s">
        <v>1296</v>
      </c>
      <c r="H300" s="187">
        <v>121</v>
      </c>
      <c r="I300" s="187">
        <v>70</v>
      </c>
      <c r="J300" s="188"/>
    </row>
    <row r="301" spans="1:10" ht="15" customHeight="1" x14ac:dyDescent="0.25">
      <c r="A301" s="187"/>
      <c r="B301" s="188">
        <v>5</v>
      </c>
      <c r="C301" s="188">
        <v>201711</v>
      </c>
      <c r="D301" s="187">
        <v>201711</v>
      </c>
      <c r="E301" s="187" t="s">
        <v>1505</v>
      </c>
      <c r="F301" s="194">
        <v>18</v>
      </c>
      <c r="G301" s="194" t="s">
        <v>1297</v>
      </c>
      <c r="H301" s="187">
        <v>120</v>
      </c>
      <c r="I301" s="187">
        <v>171</v>
      </c>
      <c r="J301" s="188"/>
    </row>
    <row r="302" spans="1:10" ht="15" customHeight="1" x14ac:dyDescent="0.25">
      <c r="A302" s="187"/>
      <c r="B302" s="188">
        <v>5</v>
      </c>
      <c r="C302" s="188">
        <v>201711</v>
      </c>
      <c r="D302" s="187">
        <v>201711</v>
      </c>
      <c r="E302" s="187" t="s">
        <v>1505</v>
      </c>
      <c r="F302" s="194">
        <v>18</v>
      </c>
      <c r="G302" s="194" t="s">
        <v>1297</v>
      </c>
      <c r="H302" s="187">
        <v>121</v>
      </c>
      <c r="I302" s="187">
        <v>1572</v>
      </c>
      <c r="J302" s="188"/>
    </row>
    <row r="303" spans="1:10" ht="15" customHeight="1" x14ac:dyDescent="0.25">
      <c r="A303" s="187"/>
      <c r="B303" s="188">
        <v>5</v>
      </c>
      <c r="C303" s="188">
        <v>201711</v>
      </c>
      <c r="D303" s="187">
        <v>201711</v>
      </c>
      <c r="E303" s="187" t="s">
        <v>1505</v>
      </c>
      <c r="F303" s="194" t="s">
        <v>1776</v>
      </c>
      <c r="G303" s="194" t="s">
        <v>1279</v>
      </c>
      <c r="H303" s="187">
        <v>126</v>
      </c>
      <c r="I303" s="187">
        <v>642</v>
      </c>
      <c r="J303" s="188"/>
    </row>
    <row r="304" spans="1:10" ht="15" customHeight="1" x14ac:dyDescent="0.25">
      <c r="A304" s="187"/>
      <c r="B304" s="188">
        <v>5</v>
      </c>
      <c r="C304" s="188">
        <v>201711</v>
      </c>
      <c r="D304" s="187">
        <v>201711</v>
      </c>
      <c r="E304" s="187" t="s">
        <v>1505</v>
      </c>
      <c r="F304" s="187" t="s">
        <v>1777</v>
      </c>
      <c r="G304" s="194" t="s">
        <v>1279</v>
      </c>
      <c r="H304" s="187">
        <v>120</v>
      </c>
      <c r="I304" s="187">
        <v>343</v>
      </c>
      <c r="J304" s="188"/>
    </row>
    <row r="305" spans="1:10" ht="15" customHeight="1" x14ac:dyDescent="0.25">
      <c r="A305" s="187"/>
      <c r="B305" s="188">
        <v>5</v>
      </c>
      <c r="C305" s="188">
        <v>201711</v>
      </c>
      <c r="D305" s="187">
        <v>201711</v>
      </c>
      <c r="E305" s="187" t="s">
        <v>1505</v>
      </c>
      <c r="F305" s="187" t="s">
        <v>1777</v>
      </c>
      <c r="G305" s="194" t="s">
        <v>1279</v>
      </c>
      <c r="H305" s="187">
        <v>121</v>
      </c>
      <c r="I305" s="187">
        <v>2440</v>
      </c>
      <c r="J305" s="188"/>
    </row>
    <row r="306" spans="1:10" ht="15" customHeight="1" x14ac:dyDescent="0.25">
      <c r="A306" s="187"/>
      <c r="B306" s="188">
        <v>5</v>
      </c>
      <c r="C306" s="188">
        <v>201711</v>
      </c>
      <c r="D306" s="187">
        <v>201711</v>
      </c>
      <c r="E306" s="187" t="s">
        <v>1505</v>
      </c>
      <c r="F306" s="194">
        <v>85</v>
      </c>
      <c r="G306" s="194" t="s">
        <v>1286</v>
      </c>
      <c r="H306" s="187">
        <v>120</v>
      </c>
      <c r="I306" s="187">
        <v>73</v>
      </c>
      <c r="J306" s="188"/>
    </row>
    <row r="307" spans="1:10" ht="15" customHeight="1" x14ac:dyDescent="0.25">
      <c r="A307" s="187"/>
      <c r="B307" s="188">
        <v>5</v>
      </c>
      <c r="C307" s="188">
        <v>201711</v>
      </c>
      <c r="D307" s="187">
        <v>201711</v>
      </c>
      <c r="E307" s="187" t="s">
        <v>1505</v>
      </c>
      <c r="F307" s="194">
        <v>85</v>
      </c>
      <c r="G307" s="194" t="s">
        <v>1286</v>
      </c>
      <c r="H307" s="187">
        <v>121</v>
      </c>
      <c r="I307" s="187">
        <v>899</v>
      </c>
      <c r="J307" s="188"/>
    </row>
    <row r="308" spans="1:10" ht="15" customHeight="1" x14ac:dyDescent="0.25">
      <c r="A308" s="187"/>
      <c r="B308" s="188">
        <v>5</v>
      </c>
      <c r="C308" s="188">
        <v>201711</v>
      </c>
      <c r="D308" s="187">
        <v>201711</v>
      </c>
      <c r="E308" s="187" t="s">
        <v>1505</v>
      </c>
      <c r="F308" s="194" t="s">
        <v>1786</v>
      </c>
      <c r="G308" s="194" t="s">
        <v>1277</v>
      </c>
      <c r="H308" s="187">
        <v>120</v>
      </c>
      <c r="I308" s="187">
        <v>74</v>
      </c>
      <c r="J308" s="188"/>
    </row>
    <row r="309" spans="1:10" ht="15" customHeight="1" x14ac:dyDescent="0.25">
      <c r="A309" s="187"/>
      <c r="B309" s="188">
        <v>5</v>
      </c>
      <c r="C309" s="188">
        <v>201711</v>
      </c>
      <c r="D309" s="187">
        <v>201711</v>
      </c>
      <c r="E309" s="187" t="s">
        <v>1505</v>
      </c>
      <c r="F309" s="194" t="s">
        <v>1786</v>
      </c>
      <c r="G309" s="194" t="s">
        <v>1277</v>
      </c>
      <c r="H309" s="187">
        <v>121</v>
      </c>
      <c r="I309" s="187">
        <v>607</v>
      </c>
      <c r="J309" s="188"/>
    </row>
    <row r="310" spans="1:10" ht="15" customHeight="1" x14ac:dyDescent="0.25">
      <c r="A310" s="187"/>
      <c r="B310" s="188">
        <v>5</v>
      </c>
      <c r="C310" s="188">
        <v>201711</v>
      </c>
      <c r="D310" s="187">
        <v>201711</v>
      </c>
      <c r="E310" s="187" t="s">
        <v>1505</v>
      </c>
      <c r="F310" s="187" t="s">
        <v>1790</v>
      </c>
      <c r="G310" s="194" t="s">
        <v>1274</v>
      </c>
      <c r="H310" s="187">
        <v>120</v>
      </c>
      <c r="I310" s="187">
        <v>205</v>
      </c>
      <c r="J310" s="188"/>
    </row>
    <row r="311" spans="1:10" ht="15" customHeight="1" x14ac:dyDescent="0.25">
      <c r="A311" s="187"/>
      <c r="B311" s="188">
        <v>5</v>
      </c>
      <c r="C311" s="188">
        <v>201711</v>
      </c>
      <c r="D311" s="187">
        <v>201711</v>
      </c>
      <c r="E311" s="187" t="s">
        <v>1505</v>
      </c>
      <c r="F311" s="187" t="s">
        <v>1790</v>
      </c>
      <c r="G311" s="194" t="s">
        <v>1274</v>
      </c>
      <c r="H311" s="187">
        <v>121</v>
      </c>
      <c r="I311" s="187">
        <v>2237</v>
      </c>
      <c r="J311" s="188"/>
    </row>
    <row r="312" spans="1:10" ht="15" customHeight="1" x14ac:dyDescent="0.25">
      <c r="A312" s="187"/>
      <c r="B312" s="188">
        <v>5</v>
      </c>
      <c r="C312" s="188">
        <v>201711</v>
      </c>
      <c r="D312" s="187">
        <v>201711</v>
      </c>
      <c r="E312" s="187" t="s">
        <v>1505</v>
      </c>
      <c r="F312" s="187" t="s">
        <v>1792</v>
      </c>
      <c r="G312" s="194" t="s">
        <v>1296</v>
      </c>
      <c r="H312" s="187">
        <v>120</v>
      </c>
      <c r="I312" s="187">
        <v>292</v>
      </c>
      <c r="J312" s="188"/>
    </row>
    <row r="313" spans="1:10" ht="15" customHeight="1" x14ac:dyDescent="0.25">
      <c r="A313" s="187"/>
      <c r="B313" s="188">
        <v>5</v>
      </c>
      <c r="C313" s="188">
        <v>201711</v>
      </c>
      <c r="D313" s="187">
        <v>201711</v>
      </c>
      <c r="E313" s="187" t="s">
        <v>1505</v>
      </c>
      <c r="F313" s="187" t="s">
        <v>1792</v>
      </c>
      <c r="G313" s="194" t="s">
        <v>1296</v>
      </c>
      <c r="H313" s="187">
        <v>121</v>
      </c>
      <c r="I313" s="187">
        <v>3101</v>
      </c>
      <c r="J313" s="188"/>
    </row>
    <row r="314" spans="1:10" ht="15" customHeight="1" x14ac:dyDescent="0.25">
      <c r="A314" s="187"/>
      <c r="B314" s="188">
        <v>8</v>
      </c>
      <c r="C314" s="188">
        <v>201711</v>
      </c>
      <c r="D314" s="187">
        <v>201709</v>
      </c>
      <c r="E314" s="187" t="s">
        <v>1506</v>
      </c>
      <c r="F314" s="187">
        <v>19</v>
      </c>
      <c r="G314" s="194" t="s">
        <v>1297</v>
      </c>
      <c r="H314" s="187">
        <v>120</v>
      </c>
      <c r="I314" s="187">
        <v>5</v>
      </c>
      <c r="J314" s="188"/>
    </row>
    <row r="315" spans="1:10" ht="15" customHeight="1" x14ac:dyDescent="0.25">
      <c r="A315" s="187"/>
      <c r="B315" s="188">
        <v>8</v>
      </c>
      <c r="C315" s="188">
        <v>201711</v>
      </c>
      <c r="D315" s="187">
        <v>201709</v>
      </c>
      <c r="E315" s="187" t="s">
        <v>1506</v>
      </c>
      <c r="F315" s="187">
        <v>19</v>
      </c>
      <c r="G315" s="194" t="s">
        <v>1297</v>
      </c>
      <c r="H315" s="187">
        <v>121</v>
      </c>
      <c r="I315" s="187">
        <v>38</v>
      </c>
      <c r="J315" s="188"/>
    </row>
    <row r="316" spans="1:10" ht="15" customHeight="1" x14ac:dyDescent="0.25">
      <c r="A316" s="187"/>
      <c r="B316" s="188">
        <v>8</v>
      </c>
      <c r="C316" s="188">
        <v>201711</v>
      </c>
      <c r="D316" s="187">
        <v>201709</v>
      </c>
      <c r="E316" s="187" t="s">
        <v>1506</v>
      </c>
      <c r="F316" s="187">
        <v>34</v>
      </c>
      <c r="G316" s="194" t="s">
        <v>1446</v>
      </c>
      <c r="H316" s="187">
        <v>120</v>
      </c>
      <c r="I316" s="187">
        <v>1</v>
      </c>
      <c r="J316" s="188"/>
    </row>
    <row r="317" spans="1:10" ht="15" customHeight="1" x14ac:dyDescent="0.25">
      <c r="A317" s="187"/>
      <c r="B317" s="188">
        <v>8</v>
      </c>
      <c r="C317" s="188">
        <v>201711</v>
      </c>
      <c r="D317" s="187">
        <v>201709</v>
      </c>
      <c r="E317" s="187" t="s">
        <v>1506</v>
      </c>
      <c r="F317" s="187">
        <v>34</v>
      </c>
      <c r="G317" s="194" t="s">
        <v>1446</v>
      </c>
      <c r="H317" s="187">
        <v>121</v>
      </c>
      <c r="I317" s="187">
        <v>11</v>
      </c>
      <c r="J317" s="188"/>
    </row>
    <row r="318" spans="1:10" ht="15" customHeight="1" x14ac:dyDescent="0.25">
      <c r="A318" s="187"/>
      <c r="B318" s="188">
        <v>8</v>
      </c>
      <c r="C318" s="188">
        <v>201711</v>
      </c>
      <c r="D318" s="187">
        <v>201709</v>
      </c>
      <c r="E318" s="187" t="s">
        <v>1506</v>
      </c>
      <c r="F318" s="187" t="s">
        <v>1770</v>
      </c>
      <c r="G318" s="194" t="s">
        <v>1446</v>
      </c>
      <c r="H318" s="187">
        <v>126</v>
      </c>
      <c r="I318" s="187">
        <v>4</v>
      </c>
      <c r="J318" s="188"/>
    </row>
    <row r="319" spans="1:10" ht="15" customHeight="1" x14ac:dyDescent="0.25">
      <c r="A319" s="187"/>
      <c r="B319" s="188">
        <v>8</v>
      </c>
      <c r="C319" s="188">
        <v>201711</v>
      </c>
      <c r="D319" s="187">
        <v>201709</v>
      </c>
      <c r="E319" s="187" t="s">
        <v>1506</v>
      </c>
      <c r="F319" s="187">
        <v>45</v>
      </c>
      <c r="G319" s="194" t="s">
        <v>1267</v>
      </c>
      <c r="H319" s="187">
        <v>120</v>
      </c>
      <c r="I319" s="187">
        <v>6</v>
      </c>
      <c r="J319" s="188"/>
    </row>
    <row r="320" spans="1:10" ht="15" customHeight="1" x14ac:dyDescent="0.25">
      <c r="A320" s="187"/>
      <c r="B320" s="188">
        <v>8</v>
      </c>
      <c r="C320" s="188">
        <v>201711</v>
      </c>
      <c r="D320" s="187">
        <v>201709</v>
      </c>
      <c r="E320" s="187" t="s">
        <v>1506</v>
      </c>
      <c r="F320" s="187">
        <v>45</v>
      </c>
      <c r="G320" s="194" t="s">
        <v>1267</v>
      </c>
      <c r="H320" s="187">
        <v>121</v>
      </c>
      <c r="I320" s="187">
        <v>33</v>
      </c>
      <c r="J320" s="188"/>
    </row>
    <row r="321" spans="1:10" ht="15" customHeight="1" x14ac:dyDescent="0.25">
      <c r="A321" s="187"/>
      <c r="B321" s="188">
        <v>8</v>
      </c>
      <c r="C321" s="188">
        <v>201711</v>
      </c>
      <c r="D321" s="187">
        <v>201709</v>
      </c>
      <c r="E321" s="187" t="s">
        <v>1506</v>
      </c>
      <c r="F321" s="187" t="s">
        <v>1761</v>
      </c>
      <c r="G321" s="194" t="s">
        <v>1267</v>
      </c>
      <c r="H321" s="187">
        <v>126</v>
      </c>
      <c r="I321" s="187">
        <v>3</v>
      </c>
      <c r="J321" s="188"/>
    </row>
    <row r="322" spans="1:10" ht="15" customHeight="1" x14ac:dyDescent="0.25">
      <c r="A322" s="187"/>
      <c r="B322" s="188">
        <v>8</v>
      </c>
      <c r="C322" s="188">
        <v>201711</v>
      </c>
      <c r="D322" s="187">
        <v>201709</v>
      </c>
      <c r="E322" s="187" t="s">
        <v>1506</v>
      </c>
      <c r="F322" s="194" t="s">
        <v>1787</v>
      </c>
      <c r="G322" s="194" t="s">
        <v>1272</v>
      </c>
      <c r="H322" s="187">
        <v>121</v>
      </c>
      <c r="I322" s="187">
        <v>31</v>
      </c>
      <c r="J322" s="188"/>
    </row>
    <row r="323" spans="1:10" ht="15" customHeight="1" x14ac:dyDescent="0.25">
      <c r="A323" s="187"/>
      <c r="B323" s="188">
        <v>8</v>
      </c>
      <c r="C323" s="188">
        <v>201711</v>
      </c>
      <c r="D323" s="187">
        <v>201709</v>
      </c>
      <c r="E323" s="187" t="s">
        <v>1506</v>
      </c>
      <c r="F323" s="194">
        <v>69</v>
      </c>
      <c r="G323" s="194" t="s">
        <v>1293</v>
      </c>
      <c r="H323" s="187">
        <v>120</v>
      </c>
      <c r="I323" s="187">
        <v>19</v>
      </c>
      <c r="J323" s="188"/>
    </row>
    <row r="324" spans="1:10" ht="15" customHeight="1" x14ac:dyDescent="0.25">
      <c r="A324" s="187"/>
      <c r="B324" s="188">
        <v>8</v>
      </c>
      <c r="C324" s="188">
        <v>201711</v>
      </c>
      <c r="D324" s="187">
        <v>201709</v>
      </c>
      <c r="E324" s="187" t="s">
        <v>1506</v>
      </c>
      <c r="F324" s="194">
        <v>69</v>
      </c>
      <c r="G324" s="194" t="s">
        <v>1293</v>
      </c>
      <c r="H324" s="187">
        <v>121</v>
      </c>
      <c r="I324" s="187">
        <v>93</v>
      </c>
      <c r="J324" s="188"/>
    </row>
    <row r="325" spans="1:10" ht="15" customHeight="1" x14ac:dyDescent="0.25">
      <c r="A325" s="187"/>
      <c r="B325" s="188">
        <v>8</v>
      </c>
      <c r="C325" s="188">
        <v>201711</v>
      </c>
      <c r="D325" s="187">
        <v>201709</v>
      </c>
      <c r="E325" s="187" t="s">
        <v>1506</v>
      </c>
      <c r="F325" s="194" t="s">
        <v>1795</v>
      </c>
      <c r="G325" s="194" t="s">
        <v>1293</v>
      </c>
      <c r="H325" s="187">
        <v>126</v>
      </c>
      <c r="I325" s="187">
        <v>16</v>
      </c>
      <c r="J325" s="188"/>
    </row>
    <row r="326" spans="1:10" ht="15" customHeight="1" x14ac:dyDescent="0.25">
      <c r="A326" s="187"/>
      <c r="B326" s="188">
        <v>8</v>
      </c>
      <c r="C326" s="188">
        <v>201711</v>
      </c>
      <c r="D326" s="187">
        <v>201709</v>
      </c>
      <c r="E326" s="187" t="s">
        <v>1506</v>
      </c>
      <c r="F326" s="187" t="s">
        <v>1773</v>
      </c>
      <c r="G326" s="194" t="s">
        <v>1279</v>
      </c>
      <c r="H326" s="187">
        <v>120</v>
      </c>
      <c r="I326" s="187">
        <v>13</v>
      </c>
      <c r="J326" s="188"/>
    </row>
    <row r="327" spans="1:10" ht="15" customHeight="1" x14ac:dyDescent="0.25">
      <c r="A327" s="187"/>
      <c r="B327" s="188">
        <v>8</v>
      </c>
      <c r="C327" s="188">
        <v>201711</v>
      </c>
      <c r="D327" s="187">
        <v>201709</v>
      </c>
      <c r="E327" s="187" t="s">
        <v>1506</v>
      </c>
      <c r="F327" s="187" t="s">
        <v>1773</v>
      </c>
      <c r="G327" s="194" t="s">
        <v>1279</v>
      </c>
      <c r="H327" s="187">
        <v>121</v>
      </c>
      <c r="I327" s="187">
        <v>101</v>
      </c>
      <c r="J327" s="188"/>
    </row>
    <row r="328" spans="1:10" ht="15" customHeight="1" x14ac:dyDescent="0.25">
      <c r="A328" s="187"/>
      <c r="B328" s="188">
        <v>8</v>
      </c>
      <c r="C328" s="188">
        <v>201711</v>
      </c>
      <c r="D328" s="187">
        <v>201709</v>
      </c>
      <c r="E328" s="187" t="s">
        <v>1506</v>
      </c>
      <c r="F328" s="187" t="s">
        <v>1772</v>
      </c>
      <c r="G328" s="194" t="s">
        <v>1279</v>
      </c>
      <c r="H328" s="187">
        <v>126</v>
      </c>
      <c r="I328" s="187">
        <v>18</v>
      </c>
      <c r="J328" s="188"/>
    </row>
    <row r="329" spans="1:10" ht="15" customHeight="1" x14ac:dyDescent="0.25">
      <c r="A329" s="187"/>
      <c r="B329" s="188">
        <v>8</v>
      </c>
      <c r="C329" s="188">
        <v>201711</v>
      </c>
      <c r="D329" s="187">
        <v>201709</v>
      </c>
      <c r="E329" s="187" t="s">
        <v>1506</v>
      </c>
      <c r="F329" s="194" t="s">
        <v>1784</v>
      </c>
      <c r="G329" s="194" t="s">
        <v>1277</v>
      </c>
      <c r="H329" s="187">
        <v>120</v>
      </c>
      <c r="I329" s="187">
        <v>8</v>
      </c>
      <c r="J329" s="188"/>
    </row>
    <row r="330" spans="1:10" ht="15" customHeight="1" x14ac:dyDescent="0.25">
      <c r="A330" s="187"/>
      <c r="B330" s="188">
        <v>8</v>
      </c>
      <c r="C330" s="188">
        <v>201711</v>
      </c>
      <c r="D330" s="187">
        <v>201709</v>
      </c>
      <c r="E330" s="187" t="s">
        <v>1506</v>
      </c>
      <c r="F330" s="194" t="s">
        <v>1784</v>
      </c>
      <c r="G330" s="194" t="s">
        <v>1277</v>
      </c>
      <c r="H330" s="187">
        <v>121</v>
      </c>
      <c r="I330" s="187">
        <v>26</v>
      </c>
      <c r="J330" s="188"/>
    </row>
    <row r="331" spans="1:10" ht="15" customHeight="1" x14ac:dyDescent="0.25">
      <c r="A331" s="187"/>
      <c r="B331" s="188">
        <v>8</v>
      </c>
      <c r="C331" s="188">
        <v>201711</v>
      </c>
      <c r="D331" s="187">
        <v>201709</v>
      </c>
      <c r="E331" s="187" t="s">
        <v>1506</v>
      </c>
      <c r="F331" s="194" t="s">
        <v>1793</v>
      </c>
      <c r="G331" s="194" t="s">
        <v>1258</v>
      </c>
      <c r="H331" s="187">
        <v>120</v>
      </c>
      <c r="I331" s="187">
        <v>8</v>
      </c>
      <c r="J331" s="188"/>
    </row>
    <row r="332" spans="1:10" ht="15" customHeight="1" x14ac:dyDescent="0.25">
      <c r="A332" s="187"/>
      <c r="B332" s="188">
        <v>8</v>
      </c>
      <c r="C332" s="188">
        <v>201711</v>
      </c>
      <c r="D332" s="187">
        <v>201709</v>
      </c>
      <c r="E332" s="187" t="s">
        <v>1506</v>
      </c>
      <c r="F332" s="194" t="s">
        <v>1793</v>
      </c>
      <c r="G332" s="194" t="s">
        <v>1258</v>
      </c>
      <c r="H332" s="187">
        <v>121</v>
      </c>
      <c r="I332" s="187">
        <v>72</v>
      </c>
      <c r="J332" s="188"/>
    </row>
    <row r="333" spans="1:10" ht="15" customHeight="1" x14ac:dyDescent="0.25">
      <c r="A333" s="187"/>
      <c r="B333" s="188">
        <v>8</v>
      </c>
      <c r="C333" s="188">
        <v>201711</v>
      </c>
      <c r="D333" s="187">
        <v>201710</v>
      </c>
      <c r="E333" s="187" t="s">
        <v>1506</v>
      </c>
      <c r="F333" s="187">
        <v>19</v>
      </c>
      <c r="G333" s="194" t="s">
        <v>1297</v>
      </c>
      <c r="H333" s="187">
        <v>120</v>
      </c>
      <c r="I333" s="187">
        <v>4</v>
      </c>
      <c r="J333" s="188"/>
    </row>
    <row r="334" spans="1:10" ht="15" customHeight="1" x14ac:dyDescent="0.25">
      <c r="A334" s="187"/>
      <c r="B334" s="188">
        <v>8</v>
      </c>
      <c r="C334" s="188">
        <v>201711</v>
      </c>
      <c r="D334" s="187">
        <v>201710</v>
      </c>
      <c r="E334" s="187" t="s">
        <v>1506</v>
      </c>
      <c r="F334" s="187">
        <v>19</v>
      </c>
      <c r="G334" s="194" t="s">
        <v>1297</v>
      </c>
      <c r="H334" s="187">
        <v>121</v>
      </c>
      <c r="I334" s="187">
        <v>32</v>
      </c>
      <c r="J334" s="188"/>
    </row>
    <row r="335" spans="1:10" ht="15" customHeight="1" x14ac:dyDescent="0.25">
      <c r="A335" s="187"/>
      <c r="B335" s="188">
        <v>8</v>
      </c>
      <c r="C335" s="188">
        <v>201711</v>
      </c>
      <c r="D335" s="187">
        <v>201710</v>
      </c>
      <c r="E335" s="187" t="s">
        <v>1506</v>
      </c>
      <c r="F335" s="187">
        <v>34</v>
      </c>
      <c r="G335" s="194" t="s">
        <v>1446</v>
      </c>
      <c r="H335" s="187">
        <v>120</v>
      </c>
      <c r="I335" s="187">
        <v>2</v>
      </c>
      <c r="J335" s="188"/>
    </row>
    <row r="336" spans="1:10" ht="15" customHeight="1" x14ac:dyDescent="0.25">
      <c r="A336" s="187"/>
      <c r="B336" s="188">
        <v>8</v>
      </c>
      <c r="C336" s="188">
        <v>201711</v>
      </c>
      <c r="D336" s="187">
        <v>201710</v>
      </c>
      <c r="E336" s="187" t="s">
        <v>1506</v>
      </c>
      <c r="F336" s="187">
        <v>34</v>
      </c>
      <c r="G336" s="194" t="s">
        <v>1446</v>
      </c>
      <c r="H336" s="187">
        <v>121</v>
      </c>
      <c r="I336" s="187">
        <v>15</v>
      </c>
      <c r="J336" s="188"/>
    </row>
    <row r="337" spans="1:10" ht="15" customHeight="1" x14ac:dyDescent="0.25">
      <c r="A337" s="187"/>
      <c r="B337" s="188">
        <v>8</v>
      </c>
      <c r="C337" s="188">
        <v>201711</v>
      </c>
      <c r="D337" s="187">
        <v>201710</v>
      </c>
      <c r="E337" s="187" t="s">
        <v>1506</v>
      </c>
      <c r="F337" s="187" t="s">
        <v>1770</v>
      </c>
      <c r="G337" s="194" t="s">
        <v>1446</v>
      </c>
      <c r="H337" s="187">
        <v>126</v>
      </c>
      <c r="I337" s="187">
        <v>-3</v>
      </c>
      <c r="J337" s="188"/>
    </row>
    <row r="338" spans="1:10" ht="15" customHeight="1" x14ac:dyDescent="0.25">
      <c r="A338" s="187"/>
      <c r="B338" s="188">
        <v>8</v>
      </c>
      <c r="C338" s="188">
        <v>201711</v>
      </c>
      <c r="D338" s="187">
        <v>201710</v>
      </c>
      <c r="E338" s="187" t="s">
        <v>1506</v>
      </c>
      <c r="F338" s="187">
        <v>45</v>
      </c>
      <c r="G338" s="194" t="s">
        <v>1267</v>
      </c>
      <c r="H338" s="187">
        <v>120</v>
      </c>
      <c r="I338" s="187">
        <v>-2</v>
      </c>
      <c r="J338" s="188"/>
    </row>
    <row r="339" spans="1:10" ht="15" customHeight="1" x14ac:dyDescent="0.25">
      <c r="A339" s="187"/>
      <c r="B339" s="188">
        <v>8</v>
      </c>
      <c r="C339" s="188">
        <v>201711</v>
      </c>
      <c r="D339" s="187">
        <v>201710</v>
      </c>
      <c r="E339" s="187" t="s">
        <v>1506</v>
      </c>
      <c r="F339" s="187">
        <v>45</v>
      </c>
      <c r="G339" s="194" t="s">
        <v>1267</v>
      </c>
      <c r="H339" s="187">
        <v>121</v>
      </c>
      <c r="I339" s="187">
        <v>26</v>
      </c>
      <c r="J339" s="188"/>
    </row>
    <row r="340" spans="1:10" ht="15" customHeight="1" x14ac:dyDescent="0.25">
      <c r="A340" s="187"/>
      <c r="B340" s="188">
        <v>8</v>
      </c>
      <c r="C340" s="188">
        <v>201711</v>
      </c>
      <c r="D340" s="187">
        <v>201710</v>
      </c>
      <c r="E340" s="187" t="s">
        <v>1506</v>
      </c>
      <c r="F340" s="187" t="s">
        <v>1761</v>
      </c>
      <c r="G340" s="194" t="s">
        <v>1267</v>
      </c>
      <c r="H340" s="187">
        <v>126</v>
      </c>
      <c r="I340" s="187">
        <v>-11</v>
      </c>
      <c r="J340" s="188"/>
    </row>
    <row r="341" spans="1:10" ht="15" customHeight="1" x14ac:dyDescent="0.25">
      <c r="A341" s="187"/>
      <c r="B341" s="188">
        <v>8</v>
      </c>
      <c r="C341" s="188">
        <v>201711</v>
      </c>
      <c r="D341" s="187">
        <v>201710</v>
      </c>
      <c r="E341" s="187" t="s">
        <v>1506</v>
      </c>
      <c r="F341" s="187" t="s">
        <v>1787</v>
      </c>
      <c r="G341" s="194" t="s">
        <v>1272</v>
      </c>
      <c r="H341" s="187">
        <v>120</v>
      </c>
      <c r="I341" s="187">
        <v>-1</v>
      </c>
      <c r="J341" s="188"/>
    </row>
    <row r="342" spans="1:10" ht="15" customHeight="1" x14ac:dyDescent="0.25">
      <c r="A342" s="187"/>
      <c r="B342" s="188">
        <v>8</v>
      </c>
      <c r="C342" s="188">
        <v>201711</v>
      </c>
      <c r="D342" s="187">
        <v>201710</v>
      </c>
      <c r="E342" s="187" t="s">
        <v>1506</v>
      </c>
      <c r="F342" s="187" t="s">
        <v>1787</v>
      </c>
      <c r="G342" s="194" t="s">
        <v>1272</v>
      </c>
      <c r="H342" s="187">
        <v>121</v>
      </c>
      <c r="I342" s="187">
        <v>20</v>
      </c>
      <c r="J342" s="188"/>
    </row>
    <row r="343" spans="1:10" ht="15" customHeight="1" x14ac:dyDescent="0.25">
      <c r="A343" s="187"/>
      <c r="B343" s="188">
        <v>8</v>
      </c>
      <c r="C343" s="188">
        <v>201711</v>
      </c>
      <c r="D343" s="187">
        <v>201710</v>
      </c>
      <c r="E343" s="187" t="s">
        <v>1506</v>
      </c>
      <c r="F343" s="187">
        <v>69</v>
      </c>
      <c r="G343" s="194" t="s">
        <v>1293</v>
      </c>
      <c r="H343" s="187">
        <v>120</v>
      </c>
      <c r="I343" s="187">
        <v>15</v>
      </c>
      <c r="J343" s="188"/>
    </row>
    <row r="344" spans="1:10" ht="15" customHeight="1" x14ac:dyDescent="0.25">
      <c r="A344" s="187"/>
      <c r="B344" s="188">
        <v>8</v>
      </c>
      <c r="C344" s="188">
        <v>201711</v>
      </c>
      <c r="D344" s="187">
        <v>201710</v>
      </c>
      <c r="E344" s="187" t="s">
        <v>1506</v>
      </c>
      <c r="F344" s="187">
        <v>69</v>
      </c>
      <c r="G344" s="194" t="s">
        <v>1293</v>
      </c>
      <c r="H344" s="187">
        <v>121</v>
      </c>
      <c r="I344" s="187">
        <v>115</v>
      </c>
      <c r="J344" s="188"/>
    </row>
    <row r="345" spans="1:10" ht="15" customHeight="1" x14ac:dyDescent="0.25">
      <c r="A345" s="187"/>
      <c r="B345" s="188">
        <v>8</v>
      </c>
      <c r="C345" s="188">
        <v>201711</v>
      </c>
      <c r="D345" s="187">
        <v>201710</v>
      </c>
      <c r="E345" s="187" t="s">
        <v>1506</v>
      </c>
      <c r="F345" s="187" t="s">
        <v>1795</v>
      </c>
      <c r="G345" s="194" t="s">
        <v>1293</v>
      </c>
      <c r="H345" s="187">
        <v>126</v>
      </c>
      <c r="I345" s="187">
        <v>5</v>
      </c>
      <c r="J345" s="188"/>
    </row>
    <row r="346" spans="1:10" ht="15" customHeight="1" x14ac:dyDescent="0.25">
      <c r="A346" s="187"/>
      <c r="B346" s="188">
        <v>8</v>
      </c>
      <c r="C346" s="188">
        <v>201711</v>
      </c>
      <c r="D346" s="187">
        <v>201710</v>
      </c>
      <c r="E346" s="187" t="s">
        <v>1506</v>
      </c>
      <c r="F346" s="194" t="s">
        <v>1773</v>
      </c>
      <c r="G346" s="194" t="s">
        <v>1279</v>
      </c>
      <c r="H346" s="187">
        <v>120</v>
      </c>
      <c r="I346" s="187">
        <v>1</v>
      </c>
      <c r="J346" s="188"/>
    </row>
    <row r="347" spans="1:10" ht="15" customHeight="1" x14ac:dyDescent="0.25">
      <c r="A347" s="187"/>
      <c r="B347" s="188">
        <v>8</v>
      </c>
      <c r="C347" s="188">
        <v>201711</v>
      </c>
      <c r="D347" s="187">
        <v>201710</v>
      </c>
      <c r="E347" s="187" t="s">
        <v>1506</v>
      </c>
      <c r="F347" s="194" t="s">
        <v>1773</v>
      </c>
      <c r="G347" s="194" t="s">
        <v>1279</v>
      </c>
      <c r="H347" s="187">
        <v>121</v>
      </c>
      <c r="I347" s="187">
        <v>109</v>
      </c>
      <c r="J347" s="188"/>
    </row>
    <row r="348" spans="1:10" ht="15" customHeight="1" x14ac:dyDescent="0.25">
      <c r="A348" s="187"/>
      <c r="B348" s="188">
        <v>8</v>
      </c>
      <c r="C348" s="188">
        <v>201711</v>
      </c>
      <c r="D348" s="187">
        <v>201710</v>
      </c>
      <c r="E348" s="187" t="s">
        <v>1506</v>
      </c>
      <c r="F348" s="194" t="s">
        <v>1772</v>
      </c>
      <c r="G348" s="194" t="s">
        <v>1279</v>
      </c>
      <c r="H348" s="187">
        <v>126</v>
      </c>
      <c r="I348" s="187">
        <v>6</v>
      </c>
      <c r="J348" s="188"/>
    </row>
    <row r="349" spans="1:10" ht="15" customHeight="1" x14ac:dyDescent="0.25">
      <c r="A349" s="187"/>
      <c r="B349" s="188">
        <v>8</v>
      </c>
      <c r="C349" s="188">
        <v>201711</v>
      </c>
      <c r="D349" s="187">
        <v>201710</v>
      </c>
      <c r="E349" s="187" t="s">
        <v>1506</v>
      </c>
      <c r="F349" s="187" t="s">
        <v>1784</v>
      </c>
      <c r="G349" s="194" t="s">
        <v>1277</v>
      </c>
      <c r="H349" s="187">
        <v>120</v>
      </c>
      <c r="I349" s="187">
        <v>6</v>
      </c>
      <c r="J349" s="188"/>
    </row>
    <row r="350" spans="1:10" ht="15" customHeight="1" x14ac:dyDescent="0.25">
      <c r="A350" s="187"/>
      <c r="B350" s="188">
        <v>8</v>
      </c>
      <c r="C350" s="188">
        <v>201711</v>
      </c>
      <c r="D350" s="187">
        <v>201710</v>
      </c>
      <c r="E350" s="187" t="s">
        <v>1506</v>
      </c>
      <c r="F350" s="187" t="s">
        <v>1784</v>
      </c>
      <c r="G350" s="194" t="s">
        <v>1277</v>
      </c>
      <c r="H350" s="187">
        <v>121</v>
      </c>
      <c r="I350" s="187">
        <v>58</v>
      </c>
      <c r="J350" s="188"/>
    </row>
    <row r="351" spans="1:10" ht="15" customHeight="1" x14ac:dyDescent="0.25">
      <c r="A351" s="187"/>
      <c r="B351" s="188">
        <v>8</v>
      </c>
      <c r="C351" s="188">
        <v>201711</v>
      </c>
      <c r="D351" s="187">
        <v>201710</v>
      </c>
      <c r="E351" s="187" t="s">
        <v>1506</v>
      </c>
      <c r="F351" s="187" t="s">
        <v>1793</v>
      </c>
      <c r="G351" s="194" t="s">
        <v>1258</v>
      </c>
      <c r="H351" s="187">
        <v>120</v>
      </c>
      <c r="I351" s="187">
        <v>13</v>
      </c>
      <c r="J351" s="188"/>
    </row>
    <row r="352" spans="1:10" ht="15" customHeight="1" x14ac:dyDescent="0.25">
      <c r="A352" s="187"/>
      <c r="B352" s="188">
        <v>8</v>
      </c>
      <c r="C352" s="188">
        <v>201711</v>
      </c>
      <c r="D352" s="187">
        <v>201710</v>
      </c>
      <c r="E352" s="187" t="s">
        <v>1506</v>
      </c>
      <c r="F352" s="194" t="s">
        <v>1793</v>
      </c>
      <c r="G352" s="194" t="s">
        <v>1258</v>
      </c>
      <c r="H352" s="187">
        <v>121</v>
      </c>
      <c r="I352" s="187">
        <v>60</v>
      </c>
      <c r="J352" s="188"/>
    </row>
    <row r="353" spans="1:10" ht="15" customHeight="1" x14ac:dyDescent="0.25">
      <c r="A353" s="187"/>
      <c r="B353" s="188">
        <v>8</v>
      </c>
      <c r="C353" s="188">
        <v>201711</v>
      </c>
      <c r="D353" s="187">
        <v>201711</v>
      </c>
      <c r="E353" s="187" t="s">
        <v>1506</v>
      </c>
      <c r="F353" s="194">
        <v>19</v>
      </c>
      <c r="G353" s="194" t="s">
        <v>1297</v>
      </c>
      <c r="H353" s="187">
        <v>120</v>
      </c>
      <c r="I353" s="187">
        <v>153</v>
      </c>
      <c r="J353" s="188"/>
    </row>
    <row r="354" spans="1:10" ht="15" customHeight="1" x14ac:dyDescent="0.25">
      <c r="A354" s="187"/>
      <c r="B354" s="188">
        <v>8</v>
      </c>
      <c r="C354" s="188">
        <v>201711</v>
      </c>
      <c r="D354" s="187">
        <v>201711</v>
      </c>
      <c r="E354" s="187" t="s">
        <v>1506</v>
      </c>
      <c r="F354" s="194">
        <v>19</v>
      </c>
      <c r="G354" s="194" t="s">
        <v>1297</v>
      </c>
      <c r="H354" s="187">
        <v>121</v>
      </c>
      <c r="I354" s="187">
        <v>1245</v>
      </c>
      <c r="J354" s="188"/>
    </row>
    <row r="355" spans="1:10" ht="15" customHeight="1" x14ac:dyDescent="0.25">
      <c r="A355" s="187"/>
      <c r="B355" s="188">
        <v>8</v>
      </c>
      <c r="C355" s="188">
        <v>201711</v>
      </c>
      <c r="D355" s="187">
        <v>201711</v>
      </c>
      <c r="E355" s="187" t="s">
        <v>1506</v>
      </c>
      <c r="F355" s="187">
        <v>34</v>
      </c>
      <c r="G355" s="194" t="s">
        <v>1446</v>
      </c>
      <c r="H355" s="187">
        <v>120</v>
      </c>
      <c r="I355" s="187">
        <v>26</v>
      </c>
      <c r="J355" s="188"/>
    </row>
    <row r="356" spans="1:10" ht="15" customHeight="1" x14ac:dyDescent="0.25">
      <c r="A356" s="187"/>
      <c r="B356" s="188">
        <v>8</v>
      </c>
      <c r="C356" s="188">
        <v>201711</v>
      </c>
      <c r="D356" s="187">
        <v>201711</v>
      </c>
      <c r="E356" s="187" t="s">
        <v>1506</v>
      </c>
      <c r="F356" s="187">
        <v>34</v>
      </c>
      <c r="G356" s="194" t="s">
        <v>1446</v>
      </c>
      <c r="H356" s="187">
        <v>121</v>
      </c>
      <c r="I356" s="187">
        <v>216</v>
      </c>
      <c r="J356" s="188"/>
    </row>
    <row r="357" spans="1:10" ht="15" customHeight="1" x14ac:dyDescent="0.25">
      <c r="A357" s="187"/>
      <c r="B357" s="188">
        <v>8</v>
      </c>
      <c r="C357" s="188">
        <v>201711</v>
      </c>
      <c r="D357" s="187">
        <v>201711</v>
      </c>
      <c r="E357" s="187" t="s">
        <v>1506</v>
      </c>
      <c r="F357" s="187" t="s">
        <v>1770</v>
      </c>
      <c r="G357" s="194" t="s">
        <v>1446</v>
      </c>
      <c r="H357" s="187">
        <v>126</v>
      </c>
      <c r="I357" s="187">
        <v>156</v>
      </c>
      <c r="J357" s="188"/>
    </row>
    <row r="358" spans="1:10" ht="15" customHeight="1" x14ac:dyDescent="0.25">
      <c r="A358" s="187"/>
      <c r="B358" s="188">
        <v>8</v>
      </c>
      <c r="C358" s="188">
        <v>201711</v>
      </c>
      <c r="D358" s="187">
        <v>201711</v>
      </c>
      <c r="E358" s="187" t="s">
        <v>1506</v>
      </c>
      <c r="F358" s="187">
        <v>45</v>
      </c>
      <c r="G358" s="194" t="s">
        <v>1267</v>
      </c>
      <c r="H358" s="187">
        <v>120</v>
      </c>
      <c r="I358" s="187">
        <v>103</v>
      </c>
      <c r="J358" s="188"/>
    </row>
    <row r="359" spans="1:10" ht="15" customHeight="1" x14ac:dyDescent="0.25">
      <c r="A359" s="187"/>
      <c r="B359" s="188">
        <v>8</v>
      </c>
      <c r="C359" s="188">
        <v>201711</v>
      </c>
      <c r="D359" s="187">
        <v>201711</v>
      </c>
      <c r="E359" s="187" t="s">
        <v>1506</v>
      </c>
      <c r="F359" s="187">
        <v>45</v>
      </c>
      <c r="G359" s="194" t="s">
        <v>1267</v>
      </c>
      <c r="H359" s="187">
        <v>121</v>
      </c>
      <c r="I359" s="187">
        <v>668</v>
      </c>
      <c r="J359" s="188"/>
    </row>
    <row r="360" spans="1:10" ht="15" customHeight="1" x14ac:dyDescent="0.25">
      <c r="A360" s="187"/>
      <c r="B360" s="188">
        <v>8</v>
      </c>
      <c r="C360" s="188">
        <v>201711</v>
      </c>
      <c r="D360" s="187">
        <v>201711</v>
      </c>
      <c r="E360" s="187" t="s">
        <v>1506</v>
      </c>
      <c r="F360" s="187" t="s">
        <v>1761</v>
      </c>
      <c r="G360" s="194" t="s">
        <v>1267</v>
      </c>
      <c r="H360" s="187">
        <v>126</v>
      </c>
      <c r="I360" s="187">
        <v>178</v>
      </c>
      <c r="J360" s="188"/>
    </row>
    <row r="361" spans="1:10" ht="15" customHeight="1" x14ac:dyDescent="0.25">
      <c r="A361" s="187"/>
      <c r="B361" s="188">
        <v>8</v>
      </c>
      <c r="C361" s="188">
        <v>201711</v>
      </c>
      <c r="D361" s="187">
        <v>201711</v>
      </c>
      <c r="E361" s="187" t="s">
        <v>1506</v>
      </c>
      <c r="F361" s="194" t="s">
        <v>1787</v>
      </c>
      <c r="G361" s="194" t="s">
        <v>1272</v>
      </c>
      <c r="H361" s="187">
        <v>120</v>
      </c>
      <c r="I361" s="187">
        <v>89</v>
      </c>
      <c r="J361" s="188"/>
    </row>
    <row r="362" spans="1:10" ht="15" customHeight="1" x14ac:dyDescent="0.25">
      <c r="A362" s="187"/>
      <c r="B362" s="188">
        <v>8</v>
      </c>
      <c r="C362" s="188">
        <v>201711</v>
      </c>
      <c r="D362" s="187">
        <v>201711</v>
      </c>
      <c r="E362" s="187" t="s">
        <v>1506</v>
      </c>
      <c r="F362" s="194" t="s">
        <v>1787</v>
      </c>
      <c r="G362" s="194" t="s">
        <v>1272</v>
      </c>
      <c r="H362" s="187">
        <v>121</v>
      </c>
      <c r="I362" s="187">
        <v>864</v>
      </c>
      <c r="J362" s="188"/>
    </row>
    <row r="363" spans="1:10" ht="15" customHeight="1" x14ac:dyDescent="0.25">
      <c r="A363" s="187"/>
      <c r="B363" s="188">
        <v>8</v>
      </c>
      <c r="C363" s="188">
        <v>201711</v>
      </c>
      <c r="D363" s="187">
        <v>201711</v>
      </c>
      <c r="E363" s="187" t="s">
        <v>1506</v>
      </c>
      <c r="F363" s="194">
        <v>69</v>
      </c>
      <c r="G363" s="194" t="s">
        <v>1293</v>
      </c>
      <c r="H363" s="187">
        <v>120</v>
      </c>
      <c r="I363" s="187">
        <v>426</v>
      </c>
      <c r="J363" s="188"/>
    </row>
    <row r="364" spans="1:10" ht="15" customHeight="1" x14ac:dyDescent="0.25">
      <c r="A364" s="187"/>
      <c r="B364" s="188">
        <v>8</v>
      </c>
      <c r="C364" s="188">
        <v>201711</v>
      </c>
      <c r="D364" s="187">
        <v>201711</v>
      </c>
      <c r="E364" s="187" t="s">
        <v>1506</v>
      </c>
      <c r="F364" s="187">
        <v>69</v>
      </c>
      <c r="G364" s="194" t="s">
        <v>1293</v>
      </c>
      <c r="H364" s="187">
        <v>121</v>
      </c>
      <c r="I364" s="187">
        <v>2645</v>
      </c>
      <c r="J364" s="188"/>
    </row>
    <row r="365" spans="1:10" ht="15" customHeight="1" x14ac:dyDescent="0.25">
      <c r="A365" s="187"/>
      <c r="B365" s="188">
        <v>8</v>
      </c>
      <c r="C365" s="188">
        <v>201711</v>
      </c>
      <c r="D365" s="187">
        <v>201711</v>
      </c>
      <c r="E365" s="187" t="s">
        <v>1506</v>
      </c>
      <c r="F365" s="187" t="s">
        <v>1795</v>
      </c>
      <c r="G365" s="194" t="s">
        <v>1293</v>
      </c>
      <c r="H365" s="187">
        <v>126</v>
      </c>
      <c r="I365" s="187">
        <v>722</v>
      </c>
      <c r="J365" s="188"/>
    </row>
    <row r="366" spans="1:10" ht="15" customHeight="1" x14ac:dyDescent="0.25">
      <c r="A366" s="187"/>
      <c r="B366" s="188">
        <v>8</v>
      </c>
      <c r="C366" s="188">
        <v>201711</v>
      </c>
      <c r="D366" s="187">
        <v>201711</v>
      </c>
      <c r="E366" s="187" t="s">
        <v>1506</v>
      </c>
      <c r="F366" s="187" t="s">
        <v>1773</v>
      </c>
      <c r="G366" s="194" t="s">
        <v>1279</v>
      </c>
      <c r="H366" s="187">
        <v>120</v>
      </c>
      <c r="I366" s="187">
        <v>281</v>
      </c>
      <c r="J366" s="188"/>
    </row>
    <row r="367" spans="1:10" ht="15" customHeight="1" x14ac:dyDescent="0.25">
      <c r="A367" s="187"/>
      <c r="B367" s="188">
        <v>8</v>
      </c>
      <c r="C367" s="188">
        <v>201711</v>
      </c>
      <c r="D367" s="187">
        <v>201711</v>
      </c>
      <c r="E367" s="187" t="s">
        <v>1506</v>
      </c>
      <c r="F367" s="194" t="s">
        <v>1773</v>
      </c>
      <c r="G367" s="194" t="s">
        <v>1279</v>
      </c>
      <c r="H367" s="187">
        <v>121</v>
      </c>
      <c r="I367" s="187">
        <v>1635</v>
      </c>
      <c r="J367" s="188"/>
    </row>
    <row r="368" spans="1:10" ht="15" customHeight="1" x14ac:dyDescent="0.25">
      <c r="A368" s="187"/>
      <c r="B368" s="188">
        <v>8</v>
      </c>
      <c r="C368" s="188">
        <v>201711</v>
      </c>
      <c r="D368" s="187">
        <v>201711</v>
      </c>
      <c r="E368" s="187" t="s">
        <v>1506</v>
      </c>
      <c r="F368" s="194" t="s">
        <v>1772</v>
      </c>
      <c r="G368" s="194" t="s">
        <v>1279</v>
      </c>
      <c r="H368" s="187">
        <v>126</v>
      </c>
      <c r="I368" s="187">
        <v>438</v>
      </c>
      <c r="J368" s="188"/>
    </row>
    <row r="369" spans="1:10" ht="15" customHeight="1" x14ac:dyDescent="0.25">
      <c r="A369" s="187"/>
      <c r="B369" s="188">
        <v>8</v>
      </c>
      <c r="C369" s="188">
        <v>201711</v>
      </c>
      <c r="D369" s="187">
        <v>201711</v>
      </c>
      <c r="E369" s="187" t="s">
        <v>1506</v>
      </c>
      <c r="F369" s="194" t="s">
        <v>1784</v>
      </c>
      <c r="G369" s="194" t="s">
        <v>1277</v>
      </c>
      <c r="H369" s="187">
        <v>120</v>
      </c>
      <c r="I369" s="187">
        <v>67</v>
      </c>
      <c r="J369" s="188"/>
    </row>
    <row r="370" spans="1:10" ht="15" customHeight="1" x14ac:dyDescent="0.25">
      <c r="A370" s="187"/>
      <c r="B370" s="188">
        <v>8</v>
      </c>
      <c r="C370" s="188">
        <v>201711</v>
      </c>
      <c r="D370" s="187">
        <v>201711</v>
      </c>
      <c r="E370" s="187" t="s">
        <v>1506</v>
      </c>
      <c r="F370" s="187" t="s">
        <v>1784</v>
      </c>
      <c r="G370" s="194" t="s">
        <v>1277</v>
      </c>
      <c r="H370" s="187">
        <v>121</v>
      </c>
      <c r="I370" s="187">
        <v>482</v>
      </c>
      <c r="J370" s="188"/>
    </row>
    <row r="371" spans="1:10" ht="15" customHeight="1" x14ac:dyDescent="0.25">
      <c r="A371" s="187"/>
      <c r="B371" s="188">
        <v>8</v>
      </c>
      <c r="C371" s="188">
        <v>201711</v>
      </c>
      <c r="D371" s="187">
        <v>201711</v>
      </c>
      <c r="E371" s="187" t="s">
        <v>1506</v>
      </c>
      <c r="F371" s="187" t="s">
        <v>1793</v>
      </c>
      <c r="G371" s="194" t="s">
        <v>1258</v>
      </c>
      <c r="H371" s="187">
        <v>120</v>
      </c>
      <c r="I371" s="187">
        <v>184</v>
      </c>
      <c r="J371" s="188"/>
    </row>
    <row r="372" spans="1:10" ht="15" customHeight="1" x14ac:dyDescent="0.25">
      <c r="A372" s="187"/>
      <c r="B372" s="188">
        <v>8</v>
      </c>
      <c r="C372" s="188">
        <v>201711</v>
      </c>
      <c r="D372" s="187">
        <v>201711</v>
      </c>
      <c r="E372" s="187" t="s">
        <v>1506</v>
      </c>
      <c r="F372" s="187" t="s">
        <v>1793</v>
      </c>
      <c r="G372" s="194" t="s">
        <v>1258</v>
      </c>
      <c r="H372" s="187">
        <v>121</v>
      </c>
      <c r="I372" s="187">
        <v>2087</v>
      </c>
      <c r="J372" s="188"/>
    </row>
    <row r="373" spans="1:10" ht="15" customHeight="1" x14ac:dyDescent="0.25">
      <c r="A373" s="187"/>
      <c r="B373" s="188">
        <v>34</v>
      </c>
      <c r="C373" s="188">
        <v>201711</v>
      </c>
      <c r="D373" s="187">
        <v>201709</v>
      </c>
      <c r="E373" s="187" t="s">
        <v>1507</v>
      </c>
      <c r="F373" s="187">
        <v>33</v>
      </c>
      <c r="G373" s="194" t="s">
        <v>1446</v>
      </c>
      <c r="H373" s="187">
        <v>120</v>
      </c>
      <c r="I373" s="187">
        <v>2</v>
      </c>
      <c r="J373" s="188"/>
    </row>
    <row r="374" spans="1:10" ht="15" customHeight="1" x14ac:dyDescent="0.25">
      <c r="A374" s="187"/>
      <c r="B374" s="188">
        <v>34</v>
      </c>
      <c r="C374" s="188">
        <v>201711</v>
      </c>
      <c r="D374" s="187">
        <v>201709</v>
      </c>
      <c r="E374" s="187" t="s">
        <v>1507</v>
      </c>
      <c r="F374" s="187">
        <v>33</v>
      </c>
      <c r="G374" s="194" t="s">
        <v>1446</v>
      </c>
      <c r="H374" s="187">
        <v>121</v>
      </c>
      <c r="I374" s="187">
        <v>11</v>
      </c>
      <c r="J374" s="188"/>
    </row>
    <row r="375" spans="1:10" ht="15" customHeight="1" x14ac:dyDescent="0.25">
      <c r="A375" s="187"/>
      <c r="B375" s="188">
        <v>34</v>
      </c>
      <c r="C375" s="188">
        <v>201711</v>
      </c>
      <c r="D375" s="187">
        <v>201709</v>
      </c>
      <c r="E375" s="187" t="s">
        <v>1507</v>
      </c>
      <c r="F375" s="194" t="s">
        <v>1771</v>
      </c>
      <c r="G375" s="194" t="s">
        <v>1446</v>
      </c>
      <c r="H375" s="187">
        <v>126</v>
      </c>
      <c r="I375" s="187">
        <v>2</v>
      </c>
      <c r="J375" s="188"/>
    </row>
    <row r="376" spans="1:10" ht="15" customHeight="1" x14ac:dyDescent="0.25">
      <c r="A376" s="187"/>
      <c r="B376" s="188">
        <v>34</v>
      </c>
      <c r="C376" s="188">
        <v>201711</v>
      </c>
      <c r="D376" s="187">
        <v>201709</v>
      </c>
      <c r="E376" s="187" t="s">
        <v>1507</v>
      </c>
      <c r="F376" s="194">
        <v>46</v>
      </c>
      <c r="G376" s="194" t="s">
        <v>1267</v>
      </c>
      <c r="H376" s="187">
        <v>120</v>
      </c>
      <c r="I376" s="187">
        <v>3</v>
      </c>
      <c r="J376" s="188"/>
    </row>
    <row r="377" spans="1:10" ht="15" customHeight="1" x14ac:dyDescent="0.25">
      <c r="A377" s="187"/>
      <c r="B377" s="188">
        <v>34</v>
      </c>
      <c r="C377" s="188">
        <v>201711</v>
      </c>
      <c r="D377" s="187">
        <v>201709</v>
      </c>
      <c r="E377" s="187" t="s">
        <v>1507</v>
      </c>
      <c r="F377" s="194">
        <v>46</v>
      </c>
      <c r="G377" s="194" t="s">
        <v>1267</v>
      </c>
      <c r="H377" s="187">
        <v>121</v>
      </c>
      <c r="I377" s="187">
        <v>32</v>
      </c>
      <c r="J377" s="188"/>
    </row>
    <row r="378" spans="1:10" ht="15" customHeight="1" x14ac:dyDescent="0.25">
      <c r="A378" s="187"/>
      <c r="B378" s="188">
        <v>34</v>
      </c>
      <c r="C378" s="188">
        <v>201711</v>
      </c>
      <c r="D378" s="187">
        <v>201709</v>
      </c>
      <c r="E378" s="187" t="s">
        <v>1507</v>
      </c>
      <c r="F378" s="194" t="s">
        <v>1764</v>
      </c>
      <c r="G378" s="194" t="s">
        <v>1267</v>
      </c>
      <c r="H378" s="187">
        <v>126</v>
      </c>
      <c r="I378" s="187">
        <v>4</v>
      </c>
      <c r="J378" s="188"/>
    </row>
    <row r="379" spans="1:10" ht="15" customHeight="1" x14ac:dyDescent="0.25">
      <c r="A379" s="187"/>
      <c r="B379" s="188">
        <v>34</v>
      </c>
      <c r="C379" s="188">
        <v>201711</v>
      </c>
      <c r="D379" s="187">
        <v>201709</v>
      </c>
      <c r="E379" s="187" t="s">
        <v>1507</v>
      </c>
      <c r="F379" s="187" t="s">
        <v>1775</v>
      </c>
      <c r="G379" s="194" t="s">
        <v>1279</v>
      </c>
      <c r="H379" s="187">
        <v>120</v>
      </c>
      <c r="I379" s="187">
        <v>8</v>
      </c>
      <c r="J379" s="188"/>
    </row>
    <row r="380" spans="1:10" ht="15" customHeight="1" x14ac:dyDescent="0.25">
      <c r="A380" s="187"/>
      <c r="B380" s="188">
        <v>34</v>
      </c>
      <c r="C380" s="188">
        <v>201711</v>
      </c>
      <c r="D380" s="187">
        <v>201709</v>
      </c>
      <c r="E380" s="187" t="s">
        <v>1507</v>
      </c>
      <c r="F380" s="187" t="s">
        <v>1775</v>
      </c>
      <c r="G380" s="194" t="s">
        <v>1279</v>
      </c>
      <c r="H380" s="187">
        <v>121</v>
      </c>
      <c r="I380" s="187">
        <v>73</v>
      </c>
      <c r="J380" s="188"/>
    </row>
    <row r="381" spans="1:10" ht="15" customHeight="1" x14ac:dyDescent="0.25">
      <c r="A381" s="187"/>
      <c r="B381" s="188">
        <v>34</v>
      </c>
      <c r="C381" s="188">
        <v>201711</v>
      </c>
      <c r="D381" s="187">
        <v>201709</v>
      </c>
      <c r="E381" s="187" t="s">
        <v>1507</v>
      </c>
      <c r="F381" s="187" t="s">
        <v>1774</v>
      </c>
      <c r="G381" s="194" t="s">
        <v>1279</v>
      </c>
      <c r="H381" s="187">
        <v>126</v>
      </c>
      <c r="I381" s="187">
        <v>9</v>
      </c>
      <c r="J381" s="188"/>
    </row>
    <row r="382" spans="1:10" ht="15" customHeight="1" x14ac:dyDescent="0.25">
      <c r="A382" s="187"/>
      <c r="B382" s="188">
        <v>34</v>
      </c>
      <c r="C382" s="188">
        <v>201711</v>
      </c>
      <c r="D382" s="187">
        <v>201709</v>
      </c>
      <c r="E382" s="187" t="s">
        <v>1507</v>
      </c>
      <c r="F382" s="194" t="s">
        <v>1785</v>
      </c>
      <c r="G382" s="194" t="s">
        <v>1277</v>
      </c>
      <c r="H382" s="187">
        <v>120</v>
      </c>
      <c r="I382" s="187">
        <v>5</v>
      </c>
      <c r="J382" s="188"/>
    </row>
    <row r="383" spans="1:10" ht="15" customHeight="1" x14ac:dyDescent="0.25">
      <c r="A383" s="187"/>
      <c r="B383" s="188">
        <v>34</v>
      </c>
      <c r="C383" s="188">
        <v>201711</v>
      </c>
      <c r="D383" s="187">
        <v>201709</v>
      </c>
      <c r="E383" s="187" t="s">
        <v>1507</v>
      </c>
      <c r="F383" s="194" t="s">
        <v>1785</v>
      </c>
      <c r="G383" s="194" t="s">
        <v>1277</v>
      </c>
      <c r="H383" s="187">
        <v>121</v>
      </c>
      <c r="I383" s="187">
        <v>30</v>
      </c>
      <c r="J383" s="188"/>
    </row>
    <row r="384" spans="1:10" ht="15" customHeight="1" x14ac:dyDescent="0.25">
      <c r="A384" s="187"/>
      <c r="B384" s="188">
        <v>34</v>
      </c>
      <c r="C384" s="188">
        <v>201711</v>
      </c>
      <c r="D384" s="187">
        <v>201709</v>
      </c>
      <c r="E384" s="187" t="s">
        <v>1507</v>
      </c>
      <c r="F384" s="194" t="s">
        <v>1767</v>
      </c>
      <c r="G384" s="194" t="s">
        <v>1298</v>
      </c>
      <c r="H384" s="187">
        <v>120</v>
      </c>
      <c r="I384" s="187">
        <v>29</v>
      </c>
      <c r="J384" s="188"/>
    </row>
    <row r="385" spans="1:10" ht="15" customHeight="1" x14ac:dyDescent="0.25">
      <c r="A385" s="187"/>
      <c r="B385" s="188">
        <v>34</v>
      </c>
      <c r="C385" s="188">
        <v>201711</v>
      </c>
      <c r="D385" s="187">
        <v>201709</v>
      </c>
      <c r="E385" s="187" t="s">
        <v>1507</v>
      </c>
      <c r="F385" s="194" t="s">
        <v>1767</v>
      </c>
      <c r="G385" s="194" t="s">
        <v>1298</v>
      </c>
      <c r="H385" s="187">
        <v>121</v>
      </c>
      <c r="I385" s="187">
        <v>128</v>
      </c>
      <c r="J385" s="188"/>
    </row>
    <row r="386" spans="1:10" ht="15" customHeight="1" x14ac:dyDescent="0.25">
      <c r="A386" s="187"/>
      <c r="B386" s="188">
        <v>34</v>
      </c>
      <c r="C386" s="188">
        <v>201711</v>
      </c>
      <c r="D386" s="187">
        <v>201709</v>
      </c>
      <c r="E386" s="187" t="s">
        <v>1507</v>
      </c>
      <c r="F386" s="187" t="s">
        <v>1766</v>
      </c>
      <c r="G386" s="194" t="s">
        <v>1298</v>
      </c>
      <c r="H386" s="187">
        <v>126</v>
      </c>
      <c r="I386" s="187">
        <v>17</v>
      </c>
      <c r="J386" s="188"/>
    </row>
    <row r="387" spans="1:10" ht="15" customHeight="1" x14ac:dyDescent="0.25">
      <c r="A387" s="187"/>
      <c r="B387" s="188">
        <v>34</v>
      </c>
      <c r="C387" s="188">
        <v>201711</v>
      </c>
      <c r="D387" s="187">
        <v>201709</v>
      </c>
      <c r="E387" s="187" t="s">
        <v>1507</v>
      </c>
      <c r="F387" s="187" t="s">
        <v>1781</v>
      </c>
      <c r="G387" s="194" t="s">
        <v>1408</v>
      </c>
      <c r="H387" s="187">
        <v>120</v>
      </c>
      <c r="I387" s="187">
        <v>6</v>
      </c>
      <c r="J387" s="188"/>
    </row>
    <row r="388" spans="1:10" ht="15" customHeight="1" x14ac:dyDescent="0.25">
      <c r="A388" s="187"/>
      <c r="B388" s="188">
        <v>34</v>
      </c>
      <c r="C388" s="188">
        <v>201711</v>
      </c>
      <c r="D388" s="187">
        <v>201709</v>
      </c>
      <c r="E388" s="187" t="s">
        <v>1507</v>
      </c>
      <c r="F388" s="187" t="s">
        <v>1781</v>
      </c>
      <c r="G388" s="194" t="s">
        <v>1408</v>
      </c>
      <c r="H388" s="187">
        <v>121</v>
      </c>
      <c r="I388" s="187">
        <v>30</v>
      </c>
      <c r="J388" s="188"/>
    </row>
    <row r="389" spans="1:10" ht="15" customHeight="1" x14ac:dyDescent="0.25">
      <c r="A389" s="187"/>
      <c r="B389" s="188">
        <v>34</v>
      </c>
      <c r="C389" s="188">
        <v>201711</v>
      </c>
      <c r="D389" s="187">
        <v>201709</v>
      </c>
      <c r="E389" s="187" t="s">
        <v>1507</v>
      </c>
      <c r="F389" s="187" t="s">
        <v>1780</v>
      </c>
      <c r="G389" s="194" t="s">
        <v>1408</v>
      </c>
      <c r="H389" s="187">
        <v>126</v>
      </c>
      <c r="I389" s="187">
        <v>3</v>
      </c>
      <c r="J389" s="188"/>
    </row>
    <row r="390" spans="1:10" ht="15" customHeight="1" x14ac:dyDescent="0.25">
      <c r="A390" s="187"/>
      <c r="B390" s="188">
        <v>34</v>
      </c>
      <c r="C390" s="188">
        <v>201711</v>
      </c>
      <c r="D390" s="187">
        <v>201710</v>
      </c>
      <c r="E390" s="187" t="s">
        <v>1507</v>
      </c>
      <c r="F390" s="187">
        <v>33</v>
      </c>
      <c r="G390" s="194" t="s">
        <v>1446</v>
      </c>
      <c r="H390" s="187">
        <v>120</v>
      </c>
      <c r="I390" s="187">
        <v>2</v>
      </c>
      <c r="J390" s="188"/>
    </row>
    <row r="391" spans="1:10" ht="15" customHeight="1" x14ac:dyDescent="0.25">
      <c r="A391" s="187"/>
      <c r="B391" s="188">
        <v>34</v>
      </c>
      <c r="C391" s="188">
        <v>201711</v>
      </c>
      <c r="D391" s="187">
        <v>201710</v>
      </c>
      <c r="E391" s="187" t="s">
        <v>1507</v>
      </c>
      <c r="F391" s="187">
        <v>33</v>
      </c>
      <c r="G391" s="194" t="s">
        <v>1446</v>
      </c>
      <c r="H391" s="187">
        <v>121</v>
      </c>
      <c r="I391" s="187">
        <v>10</v>
      </c>
      <c r="J391" s="188"/>
    </row>
    <row r="392" spans="1:10" ht="15" customHeight="1" x14ac:dyDescent="0.25">
      <c r="A392" s="187"/>
      <c r="B392" s="188">
        <v>34</v>
      </c>
      <c r="C392" s="188">
        <v>201711</v>
      </c>
      <c r="D392" s="187">
        <v>201710</v>
      </c>
      <c r="E392" s="187" t="s">
        <v>1507</v>
      </c>
      <c r="F392" s="187" t="s">
        <v>1771</v>
      </c>
      <c r="G392" s="194" t="s">
        <v>1446</v>
      </c>
      <c r="H392" s="187">
        <v>126</v>
      </c>
      <c r="I392" s="187">
        <v>-3</v>
      </c>
      <c r="J392" s="188"/>
    </row>
    <row r="393" spans="1:10" ht="15" customHeight="1" x14ac:dyDescent="0.25">
      <c r="A393" s="187"/>
      <c r="B393" s="188">
        <v>34</v>
      </c>
      <c r="C393" s="188">
        <v>201711</v>
      </c>
      <c r="D393" s="187">
        <v>201710</v>
      </c>
      <c r="E393" s="187" t="s">
        <v>1507</v>
      </c>
      <c r="F393" s="187">
        <v>46</v>
      </c>
      <c r="G393" s="194" t="s">
        <v>1267</v>
      </c>
      <c r="H393" s="187">
        <v>120</v>
      </c>
      <c r="I393" s="187">
        <v>1</v>
      </c>
      <c r="J393" s="188"/>
    </row>
    <row r="394" spans="1:10" ht="15" customHeight="1" x14ac:dyDescent="0.25">
      <c r="A394" s="187"/>
      <c r="B394" s="188">
        <v>34</v>
      </c>
      <c r="C394" s="188">
        <v>201711</v>
      </c>
      <c r="D394" s="187">
        <v>201710</v>
      </c>
      <c r="E394" s="187" t="s">
        <v>1507</v>
      </c>
      <c r="F394" s="194">
        <v>46</v>
      </c>
      <c r="G394" s="194" t="s">
        <v>1267</v>
      </c>
      <c r="H394" s="187">
        <v>121</v>
      </c>
      <c r="I394" s="187">
        <v>39</v>
      </c>
      <c r="J394" s="188"/>
    </row>
    <row r="395" spans="1:10" ht="15" customHeight="1" x14ac:dyDescent="0.25">
      <c r="A395" s="187"/>
      <c r="B395" s="188">
        <v>34</v>
      </c>
      <c r="C395" s="188">
        <v>201711</v>
      </c>
      <c r="D395" s="187">
        <v>201710</v>
      </c>
      <c r="E395" s="187" t="s">
        <v>1507</v>
      </c>
      <c r="F395" s="194" t="s">
        <v>1764</v>
      </c>
      <c r="G395" s="194" t="s">
        <v>1267</v>
      </c>
      <c r="H395" s="187">
        <v>126</v>
      </c>
      <c r="I395" s="187">
        <v>-6</v>
      </c>
      <c r="J395" s="188"/>
    </row>
    <row r="396" spans="1:10" ht="15" customHeight="1" x14ac:dyDescent="0.25">
      <c r="A396" s="187"/>
      <c r="B396" s="188">
        <v>34</v>
      </c>
      <c r="C396" s="188">
        <v>201711</v>
      </c>
      <c r="D396" s="187">
        <v>201710</v>
      </c>
      <c r="E396" s="187" t="s">
        <v>1507</v>
      </c>
      <c r="F396" s="194" t="s">
        <v>1775</v>
      </c>
      <c r="G396" s="194" t="s">
        <v>1279</v>
      </c>
      <c r="H396" s="187">
        <v>121</v>
      </c>
      <c r="I396" s="187">
        <v>69</v>
      </c>
      <c r="J396" s="188"/>
    </row>
    <row r="397" spans="1:10" ht="15" customHeight="1" x14ac:dyDescent="0.25">
      <c r="A397" s="187"/>
      <c r="B397" s="188">
        <v>34</v>
      </c>
      <c r="C397" s="188">
        <v>201711</v>
      </c>
      <c r="D397" s="187">
        <v>201710</v>
      </c>
      <c r="E397" s="187" t="s">
        <v>1507</v>
      </c>
      <c r="F397" s="194" t="s">
        <v>1774</v>
      </c>
      <c r="G397" s="194" t="s">
        <v>1279</v>
      </c>
      <c r="H397" s="187">
        <v>126</v>
      </c>
      <c r="I397" s="187">
        <v>-1</v>
      </c>
      <c r="J397" s="188"/>
    </row>
    <row r="398" spans="1:10" ht="15" customHeight="1" x14ac:dyDescent="0.25">
      <c r="A398" s="187"/>
      <c r="B398" s="188">
        <v>34</v>
      </c>
      <c r="C398" s="188">
        <v>201711</v>
      </c>
      <c r="D398" s="187">
        <v>201710</v>
      </c>
      <c r="E398" s="187" t="s">
        <v>1507</v>
      </c>
      <c r="F398" s="194" t="s">
        <v>1785</v>
      </c>
      <c r="G398" s="194" t="s">
        <v>1277</v>
      </c>
      <c r="H398" s="187">
        <v>120</v>
      </c>
      <c r="I398" s="187">
        <v>1</v>
      </c>
      <c r="J398" s="188"/>
    </row>
    <row r="399" spans="1:10" ht="15" customHeight="1" x14ac:dyDescent="0.25">
      <c r="A399" s="187"/>
      <c r="B399" s="188">
        <v>34</v>
      </c>
      <c r="C399" s="188">
        <v>201711</v>
      </c>
      <c r="D399" s="187">
        <v>201710</v>
      </c>
      <c r="E399" s="187" t="s">
        <v>1507</v>
      </c>
      <c r="F399" s="194" t="s">
        <v>1785</v>
      </c>
      <c r="G399" s="194" t="s">
        <v>1277</v>
      </c>
      <c r="H399" s="187">
        <v>121</v>
      </c>
      <c r="I399" s="187">
        <v>55</v>
      </c>
      <c r="J399" s="188"/>
    </row>
    <row r="400" spans="1:10" ht="15" customHeight="1" x14ac:dyDescent="0.25">
      <c r="A400" s="187"/>
      <c r="B400" s="188">
        <v>34</v>
      </c>
      <c r="C400" s="188">
        <v>201711</v>
      </c>
      <c r="D400" s="187">
        <v>201710</v>
      </c>
      <c r="E400" s="187" t="s">
        <v>1507</v>
      </c>
      <c r="F400" s="187" t="s">
        <v>1767</v>
      </c>
      <c r="G400" s="194" t="s">
        <v>1298</v>
      </c>
      <c r="H400" s="187">
        <v>120</v>
      </c>
      <c r="I400" s="187">
        <v>19</v>
      </c>
      <c r="J400" s="188"/>
    </row>
    <row r="401" spans="1:10" ht="15" customHeight="1" x14ac:dyDescent="0.25">
      <c r="A401" s="187"/>
      <c r="B401" s="188">
        <v>34</v>
      </c>
      <c r="C401" s="188">
        <v>201711</v>
      </c>
      <c r="D401" s="187">
        <v>201710</v>
      </c>
      <c r="E401" s="187" t="s">
        <v>1507</v>
      </c>
      <c r="F401" s="187" t="s">
        <v>1767</v>
      </c>
      <c r="G401" s="194" t="s">
        <v>1298</v>
      </c>
      <c r="H401" s="187">
        <v>121</v>
      </c>
      <c r="I401" s="187">
        <v>122</v>
      </c>
      <c r="J401" s="188"/>
    </row>
    <row r="402" spans="1:10" ht="15" customHeight="1" x14ac:dyDescent="0.25">
      <c r="A402" s="187"/>
      <c r="B402" s="188">
        <v>34</v>
      </c>
      <c r="C402" s="188">
        <v>201711</v>
      </c>
      <c r="D402" s="187">
        <v>201710</v>
      </c>
      <c r="E402" s="187" t="s">
        <v>1507</v>
      </c>
      <c r="F402" s="194" t="s">
        <v>1766</v>
      </c>
      <c r="G402" s="194" t="s">
        <v>1298</v>
      </c>
      <c r="H402" s="187">
        <v>126</v>
      </c>
      <c r="I402" s="187">
        <v>6</v>
      </c>
      <c r="J402" s="188"/>
    </row>
    <row r="403" spans="1:10" ht="15" customHeight="1" x14ac:dyDescent="0.25">
      <c r="A403" s="187"/>
      <c r="B403" s="188">
        <v>34</v>
      </c>
      <c r="C403" s="188">
        <v>201711</v>
      </c>
      <c r="D403" s="187">
        <v>201710</v>
      </c>
      <c r="E403" s="187" t="s">
        <v>1507</v>
      </c>
      <c r="F403" s="194" t="s">
        <v>1781</v>
      </c>
      <c r="G403" s="194" t="s">
        <v>1408</v>
      </c>
      <c r="H403" s="187">
        <v>120</v>
      </c>
      <c r="I403" s="187">
        <v>3</v>
      </c>
      <c r="J403" s="188"/>
    </row>
    <row r="404" spans="1:10" ht="15" customHeight="1" x14ac:dyDescent="0.25">
      <c r="A404" s="187"/>
      <c r="B404" s="188">
        <v>34</v>
      </c>
      <c r="C404" s="188">
        <v>201711</v>
      </c>
      <c r="D404" s="187">
        <v>201710</v>
      </c>
      <c r="E404" s="187" t="s">
        <v>1507</v>
      </c>
      <c r="F404" s="194" t="s">
        <v>1781</v>
      </c>
      <c r="G404" s="194" t="s">
        <v>1408</v>
      </c>
      <c r="H404" s="187">
        <v>121</v>
      </c>
      <c r="I404" s="187">
        <v>39</v>
      </c>
      <c r="J404" s="188"/>
    </row>
    <row r="405" spans="1:10" ht="15" customHeight="1" x14ac:dyDescent="0.25">
      <c r="A405" s="187"/>
      <c r="B405" s="188">
        <v>34</v>
      </c>
      <c r="C405" s="188">
        <v>201711</v>
      </c>
      <c r="D405" s="187">
        <v>201710</v>
      </c>
      <c r="E405" s="187" t="s">
        <v>1507</v>
      </c>
      <c r="F405" s="194" t="s">
        <v>1780</v>
      </c>
      <c r="G405" s="194" t="s">
        <v>1408</v>
      </c>
      <c r="H405" s="187">
        <v>126</v>
      </c>
      <c r="I405" s="187">
        <v>-6</v>
      </c>
      <c r="J405" s="188"/>
    </row>
    <row r="406" spans="1:10" ht="15" customHeight="1" x14ac:dyDescent="0.25">
      <c r="A406" s="187"/>
      <c r="B406" s="188">
        <v>34</v>
      </c>
      <c r="C406" s="188">
        <v>201711</v>
      </c>
      <c r="D406" s="187">
        <v>201711</v>
      </c>
      <c r="E406" s="187" t="s">
        <v>1507</v>
      </c>
      <c r="F406" s="187">
        <v>33</v>
      </c>
      <c r="G406" s="194" t="s">
        <v>1446</v>
      </c>
      <c r="H406" s="187">
        <v>120</v>
      </c>
      <c r="I406" s="187">
        <v>27</v>
      </c>
      <c r="J406" s="188"/>
    </row>
    <row r="407" spans="1:10" ht="15" customHeight="1" x14ac:dyDescent="0.25">
      <c r="A407" s="187"/>
      <c r="B407" s="188">
        <v>34</v>
      </c>
      <c r="C407" s="188">
        <v>201711</v>
      </c>
      <c r="D407" s="187">
        <v>201711</v>
      </c>
      <c r="E407" s="187" t="s">
        <v>1507</v>
      </c>
      <c r="F407" s="187">
        <v>33</v>
      </c>
      <c r="G407" s="194" t="s">
        <v>1446</v>
      </c>
      <c r="H407" s="187">
        <v>121</v>
      </c>
      <c r="I407" s="187">
        <v>232</v>
      </c>
      <c r="J407" s="188"/>
    </row>
    <row r="408" spans="1:10" ht="15" customHeight="1" x14ac:dyDescent="0.25">
      <c r="A408" s="187"/>
      <c r="B408" s="188">
        <v>34</v>
      </c>
      <c r="C408" s="188">
        <v>201711</v>
      </c>
      <c r="D408" s="187">
        <v>201711</v>
      </c>
      <c r="E408" s="187" t="s">
        <v>1507</v>
      </c>
      <c r="F408" s="187" t="s">
        <v>1771</v>
      </c>
      <c r="G408" s="194" t="s">
        <v>1446</v>
      </c>
      <c r="H408" s="187">
        <v>126</v>
      </c>
      <c r="I408" s="187">
        <v>170</v>
      </c>
      <c r="J408" s="188"/>
    </row>
    <row r="409" spans="1:10" ht="15" customHeight="1" x14ac:dyDescent="0.25">
      <c r="A409" s="187"/>
      <c r="B409" s="188">
        <v>34</v>
      </c>
      <c r="C409" s="188">
        <v>201711</v>
      </c>
      <c r="D409" s="187">
        <v>201711</v>
      </c>
      <c r="E409" s="187" t="s">
        <v>1507</v>
      </c>
      <c r="F409" s="187">
        <v>46</v>
      </c>
      <c r="G409" s="194" t="s">
        <v>1267</v>
      </c>
      <c r="H409" s="187">
        <v>120</v>
      </c>
      <c r="I409" s="187">
        <v>128</v>
      </c>
      <c r="J409" s="188"/>
    </row>
    <row r="410" spans="1:10" ht="15" customHeight="1" x14ac:dyDescent="0.25">
      <c r="A410" s="187"/>
      <c r="B410" s="188">
        <v>34</v>
      </c>
      <c r="C410" s="188">
        <v>201711</v>
      </c>
      <c r="D410" s="187">
        <v>201711</v>
      </c>
      <c r="E410" s="187" t="s">
        <v>1507</v>
      </c>
      <c r="F410" s="187">
        <v>46</v>
      </c>
      <c r="G410" s="194" t="s">
        <v>1267</v>
      </c>
      <c r="H410" s="187">
        <v>121</v>
      </c>
      <c r="I410" s="187">
        <v>931</v>
      </c>
      <c r="J410" s="188"/>
    </row>
    <row r="411" spans="1:10" ht="15" customHeight="1" x14ac:dyDescent="0.25">
      <c r="A411" s="187"/>
      <c r="B411" s="188">
        <v>34</v>
      </c>
      <c r="C411" s="188">
        <v>201711</v>
      </c>
      <c r="D411" s="187">
        <v>201711</v>
      </c>
      <c r="E411" s="187" t="s">
        <v>1507</v>
      </c>
      <c r="F411" s="187" t="s">
        <v>1764</v>
      </c>
      <c r="G411" s="194" t="s">
        <v>1267</v>
      </c>
      <c r="H411" s="187">
        <v>126</v>
      </c>
      <c r="I411" s="187">
        <v>242</v>
      </c>
      <c r="J411" s="188"/>
    </row>
    <row r="412" spans="1:10" ht="15" customHeight="1" x14ac:dyDescent="0.25">
      <c r="A412" s="187"/>
      <c r="B412" s="188">
        <v>34</v>
      </c>
      <c r="C412" s="188">
        <v>201711</v>
      </c>
      <c r="D412" s="187">
        <v>201711</v>
      </c>
      <c r="E412" s="187" t="s">
        <v>1507</v>
      </c>
      <c r="F412" s="187" t="s">
        <v>1775</v>
      </c>
      <c r="G412" s="194" t="s">
        <v>1279</v>
      </c>
      <c r="H412" s="187">
        <v>120</v>
      </c>
      <c r="I412" s="187">
        <v>122</v>
      </c>
      <c r="J412" s="188"/>
    </row>
    <row r="413" spans="1:10" ht="15" customHeight="1" x14ac:dyDescent="0.25">
      <c r="A413" s="187"/>
      <c r="B413" s="188">
        <v>34</v>
      </c>
      <c r="C413" s="188">
        <v>201711</v>
      </c>
      <c r="D413" s="187">
        <v>201711</v>
      </c>
      <c r="E413" s="187" t="s">
        <v>1507</v>
      </c>
      <c r="F413" s="187" t="s">
        <v>1775</v>
      </c>
      <c r="G413" s="194" t="s">
        <v>1279</v>
      </c>
      <c r="H413" s="187">
        <v>121</v>
      </c>
      <c r="I413" s="187">
        <v>1108</v>
      </c>
      <c r="J413" s="188"/>
    </row>
    <row r="414" spans="1:10" ht="15" customHeight="1" x14ac:dyDescent="0.25">
      <c r="A414" s="187"/>
      <c r="B414" s="188">
        <v>34</v>
      </c>
      <c r="C414" s="188">
        <v>201711</v>
      </c>
      <c r="D414" s="187">
        <v>201711</v>
      </c>
      <c r="E414" s="187" t="s">
        <v>1507</v>
      </c>
      <c r="F414" s="187" t="s">
        <v>1774</v>
      </c>
      <c r="G414" s="194" t="s">
        <v>1279</v>
      </c>
      <c r="H414" s="187">
        <v>126</v>
      </c>
      <c r="I414" s="187">
        <v>269</v>
      </c>
      <c r="J414" s="188"/>
    </row>
    <row r="415" spans="1:10" ht="15" customHeight="1" x14ac:dyDescent="0.25">
      <c r="A415" s="187"/>
      <c r="B415" s="188">
        <v>34</v>
      </c>
      <c r="C415" s="188">
        <v>201711</v>
      </c>
      <c r="D415" s="187">
        <v>201711</v>
      </c>
      <c r="E415" s="187" t="s">
        <v>1507</v>
      </c>
      <c r="F415" s="194" t="s">
        <v>1785</v>
      </c>
      <c r="G415" s="194" t="s">
        <v>1277</v>
      </c>
      <c r="H415" s="187">
        <v>120</v>
      </c>
      <c r="I415" s="187">
        <v>63</v>
      </c>
      <c r="J415" s="188"/>
    </row>
    <row r="416" spans="1:10" ht="15" customHeight="1" x14ac:dyDescent="0.25">
      <c r="A416" s="187"/>
      <c r="B416" s="188">
        <v>34</v>
      </c>
      <c r="C416" s="188">
        <v>201711</v>
      </c>
      <c r="D416" s="187">
        <v>201711</v>
      </c>
      <c r="E416" s="187" t="s">
        <v>1507</v>
      </c>
      <c r="F416" s="194" t="s">
        <v>1785</v>
      </c>
      <c r="G416" s="194" t="s">
        <v>1277</v>
      </c>
      <c r="H416" s="187">
        <v>121</v>
      </c>
      <c r="I416" s="187">
        <v>540</v>
      </c>
      <c r="J416" s="188"/>
    </row>
    <row r="417" spans="1:10" ht="15" customHeight="1" x14ac:dyDescent="0.25">
      <c r="A417" s="187"/>
      <c r="B417" s="188">
        <v>34</v>
      </c>
      <c r="C417" s="188">
        <v>201711</v>
      </c>
      <c r="D417" s="187">
        <v>201711</v>
      </c>
      <c r="E417" s="187" t="s">
        <v>1507</v>
      </c>
      <c r="F417" s="194" t="s">
        <v>1767</v>
      </c>
      <c r="G417" s="194" t="s">
        <v>1298</v>
      </c>
      <c r="H417" s="187">
        <v>120</v>
      </c>
      <c r="I417" s="187">
        <v>398</v>
      </c>
      <c r="J417" s="188"/>
    </row>
    <row r="418" spans="1:10" ht="15" customHeight="1" x14ac:dyDescent="0.25">
      <c r="A418" s="187"/>
      <c r="B418" s="188">
        <v>34</v>
      </c>
      <c r="C418" s="188">
        <v>201711</v>
      </c>
      <c r="D418" s="187">
        <v>201711</v>
      </c>
      <c r="E418" s="187" t="s">
        <v>1507</v>
      </c>
      <c r="F418" s="194" t="s">
        <v>1767</v>
      </c>
      <c r="G418" s="194" t="s">
        <v>1298</v>
      </c>
      <c r="H418" s="187">
        <v>121</v>
      </c>
      <c r="I418" s="187">
        <v>2749</v>
      </c>
      <c r="J418" s="188"/>
    </row>
    <row r="419" spans="1:10" ht="15" customHeight="1" x14ac:dyDescent="0.25">
      <c r="A419" s="187"/>
      <c r="B419" s="188">
        <v>34</v>
      </c>
      <c r="C419" s="188">
        <v>201711</v>
      </c>
      <c r="D419" s="187">
        <v>201711</v>
      </c>
      <c r="E419" s="187" t="s">
        <v>1507</v>
      </c>
      <c r="F419" s="194" t="s">
        <v>1766</v>
      </c>
      <c r="G419" s="194" t="s">
        <v>1298</v>
      </c>
      <c r="H419" s="187">
        <v>126</v>
      </c>
      <c r="I419" s="187">
        <v>608</v>
      </c>
      <c r="J419" s="188"/>
    </row>
    <row r="420" spans="1:10" ht="15" customHeight="1" x14ac:dyDescent="0.25">
      <c r="A420" s="187"/>
      <c r="B420" s="188">
        <v>34</v>
      </c>
      <c r="C420" s="188">
        <v>201711</v>
      </c>
      <c r="D420" s="187">
        <v>201711</v>
      </c>
      <c r="E420" s="187" t="s">
        <v>1507</v>
      </c>
      <c r="F420" s="194" t="s">
        <v>1781</v>
      </c>
      <c r="G420" s="194" t="s">
        <v>1408</v>
      </c>
      <c r="H420" s="187">
        <v>120</v>
      </c>
      <c r="I420" s="187">
        <v>59</v>
      </c>
      <c r="J420" s="188"/>
    </row>
    <row r="421" spans="1:10" ht="15" customHeight="1" x14ac:dyDescent="0.25">
      <c r="A421" s="187"/>
      <c r="B421" s="188">
        <v>34</v>
      </c>
      <c r="C421" s="188">
        <v>201711</v>
      </c>
      <c r="D421" s="187">
        <v>201711</v>
      </c>
      <c r="E421" s="187" t="s">
        <v>1507</v>
      </c>
      <c r="F421" s="194" t="s">
        <v>1781</v>
      </c>
      <c r="G421" s="194" t="s">
        <v>1408</v>
      </c>
      <c r="H421" s="187">
        <v>121</v>
      </c>
      <c r="I421" s="187">
        <v>697</v>
      </c>
      <c r="J421" s="188"/>
    </row>
    <row r="422" spans="1:10" ht="15" customHeight="1" x14ac:dyDescent="0.25">
      <c r="A422" s="187"/>
      <c r="B422" s="188">
        <v>34</v>
      </c>
      <c r="C422" s="188">
        <v>201711</v>
      </c>
      <c r="D422" s="187">
        <v>201711</v>
      </c>
      <c r="E422" s="187" t="s">
        <v>1507</v>
      </c>
      <c r="F422" s="187" t="s">
        <v>1780</v>
      </c>
      <c r="G422" s="194" t="s">
        <v>1408</v>
      </c>
      <c r="H422" s="187">
        <v>126</v>
      </c>
      <c r="I422" s="187">
        <v>121</v>
      </c>
      <c r="J422" s="188"/>
    </row>
    <row r="423" spans="1:10" ht="15" customHeight="1" x14ac:dyDescent="0.25">
      <c r="A423" s="187"/>
      <c r="B423" s="188">
        <v>36</v>
      </c>
      <c r="C423" s="188">
        <v>201711</v>
      </c>
      <c r="D423" s="187">
        <v>201709</v>
      </c>
      <c r="E423" s="187" t="s">
        <v>1508</v>
      </c>
      <c r="F423" s="187" t="s">
        <v>1797</v>
      </c>
      <c r="G423" s="194" t="s">
        <v>1293</v>
      </c>
      <c r="H423" s="187">
        <v>120</v>
      </c>
      <c r="I423" s="187">
        <v>15</v>
      </c>
      <c r="J423" s="188"/>
    </row>
    <row r="424" spans="1:10" ht="15" customHeight="1" x14ac:dyDescent="0.25">
      <c r="A424" s="187"/>
      <c r="B424" s="188">
        <v>36</v>
      </c>
      <c r="C424" s="188">
        <v>201711</v>
      </c>
      <c r="D424" s="187">
        <v>201709</v>
      </c>
      <c r="E424" s="187" t="s">
        <v>1508</v>
      </c>
      <c r="F424" s="187" t="s">
        <v>1797</v>
      </c>
      <c r="G424" s="194" t="s">
        <v>1293</v>
      </c>
      <c r="H424" s="187">
        <v>121</v>
      </c>
      <c r="I424" s="187">
        <v>61</v>
      </c>
      <c r="J424" s="188"/>
    </row>
    <row r="425" spans="1:10" ht="15" customHeight="1" x14ac:dyDescent="0.25">
      <c r="A425" s="187"/>
      <c r="B425" s="188">
        <v>36</v>
      </c>
      <c r="C425" s="188">
        <v>201711</v>
      </c>
      <c r="D425" s="187">
        <v>201709</v>
      </c>
      <c r="E425" s="187" t="s">
        <v>1508</v>
      </c>
      <c r="F425" s="194" t="s">
        <v>1779</v>
      </c>
      <c r="G425" s="194" t="s">
        <v>1408</v>
      </c>
      <c r="H425" s="187">
        <v>120</v>
      </c>
      <c r="I425" s="187">
        <v>2</v>
      </c>
      <c r="J425" s="188"/>
    </row>
    <row r="426" spans="1:10" ht="15" customHeight="1" x14ac:dyDescent="0.25">
      <c r="A426" s="187"/>
      <c r="B426" s="188">
        <v>36</v>
      </c>
      <c r="C426" s="188">
        <v>201711</v>
      </c>
      <c r="D426" s="187">
        <v>201709</v>
      </c>
      <c r="E426" s="187" t="s">
        <v>1508</v>
      </c>
      <c r="F426" s="194" t="s">
        <v>1779</v>
      </c>
      <c r="G426" s="194" t="s">
        <v>1408</v>
      </c>
      <c r="H426" s="187">
        <v>121</v>
      </c>
      <c r="I426" s="187">
        <v>31</v>
      </c>
      <c r="J426" s="188"/>
    </row>
    <row r="427" spans="1:10" ht="15" customHeight="1" x14ac:dyDescent="0.25">
      <c r="A427" s="187"/>
      <c r="B427" s="188">
        <v>36</v>
      </c>
      <c r="C427" s="188">
        <v>201711</v>
      </c>
      <c r="D427" s="187">
        <v>201709</v>
      </c>
      <c r="E427" s="187" t="s">
        <v>1508</v>
      </c>
      <c r="F427" s="194" t="s">
        <v>1791</v>
      </c>
      <c r="G427" s="194" t="s">
        <v>1296</v>
      </c>
      <c r="H427" s="187">
        <v>120</v>
      </c>
      <c r="I427" s="187">
        <v>16</v>
      </c>
      <c r="J427" s="188"/>
    </row>
    <row r="428" spans="1:10" ht="15" customHeight="1" x14ac:dyDescent="0.25">
      <c r="A428" s="187"/>
      <c r="B428" s="188">
        <v>36</v>
      </c>
      <c r="C428" s="188">
        <v>201711</v>
      </c>
      <c r="D428" s="187">
        <v>201709</v>
      </c>
      <c r="E428" s="187" t="s">
        <v>1508</v>
      </c>
      <c r="F428" s="194" t="s">
        <v>1791</v>
      </c>
      <c r="G428" s="194" t="s">
        <v>1296</v>
      </c>
      <c r="H428" s="187">
        <v>121</v>
      </c>
      <c r="I428" s="187">
        <v>82</v>
      </c>
      <c r="J428" s="188"/>
    </row>
    <row r="429" spans="1:10" ht="15" customHeight="1" x14ac:dyDescent="0.25">
      <c r="A429" s="187"/>
      <c r="B429" s="188">
        <v>36</v>
      </c>
      <c r="C429" s="188">
        <v>201711</v>
      </c>
      <c r="D429" s="187">
        <v>201710</v>
      </c>
      <c r="E429" s="187" t="s">
        <v>1508</v>
      </c>
      <c r="F429" s="187" t="s">
        <v>1797</v>
      </c>
      <c r="G429" s="194" t="s">
        <v>1293</v>
      </c>
      <c r="H429" s="187">
        <v>120</v>
      </c>
      <c r="I429" s="187">
        <v>9</v>
      </c>
      <c r="J429" s="188"/>
    </row>
    <row r="430" spans="1:10" ht="15" customHeight="1" x14ac:dyDescent="0.25">
      <c r="A430" s="187"/>
      <c r="B430" s="188">
        <v>36</v>
      </c>
      <c r="C430" s="188">
        <v>201711</v>
      </c>
      <c r="D430" s="187">
        <v>201710</v>
      </c>
      <c r="E430" s="187" t="s">
        <v>1508</v>
      </c>
      <c r="F430" s="187" t="s">
        <v>1797</v>
      </c>
      <c r="G430" s="194" t="s">
        <v>1293</v>
      </c>
      <c r="H430" s="187">
        <v>121</v>
      </c>
      <c r="I430" s="187">
        <v>55</v>
      </c>
      <c r="J430" s="188"/>
    </row>
    <row r="431" spans="1:10" ht="15" customHeight="1" x14ac:dyDescent="0.25">
      <c r="A431" s="187"/>
      <c r="B431" s="188">
        <v>36</v>
      </c>
      <c r="C431" s="188">
        <v>201711</v>
      </c>
      <c r="D431" s="187">
        <v>201710</v>
      </c>
      <c r="E431" s="187" t="s">
        <v>1508</v>
      </c>
      <c r="F431" s="187" t="s">
        <v>1779</v>
      </c>
      <c r="G431" s="194" t="s">
        <v>1408</v>
      </c>
      <c r="H431" s="187">
        <v>120</v>
      </c>
      <c r="I431" s="187">
        <v>1</v>
      </c>
      <c r="J431" s="188"/>
    </row>
    <row r="432" spans="1:10" ht="15" customHeight="1" x14ac:dyDescent="0.25">
      <c r="A432" s="187"/>
      <c r="B432" s="188">
        <v>36</v>
      </c>
      <c r="C432" s="188">
        <v>201711</v>
      </c>
      <c r="D432" s="187">
        <v>201710</v>
      </c>
      <c r="E432" s="187" t="s">
        <v>1508</v>
      </c>
      <c r="F432" s="187" t="s">
        <v>1779</v>
      </c>
      <c r="G432" s="194" t="s">
        <v>1408</v>
      </c>
      <c r="H432" s="187">
        <v>121</v>
      </c>
      <c r="I432" s="187">
        <v>26</v>
      </c>
      <c r="J432" s="188"/>
    </row>
    <row r="433" spans="1:10" ht="15" customHeight="1" x14ac:dyDescent="0.25">
      <c r="A433" s="187"/>
      <c r="B433" s="188">
        <v>36</v>
      </c>
      <c r="C433" s="188">
        <v>201711</v>
      </c>
      <c r="D433" s="187">
        <v>201710</v>
      </c>
      <c r="E433" s="187" t="s">
        <v>1508</v>
      </c>
      <c r="F433" s="187" t="s">
        <v>1778</v>
      </c>
      <c r="G433" s="194" t="s">
        <v>1408</v>
      </c>
      <c r="H433" s="187">
        <v>126</v>
      </c>
      <c r="I433" s="187">
        <v>-2</v>
      </c>
      <c r="J433" s="188"/>
    </row>
    <row r="434" spans="1:10" ht="15" customHeight="1" x14ac:dyDescent="0.25">
      <c r="A434" s="187"/>
      <c r="B434" s="188">
        <v>36</v>
      </c>
      <c r="C434" s="188">
        <v>201711</v>
      </c>
      <c r="D434" s="187">
        <v>201710</v>
      </c>
      <c r="E434" s="187" t="s">
        <v>1508</v>
      </c>
      <c r="F434" s="187" t="s">
        <v>1791</v>
      </c>
      <c r="G434" s="194" t="s">
        <v>1296</v>
      </c>
      <c r="H434" s="187">
        <v>120</v>
      </c>
      <c r="I434" s="187">
        <v>11</v>
      </c>
      <c r="J434" s="188"/>
    </row>
    <row r="435" spans="1:10" ht="15" customHeight="1" x14ac:dyDescent="0.25">
      <c r="A435" s="187"/>
      <c r="B435" s="188">
        <v>36</v>
      </c>
      <c r="C435" s="188">
        <v>201711</v>
      </c>
      <c r="D435" s="187">
        <v>201710</v>
      </c>
      <c r="E435" s="187" t="s">
        <v>1508</v>
      </c>
      <c r="F435" s="187" t="s">
        <v>1791</v>
      </c>
      <c r="G435" s="194" t="s">
        <v>1296</v>
      </c>
      <c r="H435" s="187">
        <v>121</v>
      </c>
      <c r="I435" s="187">
        <v>58</v>
      </c>
      <c r="J435" s="188"/>
    </row>
    <row r="436" spans="1:10" ht="15" customHeight="1" x14ac:dyDescent="0.25">
      <c r="A436" s="187"/>
      <c r="B436" s="188">
        <v>36</v>
      </c>
      <c r="C436" s="188">
        <v>201711</v>
      </c>
      <c r="D436" s="187">
        <v>201711</v>
      </c>
      <c r="E436" s="187" t="s">
        <v>1508</v>
      </c>
      <c r="F436" s="187" t="s">
        <v>1797</v>
      </c>
      <c r="G436" s="194" t="s">
        <v>1293</v>
      </c>
      <c r="H436" s="187">
        <v>120</v>
      </c>
      <c r="I436" s="187">
        <v>175</v>
      </c>
      <c r="J436" s="188"/>
    </row>
    <row r="437" spans="1:10" ht="15" customHeight="1" x14ac:dyDescent="0.25">
      <c r="A437" s="187"/>
      <c r="B437" s="188">
        <v>36</v>
      </c>
      <c r="C437" s="188">
        <v>201711</v>
      </c>
      <c r="D437" s="187">
        <v>201711</v>
      </c>
      <c r="E437" s="187" t="s">
        <v>1508</v>
      </c>
      <c r="F437" s="187" t="s">
        <v>1797</v>
      </c>
      <c r="G437" s="194" t="s">
        <v>1293</v>
      </c>
      <c r="H437" s="187">
        <v>121</v>
      </c>
      <c r="I437" s="187">
        <v>1547</v>
      </c>
      <c r="J437" s="188"/>
    </row>
    <row r="438" spans="1:10" ht="15" customHeight="1" x14ac:dyDescent="0.25">
      <c r="A438" s="187"/>
      <c r="B438" s="188">
        <v>36</v>
      </c>
      <c r="C438" s="188">
        <v>201711</v>
      </c>
      <c r="D438" s="187">
        <v>201711</v>
      </c>
      <c r="E438" s="187" t="s">
        <v>1508</v>
      </c>
      <c r="F438" s="187" t="s">
        <v>1779</v>
      </c>
      <c r="G438" s="194" t="s">
        <v>1408</v>
      </c>
      <c r="H438" s="187">
        <v>120</v>
      </c>
      <c r="I438" s="187">
        <v>42</v>
      </c>
      <c r="J438" s="188"/>
    </row>
    <row r="439" spans="1:10" ht="15" customHeight="1" x14ac:dyDescent="0.25">
      <c r="A439" s="187"/>
      <c r="B439" s="188">
        <v>36</v>
      </c>
      <c r="C439" s="188">
        <v>201711</v>
      </c>
      <c r="D439" s="187">
        <v>201711</v>
      </c>
      <c r="E439" s="187" t="s">
        <v>1508</v>
      </c>
      <c r="F439" s="194" t="s">
        <v>1779</v>
      </c>
      <c r="G439" s="194" t="s">
        <v>1408</v>
      </c>
      <c r="H439" s="187">
        <v>121</v>
      </c>
      <c r="I439" s="187">
        <v>500</v>
      </c>
      <c r="J439" s="188"/>
    </row>
    <row r="440" spans="1:10" ht="15" customHeight="1" x14ac:dyDescent="0.25">
      <c r="A440" s="187"/>
      <c r="B440" s="188">
        <v>36</v>
      </c>
      <c r="C440" s="188">
        <v>201711</v>
      </c>
      <c r="D440" s="187">
        <v>201711</v>
      </c>
      <c r="E440" s="187" t="s">
        <v>1508</v>
      </c>
      <c r="F440" s="194" t="s">
        <v>1778</v>
      </c>
      <c r="G440" s="194" t="s">
        <v>1408</v>
      </c>
      <c r="H440" s="187">
        <v>126</v>
      </c>
      <c r="I440" s="187">
        <v>137</v>
      </c>
      <c r="J440" s="188"/>
    </row>
    <row r="441" spans="1:10" ht="15" customHeight="1" x14ac:dyDescent="0.25">
      <c r="A441" s="187"/>
      <c r="B441" s="188">
        <v>36</v>
      </c>
      <c r="C441" s="188">
        <v>201711</v>
      </c>
      <c r="D441" s="187">
        <v>201711</v>
      </c>
      <c r="E441" s="187" t="s">
        <v>1508</v>
      </c>
      <c r="F441" s="194" t="s">
        <v>1791</v>
      </c>
      <c r="G441" s="194" t="s">
        <v>1296</v>
      </c>
      <c r="H441" s="187">
        <v>120</v>
      </c>
      <c r="I441" s="187">
        <v>252</v>
      </c>
      <c r="J441" s="188"/>
    </row>
    <row r="442" spans="1:10" ht="15" customHeight="1" x14ac:dyDescent="0.25">
      <c r="A442" s="187"/>
      <c r="B442" s="188">
        <v>36</v>
      </c>
      <c r="C442" s="188">
        <v>201711</v>
      </c>
      <c r="D442" s="187">
        <v>201711</v>
      </c>
      <c r="E442" s="187" t="s">
        <v>1508</v>
      </c>
      <c r="F442" s="194" t="s">
        <v>1791</v>
      </c>
      <c r="G442" s="194" t="s">
        <v>1296</v>
      </c>
      <c r="H442" s="187">
        <v>121</v>
      </c>
      <c r="I442" s="187">
        <v>2160</v>
      </c>
      <c r="J442" s="188"/>
    </row>
    <row r="443" spans="1:10" ht="15" customHeight="1" x14ac:dyDescent="0.25">
      <c r="A443" s="187"/>
      <c r="B443" s="192">
        <v>4</v>
      </c>
      <c r="C443" s="192">
        <v>201712</v>
      </c>
      <c r="D443" s="192">
        <v>201709</v>
      </c>
      <c r="E443" t="s">
        <v>1504</v>
      </c>
      <c r="F443" s="192">
        <v>47</v>
      </c>
      <c r="G443" s="192" t="s">
        <v>1267</v>
      </c>
      <c r="H443" s="192">
        <v>120</v>
      </c>
      <c r="I443" s="192">
        <v>15</v>
      </c>
      <c r="J443" s="188"/>
    </row>
    <row r="444" spans="1:10" ht="15" customHeight="1" x14ac:dyDescent="0.25">
      <c r="A444" s="187"/>
      <c r="B444" s="192">
        <v>4</v>
      </c>
      <c r="C444" s="192">
        <v>201712</v>
      </c>
      <c r="D444" s="192">
        <v>201709</v>
      </c>
      <c r="E444" t="s">
        <v>1504</v>
      </c>
      <c r="F444" s="192">
        <v>47</v>
      </c>
      <c r="G444" s="192" t="s">
        <v>1267</v>
      </c>
      <c r="H444" s="192">
        <v>121</v>
      </c>
      <c r="I444" s="192">
        <v>22</v>
      </c>
      <c r="J444" s="188"/>
    </row>
    <row r="445" spans="1:10" ht="15" customHeight="1" x14ac:dyDescent="0.25">
      <c r="A445" s="187"/>
      <c r="B445" s="192">
        <v>4</v>
      </c>
      <c r="C445" s="192">
        <v>201712</v>
      </c>
      <c r="D445" s="192">
        <v>201709</v>
      </c>
      <c r="E445" t="s">
        <v>1504</v>
      </c>
      <c r="F445" t="s">
        <v>1765</v>
      </c>
      <c r="G445" s="192" t="s">
        <v>1267</v>
      </c>
      <c r="H445" s="192">
        <v>126</v>
      </c>
      <c r="I445" s="192">
        <v>5</v>
      </c>
      <c r="J445" s="188"/>
    </row>
    <row r="446" spans="1:10" ht="15" customHeight="1" x14ac:dyDescent="0.25">
      <c r="A446" s="187"/>
      <c r="B446" s="192">
        <v>4</v>
      </c>
      <c r="C446" s="192">
        <v>201712</v>
      </c>
      <c r="D446" s="192">
        <v>201709</v>
      </c>
      <c r="E446" t="s">
        <v>1504</v>
      </c>
      <c r="F446" t="s">
        <v>1788</v>
      </c>
      <c r="G446" s="192" t="s">
        <v>1272</v>
      </c>
      <c r="H446" s="192">
        <v>120</v>
      </c>
      <c r="I446" s="192">
        <v>3</v>
      </c>
      <c r="J446" s="188"/>
    </row>
    <row r="447" spans="1:10" ht="15" customHeight="1" x14ac:dyDescent="0.25">
      <c r="A447" s="187"/>
      <c r="B447" s="192">
        <v>4</v>
      </c>
      <c r="C447" s="192">
        <v>201712</v>
      </c>
      <c r="D447" s="192">
        <v>201709</v>
      </c>
      <c r="E447" t="s">
        <v>1504</v>
      </c>
      <c r="F447" t="s">
        <v>1788</v>
      </c>
      <c r="G447" s="192" t="s">
        <v>1272</v>
      </c>
      <c r="H447" s="192">
        <v>121</v>
      </c>
      <c r="I447" s="192">
        <v>1</v>
      </c>
      <c r="J447" s="188"/>
    </row>
    <row r="448" spans="1:10" ht="15" customHeight="1" x14ac:dyDescent="0.25">
      <c r="A448" s="187"/>
      <c r="B448" s="192">
        <v>4</v>
      </c>
      <c r="C448" s="192">
        <v>201712</v>
      </c>
      <c r="D448" s="192">
        <v>201709</v>
      </c>
      <c r="E448" t="s">
        <v>1504</v>
      </c>
      <c r="F448" s="192">
        <v>86</v>
      </c>
      <c r="G448" s="192" t="s">
        <v>1286</v>
      </c>
      <c r="H448" s="192">
        <v>120</v>
      </c>
      <c r="I448" s="192">
        <v>4</v>
      </c>
      <c r="J448" s="188"/>
    </row>
    <row r="449" spans="1:10" ht="15" customHeight="1" x14ac:dyDescent="0.25">
      <c r="A449" s="187"/>
      <c r="B449" s="192">
        <v>4</v>
      </c>
      <c r="C449" s="192">
        <v>201712</v>
      </c>
      <c r="D449" s="192">
        <v>201709</v>
      </c>
      <c r="E449" t="s">
        <v>1504</v>
      </c>
      <c r="F449" s="192">
        <v>86</v>
      </c>
      <c r="G449" s="192" t="s">
        <v>1286</v>
      </c>
      <c r="H449" s="192">
        <v>121</v>
      </c>
      <c r="I449" s="192">
        <v>27</v>
      </c>
      <c r="J449" s="188"/>
    </row>
    <row r="450" spans="1:10" ht="15" customHeight="1" x14ac:dyDescent="0.25">
      <c r="A450" s="187"/>
      <c r="B450" s="192">
        <v>4</v>
      </c>
      <c r="C450" s="192">
        <v>201712</v>
      </c>
      <c r="D450" s="192">
        <v>201709</v>
      </c>
      <c r="E450" t="s">
        <v>1504</v>
      </c>
      <c r="F450" t="s">
        <v>1769</v>
      </c>
      <c r="G450" s="192" t="s">
        <v>1298</v>
      </c>
      <c r="H450" s="192">
        <v>120</v>
      </c>
      <c r="I450" s="192">
        <v>9</v>
      </c>
      <c r="J450" s="188"/>
    </row>
    <row r="451" spans="1:10" ht="15" customHeight="1" x14ac:dyDescent="0.25">
      <c r="A451" s="187"/>
      <c r="B451" s="192">
        <v>4</v>
      </c>
      <c r="C451" s="192">
        <v>201712</v>
      </c>
      <c r="D451" s="192">
        <v>201709</v>
      </c>
      <c r="E451" t="s">
        <v>1504</v>
      </c>
      <c r="F451" t="s">
        <v>1769</v>
      </c>
      <c r="G451" s="192" t="s">
        <v>1298</v>
      </c>
      <c r="H451" s="192">
        <v>121</v>
      </c>
      <c r="I451" s="192">
        <v>34</v>
      </c>
      <c r="J451" s="188"/>
    </row>
    <row r="452" spans="1:10" ht="15" customHeight="1" x14ac:dyDescent="0.25">
      <c r="A452" s="187"/>
      <c r="B452" s="192">
        <v>4</v>
      </c>
      <c r="C452" s="192">
        <v>201712</v>
      </c>
      <c r="D452" s="192">
        <v>201709</v>
      </c>
      <c r="E452" t="s">
        <v>1504</v>
      </c>
      <c r="F452" t="s">
        <v>1768</v>
      </c>
      <c r="G452" s="192" t="s">
        <v>1298</v>
      </c>
      <c r="H452" s="192">
        <v>126</v>
      </c>
      <c r="I452" s="192">
        <v>8</v>
      </c>
      <c r="J452" s="188"/>
    </row>
    <row r="453" spans="1:10" ht="15" customHeight="1" x14ac:dyDescent="0.25">
      <c r="A453" s="187"/>
      <c r="B453" s="192">
        <v>4</v>
      </c>
      <c r="C453" s="192">
        <v>201712</v>
      </c>
      <c r="D453" s="192">
        <v>201709</v>
      </c>
      <c r="E453" t="s">
        <v>1504</v>
      </c>
      <c r="F453" t="s">
        <v>1789</v>
      </c>
      <c r="G453" s="192" t="s">
        <v>1274</v>
      </c>
      <c r="H453" s="192">
        <v>120</v>
      </c>
      <c r="I453" s="192">
        <v>6</v>
      </c>
      <c r="J453" s="188"/>
    </row>
    <row r="454" spans="1:10" ht="15" customHeight="1" x14ac:dyDescent="0.25">
      <c r="A454" s="187"/>
      <c r="B454" s="192">
        <v>4</v>
      </c>
      <c r="C454" s="192">
        <v>201712</v>
      </c>
      <c r="D454" s="192">
        <v>201709</v>
      </c>
      <c r="E454" t="s">
        <v>1504</v>
      </c>
      <c r="F454" t="s">
        <v>1789</v>
      </c>
      <c r="G454" s="192" t="s">
        <v>1274</v>
      </c>
      <c r="H454" s="192">
        <v>121</v>
      </c>
      <c r="I454" s="192">
        <v>11</v>
      </c>
      <c r="J454" s="188"/>
    </row>
    <row r="455" spans="1:10" ht="15" customHeight="1" x14ac:dyDescent="0.25">
      <c r="A455" s="187"/>
      <c r="B455" s="192">
        <v>4</v>
      </c>
      <c r="C455" s="192">
        <v>201712</v>
      </c>
      <c r="D455" s="192">
        <v>201709</v>
      </c>
      <c r="E455" t="s">
        <v>1504</v>
      </c>
      <c r="F455" t="s">
        <v>1783</v>
      </c>
      <c r="G455" s="192" t="s">
        <v>1408</v>
      </c>
      <c r="H455" s="192">
        <v>120</v>
      </c>
      <c r="I455" s="192">
        <v>5</v>
      </c>
      <c r="J455" s="188"/>
    </row>
    <row r="456" spans="1:10" ht="15" customHeight="1" x14ac:dyDescent="0.25">
      <c r="A456" s="187"/>
      <c r="B456" s="192">
        <v>4</v>
      </c>
      <c r="C456" s="192">
        <v>201712</v>
      </c>
      <c r="D456" s="192">
        <v>201709</v>
      </c>
      <c r="E456" t="s">
        <v>1504</v>
      </c>
      <c r="F456" t="s">
        <v>1783</v>
      </c>
      <c r="G456" s="192" t="s">
        <v>1408</v>
      </c>
      <c r="H456" s="192">
        <v>121</v>
      </c>
      <c r="I456" s="192">
        <v>21</v>
      </c>
      <c r="J456" s="188"/>
    </row>
    <row r="457" spans="1:10" ht="15" customHeight="1" x14ac:dyDescent="0.25">
      <c r="A457" s="187"/>
      <c r="B457" s="192">
        <v>4</v>
      </c>
      <c r="C457" s="192">
        <v>201712</v>
      </c>
      <c r="D457" s="192">
        <v>201709</v>
      </c>
      <c r="E457" t="s">
        <v>1504</v>
      </c>
      <c r="F457" t="s">
        <v>1782</v>
      </c>
      <c r="G457" s="192" t="s">
        <v>1408</v>
      </c>
      <c r="H457" s="192">
        <v>126</v>
      </c>
      <c r="I457" s="192">
        <v>2</v>
      </c>
      <c r="J457" s="188"/>
    </row>
    <row r="458" spans="1:10" ht="15" customHeight="1" x14ac:dyDescent="0.25">
      <c r="A458" s="187"/>
      <c r="B458" s="192">
        <v>4</v>
      </c>
      <c r="C458" s="192">
        <v>201712</v>
      </c>
      <c r="D458" s="192">
        <v>201709</v>
      </c>
      <c r="E458" t="s">
        <v>1504</v>
      </c>
      <c r="F458" t="s">
        <v>1794</v>
      </c>
      <c r="G458" s="192" t="s">
        <v>1258</v>
      </c>
      <c r="H458" s="192">
        <v>120</v>
      </c>
      <c r="I458" s="192">
        <v>4</v>
      </c>
      <c r="J458" s="188"/>
    </row>
    <row r="459" spans="1:10" ht="15" customHeight="1" x14ac:dyDescent="0.25">
      <c r="A459" s="187"/>
      <c r="B459" s="192">
        <v>4</v>
      </c>
      <c r="C459" s="192">
        <v>201712</v>
      </c>
      <c r="D459" s="192">
        <v>201709</v>
      </c>
      <c r="E459" t="s">
        <v>1504</v>
      </c>
      <c r="F459" t="s">
        <v>1794</v>
      </c>
      <c r="G459" s="192" t="s">
        <v>1258</v>
      </c>
      <c r="H459" s="192">
        <v>121</v>
      </c>
      <c r="I459" s="192">
        <v>21</v>
      </c>
      <c r="J459" s="188"/>
    </row>
    <row r="460" spans="1:10" ht="15" customHeight="1" x14ac:dyDescent="0.25">
      <c r="A460" s="187"/>
      <c r="B460" s="192">
        <v>4</v>
      </c>
      <c r="C460" s="192">
        <v>201712</v>
      </c>
      <c r="D460" s="192">
        <v>201710</v>
      </c>
      <c r="E460" t="s">
        <v>1504</v>
      </c>
      <c r="F460" s="192">
        <v>47</v>
      </c>
      <c r="G460" s="192" t="s">
        <v>1267</v>
      </c>
      <c r="H460" s="192">
        <v>120</v>
      </c>
      <c r="I460" s="192">
        <v>19</v>
      </c>
      <c r="J460" s="188"/>
    </row>
    <row r="461" spans="1:10" ht="15" customHeight="1" x14ac:dyDescent="0.25">
      <c r="A461" s="187"/>
      <c r="B461" s="192">
        <v>4</v>
      </c>
      <c r="C461" s="192">
        <v>201712</v>
      </c>
      <c r="D461" s="192">
        <v>201710</v>
      </c>
      <c r="E461" t="s">
        <v>1504</v>
      </c>
      <c r="F461" s="192">
        <v>47</v>
      </c>
      <c r="G461" s="192" t="s">
        <v>1267</v>
      </c>
      <c r="H461" s="192">
        <v>121</v>
      </c>
      <c r="I461" s="192">
        <v>37</v>
      </c>
      <c r="J461" s="188"/>
    </row>
    <row r="462" spans="1:10" ht="15" customHeight="1" x14ac:dyDescent="0.25">
      <c r="A462" s="187"/>
      <c r="B462" s="192">
        <v>4</v>
      </c>
      <c r="C462" s="192">
        <v>201712</v>
      </c>
      <c r="D462" s="192">
        <v>201710</v>
      </c>
      <c r="E462" t="s">
        <v>1504</v>
      </c>
      <c r="F462" t="s">
        <v>1765</v>
      </c>
      <c r="G462" s="192" t="s">
        <v>1267</v>
      </c>
      <c r="H462" s="192">
        <v>126</v>
      </c>
      <c r="I462" s="192">
        <v>11</v>
      </c>
      <c r="J462" s="188"/>
    </row>
    <row r="463" spans="1:10" ht="15" customHeight="1" x14ac:dyDescent="0.25">
      <c r="A463" s="187"/>
      <c r="B463" s="192">
        <v>4</v>
      </c>
      <c r="C463" s="192">
        <v>201712</v>
      </c>
      <c r="D463" s="192">
        <v>201710</v>
      </c>
      <c r="E463" t="s">
        <v>1504</v>
      </c>
      <c r="F463" t="s">
        <v>1788</v>
      </c>
      <c r="G463" s="192" t="s">
        <v>1272</v>
      </c>
      <c r="H463" s="192">
        <v>120</v>
      </c>
      <c r="I463" s="192">
        <v>3</v>
      </c>
      <c r="J463" s="188"/>
    </row>
    <row r="464" spans="1:10" ht="15" customHeight="1" x14ac:dyDescent="0.25">
      <c r="A464" s="187"/>
      <c r="B464" s="192">
        <v>4</v>
      </c>
      <c r="C464" s="192">
        <v>201712</v>
      </c>
      <c r="D464" s="192">
        <v>201710</v>
      </c>
      <c r="E464" t="s">
        <v>1504</v>
      </c>
      <c r="F464" t="s">
        <v>1788</v>
      </c>
      <c r="G464" s="192" t="s">
        <v>1272</v>
      </c>
      <c r="H464" s="192">
        <v>121</v>
      </c>
      <c r="I464" s="192">
        <v>12</v>
      </c>
      <c r="J464" s="188"/>
    </row>
    <row r="465" spans="1:10" ht="15" customHeight="1" x14ac:dyDescent="0.25">
      <c r="A465" s="187"/>
      <c r="B465" s="192">
        <v>4</v>
      </c>
      <c r="C465" s="192">
        <v>201712</v>
      </c>
      <c r="D465" s="192">
        <v>201710</v>
      </c>
      <c r="E465" t="s">
        <v>1504</v>
      </c>
      <c r="F465" s="192">
        <v>86</v>
      </c>
      <c r="G465" s="192" t="s">
        <v>1286</v>
      </c>
      <c r="H465" s="192">
        <v>120</v>
      </c>
      <c r="I465" s="192">
        <v>4</v>
      </c>
      <c r="J465" s="188"/>
    </row>
    <row r="466" spans="1:10" ht="15" customHeight="1" x14ac:dyDescent="0.25">
      <c r="A466" s="187"/>
      <c r="B466" s="192">
        <v>4</v>
      </c>
      <c r="C466" s="192">
        <v>201712</v>
      </c>
      <c r="D466" s="192">
        <v>201710</v>
      </c>
      <c r="E466" t="s">
        <v>1504</v>
      </c>
      <c r="F466" s="192">
        <v>86</v>
      </c>
      <c r="G466" s="192" t="s">
        <v>1286</v>
      </c>
      <c r="H466" s="192">
        <v>121</v>
      </c>
      <c r="I466" s="192">
        <v>79</v>
      </c>
      <c r="J466" s="188"/>
    </row>
    <row r="467" spans="1:10" ht="15" customHeight="1" x14ac:dyDescent="0.25">
      <c r="A467" s="187"/>
      <c r="B467" s="192">
        <v>4</v>
      </c>
      <c r="C467" s="192">
        <v>201712</v>
      </c>
      <c r="D467" s="192">
        <v>201710</v>
      </c>
      <c r="E467" t="s">
        <v>1504</v>
      </c>
      <c r="F467" t="s">
        <v>1769</v>
      </c>
      <c r="G467" s="192" t="s">
        <v>1298</v>
      </c>
      <c r="H467" s="192">
        <v>120</v>
      </c>
      <c r="I467" s="192">
        <v>14</v>
      </c>
      <c r="J467" s="188"/>
    </row>
    <row r="468" spans="1:10" ht="15" customHeight="1" x14ac:dyDescent="0.25">
      <c r="A468" s="187"/>
      <c r="B468" s="192">
        <v>4</v>
      </c>
      <c r="C468" s="192">
        <v>201712</v>
      </c>
      <c r="D468" s="192">
        <v>201710</v>
      </c>
      <c r="E468" t="s">
        <v>1504</v>
      </c>
      <c r="F468" t="s">
        <v>1769</v>
      </c>
      <c r="G468" s="192" t="s">
        <v>1298</v>
      </c>
      <c r="H468" s="192">
        <v>121</v>
      </c>
      <c r="I468" s="192">
        <v>54</v>
      </c>
      <c r="J468" s="188"/>
    </row>
    <row r="469" spans="1:10" ht="15" customHeight="1" x14ac:dyDescent="0.25">
      <c r="A469" s="187"/>
      <c r="B469" s="192">
        <v>4</v>
      </c>
      <c r="C469" s="192">
        <v>201712</v>
      </c>
      <c r="D469" s="192">
        <v>201710</v>
      </c>
      <c r="E469" t="s">
        <v>1504</v>
      </c>
      <c r="F469" t="s">
        <v>1768</v>
      </c>
      <c r="G469" s="192" t="s">
        <v>1298</v>
      </c>
      <c r="H469" s="192">
        <v>126</v>
      </c>
      <c r="I469" s="192">
        <v>11</v>
      </c>
      <c r="J469" s="188"/>
    </row>
    <row r="470" spans="1:10" ht="15" customHeight="1" x14ac:dyDescent="0.25">
      <c r="A470" s="187"/>
      <c r="B470" s="192">
        <v>4</v>
      </c>
      <c r="C470" s="192">
        <v>201712</v>
      </c>
      <c r="D470" s="192">
        <v>201710</v>
      </c>
      <c r="E470" t="s">
        <v>1504</v>
      </c>
      <c r="F470" t="s">
        <v>1789</v>
      </c>
      <c r="G470" s="192" t="s">
        <v>1274</v>
      </c>
      <c r="H470" s="192">
        <v>120</v>
      </c>
      <c r="I470" s="192">
        <v>10</v>
      </c>
      <c r="J470" s="188"/>
    </row>
    <row r="471" spans="1:10" ht="15" customHeight="1" x14ac:dyDescent="0.25">
      <c r="A471" s="187"/>
      <c r="B471" s="192">
        <v>4</v>
      </c>
      <c r="C471" s="192">
        <v>201712</v>
      </c>
      <c r="D471" s="192">
        <v>201710</v>
      </c>
      <c r="E471" t="s">
        <v>1504</v>
      </c>
      <c r="F471" t="s">
        <v>1789</v>
      </c>
      <c r="G471" s="192" t="s">
        <v>1274</v>
      </c>
      <c r="H471" s="192">
        <v>121</v>
      </c>
      <c r="I471" s="192">
        <v>38</v>
      </c>
      <c r="J471" s="188"/>
    </row>
    <row r="472" spans="1:10" ht="15" customHeight="1" x14ac:dyDescent="0.25">
      <c r="A472" s="187"/>
      <c r="B472" s="192">
        <v>4</v>
      </c>
      <c r="C472" s="192">
        <v>201712</v>
      </c>
      <c r="D472" s="192">
        <v>201710</v>
      </c>
      <c r="E472" t="s">
        <v>1504</v>
      </c>
      <c r="F472" t="s">
        <v>1783</v>
      </c>
      <c r="G472" s="192" t="s">
        <v>1408</v>
      </c>
      <c r="H472" s="192">
        <v>120</v>
      </c>
      <c r="I472" s="192">
        <v>5</v>
      </c>
      <c r="J472" s="188"/>
    </row>
    <row r="473" spans="1:10" ht="15" customHeight="1" x14ac:dyDescent="0.25">
      <c r="A473" s="187"/>
      <c r="B473" s="192">
        <v>4</v>
      </c>
      <c r="C473" s="192">
        <v>201712</v>
      </c>
      <c r="D473" s="192">
        <v>201710</v>
      </c>
      <c r="E473" t="s">
        <v>1504</v>
      </c>
      <c r="F473" t="s">
        <v>1783</v>
      </c>
      <c r="G473" s="192" t="s">
        <v>1408</v>
      </c>
      <c r="H473" s="192">
        <v>121</v>
      </c>
      <c r="I473" s="192">
        <v>44</v>
      </c>
      <c r="J473" s="188"/>
    </row>
    <row r="474" spans="1:10" ht="15" customHeight="1" x14ac:dyDescent="0.25">
      <c r="A474" s="187"/>
      <c r="B474" s="192">
        <v>4</v>
      </c>
      <c r="C474" s="192">
        <v>201712</v>
      </c>
      <c r="D474" s="192">
        <v>201710</v>
      </c>
      <c r="E474" t="s">
        <v>1504</v>
      </c>
      <c r="F474" t="s">
        <v>1782</v>
      </c>
      <c r="G474" s="192" t="s">
        <v>1408</v>
      </c>
      <c r="H474" s="192">
        <v>126</v>
      </c>
      <c r="I474" s="192">
        <v>4</v>
      </c>
      <c r="J474" s="188"/>
    </row>
    <row r="475" spans="1:10" ht="15" customHeight="1" x14ac:dyDescent="0.25">
      <c r="A475" s="187"/>
      <c r="B475" s="192">
        <v>4</v>
      </c>
      <c r="C475" s="192">
        <v>201712</v>
      </c>
      <c r="D475" s="192">
        <v>201710</v>
      </c>
      <c r="E475" t="s">
        <v>1504</v>
      </c>
      <c r="F475" t="s">
        <v>1794</v>
      </c>
      <c r="G475" s="192" t="s">
        <v>1258</v>
      </c>
      <c r="H475" s="192">
        <v>120</v>
      </c>
      <c r="I475" s="192">
        <v>11</v>
      </c>
      <c r="J475" s="188"/>
    </row>
    <row r="476" spans="1:10" ht="15" customHeight="1" x14ac:dyDescent="0.25">
      <c r="A476" s="187"/>
      <c r="B476" s="192">
        <v>4</v>
      </c>
      <c r="C476" s="192">
        <v>201712</v>
      </c>
      <c r="D476" s="192">
        <v>201710</v>
      </c>
      <c r="E476" t="s">
        <v>1504</v>
      </c>
      <c r="F476" t="s">
        <v>1794</v>
      </c>
      <c r="G476" s="192" t="s">
        <v>1258</v>
      </c>
      <c r="H476" s="192">
        <v>121</v>
      </c>
      <c r="I476" s="192">
        <v>68</v>
      </c>
      <c r="J476" s="188"/>
    </row>
    <row r="477" spans="1:10" ht="15" customHeight="1" x14ac:dyDescent="0.25">
      <c r="A477" s="187"/>
      <c r="B477" s="192">
        <v>4</v>
      </c>
      <c r="C477" s="192">
        <v>201712</v>
      </c>
      <c r="D477" s="192">
        <v>201711</v>
      </c>
      <c r="E477" t="s">
        <v>1504</v>
      </c>
      <c r="F477" s="192">
        <v>47</v>
      </c>
      <c r="G477" s="192" t="s">
        <v>1267</v>
      </c>
      <c r="H477" s="192">
        <v>120</v>
      </c>
      <c r="I477" s="192">
        <v>22</v>
      </c>
      <c r="J477" s="188"/>
    </row>
    <row r="478" spans="1:10" ht="15" customHeight="1" x14ac:dyDescent="0.25">
      <c r="A478" s="187"/>
      <c r="B478" s="192">
        <v>4</v>
      </c>
      <c r="C478" s="192">
        <v>201712</v>
      </c>
      <c r="D478" s="192">
        <v>201711</v>
      </c>
      <c r="E478" t="s">
        <v>1504</v>
      </c>
      <c r="F478" s="192">
        <v>47</v>
      </c>
      <c r="G478" s="192" t="s">
        <v>1267</v>
      </c>
      <c r="H478" s="192">
        <v>121</v>
      </c>
      <c r="I478" s="192">
        <v>52</v>
      </c>
      <c r="J478" s="188"/>
    </row>
    <row r="479" spans="1:10" ht="15" customHeight="1" x14ac:dyDescent="0.25">
      <c r="A479" s="187"/>
      <c r="B479" s="192">
        <v>4</v>
      </c>
      <c r="C479" s="192">
        <v>201712</v>
      </c>
      <c r="D479" s="192">
        <v>201711</v>
      </c>
      <c r="E479" t="s">
        <v>1504</v>
      </c>
      <c r="F479" t="s">
        <v>1765</v>
      </c>
      <c r="G479" s="192" t="s">
        <v>1267</v>
      </c>
      <c r="H479" s="192">
        <v>126</v>
      </c>
      <c r="I479" s="192">
        <v>-10</v>
      </c>
      <c r="J479" s="188"/>
    </row>
    <row r="480" spans="1:10" ht="15" customHeight="1" x14ac:dyDescent="0.25">
      <c r="A480" s="187"/>
      <c r="B480" s="192">
        <v>4</v>
      </c>
      <c r="C480" s="192">
        <v>201712</v>
      </c>
      <c r="D480" s="192">
        <v>201711</v>
      </c>
      <c r="E480" t="s">
        <v>1504</v>
      </c>
      <c r="F480" t="s">
        <v>1788</v>
      </c>
      <c r="G480" s="192" t="s">
        <v>1272</v>
      </c>
      <c r="H480" s="192">
        <v>120</v>
      </c>
      <c r="I480" s="192">
        <v>4</v>
      </c>
      <c r="J480" s="188"/>
    </row>
    <row r="481" spans="1:10" ht="15" customHeight="1" x14ac:dyDescent="0.25">
      <c r="A481" s="187"/>
      <c r="B481" s="192">
        <v>4</v>
      </c>
      <c r="C481" s="192">
        <v>201712</v>
      </c>
      <c r="D481" s="192">
        <v>201711</v>
      </c>
      <c r="E481" t="s">
        <v>1504</v>
      </c>
      <c r="F481" t="s">
        <v>1788</v>
      </c>
      <c r="G481" s="192" t="s">
        <v>1272</v>
      </c>
      <c r="H481" s="192">
        <v>121</v>
      </c>
      <c r="I481" s="192">
        <v>7</v>
      </c>
      <c r="J481" s="188"/>
    </row>
    <row r="482" spans="1:10" ht="15" customHeight="1" x14ac:dyDescent="0.25">
      <c r="A482" s="187"/>
      <c r="B482" s="192">
        <v>4</v>
      </c>
      <c r="C482" s="192">
        <v>201712</v>
      </c>
      <c r="D482" s="192">
        <v>201711</v>
      </c>
      <c r="E482" t="s">
        <v>1504</v>
      </c>
      <c r="F482" s="192">
        <v>86</v>
      </c>
      <c r="G482" s="192" t="s">
        <v>1286</v>
      </c>
      <c r="H482" s="192">
        <v>121</v>
      </c>
      <c r="I482" s="192">
        <v>60</v>
      </c>
      <c r="J482" s="188"/>
    </row>
    <row r="483" spans="1:10" ht="15" customHeight="1" x14ac:dyDescent="0.25">
      <c r="A483" s="187"/>
      <c r="B483" s="192">
        <v>4</v>
      </c>
      <c r="C483" s="192">
        <v>201712</v>
      </c>
      <c r="D483" s="192">
        <v>201711</v>
      </c>
      <c r="E483" t="s">
        <v>1504</v>
      </c>
      <c r="F483" t="s">
        <v>1769</v>
      </c>
      <c r="G483" s="192" t="s">
        <v>1298</v>
      </c>
      <c r="H483" s="192">
        <v>120</v>
      </c>
      <c r="I483" s="192">
        <v>11</v>
      </c>
      <c r="J483" s="188"/>
    </row>
    <row r="484" spans="1:10" ht="15" customHeight="1" x14ac:dyDescent="0.25">
      <c r="A484" s="187"/>
      <c r="B484" s="192">
        <v>4</v>
      </c>
      <c r="C484" s="192">
        <v>201712</v>
      </c>
      <c r="D484" s="192">
        <v>201711</v>
      </c>
      <c r="E484" t="s">
        <v>1504</v>
      </c>
      <c r="F484" t="s">
        <v>1769</v>
      </c>
      <c r="G484" s="192" t="s">
        <v>1298</v>
      </c>
      <c r="H484" s="192">
        <v>121</v>
      </c>
      <c r="I484" s="192">
        <v>64</v>
      </c>
      <c r="J484" s="188"/>
    </row>
    <row r="485" spans="1:10" ht="15" customHeight="1" x14ac:dyDescent="0.25">
      <c r="A485" s="187"/>
      <c r="B485" s="192">
        <v>4</v>
      </c>
      <c r="C485" s="192">
        <v>201712</v>
      </c>
      <c r="D485" s="192">
        <v>201711</v>
      </c>
      <c r="E485" t="s">
        <v>1504</v>
      </c>
      <c r="F485" t="s">
        <v>1768</v>
      </c>
      <c r="G485" s="192" t="s">
        <v>1298</v>
      </c>
      <c r="H485" s="192">
        <v>126</v>
      </c>
      <c r="I485" s="192">
        <v>2</v>
      </c>
      <c r="J485" s="188"/>
    </row>
    <row r="486" spans="1:10" ht="15" customHeight="1" x14ac:dyDescent="0.25">
      <c r="A486" s="187"/>
      <c r="B486" s="192">
        <v>4</v>
      </c>
      <c r="C486" s="192">
        <v>201712</v>
      </c>
      <c r="D486" s="192">
        <v>201711</v>
      </c>
      <c r="E486" t="s">
        <v>1504</v>
      </c>
      <c r="F486" t="s">
        <v>1789</v>
      </c>
      <c r="G486" s="192" t="s">
        <v>1274</v>
      </c>
      <c r="H486" s="192">
        <v>120</v>
      </c>
      <c r="I486" s="192">
        <v>7</v>
      </c>
      <c r="J486" s="188"/>
    </row>
    <row r="487" spans="1:10" ht="15" customHeight="1" x14ac:dyDescent="0.25">
      <c r="A487" s="187"/>
      <c r="B487" s="192">
        <v>4</v>
      </c>
      <c r="C487" s="192">
        <v>201712</v>
      </c>
      <c r="D487" s="192">
        <v>201711</v>
      </c>
      <c r="E487" t="s">
        <v>1504</v>
      </c>
      <c r="F487" t="s">
        <v>1789</v>
      </c>
      <c r="G487" s="192" t="s">
        <v>1274</v>
      </c>
      <c r="H487" s="192">
        <v>121</v>
      </c>
      <c r="I487" s="192">
        <v>26</v>
      </c>
      <c r="J487" s="188"/>
    </row>
    <row r="488" spans="1:10" ht="15" customHeight="1" x14ac:dyDescent="0.25">
      <c r="A488" s="187"/>
      <c r="B488" s="192">
        <v>4</v>
      </c>
      <c r="C488" s="192">
        <v>201712</v>
      </c>
      <c r="D488" s="192">
        <v>201711</v>
      </c>
      <c r="E488" t="s">
        <v>1504</v>
      </c>
      <c r="F488" t="s">
        <v>1783</v>
      </c>
      <c r="G488" s="192" t="s">
        <v>1408</v>
      </c>
      <c r="H488" s="192">
        <v>120</v>
      </c>
      <c r="I488" s="192">
        <v>1</v>
      </c>
      <c r="J488" s="188"/>
    </row>
    <row r="489" spans="1:10" ht="15" customHeight="1" x14ac:dyDescent="0.25">
      <c r="A489" s="187"/>
      <c r="B489" s="192">
        <v>4</v>
      </c>
      <c r="C489" s="192">
        <v>201712</v>
      </c>
      <c r="D489" s="192">
        <v>201711</v>
      </c>
      <c r="E489" t="s">
        <v>1504</v>
      </c>
      <c r="F489" t="s">
        <v>1783</v>
      </c>
      <c r="G489" s="192" t="s">
        <v>1408</v>
      </c>
      <c r="H489" s="192">
        <v>121</v>
      </c>
      <c r="I489" s="192">
        <v>44</v>
      </c>
      <c r="J489" s="188"/>
    </row>
    <row r="490" spans="1:10" ht="15" customHeight="1" x14ac:dyDescent="0.25">
      <c r="A490" s="187"/>
      <c r="B490" s="192">
        <v>4</v>
      </c>
      <c r="C490" s="192">
        <v>201712</v>
      </c>
      <c r="D490" s="192">
        <v>201711</v>
      </c>
      <c r="E490" t="s">
        <v>1504</v>
      </c>
      <c r="F490" t="s">
        <v>1782</v>
      </c>
      <c r="G490" s="192" t="s">
        <v>1408</v>
      </c>
      <c r="H490" s="192">
        <v>126</v>
      </c>
      <c r="I490" s="192">
        <v>1</v>
      </c>
      <c r="J490" s="188"/>
    </row>
    <row r="491" spans="1:10" ht="15" customHeight="1" x14ac:dyDescent="0.25">
      <c r="A491" s="187"/>
      <c r="B491" s="192">
        <v>4</v>
      </c>
      <c r="C491" s="192">
        <v>201712</v>
      </c>
      <c r="D491" s="192">
        <v>201711</v>
      </c>
      <c r="E491" t="s">
        <v>1504</v>
      </c>
      <c r="F491" t="s">
        <v>1794</v>
      </c>
      <c r="G491" s="192" t="s">
        <v>1258</v>
      </c>
      <c r="H491" s="192">
        <v>120</v>
      </c>
      <c r="I491" s="192">
        <v>7</v>
      </c>
      <c r="J491" s="188"/>
    </row>
    <row r="492" spans="1:10" ht="15" customHeight="1" x14ac:dyDescent="0.25">
      <c r="A492" s="187"/>
      <c r="B492" s="192">
        <v>4</v>
      </c>
      <c r="C492" s="192">
        <v>201712</v>
      </c>
      <c r="D492" s="192">
        <v>201711</v>
      </c>
      <c r="E492" t="s">
        <v>1504</v>
      </c>
      <c r="F492" t="s">
        <v>1794</v>
      </c>
      <c r="G492" s="192" t="s">
        <v>1258</v>
      </c>
      <c r="H492" s="192">
        <v>121</v>
      </c>
      <c r="I492" s="192">
        <v>63</v>
      </c>
      <c r="J492" s="188"/>
    </row>
    <row r="493" spans="1:10" ht="15" customHeight="1" x14ac:dyDescent="0.25">
      <c r="A493" s="187"/>
      <c r="B493" s="192">
        <v>4</v>
      </c>
      <c r="C493" s="192">
        <v>201712</v>
      </c>
      <c r="D493" s="192">
        <v>201712</v>
      </c>
      <c r="E493" t="s">
        <v>1504</v>
      </c>
      <c r="F493" s="192">
        <v>47</v>
      </c>
      <c r="G493" s="192" t="s">
        <v>1267</v>
      </c>
      <c r="H493" s="192">
        <v>120</v>
      </c>
      <c r="I493" s="192">
        <v>283</v>
      </c>
      <c r="J493" s="188"/>
    </row>
    <row r="494" spans="1:10" ht="15" customHeight="1" x14ac:dyDescent="0.25">
      <c r="A494" s="187"/>
      <c r="B494" s="192">
        <v>4</v>
      </c>
      <c r="C494" s="192">
        <v>201712</v>
      </c>
      <c r="D494" s="192">
        <v>201712</v>
      </c>
      <c r="E494" t="s">
        <v>1504</v>
      </c>
      <c r="F494" s="192">
        <v>47</v>
      </c>
      <c r="G494" s="192" t="s">
        <v>1267</v>
      </c>
      <c r="H494" s="192">
        <v>121</v>
      </c>
      <c r="I494" s="192">
        <v>1438</v>
      </c>
      <c r="J494" s="188"/>
    </row>
    <row r="495" spans="1:10" ht="15" customHeight="1" x14ac:dyDescent="0.25">
      <c r="A495" s="187"/>
      <c r="B495" s="192">
        <v>4</v>
      </c>
      <c r="C495" s="192">
        <v>201712</v>
      </c>
      <c r="D495" s="192">
        <v>201712</v>
      </c>
      <c r="E495" t="s">
        <v>1504</v>
      </c>
      <c r="F495" t="s">
        <v>1765</v>
      </c>
      <c r="G495" s="192" t="s">
        <v>1267</v>
      </c>
      <c r="H495" s="192">
        <v>126</v>
      </c>
      <c r="I495" s="192">
        <v>300</v>
      </c>
      <c r="J495" s="188"/>
    </row>
    <row r="496" spans="1:10" ht="15" customHeight="1" x14ac:dyDescent="0.25">
      <c r="A496" s="187"/>
      <c r="B496" s="192">
        <v>4</v>
      </c>
      <c r="C496" s="192">
        <v>201712</v>
      </c>
      <c r="D496" s="192">
        <v>201712</v>
      </c>
      <c r="E496" t="s">
        <v>1504</v>
      </c>
      <c r="F496" t="s">
        <v>1788</v>
      </c>
      <c r="G496" s="192" t="s">
        <v>1272</v>
      </c>
      <c r="H496" s="192">
        <v>120</v>
      </c>
      <c r="I496" s="192">
        <v>96</v>
      </c>
      <c r="J496" s="188"/>
    </row>
    <row r="497" spans="1:10" ht="15" customHeight="1" x14ac:dyDescent="0.25">
      <c r="A497" s="187"/>
      <c r="B497" s="192">
        <v>4</v>
      </c>
      <c r="C497" s="192">
        <v>201712</v>
      </c>
      <c r="D497" s="192">
        <v>201712</v>
      </c>
      <c r="E497" t="s">
        <v>1504</v>
      </c>
      <c r="F497" t="s">
        <v>1788</v>
      </c>
      <c r="G497" s="192" t="s">
        <v>1272</v>
      </c>
      <c r="H497" s="192">
        <v>121</v>
      </c>
      <c r="I497" s="192">
        <v>610</v>
      </c>
      <c r="J497" s="188"/>
    </row>
    <row r="498" spans="1:10" ht="15" customHeight="1" x14ac:dyDescent="0.25">
      <c r="A498" s="187"/>
      <c r="B498" s="192">
        <v>4</v>
      </c>
      <c r="C498" s="192">
        <v>201712</v>
      </c>
      <c r="D498" s="192">
        <v>201712</v>
      </c>
      <c r="E498" t="s">
        <v>1504</v>
      </c>
      <c r="F498" s="192">
        <v>86</v>
      </c>
      <c r="G498" s="192" t="s">
        <v>1286</v>
      </c>
      <c r="H498" s="192">
        <v>120</v>
      </c>
      <c r="I498" s="192">
        <v>84</v>
      </c>
      <c r="J498" s="188"/>
    </row>
    <row r="499" spans="1:10" ht="15" customHeight="1" x14ac:dyDescent="0.25">
      <c r="A499" s="187"/>
      <c r="B499" s="192">
        <v>4</v>
      </c>
      <c r="C499" s="192">
        <v>201712</v>
      </c>
      <c r="D499" s="192">
        <v>201712</v>
      </c>
      <c r="E499" t="s">
        <v>1504</v>
      </c>
      <c r="F499" s="192">
        <v>86</v>
      </c>
      <c r="G499" s="192" t="s">
        <v>1286</v>
      </c>
      <c r="H499" s="192">
        <v>121</v>
      </c>
      <c r="I499" s="192">
        <v>851</v>
      </c>
      <c r="J499" s="188"/>
    </row>
    <row r="500" spans="1:10" ht="15" customHeight="1" x14ac:dyDescent="0.25">
      <c r="A500" s="187"/>
      <c r="B500" s="192">
        <v>4</v>
      </c>
      <c r="C500" s="192">
        <v>201712</v>
      </c>
      <c r="D500" s="192">
        <v>201712</v>
      </c>
      <c r="E500" t="s">
        <v>1504</v>
      </c>
      <c r="F500" t="s">
        <v>1769</v>
      </c>
      <c r="G500" s="192" t="s">
        <v>1298</v>
      </c>
      <c r="H500" s="192">
        <v>120</v>
      </c>
      <c r="I500" s="192">
        <v>314</v>
      </c>
      <c r="J500" s="188"/>
    </row>
    <row r="501" spans="1:10" ht="15" customHeight="1" x14ac:dyDescent="0.25">
      <c r="A501" s="187"/>
      <c r="B501" s="192">
        <v>4</v>
      </c>
      <c r="C501" s="192">
        <v>201712</v>
      </c>
      <c r="D501" s="192">
        <v>201712</v>
      </c>
      <c r="E501" t="s">
        <v>1504</v>
      </c>
      <c r="F501" t="s">
        <v>1769</v>
      </c>
      <c r="G501" s="192" t="s">
        <v>1298</v>
      </c>
      <c r="H501" s="192">
        <v>121</v>
      </c>
      <c r="I501" s="192">
        <v>1687</v>
      </c>
      <c r="J501" s="188"/>
    </row>
    <row r="502" spans="1:10" ht="15" customHeight="1" x14ac:dyDescent="0.25">
      <c r="A502" s="187"/>
      <c r="B502" s="192">
        <v>4</v>
      </c>
      <c r="C502" s="192">
        <v>201712</v>
      </c>
      <c r="D502" s="192">
        <v>201712</v>
      </c>
      <c r="E502" t="s">
        <v>1504</v>
      </c>
      <c r="F502" t="s">
        <v>1768</v>
      </c>
      <c r="G502" s="192" t="s">
        <v>1298</v>
      </c>
      <c r="H502" s="192">
        <v>126</v>
      </c>
      <c r="I502" s="192">
        <v>345</v>
      </c>
      <c r="J502" s="188"/>
    </row>
    <row r="503" spans="1:10" ht="15" customHeight="1" x14ac:dyDescent="0.25">
      <c r="A503" s="187"/>
      <c r="B503" s="192">
        <v>4</v>
      </c>
      <c r="C503" s="192">
        <v>201712</v>
      </c>
      <c r="D503" s="192">
        <v>201712</v>
      </c>
      <c r="E503" t="s">
        <v>1504</v>
      </c>
      <c r="F503" t="s">
        <v>1789</v>
      </c>
      <c r="G503" s="192" t="s">
        <v>1274</v>
      </c>
      <c r="H503" s="192">
        <v>120</v>
      </c>
      <c r="I503" s="192">
        <v>245</v>
      </c>
      <c r="J503" s="188"/>
    </row>
    <row r="504" spans="1:10" ht="15" customHeight="1" x14ac:dyDescent="0.25">
      <c r="A504" s="187"/>
      <c r="B504" s="192">
        <v>4</v>
      </c>
      <c r="C504" s="192">
        <v>201712</v>
      </c>
      <c r="D504" s="192">
        <v>201712</v>
      </c>
      <c r="E504" t="s">
        <v>1504</v>
      </c>
      <c r="F504" t="s">
        <v>1789</v>
      </c>
      <c r="G504" s="192" t="s">
        <v>1274</v>
      </c>
      <c r="H504" s="192">
        <v>121</v>
      </c>
      <c r="I504" s="192">
        <v>1849</v>
      </c>
      <c r="J504" s="188"/>
    </row>
    <row r="505" spans="1:10" ht="15" customHeight="1" x14ac:dyDescent="0.25">
      <c r="A505" s="187"/>
      <c r="B505" s="192">
        <v>4</v>
      </c>
      <c r="C505" s="192">
        <v>201712</v>
      </c>
      <c r="D505" s="192">
        <v>201712</v>
      </c>
      <c r="E505" t="s">
        <v>1504</v>
      </c>
      <c r="F505" t="s">
        <v>1783</v>
      </c>
      <c r="G505" s="192" t="s">
        <v>1408</v>
      </c>
      <c r="H505" s="192">
        <v>120</v>
      </c>
      <c r="I505" s="192">
        <v>87</v>
      </c>
      <c r="J505" s="188"/>
    </row>
    <row r="506" spans="1:10" ht="15" customHeight="1" x14ac:dyDescent="0.25">
      <c r="A506" s="187"/>
      <c r="B506" s="192">
        <v>4</v>
      </c>
      <c r="C506" s="192">
        <v>201712</v>
      </c>
      <c r="D506" s="192">
        <v>201712</v>
      </c>
      <c r="E506" t="s">
        <v>1504</v>
      </c>
      <c r="F506" t="s">
        <v>1783</v>
      </c>
      <c r="G506" s="192" t="s">
        <v>1408</v>
      </c>
      <c r="H506" s="192">
        <v>121</v>
      </c>
      <c r="I506" s="192">
        <v>849</v>
      </c>
      <c r="J506" s="188"/>
    </row>
    <row r="507" spans="1:10" ht="15" customHeight="1" x14ac:dyDescent="0.25">
      <c r="A507" s="187"/>
      <c r="B507" s="192">
        <v>4</v>
      </c>
      <c r="C507" s="192">
        <v>201712</v>
      </c>
      <c r="D507" s="192">
        <v>201712</v>
      </c>
      <c r="E507" t="s">
        <v>1504</v>
      </c>
      <c r="F507" t="s">
        <v>1782</v>
      </c>
      <c r="G507" s="192" t="s">
        <v>1408</v>
      </c>
      <c r="H507" s="192">
        <v>126</v>
      </c>
      <c r="I507" s="192">
        <v>145</v>
      </c>
      <c r="J507" s="188"/>
    </row>
    <row r="508" spans="1:10" ht="15" customHeight="1" x14ac:dyDescent="0.25">
      <c r="A508" s="187"/>
      <c r="B508" s="192">
        <v>4</v>
      </c>
      <c r="C508" s="192">
        <v>201712</v>
      </c>
      <c r="D508" s="192">
        <v>201712</v>
      </c>
      <c r="E508" t="s">
        <v>1504</v>
      </c>
      <c r="F508" t="s">
        <v>1794</v>
      </c>
      <c r="G508" s="192" t="s">
        <v>1258</v>
      </c>
      <c r="H508" s="192">
        <v>120</v>
      </c>
      <c r="I508" s="192">
        <v>230</v>
      </c>
      <c r="J508" s="188"/>
    </row>
    <row r="509" spans="1:10" ht="15" customHeight="1" x14ac:dyDescent="0.25">
      <c r="A509" s="187"/>
      <c r="B509" s="192">
        <v>4</v>
      </c>
      <c r="C509" s="192">
        <v>201712</v>
      </c>
      <c r="D509" s="192">
        <v>201712</v>
      </c>
      <c r="E509" t="s">
        <v>1504</v>
      </c>
      <c r="F509" t="s">
        <v>1794</v>
      </c>
      <c r="G509" s="192" t="s">
        <v>1258</v>
      </c>
      <c r="H509" s="192">
        <v>121</v>
      </c>
      <c r="I509" s="192">
        <v>2319</v>
      </c>
      <c r="J509" s="188"/>
    </row>
    <row r="510" spans="1:10" ht="15" customHeight="1" x14ac:dyDescent="0.25">
      <c r="A510" s="187"/>
      <c r="B510" s="192">
        <v>5</v>
      </c>
      <c r="C510" s="192">
        <v>201712</v>
      </c>
      <c r="D510" s="192">
        <v>201709</v>
      </c>
      <c r="E510" t="s">
        <v>1505</v>
      </c>
      <c r="F510" s="192">
        <v>18</v>
      </c>
      <c r="G510" s="192" t="s">
        <v>1297</v>
      </c>
      <c r="H510" s="192">
        <v>120</v>
      </c>
      <c r="I510" s="192">
        <v>3</v>
      </c>
      <c r="J510" s="188"/>
    </row>
    <row r="511" spans="1:10" ht="15" customHeight="1" x14ac:dyDescent="0.25">
      <c r="A511" s="187"/>
      <c r="B511" s="192">
        <v>5</v>
      </c>
      <c r="C511" s="192">
        <v>201712</v>
      </c>
      <c r="D511" s="192">
        <v>201709</v>
      </c>
      <c r="E511" t="s">
        <v>1505</v>
      </c>
      <c r="F511" s="192">
        <v>18</v>
      </c>
      <c r="G511" s="192" t="s">
        <v>1297</v>
      </c>
      <c r="H511" s="192">
        <v>121</v>
      </c>
      <c r="I511" s="192">
        <v>18</v>
      </c>
      <c r="J511" s="188"/>
    </row>
    <row r="512" spans="1:10" ht="15" customHeight="1" x14ac:dyDescent="0.25">
      <c r="A512" s="187"/>
      <c r="B512" s="192">
        <v>5</v>
      </c>
      <c r="C512" s="192">
        <v>201712</v>
      </c>
      <c r="D512" s="192">
        <v>201709</v>
      </c>
      <c r="E512" t="s">
        <v>1505</v>
      </c>
      <c r="F512" t="s">
        <v>1776</v>
      </c>
      <c r="G512" s="192" t="s">
        <v>1279</v>
      </c>
      <c r="H512" s="192">
        <v>126</v>
      </c>
      <c r="I512" s="192">
        <v>8</v>
      </c>
      <c r="J512" s="188"/>
    </row>
    <row r="513" spans="1:10" ht="15" customHeight="1" x14ac:dyDescent="0.25">
      <c r="A513" s="187"/>
      <c r="B513" s="192">
        <v>5</v>
      </c>
      <c r="C513" s="192">
        <v>201712</v>
      </c>
      <c r="D513" s="192">
        <v>201709</v>
      </c>
      <c r="E513" t="s">
        <v>1505</v>
      </c>
      <c r="F513" t="s">
        <v>1777</v>
      </c>
      <c r="G513" s="192" t="s">
        <v>1279</v>
      </c>
      <c r="H513" s="192">
        <v>120</v>
      </c>
      <c r="I513" s="192">
        <v>9</v>
      </c>
      <c r="J513" s="188"/>
    </row>
    <row r="514" spans="1:10" ht="15" customHeight="1" x14ac:dyDescent="0.25">
      <c r="A514" s="187"/>
      <c r="B514" s="192">
        <v>5</v>
      </c>
      <c r="C514" s="192">
        <v>201712</v>
      </c>
      <c r="D514" s="192">
        <v>201709</v>
      </c>
      <c r="E514" t="s">
        <v>1505</v>
      </c>
      <c r="F514" t="s">
        <v>1777</v>
      </c>
      <c r="G514" s="192" t="s">
        <v>1279</v>
      </c>
      <c r="H514" s="192">
        <v>121</v>
      </c>
      <c r="I514" s="192">
        <v>42</v>
      </c>
      <c r="J514" s="188"/>
    </row>
    <row r="515" spans="1:10" ht="15" customHeight="1" x14ac:dyDescent="0.25">
      <c r="A515" s="187"/>
      <c r="B515" s="192">
        <v>5</v>
      </c>
      <c r="C515" s="192">
        <v>201712</v>
      </c>
      <c r="D515" s="192">
        <v>201709</v>
      </c>
      <c r="E515" t="s">
        <v>1505</v>
      </c>
      <c r="F515" s="192">
        <v>85</v>
      </c>
      <c r="G515" s="192" t="s">
        <v>1286</v>
      </c>
      <c r="H515" s="192">
        <v>120</v>
      </c>
      <c r="I515" s="192">
        <v>2</v>
      </c>
      <c r="J515" s="188"/>
    </row>
    <row r="516" spans="1:10" ht="15" customHeight="1" x14ac:dyDescent="0.25">
      <c r="A516" s="187"/>
      <c r="B516" s="192">
        <v>5</v>
      </c>
      <c r="C516" s="192">
        <v>201712</v>
      </c>
      <c r="D516" s="192">
        <v>201709</v>
      </c>
      <c r="E516" t="s">
        <v>1505</v>
      </c>
      <c r="F516" s="192">
        <v>85</v>
      </c>
      <c r="G516" s="192" t="s">
        <v>1286</v>
      </c>
      <c r="H516" s="192">
        <v>121</v>
      </c>
      <c r="I516" s="192">
        <v>27</v>
      </c>
      <c r="J516" s="188"/>
    </row>
    <row r="517" spans="1:10" ht="15" customHeight="1" x14ac:dyDescent="0.25">
      <c r="A517" s="187"/>
      <c r="B517" s="192">
        <v>5</v>
      </c>
      <c r="C517" s="192">
        <v>201712</v>
      </c>
      <c r="D517" s="192">
        <v>201709</v>
      </c>
      <c r="E517" t="s">
        <v>1505</v>
      </c>
      <c r="F517" t="s">
        <v>1786</v>
      </c>
      <c r="G517" s="192" t="s">
        <v>1277</v>
      </c>
      <c r="H517" s="192">
        <v>121</v>
      </c>
      <c r="I517" s="192">
        <v>7</v>
      </c>
      <c r="J517" s="188"/>
    </row>
    <row r="518" spans="1:10" ht="15" customHeight="1" x14ac:dyDescent="0.25">
      <c r="A518" s="187"/>
      <c r="B518" s="192">
        <v>5</v>
      </c>
      <c r="C518" s="192">
        <v>201712</v>
      </c>
      <c r="D518" s="192">
        <v>201709</v>
      </c>
      <c r="E518" t="s">
        <v>1505</v>
      </c>
      <c r="F518" t="s">
        <v>1790</v>
      </c>
      <c r="G518" s="192" t="s">
        <v>1274</v>
      </c>
      <c r="H518" s="192">
        <v>120</v>
      </c>
      <c r="I518" s="192">
        <v>5</v>
      </c>
      <c r="J518" s="188"/>
    </row>
    <row r="519" spans="1:10" ht="15" customHeight="1" x14ac:dyDescent="0.25">
      <c r="A519" s="187"/>
      <c r="B519" s="192">
        <v>5</v>
      </c>
      <c r="C519" s="192">
        <v>201712</v>
      </c>
      <c r="D519" s="192">
        <v>201709</v>
      </c>
      <c r="E519" t="s">
        <v>1505</v>
      </c>
      <c r="F519" t="s">
        <v>1790</v>
      </c>
      <c r="G519" s="192" t="s">
        <v>1274</v>
      </c>
      <c r="H519" s="192">
        <v>121</v>
      </c>
      <c r="I519" s="192">
        <v>24</v>
      </c>
      <c r="J519" s="188"/>
    </row>
    <row r="520" spans="1:10" ht="15" customHeight="1" x14ac:dyDescent="0.25">
      <c r="A520" s="187"/>
      <c r="B520" s="192">
        <v>5</v>
      </c>
      <c r="C520" s="192">
        <v>201712</v>
      </c>
      <c r="D520" s="192">
        <v>201709</v>
      </c>
      <c r="E520" t="s">
        <v>1505</v>
      </c>
      <c r="F520" t="s">
        <v>1792</v>
      </c>
      <c r="G520" s="192" t="s">
        <v>1296</v>
      </c>
      <c r="H520" s="192">
        <v>120</v>
      </c>
      <c r="I520" s="192">
        <v>4</v>
      </c>
      <c r="J520" s="188"/>
    </row>
    <row r="521" spans="1:10" ht="15" customHeight="1" x14ac:dyDescent="0.25">
      <c r="A521" s="187"/>
      <c r="B521" s="192">
        <v>5</v>
      </c>
      <c r="C521" s="192">
        <v>201712</v>
      </c>
      <c r="D521" s="192">
        <v>201709</v>
      </c>
      <c r="E521" t="s">
        <v>1505</v>
      </c>
      <c r="F521" t="s">
        <v>1792</v>
      </c>
      <c r="G521" s="192" t="s">
        <v>1296</v>
      </c>
      <c r="H521" s="192">
        <v>121</v>
      </c>
      <c r="I521" s="192">
        <v>40</v>
      </c>
      <c r="J521" s="188"/>
    </row>
    <row r="522" spans="1:10" ht="15" customHeight="1" x14ac:dyDescent="0.25">
      <c r="A522" s="187"/>
      <c r="B522" s="192">
        <v>5</v>
      </c>
      <c r="C522" s="192">
        <v>201712</v>
      </c>
      <c r="D522" s="192">
        <v>201710</v>
      </c>
      <c r="E522" t="s">
        <v>1505</v>
      </c>
      <c r="F522" s="192">
        <v>18</v>
      </c>
      <c r="G522" s="192" t="s">
        <v>1297</v>
      </c>
      <c r="H522" s="192">
        <v>120</v>
      </c>
      <c r="I522" s="192">
        <v>7</v>
      </c>
      <c r="J522" s="188"/>
    </row>
    <row r="523" spans="1:10" ht="15" customHeight="1" x14ac:dyDescent="0.25">
      <c r="A523" s="187"/>
      <c r="B523" s="192">
        <v>5</v>
      </c>
      <c r="C523" s="192">
        <v>201712</v>
      </c>
      <c r="D523" s="192">
        <v>201710</v>
      </c>
      <c r="E523" t="s">
        <v>1505</v>
      </c>
      <c r="F523" s="192">
        <v>18</v>
      </c>
      <c r="G523" s="192" t="s">
        <v>1297</v>
      </c>
      <c r="H523" s="192">
        <v>121</v>
      </c>
      <c r="I523" s="192">
        <v>45</v>
      </c>
      <c r="J523" s="188"/>
    </row>
    <row r="524" spans="1:10" ht="15" customHeight="1" x14ac:dyDescent="0.25">
      <c r="A524" s="187"/>
      <c r="B524" s="192">
        <v>5</v>
      </c>
      <c r="C524" s="192">
        <v>201712</v>
      </c>
      <c r="D524" s="192">
        <v>201710</v>
      </c>
      <c r="E524" t="s">
        <v>1505</v>
      </c>
      <c r="F524" t="s">
        <v>1776</v>
      </c>
      <c r="G524" s="192" t="s">
        <v>1279</v>
      </c>
      <c r="H524" s="192">
        <v>126</v>
      </c>
      <c r="I524" s="192">
        <v>20</v>
      </c>
      <c r="J524" s="188"/>
    </row>
    <row r="525" spans="1:10" ht="15" customHeight="1" x14ac:dyDescent="0.25">
      <c r="A525" s="187"/>
      <c r="B525" s="192">
        <v>5</v>
      </c>
      <c r="C525" s="192">
        <v>201712</v>
      </c>
      <c r="D525" s="192">
        <v>201710</v>
      </c>
      <c r="E525" t="s">
        <v>1505</v>
      </c>
      <c r="F525" t="s">
        <v>1777</v>
      </c>
      <c r="G525" s="192" t="s">
        <v>1279</v>
      </c>
      <c r="H525" s="192">
        <v>120</v>
      </c>
      <c r="I525" s="192">
        <v>19</v>
      </c>
      <c r="J525" s="188"/>
    </row>
    <row r="526" spans="1:10" ht="15" customHeight="1" x14ac:dyDescent="0.25">
      <c r="A526" s="187"/>
      <c r="B526" s="192">
        <v>5</v>
      </c>
      <c r="C526" s="192">
        <v>201712</v>
      </c>
      <c r="D526" s="192">
        <v>201710</v>
      </c>
      <c r="E526" t="s">
        <v>1505</v>
      </c>
      <c r="F526" t="s">
        <v>1777</v>
      </c>
      <c r="G526" s="192" t="s">
        <v>1279</v>
      </c>
      <c r="H526" s="192">
        <v>121</v>
      </c>
      <c r="I526" s="192">
        <v>131</v>
      </c>
      <c r="J526" s="188"/>
    </row>
    <row r="527" spans="1:10" ht="15" customHeight="1" x14ac:dyDescent="0.25">
      <c r="A527" s="187"/>
      <c r="B527" s="192">
        <v>5</v>
      </c>
      <c r="C527" s="192">
        <v>201712</v>
      </c>
      <c r="D527" s="192">
        <v>201710</v>
      </c>
      <c r="E527" t="s">
        <v>1505</v>
      </c>
      <c r="F527" s="192">
        <v>85</v>
      </c>
      <c r="G527" s="192" t="s">
        <v>1286</v>
      </c>
      <c r="H527" s="192">
        <v>120</v>
      </c>
      <c r="I527" s="192">
        <v>6</v>
      </c>
      <c r="J527" s="188"/>
    </row>
    <row r="528" spans="1:10" ht="15" customHeight="1" x14ac:dyDescent="0.25">
      <c r="A528" s="187"/>
      <c r="B528" s="192">
        <v>5</v>
      </c>
      <c r="C528" s="192">
        <v>201712</v>
      </c>
      <c r="D528" s="192">
        <v>201710</v>
      </c>
      <c r="E528" t="s">
        <v>1505</v>
      </c>
      <c r="F528" s="192">
        <v>85</v>
      </c>
      <c r="G528" s="192" t="s">
        <v>1286</v>
      </c>
      <c r="H528" s="192">
        <v>121</v>
      </c>
      <c r="I528" s="192">
        <v>75</v>
      </c>
      <c r="J528" s="188"/>
    </row>
    <row r="529" spans="1:10" ht="15" customHeight="1" x14ac:dyDescent="0.25">
      <c r="A529" s="187"/>
      <c r="B529" s="192">
        <v>5</v>
      </c>
      <c r="C529" s="192">
        <v>201712</v>
      </c>
      <c r="D529" s="192">
        <v>201710</v>
      </c>
      <c r="E529" t="s">
        <v>1505</v>
      </c>
      <c r="F529" t="s">
        <v>1786</v>
      </c>
      <c r="G529" s="192" t="s">
        <v>1277</v>
      </c>
      <c r="H529" s="192">
        <v>121</v>
      </c>
      <c r="I529" s="192">
        <v>22</v>
      </c>
      <c r="J529" s="188"/>
    </row>
    <row r="530" spans="1:10" ht="15" customHeight="1" x14ac:dyDescent="0.25">
      <c r="A530" s="187"/>
      <c r="B530" s="192">
        <v>5</v>
      </c>
      <c r="C530" s="192">
        <v>201712</v>
      </c>
      <c r="D530" s="192">
        <v>201710</v>
      </c>
      <c r="E530" t="s">
        <v>1505</v>
      </c>
      <c r="F530" t="s">
        <v>1790</v>
      </c>
      <c r="G530" s="192" t="s">
        <v>1274</v>
      </c>
      <c r="H530" s="192">
        <v>120</v>
      </c>
      <c r="I530" s="192">
        <v>5</v>
      </c>
      <c r="J530" s="188"/>
    </row>
    <row r="531" spans="1:10" ht="15" customHeight="1" x14ac:dyDescent="0.25">
      <c r="A531" s="187"/>
      <c r="B531" s="192">
        <v>5</v>
      </c>
      <c r="C531" s="192">
        <v>201712</v>
      </c>
      <c r="D531" s="192">
        <v>201710</v>
      </c>
      <c r="E531" t="s">
        <v>1505</v>
      </c>
      <c r="F531" t="s">
        <v>1790</v>
      </c>
      <c r="G531" s="192" t="s">
        <v>1274</v>
      </c>
      <c r="H531" s="192">
        <v>121</v>
      </c>
      <c r="I531" s="192">
        <v>64</v>
      </c>
      <c r="J531" s="188"/>
    </row>
    <row r="532" spans="1:10" ht="15" customHeight="1" x14ac:dyDescent="0.25">
      <c r="A532" s="187"/>
      <c r="B532" s="192">
        <v>5</v>
      </c>
      <c r="C532" s="192">
        <v>201712</v>
      </c>
      <c r="D532" s="192">
        <v>201710</v>
      </c>
      <c r="E532" t="s">
        <v>1505</v>
      </c>
      <c r="F532" t="s">
        <v>1792</v>
      </c>
      <c r="G532" s="192" t="s">
        <v>1296</v>
      </c>
      <c r="H532" s="192">
        <v>120</v>
      </c>
      <c r="I532" s="192">
        <v>5</v>
      </c>
      <c r="J532" s="188"/>
    </row>
    <row r="533" spans="1:10" ht="15" customHeight="1" x14ac:dyDescent="0.25">
      <c r="A533" s="187"/>
      <c r="B533" s="192">
        <v>5</v>
      </c>
      <c r="C533" s="192">
        <v>201712</v>
      </c>
      <c r="D533" s="192">
        <v>201710</v>
      </c>
      <c r="E533" t="s">
        <v>1505</v>
      </c>
      <c r="F533" t="s">
        <v>1792</v>
      </c>
      <c r="G533" s="192" t="s">
        <v>1296</v>
      </c>
      <c r="H533" s="192">
        <v>121</v>
      </c>
      <c r="I533" s="192">
        <v>88</v>
      </c>
      <c r="J533" s="188"/>
    </row>
    <row r="534" spans="1:10" ht="15" customHeight="1" x14ac:dyDescent="0.25">
      <c r="A534" s="187"/>
      <c r="B534" s="192">
        <v>5</v>
      </c>
      <c r="C534" s="192">
        <v>201712</v>
      </c>
      <c r="D534" s="192">
        <v>201711</v>
      </c>
      <c r="E534" t="s">
        <v>1505</v>
      </c>
      <c r="F534" s="192">
        <v>18</v>
      </c>
      <c r="G534" s="192" t="s">
        <v>1297</v>
      </c>
      <c r="H534" s="192">
        <v>120</v>
      </c>
      <c r="I534" s="192">
        <v>7</v>
      </c>
      <c r="J534" s="188"/>
    </row>
    <row r="535" spans="1:10" ht="15" customHeight="1" x14ac:dyDescent="0.25">
      <c r="A535" s="187"/>
      <c r="B535" s="192">
        <v>5</v>
      </c>
      <c r="C535" s="192">
        <v>201712</v>
      </c>
      <c r="D535" s="192">
        <v>201711</v>
      </c>
      <c r="E535" t="s">
        <v>1505</v>
      </c>
      <c r="F535" s="192">
        <v>18</v>
      </c>
      <c r="G535" s="192" t="s">
        <v>1297</v>
      </c>
      <c r="H535" s="192">
        <v>121</v>
      </c>
      <c r="I535" s="192">
        <v>26</v>
      </c>
      <c r="J535" s="188"/>
    </row>
    <row r="536" spans="1:10" ht="15" customHeight="1" x14ac:dyDescent="0.25">
      <c r="A536" s="187"/>
      <c r="B536" s="192">
        <v>5</v>
      </c>
      <c r="C536" s="192">
        <v>201712</v>
      </c>
      <c r="D536" s="192">
        <v>201711</v>
      </c>
      <c r="E536" t="s">
        <v>1505</v>
      </c>
      <c r="F536" t="s">
        <v>1776</v>
      </c>
      <c r="G536" s="192" t="s">
        <v>1279</v>
      </c>
      <c r="H536" s="192">
        <v>126</v>
      </c>
      <c r="I536" s="192">
        <v>-4</v>
      </c>
      <c r="J536" s="188"/>
    </row>
    <row r="537" spans="1:10" ht="15" customHeight="1" x14ac:dyDescent="0.25">
      <c r="A537" s="187"/>
      <c r="B537" s="192">
        <v>5</v>
      </c>
      <c r="C537" s="192">
        <v>201712</v>
      </c>
      <c r="D537" s="192">
        <v>201711</v>
      </c>
      <c r="E537" t="s">
        <v>1505</v>
      </c>
      <c r="F537" t="s">
        <v>1777</v>
      </c>
      <c r="G537" s="192" t="s">
        <v>1279</v>
      </c>
      <c r="H537" s="192">
        <v>120</v>
      </c>
      <c r="I537" s="192">
        <v>15</v>
      </c>
      <c r="J537" s="188"/>
    </row>
    <row r="538" spans="1:10" ht="15" customHeight="1" x14ac:dyDescent="0.25">
      <c r="A538" s="187"/>
      <c r="B538" s="192">
        <v>5</v>
      </c>
      <c r="C538" s="192">
        <v>201712</v>
      </c>
      <c r="D538" s="192">
        <v>201711</v>
      </c>
      <c r="E538" t="s">
        <v>1505</v>
      </c>
      <c r="F538" t="s">
        <v>1777</v>
      </c>
      <c r="G538" s="192" t="s">
        <v>1279</v>
      </c>
      <c r="H538" s="192">
        <v>121</v>
      </c>
      <c r="I538" s="192">
        <v>98</v>
      </c>
      <c r="J538" s="188"/>
    </row>
    <row r="539" spans="1:10" ht="15" customHeight="1" x14ac:dyDescent="0.25">
      <c r="A539" s="411"/>
      <c r="B539" s="192">
        <v>5</v>
      </c>
      <c r="C539" s="192">
        <v>201712</v>
      </c>
      <c r="D539" s="192">
        <v>201711</v>
      </c>
      <c r="E539" t="s">
        <v>1505</v>
      </c>
      <c r="F539" s="192">
        <v>85</v>
      </c>
      <c r="G539" s="192" t="s">
        <v>1286</v>
      </c>
      <c r="H539" s="192">
        <v>120</v>
      </c>
      <c r="I539" s="192">
        <v>6</v>
      </c>
      <c r="J539" s="188"/>
    </row>
    <row r="540" spans="1:10" ht="15" customHeight="1" x14ac:dyDescent="0.2">
      <c r="A540" s="411"/>
      <c r="B540" s="192">
        <v>5</v>
      </c>
      <c r="C540" s="192">
        <v>201712</v>
      </c>
      <c r="D540" s="192">
        <v>201711</v>
      </c>
      <c r="E540" t="s">
        <v>1505</v>
      </c>
      <c r="F540" s="192">
        <v>85</v>
      </c>
      <c r="G540" s="192" t="s">
        <v>1286</v>
      </c>
      <c r="H540" s="192">
        <v>121</v>
      </c>
      <c r="I540" s="192">
        <v>75</v>
      </c>
    </row>
    <row r="541" spans="1:10" ht="15" customHeight="1" x14ac:dyDescent="0.2">
      <c r="A541" s="411"/>
      <c r="B541" s="192">
        <v>5</v>
      </c>
      <c r="C541" s="192">
        <v>201712</v>
      </c>
      <c r="D541" s="192">
        <v>201711</v>
      </c>
      <c r="E541" t="s">
        <v>1505</v>
      </c>
      <c r="F541" t="s">
        <v>1786</v>
      </c>
      <c r="G541" s="192" t="s">
        <v>1277</v>
      </c>
      <c r="H541" s="192">
        <v>121</v>
      </c>
      <c r="I541" s="192">
        <v>22</v>
      </c>
    </row>
    <row r="542" spans="1:10" ht="15" customHeight="1" x14ac:dyDescent="0.2">
      <c r="A542" s="411"/>
      <c r="B542" s="192">
        <v>5</v>
      </c>
      <c r="C542" s="192">
        <v>201712</v>
      </c>
      <c r="D542" s="192">
        <v>201711</v>
      </c>
      <c r="E542" t="s">
        <v>1505</v>
      </c>
      <c r="F542" t="s">
        <v>1790</v>
      </c>
      <c r="G542" s="192" t="s">
        <v>1274</v>
      </c>
      <c r="H542" s="192">
        <v>120</v>
      </c>
      <c r="I542" s="192">
        <v>2</v>
      </c>
    </row>
    <row r="543" spans="1:10" ht="15" customHeight="1" x14ac:dyDescent="0.2">
      <c r="A543" s="411"/>
      <c r="B543" s="192">
        <v>5</v>
      </c>
      <c r="C543" s="192">
        <v>201712</v>
      </c>
      <c r="D543" s="192">
        <v>201711</v>
      </c>
      <c r="E543" t="s">
        <v>1505</v>
      </c>
      <c r="F543" t="s">
        <v>1790</v>
      </c>
      <c r="G543" s="192" t="s">
        <v>1274</v>
      </c>
      <c r="H543" s="192">
        <v>121</v>
      </c>
      <c r="I543" s="192">
        <v>69</v>
      </c>
    </row>
    <row r="544" spans="1:10" ht="15" customHeight="1" x14ac:dyDescent="0.2">
      <c r="A544" s="411"/>
      <c r="B544" s="192">
        <v>5</v>
      </c>
      <c r="C544" s="192">
        <v>201712</v>
      </c>
      <c r="D544" s="192">
        <v>201711</v>
      </c>
      <c r="E544" t="s">
        <v>1505</v>
      </c>
      <c r="F544" t="s">
        <v>1792</v>
      </c>
      <c r="G544" s="192" t="s">
        <v>1296</v>
      </c>
      <c r="H544" s="192">
        <v>120</v>
      </c>
      <c r="I544" s="192">
        <v>2</v>
      </c>
    </row>
    <row r="545" spans="1:9" ht="15" customHeight="1" x14ac:dyDescent="0.2">
      <c r="A545" s="411"/>
      <c r="B545" s="192">
        <v>5</v>
      </c>
      <c r="C545" s="192">
        <v>201712</v>
      </c>
      <c r="D545" s="192">
        <v>201711</v>
      </c>
      <c r="E545" t="s">
        <v>1505</v>
      </c>
      <c r="F545" t="s">
        <v>1792</v>
      </c>
      <c r="G545" s="192" t="s">
        <v>1296</v>
      </c>
      <c r="H545" s="192">
        <v>121</v>
      </c>
      <c r="I545" s="192">
        <v>75</v>
      </c>
    </row>
    <row r="546" spans="1:9" ht="15" customHeight="1" x14ac:dyDescent="0.2">
      <c r="A546" s="411"/>
      <c r="B546" s="192">
        <v>5</v>
      </c>
      <c r="C546" s="192">
        <v>201712</v>
      </c>
      <c r="D546" s="192">
        <v>201712</v>
      </c>
      <c r="E546" t="s">
        <v>1505</v>
      </c>
      <c r="F546" s="192">
        <v>18</v>
      </c>
      <c r="G546" s="192" t="s">
        <v>1297</v>
      </c>
      <c r="H546" s="192">
        <v>120</v>
      </c>
      <c r="I546" s="192">
        <v>173</v>
      </c>
    </row>
    <row r="547" spans="1:9" ht="15" customHeight="1" x14ac:dyDescent="0.2">
      <c r="A547" s="411"/>
      <c r="B547" s="192">
        <v>5</v>
      </c>
      <c r="C547" s="192">
        <v>201712</v>
      </c>
      <c r="D547" s="192">
        <v>201712</v>
      </c>
      <c r="E547" t="s">
        <v>1505</v>
      </c>
      <c r="F547" s="192">
        <v>18</v>
      </c>
      <c r="G547" s="192" t="s">
        <v>1297</v>
      </c>
      <c r="H547" s="192">
        <v>121</v>
      </c>
      <c r="I547" s="192">
        <v>1595</v>
      </c>
    </row>
    <row r="548" spans="1:9" ht="15" customHeight="1" x14ac:dyDescent="0.2">
      <c r="A548" s="411"/>
      <c r="B548" s="192">
        <v>5</v>
      </c>
      <c r="C548" s="192">
        <v>201712</v>
      </c>
      <c r="D548" s="192">
        <v>201712</v>
      </c>
      <c r="E548" t="s">
        <v>1505</v>
      </c>
      <c r="F548" t="s">
        <v>1776</v>
      </c>
      <c r="G548" s="192" t="s">
        <v>1279</v>
      </c>
      <c r="H548" s="192">
        <v>126</v>
      </c>
      <c r="I548" s="192">
        <v>640</v>
      </c>
    </row>
    <row r="549" spans="1:9" ht="15" customHeight="1" x14ac:dyDescent="0.2">
      <c r="A549" s="411"/>
      <c r="B549" s="192">
        <v>5</v>
      </c>
      <c r="C549" s="192">
        <v>201712</v>
      </c>
      <c r="D549" s="192">
        <v>201712</v>
      </c>
      <c r="E549" t="s">
        <v>1505</v>
      </c>
      <c r="F549" t="s">
        <v>1777</v>
      </c>
      <c r="G549" s="192" t="s">
        <v>1279</v>
      </c>
      <c r="H549" s="192">
        <v>120</v>
      </c>
      <c r="I549" s="192">
        <v>351</v>
      </c>
    </row>
    <row r="550" spans="1:9" ht="15" customHeight="1" x14ac:dyDescent="0.2">
      <c r="A550" s="411"/>
      <c r="B550" s="192">
        <v>5</v>
      </c>
      <c r="C550" s="192">
        <v>201712</v>
      </c>
      <c r="D550" s="192">
        <v>201712</v>
      </c>
      <c r="E550" t="s">
        <v>1505</v>
      </c>
      <c r="F550" t="s">
        <v>1777</v>
      </c>
      <c r="G550" s="192" t="s">
        <v>1279</v>
      </c>
      <c r="H550" s="192">
        <v>121</v>
      </c>
      <c r="I550" s="192">
        <v>2493</v>
      </c>
    </row>
    <row r="551" spans="1:9" ht="15" customHeight="1" x14ac:dyDescent="0.2">
      <c r="A551" s="411"/>
      <c r="B551" s="192">
        <v>5</v>
      </c>
      <c r="C551" s="192">
        <v>201712</v>
      </c>
      <c r="D551" s="192">
        <v>201712</v>
      </c>
      <c r="E551" t="s">
        <v>1505</v>
      </c>
      <c r="F551" s="192">
        <v>85</v>
      </c>
      <c r="G551" s="192" t="s">
        <v>1286</v>
      </c>
      <c r="H551" s="192">
        <v>120</v>
      </c>
      <c r="I551" s="192">
        <v>79</v>
      </c>
    </row>
    <row r="552" spans="1:9" ht="15" customHeight="1" x14ac:dyDescent="0.2">
      <c r="A552" s="411"/>
      <c r="B552" s="192">
        <v>5</v>
      </c>
      <c r="C552" s="192">
        <v>201712</v>
      </c>
      <c r="D552" s="192">
        <v>201712</v>
      </c>
      <c r="E552" t="s">
        <v>1505</v>
      </c>
      <c r="F552" s="192">
        <v>85</v>
      </c>
      <c r="G552" s="192" t="s">
        <v>1286</v>
      </c>
      <c r="H552" s="192">
        <v>121</v>
      </c>
      <c r="I552" s="192">
        <v>939</v>
      </c>
    </row>
    <row r="553" spans="1:9" ht="15" customHeight="1" x14ac:dyDescent="0.2">
      <c r="A553" s="411"/>
      <c r="B553" s="192">
        <v>5</v>
      </c>
      <c r="C553" s="192">
        <v>201712</v>
      </c>
      <c r="D553" s="192">
        <v>201712</v>
      </c>
      <c r="E553" t="s">
        <v>1505</v>
      </c>
      <c r="F553" t="s">
        <v>1786</v>
      </c>
      <c r="G553" s="192" t="s">
        <v>1277</v>
      </c>
      <c r="H553" s="192">
        <v>120</v>
      </c>
      <c r="I553" s="192">
        <v>71</v>
      </c>
    </row>
    <row r="554" spans="1:9" ht="15" customHeight="1" x14ac:dyDescent="0.2">
      <c r="A554" s="411"/>
      <c r="B554" s="192">
        <v>5</v>
      </c>
      <c r="C554" s="192">
        <v>201712</v>
      </c>
      <c r="D554" s="192">
        <v>201712</v>
      </c>
      <c r="E554" t="s">
        <v>1505</v>
      </c>
      <c r="F554" t="s">
        <v>1786</v>
      </c>
      <c r="G554" s="192" t="s">
        <v>1277</v>
      </c>
      <c r="H554" s="192">
        <v>121</v>
      </c>
      <c r="I554" s="192">
        <v>620</v>
      </c>
    </row>
    <row r="555" spans="1:9" ht="15" customHeight="1" x14ac:dyDescent="0.2">
      <c r="A555" s="411"/>
      <c r="B555" s="192">
        <v>5</v>
      </c>
      <c r="C555" s="192">
        <v>201712</v>
      </c>
      <c r="D555" s="192">
        <v>201712</v>
      </c>
      <c r="E555" t="s">
        <v>1505</v>
      </c>
      <c r="F555" t="s">
        <v>1790</v>
      </c>
      <c r="G555" s="192" t="s">
        <v>1274</v>
      </c>
      <c r="H555" s="192">
        <v>120</v>
      </c>
      <c r="I555" s="192">
        <v>197</v>
      </c>
    </row>
    <row r="556" spans="1:9" ht="15" customHeight="1" x14ac:dyDescent="0.2">
      <c r="A556" s="411"/>
      <c r="B556" s="192">
        <v>5</v>
      </c>
      <c r="C556" s="192">
        <v>201712</v>
      </c>
      <c r="D556" s="192">
        <v>201712</v>
      </c>
      <c r="E556" t="s">
        <v>1505</v>
      </c>
      <c r="F556" t="s">
        <v>1790</v>
      </c>
      <c r="G556" s="192" t="s">
        <v>1274</v>
      </c>
      <c r="H556" s="192">
        <v>121</v>
      </c>
      <c r="I556" s="192">
        <v>2257</v>
      </c>
    </row>
    <row r="557" spans="1:9" ht="15" customHeight="1" x14ac:dyDescent="0.2">
      <c r="A557" s="411"/>
      <c r="B557" s="192">
        <v>5</v>
      </c>
      <c r="C557" s="192">
        <v>201712</v>
      </c>
      <c r="D557" s="192">
        <v>201712</v>
      </c>
      <c r="E557" t="s">
        <v>1505</v>
      </c>
      <c r="F557" t="s">
        <v>1792</v>
      </c>
      <c r="G557" s="192" t="s">
        <v>1296</v>
      </c>
      <c r="H557" s="192">
        <v>120</v>
      </c>
      <c r="I557" s="192">
        <v>295</v>
      </c>
    </row>
    <row r="558" spans="1:9" ht="15" customHeight="1" x14ac:dyDescent="0.2">
      <c r="A558" s="411"/>
      <c r="B558" s="192">
        <v>5</v>
      </c>
      <c r="C558" s="192">
        <v>201712</v>
      </c>
      <c r="D558" s="192">
        <v>201712</v>
      </c>
      <c r="E558" t="s">
        <v>1505</v>
      </c>
      <c r="F558" t="s">
        <v>1792</v>
      </c>
      <c r="G558" s="192" t="s">
        <v>1296</v>
      </c>
      <c r="H558" s="192">
        <v>121</v>
      </c>
      <c r="I558" s="192">
        <v>3137</v>
      </c>
    </row>
    <row r="559" spans="1:9" ht="15" customHeight="1" x14ac:dyDescent="0.2">
      <c r="A559" s="411"/>
      <c r="B559" s="192">
        <v>8</v>
      </c>
      <c r="C559" s="192">
        <v>201712</v>
      </c>
      <c r="D559" s="192">
        <v>201709</v>
      </c>
      <c r="E559" t="s">
        <v>1506</v>
      </c>
      <c r="F559" s="192">
        <v>19</v>
      </c>
      <c r="G559" s="192" t="s">
        <v>1297</v>
      </c>
      <c r="H559" s="192">
        <v>120</v>
      </c>
      <c r="I559" s="192">
        <v>6</v>
      </c>
    </row>
    <row r="560" spans="1:9" ht="15" customHeight="1" x14ac:dyDescent="0.2">
      <c r="A560" s="411"/>
      <c r="B560" s="192">
        <v>8</v>
      </c>
      <c r="C560" s="192">
        <v>201712</v>
      </c>
      <c r="D560" s="192">
        <v>201709</v>
      </c>
      <c r="E560" t="s">
        <v>1506</v>
      </c>
      <c r="F560" s="192">
        <v>19</v>
      </c>
      <c r="G560" s="192" t="s">
        <v>1297</v>
      </c>
      <c r="H560" s="192">
        <v>121</v>
      </c>
      <c r="I560" s="192">
        <v>15</v>
      </c>
    </row>
    <row r="561" spans="1:9" ht="15" customHeight="1" x14ac:dyDescent="0.2">
      <c r="A561" s="411"/>
      <c r="B561" s="192">
        <v>8</v>
      </c>
      <c r="C561" s="192">
        <v>201712</v>
      </c>
      <c r="D561" s="192">
        <v>201709</v>
      </c>
      <c r="E561" t="s">
        <v>1506</v>
      </c>
      <c r="F561" s="192">
        <v>34</v>
      </c>
      <c r="G561" s="192" t="s">
        <v>1446</v>
      </c>
      <c r="H561" s="192">
        <v>120</v>
      </c>
      <c r="I561" s="192">
        <v>1</v>
      </c>
    </row>
    <row r="562" spans="1:9" ht="15" customHeight="1" x14ac:dyDescent="0.2">
      <c r="A562" s="411"/>
      <c r="B562" s="192">
        <v>8</v>
      </c>
      <c r="C562" s="192">
        <v>201712</v>
      </c>
      <c r="D562" s="192">
        <v>201709</v>
      </c>
      <c r="E562" t="s">
        <v>1506</v>
      </c>
      <c r="F562" s="192">
        <v>34</v>
      </c>
      <c r="G562" s="192" t="s">
        <v>1446</v>
      </c>
      <c r="H562" s="192">
        <v>121</v>
      </c>
      <c r="I562" s="192">
        <v>5</v>
      </c>
    </row>
    <row r="563" spans="1:9" ht="15" customHeight="1" x14ac:dyDescent="0.2">
      <c r="A563" s="411"/>
      <c r="B563" s="192">
        <v>8</v>
      </c>
      <c r="C563" s="192">
        <v>201712</v>
      </c>
      <c r="D563" s="192">
        <v>201709</v>
      </c>
      <c r="E563" t="s">
        <v>1506</v>
      </c>
      <c r="F563" t="s">
        <v>1770</v>
      </c>
      <c r="G563" s="192" t="s">
        <v>1446</v>
      </c>
      <c r="H563" s="192">
        <v>126</v>
      </c>
      <c r="I563" s="192">
        <v>2</v>
      </c>
    </row>
    <row r="564" spans="1:9" ht="15" customHeight="1" x14ac:dyDescent="0.2">
      <c r="A564" s="411"/>
      <c r="B564" s="192">
        <v>8</v>
      </c>
      <c r="C564" s="192">
        <v>201712</v>
      </c>
      <c r="D564" s="192">
        <v>201709</v>
      </c>
      <c r="E564" t="s">
        <v>1506</v>
      </c>
      <c r="F564" s="192">
        <v>45</v>
      </c>
      <c r="G564" s="192" t="s">
        <v>1267</v>
      </c>
      <c r="H564" s="192">
        <v>120</v>
      </c>
      <c r="I564" s="192">
        <v>3</v>
      </c>
    </row>
    <row r="565" spans="1:9" ht="15" customHeight="1" x14ac:dyDescent="0.2">
      <c r="A565" s="411"/>
      <c r="B565" s="192">
        <v>8</v>
      </c>
      <c r="C565" s="192">
        <v>201712</v>
      </c>
      <c r="D565" s="192">
        <v>201709</v>
      </c>
      <c r="E565" t="s">
        <v>1506</v>
      </c>
      <c r="F565" s="192">
        <v>45</v>
      </c>
      <c r="G565" s="192" t="s">
        <v>1267</v>
      </c>
      <c r="H565" s="192">
        <v>121</v>
      </c>
      <c r="I565" s="192">
        <v>8</v>
      </c>
    </row>
    <row r="566" spans="1:9" ht="15" customHeight="1" x14ac:dyDescent="0.2">
      <c r="A566" s="411"/>
      <c r="B566" s="192">
        <v>8</v>
      </c>
      <c r="C566" s="192">
        <v>201712</v>
      </c>
      <c r="D566" s="192">
        <v>201709</v>
      </c>
      <c r="E566" t="s">
        <v>1506</v>
      </c>
      <c r="F566" t="s">
        <v>1761</v>
      </c>
      <c r="G566" s="192" t="s">
        <v>1267</v>
      </c>
      <c r="H566" s="192">
        <v>126</v>
      </c>
      <c r="I566" s="192">
        <v>-1</v>
      </c>
    </row>
    <row r="567" spans="1:9" ht="15" customHeight="1" x14ac:dyDescent="0.2">
      <c r="A567" s="411"/>
      <c r="B567" s="192">
        <v>8</v>
      </c>
      <c r="C567" s="192">
        <v>201712</v>
      </c>
      <c r="D567" s="192">
        <v>201709</v>
      </c>
      <c r="E567" t="s">
        <v>1506</v>
      </c>
      <c r="F567" t="s">
        <v>1787</v>
      </c>
      <c r="G567" s="192" t="s">
        <v>1272</v>
      </c>
      <c r="H567" s="192">
        <v>121</v>
      </c>
      <c r="I567" s="192">
        <v>7</v>
      </c>
    </row>
    <row r="568" spans="1:9" ht="15" customHeight="1" x14ac:dyDescent="0.2">
      <c r="A568" s="411"/>
      <c r="B568" s="192">
        <v>8</v>
      </c>
      <c r="C568" s="192">
        <v>201712</v>
      </c>
      <c r="D568" s="192">
        <v>201709</v>
      </c>
      <c r="E568" t="s">
        <v>1506</v>
      </c>
      <c r="F568" s="192">
        <v>69</v>
      </c>
      <c r="G568" s="192" t="s">
        <v>1293</v>
      </c>
      <c r="H568" s="192">
        <v>120</v>
      </c>
      <c r="I568" s="192">
        <v>12</v>
      </c>
    </row>
    <row r="569" spans="1:9" ht="15" customHeight="1" x14ac:dyDescent="0.2">
      <c r="A569" s="411"/>
      <c r="B569" s="192">
        <v>8</v>
      </c>
      <c r="C569" s="192">
        <v>201712</v>
      </c>
      <c r="D569" s="192">
        <v>201709</v>
      </c>
      <c r="E569" t="s">
        <v>1506</v>
      </c>
      <c r="F569" s="192">
        <v>69</v>
      </c>
      <c r="G569" s="192" t="s">
        <v>1293</v>
      </c>
      <c r="H569" s="192">
        <v>121</v>
      </c>
      <c r="I569" s="192">
        <v>37</v>
      </c>
    </row>
    <row r="570" spans="1:9" ht="15" customHeight="1" x14ac:dyDescent="0.2">
      <c r="A570" s="411"/>
      <c r="B570" s="192">
        <v>8</v>
      </c>
      <c r="C570" s="192">
        <v>201712</v>
      </c>
      <c r="D570" s="192">
        <v>201709</v>
      </c>
      <c r="E570" t="s">
        <v>1506</v>
      </c>
      <c r="F570" t="s">
        <v>1795</v>
      </c>
      <c r="G570" s="192" t="s">
        <v>1293</v>
      </c>
      <c r="H570" s="192">
        <v>126</v>
      </c>
      <c r="I570" s="192">
        <v>9</v>
      </c>
    </row>
    <row r="571" spans="1:9" ht="15" customHeight="1" x14ac:dyDescent="0.2">
      <c r="A571" s="411"/>
      <c r="B571" s="192">
        <v>8</v>
      </c>
      <c r="C571" s="192">
        <v>201712</v>
      </c>
      <c r="D571" s="192">
        <v>201709</v>
      </c>
      <c r="E571" t="s">
        <v>1506</v>
      </c>
      <c r="F571" t="s">
        <v>1773</v>
      </c>
      <c r="G571" s="192" t="s">
        <v>1279</v>
      </c>
      <c r="H571" s="192">
        <v>120</v>
      </c>
      <c r="I571" s="192">
        <v>12</v>
      </c>
    </row>
    <row r="572" spans="1:9" ht="15" customHeight="1" x14ac:dyDescent="0.2">
      <c r="A572" s="411"/>
      <c r="B572" s="192">
        <v>8</v>
      </c>
      <c r="C572" s="192">
        <v>201712</v>
      </c>
      <c r="D572" s="192">
        <v>201709</v>
      </c>
      <c r="E572" t="s">
        <v>1506</v>
      </c>
      <c r="F572" t="s">
        <v>1773</v>
      </c>
      <c r="G572" s="192" t="s">
        <v>1279</v>
      </c>
      <c r="H572" s="192">
        <v>121</v>
      </c>
      <c r="I572" s="192">
        <v>32</v>
      </c>
    </row>
    <row r="573" spans="1:9" ht="15" customHeight="1" x14ac:dyDescent="0.2">
      <c r="A573" s="411"/>
      <c r="B573" s="192">
        <v>8</v>
      </c>
      <c r="C573" s="192">
        <v>201712</v>
      </c>
      <c r="D573" s="192">
        <v>201709</v>
      </c>
      <c r="E573" t="s">
        <v>1506</v>
      </c>
      <c r="F573" t="s">
        <v>1772</v>
      </c>
      <c r="G573" s="192" t="s">
        <v>1279</v>
      </c>
      <c r="H573" s="192">
        <v>126</v>
      </c>
      <c r="I573" s="192">
        <v>5</v>
      </c>
    </row>
    <row r="574" spans="1:9" ht="15" customHeight="1" x14ac:dyDescent="0.2">
      <c r="A574" s="411"/>
      <c r="B574" s="192">
        <v>8</v>
      </c>
      <c r="C574" s="192">
        <v>201712</v>
      </c>
      <c r="D574" s="192">
        <v>201709</v>
      </c>
      <c r="E574" t="s">
        <v>1506</v>
      </c>
      <c r="F574" t="s">
        <v>1784</v>
      </c>
      <c r="G574" s="192" t="s">
        <v>1277</v>
      </c>
      <c r="H574" s="192">
        <v>120</v>
      </c>
      <c r="I574" s="192">
        <v>1</v>
      </c>
    </row>
    <row r="575" spans="1:9" ht="15" customHeight="1" x14ac:dyDescent="0.2">
      <c r="A575" s="411"/>
      <c r="B575" s="192">
        <v>8</v>
      </c>
      <c r="C575" s="192">
        <v>201712</v>
      </c>
      <c r="D575" s="192">
        <v>201709</v>
      </c>
      <c r="E575" t="s">
        <v>1506</v>
      </c>
      <c r="F575" t="s">
        <v>1784</v>
      </c>
      <c r="G575" s="192" t="s">
        <v>1277</v>
      </c>
      <c r="H575" s="192">
        <v>121</v>
      </c>
      <c r="I575" s="192">
        <v>6</v>
      </c>
    </row>
    <row r="576" spans="1:9" ht="15" customHeight="1" x14ac:dyDescent="0.2">
      <c r="A576" s="411"/>
      <c r="B576" s="192">
        <v>8</v>
      </c>
      <c r="C576" s="192">
        <v>201712</v>
      </c>
      <c r="D576" s="192">
        <v>201709</v>
      </c>
      <c r="E576" t="s">
        <v>1506</v>
      </c>
      <c r="F576" t="s">
        <v>1793</v>
      </c>
      <c r="G576" s="192" t="s">
        <v>1258</v>
      </c>
      <c r="H576" s="192">
        <v>120</v>
      </c>
      <c r="I576" s="192">
        <v>7</v>
      </c>
    </row>
    <row r="577" spans="1:9" ht="15" customHeight="1" x14ac:dyDescent="0.2">
      <c r="A577" s="411"/>
      <c r="B577" s="192">
        <v>8</v>
      </c>
      <c r="C577" s="192">
        <v>201712</v>
      </c>
      <c r="D577" s="192">
        <v>201709</v>
      </c>
      <c r="E577" t="s">
        <v>1506</v>
      </c>
      <c r="F577" t="s">
        <v>1793</v>
      </c>
      <c r="G577" s="192" t="s">
        <v>1258</v>
      </c>
      <c r="H577" s="192">
        <v>121</v>
      </c>
      <c r="I577" s="192">
        <v>16</v>
      </c>
    </row>
    <row r="578" spans="1:9" ht="15" customHeight="1" x14ac:dyDescent="0.2">
      <c r="A578" s="411"/>
      <c r="B578" s="192">
        <v>8</v>
      </c>
      <c r="C578" s="192">
        <v>201712</v>
      </c>
      <c r="D578" s="192">
        <v>201710</v>
      </c>
      <c r="E578" t="s">
        <v>1506</v>
      </c>
      <c r="F578" s="192">
        <v>19</v>
      </c>
      <c r="G578" s="192" t="s">
        <v>1297</v>
      </c>
      <c r="H578" s="192">
        <v>120</v>
      </c>
      <c r="I578" s="192">
        <v>8</v>
      </c>
    </row>
    <row r="579" spans="1:9" ht="15" customHeight="1" x14ac:dyDescent="0.2">
      <c r="A579" s="411"/>
      <c r="B579" s="192">
        <v>8</v>
      </c>
      <c r="C579" s="192">
        <v>201712</v>
      </c>
      <c r="D579" s="192">
        <v>201710</v>
      </c>
      <c r="E579" t="s">
        <v>1506</v>
      </c>
      <c r="F579" s="192">
        <v>19</v>
      </c>
      <c r="G579" s="192" t="s">
        <v>1297</v>
      </c>
      <c r="H579" s="192">
        <v>121</v>
      </c>
      <c r="I579" s="192">
        <v>33</v>
      </c>
    </row>
    <row r="580" spans="1:9" ht="15" customHeight="1" x14ac:dyDescent="0.2">
      <c r="A580" s="411"/>
      <c r="B580" s="192">
        <v>8</v>
      </c>
      <c r="C580" s="192">
        <v>201712</v>
      </c>
      <c r="D580" s="192">
        <v>201710</v>
      </c>
      <c r="E580" t="s">
        <v>1506</v>
      </c>
      <c r="F580" s="192">
        <v>34</v>
      </c>
      <c r="G580" s="192" t="s">
        <v>1446</v>
      </c>
      <c r="H580" s="192">
        <v>120</v>
      </c>
      <c r="I580" s="192">
        <v>2</v>
      </c>
    </row>
    <row r="581" spans="1:9" ht="15" customHeight="1" x14ac:dyDescent="0.2">
      <c r="A581" s="411"/>
      <c r="B581" s="192">
        <v>8</v>
      </c>
      <c r="C581" s="192">
        <v>201712</v>
      </c>
      <c r="D581" s="192">
        <v>201710</v>
      </c>
      <c r="E581" t="s">
        <v>1506</v>
      </c>
      <c r="F581" s="192">
        <v>34</v>
      </c>
      <c r="G581" s="192" t="s">
        <v>1446</v>
      </c>
      <c r="H581" s="192">
        <v>121</v>
      </c>
      <c r="I581" s="192">
        <v>15</v>
      </c>
    </row>
    <row r="582" spans="1:9" ht="15" customHeight="1" x14ac:dyDescent="0.2">
      <c r="A582" s="411"/>
      <c r="B582" s="192">
        <v>8</v>
      </c>
      <c r="C582" s="192">
        <v>201712</v>
      </c>
      <c r="D582" s="192">
        <v>201710</v>
      </c>
      <c r="E582" t="s">
        <v>1506</v>
      </c>
      <c r="F582" t="s">
        <v>1770</v>
      </c>
      <c r="G582" s="192" t="s">
        <v>1446</v>
      </c>
      <c r="H582" s="192">
        <v>126</v>
      </c>
      <c r="I582" s="192">
        <v>4</v>
      </c>
    </row>
    <row r="583" spans="1:9" ht="15" customHeight="1" x14ac:dyDescent="0.2">
      <c r="A583" s="411"/>
      <c r="B583" s="192">
        <v>8</v>
      </c>
      <c r="C583" s="192">
        <v>201712</v>
      </c>
      <c r="D583" s="192">
        <v>201710</v>
      </c>
      <c r="E583" t="s">
        <v>1506</v>
      </c>
      <c r="F583" s="192">
        <v>45</v>
      </c>
      <c r="G583" s="192" t="s">
        <v>1267</v>
      </c>
      <c r="H583" s="192">
        <v>120</v>
      </c>
      <c r="I583" s="192">
        <v>5</v>
      </c>
    </row>
    <row r="584" spans="1:9" ht="15" customHeight="1" x14ac:dyDescent="0.2">
      <c r="A584" s="411"/>
      <c r="B584" s="192">
        <v>8</v>
      </c>
      <c r="C584" s="192">
        <v>201712</v>
      </c>
      <c r="D584" s="192">
        <v>201710</v>
      </c>
      <c r="E584" t="s">
        <v>1506</v>
      </c>
      <c r="F584" s="192">
        <v>45</v>
      </c>
      <c r="G584" s="192" t="s">
        <v>1267</v>
      </c>
      <c r="H584" s="192">
        <v>121</v>
      </c>
      <c r="I584" s="192">
        <v>17</v>
      </c>
    </row>
    <row r="585" spans="1:9" ht="15" customHeight="1" x14ac:dyDescent="0.2">
      <c r="A585" s="411"/>
      <c r="B585" s="192">
        <v>8</v>
      </c>
      <c r="C585" s="192">
        <v>201712</v>
      </c>
      <c r="D585" s="192">
        <v>201710</v>
      </c>
      <c r="E585" t="s">
        <v>1506</v>
      </c>
      <c r="F585" t="s">
        <v>1761</v>
      </c>
      <c r="G585" s="192" t="s">
        <v>1267</v>
      </c>
      <c r="H585" s="192">
        <v>126</v>
      </c>
      <c r="I585" s="192">
        <v>4</v>
      </c>
    </row>
    <row r="586" spans="1:9" ht="15" customHeight="1" x14ac:dyDescent="0.2">
      <c r="A586" s="411"/>
      <c r="B586" s="192">
        <v>8</v>
      </c>
      <c r="C586" s="192">
        <v>201712</v>
      </c>
      <c r="D586" s="192">
        <v>201710</v>
      </c>
      <c r="E586" t="s">
        <v>1506</v>
      </c>
      <c r="F586" t="s">
        <v>1787</v>
      </c>
      <c r="G586" s="192" t="s">
        <v>1272</v>
      </c>
      <c r="H586" s="192">
        <v>120</v>
      </c>
      <c r="I586" s="192">
        <v>2</v>
      </c>
    </row>
    <row r="587" spans="1:9" ht="15" customHeight="1" x14ac:dyDescent="0.2">
      <c r="A587" s="411"/>
      <c r="B587" s="192">
        <v>8</v>
      </c>
      <c r="C587" s="192">
        <v>201712</v>
      </c>
      <c r="D587" s="192">
        <v>201710</v>
      </c>
      <c r="E587" t="s">
        <v>1506</v>
      </c>
      <c r="F587" t="s">
        <v>1787</v>
      </c>
      <c r="G587" s="192" t="s">
        <v>1272</v>
      </c>
      <c r="H587" s="192">
        <v>121</v>
      </c>
      <c r="I587" s="192">
        <v>19</v>
      </c>
    </row>
    <row r="588" spans="1:9" ht="15" customHeight="1" x14ac:dyDescent="0.2">
      <c r="A588" s="411"/>
      <c r="B588" s="192">
        <v>8</v>
      </c>
      <c r="C588" s="192">
        <v>201712</v>
      </c>
      <c r="D588" s="192">
        <v>201710</v>
      </c>
      <c r="E588" t="s">
        <v>1506</v>
      </c>
      <c r="F588" s="192">
        <v>69</v>
      </c>
      <c r="G588" s="192" t="s">
        <v>1293</v>
      </c>
      <c r="H588" s="192">
        <v>120</v>
      </c>
      <c r="I588" s="192">
        <v>21</v>
      </c>
    </row>
    <row r="589" spans="1:9" ht="15" customHeight="1" x14ac:dyDescent="0.2">
      <c r="A589" s="411"/>
      <c r="B589" s="192">
        <v>8</v>
      </c>
      <c r="C589" s="192">
        <v>201712</v>
      </c>
      <c r="D589" s="192">
        <v>201710</v>
      </c>
      <c r="E589" t="s">
        <v>1506</v>
      </c>
      <c r="F589" s="192">
        <v>69</v>
      </c>
      <c r="G589" s="192" t="s">
        <v>1293</v>
      </c>
      <c r="H589" s="192">
        <v>121</v>
      </c>
      <c r="I589" s="192">
        <v>71</v>
      </c>
    </row>
    <row r="590" spans="1:9" ht="15" customHeight="1" x14ac:dyDescent="0.2">
      <c r="A590" s="411"/>
      <c r="B590" s="192">
        <v>8</v>
      </c>
      <c r="C590" s="192">
        <v>201712</v>
      </c>
      <c r="D590" s="192">
        <v>201710</v>
      </c>
      <c r="E590" t="s">
        <v>1506</v>
      </c>
      <c r="F590" t="s">
        <v>1795</v>
      </c>
      <c r="G590" s="192" t="s">
        <v>1293</v>
      </c>
      <c r="H590" s="192">
        <v>126</v>
      </c>
      <c r="I590" s="192">
        <v>16</v>
      </c>
    </row>
    <row r="591" spans="1:9" ht="15" customHeight="1" x14ac:dyDescent="0.2">
      <c r="A591" s="411"/>
      <c r="B591" s="192">
        <v>8</v>
      </c>
      <c r="C591" s="192">
        <v>201712</v>
      </c>
      <c r="D591" s="192">
        <v>201710</v>
      </c>
      <c r="E591" t="s">
        <v>1506</v>
      </c>
      <c r="F591" t="s">
        <v>1773</v>
      </c>
      <c r="G591" s="192" t="s">
        <v>1279</v>
      </c>
      <c r="H591" s="192">
        <v>120</v>
      </c>
      <c r="I591" s="192">
        <v>19</v>
      </c>
    </row>
    <row r="592" spans="1:9" ht="15" customHeight="1" x14ac:dyDescent="0.2">
      <c r="A592" s="411"/>
      <c r="B592" s="192">
        <v>8</v>
      </c>
      <c r="C592" s="192">
        <v>201712</v>
      </c>
      <c r="D592" s="192">
        <v>201710</v>
      </c>
      <c r="E592" t="s">
        <v>1506</v>
      </c>
      <c r="F592" t="s">
        <v>1773</v>
      </c>
      <c r="G592" s="192" t="s">
        <v>1279</v>
      </c>
      <c r="H592" s="192">
        <v>121</v>
      </c>
      <c r="I592" s="192">
        <v>92</v>
      </c>
    </row>
    <row r="593" spans="1:9" ht="15" customHeight="1" x14ac:dyDescent="0.2">
      <c r="A593" s="411"/>
      <c r="B593" s="192">
        <v>8</v>
      </c>
      <c r="C593" s="192">
        <v>201712</v>
      </c>
      <c r="D593" s="192">
        <v>201710</v>
      </c>
      <c r="E593" t="s">
        <v>1506</v>
      </c>
      <c r="F593" t="s">
        <v>1772</v>
      </c>
      <c r="G593" s="192" t="s">
        <v>1279</v>
      </c>
      <c r="H593" s="192">
        <v>126</v>
      </c>
      <c r="I593" s="192">
        <v>14</v>
      </c>
    </row>
    <row r="594" spans="1:9" ht="15" customHeight="1" x14ac:dyDescent="0.2">
      <c r="A594" s="411"/>
      <c r="B594" s="192">
        <v>8</v>
      </c>
      <c r="C594" s="192">
        <v>201712</v>
      </c>
      <c r="D594" s="192">
        <v>201710</v>
      </c>
      <c r="E594" t="s">
        <v>1506</v>
      </c>
      <c r="F594" t="s">
        <v>1784</v>
      </c>
      <c r="G594" s="192" t="s">
        <v>1277</v>
      </c>
      <c r="H594" s="192">
        <v>120</v>
      </c>
      <c r="I594" s="192">
        <v>2</v>
      </c>
    </row>
    <row r="595" spans="1:9" ht="15" customHeight="1" x14ac:dyDescent="0.2">
      <c r="A595" s="411"/>
      <c r="B595" s="192">
        <v>8</v>
      </c>
      <c r="C595" s="192">
        <v>201712</v>
      </c>
      <c r="D595" s="192">
        <v>201710</v>
      </c>
      <c r="E595" t="s">
        <v>1506</v>
      </c>
      <c r="F595" t="s">
        <v>1784</v>
      </c>
      <c r="G595" s="192" t="s">
        <v>1277</v>
      </c>
      <c r="H595" s="192">
        <v>121</v>
      </c>
      <c r="I595" s="192">
        <v>18</v>
      </c>
    </row>
    <row r="596" spans="1:9" ht="15" customHeight="1" x14ac:dyDescent="0.2">
      <c r="A596" s="411"/>
      <c r="B596" s="192">
        <v>8</v>
      </c>
      <c r="C596" s="192">
        <v>201712</v>
      </c>
      <c r="D596" s="192">
        <v>201710</v>
      </c>
      <c r="E596" t="s">
        <v>1506</v>
      </c>
      <c r="F596" t="s">
        <v>1793</v>
      </c>
      <c r="G596" s="192" t="s">
        <v>1258</v>
      </c>
      <c r="H596" s="192">
        <v>120</v>
      </c>
      <c r="I596" s="192">
        <v>5</v>
      </c>
    </row>
    <row r="597" spans="1:9" ht="15" customHeight="1" x14ac:dyDescent="0.2">
      <c r="A597" s="411"/>
      <c r="B597" s="192">
        <v>8</v>
      </c>
      <c r="C597" s="192">
        <v>201712</v>
      </c>
      <c r="D597" s="192">
        <v>201710</v>
      </c>
      <c r="E597" t="s">
        <v>1506</v>
      </c>
      <c r="F597" t="s">
        <v>1793</v>
      </c>
      <c r="G597" s="192" t="s">
        <v>1258</v>
      </c>
      <c r="H597" s="192">
        <v>121</v>
      </c>
      <c r="I597" s="192">
        <v>55</v>
      </c>
    </row>
    <row r="598" spans="1:9" ht="15" customHeight="1" x14ac:dyDescent="0.2">
      <c r="A598" s="411"/>
      <c r="B598" s="192">
        <v>8</v>
      </c>
      <c r="C598" s="192">
        <v>201712</v>
      </c>
      <c r="D598" s="192">
        <v>201711</v>
      </c>
      <c r="E598" t="s">
        <v>1506</v>
      </c>
      <c r="F598" s="192">
        <v>19</v>
      </c>
      <c r="G598" s="192" t="s">
        <v>1297</v>
      </c>
      <c r="H598" s="192">
        <v>120</v>
      </c>
      <c r="I598" s="192">
        <v>8</v>
      </c>
    </row>
    <row r="599" spans="1:9" ht="15" customHeight="1" x14ac:dyDescent="0.2">
      <c r="A599" s="411"/>
      <c r="B599" s="192">
        <v>8</v>
      </c>
      <c r="C599" s="192">
        <v>201712</v>
      </c>
      <c r="D599" s="192">
        <v>201711</v>
      </c>
      <c r="E599" t="s">
        <v>1506</v>
      </c>
      <c r="F599" s="192">
        <v>19</v>
      </c>
      <c r="G599" s="192" t="s">
        <v>1297</v>
      </c>
      <c r="H599" s="192">
        <v>121</v>
      </c>
      <c r="I599" s="192">
        <v>11</v>
      </c>
    </row>
    <row r="600" spans="1:9" ht="15" customHeight="1" x14ac:dyDescent="0.2">
      <c r="A600" s="411"/>
      <c r="B600" s="192">
        <v>8</v>
      </c>
      <c r="C600" s="192">
        <v>201712</v>
      </c>
      <c r="D600" s="192">
        <v>201711</v>
      </c>
      <c r="E600" t="s">
        <v>1506</v>
      </c>
      <c r="F600" s="192">
        <v>34</v>
      </c>
      <c r="G600" s="192" t="s">
        <v>1446</v>
      </c>
      <c r="H600" s="192">
        <v>120</v>
      </c>
      <c r="I600" s="192">
        <v>2</v>
      </c>
    </row>
    <row r="601" spans="1:9" ht="15" customHeight="1" x14ac:dyDescent="0.2">
      <c r="A601" s="411"/>
      <c r="B601" s="192">
        <v>8</v>
      </c>
      <c r="C601" s="192">
        <v>201712</v>
      </c>
      <c r="D601" s="192">
        <v>201711</v>
      </c>
      <c r="E601" t="s">
        <v>1506</v>
      </c>
      <c r="F601" s="192">
        <v>34</v>
      </c>
      <c r="G601" s="192" t="s">
        <v>1446</v>
      </c>
      <c r="H601" s="192">
        <v>121</v>
      </c>
      <c r="I601" s="192">
        <v>16</v>
      </c>
    </row>
    <row r="602" spans="1:9" ht="15" customHeight="1" x14ac:dyDescent="0.2">
      <c r="A602" s="411"/>
      <c r="B602" s="192">
        <v>8</v>
      </c>
      <c r="C602" s="192">
        <v>201712</v>
      </c>
      <c r="D602" s="192">
        <v>201711</v>
      </c>
      <c r="E602" t="s">
        <v>1506</v>
      </c>
      <c r="F602" t="s">
        <v>1770</v>
      </c>
      <c r="G602" s="192" t="s">
        <v>1446</v>
      </c>
      <c r="H602" s="192">
        <v>126</v>
      </c>
      <c r="I602" s="192">
        <v>-1</v>
      </c>
    </row>
    <row r="603" spans="1:9" ht="15" customHeight="1" x14ac:dyDescent="0.2">
      <c r="A603" s="411"/>
      <c r="B603" s="192">
        <v>8</v>
      </c>
      <c r="C603" s="192">
        <v>201712</v>
      </c>
      <c r="D603" s="192">
        <v>201711</v>
      </c>
      <c r="E603" t="s">
        <v>1506</v>
      </c>
      <c r="F603" s="192">
        <v>45</v>
      </c>
      <c r="G603" s="192" t="s">
        <v>1267</v>
      </c>
      <c r="H603" s="192">
        <v>120</v>
      </c>
      <c r="I603" s="192">
        <v>2</v>
      </c>
    </row>
    <row r="604" spans="1:9" ht="15" customHeight="1" x14ac:dyDescent="0.2">
      <c r="A604" s="411"/>
      <c r="B604" s="192">
        <v>8</v>
      </c>
      <c r="C604" s="192">
        <v>201712</v>
      </c>
      <c r="D604" s="192">
        <v>201711</v>
      </c>
      <c r="E604" t="s">
        <v>1506</v>
      </c>
      <c r="F604" s="192">
        <v>45</v>
      </c>
      <c r="G604" s="192" t="s">
        <v>1267</v>
      </c>
      <c r="H604" s="192">
        <v>121</v>
      </c>
      <c r="I604" s="192">
        <v>31</v>
      </c>
    </row>
    <row r="605" spans="1:9" ht="15" customHeight="1" x14ac:dyDescent="0.2">
      <c r="A605" s="411"/>
      <c r="B605" s="192">
        <v>8</v>
      </c>
      <c r="C605" s="192">
        <v>201712</v>
      </c>
      <c r="D605" s="192">
        <v>201711</v>
      </c>
      <c r="E605" t="s">
        <v>1506</v>
      </c>
      <c r="F605" t="s">
        <v>1761</v>
      </c>
      <c r="G605" s="192" t="s">
        <v>1267</v>
      </c>
      <c r="H605" s="192">
        <v>126</v>
      </c>
      <c r="I605" s="192">
        <v>-8</v>
      </c>
    </row>
    <row r="606" spans="1:9" ht="15" customHeight="1" x14ac:dyDescent="0.2">
      <c r="A606" s="411"/>
      <c r="B606" s="192">
        <v>8</v>
      </c>
      <c r="C606" s="192">
        <v>201712</v>
      </c>
      <c r="D606" s="192">
        <v>201711</v>
      </c>
      <c r="E606" t="s">
        <v>1506</v>
      </c>
      <c r="F606" t="s">
        <v>1787</v>
      </c>
      <c r="G606" s="192" t="s">
        <v>1272</v>
      </c>
      <c r="H606" s="192">
        <v>120</v>
      </c>
      <c r="I606" s="192">
        <v>2</v>
      </c>
    </row>
    <row r="607" spans="1:9" ht="15" customHeight="1" x14ac:dyDescent="0.2">
      <c r="A607" s="411"/>
      <c r="B607" s="192">
        <v>8</v>
      </c>
      <c r="C607" s="192">
        <v>201712</v>
      </c>
      <c r="D607" s="192">
        <v>201711</v>
      </c>
      <c r="E607" t="s">
        <v>1506</v>
      </c>
      <c r="F607" t="s">
        <v>1787</v>
      </c>
      <c r="G607" s="192" t="s">
        <v>1272</v>
      </c>
      <c r="H607" s="192">
        <v>121</v>
      </c>
      <c r="I607" s="192">
        <v>16</v>
      </c>
    </row>
    <row r="608" spans="1:9" ht="15" customHeight="1" x14ac:dyDescent="0.2">
      <c r="A608" s="411"/>
      <c r="B608" s="192">
        <v>8</v>
      </c>
      <c r="C608" s="192">
        <v>201712</v>
      </c>
      <c r="D608" s="192">
        <v>201711</v>
      </c>
      <c r="E608" t="s">
        <v>1506</v>
      </c>
      <c r="F608" s="192">
        <v>69</v>
      </c>
      <c r="G608" s="192" t="s">
        <v>1293</v>
      </c>
      <c r="H608" s="192">
        <v>120</v>
      </c>
      <c r="I608" s="192">
        <v>9</v>
      </c>
    </row>
    <row r="609" spans="1:9" ht="15" customHeight="1" x14ac:dyDescent="0.2">
      <c r="A609" s="411"/>
      <c r="B609" s="192">
        <v>8</v>
      </c>
      <c r="C609" s="192">
        <v>201712</v>
      </c>
      <c r="D609" s="192">
        <v>201711</v>
      </c>
      <c r="E609" t="s">
        <v>1506</v>
      </c>
      <c r="F609" s="192">
        <v>69</v>
      </c>
      <c r="G609" s="192" t="s">
        <v>1293</v>
      </c>
      <c r="H609" s="192">
        <v>121</v>
      </c>
      <c r="I609" s="192">
        <v>86</v>
      </c>
    </row>
    <row r="610" spans="1:9" ht="15" customHeight="1" x14ac:dyDescent="0.2">
      <c r="A610" s="411"/>
      <c r="B610" s="192">
        <v>8</v>
      </c>
      <c r="C610" s="192">
        <v>201712</v>
      </c>
      <c r="D610" s="192">
        <v>201711</v>
      </c>
      <c r="E610" t="s">
        <v>1506</v>
      </c>
      <c r="F610" t="s">
        <v>1795</v>
      </c>
      <c r="G610" s="192" t="s">
        <v>1293</v>
      </c>
      <c r="H610" s="192">
        <v>126</v>
      </c>
      <c r="I610" s="192">
        <v>4</v>
      </c>
    </row>
    <row r="611" spans="1:9" ht="15" customHeight="1" x14ac:dyDescent="0.2">
      <c r="A611" s="411"/>
      <c r="B611" s="192">
        <v>8</v>
      </c>
      <c r="C611" s="192">
        <v>201712</v>
      </c>
      <c r="D611" s="192">
        <v>201711</v>
      </c>
      <c r="E611" t="s">
        <v>1506</v>
      </c>
      <c r="F611" t="s">
        <v>1773</v>
      </c>
      <c r="G611" s="192" t="s">
        <v>1279</v>
      </c>
      <c r="H611" s="192">
        <v>120</v>
      </c>
      <c r="I611" s="192">
        <v>15</v>
      </c>
    </row>
    <row r="612" spans="1:9" ht="15" customHeight="1" x14ac:dyDescent="0.2">
      <c r="A612" s="411"/>
      <c r="B612" s="192">
        <v>8</v>
      </c>
      <c r="C612" s="192">
        <v>201712</v>
      </c>
      <c r="D612" s="192">
        <v>201711</v>
      </c>
      <c r="E612" t="s">
        <v>1506</v>
      </c>
      <c r="F612" t="s">
        <v>1773</v>
      </c>
      <c r="G612" s="192" t="s">
        <v>1279</v>
      </c>
      <c r="H612" s="192">
        <v>121</v>
      </c>
      <c r="I612" s="192">
        <v>78</v>
      </c>
    </row>
    <row r="613" spans="1:9" ht="15" customHeight="1" x14ac:dyDescent="0.2">
      <c r="A613" s="411"/>
      <c r="B613" s="192">
        <v>8</v>
      </c>
      <c r="C613" s="192">
        <v>201712</v>
      </c>
      <c r="D613" s="192">
        <v>201711</v>
      </c>
      <c r="E613" t="s">
        <v>1506</v>
      </c>
      <c r="F613" t="s">
        <v>1784</v>
      </c>
      <c r="G613" s="192" t="s">
        <v>1277</v>
      </c>
      <c r="H613" s="192">
        <v>120</v>
      </c>
      <c r="I613" s="192">
        <v>-1</v>
      </c>
    </row>
    <row r="614" spans="1:9" ht="15" customHeight="1" x14ac:dyDescent="0.2">
      <c r="A614" s="411"/>
      <c r="B614" s="192">
        <v>8</v>
      </c>
      <c r="C614" s="192">
        <v>201712</v>
      </c>
      <c r="D614" s="192">
        <v>201711</v>
      </c>
      <c r="E614" t="s">
        <v>1506</v>
      </c>
      <c r="F614" t="s">
        <v>1784</v>
      </c>
      <c r="G614" s="192" t="s">
        <v>1277</v>
      </c>
      <c r="H614" s="192">
        <v>121</v>
      </c>
      <c r="I614" s="192">
        <v>21</v>
      </c>
    </row>
    <row r="615" spans="1:9" ht="15" customHeight="1" x14ac:dyDescent="0.2">
      <c r="A615" s="411"/>
      <c r="B615" s="192">
        <v>8</v>
      </c>
      <c r="C615" s="192">
        <v>201712</v>
      </c>
      <c r="D615" s="192">
        <v>201711</v>
      </c>
      <c r="E615" t="s">
        <v>1506</v>
      </c>
      <c r="F615" t="s">
        <v>1793</v>
      </c>
      <c r="G615" s="192" t="s">
        <v>1258</v>
      </c>
      <c r="H615" s="192">
        <v>120</v>
      </c>
      <c r="I615" s="192">
        <v>1</v>
      </c>
    </row>
    <row r="616" spans="1:9" ht="15" customHeight="1" x14ac:dyDescent="0.2">
      <c r="A616" s="411"/>
      <c r="B616" s="192">
        <v>8</v>
      </c>
      <c r="C616" s="192">
        <v>201712</v>
      </c>
      <c r="D616" s="192">
        <v>201711</v>
      </c>
      <c r="E616" t="s">
        <v>1506</v>
      </c>
      <c r="F616" t="s">
        <v>1793</v>
      </c>
      <c r="G616" s="192" t="s">
        <v>1258</v>
      </c>
      <c r="H616" s="192">
        <v>121</v>
      </c>
      <c r="I616" s="192">
        <v>36</v>
      </c>
    </row>
    <row r="617" spans="1:9" ht="15" customHeight="1" x14ac:dyDescent="0.2">
      <c r="A617" s="411"/>
      <c r="B617" s="192">
        <v>8</v>
      </c>
      <c r="C617" s="192">
        <v>201712</v>
      </c>
      <c r="D617" s="192">
        <v>201712</v>
      </c>
      <c r="E617" t="s">
        <v>1506</v>
      </c>
      <c r="F617" s="192">
        <v>19</v>
      </c>
      <c r="G617" s="192" t="s">
        <v>1297</v>
      </c>
      <c r="H617" s="192">
        <v>120</v>
      </c>
      <c r="I617" s="192">
        <v>158</v>
      </c>
    </row>
    <row r="618" spans="1:9" ht="15" customHeight="1" x14ac:dyDescent="0.2">
      <c r="A618" s="411"/>
      <c r="B618" s="192">
        <v>8</v>
      </c>
      <c r="C618" s="192">
        <v>201712</v>
      </c>
      <c r="D618" s="192">
        <v>201712</v>
      </c>
      <c r="E618" t="s">
        <v>1506</v>
      </c>
      <c r="F618" s="192">
        <v>19</v>
      </c>
      <c r="G618" s="192" t="s">
        <v>1297</v>
      </c>
      <c r="H618" s="192">
        <v>121</v>
      </c>
      <c r="I618" s="192">
        <v>1233</v>
      </c>
    </row>
    <row r="619" spans="1:9" ht="15" customHeight="1" x14ac:dyDescent="0.2">
      <c r="A619" s="411"/>
      <c r="B619" s="192">
        <v>8</v>
      </c>
      <c r="C619" s="192">
        <v>201712</v>
      </c>
      <c r="D619" s="192">
        <v>201712</v>
      </c>
      <c r="E619" t="s">
        <v>1506</v>
      </c>
      <c r="F619" s="192">
        <v>34</v>
      </c>
      <c r="G619" s="192" t="s">
        <v>1446</v>
      </c>
      <c r="H619" s="192">
        <v>120</v>
      </c>
      <c r="I619" s="192">
        <v>27</v>
      </c>
    </row>
    <row r="620" spans="1:9" ht="15" customHeight="1" x14ac:dyDescent="0.2">
      <c r="A620" s="411"/>
      <c r="B620" s="192">
        <v>8</v>
      </c>
      <c r="C620" s="192">
        <v>201712</v>
      </c>
      <c r="D620" s="192">
        <v>201712</v>
      </c>
      <c r="E620" t="s">
        <v>1506</v>
      </c>
      <c r="F620" s="192">
        <v>34</v>
      </c>
      <c r="G620" s="192" t="s">
        <v>1446</v>
      </c>
      <c r="H620" s="192">
        <v>121</v>
      </c>
      <c r="I620" s="192">
        <v>231</v>
      </c>
    </row>
    <row r="621" spans="1:9" ht="15" customHeight="1" x14ac:dyDescent="0.2">
      <c r="A621" s="411"/>
      <c r="B621" s="192">
        <v>8</v>
      </c>
      <c r="C621" s="192">
        <v>201712</v>
      </c>
      <c r="D621" s="192">
        <v>201712</v>
      </c>
      <c r="E621" t="s">
        <v>1506</v>
      </c>
      <c r="F621" t="s">
        <v>1770</v>
      </c>
      <c r="G621" s="192" t="s">
        <v>1446</v>
      </c>
      <c r="H621" s="192">
        <v>126</v>
      </c>
      <c r="I621" s="192">
        <v>152</v>
      </c>
    </row>
    <row r="622" spans="1:9" ht="15" customHeight="1" x14ac:dyDescent="0.2">
      <c r="A622" s="411"/>
      <c r="B622" s="192">
        <v>8</v>
      </c>
      <c r="C622" s="192">
        <v>201712</v>
      </c>
      <c r="D622" s="192">
        <v>201712</v>
      </c>
      <c r="E622" t="s">
        <v>1506</v>
      </c>
      <c r="F622" s="192">
        <v>45</v>
      </c>
      <c r="G622" s="192" t="s">
        <v>1267</v>
      </c>
      <c r="H622" s="192">
        <v>120</v>
      </c>
      <c r="I622" s="192">
        <v>103</v>
      </c>
    </row>
    <row r="623" spans="1:9" ht="15" customHeight="1" x14ac:dyDescent="0.2">
      <c r="A623" s="411"/>
      <c r="B623" s="192">
        <v>8</v>
      </c>
      <c r="C623" s="192">
        <v>201712</v>
      </c>
      <c r="D623" s="192">
        <v>201712</v>
      </c>
      <c r="E623" t="s">
        <v>1506</v>
      </c>
      <c r="F623" s="192">
        <v>45</v>
      </c>
      <c r="G623" s="192" t="s">
        <v>1267</v>
      </c>
      <c r="H623" s="192">
        <v>121</v>
      </c>
      <c r="I623" s="192">
        <v>685</v>
      </c>
    </row>
    <row r="624" spans="1:9" ht="15" customHeight="1" x14ac:dyDescent="0.2">
      <c r="A624" s="411"/>
      <c r="B624" s="192">
        <v>8</v>
      </c>
      <c r="C624" s="192">
        <v>201712</v>
      </c>
      <c r="D624" s="192">
        <v>201712</v>
      </c>
      <c r="E624" t="s">
        <v>1506</v>
      </c>
      <c r="F624" t="s">
        <v>1761</v>
      </c>
      <c r="G624" s="192" t="s">
        <v>1267</v>
      </c>
      <c r="H624" s="192">
        <v>126</v>
      </c>
      <c r="I624" s="192">
        <v>164</v>
      </c>
    </row>
    <row r="625" spans="1:9" ht="15" customHeight="1" x14ac:dyDescent="0.2">
      <c r="A625" s="411"/>
      <c r="B625" s="192">
        <v>8</v>
      </c>
      <c r="C625" s="192">
        <v>201712</v>
      </c>
      <c r="D625" s="192">
        <v>201712</v>
      </c>
      <c r="E625" t="s">
        <v>1506</v>
      </c>
      <c r="F625" t="s">
        <v>1787</v>
      </c>
      <c r="G625" s="192" t="s">
        <v>1272</v>
      </c>
      <c r="H625" s="192">
        <v>120</v>
      </c>
      <c r="I625" s="192">
        <v>91</v>
      </c>
    </row>
    <row r="626" spans="1:9" ht="15" customHeight="1" x14ac:dyDescent="0.2">
      <c r="A626" s="411"/>
      <c r="B626" s="192">
        <v>8</v>
      </c>
      <c r="C626" s="192">
        <v>201712</v>
      </c>
      <c r="D626" s="192">
        <v>201712</v>
      </c>
      <c r="E626" t="s">
        <v>1506</v>
      </c>
      <c r="F626" t="s">
        <v>1787</v>
      </c>
      <c r="G626" s="192" t="s">
        <v>1272</v>
      </c>
      <c r="H626" s="192">
        <v>121</v>
      </c>
      <c r="I626" s="192">
        <v>859</v>
      </c>
    </row>
    <row r="627" spans="1:9" ht="15" customHeight="1" x14ac:dyDescent="0.2">
      <c r="A627" s="411"/>
      <c r="B627" s="192">
        <v>8</v>
      </c>
      <c r="C627" s="192">
        <v>201712</v>
      </c>
      <c r="D627" s="192">
        <v>201712</v>
      </c>
      <c r="E627" t="s">
        <v>1506</v>
      </c>
      <c r="F627" s="192">
        <v>69</v>
      </c>
      <c r="G627" s="192" t="s">
        <v>1293</v>
      </c>
      <c r="H627" s="192">
        <v>120</v>
      </c>
      <c r="I627" s="192">
        <v>426</v>
      </c>
    </row>
    <row r="628" spans="1:9" ht="15" customHeight="1" x14ac:dyDescent="0.2">
      <c r="A628" s="411"/>
      <c r="B628" s="192">
        <v>8</v>
      </c>
      <c r="C628" s="192">
        <v>201712</v>
      </c>
      <c r="D628" s="192">
        <v>201712</v>
      </c>
      <c r="E628" t="s">
        <v>1506</v>
      </c>
      <c r="F628" s="192">
        <v>69</v>
      </c>
      <c r="G628" s="192" t="s">
        <v>1293</v>
      </c>
      <c r="H628" s="192">
        <v>121</v>
      </c>
      <c r="I628" s="192">
        <v>2701</v>
      </c>
    </row>
    <row r="629" spans="1:9" ht="15" customHeight="1" x14ac:dyDescent="0.2">
      <c r="A629" s="411"/>
      <c r="B629" s="192">
        <v>8</v>
      </c>
      <c r="C629" s="192">
        <v>201712</v>
      </c>
      <c r="D629" s="192">
        <v>201712</v>
      </c>
      <c r="E629" t="s">
        <v>1506</v>
      </c>
      <c r="F629" t="s">
        <v>1795</v>
      </c>
      <c r="G629" s="192" t="s">
        <v>1293</v>
      </c>
      <c r="H629" s="192">
        <v>126</v>
      </c>
      <c r="I629" s="192">
        <v>702</v>
      </c>
    </row>
    <row r="630" spans="1:9" ht="15" customHeight="1" x14ac:dyDescent="0.2">
      <c r="A630" s="411"/>
      <c r="B630" s="192">
        <v>8</v>
      </c>
      <c r="C630" s="192">
        <v>201712</v>
      </c>
      <c r="D630" s="192">
        <v>201712</v>
      </c>
      <c r="E630" t="s">
        <v>1506</v>
      </c>
      <c r="F630" t="s">
        <v>1773</v>
      </c>
      <c r="G630" s="192" t="s">
        <v>1279</v>
      </c>
      <c r="H630" s="192">
        <v>120</v>
      </c>
      <c r="I630" s="192">
        <v>279</v>
      </c>
    </row>
    <row r="631" spans="1:9" ht="15" customHeight="1" x14ac:dyDescent="0.2">
      <c r="A631" s="411"/>
      <c r="B631" s="192">
        <v>8</v>
      </c>
      <c r="C631" s="192">
        <v>201712</v>
      </c>
      <c r="D631" s="192">
        <v>201712</v>
      </c>
      <c r="E631" t="s">
        <v>1506</v>
      </c>
      <c r="F631" t="s">
        <v>1773</v>
      </c>
      <c r="G631" s="192" t="s">
        <v>1279</v>
      </c>
      <c r="H631" s="192">
        <v>121</v>
      </c>
      <c r="I631" s="192">
        <v>1708</v>
      </c>
    </row>
    <row r="632" spans="1:9" ht="15" customHeight="1" x14ac:dyDescent="0.2">
      <c r="A632" s="411"/>
      <c r="B632" s="192">
        <v>8</v>
      </c>
      <c r="C632" s="192">
        <v>201712</v>
      </c>
      <c r="D632" s="192">
        <v>201712</v>
      </c>
      <c r="E632" t="s">
        <v>1506</v>
      </c>
      <c r="F632" t="s">
        <v>1772</v>
      </c>
      <c r="G632" s="192" t="s">
        <v>1279</v>
      </c>
      <c r="H632" s="192">
        <v>126</v>
      </c>
      <c r="I632" s="192">
        <v>425</v>
      </c>
    </row>
    <row r="633" spans="1:9" ht="15" customHeight="1" x14ac:dyDescent="0.2">
      <c r="A633" s="411"/>
      <c r="B633" s="192">
        <v>8</v>
      </c>
      <c r="C633" s="192">
        <v>201712</v>
      </c>
      <c r="D633" s="192">
        <v>201712</v>
      </c>
      <c r="E633" t="s">
        <v>1506</v>
      </c>
      <c r="F633" t="s">
        <v>1784</v>
      </c>
      <c r="G633" s="192" t="s">
        <v>1277</v>
      </c>
      <c r="H633" s="192">
        <v>120</v>
      </c>
      <c r="I633" s="192">
        <v>66</v>
      </c>
    </row>
    <row r="634" spans="1:9" ht="15" customHeight="1" x14ac:dyDescent="0.2">
      <c r="A634" s="411"/>
      <c r="B634" s="192">
        <v>8</v>
      </c>
      <c r="C634" s="192">
        <v>201712</v>
      </c>
      <c r="D634" s="192">
        <v>201712</v>
      </c>
      <c r="E634" t="s">
        <v>1506</v>
      </c>
      <c r="F634" t="s">
        <v>1784</v>
      </c>
      <c r="G634" s="192" t="s">
        <v>1277</v>
      </c>
      <c r="H634" s="192">
        <v>121</v>
      </c>
      <c r="I634" s="192">
        <v>493</v>
      </c>
    </row>
    <row r="635" spans="1:9" ht="15" customHeight="1" x14ac:dyDescent="0.2">
      <c r="A635" s="411"/>
      <c r="B635" s="192">
        <v>8</v>
      </c>
      <c r="C635" s="192">
        <v>201712</v>
      </c>
      <c r="D635" s="192">
        <v>201712</v>
      </c>
      <c r="E635" t="s">
        <v>1506</v>
      </c>
      <c r="F635" t="s">
        <v>1793</v>
      </c>
      <c r="G635" s="192" t="s">
        <v>1258</v>
      </c>
      <c r="H635" s="192">
        <v>120</v>
      </c>
      <c r="I635" s="192">
        <v>178</v>
      </c>
    </row>
    <row r="636" spans="1:9" ht="15" customHeight="1" x14ac:dyDescent="0.2">
      <c r="A636" s="411"/>
      <c r="B636" s="192">
        <v>8</v>
      </c>
      <c r="C636" s="192">
        <v>201712</v>
      </c>
      <c r="D636" s="192">
        <v>201712</v>
      </c>
      <c r="E636" t="s">
        <v>1506</v>
      </c>
      <c r="F636" t="s">
        <v>1793</v>
      </c>
      <c r="G636" s="192" t="s">
        <v>1258</v>
      </c>
      <c r="H636" s="192">
        <v>121</v>
      </c>
      <c r="I636" s="192">
        <v>2061</v>
      </c>
    </row>
    <row r="637" spans="1:9" ht="15" customHeight="1" x14ac:dyDescent="0.2">
      <c r="A637" s="411"/>
      <c r="B637" s="192">
        <v>34</v>
      </c>
      <c r="C637" s="192">
        <v>201712</v>
      </c>
      <c r="D637" s="192">
        <v>201709</v>
      </c>
      <c r="E637" t="s">
        <v>1507</v>
      </c>
      <c r="F637" s="192">
        <v>33</v>
      </c>
      <c r="G637" s="192" t="s">
        <v>1446</v>
      </c>
      <c r="H637" s="192">
        <v>121</v>
      </c>
      <c r="I637" s="192">
        <v>5</v>
      </c>
    </row>
    <row r="638" spans="1:9" ht="15" customHeight="1" x14ac:dyDescent="0.2">
      <c r="A638" s="411"/>
      <c r="B638" s="192">
        <v>34</v>
      </c>
      <c r="C638" s="192">
        <v>201712</v>
      </c>
      <c r="D638" s="192">
        <v>201709</v>
      </c>
      <c r="E638" t="s">
        <v>1507</v>
      </c>
      <c r="F638" t="s">
        <v>1771</v>
      </c>
      <c r="G638" s="192" t="s">
        <v>1446</v>
      </c>
      <c r="H638" s="192">
        <v>126</v>
      </c>
      <c r="I638" s="192">
        <v>5</v>
      </c>
    </row>
    <row r="639" spans="1:9" ht="15" customHeight="1" x14ac:dyDescent="0.2">
      <c r="A639" s="411"/>
      <c r="B639" s="192">
        <v>34</v>
      </c>
      <c r="C639" s="192">
        <v>201712</v>
      </c>
      <c r="D639" s="192">
        <v>201709</v>
      </c>
      <c r="E639" t="s">
        <v>1507</v>
      </c>
      <c r="F639" s="192">
        <v>46</v>
      </c>
      <c r="G639" s="192" t="s">
        <v>1267</v>
      </c>
      <c r="H639" s="192">
        <v>121</v>
      </c>
      <c r="I639" s="192">
        <v>6</v>
      </c>
    </row>
    <row r="640" spans="1:9" ht="15" customHeight="1" x14ac:dyDescent="0.2">
      <c r="A640" s="411"/>
      <c r="B640" s="192">
        <v>34</v>
      </c>
      <c r="C640" s="192">
        <v>201712</v>
      </c>
      <c r="D640" s="192">
        <v>201709</v>
      </c>
      <c r="E640" t="s">
        <v>1507</v>
      </c>
      <c r="F640" t="s">
        <v>1764</v>
      </c>
      <c r="G640" s="192" t="s">
        <v>1267</v>
      </c>
      <c r="H640" s="192">
        <v>126</v>
      </c>
      <c r="I640" s="192">
        <v>2</v>
      </c>
    </row>
    <row r="641" spans="1:9" ht="15" customHeight="1" x14ac:dyDescent="0.2">
      <c r="A641" s="411"/>
      <c r="B641" s="192">
        <v>34</v>
      </c>
      <c r="C641" s="192">
        <v>201712</v>
      </c>
      <c r="D641" s="192">
        <v>201709</v>
      </c>
      <c r="E641" t="s">
        <v>1507</v>
      </c>
      <c r="F641" t="s">
        <v>1775</v>
      </c>
      <c r="G641" s="192" t="s">
        <v>1279</v>
      </c>
      <c r="H641" s="192">
        <v>120</v>
      </c>
      <c r="I641" s="192">
        <v>6</v>
      </c>
    </row>
    <row r="642" spans="1:9" ht="15" customHeight="1" x14ac:dyDescent="0.2">
      <c r="A642" s="411"/>
      <c r="B642" s="192">
        <v>34</v>
      </c>
      <c r="C642" s="192">
        <v>201712</v>
      </c>
      <c r="D642" s="192">
        <v>201709</v>
      </c>
      <c r="E642" t="s">
        <v>1507</v>
      </c>
      <c r="F642" t="s">
        <v>1775</v>
      </c>
      <c r="G642" s="192" t="s">
        <v>1279</v>
      </c>
      <c r="H642" s="192">
        <v>121</v>
      </c>
      <c r="I642" s="192">
        <v>12</v>
      </c>
    </row>
    <row r="643" spans="1:9" ht="15" customHeight="1" x14ac:dyDescent="0.2">
      <c r="A643" s="411"/>
      <c r="B643" s="192">
        <v>34</v>
      </c>
      <c r="C643" s="192">
        <v>201712</v>
      </c>
      <c r="D643" s="192">
        <v>201709</v>
      </c>
      <c r="E643" t="s">
        <v>1507</v>
      </c>
      <c r="F643" t="s">
        <v>1774</v>
      </c>
      <c r="G643" s="192" t="s">
        <v>1279</v>
      </c>
      <c r="H643" s="192">
        <v>126</v>
      </c>
      <c r="I643" s="192">
        <v>4</v>
      </c>
    </row>
    <row r="644" spans="1:9" ht="15" customHeight="1" x14ac:dyDescent="0.2">
      <c r="A644" s="411"/>
      <c r="B644" s="192">
        <v>34</v>
      </c>
      <c r="C644" s="192">
        <v>201712</v>
      </c>
      <c r="D644" s="192">
        <v>201709</v>
      </c>
      <c r="E644" t="s">
        <v>1507</v>
      </c>
      <c r="F644" t="s">
        <v>1785</v>
      </c>
      <c r="G644" s="192" t="s">
        <v>1277</v>
      </c>
      <c r="H644" s="192">
        <v>120</v>
      </c>
      <c r="I644" s="192">
        <v>1</v>
      </c>
    </row>
    <row r="645" spans="1:9" ht="15" customHeight="1" x14ac:dyDescent="0.2">
      <c r="A645" s="411"/>
      <c r="B645" s="192">
        <v>34</v>
      </c>
      <c r="C645" s="192">
        <v>201712</v>
      </c>
      <c r="D645" s="192">
        <v>201709</v>
      </c>
      <c r="E645" t="s">
        <v>1507</v>
      </c>
      <c r="F645" t="s">
        <v>1785</v>
      </c>
      <c r="G645" s="192" t="s">
        <v>1277</v>
      </c>
      <c r="H645" s="192">
        <v>121</v>
      </c>
      <c r="I645" s="192">
        <v>14</v>
      </c>
    </row>
    <row r="646" spans="1:9" ht="15" customHeight="1" x14ac:dyDescent="0.2">
      <c r="A646" s="411"/>
      <c r="B646" s="192">
        <v>34</v>
      </c>
      <c r="C646" s="192">
        <v>201712</v>
      </c>
      <c r="D646" s="192">
        <v>201709</v>
      </c>
      <c r="E646" t="s">
        <v>1507</v>
      </c>
      <c r="F646" t="s">
        <v>1767</v>
      </c>
      <c r="G646" s="192" t="s">
        <v>1298</v>
      </c>
      <c r="H646" s="192">
        <v>120</v>
      </c>
      <c r="I646" s="192">
        <v>14</v>
      </c>
    </row>
    <row r="647" spans="1:9" ht="15" customHeight="1" x14ac:dyDescent="0.2">
      <c r="A647" s="411"/>
      <c r="B647" s="192">
        <v>34</v>
      </c>
      <c r="C647" s="192">
        <v>201712</v>
      </c>
      <c r="D647" s="192">
        <v>201709</v>
      </c>
      <c r="E647" t="s">
        <v>1507</v>
      </c>
      <c r="F647" t="s">
        <v>1767</v>
      </c>
      <c r="G647" s="192" t="s">
        <v>1298</v>
      </c>
      <c r="H647" s="192">
        <v>121</v>
      </c>
      <c r="I647" s="192">
        <v>52</v>
      </c>
    </row>
    <row r="648" spans="1:9" ht="15" customHeight="1" x14ac:dyDescent="0.2">
      <c r="A648" s="411"/>
      <c r="B648" s="192">
        <v>34</v>
      </c>
      <c r="C648" s="192">
        <v>201712</v>
      </c>
      <c r="D648" s="192">
        <v>201709</v>
      </c>
      <c r="E648" t="s">
        <v>1507</v>
      </c>
      <c r="F648" t="s">
        <v>1766</v>
      </c>
      <c r="G648" s="192" t="s">
        <v>1298</v>
      </c>
      <c r="H648" s="192">
        <v>126</v>
      </c>
      <c r="I648" s="192">
        <v>4</v>
      </c>
    </row>
    <row r="649" spans="1:9" ht="15" customHeight="1" x14ac:dyDescent="0.2">
      <c r="A649" s="411"/>
      <c r="B649" s="192">
        <v>34</v>
      </c>
      <c r="C649" s="192">
        <v>201712</v>
      </c>
      <c r="D649" s="192">
        <v>201709</v>
      </c>
      <c r="E649" t="s">
        <v>1507</v>
      </c>
      <c r="F649" t="s">
        <v>1781</v>
      </c>
      <c r="G649" s="192" t="s">
        <v>1408</v>
      </c>
      <c r="H649" s="192">
        <v>120</v>
      </c>
      <c r="I649" s="192">
        <v>-1</v>
      </c>
    </row>
    <row r="650" spans="1:9" ht="15" customHeight="1" x14ac:dyDescent="0.2">
      <c r="A650" s="411"/>
      <c r="B650" s="192">
        <v>34</v>
      </c>
      <c r="C650" s="192">
        <v>201712</v>
      </c>
      <c r="D650" s="192">
        <v>201709</v>
      </c>
      <c r="E650" t="s">
        <v>1507</v>
      </c>
      <c r="F650" t="s">
        <v>1781</v>
      </c>
      <c r="G650" s="192" t="s">
        <v>1408</v>
      </c>
      <c r="H650" s="192">
        <v>121</v>
      </c>
      <c r="I650" s="192">
        <v>5</v>
      </c>
    </row>
    <row r="651" spans="1:9" ht="15" customHeight="1" x14ac:dyDescent="0.2">
      <c r="A651" s="411"/>
      <c r="B651" s="192">
        <v>34</v>
      </c>
      <c r="C651" s="192">
        <v>201712</v>
      </c>
      <c r="D651" s="192">
        <v>201709</v>
      </c>
      <c r="E651" t="s">
        <v>1507</v>
      </c>
      <c r="F651" t="s">
        <v>1780</v>
      </c>
      <c r="G651" s="192" t="s">
        <v>1408</v>
      </c>
      <c r="H651" s="192">
        <v>126</v>
      </c>
      <c r="I651" s="192">
        <v>1</v>
      </c>
    </row>
    <row r="652" spans="1:9" ht="15" customHeight="1" x14ac:dyDescent="0.2">
      <c r="A652" s="411"/>
      <c r="B652" s="192">
        <v>34</v>
      </c>
      <c r="C652" s="192">
        <v>201712</v>
      </c>
      <c r="D652" s="192">
        <v>201710</v>
      </c>
      <c r="E652" t="s">
        <v>1507</v>
      </c>
      <c r="F652" s="192">
        <v>33</v>
      </c>
      <c r="G652" s="192" t="s">
        <v>1446</v>
      </c>
      <c r="H652" s="192">
        <v>121</v>
      </c>
      <c r="I652" s="192">
        <v>9</v>
      </c>
    </row>
    <row r="653" spans="1:9" ht="15" customHeight="1" x14ac:dyDescent="0.2">
      <c r="A653" s="411"/>
      <c r="B653" s="192">
        <v>34</v>
      </c>
      <c r="C653" s="192">
        <v>201712</v>
      </c>
      <c r="D653" s="192">
        <v>201710</v>
      </c>
      <c r="E653" t="s">
        <v>1507</v>
      </c>
      <c r="F653" t="s">
        <v>1771</v>
      </c>
      <c r="G653" s="192" t="s">
        <v>1446</v>
      </c>
      <c r="H653" s="192">
        <v>126</v>
      </c>
      <c r="I653" s="192">
        <v>9</v>
      </c>
    </row>
    <row r="654" spans="1:9" ht="15" customHeight="1" x14ac:dyDescent="0.2">
      <c r="A654" s="411"/>
      <c r="B654" s="192">
        <v>34</v>
      </c>
      <c r="C654" s="192">
        <v>201712</v>
      </c>
      <c r="D654" s="192">
        <v>201710</v>
      </c>
      <c r="E654" t="s">
        <v>1507</v>
      </c>
      <c r="F654" s="192">
        <v>46</v>
      </c>
      <c r="G654" s="192" t="s">
        <v>1267</v>
      </c>
      <c r="H654" s="192">
        <v>120</v>
      </c>
      <c r="I654" s="192">
        <v>5</v>
      </c>
    </row>
    <row r="655" spans="1:9" ht="15" customHeight="1" x14ac:dyDescent="0.2">
      <c r="A655" s="411"/>
      <c r="B655" s="192">
        <v>34</v>
      </c>
      <c r="C655" s="192">
        <v>201712</v>
      </c>
      <c r="D655" s="192">
        <v>201710</v>
      </c>
      <c r="E655" t="s">
        <v>1507</v>
      </c>
      <c r="F655" s="192">
        <v>46</v>
      </c>
      <c r="G655" s="192" t="s">
        <v>1267</v>
      </c>
      <c r="H655" s="192">
        <v>121</v>
      </c>
      <c r="I655" s="192">
        <v>22</v>
      </c>
    </row>
    <row r="656" spans="1:9" ht="15" customHeight="1" x14ac:dyDescent="0.2">
      <c r="A656" s="411"/>
      <c r="B656" s="192">
        <v>34</v>
      </c>
      <c r="C656" s="192">
        <v>201712</v>
      </c>
      <c r="D656" s="192">
        <v>201710</v>
      </c>
      <c r="E656" t="s">
        <v>1507</v>
      </c>
      <c r="F656" t="s">
        <v>1764</v>
      </c>
      <c r="G656" s="192" t="s">
        <v>1267</v>
      </c>
      <c r="H656" s="192">
        <v>126</v>
      </c>
      <c r="I656" s="192">
        <v>5</v>
      </c>
    </row>
    <row r="657" spans="1:9" ht="15" customHeight="1" x14ac:dyDescent="0.2">
      <c r="A657" s="411"/>
      <c r="B657" s="192">
        <v>34</v>
      </c>
      <c r="C657" s="192">
        <v>201712</v>
      </c>
      <c r="D657" s="192">
        <v>201710</v>
      </c>
      <c r="E657" t="s">
        <v>1507</v>
      </c>
      <c r="F657" t="s">
        <v>1775</v>
      </c>
      <c r="G657" s="192" t="s">
        <v>1279</v>
      </c>
      <c r="H657" s="192">
        <v>120</v>
      </c>
      <c r="I657" s="192">
        <v>11</v>
      </c>
    </row>
    <row r="658" spans="1:9" ht="15" customHeight="1" x14ac:dyDescent="0.2">
      <c r="A658" s="411"/>
      <c r="B658" s="192">
        <v>34</v>
      </c>
      <c r="C658" s="192">
        <v>201712</v>
      </c>
      <c r="D658" s="192">
        <v>201710</v>
      </c>
      <c r="E658" t="s">
        <v>1507</v>
      </c>
      <c r="F658" t="s">
        <v>1775</v>
      </c>
      <c r="G658" s="192" t="s">
        <v>1279</v>
      </c>
      <c r="H658" s="192">
        <v>121</v>
      </c>
      <c r="I658" s="192">
        <v>42</v>
      </c>
    </row>
    <row r="659" spans="1:9" ht="15" customHeight="1" x14ac:dyDescent="0.2">
      <c r="A659" s="411"/>
      <c r="B659" s="192">
        <v>34</v>
      </c>
      <c r="C659" s="192">
        <v>201712</v>
      </c>
      <c r="D659" s="192">
        <v>201710</v>
      </c>
      <c r="E659" t="s">
        <v>1507</v>
      </c>
      <c r="F659" t="s">
        <v>1774</v>
      </c>
      <c r="G659" s="192" t="s">
        <v>1279</v>
      </c>
      <c r="H659" s="192">
        <v>126</v>
      </c>
      <c r="I659" s="192">
        <v>9</v>
      </c>
    </row>
    <row r="660" spans="1:9" ht="15" customHeight="1" x14ac:dyDescent="0.2">
      <c r="A660" s="411"/>
      <c r="B660" s="192">
        <v>34</v>
      </c>
      <c r="C660" s="192">
        <v>201712</v>
      </c>
      <c r="D660" s="192">
        <v>201710</v>
      </c>
      <c r="E660" t="s">
        <v>1507</v>
      </c>
      <c r="F660" t="s">
        <v>1785</v>
      </c>
      <c r="G660" s="192" t="s">
        <v>1277</v>
      </c>
      <c r="H660" s="192">
        <v>120</v>
      </c>
      <c r="I660" s="192">
        <v>4</v>
      </c>
    </row>
    <row r="661" spans="1:9" ht="15" customHeight="1" x14ac:dyDescent="0.2">
      <c r="A661" s="411"/>
      <c r="B661" s="192">
        <v>34</v>
      </c>
      <c r="C661" s="192">
        <v>201712</v>
      </c>
      <c r="D661" s="192">
        <v>201710</v>
      </c>
      <c r="E661" t="s">
        <v>1507</v>
      </c>
      <c r="F661" t="s">
        <v>1785</v>
      </c>
      <c r="G661" s="192" t="s">
        <v>1277</v>
      </c>
      <c r="H661" s="192">
        <v>121</v>
      </c>
      <c r="I661" s="192">
        <v>35</v>
      </c>
    </row>
    <row r="662" spans="1:9" ht="15" customHeight="1" x14ac:dyDescent="0.2">
      <c r="A662" s="411"/>
      <c r="B662" s="192">
        <v>34</v>
      </c>
      <c r="C662" s="192">
        <v>201712</v>
      </c>
      <c r="D662" s="192">
        <v>201710</v>
      </c>
      <c r="E662" t="s">
        <v>1507</v>
      </c>
      <c r="F662" t="s">
        <v>1767</v>
      </c>
      <c r="G662" s="192" t="s">
        <v>1298</v>
      </c>
      <c r="H662" s="192">
        <v>120</v>
      </c>
      <c r="I662" s="192">
        <v>20</v>
      </c>
    </row>
    <row r="663" spans="1:9" ht="15" customHeight="1" x14ac:dyDescent="0.2">
      <c r="A663" s="411"/>
      <c r="B663" s="192">
        <v>34</v>
      </c>
      <c r="C663" s="192">
        <v>201712</v>
      </c>
      <c r="D663" s="192">
        <v>201710</v>
      </c>
      <c r="E663" t="s">
        <v>1507</v>
      </c>
      <c r="F663" t="s">
        <v>1767</v>
      </c>
      <c r="G663" s="192" t="s">
        <v>1298</v>
      </c>
      <c r="H663" s="192">
        <v>121</v>
      </c>
      <c r="I663" s="192">
        <v>97</v>
      </c>
    </row>
    <row r="664" spans="1:9" ht="15" customHeight="1" x14ac:dyDescent="0.2">
      <c r="A664" s="411"/>
      <c r="B664" s="192">
        <v>34</v>
      </c>
      <c r="C664" s="192">
        <v>201712</v>
      </c>
      <c r="D664" s="192">
        <v>201710</v>
      </c>
      <c r="E664" t="s">
        <v>1507</v>
      </c>
      <c r="F664" t="s">
        <v>1766</v>
      </c>
      <c r="G664" s="192" t="s">
        <v>1298</v>
      </c>
      <c r="H664" s="192">
        <v>126</v>
      </c>
      <c r="I664" s="192">
        <v>12</v>
      </c>
    </row>
    <row r="665" spans="1:9" ht="15" customHeight="1" x14ac:dyDescent="0.2">
      <c r="A665" s="411"/>
      <c r="B665" s="192">
        <v>34</v>
      </c>
      <c r="C665" s="192">
        <v>201712</v>
      </c>
      <c r="D665" s="192">
        <v>201710</v>
      </c>
      <c r="E665" t="s">
        <v>1507</v>
      </c>
      <c r="F665" t="s">
        <v>1781</v>
      </c>
      <c r="G665" s="192" t="s">
        <v>1408</v>
      </c>
      <c r="H665" s="192">
        <v>120</v>
      </c>
      <c r="I665" s="192">
        <v>1</v>
      </c>
    </row>
    <row r="666" spans="1:9" ht="15" customHeight="1" x14ac:dyDescent="0.2">
      <c r="A666" s="411"/>
      <c r="B666" s="192">
        <v>34</v>
      </c>
      <c r="C666" s="192">
        <v>201712</v>
      </c>
      <c r="D666" s="192">
        <v>201710</v>
      </c>
      <c r="E666" t="s">
        <v>1507</v>
      </c>
      <c r="F666" t="s">
        <v>1781</v>
      </c>
      <c r="G666" s="192" t="s">
        <v>1408</v>
      </c>
      <c r="H666" s="192">
        <v>121</v>
      </c>
      <c r="I666" s="192">
        <v>17</v>
      </c>
    </row>
    <row r="667" spans="1:9" ht="15" customHeight="1" x14ac:dyDescent="0.2">
      <c r="A667" s="411"/>
      <c r="B667" s="192">
        <v>34</v>
      </c>
      <c r="C667" s="192">
        <v>201712</v>
      </c>
      <c r="D667" s="192">
        <v>201710</v>
      </c>
      <c r="E667" t="s">
        <v>1507</v>
      </c>
      <c r="F667" t="s">
        <v>1780</v>
      </c>
      <c r="G667" s="192" t="s">
        <v>1408</v>
      </c>
      <c r="H667" s="192">
        <v>126</v>
      </c>
      <c r="I667" s="192">
        <v>3</v>
      </c>
    </row>
    <row r="668" spans="1:9" ht="15" customHeight="1" x14ac:dyDescent="0.2">
      <c r="A668" s="411"/>
      <c r="B668" s="192">
        <v>34</v>
      </c>
      <c r="C668" s="192">
        <v>201712</v>
      </c>
      <c r="D668" s="192">
        <v>201711</v>
      </c>
      <c r="E668" t="s">
        <v>1507</v>
      </c>
      <c r="F668" s="192">
        <v>33</v>
      </c>
      <c r="G668" s="192" t="s">
        <v>1446</v>
      </c>
      <c r="H668" s="192">
        <v>120</v>
      </c>
      <c r="I668" s="192">
        <v>-1</v>
      </c>
    </row>
    <row r="669" spans="1:9" ht="15" customHeight="1" x14ac:dyDescent="0.2">
      <c r="A669" s="411"/>
      <c r="B669" s="192">
        <v>34</v>
      </c>
      <c r="C669" s="192">
        <v>201712</v>
      </c>
      <c r="D669" s="192">
        <v>201711</v>
      </c>
      <c r="E669" t="s">
        <v>1507</v>
      </c>
      <c r="F669" s="192">
        <v>33</v>
      </c>
      <c r="G669" s="192" t="s">
        <v>1446</v>
      </c>
      <c r="H669" s="192">
        <v>121</v>
      </c>
      <c r="I669" s="192">
        <v>7</v>
      </c>
    </row>
    <row r="670" spans="1:9" ht="15" customHeight="1" x14ac:dyDescent="0.2">
      <c r="A670" s="411"/>
      <c r="B670" s="192">
        <v>34</v>
      </c>
      <c r="C670" s="192">
        <v>201712</v>
      </c>
      <c r="D670" s="192">
        <v>201711</v>
      </c>
      <c r="E670" t="s">
        <v>1507</v>
      </c>
      <c r="F670" t="s">
        <v>1771</v>
      </c>
      <c r="G670" s="192" t="s">
        <v>1446</v>
      </c>
      <c r="H670" s="192">
        <v>126</v>
      </c>
      <c r="I670" s="192">
        <v>5</v>
      </c>
    </row>
    <row r="671" spans="1:9" ht="15" customHeight="1" x14ac:dyDescent="0.2">
      <c r="A671" s="411"/>
      <c r="B671" s="192">
        <v>34</v>
      </c>
      <c r="C671" s="192">
        <v>201712</v>
      </c>
      <c r="D671" s="192">
        <v>201711</v>
      </c>
      <c r="E671" t="s">
        <v>1507</v>
      </c>
      <c r="F671" s="192">
        <v>46</v>
      </c>
      <c r="G671" s="192" t="s">
        <v>1267</v>
      </c>
      <c r="H671" s="192">
        <v>120</v>
      </c>
      <c r="I671" s="192">
        <v>6</v>
      </c>
    </row>
    <row r="672" spans="1:9" ht="15" customHeight="1" x14ac:dyDescent="0.2">
      <c r="A672" s="411"/>
      <c r="B672" s="192">
        <v>34</v>
      </c>
      <c r="C672" s="192">
        <v>201712</v>
      </c>
      <c r="D672" s="192">
        <v>201711</v>
      </c>
      <c r="E672" t="s">
        <v>1507</v>
      </c>
      <c r="F672" s="192">
        <v>46</v>
      </c>
      <c r="G672" s="192" t="s">
        <v>1267</v>
      </c>
      <c r="H672" s="192">
        <v>121</v>
      </c>
      <c r="I672" s="192">
        <v>31</v>
      </c>
    </row>
    <row r="673" spans="1:9" ht="15" customHeight="1" x14ac:dyDescent="0.2">
      <c r="A673" s="411"/>
      <c r="B673" s="192">
        <v>34</v>
      </c>
      <c r="C673" s="192">
        <v>201712</v>
      </c>
      <c r="D673" s="192">
        <v>201711</v>
      </c>
      <c r="E673" t="s">
        <v>1507</v>
      </c>
      <c r="F673" t="s">
        <v>1764</v>
      </c>
      <c r="G673" s="192" t="s">
        <v>1267</v>
      </c>
      <c r="H673" s="192">
        <v>126</v>
      </c>
      <c r="I673" s="192">
        <v>-1</v>
      </c>
    </row>
    <row r="674" spans="1:9" ht="15" customHeight="1" x14ac:dyDescent="0.2">
      <c r="A674" s="411"/>
      <c r="B674" s="192">
        <v>34</v>
      </c>
      <c r="C674" s="192">
        <v>201712</v>
      </c>
      <c r="D674" s="192">
        <v>201711</v>
      </c>
      <c r="E674" t="s">
        <v>1507</v>
      </c>
      <c r="F674" t="s">
        <v>1775</v>
      </c>
      <c r="G674" s="192" t="s">
        <v>1279</v>
      </c>
      <c r="H674" s="192">
        <v>120</v>
      </c>
      <c r="I674" s="192">
        <v>11</v>
      </c>
    </row>
    <row r="675" spans="1:9" ht="15" customHeight="1" x14ac:dyDescent="0.2">
      <c r="A675" s="411"/>
      <c r="B675" s="192">
        <v>34</v>
      </c>
      <c r="C675" s="192">
        <v>201712</v>
      </c>
      <c r="D675" s="192">
        <v>201711</v>
      </c>
      <c r="E675" t="s">
        <v>1507</v>
      </c>
      <c r="F675" t="s">
        <v>1775</v>
      </c>
      <c r="G675" s="192" t="s">
        <v>1279</v>
      </c>
      <c r="H675" s="192">
        <v>121</v>
      </c>
      <c r="I675" s="192">
        <v>42</v>
      </c>
    </row>
    <row r="676" spans="1:9" ht="15" customHeight="1" x14ac:dyDescent="0.2">
      <c r="A676" s="411"/>
      <c r="B676" s="192">
        <v>34</v>
      </c>
      <c r="C676" s="192">
        <v>201712</v>
      </c>
      <c r="D676" s="192">
        <v>201711</v>
      </c>
      <c r="E676" t="s">
        <v>1507</v>
      </c>
      <c r="F676" t="s">
        <v>1774</v>
      </c>
      <c r="G676" s="192" t="s">
        <v>1279</v>
      </c>
      <c r="H676" s="192">
        <v>126</v>
      </c>
      <c r="I676" s="192">
        <v>-2</v>
      </c>
    </row>
    <row r="677" spans="1:9" ht="15" customHeight="1" x14ac:dyDescent="0.2">
      <c r="A677" s="411"/>
      <c r="B677" s="192">
        <v>34</v>
      </c>
      <c r="C677" s="192">
        <v>201712</v>
      </c>
      <c r="D677" s="192">
        <v>201711</v>
      </c>
      <c r="E677" t="s">
        <v>1507</v>
      </c>
      <c r="F677" t="s">
        <v>1785</v>
      </c>
      <c r="G677" s="192" t="s">
        <v>1277</v>
      </c>
      <c r="H677" s="192">
        <v>120</v>
      </c>
      <c r="I677" s="192">
        <v>2</v>
      </c>
    </row>
    <row r="678" spans="1:9" ht="15" customHeight="1" x14ac:dyDescent="0.2">
      <c r="A678" s="411"/>
      <c r="B678" s="192">
        <v>34</v>
      </c>
      <c r="C678" s="192">
        <v>201712</v>
      </c>
      <c r="D678" s="192">
        <v>201711</v>
      </c>
      <c r="E678" t="s">
        <v>1507</v>
      </c>
      <c r="F678" t="s">
        <v>1785</v>
      </c>
      <c r="G678" s="192" t="s">
        <v>1277</v>
      </c>
      <c r="H678" s="192">
        <v>121</v>
      </c>
      <c r="I678" s="192">
        <v>28</v>
      </c>
    </row>
    <row r="679" spans="1:9" ht="15" customHeight="1" x14ac:dyDescent="0.2">
      <c r="A679" s="411"/>
      <c r="B679" s="192">
        <v>34</v>
      </c>
      <c r="C679" s="192">
        <v>201712</v>
      </c>
      <c r="D679" s="192">
        <v>201711</v>
      </c>
      <c r="E679" t="s">
        <v>1507</v>
      </c>
      <c r="F679" t="s">
        <v>1767</v>
      </c>
      <c r="G679" s="192" t="s">
        <v>1298</v>
      </c>
      <c r="H679" s="192">
        <v>120</v>
      </c>
      <c r="I679" s="192">
        <v>19</v>
      </c>
    </row>
    <row r="680" spans="1:9" ht="15" customHeight="1" x14ac:dyDescent="0.2">
      <c r="A680" s="411"/>
      <c r="B680" s="192">
        <v>34</v>
      </c>
      <c r="C680" s="192">
        <v>201712</v>
      </c>
      <c r="D680" s="192">
        <v>201711</v>
      </c>
      <c r="E680" t="s">
        <v>1507</v>
      </c>
      <c r="F680" t="s">
        <v>1767</v>
      </c>
      <c r="G680" s="192" t="s">
        <v>1298</v>
      </c>
      <c r="H680" s="192">
        <v>121</v>
      </c>
      <c r="I680" s="192">
        <v>92</v>
      </c>
    </row>
    <row r="681" spans="1:9" ht="15" customHeight="1" x14ac:dyDescent="0.2">
      <c r="A681" s="411"/>
      <c r="B681" s="192">
        <v>34</v>
      </c>
      <c r="C681" s="192">
        <v>201712</v>
      </c>
      <c r="D681" s="192">
        <v>201711</v>
      </c>
      <c r="E681" t="s">
        <v>1507</v>
      </c>
      <c r="F681" t="s">
        <v>1766</v>
      </c>
      <c r="G681" s="192" t="s">
        <v>1298</v>
      </c>
      <c r="H681" s="192">
        <v>126</v>
      </c>
      <c r="I681" s="192">
        <v>-4</v>
      </c>
    </row>
    <row r="682" spans="1:9" ht="15" customHeight="1" x14ac:dyDescent="0.2">
      <c r="A682" s="411"/>
      <c r="B682" s="192">
        <v>34</v>
      </c>
      <c r="C682" s="192">
        <v>201712</v>
      </c>
      <c r="D682" s="192">
        <v>201711</v>
      </c>
      <c r="E682" t="s">
        <v>1507</v>
      </c>
      <c r="F682" t="s">
        <v>1781</v>
      </c>
      <c r="G682" s="192" t="s">
        <v>1408</v>
      </c>
      <c r="H682" s="192">
        <v>120</v>
      </c>
      <c r="I682" s="192">
        <v>-1</v>
      </c>
    </row>
    <row r="683" spans="1:9" ht="15" customHeight="1" x14ac:dyDescent="0.2">
      <c r="A683" s="411"/>
      <c r="B683" s="192">
        <v>34</v>
      </c>
      <c r="C683" s="192">
        <v>201712</v>
      </c>
      <c r="D683" s="192">
        <v>201711</v>
      </c>
      <c r="E683" t="s">
        <v>1507</v>
      </c>
      <c r="F683" t="s">
        <v>1781</v>
      </c>
      <c r="G683" s="192" t="s">
        <v>1408</v>
      </c>
      <c r="H683" s="192">
        <v>121</v>
      </c>
      <c r="I683" s="192">
        <v>29</v>
      </c>
    </row>
    <row r="684" spans="1:9" ht="15" customHeight="1" x14ac:dyDescent="0.2">
      <c r="A684" s="411"/>
      <c r="B684" s="192">
        <v>34</v>
      </c>
      <c r="C684" s="192">
        <v>201712</v>
      </c>
      <c r="D684" s="192">
        <v>201712</v>
      </c>
      <c r="E684" t="s">
        <v>1507</v>
      </c>
      <c r="F684" s="192">
        <v>33</v>
      </c>
      <c r="G684" s="192" t="s">
        <v>1446</v>
      </c>
      <c r="H684" s="192">
        <v>120</v>
      </c>
      <c r="I684" s="192">
        <v>25</v>
      </c>
    </row>
    <row r="685" spans="1:9" ht="15" customHeight="1" x14ac:dyDescent="0.2">
      <c r="A685" s="411"/>
      <c r="B685" s="192">
        <v>34</v>
      </c>
      <c r="C685" s="192">
        <v>201712</v>
      </c>
      <c r="D685" s="192">
        <v>201712</v>
      </c>
      <c r="E685" t="s">
        <v>1507</v>
      </c>
      <c r="F685" s="192">
        <v>33</v>
      </c>
      <c r="G685" s="192" t="s">
        <v>1446</v>
      </c>
      <c r="H685" s="192">
        <v>121</v>
      </c>
      <c r="I685" s="192">
        <v>240</v>
      </c>
    </row>
    <row r="686" spans="1:9" ht="15" customHeight="1" x14ac:dyDescent="0.2">
      <c r="A686" s="411"/>
      <c r="B686" s="192">
        <v>34</v>
      </c>
      <c r="C686" s="192">
        <v>201712</v>
      </c>
      <c r="D686" s="192">
        <v>201712</v>
      </c>
      <c r="E686" t="s">
        <v>1507</v>
      </c>
      <c r="F686" t="s">
        <v>1771</v>
      </c>
      <c r="G686" s="192" t="s">
        <v>1446</v>
      </c>
      <c r="H686" s="192">
        <v>126</v>
      </c>
      <c r="I686" s="192">
        <v>172</v>
      </c>
    </row>
    <row r="687" spans="1:9" ht="15" customHeight="1" x14ac:dyDescent="0.2">
      <c r="A687" s="411"/>
      <c r="B687" s="192">
        <v>34</v>
      </c>
      <c r="C687" s="192">
        <v>201712</v>
      </c>
      <c r="D687" s="192">
        <v>201712</v>
      </c>
      <c r="E687" t="s">
        <v>1507</v>
      </c>
      <c r="F687" s="192">
        <v>46</v>
      </c>
      <c r="G687" s="192" t="s">
        <v>1267</v>
      </c>
      <c r="H687" s="192">
        <v>120</v>
      </c>
      <c r="I687" s="192">
        <v>135</v>
      </c>
    </row>
    <row r="688" spans="1:9" ht="15" customHeight="1" x14ac:dyDescent="0.2">
      <c r="A688" s="411"/>
      <c r="B688" s="192">
        <v>34</v>
      </c>
      <c r="C688" s="192">
        <v>201712</v>
      </c>
      <c r="D688" s="192">
        <v>201712</v>
      </c>
      <c r="E688" t="s">
        <v>1507</v>
      </c>
      <c r="F688" s="192">
        <v>46</v>
      </c>
      <c r="G688" s="192" t="s">
        <v>1267</v>
      </c>
      <c r="H688" s="192">
        <v>121</v>
      </c>
      <c r="I688" s="192">
        <v>950</v>
      </c>
    </row>
    <row r="689" spans="1:9" ht="15" customHeight="1" x14ac:dyDescent="0.2">
      <c r="A689" s="411"/>
      <c r="B689" s="192">
        <v>34</v>
      </c>
      <c r="C689" s="192">
        <v>201712</v>
      </c>
      <c r="D689" s="192">
        <v>201712</v>
      </c>
      <c r="E689" t="s">
        <v>1507</v>
      </c>
      <c r="F689" t="s">
        <v>1764</v>
      </c>
      <c r="G689" s="192" t="s">
        <v>1267</v>
      </c>
      <c r="H689" s="192">
        <v>126</v>
      </c>
      <c r="I689" s="192">
        <v>249</v>
      </c>
    </row>
    <row r="690" spans="1:9" ht="15" customHeight="1" x14ac:dyDescent="0.2">
      <c r="A690" s="411"/>
      <c r="B690" s="192">
        <v>34</v>
      </c>
      <c r="C690" s="192">
        <v>201712</v>
      </c>
      <c r="D690" s="192">
        <v>201712</v>
      </c>
      <c r="E690" t="s">
        <v>1507</v>
      </c>
      <c r="F690" t="s">
        <v>1775</v>
      </c>
      <c r="G690" s="192" t="s">
        <v>1279</v>
      </c>
      <c r="H690" s="192">
        <v>120</v>
      </c>
      <c r="I690" s="192">
        <v>128</v>
      </c>
    </row>
    <row r="691" spans="1:9" ht="15" customHeight="1" x14ac:dyDescent="0.2">
      <c r="A691" s="411"/>
      <c r="B691" s="192">
        <v>34</v>
      </c>
      <c r="C691" s="192">
        <v>201712</v>
      </c>
      <c r="D691" s="192">
        <v>201712</v>
      </c>
      <c r="E691" t="s">
        <v>1507</v>
      </c>
      <c r="F691" t="s">
        <v>1775</v>
      </c>
      <c r="G691" s="192" t="s">
        <v>1279</v>
      </c>
      <c r="H691" s="192">
        <v>121</v>
      </c>
      <c r="I691" s="192">
        <v>1145</v>
      </c>
    </row>
    <row r="692" spans="1:9" ht="15" customHeight="1" x14ac:dyDescent="0.2">
      <c r="A692" s="411"/>
      <c r="B692" s="192">
        <v>34</v>
      </c>
      <c r="C692" s="192">
        <v>201712</v>
      </c>
      <c r="D692" s="192">
        <v>201712</v>
      </c>
      <c r="E692" t="s">
        <v>1507</v>
      </c>
      <c r="F692" t="s">
        <v>1774</v>
      </c>
      <c r="G692" s="192" t="s">
        <v>1279</v>
      </c>
      <c r="H692" s="192">
        <v>126</v>
      </c>
      <c r="I692" s="192">
        <v>262</v>
      </c>
    </row>
    <row r="693" spans="1:9" ht="15" customHeight="1" x14ac:dyDescent="0.2">
      <c r="A693" s="411"/>
      <c r="B693" s="192">
        <v>34</v>
      </c>
      <c r="C693" s="192">
        <v>201712</v>
      </c>
      <c r="D693" s="192">
        <v>201712</v>
      </c>
      <c r="E693" t="s">
        <v>1507</v>
      </c>
      <c r="F693" t="s">
        <v>1785</v>
      </c>
      <c r="G693" s="192" t="s">
        <v>1277</v>
      </c>
      <c r="H693" s="192">
        <v>120</v>
      </c>
      <c r="I693" s="192">
        <v>60</v>
      </c>
    </row>
    <row r="694" spans="1:9" ht="15" customHeight="1" x14ac:dyDescent="0.2">
      <c r="A694" s="411"/>
      <c r="B694" s="192">
        <v>34</v>
      </c>
      <c r="C694" s="192">
        <v>201712</v>
      </c>
      <c r="D694" s="192">
        <v>201712</v>
      </c>
      <c r="E694" t="s">
        <v>1507</v>
      </c>
      <c r="F694" t="s">
        <v>1785</v>
      </c>
      <c r="G694" s="192" t="s">
        <v>1277</v>
      </c>
      <c r="H694" s="192">
        <v>121</v>
      </c>
      <c r="I694" s="192">
        <v>563</v>
      </c>
    </row>
    <row r="695" spans="1:9" ht="15" customHeight="1" x14ac:dyDescent="0.2">
      <c r="A695" s="411"/>
      <c r="B695" s="192">
        <v>34</v>
      </c>
      <c r="C695" s="192">
        <v>201712</v>
      </c>
      <c r="D695" s="192">
        <v>201712</v>
      </c>
      <c r="E695" t="s">
        <v>1507</v>
      </c>
      <c r="F695" t="s">
        <v>1767</v>
      </c>
      <c r="G695" s="192" t="s">
        <v>1298</v>
      </c>
      <c r="H695" s="192">
        <v>120</v>
      </c>
      <c r="I695" s="192">
        <v>417</v>
      </c>
    </row>
    <row r="696" spans="1:9" ht="15" customHeight="1" x14ac:dyDescent="0.2">
      <c r="A696" s="411"/>
      <c r="B696" s="192">
        <v>34</v>
      </c>
      <c r="C696" s="192">
        <v>201712</v>
      </c>
      <c r="D696" s="192">
        <v>201712</v>
      </c>
      <c r="E696" t="s">
        <v>1507</v>
      </c>
      <c r="F696" t="s">
        <v>1767</v>
      </c>
      <c r="G696" s="192" t="s">
        <v>1298</v>
      </c>
      <c r="H696" s="192">
        <v>121</v>
      </c>
      <c r="I696" s="192">
        <v>2777</v>
      </c>
    </row>
    <row r="697" spans="1:9" ht="15" customHeight="1" x14ac:dyDescent="0.2">
      <c r="A697" s="411"/>
      <c r="B697" s="192">
        <v>34</v>
      </c>
      <c r="C697" s="192">
        <v>201712</v>
      </c>
      <c r="D697" s="192">
        <v>201712</v>
      </c>
      <c r="E697" t="s">
        <v>1507</v>
      </c>
      <c r="F697" t="s">
        <v>1766</v>
      </c>
      <c r="G697" s="192" t="s">
        <v>1298</v>
      </c>
      <c r="H697" s="192">
        <v>126</v>
      </c>
      <c r="I697" s="192">
        <v>591</v>
      </c>
    </row>
    <row r="698" spans="1:9" ht="15" customHeight="1" x14ac:dyDescent="0.2">
      <c r="A698" s="411"/>
      <c r="B698" s="192">
        <v>34</v>
      </c>
      <c r="C698" s="192">
        <v>201712</v>
      </c>
      <c r="D698" s="192">
        <v>201712</v>
      </c>
      <c r="E698" t="s">
        <v>1507</v>
      </c>
      <c r="F698" t="s">
        <v>1781</v>
      </c>
      <c r="G698" s="192" t="s">
        <v>1408</v>
      </c>
      <c r="H698" s="192">
        <v>120</v>
      </c>
      <c r="I698" s="192">
        <v>58</v>
      </c>
    </row>
    <row r="699" spans="1:9" ht="15" customHeight="1" x14ac:dyDescent="0.2">
      <c r="A699" s="411"/>
      <c r="B699" s="192">
        <v>34</v>
      </c>
      <c r="C699" s="192">
        <v>201712</v>
      </c>
      <c r="D699" s="192">
        <v>201712</v>
      </c>
      <c r="E699" t="s">
        <v>1507</v>
      </c>
      <c r="F699" t="s">
        <v>1781</v>
      </c>
      <c r="G699" s="192" t="s">
        <v>1408</v>
      </c>
      <c r="H699" s="192">
        <v>121</v>
      </c>
      <c r="I699" s="192">
        <v>688</v>
      </c>
    </row>
    <row r="700" spans="1:9" ht="15" customHeight="1" x14ac:dyDescent="0.2">
      <c r="A700" s="411"/>
      <c r="B700" s="192">
        <v>34</v>
      </c>
      <c r="C700" s="192">
        <v>201712</v>
      </c>
      <c r="D700" s="192">
        <v>201712</v>
      </c>
      <c r="E700" t="s">
        <v>1507</v>
      </c>
      <c r="F700" t="s">
        <v>1780</v>
      </c>
      <c r="G700" s="192" t="s">
        <v>1408</v>
      </c>
      <c r="H700" s="192">
        <v>126</v>
      </c>
      <c r="I700" s="192">
        <v>118</v>
      </c>
    </row>
    <row r="701" spans="1:9" ht="15" customHeight="1" x14ac:dyDescent="0.2">
      <c r="A701" s="411"/>
      <c r="B701" s="192">
        <v>36</v>
      </c>
      <c r="C701" s="192">
        <v>201712</v>
      </c>
      <c r="D701" s="192">
        <v>201709</v>
      </c>
      <c r="E701" t="s">
        <v>1508</v>
      </c>
      <c r="F701" t="s">
        <v>1797</v>
      </c>
      <c r="G701" s="192" t="s">
        <v>1293</v>
      </c>
      <c r="H701" s="192">
        <v>120</v>
      </c>
      <c r="I701" s="192">
        <v>5</v>
      </c>
    </row>
    <row r="702" spans="1:9" ht="15" customHeight="1" x14ac:dyDescent="0.2">
      <c r="A702" s="411"/>
      <c r="B702" s="192">
        <v>36</v>
      </c>
      <c r="C702" s="192">
        <v>201712</v>
      </c>
      <c r="D702" s="192">
        <v>201709</v>
      </c>
      <c r="E702" t="s">
        <v>1508</v>
      </c>
      <c r="F702" t="s">
        <v>1797</v>
      </c>
      <c r="G702" s="192" t="s">
        <v>1293</v>
      </c>
      <c r="H702" s="192">
        <v>121</v>
      </c>
      <c r="I702" s="192">
        <v>12</v>
      </c>
    </row>
    <row r="703" spans="1:9" ht="15" customHeight="1" x14ac:dyDescent="0.2">
      <c r="A703" s="411"/>
      <c r="B703" s="192">
        <v>36</v>
      </c>
      <c r="C703" s="192">
        <v>201712</v>
      </c>
      <c r="D703" s="192">
        <v>201709</v>
      </c>
      <c r="E703" t="s">
        <v>1508</v>
      </c>
      <c r="F703" t="s">
        <v>1779</v>
      </c>
      <c r="G703" s="192" t="s">
        <v>1408</v>
      </c>
      <c r="H703" s="192">
        <v>120</v>
      </c>
      <c r="I703" s="192">
        <v>1</v>
      </c>
    </row>
    <row r="704" spans="1:9" ht="15" customHeight="1" x14ac:dyDescent="0.2">
      <c r="A704" s="411"/>
      <c r="B704" s="192">
        <v>36</v>
      </c>
      <c r="C704" s="192">
        <v>201712</v>
      </c>
      <c r="D704" s="192">
        <v>201709</v>
      </c>
      <c r="E704" t="s">
        <v>1508</v>
      </c>
      <c r="F704" t="s">
        <v>1779</v>
      </c>
      <c r="G704" s="192" t="s">
        <v>1408</v>
      </c>
      <c r="H704" s="192">
        <v>121</v>
      </c>
      <c r="I704" s="192">
        <v>18</v>
      </c>
    </row>
    <row r="705" spans="1:9" ht="15" customHeight="1" x14ac:dyDescent="0.2">
      <c r="A705" s="411"/>
      <c r="B705" s="192">
        <v>36</v>
      </c>
      <c r="C705" s="192">
        <v>201712</v>
      </c>
      <c r="D705" s="192">
        <v>201709</v>
      </c>
      <c r="E705" t="s">
        <v>1508</v>
      </c>
      <c r="F705" t="s">
        <v>1778</v>
      </c>
      <c r="G705" s="192" t="s">
        <v>1408</v>
      </c>
      <c r="H705" s="192">
        <v>126</v>
      </c>
      <c r="I705" s="192">
        <v>2</v>
      </c>
    </row>
    <row r="706" spans="1:9" ht="15" customHeight="1" x14ac:dyDescent="0.2">
      <c r="A706" s="411"/>
      <c r="B706" s="192">
        <v>36</v>
      </c>
      <c r="C706" s="192">
        <v>201712</v>
      </c>
      <c r="D706" s="192">
        <v>201709</v>
      </c>
      <c r="E706" t="s">
        <v>1508</v>
      </c>
      <c r="F706" t="s">
        <v>1791</v>
      </c>
      <c r="G706" s="192" t="s">
        <v>1296</v>
      </c>
      <c r="H706" s="192">
        <v>120</v>
      </c>
      <c r="I706" s="192">
        <v>9</v>
      </c>
    </row>
    <row r="707" spans="1:9" ht="15" customHeight="1" x14ac:dyDescent="0.2">
      <c r="A707" s="411"/>
      <c r="B707" s="192">
        <v>36</v>
      </c>
      <c r="C707" s="192">
        <v>201712</v>
      </c>
      <c r="D707" s="192">
        <v>201709</v>
      </c>
      <c r="E707" t="s">
        <v>1508</v>
      </c>
      <c r="F707" t="s">
        <v>1791</v>
      </c>
      <c r="G707" s="192" t="s">
        <v>1296</v>
      </c>
      <c r="H707" s="192">
        <v>121</v>
      </c>
      <c r="I707" s="192">
        <v>24</v>
      </c>
    </row>
    <row r="708" spans="1:9" ht="15" customHeight="1" x14ac:dyDescent="0.2">
      <c r="A708" s="411"/>
      <c r="B708" s="192">
        <v>36</v>
      </c>
      <c r="C708" s="192">
        <v>201712</v>
      </c>
      <c r="D708" s="192">
        <v>201710</v>
      </c>
      <c r="E708" t="s">
        <v>1508</v>
      </c>
      <c r="F708" t="s">
        <v>1797</v>
      </c>
      <c r="G708" s="192" t="s">
        <v>1293</v>
      </c>
      <c r="H708" s="192">
        <v>120</v>
      </c>
      <c r="I708" s="192">
        <v>4</v>
      </c>
    </row>
    <row r="709" spans="1:9" ht="15" customHeight="1" x14ac:dyDescent="0.2">
      <c r="A709" s="411"/>
      <c r="B709" s="192">
        <v>36</v>
      </c>
      <c r="C709" s="192">
        <v>201712</v>
      </c>
      <c r="D709" s="192">
        <v>201710</v>
      </c>
      <c r="E709" t="s">
        <v>1508</v>
      </c>
      <c r="F709" t="s">
        <v>1797</v>
      </c>
      <c r="G709" s="192" t="s">
        <v>1293</v>
      </c>
      <c r="H709" s="192">
        <v>121</v>
      </c>
      <c r="I709" s="192">
        <v>32</v>
      </c>
    </row>
    <row r="710" spans="1:9" ht="15" customHeight="1" x14ac:dyDescent="0.2">
      <c r="A710" s="411"/>
      <c r="B710" s="192">
        <v>36</v>
      </c>
      <c r="C710" s="192">
        <v>201712</v>
      </c>
      <c r="D710" s="192">
        <v>201710</v>
      </c>
      <c r="E710" t="s">
        <v>1508</v>
      </c>
      <c r="F710" t="s">
        <v>1779</v>
      </c>
      <c r="G710" s="192" t="s">
        <v>1408</v>
      </c>
      <c r="H710" s="192">
        <v>121</v>
      </c>
      <c r="I710" s="192">
        <v>36</v>
      </c>
    </row>
    <row r="711" spans="1:9" ht="15" customHeight="1" x14ac:dyDescent="0.2">
      <c r="A711" s="411"/>
      <c r="B711" s="192">
        <v>36</v>
      </c>
      <c r="C711" s="192">
        <v>201712</v>
      </c>
      <c r="D711" s="192">
        <v>201710</v>
      </c>
      <c r="E711" t="s">
        <v>1508</v>
      </c>
      <c r="F711" t="s">
        <v>1778</v>
      </c>
      <c r="G711" s="192" t="s">
        <v>1408</v>
      </c>
      <c r="H711" s="192">
        <v>126</v>
      </c>
      <c r="I711" s="192">
        <v>2</v>
      </c>
    </row>
    <row r="712" spans="1:9" ht="15" customHeight="1" x14ac:dyDescent="0.2">
      <c r="A712" s="411"/>
      <c r="B712" s="192">
        <v>36</v>
      </c>
      <c r="C712" s="192">
        <v>201712</v>
      </c>
      <c r="D712" s="192">
        <v>201710</v>
      </c>
      <c r="E712" t="s">
        <v>1508</v>
      </c>
      <c r="F712" t="s">
        <v>1791</v>
      </c>
      <c r="G712" s="192" t="s">
        <v>1296</v>
      </c>
      <c r="H712" s="192">
        <v>120</v>
      </c>
      <c r="I712" s="192">
        <v>14</v>
      </c>
    </row>
    <row r="713" spans="1:9" ht="15" customHeight="1" x14ac:dyDescent="0.2">
      <c r="A713" s="411"/>
      <c r="B713" s="192">
        <v>36</v>
      </c>
      <c r="C713" s="192">
        <v>201712</v>
      </c>
      <c r="D713" s="192">
        <v>201710</v>
      </c>
      <c r="E713" t="s">
        <v>1508</v>
      </c>
      <c r="F713" t="s">
        <v>1791</v>
      </c>
      <c r="G713" s="192" t="s">
        <v>1296</v>
      </c>
      <c r="H713" s="192">
        <v>121</v>
      </c>
      <c r="I713" s="192">
        <v>62</v>
      </c>
    </row>
    <row r="714" spans="1:9" ht="15" customHeight="1" x14ac:dyDescent="0.2">
      <c r="A714" s="411"/>
      <c r="B714" s="192">
        <v>36</v>
      </c>
      <c r="C714" s="192">
        <v>201712</v>
      </c>
      <c r="D714" s="192">
        <v>201711</v>
      </c>
      <c r="E714" t="s">
        <v>1508</v>
      </c>
      <c r="F714" t="s">
        <v>1797</v>
      </c>
      <c r="G714" s="192" t="s">
        <v>1293</v>
      </c>
      <c r="H714" s="192">
        <v>120</v>
      </c>
      <c r="I714" s="192">
        <v>3</v>
      </c>
    </row>
    <row r="715" spans="1:9" ht="15" customHeight="1" x14ac:dyDescent="0.2">
      <c r="A715" s="411"/>
      <c r="B715" s="192">
        <v>36</v>
      </c>
      <c r="C715" s="192">
        <v>201712</v>
      </c>
      <c r="D715" s="192">
        <v>201711</v>
      </c>
      <c r="E715" t="s">
        <v>1508</v>
      </c>
      <c r="F715" t="s">
        <v>1797</v>
      </c>
      <c r="G715" s="192" t="s">
        <v>1293</v>
      </c>
      <c r="H715" s="192">
        <v>121</v>
      </c>
      <c r="I715" s="192">
        <v>22</v>
      </c>
    </row>
    <row r="716" spans="1:9" ht="15" customHeight="1" x14ac:dyDescent="0.2">
      <c r="A716" s="411"/>
      <c r="B716" s="192">
        <v>36</v>
      </c>
      <c r="C716" s="192">
        <v>201712</v>
      </c>
      <c r="D716" s="192">
        <v>201711</v>
      </c>
      <c r="E716" t="s">
        <v>1508</v>
      </c>
      <c r="F716" t="s">
        <v>1779</v>
      </c>
      <c r="G716" s="192" t="s">
        <v>1408</v>
      </c>
      <c r="H716" s="192">
        <v>121</v>
      </c>
      <c r="I716" s="192">
        <v>41</v>
      </c>
    </row>
    <row r="717" spans="1:9" ht="15" customHeight="1" x14ac:dyDescent="0.2">
      <c r="A717" s="411"/>
      <c r="B717" s="192">
        <v>36</v>
      </c>
      <c r="C717" s="192">
        <v>201712</v>
      </c>
      <c r="D717" s="192">
        <v>201711</v>
      </c>
      <c r="E717" t="s">
        <v>1508</v>
      </c>
      <c r="F717" t="s">
        <v>1778</v>
      </c>
      <c r="G717" s="192" t="s">
        <v>1408</v>
      </c>
      <c r="H717" s="192">
        <v>126</v>
      </c>
      <c r="I717" s="192">
        <v>-4</v>
      </c>
    </row>
    <row r="718" spans="1:9" ht="15" customHeight="1" x14ac:dyDescent="0.2">
      <c r="A718" s="411"/>
      <c r="B718" s="192">
        <v>36</v>
      </c>
      <c r="C718" s="192">
        <v>201712</v>
      </c>
      <c r="D718" s="192">
        <v>201711</v>
      </c>
      <c r="E718" t="s">
        <v>1508</v>
      </c>
      <c r="F718" t="s">
        <v>1791</v>
      </c>
      <c r="G718" s="192" t="s">
        <v>1296</v>
      </c>
      <c r="H718" s="192">
        <v>120</v>
      </c>
      <c r="I718" s="192">
        <v>13</v>
      </c>
    </row>
    <row r="719" spans="1:9" ht="15" customHeight="1" x14ac:dyDescent="0.2">
      <c r="A719" s="411"/>
      <c r="B719" s="192">
        <v>36</v>
      </c>
      <c r="C719" s="192">
        <v>201712</v>
      </c>
      <c r="D719" s="192">
        <v>201711</v>
      </c>
      <c r="E719" t="s">
        <v>1508</v>
      </c>
      <c r="F719" t="s">
        <v>1791</v>
      </c>
      <c r="G719" s="192" t="s">
        <v>1296</v>
      </c>
      <c r="H719" s="192">
        <v>121</v>
      </c>
      <c r="I719" s="192">
        <v>45</v>
      </c>
    </row>
    <row r="720" spans="1:9" ht="15" customHeight="1" x14ac:dyDescent="0.2">
      <c r="A720" s="411"/>
      <c r="B720" s="192">
        <v>36</v>
      </c>
      <c r="C720" s="192">
        <v>201712</v>
      </c>
      <c r="D720" s="192">
        <v>201712</v>
      </c>
      <c r="E720" t="s">
        <v>1508</v>
      </c>
      <c r="F720" t="s">
        <v>1797</v>
      </c>
      <c r="G720" s="192" t="s">
        <v>1293</v>
      </c>
      <c r="H720" s="192">
        <v>120</v>
      </c>
      <c r="I720" s="192">
        <v>171</v>
      </c>
    </row>
    <row r="721" spans="1:9" ht="15" customHeight="1" x14ac:dyDescent="0.2">
      <c r="A721" s="411"/>
      <c r="B721" s="192">
        <v>36</v>
      </c>
      <c r="C721" s="192">
        <v>201712</v>
      </c>
      <c r="D721" s="192">
        <v>201712</v>
      </c>
      <c r="E721" t="s">
        <v>1508</v>
      </c>
      <c r="F721" t="s">
        <v>1797</v>
      </c>
      <c r="G721" s="192" t="s">
        <v>1293</v>
      </c>
      <c r="H721" s="192">
        <v>121</v>
      </c>
      <c r="I721" s="192">
        <v>1539</v>
      </c>
    </row>
    <row r="722" spans="1:9" ht="15" customHeight="1" x14ac:dyDescent="0.2">
      <c r="A722" s="411"/>
      <c r="B722" s="192">
        <v>36</v>
      </c>
      <c r="C722" s="192">
        <v>201712</v>
      </c>
      <c r="D722" s="192">
        <v>201712</v>
      </c>
      <c r="E722" t="s">
        <v>1508</v>
      </c>
      <c r="F722" t="s">
        <v>1779</v>
      </c>
      <c r="G722" s="192" t="s">
        <v>1408</v>
      </c>
      <c r="H722" s="192">
        <v>120</v>
      </c>
      <c r="I722" s="192">
        <v>42</v>
      </c>
    </row>
    <row r="723" spans="1:9" ht="15" customHeight="1" x14ac:dyDescent="0.2">
      <c r="A723" s="411"/>
      <c r="B723" s="192">
        <v>36</v>
      </c>
      <c r="C723" s="192">
        <v>201712</v>
      </c>
      <c r="D723" s="192">
        <v>201712</v>
      </c>
      <c r="E723" t="s">
        <v>1508</v>
      </c>
      <c r="F723" t="s">
        <v>1779</v>
      </c>
      <c r="G723" s="192" t="s">
        <v>1408</v>
      </c>
      <c r="H723" s="192">
        <v>121</v>
      </c>
      <c r="I723" s="192">
        <v>520</v>
      </c>
    </row>
    <row r="724" spans="1:9" ht="15" customHeight="1" x14ac:dyDescent="0.2">
      <c r="A724" s="411"/>
      <c r="B724" s="192">
        <v>36</v>
      </c>
      <c r="C724" s="192">
        <v>201712</v>
      </c>
      <c r="D724" s="192">
        <v>201712</v>
      </c>
      <c r="E724" t="s">
        <v>1508</v>
      </c>
      <c r="F724" t="s">
        <v>1778</v>
      </c>
      <c r="G724" s="192" t="s">
        <v>1408</v>
      </c>
      <c r="H724" s="192">
        <v>126</v>
      </c>
      <c r="I724" s="192">
        <v>129</v>
      </c>
    </row>
    <row r="725" spans="1:9" ht="15" customHeight="1" x14ac:dyDescent="0.2">
      <c r="A725" s="411"/>
      <c r="B725" s="192">
        <v>36</v>
      </c>
      <c r="C725" s="192">
        <v>201712</v>
      </c>
      <c r="D725" s="192">
        <v>201712</v>
      </c>
      <c r="E725" t="s">
        <v>1508</v>
      </c>
      <c r="F725" t="s">
        <v>1791</v>
      </c>
      <c r="G725" s="192" t="s">
        <v>1296</v>
      </c>
      <c r="H725" s="192">
        <v>120</v>
      </c>
      <c r="I725" s="192">
        <v>260</v>
      </c>
    </row>
    <row r="726" spans="1:9" ht="15" customHeight="1" x14ac:dyDescent="0.2">
      <c r="A726" s="411"/>
      <c r="B726" s="192">
        <v>36</v>
      </c>
      <c r="C726" s="192">
        <v>201712</v>
      </c>
      <c r="D726" s="192">
        <v>201712</v>
      </c>
      <c r="E726" t="s">
        <v>1508</v>
      </c>
      <c r="F726" t="s">
        <v>1791</v>
      </c>
      <c r="G726" s="192" t="s">
        <v>1296</v>
      </c>
      <c r="H726" s="192">
        <v>121</v>
      </c>
      <c r="I726" s="192">
        <v>2169</v>
      </c>
    </row>
    <row r="727" spans="1:9" ht="15" customHeight="1" x14ac:dyDescent="0.2">
      <c r="A727" s="411"/>
      <c r="B727" s="192">
        <v>4</v>
      </c>
      <c r="C727" s="192">
        <v>201801</v>
      </c>
      <c r="D727" s="192">
        <v>201709</v>
      </c>
      <c r="E727" s="192" t="s">
        <v>1504</v>
      </c>
      <c r="F727" s="192">
        <v>47</v>
      </c>
      <c r="G727" t="s">
        <v>1267</v>
      </c>
      <c r="H727" s="192">
        <v>121</v>
      </c>
      <c r="I727" s="192">
        <v>9</v>
      </c>
    </row>
    <row r="728" spans="1:9" ht="15" customHeight="1" x14ac:dyDescent="0.2">
      <c r="A728" s="411"/>
      <c r="B728" s="192">
        <v>4</v>
      </c>
      <c r="C728" s="192">
        <v>201801</v>
      </c>
      <c r="D728" s="192">
        <v>201709</v>
      </c>
      <c r="E728" s="192" t="s">
        <v>1504</v>
      </c>
      <c r="F728" t="s">
        <v>1788</v>
      </c>
      <c r="G728" t="s">
        <v>1272</v>
      </c>
      <c r="H728" s="192">
        <v>120</v>
      </c>
      <c r="I728" s="192">
        <v>-1</v>
      </c>
    </row>
    <row r="729" spans="1:9" ht="15" customHeight="1" x14ac:dyDescent="0.2">
      <c r="A729" s="411"/>
      <c r="B729" s="192">
        <v>4</v>
      </c>
      <c r="C729" s="192">
        <v>201801</v>
      </c>
      <c r="D729" s="192">
        <v>201709</v>
      </c>
      <c r="E729" s="192" t="s">
        <v>1504</v>
      </c>
      <c r="F729" t="s">
        <v>1788</v>
      </c>
      <c r="G729" t="s">
        <v>1272</v>
      </c>
      <c r="H729" s="192">
        <v>121</v>
      </c>
      <c r="I729" s="192">
        <v>2</v>
      </c>
    </row>
    <row r="730" spans="1:9" ht="15" customHeight="1" x14ac:dyDescent="0.2">
      <c r="A730" s="411"/>
      <c r="B730" s="192">
        <v>4</v>
      </c>
      <c r="C730" s="192">
        <v>201801</v>
      </c>
      <c r="D730" s="192">
        <v>201709</v>
      </c>
      <c r="E730" s="192" t="s">
        <v>1504</v>
      </c>
      <c r="F730" s="192">
        <v>86</v>
      </c>
      <c r="G730" t="s">
        <v>1286</v>
      </c>
      <c r="H730" s="192">
        <v>120</v>
      </c>
      <c r="I730" s="192">
        <v>4</v>
      </c>
    </row>
    <row r="731" spans="1:9" ht="15" customHeight="1" x14ac:dyDescent="0.2">
      <c r="A731" s="411"/>
      <c r="B731" s="192">
        <v>4</v>
      </c>
      <c r="C731" s="192">
        <v>201801</v>
      </c>
      <c r="D731" s="192">
        <v>201709</v>
      </c>
      <c r="E731" s="192" t="s">
        <v>1504</v>
      </c>
      <c r="F731" s="192">
        <v>86</v>
      </c>
      <c r="G731" t="s">
        <v>1286</v>
      </c>
      <c r="H731" s="192">
        <v>121</v>
      </c>
      <c r="I731" s="192">
        <v>1</v>
      </c>
    </row>
    <row r="732" spans="1:9" ht="15" customHeight="1" x14ac:dyDescent="0.2">
      <c r="A732" s="411"/>
      <c r="B732" s="192">
        <v>4</v>
      </c>
      <c r="C732" s="192">
        <v>201801</v>
      </c>
      <c r="D732" s="192">
        <v>201709</v>
      </c>
      <c r="E732" s="192" t="s">
        <v>1504</v>
      </c>
      <c r="F732" t="s">
        <v>1769</v>
      </c>
      <c r="G732" t="s">
        <v>1298</v>
      </c>
      <c r="H732" s="192">
        <v>120</v>
      </c>
      <c r="I732" s="192">
        <v>10</v>
      </c>
    </row>
    <row r="733" spans="1:9" ht="15" customHeight="1" x14ac:dyDescent="0.2">
      <c r="A733" s="411"/>
      <c r="B733" s="192">
        <v>4</v>
      </c>
      <c r="C733" s="192">
        <v>201801</v>
      </c>
      <c r="D733" s="192">
        <v>201709</v>
      </c>
      <c r="E733" s="192" t="s">
        <v>1504</v>
      </c>
      <c r="F733" t="s">
        <v>1769</v>
      </c>
      <c r="G733" t="s">
        <v>1298</v>
      </c>
      <c r="H733" s="192">
        <v>121</v>
      </c>
      <c r="I733" s="192">
        <v>12</v>
      </c>
    </row>
    <row r="734" spans="1:9" ht="15" customHeight="1" x14ac:dyDescent="0.2">
      <c r="A734" s="411"/>
      <c r="B734" s="192">
        <v>4</v>
      </c>
      <c r="C734" s="192">
        <v>201801</v>
      </c>
      <c r="D734" s="192">
        <v>201709</v>
      </c>
      <c r="E734" s="192" t="s">
        <v>1504</v>
      </c>
      <c r="F734" t="s">
        <v>1768</v>
      </c>
      <c r="G734" t="s">
        <v>1298</v>
      </c>
      <c r="H734" s="192">
        <v>126</v>
      </c>
      <c r="I734" s="192">
        <v>2</v>
      </c>
    </row>
    <row r="735" spans="1:9" ht="15" customHeight="1" x14ac:dyDescent="0.2">
      <c r="A735" s="411"/>
      <c r="B735" s="192">
        <v>4</v>
      </c>
      <c r="C735" s="192">
        <v>201801</v>
      </c>
      <c r="D735" s="192">
        <v>201709</v>
      </c>
      <c r="E735" s="192" t="s">
        <v>1504</v>
      </c>
      <c r="F735" t="s">
        <v>1789</v>
      </c>
      <c r="G735" t="s">
        <v>1274</v>
      </c>
      <c r="H735" s="192">
        <v>120</v>
      </c>
      <c r="I735" s="192">
        <v>1</v>
      </c>
    </row>
    <row r="736" spans="1:9" ht="15" customHeight="1" x14ac:dyDescent="0.2">
      <c r="A736" s="411"/>
      <c r="B736" s="192">
        <v>4</v>
      </c>
      <c r="C736" s="192">
        <v>201801</v>
      </c>
      <c r="D736" s="192">
        <v>201709</v>
      </c>
      <c r="E736" s="192" t="s">
        <v>1504</v>
      </c>
      <c r="F736" t="s">
        <v>1789</v>
      </c>
      <c r="G736" t="s">
        <v>1274</v>
      </c>
      <c r="H736" s="192">
        <v>121</v>
      </c>
      <c r="I736" s="192">
        <v>13</v>
      </c>
    </row>
    <row r="737" spans="1:9" ht="15" customHeight="1" x14ac:dyDescent="0.2">
      <c r="A737" s="411"/>
      <c r="B737" s="192">
        <v>4</v>
      </c>
      <c r="C737" s="192">
        <v>201801</v>
      </c>
      <c r="D737" s="192">
        <v>201709</v>
      </c>
      <c r="E737" s="192" t="s">
        <v>1504</v>
      </c>
      <c r="F737" t="s">
        <v>1783</v>
      </c>
      <c r="G737" t="s">
        <v>1408</v>
      </c>
      <c r="H737" s="192">
        <v>120</v>
      </c>
      <c r="I737" s="192">
        <v>1</v>
      </c>
    </row>
    <row r="738" spans="1:9" ht="15" customHeight="1" x14ac:dyDescent="0.2">
      <c r="A738" s="411"/>
      <c r="B738" s="192">
        <v>4</v>
      </c>
      <c r="C738" s="192">
        <v>201801</v>
      </c>
      <c r="D738" s="192">
        <v>201709</v>
      </c>
      <c r="E738" s="192" t="s">
        <v>1504</v>
      </c>
      <c r="F738" t="s">
        <v>1783</v>
      </c>
      <c r="G738" t="s">
        <v>1408</v>
      </c>
      <c r="H738" s="192">
        <v>121</v>
      </c>
      <c r="I738" s="192">
        <v>4</v>
      </c>
    </row>
    <row r="739" spans="1:9" ht="15" customHeight="1" x14ac:dyDescent="0.2">
      <c r="A739" s="411"/>
      <c r="B739" s="192">
        <v>4</v>
      </c>
      <c r="C739" s="192">
        <v>201801</v>
      </c>
      <c r="D739" s="192">
        <v>201709</v>
      </c>
      <c r="E739" s="192" t="s">
        <v>1504</v>
      </c>
      <c r="F739" t="s">
        <v>1782</v>
      </c>
      <c r="G739" t="s">
        <v>1408</v>
      </c>
      <c r="H739" s="192">
        <v>126</v>
      </c>
      <c r="I739" s="192">
        <v>2</v>
      </c>
    </row>
    <row r="740" spans="1:9" ht="15" customHeight="1" x14ac:dyDescent="0.2">
      <c r="A740" s="411"/>
      <c r="B740" s="192">
        <v>4</v>
      </c>
      <c r="C740" s="192">
        <v>201801</v>
      </c>
      <c r="D740" s="192">
        <v>201709</v>
      </c>
      <c r="E740" s="192" t="s">
        <v>1504</v>
      </c>
      <c r="F740" t="s">
        <v>1794</v>
      </c>
      <c r="G740" t="s">
        <v>1258</v>
      </c>
      <c r="H740" s="192">
        <v>120</v>
      </c>
      <c r="I740" s="192">
        <v>2</v>
      </c>
    </row>
    <row r="741" spans="1:9" ht="15" customHeight="1" x14ac:dyDescent="0.2">
      <c r="A741" s="411"/>
      <c r="B741" s="192">
        <v>4</v>
      </c>
      <c r="C741" s="192">
        <v>201801</v>
      </c>
      <c r="D741" s="192">
        <v>201709</v>
      </c>
      <c r="E741" s="192" t="s">
        <v>1504</v>
      </c>
      <c r="F741" t="s">
        <v>1794</v>
      </c>
      <c r="G741" t="s">
        <v>1258</v>
      </c>
      <c r="H741" s="192">
        <v>121</v>
      </c>
      <c r="I741" s="192">
        <v>3</v>
      </c>
    </row>
    <row r="742" spans="1:9" ht="15" customHeight="1" x14ac:dyDescent="0.2">
      <c r="A742" s="411"/>
      <c r="B742" s="192">
        <v>4</v>
      </c>
      <c r="C742" s="192">
        <v>201801</v>
      </c>
      <c r="D742" s="192">
        <v>201710</v>
      </c>
      <c r="E742" s="192" t="s">
        <v>1504</v>
      </c>
      <c r="F742" s="192">
        <v>47</v>
      </c>
      <c r="G742" t="s">
        <v>1267</v>
      </c>
      <c r="H742" s="192">
        <v>120</v>
      </c>
      <c r="I742" s="192">
        <v>7</v>
      </c>
    </row>
    <row r="743" spans="1:9" ht="15" customHeight="1" x14ac:dyDescent="0.2">
      <c r="A743" s="411"/>
      <c r="B743" s="192">
        <v>4</v>
      </c>
      <c r="C743" s="192">
        <v>201801</v>
      </c>
      <c r="D743" s="192">
        <v>201710</v>
      </c>
      <c r="E743" s="192" t="s">
        <v>1504</v>
      </c>
      <c r="F743" s="192">
        <v>47</v>
      </c>
      <c r="G743" t="s">
        <v>1267</v>
      </c>
      <c r="H743" s="192">
        <v>121</v>
      </c>
      <c r="I743" s="192">
        <v>10</v>
      </c>
    </row>
    <row r="744" spans="1:9" ht="15" customHeight="1" x14ac:dyDescent="0.2">
      <c r="A744" s="411"/>
      <c r="B744" s="192">
        <v>4</v>
      </c>
      <c r="C744" s="192">
        <v>201801</v>
      </c>
      <c r="D744" s="192">
        <v>201710</v>
      </c>
      <c r="E744" s="192" t="s">
        <v>1504</v>
      </c>
      <c r="F744" t="s">
        <v>1765</v>
      </c>
      <c r="G744" t="s">
        <v>1267</v>
      </c>
      <c r="H744" s="192">
        <v>126</v>
      </c>
      <c r="I744" s="192">
        <v>2</v>
      </c>
    </row>
    <row r="745" spans="1:9" ht="15" customHeight="1" x14ac:dyDescent="0.2">
      <c r="A745" s="411"/>
      <c r="B745" s="192">
        <v>4</v>
      </c>
      <c r="C745" s="192">
        <v>201801</v>
      </c>
      <c r="D745" s="192">
        <v>201710</v>
      </c>
      <c r="E745" s="192" t="s">
        <v>1504</v>
      </c>
      <c r="F745" t="s">
        <v>1788</v>
      </c>
      <c r="G745" t="s">
        <v>1272</v>
      </c>
      <c r="H745" s="192">
        <v>120</v>
      </c>
      <c r="I745" s="192">
        <v>-1</v>
      </c>
    </row>
    <row r="746" spans="1:9" ht="15" customHeight="1" x14ac:dyDescent="0.2">
      <c r="A746" s="411"/>
      <c r="B746" s="192">
        <v>4</v>
      </c>
      <c r="C746" s="192">
        <v>201801</v>
      </c>
      <c r="D746" s="192">
        <v>201710</v>
      </c>
      <c r="E746" s="192" t="s">
        <v>1504</v>
      </c>
      <c r="F746" t="s">
        <v>1788</v>
      </c>
      <c r="G746" t="s">
        <v>1272</v>
      </c>
      <c r="H746" s="192">
        <v>121</v>
      </c>
      <c r="I746" s="192">
        <v>4</v>
      </c>
    </row>
    <row r="747" spans="1:9" ht="15" customHeight="1" x14ac:dyDescent="0.2">
      <c r="A747" s="411"/>
      <c r="B747" s="192">
        <v>4</v>
      </c>
      <c r="C747" s="192">
        <v>201801</v>
      </c>
      <c r="D747" s="192">
        <v>201710</v>
      </c>
      <c r="E747" s="192" t="s">
        <v>1504</v>
      </c>
      <c r="F747" s="192">
        <v>86</v>
      </c>
      <c r="G747" t="s">
        <v>1286</v>
      </c>
      <c r="H747" s="192">
        <v>120</v>
      </c>
      <c r="I747" s="192">
        <v>4</v>
      </c>
    </row>
    <row r="748" spans="1:9" ht="15" customHeight="1" x14ac:dyDescent="0.2">
      <c r="A748" s="411"/>
      <c r="B748" s="192">
        <v>4</v>
      </c>
      <c r="C748" s="192">
        <v>201801</v>
      </c>
      <c r="D748" s="192">
        <v>201710</v>
      </c>
      <c r="E748" s="192" t="s">
        <v>1504</v>
      </c>
      <c r="F748" s="192">
        <v>86</v>
      </c>
      <c r="G748" t="s">
        <v>1286</v>
      </c>
      <c r="H748" s="192">
        <v>121</v>
      </c>
      <c r="I748" s="192">
        <v>9</v>
      </c>
    </row>
    <row r="749" spans="1:9" ht="15" customHeight="1" x14ac:dyDescent="0.2">
      <c r="A749" s="411"/>
      <c r="B749" s="192">
        <v>4</v>
      </c>
      <c r="C749" s="192">
        <v>201801</v>
      </c>
      <c r="D749" s="192">
        <v>201710</v>
      </c>
      <c r="E749" s="192" t="s">
        <v>1504</v>
      </c>
      <c r="F749" t="s">
        <v>1769</v>
      </c>
      <c r="G749" t="s">
        <v>1298</v>
      </c>
      <c r="H749" s="192">
        <v>120</v>
      </c>
      <c r="I749" s="192">
        <v>8</v>
      </c>
    </row>
    <row r="750" spans="1:9" ht="15" customHeight="1" x14ac:dyDescent="0.2">
      <c r="A750" s="411"/>
      <c r="B750" s="192">
        <v>4</v>
      </c>
      <c r="C750" s="192">
        <v>201801</v>
      </c>
      <c r="D750" s="192">
        <v>201710</v>
      </c>
      <c r="E750" s="192" t="s">
        <v>1504</v>
      </c>
      <c r="F750" t="s">
        <v>1769</v>
      </c>
      <c r="G750" t="s">
        <v>1298</v>
      </c>
      <c r="H750" s="192">
        <v>121</v>
      </c>
      <c r="I750" s="192">
        <v>29</v>
      </c>
    </row>
    <row r="751" spans="1:9" ht="15" customHeight="1" x14ac:dyDescent="0.2">
      <c r="A751" s="411"/>
      <c r="B751" s="192">
        <v>4</v>
      </c>
      <c r="C751" s="192">
        <v>201801</v>
      </c>
      <c r="D751" s="192">
        <v>201710</v>
      </c>
      <c r="E751" s="192" t="s">
        <v>1504</v>
      </c>
      <c r="F751" t="s">
        <v>1768</v>
      </c>
      <c r="G751" t="s">
        <v>1298</v>
      </c>
      <c r="H751" s="192">
        <v>126</v>
      </c>
      <c r="I751" s="192">
        <v>2</v>
      </c>
    </row>
    <row r="752" spans="1:9" ht="15" customHeight="1" x14ac:dyDescent="0.2">
      <c r="A752" s="411"/>
      <c r="B752" s="192">
        <v>4</v>
      </c>
      <c r="C752" s="192">
        <v>201801</v>
      </c>
      <c r="D752" s="192">
        <v>201710</v>
      </c>
      <c r="E752" s="192" t="s">
        <v>1504</v>
      </c>
      <c r="F752" t="s">
        <v>1789</v>
      </c>
      <c r="G752" t="s">
        <v>1274</v>
      </c>
      <c r="H752" s="192">
        <v>120</v>
      </c>
      <c r="I752" s="192">
        <v>4</v>
      </c>
    </row>
    <row r="753" spans="1:9" ht="15" customHeight="1" x14ac:dyDescent="0.2">
      <c r="A753" s="411"/>
      <c r="B753" s="192">
        <v>4</v>
      </c>
      <c r="C753" s="192">
        <v>201801</v>
      </c>
      <c r="D753" s="192">
        <v>201710</v>
      </c>
      <c r="E753" s="192" t="s">
        <v>1504</v>
      </c>
      <c r="F753" t="s">
        <v>1789</v>
      </c>
      <c r="G753" t="s">
        <v>1274</v>
      </c>
      <c r="H753" s="192">
        <v>121</v>
      </c>
      <c r="I753" s="192">
        <v>15</v>
      </c>
    </row>
    <row r="754" spans="1:9" ht="15" customHeight="1" x14ac:dyDescent="0.2">
      <c r="A754" s="411"/>
      <c r="B754" s="192">
        <v>4</v>
      </c>
      <c r="C754" s="192">
        <v>201801</v>
      </c>
      <c r="D754" s="192">
        <v>201710</v>
      </c>
      <c r="E754" s="192" t="s">
        <v>1504</v>
      </c>
      <c r="F754" t="s">
        <v>1783</v>
      </c>
      <c r="G754" t="s">
        <v>1408</v>
      </c>
      <c r="H754" s="192">
        <v>120</v>
      </c>
      <c r="I754" s="192">
        <v>3</v>
      </c>
    </row>
    <row r="755" spans="1:9" ht="15" customHeight="1" x14ac:dyDescent="0.2">
      <c r="A755" s="411"/>
      <c r="B755" s="192">
        <v>4</v>
      </c>
      <c r="C755" s="192">
        <v>201801</v>
      </c>
      <c r="D755" s="192">
        <v>201710</v>
      </c>
      <c r="E755" s="192" t="s">
        <v>1504</v>
      </c>
      <c r="F755" t="s">
        <v>1783</v>
      </c>
      <c r="G755" t="s">
        <v>1408</v>
      </c>
      <c r="H755" s="192">
        <v>121</v>
      </c>
      <c r="I755" s="192">
        <v>11</v>
      </c>
    </row>
    <row r="756" spans="1:9" ht="15" customHeight="1" x14ac:dyDescent="0.2">
      <c r="A756" s="411"/>
      <c r="B756" s="192">
        <v>4</v>
      </c>
      <c r="C756" s="192">
        <v>201801</v>
      </c>
      <c r="D756" s="192">
        <v>201710</v>
      </c>
      <c r="E756" s="192" t="s">
        <v>1504</v>
      </c>
      <c r="F756" t="s">
        <v>1782</v>
      </c>
      <c r="G756" t="s">
        <v>1408</v>
      </c>
      <c r="H756" s="192">
        <v>126</v>
      </c>
      <c r="I756" s="192">
        <v>1</v>
      </c>
    </row>
    <row r="757" spans="1:9" ht="15" customHeight="1" x14ac:dyDescent="0.2">
      <c r="A757" s="411"/>
      <c r="B757" s="192">
        <v>4</v>
      </c>
      <c r="C757" s="192">
        <v>201801</v>
      </c>
      <c r="D757" s="192">
        <v>201710</v>
      </c>
      <c r="E757" s="192" t="s">
        <v>1504</v>
      </c>
      <c r="F757" t="s">
        <v>1794</v>
      </c>
      <c r="G757" t="s">
        <v>1258</v>
      </c>
      <c r="H757" s="192">
        <v>120</v>
      </c>
      <c r="I757" s="192">
        <v>3</v>
      </c>
    </row>
    <row r="758" spans="1:9" ht="15" customHeight="1" x14ac:dyDescent="0.2">
      <c r="A758" s="411"/>
      <c r="B758" s="192">
        <v>4</v>
      </c>
      <c r="C758" s="192">
        <v>201801</v>
      </c>
      <c r="D758" s="192">
        <v>201710</v>
      </c>
      <c r="E758" s="192" t="s">
        <v>1504</v>
      </c>
      <c r="F758" t="s">
        <v>1794</v>
      </c>
      <c r="G758" t="s">
        <v>1258</v>
      </c>
      <c r="H758" s="192">
        <v>121</v>
      </c>
      <c r="I758" s="192">
        <v>10</v>
      </c>
    </row>
    <row r="759" spans="1:9" ht="15" customHeight="1" x14ac:dyDescent="0.2">
      <c r="A759" s="411"/>
      <c r="B759" s="192">
        <v>4</v>
      </c>
      <c r="C759" s="192">
        <v>201801</v>
      </c>
      <c r="D759" s="192">
        <v>201711</v>
      </c>
      <c r="E759" s="192" t="s">
        <v>1504</v>
      </c>
      <c r="F759" s="192">
        <v>47</v>
      </c>
      <c r="G759" t="s">
        <v>1267</v>
      </c>
      <c r="H759" s="192">
        <v>120</v>
      </c>
      <c r="I759" s="192">
        <v>5</v>
      </c>
    </row>
    <row r="760" spans="1:9" ht="15" customHeight="1" x14ac:dyDescent="0.2">
      <c r="A760" s="411"/>
      <c r="B760" s="192">
        <v>4</v>
      </c>
      <c r="C760" s="192">
        <v>201801</v>
      </c>
      <c r="D760" s="192">
        <v>201711</v>
      </c>
      <c r="E760" s="192" t="s">
        <v>1504</v>
      </c>
      <c r="F760" s="192">
        <v>47</v>
      </c>
      <c r="G760" t="s">
        <v>1267</v>
      </c>
      <c r="H760" s="192">
        <v>121</v>
      </c>
      <c r="I760" s="192">
        <v>33</v>
      </c>
    </row>
    <row r="761" spans="1:9" ht="15" customHeight="1" x14ac:dyDescent="0.2">
      <c r="A761" s="411"/>
      <c r="B761" s="192">
        <v>4</v>
      </c>
      <c r="C761" s="192">
        <v>201801</v>
      </c>
      <c r="D761" s="192">
        <v>201711</v>
      </c>
      <c r="E761" s="192" t="s">
        <v>1504</v>
      </c>
      <c r="F761" t="s">
        <v>1765</v>
      </c>
      <c r="G761" t="s">
        <v>1267</v>
      </c>
      <c r="H761" s="192">
        <v>126</v>
      </c>
      <c r="I761" s="192">
        <v>3</v>
      </c>
    </row>
    <row r="762" spans="1:9" ht="15" customHeight="1" x14ac:dyDescent="0.2">
      <c r="A762" s="411"/>
      <c r="B762" s="192">
        <v>4</v>
      </c>
      <c r="C762" s="192">
        <v>201801</v>
      </c>
      <c r="D762" s="192">
        <v>201711</v>
      </c>
      <c r="E762" s="192" t="s">
        <v>1504</v>
      </c>
      <c r="F762" t="s">
        <v>1788</v>
      </c>
      <c r="G762" t="s">
        <v>1272</v>
      </c>
      <c r="H762" s="192">
        <v>120</v>
      </c>
      <c r="I762" s="192">
        <v>2</v>
      </c>
    </row>
    <row r="763" spans="1:9" ht="15" customHeight="1" x14ac:dyDescent="0.2">
      <c r="A763" s="411"/>
      <c r="B763" s="192">
        <v>4</v>
      </c>
      <c r="C763" s="192">
        <v>201801</v>
      </c>
      <c r="D763" s="192">
        <v>201711</v>
      </c>
      <c r="E763" s="192" t="s">
        <v>1504</v>
      </c>
      <c r="F763" t="s">
        <v>1788</v>
      </c>
      <c r="G763" t="s">
        <v>1272</v>
      </c>
      <c r="H763" s="192">
        <v>121</v>
      </c>
      <c r="I763" s="192">
        <v>16</v>
      </c>
    </row>
    <row r="764" spans="1:9" ht="15" customHeight="1" x14ac:dyDescent="0.2">
      <c r="A764" s="411"/>
      <c r="B764" s="192">
        <v>4</v>
      </c>
      <c r="C764" s="192">
        <v>201801</v>
      </c>
      <c r="D764" s="192">
        <v>201711</v>
      </c>
      <c r="E764" s="192" t="s">
        <v>1504</v>
      </c>
      <c r="F764" s="192">
        <v>86</v>
      </c>
      <c r="G764" t="s">
        <v>1286</v>
      </c>
      <c r="H764" s="192">
        <v>120</v>
      </c>
      <c r="I764" s="192">
        <v>3</v>
      </c>
    </row>
    <row r="765" spans="1:9" ht="15" customHeight="1" x14ac:dyDescent="0.2">
      <c r="A765" s="411"/>
      <c r="B765" s="192">
        <v>4</v>
      </c>
      <c r="C765" s="192">
        <v>201801</v>
      </c>
      <c r="D765" s="192">
        <v>201711</v>
      </c>
      <c r="E765" s="192" t="s">
        <v>1504</v>
      </c>
      <c r="F765" s="192">
        <v>86</v>
      </c>
      <c r="G765" t="s">
        <v>1286</v>
      </c>
      <c r="H765" s="192">
        <v>121</v>
      </c>
      <c r="I765" s="192">
        <v>26</v>
      </c>
    </row>
    <row r="766" spans="1:9" ht="15" customHeight="1" x14ac:dyDescent="0.2">
      <c r="A766" s="411"/>
      <c r="B766" s="192">
        <v>4</v>
      </c>
      <c r="C766" s="192">
        <v>201801</v>
      </c>
      <c r="D766" s="192">
        <v>201711</v>
      </c>
      <c r="E766" s="192" t="s">
        <v>1504</v>
      </c>
      <c r="F766" t="s">
        <v>1769</v>
      </c>
      <c r="G766" t="s">
        <v>1298</v>
      </c>
      <c r="H766" s="192">
        <v>120</v>
      </c>
      <c r="I766" s="192">
        <v>14</v>
      </c>
    </row>
    <row r="767" spans="1:9" ht="15" customHeight="1" x14ac:dyDescent="0.2">
      <c r="A767" s="411"/>
      <c r="B767" s="192">
        <v>4</v>
      </c>
      <c r="C767" s="192">
        <v>201801</v>
      </c>
      <c r="D767" s="192">
        <v>201711</v>
      </c>
      <c r="E767" s="192" t="s">
        <v>1504</v>
      </c>
      <c r="F767" t="s">
        <v>1769</v>
      </c>
      <c r="G767" t="s">
        <v>1298</v>
      </c>
      <c r="H767" s="192">
        <v>121</v>
      </c>
      <c r="I767" s="192">
        <v>52</v>
      </c>
    </row>
    <row r="768" spans="1:9" ht="15" customHeight="1" x14ac:dyDescent="0.2">
      <c r="A768" s="411"/>
      <c r="B768" s="192">
        <v>4</v>
      </c>
      <c r="C768" s="192">
        <v>201801</v>
      </c>
      <c r="D768" s="192">
        <v>201711</v>
      </c>
      <c r="E768" s="192" t="s">
        <v>1504</v>
      </c>
      <c r="F768" t="s">
        <v>1768</v>
      </c>
      <c r="G768" t="s">
        <v>1298</v>
      </c>
      <c r="H768" s="192">
        <v>126</v>
      </c>
      <c r="I768" s="192">
        <v>6</v>
      </c>
    </row>
    <row r="769" spans="1:9" ht="15" customHeight="1" x14ac:dyDescent="0.2">
      <c r="A769" s="411"/>
      <c r="B769" s="192">
        <v>4</v>
      </c>
      <c r="C769" s="192">
        <v>201801</v>
      </c>
      <c r="D769" s="192">
        <v>201711</v>
      </c>
      <c r="E769" s="192" t="s">
        <v>1504</v>
      </c>
      <c r="F769" t="s">
        <v>1789</v>
      </c>
      <c r="G769" t="s">
        <v>1274</v>
      </c>
      <c r="H769" s="192">
        <v>120</v>
      </c>
      <c r="I769" s="192">
        <v>5</v>
      </c>
    </row>
    <row r="770" spans="1:9" ht="15" customHeight="1" x14ac:dyDescent="0.2">
      <c r="A770" s="411"/>
      <c r="B770" s="192">
        <v>4</v>
      </c>
      <c r="C770" s="192">
        <v>201801</v>
      </c>
      <c r="D770" s="192">
        <v>201711</v>
      </c>
      <c r="E770" s="192" t="s">
        <v>1504</v>
      </c>
      <c r="F770" t="s">
        <v>1789</v>
      </c>
      <c r="G770" t="s">
        <v>1274</v>
      </c>
      <c r="H770" s="192">
        <v>121</v>
      </c>
      <c r="I770" s="192">
        <v>46</v>
      </c>
    </row>
    <row r="771" spans="1:9" ht="15" customHeight="1" x14ac:dyDescent="0.2">
      <c r="A771" s="411"/>
      <c r="B771" s="192">
        <v>4</v>
      </c>
      <c r="C771" s="192">
        <v>201801</v>
      </c>
      <c r="D771" s="192">
        <v>201711</v>
      </c>
      <c r="E771" s="192" t="s">
        <v>1504</v>
      </c>
      <c r="F771" t="s">
        <v>1783</v>
      </c>
      <c r="G771" t="s">
        <v>1408</v>
      </c>
      <c r="H771" s="192">
        <v>120</v>
      </c>
      <c r="I771" s="192">
        <v>5</v>
      </c>
    </row>
    <row r="772" spans="1:9" ht="15" customHeight="1" x14ac:dyDescent="0.2">
      <c r="A772" s="411"/>
      <c r="B772" s="192">
        <v>4</v>
      </c>
      <c r="C772" s="192">
        <v>201801</v>
      </c>
      <c r="D772" s="192">
        <v>201711</v>
      </c>
      <c r="E772" s="192" t="s">
        <v>1504</v>
      </c>
      <c r="F772" t="s">
        <v>1783</v>
      </c>
      <c r="G772" t="s">
        <v>1408</v>
      </c>
      <c r="H772" s="192">
        <v>121</v>
      </c>
      <c r="I772" s="192">
        <v>47</v>
      </c>
    </row>
    <row r="773" spans="1:9" ht="15" customHeight="1" x14ac:dyDescent="0.2">
      <c r="A773" s="411"/>
      <c r="B773" s="192">
        <v>4</v>
      </c>
      <c r="C773" s="192">
        <v>201801</v>
      </c>
      <c r="D773" s="192">
        <v>201711</v>
      </c>
      <c r="E773" s="192" t="s">
        <v>1504</v>
      </c>
      <c r="F773" t="s">
        <v>1782</v>
      </c>
      <c r="G773" t="s">
        <v>1408</v>
      </c>
      <c r="H773" s="192">
        <v>126</v>
      </c>
      <c r="I773" s="192">
        <v>3</v>
      </c>
    </row>
    <row r="774" spans="1:9" ht="15" customHeight="1" x14ac:dyDescent="0.2">
      <c r="A774" s="411"/>
      <c r="B774" s="192">
        <v>4</v>
      </c>
      <c r="C774" s="192">
        <v>201801</v>
      </c>
      <c r="D774" s="192">
        <v>201711</v>
      </c>
      <c r="E774" s="192" t="s">
        <v>1504</v>
      </c>
      <c r="F774" t="s">
        <v>1794</v>
      </c>
      <c r="G774" t="s">
        <v>1258</v>
      </c>
      <c r="H774" s="192">
        <v>120</v>
      </c>
      <c r="I774" s="192">
        <v>-1</v>
      </c>
    </row>
    <row r="775" spans="1:9" ht="15" customHeight="1" x14ac:dyDescent="0.2">
      <c r="A775" s="411"/>
      <c r="B775" s="192">
        <v>4</v>
      </c>
      <c r="C775" s="192">
        <v>201801</v>
      </c>
      <c r="D775" s="192">
        <v>201711</v>
      </c>
      <c r="E775" s="192" t="s">
        <v>1504</v>
      </c>
      <c r="F775" t="s">
        <v>1794</v>
      </c>
      <c r="G775" t="s">
        <v>1258</v>
      </c>
      <c r="H775" s="192">
        <v>121</v>
      </c>
      <c r="I775" s="192">
        <v>63</v>
      </c>
    </row>
    <row r="776" spans="1:9" ht="15" customHeight="1" x14ac:dyDescent="0.2">
      <c r="A776" s="411"/>
      <c r="B776" s="192">
        <v>4</v>
      </c>
      <c r="C776" s="192">
        <v>201801</v>
      </c>
      <c r="D776" s="192">
        <v>201712</v>
      </c>
      <c r="E776" s="192" t="s">
        <v>1504</v>
      </c>
      <c r="F776" s="192">
        <v>47</v>
      </c>
      <c r="G776" t="s">
        <v>1267</v>
      </c>
      <c r="H776" s="192">
        <v>120</v>
      </c>
      <c r="I776" s="192">
        <v>2</v>
      </c>
    </row>
    <row r="777" spans="1:9" ht="15" customHeight="1" x14ac:dyDescent="0.2">
      <c r="A777" s="411"/>
      <c r="B777" s="192">
        <v>4</v>
      </c>
      <c r="C777" s="192">
        <v>201801</v>
      </c>
      <c r="D777" s="192">
        <v>201712</v>
      </c>
      <c r="E777" s="192" t="s">
        <v>1504</v>
      </c>
      <c r="F777" s="192">
        <v>47</v>
      </c>
      <c r="G777" t="s">
        <v>1267</v>
      </c>
      <c r="H777" s="192">
        <v>121</v>
      </c>
      <c r="I777" s="192">
        <v>20</v>
      </c>
    </row>
    <row r="778" spans="1:9" ht="15" customHeight="1" x14ac:dyDescent="0.2">
      <c r="A778" s="411"/>
      <c r="B778" s="192">
        <v>4</v>
      </c>
      <c r="C778" s="192">
        <v>201801</v>
      </c>
      <c r="D778" s="192">
        <v>201712</v>
      </c>
      <c r="E778" s="192" t="s">
        <v>1504</v>
      </c>
      <c r="F778" t="s">
        <v>1765</v>
      </c>
      <c r="G778" t="s">
        <v>1267</v>
      </c>
      <c r="H778" s="192">
        <v>126</v>
      </c>
      <c r="I778" s="192">
        <v>-5</v>
      </c>
    </row>
    <row r="779" spans="1:9" ht="15" customHeight="1" x14ac:dyDescent="0.2">
      <c r="A779" s="411"/>
      <c r="B779" s="192">
        <v>4</v>
      </c>
      <c r="C779" s="192">
        <v>201801</v>
      </c>
      <c r="D779" s="192">
        <v>201712</v>
      </c>
      <c r="E779" s="192" t="s">
        <v>1504</v>
      </c>
      <c r="F779" t="s">
        <v>1788</v>
      </c>
      <c r="G779" t="s">
        <v>1272</v>
      </c>
      <c r="H779" s="192">
        <v>120</v>
      </c>
      <c r="I779" s="192">
        <v>3</v>
      </c>
    </row>
    <row r="780" spans="1:9" ht="15" customHeight="1" x14ac:dyDescent="0.2">
      <c r="A780" s="411"/>
      <c r="B780" s="192">
        <v>4</v>
      </c>
      <c r="C780" s="192">
        <v>201801</v>
      </c>
      <c r="D780" s="192">
        <v>201712</v>
      </c>
      <c r="E780" s="192" t="s">
        <v>1504</v>
      </c>
      <c r="F780" t="s">
        <v>1788</v>
      </c>
      <c r="G780" t="s">
        <v>1272</v>
      </c>
      <c r="H780" s="192">
        <v>121</v>
      </c>
      <c r="I780" s="192">
        <v>14</v>
      </c>
    </row>
    <row r="781" spans="1:9" ht="15" customHeight="1" x14ac:dyDescent="0.2">
      <c r="A781" s="411"/>
      <c r="B781" s="192">
        <v>4</v>
      </c>
      <c r="C781" s="192">
        <v>201801</v>
      </c>
      <c r="D781" s="192">
        <v>201712</v>
      </c>
      <c r="E781" s="192" t="s">
        <v>1504</v>
      </c>
      <c r="F781" s="192">
        <v>86</v>
      </c>
      <c r="G781" t="s">
        <v>1286</v>
      </c>
      <c r="H781" s="192">
        <v>120</v>
      </c>
      <c r="I781" s="192">
        <v>-1</v>
      </c>
    </row>
    <row r="782" spans="1:9" ht="15" customHeight="1" x14ac:dyDescent="0.2">
      <c r="A782" s="411"/>
      <c r="B782" s="192">
        <v>4</v>
      </c>
      <c r="C782" s="192">
        <v>201801</v>
      </c>
      <c r="D782" s="192">
        <v>201712</v>
      </c>
      <c r="E782" s="192" t="s">
        <v>1504</v>
      </c>
      <c r="F782" s="192">
        <v>86</v>
      </c>
      <c r="G782" t="s">
        <v>1286</v>
      </c>
      <c r="H782" s="192">
        <v>121</v>
      </c>
      <c r="I782" s="192">
        <v>10</v>
      </c>
    </row>
    <row r="783" spans="1:9" ht="15" customHeight="1" x14ac:dyDescent="0.2">
      <c r="A783" s="411"/>
      <c r="B783" s="192">
        <v>4</v>
      </c>
      <c r="C783" s="192">
        <v>201801</v>
      </c>
      <c r="D783" s="192">
        <v>201712</v>
      </c>
      <c r="E783" s="192" t="s">
        <v>1504</v>
      </c>
      <c r="F783" t="s">
        <v>1769</v>
      </c>
      <c r="G783" t="s">
        <v>1298</v>
      </c>
      <c r="H783" s="192">
        <v>120</v>
      </c>
      <c r="I783" s="192">
        <v>15</v>
      </c>
    </row>
    <row r="784" spans="1:9" ht="15" customHeight="1" x14ac:dyDescent="0.2">
      <c r="A784" s="411"/>
      <c r="B784" s="192">
        <v>4</v>
      </c>
      <c r="C784" s="192">
        <v>201801</v>
      </c>
      <c r="D784" s="192">
        <v>201712</v>
      </c>
      <c r="E784" s="192" t="s">
        <v>1504</v>
      </c>
      <c r="F784" t="s">
        <v>1769</v>
      </c>
      <c r="G784" t="s">
        <v>1298</v>
      </c>
      <c r="H784" s="192">
        <v>121</v>
      </c>
      <c r="I784" s="192">
        <v>21</v>
      </c>
    </row>
    <row r="785" spans="1:9" ht="15" customHeight="1" x14ac:dyDescent="0.2">
      <c r="A785" s="411"/>
      <c r="B785" s="192">
        <v>4</v>
      </c>
      <c r="C785" s="192">
        <v>201801</v>
      </c>
      <c r="D785" s="192">
        <v>201712</v>
      </c>
      <c r="E785" s="192" t="s">
        <v>1504</v>
      </c>
      <c r="F785" t="s">
        <v>1768</v>
      </c>
      <c r="G785" t="s">
        <v>1298</v>
      </c>
      <c r="H785" s="192">
        <v>126</v>
      </c>
      <c r="I785" s="192">
        <v>-6</v>
      </c>
    </row>
    <row r="786" spans="1:9" ht="15" customHeight="1" x14ac:dyDescent="0.2">
      <c r="A786" s="411"/>
      <c r="B786" s="192">
        <v>4</v>
      </c>
      <c r="C786" s="192">
        <v>201801</v>
      </c>
      <c r="D786" s="192">
        <v>201712</v>
      </c>
      <c r="E786" s="192" t="s">
        <v>1504</v>
      </c>
      <c r="F786" t="s">
        <v>1789</v>
      </c>
      <c r="G786" t="s">
        <v>1274</v>
      </c>
      <c r="H786" s="192">
        <v>120</v>
      </c>
      <c r="I786" s="192">
        <v>3</v>
      </c>
    </row>
    <row r="787" spans="1:9" ht="15" customHeight="1" x14ac:dyDescent="0.2">
      <c r="A787" s="411"/>
      <c r="B787" s="192">
        <v>4</v>
      </c>
      <c r="C787" s="192">
        <v>201801</v>
      </c>
      <c r="D787" s="192">
        <v>201712</v>
      </c>
      <c r="E787" s="192" t="s">
        <v>1504</v>
      </c>
      <c r="F787" t="s">
        <v>1789</v>
      </c>
      <c r="G787" t="s">
        <v>1274</v>
      </c>
      <c r="H787" s="192">
        <v>121</v>
      </c>
      <c r="I787" s="192">
        <v>23</v>
      </c>
    </row>
    <row r="788" spans="1:9" ht="15" customHeight="1" x14ac:dyDescent="0.2">
      <c r="A788" s="411"/>
      <c r="B788" s="192">
        <v>4</v>
      </c>
      <c r="C788" s="192">
        <v>201801</v>
      </c>
      <c r="D788" s="192">
        <v>201712</v>
      </c>
      <c r="E788" s="192" t="s">
        <v>1504</v>
      </c>
      <c r="F788" t="s">
        <v>1783</v>
      </c>
      <c r="G788" t="s">
        <v>1408</v>
      </c>
      <c r="H788" s="192">
        <v>120</v>
      </c>
      <c r="I788" s="192">
        <v>6</v>
      </c>
    </row>
    <row r="789" spans="1:9" ht="15" customHeight="1" x14ac:dyDescent="0.2">
      <c r="A789" s="411"/>
      <c r="B789" s="192">
        <v>4</v>
      </c>
      <c r="C789" s="192">
        <v>201801</v>
      </c>
      <c r="D789" s="192">
        <v>201712</v>
      </c>
      <c r="E789" s="192" t="s">
        <v>1504</v>
      </c>
      <c r="F789" t="s">
        <v>1783</v>
      </c>
      <c r="G789" t="s">
        <v>1408</v>
      </c>
      <c r="H789" s="192">
        <v>121</v>
      </c>
      <c r="I789" s="192">
        <v>28</v>
      </c>
    </row>
    <row r="790" spans="1:9" ht="15" customHeight="1" x14ac:dyDescent="0.2">
      <c r="A790" s="411"/>
      <c r="B790" s="192">
        <v>4</v>
      </c>
      <c r="C790" s="192">
        <v>201801</v>
      </c>
      <c r="D790" s="192">
        <v>201712</v>
      </c>
      <c r="E790" s="192" t="s">
        <v>1504</v>
      </c>
      <c r="F790" t="s">
        <v>1782</v>
      </c>
      <c r="G790" t="s">
        <v>1408</v>
      </c>
      <c r="H790" s="192">
        <v>126</v>
      </c>
      <c r="I790" s="192">
        <v>5</v>
      </c>
    </row>
    <row r="791" spans="1:9" ht="15" customHeight="1" x14ac:dyDescent="0.2">
      <c r="A791" s="411"/>
      <c r="B791" s="192">
        <v>4</v>
      </c>
      <c r="C791" s="192">
        <v>201801</v>
      </c>
      <c r="D791" s="192">
        <v>201712</v>
      </c>
      <c r="E791" s="192" t="s">
        <v>1504</v>
      </c>
      <c r="F791" t="s">
        <v>1794</v>
      </c>
      <c r="G791" t="s">
        <v>1258</v>
      </c>
      <c r="H791" s="192">
        <v>120</v>
      </c>
      <c r="I791" s="192">
        <v>6</v>
      </c>
    </row>
    <row r="792" spans="1:9" ht="15" customHeight="1" x14ac:dyDescent="0.2">
      <c r="A792" s="411"/>
      <c r="B792" s="192">
        <v>4</v>
      </c>
      <c r="C792" s="192">
        <v>201801</v>
      </c>
      <c r="D792" s="192">
        <v>201712</v>
      </c>
      <c r="E792" s="192" t="s">
        <v>1504</v>
      </c>
      <c r="F792" t="s">
        <v>1794</v>
      </c>
      <c r="G792" t="s">
        <v>1258</v>
      </c>
      <c r="H792" s="192">
        <v>121</v>
      </c>
      <c r="I792" s="192">
        <v>61</v>
      </c>
    </row>
    <row r="793" spans="1:9" ht="15" customHeight="1" x14ac:dyDescent="0.2">
      <c r="A793" s="411"/>
      <c r="B793" s="192">
        <v>4</v>
      </c>
      <c r="C793" s="192">
        <v>201801</v>
      </c>
      <c r="D793" s="192">
        <v>201801</v>
      </c>
      <c r="E793" s="192" t="s">
        <v>1504</v>
      </c>
      <c r="F793" s="192">
        <v>47</v>
      </c>
      <c r="G793" t="s">
        <v>1267</v>
      </c>
      <c r="H793" s="192">
        <v>120</v>
      </c>
      <c r="I793" s="192">
        <v>281</v>
      </c>
    </row>
    <row r="794" spans="1:9" ht="15" customHeight="1" x14ac:dyDescent="0.2">
      <c r="A794" s="411"/>
      <c r="B794" s="192">
        <v>4</v>
      </c>
      <c r="C794" s="192">
        <v>201801</v>
      </c>
      <c r="D794" s="192">
        <v>201801</v>
      </c>
      <c r="E794" s="192" t="s">
        <v>1504</v>
      </c>
      <c r="F794" s="192">
        <v>47</v>
      </c>
      <c r="G794" t="s">
        <v>1267</v>
      </c>
      <c r="H794" s="192">
        <v>121</v>
      </c>
      <c r="I794" s="192">
        <v>1295</v>
      </c>
    </row>
    <row r="795" spans="1:9" ht="15" customHeight="1" x14ac:dyDescent="0.2">
      <c r="A795" s="411"/>
      <c r="B795" s="192">
        <v>4</v>
      </c>
      <c r="C795" s="192">
        <v>201801</v>
      </c>
      <c r="D795" s="192">
        <v>201801</v>
      </c>
      <c r="E795" s="192" t="s">
        <v>1504</v>
      </c>
      <c r="F795" t="s">
        <v>1765</v>
      </c>
      <c r="G795" t="s">
        <v>1267</v>
      </c>
      <c r="H795" s="192">
        <v>126</v>
      </c>
      <c r="I795" s="192">
        <v>411</v>
      </c>
    </row>
    <row r="796" spans="1:9" ht="15" customHeight="1" x14ac:dyDescent="0.2">
      <c r="A796" s="411"/>
      <c r="B796" s="192">
        <v>4</v>
      </c>
      <c r="C796" s="192">
        <v>201801</v>
      </c>
      <c r="D796" s="192">
        <v>201801</v>
      </c>
      <c r="E796" s="192" t="s">
        <v>1504</v>
      </c>
      <c r="F796" t="s">
        <v>1788</v>
      </c>
      <c r="G796" t="s">
        <v>1272</v>
      </c>
      <c r="H796" s="192">
        <v>120</v>
      </c>
      <c r="I796" s="192">
        <v>97</v>
      </c>
    </row>
    <row r="797" spans="1:9" ht="15" customHeight="1" x14ac:dyDescent="0.2">
      <c r="A797" s="411"/>
      <c r="B797" s="192">
        <v>4</v>
      </c>
      <c r="C797" s="192">
        <v>201801</v>
      </c>
      <c r="D797" s="192">
        <v>201801</v>
      </c>
      <c r="E797" s="192" t="s">
        <v>1504</v>
      </c>
      <c r="F797" t="s">
        <v>1788</v>
      </c>
      <c r="G797" t="s">
        <v>1272</v>
      </c>
      <c r="H797" s="192">
        <v>121</v>
      </c>
      <c r="I797" s="192">
        <v>631</v>
      </c>
    </row>
    <row r="798" spans="1:9" ht="15" customHeight="1" x14ac:dyDescent="0.2">
      <c r="A798" s="411"/>
      <c r="B798" s="192">
        <v>4</v>
      </c>
      <c r="C798" s="192">
        <v>201801</v>
      </c>
      <c r="D798" s="192">
        <v>201801</v>
      </c>
      <c r="E798" s="192" t="s">
        <v>1504</v>
      </c>
      <c r="F798" s="192">
        <v>86</v>
      </c>
      <c r="G798" t="s">
        <v>1286</v>
      </c>
      <c r="H798" s="192">
        <v>120</v>
      </c>
      <c r="I798" s="192">
        <v>76</v>
      </c>
    </row>
    <row r="799" spans="1:9" ht="15" customHeight="1" x14ac:dyDescent="0.2">
      <c r="A799" s="411"/>
      <c r="B799" s="192">
        <v>4</v>
      </c>
      <c r="C799" s="192">
        <v>201801</v>
      </c>
      <c r="D799" s="192">
        <v>201801</v>
      </c>
      <c r="E799" s="192" t="s">
        <v>1504</v>
      </c>
      <c r="F799" s="192">
        <v>86</v>
      </c>
      <c r="G799" t="s">
        <v>1286</v>
      </c>
      <c r="H799" s="192">
        <v>121</v>
      </c>
      <c r="I799" s="192">
        <v>808</v>
      </c>
    </row>
    <row r="800" spans="1:9" ht="15" customHeight="1" x14ac:dyDescent="0.2">
      <c r="A800" s="411"/>
      <c r="B800" s="192">
        <v>4</v>
      </c>
      <c r="C800" s="192">
        <v>201801</v>
      </c>
      <c r="D800" s="192">
        <v>201801</v>
      </c>
      <c r="E800" s="192" t="s">
        <v>1504</v>
      </c>
      <c r="F800" t="s">
        <v>1769</v>
      </c>
      <c r="G800" t="s">
        <v>1298</v>
      </c>
      <c r="H800" s="192">
        <v>120</v>
      </c>
      <c r="I800" s="192">
        <v>316</v>
      </c>
    </row>
    <row r="801" spans="1:9" ht="15" customHeight="1" x14ac:dyDescent="0.2">
      <c r="A801" s="411"/>
      <c r="B801" s="192">
        <v>4</v>
      </c>
      <c r="C801" s="192">
        <v>201801</v>
      </c>
      <c r="D801" s="192">
        <v>201801</v>
      </c>
      <c r="E801" s="192" t="s">
        <v>1504</v>
      </c>
      <c r="F801" t="s">
        <v>1769</v>
      </c>
      <c r="G801" t="s">
        <v>1298</v>
      </c>
      <c r="H801" s="192">
        <v>121</v>
      </c>
      <c r="I801" s="192">
        <v>1595</v>
      </c>
    </row>
    <row r="802" spans="1:9" ht="15" customHeight="1" x14ac:dyDescent="0.2">
      <c r="A802" s="411"/>
      <c r="B802" s="192">
        <v>4</v>
      </c>
      <c r="C802" s="192">
        <v>201801</v>
      </c>
      <c r="D802" s="192">
        <v>201801</v>
      </c>
      <c r="E802" s="192" t="s">
        <v>1504</v>
      </c>
      <c r="F802" t="s">
        <v>1768</v>
      </c>
      <c r="G802" t="s">
        <v>1298</v>
      </c>
      <c r="H802" s="192">
        <v>126</v>
      </c>
      <c r="I802" s="192">
        <v>425</v>
      </c>
    </row>
    <row r="803" spans="1:9" ht="15" customHeight="1" x14ac:dyDescent="0.2">
      <c r="A803" s="411"/>
      <c r="B803" s="192">
        <v>4</v>
      </c>
      <c r="C803" s="192">
        <v>201801</v>
      </c>
      <c r="D803" s="192">
        <v>201801</v>
      </c>
      <c r="E803" s="192" t="s">
        <v>1504</v>
      </c>
      <c r="F803" t="s">
        <v>1789</v>
      </c>
      <c r="G803" t="s">
        <v>1274</v>
      </c>
      <c r="H803" s="192">
        <v>120</v>
      </c>
      <c r="I803" s="192">
        <v>243</v>
      </c>
    </row>
    <row r="804" spans="1:9" ht="15" customHeight="1" x14ac:dyDescent="0.2">
      <c r="A804" s="411"/>
      <c r="B804" s="192">
        <v>4</v>
      </c>
      <c r="C804" s="192">
        <v>201801</v>
      </c>
      <c r="D804" s="192">
        <v>201801</v>
      </c>
      <c r="E804" s="192" t="s">
        <v>1504</v>
      </c>
      <c r="F804" t="s">
        <v>1789</v>
      </c>
      <c r="G804" t="s">
        <v>1274</v>
      </c>
      <c r="H804" s="192">
        <v>121</v>
      </c>
      <c r="I804" s="192">
        <v>1813</v>
      </c>
    </row>
    <row r="805" spans="1:9" ht="15" customHeight="1" x14ac:dyDescent="0.2">
      <c r="A805" s="411"/>
      <c r="B805" s="192">
        <v>4</v>
      </c>
      <c r="C805" s="192">
        <v>201801</v>
      </c>
      <c r="D805" s="192">
        <v>201801</v>
      </c>
      <c r="E805" s="192" t="s">
        <v>1504</v>
      </c>
      <c r="F805" t="s">
        <v>1783</v>
      </c>
      <c r="G805" t="s">
        <v>1408</v>
      </c>
      <c r="H805" s="192">
        <v>120</v>
      </c>
      <c r="I805" s="192">
        <v>85</v>
      </c>
    </row>
    <row r="806" spans="1:9" ht="15" customHeight="1" x14ac:dyDescent="0.2">
      <c r="A806" s="411"/>
      <c r="B806" s="192">
        <v>4</v>
      </c>
      <c r="C806" s="192">
        <v>201801</v>
      </c>
      <c r="D806" s="192">
        <v>201801</v>
      </c>
      <c r="E806" s="192" t="s">
        <v>1504</v>
      </c>
      <c r="F806" t="s">
        <v>1783</v>
      </c>
      <c r="G806" t="s">
        <v>1408</v>
      </c>
      <c r="H806" s="192">
        <v>121</v>
      </c>
      <c r="I806" s="192">
        <v>814</v>
      </c>
    </row>
    <row r="807" spans="1:9" ht="15" customHeight="1" x14ac:dyDescent="0.2">
      <c r="A807" s="411"/>
      <c r="B807" s="192">
        <v>4</v>
      </c>
      <c r="C807" s="192">
        <v>201801</v>
      </c>
      <c r="D807" s="192">
        <v>201801</v>
      </c>
      <c r="E807" s="192" t="s">
        <v>1504</v>
      </c>
      <c r="F807" t="s">
        <v>1782</v>
      </c>
      <c r="G807" t="s">
        <v>1408</v>
      </c>
      <c r="H807" s="192">
        <v>126</v>
      </c>
      <c r="I807" s="192">
        <v>175</v>
      </c>
    </row>
    <row r="808" spans="1:9" ht="15" customHeight="1" x14ac:dyDescent="0.2">
      <c r="A808" s="411"/>
      <c r="B808" s="192">
        <v>4</v>
      </c>
      <c r="C808" s="192">
        <v>201801</v>
      </c>
      <c r="D808" s="192">
        <v>201801</v>
      </c>
      <c r="E808" s="192" t="s">
        <v>1504</v>
      </c>
      <c r="F808" t="s">
        <v>1794</v>
      </c>
      <c r="G808" t="s">
        <v>1258</v>
      </c>
      <c r="H808" s="192">
        <v>120</v>
      </c>
      <c r="I808" s="192">
        <v>227</v>
      </c>
    </row>
    <row r="809" spans="1:9" ht="15" customHeight="1" x14ac:dyDescent="0.2">
      <c r="A809" s="411"/>
      <c r="B809" s="192">
        <v>4</v>
      </c>
      <c r="C809" s="192">
        <v>201801</v>
      </c>
      <c r="D809" s="192">
        <v>201801</v>
      </c>
      <c r="E809" s="192" t="s">
        <v>1504</v>
      </c>
      <c r="F809" t="s">
        <v>1794</v>
      </c>
      <c r="G809" t="s">
        <v>1258</v>
      </c>
      <c r="H809" s="192">
        <v>121</v>
      </c>
      <c r="I809" s="192">
        <v>2343</v>
      </c>
    </row>
    <row r="810" spans="1:9" ht="15" customHeight="1" x14ac:dyDescent="0.2">
      <c r="A810" s="411"/>
      <c r="B810" s="192">
        <v>5</v>
      </c>
      <c r="C810" s="192">
        <v>201801</v>
      </c>
      <c r="D810" s="192">
        <v>201709</v>
      </c>
      <c r="E810" s="192" t="s">
        <v>1505</v>
      </c>
      <c r="F810" s="192">
        <v>18</v>
      </c>
      <c r="G810" t="s">
        <v>1297</v>
      </c>
      <c r="H810" s="192">
        <v>120</v>
      </c>
      <c r="I810" s="192">
        <v>6</v>
      </c>
    </row>
    <row r="811" spans="1:9" ht="15" customHeight="1" x14ac:dyDescent="0.2">
      <c r="A811" s="411"/>
      <c r="B811" s="192">
        <v>5</v>
      </c>
      <c r="C811" s="192">
        <v>201801</v>
      </c>
      <c r="D811" s="192">
        <v>201709</v>
      </c>
      <c r="E811" s="192" t="s">
        <v>1505</v>
      </c>
      <c r="F811" s="192">
        <v>18</v>
      </c>
      <c r="G811" t="s">
        <v>1297</v>
      </c>
      <c r="H811" s="192">
        <v>121</v>
      </c>
      <c r="I811" s="192">
        <v>7</v>
      </c>
    </row>
    <row r="812" spans="1:9" ht="15" customHeight="1" x14ac:dyDescent="0.2">
      <c r="A812" s="411"/>
      <c r="B812" s="192">
        <v>5</v>
      </c>
      <c r="C812" s="192">
        <v>201801</v>
      </c>
      <c r="D812" s="192">
        <v>201709</v>
      </c>
      <c r="E812" s="192" t="s">
        <v>1505</v>
      </c>
      <c r="F812" t="s">
        <v>1776</v>
      </c>
      <c r="G812" t="s">
        <v>1279</v>
      </c>
      <c r="H812" s="192">
        <v>126</v>
      </c>
      <c r="I812" s="192">
        <v>6</v>
      </c>
    </row>
    <row r="813" spans="1:9" ht="15" customHeight="1" x14ac:dyDescent="0.2">
      <c r="A813" s="411"/>
      <c r="B813" s="192">
        <v>5</v>
      </c>
      <c r="C813" s="192">
        <v>201801</v>
      </c>
      <c r="D813" s="192">
        <v>201709</v>
      </c>
      <c r="E813" s="192" t="s">
        <v>1505</v>
      </c>
      <c r="F813" t="s">
        <v>1777</v>
      </c>
      <c r="G813" t="s">
        <v>1279</v>
      </c>
      <c r="H813" s="192">
        <v>120</v>
      </c>
      <c r="I813" s="192">
        <v>10</v>
      </c>
    </row>
    <row r="814" spans="1:9" ht="15" customHeight="1" x14ac:dyDescent="0.2">
      <c r="A814" s="411"/>
      <c r="B814" s="192">
        <v>5</v>
      </c>
      <c r="C814" s="192">
        <v>201801</v>
      </c>
      <c r="D814" s="192">
        <v>201709</v>
      </c>
      <c r="E814" s="192" t="s">
        <v>1505</v>
      </c>
      <c r="F814" t="s">
        <v>1777</v>
      </c>
      <c r="G814" t="s">
        <v>1279</v>
      </c>
      <c r="H814" s="192">
        <v>121</v>
      </c>
      <c r="I814" s="192">
        <v>19</v>
      </c>
    </row>
    <row r="815" spans="1:9" ht="15" customHeight="1" x14ac:dyDescent="0.2">
      <c r="A815" s="411"/>
      <c r="B815" s="192">
        <v>5</v>
      </c>
      <c r="C815" s="192">
        <v>201801</v>
      </c>
      <c r="D815" s="192">
        <v>201709</v>
      </c>
      <c r="E815" s="192" t="s">
        <v>1505</v>
      </c>
      <c r="F815" s="192">
        <v>85</v>
      </c>
      <c r="G815" t="s">
        <v>1286</v>
      </c>
      <c r="H815" s="192">
        <v>120</v>
      </c>
      <c r="I815" s="192">
        <v>1</v>
      </c>
    </row>
    <row r="816" spans="1:9" ht="15" customHeight="1" x14ac:dyDescent="0.2">
      <c r="A816" s="411"/>
      <c r="B816" s="192">
        <v>5</v>
      </c>
      <c r="C816" s="192">
        <v>201801</v>
      </c>
      <c r="D816" s="192">
        <v>201709</v>
      </c>
      <c r="E816" s="192" t="s">
        <v>1505</v>
      </c>
      <c r="F816" s="192">
        <v>85</v>
      </c>
      <c r="G816" t="s">
        <v>1286</v>
      </c>
      <c r="H816" s="192">
        <v>121</v>
      </c>
      <c r="I816" s="192">
        <v>8</v>
      </c>
    </row>
    <row r="817" spans="1:9" ht="15" customHeight="1" x14ac:dyDescent="0.2">
      <c r="A817" s="411"/>
      <c r="B817" s="192">
        <v>5</v>
      </c>
      <c r="C817" s="192">
        <v>201801</v>
      </c>
      <c r="D817" s="192">
        <v>201709</v>
      </c>
      <c r="E817" s="192" t="s">
        <v>1505</v>
      </c>
      <c r="F817" t="s">
        <v>1786</v>
      </c>
      <c r="G817" t="s">
        <v>1277</v>
      </c>
      <c r="H817" s="192">
        <v>120</v>
      </c>
      <c r="I817" s="192">
        <v>1</v>
      </c>
    </row>
    <row r="818" spans="1:9" ht="15" customHeight="1" x14ac:dyDescent="0.2">
      <c r="A818" s="411"/>
      <c r="B818" s="192">
        <v>5</v>
      </c>
      <c r="C818" s="192">
        <v>201801</v>
      </c>
      <c r="D818" s="192">
        <v>201709</v>
      </c>
      <c r="E818" s="192" t="s">
        <v>1505</v>
      </c>
      <c r="F818" t="s">
        <v>1786</v>
      </c>
      <c r="G818" t="s">
        <v>1277</v>
      </c>
      <c r="H818" s="192">
        <v>121</v>
      </c>
      <c r="I818" s="192">
        <v>5</v>
      </c>
    </row>
    <row r="819" spans="1:9" ht="15" customHeight="1" x14ac:dyDescent="0.2">
      <c r="A819" s="411"/>
      <c r="B819" s="192">
        <v>5</v>
      </c>
      <c r="C819" s="192">
        <v>201801</v>
      </c>
      <c r="D819" s="192">
        <v>201709</v>
      </c>
      <c r="E819" s="192" t="s">
        <v>1505</v>
      </c>
      <c r="F819" t="s">
        <v>1790</v>
      </c>
      <c r="G819" t="s">
        <v>1274</v>
      </c>
      <c r="H819" s="192">
        <v>121</v>
      </c>
      <c r="I819" s="192">
        <v>9</v>
      </c>
    </row>
    <row r="820" spans="1:9" ht="15" customHeight="1" x14ac:dyDescent="0.2">
      <c r="A820" s="411"/>
      <c r="B820" s="192">
        <v>5</v>
      </c>
      <c r="C820" s="192">
        <v>201801</v>
      </c>
      <c r="D820" s="192">
        <v>201709</v>
      </c>
      <c r="E820" s="192" t="s">
        <v>1505</v>
      </c>
      <c r="F820" t="s">
        <v>1792</v>
      </c>
      <c r="G820" t="s">
        <v>1296</v>
      </c>
      <c r="H820" s="192">
        <v>120</v>
      </c>
      <c r="I820" s="192">
        <v>4</v>
      </c>
    </row>
    <row r="821" spans="1:9" ht="15" customHeight="1" x14ac:dyDescent="0.2">
      <c r="A821" s="411"/>
      <c r="B821" s="192">
        <v>5</v>
      </c>
      <c r="C821" s="192">
        <v>201801</v>
      </c>
      <c r="D821" s="192">
        <v>201709</v>
      </c>
      <c r="E821" s="192" t="s">
        <v>1505</v>
      </c>
      <c r="F821" t="s">
        <v>1792</v>
      </c>
      <c r="G821" t="s">
        <v>1296</v>
      </c>
      <c r="H821" s="192">
        <v>121</v>
      </c>
      <c r="I821" s="192">
        <v>15</v>
      </c>
    </row>
    <row r="822" spans="1:9" ht="15" customHeight="1" x14ac:dyDescent="0.2">
      <c r="A822" s="411"/>
      <c r="B822" s="192">
        <v>5</v>
      </c>
      <c r="C822" s="192">
        <v>201801</v>
      </c>
      <c r="D822" s="192">
        <v>201710</v>
      </c>
      <c r="E822" s="192" t="s">
        <v>1505</v>
      </c>
      <c r="F822" s="192">
        <v>18</v>
      </c>
      <c r="G822" t="s">
        <v>1297</v>
      </c>
      <c r="H822" s="192">
        <v>120</v>
      </c>
      <c r="I822" s="192">
        <v>10</v>
      </c>
    </row>
    <row r="823" spans="1:9" ht="15" customHeight="1" x14ac:dyDescent="0.2">
      <c r="A823" s="411"/>
      <c r="B823" s="192">
        <v>5</v>
      </c>
      <c r="C823" s="192">
        <v>201801</v>
      </c>
      <c r="D823" s="192">
        <v>201710</v>
      </c>
      <c r="E823" s="192" t="s">
        <v>1505</v>
      </c>
      <c r="F823" s="192">
        <v>18</v>
      </c>
      <c r="G823" t="s">
        <v>1297</v>
      </c>
      <c r="H823" s="192">
        <v>121</v>
      </c>
      <c r="I823" s="192">
        <v>13</v>
      </c>
    </row>
    <row r="824" spans="1:9" ht="15" customHeight="1" x14ac:dyDescent="0.2">
      <c r="A824" s="411"/>
      <c r="B824" s="192">
        <v>5</v>
      </c>
      <c r="C824" s="192">
        <v>201801</v>
      </c>
      <c r="D824" s="192">
        <v>201710</v>
      </c>
      <c r="E824" s="192" t="s">
        <v>1505</v>
      </c>
      <c r="F824" t="s">
        <v>1776</v>
      </c>
      <c r="G824" t="s">
        <v>1279</v>
      </c>
      <c r="H824" s="192">
        <v>126</v>
      </c>
      <c r="I824" s="192">
        <v>5</v>
      </c>
    </row>
    <row r="825" spans="1:9" ht="15" customHeight="1" x14ac:dyDescent="0.2">
      <c r="A825" s="411"/>
      <c r="B825" s="192">
        <v>5</v>
      </c>
      <c r="C825" s="192">
        <v>201801</v>
      </c>
      <c r="D825" s="192">
        <v>201710</v>
      </c>
      <c r="E825" s="192" t="s">
        <v>1505</v>
      </c>
      <c r="F825" t="s">
        <v>1777</v>
      </c>
      <c r="G825" t="s">
        <v>1279</v>
      </c>
      <c r="H825" s="192">
        <v>120</v>
      </c>
      <c r="I825" s="192">
        <v>14</v>
      </c>
    </row>
    <row r="826" spans="1:9" ht="15" customHeight="1" x14ac:dyDescent="0.2">
      <c r="A826" s="411"/>
      <c r="B826" s="192">
        <v>5</v>
      </c>
      <c r="C826" s="192">
        <v>201801</v>
      </c>
      <c r="D826" s="192">
        <v>201710</v>
      </c>
      <c r="E826" s="192" t="s">
        <v>1505</v>
      </c>
      <c r="F826" t="s">
        <v>1777</v>
      </c>
      <c r="G826" t="s">
        <v>1279</v>
      </c>
      <c r="H826" s="192">
        <v>121</v>
      </c>
      <c r="I826" s="192">
        <v>48</v>
      </c>
    </row>
    <row r="827" spans="1:9" ht="15" customHeight="1" x14ac:dyDescent="0.2">
      <c r="A827" s="411"/>
      <c r="B827" s="192">
        <v>5</v>
      </c>
      <c r="C827" s="192">
        <v>201801</v>
      </c>
      <c r="D827" s="192">
        <v>201710</v>
      </c>
      <c r="E827" s="192" t="s">
        <v>1505</v>
      </c>
      <c r="F827" s="192">
        <v>85</v>
      </c>
      <c r="G827" t="s">
        <v>1286</v>
      </c>
      <c r="H827" s="192">
        <v>120</v>
      </c>
      <c r="I827" s="192">
        <v>2</v>
      </c>
    </row>
    <row r="828" spans="1:9" ht="15" customHeight="1" x14ac:dyDescent="0.2">
      <c r="A828" s="411"/>
      <c r="B828" s="192">
        <v>5</v>
      </c>
      <c r="C828" s="192">
        <v>201801</v>
      </c>
      <c r="D828" s="192">
        <v>201710</v>
      </c>
      <c r="E828" s="192" t="s">
        <v>1505</v>
      </c>
      <c r="F828" s="192">
        <v>85</v>
      </c>
      <c r="G828" t="s">
        <v>1286</v>
      </c>
      <c r="H828" s="192">
        <v>121</v>
      </c>
      <c r="I828" s="192">
        <v>18</v>
      </c>
    </row>
    <row r="829" spans="1:9" ht="15" customHeight="1" x14ac:dyDescent="0.2">
      <c r="A829" s="411"/>
      <c r="B829" s="192">
        <v>5</v>
      </c>
      <c r="C829" s="192">
        <v>201801</v>
      </c>
      <c r="D829" s="192">
        <v>201710</v>
      </c>
      <c r="E829" s="192" t="s">
        <v>1505</v>
      </c>
      <c r="F829" t="s">
        <v>1786</v>
      </c>
      <c r="G829" t="s">
        <v>1277</v>
      </c>
      <c r="H829" s="192">
        <v>120</v>
      </c>
      <c r="I829" s="192">
        <v>4</v>
      </c>
    </row>
    <row r="830" spans="1:9" ht="15" customHeight="1" x14ac:dyDescent="0.2">
      <c r="A830" s="411"/>
      <c r="B830" s="192">
        <v>5</v>
      </c>
      <c r="C830" s="192">
        <v>201801</v>
      </c>
      <c r="D830" s="192">
        <v>201710</v>
      </c>
      <c r="E830" s="192" t="s">
        <v>1505</v>
      </c>
      <c r="F830" t="s">
        <v>1786</v>
      </c>
      <c r="G830" t="s">
        <v>1277</v>
      </c>
      <c r="H830" s="192">
        <v>121</v>
      </c>
      <c r="I830" s="192">
        <v>10</v>
      </c>
    </row>
    <row r="831" spans="1:9" ht="15" customHeight="1" x14ac:dyDescent="0.2">
      <c r="A831" s="411"/>
      <c r="B831" s="192">
        <v>5</v>
      </c>
      <c r="C831" s="192">
        <v>201801</v>
      </c>
      <c r="D831" s="192">
        <v>201710</v>
      </c>
      <c r="E831" s="192" t="s">
        <v>1505</v>
      </c>
      <c r="F831" t="s">
        <v>1790</v>
      </c>
      <c r="G831" t="s">
        <v>1274</v>
      </c>
      <c r="H831" s="192">
        <v>120</v>
      </c>
      <c r="I831" s="192">
        <v>4</v>
      </c>
    </row>
    <row r="832" spans="1:9" ht="15" customHeight="1" x14ac:dyDescent="0.2">
      <c r="A832" s="411"/>
      <c r="B832" s="192">
        <v>5</v>
      </c>
      <c r="C832" s="192">
        <v>201801</v>
      </c>
      <c r="D832" s="192">
        <v>201710</v>
      </c>
      <c r="E832" s="192" t="s">
        <v>1505</v>
      </c>
      <c r="F832" t="s">
        <v>1790</v>
      </c>
      <c r="G832" t="s">
        <v>1274</v>
      </c>
      <c r="H832" s="192">
        <v>121</v>
      </c>
      <c r="I832" s="192">
        <v>23</v>
      </c>
    </row>
    <row r="833" spans="1:9" ht="15" customHeight="1" x14ac:dyDescent="0.2">
      <c r="A833" s="411"/>
      <c r="B833" s="192">
        <v>5</v>
      </c>
      <c r="C833" s="192">
        <v>201801</v>
      </c>
      <c r="D833" s="192">
        <v>201710</v>
      </c>
      <c r="E833" s="192" t="s">
        <v>1505</v>
      </c>
      <c r="F833" t="s">
        <v>1792</v>
      </c>
      <c r="G833" t="s">
        <v>1296</v>
      </c>
      <c r="H833" s="192">
        <v>120</v>
      </c>
      <c r="I833" s="192">
        <v>9</v>
      </c>
    </row>
    <row r="834" spans="1:9" ht="15" customHeight="1" x14ac:dyDescent="0.2">
      <c r="A834" s="411"/>
      <c r="B834" s="192">
        <v>5</v>
      </c>
      <c r="C834" s="192">
        <v>201801</v>
      </c>
      <c r="D834" s="192">
        <v>201710</v>
      </c>
      <c r="E834" s="192" t="s">
        <v>1505</v>
      </c>
      <c r="F834" t="s">
        <v>1792</v>
      </c>
      <c r="G834" t="s">
        <v>1296</v>
      </c>
      <c r="H834" s="192">
        <v>121</v>
      </c>
      <c r="I834" s="192">
        <v>27</v>
      </c>
    </row>
    <row r="835" spans="1:9" ht="15" customHeight="1" x14ac:dyDescent="0.2">
      <c r="A835" s="411"/>
      <c r="B835" s="192">
        <v>5</v>
      </c>
      <c r="C835" s="192">
        <v>201801</v>
      </c>
      <c r="D835" s="192">
        <v>201711</v>
      </c>
      <c r="E835" s="192" t="s">
        <v>1505</v>
      </c>
      <c r="F835" s="192">
        <v>18</v>
      </c>
      <c r="G835" t="s">
        <v>1297</v>
      </c>
      <c r="H835" s="192">
        <v>120</v>
      </c>
      <c r="I835" s="192">
        <v>12</v>
      </c>
    </row>
    <row r="836" spans="1:9" ht="15" customHeight="1" x14ac:dyDescent="0.2">
      <c r="A836" s="411"/>
      <c r="B836" s="192">
        <v>5</v>
      </c>
      <c r="C836" s="192">
        <v>201801</v>
      </c>
      <c r="D836" s="192">
        <v>201711</v>
      </c>
      <c r="E836" s="192" t="s">
        <v>1505</v>
      </c>
      <c r="F836" s="192">
        <v>18</v>
      </c>
      <c r="G836" t="s">
        <v>1297</v>
      </c>
      <c r="H836" s="192">
        <v>121</v>
      </c>
      <c r="I836" s="192">
        <v>42</v>
      </c>
    </row>
    <row r="837" spans="1:9" ht="15" customHeight="1" x14ac:dyDescent="0.2">
      <c r="A837" s="411"/>
      <c r="B837" s="192">
        <v>5</v>
      </c>
      <c r="C837" s="192">
        <v>201801</v>
      </c>
      <c r="D837" s="192">
        <v>201711</v>
      </c>
      <c r="E837" s="192" t="s">
        <v>1505</v>
      </c>
      <c r="F837" t="s">
        <v>1776</v>
      </c>
      <c r="G837" t="s">
        <v>1279</v>
      </c>
      <c r="H837" s="192">
        <v>126</v>
      </c>
      <c r="I837" s="192">
        <v>25</v>
      </c>
    </row>
    <row r="838" spans="1:9" ht="15" customHeight="1" x14ac:dyDescent="0.2">
      <c r="A838" s="411"/>
      <c r="B838" s="192">
        <v>5</v>
      </c>
      <c r="C838" s="192">
        <v>201801</v>
      </c>
      <c r="D838" s="192">
        <v>201711</v>
      </c>
      <c r="E838" s="192" t="s">
        <v>1505</v>
      </c>
      <c r="F838" t="s">
        <v>1777</v>
      </c>
      <c r="G838" t="s">
        <v>1279</v>
      </c>
      <c r="H838" s="192">
        <v>120</v>
      </c>
      <c r="I838" s="192">
        <v>15</v>
      </c>
    </row>
    <row r="839" spans="1:9" ht="15" customHeight="1" x14ac:dyDescent="0.2">
      <c r="A839" s="411"/>
      <c r="B839" s="192">
        <v>5</v>
      </c>
      <c r="C839" s="192">
        <v>201801</v>
      </c>
      <c r="D839" s="192">
        <v>201711</v>
      </c>
      <c r="E839" s="192" t="s">
        <v>1505</v>
      </c>
      <c r="F839" t="s">
        <v>1777</v>
      </c>
      <c r="G839" t="s">
        <v>1279</v>
      </c>
      <c r="H839" s="192">
        <v>121</v>
      </c>
      <c r="I839" s="192">
        <v>112</v>
      </c>
    </row>
    <row r="840" spans="1:9" ht="15" customHeight="1" x14ac:dyDescent="0.2">
      <c r="A840" s="411"/>
      <c r="B840" s="192">
        <v>5</v>
      </c>
      <c r="C840" s="192">
        <v>201801</v>
      </c>
      <c r="D840" s="192">
        <v>201711</v>
      </c>
      <c r="E840" s="192" t="s">
        <v>1505</v>
      </c>
      <c r="F840" s="192">
        <v>85</v>
      </c>
      <c r="G840" t="s">
        <v>1286</v>
      </c>
      <c r="H840" s="192">
        <v>120</v>
      </c>
      <c r="I840" s="192">
        <v>5</v>
      </c>
    </row>
    <row r="841" spans="1:9" ht="15" customHeight="1" x14ac:dyDescent="0.2">
      <c r="A841" s="411"/>
      <c r="B841" s="192">
        <v>5</v>
      </c>
      <c r="C841" s="192">
        <v>201801</v>
      </c>
      <c r="D841" s="192">
        <v>201711</v>
      </c>
      <c r="E841" s="192" t="s">
        <v>1505</v>
      </c>
      <c r="F841" s="192">
        <v>85</v>
      </c>
      <c r="G841" t="s">
        <v>1286</v>
      </c>
      <c r="H841" s="192">
        <v>121</v>
      </c>
      <c r="I841" s="192">
        <v>48</v>
      </c>
    </row>
    <row r="842" spans="1:9" ht="15" customHeight="1" x14ac:dyDescent="0.2">
      <c r="A842" s="411"/>
      <c r="B842" s="192">
        <v>5</v>
      </c>
      <c r="C842" s="192">
        <v>201801</v>
      </c>
      <c r="D842" s="192">
        <v>201711</v>
      </c>
      <c r="E842" s="192" t="s">
        <v>1505</v>
      </c>
      <c r="F842" t="s">
        <v>1786</v>
      </c>
      <c r="G842" t="s">
        <v>1277</v>
      </c>
      <c r="H842" s="192">
        <v>120</v>
      </c>
      <c r="I842" s="192">
        <v>4</v>
      </c>
    </row>
    <row r="843" spans="1:9" ht="15" customHeight="1" x14ac:dyDescent="0.2">
      <c r="A843" s="411"/>
      <c r="B843" s="192">
        <v>5</v>
      </c>
      <c r="C843" s="192">
        <v>201801</v>
      </c>
      <c r="D843" s="192">
        <v>201711</v>
      </c>
      <c r="E843" s="192" t="s">
        <v>1505</v>
      </c>
      <c r="F843" t="s">
        <v>1786</v>
      </c>
      <c r="G843" t="s">
        <v>1277</v>
      </c>
      <c r="H843" s="192">
        <v>121</v>
      </c>
      <c r="I843" s="192">
        <v>21</v>
      </c>
    </row>
    <row r="844" spans="1:9" ht="15" customHeight="1" x14ac:dyDescent="0.2">
      <c r="A844" s="411"/>
      <c r="B844" s="192">
        <v>5</v>
      </c>
      <c r="C844" s="192">
        <v>201801</v>
      </c>
      <c r="D844" s="192">
        <v>201711</v>
      </c>
      <c r="E844" s="192" t="s">
        <v>1505</v>
      </c>
      <c r="F844" t="s">
        <v>1790</v>
      </c>
      <c r="G844" t="s">
        <v>1274</v>
      </c>
      <c r="H844" s="192">
        <v>120</v>
      </c>
      <c r="I844" s="192">
        <v>5</v>
      </c>
    </row>
    <row r="845" spans="1:9" ht="15" customHeight="1" x14ac:dyDescent="0.2">
      <c r="A845" s="411"/>
      <c r="B845" s="192">
        <v>5</v>
      </c>
      <c r="C845" s="192">
        <v>201801</v>
      </c>
      <c r="D845" s="192">
        <v>201711</v>
      </c>
      <c r="E845" s="192" t="s">
        <v>1505</v>
      </c>
      <c r="F845" t="s">
        <v>1790</v>
      </c>
      <c r="G845" t="s">
        <v>1274</v>
      </c>
      <c r="H845" s="192">
        <v>121</v>
      </c>
      <c r="I845" s="192">
        <v>56</v>
      </c>
    </row>
    <row r="846" spans="1:9" ht="15" customHeight="1" x14ac:dyDescent="0.2">
      <c r="A846" s="411"/>
      <c r="B846" s="192">
        <v>5</v>
      </c>
      <c r="C846" s="192">
        <v>201801</v>
      </c>
      <c r="D846" s="192">
        <v>201711</v>
      </c>
      <c r="E846" s="192" t="s">
        <v>1505</v>
      </c>
      <c r="F846" t="s">
        <v>1792</v>
      </c>
      <c r="G846" t="s">
        <v>1296</v>
      </c>
      <c r="H846" s="192">
        <v>120</v>
      </c>
      <c r="I846" s="192">
        <v>15</v>
      </c>
    </row>
    <row r="847" spans="1:9" ht="15" customHeight="1" x14ac:dyDescent="0.2">
      <c r="A847" s="411"/>
      <c r="B847" s="192">
        <v>5</v>
      </c>
      <c r="C847" s="192">
        <v>201801</v>
      </c>
      <c r="D847" s="192">
        <v>201711</v>
      </c>
      <c r="E847" s="192" t="s">
        <v>1505</v>
      </c>
      <c r="F847" t="s">
        <v>1792</v>
      </c>
      <c r="G847" t="s">
        <v>1296</v>
      </c>
      <c r="H847" s="192">
        <v>121</v>
      </c>
      <c r="I847" s="192">
        <v>72</v>
      </c>
    </row>
    <row r="848" spans="1:9" ht="15" customHeight="1" x14ac:dyDescent="0.2">
      <c r="A848" s="411"/>
      <c r="B848" s="192">
        <v>5</v>
      </c>
      <c r="C848" s="192">
        <v>201801</v>
      </c>
      <c r="D848" s="192">
        <v>201712</v>
      </c>
      <c r="E848" s="192" t="s">
        <v>1505</v>
      </c>
      <c r="F848" s="192">
        <v>18</v>
      </c>
      <c r="G848" t="s">
        <v>1297</v>
      </c>
      <c r="H848" s="192">
        <v>120</v>
      </c>
      <c r="I848" s="192">
        <v>12</v>
      </c>
    </row>
    <row r="849" spans="1:9" ht="15" customHeight="1" x14ac:dyDescent="0.2">
      <c r="A849" s="411"/>
      <c r="B849" s="192">
        <v>5</v>
      </c>
      <c r="C849" s="192">
        <v>201801</v>
      </c>
      <c r="D849" s="192">
        <v>201712</v>
      </c>
      <c r="E849" s="192" t="s">
        <v>1505</v>
      </c>
      <c r="F849" s="192">
        <v>18</v>
      </c>
      <c r="G849" t="s">
        <v>1297</v>
      </c>
      <c r="H849" s="192">
        <v>121</v>
      </c>
      <c r="I849" s="192">
        <v>21</v>
      </c>
    </row>
    <row r="850" spans="1:9" ht="15" customHeight="1" x14ac:dyDescent="0.2">
      <c r="A850" s="411"/>
      <c r="B850" s="192">
        <v>5</v>
      </c>
      <c r="C850" s="192">
        <v>201801</v>
      </c>
      <c r="D850" s="192">
        <v>201712</v>
      </c>
      <c r="E850" s="192" t="s">
        <v>1505</v>
      </c>
      <c r="F850" t="s">
        <v>1776</v>
      </c>
      <c r="G850" t="s">
        <v>1279</v>
      </c>
      <c r="H850" s="192">
        <v>126</v>
      </c>
      <c r="I850" s="192">
        <v>8</v>
      </c>
    </row>
    <row r="851" spans="1:9" ht="15" customHeight="1" x14ac:dyDescent="0.2">
      <c r="A851" s="411"/>
      <c r="B851" s="192">
        <v>5</v>
      </c>
      <c r="C851" s="192">
        <v>201801</v>
      </c>
      <c r="D851" s="192">
        <v>201712</v>
      </c>
      <c r="E851" s="192" t="s">
        <v>1505</v>
      </c>
      <c r="F851" t="s">
        <v>1777</v>
      </c>
      <c r="G851" t="s">
        <v>1279</v>
      </c>
      <c r="H851" s="192">
        <v>120</v>
      </c>
      <c r="I851" s="192">
        <v>13</v>
      </c>
    </row>
    <row r="852" spans="1:9" ht="15" customHeight="1" x14ac:dyDescent="0.2">
      <c r="A852" s="411"/>
      <c r="B852" s="192">
        <v>5</v>
      </c>
      <c r="C852" s="192">
        <v>201801</v>
      </c>
      <c r="D852" s="192">
        <v>201712</v>
      </c>
      <c r="E852" s="192" t="s">
        <v>1505</v>
      </c>
      <c r="F852" t="s">
        <v>1777</v>
      </c>
      <c r="G852" t="s">
        <v>1279</v>
      </c>
      <c r="H852" s="192">
        <v>121</v>
      </c>
      <c r="I852" s="192">
        <v>57</v>
      </c>
    </row>
    <row r="853" spans="1:9" ht="15" customHeight="1" x14ac:dyDescent="0.2">
      <c r="A853" s="411"/>
      <c r="B853" s="192">
        <v>5</v>
      </c>
      <c r="C853" s="192">
        <v>201801</v>
      </c>
      <c r="D853" s="192">
        <v>201712</v>
      </c>
      <c r="E853" s="192" t="s">
        <v>1505</v>
      </c>
      <c r="F853" s="192">
        <v>85</v>
      </c>
      <c r="G853" t="s">
        <v>1286</v>
      </c>
      <c r="H853" s="192">
        <v>120</v>
      </c>
      <c r="I853" s="192">
        <v>1</v>
      </c>
    </row>
    <row r="854" spans="1:9" ht="15" customHeight="1" x14ac:dyDescent="0.2">
      <c r="A854" s="411"/>
      <c r="B854" s="192">
        <v>5</v>
      </c>
      <c r="C854" s="192">
        <v>201801</v>
      </c>
      <c r="D854" s="192">
        <v>201712</v>
      </c>
      <c r="E854" s="192" t="s">
        <v>1505</v>
      </c>
      <c r="F854" s="192">
        <v>85</v>
      </c>
      <c r="G854" t="s">
        <v>1286</v>
      </c>
      <c r="H854" s="192">
        <v>121</v>
      </c>
      <c r="I854" s="192">
        <v>45</v>
      </c>
    </row>
    <row r="855" spans="1:9" ht="15" customHeight="1" x14ac:dyDescent="0.2">
      <c r="A855" s="411"/>
      <c r="B855" s="192">
        <v>5</v>
      </c>
      <c r="C855" s="192">
        <v>201801</v>
      </c>
      <c r="D855" s="192">
        <v>201712</v>
      </c>
      <c r="E855" s="192" t="s">
        <v>1505</v>
      </c>
      <c r="F855" t="s">
        <v>1786</v>
      </c>
      <c r="G855" t="s">
        <v>1277</v>
      </c>
      <c r="H855" s="192">
        <v>120</v>
      </c>
      <c r="I855" s="192">
        <v>3</v>
      </c>
    </row>
    <row r="856" spans="1:9" ht="15" customHeight="1" x14ac:dyDescent="0.2">
      <c r="A856" s="411"/>
      <c r="B856" s="192">
        <v>5</v>
      </c>
      <c r="C856" s="192">
        <v>201801</v>
      </c>
      <c r="D856" s="192">
        <v>201712</v>
      </c>
      <c r="E856" s="192" t="s">
        <v>1505</v>
      </c>
      <c r="F856" t="s">
        <v>1786</v>
      </c>
      <c r="G856" t="s">
        <v>1277</v>
      </c>
      <c r="H856" s="192">
        <v>121</v>
      </c>
      <c r="I856" s="192">
        <v>8</v>
      </c>
    </row>
    <row r="857" spans="1:9" ht="15" customHeight="1" x14ac:dyDescent="0.2">
      <c r="A857" s="411"/>
      <c r="B857" s="192">
        <v>5</v>
      </c>
      <c r="C857" s="192">
        <v>201801</v>
      </c>
      <c r="D857" s="192">
        <v>201712</v>
      </c>
      <c r="E857" s="192" t="s">
        <v>1505</v>
      </c>
      <c r="F857" t="s">
        <v>1790</v>
      </c>
      <c r="G857" t="s">
        <v>1274</v>
      </c>
      <c r="H857" s="192">
        <v>120</v>
      </c>
      <c r="I857" s="192">
        <v>8</v>
      </c>
    </row>
    <row r="858" spans="1:9" ht="15" customHeight="1" x14ac:dyDescent="0.2">
      <c r="A858" s="411"/>
      <c r="B858" s="192">
        <v>5</v>
      </c>
      <c r="C858" s="192">
        <v>201801</v>
      </c>
      <c r="D858" s="192">
        <v>201712</v>
      </c>
      <c r="E858" s="192" t="s">
        <v>1505</v>
      </c>
      <c r="F858" t="s">
        <v>1790</v>
      </c>
      <c r="G858" t="s">
        <v>1274</v>
      </c>
      <c r="H858" s="192">
        <v>121</v>
      </c>
      <c r="I858" s="192">
        <v>27</v>
      </c>
    </row>
    <row r="859" spans="1:9" ht="15" customHeight="1" x14ac:dyDescent="0.2">
      <c r="A859" s="411"/>
      <c r="B859" s="192">
        <v>5</v>
      </c>
      <c r="C859" s="192">
        <v>201801</v>
      </c>
      <c r="D859" s="192">
        <v>201712</v>
      </c>
      <c r="E859" s="192" t="s">
        <v>1505</v>
      </c>
      <c r="F859" t="s">
        <v>1792</v>
      </c>
      <c r="G859" t="s">
        <v>1296</v>
      </c>
      <c r="H859" s="192">
        <v>120</v>
      </c>
      <c r="I859" s="192">
        <v>15</v>
      </c>
    </row>
    <row r="860" spans="1:9" ht="15" customHeight="1" x14ac:dyDescent="0.2">
      <c r="A860" s="411"/>
      <c r="B860" s="192">
        <v>5</v>
      </c>
      <c r="C860" s="192">
        <v>201801</v>
      </c>
      <c r="D860" s="192">
        <v>201712</v>
      </c>
      <c r="E860" s="192" t="s">
        <v>1505</v>
      </c>
      <c r="F860" t="s">
        <v>1792</v>
      </c>
      <c r="G860" t="s">
        <v>1296</v>
      </c>
      <c r="H860" s="192">
        <v>121</v>
      </c>
      <c r="I860" s="192">
        <v>50</v>
      </c>
    </row>
    <row r="861" spans="1:9" ht="15" customHeight="1" x14ac:dyDescent="0.2">
      <c r="A861" s="411"/>
      <c r="B861" s="192">
        <v>5</v>
      </c>
      <c r="C861" s="192">
        <v>201801</v>
      </c>
      <c r="D861" s="192">
        <v>201801</v>
      </c>
      <c r="E861" s="192" t="s">
        <v>1505</v>
      </c>
      <c r="F861" s="192">
        <v>18</v>
      </c>
      <c r="G861" t="s">
        <v>1297</v>
      </c>
      <c r="H861" s="192">
        <v>120</v>
      </c>
      <c r="I861" s="192">
        <v>174</v>
      </c>
    </row>
    <row r="862" spans="1:9" ht="15" customHeight="1" x14ac:dyDescent="0.2">
      <c r="A862" s="411"/>
      <c r="B862" s="192">
        <v>5</v>
      </c>
      <c r="C862" s="192">
        <v>201801</v>
      </c>
      <c r="D862" s="192">
        <v>201801</v>
      </c>
      <c r="E862" s="192" t="s">
        <v>1505</v>
      </c>
      <c r="F862" s="192">
        <v>18</v>
      </c>
      <c r="G862" t="s">
        <v>1297</v>
      </c>
      <c r="H862" s="192">
        <v>121</v>
      </c>
      <c r="I862" s="192">
        <v>1592</v>
      </c>
    </row>
    <row r="863" spans="1:9" ht="15" customHeight="1" x14ac:dyDescent="0.2">
      <c r="A863" s="411"/>
      <c r="B863" s="192">
        <v>5</v>
      </c>
      <c r="C863" s="192">
        <v>201801</v>
      </c>
      <c r="D863" s="192">
        <v>201801</v>
      </c>
      <c r="E863" s="192" t="s">
        <v>1505</v>
      </c>
      <c r="F863" t="s">
        <v>1776</v>
      </c>
      <c r="G863" t="s">
        <v>1279</v>
      </c>
      <c r="H863" s="192">
        <v>126</v>
      </c>
      <c r="I863" s="192">
        <v>769</v>
      </c>
    </row>
    <row r="864" spans="1:9" ht="15" customHeight="1" x14ac:dyDescent="0.2">
      <c r="A864" s="411"/>
      <c r="B864" s="192">
        <v>5</v>
      </c>
      <c r="C864" s="192">
        <v>201801</v>
      </c>
      <c r="D864" s="192">
        <v>201801</v>
      </c>
      <c r="E864" s="192" t="s">
        <v>1505</v>
      </c>
      <c r="F864" t="s">
        <v>1777</v>
      </c>
      <c r="G864" t="s">
        <v>1279</v>
      </c>
      <c r="H864" s="192">
        <v>120</v>
      </c>
      <c r="I864" s="192">
        <v>354</v>
      </c>
    </row>
    <row r="865" spans="1:9" ht="15" customHeight="1" x14ac:dyDescent="0.2">
      <c r="A865" s="411"/>
      <c r="B865" s="192">
        <v>5</v>
      </c>
      <c r="C865" s="192">
        <v>201801</v>
      </c>
      <c r="D865" s="192">
        <v>201801</v>
      </c>
      <c r="E865" s="192" t="s">
        <v>1505</v>
      </c>
      <c r="F865" t="s">
        <v>1777</v>
      </c>
      <c r="G865" t="s">
        <v>1279</v>
      </c>
      <c r="H865" s="192">
        <v>121</v>
      </c>
      <c r="I865" s="192">
        <v>2310</v>
      </c>
    </row>
    <row r="866" spans="1:9" ht="15" customHeight="1" x14ac:dyDescent="0.2">
      <c r="A866" s="411"/>
      <c r="B866" s="192">
        <v>5</v>
      </c>
      <c r="C866" s="192">
        <v>201801</v>
      </c>
      <c r="D866" s="192">
        <v>201801</v>
      </c>
      <c r="E866" s="192" t="s">
        <v>1505</v>
      </c>
      <c r="F866" s="192">
        <v>85</v>
      </c>
      <c r="G866" t="s">
        <v>1286</v>
      </c>
      <c r="H866" s="192">
        <v>120</v>
      </c>
      <c r="I866" s="192">
        <v>80</v>
      </c>
    </row>
    <row r="867" spans="1:9" ht="15" customHeight="1" x14ac:dyDescent="0.2">
      <c r="A867" s="411"/>
      <c r="B867" s="192">
        <v>5</v>
      </c>
      <c r="C867" s="192">
        <v>201801</v>
      </c>
      <c r="D867" s="192">
        <v>201801</v>
      </c>
      <c r="E867" s="192" t="s">
        <v>1505</v>
      </c>
      <c r="F867" s="192">
        <v>85</v>
      </c>
      <c r="G867" t="s">
        <v>1286</v>
      </c>
      <c r="H867" s="192">
        <v>121</v>
      </c>
      <c r="I867" s="192">
        <v>935</v>
      </c>
    </row>
    <row r="868" spans="1:9" ht="15" customHeight="1" x14ac:dyDescent="0.2">
      <c r="A868" s="411"/>
      <c r="B868" s="192">
        <v>5</v>
      </c>
      <c r="C868" s="192">
        <v>201801</v>
      </c>
      <c r="D868" s="192">
        <v>201801</v>
      </c>
      <c r="E868" s="192" t="s">
        <v>1505</v>
      </c>
      <c r="F868" t="s">
        <v>1786</v>
      </c>
      <c r="G868" t="s">
        <v>1277</v>
      </c>
      <c r="H868" s="192">
        <v>120</v>
      </c>
      <c r="I868" s="192">
        <v>73</v>
      </c>
    </row>
    <row r="869" spans="1:9" ht="15" customHeight="1" x14ac:dyDescent="0.2">
      <c r="A869" s="411"/>
      <c r="B869" s="192">
        <v>5</v>
      </c>
      <c r="C869" s="192">
        <v>201801</v>
      </c>
      <c r="D869" s="192">
        <v>201801</v>
      </c>
      <c r="E869" s="192" t="s">
        <v>1505</v>
      </c>
      <c r="F869" t="s">
        <v>1786</v>
      </c>
      <c r="G869" t="s">
        <v>1277</v>
      </c>
      <c r="H869" s="192">
        <v>121</v>
      </c>
      <c r="I869" s="192">
        <v>602</v>
      </c>
    </row>
    <row r="870" spans="1:9" ht="15" customHeight="1" x14ac:dyDescent="0.2">
      <c r="A870" s="411"/>
      <c r="B870" s="192">
        <v>5</v>
      </c>
      <c r="C870" s="192">
        <v>201801</v>
      </c>
      <c r="D870" s="192">
        <v>201801</v>
      </c>
      <c r="E870" s="192" t="s">
        <v>1505</v>
      </c>
      <c r="F870" t="s">
        <v>1790</v>
      </c>
      <c r="G870" t="s">
        <v>1274</v>
      </c>
      <c r="H870" s="192">
        <v>120</v>
      </c>
      <c r="I870" s="192">
        <v>203</v>
      </c>
    </row>
    <row r="871" spans="1:9" ht="15" customHeight="1" x14ac:dyDescent="0.2">
      <c r="A871" s="411"/>
      <c r="B871" s="192">
        <v>5</v>
      </c>
      <c r="C871" s="192">
        <v>201801</v>
      </c>
      <c r="D871" s="192">
        <v>201801</v>
      </c>
      <c r="E871" s="192" t="s">
        <v>1505</v>
      </c>
      <c r="F871" t="s">
        <v>1790</v>
      </c>
      <c r="G871" t="s">
        <v>1274</v>
      </c>
      <c r="H871" s="192">
        <v>121</v>
      </c>
      <c r="I871" s="192">
        <v>2238</v>
      </c>
    </row>
    <row r="872" spans="1:9" ht="15" customHeight="1" x14ac:dyDescent="0.2">
      <c r="A872" s="411"/>
      <c r="B872" s="192">
        <v>5</v>
      </c>
      <c r="C872" s="192">
        <v>201801</v>
      </c>
      <c r="D872" s="192">
        <v>201801</v>
      </c>
      <c r="E872" s="192" t="s">
        <v>1505</v>
      </c>
      <c r="F872" t="s">
        <v>1792</v>
      </c>
      <c r="G872" t="s">
        <v>1296</v>
      </c>
      <c r="H872" s="192">
        <v>120</v>
      </c>
      <c r="I872" s="192">
        <v>302</v>
      </c>
    </row>
    <row r="873" spans="1:9" ht="15" customHeight="1" x14ac:dyDescent="0.2">
      <c r="A873" s="411"/>
      <c r="B873" s="192">
        <v>5</v>
      </c>
      <c r="C873" s="192">
        <v>201801</v>
      </c>
      <c r="D873" s="192">
        <v>201801</v>
      </c>
      <c r="E873" s="192" t="s">
        <v>1505</v>
      </c>
      <c r="F873" t="s">
        <v>1792</v>
      </c>
      <c r="G873" t="s">
        <v>1296</v>
      </c>
      <c r="H873" s="192">
        <v>121</v>
      </c>
      <c r="I873" s="192">
        <v>3119</v>
      </c>
    </row>
    <row r="874" spans="1:9" ht="15" customHeight="1" x14ac:dyDescent="0.2">
      <c r="A874" s="411"/>
      <c r="B874" s="192">
        <v>8</v>
      </c>
      <c r="C874" s="192">
        <v>201801</v>
      </c>
      <c r="D874" s="192">
        <v>201709</v>
      </c>
      <c r="E874" s="192" t="s">
        <v>1506</v>
      </c>
      <c r="F874" s="192">
        <v>19</v>
      </c>
      <c r="G874" t="s">
        <v>1297</v>
      </c>
      <c r="H874" s="192">
        <v>121</v>
      </c>
      <c r="I874" s="192">
        <v>9</v>
      </c>
    </row>
    <row r="875" spans="1:9" ht="15" customHeight="1" x14ac:dyDescent="0.2">
      <c r="A875" s="411"/>
      <c r="B875" s="192">
        <v>8</v>
      </c>
      <c r="C875" s="192">
        <v>201801</v>
      </c>
      <c r="D875" s="192">
        <v>201709</v>
      </c>
      <c r="E875" s="192" t="s">
        <v>1506</v>
      </c>
      <c r="F875" s="192">
        <v>34</v>
      </c>
      <c r="G875" t="s">
        <v>1446</v>
      </c>
      <c r="H875" s="192">
        <v>121</v>
      </c>
      <c r="I875" s="192">
        <v>2</v>
      </c>
    </row>
    <row r="876" spans="1:9" ht="15" customHeight="1" x14ac:dyDescent="0.2">
      <c r="A876" s="411"/>
      <c r="B876" s="192">
        <v>8</v>
      </c>
      <c r="C876" s="192">
        <v>201801</v>
      </c>
      <c r="D876" s="192">
        <v>201709</v>
      </c>
      <c r="E876" s="192" t="s">
        <v>1506</v>
      </c>
      <c r="F876" s="192">
        <v>45</v>
      </c>
      <c r="G876" t="s">
        <v>1267</v>
      </c>
      <c r="H876" s="192">
        <v>120</v>
      </c>
      <c r="I876" s="192">
        <v>1</v>
      </c>
    </row>
    <row r="877" spans="1:9" ht="15" customHeight="1" x14ac:dyDescent="0.2">
      <c r="A877" s="411"/>
      <c r="B877" s="192">
        <v>8</v>
      </c>
      <c r="C877" s="192">
        <v>201801</v>
      </c>
      <c r="D877" s="192">
        <v>201709</v>
      </c>
      <c r="E877" s="192" t="s">
        <v>1506</v>
      </c>
      <c r="F877" s="192">
        <v>45</v>
      </c>
      <c r="G877" t="s">
        <v>1267</v>
      </c>
      <c r="H877" s="192">
        <v>121</v>
      </c>
      <c r="I877" s="192">
        <v>5</v>
      </c>
    </row>
    <row r="878" spans="1:9" ht="15" customHeight="1" x14ac:dyDescent="0.2">
      <c r="A878" s="411"/>
      <c r="B878" s="192">
        <v>8</v>
      </c>
      <c r="C878" s="192">
        <v>201801</v>
      </c>
      <c r="D878" s="192">
        <v>201709</v>
      </c>
      <c r="E878" s="192" t="s">
        <v>1506</v>
      </c>
      <c r="F878" t="s">
        <v>1761</v>
      </c>
      <c r="G878" t="s">
        <v>1267</v>
      </c>
      <c r="H878" s="192">
        <v>126</v>
      </c>
      <c r="I878" s="192">
        <v>1</v>
      </c>
    </row>
    <row r="879" spans="1:9" ht="15" customHeight="1" x14ac:dyDescent="0.2">
      <c r="A879" s="411"/>
      <c r="B879" s="192">
        <v>8</v>
      </c>
      <c r="C879" s="192">
        <v>201801</v>
      </c>
      <c r="D879" s="192">
        <v>201709</v>
      </c>
      <c r="E879" s="192" t="s">
        <v>1506</v>
      </c>
      <c r="F879" t="s">
        <v>1787</v>
      </c>
      <c r="G879" t="s">
        <v>1272</v>
      </c>
      <c r="H879" s="192">
        <v>120</v>
      </c>
      <c r="I879" s="192">
        <v>1</v>
      </c>
    </row>
    <row r="880" spans="1:9" ht="15" customHeight="1" x14ac:dyDescent="0.2">
      <c r="A880" s="411"/>
      <c r="B880" s="192">
        <v>8</v>
      </c>
      <c r="C880" s="192">
        <v>201801</v>
      </c>
      <c r="D880" s="192">
        <v>201709</v>
      </c>
      <c r="E880" s="192" t="s">
        <v>1506</v>
      </c>
      <c r="F880" t="s">
        <v>1787</v>
      </c>
      <c r="G880" t="s">
        <v>1272</v>
      </c>
      <c r="H880" s="192">
        <v>121</v>
      </c>
      <c r="I880" s="192">
        <v>1</v>
      </c>
    </row>
    <row r="881" spans="1:9" ht="15" customHeight="1" x14ac:dyDescent="0.2">
      <c r="A881" s="411"/>
      <c r="B881" s="192">
        <v>8</v>
      </c>
      <c r="C881" s="192">
        <v>201801</v>
      </c>
      <c r="D881" s="192">
        <v>201709</v>
      </c>
      <c r="E881" s="192" t="s">
        <v>1506</v>
      </c>
      <c r="F881" s="192">
        <v>69</v>
      </c>
      <c r="G881" t="s">
        <v>1293</v>
      </c>
      <c r="H881" s="192">
        <v>120</v>
      </c>
      <c r="I881" s="192">
        <v>7</v>
      </c>
    </row>
    <row r="882" spans="1:9" ht="15" customHeight="1" x14ac:dyDescent="0.2">
      <c r="A882" s="411"/>
      <c r="B882" s="192">
        <v>8</v>
      </c>
      <c r="C882" s="192">
        <v>201801</v>
      </c>
      <c r="D882" s="192">
        <v>201709</v>
      </c>
      <c r="E882" s="192" t="s">
        <v>1506</v>
      </c>
      <c r="F882" s="192">
        <v>69</v>
      </c>
      <c r="G882" t="s">
        <v>1293</v>
      </c>
      <c r="H882" s="192">
        <v>121</v>
      </c>
      <c r="I882" s="192">
        <v>13</v>
      </c>
    </row>
    <row r="883" spans="1:9" ht="15" customHeight="1" x14ac:dyDescent="0.2">
      <c r="A883" s="411"/>
      <c r="B883" s="192">
        <v>8</v>
      </c>
      <c r="C883" s="192">
        <v>201801</v>
      </c>
      <c r="D883" s="192">
        <v>201709</v>
      </c>
      <c r="E883" s="192" t="s">
        <v>1506</v>
      </c>
      <c r="F883" t="s">
        <v>1795</v>
      </c>
      <c r="G883" t="s">
        <v>1293</v>
      </c>
      <c r="H883" s="192">
        <v>126</v>
      </c>
      <c r="I883" s="192">
        <v>3</v>
      </c>
    </row>
    <row r="884" spans="1:9" ht="15" customHeight="1" x14ac:dyDescent="0.2">
      <c r="A884" s="411"/>
      <c r="B884" s="192">
        <v>8</v>
      </c>
      <c r="C884" s="192">
        <v>201801</v>
      </c>
      <c r="D884" s="192">
        <v>201709</v>
      </c>
      <c r="E884" s="192" t="s">
        <v>1506</v>
      </c>
      <c r="F884" t="s">
        <v>1773</v>
      </c>
      <c r="G884" t="s">
        <v>1279</v>
      </c>
      <c r="H884" s="192">
        <v>120</v>
      </c>
      <c r="I884" s="192">
        <v>8</v>
      </c>
    </row>
    <row r="885" spans="1:9" ht="15" customHeight="1" x14ac:dyDescent="0.2">
      <c r="A885" s="411"/>
      <c r="B885" s="192">
        <v>8</v>
      </c>
      <c r="C885" s="192">
        <v>201801</v>
      </c>
      <c r="D885" s="192">
        <v>201709</v>
      </c>
      <c r="E885" s="192" t="s">
        <v>1506</v>
      </c>
      <c r="F885" t="s">
        <v>1773</v>
      </c>
      <c r="G885" t="s">
        <v>1279</v>
      </c>
      <c r="H885" s="192">
        <v>121</v>
      </c>
      <c r="I885" s="192">
        <v>8</v>
      </c>
    </row>
    <row r="886" spans="1:9" ht="15" customHeight="1" x14ac:dyDescent="0.2">
      <c r="A886" s="411"/>
      <c r="B886" s="192">
        <v>8</v>
      </c>
      <c r="C886" s="192">
        <v>201801</v>
      </c>
      <c r="D886" s="192">
        <v>201709</v>
      </c>
      <c r="E886" s="192" t="s">
        <v>1506</v>
      </c>
      <c r="F886" t="s">
        <v>1772</v>
      </c>
      <c r="G886" t="s">
        <v>1279</v>
      </c>
      <c r="H886" s="192">
        <v>126</v>
      </c>
      <c r="I886" s="192">
        <v>1</v>
      </c>
    </row>
    <row r="887" spans="1:9" ht="15" customHeight="1" x14ac:dyDescent="0.2">
      <c r="A887" s="411"/>
      <c r="B887" s="192">
        <v>8</v>
      </c>
      <c r="C887" s="192">
        <v>201801</v>
      </c>
      <c r="D887" s="192">
        <v>201709</v>
      </c>
      <c r="E887" s="192" t="s">
        <v>1506</v>
      </c>
      <c r="F887" t="s">
        <v>1784</v>
      </c>
      <c r="G887" t="s">
        <v>1277</v>
      </c>
      <c r="H887" s="192">
        <v>120</v>
      </c>
      <c r="I887" s="192">
        <v>3</v>
      </c>
    </row>
    <row r="888" spans="1:9" ht="15" customHeight="1" x14ac:dyDescent="0.2">
      <c r="A888" s="411"/>
      <c r="B888" s="192">
        <v>8</v>
      </c>
      <c r="C888" s="192">
        <v>201801</v>
      </c>
      <c r="D888" s="192">
        <v>201709</v>
      </c>
      <c r="E888" s="192" t="s">
        <v>1506</v>
      </c>
      <c r="F888" t="s">
        <v>1784</v>
      </c>
      <c r="G888" t="s">
        <v>1277</v>
      </c>
      <c r="H888" s="192">
        <v>121</v>
      </c>
      <c r="I888" s="192">
        <v>4</v>
      </c>
    </row>
    <row r="889" spans="1:9" ht="15" customHeight="1" x14ac:dyDescent="0.2">
      <c r="A889" s="411"/>
      <c r="B889" s="192">
        <v>8</v>
      </c>
      <c r="C889" s="192">
        <v>201801</v>
      </c>
      <c r="D889" s="192">
        <v>201709</v>
      </c>
      <c r="E889" s="192" t="s">
        <v>1506</v>
      </c>
      <c r="F889" t="s">
        <v>1793</v>
      </c>
      <c r="G889" t="s">
        <v>1258</v>
      </c>
      <c r="H889" s="192">
        <v>120</v>
      </c>
      <c r="I889" s="192">
        <v>5</v>
      </c>
    </row>
    <row r="890" spans="1:9" ht="15" customHeight="1" x14ac:dyDescent="0.2">
      <c r="A890" s="411"/>
      <c r="B890" s="192">
        <v>8</v>
      </c>
      <c r="C890" s="192">
        <v>201801</v>
      </c>
      <c r="D890" s="192">
        <v>201709</v>
      </c>
      <c r="E890" s="192" t="s">
        <v>1506</v>
      </c>
      <c r="F890" t="s">
        <v>1793</v>
      </c>
      <c r="G890" t="s">
        <v>1258</v>
      </c>
      <c r="H890" s="192">
        <v>121</v>
      </c>
      <c r="I890" s="192">
        <v>10</v>
      </c>
    </row>
    <row r="891" spans="1:9" ht="15" customHeight="1" x14ac:dyDescent="0.2">
      <c r="A891" s="411"/>
      <c r="B891" s="192">
        <v>8</v>
      </c>
      <c r="C891" s="192">
        <v>201801</v>
      </c>
      <c r="D891" s="192">
        <v>201710</v>
      </c>
      <c r="E891" s="192" t="s">
        <v>1506</v>
      </c>
      <c r="F891" s="192">
        <v>19</v>
      </c>
      <c r="G891" t="s">
        <v>1297</v>
      </c>
      <c r="H891" s="192">
        <v>120</v>
      </c>
      <c r="I891" s="192">
        <v>5</v>
      </c>
    </row>
    <row r="892" spans="1:9" ht="15" customHeight="1" x14ac:dyDescent="0.2">
      <c r="A892" s="411"/>
      <c r="B892" s="192">
        <v>8</v>
      </c>
      <c r="C892" s="192">
        <v>201801</v>
      </c>
      <c r="D892" s="192">
        <v>201710</v>
      </c>
      <c r="E892" s="192" t="s">
        <v>1506</v>
      </c>
      <c r="F892" s="192">
        <v>19</v>
      </c>
      <c r="G892" t="s">
        <v>1297</v>
      </c>
      <c r="H892" s="192">
        <v>121</v>
      </c>
      <c r="I892" s="192">
        <v>16</v>
      </c>
    </row>
    <row r="893" spans="1:9" ht="15" customHeight="1" x14ac:dyDescent="0.2">
      <c r="A893" s="411"/>
      <c r="B893" s="192">
        <v>8</v>
      </c>
      <c r="C893" s="192">
        <v>201801</v>
      </c>
      <c r="D893" s="192">
        <v>201710</v>
      </c>
      <c r="E893" s="192" t="s">
        <v>1506</v>
      </c>
      <c r="F893" s="192">
        <v>34</v>
      </c>
      <c r="G893" t="s">
        <v>1446</v>
      </c>
      <c r="H893" s="192">
        <v>120</v>
      </c>
      <c r="I893" s="192">
        <v>1</v>
      </c>
    </row>
    <row r="894" spans="1:9" ht="15" customHeight="1" x14ac:dyDescent="0.2">
      <c r="A894" s="411"/>
      <c r="B894" s="192">
        <v>8</v>
      </c>
      <c r="C894" s="192">
        <v>201801</v>
      </c>
      <c r="D894" s="192">
        <v>201710</v>
      </c>
      <c r="E894" s="192" t="s">
        <v>1506</v>
      </c>
      <c r="F894" s="192">
        <v>34</v>
      </c>
      <c r="G894" t="s">
        <v>1446</v>
      </c>
      <c r="H894" s="192">
        <v>121</v>
      </c>
      <c r="I894" s="192">
        <v>1</v>
      </c>
    </row>
    <row r="895" spans="1:9" ht="15" customHeight="1" x14ac:dyDescent="0.2">
      <c r="A895" s="411"/>
      <c r="B895" s="192">
        <v>8</v>
      </c>
      <c r="C895" s="192">
        <v>201801</v>
      </c>
      <c r="D895" s="192">
        <v>201710</v>
      </c>
      <c r="E895" s="192" t="s">
        <v>1506</v>
      </c>
      <c r="F895" s="192">
        <v>45</v>
      </c>
      <c r="G895" t="s">
        <v>1267</v>
      </c>
      <c r="H895" s="192">
        <v>120</v>
      </c>
      <c r="I895" s="192">
        <v>1</v>
      </c>
    </row>
    <row r="896" spans="1:9" ht="15" customHeight="1" x14ac:dyDescent="0.2">
      <c r="A896" s="411"/>
      <c r="B896" s="192">
        <v>8</v>
      </c>
      <c r="C896" s="192">
        <v>201801</v>
      </c>
      <c r="D896" s="192">
        <v>201710</v>
      </c>
      <c r="E896" s="192" t="s">
        <v>1506</v>
      </c>
      <c r="F896" s="192">
        <v>45</v>
      </c>
      <c r="G896" t="s">
        <v>1267</v>
      </c>
      <c r="H896" s="192">
        <v>121</v>
      </c>
      <c r="I896" s="192">
        <v>13</v>
      </c>
    </row>
    <row r="897" spans="1:9" ht="15" customHeight="1" x14ac:dyDescent="0.2">
      <c r="A897" s="411"/>
      <c r="B897" s="192">
        <v>8</v>
      </c>
      <c r="C897" s="192">
        <v>201801</v>
      </c>
      <c r="D897" s="192">
        <v>201710</v>
      </c>
      <c r="E897" s="192" t="s">
        <v>1506</v>
      </c>
      <c r="F897" t="s">
        <v>1761</v>
      </c>
      <c r="G897" t="s">
        <v>1267</v>
      </c>
      <c r="H897" s="192">
        <v>126</v>
      </c>
      <c r="I897" s="192">
        <v>2</v>
      </c>
    </row>
    <row r="898" spans="1:9" ht="15" customHeight="1" x14ac:dyDescent="0.2">
      <c r="A898" s="411"/>
      <c r="B898" s="192">
        <v>8</v>
      </c>
      <c r="C898" s="192">
        <v>201801</v>
      </c>
      <c r="D898" s="192">
        <v>201710</v>
      </c>
      <c r="E898" s="192" t="s">
        <v>1506</v>
      </c>
      <c r="F898" t="s">
        <v>1787</v>
      </c>
      <c r="G898" t="s">
        <v>1272</v>
      </c>
      <c r="H898" s="192">
        <v>120</v>
      </c>
      <c r="I898" s="192">
        <v>1</v>
      </c>
    </row>
    <row r="899" spans="1:9" ht="15" customHeight="1" x14ac:dyDescent="0.2">
      <c r="A899" s="411"/>
      <c r="B899" s="192">
        <v>8</v>
      </c>
      <c r="C899" s="192">
        <v>201801</v>
      </c>
      <c r="D899" s="192">
        <v>201710</v>
      </c>
      <c r="E899" s="192" t="s">
        <v>1506</v>
      </c>
      <c r="F899" t="s">
        <v>1787</v>
      </c>
      <c r="G899" t="s">
        <v>1272</v>
      </c>
      <c r="H899" s="192">
        <v>121</v>
      </c>
      <c r="I899" s="192">
        <v>5</v>
      </c>
    </row>
    <row r="900" spans="1:9" ht="15" customHeight="1" x14ac:dyDescent="0.2">
      <c r="A900" s="411"/>
      <c r="B900" s="192">
        <v>8</v>
      </c>
      <c r="C900" s="192">
        <v>201801</v>
      </c>
      <c r="D900" s="192">
        <v>201710</v>
      </c>
      <c r="E900" s="192" t="s">
        <v>1506</v>
      </c>
      <c r="F900" s="192">
        <v>69</v>
      </c>
      <c r="G900" t="s">
        <v>1293</v>
      </c>
      <c r="H900" s="192">
        <v>120</v>
      </c>
      <c r="I900" s="192">
        <v>12</v>
      </c>
    </row>
    <row r="901" spans="1:9" ht="15" customHeight="1" x14ac:dyDescent="0.2">
      <c r="A901" s="411"/>
      <c r="B901" s="192">
        <v>8</v>
      </c>
      <c r="C901" s="192">
        <v>201801</v>
      </c>
      <c r="D901" s="192">
        <v>201710</v>
      </c>
      <c r="E901" s="192" t="s">
        <v>1506</v>
      </c>
      <c r="F901" s="192">
        <v>69</v>
      </c>
      <c r="G901" t="s">
        <v>1293</v>
      </c>
      <c r="H901" s="192">
        <v>121</v>
      </c>
      <c r="I901" s="192">
        <v>31</v>
      </c>
    </row>
    <row r="902" spans="1:9" ht="15" customHeight="1" x14ac:dyDescent="0.2">
      <c r="A902" s="411"/>
      <c r="B902" s="192">
        <v>8</v>
      </c>
      <c r="C902" s="192">
        <v>201801</v>
      </c>
      <c r="D902" s="192">
        <v>201710</v>
      </c>
      <c r="E902" s="192" t="s">
        <v>1506</v>
      </c>
      <c r="F902" t="s">
        <v>1795</v>
      </c>
      <c r="G902" t="s">
        <v>1293</v>
      </c>
      <c r="H902" s="192">
        <v>126</v>
      </c>
      <c r="I902" s="192">
        <v>4</v>
      </c>
    </row>
    <row r="903" spans="1:9" ht="15" customHeight="1" x14ac:dyDescent="0.2">
      <c r="A903" s="411"/>
      <c r="B903" s="192">
        <v>8</v>
      </c>
      <c r="C903" s="192">
        <v>201801</v>
      </c>
      <c r="D903" s="192">
        <v>201710</v>
      </c>
      <c r="E903" s="192" t="s">
        <v>1506</v>
      </c>
      <c r="F903" t="s">
        <v>1773</v>
      </c>
      <c r="G903" t="s">
        <v>1279</v>
      </c>
      <c r="H903" s="192">
        <v>120</v>
      </c>
      <c r="I903" s="192">
        <v>12</v>
      </c>
    </row>
    <row r="904" spans="1:9" ht="15" customHeight="1" x14ac:dyDescent="0.2">
      <c r="A904" s="411"/>
      <c r="B904" s="192">
        <v>8</v>
      </c>
      <c r="C904" s="192">
        <v>201801</v>
      </c>
      <c r="D904" s="192">
        <v>201710</v>
      </c>
      <c r="E904" s="192" t="s">
        <v>1506</v>
      </c>
      <c r="F904" t="s">
        <v>1773</v>
      </c>
      <c r="G904" t="s">
        <v>1279</v>
      </c>
      <c r="H904" s="192">
        <v>121</v>
      </c>
      <c r="I904" s="192">
        <v>22</v>
      </c>
    </row>
    <row r="905" spans="1:9" ht="15" customHeight="1" x14ac:dyDescent="0.2">
      <c r="A905" s="411"/>
      <c r="B905" s="192">
        <v>8</v>
      </c>
      <c r="C905" s="192">
        <v>201801</v>
      </c>
      <c r="D905" s="192">
        <v>201710</v>
      </c>
      <c r="E905" s="192" t="s">
        <v>1506</v>
      </c>
      <c r="F905" t="s">
        <v>1772</v>
      </c>
      <c r="G905" t="s">
        <v>1279</v>
      </c>
      <c r="H905" s="192">
        <v>126</v>
      </c>
      <c r="I905" s="192">
        <v>3</v>
      </c>
    </row>
    <row r="906" spans="1:9" ht="15" customHeight="1" x14ac:dyDescent="0.2">
      <c r="A906" s="411"/>
      <c r="B906" s="192">
        <v>8</v>
      </c>
      <c r="C906" s="192">
        <v>201801</v>
      </c>
      <c r="D906" s="192">
        <v>201710</v>
      </c>
      <c r="E906" s="192" t="s">
        <v>1506</v>
      </c>
      <c r="F906" t="s">
        <v>1784</v>
      </c>
      <c r="G906" t="s">
        <v>1277</v>
      </c>
      <c r="H906" s="192">
        <v>120</v>
      </c>
      <c r="I906" s="192">
        <v>2</v>
      </c>
    </row>
    <row r="907" spans="1:9" ht="15" customHeight="1" x14ac:dyDescent="0.2">
      <c r="A907" s="411"/>
      <c r="B907" s="192">
        <v>8</v>
      </c>
      <c r="C907" s="192">
        <v>201801</v>
      </c>
      <c r="D907" s="192">
        <v>201710</v>
      </c>
      <c r="E907" s="192" t="s">
        <v>1506</v>
      </c>
      <c r="F907" t="s">
        <v>1784</v>
      </c>
      <c r="G907" t="s">
        <v>1277</v>
      </c>
      <c r="H907" s="192">
        <v>121</v>
      </c>
      <c r="I907" s="192">
        <v>11</v>
      </c>
    </row>
    <row r="908" spans="1:9" ht="15" customHeight="1" x14ac:dyDescent="0.2">
      <c r="A908" s="411"/>
      <c r="B908" s="192">
        <v>8</v>
      </c>
      <c r="C908" s="192">
        <v>201801</v>
      </c>
      <c r="D908" s="192">
        <v>201710</v>
      </c>
      <c r="E908" s="192" t="s">
        <v>1506</v>
      </c>
      <c r="F908" t="s">
        <v>1793</v>
      </c>
      <c r="G908" t="s">
        <v>1258</v>
      </c>
      <c r="H908" s="192">
        <v>120</v>
      </c>
      <c r="I908" s="192">
        <v>6</v>
      </c>
    </row>
    <row r="909" spans="1:9" ht="15" customHeight="1" x14ac:dyDescent="0.2">
      <c r="A909" s="411"/>
      <c r="B909" s="192">
        <v>8</v>
      </c>
      <c r="C909" s="192">
        <v>201801</v>
      </c>
      <c r="D909" s="192">
        <v>201710</v>
      </c>
      <c r="E909" s="192" t="s">
        <v>1506</v>
      </c>
      <c r="F909" t="s">
        <v>1793</v>
      </c>
      <c r="G909" t="s">
        <v>1258</v>
      </c>
      <c r="H909" s="192">
        <v>121</v>
      </c>
      <c r="I909" s="192">
        <v>11</v>
      </c>
    </row>
    <row r="910" spans="1:9" ht="15" customHeight="1" x14ac:dyDescent="0.2">
      <c r="A910" s="411"/>
      <c r="B910" s="192">
        <v>8</v>
      </c>
      <c r="C910" s="192">
        <v>201801</v>
      </c>
      <c r="D910" s="192">
        <v>201711</v>
      </c>
      <c r="E910" s="192" t="s">
        <v>1506</v>
      </c>
      <c r="F910" s="192">
        <v>19</v>
      </c>
      <c r="G910" t="s">
        <v>1297</v>
      </c>
      <c r="H910" s="192">
        <v>120</v>
      </c>
      <c r="I910" s="192">
        <v>7</v>
      </c>
    </row>
    <row r="911" spans="1:9" ht="15" customHeight="1" x14ac:dyDescent="0.2">
      <c r="A911" s="411"/>
      <c r="B911" s="192">
        <v>8</v>
      </c>
      <c r="C911" s="192">
        <v>201801</v>
      </c>
      <c r="D911" s="192">
        <v>201711</v>
      </c>
      <c r="E911" s="192" t="s">
        <v>1506</v>
      </c>
      <c r="F911" s="192">
        <v>19</v>
      </c>
      <c r="G911" t="s">
        <v>1297</v>
      </c>
      <c r="H911" s="192">
        <v>121</v>
      </c>
      <c r="I911" s="192">
        <v>28</v>
      </c>
    </row>
    <row r="912" spans="1:9" ht="15" customHeight="1" x14ac:dyDescent="0.2">
      <c r="A912" s="411"/>
      <c r="B912" s="192">
        <v>8</v>
      </c>
      <c r="C912" s="192">
        <v>201801</v>
      </c>
      <c r="D912" s="192">
        <v>201711</v>
      </c>
      <c r="E912" s="192" t="s">
        <v>1506</v>
      </c>
      <c r="F912" s="192">
        <v>34</v>
      </c>
      <c r="G912" t="s">
        <v>1446</v>
      </c>
      <c r="H912" s="192">
        <v>120</v>
      </c>
      <c r="I912" s="192">
        <v>2</v>
      </c>
    </row>
    <row r="913" spans="1:9" ht="15" customHeight="1" x14ac:dyDescent="0.2">
      <c r="A913" s="411"/>
      <c r="B913" s="192">
        <v>8</v>
      </c>
      <c r="C913" s="192">
        <v>201801</v>
      </c>
      <c r="D913" s="192">
        <v>201711</v>
      </c>
      <c r="E913" s="192" t="s">
        <v>1506</v>
      </c>
      <c r="F913" s="192">
        <v>34</v>
      </c>
      <c r="G913" t="s">
        <v>1446</v>
      </c>
      <c r="H913" s="192">
        <v>121</v>
      </c>
      <c r="I913" s="192">
        <v>3</v>
      </c>
    </row>
    <row r="914" spans="1:9" ht="15" customHeight="1" x14ac:dyDescent="0.2">
      <c r="A914" s="411"/>
      <c r="B914" s="192">
        <v>8</v>
      </c>
      <c r="C914" s="192">
        <v>201801</v>
      </c>
      <c r="D914" s="192">
        <v>201711</v>
      </c>
      <c r="E914" s="192" t="s">
        <v>1506</v>
      </c>
      <c r="F914" t="s">
        <v>1770</v>
      </c>
      <c r="G914" t="s">
        <v>1446</v>
      </c>
      <c r="H914" s="192">
        <v>126</v>
      </c>
      <c r="I914" s="192">
        <v>1</v>
      </c>
    </row>
    <row r="915" spans="1:9" ht="15" customHeight="1" x14ac:dyDescent="0.2">
      <c r="A915" s="411"/>
      <c r="B915" s="192">
        <v>8</v>
      </c>
      <c r="C915" s="192">
        <v>201801</v>
      </c>
      <c r="D915" s="192">
        <v>201711</v>
      </c>
      <c r="E915" s="192" t="s">
        <v>1506</v>
      </c>
      <c r="F915" s="192">
        <v>45</v>
      </c>
      <c r="G915" t="s">
        <v>1267</v>
      </c>
      <c r="H915" s="192">
        <v>120</v>
      </c>
      <c r="I915" s="192">
        <v>5</v>
      </c>
    </row>
    <row r="916" spans="1:9" ht="15" customHeight="1" x14ac:dyDescent="0.2">
      <c r="A916" s="411"/>
      <c r="B916" s="192">
        <v>8</v>
      </c>
      <c r="C916" s="192">
        <v>201801</v>
      </c>
      <c r="D916" s="192">
        <v>201711</v>
      </c>
      <c r="E916" s="192" t="s">
        <v>1506</v>
      </c>
      <c r="F916" s="192">
        <v>45</v>
      </c>
      <c r="G916" t="s">
        <v>1267</v>
      </c>
      <c r="H916" s="192">
        <v>121</v>
      </c>
      <c r="I916" s="192">
        <v>26</v>
      </c>
    </row>
    <row r="917" spans="1:9" ht="15" customHeight="1" x14ac:dyDescent="0.2">
      <c r="A917" s="411"/>
      <c r="B917" s="192">
        <v>8</v>
      </c>
      <c r="C917" s="192">
        <v>201801</v>
      </c>
      <c r="D917" s="192">
        <v>201711</v>
      </c>
      <c r="E917" s="192" t="s">
        <v>1506</v>
      </c>
      <c r="F917" t="s">
        <v>1761</v>
      </c>
      <c r="G917" t="s">
        <v>1267</v>
      </c>
      <c r="H917" s="192">
        <v>126</v>
      </c>
      <c r="I917" s="192">
        <v>1</v>
      </c>
    </row>
    <row r="918" spans="1:9" ht="15" customHeight="1" x14ac:dyDescent="0.2">
      <c r="A918" s="411"/>
      <c r="B918" s="192">
        <v>8</v>
      </c>
      <c r="C918" s="192">
        <v>201801</v>
      </c>
      <c r="D918" s="192">
        <v>201711</v>
      </c>
      <c r="E918" s="192" t="s">
        <v>1506</v>
      </c>
      <c r="F918" t="s">
        <v>1787</v>
      </c>
      <c r="G918" t="s">
        <v>1272</v>
      </c>
      <c r="H918" s="192">
        <v>120</v>
      </c>
      <c r="I918" s="192">
        <v>1</v>
      </c>
    </row>
    <row r="919" spans="1:9" ht="15" customHeight="1" x14ac:dyDescent="0.2">
      <c r="A919" s="411"/>
      <c r="B919" s="192">
        <v>8</v>
      </c>
      <c r="C919" s="192">
        <v>201801</v>
      </c>
      <c r="D919" s="192">
        <v>201711</v>
      </c>
      <c r="E919" s="192" t="s">
        <v>1506</v>
      </c>
      <c r="F919" t="s">
        <v>1787</v>
      </c>
      <c r="G919" t="s">
        <v>1272</v>
      </c>
      <c r="H919" s="192">
        <v>121</v>
      </c>
      <c r="I919" s="192">
        <v>15</v>
      </c>
    </row>
    <row r="920" spans="1:9" ht="15" customHeight="1" x14ac:dyDescent="0.2">
      <c r="A920" s="411"/>
      <c r="B920" s="192">
        <v>8</v>
      </c>
      <c r="C920" s="192">
        <v>201801</v>
      </c>
      <c r="D920" s="192">
        <v>201711</v>
      </c>
      <c r="E920" s="192" t="s">
        <v>1506</v>
      </c>
      <c r="F920" s="192">
        <v>69</v>
      </c>
      <c r="G920" t="s">
        <v>1293</v>
      </c>
      <c r="H920" s="192">
        <v>120</v>
      </c>
      <c r="I920" s="192">
        <v>18</v>
      </c>
    </row>
    <row r="921" spans="1:9" ht="15" customHeight="1" x14ac:dyDescent="0.2">
      <c r="A921" s="411"/>
      <c r="B921" s="192">
        <v>8</v>
      </c>
      <c r="C921" s="192">
        <v>201801</v>
      </c>
      <c r="D921" s="192">
        <v>201711</v>
      </c>
      <c r="E921" s="192" t="s">
        <v>1506</v>
      </c>
      <c r="F921" s="192">
        <v>69</v>
      </c>
      <c r="G921" t="s">
        <v>1293</v>
      </c>
      <c r="H921" s="192">
        <v>121</v>
      </c>
      <c r="I921" s="192">
        <v>85</v>
      </c>
    </row>
    <row r="922" spans="1:9" ht="15" customHeight="1" x14ac:dyDescent="0.2">
      <c r="A922" s="411"/>
      <c r="B922" s="192">
        <v>8</v>
      </c>
      <c r="C922" s="192">
        <v>201801</v>
      </c>
      <c r="D922" s="192">
        <v>201711</v>
      </c>
      <c r="E922" s="192" t="s">
        <v>1506</v>
      </c>
      <c r="F922" t="s">
        <v>1795</v>
      </c>
      <c r="G922" t="s">
        <v>1293</v>
      </c>
      <c r="H922" s="192">
        <v>126</v>
      </c>
      <c r="I922" s="192">
        <v>13</v>
      </c>
    </row>
    <row r="923" spans="1:9" ht="15" customHeight="1" x14ac:dyDescent="0.2">
      <c r="A923" s="411"/>
      <c r="B923" s="192">
        <v>8</v>
      </c>
      <c r="C923" s="192">
        <v>201801</v>
      </c>
      <c r="D923" s="192">
        <v>201711</v>
      </c>
      <c r="E923" s="192" t="s">
        <v>1506</v>
      </c>
      <c r="F923" t="s">
        <v>1773</v>
      </c>
      <c r="G923" t="s">
        <v>1279</v>
      </c>
      <c r="H923" s="192">
        <v>120</v>
      </c>
      <c r="I923" s="192">
        <v>19</v>
      </c>
    </row>
    <row r="924" spans="1:9" ht="15" customHeight="1" x14ac:dyDescent="0.2">
      <c r="A924" s="411"/>
      <c r="B924" s="192">
        <v>8</v>
      </c>
      <c r="C924" s="192">
        <v>201801</v>
      </c>
      <c r="D924" s="192">
        <v>201711</v>
      </c>
      <c r="E924" s="192" t="s">
        <v>1506</v>
      </c>
      <c r="F924" t="s">
        <v>1773</v>
      </c>
      <c r="G924" t="s">
        <v>1279</v>
      </c>
      <c r="H924" s="192">
        <v>121</v>
      </c>
      <c r="I924" s="192">
        <v>56</v>
      </c>
    </row>
    <row r="925" spans="1:9" ht="15" customHeight="1" x14ac:dyDescent="0.2">
      <c r="A925" s="411"/>
      <c r="B925" s="192">
        <v>8</v>
      </c>
      <c r="C925" s="192">
        <v>201801</v>
      </c>
      <c r="D925" s="192">
        <v>201711</v>
      </c>
      <c r="E925" s="192" t="s">
        <v>1506</v>
      </c>
      <c r="F925" t="s">
        <v>1772</v>
      </c>
      <c r="G925" t="s">
        <v>1279</v>
      </c>
      <c r="H925" s="192">
        <v>126</v>
      </c>
      <c r="I925" s="192">
        <v>10</v>
      </c>
    </row>
    <row r="926" spans="1:9" ht="15" customHeight="1" x14ac:dyDescent="0.2">
      <c r="A926" s="411"/>
      <c r="B926" s="192">
        <v>8</v>
      </c>
      <c r="C926" s="192">
        <v>201801</v>
      </c>
      <c r="D926" s="192">
        <v>201711</v>
      </c>
      <c r="E926" s="192" t="s">
        <v>1506</v>
      </c>
      <c r="F926" t="s">
        <v>1784</v>
      </c>
      <c r="G926" t="s">
        <v>1277</v>
      </c>
      <c r="H926" s="192">
        <v>120</v>
      </c>
      <c r="I926" s="192">
        <v>5</v>
      </c>
    </row>
    <row r="927" spans="1:9" ht="15" customHeight="1" x14ac:dyDescent="0.2">
      <c r="A927" s="411"/>
      <c r="B927" s="192">
        <v>8</v>
      </c>
      <c r="C927" s="192">
        <v>201801</v>
      </c>
      <c r="D927" s="192">
        <v>201711</v>
      </c>
      <c r="E927" s="192" t="s">
        <v>1506</v>
      </c>
      <c r="F927" t="s">
        <v>1784</v>
      </c>
      <c r="G927" t="s">
        <v>1277</v>
      </c>
      <c r="H927" s="192">
        <v>121</v>
      </c>
      <c r="I927" s="192">
        <v>19</v>
      </c>
    </row>
    <row r="928" spans="1:9" ht="15" customHeight="1" x14ac:dyDescent="0.2">
      <c r="A928" s="411"/>
      <c r="B928" s="192">
        <v>8</v>
      </c>
      <c r="C928" s="192">
        <v>201801</v>
      </c>
      <c r="D928" s="192">
        <v>201711</v>
      </c>
      <c r="E928" s="192" t="s">
        <v>1506</v>
      </c>
      <c r="F928" t="s">
        <v>1793</v>
      </c>
      <c r="G928" t="s">
        <v>1258</v>
      </c>
      <c r="H928" s="192">
        <v>120</v>
      </c>
      <c r="I928" s="192">
        <v>6</v>
      </c>
    </row>
    <row r="929" spans="1:9" ht="15" customHeight="1" x14ac:dyDescent="0.2">
      <c r="A929" s="411"/>
      <c r="B929" s="192">
        <v>8</v>
      </c>
      <c r="C929" s="192">
        <v>201801</v>
      </c>
      <c r="D929" s="192">
        <v>201711</v>
      </c>
      <c r="E929" s="192" t="s">
        <v>1506</v>
      </c>
      <c r="F929" t="s">
        <v>1793</v>
      </c>
      <c r="G929" t="s">
        <v>1258</v>
      </c>
      <c r="H929" s="192">
        <v>121</v>
      </c>
      <c r="I929" s="192">
        <v>40</v>
      </c>
    </row>
    <row r="930" spans="1:9" ht="15" customHeight="1" x14ac:dyDescent="0.2">
      <c r="A930" s="411"/>
      <c r="B930" s="192">
        <v>8</v>
      </c>
      <c r="C930" s="192">
        <v>201801</v>
      </c>
      <c r="D930" s="192">
        <v>201712</v>
      </c>
      <c r="E930" s="192" t="s">
        <v>1506</v>
      </c>
      <c r="F930" s="192">
        <v>19</v>
      </c>
      <c r="G930" t="s">
        <v>1297</v>
      </c>
      <c r="H930" s="192">
        <v>120</v>
      </c>
      <c r="I930" s="192">
        <v>5</v>
      </c>
    </row>
    <row r="931" spans="1:9" ht="15" customHeight="1" x14ac:dyDescent="0.2">
      <c r="A931" s="411"/>
      <c r="B931" s="192">
        <v>8</v>
      </c>
      <c r="C931" s="192">
        <v>201801</v>
      </c>
      <c r="D931" s="192">
        <v>201712</v>
      </c>
      <c r="E931" s="192" t="s">
        <v>1506</v>
      </c>
      <c r="F931" s="192">
        <v>19</v>
      </c>
      <c r="G931" t="s">
        <v>1297</v>
      </c>
      <c r="H931" s="192">
        <v>121</v>
      </c>
      <c r="I931" s="192">
        <v>16</v>
      </c>
    </row>
    <row r="932" spans="1:9" ht="15" customHeight="1" x14ac:dyDescent="0.2">
      <c r="A932" s="411"/>
      <c r="B932" s="192">
        <v>8</v>
      </c>
      <c r="C932" s="192">
        <v>201801</v>
      </c>
      <c r="D932" s="192">
        <v>201712</v>
      </c>
      <c r="E932" s="192" t="s">
        <v>1506</v>
      </c>
      <c r="F932" t="s">
        <v>1770</v>
      </c>
      <c r="G932" t="s">
        <v>1446</v>
      </c>
      <c r="H932" s="192">
        <v>126</v>
      </c>
      <c r="I932" s="192">
        <v>-3</v>
      </c>
    </row>
    <row r="933" spans="1:9" ht="15" customHeight="1" x14ac:dyDescent="0.2">
      <c r="A933" s="411"/>
      <c r="B933" s="192">
        <v>8</v>
      </c>
      <c r="C933" s="192">
        <v>201801</v>
      </c>
      <c r="D933" s="192">
        <v>201712</v>
      </c>
      <c r="E933" s="192" t="s">
        <v>1506</v>
      </c>
      <c r="F933" s="192">
        <v>45</v>
      </c>
      <c r="G933" t="s">
        <v>1267</v>
      </c>
      <c r="H933" s="192">
        <v>120</v>
      </c>
      <c r="I933" s="192">
        <v>5</v>
      </c>
    </row>
    <row r="934" spans="1:9" ht="15" customHeight="1" x14ac:dyDescent="0.2">
      <c r="A934" s="411"/>
      <c r="B934" s="192">
        <v>8</v>
      </c>
      <c r="C934" s="192">
        <v>201801</v>
      </c>
      <c r="D934" s="192">
        <v>201712</v>
      </c>
      <c r="E934" s="192" t="s">
        <v>1506</v>
      </c>
      <c r="F934" s="192">
        <v>45</v>
      </c>
      <c r="G934" t="s">
        <v>1267</v>
      </c>
      <c r="H934" s="192">
        <v>121</v>
      </c>
      <c r="I934" s="192">
        <v>32</v>
      </c>
    </row>
    <row r="935" spans="1:9" ht="15" customHeight="1" x14ac:dyDescent="0.2">
      <c r="A935" s="411"/>
      <c r="B935" s="192">
        <v>8</v>
      </c>
      <c r="C935" s="192">
        <v>201801</v>
      </c>
      <c r="D935" s="192">
        <v>201712</v>
      </c>
      <c r="E935" s="192" t="s">
        <v>1506</v>
      </c>
      <c r="F935" t="s">
        <v>1761</v>
      </c>
      <c r="G935" t="s">
        <v>1267</v>
      </c>
      <c r="H935" s="192">
        <v>126</v>
      </c>
      <c r="I935" s="192">
        <v>-3</v>
      </c>
    </row>
    <row r="936" spans="1:9" ht="15" customHeight="1" x14ac:dyDescent="0.2">
      <c r="A936" s="411"/>
      <c r="B936" s="192">
        <v>8</v>
      </c>
      <c r="C936" s="192">
        <v>201801</v>
      </c>
      <c r="D936" s="192">
        <v>201712</v>
      </c>
      <c r="E936" s="192" t="s">
        <v>1506</v>
      </c>
      <c r="F936" t="s">
        <v>1787</v>
      </c>
      <c r="G936" t="s">
        <v>1272</v>
      </c>
      <c r="H936" s="192">
        <v>121</v>
      </c>
      <c r="I936" s="192">
        <v>1</v>
      </c>
    </row>
    <row r="937" spans="1:9" ht="15" customHeight="1" x14ac:dyDescent="0.2">
      <c r="A937" s="411"/>
      <c r="B937" s="192">
        <v>8</v>
      </c>
      <c r="C937" s="192">
        <v>201801</v>
      </c>
      <c r="D937" s="192">
        <v>201712</v>
      </c>
      <c r="E937" s="192" t="s">
        <v>1506</v>
      </c>
      <c r="F937" s="192">
        <v>69</v>
      </c>
      <c r="G937" t="s">
        <v>1293</v>
      </c>
      <c r="H937" s="192">
        <v>120</v>
      </c>
      <c r="I937" s="192">
        <v>13</v>
      </c>
    </row>
    <row r="938" spans="1:9" ht="15" customHeight="1" x14ac:dyDescent="0.2">
      <c r="A938" s="411"/>
      <c r="B938" s="192">
        <v>8</v>
      </c>
      <c r="C938" s="192">
        <v>201801</v>
      </c>
      <c r="D938" s="192">
        <v>201712</v>
      </c>
      <c r="E938" s="192" t="s">
        <v>1506</v>
      </c>
      <c r="F938" s="192">
        <v>69</v>
      </c>
      <c r="G938" t="s">
        <v>1293</v>
      </c>
      <c r="H938" s="192">
        <v>121</v>
      </c>
      <c r="I938" s="192">
        <v>51</v>
      </c>
    </row>
    <row r="939" spans="1:9" ht="15" customHeight="1" x14ac:dyDescent="0.2">
      <c r="A939" s="411"/>
      <c r="B939" s="192">
        <v>8</v>
      </c>
      <c r="C939" s="192">
        <v>201801</v>
      </c>
      <c r="D939" s="192">
        <v>201712</v>
      </c>
      <c r="E939" s="192" t="s">
        <v>1506</v>
      </c>
      <c r="F939" t="s">
        <v>1795</v>
      </c>
      <c r="G939" t="s">
        <v>1293</v>
      </c>
      <c r="H939" s="192">
        <v>126</v>
      </c>
      <c r="I939" s="192">
        <v>-23</v>
      </c>
    </row>
    <row r="940" spans="1:9" ht="15" customHeight="1" x14ac:dyDescent="0.2">
      <c r="A940" s="411"/>
      <c r="B940" s="192">
        <v>8</v>
      </c>
      <c r="C940" s="192">
        <v>201801</v>
      </c>
      <c r="D940" s="192">
        <v>201712</v>
      </c>
      <c r="E940" s="192" t="s">
        <v>1506</v>
      </c>
      <c r="F940" t="s">
        <v>1773</v>
      </c>
      <c r="G940" t="s">
        <v>1279</v>
      </c>
      <c r="H940" s="192">
        <v>120</v>
      </c>
      <c r="I940" s="192">
        <v>11</v>
      </c>
    </row>
    <row r="941" spans="1:9" ht="15" customHeight="1" x14ac:dyDescent="0.2">
      <c r="A941" s="411"/>
      <c r="B941" s="192">
        <v>8</v>
      </c>
      <c r="C941" s="192">
        <v>201801</v>
      </c>
      <c r="D941" s="192">
        <v>201712</v>
      </c>
      <c r="E941" s="192" t="s">
        <v>1506</v>
      </c>
      <c r="F941" t="s">
        <v>1773</v>
      </c>
      <c r="G941" t="s">
        <v>1279</v>
      </c>
      <c r="H941" s="192">
        <v>121</v>
      </c>
      <c r="I941" s="192">
        <v>25</v>
      </c>
    </row>
    <row r="942" spans="1:9" ht="15" customHeight="1" x14ac:dyDescent="0.2">
      <c r="A942" s="411"/>
      <c r="B942" s="192">
        <v>8</v>
      </c>
      <c r="C942" s="192">
        <v>201801</v>
      </c>
      <c r="D942" s="192">
        <v>201712</v>
      </c>
      <c r="E942" s="192" t="s">
        <v>1506</v>
      </c>
      <c r="F942" t="s">
        <v>1772</v>
      </c>
      <c r="G942" t="s">
        <v>1279</v>
      </c>
      <c r="H942" s="192">
        <v>126</v>
      </c>
      <c r="I942" s="192">
        <v>6</v>
      </c>
    </row>
    <row r="943" spans="1:9" ht="15" customHeight="1" x14ac:dyDescent="0.2">
      <c r="A943" s="411"/>
      <c r="B943" s="192">
        <v>8</v>
      </c>
      <c r="C943" s="192">
        <v>201801</v>
      </c>
      <c r="D943" s="192">
        <v>201712</v>
      </c>
      <c r="E943" s="192" t="s">
        <v>1506</v>
      </c>
      <c r="F943" t="s">
        <v>1784</v>
      </c>
      <c r="G943" t="s">
        <v>1277</v>
      </c>
      <c r="H943" s="192">
        <v>120</v>
      </c>
      <c r="I943" s="192">
        <v>5</v>
      </c>
    </row>
    <row r="944" spans="1:9" ht="15" customHeight="1" x14ac:dyDescent="0.2">
      <c r="A944" s="411"/>
      <c r="B944" s="192">
        <v>8</v>
      </c>
      <c r="C944" s="192">
        <v>201801</v>
      </c>
      <c r="D944" s="192">
        <v>201712</v>
      </c>
      <c r="E944" s="192" t="s">
        <v>1506</v>
      </c>
      <c r="F944" t="s">
        <v>1784</v>
      </c>
      <c r="G944" t="s">
        <v>1277</v>
      </c>
      <c r="H944" s="192">
        <v>121</v>
      </c>
      <c r="I944" s="192">
        <v>13</v>
      </c>
    </row>
    <row r="945" spans="1:9" ht="15" customHeight="1" x14ac:dyDescent="0.2">
      <c r="A945" s="411"/>
      <c r="B945" s="192">
        <v>8</v>
      </c>
      <c r="C945" s="192">
        <v>201801</v>
      </c>
      <c r="D945" s="192">
        <v>201712</v>
      </c>
      <c r="E945" s="192" t="s">
        <v>1506</v>
      </c>
      <c r="F945" t="s">
        <v>1793</v>
      </c>
      <c r="G945" t="s">
        <v>1258</v>
      </c>
      <c r="H945" s="192">
        <v>120</v>
      </c>
      <c r="I945" s="192">
        <v>7</v>
      </c>
    </row>
    <row r="946" spans="1:9" ht="15" customHeight="1" x14ac:dyDescent="0.2">
      <c r="A946" s="411"/>
      <c r="B946" s="192">
        <v>8</v>
      </c>
      <c r="C946" s="192">
        <v>201801</v>
      </c>
      <c r="D946" s="192">
        <v>201712</v>
      </c>
      <c r="E946" s="192" t="s">
        <v>1506</v>
      </c>
      <c r="F946" t="s">
        <v>1793</v>
      </c>
      <c r="G946" t="s">
        <v>1258</v>
      </c>
      <c r="H946" s="192">
        <v>121</v>
      </c>
      <c r="I946" s="192">
        <v>39</v>
      </c>
    </row>
    <row r="947" spans="1:9" ht="15" customHeight="1" x14ac:dyDescent="0.2">
      <c r="A947" s="411"/>
      <c r="B947" s="192">
        <v>8</v>
      </c>
      <c r="C947" s="192">
        <v>201801</v>
      </c>
      <c r="D947" s="192">
        <v>201801</v>
      </c>
      <c r="E947" s="192" t="s">
        <v>1506</v>
      </c>
      <c r="F947" s="192">
        <v>19</v>
      </c>
      <c r="G947" t="s">
        <v>1297</v>
      </c>
      <c r="H947" s="192">
        <v>120</v>
      </c>
      <c r="I947" s="192">
        <v>152</v>
      </c>
    </row>
    <row r="948" spans="1:9" ht="15" customHeight="1" x14ac:dyDescent="0.2">
      <c r="A948" s="411"/>
      <c r="B948" s="192">
        <v>8</v>
      </c>
      <c r="C948" s="192">
        <v>201801</v>
      </c>
      <c r="D948" s="192">
        <v>201801</v>
      </c>
      <c r="E948" s="192" t="s">
        <v>1506</v>
      </c>
      <c r="F948" s="192">
        <v>19</v>
      </c>
      <c r="G948" t="s">
        <v>1297</v>
      </c>
      <c r="H948" s="192">
        <v>121</v>
      </c>
      <c r="I948" s="192">
        <v>1211</v>
      </c>
    </row>
    <row r="949" spans="1:9" ht="15" customHeight="1" x14ac:dyDescent="0.2">
      <c r="A949" s="411"/>
      <c r="B949" s="192">
        <v>8</v>
      </c>
      <c r="C949" s="192">
        <v>201801</v>
      </c>
      <c r="D949" s="192">
        <v>201801</v>
      </c>
      <c r="E949" s="192" t="s">
        <v>1506</v>
      </c>
      <c r="F949" s="192">
        <v>34</v>
      </c>
      <c r="G949" t="s">
        <v>1446</v>
      </c>
      <c r="H949" s="192">
        <v>120</v>
      </c>
      <c r="I949" s="192">
        <v>26</v>
      </c>
    </row>
    <row r="950" spans="1:9" ht="15" customHeight="1" x14ac:dyDescent="0.2">
      <c r="A950" s="411"/>
      <c r="B950" s="192">
        <v>8</v>
      </c>
      <c r="C950" s="192">
        <v>201801</v>
      </c>
      <c r="D950" s="192">
        <v>201801</v>
      </c>
      <c r="E950" s="192" t="s">
        <v>1506</v>
      </c>
      <c r="F950" s="192">
        <v>34</v>
      </c>
      <c r="G950" t="s">
        <v>1446</v>
      </c>
      <c r="H950" s="192">
        <v>121</v>
      </c>
      <c r="I950" s="192">
        <v>194</v>
      </c>
    </row>
    <row r="951" spans="1:9" ht="15" customHeight="1" x14ac:dyDescent="0.2">
      <c r="A951" s="411"/>
      <c r="B951" s="192">
        <v>8</v>
      </c>
      <c r="C951" s="192">
        <v>201801</v>
      </c>
      <c r="D951" s="192">
        <v>201801</v>
      </c>
      <c r="E951" s="192" t="s">
        <v>1506</v>
      </c>
      <c r="F951" t="s">
        <v>1770</v>
      </c>
      <c r="G951" t="s">
        <v>1446</v>
      </c>
      <c r="H951" s="192">
        <v>126</v>
      </c>
      <c r="I951" s="192">
        <v>175</v>
      </c>
    </row>
    <row r="952" spans="1:9" ht="15" customHeight="1" x14ac:dyDescent="0.2">
      <c r="A952" s="411"/>
      <c r="B952" s="192">
        <v>8</v>
      </c>
      <c r="C952" s="192">
        <v>201801</v>
      </c>
      <c r="D952" s="192">
        <v>201801</v>
      </c>
      <c r="E952" s="192" t="s">
        <v>1506</v>
      </c>
      <c r="F952" s="192">
        <v>45</v>
      </c>
      <c r="G952" t="s">
        <v>1267</v>
      </c>
      <c r="H952" s="192">
        <v>120</v>
      </c>
      <c r="I952" s="192">
        <v>111</v>
      </c>
    </row>
    <row r="953" spans="1:9" ht="15" customHeight="1" x14ac:dyDescent="0.2">
      <c r="A953" s="411"/>
      <c r="B953" s="192">
        <v>8</v>
      </c>
      <c r="C953" s="192">
        <v>201801</v>
      </c>
      <c r="D953" s="192">
        <v>201801</v>
      </c>
      <c r="E953" s="192" t="s">
        <v>1506</v>
      </c>
      <c r="F953" s="192">
        <v>45</v>
      </c>
      <c r="G953" t="s">
        <v>1267</v>
      </c>
      <c r="H953" s="192">
        <v>121</v>
      </c>
      <c r="I953" s="192">
        <v>628</v>
      </c>
    </row>
    <row r="954" spans="1:9" ht="15" customHeight="1" x14ac:dyDescent="0.2">
      <c r="A954" s="411"/>
      <c r="B954" s="192">
        <v>8</v>
      </c>
      <c r="C954" s="192">
        <v>201801</v>
      </c>
      <c r="D954" s="192">
        <v>201801</v>
      </c>
      <c r="E954" s="192" t="s">
        <v>1506</v>
      </c>
      <c r="F954" t="s">
        <v>1761</v>
      </c>
      <c r="G954" t="s">
        <v>1267</v>
      </c>
      <c r="H954" s="192">
        <v>126</v>
      </c>
      <c r="I954" s="192">
        <v>235</v>
      </c>
    </row>
    <row r="955" spans="1:9" ht="15" customHeight="1" x14ac:dyDescent="0.2">
      <c r="A955" s="411"/>
      <c r="B955" s="192">
        <v>8</v>
      </c>
      <c r="C955" s="192">
        <v>201801</v>
      </c>
      <c r="D955" s="192">
        <v>201801</v>
      </c>
      <c r="E955" s="192" t="s">
        <v>1506</v>
      </c>
      <c r="F955" t="s">
        <v>1787</v>
      </c>
      <c r="G955" t="s">
        <v>1272</v>
      </c>
      <c r="H955" s="192">
        <v>120</v>
      </c>
      <c r="I955" s="192">
        <v>89</v>
      </c>
    </row>
    <row r="956" spans="1:9" ht="15" customHeight="1" x14ac:dyDescent="0.2">
      <c r="A956" s="411"/>
      <c r="B956" s="192">
        <v>8</v>
      </c>
      <c r="C956" s="192">
        <v>201801</v>
      </c>
      <c r="D956" s="192">
        <v>201801</v>
      </c>
      <c r="E956" s="192" t="s">
        <v>1506</v>
      </c>
      <c r="F956" t="s">
        <v>1787</v>
      </c>
      <c r="G956" t="s">
        <v>1272</v>
      </c>
      <c r="H956" s="192">
        <v>121</v>
      </c>
      <c r="I956" s="192">
        <v>829</v>
      </c>
    </row>
    <row r="957" spans="1:9" ht="15" customHeight="1" x14ac:dyDescent="0.2">
      <c r="A957" s="411"/>
      <c r="B957" s="192">
        <v>8</v>
      </c>
      <c r="C957" s="192">
        <v>201801</v>
      </c>
      <c r="D957" s="192">
        <v>201801</v>
      </c>
      <c r="E957" s="192" t="s">
        <v>1506</v>
      </c>
      <c r="F957" s="192">
        <v>69</v>
      </c>
      <c r="G957" t="s">
        <v>1293</v>
      </c>
      <c r="H957" s="192">
        <v>120</v>
      </c>
      <c r="I957" s="192">
        <v>432</v>
      </c>
    </row>
    <row r="958" spans="1:9" ht="15" customHeight="1" x14ac:dyDescent="0.2">
      <c r="A958" s="411"/>
      <c r="B958" s="192">
        <v>8</v>
      </c>
      <c r="C958" s="192">
        <v>201801</v>
      </c>
      <c r="D958" s="192">
        <v>201801</v>
      </c>
      <c r="E958" s="192" t="s">
        <v>1506</v>
      </c>
      <c r="F958" s="192">
        <v>69</v>
      </c>
      <c r="G958" t="s">
        <v>1293</v>
      </c>
      <c r="H958" s="192">
        <v>121</v>
      </c>
      <c r="I958" s="192">
        <v>2546</v>
      </c>
    </row>
    <row r="959" spans="1:9" ht="15" customHeight="1" x14ac:dyDescent="0.2">
      <c r="A959" s="411"/>
      <c r="B959" s="192">
        <v>8</v>
      </c>
      <c r="C959" s="192">
        <v>201801</v>
      </c>
      <c r="D959" s="192">
        <v>201801</v>
      </c>
      <c r="E959" s="192" t="s">
        <v>1506</v>
      </c>
      <c r="F959" t="s">
        <v>1795</v>
      </c>
      <c r="G959" t="s">
        <v>1293</v>
      </c>
      <c r="H959" s="192">
        <v>126</v>
      </c>
      <c r="I959" s="192">
        <v>835</v>
      </c>
    </row>
    <row r="960" spans="1:9" ht="15" customHeight="1" x14ac:dyDescent="0.2">
      <c r="A960" s="411"/>
      <c r="B960" s="192">
        <v>8</v>
      </c>
      <c r="C960" s="192">
        <v>201801</v>
      </c>
      <c r="D960" s="192">
        <v>201801</v>
      </c>
      <c r="E960" s="192" t="s">
        <v>1506</v>
      </c>
      <c r="F960" t="s">
        <v>1773</v>
      </c>
      <c r="G960" t="s">
        <v>1279</v>
      </c>
      <c r="H960" s="192">
        <v>120</v>
      </c>
      <c r="I960" s="192">
        <v>278</v>
      </c>
    </row>
    <row r="961" spans="1:9" ht="15" customHeight="1" x14ac:dyDescent="0.2">
      <c r="A961" s="411"/>
      <c r="B961" s="192">
        <v>8</v>
      </c>
      <c r="C961" s="192">
        <v>201801</v>
      </c>
      <c r="D961" s="192">
        <v>201801</v>
      </c>
      <c r="E961" s="192" t="s">
        <v>1506</v>
      </c>
      <c r="F961" t="s">
        <v>1773</v>
      </c>
      <c r="G961" t="s">
        <v>1279</v>
      </c>
      <c r="H961" s="192">
        <v>121</v>
      </c>
      <c r="I961" s="192">
        <v>1572</v>
      </c>
    </row>
    <row r="962" spans="1:9" ht="15" customHeight="1" x14ac:dyDescent="0.2">
      <c r="A962" s="411"/>
      <c r="B962" s="192">
        <v>8</v>
      </c>
      <c r="C962" s="192">
        <v>201801</v>
      </c>
      <c r="D962" s="192">
        <v>201801</v>
      </c>
      <c r="E962" s="192" t="s">
        <v>1506</v>
      </c>
      <c r="F962" t="s">
        <v>1772</v>
      </c>
      <c r="G962" t="s">
        <v>1279</v>
      </c>
      <c r="H962" s="192">
        <v>126</v>
      </c>
      <c r="I962" s="192">
        <v>504</v>
      </c>
    </row>
    <row r="963" spans="1:9" ht="15" customHeight="1" x14ac:dyDescent="0.2">
      <c r="A963" s="411"/>
      <c r="B963" s="192">
        <v>8</v>
      </c>
      <c r="C963" s="192">
        <v>201801</v>
      </c>
      <c r="D963" s="192">
        <v>201801</v>
      </c>
      <c r="E963" s="192" t="s">
        <v>1506</v>
      </c>
      <c r="F963" t="s">
        <v>1784</v>
      </c>
      <c r="G963" t="s">
        <v>1277</v>
      </c>
      <c r="H963" s="192">
        <v>120</v>
      </c>
      <c r="I963" s="192">
        <v>69</v>
      </c>
    </row>
    <row r="964" spans="1:9" ht="15" customHeight="1" x14ac:dyDescent="0.2">
      <c r="A964" s="411"/>
      <c r="B964" s="192">
        <v>8</v>
      </c>
      <c r="C964" s="192">
        <v>201801</v>
      </c>
      <c r="D964" s="192">
        <v>201801</v>
      </c>
      <c r="E964" s="192" t="s">
        <v>1506</v>
      </c>
      <c r="F964" t="s">
        <v>1784</v>
      </c>
      <c r="G964" t="s">
        <v>1277</v>
      </c>
      <c r="H964" s="192">
        <v>121</v>
      </c>
      <c r="I964" s="192">
        <v>479</v>
      </c>
    </row>
    <row r="965" spans="1:9" ht="15" customHeight="1" x14ac:dyDescent="0.2">
      <c r="A965" s="411"/>
      <c r="B965" s="192">
        <v>8</v>
      </c>
      <c r="C965" s="192">
        <v>201801</v>
      </c>
      <c r="D965" s="192">
        <v>201801</v>
      </c>
      <c r="E965" s="192" t="s">
        <v>1506</v>
      </c>
      <c r="F965" t="s">
        <v>1793</v>
      </c>
      <c r="G965" t="s">
        <v>1258</v>
      </c>
      <c r="H965" s="192">
        <v>120</v>
      </c>
      <c r="I965" s="192">
        <v>178</v>
      </c>
    </row>
    <row r="966" spans="1:9" ht="15" customHeight="1" x14ac:dyDescent="0.2">
      <c r="A966" s="411"/>
      <c r="B966" s="192">
        <v>8</v>
      </c>
      <c r="C966" s="192">
        <v>201801</v>
      </c>
      <c r="D966" s="192">
        <v>201801</v>
      </c>
      <c r="E966" s="192" t="s">
        <v>1506</v>
      </c>
      <c r="F966" t="s">
        <v>1793</v>
      </c>
      <c r="G966" t="s">
        <v>1258</v>
      </c>
      <c r="H966" s="192">
        <v>121</v>
      </c>
      <c r="I966" s="192">
        <v>2038</v>
      </c>
    </row>
    <row r="967" spans="1:9" ht="15" customHeight="1" x14ac:dyDescent="0.2">
      <c r="A967" s="411"/>
      <c r="B967" s="192">
        <v>34</v>
      </c>
      <c r="C967" s="192">
        <v>201801</v>
      </c>
      <c r="D967" s="192">
        <v>201709</v>
      </c>
      <c r="E967" s="192" t="s">
        <v>1507</v>
      </c>
      <c r="F967" s="192">
        <v>33</v>
      </c>
      <c r="G967" t="s">
        <v>1446</v>
      </c>
      <c r="H967" s="192">
        <v>120</v>
      </c>
      <c r="I967" s="192">
        <v>-1</v>
      </c>
    </row>
    <row r="968" spans="1:9" ht="15" customHeight="1" x14ac:dyDescent="0.2">
      <c r="A968" s="411"/>
      <c r="B968" s="192">
        <v>34</v>
      </c>
      <c r="C968" s="192">
        <v>201801</v>
      </c>
      <c r="D968" s="192">
        <v>201709</v>
      </c>
      <c r="E968" s="192" t="s">
        <v>1507</v>
      </c>
      <c r="F968" s="192">
        <v>33</v>
      </c>
      <c r="G968" t="s">
        <v>1446</v>
      </c>
      <c r="H968" s="192">
        <v>121</v>
      </c>
      <c r="I968" s="192">
        <v>3</v>
      </c>
    </row>
    <row r="969" spans="1:9" ht="15" customHeight="1" x14ac:dyDescent="0.2">
      <c r="A969" s="411"/>
      <c r="B969" s="192">
        <v>34</v>
      </c>
      <c r="C969" s="192">
        <v>201801</v>
      </c>
      <c r="D969" s="192">
        <v>201709</v>
      </c>
      <c r="E969" s="192" t="s">
        <v>1507</v>
      </c>
      <c r="F969" t="s">
        <v>1771</v>
      </c>
      <c r="G969" t="s">
        <v>1446</v>
      </c>
      <c r="H969" s="192">
        <v>126</v>
      </c>
      <c r="I969" s="192">
        <v>2</v>
      </c>
    </row>
    <row r="970" spans="1:9" ht="15" customHeight="1" x14ac:dyDescent="0.2">
      <c r="A970" s="411"/>
      <c r="B970" s="192">
        <v>34</v>
      </c>
      <c r="C970" s="192">
        <v>201801</v>
      </c>
      <c r="D970" s="192">
        <v>201709</v>
      </c>
      <c r="E970" s="192" t="s">
        <v>1507</v>
      </c>
      <c r="F970" s="192">
        <v>46</v>
      </c>
      <c r="G970" t="s">
        <v>1267</v>
      </c>
      <c r="H970" s="192">
        <v>120</v>
      </c>
      <c r="I970" s="192">
        <v>1</v>
      </c>
    </row>
    <row r="971" spans="1:9" ht="15" customHeight="1" x14ac:dyDescent="0.2">
      <c r="A971" s="411"/>
      <c r="B971" s="192">
        <v>34</v>
      </c>
      <c r="C971" s="192">
        <v>201801</v>
      </c>
      <c r="D971" s="192">
        <v>201709</v>
      </c>
      <c r="E971" s="192" t="s">
        <v>1507</v>
      </c>
      <c r="F971" s="192">
        <v>46</v>
      </c>
      <c r="G971" t="s">
        <v>1267</v>
      </c>
      <c r="H971" s="192">
        <v>121</v>
      </c>
      <c r="I971" s="192">
        <v>5</v>
      </c>
    </row>
    <row r="972" spans="1:9" ht="15" customHeight="1" x14ac:dyDescent="0.2">
      <c r="A972" s="411"/>
      <c r="B972" s="192">
        <v>34</v>
      </c>
      <c r="C972" s="192">
        <v>201801</v>
      </c>
      <c r="D972" s="192">
        <v>201709</v>
      </c>
      <c r="E972" s="192" t="s">
        <v>1507</v>
      </c>
      <c r="F972" t="s">
        <v>1775</v>
      </c>
      <c r="G972" t="s">
        <v>1279</v>
      </c>
      <c r="H972" s="192">
        <v>120</v>
      </c>
      <c r="I972" s="192">
        <v>3</v>
      </c>
    </row>
    <row r="973" spans="1:9" ht="15" customHeight="1" x14ac:dyDescent="0.2">
      <c r="A973" s="411"/>
      <c r="B973" s="192">
        <v>34</v>
      </c>
      <c r="C973" s="192">
        <v>201801</v>
      </c>
      <c r="D973" s="192">
        <v>201709</v>
      </c>
      <c r="E973" s="192" t="s">
        <v>1507</v>
      </c>
      <c r="F973" t="s">
        <v>1775</v>
      </c>
      <c r="G973" t="s">
        <v>1279</v>
      </c>
      <c r="H973" s="192">
        <v>121</v>
      </c>
      <c r="I973" s="192">
        <v>3</v>
      </c>
    </row>
    <row r="974" spans="1:9" ht="15" customHeight="1" x14ac:dyDescent="0.2">
      <c r="A974" s="411"/>
      <c r="B974" s="192">
        <v>34</v>
      </c>
      <c r="C974" s="192">
        <v>201801</v>
      </c>
      <c r="D974" s="192">
        <v>201709</v>
      </c>
      <c r="E974" s="192" t="s">
        <v>1507</v>
      </c>
      <c r="F974" t="s">
        <v>1774</v>
      </c>
      <c r="G974" t="s">
        <v>1279</v>
      </c>
      <c r="H974" s="192">
        <v>126</v>
      </c>
      <c r="I974" s="192">
        <v>1</v>
      </c>
    </row>
    <row r="975" spans="1:9" ht="15" customHeight="1" x14ac:dyDescent="0.2">
      <c r="A975" s="411"/>
      <c r="B975" s="192">
        <v>34</v>
      </c>
      <c r="C975" s="192">
        <v>201801</v>
      </c>
      <c r="D975" s="192">
        <v>201709</v>
      </c>
      <c r="E975" s="192" t="s">
        <v>1507</v>
      </c>
      <c r="F975" t="s">
        <v>1785</v>
      </c>
      <c r="G975" t="s">
        <v>1277</v>
      </c>
      <c r="H975" s="192">
        <v>120</v>
      </c>
      <c r="I975" s="192">
        <v>3</v>
      </c>
    </row>
    <row r="976" spans="1:9" ht="15" customHeight="1" x14ac:dyDescent="0.2">
      <c r="A976" s="411"/>
      <c r="B976" s="192">
        <v>34</v>
      </c>
      <c r="C976" s="192">
        <v>201801</v>
      </c>
      <c r="D976" s="192">
        <v>201709</v>
      </c>
      <c r="E976" s="192" t="s">
        <v>1507</v>
      </c>
      <c r="F976" t="s">
        <v>1785</v>
      </c>
      <c r="G976" t="s">
        <v>1277</v>
      </c>
      <c r="H976" s="192">
        <v>121</v>
      </c>
      <c r="I976" s="192">
        <v>9</v>
      </c>
    </row>
    <row r="977" spans="1:9" ht="15" customHeight="1" x14ac:dyDescent="0.2">
      <c r="A977" s="411"/>
      <c r="B977" s="192">
        <v>34</v>
      </c>
      <c r="C977" s="192">
        <v>201801</v>
      </c>
      <c r="D977" s="192">
        <v>201709</v>
      </c>
      <c r="E977" s="192" t="s">
        <v>1507</v>
      </c>
      <c r="F977" t="s">
        <v>1767</v>
      </c>
      <c r="G977" t="s">
        <v>1298</v>
      </c>
      <c r="H977" s="192">
        <v>120</v>
      </c>
      <c r="I977" s="192">
        <v>13</v>
      </c>
    </row>
    <row r="978" spans="1:9" ht="15" customHeight="1" x14ac:dyDescent="0.2">
      <c r="A978" s="411"/>
      <c r="B978" s="192">
        <v>34</v>
      </c>
      <c r="C978" s="192">
        <v>201801</v>
      </c>
      <c r="D978" s="192">
        <v>201709</v>
      </c>
      <c r="E978" s="192" t="s">
        <v>1507</v>
      </c>
      <c r="F978" t="s">
        <v>1767</v>
      </c>
      <c r="G978" t="s">
        <v>1298</v>
      </c>
      <c r="H978" s="192">
        <v>121</v>
      </c>
      <c r="I978" s="192">
        <v>24</v>
      </c>
    </row>
    <row r="979" spans="1:9" ht="15" customHeight="1" x14ac:dyDescent="0.2">
      <c r="A979" s="411"/>
      <c r="B979" s="192">
        <v>34</v>
      </c>
      <c r="C979" s="192">
        <v>201801</v>
      </c>
      <c r="D979" s="192">
        <v>201709</v>
      </c>
      <c r="E979" s="192" t="s">
        <v>1507</v>
      </c>
      <c r="F979" t="s">
        <v>1766</v>
      </c>
      <c r="G979" t="s">
        <v>1298</v>
      </c>
      <c r="H979" s="192">
        <v>126</v>
      </c>
      <c r="I979" s="192">
        <v>4</v>
      </c>
    </row>
    <row r="980" spans="1:9" ht="15" customHeight="1" x14ac:dyDescent="0.2">
      <c r="A980" s="411"/>
      <c r="B980" s="192">
        <v>34</v>
      </c>
      <c r="C980" s="192">
        <v>201801</v>
      </c>
      <c r="D980" s="192">
        <v>201709</v>
      </c>
      <c r="E980" s="192" t="s">
        <v>1507</v>
      </c>
      <c r="F980" t="s">
        <v>1781</v>
      </c>
      <c r="G980" t="s">
        <v>1408</v>
      </c>
      <c r="H980" s="192">
        <v>120</v>
      </c>
      <c r="I980" s="192">
        <v>2</v>
      </c>
    </row>
    <row r="981" spans="1:9" ht="15" customHeight="1" x14ac:dyDescent="0.2">
      <c r="A981" s="411"/>
      <c r="B981" s="192">
        <v>34</v>
      </c>
      <c r="C981" s="192">
        <v>201801</v>
      </c>
      <c r="D981" s="192">
        <v>201709</v>
      </c>
      <c r="E981" s="192" t="s">
        <v>1507</v>
      </c>
      <c r="F981" t="s">
        <v>1781</v>
      </c>
      <c r="G981" t="s">
        <v>1408</v>
      </c>
      <c r="H981" s="192">
        <v>121</v>
      </c>
      <c r="I981" s="192">
        <v>6</v>
      </c>
    </row>
    <row r="982" spans="1:9" ht="15" customHeight="1" x14ac:dyDescent="0.2">
      <c r="A982" s="411"/>
      <c r="B982" s="192">
        <v>34</v>
      </c>
      <c r="C982" s="192">
        <v>201801</v>
      </c>
      <c r="D982" s="192">
        <v>201710</v>
      </c>
      <c r="E982" s="192" t="s">
        <v>1507</v>
      </c>
      <c r="F982" s="192">
        <v>33</v>
      </c>
      <c r="G982" t="s">
        <v>1446</v>
      </c>
      <c r="H982" s="192">
        <v>120</v>
      </c>
      <c r="I982" s="192">
        <v>-1</v>
      </c>
    </row>
    <row r="983" spans="1:9" ht="15" customHeight="1" x14ac:dyDescent="0.2">
      <c r="A983" s="411"/>
      <c r="B983" s="192">
        <v>34</v>
      </c>
      <c r="C983" s="192">
        <v>201801</v>
      </c>
      <c r="D983" s="192">
        <v>201710</v>
      </c>
      <c r="E983" s="192" t="s">
        <v>1507</v>
      </c>
      <c r="F983" s="192">
        <v>33</v>
      </c>
      <c r="G983" t="s">
        <v>1446</v>
      </c>
      <c r="H983" s="192">
        <v>121</v>
      </c>
      <c r="I983" s="192">
        <v>3</v>
      </c>
    </row>
    <row r="984" spans="1:9" ht="15" customHeight="1" x14ac:dyDescent="0.2">
      <c r="A984" s="411"/>
      <c r="B984" s="192">
        <v>34</v>
      </c>
      <c r="C984" s="192">
        <v>201801</v>
      </c>
      <c r="D984" s="192">
        <v>201710</v>
      </c>
      <c r="E984" s="192" t="s">
        <v>1507</v>
      </c>
      <c r="F984" t="s">
        <v>1771</v>
      </c>
      <c r="G984" t="s">
        <v>1446</v>
      </c>
      <c r="H984" s="192">
        <v>126</v>
      </c>
      <c r="I984" s="192">
        <v>2</v>
      </c>
    </row>
    <row r="985" spans="1:9" ht="15" customHeight="1" x14ac:dyDescent="0.2">
      <c r="A985" s="411"/>
      <c r="B985" s="192">
        <v>34</v>
      </c>
      <c r="C985" s="192">
        <v>201801</v>
      </c>
      <c r="D985" s="192">
        <v>201710</v>
      </c>
      <c r="E985" s="192" t="s">
        <v>1507</v>
      </c>
      <c r="F985" s="192">
        <v>46</v>
      </c>
      <c r="G985" t="s">
        <v>1267</v>
      </c>
      <c r="H985" s="192">
        <v>121</v>
      </c>
      <c r="I985" s="192">
        <v>12</v>
      </c>
    </row>
    <row r="986" spans="1:9" ht="15" customHeight="1" x14ac:dyDescent="0.2">
      <c r="A986" s="411"/>
      <c r="B986" s="192">
        <v>34</v>
      </c>
      <c r="C986" s="192">
        <v>201801</v>
      </c>
      <c r="D986" s="192">
        <v>201710</v>
      </c>
      <c r="E986" s="192" t="s">
        <v>1507</v>
      </c>
      <c r="F986" t="s">
        <v>1764</v>
      </c>
      <c r="G986" t="s">
        <v>1267</v>
      </c>
      <c r="H986" s="192">
        <v>126</v>
      </c>
      <c r="I986" s="192">
        <v>2</v>
      </c>
    </row>
    <row r="987" spans="1:9" ht="15" customHeight="1" x14ac:dyDescent="0.2">
      <c r="A987" s="411"/>
      <c r="B987" s="192">
        <v>34</v>
      </c>
      <c r="C987" s="192">
        <v>201801</v>
      </c>
      <c r="D987" s="192">
        <v>201710</v>
      </c>
      <c r="E987" s="192" t="s">
        <v>1507</v>
      </c>
      <c r="F987" t="s">
        <v>1775</v>
      </c>
      <c r="G987" t="s">
        <v>1279</v>
      </c>
      <c r="H987" s="192">
        <v>120</v>
      </c>
      <c r="I987" s="192">
        <v>6</v>
      </c>
    </row>
    <row r="988" spans="1:9" ht="15" customHeight="1" x14ac:dyDescent="0.2">
      <c r="A988" s="411"/>
      <c r="B988" s="192">
        <v>34</v>
      </c>
      <c r="C988" s="192">
        <v>201801</v>
      </c>
      <c r="D988" s="192">
        <v>201710</v>
      </c>
      <c r="E988" s="192" t="s">
        <v>1507</v>
      </c>
      <c r="F988" t="s">
        <v>1775</v>
      </c>
      <c r="G988" t="s">
        <v>1279</v>
      </c>
      <c r="H988" s="192">
        <v>121</v>
      </c>
      <c r="I988" s="192">
        <v>15</v>
      </c>
    </row>
    <row r="989" spans="1:9" ht="15" customHeight="1" x14ac:dyDescent="0.2">
      <c r="A989" s="411"/>
      <c r="B989" s="192">
        <v>34</v>
      </c>
      <c r="C989" s="192">
        <v>201801</v>
      </c>
      <c r="D989" s="192">
        <v>201710</v>
      </c>
      <c r="E989" s="192" t="s">
        <v>1507</v>
      </c>
      <c r="F989" t="s">
        <v>1774</v>
      </c>
      <c r="G989" t="s">
        <v>1279</v>
      </c>
      <c r="H989" s="192">
        <v>126</v>
      </c>
      <c r="I989" s="192">
        <v>6</v>
      </c>
    </row>
    <row r="990" spans="1:9" ht="15" customHeight="1" x14ac:dyDescent="0.2">
      <c r="A990" s="411"/>
      <c r="B990" s="192">
        <v>34</v>
      </c>
      <c r="C990" s="192">
        <v>201801</v>
      </c>
      <c r="D990" s="192">
        <v>201710</v>
      </c>
      <c r="E990" s="192" t="s">
        <v>1507</v>
      </c>
      <c r="F990" t="s">
        <v>1785</v>
      </c>
      <c r="G990" t="s">
        <v>1277</v>
      </c>
      <c r="H990" s="192">
        <v>120</v>
      </c>
      <c r="I990" s="192">
        <v>4</v>
      </c>
    </row>
    <row r="991" spans="1:9" ht="15" customHeight="1" x14ac:dyDescent="0.2">
      <c r="A991" s="411"/>
      <c r="B991" s="192">
        <v>34</v>
      </c>
      <c r="C991" s="192">
        <v>201801</v>
      </c>
      <c r="D991" s="192">
        <v>201710</v>
      </c>
      <c r="E991" s="192" t="s">
        <v>1507</v>
      </c>
      <c r="F991" t="s">
        <v>1785</v>
      </c>
      <c r="G991" t="s">
        <v>1277</v>
      </c>
      <c r="H991" s="192">
        <v>121</v>
      </c>
      <c r="I991" s="192">
        <v>17</v>
      </c>
    </row>
    <row r="992" spans="1:9" ht="15" customHeight="1" x14ac:dyDescent="0.2">
      <c r="A992" s="411"/>
      <c r="B992" s="192">
        <v>34</v>
      </c>
      <c r="C992" s="192">
        <v>201801</v>
      </c>
      <c r="D992" s="192">
        <v>201710</v>
      </c>
      <c r="E992" s="192" t="s">
        <v>1507</v>
      </c>
      <c r="F992" t="s">
        <v>1767</v>
      </c>
      <c r="G992" t="s">
        <v>1298</v>
      </c>
      <c r="H992" s="192">
        <v>120</v>
      </c>
      <c r="I992" s="192">
        <v>19</v>
      </c>
    </row>
    <row r="993" spans="1:9" ht="15" customHeight="1" x14ac:dyDescent="0.2">
      <c r="A993" s="411"/>
      <c r="B993" s="192">
        <v>34</v>
      </c>
      <c r="C993" s="192">
        <v>201801</v>
      </c>
      <c r="D993" s="192">
        <v>201710</v>
      </c>
      <c r="E993" s="192" t="s">
        <v>1507</v>
      </c>
      <c r="F993" t="s">
        <v>1767</v>
      </c>
      <c r="G993" t="s">
        <v>1298</v>
      </c>
      <c r="H993" s="192">
        <v>121</v>
      </c>
      <c r="I993" s="192">
        <v>40</v>
      </c>
    </row>
    <row r="994" spans="1:9" ht="15" customHeight="1" x14ac:dyDescent="0.2">
      <c r="A994" s="411"/>
      <c r="B994" s="192">
        <v>34</v>
      </c>
      <c r="C994" s="192">
        <v>201801</v>
      </c>
      <c r="D994" s="192">
        <v>201710</v>
      </c>
      <c r="E994" s="192" t="s">
        <v>1507</v>
      </c>
      <c r="F994" t="s">
        <v>1766</v>
      </c>
      <c r="G994" t="s">
        <v>1298</v>
      </c>
      <c r="H994" s="192">
        <v>126</v>
      </c>
      <c r="I994" s="192">
        <v>8</v>
      </c>
    </row>
    <row r="995" spans="1:9" ht="15" customHeight="1" x14ac:dyDescent="0.2">
      <c r="A995" s="411"/>
      <c r="B995" s="192">
        <v>34</v>
      </c>
      <c r="C995" s="192">
        <v>201801</v>
      </c>
      <c r="D995" s="192">
        <v>201710</v>
      </c>
      <c r="E995" s="192" t="s">
        <v>1507</v>
      </c>
      <c r="F995" t="s">
        <v>1781</v>
      </c>
      <c r="G995" t="s">
        <v>1408</v>
      </c>
      <c r="H995" s="192">
        <v>120</v>
      </c>
      <c r="I995" s="192">
        <v>1</v>
      </c>
    </row>
    <row r="996" spans="1:9" ht="15" customHeight="1" x14ac:dyDescent="0.2">
      <c r="A996" s="411"/>
      <c r="B996" s="192">
        <v>34</v>
      </c>
      <c r="C996" s="192">
        <v>201801</v>
      </c>
      <c r="D996" s="192">
        <v>201710</v>
      </c>
      <c r="E996" s="192" t="s">
        <v>1507</v>
      </c>
      <c r="F996" t="s">
        <v>1781</v>
      </c>
      <c r="G996" t="s">
        <v>1408</v>
      </c>
      <c r="H996" s="192">
        <v>121</v>
      </c>
      <c r="I996" s="192">
        <v>10</v>
      </c>
    </row>
    <row r="997" spans="1:9" ht="15" customHeight="1" x14ac:dyDescent="0.2">
      <c r="A997" s="411"/>
      <c r="B997" s="192">
        <v>34</v>
      </c>
      <c r="C997" s="192">
        <v>201801</v>
      </c>
      <c r="D997" s="192">
        <v>201710</v>
      </c>
      <c r="E997" s="192" t="s">
        <v>1507</v>
      </c>
      <c r="F997" t="s">
        <v>1780</v>
      </c>
      <c r="G997" t="s">
        <v>1408</v>
      </c>
      <c r="H997" s="192">
        <v>126</v>
      </c>
      <c r="I997" s="192">
        <v>1</v>
      </c>
    </row>
    <row r="998" spans="1:9" ht="15" customHeight="1" x14ac:dyDescent="0.2">
      <c r="A998" s="411"/>
      <c r="B998" s="192">
        <v>34</v>
      </c>
      <c r="C998" s="192">
        <v>201801</v>
      </c>
      <c r="D998" s="192">
        <v>201711</v>
      </c>
      <c r="E998" s="192" t="s">
        <v>1507</v>
      </c>
      <c r="F998" s="192">
        <v>33</v>
      </c>
      <c r="G998" t="s">
        <v>1446</v>
      </c>
      <c r="H998" s="192">
        <v>120</v>
      </c>
      <c r="I998" s="192">
        <v>-1</v>
      </c>
    </row>
    <row r="999" spans="1:9" ht="15" customHeight="1" x14ac:dyDescent="0.2">
      <c r="A999" s="411"/>
      <c r="B999" s="192">
        <v>34</v>
      </c>
      <c r="C999" s="192">
        <v>201801</v>
      </c>
      <c r="D999" s="192">
        <v>201711</v>
      </c>
      <c r="E999" s="192" t="s">
        <v>1507</v>
      </c>
      <c r="F999" s="192">
        <v>33</v>
      </c>
      <c r="G999" t="s">
        <v>1446</v>
      </c>
      <c r="H999" s="192">
        <v>121</v>
      </c>
      <c r="I999" s="192">
        <v>10</v>
      </c>
    </row>
    <row r="1000" spans="1:9" ht="15" customHeight="1" x14ac:dyDescent="0.2">
      <c r="A1000" s="411"/>
      <c r="B1000" s="192">
        <v>34</v>
      </c>
      <c r="C1000" s="192">
        <v>201801</v>
      </c>
      <c r="D1000" s="192">
        <v>201711</v>
      </c>
      <c r="E1000" s="192" t="s">
        <v>1507</v>
      </c>
      <c r="F1000" t="s">
        <v>1771</v>
      </c>
      <c r="G1000" t="s">
        <v>1446</v>
      </c>
      <c r="H1000" s="192">
        <v>126</v>
      </c>
      <c r="I1000" s="192">
        <v>7</v>
      </c>
    </row>
    <row r="1001" spans="1:9" ht="15" customHeight="1" x14ac:dyDescent="0.2">
      <c r="A1001" s="411"/>
      <c r="B1001" s="192">
        <v>34</v>
      </c>
      <c r="C1001" s="192">
        <v>201801</v>
      </c>
      <c r="D1001" s="192">
        <v>201711</v>
      </c>
      <c r="E1001" s="192" t="s">
        <v>1507</v>
      </c>
      <c r="F1001" s="192">
        <v>46</v>
      </c>
      <c r="G1001" t="s">
        <v>1267</v>
      </c>
      <c r="H1001" s="192">
        <v>120</v>
      </c>
      <c r="I1001" s="192">
        <v>1</v>
      </c>
    </row>
    <row r="1002" spans="1:9" ht="15" customHeight="1" x14ac:dyDescent="0.2">
      <c r="A1002" s="411"/>
      <c r="B1002" s="192">
        <v>34</v>
      </c>
      <c r="C1002" s="192">
        <v>201801</v>
      </c>
      <c r="D1002" s="192">
        <v>201711</v>
      </c>
      <c r="E1002" s="192" t="s">
        <v>1507</v>
      </c>
      <c r="F1002" s="192">
        <v>46</v>
      </c>
      <c r="G1002" t="s">
        <v>1267</v>
      </c>
      <c r="H1002" s="192">
        <v>121</v>
      </c>
      <c r="I1002" s="192">
        <v>29</v>
      </c>
    </row>
    <row r="1003" spans="1:9" ht="15" customHeight="1" x14ac:dyDescent="0.2">
      <c r="A1003" s="411"/>
      <c r="B1003" s="192">
        <v>34</v>
      </c>
      <c r="C1003" s="192">
        <v>201801</v>
      </c>
      <c r="D1003" s="192">
        <v>201711</v>
      </c>
      <c r="E1003" s="192" t="s">
        <v>1507</v>
      </c>
      <c r="F1003" t="s">
        <v>1764</v>
      </c>
      <c r="G1003" t="s">
        <v>1267</v>
      </c>
      <c r="H1003" s="192">
        <v>126</v>
      </c>
      <c r="I1003" s="192">
        <v>4</v>
      </c>
    </row>
    <row r="1004" spans="1:9" ht="15" customHeight="1" x14ac:dyDescent="0.2">
      <c r="A1004" s="411"/>
      <c r="B1004" s="192">
        <v>34</v>
      </c>
      <c r="C1004" s="192">
        <v>201801</v>
      </c>
      <c r="D1004" s="192">
        <v>201711</v>
      </c>
      <c r="E1004" s="192" t="s">
        <v>1507</v>
      </c>
      <c r="F1004" t="s">
        <v>1775</v>
      </c>
      <c r="G1004" t="s">
        <v>1279</v>
      </c>
      <c r="H1004" s="192">
        <v>120</v>
      </c>
      <c r="I1004" s="192">
        <v>7</v>
      </c>
    </row>
    <row r="1005" spans="1:9" ht="15" customHeight="1" x14ac:dyDescent="0.2">
      <c r="A1005" s="411"/>
      <c r="B1005" s="192">
        <v>34</v>
      </c>
      <c r="C1005" s="192">
        <v>201801</v>
      </c>
      <c r="D1005" s="192">
        <v>201711</v>
      </c>
      <c r="E1005" s="192" t="s">
        <v>1507</v>
      </c>
      <c r="F1005" t="s">
        <v>1775</v>
      </c>
      <c r="G1005" t="s">
        <v>1279</v>
      </c>
      <c r="H1005" s="192">
        <v>121</v>
      </c>
      <c r="I1005" s="192">
        <v>33</v>
      </c>
    </row>
    <row r="1006" spans="1:9" ht="15" customHeight="1" x14ac:dyDescent="0.2">
      <c r="A1006" s="411"/>
      <c r="B1006" s="192">
        <v>34</v>
      </c>
      <c r="C1006" s="192">
        <v>201801</v>
      </c>
      <c r="D1006" s="192">
        <v>201711</v>
      </c>
      <c r="E1006" s="192" t="s">
        <v>1507</v>
      </c>
      <c r="F1006" t="s">
        <v>1774</v>
      </c>
      <c r="G1006" t="s">
        <v>1279</v>
      </c>
      <c r="H1006" s="192">
        <v>126</v>
      </c>
      <c r="I1006" s="192">
        <v>9</v>
      </c>
    </row>
    <row r="1007" spans="1:9" ht="15" customHeight="1" x14ac:dyDescent="0.2">
      <c r="A1007" s="411"/>
      <c r="B1007" s="192">
        <v>34</v>
      </c>
      <c r="C1007" s="192">
        <v>201801</v>
      </c>
      <c r="D1007" s="192">
        <v>201711</v>
      </c>
      <c r="E1007" s="192" t="s">
        <v>1507</v>
      </c>
      <c r="F1007" t="s">
        <v>1785</v>
      </c>
      <c r="G1007" t="s">
        <v>1277</v>
      </c>
      <c r="H1007" s="192">
        <v>120</v>
      </c>
      <c r="I1007" s="192">
        <v>5</v>
      </c>
    </row>
    <row r="1008" spans="1:9" ht="15" customHeight="1" x14ac:dyDescent="0.2">
      <c r="A1008" s="411"/>
      <c r="B1008" s="192">
        <v>34</v>
      </c>
      <c r="C1008" s="192">
        <v>201801</v>
      </c>
      <c r="D1008" s="192">
        <v>201711</v>
      </c>
      <c r="E1008" s="192" t="s">
        <v>1507</v>
      </c>
      <c r="F1008" t="s">
        <v>1785</v>
      </c>
      <c r="G1008" t="s">
        <v>1277</v>
      </c>
      <c r="H1008" s="192">
        <v>121</v>
      </c>
      <c r="I1008" s="192">
        <v>27</v>
      </c>
    </row>
    <row r="1009" spans="1:9" ht="15" customHeight="1" x14ac:dyDescent="0.2">
      <c r="A1009" s="411"/>
      <c r="B1009" s="192">
        <v>34</v>
      </c>
      <c r="C1009" s="192">
        <v>201801</v>
      </c>
      <c r="D1009" s="192">
        <v>201711</v>
      </c>
      <c r="E1009" s="192" t="s">
        <v>1507</v>
      </c>
      <c r="F1009" t="s">
        <v>1767</v>
      </c>
      <c r="G1009" t="s">
        <v>1298</v>
      </c>
      <c r="H1009" s="192">
        <v>120</v>
      </c>
      <c r="I1009" s="192">
        <v>24</v>
      </c>
    </row>
    <row r="1010" spans="1:9" ht="15" customHeight="1" x14ac:dyDescent="0.2">
      <c r="A1010" s="411"/>
      <c r="B1010" s="192">
        <v>34</v>
      </c>
      <c r="C1010" s="192">
        <v>201801</v>
      </c>
      <c r="D1010" s="192">
        <v>201711</v>
      </c>
      <c r="E1010" s="192" t="s">
        <v>1507</v>
      </c>
      <c r="F1010" t="s">
        <v>1767</v>
      </c>
      <c r="G1010" t="s">
        <v>1298</v>
      </c>
      <c r="H1010" s="192">
        <v>121</v>
      </c>
      <c r="I1010" s="192">
        <v>96</v>
      </c>
    </row>
    <row r="1011" spans="1:9" ht="15" customHeight="1" x14ac:dyDescent="0.2">
      <c r="A1011" s="411"/>
      <c r="B1011" s="192">
        <v>34</v>
      </c>
      <c r="C1011" s="192">
        <v>201801</v>
      </c>
      <c r="D1011" s="192">
        <v>201711</v>
      </c>
      <c r="E1011" s="192" t="s">
        <v>1507</v>
      </c>
      <c r="F1011" t="s">
        <v>1766</v>
      </c>
      <c r="G1011" t="s">
        <v>1298</v>
      </c>
      <c r="H1011" s="192">
        <v>126</v>
      </c>
      <c r="I1011" s="192">
        <v>11</v>
      </c>
    </row>
    <row r="1012" spans="1:9" ht="15" customHeight="1" x14ac:dyDescent="0.2">
      <c r="A1012" s="411"/>
      <c r="B1012" s="192">
        <v>34</v>
      </c>
      <c r="C1012" s="192">
        <v>201801</v>
      </c>
      <c r="D1012" s="192">
        <v>201711</v>
      </c>
      <c r="E1012" s="192" t="s">
        <v>1507</v>
      </c>
      <c r="F1012" t="s">
        <v>1781</v>
      </c>
      <c r="G1012" t="s">
        <v>1408</v>
      </c>
      <c r="H1012" s="192">
        <v>120</v>
      </c>
      <c r="I1012" s="192">
        <v>1</v>
      </c>
    </row>
    <row r="1013" spans="1:9" ht="15" customHeight="1" x14ac:dyDescent="0.2">
      <c r="A1013" s="411"/>
      <c r="B1013" s="192">
        <v>34</v>
      </c>
      <c r="C1013" s="192">
        <v>201801</v>
      </c>
      <c r="D1013" s="192">
        <v>201711</v>
      </c>
      <c r="E1013" s="192" t="s">
        <v>1507</v>
      </c>
      <c r="F1013" t="s">
        <v>1781</v>
      </c>
      <c r="G1013" t="s">
        <v>1408</v>
      </c>
      <c r="H1013" s="192">
        <v>121</v>
      </c>
      <c r="I1013" s="192">
        <v>22</v>
      </c>
    </row>
    <row r="1014" spans="1:9" ht="15" customHeight="1" x14ac:dyDescent="0.2">
      <c r="A1014" s="411"/>
      <c r="B1014" s="192">
        <v>34</v>
      </c>
      <c r="C1014" s="192">
        <v>201801</v>
      </c>
      <c r="D1014" s="192">
        <v>201711</v>
      </c>
      <c r="E1014" s="192" t="s">
        <v>1507</v>
      </c>
      <c r="F1014" t="s">
        <v>1780</v>
      </c>
      <c r="G1014" t="s">
        <v>1408</v>
      </c>
      <c r="H1014" s="192">
        <v>126</v>
      </c>
      <c r="I1014" s="192">
        <v>3</v>
      </c>
    </row>
    <row r="1015" spans="1:9" ht="15" customHeight="1" x14ac:dyDescent="0.2">
      <c r="A1015" s="411"/>
      <c r="B1015" s="192">
        <v>34</v>
      </c>
      <c r="C1015" s="192">
        <v>201801</v>
      </c>
      <c r="D1015" s="192">
        <v>201712</v>
      </c>
      <c r="E1015" s="192" t="s">
        <v>1507</v>
      </c>
      <c r="F1015" s="192">
        <v>33</v>
      </c>
      <c r="G1015" t="s">
        <v>1446</v>
      </c>
      <c r="H1015" s="192">
        <v>120</v>
      </c>
      <c r="I1015" s="192">
        <v>-1</v>
      </c>
    </row>
    <row r="1016" spans="1:9" ht="15" customHeight="1" x14ac:dyDescent="0.2">
      <c r="A1016" s="411"/>
      <c r="B1016" s="192">
        <v>34</v>
      </c>
      <c r="C1016" s="192">
        <v>201801</v>
      </c>
      <c r="D1016" s="192">
        <v>201712</v>
      </c>
      <c r="E1016" s="192" t="s">
        <v>1507</v>
      </c>
      <c r="F1016" s="192">
        <v>33</v>
      </c>
      <c r="G1016" t="s">
        <v>1446</v>
      </c>
      <c r="H1016" s="192">
        <v>121</v>
      </c>
      <c r="I1016" s="192">
        <v>6</v>
      </c>
    </row>
    <row r="1017" spans="1:9" ht="15" customHeight="1" x14ac:dyDescent="0.2">
      <c r="A1017" s="411"/>
      <c r="B1017" s="192">
        <v>34</v>
      </c>
      <c r="C1017" s="192">
        <v>201801</v>
      </c>
      <c r="D1017" s="192">
        <v>201712</v>
      </c>
      <c r="E1017" s="192" t="s">
        <v>1507</v>
      </c>
      <c r="F1017" t="s">
        <v>1771</v>
      </c>
      <c r="G1017" t="s">
        <v>1446</v>
      </c>
      <c r="H1017" s="192">
        <v>126</v>
      </c>
      <c r="I1017" s="192">
        <v>-2</v>
      </c>
    </row>
    <row r="1018" spans="1:9" ht="15" customHeight="1" x14ac:dyDescent="0.2">
      <c r="A1018" s="411"/>
      <c r="B1018" s="192">
        <v>34</v>
      </c>
      <c r="C1018" s="192">
        <v>201801</v>
      </c>
      <c r="D1018" s="192">
        <v>201712</v>
      </c>
      <c r="E1018" s="192" t="s">
        <v>1507</v>
      </c>
      <c r="F1018" s="192">
        <v>46</v>
      </c>
      <c r="G1018" t="s">
        <v>1267</v>
      </c>
      <c r="H1018" s="192">
        <v>120</v>
      </c>
      <c r="I1018" s="192">
        <v>-1</v>
      </c>
    </row>
    <row r="1019" spans="1:9" ht="15" customHeight="1" x14ac:dyDescent="0.2">
      <c r="A1019" s="411"/>
      <c r="B1019" s="192">
        <v>34</v>
      </c>
      <c r="C1019" s="192">
        <v>201801</v>
      </c>
      <c r="D1019" s="192">
        <v>201712</v>
      </c>
      <c r="E1019" s="192" t="s">
        <v>1507</v>
      </c>
      <c r="F1019" s="192">
        <v>46</v>
      </c>
      <c r="G1019" t="s">
        <v>1267</v>
      </c>
      <c r="H1019" s="192">
        <v>121</v>
      </c>
      <c r="I1019" s="192">
        <v>22</v>
      </c>
    </row>
    <row r="1020" spans="1:9" ht="15" customHeight="1" x14ac:dyDescent="0.2">
      <c r="A1020" s="411"/>
      <c r="B1020" s="192">
        <v>34</v>
      </c>
      <c r="C1020" s="192">
        <v>201801</v>
      </c>
      <c r="D1020" s="192">
        <v>201712</v>
      </c>
      <c r="E1020" s="192" t="s">
        <v>1507</v>
      </c>
      <c r="F1020" t="s">
        <v>1764</v>
      </c>
      <c r="G1020" t="s">
        <v>1267</v>
      </c>
      <c r="H1020" s="192">
        <v>126</v>
      </c>
      <c r="I1020" s="192">
        <v>-1</v>
      </c>
    </row>
    <row r="1021" spans="1:9" ht="15" customHeight="1" x14ac:dyDescent="0.2">
      <c r="A1021" s="411"/>
      <c r="B1021" s="192">
        <v>34</v>
      </c>
      <c r="C1021" s="192">
        <v>201801</v>
      </c>
      <c r="D1021" s="192">
        <v>201712</v>
      </c>
      <c r="E1021" s="192" t="s">
        <v>1507</v>
      </c>
      <c r="F1021" t="s">
        <v>1775</v>
      </c>
      <c r="G1021" t="s">
        <v>1279</v>
      </c>
      <c r="H1021" s="192">
        <v>120</v>
      </c>
      <c r="I1021" s="192">
        <v>5</v>
      </c>
    </row>
    <row r="1022" spans="1:9" ht="15" customHeight="1" x14ac:dyDescent="0.2">
      <c r="A1022" s="411"/>
      <c r="B1022" s="192">
        <v>34</v>
      </c>
      <c r="C1022" s="192">
        <v>201801</v>
      </c>
      <c r="D1022" s="192">
        <v>201712</v>
      </c>
      <c r="E1022" s="192" t="s">
        <v>1507</v>
      </c>
      <c r="F1022" t="s">
        <v>1775</v>
      </c>
      <c r="G1022" t="s">
        <v>1279</v>
      </c>
      <c r="H1022" s="192">
        <v>121</v>
      </c>
      <c r="I1022" s="192">
        <v>19</v>
      </c>
    </row>
    <row r="1023" spans="1:9" ht="15" customHeight="1" x14ac:dyDescent="0.2">
      <c r="A1023" s="411"/>
      <c r="B1023" s="192">
        <v>34</v>
      </c>
      <c r="C1023" s="192">
        <v>201801</v>
      </c>
      <c r="D1023" s="192">
        <v>201712</v>
      </c>
      <c r="E1023" s="192" t="s">
        <v>1507</v>
      </c>
      <c r="F1023" t="s">
        <v>1774</v>
      </c>
      <c r="G1023" t="s">
        <v>1279</v>
      </c>
      <c r="H1023" s="192">
        <v>126</v>
      </c>
      <c r="I1023" s="192">
        <v>2</v>
      </c>
    </row>
    <row r="1024" spans="1:9" ht="15" customHeight="1" x14ac:dyDescent="0.2">
      <c r="A1024" s="411"/>
      <c r="B1024" s="192">
        <v>34</v>
      </c>
      <c r="C1024" s="192">
        <v>201801</v>
      </c>
      <c r="D1024" s="192">
        <v>201712</v>
      </c>
      <c r="E1024" s="192" t="s">
        <v>1507</v>
      </c>
      <c r="F1024" t="s">
        <v>1785</v>
      </c>
      <c r="G1024" t="s">
        <v>1277</v>
      </c>
      <c r="H1024" s="192">
        <v>121</v>
      </c>
      <c r="I1024" s="192">
        <v>21</v>
      </c>
    </row>
    <row r="1025" spans="1:9" ht="15" customHeight="1" x14ac:dyDescent="0.2">
      <c r="A1025" s="411"/>
      <c r="B1025" s="192">
        <v>34</v>
      </c>
      <c r="C1025" s="192">
        <v>201801</v>
      </c>
      <c r="D1025" s="192">
        <v>201712</v>
      </c>
      <c r="E1025" s="192" t="s">
        <v>1507</v>
      </c>
      <c r="F1025" t="s">
        <v>1767</v>
      </c>
      <c r="G1025" t="s">
        <v>1298</v>
      </c>
      <c r="H1025" s="192">
        <v>120</v>
      </c>
      <c r="I1025" s="192">
        <v>6</v>
      </c>
    </row>
    <row r="1026" spans="1:9" ht="15" customHeight="1" x14ac:dyDescent="0.2">
      <c r="A1026" s="411"/>
      <c r="B1026" s="192">
        <v>34</v>
      </c>
      <c r="C1026" s="192">
        <v>201801</v>
      </c>
      <c r="D1026" s="192">
        <v>201712</v>
      </c>
      <c r="E1026" s="192" t="s">
        <v>1507</v>
      </c>
      <c r="F1026" t="s">
        <v>1767</v>
      </c>
      <c r="G1026" t="s">
        <v>1298</v>
      </c>
      <c r="H1026" s="192">
        <v>121</v>
      </c>
      <c r="I1026" s="192">
        <v>65</v>
      </c>
    </row>
    <row r="1027" spans="1:9" ht="15" customHeight="1" x14ac:dyDescent="0.2">
      <c r="A1027" s="411"/>
      <c r="B1027" s="192">
        <v>34</v>
      </c>
      <c r="C1027" s="192">
        <v>201801</v>
      </c>
      <c r="D1027" s="192">
        <v>201712</v>
      </c>
      <c r="E1027" s="192" t="s">
        <v>1507</v>
      </c>
      <c r="F1027" t="s">
        <v>1766</v>
      </c>
      <c r="G1027" t="s">
        <v>1298</v>
      </c>
      <c r="H1027" s="192">
        <v>126</v>
      </c>
      <c r="I1027" s="192">
        <v>-28</v>
      </c>
    </row>
    <row r="1028" spans="1:9" ht="15" customHeight="1" x14ac:dyDescent="0.2">
      <c r="A1028" s="411"/>
      <c r="B1028" s="192">
        <v>34</v>
      </c>
      <c r="C1028" s="192">
        <v>201801</v>
      </c>
      <c r="D1028" s="192">
        <v>201712</v>
      </c>
      <c r="E1028" s="192" t="s">
        <v>1507</v>
      </c>
      <c r="F1028" t="s">
        <v>1781</v>
      </c>
      <c r="G1028" t="s">
        <v>1408</v>
      </c>
      <c r="H1028" s="192">
        <v>120</v>
      </c>
      <c r="I1028" s="192">
        <v>1</v>
      </c>
    </row>
    <row r="1029" spans="1:9" ht="15" customHeight="1" x14ac:dyDescent="0.2">
      <c r="A1029" s="411"/>
      <c r="B1029" s="192">
        <v>34</v>
      </c>
      <c r="C1029" s="192">
        <v>201801</v>
      </c>
      <c r="D1029" s="192">
        <v>201712</v>
      </c>
      <c r="E1029" s="192" t="s">
        <v>1507</v>
      </c>
      <c r="F1029" t="s">
        <v>1781</v>
      </c>
      <c r="G1029" t="s">
        <v>1408</v>
      </c>
      <c r="H1029" s="192">
        <v>121</v>
      </c>
      <c r="I1029" s="192">
        <v>26</v>
      </c>
    </row>
    <row r="1030" spans="1:9" ht="15" customHeight="1" x14ac:dyDescent="0.2">
      <c r="A1030" s="411"/>
      <c r="B1030" s="192">
        <v>34</v>
      </c>
      <c r="C1030" s="192">
        <v>201801</v>
      </c>
      <c r="D1030" s="192">
        <v>201712</v>
      </c>
      <c r="E1030" s="192" t="s">
        <v>1507</v>
      </c>
      <c r="F1030" t="s">
        <v>1780</v>
      </c>
      <c r="G1030" t="s">
        <v>1408</v>
      </c>
      <c r="H1030" s="192">
        <v>126</v>
      </c>
      <c r="I1030" s="192">
        <v>-2</v>
      </c>
    </row>
    <row r="1031" spans="1:9" ht="15" customHeight="1" x14ac:dyDescent="0.2">
      <c r="A1031" s="411"/>
      <c r="B1031" s="192">
        <v>34</v>
      </c>
      <c r="C1031" s="192">
        <v>201801</v>
      </c>
      <c r="D1031" s="192">
        <v>201801</v>
      </c>
      <c r="E1031" s="192" t="s">
        <v>1507</v>
      </c>
      <c r="F1031" s="192">
        <v>33</v>
      </c>
      <c r="G1031" t="s">
        <v>1446</v>
      </c>
      <c r="H1031" s="192">
        <v>120</v>
      </c>
      <c r="I1031" s="192">
        <v>24</v>
      </c>
    </row>
    <row r="1032" spans="1:9" ht="15" customHeight="1" x14ac:dyDescent="0.2">
      <c r="A1032" s="411"/>
      <c r="B1032" s="192">
        <v>34</v>
      </c>
      <c r="C1032" s="192">
        <v>201801</v>
      </c>
      <c r="D1032" s="192">
        <v>201801</v>
      </c>
      <c r="E1032" s="192" t="s">
        <v>1507</v>
      </c>
      <c r="F1032" s="192">
        <v>33</v>
      </c>
      <c r="G1032" t="s">
        <v>1446</v>
      </c>
      <c r="H1032" s="192">
        <v>121</v>
      </c>
      <c r="I1032" s="192">
        <v>204</v>
      </c>
    </row>
    <row r="1033" spans="1:9" ht="15" customHeight="1" x14ac:dyDescent="0.2">
      <c r="A1033" s="411"/>
      <c r="B1033" s="192">
        <v>34</v>
      </c>
      <c r="C1033" s="192">
        <v>201801</v>
      </c>
      <c r="D1033" s="192">
        <v>201801</v>
      </c>
      <c r="E1033" s="192" t="s">
        <v>1507</v>
      </c>
      <c r="F1033" t="s">
        <v>1771</v>
      </c>
      <c r="G1033" t="s">
        <v>1446</v>
      </c>
      <c r="H1033" s="192">
        <v>126</v>
      </c>
      <c r="I1033" s="192">
        <v>195</v>
      </c>
    </row>
    <row r="1034" spans="1:9" ht="15" customHeight="1" x14ac:dyDescent="0.2">
      <c r="A1034" s="411"/>
      <c r="B1034" s="192">
        <v>34</v>
      </c>
      <c r="C1034" s="192">
        <v>201801</v>
      </c>
      <c r="D1034" s="192">
        <v>201801</v>
      </c>
      <c r="E1034" s="192" t="s">
        <v>1507</v>
      </c>
      <c r="F1034" s="192">
        <v>46</v>
      </c>
      <c r="G1034" t="s">
        <v>1267</v>
      </c>
      <c r="H1034" s="192">
        <v>120</v>
      </c>
      <c r="I1034" s="192">
        <v>135</v>
      </c>
    </row>
    <row r="1035" spans="1:9" ht="15" customHeight="1" x14ac:dyDescent="0.2">
      <c r="A1035" s="411"/>
      <c r="B1035" s="192">
        <v>34</v>
      </c>
      <c r="C1035" s="192">
        <v>201801</v>
      </c>
      <c r="D1035" s="192">
        <v>201801</v>
      </c>
      <c r="E1035" s="192" t="s">
        <v>1507</v>
      </c>
      <c r="F1035" s="192">
        <v>46</v>
      </c>
      <c r="G1035" t="s">
        <v>1267</v>
      </c>
      <c r="H1035" s="192">
        <v>121</v>
      </c>
      <c r="I1035" s="192">
        <v>900</v>
      </c>
    </row>
    <row r="1036" spans="1:9" ht="15" customHeight="1" x14ac:dyDescent="0.2">
      <c r="A1036" s="411"/>
      <c r="B1036" s="192">
        <v>34</v>
      </c>
      <c r="C1036" s="192">
        <v>201801</v>
      </c>
      <c r="D1036" s="192">
        <v>201801</v>
      </c>
      <c r="E1036" s="192" t="s">
        <v>1507</v>
      </c>
      <c r="F1036" t="s">
        <v>1764</v>
      </c>
      <c r="G1036" t="s">
        <v>1267</v>
      </c>
      <c r="H1036" s="192">
        <v>126</v>
      </c>
      <c r="I1036" s="192">
        <v>285</v>
      </c>
    </row>
    <row r="1037" spans="1:9" ht="15" customHeight="1" x14ac:dyDescent="0.2">
      <c r="A1037" s="411"/>
      <c r="B1037" s="192">
        <v>34</v>
      </c>
      <c r="C1037" s="192">
        <v>201801</v>
      </c>
      <c r="D1037" s="192">
        <v>201801</v>
      </c>
      <c r="E1037" s="192" t="s">
        <v>1507</v>
      </c>
      <c r="F1037" t="s">
        <v>1775</v>
      </c>
      <c r="G1037" t="s">
        <v>1279</v>
      </c>
      <c r="H1037" s="192">
        <v>120</v>
      </c>
      <c r="I1037" s="192">
        <v>125</v>
      </c>
    </row>
    <row r="1038" spans="1:9" ht="15" customHeight="1" x14ac:dyDescent="0.2">
      <c r="A1038" s="411"/>
      <c r="B1038" s="192">
        <v>34</v>
      </c>
      <c r="C1038" s="192">
        <v>201801</v>
      </c>
      <c r="D1038" s="192">
        <v>201801</v>
      </c>
      <c r="E1038" s="192" t="s">
        <v>1507</v>
      </c>
      <c r="F1038" t="s">
        <v>1775</v>
      </c>
      <c r="G1038" t="s">
        <v>1279</v>
      </c>
      <c r="H1038" s="192">
        <v>121</v>
      </c>
      <c r="I1038" s="192">
        <v>1062</v>
      </c>
    </row>
    <row r="1039" spans="1:9" ht="15" customHeight="1" x14ac:dyDescent="0.2">
      <c r="A1039" s="411"/>
      <c r="B1039" s="192">
        <v>34</v>
      </c>
      <c r="C1039" s="192">
        <v>201801</v>
      </c>
      <c r="D1039" s="192">
        <v>201801</v>
      </c>
      <c r="E1039" s="192" t="s">
        <v>1507</v>
      </c>
      <c r="F1039" t="s">
        <v>1774</v>
      </c>
      <c r="G1039" t="s">
        <v>1279</v>
      </c>
      <c r="H1039" s="192">
        <v>126</v>
      </c>
      <c r="I1039" s="192">
        <v>307</v>
      </c>
    </row>
    <row r="1040" spans="1:9" ht="15" customHeight="1" x14ac:dyDescent="0.2">
      <c r="A1040" s="411"/>
      <c r="B1040" s="192">
        <v>34</v>
      </c>
      <c r="C1040" s="192">
        <v>201801</v>
      </c>
      <c r="D1040" s="192">
        <v>201801</v>
      </c>
      <c r="E1040" s="192" t="s">
        <v>1507</v>
      </c>
      <c r="F1040" t="s">
        <v>1785</v>
      </c>
      <c r="G1040" t="s">
        <v>1277</v>
      </c>
      <c r="H1040" s="192">
        <v>120</v>
      </c>
      <c r="I1040" s="192">
        <v>60</v>
      </c>
    </row>
    <row r="1041" spans="1:9" ht="15" customHeight="1" x14ac:dyDescent="0.2">
      <c r="A1041" s="411"/>
      <c r="B1041" s="192">
        <v>34</v>
      </c>
      <c r="C1041" s="192">
        <v>201801</v>
      </c>
      <c r="D1041" s="192">
        <v>201801</v>
      </c>
      <c r="E1041" s="192" t="s">
        <v>1507</v>
      </c>
      <c r="F1041" t="s">
        <v>1785</v>
      </c>
      <c r="G1041" t="s">
        <v>1277</v>
      </c>
      <c r="H1041" s="192">
        <v>121</v>
      </c>
      <c r="I1041" s="192">
        <v>544</v>
      </c>
    </row>
    <row r="1042" spans="1:9" ht="15" customHeight="1" x14ac:dyDescent="0.2">
      <c r="A1042" s="411"/>
      <c r="B1042" s="192">
        <v>34</v>
      </c>
      <c r="C1042" s="192">
        <v>201801</v>
      </c>
      <c r="D1042" s="192">
        <v>201801</v>
      </c>
      <c r="E1042" s="192" t="s">
        <v>1507</v>
      </c>
      <c r="F1042" t="s">
        <v>1767</v>
      </c>
      <c r="G1042" t="s">
        <v>1298</v>
      </c>
      <c r="H1042" s="192">
        <v>120</v>
      </c>
      <c r="I1042" s="192">
        <v>421</v>
      </c>
    </row>
    <row r="1043" spans="1:9" ht="15" customHeight="1" x14ac:dyDescent="0.2">
      <c r="A1043" s="411"/>
      <c r="B1043" s="192">
        <v>34</v>
      </c>
      <c r="C1043" s="192">
        <v>201801</v>
      </c>
      <c r="D1043" s="192">
        <v>201801</v>
      </c>
      <c r="E1043" s="192" t="s">
        <v>1507</v>
      </c>
      <c r="F1043" t="s">
        <v>1767</v>
      </c>
      <c r="G1043" t="s">
        <v>1298</v>
      </c>
      <c r="H1043" s="192">
        <v>121</v>
      </c>
      <c r="I1043" s="192">
        <v>2627</v>
      </c>
    </row>
    <row r="1044" spans="1:9" ht="15" customHeight="1" x14ac:dyDescent="0.2">
      <c r="A1044" s="411"/>
      <c r="B1044" s="192">
        <v>34</v>
      </c>
      <c r="C1044" s="192">
        <v>201801</v>
      </c>
      <c r="D1044" s="192">
        <v>201801</v>
      </c>
      <c r="E1044" s="192" t="s">
        <v>1507</v>
      </c>
      <c r="F1044" t="s">
        <v>1766</v>
      </c>
      <c r="G1044" t="s">
        <v>1298</v>
      </c>
      <c r="H1044" s="192">
        <v>126</v>
      </c>
      <c r="I1044" s="192">
        <v>694</v>
      </c>
    </row>
    <row r="1045" spans="1:9" ht="15" customHeight="1" x14ac:dyDescent="0.2">
      <c r="A1045" s="411"/>
      <c r="B1045" s="192">
        <v>34</v>
      </c>
      <c r="C1045" s="192">
        <v>201801</v>
      </c>
      <c r="D1045" s="192">
        <v>201801</v>
      </c>
      <c r="E1045" s="192" t="s">
        <v>1507</v>
      </c>
      <c r="F1045" t="s">
        <v>1781</v>
      </c>
      <c r="G1045" t="s">
        <v>1408</v>
      </c>
      <c r="H1045" s="192">
        <v>120</v>
      </c>
      <c r="I1045" s="192">
        <v>58</v>
      </c>
    </row>
    <row r="1046" spans="1:9" ht="15" customHeight="1" x14ac:dyDescent="0.2">
      <c r="A1046" s="411"/>
      <c r="B1046" s="192">
        <v>34</v>
      </c>
      <c r="C1046" s="192">
        <v>201801</v>
      </c>
      <c r="D1046" s="192">
        <v>201801</v>
      </c>
      <c r="E1046" s="192" t="s">
        <v>1507</v>
      </c>
      <c r="F1046" t="s">
        <v>1781</v>
      </c>
      <c r="G1046" t="s">
        <v>1408</v>
      </c>
      <c r="H1046" s="192">
        <v>121</v>
      </c>
      <c r="I1046" s="192">
        <v>669</v>
      </c>
    </row>
    <row r="1047" spans="1:9" ht="15" customHeight="1" x14ac:dyDescent="0.2">
      <c r="A1047" s="411"/>
      <c r="B1047" s="192">
        <v>34</v>
      </c>
      <c r="C1047" s="192">
        <v>201801</v>
      </c>
      <c r="D1047" s="192">
        <v>201801</v>
      </c>
      <c r="E1047" s="192" t="s">
        <v>1507</v>
      </c>
      <c r="F1047" t="s">
        <v>1780</v>
      </c>
      <c r="G1047" t="s">
        <v>1408</v>
      </c>
      <c r="H1047" s="192">
        <v>126</v>
      </c>
      <c r="I1047" s="192">
        <v>133</v>
      </c>
    </row>
    <row r="1048" spans="1:9" ht="15" customHeight="1" x14ac:dyDescent="0.2">
      <c r="A1048" s="411"/>
      <c r="B1048" s="192">
        <v>36</v>
      </c>
      <c r="C1048" s="192">
        <v>201801</v>
      </c>
      <c r="D1048" s="192">
        <v>201709</v>
      </c>
      <c r="E1048" s="192" t="s">
        <v>1508</v>
      </c>
      <c r="F1048" t="s">
        <v>1797</v>
      </c>
      <c r="G1048" t="s">
        <v>1293</v>
      </c>
      <c r="H1048" s="192">
        <v>120</v>
      </c>
      <c r="I1048" s="192">
        <v>3</v>
      </c>
    </row>
    <row r="1049" spans="1:9" ht="15" customHeight="1" x14ac:dyDescent="0.2">
      <c r="A1049" s="411"/>
      <c r="B1049" s="192">
        <v>36</v>
      </c>
      <c r="C1049" s="192">
        <v>201801</v>
      </c>
      <c r="D1049" s="192">
        <v>201709</v>
      </c>
      <c r="E1049" s="192" t="s">
        <v>1508</v>
      </c>
      <c r="F1049" t="s">
        <v>1797</v>
      </c>
      <c r="G1049" t="s">
        <v>1293</v>
      </c>
      <c r="H1049" s="192">
        <v>121</v>
      </c>
      <c r="I1049" s="192">
        <v>10</v>
      </c>
    </row>
    <row r="1050" spans="1:9" ht="15" customHeight="1" x14ac:dyDescent="0.2">
      <c r="A1050" s="411"/>
      <c r="B1050" s="192">
        <v>36</v>
      </c>
      <c r="C1050" s="192">
        <v>201801</v>
      </c>
      <c r="D1050" s="192">
        <v>201709</v>
      </c>
      <c r="E1050" s="192" t="s">
        <v>1508</v>
      </c>
      <c r="F1050" t="s">
        <v>1779</v>
      </c>
      <c r="G1050" t="s">
        <v>1408</v>
      </c>
      <c r="H1050" s="192">
        <v>120</v>
      </c>
      <c r="I1050" s="192">
        <v>1</v>
      </c>
    </row>
    <row r="1051" spans="1:9" ht="15" customHeight="1" x14ac:dyDescent="0.2">
      <c r="A1051" s="411"/>
      <c r="B1051" s="192">
        <v>36</v>
      </c>
      <c r="C1051" s="192">
        <v>201801</v>
      </c>
      <c r="D1051" s="192">
        <v>201709</v>
      </c>
      <c r="E1051" s="192" t="s">
        <v>1508</v>
      </c>
      <c r="F1051" t="s">
        <v>1779</v>
      </c>
      <c r="G1051" t="s">
        <v>1408</v>
      </c>
      <c r="H1051" s="192">
        <v>121</v>
      </c>
      <c r="I1051" s="192">
        <v>5</v>
      </c>
    </row>
    <row r="1052" spans="1:9" ht="15" customHeight="1" x14ac:dyDescent="0.2">
      <c r="A1052" s="411"/>
      <c r="B1052" s="192">
        <v>36</v>
      </c>
      <c r="C1052" s="192">
        <v>201801</v>
      </c>
      <c r="D1052" s="192">
        <v>201709</v>
      </c>
      <c r="E1052" s="192" t="s">
        <v>1508</v>
      </c>
      <c r="F1052" t="s">
        <v>1791</v>
      </c>
      <c r="G1052" t="s">
        <v>1296</v>
      </c>
      <c r="H1052" s="192">
        <v>120</v>
      </c>
      <c r="I1052" s="192">
        <v>3</v>
      </c>
    </row>
    <row r="1053" spans="1:9" ht="15" customHeight="1" x14ac:dyDescent="0.2">
      <c r="A1053" s="411"/>
      <c r="B1053" s="192">
        <v>36</v>
      </c>
      <c r="C1053" s="192">
        <v>201801</v>
      </c>
      <c r="D1053" s="192">
        <v>201709</v>
      </c>
      <c r="E1053" s="192" t="s">
        <v>1508</v>
      </c>
      <c r="F1053" t="s">
        <v>1791</v>
      </c>
      <c r="G1053" t="s">
        <v>1296</v>
      </c>
      <c r="H1053" s="192">
        <v>121</v>
      </c>
      <c r="I1053" s="192">
        <v>8</v>
      </c>
    </row>
    <row r="1054" spans="1:9" ht="15" customHeight="1" x14ac:dyDescent="0.2">
      <c r="A1054" s="411"/>
      <c r="B1054" s="192">
        <v>36</v>
      </c>
      <c r="C1054" s="192">
        <v>201801</v>
      </c>
      <c r="D1054" s="192">
        <v>201710</v>
      </c>
      <c r="E1054" s="192" t="s">
        <v>1508</v>
      </c>
      <c r="F1054" t="s">
        <v>1797</v>
      </c>
      <c r="G1054" t="s">
        <v>1293</v>
      </c>
      <c r="H1054" s="192">
        <v>120</v>
      </c>
      <c r="I1054" s="192">
        <v>3</v>
      </c>
    </row>
    <row r="1055" spans="1:9" ht="15" customHeight="1" x14ac:dyDescent="0.2">
      <c r="A1055" s="411"/>
      <c r="B1055" s="192">
        <v>36</v>
      </c>
      <c r="C1055" s="192">
        <v>201801</v>
      </c>
      <c r="D1055" s="192">
        <v>201710</v>
      </c>
      <c r="E1055" s="192" t="s">
        <v>1508</v>
      </c>
      <c r="F1055" t="s">
        <v>1797</v>
      </c>
      <c r="G1055" t="s">
        <v>1293</v>
      </c>
      <c r="H1055" s="192">
        <v>121</v>
      </c>
      <c r="I1055" s="192">
        <v>18</v>
      </c>
    </row>
    <row r="1056" spans="1:9" ht="15" customHeight="1" x14ac:dyDescent="0.2">
      <c r="A1056" s="411"/>
      <c r="B1056" s="192">
        <v>36</v>
      </c>
      <c r="C1056" s="192">
        <v>201801</v>
      </c>
      <c r="D1056" s="192">
        <v>201710</v>
      </c>
      <c r="E1056" s="192" t="s">
        <v>1508</v>
      </c>
      <c r="F1056" t="s">
        <v>1779</v>
      </c>
      <c r="G1056" t="s">
        <v>1408</v>
      </c>
      <c r="H1056" s="192">
        <v>120</v>
      </c>
      <c r="I1056" s="192">
        <v>1</v>
      </c>
    </row>
    <row r="1057" spans="1:9" ht="15" customHeight="1" x14ac:dyDescent="0.2">
      <c r="A1057" s="411"/>
      <c r="B1057" s="192">
        <v>36</v>
      </c>
      <c r="C1057" s="192">
        <v>201801</v>
      </c>
      <c r="D1057" s="192">
        <v>201710</v>
      </c>
      <c r="E1057" s="192" t="s">
        <v>1508</v>
      </c>
      <c r="F1057" t="s">
        <v>1779</v>
      </c>
      <c r="G1057" t="s">
        <v>1408</v>
      </c>
      <c r="H1057" s="192">
        <v>121</v>
      </c>
      <c r="I1057" s="192">
        <v>6</v>
      </c>
    </row>
    <row r="1058" spans="1:9" ht="15" customHeight="1" x14ac:dyDescent="0.2">
      <c r="A1058" s="411"/>
      <c r="B1058" s="192">
        <v>36</v>
      </c>
      <c r="C1058" s="192">
        <v>201801</v>
      </c>
      <c r="D1058" s="192">
        <v>201710</v>
      </c>
      <c r="E1058" s="192" t="s">
        <v>1508</v>
      </c>
      <c r="F1058" t="s">
        <v>1791</v>
      </c>
      <c r="G1058" t="s">
        <v>1296</v>
      </c>
      <c r="H1058" s="192">
        <v>120</v>
      </c>
      <c r="I1058" s="192">
        <v>6</v>
      </c>
    </row>
    <row r="1059" spans="1:9" ht="15" customHeight="1" x14ac:dyDescent="0.2">
      <c r="A1059" s="411"/>
      <c r="B1059" s="192">
        <v>36</v>
      </c>
      <c r="C1059" s="192">
        <v>201801</v>
      </c>
      <c r="D1059" s="192">
        <v>201710</v>
      </c>
      <c r="E1059" s="192" t="s">
        <v>1508</v>
      </c>
      <c r="F1059" t="s">
        <v>1791</v>
      </c>
      <c r="G1059" t="s">
        <v>1296</v>
      </c>
      <c r="H1059" s="192">
        <v>121</v>
      </c>
      <c r="I1059" s="192">
        <v>19</v>
      </c>
    </row>
    <row r="1060" spans="1:9" ht="15" customHeight="1" x14ac:dyDescent="0.2">
      <c r="A1060" s="411"/>
      <c r="B1060" s="192">
        <v>36</v>
      </c>
      <c r="C1060" s="192">
        <v>201801</v>
      </c>
      <c r="D1060" s="192">
        <v>201711</v>
      </c>
      <c r="E1060" s="192" t="s">
        <v>1508</v>
      </c>
      <c r="F1060" t="s">
        <v>1797</v>
      </c>
      <c r="G1060" t="s">
        <v>1293</v>
      </c>
      <c r="H1060" s="192">
        <v>120</v>
      </c>
      <c r="I1060" s="192">
        <v>5</v>
      </c>
    </row>
    <row r="1061" spans="1:9" ht="15" customHeight="1" x14ac:dyDescent="0.2">
      <c r="A1061" s="411"/>
      <c r="B1061" s="192">
        <v>36</v>
      </c>
      <c r="C1061" s="192">
        <v>201801</v>
      </c>
      <c r="D1061" s="192">
        <v>201711</v>
      </c>
      <c r="E1061" s="192" t="s">
        <v>1508</v>
      </c>
      <c r="F1061" t="s">
        <v>1797</v>
      </c>
      <c r="G1061" t="s">
        <v>1293</v>
      </c>
      <c r="H1061" s="192">
        <v>121</v>
      </c>
      <c r="I1061" s="192">
        <v>37</v>
      </c>
    </row>
    <row r="1062" spans="1:9" ht="15" customHeight="1" x14ac:dyDescent="0.2">
      <c r="A1062" s="411"/>
      <c r="B1062" s="192">
        <v>36</v>
      </c>
      <c r="C1062" s="192">
        <v>201801</v>
      </c>
      <c r="D1062" s="192">
        <v>201711</v>
      </c>
      <c r="E1062" s="192" t="s">
        <v>1508</v>
      </c>
      <c r="F1062" t="s">
        <v>1779</v>
      </c>
      <c r="G1062" t="s">
        <v>1408</v>
      </c>
      <c r="H1062" s="192">
        <v>120</v>
      </c>
      <c r="I1062" s="192">
        <v>1</v>
      </c>
    </row>
    <row r="1063" spans="1:9" ht="15" customHeight="1" x14ac:dyDescent="0.2">
      <c r="A1063" s="411"/>
      <c r="B1063" s="192">
        <v>36</v>
      </c>
      <c r="C1063" s="192">
        <v>201801</v>
      </c>
      <c r="D1063" s="192">
        <v>201711</v>
      </c>
      <c r="E1063" s="192" t="s">
        <v>1508</v>
      </c>
      <c r="F1063" t="s">
        <v>1779</v>
      </c>
      <c r="G1063" t="s">
        <v>1408</v>
      </c>
      <c r="H1063" s="192">
        <v>121</v>
      </c>
      <c r="I1063" s="192">
        <v>24</v>
      </c>
    </row>
    <row r="1064" spans="1:9" ht="15" customHeight="1" x14ac:dyDescent="0.2">
      <c r="A1064" s="411"/>
      <c r="B1064" s="192">
        <v>36</v>
      </c>
      <c r="C1064" s="192">
        <v>201801</v>
      </c>
      <c r="D1064" s="192">
        <v>201711</v>
      </c>
      <c r="E1064" s="192" t="s">
        <v>1508</v>
      </c>
      <c r="F1064" t="s">
        <v>1778</v>
      </c>
      <c r="G1064" t="s">
        <v>1408</v>
      </c>
      <c r="H1064" s="192">
        <v>126</v>
      </c>
      <c r="I1064" s="192">
        <v>4</v>
      </c>
    </row>
    <row r="1065" spans="1:9" ht="15" customHeight="1" x14ac:dyDescent="0.2">
      <c r="A1065" s="411"/>
      <c r="B1065" s="192">
        <v>36</v>
      </c>
      <c r="C1065" s="192">
        <v>201801</v>
      </c>
      <c r="D1065" s="192">
        <v>201711</v>
      </c>
      <c r="E1065" s="192" t="s">
        <v>1508</v>
      </c>
      <c r="F1065" t="s">
        <v>1791</v>
      </c>
      <c r="G1065" t="s">
        <v>1296</v>
      </c>
      <c r="H1065" s="192">
        <v>120</v>
      </c>
      <c r="I1065" s="192">
        <v>4</v>
      </c>
    </row>
    <row r="1066" spans="1:9" ht="15" customHeight="1" x14ac:dyDescent="0.2">
      <c r="A1066" s="411"/>
      <c r="B1066" s="192">
        <v>36</v>
      </c>
      <c r="C1066" s="192">
        <v>201801</v>
      </c>
      <c r="D1066" s="192">
        <v>201711</v>
      </c>
      <c r="E1066" s="192" t="s">
        <v>1508</v>
      </c>
      <c r="F1066" t="s">
        <v>1791</v>
      </c>
      <c r="G1066" t="s">
        <v>1296</v>
      </c>
      <c r="H1066" s="192">
        <v>121</v>
      </c>
      <c r="I1066" s="192">
        <v>72</v>
      </c>
    </row>
    <row r="1067" spans="1:9" ht="15" customHeight="1" x14ac:dyDescent="0.2">
      <c r="A1067" s="411"/>
      <c r="B1067" s="192">
        <v>36</v>
      </c>
      <c r="C1067" s="192">
        <v>201801</v>
      </c>
      <c r="D1067" s="192">
        <v>201712</v>
      </c>
      <c r="E1067" s="192" t="s">
        <v>1508</v>
      </c>
      <c r="F1067" t="s">
        <v>1797</v>
      </c>
      <c r="G1067" t="s">
        <v>1293</v>
      </c>
      <c r="H1067" s="192">
        <v>121</v>
      </c>
      <c r="I1067" s="192">
        <v>15</v>
      </c>
    </row>
    <row r="1068" spans="1:9" ht="15" customHeight="1" x14ac:dyDescent="0.2">
      <c r="A1068" s="411"/>
      <c r="B1068" s="192">
        <v>36</v>
      </c>
      <c r="C1068" s="192">
        <v>201801</v>
      </c>
      <c r="D1068" s="192">
        <v>201712</v>
      </c>
      <c r="E1068" s="192" t="s">
        <v>1508</v>
      </c>
      <c r="F1068" t="s">
        <v>1779</v>
      </c>
      <c r="G1068" t="s">
        <v>1408</v>
      </c>
      <c r="H1068" s="192">
        <v>121</v>
      </c>
      <c r="I1068" s="192">
        <v>20</v>
      </c>
    </row>
    <row r="1069" spans="1:9" ht="15" customHeight="1" x14ac:dyDescent="0.2">
      <c r="A1069" s="411"/>
      <c r="B1069" s="192">
        <v>36</v>
      </c>
      <c r="C1069" s="192">
        <v>201801</v>
      </c>
      <c r="D1069" s="192">
        <v>201712</v>
      </c>
      <c r="E1069" s="192" t="s">
        <v>1508</v>
      </c>
      <c r="F1069" t="s">
        <v>1778</v>
      </c>
      <c r="G1069" t="s">
        <v>1408</v>
      </c>
      <c r="H1069" s="192">
        <v>126</v>
      </c>
      <c r="I1069" s="192">
        <v>-2</v>
      </c>
    </row>
    <row r="1070" spans="1:9" ht="15" customHeight="1" x14ac:dyDescent="0.2">
      <c r="A1070" s="411"/>
      <c r="B1070" s="192">
        <v>36</v>
      </c>
      <c r="C1070" s="192">
        <v>201801</v>
      </c>
      <c r="D1070" s="192">
        <v>201712</v>
      </c>
      <c r="E1070" s="192" t="s">
        <v>1508</v>
      </c>
      <c r="F1070" t="s">
        <v>1791</v>
      </c>
      <c r="G1070" t="s">
        <v>1296</v>
      </c>
      <c r="H1070" s="192">
        <v>120</v>
      </c>
      <c r="I1070" s="192">
        <v>-6</v>
      </c>
    </row>
    <row r="1071" spans="1:9" ht="15" customHeight="1" x14ac:dyDescent="0.2">
      <c r="A1071" s="411"/>
      <c r="B1071" s="192">
        <v>36</v>
      </c>
      <c r="C1071" s="192">
        <v>201801</v>
      </c>
      <c r="D1071" s="192">
        <v>201712</v>
      </c>
      <c r="E1071" s="192" t="s">
        <v>1508</v>
      </c>
      <c r="F1071" t="s">
        <v>1791</v>
      </c>
      <c r="G1071" t="s">
        <v>1296</v>
      </c>
      <c r="H1071" s="192">
        <v>121</v>
      </c>
      <c r="I1071" s="192">
        <v>52</v>
      </c>
    </row>
    <row r="1072" spans="1:9" ht="15" customHeight="1" x14ac:dyDescent="0.2">
      <c r="A1072" s="411"/>
      <c r="B1072" s="192">
        <v>36</v>
      </c>
      <c r="C1072" s="192">
        <v>201801</v>
      </c>
      <c r="D1072" s="192">
        <v>201801</v>
      </c>
      <c r="E1072" s="192" t="s">
        <v>1508</v>
      </c>
      <c r="F1072" t="s">
        <v>1797</v>
      </c>
      <c r="G1072" t="s">
        <v>1293</v>
      </c>
      <c r="H1072" s="192">
        <v>120</v>
      </c>
      <c r="I1072" s="192">
        <v>165</v>
      </c>
    </row>
    <row r="1073" spans="1:9" ht="15" customHeight="1" x14ac:dyDescent="0.2">
      <c r="A1073" s="411"/>
      <c r="B1073" s="192">
        <v>36</v>
      </c>
      <c r="C1073" s="192">
        <v>201801</v>
      </c>
      <c r="D1073" s="192">
        <v>201801</v>
      </c>
      <c r="E1073" s="192" t="s">
        <v>1508</v>
      </c>
      <c r="F1073" t="s">
        <v>1797</v>
      </c>
      <c r="G1073" t="s">
        <v>1293</v>
      </c>
      <c r="H1073" s="192">
        <v>121</v>
      </c>
      <c r="I1073" s="192">
        <v>1522</v>
      </c>
    </row>
    <row r="1074" spans="1:9" ht="15" customHeight="1" x14ac:dyDescent="0.2">
      <c r="A1074" s="411"/>
      <c r="B1074" s="192">
        <v>36</v>
      </c>
      <c r="C1074" s="192">
        <v>201801</v>
      </c>
      <c r="D1074" s="192">
        <v>201801</v>
      </c>
      <c r="E1074" s="192" t="s">
        <v>1508</v>
      </c>
      <c r="F1074" t="s">
        <v>1779</v>
      </c>
      <c r="G1074" t="s">
        <v>1408</v>
      </c>
      <c r="H1074" s="192">
        <v>120</v>
      </c>
      <c r="I1074" s="192">
        <v>40</v>
      </c>
    </row>
    <row r="1075" spans="1:9" ht="15" customHeight="1" x14ac:dyDescent="0.2">
      <c r="A1075" s="411"/>
      <c r="B1075" s="192">
        <v>36</v>
      </c>
      <c r="C1075" s="192">
        <v>201801</v>
      </c>
      <c r="D1075" s="192">
        <v>201801</v>
      </c>
      <c r="E1075" s="192" t="s">
        <v>1508</v>
      </c>
      <c r="F1075" t="s">
        <v>1779</v>
      </c>
      <c r="G1075" t="s">
        <v>1408</v>
      </c>
      <c r="H1075" s="192">
        <v>121</v>
      </c>
      <c r="I1075" s="192">
        <v>505</v>
      </c>
    </row>
    <row r="1076" spans="1:9" ht="15" customHeight="1" x14ac:dyDescent="0.2">
      <c r="A1076" s="411"/>
      <c r="B1076" s="192">
        <v>36</v>
      </c>
      <c r="C1076" s="192">
        <v>201801</v>
      </c>
      <c r="D1076" s="192">
        <v>201801</v>
      </c>
      <c r="E1076" s="192" t="s">
        <v>1508</v>
      </c>
      <c r="F1076" t="s">
        <v>1778</v>
      </c>
      <c r="G1076" t="s">
        <v>1408</v>
      </c>
      <c r="H1076" s="192">
        <v>126</v>
      </c>
      <c r="I1076" s="192">
        <v>132</v>
      </c>
    </row>
    <row r="1077" spans="1:9" ht="15" customHeight="1" x14ac:dyDescent="0.2">
      <c r="A1077" s="411"/>
      <c r="B1077" s="192">
        <v>36</v>
      </c>
      <c r="C1077" s="192">
        <v>201801</v>
      </c>
      <c r="D1077" s="192">
        <v>201801</v>
      </c>
      <c r="E1077" s="192" t="s">
        <v>1508</v>
      </c>
      <c r="F1077" t="s">
        <v>1791</v>
      </c>
      <c r="G1077" t="s">
        <v>1296</v>
      </c>
      <c r="H1077" s="192">
        <v>120</v>
      </c>
      <c r="I1077" s="192">
        <v>256</v>
      </c>
    </row>
    <row r="1078" spans="1:9" ht="15" customHeight="1" x14ac:dyDescent="0.2">
      <c r="A1078" s="411"/>
      <c r="B1078" s="192">
        <v>36</v>
      </c>
      <c r="C1078" s="192">
        <v>201801</v>
      </c>
      <c r="D1078" s="192">
        <v>201801</v>
      </c>
      <c r="E1078" s="192" t="s">
        <v>1508</v>
      </c>
      <c r="F1078" t="s">
        <v>1791</v>
      </c>
      <c r="G1078" t="s">
        <v>1296</v>
      </c>
      <c r="H1078" s="192">
        <v>121</v>
      </c>
      <c r="I1078" s="192">
        <v>2134</v>
      </c>
    </row>
    <row r="1079" spans="1:9" ht="15" customHeight="1" x14ac:dyDescent="0.25">
      <c r="A1079" s="411"/>
      <c r="B1079" s="411"/>
      <c r="C1079" s="411"/>
      <c r="D1079" s="411"/>
      <c r="E1079" s="411"/>
      <c r="F1079" s="412"/>
      <c r="G1079" s="194"/>
      <c r="H1079" s="411"/>
      <c r="I1079" s="411"/>
    </row>
    <row r="1080" spans="1:9" ht="15" customHeight="1" x14ac:dyDescent="0.25">
      <c r="A1080" s="411"/>
      <c r="B1080" s="411"/>
      <c r="C1080" s="411"/>
      <c r="D1080" s="411"/>
      <c r="E1080" s="411"/>
      <c r="F1080" s="412"/>
      <c r="G1080" s="194"/>
      <c r="H1080" s="411"/>
      <c r="I1080" s="411"/>
    </row>
    <row r="1081" spans="1:9" ht="15" customHeight="1" x14ac:dyDescent="0.25">
      <c r="A1081" s="411"/>
      <c r="B1081" s="411"/>
      <c r="C1081" s="411"/>
      <c r="D1081" s="411"/>
      <c r="E1081" s="411"/>
      <c r="F1081" s="412"/>
      <c r="G1081" s="194"/>
      <c r="H1081" s="411"/>
      <c r="I1081" s="411"/>
    </row>
    <row r="1082" spans="1:9" ht="15" customHeight="1" x14ac:dyDescent="0.25">
      <c r="A1082" s="411"/>
      <c r="B1082" s="411"/>
      <c r="C1082" s="411"/>
      <c r="D1082" s="411"/>
      <c r="E1082" s="411"/>
      <c r="F1082" s="412"/>
      <c r="G1082" s="194"/>
      <c r="H1082" s="411"/>
      <c r="I1082" s="411"/>
    </row>
    <row r="1083" spans="1:9" ht="15" customHeight="1" x14ac:dyDescent="0.25">
      <c r="A1083" s="411"/>
      <c r="B1083" s="411"/>
      <c r="C1083" s="411"/>
      <c r="D1083" s="411"/>
      <c r="E1083" s="411"/>
      <c r="F1083" s="411"/>
      <c r="G1083" s="194"/>
      <c r="H1083" s="411"/>
      <c r="I1083" s="411"/>
    </row>
    <row r="1084" spans="1:9" ht="15" customHeight="1" x14ac:dyDescent="0.25">
      <c r="A1084" s="411"/>
      <c r="B1084" s="411"/>
      <c r="C1084" s="411"/>
      <c r="D1084" s="411"/>
      <c r="E1084" s="411"/>
      <c r="F1084" s="411"/>
      <c r="G1084" s="194"/>
      <c r="H1084" s="411"/>
      <c r="I1084" s="411"/>
    </row>
    <row r="1085" spans="1:9" ht="15" customHeight="1" x14ac:dyDescent="0.25">
      <c r="A1085" s="411"/>
      <c r="B1085" s="411"/>
      <c r="C1085" s="411"/>
      <c r="D1085" s="411"/>
      <c r="E1085" s="411"/>
      <c r="F1085" s="411"/>
      <c r="G1085" s="194"/>
      <c r="H1085" s="411"/>
      <c r="I1085" s="411"/>
    </row>
    <row r="1086" spans="1:9" ht="15" customHeight="1" x14ac:dyDescent="0.25">
      <c r="A1086" s="411"/>
      <c r="B1086" s="411"/>
      <c r="C1086" s="411"/>
      <c r="D1086" s="411"/>
      <c r="E1086" s="411"/>
      <c r="F1086" s="412"/>
      <c r="G1086" s="194"/>
      <c r="H1086" s="411"/>
      <c r="I1086" s="411"/>
    </row>
    <row r="1087" spans="1:9" ht="15" customHeight="1" x14ac:dyDescent="0.25">
      <c r="A1087" s="411"/>
      <c r="B1087" s="411"/>
      <c r="C1087" s="411"/>
      <c r="D1087" s="411"/>
      <c r="E1087" s="411"/>
      <c r="F1087" s="412"/>
      <c r="G1087" s="194"/>
      <c r="H1087" s="411"/>
      <c r="I1087" s="411"/>
    </row>
    <row r="1088" spans="1:9" ht="15" customHeight="1" x14ac:dyDescent="0.25">
      <c r="A1088" s="411"/>
      <c r="B1088" s="411"/>
      <c r="C1088" s="411"/>
      <c r="D1088" s="411"/>
      <c r="E1088" s="411"/>
      <c r="F1088" s="412"/>
      <c r="G1088" s="194"/>
      <c r="H1088" s="411"/>
      <c r="I1088" s="411"/>
    </row>
    <row r="1089" spans="1:9" ht="15" customHeight="1" x14ac:dyDescent="0.25">
      <c r="A1089" s="411"/>
      <c r="B1089" s="411"/>
      <c r="C1089" s="411"/>
      <c r="D1089" s="411"/>
      <c r="E1089" s="411"/>
      <c r="F1089" s="411"/>
      <c r="G1089" s="194"/>
      <c r="H1089" s="411"/>
      <c r="I1089" s="411"/>
    </row>
    <row r="1090" spans="1:9" ht="15" customHeight="1" x14ac:dyDescent="0.25">
      <c r="A1090" s="411"/>
      <c r="B1090" s="411"/>
      <c r="C1090" s="411"/>
      <c r="D1090" s="411"/>
      <c r="E1090" s="411"/>
      <c r="F1090" s="411"/>
      <c r="G1090" s="194"/>
      <c r="H1090" s="411"/>
      <c r="I1090" s="411"/>
    </row>
    <row r="1091" spans="1:9" ht="15" customHeight="1" x14ac:dyDescent="0.25">
      <c r="A1091" s="411"/>
      <c r="B1091" s="411"/>
      <c r="C1091" s="411"/>
      <c r="D1091" s="411"/>
      <c r="E1091" s="411"/>
      <c r="F1091" s="411"/>
      <c r="G1091" s="194"/>
      <c r="H1091" s="411"/>
      <c r="I1091" s="411"/>
    </row>
    <row r="1092" spans="1:9" ht="15" customHeight="1" x14ac:dyDescent="0.25">
      <c r="A1092" s="411"/>
      <c r="B1092" s="411"/>
      <c r="C1092" s="411"/>
      <c r="D1092" s="411"/>
      <c r="E1092" s="411"/>
      <c r="F1092" s="411"/>
      <c r="G1092" s="194"/>
      <c r="H1092" s="411"/>
      <c r="I1092" s="411"/>
    </row>
    <row r="1093" spans="1:9" ht="15" customHeight="1" x14ac:dyDescent="0.25">
      <c r="A1093" s="411"/>
      <c r="B1093" s="411"/>
      <c r="C1093" s="411"/>
      <c r="D1093" s="411"/>
      <c r="E1093" s="411"/>
      <c r="F1093" s="411"/>
      <c r="G1093" s="194"/>
      <c r="H1093" s="411"/>
      <c r="I1093" s="411"/>
    </row>
    <row r="1094" spans="1:9" ht="15" customHeight="1" x14ac:dyDescent="0.25">
      <c r="A1094" s="411"/>
      <c r="B1094" s="411"/>
      <c r="C1094" s="411"/>
      <c r="D1094" s="411"/>
      <c r="E1094" s="411"/>
      <c r="F1094" s="411"/>
      <c r="G1094" s="194"/>
      <c r="H1094" s="411"/>
      <c r="I1094" s="411"/>
    </row>
    <row r="1095" spans="1:9" ht="15" customHeight="1" x14ac:dyDescent="0.25">
      <c r="A1095" s="411"/>
      <c r="B1095" s="411"/>
      <c r="C1095" s="411"/>
      <c r="D1095" s="411"/>
      <c r="E1095" s="411"/>
      <c r="F1095" s="411"/>
      <c r="G1095" s="194"/>
      <c r="H1095" s="411"/>
      <c r="I1095" s="411"/>
    </row>
    <row r="1096" spans="1:9" ht="15" customHeight="1" x14ac:dyDescent="0.25">
      <c r="A1096" s="411"/>
      <c r="B1096" s="411"/>
      <c r="C1096" s="411"/>
      <c r="D1096" s="411"/>
      <c r="E1096" s="411"/>
      <c r="F1096" s="411"/>
      <c r="G1096" s="194"/>
      <c r="H1096" s="411"/>
      <c r="I1096" s="411"/>
    </row>
    <row r="1097" spans="1:9" ht="15" customHeight="1" x14ac:dyDescent="0.25">
      <c r="A1097" s="411"/>
      <c r="B1097" s="411"/>
      <c r="C1097" s="411"/>
      <c r="D1097" s="411"/>
      <c r="E1097" s="411"/>
      <c r="F1097" s="411"/>
      <c r="G1097" s="194"/>
      <c r="H1097" s="411"/>
      <c r="I1097" s="411"/>
    </row>
    <row r="1098" spans="1:9" ht="15" customHeight="1" x14ac:dyDescent="0.25">
      <c r="A1098" s="411"/>
      <c r="B1098" s="411"/>
      <c r="C1098" s="411"/>
      <c r="D1098" s="411"/>
      <c r="E1098" s="411"/>
      <c r="F1098" s="412"/>
      <c r="G1098" s="194"/>
      <c r="H1098" s="411"/>
      <c r="I1098" s="411"/>
    </row>
    <row r="1099" spans="1:9" ht="15" customHeight="1" x14ac:dyDescent="0.25">
      <c r="A1099" s="411"/>
      <c r="B1099" s="411"/>
      <c r="C1099" s="411"/>
      <c r="D1099" s="411"/>
      <c r="E1099" s="411"/>
      <c r="F1099" s="412"/>
      <c r="G1099" s="194"/>
      <c r="H1099" s="411"/>
      <c r="I1099" s="411"/>
    </row>
    <row r="1100" spans="1:9" ht="15" customHeight="1" x14ac:dyDescent="0.25">
      <c r="A1100" s="411"/>
      <c r="B1100" s="411"/>
      <c r="C1100" s="411"/>
      <c r="D1100" s="411"/>
      <c r="E1100" s="411"/>
      <c r="F1100" s="412"/>
      <c r="G1100" s="194"/>
      <c r="H1100" s="411"/>
      <c r="I1100" s="411"/>
    </row>
    <row r="1101" spans="1:9" ht="15" customHeight="1" x14ac:dyDescent="0.25">
      <c r="A1101" s="411"/>
      <c r="B1101" s="411"/>
      <c r="C1101" s="411"/>
      <c r="D1101" s="411"/>
      <c r="E1101" s="411"/>
      <c r="F1101" s="412"/>
      <c r="G1101" s="194"/>
      <c r="H1101" s="411"/>
      <c r="I1101" s="411"/>
    </row>
    <row r="1102" spans="1:9" ht="15" customHeight="1" x14ac:dyDescent="0.25">
      <c r="A1102" s="411"/>
      <c r="B1102" s="411"/>
      <c r="C1102" s="411"/>
      <c r="D1102" s="411"/>
      <c r="E1102" s="411"/>
      <c r="F1102" s="412"/>
      <c r="G1102" s="194"/>
      <c r="H1102" s="411"/>
      <c r="I1102" s="411"/>
    </row>
    <row r="1103" spans="1:9" ht="15" customHeight="1" x14ac:dyDescent="0.25">
      <c r="A1103" s="411"/>
      <c r="B1103" s="411"/>
      <c r="C1103" s="411"/>
      <c r="D1103" s="411"/>
      <c r="E1103" s="411"/>
      <c r="F1103" s="411"/>
      <c r="G1103" s="194"/>
      <c r="H1103" s="411"/>
      <c r="I1103" s="411"/>
    </row>
    <row r="1104" spans="1:9" ht="15" customHeight="1" x14ac:dyDescent="0.25">
      <c r="A1104" s="411"/>
      <c r="B1104" s="411"/>
      <c r="C1104" s="411"/>
      <c r="D1104" s="411"/>
      <c r="E1104" s="411"/>
      <c r="F1104" s="411"/>
      <c r="G1104" s="194"/>
      <c r="H1104" s="411"/>
      <c r="I1104" s="411"/>
    </row>
    <row r="1105" spans="1:9" ht="15" customHeight="1" x14ac:dyDescent="0.25">
      <c r="A1105" s="411"/>
      <c r="B1105" s="411"/>
      <c r="C1105" s="411"/>
      <c r="D1105" s="411"/>
      <c r="E1105" s="411"/>
      <c r="F1105" s="411"/>
      <c r="G1105" s="194"/>
      <c r="H1105" s="411"/>
      <c r="I1105" s="411"/>
    </row>
    <row r="1106" spans="1:9" ht="15" customHeight="1" x14ac:dyDescent="0.25">
      <c r="A1106" s="411"/>
      <c r="B1106" s="411"/>
      <c r="C1106" s="411"/>
      <c r="D1106" s="411"/>
      <c r="E1106" s="411"/>
      <c r="F1106" s="411"/>
      <c r="G1106" s="194"/>
      <c r="H1106" s="411"/>
      <c r="I1106" s="411"/>
    </row>
    <row r="1107" spans="1:9" ht="15" customHeight="1" x14ac:dyDescent="0.25">
      <c r="A1107" s="411"/>
      <c r="B1107" s="411"/>
      <c r="C1107" s="411"/>
      <c r="D1107" s="411"/>
      <c r="E1107" s="411"/>
      <c r="F1107" s="412"/>
      <c r="G1107" s="194"/>
      <c r="H1107" s="411"/>
      <c r="I1107" s="411"/>
    </row>
    <row r="1108" spans="1:9" ht="15" customHeight="1" x14ac:dyDescent="0.25">
      <c r="A1108" s="411"/>
      <c r="B1108" s="411"/>
      <c r="C1108" s="411"/>
      <c r="D1108" s="411"/>
      <c r="E1108" s="411"/>
      <c r="F1108" s="412"/>
      <c r="G1108" s="194"/>
      <c r="H1108" s="411"/>
      <c r="I1108" s="411"/>
    </row>
    <row r="1109" spans="1:9" ht="15" customHeight="1" x14ac:dyDescent="0.25">
      <c r="A1109" s="411"/>
      <c r="B1109" s="411"/>
      <c r="C1109" s="411"/>
      <c r="D1109" s="411"/>
      <c r="E1109" s="411"/>
      <c r="F1109" s="411"/>
      <c r="G1109" s="194"/>
      <c r="H1109" s="411"/>
      <c r="I1109" s="411"/>
    </row>
    <row r="1110" spans="1:9" ht="15" customHeight="1" x14ac:dyDescent="0.25">
      <c r="A1110" s="411"/>
      <c r="B1110" s="411"/>
      <c r="C1110" s="411"/>
      <c r="D1110" s="411"/>
      <c r="E1110" s="411"/>
      <c r="F1110" s="411"/>
      <c r="G1110" s="194"/>
      <c r="H1110" s="411"/>
      <c r="I1110" s="411"/>
    </row>
    <row r="1111" spans="1:9" ht="15" customHeight="1" x14ac:dyDescent="0.25">
      <c r="A1111" s="411"/>
      <c r="B1111" s="411"/>
      <c r="C1111" s="411"/>
      <c r="D1111" s="411"/>
      <c r="E1111" s="411"/>
      <c r="F1111" s="411"/>
      <c r="G1111" s="194"/>
      <c r="H1111" s="411"/>
      <c r="I1111" s="411"/>
    </row>
    <row r="1112" spans="1:9" ht="15" customHeight="1" x14ac:dyDescent="0.25">
      <c r="A1112" s="411"/>
      <c r="B1112" s="411"/>
      <c r="C1112" s="411"/>
      <c r="D1112" s="411"/>
      <c r="E1112" s="411"/>
      <c r="F1112" s="411"/>
      <c r="G1112" s="194"/>
      <c r="H1112" s="411"/>
      <c r="I1112" s="411"/>
    </row>
    <row r="1113" spans="1:9" ht="15" customHeight="1" x14ac:dyDescent="0.25">
      <c r="A1113" s="411"/>
      <c r="B1113" s="411"/>
      <c r="C1113" s="411"/>
      <c r="D1113" s="411"/>
      <c r="E1113" s="411"/>
      <c r="F1113" s="411"/>
      <c r="G1113" s="194"/>
      <c r="H1113" s="411"/>
      <c r="I1113" s="411"/>
    </row>
    <row r="1114" spans="1:9" ht="15" customHeight="1" x14ac:dyDescent="0.25">
      <c r="A1114" s="411"/>
      <c r="B1114" s="411"/>
      <c r="C1114" s="411"/>
      <c r="D1114" s="411"/>
      <c r="E1114" s="411"/>
      <c r="F1114" s="411"/>
      <c r="G1114" s="194"/>
      <c r="H1114" s="411"/>
      <c r="I1114" s="411"/>
    </row>
    <row r="1115" spans="1:9" ht="15" customHeight="1" x14ac:dyDescent="0.25">
      <c r="A1115" s="411"/>
      <c r="B1115" s="411"/>
      <c r="C1115" s="411"/>
      <c r="D1115" s="411"/>
      <c r="E1115" s="411"/>
      <c r="F1115" s="411"/>
      <c r="G1115" s="194"/>
      <c r="H1115" s="411"/>
      <c r="I1115" s="411"/>
    </row>
    <row r="1116" spans="1:9" ht="15" customHeight="1" x14ac:dyDescent="0.25">
      <c r="A1116" s="411"/>
      <c r="B1116" s="411"/>
      <c r="C1116" s="411"/>
      <c r="D1116" s="411"/>
      <c r="E1116" s="411"/>
      <c r="F1116" s="411"/>
      <c r="G1116" s="194"/>
      <c r="H1116" s="411"/>
      <c r="I1116" s="411"/>
    </row>
    <row r="1117" spans="1:9" ht="15" customHeight="1" x14ac:dyDescent="0.25">
      <c r="A1117" s="411"/>
      <c r="B1117" s="411"/>
      <c r="C1117" s="411"/>
      <c r="D1117" s="411"/>
      <c r="E1117" s="411"/>
      <c r="F1117" s="411"/>
      <c r="G1117" s="194"/>
      <c r="H1117" s="411"/>
      <c r="I1117" s="411"/>
    </row>
    <row r="1118" spans="1:9" ht="15" customHeight="1" x14ac:dyDescent="0.25">
      <c r="A1118" s="411"/>
      <c r="B1118" s="411"/>
      <c r="C1118" s="411"/>
      <c r="D1118" s="411"/>
      <c r="E1118" s="411"/>
      <c r="F1118" s="411"/>
      <c r="G1118" s="194"/>
      <c r="H1118" s="411"/>
      <c r="I1118" s="411"/>
    </row>
    <row r="1119" spans="1:9" ht="15" customHeight="1" x14ac:dyDescent="0.25">
      <c r="A1119" s="411"/>
      <c r="B1119" s="411"/>
      <c r="C1119" s="411"/>
      <c r="D1119" s="411"/>
      <c r="E1119" s="411"/>
      <c r="F1119" s="412"/>
      <c r="G1119" s="194"/>
      <c r="H1119" s="411"/>
      <c r="I1119" s="411"/>
    </row>
    <row r="1120" spans="1:9" ht="15" customHeight="1" x14ac:dyDescent="0.25">
      <c r="A1120" s="411"/>
      <c r="B1120" s="411"/>
      <c r="C1120" s="411"/>
      <c r="D1120" s="411"/>
      <c r="E1120" s="411"/>
      <c r="F1120" s="412"/>
      <c r="G1120" s="194"/>
      <c r="H1120" s="411"/>
      <c r="I1120" s="411"/>
    </row>
    <row r="1121" spans="1:9" ht="15" customHeight="1" x14ac:dyDescent="0.25">
      <c r="A1121" s="411"/>
      <c r="B1121" s="411"/>
      <c r="C1121" s="411"/>
      <c r="D1121" s="411"/>
      <c r="E1121" s="411"/>
      <c r="F1121" s="412"/>
      <c r="G1121" s="194"/>
      <c r="H1121" s="411"/>
      <c r="I1121" s="411"/>
    </row>
    <row r="1122" spans="1:9" ht="15" customHeight="1" x14ac:dyDescent="0.25">
      <c r="A1122" s="411"/>
      <c r="B1122" s="411"/>
      <c r="C1122" s="411"/>
      <c r="D1122" s="411"/>
      <c r="E1122" s="411"/>
      <c r="F1122" s="412"/>
      <c r="G1122" s="194"/>
      <c r="H1122" s="411"/>
      <c r="I1122" s="411"/>
    </row>
    <row r="1123" spans="1:9" ht="15" customHeight="1" x14ac:dyDescent="0.25">
      <c r="A1123" s="411"/>
      <c r="B1123" s="411"/>
      <c r="C1123" s="411"/>
      <c r="D1123" s="411"/>
      <c r="E1123" s="411"/>
      <c r="F1123" s="412"/>
      <c r="G1123" s="194"/>
      <c r="H1123" s="411"/>
      <c r="I1123" s="411"/>
    </row>
    <row r="1124" spans="1:9" ht="15" customHeight="1" x14ac:dyDescent="0.25">
      <c r="A1124" s="411"/>
      <c r="B1124" s="411"/>
      <c r="C1124" s="411"/>
      <c r="D1124" s="411"/>
      <c r="E1124" s="411"/>
      <c r="F1124" s="411"/>
      <c r="G1124" s="194"/>
      <c r="H1124" s="411"/>
      <c r="I1124" s="411"/>
    </row>
    <row r="1125" spans="1:9" ht="15" customHeight="1" x14ac:dyDescent="0.25">
      <c r="A1125" s="411"/>
      <c r="B1125" s="411"/>
      <c r="C1125" s="411"/>
      <c r="D1125" s="411"/>
      <c r="E1125" s="411"/>
      <c r="F1125" s="411"/>
      <c r="G1125" s="194"/>
      <c r="H1125" s="411"/>
      <c r="I1125" s="411"/>
    </row>
    <row r="1126" spans="1:9" ht="15" customHeight="1" x14ac:dyDescent="0.25">
      <c r="A1126" s="411"/>
      <c r="B1126" s="411"/>
      <c r="C1126" s="411"/>
      <c r="D1126" s="411"/>
      <c r="E1126" s="411"/>
      <c r="F1126" s="411"/>
      <c r="G1126" s="194"/>
      <c r="H1126" s="411"/>
      <c r="I1126" s="411"/>
    </row>
    <row r="1127" spans="1:9" ht="15" customHeight="1" x14ac:dyDescent="0.25">
      <c r="A1127" s="411"/>
      <c r="B1127" s="411"/>
      <c r="C1127" s="411"/>
      <c r="D1127" s="411"/>
      <c r="E1127" s="411"/>
      <c r="F1127" s="412"/>
      <c r="G1127" s="194"/>
      <c r="H1127" s="411"/>
      <c r="I1127" s="411"/>
    </row>
    <row r="1128" spans="1:9" ht="15" customHeight="1" x14ac:dyDescent="0.25">
      <c r="A1128" s="411"/>
      <c r="B1128" s="411"/>
      <c r="C1128" s="411"/>
      <c r="D1128" s="411"/>
      <c r="E1128" s="411"/>
      <c r="F1128" s="412"/>
      <c r="G1128" s="194"/>
      <c r="H1128" s="411"/>
      <c r="I1128" s="411"/>
    </row>
    <row r="1129" spans="1:9" ht="15" customHeight="1" x14ac:dyDescent="0.25">
      <c r="A1129" s="411"/>
      <c r="B1129" s="411"/>
      <c r="C1129" s="411"/>
      <c r="D1129" s="411"/>
      <c r="E1129" s="411"/>
      <c r="F1129" s="411"/>
      <c r="G1129" s="194"/>
      <c r="H1129" s="411"/>
      <c r="I1129" s="411"/>
    </row>
    <row r="1130" spans="1:9" ht="15" customHeight="1" x14ac:dyDescent="0.25">
      <c r="A1130" s="411"/>
      <c r="B1130" s="411"/>
      <c r="C1130" s="411"/>
      <c r="D1130" s="411"/>
      <c r="E1130" s="411"/>
      <c r="F1130" s="411"/>
      <c r="G1130" s="194"/>
      <c r="H1130" s="411"/>
      <c r="I1130" s="411"/>
    </row>
    <row r="1131" spans="1:9" ht="15" customHeight="1" x14ac:dyDescent="0.25">
      <c r="A1131" s="411"/>
      <c r="B1131" s="411"/>
      <c r="C1131" s="411"/>
      <c r="D1131" s="411"/>
      <c r="E1131" s="411"/>
      <c r="F1131" s="411"/>
      <c r="G1131" s="194"/>
      <c r="H1131" s="411"/>
      <c r="I1131" s="411"/>
    </row>
    <row r="1132" spans="1:9" ht="15" customHeight="1" x14ac:dyDescent="0.25">
      <c r="A1132" s="411"/>
      <c r="B1132" s="411"/>
      <c r="C1132" s="411"/>
      <c r="D1132" s="411"/>
      <c r="E1132" s="411"/>
      <c r="F1132" s="411"/>
      <c r="G1132" s="194"/>
      <c r="H1132" s="411"/>
      <c r="I1132" s="411"/>
    </row>
    <row r="1133" spans="1:9" ht="15" customHeight="1" x14ac:dyDescent="0.25">
      <c r="A1133" s="411"/>
      <c r="B1133" s="411"/>
      <c r="C1133" s="411"/>
      <c r="D1133" s="411"/>
      <c r="E1133" s="411"/>
      <c r="F1133" s="411"/>
      <c r="G1133" s="194"/>
      <c r="H1133" s="411"/>
      <c r="I1133" s="411"/>
    </row>
    <row r="1134" spans="1:9" ht="15" customHeight="1" x14ac:dyDescent="0.25">
      <c r="A1134" s="411"/>
      <c r="B1134" s="411"/>
      <c r="C1134" s="411"/>
      <c r="D1134" s="411"/>
      <c r="E1134" s="411"/>
      <c r="F1134" s="411"/>
      <c r="G1134" s="194"/>
      <c r="H1134" s="411"/>
      <c r="I1134" s="411"/>
    </row>
    <row r="1135" spans="1:9" ht="15" customHeight="1" x14ac:dyDescent="0.25">
      <c r="A1135" s="411"/>
      <c r="B1135" s="411"/>
      <c r="C1135" s="411"/>
      <c r="D1135" s="411"/>
      <c r="E1135" s="411"/>
      <c r="F1135" s="411"/>
      <c r="G1135" s="194"/>
      <c r="H1135" s="411"/>
      <c r="I1135" s="411"/>
    </row>
    <row r="1136" spans="1:9" ht="15" customHeight="1" x14ac:dyDescent="0.25">
      <c r="A1136" s="411"/>
      <c r="B1136" s="411"/>
      <c r="C1136" s="411"/>
      <c r="D1136" s="411"/>
      <c r="E1136" s="411"/>
      <c r="F1136" s="411"/>
      <c r="G1136" s="194"/>
      <c r="H1136" s="411"/>
      <c r="I1136" s="411"/>
    </row>
    <row r="1137" spans="1:9" ht="15" customHeight="1" x14ac:dyDescent="0.25">
      <c r="A1137" s="411"/>
      <c r="B1137" s="411"/>
      <c r="C1137" s="411"/>
      <c r="D1137" s="411"/>
      <c r="E1137" s="411"/>
      <c r="F1137" s="411"/>
      <c r="G1137" s="194"/>
      <c r="H1137" s="411"/>
      <c r="I1137" s="411"/>
    </row>
    <row r="1138" spans="1:9" ht="15" customHeight="1" x14ac:dyDescent="0.25">
      <c r="A1138" s="411"/>
      <c r="B1138" s="411"/>
      <c r="C1138" s="411"/>
      <c r="D1138" s="411"/>
      <c r="E1138" s="411"/>
      <c r="F1138" s="411"/>
      <c r="G1138" s="194"/>
      <c r="H1138" s="411"/>
      <c r="I1138" s="411"/>
    </row>
    <row r="1139" spans="1:9" ht="15" customHeight="1" x14ac:dyDescent="0.25">
      <c r="A1139" s="411"/>
      <c r="B1139" s="411"/>
      <c r="C1139" s="411"/>
      <c r="D1139" s="411"/>
      <c r="E1139" s="411"/>
      <c r="F1139" s="412"/>
      <c r="G1139" s="194"/>
      <c r="H1139" s="411"/>
      <c r="I1139" s="411"/>
    </row>
    <row r="1140" spans="1:9" ht="15" customHeight="1" x14ac:dyDescent="0.25">
      <c r="A1140" s="411"/>
      <c r="B1140" s="411"/>
      <c r="C1140" s="411"/>
      <c r="D1140" s="411"/>
      <c r="E1140" s="411"/>
      <c r="F1140" s="412"/>
      <c r="G1140" s="194"/>
      <c r="H1140" s="411"/>
      <c r="I1140" s="411"/>
    </row>
    <row r="1141" spans="1:9" ht="15" customHeight="1" x14ac:dyDescent="0.25">
      <c r="A1141" s="411"/>
      <c r="B1141" s="411"/>
      <c r="C1141" s="411"/>
      <c r="D1141" s="411"/>
      <c r="E1141" s="411"/>
      <c r="F1141" s="412"/>
      <c r="G1141" s="194"/>
      <c r="H1141" s="411"/>
      <c r="I1141" s="411"/>
    </row>
    <row r="1142" spans="1:9" ht="15" customHeight="1" x14ac:dyDescent="0.25">
      <c r="A1142" s="411"/>
      <c r="B1142" s="411"/>
      <c r="C1142" s="411"/>
      <c r="D1142" s="411"/>
      <c r="E1142" s="411"/>
      <c r="F1142" s="412"/>
      <c r="G1142" s="194"/>
      <c r="H1142" s="411"/>
      <c r="I1142" s="411"/>
    </row>
    <row r="1143" spans="1:9" ht="15" customHeight="1" x14ac:dyDescent="0.25">
      <c r="A1143" s="411"/>
      <c r="B1143" s="411"/>
      <c r="C1143" s="411"/>
      <c r="D1143" s="411"/>
      <c r="E1143" s="411"/>
      <c r="F1143" s="412"/>
      <c r="G1143" s="194"/>
      <c r="H1143" s="411"/>
      <c r="I1143" s="411"/>
    </row>
    <row r="1144" spans="1:9" ht="15" customHeight="1" x14ac:dyDescent="0.25">
      <c r="A1144" s="411"/>
      <c r="B1144" s="411"/>
      <c r="C1144" s="411"/>
      <c r="D1144" s="411"/>
      <c r="E1144" s="411"/>
      <c r="F1144" s="412"/>
      <c r="G1144" s="194"/>
      <c r="H1144" s="411"/>
      <c r="I1144" s="411"/>
    </row>
    <row r="1145" spans="1:9" ht="15" customHeight="1" x14ac:dyDescent="0.25">
      <c r="A1145" s="411"/>
      <c r="B1145" s="411"/>
      <c r="C1145" s="411"/>
      <c r="D1145" s="411"/>
      <c r="E1145" s="411"/>
      <c r="F1145" s="411"/>
      <c r="G1145" s="194"/>
      <c r="H1145" s="411"/>
      <c r="I1145" s="411"/>
    </row>
    <row r="1146" spans="1:9" ht="15" customHeight="1" x14ac:dyDescent="0.25">
      <c r="A1146" s="411"/>
      <c r="B1146" s="411"/>
      <c r="C1146" s="411"/>
      <c r="D1146" s="411"/>
      <c r="E1146" s="411"/>
      <c r="F1146" s="411"/>
      <c r="G1146" s="194"/>
      <c r="H1146" s="411"/>
      <c r="I1146" s="411"/>
    </row>
    <row r="1147" spans="1:9" ht="15" customHeight="1" x14ac:dyDescent="0.25">
      <c r="A1147" s="411"/>
      <c r="B1147" s="411"/>
      <c r="C1147" s="411"/>
      <c r="D1147" s="411"/>
      <c r="E1147" s="411"/>
      <c r="F1147" s="411"/>
      <c r="G1147" s="194"/>
      <c r="H1147" s="411"/>
      <c r="I1147" s="411"/>
    </row>
    <row r="1148" spans="1:9" ht="15" customHeight="1" x14ac:dyDescent="0.25">
      <c r="A1148" s="411"/>
      <c r="B1148" s="411"/>
      <c r="C1148" s="411"/>
      <c r="D1148" s="411"/>
      <c r="E1148" s="411"/>
      <c r="F1148" s="411"/>
      <c r="G1148" s="194"/>
      <c r="H1148" s="411"/>
      <c r="I1148" s="411"/>
    </row>
    <row r="1149" spans="1:9" ht="15" customHeight="1" x14ac:dyDescent="0.25">
      <c r="A1149" s="411"/>
      <c r="B1149" s="411"/>
      <c r="C1149" s="411"/>
      <c r="D1149" s="411"/>
      <c r="E1149" s="411"/>
      <c r="F1149" s="412"/>
      <c r="G1149" s="194"/>
      <c r="H1149" s="411"/>
      <c r="I1149" s="411"/>
    </row>
    <row r="1150" spans="1:9" ht="15" customHeight="1" x14ac:dyDescent="0.25">
      <c r="A1150" s="411"/>
      <c r="B1150" s="411"/>
      <c r="C1150" s="411"/>
      <c r="D1150" s="411"/>
      <c r="E1150" s="411"/>
      <c r="F1150" s="412"/>
      <c r="G1150" s="194"/>
      <c r="H1150" s="411"/>
      <c r="I1150" s="411"/>
    </row>
    <row r="1151" spans="1:9" ht="15" customHeight="1" x14ac:dyDescent="0.25">
      <c r="A1151" s="411"/>
      <c r="B1151" s="411"/>
      <c r="C1151" s="411"/>
      <c r="D1151" s="411"/>
      <c r="E1151" s="411"/>
      <c r="F1151" s="412"/>
      <c r="G1151" s="194"/>
      <c r="H1151" s="411"/>
      <c r="I1151" s="411"/>
    </row>
    <row r="1152" spans="1:9" ht="15" customHeight="1" x14ac:dyDescent="0.25">
      <c r="A1152" s="411"/>
      <c r="B1152" s="411"/>
      <c r="C1152" s="411"/>
      <c r="D1152" s="411"/>
      <c r="E1152" s="411"/>
      <c r="F1152" s="411"/>
      <c r="G1152" s="194"/>
      <c r="H1152" s="411"/>
      <c r="I1152" s="411"/>
    </row>
    <row r="1153" spans="1:9" ht="15" customHeight="1" x14ac:dyDescent="0.25">
      <c r="A1153" s="411"/>
      <c r="B1153" s="411"/>
      <c r="C1153" s="411"/>
      <c r="D1153" s="411"/>
      <c r="E1153" s="411"/>
      <c r="F1153" s="411"/>
      <c r="G1153" s="194"/>
      <c r="H1153" s="411"/>
      <c r="I1153" s="411"/>
    </row>
    <row r="1154" spans="1:9" ht="15" customHeight="1" x14ac:dyDescent="0.25">
      <c r="A1154" s="411"/>
      <c r="B1154" s="411"/>
      <c r="C1154" s="411"/>
      <c r="D1154" s="411"/>
      <c r="E1154" s="411"/>
      <c r="F1154" s="411"/>
      <c r="G1154" s="194"/>
      <c r="H1154" s="411"/>
      <c r="I1154" s="411"/>
    </row>
    <row r="1155" spans="1:9" ht="15" customHeight="1" x14ac:dyDescent="0.25">
      <c r="A1155" s="411"/>
      <c r="B1155" s="411"/>
      <c r="C1155" s="411"/>
      <c r="D1155" s="411"/>
      <c r="E1155" s="411"/>
      <c r="F1155" s="411"/>
      <c r="G1155" s="194"/>
      <c r="H1155" s="411"/>
      <c r="I1155" s="411"/>
    </row>
    <row r="1156" spans="1:9" ht="15" customHeight="1" x14ac:dyDescent="0.25">
      <c r="A1156" s="411"/>
      <c r="B1156" s="411"/>
      <c r="C1156" s="411"/>
      <c r="D1156" s="411"/>
      <c r="E1156" s="411"/>
      <c r="F1156" s="411"/>
      <c r="G1156" s="194"/>
      <c r="H1156" s="411"/>
      <c r="I1156" s="411"/>
    </row>
    <row r="1157" spans="1:9" ht="15" customHeight="1" x14ac:dyDescent="0.25">
      <c r="A1157" s="411"/>
      <c r="B1157" s="411"/>
      <c r="C1157" s="411"/>
      <c r="D1157" s="411"/>
      <c r="E1157" s="411"/>
      <c r="F1157" s="411"/>
      <c r="G1157" s="194"/>
      <c r="H1157" s="411"/>
      <c r="I1157" s="411"/>
    </row>
    <row r="1158" spans="1:9" ht="15" customHeight="1" x14ac:dyDescent="0.25">
      <c r="A1158" s="411"/>
      <c r="B1158" s="411"/>
      <c r="C1158" s="411"/>
      <c r="D1158" s="411"/>
      <c r="E1158" s="411"/>
      <c r="F1158" s="411"/>
      <c r="G1158" s="194"/>
      <c r="H1158" s="411"/>
      <c r="I1158" s="411"/>
    </row>
    <row r="1159" spans="1:9" ht="15" customHeight="1" x14ac:dyDescent="0.25">
      <c r="A1159" s="411"/>
      <c r="B1159" s="411"/>
      <c r="C1159" s="411"/>
      <c r="D1159" s="411"/>
      <c r="E1159" s="411"/>
      <c r="F1159" s="411"/>
      <c r="G1159" s="194"/>
      <c r="H1159" s="411"/>
      <c r="I1159" s="411"/>
    </row>
    <row r="1160" spans="1:9" ht="15" customHeight="1" x14ac:dyDescent="0.25">
      <c r="A1160" s="411"/>
      <c r="B1160" s="411"/>
      <c r="C1160" s="411"/>
      <c r="D1160" s="411"/>
      <c r="E1160" s="411"/>
      <c r="F1160" s="411"/>
      <c r="G1160" s="194"/>
      <c r="H1160" s="411"/>
      <c r="I1160" s="411"/>
    </row>
    <row r="1161" spans="1:9" ht="15" customHeight="1" x14ac:dyDescent="0.25">
      <c r="A1161" s="411"/>
      <c r="B1161" s="411"/>
      <c r="C1161" s="411"/>
      <c r="D1161" s="411"/>
      <c r="E1161" s="411"/>
      <c r="F1161" s="411"/>
      <c r="G1161" s="194"/>
      <c r="H1161" s="411"/>
      <c r="I1161" s="411"/>
    </row>
    <row r="1162" spans="1:9" ht="15" customHeight="1" x14ac:dyDescent="0.25">
      <c r="A1162" s="411"/>
      <c r="B1162" s="411"/>
      <c r="C1162" s="411"/>
      <c r="D1162" s="411"/>
      <c r="E1162" s="411"/>
      <c r="F1162" s="411"/>
      <c r="G1162" s="194"/>
      <c r="H1162" s="411"/>
      <c r="I1162" s="411"/>
    </row>
    <row r="1163" spans="1:9" ht="15" customHeight="1" x14ac:dyDescent="0.25">
      <c r="A1163" s="411"/>
      <c r="B1163" s="411"/>
      <c r="C1163" s="411"/>
      <c r="D1163" s="411"/>
      <c r="E1163" s="411"/>
      <c r="F1163" s="412"/>
      <c r="G1163" s="194"/>
      <c r="H1163" s="411"/>
      <c r="I1163" s="411"/>
    </row>
    <row r="1164" spans="1:9" ht="15" customHeight="1" x14ac:dyDescent="0.25">
      <c r="A1164" s="411"/>
      <c r="B1164" s="411"/>
      <c r="C1164" s="411"/>
      <c r="D1164" s="411"/>
      <c r="E1164" s="411"/>
      <c r="F1164" s="412"/>
      <c r="G1164" s="194"/>
      <c r="H1164" s="411"/>
      <c r="I1164" s="411"/>
    </row>
    <row r="1165" spans="1:9" ht="15" customHeight="1" x14ac:dyDescent="0.25">
      <c r="A1165" s="411"/>
      <c r="B1165" s="411"/>
      <c r="C1165" s="411"/>
      <c r="D1165" s="411"/>
      <c r="E1165" s="411"/>
      <c r="F1165" s="412"/>
      <c r="G1165" s="194"/>
      <c r="H1165" s="411"/>
      <c r="I1165" s="411"/>
    </row>
    <row r="1166" spans="1:9" ht="15" customHeight="1" x14ac:dyDescent="0.25">
      <c r="A1166" s="411"/>
      <c r="B1166" s="411"/>
      <c r="C1166" s="411"/>
      <c r="D1166" s="411"/>
      <c r="E1166" s="411"/>
      <c r="F1166" s="411"/>
      <c r="G1166" s="194"/>
      <c r="H1166" s="411"/>
      <c r="I1166" s="411"/>
    </row>
    <row r="1167" spans="1:9" ht="15" customHeight="1" x14ac:dyDescent="0.25">
      <c r="A1167" s="411"/>
      <c r="B1167" s="411"/>
      <c r="C1167" s="411"/>
      <c r="D1167" s="411"/>
      <c r="E1167" s="411"/>
      <c r="F1167" s="411"/>
      <c r="G1167" s="194"/>
      <c r="H1167" s="411"/>
      <c r="I1167" s="411"/>
    </row>
    <row r="1168" spans="1:9" ht="15" customHeight="1" x14ac:dyDescent="0.25">
      <c r="A1168" s="411"/>
      <c r="B1168" s="411"/>
      <c r="C1168" s="411"/>
      <c r="D1168" s="411"/>
      <c r="E1168" s="411"/>
      <c r="F1168" s="411"/>
      <c r="G1168" s="194"/>
      <c r="H1168" s="411"/>
      <c r="I1168" s="411"/>
    </row>
    <row r="1169" spans="1:9" ht="15" customHeight="1" x14ac:dyDescent="0.25">
      <c r="A1169" s="411"/>
      <c r="B1169" s="411"/>
      <c r="C1169" s="411"/>
      <c r="D1169" s="411"/>
      <c r="E1169" s="411"/>
      <c r="F1169" s="411"/>
      <c r="G1169" s="194"/>
      <c r="H1169" s="411"/>
      <c r="I1169" s="411"/>
    </row>
    <row r="1170" spans="1:9" ht="15" customHeight="1" x14ac:dyDescent="0.25">
      <c r="A1170" s="411"/>
      <c r="B1170" s="411"/>
      <c r="C1170" s="411"/>
      <c r="D1170" s="411"/>
      <c r="E1170" s="411"/>
      <c r="F1170" s="411"/>
      <c r="G1170" s="194"/>
      <c r="H1170" s="411"/>
      <c r="I1170" s="411"/>
    </row>
    <row r="1171" spans="1:9" ht="15" customHeight="1" x14ac:dyDescent="0.25">
      <c r="A1171" s="411"/>
      <c r="B1171" s="411"/>
      <c r="C1171" s="411"/>
      <c r="D1171" s="411"/>
      <c r="E1171" s="411"/>
      <c r="F1171" s="411"/>
      <c r="G1171" s="194"/>
      <c r="H1171" s="411"/>
      <c r="I1171" s="411"/>
    </row>
    <row r="1172" spans="1:9" ht="15" customHeight="1" x14ac:dyDescent="0.25">
      <c r="A1172" s="411"/>
      <c r="B1172" s="411"/>
      <c r="C1172" s="411"/>
      <c r="D1172" s="411"/>
      <c r="E1172" s="411"/>
      <c r="F1172" s="411"/>
      <c r="G1172" s="194"/>
      <c r="H1172" s="411"/>
      <c r="I1172" s="411"/>
    </row>
    <row r="1173" spans="1:9" ht="15" customHeight="1" x14ac:dyDescent="0.25">
      <c r="A1173" s="411"/>
      <c r="B1173" s="411"/>
      <c r="C1173" s="411"/>
      <c r="D1173" s="411"/>
      <c r="E1173" s="411"/>
      <c r="F1173" s="411"/>
      <c r="G1173" s="194"/>
      <c r="H1173" s="411"/>
      <c r="I1173" s="411"/>
    </row>
    <row r="1174" spans="1:9" ht="15" customHeight="1" x14ac:dyDescent="0.25">
      <c r="A1174" s="411"/>
      <c r="B1174" s="411"/>
      <c r="C1174" s="411"/>
      <c r="D1174" s="411"/>
      <c r="E1174" s="411"/>
      <c r="F1174" s="411"/>
      <c r="G1174" s="194"/>
      <c r="H1174" s="411"/>
      <c r="I1174" s="411"/>
    </row>
    <row r="1175" spans="1:9" ht="15" customHeight="1" x14ac:dyDescent="0.25">
      <c r="A1175" s="411"/>
      <c r="B1175" s="411"/>
      <c r="C1175" s="411"/>
      <c r="D1175" s="411"/>
      <c r="E1175" s="411"/>
      <c r="F1175" s="411"/>
      <c r="G1175" s="194"/>
      <c r="H1175" s="411"/>
      <c r="I1175" s="411"/>
    </row>
    <row r="1176" spans="1:9" ht="15" customHeight="1" x14ac:dyDescent="0.25">
      <c r="A1176" s="411"/>
      <c r="B1176" s="411"/>
      <c r="C1176" s="411"/>
      <c r="D1176" s="411"/>
      <c r="E1176" s="411"/>
      <c r="F1176" s="412"/>
      <c r="G1176" s="194"/>
      <c r="H1176" s="411"/>
      <c r="I1176" s="411"/>
    </row>
    <row r="1177" spans="1:9" ht="15" customHeight="1" x14ac:dyDescent="0.25">
      <c r="A1177" s="411"/>
      <c r="B1177" s="411"/>
      <c r="C1177" s="411"/>
      <c r="D1177" s="411"/>
      <c r="E1177" s="411"/>
      <c r="F1177" s="412"/>
      <c r="G1177" s="194"/>
      <c r="H1177" s="411"/>
      <c r="I1177" s="411"/>
    </row>
    <row r="1178" spans="1:9" ht="15" customHeight="1" x14ac:dyDescent="0.25">
      <c r="A1178" s="411"/>
      <c r="B1178" s="411"/>
      <c r="C1178" s="411"/>
      <c r="D1178" s="411"/>
      <c r="E1178" s="411"/>
      <c r="F1178" s="412"/>
      <c r="G1178" s="194"/>
      <c r="H1178" s="411"/>
      <c r="I1178" s="411"/>
    </row>
    <row r="1179" spans="1:9" ht="15" customHeight="1" x14ac:dyDescent="0.25">
      <c r="A1179" s="411"/>
      <c r="B1179" s="411"/>
      <c r="C1179" s="411"/>
      <c r="D1179" s="411"/>
      <c r="E1179" s="411"/>
      <c r="F1179" s="411"/>
      <c r="G1179" s="194"/>
      <c r="H1179" s="411"/>
      <c r="I1179" s="411"/>
    </row>
    <row r="1180" spans="1:9" ht="15" customHeight="1" x14ac:dyDescent="0.25">
      <c r="A1180" s="411"/>
      <c r="B1180" s="411"/>
      <c r="C1180" s="411"/>
      <c r="D1180" s="411"/>
      <c r="E1180" s="411"/>
      <c r="F1180" s="411"/>
      <c r="G1180" s="194"/>
      <c r="H1180" s="411"/>
      <c r="I1180" s="411"/>
    </row>
    <row r="1181" spans="1:9" ht="15" customHeight="1" x14ac:dyDescent="0.25">
      <c r="A1181" s="411"/>
      <c r="B1181" s="411"/>
      <c r="C1181" s="411"/>
      <c r="D1181" s="411"/>
      <c r="E1181" s="411"/>
      <c r="F1181" s="411"/>
      <c r="G1181" s="194"/>
      <c r="H1181" s="411"/>
      <c r="I1181" s="411"/>
    </row>
    <row r="1182" spans="1:9" ht="15" customHeight="1" x14ac:dyDescent="0.25">
      <c r="A1182" s="411"/>
      <c r="B1182" s="411"/>
      <c r="C1182" s="411"/>
      <c r="D1182" s="411"/>
      <c r="E1182" s="411"/>
      <c r="F1182" s="411"/>
      <c r="G1182" s="194"/>
      <c r="H1182" s="411"/>
      <c r="I1182" s="411"/>
    </row>
    <row r="1183" spans="1:9" ht="15" customHeight="1" x14ac:dyDescent="0.25">
      <c r="A1183" s="411"/>
      <c r="B1183" s="411"/>
      <c r="C1183" s="411"/>
      <c r="D1183" s="411"/>
      <c r="E1183" s="411"/>
      <c r="F1183" s="411"/>
      <c r="G1183" s="194"/>
      <c r="H1183" s="411"/>
      <c r="I1183" s="411"/>
    </row>
    <row r="1184" spans="1:9" ht="15" customHeight="1" x14ac:dyDescent="0.25">
      <c r="A1184" s="411"/>
      <c r="B1184" s="411"/>
      <c r="C1184" s="411"/>
      <c r="D1184" s="411"/>
      <c r="E1184" s="411"/>
      <c r="F1184" s="411"/>
      <c r="G1184" s="194"/>
      <c r="H1184" s="411"/>
      <c r="I1184" s="411"/>
    </row>
    <row r="1185" spans="1:9" ht="15" customHeight="1" x14ac:dyDescent="0.25">
      <c r="A1185" s="411"/>
      <c r="B1185" s="411"/>
      <c r="C1185" s="411"/>
      <c r="D1185" s="411"/>
      <c r="E1185" s="411"/>
      <c r="F1185" s="411"/>
      <c r="G1185" s="194"/>
      <c r="H1185" s="411"/>
      <c r="I1185" s="411"/>
    </row>
    <row r="1186" spans="1:9" ht="15" customHeight="1" x14ac:dyDescent="0.25">
      <c r="A1186" s="411"/>
      <c r="B1186" s="411"/>
      <c r="C1186" s="411"/>
      <c r="D1186" s="411"/>
      <c r="E1186" s="411"/>
      <c r="F1186" s="411"/>
      <c r="G1186" s="194"/>
      <c r="H1186" s="411"/>
      <c r="I1186" s="411"/>
    </row>
    <row r="1187" spans="1:9" ht="15" customHeight="1" x14ac:dyDescent="0.25">
      <c r="A1187" s="411"/>
      <c r="B1187" s="411"/>
      <c r="C1187" s="411"/>
      <c r="D1187" s="411"/>
      <c r="E1187" s="411"/>
      <c r="F1187" s="411"/>
      <c r="G1187" s="194"/>
      <c r="H1187" s="411"/>
      <c r="I1187" s="411"/>
    </row>
    <row r="1188" spans="1:9" ht="15" customHeight="1" x14ac:dyDescent="0.25">
      <c r="A1188" s="411"/>
      <c r="B1188" s="411"/>
      <c r="C1188" s="411"/>
      <c r="D1188" s="411"/>
      <c r="E1188" s="411"/>
      <c r="F1188" s="411"/>
      <c r="G1188" s="194"/>
      <c r="H1188" s="411"/>
      <c r="I1188" s="411"/>
    </row>
    <row r="1189" spans="1:9" ht="15" customHeight="1" x14ac:dyDescent="0.25">
      <c r="A1189" s="411"/>
      <c r="B1189" s="411"/>
      <c r="C1189" s="411"/>
      <c r="D1189" s="411"/>
      <c r="E1189" s="411"/>
      <c r="F1189" s="411"/>
      <c r="G1189" s="194"/>
      <c r="H1189" s="411"/>
      <c r="I1189" s="411"/>
    </row>
    <row r="1190" spans="1:9" ht="15" customHeight="1" x14ac:dyDescent="0.25">
      <c r="A1190" s="411"/>
      <c r="B1190" s="411"/>
      <c r="C1190" s="411"/>
      <c r="D1190" s="411"/>
      <c r="E1190" s="411"/>
      <c r="F1190" s="412"/>
      <c r="G1190" s="194"/>
      <c r="H1190" s="411"/>
      <c r="I1190" s="411"/>
    </row>
    <row r="1191" spans="1:9" ht="15" customHeight="1" x14ac:dyDescent="0.25">
      <c r="A1191" s="411"/>
      <c r="B1191" s="411"/>
      <c r="C1191" s="411"/>
      <c r="D1191" s="411"/>
      <c r="E1191" s="411"/>
      <c r="F1191" s="412"/>
      <c r="G1191" s="194"/>
      <c r="H1191" s="411"/>
      <c r="I1191" s="411"/>
    </row>
    <row r="1192" spans="1:9" ht="15" customHeight="1" x14ac:dyDescent="0.25">
      <c r="A1192" s="411"/>
      <c r="B1192" s="411"/>
      <c r="C1192" s="411"/>
      <c r="D1192" s="411"/>
      <c r="E1192" s="411"/>
      <c r="F1192" s="412"/>
      <c r="G1192" s="194"/>
      <c r="H1192" s="411"/>
      <c r="I1192" s="411"/>
    </row>
    <row r="1193" spans="1:9" ht="15" customHeight="1" x14ac:dyDescent="0.25">
      <c r="A1193" s="411"/>
      <c r="B1193" s="411"/>
      <c r="C1193" s="411"/>
      <c r="D1193" s="411"/>
      <c r="E1193" s="411"/>
      <c r="F1193" s="411"/>
      <c r="G1193" s="194"/>
      <c r="H1193" s="411"/>
      <c r="I1193" s="411"/>
    </row>
    <row r="1194" spans="1:9" ht="15" customHeight="1" x14ac:dyDescent="0.25">
      <c r="A1194" s="411"/>
      <c r="B1194" s="411"/>
      <c r="C1194" s="411"/>
      <c r="D1194" s="411"/>
      <c r="E1194" s="411"/>
      <c r="F1194" s="411"/>
      <c r="G1194" s="194"/>
      <c r="H1194" s="411"/>
      <c r="I1194" s="411"/>
    </row>
    <row r="1195" spans="1:9" ht="15" customHeight="1" x14ac:dyDescent="0.25">
      <c r="A1195" s="411"/>
      <c r="B1195" s="411"/>
      <c r="C1195" s="411"/>
      <c r="D1195" s="411"/>
      <c r="E1195" s="411"/>
      <c r="F1195" s="411"/>
      <c r="G1195" s="194"/>
      <c r="H1195" s="411"/>
      <c r="I1195" s="411"/>
    </row>
    <row r="1196" spans="1:9" ht="15" customHeight="1" x14ac:dyDescent="0.25">
      <c r="A1196" s="411"/>
      <c r="B1196" s="411"/>
      <c r="C1196" s="411"/>
      <c r="D1196" s="411"/>
      <c r="E1196" s="411"/>
      <c r="F1196" s="411"/>
      <c r="G1196" s="194"/>
      <c r="H1196" s="411"/>
      <c r="I1196" s="411"/>
    </row>
    <row r="1197" spans="1:9" ht="15" customHeight="1" x14ac:dyDescent="0.25">
      <c r="A1197" s="411"/>
      <c r="B1197" s="411"/>
      <c r="C1197" s="411"/>
      <c r="D1197" s="411"/>
      <c r="E1197" s="411"/>
      <c r="F1197" s="411"/>
      <c r="G1197" s="194"/>
      <c r="H1197" s="411"/>
      <c r="I1197" s="411"/>
    </row>
    <row r="1198" spans="1:9" ht="15" customHeight="1" x14ac:dyDescent="0.25">
      <c r="A1198" s="411"/>
      <c r="B1198" s="411"/>
      <c r="C1198" s="411"/>
      <c r="D1198" s="411"/>
      <c r="E1198" s="411"/>
      <c r="F1198" s="411"/>
      <c r="G1198" s="194"/>
      <c r="H1198" s="411"/>
      <c r="I1198" s="411"/>
    </row>
    <row r="1199" spans="1:9" ht="15" customHeight="1" x14ac:dyDescent="0.25">
      <c r="A1199" s="411"/>
      <c r="B1199" s="411"/>
      <c r="C1199" s="411"/>
      <c r="D1199" s="411"/>
      <c r="E1199" s="411"/>
      <c r="F1199" s="411"/>
      <c r="G1199" s="194"/>
      <c r="H1199" s="411"/>
      <c r="I1199" s="411"/>
    </row>
    <row r="1200" spans="1:9" ht="15" customHeight="1" x14ac:dyDescent="0.25">
      <c r="A1200" s="411"/>
      <c r="B1200" s="411"/>
      <c r="C1200" s="411"/>
      <c r="D1200" s="411"/>
      <c r="E1200" s="411"/>
      <c r="F1200" s="411"/>
      <c r="G1200" s="194"/>
      <c r="H1200" s="411"/>
      <c r="I1200" s="411"/>
    </row>
    <row r="1201" spans="1:9" ht="15" customHeight="1" x14ac:dyDescent="0.25">
      <c r="A1201" s="411"/>
      <c r="B1201" s="411"/>
      <c r="C1201" s="411"/>
      <c r="D1201" s="411"/>
      <c r="E1201" s="411"/>
      <c r="F1201" s="411"/>
      <c r="G1201" s="194"/>
      <c r="H1201" s="411"/>
      <c r="I1201" s="411"/>
    </row>
    <row r="1202" spans="1:9" ht="15" customHeight="1" x14ac:dyDescent="0.25">
      <c r="A1202" s="411"/>
      <c r="B1202" s="411"/>
      <c r="C1202" s="411"/>
      <c r="D1202" s="411"/>
      <c r="E1202" s="411"/>
      <c r="F1202" s="411"/>
      <c r="G1202" s="194"/>
      <c r="H1202" s="411"/>
      <c r="I1202" s="411"/>
    </row>
    <row r="1203" spans="1:9" ht="15" customHeight="1" x14ac:dyDescent="0.25">
      <c r="A1203" s="411"/>
      <c r="B1203" s="411"/>
      <c r="C1203" s="411"/>
      <c r="D1203" s="411"/>
      <c r="E1203" s="411"/>
      <c r="F1203" s="411"/>
      <c r="G1203" s="194"/>
      <c r="H1203" s="411"/>
      <c r="I1203" s="411"/>
    </row>
    <row r="1204" spans="1:9" ht="15" customHeight="1" x14ac:dyDescent="0.25">
      <c r="A1204" s="411"/>
      <c r="B1204" s="411"/>
      <c r="C1204" s="411"/>
      <c r="D1204" s="411"/>
      <c r="E1204" s="411"/>
      <c r="F1204" s="411"/>
      <c r="G1204" s="194"/>
      <c r="H1204" s="411"/>
      <c r="I1204" s="411"/>
    </row>
    <row r="1205" spans="1:9" ht="15" customHeight="1" x14ac:dyDescent="0.25">
      <c r="A1205" s="411"/>
      <c r="B1205" s="411"/>
      <c r="C1205" s="411"/>
      <c r="D1205" s="411"/>
      <c r="E1205" s="411"/>
      <c r="F1205" s="411"/>
      <c r="G1205" s="194"/>
      <c r="H1205" s="411"/>
      <c r="I1205" s="411"/>
    </row>
    <row r="1206" spans="1:9" ht="15" customHeight="1" x14ac:dyDescent="0.25">
      <c r="A1206" s="411"/>
      <c r="B1206" s="411"/>
      <c r="C1206" s="411"/>
      <c r="D1206" s="411"/>
      <c r="E1206" s="411"/>
      <c r="F1206" s="412"/>
      <c r="G1206" s="194"/>
      <c r="H1206" s="411"/>
      <c r="I1206" s="411"/>
    </row>
    <row r="1207" spans="1:9" ht="15" customHeight="1" x14ac:dyDescent="0.25">
      <c r="A1207" s="411"/>
      <c r="B1207" s="411"/>
      <c r="C1207" s="411"/>
      <c r="D1207" s="411"/>
      <c r="E1207" s="411"/>
      <c r="F1207" s="412"/>
      <c r="G1207" s="194"/>
      <c r="H1207" s="411"/>
      <c r="I1207" s="411"/>
    </row>
    <row r="1208" spans="1:9" ht="15" customHeight="1" x14ac:dyDescent="0.25">
      <c r="A1208" s="411"/>
      <c r="B1208" s="411"/>
      <c r="C1208" s="411"/>
      <c r="D1208" s="411"/>
      <c r="E1208" s="411"/>
      <c r="F1208" s="411"/>
      <c r="G1208" s="194"/>
      <c r="H1208" s="411"/>
      <c r="I1208" s="411"/>
    </row>
    <row r="1209" spans="1:9" ht="15" customHeight="1" x14ac:dyDescent="0.25">
      <c r="A1209" s="411"/>
      <c r="B1209" s="411"/>
      <c r="C1209" s="411"/>
      <c r="D1209" s="411"/>
      <c r="E1209" s="411"/>
      <c r="F1209" s="411"/>
      <c r="G1209" s="194"/>
      <c r="H1209" s="411"/>
      <c r="I1209" s="411"/>
    </row>
    <row r="1210" spans="1:9" ht="15" customHeight="1" x14ac:dyDescent="0.25">
      <c r="A1210" s="411"/>
      <c r="B1210" s="411"/>
      <c r="C1210" s="411"/>
      <c r="D1210" s="411"/>
      <c r="E1210" s="411"/>
      <c r="F1210" s="411"/>
      <c r="G1210" s="194"/>
      <c r="H1210" s="411"/>
      <c r="I1210" s="411"/>
    </row>
    <row r="1211" spans="1:9" ht="15" customHeight="1" x14ac:dyDescent="0.25">
      <c r="A1211" s="411"/>
      <c r="B1211" s="411"/>
      <c r="C1211" s="411"/>
      <c r="D1211" s="411"/>
      <c r="E1211" s="411"/>
      <c r="F1211" s="411"/>
      <c r="G1211" s="194"/>
      <c r="H1211" s="411"/>
      <c r="I1211" s="411"/>
    </row>
    <row r="1212" spans="1:9" ht="15" customHeight="1" x14ac:dyDescent="0.25">
      <c r="A1212" s="411"/>
      <c r="B1212" s="411"/>
      <c r="C1212" s="411"/>
      <c r="D1212" s="411"/>
      <c r="E1212" s="411"/>
      <c r="F1212" s="411"/>
      <c r="G1212" s="194"/>
      <c r="H1212" s="411"/>
      <c r="I1212" s="411"/>
    </row>
    <row r="1213" spans="1:9" ht="15" customHeight="1" x14ac:dyDescent="0.25">
      <c r="A1213" s="411"/>
      <c r="B1213" s="411"/>
      <c r="C1213" s="411"/>
      <c r="D1213" s="411"/>
      <c r="E1213" s="411"/>
      <c r="F1213" s="411"/>
      <c r="G1213" s="194"/>
      <c r="H1213" s="411"/>
      <c r="I1213" s="411"/>
    </row>
    <row r="1214" spans="1:9" ht="15" customHeight="1" x14ac:dyDescent="0.25">
      <c r="A1214" s="411"/>
      <c r="B1214" s="411"/>
      <c r="C1214" s="411"/>
      <c r="D1214" s="411"/>
      <c r="E1214" s="411"/>
      <c r="F1214" s="411"/>
      <c r="G1214" s="194"/>
      <c r="H1214" s="411"/>
      <c r="I1214" s="411"/>
    </row>
    <row r="1215" spans="1:9" ht="15" customHeight="1" x14ac:dyDescent="0.25">
      <c r="A1215" s="411"/>
      <c r="B1215" s="411"/>
      <c r="C1215" s="411"/>
      <c r="D1215" s="411"/>
      <c r="E1215" s="411"/>
      <c r="F1215" s="411"/>
      <c r="G1215" s="194"/>
      <c r="H1215" s="411"/>
      <c r="I1215" s="411"/>
    </row>
    <row r="1216" spans="1:9" ht="15" customHeight="1" x14ac:dyDescent="0.25">
      <c r="A1216" s="411"/>
      <c r="B1216" s="411"/>
      <c r="C1216" s="411"/>
      <c r="D1216" s="411"/>
      <c r="E1216" s="411"/>
      <c r="F1216" s="411"/>
      <c r="G1216" s="194"/>
      <c r="H1216" s="411"/>
      <c r="I1216" s="411"/>
    </row>
    <row r="1217" spans="1:9" ht="15" customHeight="1" x14ac:dyDescent="0.25">
      <c r="A1217" s="411"/>
      <c r="B1217" s="411"/>
      <c r="C1217" s="411"/>
      <c r="D1217" s="411"/>
      <c r="E1217" s="411"/>
      <c r="F1217" s="411"/>
      <c r="G1217" s="194"/>
      <c r="H1217" s="411"/>
      <c r="I1217" s="411"/>
    </row>
    <row r="1218" spans="1:9" ht="15" customHeight="1" x14ac:dyDescent="0.25">
      <c r="A1218" s="411"/>
      <c r="B1218" s="411"/>
      <c r="C1218" s="411"/>
      <c r="D1218" s="411"/>
      <c r="E1218" s="411"/>
      <c r="F1218" s="411"/>
      <c r="G1218" s="194"/>
      <c r="H1218" s="411"/>
      <c r="I1218" s="411"/>
    </row>
    <row r="1219" spans="1:9" ht="15" customHeight="1" x14ac:dyDescent="0.25">
      <c r="A1219" s="411"/>
      <c r="B1219" s="411"/>
      <c r="C1219" s="411"/>
      <c r="D1219" s="411"/>
      <c r="E1219" s="411"/>
      <c r="F1219" s="411"/>
      <c r="G1219" s="194"/>
      <c r="H1219" s="411"/>
      <c r="I1219" s="411"/>
    </row>
    <row r="1220" spans="1:9" ht="15" customHeight="1" x14ac:dyDescent="0.25">
      <c r="A1220" s="411"/>
      <c r="B1220" s="411"/>
      <c r="C1220" s="411"/>
      <c r="D1220" s="411"/>
      <c r="E1220" s="411"/>
      <c r="F1220" s="411"/>
      <c r="G1220" s="194"/>
      <c r="H1220" s="411"/>
      <c r="I1220" s="411"/>
    </row>
    <row r="1221" spans="1:9" ht="15" customHeight="1" x14ac:dyDescent="0.25">
      <c r="A1221" s="411"/>
      <c r="B1221" s="411"/>
      <c r="C1221" s="411"/>
      <c r="D1221" s="411"/>
      <c r="E1221" s="411"/>
      <c r="F1221" s="411"/>
      <c r="G1221" s="194"/>
      <c r="H1221" s="411"/>
      <c r="I1221" s="411"/>
    </row>
    <row r="1222" spans="1:9" ht="15" customHeight="1" x14ac:dyDescent="0.25">
      <c r="A1222" s="411"/>
      <c r="B1222" s="411"/>
      <c r="C1222" s="411"/>
      <c r="D1222" s="411"/>
      <c r="E1222" s="411"/>
      <c r="F1222" s="412"/>
      <c r="G1222" s="194"/>
      <c r="H1222" s="411"/>
      <c r="I1222" s="411"/>
    </row>
    <row r="1223" spans="1:9" ht="15" customHeight="1" x14ac:dyDescent="0.25">
      <c r="A1223" s="411"/>
      <c r="B1223" s="411"/>
      <c r="C1223" s="411"/>
      <c r="D1223" s="411"/>
      <c r="E1223" s="411"/>
      <c r="F1223" s="412"/>
      <c r="G1223" s="194"/>
      <c r="H1223" s="411"/>
      <c r="I1223" s="411"/>
    </row>
    <row r="1224" spans="1:9" ht="15" customHeight="1" x14ac:dyDescent="0.25">
      <c r="A1224" s="411"/>
      <c r="B1224" s="411"/>
      <c r="C1224" s="411"/>
      <c r="D1224" s="411"/>
      <c r="E1224" s="411"/>
      <c r="F1224" s="412"/>
      <c r="G1224" s="194"/>
      <c r="H1224" s="411"/>
      <c r="I1224" s="411"/>
    </row>
    <row r="1225" spans="1:9" ht="15" customHeight="1" x14ac:dyDescent="0.25">
      <c r="A1225" s="411"/>
      <c r="B1225" s="411"/>
      <c r="C1225" s="411"/>
      <c r="D1225" s="411"/>
      <c r="E1225" s="411"/>
      <c r="F1225" s="411"/>
      <c r="G1225" s="194"/>
      <c r="H1225" s="411"/>
      <c r="I1225" s="411"/>
    </row>
    <row r="1226" spans="1:9" ht="15" customHeight="1" x14ac:dyDescent="0.25">
      <c r="A1226" s="411"/>
      <c r="B1226" s="411"/>
      <c r="C1226" s="411"/>
      <c r="D1226" s="411"/>
      <c r="E1226" s="411"/>
      <c r="F1226" s="411"/>
      <c r="G1226" s="194"/>
      <c r="H1226" s="411"/>
      <c r="I1226" s="411"/>
    </row>
    <row r="1227" spans="1:9" ht="15" customHeight="1" x14ac:dyDescent="0.25">
      <c r="A1227" s="411"/>
      <c r="B1227" s="411"/>
      <c r="C1227" s="411"/>
      <c r="D1227" s="411"/>
      <c r="E1227" s="411"/>
      <c r="F1227" s="411"/>
      <c r="G1227" s="194"/>
      <c r="H1227" s="411"/>
      <c r="I1227" s="411"/>
    </row>
    <row r="1228" spans="1:9" ht="15" customHeight="1" x14ac:dyDescent="0.25">
      <c r="A1228" s="411"/>
      <c r="B1228" s="411"/>
      <c r="C1228" s="411"/>
      <c r="D1228" s="411"/>
      <c r="E1228" s="411"/>
      <c r="F1228" s="411"/>
      <c r="G1228" s="194"/>
      <c r="H1228" s="411"/>
      <c r="I1228" s="411"/>
    </row>
    <row r="1229" spans="1:9" ht="15" customHeight="1" x14ac:dyDescent="0.25">
      <c r="A1229" s="411"/>
      <c r="B1229" s="411"/>
      <c r="C1229" s="411"/>
      <c r="D1229" s="411"/>
      <c r="E1229" s="411"/>
      <c r="F1229" s="411"/>
      <c r="G1229" s="194"/>
      <c r="H1229" s="411"/>
      <c r="I1229" s="411"/>
    </row>
    <row r="1230" spans="1:9" ht="15" customHeight="1" x14ac:dyDescent="0.25">
      <c r="A1230" s="411"/>
      <c r="B1230" s="411"/>
      <c r="C1230" s="411"/>
      <c r="D1230" s="411"/>
      <c r="E1230" s="411"/>
      <c r="F1230" s="411"/>
      <c r="G1230" s="194"/>
      <c r="H1230" s="411"/>
      <c r="I1230" s="411"/>
    </row>
    <row r="1231" spans="1:9" ht="15" customHeight="1" x14ac:dyDescent="0.25">
      <c r="A1231" s="411"/>
      <c r="B1231" s="411"/>
      <c r="C1231" s="411"/>
      <c r="D1231" s="411"/>
      <c r="E1231" s="411"/>
      <c r="F1231" s="411"/>
      <c r="G1231" s="194"/>
      <c r="H1231" s="411"/>
      <c r="I1231" s="411"/>
    </row>
    <row r="1232" spans="1:9" ht="15" customHeight="1" x14ac:dyDescent="0.25">
      <c r="A1232" s="411"/>
      <c r="B1232" s="411"/>
      <c r="C1232" s="411"/>
      <c r="D1232" s="411"/>
      <c r="E1232" s="411"/>
      <c r="F1232" s="411"/>
      <c r="G1232" s="194"/>
      <c r="H1232" s="411"/>
      <c r="I1232" s="411"/>
    </row>
    <row r="1233" spans="1:9" ht="15" customHeight="1" x14ac:dyDescent="0.25">
      <c r="A1233" s="411"/>
      <c r="B1233" s="411"/>
      <c r="C1233" s="411"/>
      <c r="D1233" s="411"/>
      <c r="E1233" s="411"/>
      <c r="F1233" s="411"/>
      <c r="G1233" s="194"/>
      <c r="H1233" s="411"/>
      <c r="I1233" s="411"/>
    </row>
    <row r="1234" spans="1:9" ht="15" customHeight="1" x14ac:dyDescent="0.25">
      <c r="A1234" s="411"/>
      <c r="B1234" s="411"/>
      <c r="C1234" s="411"/>
      <c r="D1234" s="411"/>
      <c r="E1234" s="411"/>
      <c r="F1234" s="411"/>
      <c r="G1234" s="194"/>
      <c r="H1234" s="411"/>
      <c r="I1234" s="411"/>
    </row>
    <row r="1235" spans="1:9" ht="15" customHeight="1" x14ac:dyDescent="0.25">
      <c r="A1235" s="411"/>
      <c r="B1235" s="411"/>
      <c r="C1235" s="411"/>
      <c r="D1235" s="411"/>
      <c r="E1235" s="411"/>
      <c r="F1235" s="411"/>
      <c r="G1235" s="194"/>
      <c r="H1235" s="411"/>
      <c r="I1235" s="411"/>
    </row>
    <row r="1236" spans="1:9" ht="15" customHeight="1" x14ac:dyDescent="0.25">
      <c r="A1236" s="411"/>
      <c r="B1236" s="411"/>
      <c r="C1236" s="411"/>
      <c r="D1236" s="411"/>
      <c r="E1236" s="411"/>
      <c r="F1236" s="411"/>
      <c r="G1236" s="194"/>
      <c r="H1236" s="411"/>
      <c r="I1236" s="411"/>
    </row>
    <row r="1237" spans="1:9" ht="15" customHeight="1" x14ac:dyDescent="0.25">
      <c r="A1237" s="411"/>
      <c r="B1237" s="411"/>
      <c r="C1237" s="411"/>
      <c r="D1237" s="411"/>
      <c r="E1237" s="411"/>
      <c r="F1237" s="411"/>
      <c r="G1237" s="194"/>
      <c r="H1237" s="411"/>
      <c r="I1237" s="411"/>
    </row>
    <row r="1238" spans="1:9" ht="15" customHeight="1" x14ac:dyDescent="0.25">
      <c r="A1238" s="411"/>
      <c r="B1238" s="411"/>
      <c r="C1238" s="411"/>
      <c r="D1238" s="411"/>
      <c r="E1238" s="411"/>
      <c r="F1238" s="411"/>
      <c r="G1238" s="194"/>
      <c r="H1238" s="411"/>
      <c r="I1238" s="411"/>
    </row>
    <row r="1239" spans="1:9" ht="15" customHeight="1" x14ac:dyDescent="0.25">
      <c r="A1239" s="411"/>
      <c r="B1239" s="411"/>
      <c r="C1239" s="411"/>
      <c r="D1239" s="411"/>
      <c r="E1239" s="411"/>
      <c r="F1239" s="411"/>
      <c r="G1239" s="194"/>
      <c r="H1239" s="411"/>
      <c r="I1239" s="411"/>
    </row>
    <row r="1240" spans="1:9" ht="15" customHeight="1" x14ac:dyDescent="0.25">
      <c r="A1240" s="411"/>
      <c r="B1240" s="411"/>
      <c r="C1240" s="411"/>
      <c r="D1240" s="411"/>
      <c r="E1240" s="411"/>
      <c r="F1240" s="411"/>
      <c r="G1240" s="194"/>
      <c r="H1240" s="411"/>
      <c r="I1240" s="411"/>
    </row>
    <row r="1241" spans="1:9" ht="15" customHeight="1" x14ac:dyDescent="0.25">
      <c r="A1241" s="411"/>
      <c r="B1241" s="411"/>
      <c r="C1241" s="411"/>
      <c r="D1241" s="411"/>
      <c r="E1241" s="411"/>
      <c r="F1241" s="411"/>
      <c r="G1241" s="194"/>
      <c r="H1241" s="411"/>
      <c r="I1241" s="411"/>
    </row>
    <row r="1242" spans="1:9" ht="15" customHeight="1" x14ac:dyDescent="0.25">
      <c r="A1242" s="411"/>
      <c r="B1242" s="411"/>
      <c r="C1242" s="411"/>
      <c r="D1242" s="411"/>
      <c r="E1242" s="411"/>
      <c r="F1242" s="411"/>
      <c r="G1242" s="194"/>
      <c r="H1242" s="411"/>
      <c r="I1242" s="411"/>
    </row>
    <row r="1243" spans="1:9" ht="15" customHeight="1" x14ac:dyDescent="0.25">
      <c r="A1243" s="411"/>
      <c r="B1243" s="411"/>
      <c r="C1243" s="411"/>
      <c r="D1243" s="411"/>
      <c r="E1243" s="411"/>
      <c r="F1243" s="411"/>
      <c r="G1243" s="194"/>
      <c r="H1243" s="411"/>
      <c r="I1243" s="411"/>
    </row>
    <row r="1244" spans="1:9" ht="15" customHeight="1" x14ac:dyDescent="0.25">
      <c r="A1244" s="411"/>
      <c r="B1244" s="411"/>
      <c r="C1244" s="411"/>
      <c r="D1244" s="411"/>
      <c r="E1244" s="411"/>
      <c r="F1244" s="411"/>
      <c r="G1244" s="194"/>
      <c r="H1244" s="411"/>
      <c r="I1244" s="411"/>
    </row>
    <row r="1245" spans="1:9" ht="15" customHeight="1" x14ac:dyDescent="0.25">
      <c r="A1245" s="411"/>
      <c r="B1245" s="411"/>
      <c r="C1245" s="411"/>
      <c r="D1245" s="411"/>
      <c r="E1245" s="411"/>
      <c r="F1245" s="411"/>
      <c r="G1245" s="194"/>
      <c r="H1245" s="411"/>
      <c r="I1245" s="411"/>
    </row>
    <row r="1246" spans="1:9" ht="15" customHeight="1" x14ac:dyDescent="0.25">
      <c r="A1246" s="411"/>
      <c r="B1246" s="411"/>
      <c r="C1246" s="411"/>
      <c r="D1246" s="411"/>
      <c r="E1246" s="411"/>
      <c r="F1246" s="411"/>
      <c r="G1246" s="194"/>
      <c r="H1246" s="411"/>
      <c r="I1246" s="411"/>
    </row>
    <row r="1247" spans="1:9" ht="15" customHeight="1" x14ac:dyDescent="0.25">
      <c r="A1247" s="411"/>
      <c r="B1247" s="411"/>
      <c r="C1247" s="411"/>
      <c r="D1247" s="411"/>
      <c r="E1247" s="411"/>
      <c r="F1247" s="411"/>
      <c r="G1247" s="194"/>
      <c r="H1247" s="411"/>
      <c r="I1247" s="411"/>
    </row>
    <row r="1248" spans="1:9" ht="15" customHeight="1" x14ac:dyDescent="0.25">
      <c r="A1248" s="411"/>
      <c r="B1248" s="411"/>
      <c r="C1248" s="411"/>
      <c r="D1248" s="411"/>
      <c r="E1248" s="411"/>
      <c r="F1248" s="411"/>
      <c r="G1248" s="194"/>
      <c r="H1248" s="411"/>
      <c r="I1248" s="411"/>
    </row>
    <row r="1249" spans="1:9" ht="15" customHeight="1" x14ac:dyDescent="0.25">
      <c r="A1249" s="411"/>
      <c r="B1249" s="411"/>
      <c r="C1249" s="411"/>
      <c r="D1249" s="411"/>
      <c r="E1249" s="411"/>
      <c r="F1249" s="411"/>
      <c r="G1249" s="194"/>
      <c r="H1249" s="411"/>
      <c r="I1249" s="411"/>
    </row>
    <row r="1250" spans="1:9" ht="15" customHeight="1" x14ac:dyDescent="0.25">
      <c r="A1250" s="411"/>
      <c r="B1250" s="411"/>
      <c r="C1250" s="411"/>
      <c r="D1250" s="411"/>
      <c r="E1250" s="411"/>
      <c r="F1250" s="411"/>
      <c r="G1250" s="194"/>
      <c r="H1250" s="411"/>
      <c r="I1250" s="411"/>
    </row>
    <row r="1251" spans="1:9" ht="15" customHeight="1" x14ac:dyDescent="0.25">
      <c r="A1251" s="411"/>
      <c r="B1251" s="411"/>
      <c r="C1251" s="411"/>
      <c r="D1251" s="411"/>
      <c r="E1251" s="411"/>
      <c r="F1251" s="411"/>
      <c r="G1251" s="194"/>
      <c r="H1251" s="411"/>
      <c r="I1251" s="411"/>
    </row>
    <row r="1252" spans="1:9" ht="15" customHeight="1" x14ac:dyDescent="0.25">
      <c r="A1252" s="411"/>
      <c r="B1252" s="411"/>
      <c r="C1252" s="411"/>
      <c r="D1252" s="411"/>
      <c r="E1252" s="411"/>
      <c r="F1252" s="411"/>
      <c r="G1252" s="194"/>
      <c r="H1252" s="411"/>
      <c r="I1252" s="411"/>
    </row>
    <row r="1253" spans="1:9" ht="15" customHeight="1" x14ac:dyDescent="0.25">
      <c r="A1253" s="411"/>
      <c r="B1253" s="411"/>
      <c r="C1253" s="411"/>
      <c r="D1253" s="411"/>
      <c r="E1253" s="411"/>
      <c r="F1253" s="411"/>
      <c r="G1253" s="194"/>
      <c r="H1253" s="411"/>
      <c r="I1253" s="411"/>
    </row>
    <row r="1254" spans="1:9" ht="15" customHeight="1" x14ac:dyDescent="0.25">
      <c r="A1254" s="411"/>
      <c r="B1254" s="411"/>
      <c r="C1254" s="411"/>
      <c r="D1254" s="411"/>
      <c r="E1254" s="411"/>
      <c r="F1254" s="411"/>
      <c r="G1254" s="194"/>
      <c r="H1254" s="411"/>
      <c r="I1254" s="411"/>
    </row>
    <row r="1255" spans="1:9" ht="15" customHeight="1" x14ac:dyDescent="0.25">
      <c r="A1255" s="411"/>
      <c r="B1255" s="411"/>
      <c r="C1255" s="411"/>
      <c r="D1255" s="411"/>
      <c r="E1255" s="411"/>
      <c r="F1255" s="411"/>
      <c r="G1255" s="194"/>
      <c r="H1255" s="411"/>
      <c r="I1255" s="411"/>
    </row>
    <row r="1256" spans="1:9" ht="15" customHeight="1" x14ac:dyDescent="0.25">
      <c r="A1256" s="411"/>
      <c r="B1256" s="411"/>
      <c r="C1256" s="411"/>
      <c r="D1256" s="411"/>
      <c r="E1256" s="411"/>
      <c r="F1256" s="411"/>
      <c r="G1256" s="194"/>
      <c r="H1256" s="411"/>
      <c r="I1256" s="411"/>
    </row>
    <row r="1257" spans="1:9" ht="15" customHeight="1" x14ac:dyDescent="0.25">
      <c r="A1257" s="411"/>
      <c r="B1257" s="411"/>
      <c r="C1257" s="411"/>
      <c r="D1257" s="411"/>
      <c r="E1257" s="411"/>
      <c r="F1257" s="411"/>
      <c r="G1257" s="194"/>
      <c r="H1257" s="411"/>
      <c r="I1257" s="411"/>
    </row>
    <row r="1258" spans="1:9" ht="15" customHeight="1" x14ac:dyDescent="0.25">
      <c r="A1258" s="411"/>
      <c r="B1258" s="411"/>
      <c r="C1258" s="411"/>
      <c r="D1258" s="411"/>
      <c r="E1258" s="411"/>
      <c r="F1258" s="411"/>
      <c r="G1258" s="194"/>
      <c r="H1258" s="411"/>
      <c r="I1258" s="411"/>
    </row>
    <row r="1259" spans="1:9" ht="15" customHeight="1" x14ac:dyDescent="0.25">
      <c r="A1259" s="411"/>
      <c r="B1259" s="411"/>
      <c r="C1259" s="411"/>
      <c r="D1259" s="411"/>
      <c r="E1259" s="411"/>
      <c r="F1259" s="411"/>
      <c r="G1259" s="194"/>
      <c r="H1259" s="411"/>
      <c r="I1259" s="411"/>
    </row>
    <row r="1260" spans="1:9" ht="15" customHeight="1" x14ac:dyDescent="0.25">
      <c r="A1260" s="411"/>
      <c r="B1260" s="411"/>
      <c r="C1260" s="411"/>
      <c r="D1260" s="411"/>
      <c r="E1260" s="411"/>
      <c r="F1260" s="411"/>
      <c r="G1260" s="194"/>
      <c r="H1260" s="411"/>
      <c r="I1260" s="411"/>
    </row>
    <row r="1261" spans="1:9" ht="15" customHeight="1" x14ac:dyDescent="0.25">
      <c r="A1261" s="411"/>
      <c r="B1261" s="411"/>
      <c r="C1261" s="411"/>
      <c r="D1261" s="411"/>
      <c r="E1261" s="411"/>
      <c r="F1261" s="411"/>
      <c r="G1261" s="194"/>
      <c r="H1261" s="411"/>
      <c r="I1261" s="411"/>
    </row>
    <row r="1262" spans="1:9" ht="15" customHeight="1" x14ac:dyDescent="0.25">
      <c r="A1262" s="411"/>
      <c r="B1262" s="411"/>
      <c r="C1262" s="411"/>
      <c r="D1262" s="411"/>
      <c r="E1262" s="411"/>
      <c r="F1262" s="411"/>
      <c r="G1262" s="194"/>
      <c r="H1262" s="411"/>
      <c r="I1262" s="411"/>
    </row>
    <row r="1263" spans="1:9" ht="15" customHeight="1" x14ac:dyDescent="0.25">
      <c r="A1263" s="411"/>
      <c r="B1263" s="411"/>
      <c r="C1263" s="411"/>
      <c r="D1263" s="411"/>
      <c r="E1263" s="411"/>
      <c r="F1263" s="411"/>
      <c r="G1263" s="194"/>
      <c r="H1263" s="411"/>
      <c r="I1263" s="411"/>
    </row>
    <row r="1264" spans="1:9" ht="15" customHeight="1" x14ac:dyDescent="0.25">
      <c r="A1264" s="411"/>
      <c r="B1264" s="411"/>
      <c r="C1264" s="411"/>
      <c r="D1264" s="411"/>
      <c r="E1264" s="411"/>
      <c r="F1264" s="411"/>
      <c r="G1264" s="194"/>
      <c r="H1264" s="411"/>
      <c r="I1264" s="411"/>
    </row>
    <row r="1265" spans="1:9" ht="15" customHeight="1" x14ac:dyDescent="0.25">
      <c r="A1265" s="411"/>
      <c r="B1265" s="411"/>
      <c r="C1265" s="411"/>
      <c r="D1265" s="411"/>
      <c r="E1265" s="411"/>
      <c r="F1265" s="411"/>
      <c r="G1265" s="194"/>
      <c r="H1265" s="411"/>
      <c r="I1265" s="411"/>
    </row>
    <row r="1266" spans="1:9" ht="15" customHeight="1" x14ac:dyDescent="0.25">
      <c r="A1266" s="411"/>
      <c r="B1266" s="411"/>
      <c r="C1266" s="411"/>
      <c r="D1266" s="411"/>
      <c r="E1266" s="411"/>
      <c r="F1266" s="411"/>
      <c r="G1266" s="194"/>
      <c r="H1266" s="411"/>
      <c r="I1266" s="411"/>
    </row>
    <row r="1267" spans="1:9" ht="15" customHeight="1" x14ac:dyDescent="0.25">
      <c r="A1267" s="411"/>
      <c r="B1267" s="411"/>
      <c r="C1267" s="411"/>
      <c r="D1267" s="411"/>
      <c r="E1267" s="411"/>
      <c r="F1267" s="411"/>
      <c r="G1267" s="194"/>
      <c r="H1267" s="411"/>
      <c r="I1267" s="411"/>
    </row>
    <row r="1268" spans="1:9" ht="15" customHeight="1" x14ac:dyDescent="0.25">
      <c r="A1268" s="411"/>
      <c r="B1268" s="411"/>
      <c r="C1268" s="411"/>
      <c r="D1268" s="411"/>
      <c r="E1268" s="411"/>
      <c r="F1268" s="411"/>
      <c r="G1268" s="194"/>
      <c r="H1268" s="411"/>
      <c r="I1268" s="411"/>
    </row>
    <row r="1269" spans="1:9" ht="15" customHeight="1" x14ac:dyDescent="0.25">
      <c r="A1269" s="411"/>
      <c r="B1269" s="411"/>
      <c r="C1269" s="411"/>
      <c r="D1269" s="411"/>
      <c r="E1269" s="411"/>
      <c r="F1269" s="411"/>
      <c r="G1269" s="194"/>
      <c r="H1269" s="411"/>
      <c r="I1269" s="411"/>
    </row>
    <row r="1270" spans="1:9" ht="15" customHeight="1" x14ac:dyDescent="0.25">
      <c r="A1270" s="411"/>
      <c r="B1270" s="411"/>
      <c r="C1270" s="411"/>
      <c r="D1270" s="411"/>
      <c r="E1270" s="411"/>
      <c r="F1270" s="411"/>
      <c r="G1270" s="194"/>
      <c r="H1270" s="411"/>
      <c r="I1270" s="411"/>
    </row>
    <row r="1271" spans="1:9" ht="15" customHeight="1" x14ac:dyDescent="0.25">
      <c r="A1271" s="411"/>
      <c r="B1271" s="411"/>
      <c r="C1271" s="411"/>
      <c r="D1271" s="411"/>
      <c r="E1271" s="411"/>
      <c r="F1271" s="411"/>
      <c r="G1271" s="194"/>
      <c r="H1271" s="411"/>
      <c r="I1271" s="411"/>
    </row>
    <row r="1272" spans="1:9" ht="15" customHeight="1" x14ac:dyDescent="0.25">
      <c r="A1272" s="411"/>
      <c r="B1272" s="411"/>
      <c r="C1272" s="411"/>
      <c r="D1272" s="411"/>
      <c r="E1272" s="411"/>
      <c r="F1272" s="411"/>
      <c r="G1272" s="194"/>
      <c r="H1272" s="411"/>
      <c r="I1272" s="411"/>
    </row>
    <row r="1273" spans="1:9" ht="15" customHeight="1" x14ac:dyDescent="0.25">
      <c r="A1273" s="411"/>
      <c r="B1273" s="411"/>
      <c r="C1273" s="411"/>
      <c r="D1273" s="411"/>
      <c r="E1273" s="411"/>
      <c r="F1273" s="411"/>
      <c r="G1273" s="194"/>
      <c r="H1273" s="411"/>
      <c r="I1273" s="411"/>
    </row>
    <row r="1274" spans="1:9" ht="15" customHeight="1" x14ac:dyDescent="0.25">
      <c r="A1274" s="411"/>
      <c r="B1274" s="411"/>
      <c r="C1274" s="411"/>
      <c r="D1274" s="411"/>
      <c r="E1274" s="411"/>
      <c r="F1274" s="411"/>
      <c r="G1274" s="194"/>
      <c r="H1274" s="411"/>
      <c r="I1274" s="411"/>
    </row>
    <row r="1275" spans="1:9" ht="15" customHeight="1" x14ac:dyDescent="0.25">
      <c r="A1275" s="411"/>
      <c r="B1275" s="411"/>
      <c r="C1275" s="411"/>
      <c r="D1275" s="411"/>
      <c r="E1275" s="411"/>
      <c r="F1275" s="411"/>
      <c r="G1275" s="194"/>
      <c r="H1275" s="411"/>
      <c r="I1275" s="411"/>
    </row>
    <row r="1276" spans="1:9" ht="15" customHeight="1" x14ac:dyDescent="0.25">
      <c r="A1276" s="411"/>
      <c r="B1276" s="411"/>
      <c r="C1276" s="411"/>
      <c r="D1276" s="411"/>
      <c r="E1276" s="411"/>
      <c r="F1276" s="411"/>
      <c r="G1276" s="194"/>
      <c r="H1276" s="411"/>
      <c r="I1276" s="411"/>
    </row>
    <row r="1277" spans="1:9" ht="15" customHeight="1" x14ac:dyDescent="0.25">
      <c r="A1277" s="411"/>
      <c r="B1277" s="411"/>
      <c r="C1277" s="411"/>
      <c r="D1277" s="411"/>
      <c r="E1277" s="411"/>
      <c r="F1277" s="411"/>
      <c r="G1277" s="194"/>
      <c r="H1277" s="411"/>
      <c r="I1277" s="411"/>
    </row>
    <row r="1278" spans="1:9" ht="15" customHeight="1" x14ac:dyDescent="0.25">
      <c r="A1278" s="411"/>
      <c r="B1278" s="411"/>
      <c r="C1278" s="411"/>
      <c r="D1278" s="411"/>
      <c r="E1278" s="411"/>
      <c r="F1278" s="411"/>
      <c r="G1278" s="194"/>
      <c r="H1278" s="411"/>
      <c r="I1278" s="411"/>
    </row>
    <row r="1279" spans="1:9" ht="15" customHeight="1" x14ac:dyDescent="0.25">
      <c r="A1279" s="411"/>
      <c r="B1279" s="411"/>
      <c r="C1279" s="411"/>
      <c r="D1279" s="411"/>
      <c r="E1279" s="411"/>
      <c r="F1279" s="411"/>
      <c r="G1279" s="194"/>
      <c r="H1279" s="411"/>
      <c r="I1279" s="411"/>
    </row>
    <row r="1280" spans="1:9" ht="15" customHeight="1" x14ac:dyDescent="0.25">
      <c r="A1280" s="411"/>
      <c r="B1280" s="411"/>
      <c r="C1280" s="411"/>
      <c r="D1280" s="411"/>
      <c r="E1280" s="411"/>
      <c r="F1280" s="412"/>
      <c r="G1280" s="194"/>
      <c r="H1280" s="411"/>
      <c r="I1280" s="411"/>
    </row>
    <row r="1281" spans="1:9" ht="15" customHeight="1" x14ac:dyDescent="0.25">
      <c r="A1281" s="411"/>
      <c r="B1281" s="411"/>
      <c r="C1281" s="411"/>
      <c r="D1281" s="411"/>
      <c r="E1281" s="411"/>
      <c r="F1281" s="412"/>
      <c r="G1281" s="194"/>
      <c r="H1281" s="411"/>
      <c r="I1281" s="411"/>
    </row>
    <row r="1282" spans="1:9" ht="15" customHeight="1" x14ac:dyDescent="0.25">
      <c r="A1282" s="411"/>
      <c r="B1282" s="411"/>
      <c r="C1282" s="411"/>
      <c r="D1282" s="411"/>
      <c r="E1282" s="411"/>
      <c r="F1282" s="411"/>
      <c r="G1282" s="194"/>
      <c r="H1282" s="411"/>
      <c r="I1282" s="411"/>
    </row>
    <row r="1283" spans="1:9" ht="15" customHeight="1" x14ac:dyDescent="0.25">
      <c r="A1283" s="411"/>
      <c r="B1283" s="411"/>
      <c r="C1283" s="411"/>
      <c r="D1283" s="411"/>
      <c r="E1283" s="411"/>
      <c r="F1283" s="411"/>
      <c r="G1283" s="194"/>
      <c r="H1283" s="411"/>
      <c r="I1283" s="411"/>
    </row>
    <row r="1284" spans="1:9" ht="15" customHeight="1" x14ac:dyDescent="0.25">
      <c r="A1284" s="411"/>
      <c r="B1284" s="411"/>
      <c r="C1284" s="411"/>
      <c r="D1284" s="411"/>
      <c r="E1284" s="411"/>
      <c r="F1284" s="412"/>
      <c r="G1284" s="194"/>
      <c r="H1284" s="411"/>
      <c r="I1284" s="411"/>
    </row>
    <row r="1285" spans="1:9" ht="15" customHeight="1" x14ac:dyDescent="0.25">
      <c r="A1285" s="411"/>
      <c r="B1285" s="411"/>
      <c r="C1285" s="411"/>
      <c r="D1285" s="411"/>
      <c r="E1285" s="411"/>
      <c r="F1285" s="411"/>
      <c r="G1285" s="194"/>
      <c r="H1285" s="411"/>
      <c r="I1285" s="411"/>
    </row>
    <row r="1286" spans="1:9" ht="15" customHeight="1" x14ac:dyDescent="0.25">
      <c r="A1286" s="411"/>
      <c r="B1286" s="411"/>
      <c r="C1286" s="411"/>
      <c r="D1286" s="411"/>
      <c r="E1286" s="411"/>
      <c r="F1286" s="411"/>
      <c r="G1286" s="194"/>
      <c r="H1286" s="411"/>
      <c r="I1286" s="411"/>
    </row>
    <row r="1287" spans="1:9" ht="15" customHeight="1" x14ac:dyDescent="0.25">
      <c r="A1287" s="411"/>
      <c r="B1287" s="411"/>
      <c r="C1287" s="411"/>
      <c r="D1287" s="411"/>
      <c r="E1287" s="411"/>
      <c r="F1287" s="411"/>
      <c r="G1287" s="194"/>
      <c r="H1287" s="411"/>
      <c r="I1287" s="411"/>
    </row>
    <row r="1288" spans="1:9" ht="15" customHeight="1" x14ac:dyDescent="0.25">
      <c r="A1288" s="411"/>
      <c r="B1288" s="411"/>
      <c r="C1288" s="411"/>
      <c r="D1288" s="411"/>
      <c r="E1288" s="411"/>
      <c r="F1288" s="411"/>
      <c r="G1288" s="194"/>
      <c r="H1288" s="411"/>
      <c r="I1288" s="411"/>
    </row>
    <row r="1289" spans="1:9" ht="15" customHeight="1" x14ac:dyDescent="0.25">
      <c r="A1289" s="411"/>
      <c r="B1289" s="411"/>
      <c r="C1289" s="411"/>
      <c r="D1289" s="411"/>
      <c r="E1289" s="411"/>
      <c r="F1289" s="411"/>
      <c r="G1289" s="194"/>
      <c r="H1289" s="411"/>
      <c r="I1289" s="411"/>
    </row>
    <row r="1290" spans="1:9" ht="15" customHeight="1" x14ac:dyDescent="0.25">
      <c r="A1290" s="411"/>
      <c r="B1290" s="411"/>
      <c r="C1290" s="411"/>
      <c r="D1290" s="411"/>
      <c r="E1290" s="411"/>
      <c r="F1290" s="411"/>
      <c r="G1290" s="194"/>
      <c r="H1290" s="411"/>
      <c r="I1290" s="411"/>
    </row>
    <row r="1291" spans="1:9" ht="15" customHeight="1" x14ac:dyDescent="0.25">
      <c r="A1291" s="411"/>
      <c r="B1291" s="411"/>
      <c r="C1291" s="411"/>
      <c r="D1291" s="411"/>
      <c r="E1291" s="411"/>
      <c r="F1291" s="411"/>
      <c r="G1291" s="194"/>
      <c r="H1291" s="411"/>
      <c r="I1291" s="411"/>
    </row>
    <row r="1292" spans="1:9" ht="15" customHeight="1" x14ac:dyDescent="0.25">
      <c r="A1292" s="411"/>
      <c r="B1292" s="411"/>
      <c r="C1292" s="411"/>
      <c r="D1292" s="411"/>
      <c r="E1292" s="411"/>
      <c r="F1292" s="412"/>
      <c r="G1292" s="194"/>
      <c r="H1292" s="411"/>
      <c r="I1292" s="411"/>
    </row>
    <row r="1293" spans="1:9" ht="15" customHeight="1" x14ac:dyDescent="0.25">
      <c r="A1293" s="411"/>
      <c r="B1293" s="411"/>
      <c r="C1293" s="411"/>
      <c r="D1293" s="411"/>
      <c r="E1293" s="411"/>
      <c r="F1293" s="412"/>
      <c r="G1293" s="194"/>
      <c r="H1293" s="411"/>
      <c r="I1293" s="411"/>
    </row>
    <row r="1294" spans="1:9" ht="15" customHeight="1" x14ac:dyDescent="0.25">
      <c r="A1294" s="411"/>
      <c r="B1294" s="411"/>
      <c r="C1294" s="411"/>
      <c r="D1294" s="411"/>
      <c r="E1294" s="411"/>
      <c r="F1294" s="411"/>
      <c r="G1294" s="194"/>
      <c r="H1294" s="411"/>
      <c r="I1294" s="411"/>
    </row>
    <row r="1295" spans="1:9" ht="15" customHeight="1" x14ac:dyDescent="0.25">
      <c r="A1295" s="411"/>
      <c r="B1295" s="411"/>
      <c r="C1295" s="411"/>
      <c r="D1295" s="411"/>
      <c r="E1295" s="411"/>
      <c r="F1295" s="412"/>
      <c r="G1295" s="194"/>
      <c r="H1295" s="411"/>
      <c r="I1295" s="411"/>
    </row>
    <row r="1296" spans="1:9" ht="15" customHeight="1" x14ac:dyDescent="0.25">
      <c r="A1296" s="411"/>
      <c r="B1296" s="411"/>
      <c r="C1296" s="411"/>
      <c r="D1296" s="411"/>
      <c r="E1296" s="411"/>
      <c r="F1296" s="412"/>
      <c r="G1296" s="194"/>
      <c r="H1296" s="411"/>
      <c r="I1296" s="411"/>
    </row>
    <row r="1297" spans="1:9" ht="15" customHeight="1" x14ac:dyDescent="0.25">
      <c r="A1297" s="411"/>
      <c r="B1297" s="411"/>
      <c r="C1297" s="411"/>
      <c r="D1297" s="411"/>
      <c r="E1297" s="411"/>
      <c r="F1297" s="411"/>
      <c r="G1297" s="194"/>
      <c r="H1297" s="411"/>
      <c r="I1297" s="411"/>
    </row>
    <row r="1298" spans="1:9" ht="15" customHeight="1" x14ac:dyDescent="0.25">
      <c r="A1298" s="411"/>
      <c r="B1298" s="411"/>
      <c r="C1298" s="411"/>
      <c r="D1298" s="411"/>
      <c r="E1298" s="411"/>
      <c r="F1298" s="411"/>
      <c r="G1298" s="194"/>
      <c r="H1298" s="411"/>
      <c r="I1298" s="411"/>
    </row>
    <row r="1299" spans="1:9" ht="15" customHeight="1" x14ac:dyDescent="0.25">
      <c r="A1299" s="411"/>
      <c r="B1299" s="411"/>
      <c r="C1299" s="411"/>
      <c r="D1299" s="411"/>
      <c r="E1299" s="411"/>
      <c r="F1299" s="411"/>
      <c r="G1299" s="194"/>
      <c r="H1299" s="411"/>
      <c r="I1299" s="411"/>
    </row>
    <row r="1300" spans="1:9" ht="15" customHeight="1" x14ac:dyDescent="0.25">
      <c r="A1300" s="411"/>
      <c r="B1300" s="411"/>
      <c r="C1300" s="411"/>
      <c r="D1300" s="411"/>
      <c r="E1300" s="411"/>
      <c r="F1300" s="411"/>
      <c r="G1300" s="194"/>
      <c r="H1300" s="411"/>
      <c r="I1300" s="411"/>
    </row>
    <row r="1301" spans="1:9" ht="15" customHeight="1" x14ac:dyDescent="0.25">
      <c r="A1301" s="411"/>
      <c r="B1301" s="411"/>
      <c r="C1301" s="411"/>
      <c r="D1301" s="411"/>
      <c r="E1301" s="411"/>
      <c r="F1301" s="411"/>
      <c r="G1301" s="194"/>
      <c r="H1301" s="411"/>
      <c r="I1301" s="411"/>
    </row>
    <row r="1302" spans="1:9" ht="15" customHeight="1" x14ac:dyDescent="0.25">
      <c r="A1302" s="411"/>
      <c r="B1302" s="411"/>
      <c r="C1302" s="411"/>
      <c r="D1302" s="411"/>
      <c r="E1302" s="411"/>
      <c r="F1302" s="411"/>
      <c r="G1302" s="194"/>
      <c r="H1302" s="411"/>
      <c r="I1302" s="411"/>
    </row>
    <row r="1303" spans="1:9" ht="15" customHeight="1" x14ac:dyDescent="0.25">
      <c r="A1303" s="411"/>
      <c r="B1303" s="411"/>
      <c r="C1303" s="411"/>
      <c r="D1303" s="411"/>
      <c r="E1303" s="411"/>
      <c r="F1303" s="411"/>
      <c r="G1303" s="194"/>
      <c r="H1303" s="411"/>
      <c r="I1303" s="411"/>
    </row>
    <row r="1304" spans="1:9" ht="15" customHeight="1" x14ac:dyDescent="0.25">
      <c r="A1304" s="411"/>
      <c r="B1304" s="411"/>
      <c r="C1304" s="411"/>
      <c r="D1304" s="411"/>
      <c r="E1304" s="411"/>
      <c r="F1304" s="411"/>
      <c r="G1304" s="194"/>
      <c r="H1304" s="411"/>
      <c r="I1304" s="411"/>
    </row>
    <row r="1305" spans="1:9" ht="15" customHeight="1" x14ac:dyDescent="0.25">
      <c r="A1305" s="411"/>
      <c r="B1305" s="411"/>
      <c r="C1305" s="411"/>
      <c r="D1305" s="411"/>
      <c r="E1305" s="411"/>
      <c r="F1305" s="411"/>
      <c r="G1305" s="194"/>
      <c r="H1305" s="411"/>
      <c r="I1305" s="411"/>
    </row>
    <row r="1306" spans="1:9" ht="15" customHeight="1" x14ac:dyDescent="0.25">
      <c r="A1306" s="411"/>
      <c r="B1306" s="411"/>
      <c r="C1306" s="411"/>
      <c r="D1306" s="411"/>
      <c r="E1306" s="411"/>
      <c r="F1306" s="411"/>
      <c r="G1306" s="194"/>
      <c r="H1306" s="411"/>
      <c r="I1306" s="411"/>
    </row>
    <row r="1307" spans="1:9" ht="15" customHeight="1" x14ac:dyDescent="0.25">
      <c r="A1307" s="411"/>
      <c r="B1307" s="411"/>
      <c r="C1307" s="411"/>
      <c r="D1307" s="411"/>
      <c r="E1307" s="411"/>
      <c r="F1307" s="412"/>
      <c r="G1307" s="194"/>
      <c r="H1307" s="411"/>
      <c r="I1307" s="411"/>
    </row>
    <row r="1308" spans="1:9" ht="15" customHeight="1" x14ac:dyDescent="0.25">
      <c r="A1308" s="411"/>
      <c r="B1308" s="411"/>
      <c r="C1308" s="411"/>
      <c r="D1308" s="411"/>
      <c r="E1308" s="411"/>
      <c r="F1308" s="412"/>
      <c r="G1308" s="194"/>
      <c r="H1308" s="411"/>
      <c r="I1308" s="411"/>
    </row>
    <row r="1309" spans="1:9" ht="15" customHeight="1" x14ac:dyDescent="0.25">
      <c r="A1309" s="411"/>
      <c r="B1309" s="411"/>
      <c r="C1309" s="411"/>
      <c r="D1309" s="411"/>
      <c r="E1309" s="411"/>
      <c r="F1309" s="411"/>
      <c r="G1309" s="194"/>
      <c r="H1309" s="411"/>
      <c r="I1309" s="411"/>
    </row>
    <row r="1310" spans="1:9" ht="15" customHeight="1" x14ac:dyDescent="0.25">
      <c r="A1310" s="411"/>
      <c r="B1310" s="411"/>
      <c r="C1310" s="411"/>
      <c r="D1310" s="411"/>
      <c r="E1310" s="411"/>
      <c r="F1310" s="411"/>
      <c r="G1310" s="194"/>
      <c r="H1310" s="411"/>
      <c r="I1310" s="411"/>
    </row>
    <row r="1311" spans="1:9" ht="15" customHeight="1" x14ac:dyDescent="0.25">
      <c r="A1311" s="411"/>
      <c r="B1311" s="411"/>
      <c r="C1311" s="411"/>
      <c r="D1311" s="411"/>
      <c r="E1311" s="411"/>
      <c r="F1311" s="412"/>
      <c r="G1311" s="194"/>
      <c r="H1311" s="411"/>
      <c r="I1311" s="411"/>
    </row>
    <row r="1312" spans="1:9" ht="15" customHeight="1" x14ac:dyDescent="0.25">
      <c r="A1312" s="411"/>
      <c r="B1312" s="411"/>
      <c r="C1312" s="411"/>
      <c r="D1312" s="411"/>
      <c r="E1312" s="411"/>
      <c r="F1312" s="412"/>
      <c r="G1312" s="194"/>
      <c r="H1312" s="411"/>
      <c r="I1312" s="411"/>
    </row>
    <row r="1313" spans="1:9" ht="15" customHeight="1" x14ac:dyDescent="0.25">
      <c r="A1313" s="411"/>
      <c r="B1313" s="411"/>
      <c r="C1313" s="411"/>
      <c r="D1313" s="411"/>
      <c r="E1313" s="411"/>
      <c r="F1313" s="411"/>
      <c r="G1313" s="194"/>
      <c r="H1313" s="411"/>
      <c r="I1313" s="411"/>
    </row>
    <row r="1314" spans="1:9" ht="15" customHeight="1" x14ac:dyDescent="0.25">
      <c r="A1314" s="411"/>
      <c r="B1314" s="411"/>
      <c r="C1314" s="411"/>
      <c r="D1314" s="411"/>
      <c r="E1314" s="411"/>
      <c r="F1314" s="411"/>
      <c r="G1314" s="194"/>
      <c r="H1314" s="411"/>
      <c r="I1314" s="411"/>
    </row>
    <row r="1315" spans="1:9" ht="15" customHeight="1" x14ac:dyDescent="0.25">
      <c r="A1315" s="411"/>
      <c r="B1315" s="411"/>
      <c r="C1315" s="411"/>
      <c r="D1315" s="411"/>
      <c r="E1315" s="411"/>
      <c r="F1315" s="411"/>
      <c r="G1315" s="194"/>
      <c r="H1315" s="411"/>
      <c r="I1315" s="411"/>
    </row>
    <row r="1316" spans="1:9" ht="15" customHeight="1" x14ac:dyDescent="0.25">
      <c r="A1316" s="411"/>
      <c r="B1316" s="411"/>
      <c r="C1316" s="411"/>
      <c r="D1316" s="411"/>
      <c r="E1316" s="411"/>
      <c r="F1316" s="411"/>
      <c r="G1316" s="194"/>
      <c r="H1316" s="411"/>
      <c r="I1316" s="411"/>
    </row>
    <row r="1317" spans="1:9" ht="15" customHeight="1" x14ac:dyDescent="0.25">
      <c r="A1317" s="411"/>
      <c r="B1317" s="411"/>
      <c r="C1317" s="411"/>
      <c r="D1317" s="411"/>
      <c r="E1317" s="411"/>
      <c r="F1317" s="411"/>
      <c r="G1317" s="194"/>
      <c r="H1317" s="411"/>
      <c r="I1317" s="411"/>
    </row>
    <row r="1318" spans="1:9" ht="15" customHeight="1" x14ac:dyDescent="0.25">
      <c r="A1318" s="411"/>
      <c r="B1318" s="411"/>
      <c r="C1318" s="411"/>
      <c r="D1318" s="411"/>
      <c r="E1318" s="411"/>
      <c r="F1318" s="411"/>
      <c r="G1318" s="194"/>
      <c r="H1318" s="411"/>
      <c r="I1318" s="411"/>
    </row>
    <row r="1319" spans="1:9" ht="15" customHeight="1" x14ac:dyDescent="0.25">
      <c r="A1319" s="411"/>
      <c r="B1319" s="411"/>
      <c r="C1319" s="411"/>
      <c r="D1319" s="411"/>
      <c r="E1319" s="411"/>
      <c r="F1319" s="411"/>
      <c r="G1319" s="194"/>
      <c r="H1319" s="411"/>
      <c r="I1319" s="411"/>
    </row>
    <row r="1320" spans="1:9" ht="15" customHeight="1" x14ac:dyDescent="0.25">
      <c r="A1320" s="411"/>
      <c r="B1320" s="411"/>
      <c r="C1320" s="411"/>
      <c r="D1320" s="411"/>
      <c r="E1320" s="411"/>
      <c r="F1320" s="411"/>
      <c r="G1320" s="194"/>
      <c r="H1320" s="411"/>
      <c r="I1320" s="411"/>
    </row>
    <row r="1321" spans="1:9" ht="15" customHeight="1" x14ac:dyDescent="0.25">
      <c r="A1321" s="411"/>
      <c r="B1321" s="411"/>
      <c r="C1321" s="411"/>
      <c r="D1321" s="411"/>
      <c r="E1321" s="411"/>
      <c r="F1321" s="411"/>
      <c r="G1321" s="194"/>
      <c r="H1321" s="411"/>
      <c r="I1321" s="411"/>
    </row>
    <row r="1322" spans="1:9" ht="15" customHeight="1" x14ac:dyDescent="0.25">
      <c r="A1322" s="411"/>
      <c r="B1322" s="411"/>
      <c r="C1322" s="411"/>
      <c r="D1322" s="411"/>
      <c r="E1322" s="411"/>
      <c r="F1322" s="411"/>
      <c r="G1322" s="194"/>
      <c r="H1322" s="411"/>
      <c r="I1322" s="411"/>
    </row>
    <row r="1323" spans="1:9" ht="15" customHeight="1" x14ac:dyDescent="0.25">
      <c r="A1323" s="411"/>
      <c r="B1323" s="411"/>
      <c r="C1323" s="411"/>
      <c r="D1323" s="411"/>
      <c r="E1323" s="411"/>
      <c r="F1323" s="412"/>
      <c r="G1323" s="194"/>
      <c r="H1323" s="411"/>
      <c r="I1323" s="411"/>
    </row>
    <row r="1324" spans="1:9" ht="15" customHeight="1" x14ac:dyDescent="0.25">
      <c r="A1324" s="411"/>
      <c r="B1324" s="411"/>
      <c r="C1324" s="411"/>
      <c r="D1324" s="411"/>
      <c r="E1324" s="411"/>
      <c r="F1324" s="412"/>
      <c r="G1324" s="194"/>
      <c r="H1324" s="411"/>
      <c r="I1324" s="411"/>
    </row>
    <row r="1325" spans="1:9" ht="15" customHeight="1" x14ac:dyDescent="0.25">
      <c r="A1325" s="411"/>
      <c r="B1325" s="411"/>
      <c r="C1325" s="411"/>
      <c r="D1325" s="411"/>
      <c r="E1325" s="411"/>
      <c r="F1325" s="411"/>
      <c r="G1325" s="194"/>
      <c r="H1325" s="411"/>
      <c r="I1325" s="411"/>
    </row>
    <row r="1326" spans="1:9" ht="15" customHeight="1" x14ac:dyDescent="0.25">
      <c r="A1326" s="411"/>
      <c r="B1326" s="411"/>
      <c r="C1326" s="411"/>
      <c r="D1326" s="411"/>
      <c r="E1326" s="411"/>
      <c r="F1326" s="411"/>
      <c r="G1326" s="194"/>
      <c r="H1326" s="411"/>
      <c r="I1326" s="411"/>
    </row>
    <row r="1327" spans="1:9" ht="15" customHeight="1" x14ac:dyDescent="0.25">
      <c r="A1327" s="411"/>
      <c r="B1327" s="411"/>
      <c r="C1327" s="411"/>
      <c r="D1327" s="411"/>
      <c r="E1327" s="411"/>
      <c r="F1327" s="411"/>
      <c r="G1327" s="194"/>
      <c r="H1327" s="411"/>
      <c r="I1327" s="411"/>
    </row>
    <row r="1328" spans="1:9" ht="15" customHeight="1" x14ac:dyDescent="0.25">
      <c r="A1328" s="411"/>
      <c r="B1328" s="411"/>
      <c r="C1328" s="411"/>
      <c r="D1328" s="411"/>
      <c r="E1328" s="411"/>
      <c r="F1328" s="411"/>
      <c r="G1328" s="194"/>
      <c r="H1328" s="411"/>
      <c r="I1328" s="411"/>
    </row>
    <row r="1329" spans="1:9" ht="15" customHeight="1" x14ac:dyDescent="0.25">
      <c r="A1329" s="411"/>
      <c r="B1329" s="411"/>
      <c r="C1329" s="411"/>
      <c r="D1329" s="411"/>
      <c r="E1329" s="411"/>
      <c r="F1329" s="412"/>
      <c r="G1329" s="194"/>
      <c r="H1329" s="411"/>
      <c r="I1329" s="411"/>
    </row>
    <row r="1330" spans="1:9" ht="15" customHeight="1" x14ac:dyDescent="0.25">
      <c r="A1330" s="411"/>
      <c r="B1330" s="411"/>
      <c r="C1330" s="411"/>
      <c r="D1330" s="411"/>
      <c r="E1330" s="411"/>
      <c r="F1330" s="412"/>
      <c r="G1330" s="194"/>
      <c r="H1330" s="411"/>
      <c r="I1330" s="411"/>
    </row>
    <row r="1331" spans="1:9" ht="15" customHeight="1" x14ac:dyDescent="0.25">
      <c r="A1331" s="411"/>
      <c r="B1331" s="411"/>
      <c r="C1331" s="411"/>
      <c r="D1331" s="411"/>
      <c r="E1331" s="411"/>
      <c r="F1331" s="412"/>
      <c r="G1331" s="194"/>
      <c r="H1331" s="411"/>
      <c r="I1331" s="411"/>
    </row>
    <row r="1332" spans="1:9" ht="15" customHeight="1" x14ac:dyDescent="0.25">
      <c r="A1332" s="411"/>
      <c r="B1332" s="411"/>
      <c r="C1332" s="411"/>
      <c r="D1332" s="411"/>
      <c r="E1332" s="411"/>
      <c r="F1332" s="411"/>
      <c r="G1332" s="194"/>
      <c r="H1332" s="411"/>
      <c r="I1332" s="411"/>
    </row>
    <row r="1333" spans="1:9" ht="15" customHeight="1" x14ac:dyDescent="0.25">
      <c r="A1333" s="411"/>
      <c r="B1333" s="411"/>
      <c r="C1333" s="411"/>
      <c r="D1333" s="411"/>
      <c r="E1333" s="411"/>
      <c r="F1333" s="411"/>
      <c r="G1333" s="194"/>
      <c r="H1333" s="411"/>
      <c r="I1333" s="411"/>
    </row>
    <row r="1334" spans="1:9" ht="15" customHeight="1" x14ac:dyDescent="0.25">
      <c r="A1334" s="411"/>
      <c r="B1334" s="411"/>
      <c r="C1334" s="411"/>
      <c r="D1334" s="411"/>
      <c r="E1334" s="411"/>
      <c r="F1334" s="411"/>
      <c r="G1334" s="194"/>
      <c r="H1334" s="411"/>
      <c r="I1334" s="411"/>
    </row>
    <row r="1335" spans="1:9" ht="15" customHeight="1" x14ac:dyDescent="0.25">
      <c r="A1335" s="411"/>
      <c r="B1335" s="411"/>
      <c r="C1335" s="411"/>
      <c r="D1335" s="411"/>
      <c r="E1335" s="411"/>
      <c r="F1335" s="411"/>
      <c r="G1335" s="194"/>
      <c r="H1335" s="411"/>
      <c r="I1335" s="411"/>
    </row>
    <row r="1336" spans="1:9" ht="15" customHeight="1" x14ac:dyDescent="0.25">
      <c r="A1336" s="411"/>
      <c r="B1336" s="411"/>
      <c r="C1336" s="411"/>
      <c r="D1336" s="411"/>
      <c r="E1336" s="411"/>
      <c r="F1336" s="411"/>
      <c r="G1336" s="194"/>
      <c r="H1336" s="411"/>
      <c r="I1336" s="411"/>
    </row>
    <row r="1337" spans="1:9" ht="15" customHeight="1" x14ac:dyDescent="0.25">
      <c r="A1337" s="411"/>
      <c r="B1337" s="411"/>
      <c r="C1337" s="411"/>
      <c r="D1337" s="411"/>
      <c r="E1337" s="411"/>
      <c r="F1337" s="411"/>
      <c r="G1337" s="194"/>
      <c r="H1337" s="411"/>
      <c r="I1337" s="411"/>
    </row>
    <row r="1338" spans="1:9" ht="15" customHeight="1" x14ac:dyDescent="0.25">
      <c r="A1338" s="411"/>
      <c r="B1338" s="411"/>
      <c r="C1338" s="411"/>
      <c r="D1338" s="411"/>
      <c r="E1338" s="411"/>
      <c r="F1338" s="411"/>
      <c r="G1338" s="194"/>
      <c r="H1338" s="411"/>
      <c r="I1338" s="411"/>
    </row>
    <row r="1339" spans="1:9" ht="15" customHeight="1" x14ac:dyDescent="0.25">
      <c r="A1339" s="411"/>
      <c r="B1339" s="411"/>
      <c r="C1339" s="411"/>
      <c r="D1339" s="411"/>
      <c r="E1339" s="411"/>
      <c r="F1339" s="411"/>
      <c r="G1339" s="194"/>
      <c r="H1339" s="411"/>
      <c r="I1339" s="411"/>
    </row>
    <row r="1340" spans="1:9" ht="15" customHeight="1" x14ac:dyDescent="0.25">
      <c r="A1340" s="411"/>
      <c r="B1340" s="411"/>
      <c r="C1340" s="411"/>
      <c r="D1340" s="411"/>
      <c r="E1340" s="411"/>
      <c r="F1340" s="411"/>
      <c r="G1340" s="194"/>
      <c r="H1340" s="411"/>
      <c r="I1340" s="411"/>
    </row>
    <row r="1341" spans="1:9" ht="15" customHeight="1" x14ac:dyDescent="0.25">
      <c r="A1341" s="411"/>
      <c r="B1341" s="411"/>
      <c r="C1341" s="411"/>
      <c r="D1341" s="411"/>
      <c r="E1341" s="411"/>
      <c r="F1341" s="411"/>
      <c r="G1341" s="194"/>
      <c r="H1341" s="411"/>
      <c r="I1341" s="411"/>
    </row>
    <row r="1342" spans="1:9" ht="15" customHeight="1" x14ac:dyDescent="0.25">
      <c r="A1342" s="411"/>
      <c r="B1342" s="411"/>
      <c r="C1342" s="411"/>
      <c r="D1342" s="411"/>
      <c r="E1342" s="411"/>
      <c r="F1342" s="411"/>
      <c r="G1342" s="194"/>
      <c r="H1342" s="411"/>
      <c r="I1342" s="411"/>
    </row>
    <row r="1343" spans="1:9" ht="15" customHeight="1" x14ac:dyDescent="0.25">
      <c r="A1343" s="411"/>
      <c r="B1343" s="411"/>
      <c r="C1343" s="411"/>
      <c r="D1343" s="411"/>
      <c r="E1343" s="411"/>
      <c r="F1343" s="411"/>
      <c r="G1343" s="194"/>
      <c r="H1343" s="411"/>
      <c r="I1343" s="411"/>
    </row>
    <row r="1344" spans="1:9" ht="15" customHeight="1" x14ac:dyDescent="0.25">
      <c r="A1344" s="411"/>
      <c r="B1344" s="411"/>
      <c r="C1344" s="411"/>
      <c r="D1344" s="411"/>
      <c r="E1344" s="411"/>
      <c r="F1344" s="411"/>
      <c r="G1344" s="194"/>
      <c r="H1344" s="411"/>
      <c r="I1344" s="411"/>
    </row>
    <row r="1345" spans="1:9" ht="15" customHeight="1" x14ac:dyDescent="0.25">
      <c r="A1345" s="411"/>
      <c r="B1345" s="411"/>
      <c r="C1345" s="411"/>
      <c r="D1345" s="411"/>
      <c r="E1345" s="411"/>
      <c r="F1345" s="412"/>
      <c r="G1345" s="194"/>
      <c r="H1345" s="411"/>
      <c r="I1345" s="411"/>
    </row>
    <row r="1346" spans="1:9" ht="15" customHeight="1" x14ac:dyDescent="0.25">
      <c r="A1346" s="411"/>
      <c r="B1346" s="411"/>
      <c r="C1346" s="411"/>
      <c r="D1346" s="411"/>
      <c r="E1346" s="411"/>
      <c r="F1346" s="412"/>
      <c r="G1346" s="194"/>
      <c r="H1346" s="411"/>
      <c r="I1346" s="411"/>
    </row>
    <row r="1347" spans="1:9" ht="15" customHeight="1" x14ac:dyDescent="0.25">
      <c r="A1347" s="411"/>
      <c r="B1347" s="411"/>
      <c r="C1347" s="411"/>
      <c r="D1347" s="411"/>
      <c r="E1347" s="411"/>
      <c r="F1347" s="412"/>
      <c r="G1347" s="194"/>
      <c r="H1347" s="411"/>
      <c r="I1347" s="411"/>
    </row>
    <row r="1348" spans="1:9" ht="15" customHeight="1" x14ac:dyDescent="0.25">
      <c r="A1348" s="411"/>
      <c r="B1348" s="411"/>
      <c r="C1348" s="411"/>
      <c r="D1348" s="411"/>
      <c r="E1348" s="411"/>
      <c r="F1348" s="411"/>
      <c r="G1348" s="194"/>
      <c r="H1348" s="411"/>
      <c r="I1348" s="411"/>
    </row>
    <row r="1349" spans="1:9" ht="15" customHeight="1" x14ac:dyDescent="0.25">
      <c r="A1349" s="411"/>
      <c r="B1349" s="411"/>
      <c r="C1349" s="411"/>
      <c r="D1349" s="411"/>
      <c r="E1349" s="411"/>
      <c r="F1349" s="411"/>
      <c r="G1349" s="194"/>
      <c r="H1349" s="411"/>
      <c r="I1349" s="411"/>
    </row>
    <row r="1350" spans="1:9" ht="15" customHeight="1" x14ac:dyDescent="0.25">
      <c r="A1350" s="411"/>
      <c r="B1350" s="411"/>
      <c r="C1350" s="411"/>
      <c r="D1350" s="411"/>
      <c r="E1350" s="411"/>
      <c r="F1350" s="411"/>
      <c r="G1350" s="194"/>
      <c r="H1350" s="411"/>
      <c r="I1350" s="411"/>
    </row>
    <row r="1351" spans="1:9" ht="15" customHeight="1" x14ac:dyDescent="0.25">
      <c r="A1351" s="411"/>
      <c r="B1351" s="411"/>
      <c r="C1351" s="411"/>
      <c r="D1351" s="411"/>
      <c r="E1351" s="411"/>
      <c r="F1351" s="411"/>
      <c r="G1351" s="194"/>
      <c r="H1351" s="411"/>
      <c r="I1351" s="411"/>
    </row>
    <row r="1352" spans="1:9" ht="15" customHeight="1" x14ac:dyDescent="0.25">
      <c r="A1352" s="411"/>
      <c r="B1352" s="411"/>
      <c r="C1352" s="411"/>
      <c r="D1352" s="411"/>
      <c r="E1352" s="411"/>
      <c r="F1352" s="412"/>
      <c r="G1352" s="194"/>
      <c r="H1352" s="411"/>
      <c r="I1352" s="411"/>
    </row>
    <row r="1353" spans="1:9" ht="15" customHeight="1" x14ac:dyDescent="0.25">
      <c r="A1353" s="411"/>
      <c r="B1353" s="411"/>
      <c r="C1353" s="411"/>
      <c r="D1353" s="411"/>
      <c r="E1353" s="411"/>
      <c r="F1353" s="412"/>
      <c r="G1353" s="194"/>
      <c r="H1353" s="411"/>
      <c r="I1353" s="411"/>
    </row>
    <row r="1354" spans="1:9" ht="15" customHeight="1" x14ac:dyDescent="0.25">
      <c r="A1354" s="411"/>
      <c r="B1354" s="411"/>
      <c r="C1354" s="411"/>
      <c r="D1354" s="411"/>
      <c r="E1354" s="411"/>
      <c r="F1354" s="412"/>
      <c r="G1354" s="194"/>
      <c r="H1354" s="411"/>
      <c r="I1354" s="411"/>
    </row>
    <row r="1355" spans="1:9" ht="15" customHeight="1" x14ac:dyDescent="0.25">
      <c r="A1355" s="411"/>
      <c r="B1355" s="411"/>
      <c r="C1355" s="411"/>
      <c r="D1355" s="411"/>
      <c r="E1355" s="411"/>
      <c r="F1355" s="411"/>
      <c r="G1355" s="194"/>
      <c r="H1355" s="411"/>
      <c r="I1355" s="411"/>
    </row>
    <row r="1356" spans="1:9" ht="15" customHeight="1" x14ac:dyDescent="0.25">
      <c r="A1356" s="411"/>
      <c r="B1356" s="411"/>
      <c r="C1356" s="411"/>
      <c r="D1356" s="411"/>
      <c r="E1356" s="411"/>
      <c r="F1356" s="411"/>
      <c r="G1356" s="194"/>
      <c r="H1356" s="411"/>
      <c r="I1356" s="411"/>
    </row>
    <row r="1357" spans="1:9" ht="15" customHeight="1" x14ac:dyDescent="0.25">
      <c r="A1357" s="411"/>
      <c r="B1357" s="411"/>
      <c r="C1357" s="411"/>
      <c r="D1357" s="411"/>
      <c r="E1357" s="411"/>
      <c r="F1357" s="411"/>
      <c r="G1357" s="194"/>
      <c r="H1357" s="411"/>
      <c r="I1357" s="411"/>
    </row>
    <row r="1358" spans="1:9" ht="15" customHeight="1" x14ac:dyDescent="0.25">
      <c r="A1358" s="411"/>
      <c r="B1358" s="411"/>
      <c r="C1358" s="411"/>
      <c r="D1358" s="411"/>
      <c r="E1358" s="411"/>
      <c r="F1358" s="411"/>
      <c r="G1358" s="194"/>
      <c r="H1358" s="411"/>
      <c r="I1358" s="411"/>
    </row>
    <row r="1359" spans="1:9" ht="15" customHeight="1" x14ac:dyDescent="0.25">
      <c r="A1359" s="411"/>
      <c r="B1359" s="411"/>
      <c r="C1359" s="411"/>
      <c r="D1359" s="411"/>
      <c r="E1359" s="411"/>
      <c r="F1359" s="411"/>
      <c r="G1359" s="194"/>
      <c r="H1359" s="411"/>
      <c r="I1359" s="411"/>
    </row>
    <row r="1360" spans="1:9" ht="15" customHeight="1" x14ac:dyDescent="0.25">
      <c r="A1360" s="411"/>
      <c r="B1360" s="411"/>
      <c r="C1360" s="411"/>
      <c r="D1360" s="411"/>
      <c r="E1360" s="411"/>
      <c r="F1360" s="411"/>
      <c r="G1360" s="194"/>
      <c r="H1360" s="411"/>
      <c r="I1360" s="411"/>
    </row>
    <row r="1361" spans="1:9" ht="15" customHeight="1" x14ac:dyDescent="0.25">
      <c r="A1361" s="411"/>
      <c r="B1361" s="411"/>
      <c r="C1361" s="411"/>
      <c r="D1361" s="411"/>
      <c r="E1361" s="411"/>
      <c r="F1361" s="411"/>
      <c r="G1361" s="194"/>
      <c r="H1361" s="411"/>
      <c r="I1361" s="411"/>
    </row>
    <row r="1362" spans="1:9" ht="15" customHeight="1" x14ac:dyDescent="0.25">
      <c r="A1362" s="411"/>
      <c r="B1362" s="411"/>
      <c r="C1362" s="411"/>
      <c r="D1362" s="411"/>
      <c r="E1362" s="411"/>
      <c r="F1362" s="411"/>
      <c r="G1362" s="194"/>
      <c r="H1362" s="411"/>
      <c r="I1362" s="411"/>
    </row>
    <row r="1363" spans="1:9" ht="15" customHeight="1" x14ac:dyDescent="0.25">
      <c r="A1363" s="411"/>
      <c r="B1363" s="411"/>
      <c r="C1363" s="411"/>
      <c r="D1363" s="411"/>
      <c r="E1363" s="411"/>
      <c r="F1363" s="411"/>
      <c r="G1363" s="194"/>
      <c r="H1363" s="411"/>
      <c r="I1363" s="411"/>
    </row>
    <row r="1364" spans="1:9" ht="15" customHeight="1" x14ac:dyDescent="0.25">
      <c r="A1364" s="411"/>
      <c r="B1364" s="411"/>
      <c r="C1364" s="411"/>
      <c r="D1364" s="411"/>
      <c r="E1364" s="411"/>
      <c r="F1364" s="411"/>
      <c r="G1364" s="194"/>
      <c r="H1364" s="411"/>
      <c r="I1364" s="411"/>
    </row>
    <row r="1365" spans="1:9" ht="15" customHeight="1" x14ac:dyDescent="0.25">
      <c r="A1365" s="411"/>
      <c r="B1365" s="411"/>
      <c r="C1365" s="411"/>
      <c r="D1365" s="411"/>
      <c r="E1365" s="411"/>
      <c r="F1365" s="411"/>
      <c r="G1365" s="194"/>
      <c r="H1365" s="411"/>
      <c r="I1365" s="411"/>
    </row>
    <row r="1366" spans="1:9" ht="15" customHeight="1" x14ac:dyDescent="0.25">
      <c r="A1366" s="411"/>
      <c r="B1366" s="411"/>
      <c r="C1366" s="411"/>
      <c r="D1366" s="411"/>
      <c r="E1366" s="411"/>
      <c r="F1366" s="411"/>
      <c r="G1366" s="194"/>
      <c r="H1366" s="411"/>
      <c r="I1366" s="411"/>
    </row>
    <row r="1367" spans="1:9" ht="15" customHeight="1" x14ac:dyDescent="0.25">
      <c r="A1367" s="411"/>
      <c r="B1367" s="411"/>
      <c r="C1367" s="411"/>
      <c r="D1367" s="411"/>
      <c r="E1367" s="411"/>
      <c r="F1367" s="411"/>
      <c r="G1367" s="194"/>
      <c r="H1367" s="411"/>
      <c r="I1367" s="411"/>
    </row>
    <row r="1368" spans="1:9" ht="15" customHeight="1" x14ac:dyDescent="0.25">
      <c r="A1368" s="411"/>
      <c r="B1368" s="411"/>
      <c r="C1368" s="411"/>
      <c r="D1368" s="411"/>
      <c r="E1368" s="411"/>
      <c r="F1368" s="412"/>
      <c r="G1368" s="194"/>
      <c r="H1368" s="411"/>
      <c r="I1368" s="411"/>
    </row>
    <row r="1369" spans="1:9" ht="15" customHeight="1" x14ac:dyDescent="0.25">
      <c r="A1369" s="411"/>
      <c r="B1369" s="411"/>
      <c r="C1369" s="411"/>
      <c r="D1369" s="411"/>
      <c r="E1369" s="411"/>
      <c r="F1369" s="412"/>
      <c r="G1369" s="194"/>
      <c r="H1369" s="411"/>
      <c r="I1369" s="411"/>
    </row>
    <row r="1370" spans="1:9" ht="15" customHeight="1" x14ac:dyDescent="0.25">
      <c r="A1370" s="411"/>
      <c r="B1370" s="411"/>
      <c r="C1370" s="411"/>
      <c r="D1370" s="411"/>
      <c r="E1370" s="411"/>
      <c r="F1370" s="412"/>
      <c r="G1370" s="194"/>
      <c r="H1370" s="411"/>
      <c r="I1370" s="411"/>
    </row>
    <row r="1371" spans="1:9" ht="15" customHeight="1" x14ac:dyDescent="0.25">
      <c r="A1371" s="411"/>
      <c r="B1371" s="411"/>
      <c r="C1371" s="411"/>
      <c r="D1371" s="411"/>
      <c r="E1371" s="411"/>
      <c r="F1371" s="411"/>
      <c r="G1371" s="194"/>
      <c r="H1371" s="411"/>
      <c r="I1371" s="411"/>
    </row>
    <row r="1372" spans="1:9" ht="15" customHeight="1" x14ac:dyDescent="0.25">
      <c r="A1372" s="411"/>
      <c r="B1372" s="411"/>
      <c r="C1372" s="411"/>
      <c r="D1372" s="411"/>
      <c r="E1372" s="411"/>
      <c r="F1372" s="411"/>
      <c r="G1372" s="194"/>
      <c r="H1372" s="411"/>
      <c r="I1372" s="411"/>
    </row>
    <row r="1373" spans="1:9" ht="15" customHeight="1" x14ac:dyDescent="0.25">
      <c r="A1373" s="411"/>
      <c r="B1373" s="411"/>
      <c r="C1373" s="411"/>
      <c r="D1373" s="411"/>
      <c r="E1373" s="411"/>
      <c r="F1373" s="411"/>
      <c r="G1373" s="194"/>
      <c r="H1373" s="411"/>
      <c r="I1373" s="411"/>
    </row>
    <row r="1374" spans="1:9" ht="15" customHeight="1" x14ac:dyDescent="0.25">
      <c r="A1374" s="411"/>
      <c r="B1374" s="411"/>
      <c r="C1374" s="411"/>
      <c r="D1374" s="411"/>
      <c r="E1374" s="411"/>
      <c r="F1374" s="411"/>
      <c r="G1374" s="194"/>
      <c r="H1374" s="411"/>
      <c r="I1374" s="411"/>
    </row>
    <row r="1375" spans="1:9" ht="15" customHeight="1" x14ac:dyDescent="0.25">
      <c r="A1375" s="411"/>
      <c r="B1375" s="411"/>
      <c r="C1375" s="411"/>
      <c r="D1375" s="411"/>
      <c r="E1375" s="411"/>
      <c r="F1375" s="412"/>
      <c r="G1375" s="194"/>
      <c r="H1375" s="411"/>
      <c r="I1375" s="411"/>
    </row>
    <row r="1376" spans="1:9" ht="15" customHeight="1" x14ac:dyDescent="0.25">
      <c r="A1376" s="411"/>
      <c r="B1376" s="411"/>
      <c r="C1376" s="411"/>
      <c r="D1376" s="411"/>
      <c r="E1376" s="411"/>
      <c r="F1376" s="412"/>
      <c r="G1376" s="194"/>
      <c r="H1376" s="411"/>
      <c r="I1376" s="411"/>
    </row>
    <row r="1377" spans="1:9" ht="15" customHeight="1" x14ac:dyDescent="0.25">
      <c r="A1377" s="411"/>
      <c r="B1377" s="411"/>
      <c r="C1377" s="411"/>
      <c r="D1377" s="411"/>
      <c r="E1377" s="411"/>
      <c r="F1377" s="412"/>
      <c r="G1377" s="194"/>
      <c r="H1377" s="411"/>
      <c r="I1377" s="411"/>
    </row>
    <row r="1378" spans="1:9" ht="15" customHeight="1" x14ac:dyDescent="0.25">
      <c r="A1378" s="411"/>
      <c r="B1378" s="411"/>
      <c r="C1378" s="411"/>
      <c r="D1378" s="411"/>
      <c r="E1378" s="411"/>
      <c r="F1378" s="411"/>
      <c r="G1378" s="194"/>
      <c r="H1378" s="411"/>
      <c r="I1378" s="411"/>
    </row>
    <row r="1379" spans="1:9" ht="15" customHeight="1" x14ac:dyDescent="0.25">
      <c r="A1379" s="411"/>
      <c r="B1379" s="411"/>
      <c r="C1379" s="411"/>
      <c r="D1379" s="411"/>
      <c r="E1379" s="411"/>
      <c r="F1379" s="411"/>
      <c r="G1379" s="194"/>
      <c r="H1379" s="411"/>
      <c r="I1379" s="411"/>
    </row>
    <row r="1380" spans="1:9" ht="15" customHeight="1" x14ac:dyDescent="0.25">
      <c r="A1380" s="411"/>
      <c r="B1380" s="411"/>
      <c r="C1380" s="411"/>
      <c r="D1380" s="411"/>
      <c r="E1380" s="411"/>
      <c r="F1380" s="411"/>
      <c r="G1380" s="194"/>
      <c r="H1380" s="411"/>
      <c r="I1380" s="411"/>
    </row>
    <row r="1381" spans="1:9" ht="15" customHeight="1" x14ac:dyDescent="0.25">
      <c r="A1381" s="411"/>
      <c r="B1381" s="411"/>
      <c r="C1381" s="411"/>
      <c r="D1381" s="411"/>
      <c r="E1381" s="411"/>
      <c r="F1381" s="411"/>
      <c r="G1381" s="194"/>
      <c r="H1381" s="411"/>
      <c r="I1381" s="411"/>
    </row>
    <row r="1382" spans="1:9" ht="15" customHeight="1" x14ac:dyDescent="0.25">
      <c r="A1382" s="411"/>
      <c r="B1382" s="411"/>
      <c r="C1382" s="411"/>
      <c r="D1382" s="411"/>
      <c r="E1382" s="411"/>
      <c r="F1382" s="411"/>
      <c r="G1382" s="194"/>
      <c r="H1382" s="411"/>
      <c r="I1382" s="411"/>
    </row>
    <row r="1383" spans="1:9" ht="15" customHeight="1" x14ac:dyDescent="0.25">
      <c r="A1383" s="411"/>
      <c r="B1383" s="411"/>
      <c r="C1383" s="411"/>
      <c r="D1383" s="411"/>
      <c r="E1383" s="411"/>
      <c r="F1383" s="411"/>
      <c r="G1383" s="194"/>
      <c r="H1383" s="411"/>
      <c r="I1383" s="411"/>
    </row>
    <row r="1384" spans="1:9" ht="15" customHeight="1" x14ac:dyDescent="0.25">
      <c r="A1384" s="411"/>
      <c r="B1384" s="411"/>
      <c r="C1384" s="411"/>
      <c r="D1384" s="411"/>
      <c r="E1384" s="411"/>
      <c r="F1384" s="411"/>
      <c r="G1384" s="194"/>
      <c r="H1384" s="411"/>
      <c r="I1384" s="411"/>
    </row>
    <row r="1385" spans="1:9" ht="15" customHeight="1" x14ac:dyDescent="0.25">
      <c r="A1385" s="411"/>
      <c r="B1385" s="411"/>
      <c r="C1385" s="411"/>
      <c r="D1385" s="411"/>
      <c r="E1385" s="411"/>
      <c r="F1385" s="411"/>
      <c r="G1385" s="194"/>
      <c r="H1385" s="411"/>
      <c r="I1385" s="411"/>
    </row>
    <row r="1386" spans="1:9" ht="15" customHeight="1" x14ac:dyDescent="0.25">
      <c r="A1386" s="411"/>
      <c r="B1386" s="411"/>
      <c r="C1386" s="411"/>
      <c r="D1386" s="411"/>
      <c r="E1386" s="411"/>
      <c r="F1386" s="411"/>
      <c r="G1386" s="194"/>
      <c r="H1386" s="411"/>
      <c r="I1386" s="411"/>
    </row>
    <row r="1387" spans="1:9" ht="15" customHeight="1" x14ac:dyDescent="0.25">
      <c r="A1387" s="411"/>
      <c r="B1387" s="411"/>
      <c r="C1387" s="411"/>
      <c r="D1387" s="411"/>
      <c r="E1387" s="411"/>
      <c r="F1387" s="411"/>
      <c r="G1387" s="194"/>
      <c r="H1387" s="411"/>
      <c r="I1387" s="411"/>
    </row>
    <row r="1388" spans="1:9" ht="15" customHeight="1" x14ac:dyDescent="0.25">
      <c r="A1388" s="411"/>
      <c r="B1388" s="411"/>
      <c r="C1388" s="411"/>
      <c r="D1388" s="411"/>
      <c r="E1388" s="411"/>
      <c r="F1388" s="411"/>
      <c r="G1388" s="194"/>
      <c r="H1388" s="411"/>
      <c r="I1388" s="411"/>
    </row>
    <row r="1389" spans="1:9" ht="15" customHeight="1" x14ac:dyDescent="0.25">
      <c r="A1389" s="411"/>
      <c r="B1389" s="411"/>
      <c r="C1389" s="411"/>
      <c r="D1389" s="411"/>
      <c r="E1389" s="411"/>
      <c r="F1389" s="411"/>
      <c r="G1389" s="194"/>
      <c r="H1389" s="411"/>
      <c r="I1389" s="411"/>
    </row>
    <row r="1390" spans="1:9" ht="15" customHeight="1" x14ac:dyDescent="0.25">
      <c r="A1390" s="411"/>
      <c r="B1390" s="411"/>
      <c r="C1390" s="411"/>
      <c r="D1390" s="411"/>
      <c r="E1390" s="411"/>
      <c r="F1390" s="411"/>
      <c r="G1390" s="194"/>
      <c r="H1390" s="411"/>
      <c r="I1390" s="411"/>
    </row>
    <row r="1391" spans="1:9" ht="15" customHeight="1" x14ac:dyDescent="0.25">
      <c r="A1391" s="411"/>
      <c r="B1391" s="411"/>
      <c r="C1391" s="411"/>
      <c r="D1391" s="411"/>
      <c r="E1391" s="411"/>
      <c r="F1391" s="411"/>
      <c r="G1391" s="194"/>
      <c r="H1391" s="411"/>
      <c r="I1391" s="411"/>
    </row>
    <row r="1392" spans="1:9" ht="15" customHeight="1" x14ac:dyDescent="0.25">
      <c r="A1392" s="411"/>
      <c r="B1392" s="411"/>
      <c r="C1392" s="411"/>
      <c r="D1392" s="411"/>
      <c r="E1392" s="411"/>
      <c r="F1392" s="412"/>
      <c r="G1392" s="194"/>
      <c r="H1392" s="411"/>
      <c r="I1392" s="411"/>
    </row>
    <row r="1393" spans="1:9" ht="15" customHeight="1" x14ac:dyDescent="0.25">
      <c r="A1393" s="411"/>
      <c r="B1393" s="411"/>
      <c r="C1393" s="411"/>
      <c r="D1393" s="411"/>
      <c r="E1393" s="411"/>
      <c r="F1393" s="412"/>
      <c r="G1393" s="194"/>
      <c r="H1393" s="411"/>
      <c r="I1393" s="411"/>
    </row>
    <row r="1394" spans="1:9" ht="15" customHeight="1" x14ac:dyDescent="0.25">
      <c r="A1394" s="411"/>
      <c r="B1394" s="411"/>
      <c r="C1394" s="411"/>
      <c r="D1394" s="411"/>
      <c r="E1394" s="411"/>
      <c r="F1394" s="412"/>
      <c r="G1394" s="194"/>
      <c r="H1394" s="411"/>
      <c r="I1394" s="411"/>
    </row>
    <row r="1395" spans="1:9" ht="15" customHeight="1" x14ac:dyDescent="0.25">
      <c r="A1395" s="411"/>
      <c r="B1395" s="411"/>
      <c r="C1395" s="411"/>
      <c r="D1395" s="411"/>
      <c r="E1395" s="411"/>
      <c r="F1395" s="411"/>
      <c r="G1395" s="194"/>
      <c r="H1395" s="411"/>
      <c r="I1395" s="411"/>
    </row>
    <row r="1396" spans="1:9" ht="15" customHeight="1" x14ac:dyDescent="0.25">
      <c r="A1396" s="411"/>
      <c r="B1396" s="411"/>
      <c r="C1396" s="411"/>
      <c r="D1396" s="411"/>
      <c r="E1396" s="411"/>
      <c r="F1396" s="411"/>
      <c r="G1396" s="194"/>
      <c r="H1396" s="411"/>
      <c r="I1396" s="411"/>
    </row>
    <row r="1397" spans="1:9" ht="15" customHeight="1" x14ac:dyDescent="0.25">
      <c r="A1397" s="411"/>
      <c r="B1397" s="411"/>
      <c r="C1397" s="411"/>
      <c r="D1397" s="411"/>
      <c r="E1397" s="411"/>
      <c r="F1397" s="411"/>
      <c r="G1397" s="194"/>
      <c r="H1397" s="411"/>
      <c r="I1397" s="411"/>
    </row>
    <row r="1398" spans="1:9" ht="15" customHeight="1" x14ac:dyDescent="0.25">
      <c r="A1398" s="411"/>
      <c r="B1398" s="411"/>
      <c r="C1398" s="411"/>
      <c r="D1398" s="411"/>
      <c r="E1398" s="411"/>
      <c r="F1398" s="412"/>
      <c r="G1398" s="194"/>
      <c r="H1398" s="411"/>
      <c r="I1398" s="411"/>
    </row>
    <row r="1399" spans="1:9" ht="15" customHeight="1" x14ac:dyDescent="0.25">
      <c r="A1399" s="411"/>
      <c r="B1399" s="411"/>
      <c r="C1399" s="411"/>
      <c r="D1399" s="411"/>
      <c r="E1399" s="411"/>
      <c r="F1399" s="412"/>
      <c r="G1399" s="194"/>
      <c r="H1399" s="411"/>
      <c r="I1399" s="411"/>
    </row>
    <row r="1400" spans="1:9" ht="15" customHeight="1" x14ac:dyDescent="0.25">
      <c r="A1400" s="411"/>
      <c r="B1400" s="411"/>
      <c r="C1400" s="411"/>
      <c r="D1400" s="411"/>
      <c r="E1400" s="411"/>
      <c r="F1400" s="411"/>
      <c r="G1400" s="194"/>
      <c r="H1400" s="411"/>
      <c r="I1400" s="411"/>
    </row>
    <row r="1401" spans="1:9" ht="15" customHeight="1" x14ac:dyDescent="0.25">
      <c r="A1401" s="411"/>
      <c r="B1401" s="411"/>
      <c r="C1401" s="411"/>
      <c r="D1401" s="411"/>
      <c r="E1401" s="411"/>
      <c r="F1401" s="411"/>
      <c r="G1401" s="194"/>
      <c r="H1401" s="411"/>
      <c r="I1401" s="411"/>
    </row>
    <row r="1402" spans="1:9" ht="15" customHeight="1" x14ac:dyDescent="0.25">
      <c r="A1402" s="411"/>
      <c r="B1402" s="411"/>
      <c r="C1402" s="411"/>
      <c r="D1402" s="411"/>
      <c r="E1402" s="411"/>
      <c r="F1402" s="411"/>
      <c r="G1402" s="194"/>
      <c r="H1402" s="411"/>
      <c r="I1402" s="411"/>
    </row>
    <row r="1403" spans="1:9" ht="15" customHeight="1" x14ac:dyDescent="0.25">
      <c r="A1403" s="411"/>
      <c r="B1403" s="411"/>
      <c r="C1403" s="411"/>
      <c r="D1403" s="411"/>
      <c r="E1403" s="411"/>
      <c r="F1403" s="411"/>
      <c r="G1403" s="194"/>
      <c r="H1403" s="411"/>
      <c r="I1403" s="411"/>
    </row>
    <row r="1404" spans="1:9" ht="15" customHeight="1" x14ac:dyDescent="0.25">
      <c r="A1404" s="411"/>
      <c r="B1404" s="411"/>
      <c r="C1404" s="411"/>
      <c r="D1404" s="411"/>
      <c r="E1404" s="411"/>
      <c r="F1404" s="411"/>
      <c r="G1404" s="194"/>
      <c r="H1404" s="411"/>
      <c r="I1404" s="411"/>
    </row>
    <row r="1405" spans="1:9" ht="15" customHeight="1" x14ac:dyDescent="0.25">
      <c r="A1405" s="411"/>
      <c r="B1405" s="411"/>
      <c r="C1405" s="411"/>
      <c r="D1405" s="411"/>
      <c r="E1405" s="411"/>
      <c r="F1405" s="412"/>
      <c r="G1405" s="194"/>
      <c r="H1405" s="411"/>
      <c r="I1405" s="411"/>
    </row>
    <row r="1406" spans="1:9" ht="15" customHeight="1" x14ac:dyDescent="0.25">
      <c r="A1406" s="411"/>
      <c r="B1406" s="411"/>
      <c r="C1406" s="411"/>
      <c r="D1406" s="411"/>
      <c r="E1406" s="411"/>
      <c r="F1406" s="412"/>
      <c r="G1406" s="194"/>
      <c r="H1406" s="411"/>
      <c r="I1406" s="411"/>
    </row>
    <row r="1407" spans="1:9" ht="15" customHeight="1" x14ac:dyDescent="0.25">
      <c r="A1407" s="411"/>
      <c r="B1407" s="411"/>
      <c r="C1407" s="411"/>
      <c r="D1407" s="411"/>
      <c r="E1407" s="411"/>
      <c r="F1407" s="412"/>
      <c r="G1407" s="194"/>
      <c r="H1407" s="411"/>
      <c r="I1407" s="411"/>
    </row>
    <row r="1408" spans="1:9" ht="15" customHeight="1" x14ac:dyDescent="0.25">
      <c r="A1408" s="411"/>
      <c r="B1408" s="411"/>
      <c r="C1408" s="411"/>
      <c r="D1408" s="411"/>
      <c r="E1408" s="411"/>
      <c r="F1408" s="411"/>
      <c r="G1408" s="194"/>
      <c r="H1408" s="411"/>
      <c r="I1408" s="411"/>
    </row>
    <row r="1409" spans="1:9" ht="15" customHeight="1" x14ac:dyDescent="0.25">
      <c r="A1409" s="411"/>
      <c r="B1409" s="411"/>
      <c r="C1409" s="411"/>
      <c r="D1409" s="411"/>
      <c r="E1409" s="411"/>
      <c r="F1409" s="411"/>
      <c r="G1409" s="194"/>
      <c r="H1409" s="411"/>
      <c r="I1409" s="411"/>
    </row>
    <row r="1410" spans="1:9" ht="15" customHeight="1" x14ac:dyDescent="0.25">
      <c r="A1410" s="411"/>
      <c r="B1410" s="411"/>
      <c r="C1410" s="411"/>
      <c r="D1410" s="411"/>
      <c r="E1410" s="411"/>
      <c r="F1410" s="411"/>
      <c r="G1410" s="194"/>
      <c r="H1410" s="411"/>
      <c r="I1410" s="411"/>
    </row>
    <row r="1411" spans="1:9" ht="15" customHeight="1" x14ac:dyDescent="0.25">
      <c r="A1411" s="411"/>
      <c r="B1411" s="411"/>
      <c r="C1411" s="411"/>
      <c r="D1411" s="411"/>
      <c r="E1411" s="411"/>
      <c r="F1411" s="412"/>
      <c r="G1411" s="194"/>
      <c r="H1411" s="411"/>
      <c r="I1411" s="411"/>
    </row>
    <row r="1412" spans="1:9" ht="15" customHeight="1" x14ac:dyDescent="0.25">
      <c r="A1412" s="411"/>
      <c r="B1412" s="411"/>
      <c r="C1412" s="411"/>
      <c r="D1412" s="411"/>
      <c r="E1412" s="411"/>
      <c r="F1412" s="411"/>
      <c r="G1412" s="194"/>
      <c r="H1412" s="411"/>
      <c r="I1412" s="411"/>
    </row>
    <row r="1413" spans="1:9" ht="15" customHeight="1" x14ac:dyDescent="0.25">
      <c r="A1413" s="411"/>
      <c r="B1413" s="411"/>
      <c r="C1413" s="411"/>
      <c r="D1413" s="411"/>
      <c r="E1413" s="411"/>
      <c r="F1413" s="411"/>
      <c r="G1413" s="194"/>
      <c r="H1413" s="411"/>
      <c r="I1413" s="411"/>
    </row>
    <row r="1414" spans="1:9" ht="15" customHeight="1" x14ac:dyDescent="0.25">
      <c r="A1414" s="411"/>
      <c r="B1414" s="411"/>
      <c r="C1414" s="411"/>
      <c r="D1414" s="411"/>
      <c r="E1414" s="411"/>
      <c r="F1414" s="411"/>
      <c r="G1414" s="194"/>
      <c r="H1414" s="411"/>
      <c r="I1414" s="411"/>
    </row>
    <row r="1415" spans="1:9" ht="15" customHeight="1" x14ac:dyDescent="0.25">
      <c r="A1415" s="411"/>
      <c r="B1415" s="411"/>
      <c r="C1415" s="411"/>
      <c r="D1415" s="411"/>
      <c r="E1415" s="411"/>
      <c r="F1415" s="411"/>
      <c r="G1415" s="194"/>
      <c r="H1415" s="411"/>
      <c r="I1415" s="411"/>
    </row>
    <row r="1416" spans="1:9" ht="15" customHeight="1" x14ac:dyDescent="0.25">
      <c r="A1416" s="411"/>
      <c r="B1416" s="411"/>
      <c r="C1416" s="411"/>
      <c r="D1416" s="411"/>
      <c r="E1416" s="411"/>
      <c r="F1416" s="411"/>
      <c r="G1416" s="194"/>
      <c r="H1416" s="411"/>
      <c r="I1416" s="411"/>
    </row>
    <row r="1417" spans="1:9" ht="15" customHeight="1" x14ac:dyDescent="0.25">
      <c r="A1417" s="411"/>
      <c r="B1417" s="411"/>
      <c r="C1417" s="411"/>
      <c r="D1417" s="411"/>
      <c r="E1417" s="411"/>
      <c r="F1417" s="412"/>
      <c r="G1417" s="194"/>
      <c r="H1417" s="411"/>
      <c r="I1417" s="411"/>
    </row>
    <row r="1418" spans="1:9" ht="15" customHeight="1" x14ac:dyDescent="0.25">
      <c r="A1418" s="411"/>
      <c r="B1418" s="411"/>
      <c r="C1418" s="411"/>
      <c r="D1418" s="411"/>
      <c r="E1418" s="411"/>
      <c r="F1418" s="412"/>
      <c r="G1418" s="194"/>
      <c r="H1418" s="411"/>
      <c r="I1418" s="411"/>
    </row>
    <row r="1419" spans="1:9" ht="15" customHeight="1" x14ac:dyDescent="0.25">
      <c r="A1419" s="411"/>
      <c r="B1419" s="411"/>
      <c r="C1419" s="411"/>
      <c r="D1419" s="411"/>
      <c r="E1419" s="411"/>
      <c r="F1419" s="412"/>
      <c r="G1419" s="194"/>
      <c r="H1419" s="411"/>
      <c r="I1419" s="411"/>
    </row>
    <row r="1420" spans="1:9" ht="15" customHeight="1" x14ac:dyDescent="0.25">
      <c r="A1420" s="411"/>
      <c r="B1420" s="411"/>
      <c r="C1420" s="411"/>
      <c r="D1420" s="411"/>
      <c r="E1420" s="411"/>
      <c r="F1420" s="411"/>
      <c r="G1420" s="194"/>
      <c r="H1420" s="411"/>
      <c r="I1420" s="411"/>
    </row>
    <row r="1421" spans="1:9" ht="15" customHeight="1" x14ac:dyDescent="0.25">
      <c r="A1421" s="411"/>
      <c r="B1421" s="411"/>
      <c r="C1421" s="411"/>
      <c r="D1421" s="411"/>
      <c r="E1421" s="411"/>
      <c r="F1421" s="411"/>
      <c r="G1421" s="194"/>
      <c r="H1421" s="411"/>
      <c r="I1421" s="411"/>
    </row>
    <row r="1422" spans="1:9" ht="15" customHeight="1" x14ac:dyDescent="0.25">
      <c r="A1422" s="411"/>
      <c r="B1422" s="411"/>
      <c r="C1422" s="411"/>
      <c r="D1422" s="411"/>
      <c r="E1422" s="411"/>
      <c r="F1422" s="411"/>
      <c r="G1422" s="194"/>
      <c r="H1422" s="411"/>
      <c r="I1422" s="411"/>
    </row>
    <row r="1423" spans="1:9" ht="15" customHeight="1" x14ac:dyDescent="0.25">
      <c r="A1423" s="411"/>
      <c r="B1423" s="411"/>
      <c r="C1423" s="411"/>
      <c r="D1423" s="411"/>
      <c r="E1423" s="411"/>
      <c r="F1423" s="412"/>
      <c r="G1423" s="194"/>
      <c r="H1423" s="411"/>
      <c r="I1423" s="411"/>
    </row>
    <row r="1424" spans="1:9" ht="15" customHeight="1" x14ac:dyDescent="0.25">
      <c r="A1424" s="411"/>
      <c r="B1424" s="411"/>
      <c r="C1424" s="411"/>
      <c r="D1424" s="411"/>
      <c r="E1424" s="411"/>
      <c r="F1424" s="412"/>
      <c r="G1424" s="194"/>
      <c r="H1424" s="411"/>
      <c r="I1424" s="411"/>
    </row>
    <row r="1425" spans="1:9" ht="15" customHeight="1" x14ac:dyDescent="0.25">
      <c r="A1425" s="411"/>
      <c r="B1425" s="411"/>
      <c r="C1425" s="411"/>
      <c r="D1425" s="411"/>
      <c r="E1425" s="411"/>
      <c r="F1425" s="411"/>
      <c r="G1425" s="194"/>
      <c r="H1425" s="411"/>
      <c r="I1425" s="411"/>
    </row>
    <row r="1426" spans="1:9" ht="15" customHeight="1" x14ac:dyDescent="0.25">
      <c r="A1426" s="411"/>
      <c r="B1426" s="411"/>
      <c r="C1426" s="411"/>
      <c r="D1426" s="411"/>
      <c r="E1426" s="411"/>
      <c r="F1426" s="411"/>
      <c r="G1426" s="194"/>
      <c r="H1426" s="411"/>
      <c r="I1426" s="411"/>
    </row>
    <row r="1427" spans="1:9" ht="15" customHeight="1" x14ac:dyDescent="0.25">
      <c r="A1427" s="411"/>
      <c r="B1427" s="411"/>
      <c r="C1427" s="411"/>
      <c r="D1427" s="411"/>
      <c r="E1427" s="411"/>
      <c r="F1427" s="411"/>
      <c r="G1427" s="194"/>
      <c r="H1427" s="411"/>
      <c r="I1427" s="411"/>
    </row>
    <row r="1428" spans="1:9" ht="15" customHeight="1" x14ac:dyDescent="0.25">
      <c r="A1428" s="411"/>
      <c r="B1428" s="411"/>
      <c r="C1428" s="411"/>
      <c r="D1428" s="411"/>
      <c r="E1428" s="411"/>
      <c r="F1428" s="411"/>
      <c r="G1428" s="194"/>
      <c r="H1428" s="411"/>
      <c r="I1428" s="411"/>
    </row>
    <row r="1429" spans="1:9" ht="15" customHeight="1" x14ac:dyDescent="0.25">
      <c r="A1429" s="411"/>
      <c r="B1429" s="411"/>
      <c r="C1429" s="411"/>
      <c r="D1429" s="411"/>
      <c r="E1429" s="411"/>
      <c r="F1429" s="411"/>
      <c r="G1429" s="194"/>
      <c r="H1429" s="411"/>
      <c r="I1429" s="411"/>
    </row>
    <row r="1430" spans="1:9" ht="15" customHeight="1" x14ac:dyDescent="0.25">
      <c r="A1430" s="411"/>
      <c r="B1430" s="411"/>
      <c r="C1430" s="411"/>
      <c r="D1430" s="411"/>
      <c r="E1430" s="411"/>
      <c r="F1430" s="411"/>
      <c r="G1430" s="194"/>
      <c r="H1430" s="411"/>
      <c r="I1430" s="411"/>
    </row>
    <row r="1431" spans="1:9" ht="15" customHeight="1" x14ac:dyDescent="0.25">
      <c r="A1431" s="411"/>
      <c r="B1431" s="411"/>
      <c r="C1431" s="411"/>
      <c r="D1431" s="411"/>
      <c r="E1431" s="411"/>
      <c r="F1431" s="412"/>
      <c r="G1431" s="194"/>
      <c r="H1431" s="411"/>
      <c r="I1431" s="411"/>
    </row>
    <row r="1432" spans="1:9" ht="15" customHeight="1" x14ac:dyDescent="0.25">
      <c r="A1432" s="411"/>
      <c r="B1432" s="411"/>
      <c r="C1432" s="411"/>
      <c r="D1432" s="411"/>
      <c r="E1432" s="411"/>
      <c r="F1432" s="412"/>
      <c r="G1432" s="194"/>
      <c r="H1432" s="411"/>
      <c r="I1432" s="411"/>
    </row>
    <row r="1433" spans="1:9" ht="15" customHeight="1" x14ac:dyDescent="0.25">
      <c r="A1433" s="411"/>
      <c r="B1433" s="411"/>
      <c r="C1433" s="411"/>
      <c r="D1433" s="411"/>
      <c r="E1433" s="411"/>
      <c r="F1433" s="412"/>
      <c r="G1433" s="194"/>
      <c r="H1433" s="411"/>
      <c r="I1433" s="411"/>
    </row>
    <row r="1434" spans="1:9" ht="15" customHeight="1" x14ac:dyDescent="0.25">
      <c r="A1434" s="411"/>
      <c r="B1434" s="411"/>
      <c r="C1434" s="411"/>
      <c r="D1434" s="411"/>
      <c r="E1434" s="411"/>
      <c r="F1434" s="411"/>
      <c r="G1434" s="194"/>
      <c r="H1434" s="411"/>
      <c r="I1434" s="411"/>
    </row>
    <row r="1435" spans="1:9" ht="15" customHeight="1" x14ac:dyDescent="0.25">
      <c r="A1435" s="411"/>
      <c r="B1435" s="411"/>
      <c r="C1435" s="411"/>
      <c r="D1435" s="411"/>
      <c r="E1435" s="411"/>
      <c r="F1435" s="411"/>
      <c r="G1435" s="194"/>
      <c r="H1435" s="411"/>
      <c r="I1435" s="411"/>
    </row>
    <row r="1436" spans="1:9" ht="15" customHeight="1" x14ac:dyDescent="0.25">
      <c r="A1436" s="411"/>
      <c r="B1436" s="411"/>
      <c r="C1436" s="411"/>
      <c r="D1436" s="411"/>
      <c r="E1436" s="411"/>
      <c r="F1436" s="411"/>
      <c r="G1436" s="194"/>
      <c r="H1436" s="411"/>
      <c r="I1436" s="411"/>
    </row>
    <row r="1437" spans="1:9" ht="15" customHeight="1" x14ac:dyDescent="0.25">
      <c r="A1437" s="411"/>
      <c r="B1437" s="411"/>
      <c r="C1437" s="411"/>
      <c r="D1437" s="411"/>
      <c r="E1437" s="411"/>
      <c r="F1437" s="411"/>
      <c r="G1437" s="194"/>
      <c r="H1437" s="411"/>
      <c r="I1437" s="411"/>
    </row>
    <row r="1438" spans="1:9" ht="15" customHeight="1" x14ac:dyDescent="0.25">
      <c r="A1438" s="411"/>
      <c r="B1438" s="411"/>
      <c r="C1438" s="411"/>
      <c r="D1438" s="411"/>
      <c r="E1438" s="411"/>
      <c r="F1438" s="412"/>
      <c r="G1438" s="194"/>
      <c r="H1438" s="411"/>
      <c r="I1438" s="411"/>
    </row>
    <row r="1439" spans="1:9" ht="15" customHeight="1" x14ac:dyDescent="0.25">
      <c r="A1439" s="411"/>
      <c r="B1439" s="411"/>
      <c r="C1439" s="411"/>
      <c r="D1439" s="411"/>
      <c r="E1439" s="411"/>
      <c r="F1439" s="412"/>
      <c r="G1439" s="194"/>
      <c r="H1439" s="411"/>
      <c r="I1439" s="411"/>
    </row>
    <row r="1440" spans="1:9" ht="15" customHeight="1" x14ac:dyDescent="0.25">
      <c r="A1440" s="411"/>
      <c r="B1440" s="411"/>
      <c r="C1440" s="411"/>
      <c r="D1440" s="411"/>
      <c r="E1440" s="411"/>
      <c r="F1440" s="411"/>
      <c r="G1440" s="194"/>
      <c r="H1440" s="411"/>
      <c r="I1440" s="411"/>
    </row>
    <row r="1441" spans="1:9" ht="15" customHeight="1" x14ac:dyDescent="0.25">
      <c r="A1441" s="411"/>
      <c r="B1441" s="411"/>
      <c r="C1441" s="411"/>
      <c r="D1441" s="411"/>
      <c r="E1441" s="411"/>
      <c r="F1441" s="411"/>
      <c r="G1441" s="194"/>
      <c r="H1441" s="411"/>
      <c r="I1441" s="411"/>
    </row>
    <row r="1442" spans="1:9" ht="15" customHeight="1" x14ac:dyDescent="0.25">
      <c r="A1442" s="411"/>
      <c r="B1442" s="411"/>
      <c r="C1442" s="411"/>
      <c r="D1442" s="411"/>
      <c r="E1442" s="411"/>
      <c r="F1442" s="411"/>
      <c r="G1442" s="194"/>
      <c r="H1442" s="411"/>
      <c r="I1442" s="411"/>
    </row>
    <row r="1443" spans="1:9" ht="15" customHeight="1" x14ac:dyDescent="0.25">
      <c r="A1443" s="411"/>
      <c r="B1443" s="411"/>
      <c r="C1443" s="411"/>
      <c r="D1443" s="411"/>
      <c r="E1443" s="411"/>
      <c r="F1443" s="411"/>
      <c r="G1443" s="194"/>
      <c r="H1443" s="411"/>
      <c r="I1443" s="411"/>
    </row>
    <row r="1444" spans="1:9" ht="15" customHeight="1" x14ac:dyDescent="0.25">
      <c r="A1444" s="411"/>
      <c r="B1444" s="411"/>
      <c r="C1444" s="411"/>
      <c r="D1444" s="411"/>
      <c r="E1444" s="411"/>
      <c r="F1444" s="411"/>
      <c r="G1444" s="194"/>
      <c r="H1444" s="411"/>
      <c r="I1444" s="411"/>
    </row>
    <row r="1445" spans="1:9" ht="15" customHeight="1" x14ac:dyDescent="0.25">
      <c r="A1445" s="411"/>
      <c r="B1445" s="411"/>
      <c r="C1445" s="411"/>
      <c r="D1445" s="411"/>
      <c r="E1445" s="411"/>
      <c r="F1445" s="411"/>
      <c r="G1445" s="194"/>
      <c r="H1445" s="411"/>
      <c r="I1445" s="411"/>
    </row>
    <row r="1446" spans="1:9" ht="15" customHeight="1" x14ac:dyDescent="0.25">
      <c r="A1446" s="411"/>
      <c r="B1446" s="411"/>
      <c r="C1446" s="411"/>
      <c r="D1446" s="411"/>
      <c r="E1446" s="411"/>
      <c r="F1446" s="411"/>
      <c r="G1446" s="194"/>
      <c r="H1446" s="411"/>
      <c r="I1446" s="411"/>
    </row>
    <row r="1447" spans="1:9" ht="15" customHeight="1" x14ac:dyDescent="0.25">
      <c r="A1447" s="411"/>
      <c r="B1447" s="411"/>
      <c r="C1447" s="411"/>
      <c r="D1447" s="411"/>
      <c r="E1447" s="411"/>
      <c r="F1447" s="412"/>
      <c r="G1447" s="194"/>
      <c r="H1447" s="411"/>
      <c r="I1447" s="411"/>
    </row>
    <row r="1448" spans="1:9" ht="15" customHeight="1" x14ac:dyDescent="0.25">
      <c r="A1448" s="411"/>
      <c r="B1448" s="411"/>
      <c r="C1448" s="411"/>
      <c r="D1448" s="411"/>
      <c r="E1448" s="411"/>
      <c r="F1448" s="412"/>
      <c r="G1448" s="194"/>
      <c r="H1448" s="411"/>
      <c r="I1448" s="411"/>
    </row>
    <row r="1449" spans="1:9" ht="15" customHeight="1" x14ac:dyDescent="0.25">
      <c r="A1449" s="411"/>
      <c r="B1449" s="411"/>
      <c r="C1449" s="411"/>
      <c r="D1449" s="411"/>
      <c r="E1449" s="411"/>
      <c r="F1449" s="411"/>
      <c r="G1449" s="194"/>
      <c r="H1449" s="411"/>
      <c r="I1449" s="411"/>
    </row>
    <row r="1450" spans="1:9" ht="15" customHeight="1" x14ac:dyDescent="0.25">
      <c r="A1450" s="411"/>
      <c r="B1450" s="411"/>
      <c r="C1450" s="411"/>
      <c r="D1450" s="411"/>
      <c r="E1450" s="411"/>
      <c r="F1450" s="411"/>
      <c r="G1450" s="194"/>
      <c r="H1450" s="411"/>
      <c r="I1450" s="411"/>
    </row>
    <row r="1451" spans="1:9" ht="15" customHeight="1" x14ac:dyDescent="0.25">
      <c r="A1451" s="411"/>
      <c r="B1451" s="411"/>
      <c r="C1451" s="411"/>
      <c r="D1451" s="411"/>
      <c r="E1451" s="411"/>
      <c r="F1451" s="411"/>
      <c r="G1451" s="194"/>
      <c r="H1451" s="411"/>
      <c r="I1451" s="411"/>
    </row>
    <row r="1452" spans="1:9" ht="15" customHeight="1" x14ac:dyDescent="0.25">
      <c r="A1452" s="411"/>
      <c r="B1452" s="411"/>
      <c r="C1452" s="411"/>
      <c r="D1452" s="411"/>
      <c r="E1452" s="411"/>
      <c r="F1452" s="411"/>
      <c r="G1452" s="194"/>
      <c r="H1452" s="411"/>
      <c r="I1452" s="411"/>
    </row>
    <row r="1453" spans="1:9" ht="15" customHeight="1" x14ac:dyDescent="0.25">
      <c r="A1453" s="411"/>
      <c r="B1453" s="411"/>
      <c r="C1453" s="411"/>
      <c r="D1453" s="411"/>
      <c r="E1453" s="411"/>
      <c r="F1453" s="412"/>
      <c r="G1453" s="194"/>
      <c r="H1453" s="411"/>
      <c r="I1453" s="411"/>
    </row>
    <row r="1454" spans="1:9" ht="15" customHeight="1" x14ac:dyDescent="0.25">
      <c r="A1454" s="411"/>
      <c r="B1454" s="411"/>
      <c r="C1454" s="411"/>
      <c r="D1454" s="411"/>
      <c r="E1454" s="411"/>
      <c r="F1454" s="412"/>
      <c r="G1454" s="194"/>
      <c r="H1454" s="411"/>
      <c r="I1454" s="411"/>
    </row>
    <row r="1455" spans="1:9" ht="15" customHeight="1" x14ac:dyDescent="0.25">
      <c r="A1455" s="411"/>
      <c r="B1455" s="411"/>
      <c r="C1455" s="411"/>
      <c r="D1455" s="411"/>
      <c r="E1455" s="411"/>
      <c r="F1455" s="411"/>
      <c r="G1455" s="194"/>
      <c r="H1455" s="411"/>
      <c r="I1455" s="411"/>
    </row>
    <row r="1456" spans="1:9" ht="15" customHeight="1" x14ac:dyDescent="0.25">
      <c r="A1456" s="411"/>
      <c r="B1456" s="411"/>
      <c r="C1456" s="411"/>
      <c r="D1456" s="411"/>
      <c r="E1456" s="411"/>
      <c r="F1456" s="411"/>
      <c r="G1456" s="194"/>
      <c r="H1456" s="411"/>
      <c r="I1456" s="411"/>
    </row>
    <row r="1457" spans="1:9" ht="15" customHeight="1" x14ac:dyDescent="0.25">
      <c r="A1457" s="411"/>
      <c r="B1457" s="411"/>
      <c r="C1457" s="411"/>
      <c r="D1457" s="411"/>
      <c r="E1457" s="411"/>
      <c r="F1457" s="411"/>
      <c r="G1457" s="194"/>
      <c r="H1457" s="411"/>
      <c r="I1457" s="411"/>
    </row>
    <row r="1458" spans="1:9" ht="15" customHeight="1" x14ac:dyDescent="0.25">
      <c r="A1458" s="411"/>
      <c r="B1458" s="411"/>
      <c r="C1458" s="411"/>
      <c r="D1458" s="411"/>
      <c r="E1458" s="411"/>
      <c r="F1458" s="411"/>
      <c r="G1458" s="194"/>
      <c r="H1458" s="411"/>
      <c r="I1458" s="411"/>
    </row>
    <row r="1459" spans="1:9" ht="15" customHeight="1" x14ac:dyDescent="0.25">
      <c r="A1459" s="411"/>
      <c r="B1459" s="411"/>
      <c r="C1459" s="411"/>
      <c r="D1459" s="411"/>
      <c r="E1459" s="411"/>
      <c r="F1459" s="411"/>
      <c r="G1459" s="194"/>
      <c r="H1459" s="411"/>
      <c r="I1459" s="411"/>
    </row>
    <row r="1460" spans="1:9" ht="15" customHeight="1" x14ac:dyDescent="0.25">
      <c r="A1460" s="411"/>
      <c r="B1460" s="411"/>
      <c r="C1460" s="411"/>
      <c r="D1460" s="411"/>
      <c r="E1460" s="411"/>
      <c r="F1460" s="411"/>
      <c r="G1460" s="194"/>
      <c r="H1460" s="411"/>
      <c r="I1460" s="411"/>
    </row>
    <row r="1461" spans="1:9" ht="15" customHeight="1" x14ac:dyDescent="0.25">
      <c r="A1461" s="411"/>
      <c r="B1461" s="411"/>
      <c r="C1461" s="411"/>
      <c r="D1461" s="411"/>
      <c r="E1461" s="411"/>
      <c r="F1461" s="411"/>
      <c r="G1461" s="194"/>
      <c r="H1461" s="411"/>
      <c r="I1461" s="411"/>
    </row>
    <row r="1462" spans="1:9" ht="15" customHeight="1" x14ac:dyDescent="0.25">
      <c r="A1462" s="411"/>
      <c r="B1462" s="411"/>
      <c r="C1462" s="411"/>
      <c r="D1462" s="411"/>
      <c r="E1462" s="411"/>
      <c r="F1462" s="412"/>
      <c r="G1462" s="194"/>
      <c r="H1462" s="411"/>
      <c r="I1462" s="411"/>
    </row>
    <row r="1463" spans="1:9" ht="15" customHeight="1" x14ac:dyDescent="0.25">
      <c r="A1463" s="411"/>
      <c r="B1463" s="411"/>
      <c r="C1463" s="411"/>
      <c r="D1463" s="411"/>
      <c r="E1463" s="411"/>
      <c r="F1463" s="412"/>
      <c r="G1463" s="194"/>
      <c r="H1463" s="411"/>
      <c r="I1463" s="411"/>
    </row>
    <row r="1464" spans="1:9" ht="15" customHeight="1" x14ac:dyDescent="0.25">
      <c r="A1464" s="411"/>
      <c r="B1464" s="411"/>
      <c r="C1464" s="411"/>
      <c r="D1464" s="411"/>
      <c r="E1464" s="411"/>
      <c r="F1464" s="412"/>
      <c r="G1464" s="194"/>
      <c r="H1464" s="411"/>
      <c r="I1464" s="411"/>
    </row>
    <row r="1465" spans="1:9" ht="15" customHeight="1" x14ac:dyDescent="0.25">
      <c r="A1465" s="411"/>
      <c r="B1465" s="411"/>
      <c r="C1465" s="411"/>
      <c r="D1465" s="411"/>
      <c r="E1465" s="411"/>
      <c r="F1465" s="411"/>
      <c r="G1465" s="194"/>
      <c r="H1465" s="411"/>
      <c r="I1465" s="411"/>
    </row>
    <row r="1466" spans="1:9" ht="15" customHeight="1" x14ac:dyDescent="0.25">
      <c r="A1466" s="411"/>
      <c r="B1466" s="411"/>
      <c r="C1466" s="411"/>
      <c r="D1466" s="411"/>
      <c r="E1466" s="411"/>
      <c r="F1466" s="411"/>
      <c r="G1466" s="194"/>
      <c r="H1466" s="411"/>
      <c r="I1466" s="411"/>
    </row>
    <row r="1467" spans="1:9" ht="15" customHeight="1" x14ac:dyDescent="0.25">
      <c r="A1467" s="411"/>
      <c r="B1467" s="411"/>
      <c r="C1467" s="411"/>
      <c r="D1467" s="411"/>
      <c r="E1467" s="411"/>
      <c r="F1467" s="411"/>
      <c r="G1467" s="194"/>
      <c r="H1467" s="411"/>
      <c r="I1467" s="411"/>
    </row>
    <row r="1468" spans="1:9" ht="15" customHeight="1" x14ac:dyDescent="0.25">
      <c r="A1468" s="411"/>
      <c r="B1468" s="411"/>
      <c r="C1468" s="411"/>
      <c r="D1468" s="411"/>
      <c r="E1468" s="411"/>
      <c r="F1468" s="411"/>
      <c r="G1468" s="194"/>
      <c r="H1468" s="411"/>
      <c r="I1468" s="411"/>
    </row>
    <row r="1469" spans="1:9" ht="15" customHeight="1" x14ac:dyDescent="0.25">
      <c r="A1469" s="411"/>
      <c r="B1469" s="411"/>
      <c r="C1469" s="411"/>
      <c r="D1469" s="411"/>
      <c r="E1469" s="411"/>
      <c r="F1469" s="412"/>
      <c r="G1469" s="194"/>
      <c r="H1469" s="411"/>
      <c r="I1469" s="411"/>
    </row>
    <row r="1470" spans="1:9" ht="15" customHeight="1" x14ac:dyDescent="0.25">
      <c r="A1470" s="411"/>
      <c r="B1470" s="411"/>
      <c r="C1470" s="411"/>
      <c r="D1470" s="411"/>
      <c r="E1470" s="411"/>
      <c r="F1470" s="412"/>
      <c r="G1470" s="194"/>
      <c r="H1470" s="411"/>
      <c r="I1470" s="411"/>
    </row>
    <row r="1471" spans="1:9" ht="15" customHeight="1" x14ac:dyDescent="0.25">
      <c r="A1471" s="411"/>
      <c r="B1471" s="411"/>
      <c r="C1471" s="411"/>
      <c r="D1471" s="411"/>
      <c r="E1471" s="411"/>
      <c r="F1471" s="412"/>
      <c r="G1471" s="194"/>
      <c r="H1471" s="411"/>
      <c r="I1471" s="411"/>
    </row>
    <row r="1472" spans="1:9" ht="15" customHeight="1" x14ac:dyDescent="0.25">
      <c r="A1472" s="411"/>
      <c r="B1472" s="411"/>
      <c r="C1472" s="411"/>
      <c r="D1472" s="411"/>
      <c r="E1472" s="411"/>
      <c r="F1472" s="411"/>
      <c r="G1472" s="194"/>
      <c r="H1472" s="411"/>
      <c r="I1472" s="411"/>
    </row>
    <row r="1473" spans="1:9" ht="15" customHeight="1" x14ac:dyDescent="0.25">
      <c r="A1473" s="411"/>
      <c r="B1473" s="411"/>
      <c r="C1473" s="411"/>
      <c r="D1473" s="411"/>
      <c r="E1473" s="411"/>
      <c r="F1473" s="411"/>
      <c r="G1473" s="194"/>
      <c r="H1473" s="411"/>
      <c r="I1473" s="411"/>
    </row>
    <row r="1474" spans="1:9" ht="15" customHeight="1" x14ac:dyDescent="0.25">
      <c r="A1474" s="411"/>
      <c r="B1474" s="411"/>
      <c r="C1474" s="411"/>
      <c r="D1474" s="411"/>
      <c r="E1474" s="411"/>
      <c r="F1474" s="411"/>
      <c r="G1474" s="194"/>
      <c r="H1474" s="411"/>
      <c r="I1474" s="411"/>
    </row>
    <row r="1475" spans="1:9" ht="15" customHeight="1" x14ac:dyDescent="0.25">
      <c r="A1475" s="411"/>
      <c r="B1475" s="411"/>
      <c r="C1475" s="411"/>
      <c r="D1475" s="411"/>
      <c r="E1475" s="411"/>
      <c r="F1475" s="411"/>
      <c r="G1475" s="194"/>
      <c r="H1475" s="411"/>
      <c r="I1475" s="411"/>
    </row>
    <row r="1476" spans="1:9" ht="15" customHeight="1" x14ac:dyDescent="0.25">
      <c r="A1476" s="411"/>
      <c r="B1476" s="411"/>
      <c r="C1476" s="411"/>
      <c r="D1476" s="411"/>
      <c r="E1476" s="411"/>
      <c r="F1476" s="411"/>
      <c r="G1476" s="194"/>
      <c r="H1476" s="411"/>
      <c r="I1476" s="411"/>
    </row>
    <row r="1477" spans="1:9" ht="15" customHeight="1" x14ac:dyDescent="0.25">
      <c r="A1477" s="411"/>
      <c r="B1477" s="411"/>
      <c r="C1477" s="411"/>
      <c r="D1477" s="411"/>
      <c r="E1477" s="411"/>
      <c r="F1477" s="411"/>
      <c r="G1477" s="194"/>
      <c r="H1477" s="411"/>
      <c r="I1477" s="411"/>
    </row>
    <row r="1478" spans="1:9" ht="15" customHeight="1" x14ac:dyDescent="0.25">
      <c r="A1478" s="411"/>
      <c r="B1478" s="411"/>
      <c r="C1478" s="411"/>
      <c r="D1478" s="411"/>
      <c r="E1478" s="411"/>
      <c r="F1478" s="411"/>
      <c r="G1478" s="194"/>
      <c r="H1478" s="411"/>
      <c r="I1478" s="411"/>
    </row>
    <row r="1479" spans="1:9" ht="15" customHeight="1" x14ac:dyDescent="0.25">
      <c r="A1479" s="411"/>
      <c r="B1479" s="411"/>
      <c r="C1479" s="411"/>
      <c r="D1479" s="411"/>
      <c r="E1479" s="411"/>
      <c r="F1479" s="411"/>
      <c r="G1479" s="194"/>
      <c r="H1479" s="411"/>
      <c r="I1479" s="411"/>
    </row>
    <row r="1480" spans="1:9" ht="15" customHeight="1" x14ac:dyDescent="0.25">
      <c r="A1480" s="411"/>
      <c r="B1480" s="411"/>
      <c r="C1480" s="411"/>
      <c r="D1480" s="411"/>
      <c r="E1480" s="411"/>
      <c r="F1480" s="411"/>
      <c r="G1480" s="194"/>
      <c r="H1480" s="411"/>
      <c r="I1480" s="411"/>
    </row>
    <row r="1481" spans="1:9" ht="15" customHeight="1" x14ac:dyDescent="0.25">
      <c r="A1481" s="411"/>
      <c r="B1481" s="411"/>
      <c r="C1481" s="411"/>
      <c r="D1481" s="411"/>
      <c r="E1481" s="411"/>
      <c r="F1481" s="412"/>
      <c r="G1481" s="194"/>
      <c r="H1481" s="411"/>
      <c r="I1481" s="411"/>
    </row>
    <row r="1482" spans="1:9" ht="15" customHeight="1" x14ac:dyDescent="0.25">
      <c r="A1482" s="411"/>
      <c r="B1482" s="411"/>
      <c r="C1482" s="411"/>
      <c r="D1482" s="411"/>
      <c r="E1482" s="411"/>
      <c r="F1482" s="412"/>
      <c r="G1482" s="194"/>
      <c r="H1482" s="411"/>
      <c r="I1482" s="411"/>
    </row>
    <row r="1483" spans="1:9" ht="15" customHeight="1" x14ac:dyDescent="0.25">
      <c r="A1483" s="411"/>
      <c r="B1483" s="411"/>
      <c r="C1483" s="411"/>
      <c r="D1483" s="411"/>
      <c r="E1483" s="411"/>
      <c r="F1483" s="411"/>
      <c r="G1483" s="194"/>
      <c r="H1483" s="411"/>
      <c r="I1483" s="411"/>
    </row>
    <row r="1484" spans="1:9" ht="15" customHeight="1" x14ac:dyDescent="0.25">
      <c r="A1484" s="411"/>
      <c r="B1484" s="411"/>
      <c r="C1484" s="411"/>
      <c r="D1484" s="411"/>
      <c r="E1484" s="411"/>
      <c r="F1484" s="411"/>
      <c r="G1484" s="194"/>
      <c r="H1484" s="411"/>
      <c r="I1484" s="411"/>
    </row>
    <row r="1485" spans="1:9" ht="15" customHeight="1" x14ac:dyDescent="0.25">
      <c r="A1485" s="411"/>
      <c r="B1485" s="411"/>
      <c r="C1485" s="411"/>
      <c r="D1485" s="411"/>
      <c r="E1485" s="411"/>
      <c r="F1485" s="411"/>
      <c r="G1485" s="194"/>
      <c r="H1485" s="411"/>
      <c r="I1485" s="411"/>
    </row>
    <row r="1486" spans="1:9" ht="15" customHeight="1" x14ac:dyDescent="0.25">
      <c r="A1486" s="411"/>
      <c r="B1486" s="411"/>
      <c r="C1486" s="411"/>
      <c r="D1486" s="411"/>
      <c r="E1486" s="411"/>
      <c r="F1486" s="412"/>
      <c r="G1486" s="194"/>
      <c r="H1486" s="411"/>
      <c r="I1486" s="411"/>
    </row>
    <row r="1487" spans="1:9" ht="15" customHeight="1" x14ac:dyDescent="0.25">
      <c r="A1487" s="411"/>
      <c r="B1487" s="411"/>
      <c r="C1487" s="411"/>
      <c r="D1487" s="411"/>
      <c r="E1487" s="411"/>
      <c r="F1487" s="412"/>
      <c r="G1487" s="194"/>
      <c r="H1487" s="411"/>
      <c r="I1487" s="411"/>
    </row>
    <row r="1488" spans="1:9" ht="15" customHeight="1" x14ac:dyDescent="0.25">
      <c r="A1488" s="411"/>
      <c r="B1488" s="411"/>
      <c r="C1488" s="411"/>
      <c r="D1488" s="411"/>
      <c r="E1488" s="411"/>
      <c r="F1488" s="411"/>
      <c r="G1488" s="194"/>
      <c r="H1488" s="411"/>
      <c r="I1488" s="411"/>
    </row>
    <row r="1489" spans="1:9" ht="15" customHeight="1" x14ac:dyDescent="0.25">
      <c r="A1489" s="411"/>
      <c r="B1489" s="411"/>
      <c r="C1489" s="411"/>
      <c r="D1489" s="411"/>
      <c r="E1489" s="411"/>
      <c r="F1489" s="411"/>
      <c r="G1489" s="194"/>
      <c r="H1489" s="411"/>
      <c r="I1489" s="411"/>
    </row>
    <row r="1490" spans="1:9" ht="15" customHeight="1" x14ac:dyDescent="0.25">
      <c r="A1490" s="411"/>
      <c r="B1490" s="411"/>
      <c r="C1490" s="411"/>
      <c r="D1490" s="411"/>
      <c r="E1490" s="411"/>
      <c r="F1490" s="411"/>
      <c r="G1490" s="194"/>
      <c r="H1490" s="411"/>
      <c r="I1490" s="411"/>
    </row>
    <row r="1491" spans="1:9" ht="15" customHeight="1" x14ac:dyDescent="0.25">
      <c r="A1491" s="411"/>
      <c r="B1491" s="411"/>
      <c r="C1491" s="411"/>
      <c r="D1491" s="411"/>
      <c r="E1491" s="411"/>
      <c r="F1491" s="411"/>
      <c r="G1491" s="194"/>
      <c r="H1491" s="411"/>
      <c r="I1491" s="411"/>
    </row>
    <row r="1492" spans="1:9" ht="15" customHeight="1" x14ac:dyDescent="0.25">
      <c r="A1492" s="411"/>
      <c r="B1492" s="411"/>
      <c r="C1492" s="411"/>
      <c r="D1492" s="411"/>
      <c r="E1492" s="411"/>
      <c r="F1492" s="411"/>
      <c r="G1492" s="194"/>
      <c r="H1492" s="411"/>
      <c r="I1492" s="411"/>
    </row>
    <row r="1493" spans="1:9" ht="15" customHeight="1" x14ac:dyDescent="0.25">
      <c r="A1493" s="411"/>
      <c r="B1493" s="411"/>
      <c r="C1493" s="411"/>
      <c r="D1493" s="411"/>
      <c r="E1493" s="411"/>
      <c r="F1493" s="411"/>
      <c r="G1493" s="194"/>
      <c r="H1493" s="411"/>
      <c r="I1493" s="411"/>
    </row>
    <row r="1494" spans="1:9" ht="15" customHeight="1" x14ac:dyDescent="0.25">
      <c r="A1494" s="411"/>
      <c r="B1494" s="411"/>
      <c r="C1494" s="411"/>
      <c r="D1494" s="411"/>
      <c r="E1494" s="411"/>
      <c r="F1494" s="411"/>
      <c r="G1494" s="194"/>
      <c r="H1494" s="411"/>
      <c r="I1494" s="411"/>
    </row>
    <row r="1495" spans="1:9" ht="15" customHeight="1" x14ac:dyDescent="0.25">
      <c r="A1495" s="411"/>
      <c r="B1495" s="411"/>
      <c r="C1495" s="411"/>
      <c r="D1495" s="411"/>
      <c r="E1495" s="411"/>
      <c r="F1495" s="412"/>
      <c r="G1495" s="194"/>
      <c r="H1495" s="411"/>
      <c r="I1495" s="411"/>
    </row>
    <row r="1496" spans="1:9" ht="15" customHeight="1" x14ac:dyDescent="0.25">
      <c r="A1496" s="411"/>
      <c r="B1496" s="411"/>
      <c r="C1496" s="411"/>
      <c r="D1496" s="411"/>
      <c r="E1496" s="411"/>
      <c r="F1496" s="412"/>
      <c r="G1496" s="194"/>
      <c r="H1496" s="411"/>
      <c r="I1496" s="411"/>
    </row>
    <row r="1497" spans="1:9" ht="15" customHeight="1" x14ac:dyDescent="0.25">
      <c r="A1497" s="411"/>
      <c r="B1497" s="411"/>
      <c r="C1497" s="411"/>
      <c r="D1497" s="411"/>
      <c r="E1497" s="411"/>
      <c r="F1497" s="412"/>
      <c r="G1497" s="194"/>
      <c r="H1497" s="411"/>
      <c r="I1497" s="411"/>
    </row>
    <row r="1498" spans="1:9" ht="15" customHeight="1" x14ac:dyDescent="0.25">
      <c r="A1498" s="411"/>
      <c r="B1498" s="411"/>
      <c r="C1498" s="411"/>
      <c r="D1498" s="411"/>
      <c r="E1498" s="411"/>
      <c r="F1498" s="412"/>
      <c r="G1498" s="194"/>
      <c r="H1498" s="411"/>
      <c r="I1498" s="411"/>
    </row>
    <row r="1499" spans="1:9" ht="15" customHeight="1" x14ac:dyDescent="0.25">
      <c r="A1499" s="411"/>
      <c r="B1499" s="411"/>
      <c r="C1499" s="411"/>
      <c r="D1499" s="411"/>
      <c r="E1499" s="411"/>
      <c r="F1499" s="411"/>
      <c r="G1499" s="194"/>
      <c r="H1499" s="411"/>
      <c r="I1499" s="411"/>
    </row>
    <row r="1500" spans="1:9" ht="15" customHeight="1" x14ac:dyDescent="0.25">
      <c r="A1500" s="411"/>
      <c r="B1500" s="411"/>
      <c r="C1500" s="411"/>
      <c r="D1500" s="411"/>
      <c r="E1500" s="411"/>
      <c r="F1500" s="411"/>
      <c r="G1500" s="194"/>
      <c r="H1500" s="411"/>
      <c r="I1500" s="411"/>
    </row>
    <row r="1501" spans="1:9" ht="15" customHeight="1" x14ac:dyDescent="0.25">
      <c r="A1501" s="411"/>
      <c r="B1501" s="411"/>
      <c r="C1501" s="411"/>
      <c r="D1501" s="411"/>
      <c r="E1501" s="411"/>
      <c r="F1501" s="411"/>
      <c r="G1501" s="194"/>
      <c r="H1501" s="411"/>
      <c r="I1501" s="411"/>
    </row>
    <row r="1502" spans="1:9" ht="15" customHeight="1" x14ac:dyDescent="0.25">
      <c r="A1502" s="411"/>
      <c r="B1502" s="411"/>
      <c r="C1502" s="411"/>
      <c r="D1502" s="411"/>
      <c r="E1502" s="411"/>
      <c r="F1502" s="412"/>
      <c r="G1502" s="194"/>
      <c r="H1502" s="411"/>
      <c r="I1502" s="411"/>
    </row>
    <row r="1503" spans="1:9" ht="15" customHeight="1" x14ac:dyDescent="0.25">
      <c r="A1503" s="411"/>
      <c r="B1503" s="411"/>
      <c r="C1503" s="411"/>
      <c r="D1503" s="411"/>
      <c r="E1503" s="411"/>
      <c r="F1503" s="412"/>
      <c r="G1503" s="194"/>
      <c r="H1503" s="411"/>
      <c r="I1503" s="411"/>
    </row>
    <row r="1504" spans="1:9" ht="15" customHeight="1" x14ac:dyDescent="0.25">
      <c r="A1504" s="411"/>
      <c r="B1504" s="411"/>
      <c r="C1504" s="411"/>
      <c r="D1504" s="411"/>
      <c r="E1504" s="411"/>
      <c r="F1504" s="411"/>
      <c r="G1504" s="194"/>
      <c r="H1504" s="411"/>
      <c r="I1504" s="411"/>
    </row>
    <row r="1505" spans="1:9" ht="15" customHeight="1" x14ac:dyDescent="0.25">
      <c r="A1505" s="411"/>
      <c r="B1505" s="411"/>
      <c r="C1505" s="411"/>
      <c r="D1505" s="411"/>
      <c r="E1505" s="411"/>
      <c r="F1505" s="411"/>
      <c r="G1505" s="194"/>
      <c r="H1505" s="411"/>
      <c r="I1505" s="411"/>
    </row>
    <row r="1506" spans="1:9" ht="15" customHeight="1" x14ac:dyDescent="0.25">
      <c r="A1506" s="411"/>
      <c r="B1506" s="411"/>
      <c r="C1506" s="411"/>
      <c r="D1506" s="411"/>
      <c r="E1506" s="411"/>
      <c r="F1506" s="411"/>
      <c r="G1506" s="194"/>
      <c r="H1506" s="411"/>
      <c r="I1506" s="411"/>
    </row>
    <row r="1507" spans="1:9" ht="15" customHeight="1" x14ac:dyDescent="0.25">
      <c r="A1507" s="411"/>
      <c r="B1507" s="411"/>
      <c r="C1507" s="411"/>
      <c r="D1507" s="411"/>
      <c r="E1507" s="411"/>
      <c r="F1507" s="411"/>
      <c r="G1507" s="194"/>
      <c r="H1507" s="411"/>
      <c r="I1507" s="411"/>
    </row>
    <row r="1508" spans="1:9" ht="15" customHeight="1" x14ac:dyDescent="0.25">
      <c r="A1508" s="411"/>
      <c r="B1508" s="411"/>
      <c r="C1508" s="411"/>
      <c r="D1508" s="411"/>
      <c r="E1508" s="411"/>
      <c r="F1508" s="411"/>
      <c r="G1508" s="194"/>
      <c r="H1508" s="411"/>
      <c r="I1508" s="411"/>
    </row>
    <row r="1509" spans="1:9" ht="15" customHeight="1" x14ac:dyDescent="0.25">
      <c r="A1509" s="411"/>
      <c r="B1509" s="411"/>
      <c r="C1509" s="411"/>
      <c r="D1509" s="411"/>
      <c r="E1509" s="411"/>
      <c r="F1509" s="411"/>
      <c r="G1509" s="194"/>
      <c r="H1509" s="411"/>
      <c r="I1509" s="411"/>
    </row>
    <row r="1510" spans="1:9" ht="15" customHeight="1" x14ac:dyDescent="0.25">
      <c r="A1510" s="411"/>
      <c r="B1510" s="411"/>
      <c r="C1510" s="411"/>
      <c r="D1510" s="411"/>
      <c r="E1510" s="411"/>
      <c r="F1510" s="411"/>
      <c r="G1510" s="194"/>
      <c r="H1510" s="411"/>
      <c r="I1510" s="411"/>
    </row>
    <row r="1511" spans="1:9" ht="15" customHeight="1" x14ac:dyDescent="0.25">
      <c r="A1511" s="411"/>
      <c r="B1511" s="411"/>
      <c r="C1511" s="411"/>
      <c r="D1511" s="411"/>
      <c r="E1511" s="411"/>
      <c r="F1511" s="411"/>
      <c r="G1511" s="194"/>
      <c r="H1511" s="411"/>
      <c r="I1511" s="411"/>
    </row>
    <row r="1512" spans="1:9" ht="15" customHeight="1" x14ac:dyDescent="0.25">
      <c r="A1512" s="411"/>
      <c r="B1512" s="411"/>
      <c r="C1512" s="411"/>
      <c r="D1512" s="411"/>
      <c r="E1512" s="411"/>
      <c r="F1512" s="411"/>
      <c r="G1512" s="194"/>
      <c r="H1512" s="411"/>
      <c r="I1512" s="411"/>
    </row>
    <row r="1513" spans="1:9" ht="15" customHeight="1" x14ac:dyDescent="0.25">
      <c r="A1513" s="411"/>
      <c r="B1513" s="411"/>
      <c r="C1513" s="411"/>
      <c r="D1513" s="411"/>
      <c r="E1513" s="411"/>
      <c r="F1513" s="412"/>
      <c r="G1513" s="194"/>
      <c r="H1513" s="411"/>
      <c r="I1513" s="411"/>
    </row>
    <row r="1514" spans="1:9" ht="15" customHeight="1" x14ac:dyDescent="0.25">
      <c r="A1514" s="411"/>
      <c r="B1514" s="411"/>
      <c r="C1514" s="411"/>
      <c r="D1514" s="411"/>
      <c r="E1514" s="411"/>
      <c r="F1514" s="412"/>
      <c r="G1514" s="194"/>
      <c r="H1514" s="411"/>
      <c r="I1514" s="411"/>
    </row>
    <row r="1515" spans="1:9" ht="15" customHeight="1" x14ac:dyDescent="0.25">
      <c r="A1515" s="411"/>
      <c r="B1515" s="411"/>
      <c r="C1515" s="411"/>
      <c r="D1515" s="411"/>
      <c r="E1515" s="411"/>
      <c r="F1515" s="412"/>
      <c r="G1515" s="194"/>
      <c r="H1515" s="411"/>
      <c r="I1515" s="411"/>
    </row>
    <row r="1516" spans="1:9" ht="15" customHeight="1" x14ac:dyDescent="0.25">
      <c r="A1516" s="411"/>
      <c r="B1516" s="411"/>
      <c r="C1516" s="411"/>
      <c r="D1516" s="411"/>
      <c r="E1516" s="411"/>
      <c r="F1516" s="412"/>
      <c r="G1516" s="194"/>
      <c r="H1516" s="411"/>
      <c r="I1516" s="411"/>
    </row>
    <row r="1517" spans="1:9" ht="15" customHeight="1" x14ac:dyDescent="0.25">
      <c r="A1517" s="411"/>
      <c r="B1517" s="411"/>
      <c r="C1517" s="411"/>
      <c r="D1517" s="411"/>
      <c r="E1517" s="411"/>
      <c r="F1517" s="412"/>
      <c r="G1517" s="194"/>
      <c r="H1517" s="411"/>
      <c r="I1517" s="411"/>
    </row>
    <row r="1518" spans="1:9" ht="15" customHeight="1" x14ac:dyDescent="0.25">
      <c r="A1518" s="411"/>
      <c r="B1518" s="411"/>
      <c r="C1518" s="411"/>
      <c r="D1518" s="411"/>
      <c r="E1518" s="411"/>
      <c r="F1518" s="411"/>
      <c r="G1518" s="194"/>
      <c r="H1518" s="411"/>
      <c r="I1518" s="411"/>
    </row>
    <row r="1519" spans="1:9" ht="15" customHeight="1" x14ac:dyDescent="0.25">
      <c r="A1519" s="411"/>
      <c r="B1519" s="411"/>
      <c r="C1519" s="411"/>
      <c r="D1519" s="411"/>
      <c r="E1519" s="411"/>
      <c r="F1519" s="411"/>
      <c r="G1519" s="194"/>
      <c r="H1519" s="411"/>
      <c r="I1519" s="411"/>
    </row>
    <row r="1520" spans="1:9" ht="15" customHeight="1" x14ac:dyDescent="0.25">
      <c r="A1520" s="411"/>
      <c r="B1520" s="411"/>
      <c r="C1520" s="411"/>
      <c r="D1520" s="411"/>
      <c r="E1520" s="411"/>
      <c r="F1520" s="411"/>
      <c r="G1520" s="194"/>
      <c r="H1520" s="411"/>
      <c r="I1520" s="411"/>
    </row>
    <row r="1521" spans="1:9" ht="15" customHeight="1" x14ac:dyDescent="0.25">
      <c r="A1521" s="411"/>
      <c r="B1521" s="411"/>
      <c r="C1521" s="411"/>
      <c r="D1521" s="411"/>
      <c r="E1521" s="411"/>
      <c r="F1521" s="412"/>
      <c r="G1521" s="194"/>
      <c r="H1521" s="411"/>
      <c r="I1521" s="411"/>
    </row>
    <row r="1522" spans="1:9" ht="15" customHeight="1" x14ac:dyDescent="0.25">
      <c r="A1522" s="411"/>
      <c r="B1522" s="411"/>
      <c r="C1522" s="411"/>
      <c r="D1522" s="411"/>
      <c r="E1522" s="411"/>
      <c r="F1522" s="412"/>
      <c r="G1522" s="194"/>
      <c r="H1522" s="411"/>
      <c r="I1522" s="411"/>
    </row>
    <row r="1523" spans="1:9" ht="15" customHeight="1" x14ac:dyDescent="0.25">
      <c r="A1523" s="411"/>
      <c r="B1523" s="411"/>
      <c r="C1523" s="411"/>
      <c r="D1523" s="411"/>
      <c r="E1523" s="411"/>
      <c r="F1523" s="412"/>
      <c r="G1523" s="194"/>
      <c r="H1523" s="411"/>
      <c r="I1523" s="411"/>
    </row>
    <row r="1524" spans="1:9" ht="15" customHeight="1" x14ac:dyDescent="0.25">
      <c r="A1524" s="411"/>
      <c r="B1524" s="411"/>
      <c r="C1524" s="411"/>
      <c r="D1524" s="411"/>
      <c r="E1524" s="411"/>
      <c r="F1524" s="411"/>
      <c r="G1524" s="194"/>
      <c r="H1524" s="411"/>
      <c r="I1524" s="411"/>
    </row>
    <row r="1525" spans="1:9" ht="15" customHeight="1" x14ac:dyDescent="0.25">
      <c r="A1525" s="411"/>
      <c r="B1525" s="411"/>
      <c r="C1525" s="411"/>
      <c r="D1525" s="411"/>
      <c r="E1525" s="411"/>
      <c r="F1525" s="411"/>
      <c r="G1525" s="194"/>
      <c r="H1525" s="411"/>
      <c r="I1525" s="411"/>
    </row>
    <row r="1526" spans="1:9" ht="15" customHeight="1" x14ac:dyDescent="0.25">
      <c r="A1526" s="411"/>
      <c r="B1526" s="411"/>
      <c r="C1526" s="411"/>
      <c r="D1526" s="411"/>
      <c r="E1526" s="411"/>
      <c r="F1526" s="411"/>
      <c r="G1526" s="194"/>
      <c r="H1526" s="411"/>
      <c r="I1526" s="411"/>
    </row>
    <row r="1527" spans="1:9" ht="15" customHeight="1" x14ac:dyDescent="0.25">
      <c r="A1527" s="411"/>
      <c r="B1527" s="411"/>
      <c r="C1527" s="411"/>
      <c r="D1527" s="411"/>
      <c r="E1527" s="411"/>
      <c r="F1527" s="411"/>
      <c r="G1527" s="194"/>
      <c r="H1527" s="411"/>
      <c r="I1527" s="411"/>
    </row>
    <row r="1528" spans="1:9" ht="15" customHeight="1" x14ac:dyDescent="0.25">
      <c r="A1528" s="411"/>
      <c r="B1528" s="411"/>
      <c r="C1528" s="411"/>
      <c r="D1528" s="411"/>
      <c r="E1528" s="411"/>
      <c r="F1528" s="411"/>
      <c r="G1528" s="194"/>
      <c r="H1528" s="411"/>
      <c r="I1528" s="411"/>
    </row>
    <row r="1529" spans="1:9" ht="15" customHeight="1" x14ac:dyDescent="0.25">
      <c r="A1529" s="411"/>
      <c r="B1529" s="411"/>
      <c r="C1529" s="411"/>
      <c r="D1529" s="411"/>
      <c r="E1529" s="411"/>
      <c r="F1529" s="411"/>
      <c r="G1529" s="194"/>
      <c r="H1529" s="411"/>
      <c r="I1529" s="411"/>
    </row>
    <row r="1530" spans="1:9" ht="15" customHeight="1" x14ac:dyDescent="0.25">
      <c r="A1530" s="411"/>
      <c r="B1530" s="411"/>
      <c r="C1530" s="411"/>
      <c r="D1530" s="411"/>
      <c r="E1530" s="411"/>
      <c r="F1530" s="411"/>
      <c r="G1530" s="194"/>
      <c r="H1530" s="411"/>
      <c r="I1530" s="411"/>
    </row>
    <row r="1531" spans="1:9" ht="15" customHeight="1" x14ac:dyDescent="0.25">
      <c r="A1531" s="411"/>
      <c r="B1531" s="411"/>
      <c r="C1531" s="411"/>
      <c r="D1531" s="411"/>
      <c r="E1531" s="411"/>
      <c r="F1531" s="411"/>
      <c r="G1531" s="194"/>
      <c r="H1531" s="411"/>
      <c r="I1531" s="411"/>
    </row>
    <row r="1532" spans="1:9" ht="15" customHeight="1" x14ac:dyDescent="0.25">
      <c r="A1532" s="411"/>
      <c r="B1532" s="411"/>
      <c r="C1532" s="411"/>
      <c r="D1532" s="411"/>
      <c r="E1532" s="411"/>
      <c r="F1532" s="411"/>
      <c r="G1532" s="194"/>
      <c r="H1532" s="411"/>
      <c r="I1532" s="411"/>
    </row>
    <row r="1533" spans="1:9" ht="15" customHeight="1" x14ac:dyDescent="0.25">
      <c r="A1533" s="411"/>
      <c r="B1533" s="411"/>
      <c r="C1533" s="411"/>
      <c r="D1533" s="411"/>
      <c r="E1533" s="411"/>
      <c r="F1533" s="412"/>
      <c r="G1533" s="194"/>
      <c r="H1533" s="411"/>
      <c r="I1533" s="411"/>
    </row>
    <row r="1534" spans="1:9" ht="15" customHeight="1" x14ac:dyDescent="0.25">
      <c r="A1534" s="411"/>
      <c r="B1534" s="411"/>
      <c r="C1534" s="411"/>
      <c r="D1534" s="411"/>
      <c r="E1534" s="411"/>
      <c r="F1534" s="412"/>
      <c r="G1534" s="194"/>
      <c r="H1534" s="411"/>
      <c r="I1534" s="411"/>
    </row>
    <row r="1535" spans="1:9" ht="15" customHeight="1" x14ac:dyDescent="0.25">
      <c r="A1535" s="411"/>
      <c r="B1535" s="411"/>
      <c r="C1535" s="411"/>
      <c r="D1535" s="411"/>
      <c r="E1535" s="411"/>
      <c r="F1535" s="412"/>
      <c r="G1535" s="194"/>
      <c r="H1535" s="411"/>
      <c r="I1535" s="411"/>
    </row>
    <row r="1536" spans="1:9" ht="15" customHeight="1" x14ac:dyDescent="0.25">
      <c r="A1536" s="411"/>
      <c r="B1536" s="411"/>
      <c r="C1536" s="411"/>
      <c r="D1536" s="411"/>
      <c r="E1536" s="411"/>
      <c r="F1536" s="412"/>
      <c r="G1536" s="194"/>
      <c r="H1536" s="411"/>
      <c r="I1536" s="411"/>
    </row>
    <row r="1537" spans="1:9" ht="15" customHeight="1" x14ac:dyDescent="0.25">
      <c r="A1537" s="411"/>
      <c r="B1537" s="411"/>
      <c r="C1537" s="411"/>
      <c r="D1537" s="411"/>
      <c r="E1537" s="411"/>
      <c r="F1537" s="412"/>
      <c r="G1537" s="194"/>
      <c r="H1537" s="411"/>
      <c r="I1537" s="411"/>
    </row>
    <row r="1538" spans="1:9" ht="15" customHeight="1" x14ac:dyDescent="0.25">
      <c r="A1538" s="411"/>
      <c r="B1538" s="411"/>
      <c r="C1538" s="411"/>
      <c r="D1538" s="411"/>
      <c r="E1538" s="411"/>
      <c r="F1538" s="411"/>
      <c r="G1538" s="194"/>
      <c r="H1538" s="411"/>
      <c r="I1538" s="411"/>
    </row>
    <row r="1539" spans="1:9" ht="15" customHeight="1" x14ac:dyDescent="0.25">
      <c r="A1539" s="411"/>
      <c r="B1539" s="411"/>
      <c r="C1539" s="411"/>
      <c r="D1539" s="411"/>
      <c r="E1539" s="411"/>
      <c r="F1539" s="411"/>
      <c r="G1539" s="194"/>
      <c r="H1539" s="411"/>
      <c r="I1539" s="411"/>
    </row>
    <row r="1540" spans="1:9" ht="15" customHeight="1" x14ac:dyDescent="0.25">
      <c r="A1540" s="411"/>
      <c r="B1540" s="411"/>
      <c r="C1540" s="411"/>
      <c r="D1540" s="411"/>
      <c r="E1540" s="411"/>
      <c r="F1540" s="411"/>
      <c r="G1540" s="194"/>
      <c r="H1540" s="411"/>
      <c r="I1540" s="411"/>
    </row>
    <row r="1541" spans="1:9" ht="15" customHeight="1" x14ac:dyDescent="0.25">
      <c r="A1541" s="411"/>
      <c r="B1541" s="411"/>
      <c r="C1541" s="411"/>
      <c r="D1541" s="411"/>
      <c r="E1541" s="411"/>
      <c r="F1541" s="412"/>
      <c r="G1541" s="194"/>
      <c r="H1541" s="411"/>
      <c r="I1541" s="411"/>
    </row>
    <row r="1542" spans="1:9" ht="15" customHeight="1" x14ac:dyDescent="0.25">
      <c r="A1542" s="411"/>
      <c r="B1542" s="411"/>
      <c r="C1542" s="411"/>
      <c r="D1542" s="411"/>
      <c r="E1542" s="411"/>
      <c r="F1542" s="412"/>
      <c r="G1542" s="194"/>
      <c r="H1542" s="411"/>
      <c r="I1542" s="411"/>
    </row>
    <row r="1543" spans="1:9" ht="15" customHeight="1" x14ac:dyDescent="0.25">
      <c r="A1543" s="411"/>
      <c r="B1543" s="411"/>
      <c r="C1543" s="411"/>
      <c r="D1543" s="411"/>
      <c r="E1543" s="411"/>
      <c r="F1543" s="412"/>
      <c r="G1543" s="194"/>
      <c r="H1543" s="411"/>
      <c r="I1543" s="411"/>
    </row>
    <row r="1544" spans="1:9" ht="15" customHeight="1" x14ac:dyDescent="0.25">
      <c r="A1544" s="411"/>
      <c r="B1544" s="411"/>
      <c r="C1544" s="411"/>
      <c r="D1544" s="411"/>
      <c r="E1544" s="411"/>
      <c r="F1544" s="411"/>
      <c r="G1544" s="194"/>
      <c r="H1544" s="411"/>
      <c r="I1544" s="411"/>
    </row>
    <row r="1545" spans="1:9" ht="15" customHeight="1" x14ac:dyDescent="0.25">
      <c r="A1545" s="411"/>
      <c r="B1545" s="411"/>
      <c r="C1545" s="411"/>
      <c r="D1545" s="411"/>
      <c r="E1545" s="411"/>
      <c r="F1545" s="411"/>
      <c r="G1545" s="194"/>
      <c r="H1545" s="411"/>
      <c r="I1545" s="411"/>
    </row>
    <row r="1546" spans="1:9" ht="15" customHeight="1" x14ac:dyDescent="0.25">
      <c r="A1546" s="411"/>
      <c r="B1546" s="411"/>
      <c r="C1546" s="411"/>
      <c r="D1546" s="411"/>
      <c r="E1546" s="411"/>
      <c r="F1546" s="411"/>
      <c r="G1546" s="194"/>
      <c r="H1546" s="411"/>
      <c r="I1546" s="411"/>
    </row>
    <row r="1547" spans="1:9" ht="15" customHeight="1" x14ac:dyDescent="0.25">
      <c r="A1547" s="411"/>
      <c r="B1547" s="411"/>
      <c r="C1547" s="411"/>
      <c r="D1547" s="411"/>
      <c r="E1547" s="411"/>
      <c r="F1547" s="411"/>
      <c r="G1547" s="194"/>
      <c r="H1547" s="411"/>
      <c r="I1547" s="411"/>
    </row>
    <row r="1548" spans="1:9" ht="15" customHeight="1" x14ac:dyDescent="0.25">
      <c r="A1548" s="411"/>
      <c r="B1548" s="411"/>
      <c r="C1548" s="411"/>
      <c r="D1548" s="411"/>
      <c r="E1548" s="411"/>
      <c r="F1548" s="411"/>
      <c r="G1548" s="194"/>
      <c r="H1548" s="411"/>
      <c r="I1548" s="411"/>
    </row>
    <row r="1549" spans="1:9" ht="15" customHeight="1" x14ac:dyDescent="0.25">
      <c r="A1549" s="411"/>
      <c r="B1549" s="411"/>
      <c r="C1549" s="411"/>
      <c r="D1549" s="411"/>
      <c r="E1549" s="411"/>
      <c r="F1549" s="411"/>
      <c r="G1549" s="194"/>
      <c r="H1549" s="411"/>
      <c r="I1549" s="411"/>
    </row>
    <row r="1550" spans="1:9" ht="15" customHeight="1" x14ac:dyDescent="0.25">
      <c r="A1550" s="411"/>
      <c r="B1550" s="411"/>
      <c r="C1550" s="411"/>
      <c r="D1550" s="411"/>
      <c r="E1550" s="411"/>
      <c r="F1550" s="411"/>
      <c r="G1550" s="194"/>
      <c r="H1550" s="411"/>
      <c r="I1550" s="411"/>
    </row>
    <row r="1551" spans="1:9" ht="15" customHeight="1" x14ac:dyDescent="0.25">
      <c r="A1551" s="411"/>
      <c r="B1551" s="411"/>
      <c r="C1551" s="411"/>
      <c r="D1551" s="411"/>
      <c r="E1551" s="411"/>
      <c r="F1551" s="411"/>
      <c r="G1551" s="194"/>
      <c r="H1551" s="411"/>
      <c r="I1551" s="411"/>
    </row>
    <row r="1552" spans="1:9" ht="15" customHeight="1" x14ac:dyDescent="0.25">
      <c r="A1552" s="411"/>
      <c r="B1552" s="411"/>
      <c r="C1552" s="411"/>
      <c r="D1552" s="411"/>
      <c r="E1552" s="411"/>
      <c r="F1552" s="411"/>
      <c r="G1552" s="194"/>
      <c r="H1552" s="411"/>
      <c r="I1552" s="411"/>
    </row>
    <row r="1553" spans="1:9" ht="15" customHeight="1" x14ac:dyDescent="0.25">
      <c r="A1553" s="411"/>
      <c r="B1553" s="411"/>
      <c r="C1553" s="411"/>
      <c r="D1553" s="411"/>
      <c r="E1553" s="411"/>
      <c r="F1553" s="412"/>
      <c r="G1553" s="194"/>
      <c r="H1553" s="411"/>
      <c r="I1553" s="411"/>
    </row>
    <row r="1554" spans="1:9" ht="15" customHeight="1" x14ac:dyDescent="0.25">
      <c r="A1554" s="411"/>
      <c r="B1554" s="411"/>
      <c r="C1554" s="411"/>
      <c r="D1554" s="411"/>
      <c r="E1554" s="411"/>
      <c r="F1554" s="412"/>
      <c r="G1554" s="194"/>
      <c r="H1554" s="411"/>
      <c r="I1554" s="411"/>
    </row>
    <row r="1555" spans="1:9" ht="15" customHeight="1" x14ac:dyDescent="0.25">
      <c r="A1555" s="411"/>
      <c r="B1555" s="411"/>
      <c r="C1555" s="411"/>
      <c r="D1555" s="411"/>
      <c r="E1555" s="411"/>
      <c r="F1555" s="412"/>
      <c r="G1555" s="194"/>
      <c r="H1555" s="411"/>
      <c r="I1555" s="411"/>
    </row>
    <row r="1556" spans="1:9" ht="15" customHeight="1" x14ac:dyDescent="0.25">
      <c r="A1556" s="411"/>
      <c r="B1556" s="411"/>
      <c r="C1556" s="411"/>
      <c r="D1556" s="411"/>
      <c r="E1556" s="411"/>
      <c r="F1556" s="412"/>
      <c r="G1556" s="194"/>
      <c r="H1556" s="411"/>
      <c r="I1556" s="411"/>
    </row>
    <row r="1557" spans="1:9" ht="15" customHeight="1" x14ac:dyDescent="0.25">
      <c r="A1557" s="411"/>
      <c r="B1557" s="411"/>
      <c r="C1557" s="411"/>
      <c r="D1557" s="411"/>
      <c r="E1557" s="411"/>
      <c r="F1557" s="412"/>
      <c r="G1557" s="194"/>
      <c r="H1557" s="411"/>
      <c r="I1557" s="411"/>
    </row>
    <row r="1558" spans="1:9" ht="15" customHeight="1" x14ac:dyDescent="0.25">
      <c r="A1558" s="411"/>
      <c r="B1558" s="411"/>
      <c r="C1558" s="411"/>
      <c r="D1558" s="411"/>
      <c r="E1558" s="411"/>
      <c r="F1558" s="411"/>
      <c r="G1558" s="194"/>
      <c r="H1558" s="411"/>
      <c r="I1558" s="411"/>
    </row>
    <row r="1559" spans="1:9" ht="15" customHeight="1" x14ac:dyDescent="0.25">
      <c r="A1559" s="411"/>
      <c r="B1559" s="411"/>
      <c r="C1559" s="411"/>
      <c r="D1559" s="411"/>
      <c r="E1559" s="411"/>
      <c r="F1559" s="411"/>
      <c r="G1559" s="194"/>
      <c r="H1559" s="411"/>
      <c r="I1559" s="411"/>
    </row>
    <row r="1560" spans="1:9" ht="15" customHeight="1" x14ac:dyDescent="0.25">
      <c r="A1560" s="411"/>
      <c r="B1560" s="411"/>
      <c r="C1560" s="411"/>
      <c r="D1560" s="411"/>
      <c r="E1560" s="411"/>
      <c r="F1560" s="411"/>
      <c r="G1560" s="194"/>
      <c r="H1560" s="411"/>
      <c r="I1560" s="411"/>
    </row>
    <row r="1561" spans="1:9" ht="15" customHeight="1" x14ac:dyDescent="0.25">
      <c r="A1561" s="411"/>
      <c r="B1561" s="411"/>
      <c r="C1561" s="411"/>
      <c r="D1561" s="411"/>
      <c r="E1561" s="411"/>
      <c r="F1561" s="412"/>
      <c r="G1561" s="194"/>
      <c r="H1561" s="411"/>
      <c r="I1561" s="411"/>
    </row>
    <row r="1562" spans="1:9" ht="15" customHeight="1" x14ac:dyDescent="0.25">
      <c r="A1562" s="411"/>
      <c r="B1562" s="411"/>
      <c r="C1562" s="411"/>
      <c r="D1562" s="411"/>
      <c r="E1562" s="411"/>
      <c r="F1562" s="412"/>
      <c r="G1562" s="194"/>
      <c r="H1562" s="411"/>
      <c r="I1562" s="411"/>
    </row>
    <row r="1563" spans="1:9" ht="15" customHeight="1" x14ac:dyDescent="0.25">
      <c r="A1563" s="411"/>
      <c r="B1563" s="411"/>
      <c r="C1563" s="411"/>
      <c r="D1563" s="411"/>
      <c r="E1563" s="411"/>
      <c r="F1563" s="412"/>
      <c r="G1563" s="194"/>
      <c r="H1563" s="411"/>
      <c r="I1563" s="411"/>
    </row>
    <row r="1564" spans="1:9" ht="15" customHeight="1" x14ac:dyDescent="0.25">
      <c r="A1564" s="411"/>
      <c r="B1564" s="411"/>
      <c r="C1564" s="411"/>
      <c r="D1564" s="411"/>
      <c r="E1564" s="411"/>
      <c r="F1564" s="411"/>
      <c r="G1564" s="194"/>
      <c r="H1564" s="411"/>
      <c r="I1564" s="411"/>
    </row>
    <row r="1565" spans="1:9" ht="15" customHeight="1" x14ac:dyDescent="0.25">
      <c r="A1565" s="411"/>
      <c r="B1565" s="411"/>
      <c r="C1565" s="411"/>
      <c r="D1565" s="411"/>
      <c r="E1565" s="411"/>
      <c r="F1565" s="411"/>
      <c r="G1565" s="194"/>
      <c r="H1565" s="411"/>
      <c r="I1565" s="411"/>
    </row>
    <row r="1566" spans="1:9" ht="15" customHeight="1" x14ac:dyDescent="0.25">
      <c r="A1566" s="411"/>
      <c r="B1566" s="411"/>
      <c r="C1566" s="411"/>
      <c r="D1566" s="411"/>
      <c r="E1566" s="411"/>
      <c r="F1566" s="411"/>
      <c r="G1566" s="194"/>
      <c r="H1566" s="411"/>
      <c r="I1566" s="411"/>
    </row>
    <row r="1567" spans="1:9" ht="15" customHeight="1" x14ac:dyDescent="0.25">
      <c r="A1567" s="411"/>
      <c r="B1567" s="411"/>
      <c r="C1567" s="411"/>
      <c r="D1567" s="411"/>
      <c r="E1567" s="411"/>
      <c r="F1567" s="411"/>
      <c r="G1567" s="194"/>
      <c r="H1567" s="411"/>
      <c r="I1567" s="411"/>
    </row>
    <row r="1568" spans="1:9" ht="15" customHeight="1" x14ac:dyDescent="0.25">
      <c r="A1568" s="411"/>
      <c r="B1568" s="411"/>
      <c r="C1568" s="411"/>
      <c r="D1568" s="411"/>
      <c r="E1568" s="411"/>
      <c r="F1568" s="411"/>
      <c r="G1568" s="194"/>
      <c r="H1568" s="411"/>
      <c r="I1568" s="411"/>
    </row>
    <row r="1569" spans="1:9" ht="15" customHeight="1" x14ac:dyDescent="0.25">
      <c r="A1569" s="411"/>
      <c r="B1569" s="411"/>
      <c r="C1569" s="411"/>
      <c r="D1569" s="411"/>
      <c r="E1569" s="411"/>
      <c r="F1569" s="411"/>
      <c r="G1569" s="194"/>
      <c r="H1569" s="411"/>
      <c r="I1569" s="411"/>
    </row>
    <row r="1570" spans="1:9" ht="15" customHeight="1" x14ac:dyDescent="0.25">
      <c r="A1570" s="411"/>
      <c r="B1570" s="411"/>
      <c r="C1570" s="411"/>
      <c r="D1570" s="411"/>
      <c r="E1570" s="411"/>
      <c r="F1570" s="411"/>
      <c r="G1570" s="194"/>
      <c r="H1570" s="411"/>
      <c r="I1570" s="411"/>
    </row>
    <row r="1571" spans="1:9" ht="15" customHeight="1" x14ac:dyDescent="0.25">
      <c r="A1571" s="411"/>
      <c r="B1571" s="411"/>
      <c r="C1571" s="411"/>
      <c r="D1571" s="411"/>
      <c r="E1571" s="411"/>
      <c r="F1571" s="411"/>
      <c r="G1571" s="194"/>
      <c r="H1571" s="411"/>
      <c r="I1571" s="411"/>
    </row>
    <row r="1572" spans="1:9" ht="15" customHeight="1" x14ac:dyDescent="0.25">
      <c r="A1572" s="411"/>
      <c r="B1572" s="411"/>
      <c r="C1572" s="411"/>
      <c r="D1572" s="411"/>
      <c r="E1572" s="411"/>
      <c r="F1572" s="411"/>
      <c r="G1572" s="194"/>
      <c r="H1572" s="411"/>
      <c r="I1572" s="411"/>
    </row>
    <row r="1573" spans="1:9" ht="15" customHeight="1" x14ac:dyDescent="0.25">
      <c r="A1573" s="411"/>
      <c r="B1573" s="411"/>
      <c r="C1573" s="411"/>
      <c r="D1573" s="411"/>
      <c r="E1573" s="411"/>
      <c r="F1573" s="411"/>
      <c r="G1573" s="194"/>
      <c r="H1573" s="411"/>
      <c r="I1573" s="411"/>
    </row>
    <row r="1574" spans="1:9" ht="15" customHeight="1" x14ac:dyDescent="0.25">
      <c r="A1574" s="411"/>
      <c r="B1574" s="411"/>
      <c r="C1574" s="411"/>
      <c r="D1574" s="411"/>
      <c r="E1574" s="411"/>
      <c r="F1574" s="412"/>
      <c r="G1574" s="194"/>
      <c r="H1574" s="411"/>
      <c r="I1574" s="411"/>
    </row>
    <row r="1575" spans="1:9" ht="15" customHeight="1" x14ac:dyDescent="0.25">
      <c r="A1575" s="411"/>
      <c r="B1575" s="411"/>
      <c r="C1575" s="411"/>
      <c r="D1575" s="411"/>
      <c r="E1575" s="411"/>
      <c r="F1575" s="412"/>
      <c r="G1575" s="194"/>
      <c r="H1575" s="411"/>
      <c r="I1575" s="411"/>
    </row>
    <row r="1576" spans="1:9" ht="15" customHeight="1" x14ac:dyDescent="0.25">
      <c r="A1576" s="411"/>
      <c r="B1576" s="411"/>
      <c r="C1576" s="411"/>
      <c r="D1576" s="411"/>
      <c r="E1576" s="411"/>
      <c r="F1576" s="412"/>
      <c r="G1576" s="194"/>
      <c r="H1576" s="411"/>
      <c r="I1576" s="411"/>
    </row>
    <row r="1577" spans="1:9" ht="15" customHeight="1" x14ac:dyDescent="0.25">
      <c r="A1577" s="411"/>
      <c r="B1577" s="411"/>
      <c r="C1577" s="411"/>
      <c r="D1577" s="411"/>
      <c r="E1577" s="411"/>
      <c r="F1577" s="412"/>
      <c r="G1577" s="194"/>
      <c r="H1577" s="411"/>
      <c r="I1577" s="411"/>
    </row>
    <row r="1578" spans="1:9" ht="15" customHeight="1" x14ac:dyDescent="0.25">
      <c r="A1578" s="411"/>
      <c r="B1578" s="411"/>
      <c r="C1578" s="411"/>
      <c r="D1578" s="411"/>
      <c r="E1578" s="411"/>
      <c r="F1578" s="412"/>
      <c r="G1578" s="194"/>
      <c r="H1578" s="411"/>
      <c r="I1578" s="411"/>
    </row>
    <row r="1579" spans="1:9" ht="15" customHeight="1" x14ac:dyDescent="0.25">
      <c r="A1579" s="411"/>
      <c r="B1579" s="411"/>
      <c r="C1579" s="411"/>
      <c r="D1579" s="411"/>
      <c r="E1579" s="411"/>
      <c r="F1579" s="412"/>
      <c r="G1579" s="194"/>
      <c r="H1579" s="411"/>
      <c r="I1579" s="411"/>
    </row>
    <row r="1580" spans="1:9" ht="15" customHeight="1" x14ac:dyDescent="0.25">
      <c r="A1580" s="411"/>
      <c r="B1580" s="411"/>
      <c r="C1580" s="411"/>
      <c r="D1580" s="411"/>
      <c r="E1580" s="411"/>
      <c r="F1580" s="411"/>
      <c r="G1580" s="194"/>
      <c r="H1580" s="411"/>
      <c r="I1580" s="411"/>
    </row>
    <row r="1581" spans="1:9" ht="15" customHeight="1" x14ac:dyDescent="0.25">
      <c r="A1581" s="411"/>
      <c r="B1581" s="411"/>
      <c r="C1581" s="411"/>
      <c r="D1581" s="411"/>
      <c r="E1581" s="411"/>
      <c r="F1581" s="411"/>
      <c r="G1581" s="194"/>
      <c r="H1581" s="411"/>
      <c r="I1581" s="411"/>
    </row>
    <row r="1582" spans="1:9" ht="15" customHeight="1" x14ac:dyDescent="0.25">
      <c r="A1582" s="411"/>
      <c r="B1582" s="411"/>
      <c r="C1582" s="411"/>
      <c r="D1582" s="411"/>
      <c r="E1582" s="411"/>
      <c r="F1582" s="411"/>
      <c r="G1582" s="194"/>
      <c r="H1582" s="411"/>
      <c r="I1582" s="411"/>
    </row>
    <row r="1583" spans="1:9" ht="15" customHeight="1" x14ac:dyDescent="0.25">
      <c r="A1583" s="411"/>
      <c r="B1583" s="411"/>
      <c r="C1583" s="411"/>
      <c r="D1583" s="411"/>
      <c r="E1583" s="411"/>
      <c r="F1583" s="411"/>
      <c r="G1583" s="194"/>
      <c r="H1583" s="411"/>
      <c r="I1583" s="411"/>
    </row>
    <row r="1584" spans="1:9" ht="15" customHeight="1" x14ac:dyDescent="0.25">
      <c r="A1584" s="411"/>
      <c r="B1584" s="411"/>
      <c r="C1584" s="411"/>
      <c r="D1584" s="411"/>
      <c r="E1584" s="411"/>
      <c r="F1584" s="412"/>
      <c r="G1584" s="194"/>
      <c r="H1584" s="411"/>
      <c r="I1584" s="411"/>
    </row>
    <row r="1585" spans="1:9" ht="15" customHeight="1" x14ac:dyDescent="0.25">
      <c r="A1585" s="411"/>
      <c r="B1585" s="411"/>
      <c r="C1585" s="411"/>
      <c r="D1585" s="411"/>
      <c r="E1585" s="411"/>
      <c r="F1585" s="412"/>
      <c r="G1585" s="194"/>
      <c r="H1585" s="411"/>
      <c r="I1585" s="411"/>
    </row>
    <row r="1586" spans="1:9" ht="15" customHeight="1" x14ac:dyDescent="0.25">
      <c r="A1586" s="411"/>
      <c r="B1586" s="411"/>
      <c r="C1586" s="411"/>
      <c r="D1586" s="411"/>
      <c r="E1586" s="411"/>
      <c r="F1586" s="412"/>
      <c r="G1586" s="194"/>
      <c r="H1586" s="411"/>
      <c r="I1586" s="411"/>
    </row>
    <row r="1587" spans="1:9" ht="15" customHeight="1" x14ac:dyDescent="0.25">
      <c r="A1587" s="411"/>
      <c r="B1587" s="411"/>
      <c r="C1587" s="411"/>
      <c r="D1587" s="411"/>
      <c r="E1587" s="411"/>
      <c r="F1587" s="411"/>
      <c r="G1587" s="194"/>
      <c r="H1587" s="411"/>
      <c r="I1587" s="411"/>
    </row>
    <row r="1588" spans="1:9" ht="15" customHeight="1" x14ac:dyDescent="0.25">
      <c r="A1588" s="411"/>
      <c r="B1588" s="411"/>
      <c r="C1588" s="411"/>
      <c r="D1588" s="411"/>
      <c r="E1588" s="411"/>
      <c r="F1588" s="411"/>
      <c r="G1588" s="194"/>
      <c r="H1588" s="411"/>
      <c r="I1588" s="411"/>
    </row>
    <row r="1589" spans="1:9" ht="15" customHeight="1" x14ac:dyDescent="0.25">
      <c r="A1589" s="411"/>
      <c r="B1589" s="411"/>
      <c r="C1589" s="411"/>
      <c r="D1589" s="411"/>
      <c r="E1589" s="411"/>
      <c r="F1589" s="411"/>
      <c r="G1589" s="194"/>
      <c r="H1589" s="411"/>
      <c r="I1589" s="411"/>
    </row>
    <row r="1590" spans="1:9" ht="15" customHeight="1" x14ac:dyDescent="0.25">
      <c r="A1590" s="411"/>
      <c r="B1590" s="411"/>
      <c r="C1590" s="411"/>
      <c r="D1590" s="411"/>
      <c r="E1590" s="411"/>
      <c r="F1590" s="411"/>
      <c r="G1590" s="194"/>
      <c r="H1590" s="411"/>
      <c r="I1590" s="411"/>
    </row>
    <row r="1591" spans="1:9" ht="15" customHeight="1" x14ac:dyDescent="0.25">
      <c r="A1591" s="411"/>
      <c r="B1591" s="411"/>
      <c r="C1591" s="411"/>
      <c r="D1591" s="411"/>
      <c r="E1591" s="411"/>
      <c r="F1591" s="411"/>
      <c r="G1591" s="194"/>
      <c r="H1591" s="411"/>
      <c r="I1591" s="411"/>
    </row>
    <row r="1592" spans="1:9" ht="15" customHeight="1" x14ac:dyDescent="0.25">
      <c r="A1592" s="411"/>
      <c r="B1592" s="411"/>
      <c r="C1592" s="411"/>
      <c r="D1592" s="411"/>
      <c r="E1592" s="411"/>
      <c r="F1592" s="411"/>
      <c r="G1592" s="194"/>
      <c r="H1592" s="411"/>
      <c r="I1592" s="411"/>
    </row>
    <row r="1593" spans="1:9" ht="15" customHeight="1" x14ac:dyDescent="0.25">
      <c r="A1593" s="411"/>
      <c r="B1593" s="411"/>
      <c r="C1593" s="411"/>
      <c r="D1593" s="411"/>
      <c r="E1593" s="411"/>
      <c r="F1593" s="411"/>
      <c r="G1593" s="194"/>
      <c r="H1593" s="411"/>
      <c r="I1593" s="411"/>
    </row>
    <row r="1594" spans="1:9" ht="15" customHeight="1" x14ac:dyDescent="0.25">
      <c r="A1594" s="411"/>
      <c r="B1594" s="411"/>
      <c r="C1594" s="411"/>
      <c r="D1594" s="411"/>
      <c r="E1594" s="411"/>
      <c r="F1594" s="411"/>
      <c r="G1594" s="194"/>
      <c r="H1594" s="411"/>
      <c r="I1594" s="411"/>
    </row>
    <row r="1595" spans="1:9" ht="15" customHeight="1" x14ac:dyDescent="0.25">
      <c r="A1595" s="411"/>
      <c r="B1595" s="411"/>
      <c r="C1595" s="411"/>
      <c r="D1595" s="411"/>
      <c r="E1595" s="411"/>
      <c r="F1595" s="411"/>
      <c r="G1595" s="194"/>
      <c r="H1595" s="411"/>
      <c r="I1595" s="411"/>
    </row>
    <row r="1596" spans="1:9" ht="15" customHeight="1" x14ac:dyDescent="0.25">
      <c r="A1596" s="411"/>
      <c r="B1596" s="411"/>
      <c r="C1596" s="411"/>
      <c r="D1596" s="411"/>
      <c r="E1596" s="411"/>
      <c r="F1596" s="411"/>
      <c r="G1596" s="194"/>
      <c r="H1596" s="411"/>
      <c r="I1596" s="411"/>
    </row>
    <row r="1597" spans="1:9" ht="15" customHeight="1" x14ac:dyDescent="0.25">
      <c r="A1597" s="411"/>
      <c r="B1597" s="411"/>
      <c r="C1597" s="411"/>
      <c r="D1597" s="411"/>
      <c r="E1597" s="411"/>
      <c r="F1597" s="411"/>
      <c r="G1597" s="194"/>
      <c r="H1597" s="411"/>
      <c r="I1597" s="411"/>
    </row>
    <row r="1598" spans="1:9" ht="15" customHeight="1" x14ac:dyDescent="0.25">
      <c r="A1598" s="411"/>
      <c r="B1598" s="411"/>
      <c r="C1598" s="411"/>
      <c r="D1598" s="411"/>
      <c r="E1598" s="411"/>
      <c r="F1598" s="412"/>
      <c r="G1598" s="194"/>
      <c r="H1598" s="411"/>
      <c r="I1598" s="411"/>
    </row>
    <row r="1599" spans="1:9" ht="15" customHeight="1" x14ac:dyDescent="0.25">
      <c r="A1599" s="411"/>
      <c r="B1599" s="411"/>
      <c r="C1599" s="411"/>
      <c r="D1599" s="411"/>
      <c r="E1599" s="411"/>
      <c r="F1599" s="411"/>
      <c r="G1599" s="194"/>
      <c r="H1599" s="411"/>
      <c r="I1599" s="411"/>
    </row>
    <row r="1600" spans="1:9" ht="15" customHeight="1" x14ac:dyDescent="0.25">
      <c r="A1600" s="411"/>
      <c r="B1600" s="411"/>
      <c r="C1600" s="411"/>
      <c r="D1600" s="411"/>
      <c r="E1600" s="411"/>
      <c r="F1600" s="411"/>
      <c r="G1600" s="194"/>
      <c r="H1600" s="411"/>
      <c r="I1600" s="411"/>
    </row>
    <row r="1601" spans="1:9" ht="15" customHeight="1" x14ac:dyDescent="0.25">
      <c r="A1601" s="411"/>
      <c r="B1601" s="411"/>
      <c r="C1601" s="411"/>
      <c r="D1601" s="411"/>
      <c r="E1601" s="411"/>
      <c r="F1601" s="411"/>
      <c r="G1601" s="194"/>
      <c r="H1601" s="411"/>
      <c r="I1601" s="411"/>
    </row>
    <row r="1602" spans="1:9" ht="15" customHeight="1" x14ac:dyDescent="0.25">
      <c r="A1602" s="411"/>
      <c r="B1602" s="411"/>
      <c r="C1602" s="411"/>
      <c r="D1602" s="411"/>
      <c r="E1602" s="411"/>
      <c r="F1602" s="411"/>
      <c r="G1602" s="194"/>
      <c r="H1602" s="411"/>
      <c r="I1602" s="411"/>
    </row>
    <row r="1603" spans="1:9" ht="15" customHeight="1" x14ac:dyDescent="0.25">
      <c r="A1603" s="411"/>
      <c r="B1603" s="411"/>
      <c r="C1603" s="411"/>
      <c r="D1603" s="411"/>
      <c r="E1603" s="411"/>
      <c r="F1603" s="411"/>
      <c r="G1603" s="194"/>
      <c r="H1603" s="411"/>
      <c r="I1603" s="411"/>
    </row>
    <row r="1604" spans="1:9" ht="15" customHeight="1" x14ac:dyDescent="0.25">
      <c r="A1604" s="411"/>
      <c r="B1604" s="411"/>
      <c r="C1604" s="411"/>
      <c r="D1604" s="411"/>
      <c r="E1604" s="411"/>
      <c r="F1604" s="411"/>
      <c r="G1604" s="194"/>
      <c r="H1604" s="411"/>
      <c r="I1604" s="411"/>
    </row>
    <row r="1605" spans="1:9" ht="15" customHeight="1" x14ac:dyDescent="0.25">
      <c r="A1605" s="411"/>
      <c r="B1605" s="411"/>
      <c r="C1605" s="411"/>
      <c r="D1605" s="411"/>
      <c r="E1605" s="411"/>
      <c r="F1605" s="411"/>
      <c r="G1605" s="194"/>
      <c r="H1605" s="411"/>
      <c r="I1605" s="411"/>
    </row>
    <row r="1606" spans="1:9" ht="15" customHeight="1" x14ac:dyDescent="0.25">
      <c r="A1606" s="411"/>
      <c r="B1606" s="411"/>
      <c r="C1606" s="411"/>
      <c r="D1606" s="411"/>
      <c r="E1606" s="411"/>
      <c r="F1606" s="411"/>
      <c r="G1606" s="194"/>
      <c r="H1606" s="411"/>
      <c r="I1606" s="411"/>
    </row>
    <row r="1607" spans="1:9" ht="15" customHeight="1" x14ac:dyDescent="0.25">
      <c r="A1607" s="411"/>
      <c r="B1607" s="411"/>
      <c r="C1607" s="411"/>
      <c r="D1607" s="411"/>
      <c r="E1607" s="411"/>
      <c r="F1607" s="411"/>
      <c r="G1607" s="194"/>
      <c r="H1607" s="411"/>
      <c r="I1607" s="411"/>
    </row>
    <row r="1608" spans="1:9" ht="15" customHeight="1" x14ac:dyDescent="0.25">
      <c r="A1608" s="411"/>
      <c r="B1608" s="411"/>
      <c r="C1608" s="411"/>
      <c r="D1608" s="411"/>
      <c r="E1608" s="411"/>
      <c r="F1608" s="411"/>
      <c r="G1608" s="194"/>
      <c r="H1608" s="411"/>
      <c r="I1608" s="411"/>
    </row>
    <row r="1609" spans="1:9" ht="15" customHeight="1" x14ac:dyDescent="0.25">
      <c r="A1609" s="411"/>
      <c r="B1609" s="411"/>
      <c r="C1609" s="411"/>
      <c r="D1609" s="411"/>
      <c r="E1609" s="411"/>
      <c r="F1609" s="411"/>
      <c r="G1609" s="194"/>
      <c r="H1609" s="411"/>
      <c r="I1609" s="411"/>
    </row>
    <row r="1610" spans="1:9" ht="15" customHeight="1" x14ac:dyDescent="0.25">
      <c r="A1610" s="411"/>
      <c r="B1610" s="411"/>
      <c r="C1610" s="411"/>
      <c r="D1610" s="411"/>
      <c r="E1610" s="411"/>
      <c r="F1610" s="412"/>
      <c r="G1610" s="194"/>
      <c r="H1610" s="411"/>
      <c r="I1610" s="411"/>
    </row>
    <row r="1611" spans="1:9" ht="15" customHeight="1" x14ac:dyDescent="0.25">
      <c r="A1611" s="411"/>
      <c r="B1611" s="411"/>
      <c r="C1611" s="411"/>
      <c r="D1611" s="411"/>
      <c r="E1611" s="411"/>
      <c r="F1611" s="412"/>
      <c r="G1611" s="194"/>
      <c r="H1611" s="411"/>
      <c r="I1611" s="411"/>
    </row>
    <row r="1612" spans="1:9" ht="15" customHeight="1" x14ac:dyDescent="0.25">
      <c r="A1612" s="411"/>
      <c r="B1612" s="411"/>
      <c r="C1612" s="411"/>
      <c r="D1612" s="411"/>
      <c r="E1612" s="411"/>
      <c r="F1612" s="411"/>
      <c r="G1612" s="194"/>
      <c r="H1612" s="411"/>
      <c r="I1612" s="411"/>
    </row>
    <row r="1613" spans="1:9" ht="15" customHeight="1" x14ac:dyDescent="0.25">
      <c r="A1613" s="411"/>
      <c r="B1613" s="411"/>
      <c r="C1613" s="411"/>
      <c r="D1613" s="411"/>
      <c r="E1613" s="411"/>
      <c r="F1613" s="411"/>
      <c r="G1613" s="194"/>
      <c r="H1613" s="411"/>
      <c r="I1613" s="411"/>
    </row>
    <row r="1614" spans="1:9" ht="15" customHeight="1" x14ac:dyDescent="0.25">
      <c r="A1614" s="411"/>
      <c r="B1614" s="411"/>
      <c r="C1614" s="411"/>
      <c r="D1614" s="411"/>
      <c r="E1614" s="411"/>
      <c r="F1614" s="411"/>
      <c r="G1614" s="194"/>
      <c r="H1614" s="411"/>
      <c r="I1614" s="411"/>
    </row>
    <row r="1615" spans="1:9" ht="15" customHeight="1" x14ac:dyDescent="0.25">
      <c r="A1615" s="411"/>
      <c r="B1615" s="411"/>
      <c r="C1615" s="411"/>
      <c r="D1615" s="411"/>
      <c r="E1615" s="411"/>
      <c r="F1615" s="411"/>
      <c r="G1615" s="194"/>
      <c r="H1615" s="411"/>
      <c r="I1615" s="411"/>
    </row>
    <row r="1616" spans="1:9" ht="15" customHeight="1" x14ac:dyDescent="0.25">
      <c r="A1616" s="411"/>
      <c r="B1616" s="411"/>
      <c r="C1616" s="411"/>
      <c r="D1616" s="411"/>
      <c r="E1616" s="411"/>
      <c r="F1616" s="411"/>
      <c r="G1616" s="194"/>
      <c r="H1616" s="411"/>
      <c r="I1616" s="411"/>
    </row>
    <row r="1617" spans="1:9" ht="15" customHeight="1" x14ac:dyDescent="0.25">
      <c r="A1617" s="411"/>
      <c r="B1617" s="411"/>
      <c r="C1617" s="411"/>
      <c r="D1617" s="411"/>
      <c r="E1617" s="411"/>
      <c r="F1617" s="411"/>
      <c r="G1617" s="194"/>
      <c r="H1617" s="411"/>
      <c r="I1617" s="411"/>
    </row>
    <row r="1618" spans="1:9" ht="15" customHeight="1" x14ac:dyDescent="0.25">
      <c r="A1618" s="411"/>
      <c r="B1618" s="411"/>
      <c r="C1618" s="411"/>
      <c r="D1618" s="411"/>
      <c r="E1618" s="411"/>
      <c r="F1618" s="411"/>
      <c r="G1618" s="194"/>
      <c r="H1618" s="411"/>
      <c r="I1618" s="411"/>
    </row>
    <row r="1619" spans="1:9" ht="15" customHeight="1" x14ac:dyDescent="0.25">
      <c r="A1619" s="411"/>
      <c r="B1619" s="411"/>
      <c r="C1619" s="411"/>
      <c r="D1619" s="411"/>
      <c r="E1619" s="411"/>
      <c r="F1619" s="411"/>
      <c r="G1619" s="194"/>
      <c r="H1619" s="411"/>
      <c r="I1619" s="411"/>
    </row>
    <row r="1620" spans="1:9" ht="15" customHeight="1" x14ac:dyDescent="0.25">
      <c r="A1620" s="411"/>
      <c r="B1620" s="411"/>
      <c r="C1620" s="411"/>
      <c r="D1620" s="411"/>
      <c r="E1620" s="411"/>
      <c r="F1620" s="411"/>
      <c r="G1620" s="194"/>
      <c r="H1620" s="411"/>
      <c r="I1620" s="411"/>
    </row>
    <row r="1621" spans="1:9" ht="15" customHeight="1" x14ac:dyDescent="0.25">
      <c r="A1621" s="411"/>
      <c r="B1621" s="411"/>
      <c r="C1621" s="411"/>
      <c r="D1621" s="411"/>
      <c r="E1621" s="411"/>
      <c r="F1621" s="411"/>
      <c r="G1621" s="194"/>
      <c r="H1621" s="411"/>
      <c r="I1621" s="411"/>
    </row>
    <row r="1622" spans="1:9" ht="15" customHeight="1" x14ac:dyDescent="0.25">
      <c r="A1622" s="411"/>
      <c r="B1622" s="411"/>
      <c r="C1622" s="411"/>
      <c r="D1622" s="411"/>
      <c r="E1622" s="411"/>
      <c r="F1622" s="411"/>
      <c r="G1622" s="194"/>
      <c r="H1622" s="411"/>
      <c r="I1622" s="411"/>
    </row>
    <row r="1623" spans="1:9" ht="15" customHeight="1" x14ac:dyDescent="0.25">
      <c r="A1623" s="411"/>
      <c r="B1623" s="411"/>
      <c r="C1623" s="411"/>
      <c r="D1623" s="411"/>
      <c r="E1623" s="411"/>
      <c r="F1623" s="412"/>
      <c r="G1623" s="194"/>
      <c r="H1623" s="411"/>
      <c r="I1623" s="411"/>
    </row>
    <row r="1624" spans="1:9" ht="15" customHeight="1" x14ac:dyDescent="0.25">
      <c r="A1624" s="411"/>
      <c r="B1624" s="411"/>
      <c r="C1624" s="411"/>
      <c r="D1624" s="411"/>
      <c r="E1624" s="411"/>
      <c r="F1624" s="412"/>
      <c r="G1624" s="194"/>
      <c r="H1624" s="411"/>
      <c r="I1624" s="411"/>
    </row>
    <row r="1625" spans="1:9" ht="15" customHeight="1" x14ac:dyDescent="0.25">
      <c r="A1625" s="411"/>
      <c r="B1625" s="411"/>
      <c r="C1625" s="411"/>
      <c r="D1625" s="411"/>
      <c r="E1625" s="411"/>
      <c r="F1625" s="411"/>
      <c r="G1625" s="194"/>
      <c r="H1625" s="411"/>
      <c r="I1625" s="411"/>
    </row>
    <row r="1626" spans="1:9" ht="15" customHeight="1" x14ac:dyDescent="0.25">
      <c r="A1626" s="411"/>
      <c r="B1626" s="411"/>
      <c r="C1626" s="411"/>
      <c r="D1626" s="411"/>
      <c r="E1626" s="411"/>
      <c r="F1626" s="411"/>
      <c r="G1626" s="194"/>
      <c r="H1626" s="411"/>
      <c r="I1626" s="411"/>
    </row>
    <row r="1627" spans="1:9" ht="15" customHeight="1" x14ac:dyDescent="0.25">
      <c r="A1627" s="411"/>
      <c r="B1627" s="411"/>
      <c r="C1627" s="411"/>
      <c r="D1627" s="411"/>
      <c r="E1627" s="411"/>
      <c r="F1627" s="411"/>
      <c r="G1627" s="194"/>
      <c r="H1627" s="411"/>
      <c r="I1627" s="411"/>
    </row>
    <row r="1628" spans="1:9" ht="15" customHeight="1" x14ac:dyDescent="0.25">
      <c r="A1628" s="411"/>
      <c r="B1628" s="411"/>
      <c r="C1628" s="411"/>
      <c r="D1628" s="411"/>
      <c r="E1628" s="411"/>
      <c r="F1628" s="411"/>
      <c r="G1628" s="194"/>
      <c r="H1628" s="411"/>
      <c r="I1628" s="411"/>
    </row>
    <row r="1629" spans="1:9" ht="15" customHeight="1" x14ac:dyDescent="0.25">
      <c r="A1629" s="411"/>
      <c r="B1629" s="411"/>
      <c r="C1629" s="411"/>
      <c r="D1629" s="411"/>
      <c r="E1629" s="411"/>
      <c r="F1629" s="411"/>
      <c r="G1629" s="194"/>
      <c r="H1629" s="411"/>
      <c r="I1629" s="411"/>
    </row>
    <row r="1630" spans="1:9" ht="15" customHeight="1" x14ac:dyDescent="0.25">
      <c r="A1630" s="411"/>
      <c r="B1630" s="411"/>
      <c r="C1630" s="411"/>
      <c r="D1630" s="411"/>
      <c r="E1630" s="411"/>
      <c r="F1630" s="411"/>
      <c r="G1630" s="194"/>
      <c r="H1630" s="411"/>
      <c r="I1630" s="411"/>
    </row>
    <row r="1631" spans="1:9" ht="15" customHeight="1" x14ac:dyDescent="0.25">
      <c r="A1631" s="411"/>
      <c r="B1631" s="411"/>
      <c r="C1631" s="411"/>
      <c r="D1631" s="411"/>
      <c r="E1631" s="411"/>
      <c r="F1631" s="411"/>
      <c r="G1631" s="194"/>
      <c r="H1631" s="411"/>
      <c r="I1631" s="411"/>
    </row>
    <row r="1632" spans="1:9" ht="15" customHeight="1" x14ac:dyDescent="0.25">
      <c r="A1632" s="411"/>
      <c r="B1632" s="411"/>
      <c r="C1632" s="411"/>
      <c r="D1632" s="411"/>
      <c r="E1632" s="411"/>
      <c r="F1632" s="411"/>
      <c r="G1632" s="194"/>
      <c r="H1632" s="411"/>
      <c r="I1632" s="411"/>
    </row>
    <row r="1633" spans="1:9" ht="15" customHeight="1" x14ac:dyDescent="0.25">
      <c r="A1633" s="411"/>
      <c r="B1633" s="411"/>
      <c r="C1633" s="411"/>
      <c r="D1633" s="411"/>
      <c r="E1633" s="411"/>
      <c r="F1633" s="411"/>
      <c r="G1633" s="194"/>
      <c r="H1633" s="411"/>
      <c r="I1633" s="411"/>
    </row>
    <row r="1634" spans="1:9" ht="15" customHeight="1" x14ac:dyDescent="0.25">
      <c r="A1634" s="411"/>
      <c r="B1634" s="411"/>
      <c r="C1634" s="411"/>
      <c r="D1634" s="411"/>
      <c r="E1634" s="411"/>
      <c r="F1634" s="411"/>
      <c r="G1634" s="194"/>
      <c r="H1634" s="411"/>
      <c r="I1634" s="411"/>
    </row>
    <row r="1635" spans="1:9" ht="15" customHeight="1" x14ac:dyDescent="0.25">
      <c r="A1635" s="411"/>
      <c r="B1635" s="411"/>
      <c r="C1635" s="411"/>
      <c r="D1635" s="411"/>
      <c r="E1635" s="411"/>
      <c r="F1635" s="411"/>
      <c r="G1635" s="194"/>
      <c r="H1635" s="411"/>
      <c r="I1635" s="411"/>
    </row>
    <row r="1636" spans="1:9" ht="15" customHeight="1" x14ac:dyDescent="0.25">
      <c r="A1636" s="411"/>
      <c r="B1636" s="411"/>
      <c r="C1636" s="411"/>
      <c r="D1636" s="411"/>
      <c r="E1636" s="411"/>
      <c r="F1636" s="411"/>
      <c r="G1636" s="194"/>
      <c r="H1636" s="411"/>
      <c r="I1636" s="411"/>
    </row>
    <row r="1637" spans="1:9" ht="15" customHeight="1" x14ac:dyDescent="0.25">
      <c r="A1637" s="411"/>
      <c r="B1637" s="411"/>
      <c r="C1637" s="411"/>
      <c r="D1637" s="411"/>
      <c r="E1637" s="411"/>
      <c r="F1637" s="411"/>
      <c r="G1637" s="194"/>
      <c r="H1637" s="411"/>
      <c r="I1637" s="411"/>
    </row>
    <row r="1638" spans="1:9" ht="15" customHeight="1" x14ac:dyDescent="0.25">
      <c r="A1638" s="411"/>
      <c r="B1638" s="411"/>
      <c r="C1638" s="411"/>
      <c r="D1638" s="411"/>
      <c r="E1638" s="411"/>
      <c r="F1638" s="412"/>
      <c r="G1638" s="194"/>
      <c r="H1638" s="411"/>
      <c r="I1638" s="411"/>
    </row>
    <row r="1639" spans="1:9" ht="15" customHeight="1" x14ac:dyDescent="0.25">
      <c r="A1639" s="411"/>
      <c r="B1639" s="411"/>
      <c r="C1639" s="411"/>
      <c r="D1639" s="411"/>
      <c r="E1639" s="411"/>
      <c r="F1639" s="412"/>
      <c r="G1639" s="194"/>
      <c r="H1639" s="411"/>
      <c r="I1639" s="411"/>
    </row>
    <row r="1640" spans="1:9" ht="15" customHeight="1" x14ac:dyDescent="0.25">
      <c r="A1640" s="411"/>
      <c r="B1640" s="411"/>
      <c r="C1640" s="411"/>
      <c r="D1640" s="411"/>
      <c r="E1640" s="411"/>
      <c r="F1640" s="412"/>
      <c r="G1640" s="194"/>
      <c r="H1640" s="411"/>
      <c r="I1640" s="411"/>
    </row>
    <row r="1641" spans="1:9" ht="15" customHeight="1" x14ac:dyDescent="0.25">
      <c r="A1641" s="411"/>
      <c r="B1641" s="411"/>
      <c r="C1641" s="411"/>
      <c r="D1641" s="411"/>
      <c r="E1641" s="411"/>
      <c r="F1641" s="411"/>
      <c r="G1641" s="194"/>
      <c r="H1641" s="411"/>
      <c r="I1641" s="411"/>
    </row>
    <row r="1642" spans="1:9" ht="15" customHeight="1" x14ac:dyDescent="0.25">
      <c r="A1642" s="411"/>
      <c r="B1642" s="411"/>
      <c r="C1642" s="411"/>
      <c r="D1642" s="411"/>
      <c r="E1642" s="411"/>
      <c r="F1642" s="411"/>
      <c r="G1642" s="194"/>
      <c r="H1642" s="411"/>
      <c r="I1642" s="411"/>
    </row>
    <row r="1643" spans="1:9" ht="15" customHeight="1" x14ac:dyDescent="0.25">
      <c r="A1643" s="411"/>
      <c r="B1643" s="411"/>
      <c r="C1643" s="411"/>
      <c r="D1643" s="411"/>
      <c r="E1643" s="411"/>
      <c r="F1643" s="411"/>
      <c r="G1643" s="194"/>
      <c r="H1643" s="411"/>
      <c r="I1643" s="411"/>
    </row>
    <row r="1644" spans="1:9" ht="15" customHeight="1" x14ac:dyDescent="0.25">
      <c r="A1644" s="411"/>
      <c r="B1644" s="411"/>
      <c r="C1644" s="411"/>
      <c r="D1644" s="411"/>
      <c r="E1644" s="411"/>
      <c r="F1644" s="411"/>
      <c r="G1644" s="194"/>
      <c r="H1644" s="411"/>
      <c r="I1644" s="411"/>
    </row>
    <row r="1645" spans="1:9" ht="15" customHeight="1" x14ac:dyDescent="0.25">
      <c r="A1645" s="411"/>
      <c r="B1645" s="411"/>
      <c r="C1645" s="411"/>
      <c r="D1645" s="411"/>
      <c r="E1645" s="411"/>
      <c r="F1645" s="411"/>
      <c r="G1645" s="194"/>
      <c r="H1645" s="411"/>
      <c r="I1645" s="411"/>
    </row>
    <row r="1646" spans="1:9" ht="15" customHeight="1" x14ac:dyDescent="0.25">
      <c r="A1646" s="411"/>
      <c r="B1646" s="411"/>
      <c r="C1646" s="411"/>
      <c r="D1646" s="411"/>
      <c r="E1646" s="411"/>
      <c r="F1646" s="411"/>
      <c r="G1646" s="194"/>
      <c r="H1646" s="411"/>
      <c r="I1646" s="411"/>
    </row>
    <row r="1647" spans="1:9" ht="15" customHeight="1" x14ac:dyDescent="0.25">
      <c r="A1647" s="411"/>
      <c r="B1647" s="411"/>
      <c r="C1647" s="411"/>
      <c r="D1647" s="411"/>
      <c r="E1647" s="411"/>
      <c r="F1647" s="411"/>
      <c r="G1647" s="194"/>
      <c r="H1647" s="411"/>
      <c r="I1647" s="411"/>
    </row>
    <row r="1648" spans="1:9" ht="15" customHeight="1" x14ac:dyDescent="0.25">
      <c r="A1648" s="411"/>
      <c r="B1648" s="411"/>
      <c r="C1648" s="411"/>
      <c r="D1648" s="411"/>
      <c r="E1648" s="411"/>
      <c r="F1648" s="411"/>
      <c r="G1648" s="194"/>
      <c r="H1648" s="411"/>
      <c r="I1648" s="411"/>
    </row>
    <row r="1649" spans="1:9" ht="15" customHeight="1" x14ac:dyDescent="0.25">
      <c r="A1649" s="411"/>
      <c r="B1649" s="411"/>
      <c r="C1649" s="411"/>
      <c r="D1649" s="411"/>
      <c r="E1649" s="411"/>
      <c r="F1649" s="411"/>
      <c r="G1649" s="194"/>
      <c r="H1649" s="411"/>
      <c r="I1649" s="411"/>
    </row>
    <row r="1650" spans="1:9" ht="15" customHeight="1" x14ac:dyDescent="0.25">
      <c r="A1650" s="411"/>
      <c r="B1650" s="411"/>
      <c r="C1650" s="411"/>
      <c r="D1650" s="411"/>
      <c r="E1650" s="411"/>
      <c r="F1650" s="411"/>
      <c r="G1650" s="194"/>
      <c r="H1650" s="411"/>
      <c r="I1650" s="411"/>
    </row>
    <row r="1651" spans="1:9" ht="15" customHeight="1" x14ac:dyDescent="0.25">
      <c r="A1651" s="411"/>
      <c r="B1651" s="411"/>
      <c r="C1651" s="411"/>
      <c r="D1651" s="411"/>
      <c r="E1651" s="411"/>
      <c r="F1651" s="411"/>
      <c r="G1651" s="194"/>
      <c r="H1651" s="411"/>
      <c r="I1651" s="411"/>
    </row>
    <row r="1652" spans="1:9" ht="15" customHeight="1" x14ac:dyDescent="0.25">
      <c r="A1652" s="411"/>
      <c r="B1652" s="411"/>
      <c r="C1652" s="411"/>
      <c r="D1652" s="411"/>
      <c r="E1652" s="411"/>
      <c r="F1652" s="411"/>
      <c r="G1652" s="194"/>
      <c r="H1652" s="411"/>
      <c r="I1652" s="411"/>
    </row>
    <row r="1653" spans="1:9" ht="15" customHeight="1" x14ac:dyDescent="0.25">
      <c r="A1653" s="411"/>
      <c r="B1653" s="411"/>
      <c r="C1653" s="411"/>
      <c r="D1653" s="411"/>
      <c r="E1653" s="411"/>
      <c r="F1653" s="411"/>
      <c r="G1653" s="194"/>
      <c r="H1653" s="411"/>
      <c r="I1653" s="411"/>
    </row>
    <row r="1654" spans="1:9" ht="15" customHeight="1" x14ac:dyDescent="0.25">
      <c r="A1654" s="411"/>
      <c r="B1654" s="411"/>
      <c r="C1654" s="411"/>
      <c r="D1654" s="411"/>
      <c r="E1654" s="411"/>
      <c r="F1654" s="412"/>
      <c r="G1654" s="194"/>
      <c r="H1654" s="411"/>
      <c r="I1654" s="411"/>
    </row>
    <row r="1655" spans="1:9" ht="15" customHeight="1" x14ac:dyDescent="0.25">
      <c r="A1655" s="411"/>
      <c r="B1655" s="411"/>
      <c r="C1655" s="411"/>
      <c r="D1655" s="411"/>
      <c r="E1655" s="411"/>
      <c r="F1655" s="412"/>
      <c r="G1655" s="194"/>
      <c r="H1655" s="411"/>
      <c r="I1655" s="411"/>
    </row>
    <row r="1656" spans="1:9" ht="15" customHeight="1" x14ac:dyDescent="0.25">
      <c r="A1656" s="411"/>
      <c r="B1656" s="411"/>
      <c r="C1656" s="411"/>
      <c r="D1656" s="411"/>
      <c r="E1656" s="411"/>
      <c r="F1656" s="411"/>
      <c r="G1656" s="194"/>
      <c r="H1656" s="411"/>
      <c r="I1656" s="411"/>
    </row>
    <row r="1657" spans="1:9" ht="15" customHeight="1" x14ac:dyDescent="0.25">
      <c r="A1657" s="411"/>
      <c r="B1657" s="411"/>
      <c r="C1657" s="411"/>
      <c r="D1657" s="411"/>
      <c r="E1657" s="411"/>
      <c r="F1657" s="411"/>
      <c r="G1657" s="194"/>
      <c r="H1657" s="411"/>
      <c r="I1657" s="411"/>
    </row>
    <row r="1658" spans="1:9" ht="15" customHeight="1" x14ac:dyDescent="0.25">
      <c r="A1658" s="411"/>
      <c r="B1658" s="411"/>
      <c r="C1658" s="411"/>
      <c r="D1658" s="411"/>
      <c r="E1658" s="411"/>
      <c r="F1658" s="411"/>
      <c r="G1658" s="194"/>
      <c r="H1658" s="411"/>
      <c r="I1658" s="411"/>
    </row>
    <row r="1659" spans="1:9" ht="15" customHeight="1" x14ac:dyDescent="0.25">
      <c r="A1659" s="411"/>
      <c r="B1659" s="411"/>
      <c r="C1659" s="411"/>
      <c r="D1659" s="411"/>
      <c r="E1659" s="411"/>
      <c r="F1659" s="411"/>
      <c r="G1659" s="194"/>
      <c r="H1659" s="411"/>
      <c r="I1659" s="411"/>
    </row>
    <row r="1660" spans="1:9" ht="15" customHeight="1" x14ac:dyDescent="0.25">
      <c r="A1660" s="411"/>
      <c r="B1660" s="411"/>
      <c r="C1660" s="411"/>
      <c r="D1660" s="411"/>
      <c r="E1660" s="411"/>
      <c r="F1660" s="411"/>
      <c r="G1660" s="194"/>
      <c r="H1660" s="411"/>
      <c r="I1660" s="411"/>
    </row>
    <row r="1661" spans="1:9" ht="15" customHeight="1" x14ac:dyDescent="0.25">
      <c r="A1661" s="411"/>
      <c r="B1661" s="411"/>
      <c r="C1661" s="411"/>
      <c r="D1661" s="411"/>
      <c r="E1661" s="411"/>
      <c r="F1661" s="411"/>
      <c r="G1661" s="194"/>
      <c r="H1661" s="411"/>
      <c r="I1661" s="411"/>
    </row>
    <row r="1662" spans="1:9" ht="15" customHeight="1" x14ac:dyDescent="0.25">
      <c r="A1662" s="411"/>
      <c r="B1662" s="411"/>
      <c r="C1662" s="411"/>
      <c r="D1662" s="411"/>
      <c r="E1662" s="411"/>
      <c r="F1662" s="411"/>
      <c r="G1662" s="194"/>
      <c r="H1662" s="411"/>
      <c r="I1662" s="411"/>
    </row>
    <row r="1663" spans="1:9" ht="15" customHeight="1" x14ac:dyDescent="0.25">
      <c r="A1663" s="411"/>
      <c r="B1663" s="411"/>
      <c r="C1663" s="411"/>
      <c r="D1663" s="411"/>
      <c r="E1663" s="411"/>
      <c r="F1663" s="411"/>
      <c r="G1663" s="194"/>
      <c r="H1663" s="411"/>
      <c r="I1663" s="411"/>
    </row>
    <row r="1664" spans="1:9" ht="15" customHeight="1" x14ac:dyDescent="0.25">
      <c r="A1664" s="411"/>
      <c r="B1664" s="411"/>
      <c r="C1664" s="411"/>
      <c r="D1664" s="411"/>
      <c r="E1664" s="411"/>
      <c r="F1664" s="411"/>
      <c r="G1664" s="194"/>
      <c r="H1664" s="411"/>
      <c r="I1664" s="411"/>
    </row>
    <row r="1665" spans="1:9" ht="15" customHeight="1" x14ac:dyDescent="0.25">
      <c r="A1665" s="411"/>
      <c r="B1665" s="411"/>
      <c r="C1665" s="411"/>
      <c r="D1665" s="411"/>
      <c r="E1665" s="411"/>
      <c r="F1665" s="411"/>
      <c r="G1665" s="194"/>
      <c r="H1665" s="411"/>
      <c r="I1665" s="411"/>
    </row>
    <row r="1666" spans="1:9" ht="15" customHeight="1" x14ac:dyDescent="0.25">
      <c r="A1666" s="411"/>
      <c r="B1666" s="411"/>
      <c r="C1666" s="411"/>
      <c r="D1666" s="411"/>
      <c r="E1666" s="411"/>
      <c r="F1666" s="411"/>
      <c r="G1666" s="194"/>
      <c r="H1666" s="411"/>
      <c r="I1666" s="411"/>
    </row>
    <row r="1667" spans="1:9" ht="15" customHeight="1" x14ac:dyDescent="0.25">
      <c r="A1667" s="411"/>
      <c r="B1667" s="411"/>
      <c r="C1667" s="411"/>
      <c r="D1667" s="411"/>
      <c r="E1667" s="411"/>
      <c r="F1667" s="411"/>
      <c r="G1667" s="194"/>
      <c r="H1667" s="411"/>
      <c r="I1667" s="411"/>
    </row>
    <row r="1668" spans="1:9" ht="15" customHeight="1" x14ac:dyDescent="0.25">
      <c r="A1668" s="411"/>
      <c r="B1668" s="411"/>
      <c r="C1668" s="411"/>
      <c r="D1668" s="411"/>
      <c r="E1668" s="411"/>
      <c r="F1668" s="412"/>
      <c r="G1668" s="194"/>
      <c r="H1668" s="411"/>
      <c r="I1668" s="411"/>
    </row>
    <row r="1669" spans="1:9" ht="15" customHeight="1" x14ac:dyDescent="0.25">
      <c r="A1669" s="411"/>
      <c r="B1669" s="411"/>
      <c r="C1669" s="411"/>
      <c r="D1669" s="411"/>
      <c r="E1669" s="411"/>
      <c r="F1669" s="412"/>
      <c r="G1669" s="194"/>
      <c r="H1669" s="411"/>
      <c r="I1669" s="411"/>
    </row>
    <row r="1670" spans="1:9" ht="15" customHeight="1" x14ac:dyDescent="0.25">
      <c r="A1670" s="411"/>
      <c r="B1670" s="411"/>
      <c r="C1670" s="411"/>
      <c r="D1670" s="411"/>
      <c r="E1670" s="411"/>
      <c r="F1670" s="412"/>
      <c r="G1670" s="194"/>
      <c r="H1670" s="411"/>
      <c r="I1670" s="411"/>
    </row>
    <row r="1671" spans="1:9" ht="15" customHeight="1" x14ac:dyDescent="0.25">
      <c r="A1671" s="411"/>
      <c r="B1671" s="411"/>
      <c r="C1671" s="411"/>
      <c r="D1671" s="411"/>
      <c r="E1671" s="411"/>
      <c r="F1671" s="411"/>
      <c r="G1671" s="194"/>
      <c r="H1671" s="411"/>
      <c r="I1671" s="411"/>
    </row>
    <row r="1672" spans="1:9" ht="15" customHeight="1" x14ac:dyDescent="0.25">
      <c r="A1672" s="411"/>
      <c r="B1672" s="411"/>
      <c r="C1672" s="411"/>
      <c r="D1672" s="411"/>
      <c r="E1672" s="411"/>
      <c r="F1672" s="411"/>
      <c r="G1672" s="194"/>
      <c r="H1672" s="411"/>
      <c r="I1672" s="411"/>
    </row>
    <row r="1673" spans="1:9" ht="15" customHeight="1" x14ac:dyDescent="0.25">
      <c r="A1673" s="411"/>
      <c r="B1673" s="411"/>
      <c r="C1673" s="411"/>
      <c r="D1673" s="411"/>
      <c r="E1673" s="411"/>
      <c r="F1673" s="411"/>
      <c r="G1673" s="194"/>
      <c r="H1673" s="411"/>
      <c r="I1673" s="411"/>
    </row>
    <row r="1674" spans="1:9" ht="15" customHeight="1" x14ac:dyDescent="0.25">
      <c r="A1674" s="411"/>
      <c r="B1674" s="411"/>
      <c r="C1674" s="411"/>
      <c r="D1674" s="411"/>
      <c r="E1674" s="411"/>
      <c r="F1674" s="411"/>
      <c r="G1674" s="194"/>
      <c r="H1674" s="411"/>
      <c r="I1674" s="411"/>
    </row>
    <row r="1675" spans="1:9" ht="15" customHeight="1" x14ac:dyDescent="0.25">
      <c r="A1675" s="411"/>
      <c r="B1675" s="411"/>
      <c r="C1675" s="411"/>
      <c r="D1675" s="411"/>
      <c r="E1675" s="411"/>
      <c r="F1675" s="411"/>
      <c r="G1675" s="194"/>
      <c r="H1675" s="411"/>
      <c r="I1675" s="411"/>
    </row>
    <row r="1676" spans="1:9" ht="15" customHeight="1" x14ac:dyDescent="0.25">
      <c r="A1676" s="411"/>
      <c r="B1676" s="411"/>
      <c r="C1676" s="411"/>
      <c r="D1676" s="411"/>
      <c r="E1676" s="411"/>
      <c r="F1676" s="411"/>
      <c r="G1676" s="194"/>
      <c r="H1676" s="411"/>
      <c r="I1676" s="411"/>
    </row>
    <row r="1677" spans="1:9" ht="15" customHeight="1" x14ac:dyDescent="0.25">
      <c r="A1677" s="411"/>
      <c r="B1677" s="411"/>
      <c r="C1677" s="411"/>
      <c r="D1677" s="411"/>
      <c r="E1677" s="411"/>
      <c r="F1677" s="411"/>
      <c r="G1677" s="194"/>
      <c r="H1677" s="411"/>
      <c r="I1677" s="411"/>
    </row>
    <row r="1678" spans="1:9" ht="15" customHeight="1" x14ac:dyDescent="0.25">
      <c r="A1678" s="411"/>
      <c r="B1678" s="411"/>
      <c r="C1678" s="411"/>
      <c r="D1678" s="411"/>
      <c r="E1678" s="411"/>
      <c r="F1678" s="411"/>
      <c r="G1678" s="194"/>
      <c r="H1678" s="411"/>
      <c r="I1678" s="411"/>
    </row>
    <row r="1679" spans="1:9" ht="15" customHeight="1" x14ac:dyDescent="0.25">
      <c r="A1679" s="411"/>
      <c r="B1679" s="411"/>
      <c r="C1679" s="411"/>
      <c r="D1679" s="411"/>
      <c r="E1679" s="411"/>
      <c r="F1679" s="411"/>
      <c r="G1679" s="194"/>
      <c r="H1679" s="411"/>
      <c r="I1679" s="411"/>
    </row>
    <row r="1680" spans="1:9" ht="15" customHeight="1" x14ac:dyDescent="0.25">
      <c r="A1680" s="411"/>
      <c r="B1680" s="411"/>
      <c r="C1680" s="411"/>
      <c r="D1680" s="411"/>
      <c r="E1680" s="411"/>
      <c r="F1680" s="411"/>
      <c r="G1680" s="194"/>
      <c r="H1680" s="411"/>
      <c r="I1680" s="411"/>
    </row>
    <row r="1681" spans="1:9" ht="15" customHeight="1" x14ac:dyDescent="0.25">
      <c r="A1681" s="411"/>
      <c r="B1681" s="411"/>
      <c r="C1681" s="411"/>
      <c r="D1681" s="411"/>
      <c r="E1681" s="411"/>
      <c r="F1681" s="411"/>
      <c r="G1681" s="194"/>
      <c r="H1681" s="411"/>
      <c r="I1681" s="411"/>
    </row>
    <row r="1682" spans="1:9" ht="15" customHeight="1" x14ac:dyDescent="0.25">
      <c r="A1682" s="411"/>
      <c r="B1682" s="411"/>
      <c r="C1682" s="411"/>
      <c r="D1682" s="411"/>
      <c r="E1682" s="411"/>
      <c r="F1682" s="411"/>
      <c r="G1682" s="194"/>
      <c r="H1682" s="411"/>
      <c r="I1682" s="411"/>
    </row>
    <row r="1683" spans="1:9" ht="15" customHeight="1" x14ac:dyDescent="0.25">
      <c r="A1683" s="411"/>
      <c r="B1683" s="411"/>
      <c r="C1683" s="411"/>
      <c r="D1683" s="411"/>
      <c r="E1683" s="411"/>
      <c r="F1683" s="411"/>
      <c r="G1683" s="194"/>
      <c r="H1683" s="411"/>
      <c r="I1683" s="411"/>
    </row>
    <row r="1684" spans="1:9" ht="15" customHeight="1" x14ac:dyDescent="0.25">
      <c r="A1684" s="411"/>
      <c r="B1684" s="411"/>
      <c r="C1684" s="411"/>
      <c r="D1684" s="411"/>
      <c r="E1684" s="411"/>
      <c r="F1684" s="411"/>
      <c r="G1684" s="194"/>
      <c r="H1684" s="411"/>
      <c r="I1684" s="411"/>
    </row>
    <row r="1685" spans="1:9" ht="15" customHeight="1" x14ac:dyDescent="0.25">
      <c r="A1685" s="411"/>
      <c r="B1685" s="411"/>
      <c r="C1685" s="411"/>
      <c r="D1685" s="411"/>
      <c r="E1685" s="411"/>
      <c r="F1685" s="411"/>
      <c r="G1685" s="194"/>
      <c r="H1685" s="411"/>
      <c r="I1685" s="411"/>
    </row>
    <row r="1686" spans="1:9" ht="15" customHeight="1" x14ac:dyDescent="0.25">
      <c r="A1686" s="411"/>
      <c r="B1686" s="411"/>
      <c r="C1686" s="411"/>
      <c r="D1686" s="411"/>
      <c r="E1686" s="411"/>
      <c r="F1686" s="411"/>
      <c r="G1686" s="194"/>
      <c r="H1686" s="411"/>
      <c r="I1686" s="411"/>
    </row>
    <row r="1687" spans="1:9" ht="15" customHeight="1" x14ac:dyDescent="0.25">
      <c r="A1687" s="411"/>
      <c r="B1687" s="411"/>
      <c r="C1687" s="411"/>
      <c r="D1687" s="411"/>
      <c r="E1687" s="411"/>
      <c r="F1687" s="411"/>
      <c r="G1687" s="194"/>
      <c r="H1687" s="411"/>
      <c r="I1687" s="411"/>
    </row>
    <row r="1688" spans="1:9" ht="15" customHeight="1" x14ac:dyDescent="0.25">
      <c r="A1688" s="411"/>
      <c r="B1688" s="411"/>
      <c r="C1688" s="411"/>
      <c r="D1688" s="411"/>
      <c r="E1688" s="411"/>
      <c r="F1688" s="411"/>
      <c r="G1688" s="194"/>
      <c r="H1688" s="411"/>
      <c r="I1688" s="411"/>
    </row>
    <row r="1689" spans="1:9" ht="15" customHeight="1" x14ac:dyDescent="0.25">
      <c r="A1689" s="411"/>
      <c r="B1689" s="411"/>
      <c r="C1689" s="411"/>
      <c r="D1689" s="411"/>
      <c r="E1689" s="411"/>
      <c r="F1689" s="411"/>
      <c r="G1689" s="194"/>
      <c r="H1689" s="411"/>
      <c r="I1689" s="411"/>
    </row>
    <row r="1690" spans="1:9" ht="15" customHeight="1" x14ac:dyDescent="0.25">
      <c r="A1690" s="411"/>
      <c r="B1690" s="411"/>
      <c r="C1690" s="411"/>
      <c r="D1690" s="411"/>
      <c r="E1690" s="411"/>
      <c r="F1690" s="411"/>
      <c r="G1690" s="194"/>
      <c r="H1690" s="411"/>
      <c r="I1690" s="411"/>
    </row>
    <row r="1691" spans="1:9" ht="15" customHeight="1" x14ac:dyDescent="0.25">
      <c r="A1691" s="411"/>
      <c r="B1691" s="411"/>
      <c r="C1691" s="411"/>
      <c r="D1691" s="411"/>
      <c r="E1691" s="411"/>
      <c r="F1691" s="411"/>
      <c r="G1691" s="194"/>
      <c r="H1691" s="411"/>
      <c r="I1691" s="411"/>
    </row>
    <row r="1692" spans="1:9" ht="15" customHeight="1" x14ac:dyDescent="0.25">
      <c r="A1692" s="411"/>
      <c r="B1692" s="411"/>
      <c r="C1692" s="411"/>
      <c r="D1692" s="411"/>
      <c r="E1692" s="411"/>
      <c r="F1692" s="411"/>
      <c r="G1692" s="194"/>
      <c r="H1692" s="411"/>
      <c r="I1692" s="411"/>
    </row>
    <row r="1693" spans="1:9" ht="15" customHeight="1" x14ac:dyDescent="0.25">
      <c r="A1693" s="411"/>
      <c r="B1693" s="411"/>
      <c r="C1693" s="411"/>
      <c r="D1693" s="411"/>
      <c r="E1693" s="411"/>
      <c r="F1693" s="411"/>
      <c r="G1693" s="194"/>
      <c r="H1693" s="411"/>
      <c r="I1693" s="411"/>
    </row>
    <row r="1694" spans="1:9" ht="15" customHeight="1" x14ac:dyDescent="0.25">
      <c r="A1694" s="411"/>
      <c r="B1694" s="411"/>
      <c r="C1694" s="411"/>
      <c r="D1694" s="411"/>
      <c r="E1694" s="411"/>
      <c r="F1694" s="411"/>
      <c r="G1694" s="194"/>
      <c r="H1694" s="411"/>
      <c r="I1694" s="411"/>
    </row>
    <row r="1695" spans="1:9" ht="15" customHeight="1" x14ac:dyDescent="0.25">
      <c r="A1695" s="411"/>
      <c r="B1695" s="411"/>
      <c r="C1695" s="411"/>
      <c r="D1695" s="411"/>
      <c r="E1695" s="411"/>
      <c r="F1695" s="411"/>
      <c r="G1695" s="194"/>
      <c r="H1695" s="411"/>
      <c r="I1695" s="411"/>
    </row>
    <row r="1696" spans="1:9" ht="15" customHeight="1" x14ac:dyDescent="0.25">
      <c r="A1696" s="411"/>
      <c r="B1696" s="411"/>
      <c r="C1696" s="411"/>
      <c r="D1696" s="411"/>
      <c r="E1696" s="411"/>
      <c r="F1696" s="411"/>
      <c r="G1696" s="194"/>
      <c r="H1696" s="411"/>
      <c r="I1696" s="411"/>
    </row>
    <row r="1697" spans="1:9" ht="15" customHeight="1" x14ac:dyDescent="0.25">
      <c r="A1697" s="411"/>
      <c r="B1697" s="411"/>
      <c r="C1697" s="411"/>
      <c r="D1697" s="411"/>
      <c r="E1697" s="411"/>
      <c r="F1697" s="411"/>
      <c r="G1697" s="194"/>
      <c r="H1697" s="411"/>
      <c r="I1697" s="411"/>
    </row>
    <row r="1698" spans="1:9" ht="15" customHeight="1" x14ac:dyDescent="0.25">
      <c r="A1698" s="411"/>
      <c r="B1698" s="411"/>
      <c r="C1698" s="411"/>
      <c r="D1698" s="411"/>
      <c r="E1698" s="411"/>
      <c r="F1698" s="411"/>
      <c r="G1698" s="194"/>
      <c r="H1698" s="411"/>
      <c r="I1698" s="411"/>
    </row>
    <row r="1699" spans="1:9" ht="15" customHeight="1" x14ac:dyDescent="0.25">
      <c r="A1699" s="411"/>
      <c r="B1699" s="411"/>
      <c r="C1699" s="411"/>
      <c r="D1699" s="411"/>
      <c r="E1699" s="411"/>
      <c r="F1699" s="411"/>
      <c r="G1699" s="194"/>
      <c r="H1699" s="411"/>
      <c r="I1699" s="411"/>
    </row>
    <row r="1700" spans="1:9" ht="15" customHeight="1" x14ac:dyDescent="0.25">
      <c r="A1700" s="411"/>
      <c r="B1700" s="411"/>
      <c r="C1700" s="411"/>
      <c r="D1700" s="411"/>
      <c r="E1700" s="411"/>
      <c r="F1700" s="411"/>
      <c r="G1700" s="194"/>
      <c r="H1700" s="411"/>
      <c r="I1700" s="411"/>
    </row>
    <row r="1701" spans="1:9" ht="15" customHeight="1" x14ac:dyDescent="0.25">
      <c r="A1701" s="411"/>
      <c r="B1701" s="411"/>
      <c r="C1701" s="411"/>
      <c r="D1701" s="411"/>
      <c r="E1701" s="411"/>
      <c r="F1701" s="411"/>
      <c r="G1701" s="194"/>
      <c r="H1701" s="411"/>
      <c r="I1701" s="411"/>
    </row>
    <row r="1702" spans="1:9" ht="15" customHeight="1" x14ac:dyDescent="0.25">
      <c r="A1702" s="411"/>
      <c r="B1702" s="411"/>
      <c r="C1702" s="411"/>
      <c r="D1702" s="411"/>
      <c r="E1702" s="411"/>
      <c r="F1702" s="411"/>
      <c r="G1702" s="194"/>
      <c r="H1702" s="411"/>
      <c r="I1702" s="411"/>
    </row>
    <row r="1703" spans="1:9" ht="15" customHeight="1" x14ac:dyDescent="0.25">
      <c r="A1703" s="411"/>
      <c r="B1703" s="411"/>
      <c r="C1703" s="411"/>
      <c r="D1703" s="411"/>
      <c r="E1703" s="411"/>
      <c r="F1703" s="411"/>
      <c r="G1703" s="194"/>
      <c r="H1703" s="411"/>
      <c r="I1703" s="411"/>
    </row>
    <row r="1704" spans="1:9" ht="15" customHeight="1" x14ac:dyDescent="0.25">
      <c r="A1704" s="411"/>
      <c r="B1704" s="411"/>
      <c r="C1704" s="411"/>
      <c r="D1704" s="411"/>
      <c r="E1704" s="411"/>
      <c r="F1704" s="411"/>
      <c r="G1704" s="194"/>
      <c r="H1704" s="411"/>
      <c r="I1704" s="411"/>
    </row>
    <row r="1705" spans="1:9" ht="15" customHeight="1" x14ac:dyDescent="0.25">
      <c r="A1705" s="411"/>
      <c r="B1705" s="411"/>
      <c r="C1705" s="411"/>
      <c r="D1705" s="411"/>
      <c r="E1705" s="411"/>
      <c r="F1705" s="411"/>
      <c r="G1705" s="194"/>
      <c r="H1705" s="411"/>
      <c r="I1705" s="411"/>
    </row>
    <row r="1706" spans="1:9" ht="15" customHeight="1" x14ac:dyDescent="0.25">
      <c r="A1706" s="411"/>
      <c r="B1706" s="411"/>
      <c r="C1706" s="411"/>
      <c r="D1706" s="411"/>
      <c r="E1706" s="411"/>
      <c r="F1706" s="411"/>
      <c r="G1706" s="194"/>
      <c r="H1706" s="411"/>
      <c r="I1706" s="411"/>
    </row>
    <row r="1707" spans="1:9" ht="15" customHeight="1" x14ac:dyDescent="0.25">
      <c r="A1707" s="411"/>
      <c r="B1707" s="411"/>
      <c r="C1707" s="411"/>
      <c r="D1707" s="411"/>
      <c r="E1707" s="411"/>
      <c r="F1707" s="411"/>
      <c r="G1707" s="194"/>
      <c r="H1707" s="411"/>
      <c r="I1707" s="411"/>
    </row>
    <row r="1708" spans="1:9" ht="15" customHeight="1" x14ac:dyDescent="0.25">
      <c r="A1708" s="411"/>
      <c r="B1708" s="411"/>
      <c r="C1708" s="411"/>
      <c r="D1708" s="411"/>
      <c r="E1708" s="411"/>
      <c r="F1708" s="411"/>
      <c r="G1708" s="194"/>
      <c r="H1708" s="411"/>
      <c r="I1708" s="411"/>
    </row>
    <row r="1709" spans="1:9" ht="15" customHeight="1" x14ac:dyDescent="0.25">
      <c r="A1709" s="411"/>
      <c r="B1709" s="411"/>
      <c r="C1709" s="411"/>
      <c r="D1709" s="411"/>
      <c r="E1709" s="411"/>
      <c r="F1709" s="411"/>
      <c r="G1709" s="194"/>
      <c r="H1709" s="411"/>
      <c r="I1709" s="411"/>
    </row>
    <row r="1710" spans="1:9" ht="15" customHeight="1" x14ac:dyDescent="0.25">
      <c r="A1710" s="411"/>
      <c r="B1710" s="411"/>
      <c r="C1710" s="411"/>
      <c r="D1710" s="411"/>
      <c r="E1710" s="411"/>
      <c r="F1710" s="411"/>
      <c r="G1710" s="194"/>
      <c r="H1710" s="411"/>
      <c r="I1710" s="411"/>
    </row>
    <row r="1711" spans="1:9" ht="15" customHeight="1" x14ac:dyDescent="0.25">
      <c r="A1711" s="411"/>
      <c r="B1711" s="411"/>
      <c r="C1711" s="411"/>
      <c r="D1711" s="411"/>
      <c r="E1711" s="411"/>
      <c r="F1711" s="411"/>
      <c r="G1711" s="194"/>
      <c r="H1711" s="411"/>
      <c r="I1711" s="411"/>
    </row>
    <row r="1712" spans="1:9" ht="15" customHeight="1" x14ac:dyDescent="0.25">
      <c r="A1712" s="411"/>
      <c r="B1712" s="411"/>
      <c r="C1712" s="411"/>
      <c r="D1712" s="411"/>
      <c r="E1712" s="411"/>
      <c r="F1712" s="411"/>
      <c r="G1712" s="194"/>
      <c r="H1712" s="411"/>
      <c r="I1712" s="411"/>
    </row>
    <row r="1713" spans="1:9" ht="15" customHeight="1" x14ac:dyDescent="0.25">
      <c r="A1713" s="411"/>
      <c r="B1713" s="411"/>
      <c r="C1713" s="411"/>
      <c r="D1713" s="411"/>
      <c r="E1713" s="411"/>
      <c r="F1713" s="411"/>
      <c r="G1713" s="194"/>
      <c r="H1713" s="411"/>
      <c r="I1713" s="411"/>
    </row>
    <row r="1714" spans="1:9" ht="15" customHeight="1" x14ac:dyDescent="0.25">
      <c r="A1714" s="411"/>
      <c r="B1714" s="411"/>
      <c r="C1714" s="411"/>
      <c r="D1714" s="411"/>
      <c r="E1714" s="411"/>
      <c r="F1714" s="411"/>
      <c r="G1714" s="194"/>
      <c r="H1714" s="411"/>
      <c r="I1714" s="411"/>
    </row>
    <row r="1715" spans="1:9" ht="15" customHeight="1" x14ac:dyDescent="0.25">
      <c r="A1715" s="411"/>
      <c r="B1715" s="411"/>
      <c r="C1715" s="411"/>
      <c r="D1715" s="411"/>
      <c r="E1715" s="411"/>
      <c r="F1715" s="411"/>
      <c r="G1715" s="194"/>
      <c r="H1715" s="411"/>
      <c r="I1715" s="411"/>
    </row>
    <row r="1716" spans="1:9" ht="15" customHeight="1" x14ac:dyDescent="0.25">
      <c r="A1716" s="411"/>
      <c r="B1716" s="411"/>
      <c r="C1716" s="411"/>
      <c r="D1716" s="411"/>
      <c r="E1716" s="411"/>
      <c r="F1716" s="411"/>
      <c r="G1716" s="194"/>
      <c r="H1716" s="411"/>
      <c r="I1716" s="411"/>
    </row>
    <row r="1717" spans="1:9" ht="15" customHeight="1" x14ac:dyDescent="0.25">
      <c r="A1717" s="411"/>
      <c r="B1717" s="411"/>
      <c r="C1717" s="411"/>
      <c r="D1717" s="411"/>
      <c r="E1717" s="411"/>
      <c r="F1717" s="411"/>
      <c r="G1717" s="194"/>
      <c r="H1717" s="411"/>
      <c r="I1717" s="411"/>
    </row>
    <row r="1718" spans="1:9" ht="15" customHeight="1" x14ac:dyDescent="0.25">
      <c r="A1718" s="411"/>
      <c r="B1718" s="411"/>
      <c r="C1718" s="411"/>
      <c r="D1718" s="411"/>
      <c r="E1718" s="411"/>
      <c r="F1718" s="411"/>
      <c r="G1718" s="194"/>
      <c r="H1718" s="411"/>
      <c r="I1718" s="411"/>
    </row>
    <row r="1719" spans="1:9" ht="15" customHeight="1" x14ac:dyDescent="0.25">
      <c r="A1719" s="411"/>
      <c r="B1719" s="411"/>
      <c r="C1719" s="411"/>
      <c r="D1719" s="411"/>
      <c r="E1719" s="411"/>
      <c r="F1719" s="411"/>
      <c r="G1719" s="194"/>
      <c r="H1719" s="411"/>
      <c r="I1719" s="411"/>
    </row>
    <row r="1720" spans="1:9" ht="15" customHeight="1" x14ac:dyDescent="0.25">
      <c r="A1720" s="411"/>
      <c r="B1720" s="411"/>
      <c r="C1720" s="411"/>
      <c r="D1720" s="411"/>
      <c r="E1720" s="411"/>
      <c r="F1720" s="411"/>
      <c r="G1720" s="194"/>
      <c r="H1720" s="411"/>
      <c r="I1720" s="411"/>
    </row>
    <row r="1721" spans="1:9" ht="15" customHeight="1" x14ac:dyDescent="0.25">
      <c r="A1721" s="411"/>
      <c r="B1721" s="411"/>
      <c r="C1721" s="411"/>
      <c r="D1721" s="411"/>
      <c r="E1721" s="411"/>
      <c r="F1721" s="411"/>
      <c r="G1721" s="194"/>
      <c r="H1721" s="411"/>
      <c r="I1721" s="411"/>
    </row>
    <row r="1722" spans="1:9" ht="15" customHeight="1" x14ac:dyDescent="0.25">
      <c r="A1722" s="411"/>
      <c r="B1722" s="411"/>
      <c r="C1722" s="411"/>
      <c r="D1722" s="411"/>
      <c r="E1722" s="411"/>
      <c r="F1722" s="411"/>
      <c r="G1722" s="194"/>
      <c r="H1722" s="411"/>
      <c r="I1722" s="411"/>
    </row>
    <row r="1723" spans="1:9" ht="15" customHeight="1" x14ac:dyDescent="0.25">
      <c r="A1723" s="411"/>
      <c r="B1723" s="411"/>
      <c r="C1723" s="411"/>
      <c r="D1723" s="411"/>
      <c r="E1723" s="411"/>
      <c r="F1723" s="411"/>
      <c r="G1723" s="194"/>
      <c r="H1723" s="411"/>
      <c r="I1723" s="411"/>
    </row>
    <row r="1724" spans="1:9" ht="15" customHeight="1" x14ac:dyDescent="0.25">
      <c r="A1724" s="411"/>
      <c r="B1724" s="411"/>
      <c r="C1724" s="411"/>
      <c r="D1724" s="411"/>
      <c r="E1724" s="411"/>
      <c r="F1724" s="411"/>
      <c r="G1724" s="194"/>
      <c r="H1724" s="411"/>
      <c r="I1724" s="411"/>
    </row>
    <row r="1725" spans="1:9" ht="15" customHeight="1" x14ac:dyDescent="0.25">
      <c r="A1725" s="411"/>
      <c r="B1725" s="411"/>
      <c r="C1725" s="411"/>
      <c r="D1725" s="411"/>
      <c r="E1725" s="411"/>
      <c r="F1725" s="411"/>
      <c r="G1725" s="194"/>
      <c r="H1725" s="411"/>
      <c r="I1725" s="411"/>
    </row>
    <row r="1726" spans="1:9" ht="15" customHeight="1" x14ac:dyDescent="0.25">
      <c r="A1726" s="411"/>
      <c r="B1726" s="411"/>
      <c r="C1726" s="411"/>
      <c r="D1726" s="411"/>
      <c r="E1726" s="411"/>
      <c r="F1726" s="411"/>
      <c r="G1726" s="194"/>
      <c r="H1726" s="411"/>
      <c r="I1726" s="411"/>
    </row>
    <row r="1727" spans="1:9" ht="15" customHeight="1" x14ac:dyDescent="0.25">
      <c r="A1727" s="411"/>
      <c r="B1727" s="411"/>
      <c r="C1727" s="411"/>
      <c r="D1727" s="411"/>
      <c r="E1727" s="411"/>
      <c r="F1727" s="411"/>
      <c r="G1727" s="194"/>
      <c r="H1727" s="411"/>
      <c r="I1727" s="411"/>
    </row>
    <row r="1728" spans="1:9" ht="15" customHeight="1" x14ac:dyDescent="0.25">
      <c r="A1728" s="411"/>
      <c r="B1728" s="411"/>
      <c r="C1728" s="411"/>
      <c r="D1728" s="411"/>
      <c r="E1728" s="411"/>
      <c r="F1728" s="411"/>
      <c r="G1728" s="194"/>
      <c r="H1728" s="411"/>
      <c r="I1728" s="411"/>
    </row>
    <row r="1729" spans="1:9" ht="15" customHeight="1" x14ac:dyDescent="0.25">
      <c r="A1729" s="411"/>
      <c r="B1729" s="411"/>
      <c r="C1729" s="411"/>
      <c r="D1729" s="411"/>
      <c r="E1729" s="411"/>
      <c r="F1729" s="411"/>
      <c r="G1729" s="194"/>
      <c r="H1729" s="411"/>
      <c r="I1729" s="411"/>
    </row>
    <row r="1730" spans="1:9" ht="15" customHeight="1" x14ac:dyDescent="0.25">
      <c r="A1730" s="411"/>
      <c r="B1730" s="411"/>
      <c r="C1730" s="411"/>
      <c r="D1730" s="411"/>
      <c r="E1730" s="411"/>
      <c r="F1730" s="411"/>
      <c r="G1730" s="194"/>
      <c r="H1730" s="411"/>
      <c r="I1730" s="411"/>
    </row>
    <row r="1731" spans="1:9" ht="15" customHeight="1" x14ac:dyDescent="0.25">
      <c r="A1731" s="411"/>
      <c r="B1731" s="411"/>
      <c r="C1731" s="411"/>
      <c r="D1731" s="411"/>
      <c r="E1731" s="411"/>
      <c r="F1731" s="411"/>
      <c r="G1731" s="194"/>
      <c r="H1731" s="411"/>
      <c r="I1731" s="411"/>
    </row>
    <row r="1732" spans="1:9" ht="15" customHeight="1" x14ac:dyDescent="0.25">
      <c r="A1732" s="411"/>
      <c r="B1732" s="411"/>
      <c r="C1732" s="411"/>
      <c r="D1732" s="411"/>
      <c r="E1732" s="411"/>
      <c r="F1732" s="411"/>
      <c r="G1732" s="194"/>
      <c r="H1732" s="411"/>
      <c r="I1732" s="411"/>
    </row>
    <row r="1733" spans="1:9" ht="15" customHeight="1" x14ac:dyDescent="0.25">
      <c r="A1733" s="411"/>
      <c r="B1733" s="411"/>
      <c r="C1733" s="411"/>
      <c r="D1733" s="411"/>
      <c r="E1733" s="411"/>
      <c r="F1733" s="412"/>
      <c r="G1733" s="194"/>
      <c r="H1733" s="411"/>
      <c r="I1733" s="411"/>
    </row>
    <row r="1734" spans="1:9" ht="15" customHeight="1" x14ac:dyDescent="0.25">
      <c r="A1734" s="411"/>
      <c r="B1734" s="411"/>
      <c r="C1734" s="411"/>
      <c r="D1734" s="411"/>
      <c r="E1734" s="411"/>
      <c r="F1734" s="412"/>
      <c r="G1734" s="194"/>
      <c r="H1734" s="411"/>
      <c r="I1734" s="411"/>
    </row>
    <row r="1735" spans="1:9" ht="15" customHeight="1" x14ac:dyDescent="0.25">
      <c r="A1735" s="411"/>
      <c r="B1735" s="411"/>
      <c r="C1735" s="411"/>
      <c r="D1735" s="411"/>
      <c r="E1735" s="411"/>
      <c r="F1735" s="411"/>
      <c r="G1735" s="194"/>
      <c r="H1735" s="411"/>
      <c r="I1735" s="411"/>
    </row>
    <row r="1736" spans="1:9" ht="15" customHeight="1" x14ac:dyDescent="0.25">
      <c r="A1736" s="411"/>
      <c r="B1736" s="411"/>
      <c r="C1736" s="411"/>
      <c r="D1736" s="411"/>
      <c r="E1736" s="411"/>
      <c r="F1736" s="411"/>
      <c r="G1736" s="194"/>
      <c r="H1736" s="411"/>
      <c r="I1736" s="411"/>
    </row>
    <row r="1737" spans="1:9" ht="15" customHeight="1" x14ac:dyDescent="0.25">
      <c r="A1737" s="411"/>
      <c r="B1737" s="411"/>
      <c r="C1737" s="411"/>
      <c r="D1737" s="411"/>
      <c r="E1737" s="411"/>
      <c r="F1737" s="412"/>
      <c r="G1737" s="194"/>
      <c r="H1737" s="411"/>
      <c r="I1737" s="411"/>
    </row>
    <row r="1738" spans="1:9" ht="15" customHeight="1" x14ac:dyDescent="0.25">
      <c r="A1738" s="411"/>
      <c r="B1738" s="411"/>
      <c r="C1738" s="411"/>
      <c r="D1738" s="411"/>
      <c r="E1738" s="411"/>
      <c r="F1738" s="411"/>
      <c r="G1738" s="194"/>
      <c r="H1738" s="411"/>
      <c r="I1738" s="411"/>
    </row>
    <row r="1739" spans="1:9" ht="15" customHeight="1" x14ac:dyDescent="0.25">
      <c r="A1739" s="411"/>
      <c r="B1739" s="411"/>
      <c r="C1739" s="411"/>
      <c r="D1739" s="411"/>
      <c r="E1739" s="411"/>
      <c r="F1739" s="411"/>
      <c r="G1739" s="194"/>
      <c r="H1739" s="411"/>
      <c r="I1739" s="411"/>
    </row>
    <row r="1740" spans="1:9" ht="15" customHeight="1" x14ac:dyDescent="0.25">
      <c r="A1740" s="411"/>
      <c r="B1740" s="411"/>
      <c r="C1740" s="411"/>
      <c r="D1740" s="411"/>
      <c r="E1740" s="411"/>
      <c r="F1740" s="411"/>
      <c r="G1740" s="194"/>
      <c r="H1740" s="411"/>
      <c r="I1740" s="411"/>
    </row>
    <row r="1741" spans="1:9" ht="15" customHeight="1" x14ac:dyDescent="0.25">
      <c r="A1741" s="411"/>
      <c r="B1741" s="411"/>
      <c r="C1741" s="411"/>
      <c r="D1741" s="411"/>
      <c r="E1741" s="411"/>
      <c r="F1741" s="411"/>
      <c r="G1741" s="194"/>
      <c r="H1741" s="411"/>
      <c r="I1741" s="411"/>
    </row>
    <row r="1742" spans="1:9" ht="15" customHeight="1" x14ac:dyDescent="0.25">
      <c r="A1742" s="411"/>
      <c r="B1742" s="411"/>
      <c r="C1742" s="411"/>
      <c r="D1742" s="411"/>
      <c r="E1742" s="411"/>
      <c r="F1742" s="411"/>
      <c r="G1742" s="194"/>
      <c r="H1742" s="411"/>
      <c r="I1742" s="411"/>
    </row>
    <row r="1743" spans="1:9" ht="15" customHeight="1" x14ac:dyDescent="0.25">
      <c r="A1743" s="411"/>
      <c r="B1743" s="411"/>
      <c r="C1743" s="411"/>
      <c r="D1743" s="411"/>
      <c r="E1743" s="411"/>
      <c r="F1743" s="411"/>
      <c r="G1743" s="194"/>
      <c r="H1743" s="411"/>
      <c r="I1743" s="411"/>
    </row>
    <row r="1744" spans="1:9" ht="15" customHeight="1" x14ac:dyDescent="0.25">
      <c r="A1744" s="411"/>
      <c r="B1744" s="411"/>
      <c r="C1744" s="411"/>
      <c r="D1744" s="411"/>
      <c r="E1744" s="411"/>
      <c r="F1744" s="411"/>
      <c r="G1744" s="194"/>
      <c r="H1744" s="411"/>
      <c r="I1744" s="411"/>
    </row>
    <row r="1745" spans="1:9" ht="15" customHeight="1" x14ac:dyDescent="0.25">
      <c r="A1745" s="411"/>
      <c r="B1745" s="411"/>
      <c r="C1745" s="411"/>
      <c r="D1745" s="411"/>
      <c r="E1745" s="411"/>
      <c r="F1745" s="411"/>
      <c r="G1745" s="194"/>
      <c r="H1745" s="411"/>
      <c r="I1745" s="411"/>
    </row>
    <row r="1746" spans="1:9" ht="15" customHeight="1" x14ac:dyDescent="0.25">
      <c r="A1746" s="411"/>
      <c r="B1746" s="411"/>
      <c r="C1746" s="411"/>
      <c r="D1746" s="411"/>
      <c r="E1746" s="411"/>
      <c r="F1746" s="411"/>
      <c r="G1746" s="194"/>
      <c r="H1746" s="411"/>
      <c r="I1746" s="411"/>
    </row>
    <row r="1747" spans="1:9" ht="15" customHeight="1" x14ac:dyDescent="0.25">
      <c r="A1747" s="411"/>
      <c r="B1747" s="411"/>
      <c r="C1747" s="411"/>
      <c r="D1747" s="411"/>
      <c r="E1747" s="411"/>
      <c r="F1747" s="412"/>
      <c r="G1747" s="194"/>
      <c r="H1747" s="411"/>
      <c r="I1747" s="411"/>
    </row>
    <row r="1748" spans="1:9" ht="15" customHeight="1" x14ac:dyDescent="0.25">
      <c r="A1748" s="411"/>
      <c r="B1748" s="411"/>
      <c r="C1748" s="411"/>
      <c r="D1748" s="411"/>
      <c r="E1748" s="411"/>
      <c r="F1748" s="412"/>
      <c r="G1748" s="194"/>
      <c r="H1748" s="411"/>
      <c r="I1748" s="411"/>
    </row>
    <row r="1749" spans="1:9" ht="15" customHeight="1" x14ac:dyDescent="0.25">
      <c r="A1749" s="411"/>
      <c r="B1749" s="411"/>
      <c r="C1749" s="411"/>
      <c r="D1749" s="411"/>
      <c r="E1749" s="411"/>
      <c r="F1749" s="411"/>
      <c r="G1749" s="194"/>
      <c r="H1749" s="411"/>
      <c r="I1749" s="411"/>
    </row>
    <row r="1750" spans="1:9" ht="15" customHeight="1" x14ac:dyDescent="0.25">
      <c r="A1750" s="411"/>
      <c r="B1750" s="411"/>
      <c r="C1750" s="411"/>
      <c r="D1750" s="411"/>
      <c r="E1750" s="411"/>
      <c r="F1750" s="411"/>
      <c r="G1750" s="194"/>
      <c r="H1750" s="411"/>
      <c r="I1750" s="411"/>
    </row>
    <row r="1751" spans="1:9" ht="15" customHeight="1" x14ac:dyDescent="0.25">
      <c r="A1751" s="411"/>
      <c r="B1751" s="411"/>
      <c r="C1751" s="411"/>
      <c r="D1751" s="411"/>
      <c r="E1751" s="411"/>
      <c r="F1751" s="411"/>
      <c r="G1751" s="194"/>
      <c r="H1751" s="411"/>
      <c r="I1751" s="411"/>
    </row>
    <row r="1752" spans="1:9" ht="15" customHeight="1" x14ac:dyDescent="0.25">
      <c r="A1752" s="411"/>
      <c r="B1752" s="411"/>
      <c r="C1752" s="411"/>
      <c r="D1752" s="411"/>
      <c r="E1752" s="411"/>
      <c r="F1752" s="412"/>
      <c r="G1752" s="194"/>
      <c r="H1752" s="411"/>
      <c r="I1752" s="411"/>
    </row>
    <row r="1753" spans="1:9" ht="15" customHeight="1" x14ac:dyDescent="0.25">
      <c r="A1753" s="411"/>
      <c r="B1753" s="411"/>
      <c r="C1753" s="411"/>
      <c r="D1753" s="411"/>
      <c r="E1753" s="411"/>
      <c r="F1753" s="412"/>
      <c r="G1753" s="194"/>
      <c r="H1753" s="411"/>
      <c r="I1753" s="411"/>
    </row>
    <row r="1754" spans="1:9" ht="15" customHeight="1" x14ac:dyDescent="0.25">
      <c r="A1754" s="411"/>
      <c r="B1754" s="411"/>
      <c r="C1754" s="411"/>
      <c r="D1754" s="411"/>
      <c r="E1754" s="411"/>
      <c r="F1754" s="411"/>
      <c r="G1754" s="194"/>
      <c r="H1754" s="411"/>
      <c r="I1754" s="411"/>
    </row>
    <row r="1755" spans="1:9" ht="15" customHeight="1" x14ac:dyDescent="0.25">
      <c r="A1755" s="411"/>
      <c r="B1755" s="411"/>
      <c r="C1755" s="411"/>
      <c r="D1755" s="411"/>
      <c r="E1755" s="411"/>
      <c r="F1755" s="411"/>
      <c r="G1755" s="194"/>
      <c r="H1755" s="411"/>
      <c r="I1755" s="411"/>
    </row>
    <row r="1756" spans="1:9" ht="15" customHeight="1" x14ac:dyDescent="0.25">
      <c r="A1756" s="411"/>
      <c r="B1756" s="411"/>
      <c r="C1756" s="411"/>
      <c r="D1756" s="411"/>
      <c r="E1756" s="411"/>
      <c r="F1756" s="411"/>
      <c r="G1756" s="194"/>
      <c r="H1756" s="411"/>
      <c r="I1756" s="411"/>
    </row>
    <row r="1757" spans="1:9" ht="15" customHeight="1" x14ac:dyDescent="0.25">
      <c r="A1757" s="411"/>
      <c r="B1757" s="411"/>
      <c r="C1757" s="411"/>
      <c r="D1757" s="411"/>
      <c r="E1757" s="411"/>
      <c r="F1757" s="411"/>
      <c r="G1757" s="194"/>
      <c r="H1757" s="411"/>
      <c r="I1757" s="411"/>
    </row>
    <row r="1758" spans="1:9" ht="15" customHeight="1" x14ac:dyDescent="0.25">
      <c r="A1758" s="411"/>
      <c r="B1758" s="411"/>
      <c r="C1758" s="411"/>
      <c r="D1758" s="411"/>
      <c r="E1758" s="411"/>
      <c r="F1758" s="411"/>
      <c r="G1758" s="194"/>
      <c r="H1758" s="411"/>
      <c r="I1758" s="411"/>
    </row>
    <row r="1759" spans="1:9" ht="15" customHeight="1" x14ac:dyDescent="0.25">
      <c r="A1759" s="411"/>
      <c r="B1759" s="411"/>
      <c r="C1759" s="411"/>
      <c r="D1759" s="411"/>
      <c r="E1759" s="411"/>
      <c r="F1759" s="411"/>
      <c r="G1759" s="194"/>
      <c r="H1759" s="411"/>
      <c r="I1759" s="411"/>
    </row>
    <row r="1760" spans="1:9" ht="15" customHeight="1" x14ac:dyDescent="0.25">
      <c r="A1760" s="411"/>
      <c r="B1760" s="411"/>
      <c r="C1760" s="411"/>
      <c r="D1760" s="411"/>
      <c r="E1760" s="411"/>
      <c r="F1760" s="411"/>
      <c r="G1760" s="194"/>
      <c r="H1760" s="411"/>
      <c r="I1760" s="411"/>
    </row>
    <row r="1761" spans="1:9" ht="15" customHeight="1" x14ac:dyDescent="0.25">
      <c r="A1761" s="411"/>
      <c r="B1761" s="411"/>
      <c r="C1761" s="411"/>
      <c r="D1761" s="411"/>
      <c r="E1761" s="411"/>
      <c r="F1761" s="411"/>
      <c r="G1761" s="194"/>
      <c r="H1761" s="411"/>
      <c r="I1761" s="411"/>
    </row>
    <row r="1762" spans="1:9" ht="15" customHeight="1" x14ac:dyDescent="0.25">
      <c r="A1762" s="411"/>
      <c r="B1762" s="411"/>
      <c r="C1762" s="411"/>
      <c r="D1762" s="411"/>
      <c r="E1762" s="411"/>
      <c r="F1762" s="411"/>
      <c r="G1762" s="194"/>
      <c r="H1762" s="411"/>
      <c r="I1762" s="411"/>
    </row>
    <row r="1763" spans="1:9" ht="15" customHeight="1" x14ac:dyDescent="0.25">
      <c r="A1763" s="411"/>
      <c r="B1763" s="411"/>
      <c r="C1763" s="411"/>
      <c r="D1763" s="411"/>
      <c r="E1763" s="411"/>
      <c r="F1763" s="411"/>
      <c r="G1763" s="194"/>
      <c r="H1763" s="411"/>
      <c r="I1763" s="411"/>
    </row>
    <row r="1764" spans="1:9" ht="15" customHeight="1" x14ac:dyDescent="0.25">
      <c r="A1764" s="411"/>
      <c r="B1764" s="411"/>
      <c r="C1764" s="411"/>
      <c r="D1764" s="411"/>
      <c r="E1764" s="411"/>
      <c r="F1764" s="412"/>
      <c r="G1764" s="194"/>
      <c r="H1764" s="411"/>
      <c r="I1764" s="411"/>
    </row>
    <row r="1765" spans="1:9" ht="15" customHeight="1" x14ac:dyDescent="0.25">
      <c r="A1765" s="411"/>
      <c r="B1765" s="411"/>
      <c r="C1765" s="411"/>
      <c r="D1765" s="411"/>
      <c r="E1765" s="411"/>
      <c r="F1765" s="412"/>
      <c r="G1765" s="194"/>
      <c r="H1765" s="411"/>
      <c r="I1765" s="411"/>
    </row>
    <row r="1766" spans="1:9" ht="15" customHeight="1" x14ac:dyDescent="0.25">
      <c r="A1766" s="411"/>
      <c r="B1766" s="411"/>
      <c r="C1766" s="411"/>
      <c r="D1766" s="411"/>
      <c r="E1766" s="411"/>
      <c r="F1766" s="411"/>
      <c r="G1766" s="194"/>
      <c r="H1766" s="411"/>
      <c r="I1766" s="411"/>
    </row>
    <row r="1767" spans="1:9" ht="15" customHeight="1" x14ac:dyDescent="0.25">
      <c r="A1767" s="411"/>
      <c r="B1767" s="411"/>
      <c r="C1767" s="411"/>
      <c r="D1767" s="411"/>
      <c r="E1767" s="411"/>
      <c r="F1767" s="411"/>
      <c r="G1767" s="194"/>
      <c r="H1767" s="411"/>
      <c r="I1767" s="411"/>
    </row>
    <row r="1768" spans="1:9" ht="15" customHeight="1" x14ac:dyDescent="0.25">
      <c r="A1768" s="411"/>
      <c r="B1768" s="411"/>
      <c r="C1768" s="411"/>
      <c r="D1768" s="411"/>
      <c r="E1768" s="411"/>
      <c r="F1768" s="411"/>
      <c r="G1768" s="194"/>
      <c r="H1768" s="411"/>
      <c r="I1768" s="411"/>
    </row>
    <row r="1769" spans="1:9" ht="15" customHeight="1" x14ac:dyDescent="0.25">
      <c r="A1769" s="411"/>
      <c r="B1769" s="411"/>
      <c r="C1769" s="411"/>
      <c r="D1769" s="411"/>
      <c r="E1769" s="411"/>
      <c r="F1769" s="412"/>
      <c r="G1769" s="194"/>
      <c r="H1769" s="411"/>
      <c r="I1769" s="411"/>
    </row>
    <row r="1770" spans="1:9" ht="15" customHeight="1" x14ac:dyDescent="0.25">
      <c r="A1770" s="411"/>
      <c r="B1770" s="411"/>
      <c r="C1770" s="411"/>
      <c r="D1770" s="411"/>
      <c r="E1770" s="411"/>
      <c r="F1770" s="412"/>
      <c r="G1770" s="194"/>
      <c r="H1770" s="411"/>
      <c r="I1770" s="411"/>
    </row>
    <row r="1771" spans="1:9" ht="15" customHeight="1" x14ac:dyDescent="0.25">
      <c r="A1771" s="411"/>
      <c r="B1771" s="411"/>
      <c r="C1771" s="411"/>
      <c r="D1771" s="411"/>
      <c r="E1771" s="411"/>
      <c r="F1771" s="411"/>
      <c r="G1771" s="194"/>
      <c r="H1771" s="411"/>
      <c r="I1771" s="411"/>
    </row>
    <row r="1772" spans="1:9" ht="15" customHeight="1" x14ac:dyDescent="0.25">
      <c r="A1772" s="411"/>
      <c r="B1772" s="411"/>
      <c r="C1772" s="411"/>
      <c r="D1772" s="411"/>
      <c r="E1772" s="411"/>
      <c r="F1772" s="411"/>
      <c r="G1772" s="194"/>
      <c r="H1772" s="411"/>
      <c r="I1772" s="411"/>
    </row>
    <row r="1773" spans="1:9" ht="15" customHeight="1" x14ac:dyDescent="0.25">
      <c r="A1773" s="411"/>
      <c r="B1773" s="411"/>
      <c r="C1773" s="411"/>
      <c r="D1773" s="411"/>
      <c r="E1773" s="411"/>
      <c r="F1773" s="411"/>
      <c r="G1773" s="194"/>
      <c r="H1773" s="411"/>
      <c r="I1773" s="411"/>
    </row>
    <row r="1774" spans="1:9" ht="15" customHeight="1" x14ac:dyDescent="0.25">
      <c r="A1774" s="411"/>
      <c r="B1774" s="411"/>
      <c r="C1774" s="411"/>
      <c r="D1774" s="411"/>
      <c r="E1774" s="411"/>
      <c r="F1774" s="411"/>
      <c r="G1774" s="194"/>
      <c r="H1774" s="411"/>
      <c r="I1774" s="411"/>
    </row>
    <row r="1775" spans="1:9" ht="15" customHeight="1" x14ac:dyDescent="0.25">
      <c r="A1775" s="411"/>
      <c r="B1775" s="411"/>
      <c r="C1775" s="411"/>
      <c r="D1775" s="411"/>
      <c r="E1775" s="411"/>
      <c r="F1775" s="411"/>
      <c r="G1775" s="194"/>
      <c r="H1775" s="411"/>
      <c r="I1775" s="411"/>
    </row>
    <row r="1776" spans="1:9" ht="15" customHeight="1" x14ac:dyDescent="0.25">
      <c r="A1776" s="411"/>
      <c r="B1776" s="411"/>
      <c r="C1776" s="411"/>
      <c r="D1776" s="411"/>
      <c r="E1776" s="411"/>
      <c r="F1776" s="411"/>
      <c r="G1776" s="194"/>
      <c r="H1776" s="411"/>
      <c r="I1776" s="411"/>
    </row>
    <row r="1777" spans="1:9" ht="15" customHeight="1" x14ac:dyDescent="0.25">
      <c r="A1777" s="411"/>
      <c r="B1777" s="411"/>
      <c r="C1777" s="411"/>
      <c r="D1777" s="411"/>
      <c r="E1777" s="411"/>
      <c r="F1777" s="411"/>
      <c r="G1777" s="194"/>
      <c r="H1777" s="411"/>
      <c r="I1777" s="411"/>
    </row>
    <row r="1778" spans="1:9" ht="15" customHeight="1" x14ac:dyDescent="0.25">
      <c r="A1778" s="411"/>
      <c r="B1778" s="411"/>
      <c r="C1778" s="411"/>
      <c r="D1778" s="411"/>
      <c r="E1778" s="411"/>
      <c r="F1778" s="411"/>
      <c r="G1778" s="194"/>
      <c r="H1778" s="411"/>
      <c r="I1778" s="411"/>
    </row>
    <row r="1779" spans="1:9" ht="15" customHeight="1" x14ac:dyDescent="0.25">
      <c r="A1779" s="411"/>
      <c r="B1779" s="411"/>
      <c r="C1779" s="411"/>
      <c r="D1779" s="411"/>
      <c r="E1779" s="411"/>
      <c r="F1779" s="411"/>
      <c r="G1779" s="194"/>
      <c r="H1779" s="411"/>
      <c r="I1779" s="411"/>
    </row>
    <row r="1780" spans="1:9" ht="15" customHeight="1" x14ac:dyDescent="0.25">
      <c r="A1780" s="411"/>
      <c r="B1780" s="411"/>
      <c r="C1780" s="411"/>
      <c r="D1780" s="411"/>
      <c r="E1780" s="411"/>
      <c r="F1780" s="411"/>
      <c r="G1780" s="194"/>
      <c r="H1780" s="411"/>
      <c r="I1780" s="411"/>
    </row>
    <row r="1781" spans="1:9" ht="15" customHeight="1" x14ac:dyDescent="0.25">
      <c r="A1781" s="411"/>
      <c r="B1781" s="411"/>
      <c r="C1781" s="411"/>
      <c r="D1781" s="411"/>
      <c r="E1781" s="411"/>
      <c r="F1781" s="411"/>
      <c r="G1781" s="194"/>
      <c r="H1781" s="411"/>
      <c r="I1781" s="411"/>
    </row>
    <row r="1782" spans="1:9" ht="15" customHeight="1" x14ac:dyDescent="0.25">
      <c r="A1782" s="411"/>
      <c r="B1782" s="411"/>
      <c r="C1782" s="411"/>
      <c r="D1782" s="411"/>
      <c r="E1782" s="411"/>
      <c r="F1782" s="411"/>
      <c r="G1782" s="194"/>
      <c r="H1782" s="411"/>
      <c r="I1782" s="411"/>
    </row>
    <row r="1783" spans="1:9" ht="15" customHeight="1" x14ac:dyDescent="0.25">
      <c r="A1783" s="411"/>
      <c r="B1783" s="411"/>
      <c r="C1783" s="411"/>
      <c r="D1783" s="411"/>
      <c r="E1783" s="411"/>
      <c r="F1783" s="412"/>
      <c r="G1783" s="194"/>
      <c r="H1783" s="411"/>
      <c r="I1783" s="411"/>
    </row>
    <row r="1784" spans="1:9" ht="15" customHeight="1" x14ac:dyDescent="0.25">
      <c r="A1784" s="411"/>
      <c r="B1784" s="411"/>
      <c r="C1784" s="411"/>
      <c r="D1784" s="411"/>
      <c r="E1784" s="411"/>
      <c r="F1784" s="412"/>
      <c r="G1784" s="194"/>
      <c r="H1784" s="411"/>
      <c r="I1784" s="411"/>
    </row>
    <row r="1785" spans="1:9" ht="15" customHeight="1" x14ac:dyDescent="0.25">
      <c r="A1785" s="411"/>
      <c r="B1785" s="411"/>
      <c r="C1785" s="411"/>
      <c r="D1785" s="411"/>
      <c r="E1785" s="411"/>
      <c r="F1785" s="412"/>
      <c r="G1785" s="194"/>
      <c r="H1785" s="411"/>
      <c r="I1785" s="411"/>
    </row>
    <row r="1786" spans="1:9" ht="15" customHeight="1" x14ac:dyDescent="0.25">
      <c r="A1786" s="411"/>
      <c r="B1786" s="411"/>
      <c r="C1786" s="411"/>
      <c r="D1786" s="411"/>
      <c r="E1786" s="411"/>
      <c r="F1786" s="411"/>
      <c r="G1786" s="194"/>
      <c r="H1786" s="411"/>
      <c r="I1786" s="411"/>
    </row>
    <row r="1787" spans="1:9" ht="15" customHeight="1" x14ac:dyDescent="0.25">
      <c r="A1787" s="411"/>
      <c r="B1787" s="411"/>
      <c r="C1787" s="411"/>
      <c r="D1787" s="411"/>
      <c r="E1787" s="411"/>
      <c r="F1787" s="411"/>
      <c r="G1787" s="194"/>
      <c r="H1787" s="411"/>
      <c r="I1787" s="411"/>
    </row>
    <row r="1788" spans="1:9" ht="15" customHeight="1" x14ac:dyDescent="0.25">
      <c r="A1788" s="411"/>
      <c r="B1788" s="411"/>
      <c r="C1788" s="411"/>
      <c r="D1788" s="411"/>
      <c r="E1788" s="411"/>
      <c r="F1788" s="411"/>
      <c r="G1788" s="194"/>
      <c r="H1788" s="411"/>
      <c r="I1788" s="411"/>
    </row>
    <row r="1789" spans="1:9" ht="15" customHeight="1" x14ac:dyDescent="0.25">
      <c r="A1789" s="411"/>
      <c r="B1789" s="411"/>
      <c r="C1789" s="411"/>
      <c r="D1789" s="411"/>
      <c r="E1789" s="411"/>
      <c r="F1789" s="412"/>
      <c r="G1789" s="194"/>
      <c r="H1789" s="411"/>
      <c r="I1789" s="411"/>
    </row>
    <row r="1790" spans="1:9" ht="15" customHeight="1" x14ac:dyDescent="0.25">
      <c r="A1790" s="411"/>
      <c r="B1790" s="411"/>
      <c r="C1790" s="411"/>
      <c r="D1790" s="411"/>
      <c r="E1790" s="411"/>
      <c r="F1790" s="412"/>
      <c r="G1790" s="194"/>
      <c r="H1790" s="411"/>
      <c r="I1790" s="411"/>
    </row>
    <row r="1791" spans="1:9" ht="15" customHeight="1" x14ac:dyDescent="0.25">
      <c r="A1791" s="411"/>
      <c r="B1791" s="411"/>
      <c r="C1791" s="411"/>
      <c r="D1791" s="411"/>
      <c r="E1791" s="411"/>
      <c r="F1791" s="411"/>
      <c r="G1791" s="194"/>
      <c r="H1791" s="411"/>
      <c r="I1791" s="411"/>
    </row>
    <row r="1792" spans="1:9" ht="15" customHeight="1" x14ac:dyDescent="0.25">
      <c r="A1792" s="411"/>
      <c r="B1792" s="411"/>
      <c r="C1792" s="411"/>
      <c r="D1792" s="411"/>
      <c r="E1792" s="411"/>
      <c r="F1792" s="411"/>
      <c r="G1792" s="194"/>
      <c r="H1792" s="411"/>
      <c r="I1792" s="411"/>
    </row>
    <row r="1793" spans="1:9" ht="15" customHeight="1" x14ac:dyDescent="0.25">
      <c r="A1793" s="411"/>
      <c r="B1793" s="411"/>
      <c r="C1793" s="411"/>
      <c r="D1793" s="411"/>
      <c r="E1793" s="411"/>
      <c r="F1793" s="411"/>
      <c r="G1793" s="194"/>
      <c r="H1793" s="411"/>
      <c r="I1793" s="411"/>
    </row>
    <row r="1794" spans="1:9" ht="15" customHeight="1" x14ac:dyDescent="0.25">
      <c r="A1794" s="411"/>
      <c r="B1794" s="411"/>
      <c r="C1794" s="411"/>
      <c r="D1794" s="411"/>
      <c r="E1794" s="411"/>
      <c r="F1794" s="411"/>
      <c r="G1794" s="194"/>
      <c r="H1794" s="411"/>
      <c r="I1794" s="411"/>
    </row>
    <row r="1795" spans="1:9" ht="15" customHeight="1" x14ac:dyDescent="0.25">
      <c r="A1795" s="411"/>
      <c r="B1795" s="411"/>
      <c r="C1795" s="411"/>
      <c r="D1795" s="411"/>
      <c r="E1795" s="411"/>
      <c r="F1795" s="411"/>
      <c r="G1795" s="194"/>
      <c r="H1795" s="411"/>
      <c r="I1795" s="411"/>
    </row>
    <row r="1796" spans="1:9" ht="15" customHeight="1" x14ac:dyDescent="0.25">
      <c r="A1796" s="411"/>
      <c r="B1796" s="411"/>
      <c r="C1796" s="411"/>
      <c r="D1796" s="411"/>
      <c r="E1796" s="411"/>
      <c r="F1796" s="411"/>
      <c r="G1796" s="194"/>
      <c r="H1796" s="411"/>
      <c r="I1796" s="411"/>
    </row>
    <row r="1797" spans="1:9" ht="15" customHeight="1" x14ac:dyDescent="0.25">
      <c r="A1797" s="411"/>
      <c r="B1797" s="411"/>
      <c r="C1797" s="411"/>
      <c r="D1797" s="411"/>
      <c r="E1797" s="411"/>
      <c r="F1797" s="411"/>
      <c r="G1797" s="194"/>
      <c r="H1797" s="411"/>
      <c r="I1797" s="411"/>
    </row>
    <row r="1798" spans="1:9" ht="15" customHeight="1" x14ac:dyDescent="0.25">
      <c r="A1798" s="411"/>
      <c r="B1798" s="411"/>
      <c r="C1798" s="411"/>
      <c r="D1798" s="411"/>
      <c r="E1798" s="411"/>
      <c r="F1798" s="411"/>
      <c r="G1798" s="194"/>
      <c r="H1798" s="411"/>
      <c r="I1798" s="411"/>
    </row>
    <row r="1799" spans="1:9" ht="15" customHeight="1" x14ac:dyDescent="0.25">
      <c r="A1799" s="411"/>
      <c r="B1799" s="411"/>
      <c r="C1799" s="411"/>
      <c r="D1799" s="411"/>
      <c r="E1799" s="411"/>
      <c r="F1799" s="411"/>
      <c r="G1799" s="194"/>
      <c r="H1799" s="411"/>
      <c r="I1799" s="411"/>
    </row>
    <row r="1800" spans="1:9" ht="15" customHeight="1" x14ac:dyDescent="0.25">
      <c r="A1800" s="411"/>
      <c r="B1800" s="411"/>
      <c r="C1800" s="411"/>
      <c r="D1800" s="411"/>
      <c r="E1800" s="411"/>
      <c r="F1800" s="411"/>
      <c r="G1800" s="194"/>
      <c r="H1800" s="411"/>
      <c r="I1800" s="411"/>
    </row>
    <row r="1801" spans="1:9" ht="15" customHeight="1" x14ac:dyDescent="0.25">
      <c r="A1801" s="411"/>
      <c r="B1801" s="411"/>
      <c r="C1801" s="411"/>
      <c r="D1801" s="411"/>
      <c r="E1801" s="411"/>
      <c r="F1801" s="411"/>
      <c r="G1801" s="194"/>
      <c r="H1801" s="411"/>
      <c r="I1801" s="411"/>
    </row>
    <row r="1802" spans="1:9" ht="15" customHeight="1" x14ac:dyDescent="0.25">
      <c r="A1802" s="411"/>
      <c r="B1802" s="411"/>
      <c r="C1802" s="411"/>
      <c r="D1802" s="411"/>
      <c r="E1802" s="411"/>
      <c r="F1802" s="411"/>
      <c r="G1802" s="194"/>
      <c r="H1802" s="411"/>
      <c r="I1802" s="411"/>
    </row>
    <row r="1803" spans="1:9" ht="15" customHeight="1" x14ac:dyDescent="0.25">
      <c r="A1803" s="411"/>
      <c r="B1803" s="411"/>
      <c r="C1803" s="411"/>
      <c r="D1803" s="411"/>
      <c r="E1803" s="411"/>
      <c r="F1803" s="412"/>
      <c r="G1803" s="194"/>
      <c r="H1803" s="411"/>
      <c r="I1803" s="411"/>
    </row>
    <row r="1804" spans="1:9" ht="15" customHeight="1" x14ac:dyDescent="0.25">
      <c r="A1804" s="411"/>
      <c r="B1804" s="411"/>
      <c r="C1804" s="411"/>
      <c r="D1804" s="411"/>
      <c r="E1804" s="411"/>
      <c r="F1804" s="412"/>
      <c r="G1804" s="194"/>
      <c r="H1804" s="411"/>
      <c r="I1804" s="411"/>
    </row>
    <row r="1805" spans="1:9" ht="15" customHeight="1" x14ac:dyDescent="0.25">
      <c r="A1805" s="411"/>
      <c r="B1805" s="411"/>
      <c r="C1805" s="411"/>
      <c r="D1805" s="411"/>
      <c r="E1805" s="411"/>
      <c r="F1805" s="411"/>
      <c r="G1805" s="194"/>
      <c r="H1805" s="411"/>
      <c r="I1805" s="411"/>
    </row>
    <row r="1806" spans="1:9" ht="15" customHeight="1" x14ac:dyDescent="0.25">
      <c r="A1806" s="411"/>
      <c r="B1806" s="411"/>
      <c r="C1806" s="411"/>
      <c r="D1806" s="411"/>
      <c r="E1806" s="411"/>
      <c r="F1806" s="411"/>
      <c r="G1806" s="194"/>
      <c r="H1806" s="411"/>
      <c r="I1806" s="411"/>
    </row>
    <row r="1807" spans="1:9" ht="15" customHeight="1" x14ac:dyDescent="0.25">
      <c r="A1807" s="411"/>
      <c r="B1807" s="411"/>
      <c r="C1807" s="411"/>
      <c r="D1807" s="411"/>
      <c r="E1807" s="411"/>
      <c r="F1807" s="411"/>
      <c r="G1807" s="194"/>
      <c r="H1807" s="411"/>
      <c r="I1807" s="411"/>
    </row>
    <row r="1808" spans="1:9" ht="15" customHeight="1" x14ac:dyDescent="0.25">
      <c r="A1808" s="411"/>
      <c r="B1808" s="411"/>
      <c r="C1808" s="411"/>
      <c r="D1808" s="411"/>
      <c r="E1808" s="411"/>
      <c r="F1808" s="412"/>
      <c r="G1808" s="194"/>
      <c r="H1808" s="411"/>
      <c r="I1808" s="411"/>
    </row>
    <row r="1809" spans="1:9" ht="15" customHeight="1" x14ac:dyDescent="0.25">
      <c r="A1809" s="411"/>
      <c r="B1809" s="411"/>
      <c r="C1809" s="411"/>
      <c r="D1809" s="411"/>
      <c r="E1809" s="411"/>
      <c r="F1809" s="412"/>
      <c r="G1809" s="194"/>
      <c r="H1809" s="411"/>
      <c r="I1809" s="411"/>
    </row>
    <row r="1810" spans="1:9" ht="15" customHeight="1" x14ac:dyDescent="0.25">
      <c r="A1810" s="411"/>
      <c r="B1810" s="411"/>
      <c r="C1810" s="411"/>
      <c r="D1810" s="411"/>
      <c r="E1810" s="411"/>
      <c r="F1810" s="411"/>
      <c r="G1810" s="194"/>
      <c r="H1810" s="411"/>
      <c r="I1810" s="411"/>
    </row>
    <row r="1811" spans="1:9" ht="15" customHeight="1" x14ac:dyDescent="0.25">
      <c r="A1811" s="411"/>
      <c r="B1811" s="411"/>
      <c r="C1811" s="411"/>
      <c r="D1811" s="411"/>
      <c r="E1811" s="411"/>
      <c r="F1811" s="411"/>
      <c r="G1811" s="194"/>
      <c r="H1811" s="411"/>
      <c r="I1811" s="411"/>
    </row>
    <row r="1812" spans="1:9" ht="15" customHeight="1" x14ac:dyDescent="0.25">
      <c r="A1812" s="411"/>
      <c r="B1812" s="411"/>
      <c r="C1812" s="411"/>
      <c r="D1812" s="411"/>
      <c r="E1812" s="411"/>
      <c r="F1812" s="411"/>
      <c r="G1812" s="194"/>
      <c r="H1812" s="411"/>
      <c r="I1812" s="411"/>
    </row>
    <row r="1813" spans="1:9" ht="15" customHeight="1" x14ac:dyDescent="0.25">
      <c r="A1813" s="411"/>
      <c r="B1813" s="411"/>
      <c r="C1813" s="411"/>
      <c r="D1813" s="411"/>
      <c r="E1813" s="411"/>
      <c r="F1813" s="411"/>
      <c r="G1813" s="194"/>
      <c r="H1813" s="411"/>
      <c r="I1813" s="411"/>
    </row>
    <row r="1814" spans="1:9" ht="15" customHeight="1" x14ac:dyDescent="0.25">
      <c r="A1814" s="411"/>
      <c r="B1814" s="411"/>
      <c r="C1814" s="411"/>
      <c r="D1814" s="411"/>
      <c r="E1814" s="411"/>
      <c r="F1814" s="411"/>
      <c r="G1814" s="194"/>
      <c r="H1814" s="411"/>
      <c r="I1814" s="411"/>
    </row>
    <row r="1815" spans="1:9" ht="15" customHeight="1" x14ac:dyDescent="0.25">
      <c r="A1815" s="411"/>
      <c r="B1815" s="411"/>
      <c r="C1815" s="411"/>
      <c r="D1815" s="411"/>
      <c r="E1815" s="411"/>
      <c r="F1815" s="411"/>
      <c r="G1815" s="194"/>
      <c r="H1815" s="411"/>
      <c r="I1815" s="411"/>
    </row>
    <row r="1816" spans="1:9" ht="15" customHeight="1" x14ac:dyDescent="0.25">
      <c r="A1816" s="411"/>
      <c r="B1816" s="411"/>
      <c r="C1816" s="411"/>
      <c r="D1816" s="411"/>
      <c r="E1816" s="411"/>
      <c r="F1816" s="411"/>
      <c r="G1816" s="194"/>
      <c r="H1816" s="411"/>
      <c r="I1816" s="411"/>
    </row>
    <row r="1817" spans="1:9" ht="15" customHeight="1" x14ac:dyDescent="0.25">
      <c r="A1817" s="411"/>
      <c r="B1817" s="411"/>
      <c r="C1817" s="411"/>
      <c r="D1817" s="411"/>
      <c r="E1817" s="411"/>
      <c r="F1817" s="411"/>
      <c r="G1817" s="194"/>
      <c r="H1817" s="411"/>
      <c r="I1817" s="411"/>
    </row>
    <row r="1818" spans="1:9" ht="15" customHeight="1" x14ac:dyDescent="0.25">
      <c r="A1818" s="411"/>
      <c r="B1818" s="411"/>
      <c r="C1818" s="411"/>
      <c r="D1818" s="411"/>
      <c r="E1818" s="411"/>
      <c r="F1818" s="411"/>
      <c r="G1818" s="194"/>
      <c r="H1818" s="411"/>
      <c r="I1818" s="411"/>
    </row>
    <row r="1819" spans="1:9" ht="15" customHeight="1" x14ac:dyDescent="0.25">
      <c r="A1819" s="411"/>
      <c r="B1819" s="411"/>
      <c r="C1819" s="411"/>
      <c r="D1819" s="411"/>
      <c r="E1819" s="411"/>
      <c r="F1819" s="411"/>
      <c r="G1819" s="194"/>
      <c r="H1819" s="411"/>
      <c r="I1819" s="411"/>
    </row>
    <row r="1820" spans="1:9" ht="15" customHeight="1" x14ac:dyDescent="0.25">
      <c r="A1820" s="411"/>
      <c r="B1820" s="411"/>
      <c r="C1820" s="411"/>
      <c r="D1820" s="411"/>
      <c r="E1820" s="411"/>
      <c r="F1820" s="411"/>
      <c r="G1820" s="194"/>
      <c r="H1820" s="411"/>
      <c r="I1820" s="411"/>
    </row>
    <row r="1821" spans="1:9" ht="15" customHeight="1" x14ac:dyDescent="0.25">
      <c r="A1821" s="411"/>
      <c r="B1821" s="411"/>
      <c r="C1821" s="411"/>
      <c r="D1821" s="411"/>
      <c r="E1821" s="411"/>
      <c r="F1821" s="411"/>
      <c r="G1821" s="194"/>
      <c r="H1821" s="411"/>
      <c r="I1821" s="411"/>
    </row>
    <row r="1822" spans="1:9" ht="15" customHeight="1" x14ac:dyDescent="0.25">
      <c r="A1822" s="411"/>
      <c r="B1822" s="411"/>
      <c r="C1822" s="411"/>
      <c r="D1822" s="411"/>
      <c r="E1822" s="411"/>
      <c r="F1822" s="412"/>
      <c r="G1822" s="194"/>
      <c r="H1822" s="411"/>
      <c r="I1822" s="411"/>
    </row>
    <row r="1823" spans="1:9" ht="15" customHeight="1" x14ac:dyDescent="0.25">
      <c r="A1823" s="411"/>
      <c r="B1823" s="411"/>
      <c r="C1823" s="411"/>
      <c r="D1823" s="411"/>
      <c r="E1823" s="411"/>
      <c r="F1823" s="412"/>
      <c r="G1823" s="194"/>
      <c r="H1823" s="411"/>
      <c r="I1823" s="411"/>
    </row>
    <row r="1824" spans="1:9" ht="15" customHeight="1" x14ac:dyDescent="0.25">
      <c r="A1824" s="411"/>
      <c r="B1824" s="411"/>
      <c r="C1824" s="411"/>
      <c r="D1824" s="411"/>
      <c r="E1824" s="411"/>
      <c r="F1824" s="412"/>
      <c r="G1824" s="194"/>
      <c r="H1824" s="411"/>
      <c r="I1824" s="411"/>
    </row>
    <row r="1825" spans="1:9" ht="15" customHeight="1" x14ac:dyDescent="0.25">
      <c r="A1825" s="411"/>
      <c r="B1825" s="411"/>
      <c r="C1825" s="411"/>
      <c r="D1825" s="411"/>
      <c r="E1825" s="411"/>
      <c r="F1825" s="411"/>
      <c r="G1825" s="194"/>
      <c r="H1825" s="411"/>
      <c r="I1825" s="411"/>
    </row>
    <row r="1826" spans="1:9" ht="15" customHeight="1" x14ac:dyDescent="0.25">
      <c r="A1826" s="411"/>
      <c r="B1826" s="411"/>
      <c r="C1826" s="411"/>
      <c r="D1826" s="411"/>
      <c r="E1826" s="411"/>
      <c r="F1826" s="411"/>
      <c r="G1826" s="194"/>
      <c r="H1826" s="411"/>
      <c r="I1826" s="411"/>
    </row>
    <row r="1827" spans="1:9" ht="15" customHeight="1" x14ac:dyDescent="0.25">
      <c r="A1827" s="411"/>
      <c r="B1827" s="411"/>
      <c r="C1827" s="411"/>
      <c r="D1827" s="411"/>
      <c r="E1827" s="411"/>
      <c r="F1827" s="411"/>
      <c r="G1827" s="194"/>
      <c r="H1827" s="411"/>
      <c r="I1827" s="411"/>
    </row>
    <row r="1828" spans="1:9" ht="15" customHeight="1" x14ac:dyDescent="0.25">
      <c r="A1828" s="411"/>
      <c r="B1828" s="411"/>
      <c r="C1828" s="411"/>
      <c r="D1828" s="411"/>
      <c r="E1828" s="411"/>
      <c r="F1828" s="412"/>
      <c r="G1828" s="194"/>
      <c r="H1828" s="411"/>
      <c r="I1828" s="411"/>
    </row>
    <row r="1829" spans="1:9" ht="15" customHeight="1" x14ac:dyDescent="0.25">
      <c r="A1829" s="411"/>
      <c r="B1829" s="411"/>
      <c r="C1829" s="411"/>
      <c r="D1829" s="411"/>
      <c r="E1829" s="411"/>
      <c r="F1829" s="412"/>
      <c r="G1829" s="194"/>
      <c r="H1829" s="411"/>
      <c r="I1829" s="411"/>
    </row>
    <row r="1830" spans="1:9" ht="15" customHeight="1" x14ac:dyDescent="0.25">
      <c r="A1830" s="411"/>
      <c r="B1830" s="411"/>
      <c r="C1830" s="411"/>
      <c r="D1830" s="411"/>
      <c r="E1830" s="411"/>
      <c r="F1830" s="412"/>
      <c r="G1830" s="194"/>
      <c r="H1830" s="411"/>
      <c r="I1830" s="411"/>
    </row>
    <row r="1831" spans="1:9" ht="15" customHeight="1" x14ac:dyDescent="0.25">
      <c r="A1831" s="411"/>
      <c r="B1831" s="411"/>
      <c r="C1831" s="411"/>
      <c r="D1831" s="411"/>
      <c r="E1831" s="411"/>
      <c r="F1831" s="411"/>
      <c r="G1831" s="194"/>
      <c r="H1831" s="411"/>
      <c r="I1831" s="411"/>
    </row>
    <row r="1832" spans="1:9" ht="15" customHeight="1" x14ac:dyDescent="0.25">
      <c r="A1832" s="411"/>
      <c r="B1832" s="411"/>
      <c r="C1832" s="411"/>
      <c r="D1832" s="411"/>
      <c r="E1832" s="411"/>
      <c r="F1832" s="411"/>
      <c r="G1832" s="194"/>
      <c r="H1832" s="411"/>
      <c r="I1832" s="411"/>
    </row>
    <row r="1833" spans="1:9" ht="15" customHeight="1" x14ac:dyDescent="0.25">
      <c r="A1833" s="411"/>
      <c r="B1833" s="411"/>
      <c r="C1833" s="411"/>
      <c r="D1833" s="411"/>
      <c r="E1833" s="411"/>
      <c r="F1833" s="411"/>
      <c r="G1833" s="194"/>
      <c r="H1833" s="411"/>
      <c r="I1833" s="411"/>
    </row>
    <row r="1834" spans="1:9" ht="15" customHeight="1" x14ac:dyDescent="0.25">
      <c r="A1834" s="411"/>
      <c r="B1834" s="411"/>
      <c r="C1834" s="411"/>
      <c r="D1834" s="411"/>
      <c r="E1834" s="411"/>
      <c r="F1834" s="411"/>
      <c r="G1834" s="194"/>
      <c r="H1834" s="411"/>
      <c r="I1834" s="411"/>
    </row>
    <row r="1835" spans="1:9" ht="15" customHeight="1" x14ac:dyDescent="0.25">
      <c r="A1835" s="411"/>
      <c r="B1835" s="411"/>
      <c r="C1835" s="411"/>
      <c r="D1835" s="411"/>
      <c r="E1835" s="411"/>
      <c r="F1835" s="411"/>
      <c r="G1835" s="194"/>
      <c r="H1835" s="411"/>
      <c r="I1835" s="411"/>
    </row>
    <row r="1836" spans="1:9" ht="15" customHeight="1" x14ac:dyDescent="0.25">
      <c r="A1836" s="411"/>
      <c r="B1836" s="411"/>
      <c r="C1836" s="411"/>
      <c r="D1836" s="411"/>
      <c r="E1836" s="411"/>
      <c r="F1836" s="411"/>
      <c r="G1836" s="194"/>
      <c r="H1836" s="411"/>
      <c r="I1836" s="411"/>
    </row>
    <row r="1837" spans="1:9" ht="15" customHeight="1" x14ac:dyDescent="0.25">
      <c r="A1837" s="411"/>
      <c r="B1837" s="411"/>
      <c r="C1837" s="411"/>
      <c r="D1837" s="411"/>
      <c r="E1837" s="411"/>
      <c r="F1837" s="411"/>
      <c r="G1837" s="194"/>
      <c r="H1837" s="411"/>
      <c r="I1837" s="411"/>
    </row>
    <row r="1838" spans="1:9" ht="15" customHeight="1" x14ac:dyDescent="0.25">
      <c r="A1838" s="411"/>
      <c r="B1838" s="411"/>
      <c r="C1838" s="411"/>
      <c r="D1838" s="411"/>
      <c r="E1838" s="411"/>
      <c r="F1838" s="411"/>
      <c r="G1838" s="194"/>
      <c r="H1838" s="411"/>
      <c r="I1838" s="411"/>
    </row>
    <row r="1839" spans="1:9" ht="15" customHeight="1" x14ac:dyDescent="0.25">
      <c r="A1839" s="411"/>
      <c r="B1839" s="411"/>
      <c r="C1839" s="411"/>
      <c r="D1839" s="411"/>
      <c r="E1839" s="411"/>
      <c r="F1839" s="411"/>
      <c r="G1839" s="194"/>
      <c r="H1839" s="411"/>
      <c r="I1839" s="411"/>
    </row>
    <row r="1840" spans="1:9" ht="15" customHeight="1" x14ac:dyDescent="0.25">
      <c r="A1840" s="411"/>
      <c r="B1840" s="411"/>
      <c r="C1840" s="411"/>
      <c r="D1840" s="411"/>
      <c r="E1840" s="411"/>
      <c r="F1840" s="411"/>
      <c r="G1840" s="194"/>
      <c r="H1840" s="411"/>
      <c r="I1840" s="411"/>
    </row>
    <row r="1841" spans="1:9" ht="15" customHeight="1" x14ac:dyDescent="0.25">
      <c r="A1841" s="411"/>
      <c r="B1841" s="411"/>
      <c r="C1841" s="411"/>
      <c r="D1841" s="411"/>
      <c r="E1841" s="411"/>
      <c r="F1841" s="411"/>
      <c r="G1841" s="194"/>
      <c r="H1841" s="411"/>
      <c r="I1841" s="411"/>
    </row>
    <row r="1842" spans="1:9" ht="15" customHeight="1" x14ac:dyDescent="0.25">
      <c r="A1842" s="411"/>
      <c r="B1842" s="411"/>
      <c r="C1842" s="411"/>
      <c r="D1842" s="411"/>
      <c r="E1842" s="411"/>
      <c r="F1842" s="411"/>
      <c r="G1842" s="194"/>
      <c r="H1842" s="411"/>
      <c r="I1842" s="411"/>
    </row>
    <row r="1843" spans="1:9" ht="15" customHeight="1" x14ac:dyDescent="0.25">
      <c r="A1843" s="411"/>
      <c r="B1843" s="411"/>
      <c r="C1843" s="411"/>
      <c r="D1843" s="411"/>
      <c r="E1843" s="411"/>
      <c r="F1843" s="411"/>
      <c r="G1843" s="194"/>
      <c r="H1843" s="411"/>
      <c r="I1843" s="411"/>
    </row>
    <row r="1844" spans="1:9" ht="15" customHeight="1" x14ac:dyDescent="0.25">
      <c r="A1844" s="411"/>
      <c r="B1844" s="411"/>
      <c r="C1844" s="411"/>
      <c r="D1844" s="411"/>
      <c r="E1844" s="411"/>
      <c r="F1844" s="412"/>
      <c r="G1844" s="194"/>
      <c r="H1844" s="411"/>
      <c r="I1844" s="411"/>
    </row>
    <row r="1845" spans="1:9" ht="15" customHeight="1" x14ac:dyDescent="0.25">
      <c r="A1845" s="411"/>
      <c r="B1845" s="411"/>
      <c r="C1845" s="411"/>
      <c r="D1845" s="411"/>
      <c r="E1845" s="411"/>
      <c r="F1845" s="412"/>
      <c r="G1845" s="194"/>
      <c r="H1845" s="411"/>
      <c r="I1845" s="411"/>
    </row>
    <row r="1846" spans="1:9" ht="15" customHeight="1" x14ac:dyDescent="0.25">
      <c r="A1846" s="411"/>
      <c r="B1846" s="411"/>
      <c r="C1846" s="411"/>
      <c r="D1846" s="411"/>
      <c r="E1846" s="411"/>
      <c r="F1846" s="412"/>
      <c r="G1846" s="194"/>
      <c r="H1846" s="411"/>
      <c r="I1846" s="411"/>
    </row>
    <row r="1847" spans="1:9" ht="15" customHeight="1" x14ac:dyDescent="0.25">
      <c r="A1847" s="411"/>
      <c r="B1847" s="411"/>
      <c r="C1847" s="411"/>
      <c r="D1847" s="411"/>
      <c r="E1847" s="411"/>
      <c r="F1847" s="411"/>
      <c r="G1847" s="194"/>
      <c r="H1847" s="411"/>
      <c r="I1847" s="411"/>
    </row>
    <row r="1848" spans="1:9" ht="15" customHeight="1" x14ac:dyDescent="0.25">
      <c r="A1848" s="411"/>
      <c r="B1848" s="411"/>
      <c r="C1848" s="411"/>
      <c r="D1848" s="411"/>
      <c r="E1848" s="411"/>
      <c r="F1848" s="411"/>
      <c r="G1848" s="194"/>
      <c r="H1848" s="411"/>
      <c r="I1848" s="411"/>
    </row>
    <row r="1849" spans="1:9" ht="15" customHeight="1" x14ac:dyDescent="0.25">
      <c r="A1849" s="411"/>
      <c r="B1849" s="411"/>
      <c r="C1849" s="411"/>
      <c r="D1849" s="411"/>
      <c r="E1849" s="411"/>
      <c r="F1849" s="411"/>
      <c r="G1849" s="194"/>
      <c r="H1849" s="411"/>
      <c r="I1849" s="411"/>
    </row>
    <row r="1850" spans="1:9" ht="15" customHeight="1" x14ac:dyDescent="0.25">
      <c r="A1850" s="411"/>
      <c r="B1850" s="411"/>
      <c r="C1850" s="411"/>
      <c r="D1850" s="411"/>
      <c r="E1850" s="411"/>
      <c r="F1850" s="411"/>
      <c r="G1850" s="194"/>
      <c r="H1850" s="411"/>
      <c r="I1850" s="411"/>
    </row>
    <row r="1851" spans="1:9" ht="15" customHeight="1" x14ac:dyDescent="0.25">
      <c r="A1851" s="411"/>
      <c r="B1851" s="411"/>
      <c r="C1851" s="411"/>
      <c r="D1851" s="411"/>
      <c r="E1851" s="411"/>
      <c r="F1851" s="412"/>
      <c r="G1851" s="194"/>
      <c r="H1851" s="411"/>
      <c r="I1851" s="411"/>
    </row>
    <row r="1852" spans="1:9" ht="15" customHeight="1" x14ac:dyDescent="0.25">
      <c r="A1852" s="411"/>
      <c r="B1852" s="411"/>
      <c r="C1852" s="411"/>
      <c r="D1852" s="411"/>
      <c r="E1852" s="411"/>
      <c r="F1852" s="412"/>
      <c r="G1852" s="194"/>
      <c r="H1852" s="411"/>
      <c r="I1852" s="411"/>
    </row>
    <row r="1853" spans="1:9" ht="15" customHeight="1" x14ac:dyDescent="0.25">
      <c r="A1853" s="411"/>
      <c r="B1853" s="411"/>
      <c r="C1853" s="411"/>
      <c r="D1853" s="411"/>
      <c r="E1853" s="411"/>
      <c r="F1853" s="412"/>
      <c r="G1853" s="194"/>
      <c r="H1853" s="411"/>
      <c r="I1853" s="411"/>
    </row>
    <row r="1854" spans="1:9" ht="15" customHeight="1" x14ac:dyDescent="0.25">
      <c r="A1854" s="411"/>
      <c r="B1854" s="411"/>
      <c r="C1854" s="411"/>
      <c r="D1854" s="411"/>
      <c r="E1854" s="411"/>
      <c r="F1854" s="411"/>
      <c r="G1854" s="194"/>
      <c r="H1854" s="411"/>
      <c r="I1854" s="411"/>
    </row>
    <row r="1855" spans="1:9" ht="15" customHeight="1" x14ac:dyDescent="0.25">
      <c r="A1855" s="411"/>
      <c r="B1855" s="411"/>
      <c r="C1855" s="411"/>
      <c r="D1855" s="411"/>
      <c r="E1855" s="411"/>
      <c r="F1855" s="411"/>
      <c r="G1855" s="194"/>
      <c r="H1855" s="411"/>
      <c r="I1855" s="411"/>
    </row>
    <row r="1856" spans="1:9" ht="15" customHeight="1" x14ac:dyDescent="0.25">
      <c r="A1856" s="411"/>
      <c r="B1856" s="411"/>
      <c r="C1856" s="411"/>
      <c r="D1856" s="411"/>
      <c r="E1856" s="411"/>
      <c r="F1856" s="411"/>
      <c r="G1856" s="194"/>
      <c r="H1856" s="411"/>
      <c r="I1856" s="411"/>
    </row>
    <row r="1857" spans="1:9" ht="15" customHeight="1" x14ac:dyDescent="0.25">
      <c r="A1857" s="411"/>
      <c r="B1857" s="411"/>
      <c r="C1857" s="411"/>
      <c r="D1857" s="411"/>
      <c r="E1857" s="411"/>
      <c r="F1857" s="411"/>
      <c r="G1857" s="194"/>
      <c r="H1857" s="411"/>
      <c r="I1857" s="411"/>
    </row>
    <row r="1858" spans="1:9" ht="15" customHeight="1" x14ac:dyDescent="0.25">
      <c r="A1858" s="411"/>
      <c r="B1858" s="411"/>
      <c r="C1858" s="411"/>
      <c r="D1858" s="411"/>
      <c r="E1858" s="411"/>
      <c r="F1858" s="411"/>
      <c r="G1858" s="194"/>
      <c r="H1858" s="411"/>
      <c r="I1858" s="411"/>
    </row>
    <row r="1859" spans="1:9" ht="15" customHeight="1" x14ac:dyDescent="0.25">
      <c r="A1859" s="411"/>
      <c r="B1859" s="411"/>
      <c r="C1859" s="411"/>
      <c r="D1859" s="411"/>
      <c r="E1859" s="411"/>
      <c r="F1859" s="411"/>
      <c r="G1859" s="194"/>
      <c r="H1859" s="411"/>
      <c r="I1859" s="411"/>
    </row>
    <row r="1860" spans="1:9" ht="15" customHeight="1" x14ac:dyDescent="0.25">
      <c r="A1860" s="411"/>
      <c r="B1860" s="411"/>
      <c r="C1860" s="411"/>
      <c r="D1860" s="411"/>
      <c r="E1860" s="411"/>
      <c r="F1860" s="411"/>
      <c r="G1860" s="194"/>
      <c r="H1860" s="411"/>
      <c r="I1860" s="411"/>
    </row>
    <row r="1861" spans="1:9" ht="15" customHeight="1" x14ac:dyDescent="0.25">
      <c r="A1861" s="411"/>
      <c r="B1861" s="411"/>
      <c r="C1861" s="411"/>
      <c r="D1861" s="411"/>
      <c r="E1861" s="411"/>
      <c r="F1861" s="411"/>
      <c r="G1861" s="194"/>
      <c r="H1861" s="411"/>
      <c r="I1861" s="411"/>
    </row>
    <row r="1862" spans="1:9" ht="15" customHeight="1" x14ac:dyDescent="0.25">
      <c r="A1862" s="411"/>
      <c r="B1862" s="411"/>
      <c r="C1862" s="411"/>
      <c r="D1862" s="411"/>
      <c r="E1862" s="411"/>
      <c r="F1862" s="411"/>
      <c r="G1862" s="194"/>
      <c r="H1862" s="411"/>
      <c r="I1862" s="411"/>
    </row>
    <row r="1863" spans="1:9" ht="15" customHeight="1" x14ac:dyDescent="0.25">
      <c r="A1863" s="411"/>
      <c r="B1863" s="411"/>
      <c r="C1863" s="411"/>
      <c r="D1863" s="411"/>
      <c r="E1863" s="411"/>
      <c r="F1863" s="411"/>
      <c r="G1863" s="194"/>
      <c r="H1863" s="411"/>
      <c r="I1863" s="411"/>
    </row>
    <row r="1864" spans="1:9" ht="15" customHeight="1" x14ac:dyDescent="0.25">
      <c r="A1864" s="411"/>
      <c r="B1864" s="411"/>
      <c r="C1864" s="411"/>
      <c r="D1864" s="411"/>
      <c r="E1864" s="411"/>
      <c r="F1864" s="411"/>
      <c r="G1864" s="194"/>
      <c r="H1864" s="411"/>
      <c r="I1864" s="411"/>
    </row>
    <row r="1865" spans="1:9" ht="15" customHeight="1" x14ac:dyDescent="0.25">
      <c r="A1865" s="411"/>
      <c r="B1865" s="411"/>
      <c r="C1865" s="411"/>
      <c r="D1865" s="411"/>
      <c r="E1865" s="411"/>
      <c r="F1865" s="411"/>
      <c r="G1865" s="194"/>
      <c r="H1865" s="411"/>
      <c r="I1865" s="411"/>
    </row>
    <row r="1866" spans="1:9" ht="15" customHeight="1" x14ac:dyDescent="0.25">
      <c r="A1866" s="411"/>
      <c r="B1866" s="411"/>
      <c r="C1866" s="411"/>
      <c r="D1866" s="411"/>
      <c r="E1866" s="411"/>
      <c r="F1866" s="411"/>
      <c r="G1866" s="194"/>
      <c r="H1866" s="411"/>
      <c r="I1866" s="411"/>
    </row>
    <row r="1867" spans="1:9" ht="15" customHeight="1" x14ac:dyDescent="0.25">
      <c r="A1867" s="411"/>
      <c r="B1867" s="411"/>
      <c r="C1867" s="411"/>
      <c r="D1867" s="411"/>
      <c r="E1867" s="411"/>
      <c r="F1867" s="411"/>
      <c r="G1867" s="194"/>
      <c r="H1867" s="411"/>
      <c r="I1867" s="411"/>
    </row>
    <row r="1868" spans="1:9" ht="15" customHeight="1" x14ac:dyDescent="0.25">
      <c r="A1868" s="411"/>
      <c r="B1868" s="411"/>
      <c r="C1868" s="411"/>
      <c r="D1868" s="411"/>
      <c r="E1868" s="411"/>
      <c r="F1868" s="412"/>
      <c r="G1868" s="194"/>
      <c r="H1868" s="411"/>
      <c r="I1868" s="411"/>
    </row>
    <row r="1869" spans="1:9" ht="15" customHeight="1" x14ac:dyDescent="0.25">
      <c r="A1869" s="411"/>
      <c r="B1869" s="411"/>
      <c r="C1869" s="411"/>
      <c r="D1869" s="411"/>
      <c r="E1869" s="411"/>
      <c r="F1869" s="412"/>
      <c r="G1869" s="194"/>
      <c r="H1869" s="411"/>
      <c r="I1869" s="411"/>
    </row>
    <row r="1870" spans="1:9" ht="15" customHeight="1" x14ac:dyDescent="0.25">
      <c r="A1870" s="411"/>
      <c r="B1870" s="411"/>
      <c r="C1870" s="411"/>
      <c r="D1870" s="411"/>
      <c r="E1870" s="411"/>
      <c r="F1870" s="411"/>
      <c r="G1870" s="194"/>
      <c r="H1870" s="411"/>
      <c r="I1870" s="411"/>
    </row>
    <row r="1871" spans="1:9" ht="15" customHeight="1" x14ac:dyDescent="0.25">
      <c r="A1871" s="411"/>
      <c r="B1871" s="411"/>
      <c r="C1871" s="411"/>
      <c r="D1871" s="411"/>
      <c r="E1871" s="411"/>
      <c r="F1871" s="411"/>
      <c r="G1871" s="194"/>
      <c r="H1871" s="411"/>
      <c r="I1871" s="411"/>
    </row>
    <row r="1872" spans="1:9" ht="15" customHeight="1" x14ac:dyDescent="0.25">
      <c r="A1872" s="411"/>
      <c r="B1872" s="411"/>
      <c r="C1872" s="411"/>
      <c r="D1872" s="411"/>
      <c r="E1872" s="411"/>
      <c r="F1872" s="411"/>
      <c r="G1872" s="194"/>
      <c r="H1872" s="411"/>
      <c r="I1872" s="411"/>
    </row>
    <row r="1873" spans="1:9" ht="15" customHeight="1" x14ac:dyDescent="0.25">
      <c r="A1873" s="411"/>
      <c r="B1873" s="411"/>
      <c r="C1873" s="411"/>
      <c r="D1873" s="411"/>
      <c r="E1873" s="411"/>
      <c r="F1873" s="412"/>
      <c r="G1873" s="194"/>
      <c r="H1873" s="411"/>
      <c r="I1873" s="411"/>
    </row>
    <row r="1874" spans="1:9" ht="15" customHeight="1" x14ac:dyDescent="0.25">
      <c r="A1874" s="411"/>
      <c r="B1874" s="411"/>
      <c r="C1874" s="411"/>
      <c r="D1874" s="411"/>
      <c r="E1874" s="411"/>
      <c r="F1874" s="412"/>
      <c r="G1874" s="194"/>
      <c r="H1874" s="411"/>
      <c r="I1874" s="411"/>
    </row>
    <row r="1875" spans="1:9" ht="15" customHeight="1" x14ac:dyDescent="0.25">
      <c r="A1875" s="411"/>
      <c r="B1875" s="411"/>
      <c r="C1875" s="411"/>
      <c r="D1875" s="411"/>
      <c r="E1875" s="411"/>
      <c r="F1875" s="412"/>
      <c r="G1875" s="194"/>
      <c r="H1875" s="411"/>
      <c r="I1875" s="411"/>
    </row>
    <row r="1876" spans="1:9" ht="15" customHeight="1" x14ac:dyDescent="0.25">
      <c r="A1876" s="411"/>
      <c r="B1876" s="411"/>
      <c r="C1876" s="411"/>
      <c r="D1876" s="411"/>
      <c r="E1876" s="411"/>
      <c r="F1876" s="411"/>
      <c r="G1876" s="194"/>
      <c r="H1876" s="411"/>
      <c r="I1876" s="411"/>
    </row>
    <row r="1877" spans="1:9" ht="15" customHeight="1" x14ac:dyDescent="0.25">
      <c r="A1877" s="411"/>
      <c r="B1877" s="411"/>
      <c r="C1877" s="411"/>
      <c r="D1877" s="411"/>
      <c r="E1877" s="411"/>
      <c r="F1877" s="411"/>
      <c r="G1877" s="194"/>
      <c r="H1877" s="411"/>
      <c r="I1877" s="411"/>
    </row>
    <row r="1878" spans="1:9" ht="15" customHeight="1" x14ac:dyDescent="0.25">
      <c r="A1878" s="411"/>
      <c r="B1878" s="411"/>
      <c r="C1878" s="411"/>
      <c r="D1878" s="411"/>
      <c r="E1878" s="411"/>
      <c r="F1878" s="411"/>
      <c r="G1878" s="194"/>
      <c r="H1878" s="411"/>
      <c r="I1878" s="411"/>
    </row>
    <row r="1879" spans="1:9" ht="15" customHeight="1" x14ac:dyDescent="0.25">
      <c r="A1879" s="411"/>
      <c r="B1879" s="411"/>
      <c r="C1879" s="411"/>
      <c r="D1879" s="411"/>
      <c r="E1879" s="411"/>
      <c r="F1879" s="411"/>
      <c r="G1879" s="194"/>
      <c r="H1879" s="411"/>
      <c r="I1879" s="411"/>
    </row>
    <row r="1880" spans="1:9" ht="15" customHeight="1" x14ac:dyDescent="0.25">
      <c r="A1880" s="411"/>
      <c r="B1880" s="411"/>
      <c r="C1880" s="411"/>
      <c r="D1880" s="411"/>
      <c r="E1880" s="411"/>
      <c r="F1880" s="411"/>
      <c r="G1880" s="194"/>
      <c r="H1880" s="411"/>
      <c r="I1880" s="411"/>
    </row>
    <row r="1881" spans="1:9" ht="15" customHeight="1" x14ac:dyDescent="0.25">
      <c r="A1881" s="411"/>
      <c r="B1881" s="411"/>
      <c r="C1881" s="411"/>
      <c r="D1881" s="411"/>
      <c r="E1881" s="411"/>
      <c r="F1881" s="411"/>
      <c r="G1881" s="194"/>
      <c r="H1881" s="411"/>
      <c r="I1881" s="411"/>
    </row>
    <row r="1882" spans="1:9" ht="15" customHeight="1" x14ac:dyDescent="0.25">
      <c r="A1882" s="411"/>
      <c r="B1882" s="411"/>
      <c r="C1882" s="411"/>
      <c r="D1882" s="411"/>
      <c r="E1882" s="411"/>
      <c r="F1882" s="412"/>
      <c r="G1882" s="194"/>
      <c r="H1882" s="411"/>
      <c r="I1882" s="411"/>
    </row>
    <row r="1883" spans="1:9" ht="15" customHeight="1" x14ac:dyDescent="0.25">
      <c r="A1883" s="411"/>
      <c r="B1883" s="411"/>
      <c r="C1883" s="411"/>
      <c r="D1883" s="411"/>
      <c r="E1883" s="411"/>
      <c r="F1883" s="412"/>
      <c r="G1883" s="194"/>
      <c r="H1883" s="411"/>
      <c r="I1883" s="411"/>
    </row>
    <row r="1884" spans="1:9" ht="15" customHeight="1" x14ac:dyDescent="0.25">
      <c r="A1884" s="411"/>
      <c r="B1884" s="411"/>
      <c r="C1884" s="411"/>
      <c r="D1884" s="411"/>
      <c r="E1884" s="411"/>
      <c r="F1884" s="411"/>
      <c r="G1884" s="194"/>
      <c r="H1884" s="411"/>
      <c r="I1884" s="411"/>
    </row>
    <row r="1885" spans="1:9" ht="15" customHeight="1" x14ac:dyDescent="0.25">
      <c r="A1885" s="411"/>
      <c r="B1885" s="411"/>
      <c r="C1885" s="411"/>
      <c r="D1885" s="411"/>
      <c r="E1885" s="411"/>
      <c r="F1885" s="411"/>
      <c r="G1885" s="194"/>
      <c r="H1885" s="411"/>
      <c r="I1885" s="411"/>
    </row>
    <row r="1886" spans="1:9" ht="15" customHeight="1" x14ac:dyDescent="0.25">
      <c r="A1886" s="411"/>
      <c r="B1886" s="411"/>
      <c r="C1886" s="411"/>
      <c r="D1886" s="411"/>
      <c r="E1886" s="411"/>
      <c r="F1886" s="412"/>
      <c r="G1886" s="194"/>
      <c r="H1886" s="411"/>
      <c r="I1886" s="411"/>
    </row>
    <row r="1887" spans="1:9" ht="15" customHeight="1" x14ac:dyDescent="0.25">
      <c r="A1887" s="411"/>
      <c r="B1887" s="411"/>
      <c r="C1887" s="411"/>
      <c r="D1887" s="411"/>
      <c r="E1887" s="411"/>
      <c r="F1887" s="412"/>
      <c r="G1887" s="194"/>
      <c r="H1887" s="411"/>
      <c r="I1887" s="411"/>
    </row>
    <row r="1888" spans="1:9" ht="15" customHeight="1" x14ac:dyDescent="0.25">
      <c r="A1888" s="411"/>
      <c r="B1888" s="411"/>
      <c r="C1888" s="411"/>
      <c r="D1888" s="411"/>
      <c r="E1888" s="411"/>
      <c r="F1888" s="412"/>
      <c r="G1888" s="194"/>
      <c r="H1888" s="411"/>
      <c r="I1888" s="411"/>
    </row>
    <row r="1889" spans="1:9" ht="15" customHeight="1" x14ac:dyDescent="0.25">
      <c r="A1889" s="411"/>
      <c r="B1889" s="411"/>
      <c r="C1889" s="411"/>
      <c r="D1889" s="411"/>
      <c r="E1889" s="411"/>
      <c r="F1889" s="411"/>
      <c r="G1889" s="194"/>
      <c r="H1889" s="411"/>
      <c r="I1889" s="411"/>
    </row>
    <row r="1890" spans="1:9" ht="15" customHeight="1" x14ac:dyDescent="0.25">
      <c r="A1890" s="411"/>
      <c r="B1890" s="411"/>
      <c r="C1890" s="411"/>
      <c r="D1890" s="411"/>
      <c r="E1890" s="411"/>
      <c r="F1890" s="411"/>
      <c r="G1890" s="194"/>
      <c r="H1890" s="411"/>
      <c r="I1890" s="411"/>
    </row>
    <row r="1891" spans="1:9" ht="15" customHeight="1" x14ac:dyDescent="0.25">
      <c r="A1891" s="411"/>
      <c r="B1891" s="411"/>
      <c r="C1891" s="411"/>
      <c r="D1891" s="411"/>
      <c r="E1891" s="411"/>
      <c r="F1891" s="411"/>
      <c r="G1891" s="194"/>
      <c r="H1891" s="411"/>
      <c r="I1891" s="411"/>
    </row>
    <row r="1892" spans="1:9" ht="15" customHeight="1" x14ac:dyDescent="0.25">
      <c r="A1892" s="411"/>
      <c r="B1892" s="411"/>
      <c r="C1892" s="411"/>
      <c r="D1892" s="411"/>
      <c r="E1892" s="411"/>
      <c r="F1892" s="411"/>
      <c r="G1892" s="194"/>
      <c r="H1892" s="411"/>
      <c r="I1892" s="411"/>
    </row>
    <row r="1893" spans="1:9" ht="15" customHeight="1" x14ac:dyDescent="0.25">
      <c r="A1893" s="411"/>
      <c r="B1893" s="411"/>
      <c r="C1893" s="411"/>
      <c r="D1893" s="411"/>
      <c r="E1893" s="411"/>
      <c r="F1893" s="411"/>
      <c r="G1893" s="194"/>
      <c r="H1893" s="411"/>
      <c r="I1893" s="411"/>
    </row>
    <row r="1894" spans="1:9" ht="15" customHeight="1" x14ac:dyDescent="0.25">
      <c r="A1894" s="411"/>
      <c r="B1894" s="411"/>
      <c r="C1894" s="411"/>
      <c r="D1894" s="411"/>
      <c r="E1894" s="411"/>
      <c r="F1894" s="412"/>
      <c r="G1894" s="194"/>
      <c r="H1894" s="411"/>
      <c r="I1894" s="411"/>
    </row>
    <row r="1895" spans="1:9" ht="15" customHeight="1" x14ac:dyDescent="0.25">
      <c r="A1895" s="411"/>
      <c r="B1895" s="411"/>
      <c r="C1895" s="411"/>
      <c r="D1895" s="411"/>
      <c r="E1895" s="411"/>
      <c r="F1895" s="412"/>
      <c r="G1895" s="194"/>
      <c r="H1895" s="411"/>
      <c r="I1895" s="411"/>
    </row>
    <row r="1896" spans="1:9" ht="15" customHeight="1" x14ac:dyDescent="0.25">
      <c r="A1896" s="411"/>
      <c r="B1896" s="411"/>
      <c r="C1896" s="411"/>
      <c r="D1896" s="411"/>
      <c r="E1896" s="411"/>
      <c r="F1896" s="411"/>
      <c r="G1896" s="194"/>
      <c r="H1896" s="411"/>
      <c r="I1896" s="411"/>
    </row>
    <row r="1897" spans="1:9" ht="15" customHeight="1" x14ac:dyDescent="0.25">
      <c r="A1897" s="411"/>
      <c r="B1897" s="411"/>
      <c r="C1897" s="411"/>
      <c r="D1897" s="411"/>
      <c r="E1897" s="411"/>
      <c r="F1897" s="411"/>
      <c r="G1897" s="194"/>
      <c r="H1897" s="411"/>
      <c r="I1897" s="411"/>
    </row>
    <row r="1898" spans="1:9" ht="15" customHeight="1" x14ac:dyDescent="0.25">
      <c r="A1898" s="411"/>
      <c r="B1898" s="411"/>
      <c r="C1898" s="411"/>
      <c r="D1898" s="411"/>
      <c r="E1898" s="411"/>
      <c r="F1898" s="411"/>
      <c r="G1898" s="194"/>
      <c r="H1898" s="411"/>
      <c r="I1898" s="411"/>
    </row>
    <row r="1899" spans="1:9" ht="15" customHeight="1" x14ac:dyDescent="0.25">
      <c r="A1899" s="411"/>
      <c r="B1899" s="411"/>
      <c r="C1899" s="411"/>
      <c r="D1899" s="411"/>
      <c r="E1899" s="411"/>
      <c r="F1899" s="411"/>
      <c r="G1899" s="194"/>
      <c r="H1899" s="411"/>
      <c r="I1899" s="411"/>
    </row>
    <row r="1900" spans="1:9" ht="15" customHeight="1" x14ac:dyDescent="0.25">
      <c r="A1900" s="411"/>
      <c r="B1900" s="411"/>
      <c r="C1900" s="411"/>
      <c r="D1900" s="411"/>
      <c r="E1900" s="411"/>
      <c r="F1900" s="412"/>
      <c r="G1900" s="194"/>
      <c r="H1900" s="411"/>
      <c r="I1900" s="411"/>
    </row>
    <row r="1901" spans="1:9" ht="15" customHeight="1" x14ac:dyDescent="0.25">
      <c r="A1901" s="411"/>
      <c r="B1901" s="411"/>
      <c r="C1901" s="411"/>
      <c r="D1901" s="411"/>
      <c r="E1901" s="411"/>
      <c r="F1901" s="412"/>
      <c r="G1901" s="194"/>
      <c r="H1901" s="411"/>
      <c r="I1901" s="411"/>
    </row>
    <row r="1902" spans="1:9" ht="15" customHeight="1" x14ac:dyDescent="0.25">
      <c r="A1902" s="411"/>
      <c r="B1902" s="411"/>
      <c r="C1902" s="411"/>
      <c r="D1902" s="411"/>
      <c r="E1902" s="411"/>
      <c r="F1902" s="411"/>
      <c r="G1902" s="194"/>
      <c r="H1902" s="411"/>
      <c r="I1902" s="411"/>
    </row>
    <row r="1903" spans="1:9" ht="15" customHeight="1" x14ac:dyDescent="0.25">
      <c r="A1903" s="411"/>
      <c r="B1903" s="411"/>
      <c r="C1903" s="411"/>
      <c r="D1903" s="411"/>
      <c r="E1903" s="411"/>
      <c r="F1903" s="411"/>
      <c r="G1903" s="194"/>
      <c r="H1903" s="411"/>
      <c r="I1903" s="411"/>
    </row>
    <row r="1904" spans="1:9" ht="15" customHeight="1" x14ac:dyDescent="0.25">
      <c r="A1904" s="411"/>
      <c r="B1904" s="411"/>
      <c r="C1904" s="411"/>
      <c r="D1904" s="411"/>
      <c r="E1904" s="411"/>
      <c r="F1904" s="411"/>
      <c r="G1904" s="194"/>
      <c r="H1904" s="411"/>
      <c r="I1904" s="411"/>
    </row>
    <row r="1905" spans="1:9" ht="15" customHeight="1" x14ac:dyDescent="0.25">
      <c r="A1905" s="411"/>
      <c r="B1905" s="411"/>
      <c r="C1905" s="411"/>
      <c r="D1905" s="411"/>
      <c r="E1905" s="411"/>
      <c r="F1905" s="411"/>
      <c r="G1905" s="194"/>
      <c r="H1905" s="411"/>
      <c r="I1905" s="411"/>
    </row>
    <row r="1906" spans="1:9" ht="15" customHeight="1" x14ac:dyDescent="0.25">
      <c r="A1906" s="411"/>
      <c r="B1906" s="411"/>
      <c r="C1906" s="411"/>
      <c r="D1906" s="411"/>
      <c r="E1906" s="411"/>
      <c r="F1906" s="411"/>
      <c r="G1906" s="194"/>
      <c r="H1906" s="411"/>
      <c r="I1906" s="411"/>
    </row>
    <row r="1907" spans="1:9" ht="15" customHeight="1" x14ac:dyDescent="0.25">
      <c r="A1907" s="411"/>
      <c r="B1907" s="411"/>
      <c r="C1907" s="411"/>
      <c r="D1907" s="411"/>
      <c r="E1907" s="411"/>
      <c r="F1907" s="411"/>
      <c r="G1907" s="194"/>
      <c r="H1907" s="411"/>
      <c r="I1907" s="411"/>
    </row>
    <row r="1908" spans="1:9" ht="15" customHeight="1" x14ac:dyDescent="0.25">
      <c r="A1908" s="411"/>
      <c r="B1908" s="411"/>
      <c r="C1908" s="411"/>
      <c r="D1908" s="411"/>
      <c r="E1908" s="411"/>
      <c r="F1908" s="412"/>
      <c r="G1908" s="194"/>
      <c r="H1908" s="411"/>
      <c r="I1908" s="411"/>
    </row>
    <row r="1909" spans="1:9" ht="15" customHeight="1" x14ac:dyDescent="0.25">
      <c r="A1909" s="411"/>
      <c r="B1909" s="411"/>
      <c r="C1909" s="411"/>
      <c r="D1909" s="411"/>
      <c r="E1909" s="411"/>
      <c r="F1909" s="412"/>
      <c r="G1909" s="194"/>
      <c r="H1909" s="411"/>
      <c r="I1909" s="411"/>
    </row>
    <row r="1910" spans="1:9" ht="15" customHeight="1" x14ac:dyDescent="0.25">
      <c r="A1910" s="411"/>
      <c r="B1910" s="411"/>
      <c r="C1910" s="411"/>
      <c r="D1910" s="411"/>
      <c r="E1910" s="411"/>
      <c r="F1910" s="412"/>
      <c r="G1910" s="194"/>
      <c r="H1910" s="411"/>
      <c r="I1910" s="411"/>
    </row>
    <row r="1911" spans="1:9" ht="15" customHeight="1" x14ac:dyDescent="0.25">
      <c r="A1911" s="411"/>
      <c r="B1911" s="411"/>
      <c r="C1911" s="411"/>
      <c r="D1911" s="411"/>
      <c r="E1911" s="411"/>
      <c r="F1911" s="411"/>
      <c r="G1911" s="194"/>
      <c r="H1911" s="411"/>
      <c r="I1911" s="411"/>
    </row>
    <row r="1912" spans="1:9" ht="15" customHeight="1" x14ac:dyDescent="0.25">
      <c r="A1912" s="411"/>
      <c r="B1912" s="411"/>
      <c r="C1912" s="411"/>
      <c r="D1912" s="411"/>
      <c r="E1912" s="411"/>
      <c r="F1912" s="411"/>
      <c r="G1912" s="194"/>
      <c r="H1912" s="411"/>
      <c r="I1912" s="411"/>
    </row>
    <row r="1913" spans="1:9" ht="15" customHeight="1" x14ac:dyDescent="0.25">
      <c r="A1913" s="411"/>
      <c r="B1913" s="411"/>
      <c r="C1913" s="411"/>
      <c r="D1913" s="411"/>
      <c r="E1913" s="411"/>
      <c r="F1913" s="411"/>
      <c r="G1913" s="194"/>
      <c r="H1913" s="411"/>
      <c r="I1913" s="411"/>
    </row>
    <row r="1914" spans="1:9" ht="15" customHeight="1" x14ac:dyDescent="0.25">
      <c r="A1914" s="411"/>
      <c r="B1914" s="411"/>
      <c r="C1914" s="411"/>
      <c r="D1914" s="411"/>
      <c r="E1914" s="411"/>
      <c r="F1914" s="411"/>
      <c r="G1914" s="194"/>
      <c r="H1914" s="411"/>
      <c r="I1914" s="411"/>
    </row>
    <row r="1915" spans="1:9" ht="15" customHeight="1" x14ac:dyDescent="0.25">
      <c r="A1915" s="411"/>
      <c r="B1915" s="411"/>
      <c r="C1915" s="411"/>
      <c r="D1915" s="411"/>
      <c r="E1915" s="411"/>
      <c r="F1915" s="412"/>
      <c r="G1915" s="194"/>
      <c r="H1915" s="411"/>
      <c r="I1915" s="411"/>
    </row>
    <row r="1916" spans="1:9" ht="15" customHeight="1" x14ac:dyDescent="0.25">
      <c r="A1916" s="411"/>
      <c r="B1916" s="411"/>
      <c r="C1916" s="411"/>
      <c r="D1916" s="411"/>
      <c r="E1916" s="411"/>
      <c r="F1916" s="412"/>
      <c r="G1916" s="194"/>
      <c r="H1916" s="411"/>
      <c r="I1916" s="411"/>
    </row>
    <row r="1917" spans="1:9" ht="15" customHeight="1" x14ac:dyDescent="0.25">
      <c r="A1917" s="411"/>
      <c r="B1917" s="411"/>
      <c r="C1917" s="411"/>
      <c r="D1917" s="411"/>
      <c r="E1917" s="411"/>
      <c r="F1917" s="412"/>
      <c r="G1917" s="194"/>
      <c r="H1917" s="411"/>
      <c r="I1917" s="411"/>
    </row>
    <row r="1918" spans="1:9" ht="15" customHeight="1" x14ac:dyDescent="0.25">
      <c r="A1918" s="411"/>
      <c r="B1918" s="411"/>
      <c r="C1918" s="411"/>
      <c r="D1918" s="411"/>
      <c r="E1918" s="411"/>
      <c r="F1918" s="411"/>
      <c r="G1918" s="194"/>
      <c r="H1918" s="411"/>
      <c r="I1918" s="411"/>
    </row>
    <row r="1919" spans="1:9" ht="15" customHeight="1" x14ac:dyDescent="0.25">
      <c r="A1919" s="411"/>
      <c r="B1919" s="411"/>
      <c r="C1919" s="411"/>
      <c r="D1919" s="411"/>
      <c r="E1919" s="411"/>
      <c r="F1919" s="411"/>
      <c r="G1919" s="194"/>
      <c r="H1919" s="411"/>
      <c r="I1919" s="411"/>
    </row>
    <row r="1920" spans="1:9" ht="15" customHeight="1" x14ac:dyDescent="0.25">
      <c r="A1920" s="411"/>
      <c r="B1920" s="411"/>
      <c r="C1920" s="411"/>
      <c r="D1920" s="411"/>
      <c r="E1920" s="411"/>
      <c r="F1920" s="411"/>
      <c r="G1920" s="194"/>
      <c r="H1920" s="411"/>
      <c r="I1920" s="411"/>
    </row>
    <row r="1921" spans="1:9" ht="15" customHeight="1" x14ac:dyDescent="0.25">
      <c r="A1921" s="411"/>
      <c r="B1921" s="411"/>
      <c r="C1921" s="411"/>
      <c r="D1921" s="411"/>
      <c r="E1921" s="411"/>
      <c r="F1921" s="411"/>
      <c r="G1921" s="194"/>
      <c r="H1921" s="411"/>
      <c r="I1921" s="411"/>
    </row>
    <row r="1922" spans="1:9" ht="15" customHeight="1" x14ac:dyDescent="0.25">
      <c r="A1922" s="411"/>
      <c r="B1922" s="411"/>
      <c r="C1922" s="411"/>
      <c r="D1922" s="411"/>
      <c r="E1922" s="411"/>
      <c r="F1922" s="411"/>
      <c r="G1922" s="194"/>
      <c r="H1922" s="411"/>
      <c r="I1922" s="411"/>
    </row>
    <row r="1923" spans="1:9" ht="15" customHeight="1" x14ac:dyDescent="0.25">
      <c r="A1923" s="411"/>
      <c r="B1923" s="411"/>
      <c r="C1923" s="411"/>
      <c r="D1923" s="411"/>
      <c r="E1923" s="411"/>
      <c r="F1923" s="411"/>
      <c r="G1923" s="194"/>
      <c r="H1923" s="411"/>
      <c r="I1923" s="411"/>
    </row>
    <row r="1924" spans="1:9" ht="15" customHeight="1" x14ac:dyDescent="0.25">
      <c r="A1924" s="411"/>
      <c r="B1924" s="411"/>
      <c r="C1924" s="411"/>
      <c r="D1924" s="411"/>
      <c r="E1924" s="411"/>
      <c r="F1924" s="411"/>
      <c r="G1924" s="194"/>
      <c r="H1924" s="411"/>
      <c r="I1924" s="411"/>
    </row>
    <row r="1925" spans="1:9" ht="15" customHeight="1" x14ac:dyDescent="0.25">
      <c r="A1925" s="411"/>
      <c r="B1925" s="411"/>
      <c r="C1925" s="411"/>
      <c r="D1925" s="411"/>
      <c r="E1925" s="411"/>
      <c r="F1925" s="412"/>
      <c r="G1925" s="194"/>
      <c r="H1925" s="411"/>
      <c r="I1925" s="411"/>
    </row>
    <row r="1926" spans="1:9" ht="15" customHeight="1" x14ac:dyDescent="0.25">
      <c r="A1926" s="411"/>
      <c r="B1926" s="411"/>
      <c r="C1926" s="411"/>
      <c r="D1926" s="411"/>
      <c r="E1926" s="411"/>
      <c r="F1926" s="412"/>
      <c r="G1926" s="194"/>
      <c r="H1926" s="411"/>
      <c r="I1926" s="411"/>
    </row>
    <row r="1927" spans="1:9" ht="15" customHeight="1" x14ac:dyDescent="0.25">
      <c r="A1927" s="411"/>
      <c r="B1927" s="411"/>
      <c r="C1927" s="411"/>
      <c r="D1927" s="411"/>
      <c r="E1927" s="411"/>
      <c r="F1927" s="412"/>
      <c r="G1927" s="194"/>
      <c r="H1927" s="411"/>
      <c r="I1927" s="411"/>
    </row>
    <row r="1928" spans="1:9" ht="15" customHeight="1" x14ac:dyDescent="0.25">
      <c r="A1928" s="411"/>
      <c r="B1928" s="411"/>
      <c r="C1928" s="411"/>
      <c r="D1928" s="411"/>
      <c r="E1928" s="411"/>
      <c r="F1928" s="411"/>
      <c r="G1928" s="194"/>
      <c r="H1928" s="411"/>
      <c r="I1928" s="411"/>
    </row>
    <row r="1929" spans="1:9" ht="15" customHeight="1" x14ac:dyDescent="0.25">
      <c r="A1929" s="411"/>
      <c r="B1929" s="411"/>
      <c r="C1929" s="411"/>
      <c r="D1929" s="411"/>
      <c r="E1929" s="411"/>
      <c r="F1929" s="411"/>
      <c r="G1929" s="194"/>
      <c r="H1929" s="411"/>
      <c r="I1929" s="411"/>
    </row>
    <row r="1930" spans="1:9" ht="15" customHeight="1" x14ac:dyDescent="0.25">
      <c r="A1930" s="411"/>
      <c r="B1930" s="411"/>
      <c r="C1930" s="411"/>
      <c r="D1930" s="411"/>
      <c r="E1930" s="411"/>
      <c r="F1930" s="411"/>
      <c r="G1930" s="194"/>
      <c r="H1930" s="411"/>
      <c r="I1930" s="411"/>
    </row>
    <row r="1931" spans="1:9" ht="15" customHeight="1" x14ac:dyDescent="0.25">
      <c r="A1931" s="411"/>
      <c r="B1931" s="411"/>
      <c r="C1931" s="411"/>
      <c r="D1931" s="411"/>
      <c r="E1931" s="411"/>
      <c r="F1931" s="412"/>
      <c r="G1931" s="194"/>
      <c r="H1931" s="411"/>
      <c r="I1931" s="411"/>
    </row>
    <row r="1932" spans="1:9" ht="15" customHeight="1" x14ac:dyDescent="0.25">
      <c r="A1932" s="411"/>
      <c r="B1932" s="411"/>
      <c r="C1932" s="411"/>
      <c r="D1932" s="411"/>
      <c r="E1932" s="411"/>
      <c r="F1932" s="412"/>
      <c r="G1932" s="194"/>
      <c r="H1932" s="411"/>
      <c r="I1932" s="411"/>
    </row>
    <row r="1933" spans="1:9" ht="15" customHeight="1" x14ac:dyDescent="0.25">
      <c r="A1933" s="411"/>
      <c r="B1933" s="411"/>
      <c r="C1933" s="411"/>
      <c r="D1933" s="411"/>
      <c r="E1933" s="411"/>
      <c r="F1933" s="412"/>
      <c r="G1933" s="194"/>
      <c r="H1933" s="411"/>
      <c r="I1933" s="411"/>
    </row>
    <row r="1934" spans="1:9" ht="15" customHeight="1" x14ac:dyDescent="0.25">
      <c r="A1934" s="411"/>
      <c r="B1934" s="411"/>
      <c r="C1934" s="411"/>
      <c r="D1934" s="411"/>
      <c r="E1934" s="411"/>
      <c r="F1934" s="411"/>
      <c r="G1934" s="194"/>
      <c r="H1934" s="411"/>
      <c r="I1934" s="411"/>
    </row>
    <row r="1935" spans="1:9" ht="15" customHeight="1" x14ac:dyDescent="0.25">
      <c r="A1935" s="411"/>
      <c r="B1935" s="411"/>
      <c r="C1935" s="411"/>
      <c r="D1935" s="411"/>
      <c r="E1935" s="411"/>
      <c r="F1935" s="411"/>
      <c r="G1935" s="194"/>
      <c r="H1935" s="411"/>
      <c r="I1935" s="411"/>
    </row>
    <row r="1936" spans="1:9" ht="15" customHeight="1" x14ac:dyDescent="0.25">
      <c r="A1936" s="411"/>
      <c r="B1936" s="411"/>
      <c r="C1936" s="411"/>
      <c r="D1936" s="411"/>
      <c r="E1936" s="411"/>
      <c r="F1936" s="411"/>
      <c r="G1936" s="194"/>
      <c r="H1936" s="411"/>
      <c r="I1936" s="411"/>
    </row>
    <row r="1937" spans="1:9" ht="15" customHeight="1" x14ac:dyDescent="0.25">
      <c r="A1937" s="411"/>
      <c r="B1937" s="411"/>
      <c r="C1937" s="411"/>
      <c r="D1937" s="411"/>
      <c r="E1937" s="411"/>
      <c r="F1937" s="411"/>
      <c r="G1937" s="194"/>
      <c r="H1937" s="411"/>
      <c r="I1937" s="411"/>
    </row>
    <row r="1938" spans="1:9" ht="15" customHeight="1" x14ac:dyDescent="0.25">
      <c r="A1938" s="411"/>
      <c r="B1938" s="411"/>
      <c r="C1938" s="411"/>
      <c r="D1938" s="411"/>
      <c r="E1938" s="411"/>
      <c r="F1938" s="411"/>
      <c r="G1938" s="194"/>
      <c r="H1938" s="411"/>
      <c r="I1938" s="411"/>
    </row>
    <row r="1939" spans="1:9" ht="15" customHeight="1" x14ac:dyDescent="0.25">
      <c r="A1939" s="411"/>
      <c r="B1939" s="411"/>
      <c r="C1939" s="411"/>
      <c r="D1939" s="411"/>
      <c r="E1939" s="411"/>
      <c r="F1939" s="411"/>
      <c r="G1939" s="194"/>
      <c r="H1939" s="411"/>
      <c r="I1939" s="411"/>
    </row>
    <row r="1940" spans="1:9" ht="15" customHeight="1" x14ac:dyDescent="0.25">
      <c r="A1940" s="411"/>
      <c r="B1940" s="411"/>
      <c r="C1940" s="411"/>
      <c r="D1940" s="411"/>
      <c r="E1940" s="411"/>
      <c r="F1940" s="411"/>
      <c r="G1940" s="194"/>
      <c r="H1940" s="411"/>
      <c r="I1940" s="411"/>
    </row>
    <row r="1941" spans="1:9" ht="15" customHeight="1" x14ac:dyDescent="0.25">
      <c r="A1941" s="411"/>
      <c r="B1941" s="411"/>
      <c r="C1941" s="411"/>
      <c r="D1941" s="411"/>
      <c r="E1941" s="411"/>
      <c r="F1941" s="412"/>
      <c r="G1941" s="194"/>
      <c r="H1941" s="411"/>
      <c r="I1941" s="411"/>
    </row>
    <row r="1942" spans="1:9" ht="15" customHeight="1" x14ac:dyDescent="0.25">
      <c r="A1942" s="411"/>
      <c r="B1942" s="411"/>
      <c r="C1942" s="411"/>
      <c r="D1942" s="411"/>
      <c r="E1942" s="411"/>
      <c r="F1942" s="412"/>
      <c r="G1942" s="194"/>
      <c r="H1942" s="411"/>
      <c r="I1942" s="411"/>
    </row>
    <row r="1943" spans="1:9" ht="15" customHeight="1" x14ac:dyDescent="0.25">
      <c r="A1943" s="411"/>
      <c r="B1943" s="411"/>
      <c r="C1943" s="411"/>
      <c r="D1943" s="411"/>
      <c r="E1943" s="411"/>
      <c r="F1943" s="412"/>
      <c r="G1943" s="194"/>
      <c r="H1943" s="411"/>
      <c r="I1943" s="411"/>
    </row>
    <row r="1944" spans="1:9" ht="15" customHeight="1" x14ac:dyDescent="0.25">
      <c r="A1944" s="411"/>
      <c r="B1944" s="411"/>
      <c r="C1944" s="411"/>
      <c r="D1944" s="411"/>
      <c r="E1944" s="411"/>
      <c r="F1944" s="411"/>
      <c r="G1944" s="194"/>
      <c r="H1944" s="411"/>
      <c r="I1944" s="411"/>
    </row>
    <row r="1945" spans="1:9" ht="15" customHeight="1" x14ac:dyDescent="0.25">
      <c r="A1945" s="411"/>
      <c r="B1945" s="411"/>
      <c r="C1945" s="411"/>
      <c r="D1945" s="411"/>
      <c r="E1945" s="411"/>
      <c r="F1945" s="411"/>
      <c r="G1945" s="194"/>
      <c r="H1945" s="411"/>
      <c r="I1945" s="411"/>
    </row>
    <row r="1946" spans="1:9" ht="15" customHeight="1" x14ac:dyDescent="0.25">
      <c r="A1946" s="411"/>
      <c r="B1946" s="411"/>
      <c r="C1946" s="411"/>
      <c r="D1946" s="411"/>
      <c r="E1946" s="411"/>
      <c r="F1946" s="411"/>
      <c r="G1946" s="194"/>
      <c r="H1946" s="411"/>
      <c r="I1946" s="411"/>
    </row>
    <row r="1947" spans="1:9" ht="15" customHeight="1" x14ac:dyDescent="0.25">
      <c r="A1947" s="411"/>
      <c r="B1947" s="411"/>
      <c r="C1947" s="411"/>
      <c r="D1947" s="411"/>
      <c r="E1947" s="411"/>
      <c r="F1947" s="411"/>
      <c r="G1947" s="194"/>
      <c r="H1947" s="411"/>
      <c r="I1947" s="411"/>
    </row>
    <row r="1948" spans="1:9" ht="15" customHeight="1" x14ac:dyDescent="0.25">
      <c r="A1948" s="411"/>
      <c r="B1948" s="411"/>
      <c r="C1948" s="411"/>
      <c r="D1948" s="411"/>
      <c r="E1948" s="411"/>
      <c r="F1948" s="412"/>
      <c r="G1948" s="194"/>
      <c r="H1948" s="411"/>
      <c r="I1948" s="411"/>
    </row>
    <row r="1949" spans="1:9" ht="15" customHeight="1" x14ac:dyDescent="0.25">
      <c r="A1949" s="411"/>
      <c r="B1949" s="411"/>
      <c r="C1949" s="411"/>
      <c r="D1949" s="411"/>
      <c r="E1949" s="411"/>
      <c r="F1949" s="412"/>
      <c r="G1949" s="194"/>
      <c r="H1949" s="411"/>
      <c r="I1949" s="411"/>
    </row>
    <row r="1950" spans="1:9" ht="15" customHeight="1" x14ac:dyDescent="0.25">
      <c r="A1950" s="411"/>
      <c r="B1950" s="411"/>
      <c r="C1950" s="411"/>
      <c r="D1950" s="411"/>
      <c r="E1950" s="411"/>
      <c r="F1950" s="412"/>
      <c r="G1950" s="194"/>
      <c r="H1950" s="411"/>
      <c r="I1950" s="411"/>
    </row>
    <row r="1951" spans="1:9" ht="15" customHeight="1" x14ac:dyDescent="0.25">
      <c r="A1951" s="411"/>
      <c r="B1951" s="411"/>
      <c r="C1951" s="411"/>
      <c r="D1951" s="411"/>
      <c r="E1951" s="411"/>
      <c r="F1951" s="411"/>
      <c r="G1951" s="194"/>
      <c r="H1951" s="411"/>
      <c r="I1951" s="411"/>
    </row>
    <row r="1952" spans="1:9" ht="15" customHeight="1" x14ac:dyDescent="0.25">
      <c r="A1952" s="411"/>
      <c r="B1952" s="411"/>
      <c r="C1952" s="411"/>
      <c r="D1952" s="411"/>
      <c r="E1952" s="411"/>
      <c r="F1952" s="411"/>
      <c r="G1952" s="194"/>
      <c r="H1952" s="411"/>
      <c r="I1952" s="411"/>
    </row>
    <row r="1953" spans="1:9" ht="15" customHeight="1" x14ac:dyDescent="0.25">
      <c r="A1953" s="411"/>
      <c r="B1953" s="411"/>
      <c r="C1953" s="411"/>
      <c r="D1953" s="411"/>
      <c r="E1953" s="411"/>
      <c r="F1953" s="411"/>
      <c r="G1953" s="194"/>
      <c r="H1953" s="411"/>
      <c r="I1953" s="411"/>
    </row>
    <row r="1954" spans="1:9" ht="15" customHeight="1" x14ac:dyDescent="0.25">
      <c r="A1954" s="411"/>
      <c r="B1954" s="411"/>
      <c r="C1954" s="411"/>
      <c r="D1954" s="411"/>
      <c r="E1954" s="411"/>
      <c r="F1954" s="411"/>
      <c r="G1954" s="194"/>
      <c r="H1954" s="411"/>
      <c r="I1954" s="411"/>
    </row>
    <row r="1955" spans="1:9" ht="15" customHeight="1" x14ac:dyDescent="0.25">
      <c r="A1955" s="411"/>
      <c r="B1955" s="411"/>
      <c r="C1955" s="411"/>
      <c r="D1955" s="411"/>
      <c r="E1955" s="411"/>
      <c r="F1955" s="411"/>
      <c r="G1955" s="194"/>
      <c r="H1955" s="411"/>
      <c r="I1955" s="411"/>
    </row>
    <row r="1956" spans="1:9" ht="15" customHeight="1" x14ac:dyDescent="0.25">
      <c r="A1956" s="411"/>
      <c r="B1956" s="411"/>
      <c r="C1956" s="411"/>
      <c r="D1956" s="411"/>
      <c r="E1956" s="411"/>
      <c r="F1956" s="411"/>
      <c r="G1956" s="194"/>
      <c r="H1956" s="411"/>
      <c r="I1956" s="411"/>
    </row>
    <row r="1957" spans="1:9" ht="15" customHeight="1" x14ac:dyDescent="0.25">
      <c r="A1957" s="411"/>
      <c r="B1957" s="411"/>
      <c r="C1957" s="411"/>
      <c r="D1957" s="411"/>
      <c r="E1957" s="411"/>
      <c r="F1957" s="411"/>
      <c r="G1957" s="194"/>
      <c r="H1957" s="411"/>
      <c r="I1957" s="411"/>
    </row>
    <row r="1958" spans="1:9" ht="15" customHeight="1" x14ac:dyDescent="0.25">
      <c r="A1958" s="411"/>
      <c r="B1958" s="411"/>
      <c r="C1958" s="411"/>
      <c r="D1958" s="411"/>
      <c r="E1958" s="411"/>
      <c r="F1958" s="412"/>
      <c r="G1958" s="194"/>
      <c r="H1958" s="411"/>
      <c r="I1958" s="411"/>
    </row>
    <row r="1959" spans="1:9" ht="15" customHeight="1" x14ac:dyDescent="0.25">
      <c r="A1959" s="411"/>
      <c r="B1959" s="411"/>
      <c r="C1959" s="411"/>
      <c r="D1959" s="411"/>
      <c r="E1959" s="411"/>
      <c r="F1959" s="412"/>
      <c r="G1959" s="194"/>
      <c r="H1959" s="411"/>
      <c r="I1959" s="411"/>
    </row>
    <row r="1960" spans="1:9" ht="15" customHeight="1" x14ac:dyDescent="0.25">
      <c r="A1960" s="411"/>
      <c r="B1960" s="411"/>
      <c r="C1960" s="411"/>
      <c r="D1960" s="411"/>
      <c r="E1960" s="411"/>
      <c r="F1960" s="412"/>
      <c r="G1960" s="194"/>
      <c r="H1960" s="411"/>
      <c r="I1960" s="411"/>
    </row>
    <row r="1961" spans="1:9" ht="15" customHeight="1" x14ac:dyDescent="0.25">
      <c r="A1961" s="411"/>
      <c r="B1961" s="411"/>
      <c r="C1961" s="411"/>
      <c r="D1961" s="411"/>
      <c r="E1961" s="411"/>
      <c r="F1961" s="411"/>
      <c r="G1961" s="194"/>
      <c r="H1961" s="411"/>
      <c r="I1961" s="411"/>
    </row>
    <row r="1962" spans="1:9" ht="15" customHeight="1" x14ac:dyDescent="0.25">
      <c r="A1962" s="411"/>
      <c r="B1962" s="411"/>
      <c r="C1962" s="411"/>
      <c r="D1962" s="411"/>
      <c r="E1962" s="411"/>
      <c r="F1962" s="411"/>
      <c r="G1962" s="194"/>
      <c r="H1962" s="411"/>
      <c r="I1962" s="411"/>
    </row>
    <row r="1963" spans="1:9" ht="15" customHeight="1" x14ac:dyDescent="0.25">
      <c r="A1963" s="411"/>
      <c r="B1963" s="411"/>
      <c r="C1963" s="411"/>
      <c r="D1963" s="411"/>
      <c r="E1963" s="411"/>
      <c r="F1963" s="411"/>
      <c r="G1963" s="194"/>
      <c r="H1963" s="411"/>
      <c r="I1963" s="411"/>
    </row>
    <row r="1964" spans="1:9" ht="15" customHeight="1" x14ac:dyDescent="0.25">
      <c r="A1964" s="411"/>
      <c r="B1964" s="411"/>
      <c r="C1964" s="411"/>
      <c r="D1964" s="411"/>
      <c r="E1964" s="411"/>
      <c r="F1964" s="411"/>
      <c r="G1964" s="194"/>
      <c r="H1964" s="411"/>
      <c r="I1964" s="411"/>
    </row>
    <row r="1965" spans="1:9" ht="15" customHeight="1" x14ac:dyDescent="0.25">
      <c r="A1965" s="411"/>
      <c r="B1965" s="411"/>
      <c r="C1965" s="411"/>
      <c r="D1965" s="411"/>
      <c r="E1965" s="411"/>
      <c r="F1965" s="412"/>
      <c r="G1965" s="194"/>
      <c r="H1965" s="411"/>
      <c r="I1965" s="411"/>
    </row>
    <row r="1966" spans="1:9" ht="15" customHeight="1" x14ac:dyDescent="0.25">
      <c r="A1966" s="411"/>
      <c r="B1966" s="411"/>
      <c r="C1966" s="411"/>
      <c r="D1966" s="411"/>
      <c r="E1966" s="411"/>
      <c r="F1966" s="412"/>
      <c r="G1966" s="194"/>
      <c r="H1966" s="411"/>
      <c r="I1966" s="411"/>
    </row>
    <row r="1967" spans="1:9" ht="15" customHeight="1" x14ac:dyDescent="0.25">
      <c r="A1967" s="411"/>
      <c r="B1967" s="411"/>
      <c r="C1967" s="411"/>
      <c r="D1967" s="411"/>
      <c r="E1967" s="411"/>
      <c r="F1967" s="412"/>
      <c r="G1967" s="194"/>
      <c r="H1967" s="411"/>
      <c r="I1967" s="411"/>
    </row>
    <row r="1968" spans="1:9" ht="15" customHeight="1" x14ac:dyDescent="0.25">
      <c r="A1968" s="411"/>
      <c r="B1968" s="411"/>
      <c r="C1968" s="411"/>
      <c r="D1968" s="411"/>
      <c r="E1968" s="411"/>
      <c r="F1968" s="411"/>
      <c r="G1968" s="194"/>
      <c r="H1968" s="411"/>
      <c r="I1968" s="411"/>
    </row>
    <row r="1969" spans="1:9" ht="15" customHeight="1" x14ac:dyDescent="0.25">
      <c r="A1969" s="411"/>
      <c r="B1969" s="411"/>
      <c r="C1969" s="411"/>
      <c r="D1969" s="411"/>
      <c r="E1969" s="411"/>
      <c r="F1969" s="411"/>
      <c r="G1969" s="194"/>
      <c r="H1969" s="411"/>
      <c r="I1969" s="411"/>
    </row>
    <row r="1970" spans="1:9" ht="15" customHeight="1" x14ac:dyDescent="0.25">
      <c r="A1970" s="411"/>
      <c r="B1970" s="411"/>
      <c r="C1970" s="411"/>
      <c r="D1970" s="411"/>
      <c r="E1970" s="411"/>
      <c r="F1970" s="411"/>
      <c r="G1970" s="194"/>
      <c r="H1970" s="411"/>
      <c r="I1970" s="411"/>
    </row>
    <row r="1971" spans="1:9" ht="15" customHeight="1" x14ac:dyDescent="0.25">
      <c r="A1971" s="411"/>
      <c r="B1971" s="411"/>
      <c r="C1971" s="411"/>
      <c r="D1971" s="411"/>
      <c r="E1971" s="411"/>
      <c r="F1971" s="411"/>
      <c r="G1971" s="194"/>
      <c r="H1971" s="411"/>
      <c r="I1971" s="411"/>
    </row>
    <row r="1972" spans="1:9" ht="15" customHeight="1" x14ac:dyDescent="0.25">
      <c r="A1972" s="411"/>
      <c r="B1972" s="411"/>
      <c r="C1972" s="411"/>
      <c r="D1972" s="411"/>
      <c r="E1972" s="411"/>
      <c r="F1972" s="411"/>
      <c r="G1972" s="194"/>
      <c r="H1972" s="411"/>
      <c r="I1972" s="411"/>
    </row>
    <row r="1973" spans="1:9" ht="15" customHeight="1" x14ac:dyDescent="0.25">
      <c r="A1973" s="411"/>
      <c r="B1973" s="411"/>
      <c r="C1973" s="411"/>
      <c r="D1973" s="411"/>
      <c r="E1973" s="411"/>
      <c r="F1973" s="411"/>
      <c r="G1973" s="194"/>
      <c r="H1973" s="411"/>
      <c r="I1973" s="411"/>
    </row>
    <row r="1974" spans="1:9" ht="15" customHeight="1" x14ac:dyDescent="0.25">
      <c r="A1974" s="411"/>
      <c r="B1974" s="411"/>
      <c r="C1974" s="411"/>
      <c r="D1974" s="411"/>
      <c r="E1974" s="411"/>
      <c r="F1974" s="411"/>
      <c r="G1974" s="194"/>
      <c r="H1974" s="411"/>
      <c r="I1974" s="411"/>
    </row>
    <row r="1975" spans="1:9" ht="15" customHeight="1" x14ac:dyDescent="0.25">
      <c r="A1975" s="411"/>
      <c r="B1975" s="411"/>
      <c r="C1975" s="411"/>
      <c r="D1975" s="411"/>
      <c r="E1975" s="411"/>
      <c r="F1975" s="411"/>
      <c r="G1975" s="194"/>
      <c r="H1975" s="411"/>
      <c r="I1975" s="411"/>
    </row>
    <row r="1976" spans="1:9" ht="15" customHeight="1" x14ac:dyDescent="0.25">
      <c r="A1976" s="411"/>
      <c r="B1976" s="411"/>
      <c r="C1976" s="411"/>
      <c r="D1976" s="411"/>
      <c r="E1976" s="411"/>
      <c r="F1976" s="411"/>
      <c r="G1976" s="194"/>
      <c r="H1976" s="411"/>
      <c r="I1976" s="411"/>
    </row>
    <row r="1977" spans="1:9" ht="15" customHeight="1" x14ac:dyDescent="0.25">
      <c r="A1977" s="411"/>
      <c r="B1977" s="411"/>
      <c r="C1977" s="411"/>
      <c r="D1977" s="411"/>
      <c r="E1977" s="411"/>
      <c r="F1977" s="412"/>
      <c r="G1977" s="194"/>
      <c r="H1977" s="411"/>
      <c r="I1977" s="411"/>
    </row>
    <row r="1978" spans="1:9" ht="15" customHeight="1" x14ac:dyDescent="0.25">
      <c r="A1978" s="411"/>
      <c r="B1978" s="411"/>
      <c r="C1978" s="411"/>
      <c r="D1978" s="411"/>
      <c r="E1978" s="411"/>
      <c r="F1978" s="412"/>
      <c r="G1978" s="194"/>
      <c r="H1978" s="411"/>
      <c r="I1978" s="411"/>
    </row>
    <row r="1979" spans="1:9" ht="15" customHeight="1" x14ac:dyDescent="0.25">
      <c r="A1979" s="411"/>
      <c r="B1979" s="411"/>
      <c r="C1979" s="411"/>
      <c r="D1979" s="411"/>
      <c r="E1979" s="411"/>
      <c r="F1979" s="412"/>
      <c r="G1979" s="194"/>
      <c r="H1979" s="411"/>
      <c r="I1979" s="411"/>
    </row>
    <row r="1980" spans="1:9" ht="15" customHeight="1" x14ac:dyDescent="0.25">
      <c r="A1980" s="411"/>
      <c r="B1980" s="411"/>
      <c r="C1980" s="411"/>
      <c r="D1980" s="411"/>
      <c r="E1980" s="411"/>
      <c r="F1980" s="412"/>
      <c r="G1980" s="194"/>
      <c r="H1980" s="411"/>
      <c r="I1980" s="411"/>
    </row>
    <row r="1981" spans="1:9" ht="15" customHeight="1" x14ac:dyDescent="0.25">
      <c r="A1981" s="411"/>
      <c r="B1981" s="411"/>
      <c r="C1981" s="411"/>
      <c r="D1981" s="411"/>
      <c r="E1981" s="411"/>
      <c r="F1981" s="412"/>
      <c r="G1981" s="194"/>
      <c r="H1981" s="411"/>
      <c r="I1981" s="411"/>
    </row>
    <row r="1982" spans="1:9" ht="15" customHeight="1" x14ac:dyDescent="0.25">
      <c r="A1982" s="411"/>
      <c r="B1982" s="411"/>
      <c r="C1982" s="411"/>
      <c r="D1982" s="411"/>
      <c r="E1982" s="411"/>
      <c r="F1982" s="411"/>
      <c r="G1982" s="194"/>
      <c r="H1982" s="411"/>
      <c r="I1982" s="411"/>
    </row>
    <row r="1983" spans="1:9" ht="15" customHeight="1" x14ac:dyDescent="0.25">
      <c r="A1983" s="411"/>
      <c r="B1983" s="411"/>
      <c r="C1983" s="411"/>
      <c r="D1983" s="411"/>
      <c r="E1983" s="411"/>
      <c r="F1983" s="412"/>
      <c r="G1983" s="194"/>
      <c r="H1983" s="411"/>
      <c r="I1983" s="411"/>
    </row>
    <row r="1984" spans="1:9" ht="15" customHeight="1" x14ac:dyDescent="0.25">
      <c r="A1984" s="411"/>
      <c r="B1984" s="411"/>
      <c r="C1984" s="411"/>
      <c r="D1984" s="411"/>
      <c r="E1984" s="411"/>
      <c r="F1984" s="412"/>
      <c r="G1984" s="194"/>
      <c r="H1984" s="411"/>
      <c r="I1984" s="411"/>
    </row>
    <row r="1985" spans="1:9" ht="15" customHeight="1" x14ac:dyDescent="0.25">
      <c r="A1985" s="411"/>
      <c r="B1985" s="411"/>
      <c r="C1985" s="411"/>
      <c r="D1985" s="411"/>
      <c r="E1985" s="411"/>
      <c r="F1985" s="411"/>
      <c r="G1985" s="194"/>
      <c r="H1985" s="411"/>
      <c r="I1985" s="411"/>
    </row>
    <row r="1986" spans="1:9" ht="15" customHeight="1" x14ac:dyDescent="0.25">
      <c r="A1986" s="411"/>
      <c r="B1986" s="411"/>
      <c r="C1986" s="411"/>
      <c r="D1986" s="411"/>
      <c r="E1986" s="411"/>
      <c r="F1986" s="411"/>
      <c r="G1986" s="194"/>
      <c r="H1986" s="411"/>
      <c r="I1986" s="411"/>
    </row>
    <row r="1987" spans="1:9" ht="15" customHeight="1" x14ac:dyDescent="0.25">
      <c r="A1987" s="411"/>
      <c r="B1987" s="411"/>
      <c r="C1987" s="411"/>
      <c r="D1987" s="411"/>
      <c r="E1987" s="411"/>
      <c r="F1987" s="411"/>
      <c r="G1987" s="194"/>
      <c r="H1987" s="411"/>
      <c r="I1987" s="411"/>
    </row>
    <row r="1988" spans="1:9" ht="15" customHeight="1" x14ac:dyDescent="0.25">
      <c r="A1988" s="411"/>
      <c r="B1988" s="411"/>
      <c r="C1988" s="411"/>
      <c r="D1988" s="411"/>
      <c r="E1988" s="411"/>
      <c r="F1988" s="411"/>
      <c r="G1988" s="194"/>
      <c r="H1988" s="411"/>
      <c r="I1988" s="411"/>
    </row>
    <row r="1989" spans="1:9" ht="15" customHeight="1" x14ac:dyDescent="0.25">
      <c r="A1989" s="411"/>
      <c r="B1989" s="411"/>
      <c r="C1989" s="411"/>
      <c r="D1989" s="411"/>
      <c r="E1989" s="411"/>
      <c r="F1989" s="411"/>
      <c r="G1989" s="194"/>
      <c r="H1989" s="411"/>
      <c r="I1989" s="411"/>
    </row>
    <row r="1990" spans="1:9" ht="15" customHeight="1" x14ac:dyDescent="0.25">
      <c r="A1990" s="411"/>
      <c r="B1990" s="411"/>
      <c r="C1990" s="411"/>
      <c r="D1990" s="411"/>
      <c r="E1990" s="411"/>
      <c r="F1990" s="411"/>
      <c r="G1990" s="194"/>
      <c r="H1990" s="411"/>
      <c r="I1990" s="411"/>
    </row>
    <row r="1991" spans="1:9" ht="15" customHeight="1" x14ac:dyDescent="0.25">
      <c r="A1991" s="411"/>
      <c r="B1991" s="411"/>
      <c r="C1991" s="411"/>
      <c r="D1991" s="411"/>
      <c r="E1991" s="411"/>
      <c r="F1991" s="412"/>
      <c r="G1991" s="194"/>
      <c r="H1991" s="411"/>
      <c r="I1991" s="411"/>
    </row>
    <row r="1992" spans="1:9" ht="15" customHeight="1" x14ac:dyDescent="0.25">
      <c r="A1992" s="411"/>
      <c r="B1992" s="411"/>
      <c r="C1992" s="411"/>
      <c r="D1992" s="411"/>
      <c r="E1992" s="411"/>
      <c r="F1992" s="412"/>
      <c r="G1992" s="194"/>
      <c r="H1992" s="411"/>
      <c r="I1992" s="411"/>
    </row>
    <row r="1993" spans="1:9" ht="15" customHeight="1" x14ac:dyDescent="0.25">
      <c r="A1993" s="411"/>
      <c r="B1993" s="411"/>
      <c r="C1993" s="411"/>
      <c r="D1993" s="411"/>
      <c r="E1993" s="411"/>
      <c r="F1993" s="412"/>
      <c r="G1993" s="194"/>
      <c r="H1993" s="411"/>
      <c r="I1993" s="411"/>
    </row>
    <row r="1994" spans="1:9" ht="15" customHeight="1" x14ac:dyDescent="0.25">
      <c r="A1994" s="411"/>
      <c r="B1994" s="411"/>
      <c r="C1994" s="411"/>
      <c r="D1994" s="411"/>
      <c r="E1994" s="411"/>
      <c r="F1994" s="412"/>
      <c r="G1994" s="194"/>
      <c r="H1994" s="411"/>
      <c r="I1994" s="411"/>
    </row>
    <row r="1995" spans="1:9" ht="15" customHeight="1" x14ac:dyDescent="0.25">
      <c r="A1995" s="411"/>
      <c r="B1995" s="411"/>
      <c r="C1995" s="411"/>
      <c r="D1995" s="411"/>
      <c r="E1995" s="411"/>
      <c r="F1995" s="411"/>
      <c r="G1995" s="194"/>
      <c r="H1995" s="411"/>
      <c r="I1995" s="411"/>
    </row>
    <row r="1996" spans="1:9" ht="15" customHeight="1" x14ac:dyDescent="0.25">
      <c r="A1996" s="411"/>
      <c r="B1996" s="411"/>
      <c r="C1996" s="411"/>
      <c r="D1996" s="411"/>
      <c r="E1996" s="411"/>
      <c r="F1996" s="411"/>
      <c r="G1996" s="194"/>
      <c r="H1996" s="411"/>
      <c r="I1996" s="411"/>
    </row>
    <row r="1997" spans="1:9" ht="15" customHeight="1" x14ac:dyDescent="0.25">
      <c r="A1997" s="411"/>
      <c r="B1997" s="411"/>
      <c r="C1997" s="411"/>
      <c r="D1997" s="411"/>
      <c r="E1997" s="411"/>
      <c r="F1997" s="412"/>
      <c r="G1997" s="194"/>
      <c r="H1997" s="411"/>
      <c r="I1997" s="411"/>
    </row>
    <row r="1998" spans="1:9" ht="15" customHeight="1" x14ac:dyDescent="0.25">
      <c r="A1998" s="411"/>
      <c r="B1998" s="411"/>
      <c r="C1998" s="411"/>
      <c r="D1998" s="411"/>
      <c r="E1998" s="411"/>
      <c r="F1998" s="412"/>
      <c r="G1998" s="194"/>
      <c r="H1998" s="411"/>
      <c r="I1998" s="411"/>
    </row>
    <row r="1999" spans="1:9" ht="15" customHeight="1" x14ac:dyDescent="0.25">
      <c r="A1999" s="411"/>
      <c r="B1999" s="411"/>
      <c r="C1999" s="411"/>
      <c r="D1999" s="411"/>
      <c r="E1999" s="411"/>
      <c r="F1999" s="411"/>
      <c r="G1999" s="194"/>
      <c r="H1999" s="411"/>
      <c r="I1999" s="411"/>
    </row>
    <row r="2000" spans="1:9" ht="15" customHeight="1" x14ac:dyDescent="0.25">
      <c r="A2000" s="411"/>
      <c r="B2000" s="411"/>
      <c r="C2000" s="411"/>
      <c r="D2000" s="411"/>
      <c r="E2000" s="411"/>
      <c r="F2000" s="411"/>
      <c r="G2000" s="194"/>
      <c r="H2000" s="411"/>
      <c r="I2000" s="411"/>
    </row>
    <row r="2001" spans="1:9" ht="15" customHeight="1" x14ac:dyDescent="0.25">
      <c r="A2001" s="411"/>
      <c r="B2001" s="411"/>
      <c r="C2001" s="411"/>
      <c r="D2001" s="411"/>
      <c r="E2001" s="411"/>
      <c r="F2001" s="411"/>
      <c r="G2001" s="194"/>
      <c r="H2001" s="411"/>
      <c r="I2001" s="411"/>
    </row>
    <row r="2002" spans="1:9" ht="15" customHeight="1" x14ac:dyDescent="0.25">
      <c r="A2002" s="411"/>
      <c r="B2002" s="411"/>
      <c r="C2002" s="411"/>
      <c r="D2002" s="411"/>
      <c r="E2002" s="411"/>
      <c r="F2002" s="411"/>
      <c r="G2002" s="194"/>
      <c r="H2002" s="411"/>
      <c r="I2002" s="411"/>
    </row>
    <row r="2003" spans="1:9" ht="15" customHeight="1" x14ac:dyDescent="0.25">
      <c r="A2003" s="411"/>
      <c r="B2003" s="411"/>
      <c r="C2003" s="411"/>
      <c r="D2003" s="411"/>
      <c r="E2003" s="411"/>
      <c r="F2003" s="411"/>
      <c r="G2003" s="194"/>
      <c r="H2003" s="411"/>
      <c r="I2003" s="411"/>
    </row>
    <row r="2004" spans="1:9" ht="15" customHeight="1" x14ac:dyDescent="0.25">
      <c r="A2004" s="411"/>
      <c r="B2004" s="411"/>
      <c r="C2004" s="411"/>
      <c r="D2004" s="411"/>
      <c r="E2004" s="411"/>
      <c r="F2004" s="411"/>
      <c r="G2004" s="194"/>
      <c r="H2004" s="411"/>
      <c r="I2004" s="411"/>
    </row>
    <row r="2005" spans="1:9" ht="15" customHeight="1" x14ac:dyDescent="0.25">
      <c r="A2005" s="411"/>
      <c r="B2005" s="411"/>
      <c r="C2005" s="411"/>
      <c r="D2005" s="411"/>
      <c r="E2005" s="411"/>
      <c r="F2005" s="411"/>
      <c r="G2005" s="194"/>
      <c r="H2005" s="411"/>
      <c r="I2005" s="411"/>
    </row>
    <row r="2006" spans="1:9" ht="15" customHeight="1" x14ac:dyDescent="0.25">
      <c r="A2006" s="411"/>
      <c r="B2006" s="411"/>
      <c r="C2006" s="411"/>
      <c r="D2006" s="411"/>
      <c r="E2006" s="411"/>
      <c r="F2006" s="412"/>
      <c r="G2006" s="194"/>
      <c r="H2006" s="411"/>
      <c r="I2006" s="411"/>
    </row>
    <row r="2007" spans="1:9" ht="15" customHeight="1" x14ac:dyDescent="0.25">
      <c r="A2007" s="411"/>
      <c r="B2007" s="411"/>
      <c r="C2007" s="411"/>
      <c r="D2007" s="411"/>
      <c r="E2007" s="411"/>
      <c r="F2007" s="412"/>
      <c r="G2007" s="194"/>
      <c r="H2007" s="411"/>
      <c r="I2007" s="411"/>
    </row>
    <row r="2008" spans="1:9" ht="15" customHeight="1" x14ac:dyDescent="0.25">
      <c r="A2008" s="411"/>
      <c r="B2008" s="411"/>
      <c r="C2008" s="411"/>
      <c r="D2008" s="411"/>
      <c r="E2008" s="411"/>
      <c r="F2008" s="412"/>
      <c r="G2008" s="194"/>
      <c r="H2008" s="411"/>
      <c r="I2008" s="411"/>
    </row>
    <row r="2009" spans="1:9" ht="15" customHeight="1" x14ac:dyDescent="0.25">
      <c r="A2009" s="411"/>
      <c r="B2009" s="411"/>
      <c r="C2009" s="411"/>
      <c r="D2009" s="411"/>
      <c r="E2009" s="411"/>
      <c r="F2009" s="412"/>
      <c r="G2009" s="194"/>
      <c r="H2009" s="411"/>
      <c r="I2009" s="411"/>
    </row>
    <row r="2010" spans="1:9" ht="15" customHeight="1" x14ac:dyDescent="0.25">
      <c r="A2010" s="411"/>
      <c r="B2010" s="411"/>
      <c r="C2010" s="411"/>
      <c r="D2010" s="411"/>
      <c r="E2010" s="411"/>
      <c r="F2010" s="412"/>
      <c r="G2010" s="194"/>
      <c r="H2010" s="411"/>
      <c r="I2010" s="411"/>
    </row>
    <row r="2011" spans="1:9" ht="15" customHeight="1" x14ac:dyDescent="0.25">
      <c r="A2011" s="411"/>
      <c r="B2011" s="411"/>
      <c r="C2011" s="411"/>
      <c r="D2011" s="411"/>
      <c r="E2011" s="411"/>
      <c r="F2011" s="411"/>
      <c r="G2011" s="194"/>
      <c r="H2011" s="411"/>
      <c r="I2011" s="411"/>
    </row>
    <row r="2012" spans="1:9" ht="15" customHeight="1" x14ac:dyDescent="0.25">
      <c r="A2012" s="411"/>
      <c r="B2012" s="411"/>
      <c r="C2012" s="411"/>
      <c r="D2012" s="411"/>
      <c r="E2012" s="411"/>
      <c r="F2012" s="411"/>
      <c r="G2012" s="194"/>
      <c r="H2012" s="411"/>
      <c r="I2012" s="411"/>
    </row>
    <row r="2013" spans="1:9" ht="15" customHeight="1" x14ac:dyDescent="0.25">
      <c r="A2013" s="411"/>
      <c r="B2013" s="411"/>
      <c r="C2013" s="411"/>
      <c r="D2013" s="411"/>
      <c r="E2013" s="411"/>
      <c r="F2013" s="411"/>
      <c r="G2013" s="194"/>
      <c r="H2013" s="411"/>
      <c r="I2013" s="411"/>
    </row>
    <row r="2014" spans="1:9" ht="15" customHeight="1" x14ac:dyDescent="0.25">
      <c r="A2014" s="411"/>
      <c r="B2014" s="411"/>
      <c r="C2014" s="411"/>
      <c r="D2014" s="411"/>
      <c r="E2014" s="411"/>
      <c r="F2014" s="412"/>
      <c r="G2014" s="194"/>
      <c r="H2014" s="411"/>
      <c r="I2014" s="411"/>
    </row>
    <row r="2015" spans="1:9" ht="15" customHeight="1" x14ac:dyDescent="0.25">
      <c r="A2015" s="411"/>
      <c r="B2015" s="411"/>
      <c r="C2015" s="411"/>
      <c r="D2015" s="411"/>
      <c r="E2015" s="411"/>
      <c r="F2015" s="412"/>
      <c r="G2015" s="194"/>
      <c r="H2015" s="411"/>
      <c r="I2015" s="411"/>
    </row>
    <row r="2016" spans="1:9" ht="15" customHeight="1" x14ac:dyDescent="0.25">
      <c r="A2016" s="411"/>
      <c r="B2016" s="411"/>
      <c r="C2016" s="411"/>
      <c r="D2016" s="411"/>
      <c r="E2016" s="411"/>
      <c r="F2016" s="411"/>
      <c r="G2016" s="194"/>
      <c r="H2016" s="411"/>
      <c r="I2016" s="411"/>
    </row>
    <row r="2017" spans="1:9" ht="15" customHeight="1" x14ac:dyDescent="0.25">
      <c r="A2017" s="411"/>
      <c r="B2017" s="411"/>
      <c r="C2017" s="411"/>
      <c r="D2017" s="411"/>
      <c r="E2017" s="411"/>
      <c r="F2017" s="411"/>
      <c r="G2017" s="194"/>
      <c r="H2017" s="411"/>
      <c r="I2017" s="411"/>
    </row>
    <row r="2018" spans="1:9" ht="15" customHeight="1" x14ac:dyDescent="0.25">
      <c r="A2018" s="411"/>
      <c r="B2018" s="411"/>
      <c r="C2018" s="411"/>
      <c r="D2018" s="411"/>
      <c r="E2018" s="411"/>
      <c r="F2018" s="411"/>
      <c r="G2018" s="194"/>
      <c r="H2018" s="411"/>
      <c r="I2018" s="411"/>
    </row>
    <row r="2019" spans="1:9" ht="15" customHeight="1" x14ac:dyDescent="0.25">
      <c r="A2019" s="411"/>
      <c r="B2019" s="411"/>
      <c r="C2019" s="411"/>
      <c r="D2019" s="411"/>
      <c r="E2019" s="411"/>
      <c r="F2019" s="411"/>
      <c r="G2019" s="194"/>
      <c r="H2019" s="411"/>
      <c r="I2019" s="411"/>
    </row>
    <row r="2020" spans="1:9" ht="15" customHeight="1" x14ac:dyDescent="0.25">
      <c r="A2020" s="411"/>
      <c r="B2020" s="411"/>
      <c r="C2020" s="411"/>
      <c r="D2020" s="411"/>
      <c r="E2020" s="411"/>
      <c r="F2020" s="411"/>
      <c r="G2020" s="194"/>
      <c r="H2020" s="411"/>
      <c r="I2020" s="411"/>
    </row>
    <row r="2021" spans="1:9" ht="15" customHeight="1" x14ac:dyDescent="0.25">
      <c r="A2021" s="411"/>
      <c r="B2021" s="411"/>
      <c r="C2021" s="411"/>
      <c r="D2021" s="411"/>
      <c r="E2021" s="411"/>
      <c r="F2021" s="411"/>
      <c r="G2021" s="194"/>
      <c r="H2021" s="411"/>
      <c r="I2021" s="411"/>
    </row>
    <row r="2022" spans="1:9" ht="15" customHeight="1" x14ac:dyDescent="0.25">
      <c r="A2022" s="411"/>
      <c r="B2022" s="411"/>
      <c r="C2022" s="411"/>
      <c r="D2022" s="411"/>
      <c r="E2022" s="411"/>
      <c r="F2022" s="411"/>
      <c r="G2022" s="194"/>
      <c r="H2022" s="411"/>
      <c r="I2022" s="411"/>
    </row>
    <row r="2023" spans="1:9" ht="15" customHeight="1" x14ac:dyDescent="0.25">
      <c r="A2023" s="411"/>
      <c r="B2023" s="411"/>
      <c r="C2023" s="411"/>
      <c r="D2023" s="411"/>
      <c r="E2023" s="411"/>
      <c r="F2023" s="411"/>
      <c r="G2023" s="194"/>
      <c r="H2023" s="411"/>
      <c r="I2023" s="411"/>
    </row>
    <row r="2024" spans="1:9" ht="15" customHeight="1" x14ac:dyDescent="0.25">
      <c r="A2024" s="411"/>
      <c r="B2024" s="411"/>
      <c r="C2024" s="411"/>
      <c r="D2024" s="411"/>
      <c r="E2024" s="411"/>
      <c r="F2024" s="411"/>
      <c r="G2024" s="194"/>
      <c r="H2024" s="411"/>
      <c r="I2024" s="411"/>
    </row>
    <row r="2025" spans="1:9" ht="15" customHeight="1" x14ac:dyDescent="0.25">
      <c r="A2025" s="411"/>
      <c r="B2025" s="411"/>
      <c r="C2025" s="411"/>
      <c r="D2025" s="411"/>
      <c r="E2025" s="411"/>
      <c r="F2025" s="412"/>
      <c r="G2025" s="194"/>
      <c r="H2025" s="411"/>
      <c r="I2025" s="411"/>
    </row>
    <row r="2026" spans="1:9" ht="15" customHeight="1" x14ac:dyDescent="0.25">
      <c r="A2026" s="411"/>
      <c r="B2026" s="411"/>
      <c r="C2026" s="411"/>
      <c r="D2026" s="411"/>
      <c r="E2026" s="411"/>
      <c r="F2026" s="412"/>
      <c r="G2026" s="194"/>
      <c r="H2026" s="411"/>
      <c r="I2026" s="411"/>
    </row>
    <row r="2027" spans="1:9" ht="15" customHeight="1" x14ac:dyDescent="0.25">
      <c r="A2027" s="411"/>
      <c r="B2027" s="411"/>
      <c r="C2027" s="411"/>
      <c r="D2027" s="411"/>
      <c r="E2027" s="411"/>
      <c r="F2027" s="412"/>
      <c r="G2027" s="194"/>
      <c r="H2027" s="411"/>
      <c r="I2027" s="411"/>
    </row>
    <row r="2028" spans="1:9" ht="15" customHeight="1" x14ac:dyDescent="0.25">
      <c r="A2028" s="411"/>
      <c r="B2028" s="411"/>
      <c r="C2028" s="411"/>
      <c r="D2028" s="411"/>
      <c r="E2028" s="411"/>
      <c r="F2028" s="412"/>
      <c r="G2028" s="194"/>
      <c r="H2028" s="411"/>
      <c r="I2028" s="411"/>
    </row>
    <row r="2029" spans="1:9" ht="15" customHeight="1" x14ac:dyDescent="0.25">
      <c r="A2029" s="411"/>
      <c r="B2029" s="411"/>
      <c r="C2029" s="411"/>
      <c r="D2029" s="411"/>
      <c r="E2029" s="411"/>
      <c r="F2029" s="412"/>
      <c r="G2029" s="194"/>
      <c r="H2029" s="411"/>
      <c r="I2029" s="411"/>
    </row>
    <row r="2030" spans="1:9" ht="15" customHeight="1" x14ac:dyDescent="0.25">
      <c r="A2030" s="411"/>
      <c r="B2030" s="411"/>
      <c r="C2030" s="411"/>
      <c r="D2030" s="411"/>
      <c r="E2030" s="411"/>
      <c r="F2030" s="411"/>
      <c r="G2030" s="194"/>
      <c r="H2030" s="411"/>
      <c r="I2030" s="411"/>
    </row>
    <row r="2031" spans="1:9" ht="15" customHeight="1" x14ac:dyDescent="0.25">
      <c r="A2031" s="411"/>
      <c r="B2031" s="411"/>
      <c r="C2031" s="411"/>
      <c r="D2031" s="411"/>
      <c r="E2031" s="411"/>
      <c r="F2031" s="411"/>
      <c r="G2031" s="194"/>
      <c r="H2031" s="411"/>
      <c r="I2031" s="411"/>
    </row>
    <row r="2032" spans="1:9" ht="15" customHeight="1" x14ac:dyDescent="0.25">
      <c r="A2032" s="411"/>
      <c r="B2032" s="411"/>
      <c r="C2032" s="411"/>
      <c r="D2032" s="411"/>
      <c r="E2032" s="411"/>
      <c r="F2032" s="411"/>
      <c r="G2032" s="194"/>
      <c r="H2032" s="411"/>
      <c r="I2032" s="411"/>
    </row>
    <row r="2033" spans="1:9" ht="15" customHeight="1" x14ac:dyDescent="0.25">
      <c r="A2033" s="411"/>
      <c r="B2033" s="411"/>
      <c r="C2033" s="411"/>
      <c r="D2033" s="411"/>
      <c r="E2033" s="411"/>
      <c r="F2033" s="412"/>
      <c r="G2033" s="194"/>
      <c r="H2033" s="411"/>
      <c r="I2033" s="411"/>
    </row>
    <row r="2034" spans="1:9" ht="15" customHeight="1" x14ac:dyDescent="0.25">
      <c r="A2034" s="411"/>
      <c r="B2034" s="411"/>
      <c r="C2034" s="411"/>
      <c r="D2034" s="411"/>
      <c r="E2034" s="411"/>
      <c r="F2034" s="412"/>
      <c r="G2034" s="194"/>
      <c r="H2034" s="411"/>
      <c r="I2034" s="411"/>
    </row>
    <row r="2035" spans="1:9" ht="15" customHeight="1" x14ac:dyDescent="0.25">
      <c r="A2035" s="411"/>
      <c r="B2035" s="411"/>
      <c r="C2035" s="411"/>
      <c r="D2035" s="411"/>
      <c r="E2035" s="411"/>
      <c r="F2035" s="411"/>
      <c r="G2035" s="194"/>
      <c r="H2035" s="411"/>
      <c r="I2035" s="411"/>
    </row>
    <row r="2036" spans="1:9" ht="15" customHeight="1" x14ac:dyDescent="0.25">
      <c r="A2036" s="411"/>
      <c r="B2036" s="411"/>
      <c r="C2036" s="411"/>
      <c r="D2036" s="411"/>
      <c r="E2036" s="411"/>
      <c r="F2036" s="411"/>
      <c r="G2036" s="194"/>
      <c r="H2036" s="411"/>
      <c r="I2036" s="411"/>
    </row>
    <row r="2037" spans="1:9" ht="15" customHeight="1" x14ac:dyDescent="0.25">
      <c r="A2037" s="411"/>
      <c r="B2037" s="411"/>
      <c r="C2037" s="411"/>
      <c r="D2037" s="411"/>
      <c r="E2037" s="411"/>
      <c r="F2037" s="411"/>
      <c r="G2037" s="194"/>
      <c r="H2037" s="411"/>
      <c r="I2037" s="411"/>
    </row>
    <row r="2038" spans="1:9" ht="15" customHeight="1" x14ac:dyDescent="0.25">
      <c r="A2038" s="411"/>
      <c r="B2038" s="411"/>
      <c r="C2038" s="411"/>
      <c r="D2038" s="411"/>
      <c r="E2038" s="411"/>
      <c r="F2038" s="411"/>
      <c r="G2038" s="194"/>
      <c r="H2038" s="411"/>
      <c r="I2038" s="411"/>
    </row>
    <row r="2039" spans="1:9" ht="15" customHeight="1" x14ac:dyDescent="0.25">
      <c r="A2039" s="411"/>
      <c r="B2039" s="411"/>
      <c r="C2039" s="411"/>
      <c r="D2039" s="411"/>
      <c r="E2039" s="411"/>
      <c r="F2039" s="411"/>
      <c r="G2039" s="194"/>
      <c r="H2039" s="411"/>
      <c r="I2039" s="411"/>
    </row>
    <row r="2040" spans="1:9" ht="15" customHeight="1" x14ac:dyDescent="0.25">
      <c r="A2040" s="411"/>
      <c r="B2040" s="411"/>
      <c r="C2040" s="411"/>
      <c r="D2040" s="411"/>
      <c r="E2040" s="411"/>
      <c r="F2040" s="411"/>
      <c r="G2040" s="194"/>
      <c r="H2040" s="411"/>
      <c r="I2040" s="411"/>
    </row>
    <row r="2041" spans="1:9" ht="15" customHeight="1" x14ac:dyDescent="0.25">
      <c r="A2041" s="411"/>
      <c r="B2041" s="411"/>
      <c r="C2041" s="411"/>
      <c r="D2041" s="411"/>
      <c r="E2041" s="411"/>
      <c r="F2041" s="411"/>
      <c r="G2041" s="194"/>
      <c r="H2041" s="411"/>
      <c r="I2041" s="411"/>
    </row>
    <row r="2042" spans="1:9" ht="15" customHeight="1" x14ac:dyDescent="0.25">
      <c r="A2042" s="411"/>
      <c r="B2042" s="411"/>
      <c r="C2042" s="411"/>
      <c r="D2042" s="411"/>
      <c r="E2042" s="411"/>
      <c r="F2042" s="411"/>
      <c r="G2042" s="194"/>
      <c r="H2042" s="411"/>
      <c r="I2042" s="411"/>
    </row>
    <row r="2043" spans="1:9" ht="15" customHeight="1" x14ac:dyDescent="0.25">
      <c r="A2043" s="411"/>
      <c r="B2043" s="411"/>
      <c r="C2043" s="411"/>
      <c r="D2043" s="411"/>
      <c r="E2043" s="411"/>
      <c r="F2043" s="411"/>
      <c r="G2043" s="194"/>
      <c r="H2043" s="411"/>
      <c r="I2043" s="411"/>
    </row>
    <row r="2044" spans="1:9" ht="15" customHeight="1" x14ac:dyDescent="0.25">
      <c r="A2044" s="411"/>
      <c r="B2044" s="411"/>
      <c r="C2044" s="411"/>
      <c r="D2044" s="411"/>
      <c r="E2044" s="411"/>
      <c r="F2044" s="411"/>
      <c r="G2044" s="194"/>
      <c r="H2044" s="411"/>
      <c r="I2044" s="411"/>
    </row>
    <row r="2045" spans="1:9" ht="15" customHeight="1" x14ac:dyDescent="0.25">
      <c r="A2045" s="411"/>
      <c r="B2045" s="411"/>
      <c r="C2045" s="411"/>
      <c r="D2045" s="411"/>
      <c r="E2045" s="411"/>
      <c r="F2045" s="412"/>
      <c r="G2045" s="194"/>
      <c r="H2045" s="411"/>
      <c r="I2045" s="411"/>
    </row>
    <row r="2046" spans="1:9" ht="15" customHeight="1" x14ac:dyDescent="0.25">
      <c r="A2046" s="411"/>
      <c r="B2046" s="411"/>
      <c r="C2046" s="411"/>
      <c r="D2046" s="411"/>
      <c r="E2046" s="411"/>
      <c r="F2046" s="412"/>
      <c r="G2046" s="194"/>
      <c r="H2046" s="411"/>
      <c r="I2046" s="411"/>
    </row>
    <row r="2047" spans="1:9" ht="15" customHeight="1" x14ac:dyDescent="0.25">
      <c r="A2047" s="411"/>
      <c r="B2047" s="411"/>
      <c r="C2047" s="411"/>
      <c r="D2047" s="411"/>
      <c r="E2047" s="411"/>
      <c r="F2047" s="412"/>
      <c r="G2047" s="194"/>
      <c r="H2047" s="411"/>
      <c r="I2047" s="411"/>
    </row>
    <row r="2048" spans="1:9" ht="15" customHeight="1" x14ac:dyDescent="0.25">
      <c r="A2048" s="411"/>
      <c r="B2048" s="411"/>
      <c r="C2048" s="411"/>
      <c r="D2048" s="411"/>
      <c r="E2048" s="411"/>
      <c r="F2048" s="412"/>
      <c r="G2048" s="194"/>
      <c r="H2048" s="411"/>
      <c r="I2048" s="411"/>
    </row>
    <row r="2049" spans="1:9" ht="15" customHeight="1" x14ac:dyDescent="0.25">
      <c r="A2049" s="411"/>
      <c r="B2049" s="411"/>
      <c r="C2049" s="411"/>
      <c r="D2049" s="411"/>
      <c r="E2049" s="411"/>
      <c r="F2049" s="411"/>
      <c r="G2049" s="194"/>
      <c r="H2049" s="411"/>
      <c r="I2049" s="411"/>
    </row>
    <row r="2050" spans="1:9" ht="15" customHeight="1" x14ac:dyDescent="0.25">
      <c r="A2050" s="411"/>
      <c r="B2050" s="411"/>
      <c r="C2050" s="411"/>
      <c r="D2050" s="411"/>
      <c r="E2050" s="411"/>
      <c r="F2050" s="411"/>
      <c r="G2050" s="194"/>
      <c r="H2050" s="411"/>
      <c r="I2050" s="411"/>
    </row>
    <row r="2051" spans="1:9" ht="15" customHeight="1" x14ac:dyDescent="0.25">
      <c r="A2051" s="411"/>
      <c r="B2051" s="411"/>
      <c r="C2051" s="411"/>
      <c r="D2051" s="411"/>
      <c r="E2051" s="411"/>
      <c r="F2051" s="411"/>
      <c r="G2051" s="194"/>
      <c r="H2051" s="411"/>
      <c r="I2051" s="411"/>
    </row>
    <row r="2052" spans="1:9" ht="15" customHeight="1" x14ac:dyDescent="0.25">
      <c r="A2052" s="411"/>
      <c r="B2052" s="411"/>
      <c r="C2052" s="411"/>
      <c r="D2052" s="411"/>
      <c r="E2052" s="411"/>
      <c r="F2052" s="412"/>
      <c r="G2052" s="194"/>
      <c r="H2052" s="411"/>
      <c r="I2052" s="411"/>
    </row>
    <row r="2053" spans="1:9" ht="15" customHeight="1" x14ac:dyDescent="0.25">
      <c r="A2053" s="411"/>
      <c r="B2053" s="411"/>
      <c r="C2053" s="411"/>
      <c r="D2053" s="411"/>
      <c r="E2053" s="411"/>
      <c r="F2053" s="412"/>
      <c r="G2053" s="194"/>
      <c r="H2053" s="411"/>
      <c r="I2053" s="411"/>
    </row>
    <row r="2054" spans="1:9" ht="15" customHeight="1" x14ac:dyDescent="0.25">
      <c r="A2054" s="411"/>
      <c r="B2054" s="411"/>
      <c r="C2054" s="411"/>
      <c r="D2054" s="411"/>
      <c r="E2054" s="411"/>
      <c r="F2054" s="412"/>
      <c r="G2054" s="194"/>
      <c r="H2054" s="411"/>
      <c r="I2054" s="411"/>
    </row>
    <row r="2055" spans="1:9" ht="15" customHeight="1" x14ac:dyDescent="0.25">
      <c r="A2055" s="411"/>
      <c r="B2055" s="411"/>
      <c r="C2055" s="411"/>
      <c r="D2055" s="411"/>
      <c r="E2055" s="411"/>
      <c r="F2055" s="411"/>
      <c r="G2055" s="194"/>
      <c r="H2055" s="411"/>
      <c r="I2055" s="411"/>
    </row>
    <row r="2056" spans="1:9" ht="15" customHeight="1" x14ac:dyDescent="0.25">
      <c r="A2056" s="411"/>
      <c r="B2056" s="411"/>
      <c r="C2056" s="411"/>
      <c r="D2056" s="411"/>
      <c r="E2056" s="411"/>
      <c r="F2056" s="411"/>
      <c r="G2056" s="194"/>
      <c r="H2056" s="411"/>
      <c r="I2056" s="411"/>
    </row>
    <row r="2057" spans="1:9" ht="15" customHeight="1" x14ac:dyDescent="0.25">
      <c r="A2057" s="411"/>
      <c r="B2057" s="411"/>
      <c r="C2057" s="411"/>
      <c r="D2057" s="411"/>
      <c r="E2057" s="411"/>
      <c r="F2057" s="411"/>
      <c r="G2057" s="194"/>
      <c r="H2057" s="411"/>
      <c r="I2057" s="411"/>
    </row>
    <row r="2058" spans="1:9" ht="15" customHeight="1" x14ac:dyDescent="0.25">
      <c r="A2058" s="411"/>
      <c r="B2058" s="411"/>
      <c r="C2058" s="411"/>
      <c r="D2058" s="411"/>
      <c r="E2058" s="411"/>
      <c r="F2058" s="411"/>
      <c r="G2058" s="194"/>
      <c r="H2058" s="411"/>
      <c r="I2058" s="411"/>
    </row>
    <row r="2059" spans="1:9" ht="15" customHeight="1" x14ac:dyDescent="0.25">
      <c r="A2059" s="411"/>
      <c r="B2059" s="411"/>
      <c r="C2059" s="411"/>
      <c r="D2059" s="411"/>
      <c r="E2059" s="411"/>
      <c r="F2059" s="411"/>
      <c r="G2059" s="194"/>
      <c r="H2059" s="411"/>
      <c r="I2059" s="411"/>
    </row>
    <row r="2060" spans="1:9" ht="15" customHeight="1" x14ac:dyDescent="0.25">
      <c r="A2060" s="411"/>
      <c r="B2060" s="411"/>
      <c r="C2060" s="411"/>
      <c r="D2060" s="411"/>
      <c r="E2060" s="411"/>
      <c r="F2060" s="411"/>
      <c r="G2060" s="194"/>
      <c r="H2060" s="411"/>
      <c r="I2060" s="411"/>
    </row>
    <row r="2061" spans="1:9" ht="15" customHeight="1" x14ac:dyDescent="0.25">
      <c r="A2061" s="411"/>
      <c r="B2061" s="411"/>
      <c r="C2061" s="411"/>
      <c r="D2061" s="411"/>
      <c r="E2061" s="411"/>
      <c r="F2061" s="411"/>
      <c r="G2061" s="194"/>
      <c r="H2061" s="411"/>
      <c r="I2061" s="411"/>
    </row>
    <row r="2062" spans="1:9" ht="15" customHeight="1" x14ac:dyDescent="0.25">
      <c r="A2062" s="411"/>
      <c r="B2062" s="411"/>
      <c r="C2062" s="411"/>
      <c r="D2062" s="411"/>
      <c r="E2062" s="411"/>
      <c r="F2062" s="411"/>
      <c r="G2062" s="194"/>
      <c r="H2062" s="411"/>
      <c r="I2062" s="411"/>
    </row>
    <row r="2063" spans="1:9" ht="15" customHeight="1" x14ac:dyDescent="0.25">
      <c r="A2063" s="411"/>
      <c r="B2063" s="411"/>
      <c r="C2063" s="411"/>
      <c r="D2063" s="411"/>
      <c r="E2063" s="411"/>
      <c r="F2063" s="411"/>
      <c r="G2063" s="194"/>
      <c r="H2063" s="411"/>
      <c r="I2063" s="411"/>
    </row>
    <row r="2064" spans="1:9" ht="15" customHeight="1" x14ac:dyDescent="0.25">
      <c r="A2064" s="411"/>
      <c r="B2064" s="411"/>
      <c r="C2064" s="411"/>
      <c r="D2064" s="411"/>
      <c r="E2064" s="411"/>
      <c r="F2064" s="411"/>
      <c r="G2064" s="194"/>
      <c r="H2064" s="411"/>
      <c r="I2064" s="411"/>
    </row>
    <row r="2065" spans="1:9" ht="15" customHeight="1" x14ac:dyDescent="0.25">
      <c r="A2065" s="411"/>
      <c r="B2065" s="411"/>
      <c r="C2065" s="411"/>
      <c r="D2065" s="411"/>
      <c r="E2065" s="411"/>
      <c r="F2065" s="411"/>
      <c r="G2065" s="194"/>
      <c r="H2065" s="411"/>
      <c r="I2065" s="411"/>
    </row>
    <row r="2066" spans="1:9" ht="15" customHeight="1" x14ac:dyDescent="0.25">
      <c r="A2066" s="411"/>
      <c r="B2066" s="411"/>
      <c r="C2066" s="411"/>
      <c r="D2066" s="411"/>
      <c r="E2066" s="411"/>
      <c r="F2066" s="412"/>
      <c r="G2066" s="194"/>
      <c r="H2066" s="411"/>
      <c r="I2066" s="411"/>
    </row>
    <row r="2067" spans="1:9" ht="15" customHeight="1" x14ac:dyDescent="0.25">
      <c r="A2067" s="411"/>
      <c r="B2067" s="411"/>
      <c r="C2067" s="411"/>
      <c r="D2067" s="411"/>
      <c r="E2067" s="411"/>
      <c r="F2067" s="412"/>
      <c r="G2067" s="194"/>
      <c r="H2067" s="411"/>
      <c r="I2067" s="411"/>
    </row>
    <row r="2068" spans="1:9" ht="15" customHeight="1" x14ac:dyDescent="0.25">
      <c r="A2068" s="411"/>
      <c r="B2068" s="411"/>
      <c r="C2068" s="411"/>
      <c r="D2068" s="411"/>
      <c r="E2068" s="411"/>
      <c r="F2068" s="412"/>
      <c r="G2068" s="194"/>
      <c r="H2068" s="411"/>
      <c r="I2068" s="411"/>
    </row>
    <row r="2069" spans="1:9" ht="15" customHeight="1" x14ac:dyDescent="0.25">
      <c r="A2069" s="411"/>
      <c r="B2069" s="411"/>
      <c r="C2069" s="411"/>
      <c r="D2069" s="411"/>
      <c r="E2069" s="411"/>
      <c r="F2069" s="412"/>
      <c r="G2069" s="194"/>
      <c r="H2069" s="411"/>
      <c r="I2069" s="411"/>
    </row>
    <row r="2070" spans="1:9" ht="15" customHeight="1" x14ac:dyDescent="0.25">
      <c r="A2070" s="411"/>
      <c r="B2070" s="411"/>
      <c r="C2070" s="411"/>
      <c r="D2070" s="411"/>
      <c r="E2070" s="411"/>
      <c r="F2070" s="412"/>
      <c r="G2070" s="194"/>
      <c r="H2070" s="411"/>
      <c r="I2070" s="411"/>
    </row>
    <row r="2071" spans="1:9" ht="15" customHeight="1" x14ac:dyDescent="0.25">
      <c r="A2071" s="411"/>
      <c r="B2071" s="411"/>
      <c r="C2071" s="411"/>
      <c r="D2071" s="411"/>
      <c r="E2071" s="411"/>
      <c r="F2071" s="411"/>
      <c r="G2071" s="194"/>
      <c r="H2071" s="411"/>
      <c r="I2071" s="411"/>
    </row>
    <row r="2072" spans="1:9" ht="15" customHeight="1" x14ac:dyDescent="0.25">
      <c r="A2072" s="411"/>
      <c r="B2072" s="411"/>
      <c r="C2072" s="411"/>
      <c r="D2072" s="411"/>
      <c r="E2072" s="411"/>
      <c r="F2072" s="411"/>
      <c r="G2072" s="194"/>
      <c r="H2072" s="411"/>
      <c r="I2072" s="411"/>
    </row>
    <row r="2073" spans="1:9" ht="15" customHeight="1" x14ac:dyDescent="0.25">
      <c r="A2073" s="411"/>
      <c r="B2073" s="411"/>
      <c r="C2073" s="411"/>
      <c r="D2073" s="411"/>
      <c r="E2073" s="411"/>
      <c r="F2073" s="411"/>
      <c r="G2073" s="194"/>
      <c r="H2073" s="411"/>
      <c r="I2073" s="411"/>
    </row>
    <row r="2074" spans="1:9" ht="15" customHeight="1" x14ac:dyDescent="0.25">
      <c r="A2074" s="411"/>
      <c r="B2074" s="411"/>
      <c r="C2074" s="411"/>
      <c r="D2074" s="411"/>
      <c r="E2074" s="411"/>
      <c r="F2074" s="412"/>
      <c r="G2074" s="194"/>
      <c r="H2074" s="411"/>
      <c r="I2074" s="411"/>
    </row>
    <row r="2075" spans="1:9" ht="15" customHeight="1" x14ac:dyDescent="0.25">
      <c r="A2075" s="411"/>
      <c r="B2075" s="411"/>
      <c r="C2075" s="411"/>
      <c r="D2075" s="411"/>
      <c r="E2075" s="411"/>
      <c r="F2075" s="412"/>
      <c r="G2075" s="194"/>
      <c r="H2075" s="411"/>
      <c r="I2075" s="411"/>
    </row>
    <row r="2076" spans="1:9" ht="15" customHeight="1" x14ac:dyDescent="0.25">
      <c r="A2076" s="411"/>
      <c r="B2076" s="411"/>
      <c r="C2076" s="411"/>
      <c r="D2076" s="411"/>
      <c r="E2076" s="411"/>
      <c r="F2076" s="412"/>
      <c r="G2076" s="194"/>
      <c r="H2076" s="411"/>
      <c r="I2076" s="411"/>
    </row>
    <row r="2077" spans="1:9" ht="15" customHeight="1" x14ac:dyDescent="0.25">
      <c r="A2077" s="411"/>
      <c r="B2077" s="411"/>
      <c r="C2077" s="411"/>
      <c r="D2077" s="411"/>
      <c r="E2077" s="411"/>
      <c r="F2077" s="411"/>
      <c r="G2077" s="194"/>
      <c r="H2077" s="411"/>
      <c r="I2077" s="411"/>
    </row>
    <row r="2078" spans="1:9" ht="15" customHeight="1" x14ac:dyDescent="0.25">
      <c r="A2078" s="411"/>
      <c r="B2078" s="411"/>
      <c r="C2078" s="411"/>
      <c r="D2078" s="411"/>
      <c r="E2078" s="411"/>
      <c r="F2078" s="411"/>
      <c r="G2078" s="194"/>
      <c r="H2078" s="411"/>
      <c r="I2078" s="411"/>
    </row>
    <row r="2079" spans="1:9" ht="15" customHeight="1" x14ac:dyDescent="0.25">
      <c r="A2079" s="411"/>
      <c r="B2079" s="411"/>
      <c r="C2079" s="411"/>
      <c r="D2079" s="411"/>
      <c r="E2079" s="411"/>
      <c r="F2079" s="411"/>
      <c r="G2079" s="194"/>
      <c r="H2079" s="411"/>
      <c r="I2079" s="411"/>
    </row>
    <row r="2080" spans="1:9" ht="15" customHeight="1" x14ac:dyDescent="0.25">
      <c r="A2080" s="411"/>
      <c r="B2080" s="411"/>
      <c r="C2080" s="411"/>
      <c r="D2080" s="411"/>
      <c r="E2080" s="411"/>
      <c r="F2080" s="411"/>
      <c r="G2080" s="194"/>
      <c r="H2080" s="411"/>
      <c r="I2080" s="411"/>
    </row>
    <row r="2081" spans="1:9" ht="15" customHeight="1" x14ac:dyDescent="0.25">
      <c r="A2081" s="411"/>
      <c r="B2081" s="411"/>
      <c r="C2081" s="411"/>
      <c r="D2081" s="411"/>
      <c r="E2081" s="411"/>
      <c r="F2081" s="411"/>
      <c r="G2081" s="194"/>
      <c r="H2081" s="411"/>
      <c r="I2081" s="411"/>
    </row>
    <row r="2082" spans="1:9" ht="15" customHeight="1" x14ac:dyDescent="0.25">
      <c r="A2082" s="411"/>
      <c r="B2082" s="411"/>
      <c r="C2082" s="411"/>
      <c r="D2082" s="411"/>
      <c r="E2082" s="411"/>
      <c r="F2082" s="411"/>
      <c r="G2082" s="194"/>
      <c r="H2082" s="411"/>
      <c r="I2082" s="411"/>
    </row>
    <row r="2083" spans="1:9" ht="15" customHeight="1" x14ac:dyDescent="0.25">
      <c r="A2083" s="411"/>
      <c r="B2083" s="411"/>
      <c r="C2083" s="411"/>
      <c r="D2083" s="411"/>
      <c r="E2083" s="411"/>
      <c r="F2083" s="411"/>
      <c r="G2083" s="194"/>
      <c r="H2083" s="411"/>
      <c r="I2083" s="411"/>
    </row>
    <row r="2084" spans="1:9" ht="15" customHeight="1" x14ac:dyDescent="0.25">
      <c r="A2084" s="411"/>
      <c r="B2084" s="411"/>
      <c r="C2084" s="411"/>
      <c r="D2084" s="411"/>
      <c r="E2084" s="411"/>
      <c r="F2084" s="411"/>
      <c r="G2084" s="194"/>
      <c r="H2084" s="411"/>
      <c r="I2084" s="411"/>
    </row>
    <row r="2085" spans="1:9" ht="15" customHeight="1" x14ac:dyDescent="0.25">
      <c r="A2085" s="411"/>
      <c r="B2085" s="411"/>
      <c r="C2085" s="411"/>
      <c r="D2085" s="411"/>
      <c r="E2085" s="411"/>
      <c r="F2085" s="411"/>
      <c r="G2085" s="194"/>
      <c r="H2085" s="411"/>
      <c r="I2085" s="411"/>
    </row>
    <row r="2086" spans="1:9" ht="15" customHeight="1" x14ac:dyDescent="0.25">
      <c r="A2086" s="411"/>
      <c r="B2086" s="411"/>
      <c r="C2086" s="411"/>
      <c r="D2086" s="411"/>
      <c r="E2086" s="411"/>
      <c r="F2086" s="411"/>
      <c r="G2086" s="194"/>
      <c r="H2086" s="411"/>
      <c r="I2086" s="411"/>
    </row>
    <row r="2087" spans="1:9" ht="15" customHeight="1" x14ac:dyDescent="0.25">
      <c r="A2087" s="411"/>
      <c r="B2087" s="411"/>
      <c r="C2087" s="411"/>
      <c r="D2087" s="411"/>
      <c r="E2087" s="411"/>
      <c r="F2087" s="411"/>
      <c r="G2087" s="194"/>
      <c r="H2087" s="411"/>
      <c r="I2087" s="411"/>
    </row>
    <row r="2088" spans="1:9" ht="15" customHeight="1" x14ac:dyDescent="0.25">
      <c r="A2088" s="411"/>
      <c r="B2088" s="411"/>
      <c r="C2088" s="411"/>
      <c r="D2088" s="411"/>
      <c r="E2088" s="411"/>
      <c r="F2088" s="412"/>
      <c r="G2088" s="194"/>
      <c r="H2088" s="411"/>
      <c r="I2088" s="411"/>
    </row>
    <row r="2089" spans="1:9" ht="15" customHeight="1" x14ac:dyDescent="0.25">
      <c r="A2089" s="411"/>
      <c r="B2089" s="411"/>
      <c r="C2089" s="411"/>
      <c r="D2089" s="411"/>
      <c r="E2089" s="411"/>
      <c r="F2089" s="412"/>
      <c r="G2089" s="194"/>
      <c r="H2089" s="411"/>
      <c r="I2089" s="411"/>
    </row>
    <row r="2090" spans="1:9" ht="15" customHeight="1" x14ac:dyDescent="0.25">
      <c r="A2090" s="411"/>
      <c r="B2090" s="411"/>
      <c r="C2090" s="411"/>
      <c r="D2090" s="411"/>
      <c r="E2090" s="411"/>
      <c r="F2090" s="412"/>
      <c r="G2090" s="194"/>
      <c r="H2090" s="411"/>
      <c r="I2090" s="411"/>
    </row>
    <row r="2091" spans="1:9" ht="15" customHeight="1" x14ac:dyDescent="0.25">
      <c r="A2091" s="411"/>
      <c r="B2091" s="411"/>
      <c r="C2091" s="411"/>
      <c r="D2091" s="411"/>
      <c r="E2091" s="411"/>
      <c r="F2091" s="412"/>
      <c r="G2091" s="194"/>
      <c r="H2091" s="411"/>
      <c r="I2091" s="411"/>
    </row>
    <row r="2092" spans="1:9" ht="15" customHeight="1" x14ac:dyDescent="0.25">
      <c r="A2092" s="411"/>
      <c r="B2092" s="411"/>
      <c r="C2092" s="411"/>
      <c r="D2092" s="411"/>
      <c r="E2092" s="411"/>
      <c r="F2092" s="412"/>
      <c r="G2092" s="194"/>
      <c r="H2092" s="411"/>
      <c r="I2092" s="411"/>
    </row>
    <row r="2093" spans="1:9" ht="15" customHeight="1" x14ac:dyDescent="0.25">
      <c r="A2093" s="411"/>
      <c r="B2093" s="411"/>
      <c r="C2093" s="411"/>
      <c r="D2093" s="411"/>
      <c r="E2093" s="411"/>
      <c r="F2093" s="412"/>
      <c r="G2093" s="194"/>
      <c r="H2093" s="411"/>
      <c r="I2093" s="411"/>
    </row>
    <row r="2094" spans="1:9" ht="15" customHeight="1" x14ac:dyDescent="0.25">
      <c r="A2094" s="411"/>
      <c r="B2094" s="411"/>
      <c r="C2094" s="411"/>
      <c r="D2094" s="411"/>
      <c r="E2094" s="411"/>
      <c r="F2094" s="411"/>
      <c r="G2094" s="194"/>
      <c r="H2094" s="411"/>
      <c r="I2094" s="411"/>
    </row>
    <row r="2095" spans="1:9" ht="15" customHeight="1" x14ac:dyDescent="0.25">
      <c r="A2095" s="411"/>
      <c r="B2095" s="411"/>
      <c r="C2095" s="411"/>
      <c r="D2095" s="411"/>
      <c r="E2095" s="411"/>
      <c r="F2095" s="411"/>
      <c r="G2095" s="194"/>
      <c r="H2095" s="411"/>
      <c r="I2095" s="411"/>
    </row>
    <row r="2096" spans="1:9" ht="15" customHeight="1" x14ac:dyDescent="0.25">
      <c r="A2096" s="411"/>
      <c r="B2096" s="411"/>
      <c r="C2096" s="411"/>
      <c r="D2096" s="411"/>
      <c r="E2096" s="411"/>
      <c r="F2096" s="411"/>
      <c r="G2096" s="194"/>
      <c r="H2096" s="411"/>
      <c r="I2096" s="411"/>
    </row>
    <row r="2097" spans="1:9" ht="15" customHeight="1" x14ac:dyDescent="0.25">
      <c r="A2097" s="411"/>
      <c r="B2097" s="411"/>
      <c r="C2097" s="411"/>
      <c r="D2097" s="411"/>
      <c r="E2097" s="411"/>
      <c r="F2097" s="411"/>
      <c r="G2097" s="194"/>
      <c r="H2097" s="411"/>
      <c r="I2097" s="411"/>
    </row>
    <row r="2098" spans="1:9" ht="15" customHeight="1" x14ac:dyDescent="0.25">
      <c r="A2098" s="411"/>
      <c r="B2098" s="411"/>
      <c r="C2098" s="411"/>
      <c r="D2098" s="411"/>
      <c r="E2098" s="411"/>
      <c r="F2098" s="412"/>
      <c r="G2098" s="194"/>
      <c r="H2098" s="411"/>
      <c r="I2098" s="411"/>
    </row>
    <row r="2099" spans="1:9" ht="15" customHeight="1" x14ac:dyDescent="0.25">
      <c r="A2099" s="411"/>
      <c r="B2099" s="411"/>
      <c r="C2099" s="411"/>
      <c r="D2099" s="411"/>
      <c r="E2099" s="411"/>
      <c r="F2099" s="412"/>
      <c r="G2099" s="194"/>
      <c r="H2099" s="411"/>
      <c r="I2099" s="411"/>
    </row>
    <row r="2100" spans="1:9" ht="15" customHeight="1" x14ac:dyDescent="0.25">
      <c r="A2100" s="411"/>
      <c r="B2100" s="411"/>
      <c r="C2100" s="411"/>
      <c r="D2100" s="411"/>
      <c r="E2100" s="411"/>
      <c r="F2100" s="412"/>
      <c r="G2100" s="194"/>
      <c r="H2100" s="411"/>
      <c r="I2100" s="411"/>
    </row>
    <row r="2101" spans="1:9" ht="15" customHeight="1" x14ac:dyDescent="0.25">
      <c r="A2101" s="411"/>
      <c r="B2101" s="411"/>
      <c r="C2101" s="411"/>
      <c r="D2101" s="411"/>
      <c r="E2101" s="411"/>
      <c r="F2101" s="411"/>
      <c r="G2101" s="194"/>
      <c r="H2101" s="411"/>
      <c r="I2101" s="411"/>
    </row>
    <row r="2102" spans="1:9" ht="15" customHeight="1" x14ac:dyDescent="0.25">
      <c r="A2102" s="411"/>
      <c r="B2102" s="411"/>
      <c r="C2102" s="411"/>
      <c r="D2102" s="411"/>
      <c r="E2102" s="411"/>
      <c r="F2102" s="411"/>
      <c r="G2102" s="194"/>
      <c r="H2102" s="411"/>
      <c r="I2102" s="411"/>
    </row>
    <row r="2103" spans="1:9" ht="15" customHeight="1" x14ac:dyDescent="0.25">
      <c r="A2103" s="411"/>
      <c r="B2103" s="411"/>
      <c r="C2103" s="411"/>
      <c r="D2103" s="411"/>
      <c r="E2103" s="411"/>
      <c r="F2103" s="411"/>
      <c r="G2103" s="194"/>
      <c r="H2103" s="411"/>
      <c r="I2103" s="411"/>
    </row>
    <row r="2104" spans="1:9" ht="15" customHeight="1" x14ac:dyDescent="0.25">
      <c r="A2104" s="411"/>
      <c r="B2104" s="411"/>
      <c r="C2104" s="411"/>
      <c r="D2104" s="411"/>
      <c r="E2104" s="411"/>
      <c r="F2104" s="411"/>
      <c r="G2104" s="194"/>
      <c r="H2104" s="411"/>
      <c r="I2104" s="411"/>
    </row>
    <row r="2105" spans="1:9" ht="15" customHeight="1" x14ac:dyDescent="0.25">
      <c r="A2105" s="411"/>
      <c r="B2105" s="411"/>
      <c r="C2105" s="411"/>
      <c r="D2105" s="411"/>
      <c r="E2105" s="411"/>
      <c r="F2105" s="411"/>
      <c r="G2105" s="194"/>
      <c r="H2105" s="411"/>
      <c r="I2105" s="411"/>
    </row>
    <row r="2106" spans="1:9" ht="15" customHeight="1" x14ac:dyDescent="0.25">
      <c r="A2106" s="411"/>
      <c r="B2106" s="411"/>
      <c r="C2106" s="411"/>
      <c r="D2106" s="411"/>
      <c r="E2106" s="411"/>
      <c r="F2106" s="411"/>
      <c r="G2106" s="194"/>
      <c r="H2106" s="411"/>
      <c r="I2106" s="411"/>
    </row>
    <row r="2107" spans="1:9" ht="15" customHeight="1" x14ac:dyDescent="0.25">
      <c r="A2107" s="411"/>
      <c r="B2107" s="411"/>
      <c r="C2107" s="411"/>
      <c r="D2107" s="411"/>
      <c r="E2107" s="411"/>
      <c r="F2107" s="411"/>
      <c r="G2107" s="194"/>
      <c r="H2107" s="411"/>
      <c r="I2107" s="411"/>
    </row>
    <row r="2108" spans="1:9" ht="15" customHeight="1" x14ac:dyDescent="0.25">
      <c r="A2108" s="411"/>
      <c r="B2108" s="411"/>
      <c r="C2108" s="411"/>
      <c r="D2108" s="411"/>
      <c r="E2108" s="411"/>
      <c r="F2108" s="411"/>
      <c r="G2108" s="194"/>
      <c r="H2108" s="411"/>
      <c r="I2108" s="411"/>
    </row>
    <row r="2109" spans="1:9" ht="15" customHeight="1" x14ac:dyDescent="0.25">
      <c r="A2109" s="411"/>
      <c r="B2109" s="411"/>
      <c r="C2109" s="411"/>
      <c r="D2109" s="411"/>
      <c r="E2109" s="411"/>
      <c r="F2109" s="411"/>
      <c r="G2109" s="194"/>
      <c r="H2109" s="411"/>
      <c r="I2109" s="411"/>
    </row>
    <row r="2110" spans="1:9" ht="15" customHeight="1" x14ac:dyDescent="0.25">
      <c r="A2110" s="411"/>
      <c r="B2110" s="411"/>
      <c r="C2110" s="411"/>
      <c r="D2110" s="411"/>
      <c r="E2110" s="411"/>
      <c r="F2110" s="411"/>
      <c r="G2110" s="194"/>
      <c r="H2110" s="411"/>
      <c r="I2110" s="411"/>
    </row>
    <row r="2111" spans="1:9" ht="15" customHeight="1" x14ac:dyDescent="0.25">
      <c r="A2111" s="411"/>
      <c r="B2111" s="411"/>
      <c r="C2111" s="411"/>
      <c r="D2111" s="411"/>
      <c r="E2111" s="411"/>
      <c r="F2111" s="411"/>
      <c r="G2111" s="194"/>
      <c r="H2111" s="411"/>
      <c r="I2111" s="411"/>
    </row>
    <row r="2112" spans="1:9" ht="15" customHeight="1" x14ac:dyDescent="0.25">
      <c r="A2112" s="411"/>
      <c r="B2112" s="411"/>
      <c r="C2112" s="411"/>
      <c r="D2112" s="411"/>
      <c r="E2112" s="411"/>
      <c r="F2112" s="412"/>
      <c r="G2112" s="194"/>
      <c r="H2112" s="411"/>
      <c r="I2112" s="411"/>
    </row>
    <row r="2113" spans="1:9" ht="15" customHeight="1" x14ac:dyDescent="0.25">
      <c r="A2113" s="411"/>
      <c r="B2113" s="411"/>
      <c r="C2113" s="411"/>
      <c r="D2113" s="411"/>
      <c r="E2113" s="411"/>
      <c r="F2113" s="412"/>
      <c r="G2113" s="194"/>
      <c r="H2113" s="411"/>
      <c r="I2113" s="411"/>
    </row>
    <row r="2114" spans="1:9" ht="15" customHeight="1" x14ac:dyDescent="0.25">
      <c r="A2114" s="411"/>
      <c r="B2114" s="411"/>
      <c r="C2114" s="411"/>
      <c r="D2114" s="411"/>
      <c r="E2114" s="411"/>
      <c r="F2114" s="411"/>
      <c r="G2114" s="194"/>
      <c r="H2114" s="411"/>
      <c r="I2114" s="411"/>
    </row>
    <row r="2115" spans="1:9" ht="15" customHeight="1" x14ac:dyDescent="0.25">
      <c r="A2115" s="411"/>
      <c r="B2115" s="411"/>
      <c r="C2115" s="411"/>
      <c r="D2115" s="411"/>
      <c r="E2115" s="411"/>
      <c r="F2115" s="411"/>
      <c r="G2115" s="194"/>
      <c r="H2115" s="411"/>
      <c r="I2115" s="411"/>
    </row>
    <row r="2116" spans="1:9" ht="15" customHeight="1" x14ac:dyDescent="0.25">
      <c r="A2116" s="411"/>
      <c r="B2116" s="411"/>
      <c r="C2116" s="411"/>
      <c r="D2116" s="411"/>
      <c r="E2116" s="411"/>
      <c r="F2116" s="411"/>
      <c r="G2116" s="194"/>
      <c r="H2116" s="411"/>
      <c r="I2116" s="411"/>
    </row>
    <row r="2117" spans="1:9" ht="15" customHeight="1" x14ac:dyDescent="0.25">
      <c r="A2117" s="411"/>
      <c r="B2117" s="411"/>
      <c r="C2117" s="411"/>
      <c r="D2117" s="411"/>
      <c r="E2117" s="411"/>
      <c r="F2117" s="411"/>
      <c r="G2117" s="194"/>
      <c r="H2117" s="411"/>
      <c r="I2117" s="411"/>
    </row>
    <row r="2118" spans="1:9" ht="15" customHeight="1" x14ac:dyDescent="0.25">
      <c r="A2118" s="411"/>
      <c r="B2118" s="411"/>
      <c r="C2118" s="411"/>
      <c r="D2118" s="411"/>
      <c r="E2118" s="411"/>
      <c r="F2118" s="411"/>
      <c r="G2118" s="194"/>
      <c r="H2118" s="411"/>
      <c r="I2118" s="411"/>
    </row>
    <row r="2119" spans="1:9" ht="15" customHeight="1" x14ac:dyDescent="0.25">
      <c r="A2119" s="411"/>
      <c r="B2119" s="411"/>
      <c r="C2119" s="411"/>
      <c r="D2119" s="411"/>
      <c r="E2119" s="411"/>
      <c r="F2119" s="411"/>
      <c r="G2119" s="194"/>
      <c r="H2119" s="411"/>
      <c r="I2119" s="411"/>
    </row>
    <row r="2120" spans="1:9" ht="15" customHeight="1" x14ac:dyDescent="0.25">
      <c r="A2120" s="411"/>
      <c r="B2120" s="411"/>
      <c r="C2120" s="411"/>
      <c r="D2120" s="411"/>
      <c r="E2120" s="411"/>
      <c r="F2120" s="411"/>
      <c r="G2120" s="194"/>
      <c r="H2120" s="411"/>
      <c r="I2120" s="411"/>
    </row>
    <row r="2121" spans="1:9" ht="15" customHeight="1" x14ac:dyDescent="0.25">
      <c r="A2121" s="411"/>
      <c r="B2121" s="411"/>
      <c r="C2121" s="411"/>
      <c r="D2121" s="411"/>
      <c r="E2121" s="411"/>
      <c r="F2121" s="411"/>
      <c r="G2121" s="194"/>
      <c r="H2121" s="411"/>
      <c r="I2121" s="411"/>
    </row>
    <row r="2122" spans="1:9" ht="15" customHeight="1" x14ac:dyDescent="0.25">
      <c r="A2122" s="411"/>
      <c r="B2122" s="411"/>
      <c r="C2122" s="411"/>
      <c r="D2122" s="411"/>
      <c r="E2122" s="411"/>
      <c r="F2122" s="411"/>
      <c r="G2122" s="194"/>
      <c r="H2122" s="411"/>
      <c r="I2122" s="411"/>
    </row>
    <row r="2123" spans="1:9" ht="15" customHeight="1" x14ac:dyDescent="0.25">
      <c r="A2123" s="411"/>
      <c r="B2123" s="411"/>
      <c r="C2123" s="411"/>
      <c r="D2123" s="411"/>
      <c r="E2123" s="411"/>
      <c r="F2123" s="411"/>
      <c r="G2123" s="194"/>
      <c r="H2123" s="411"/>
      <c r="I2123" s="411"/>
    </row>
    <row r="2124" spans="1:9" ht="15" customHeight="1" x14ac:dyDescent="0.25">
      <c r="A2124" s="411"/>
      <c r="B2124" s="411"/>
      <c r="C2124" s="411"/>
      <c r="D2124" s="411"/>
      <c r="E2124" s="411"/>
      <c r="F2124" s="411"/>
      <c r="G2124" s="194"/>
      <c r="H2124" s="411"/>
      <c r="I2124" s="411"/>
    </row>
    <row r="2125" spans="1:9" ht="15" customHeight="1" x14ac:dyDescent="0.25">
      <c r="A2125" s="411"/>
      <c r="B2125" s="411"/>
      <c r="C2125" s="411"/>
      <c r="D2125" s="411"/>
      <c r="E2125" s="411"/>
      <c r="F2125" s="411"/>
      <c r="G2125" s="194"/>
      <c r="H2125" s="411"/>
      <c r="I2125" s="411"/>
    </row>
    <row r="2126" spans="1:9" ht="15" customHeight="1" x14ac:dyDescent="0.25">
      <c r="A2126" s="411"/>
      <c r="B2126" s="411"/>
      <c r="C2126" s="411"/>
      <c r="D2126" s="411"/>
      <c r="E2126" s="411"/>
      <c r="F2126" s="412"/>
      <c r="G2126" s="194"/>
      <c r="H2126" s="411"/>
      <c r="I2126" s="411"/>
    </row>
    <row r="2127" spans="1:9" ht="15" customHeight="1" x14ac:dyDescent="0.25">
      <c r="A2127" s="411"/>
      <c r="B2127" s="411"/>
      <c r="C2127" s="411"/>
      <c r="D2127" s="411"/>
      <c r="E2127" s="411"/>
      <c r="F2127" s="412"/>
      <c r="G2127" s="194"/>
      <c r="H2127" s="411"/>
      <c r="I2127" s="411"/>
    </row>
    <row r="2128" spans="1:9" ht="15" customHeight="1" x14ac:dyDescent="0.25">
      <c r="A2128" s="411"/>
      <c r="B2128" s="411"/>
      <c r="C2128" s="411"/>
      <c r="D2128" s="411"/>
      <c r="E2128" s="411"/>
      <c r="F2128" s="411"/>
      <c r="G2128" s="194"/>
      <c r="H2128" s="411"/>
      <c r="I2128" s="411"/>
    </row>
    <row r="2129" spans="1:9" ht="15" customHeight="1" x14ac:dyDescent="0.25">
      <c r="A2129" s="411"/>
      <c r="B2129" s="411"/>
      <c r="C2129" s="411"/>
      <c r="D2129" s="411"/>
      <c r="E2129" s="411"/>
      <c r="F2129" s="411"/>
      <c r="G2129" s="194"/>
      <c r="H2129" s="411"/>
      <c r="I2129" s="411"/>
    </row>
    <row r="2130" spans="1:9" ht="15" customHeight="1" x14ac:dyDescent="0.25">
      <c r="A2130" s="411"/>
      <c r="B2130" s="411"/>
      <c r="C2130" s="411"/>
      <c r="D2130" s="411"/>
      <c r="E2130" s="411"/>
      <c r="F2130" s="411"/>
      <c r="G2130" s="194"/>
      <c r="H2130" s="411"/>
      <c r="I2130" s="411"/>
    </row>
    <row r="2131" spans="1:9" ht="15" customHeight="1" x14ac:dyDescent="0.25">
      <c r="A2131" s="411"/>
      <c r="B2131" s="411"/>
      <c r="C2131" s="411"/>
      <c r="D2131" s="411"/>
      <c r="E2131" s="411"/>
      <c r="F2131" s="411"/>
      <c r="G2131" s="194"/>
      <c r="H2131" s="411"/>
      <c r="I2131" s="411"/>
    </row>
    <row r="2132" spans="1:9" ht="15" customHeight="1" x14ac:dyDescent="0.25">
      <c r="A2132" s="411"/>
      <c r="B2132" s="411"/>
      <c r="C2132" s="411"/>
      <c r="D2132" s="411"/>
      <c r="E2132" s="411"/>
      <c r="F2132" s="411"/>
      <c r="G2132" s="194"/>
      <c r="H2132" s="411"/>
      <c r="I2132" s="411"/>
    </row>
    <row r="2133" spans="1:9" ht="15" customHeight="1" x14ac:dyDescent="0.25">
      <c r="A2133" s="411"/>
      <c r="B2133" s="411"/>
      <c r="C2133" s="411"/>
      <c r="D2133" s="411"/>
      <c r="E2133" s="411"/>
      <c r="F2133" s="411"/>
      <c r="G2133" s="194"/>
      <c r="H2133" s="411"/>
      <c r="I2133" s="411"/>
    </row>
    <row r="2134" spans="1:9" ht="15" customHeight="1" x14ac:dyDescent="0.25">
      <c r="A2134" s="411"/>
      <c r="B2134" s="411"/>
      <c r="C2134" s="411"/>
      <c r="D2134" s="411"/>
      <c r="E2134" s="411"/>
      <c r="F2134" s="411"/>
      <c r="G2134" s="194"/>
      <c r="H2134" s="411"/>
      <c r="I2134" s="411"/>
    </row>
    <row r="2135" spans="1:9" ht="15" customHeight="1" x14ac:dyDescent="0.25">
      <c r="A2135" s="411"/>
      <c r="B2135" s="411"/>
      <c r="C2135" s="411"/>
      <c r="D2135" s="411"/>
      <c r="E2135" s="411"/>
      <c r="F2135" s="411"/>
      <c r="G2135" s="194"/>
      <c r="H2135" s="411"/>
      <c r="I2135" s="411"/>
    </row>
    <row r="2136" spans="1:9" ht="15" customHeight="1" x14ac:dyDescent="0.25">
      <c r="A2136" s="411"/>
      <c r="B2136" s="411"/>
      <c r="C2136" s="411"/>
      <c r="D2136" s="411"/>
      <c r="E2136" s="411"/>
      <c r="F2136" s="411"/>
      <c r="G2136" s="194"/>
      <c r="H2136" s="411"/>
      <c r="I2136" s="411"/>
    </row>
    <row r="2137" spans="1:9" ht="15" customHeight="1" x14ac:dyDescent="0.25">
      <c r="A2137" s="411"/>
      <c r="B2137" s="411"/>
      <c r="C2137" s="411"/>
      <c r="D2137" s="411"/>
      <c r="E2137" s="411"/>
      <c r="F2137" s="412"/>
      <c r="G2137" s="194"/>
      <c r="H2137" s="411"/>
      <c r="I2137" s="411"/>
    </row>
    <row r="2138" spans="1:9" ht="15" customHeight="1" x14ac:dyDescent="0.25">
      <c r="A2138" s="411"/>
      <c r="B2138" s="411"/>
      <c r="C2138" s="411"/>
      <c r="D2138" s="411"/>
      <c r="E2138" s="411"/>
      <c r="F2138" s="412"/>
      <c r="G2138" s="194"/>
      <c r="H2138" s="411"/>
      <c r="I2138" s="411"/>
    </row>
    <row r="2139" spans="1:9" ht="15" customHeight="1" x14ac:dyDescent="0.25">
      <c r="A2139" s="411"/>
      <c r="B2139" s="411"/>
      <c r="C2139" s="411"/>
      <c r="D2139" s="411"/>
      <c r="E2139" s="411"/>
      <c r="F2139" s="412"/>
      <c r="G2139" s="194"/>
      <c r="H2139" s="411"/>
      <c r="I2139" s="411"/>
    </row>
    <row r="2140" spans="1:9" ht="15" customHeight="1" x14ac:dyDescent="0.25">
      <c r="A2140" s="411"/>
      <c r="B2140" s="411"/>
      <c r="C2140" s="411"/>
      <c r="D2140" s="411"/>
      <c r="E2140" s="411"/>
      <c r="F2140" s="411"/>
      <c r="G2140" s="194"/>
      <c r="H2140" s="411"/>
      <c r="I2140" s="411"/>
    </row>
    <row r="2141" spans="1:9" ht="15" customHeight="1" x14ac:dyDescent="0.25">
      <c r="A2141" s="411"/>
      <c r="B2141" s="411"/>
      <c r="C2141" s="411"/>
      <c r="D2141" s="411"/>
      <c r="E2141" s="411"/>
      <c r="F2141" s="411"/>
      <c r="G2141" s="194"/>
      <c r="H2141" s="411"/>
      <c r="I2141" s="411"/>
    </row>
    <row r="2142" spans="1:9" ht="15" customHeight="1" x14ac:dyDescent="0.25">
      <c r="A2142" s="411"/>
      <c r="B2142" s="411"/>
      <c r="C2142" s="411"/>
      <c r="D2142" s="411"/>
      <c r="E2142" s="411"/>
      <c r="F2142" s="411"/>
      <c r="G2142" s="194"/>
      <c r="H2142" s="411"/>
      <c r="I2142" s="411"/>
    </row>
    <row r="2143" spans="1:9" ht="15" customHeight="1" x14ac:dyDescent="0.25">
      <c r="A2143" s="411"/>
      <c r="B2143" s="411"/>
      <c r="C2143" s="411"/>
      <c r="D2143" s="411"/>
      <c r="E2143" s="411"/>
      <c r="F2143" s="411"/>
      <c r="G2143" s="194"/>
      <c r="H2143" s="411"/>
      <c r="I2143" s="411"/>
    </row>
    <row r="2144" spans="1:9" ht="15" customHeight="1" x14ac:dyDescent="0.25">
      <c r="A2144" s="411"/>
      <c r="B2144" s="411"/>
      <c r="C2144" s="411"/>
      <c r="D2144" s="411"/>
      <c r="E2144" s="411"/>
      <c r="F2144" s="411"/>
      <c r="G2144" s="194"/>
      <c r="H2144" s="411"/>
      <c r="I2144" s="411"/>
    </row>
    <row r="2145" spans="1:9" ht="15" customHeight="1" x14ac:dyDescent="0.25">
      <c r="A2145" s="411"/>
      <c r="B2145" s="411"/>
      <c r="C2145" s="411"/>
      <c r="D2145" s="411"/>
      <c r="E2145" s="411"/>
      <c r="F2145" s="411"/>
      <c r="G2145" s="194"/>
      <c r="H2145" s="411"/>
      <c r="I2145" s="411"/>
    </row>
    <row r="2146" spans="1:9" ht="15" customHeight="1" x14ac:dyDescent="0.25">
      <c r="A2146" s="411"/>
      <c r="B2146" s="411"/>
      <c r="C2146" s="411"/>
      <c r="D2146" s="411"/>
      <c r="E2146" s="411"/>
      <c r="F2146" s="411"/>
      <c r="G2146" s="194"/>
      <c r="H2146" s="411"/>
      <c r="I2146" s="411"/>
    </row>
    <row r="2147" spans="1:9" ht="15" customHeight="1" x14ac:dyDescent="0.25">
      <c r="A2147" s="411"/>
      <c r="B2147" s="411"/>
      <c r="C2147" s="411"/>
      <c r="D2147" s="411"/>
      <c r="E2147" s="411"/>
      <c r="F2147" s="411"/>
      <c r="G2147" s="194"/>
      <c r="H2147" s="411"/>
      <c r="I2147" s="411"/>
    </row>
    <row r="2148" spans="1:9" ht="15" customHeight="1" x14ac:dyDescent="0.25">
      <c r="A2148" s="411"/>
      <c r="B2148" s="411"/>
      <c r="C2148" s="411"/>
      <c r="D2148" s="411"/>
      <c r="E2148" s="411"/>
      <c r="F2148" s="411"/>
      <c r="G2148" s="194"/>
      <c r="H2148" s="411"/>
      <c r="I2148" s="411"/>
    </row>
    <row r="2149" spans="1:9" ht="15" customHeight="1" x14ac:dyDescent="0.25">
      <c r="A2149" s="411"/>
      <c r="B2149" s="411"/>
      <c r="C2149" s="411"/>
      <c r="D2149" s="411"/>
      <c r="E2149" s="411"/>
      <c r="F2149" s="411"/>
      <c r="G2149" s="194"/>
      <c r="H2149" s="411"/>
      <c r="I2149" s="411"/>
    </row>
    <row r="2150" spans="1:9" ht="15" customHeight="1" x14ac:dyDescent="0.25">
      <c r="A2150" s="411"/>
      <c r="B2150" s="411"/>
      <c r="C2150" s="411"/>
      <c r="D2150" s="411"/>
      <c r="E2150" s="411"/>
      <c r="F2150" s="411"/>
      <c r="G2150" s="194"/>
      <c r="H2150" s="411"/>
      <c r="I2150" s="411"/>
    </row>
    <row r="2151" spans="1:9" ht="15" customHeight="1" x14ac:dyDescent="0.25">
      <c r="A2151" s="411"/>
      <c r="B2151" s="411"/>
      <c r="C2151" s="411"/>
      <c r="D2151" s="411"/>
      <c r="E2151" s="411"/>
      <c r="F2151" s="412"/>
      <c r="G2151" s="194"/>
      <c r="H2151" s="411"/>
      <c r="I2151" s="411"/>
    </row>
    <row r="2152" spans="1:9" ht="15" customHeight="1" x14ac:dyDescent="0.25">
      <c r="A2152" s="411"/>
      <c r="B2152" s="411"/>
      <c r="C2152" s="411"/>
      <c r="D2152" s="411"/>
      <c r="E2152" s="411"/>
      <c r="F2152" s="412"/>
      <c r="G2152" s="194"/>
      <c r="H2152" s="411"/>
      <c r="I2152" s="411"/>
    </row>
    <row r="2153" spans="1:9" ht="15" customHeight="1" x14ac:dyDescent="0.25">
      <c r="A2153" s="411"/>
      <c r="B2153" s="411"/>
      <c r="C2153" s="411"/>
      <c r="D2153" s="411"/>
      <c r="E2153" s="411"/>
      <c r="F2153" s="412"/>
      <c r="G2153" s="194"/>
      <c r="H2153" s="411"/>
      <c r="I2153" s="411"/>
    </row>
    <row r="2154" spans="1:9" ht="15" customHeight="1" x14ac:dyDescent="0.25">
      <c r="A2154" s="411"/>
      <c r="B2154" s="411"/>
      <c r="C2154" s="411"/>
      <c r="D2154" s="411"/>
      <c r="E2154" s="411"/>
      <c r="F2154" s="411"/>
      <c r="G2154" s="194"/>
      <c r="H2154" s="411"/>
      <c r="I2154" s="411"/>
    </row>
    <row r="2155" spans="1:9" ht="15" customHeight="1" x14ac:dyDescent="0.25">
      <c r="A2155" s="411"/>
      <c r="B2155" s="411"/>
      <c r="C2155" s="411"/>
      <c r="D2155" s="411"/>
      <c r="E2155" s="411"/>
      <c r="F2155" s="411"/>
      <c r="G2155" s="194"/>
      <c r="H2155" s="411"/>
      <c r="I2155" s="411"/>
    </row>
    <row r="2156" spans="1:9" ht="15" customHeight="1" x14ac:dyDescent="0.25">
      <c r="A2156" s="411"/>
      <c r="B2156" s="411"/>
      <c r="C2156" s="411"/>
      <c r="D2156" s="411"/>
      <c r="E2156" s="411"/>
      <c r="F2156" s="411"/>
      <c r="G2156" s="194"/>
      <c r="H2156" s="411"/>
      <c r="I2156" s="411"/>
    </row>
    <row r="2157" spans="1:9" ht="15" customHeight="1" x14ac:dyDescent="0.25">
      <c r="A2157" s="411"/>
      <c r="B2157" s="411"/>
      <c r="C2157" s="411"/>
      <c r="D2157" s="411"/>
      <c r="E2157" s="411"/>
      <c r="F2157" s="411"/>
      <c r="G2157" s="194"/>
      <c r="H2157" s="411"/>
      <c r="I2157" s="411"/>
    </row>
    <row r="2158" spans="1:9" ht="15" customHeight="1" x14ac:dyDescent="0.25">
      <c r="A2158" s="411"/>
      <c r="B2158" s="411"/>
      <c r="C2158" s="411"/>
      <c r="D2158" s="411"/>
      <c r="E2158" s="411"/>
      <c r="F2158" s="411"/>
      <c r="G2158" s="194"/>
      <c r="H2158" s="411"/>
      <c r="I2158" s="411"/>
    </row>
    <row r="2159" spans="1:9" ht="15" customHeight="1" x14ac:dyDescent="0.25">
      <c r="A2159" s="411"/>
      <c r="B2159" s="411"/>
      <c r="C2159" s="411"/>
      <c r="D2159" s="411"/>
      <c r="E2159" s="411"/>
      <c r="F2159" s="411"/>
      <c r="G2159" s="194"/>
      <c r="H2159" s="411"/>
      <c r="I2159" s="411"/>
    </row>
    <row r="2160" spans="1:9" ht="15" customHeight="1" x14ac:dyDescent="0.25">
      <c r="A2160" s="411"/>
      <c r="B2160" s="411"/>
      <c r="C2160" s="411"/>
      <c r="D2160" s="411"/>
      <c r="E2160" s="411"/>
      <c r="F2160" s="411"/>
      <c r="G2160" s="194"/>
      <c r="H2160" s="411"/>
      <c r="I2160" s="411"/>
    </row>
    <row r="2161" spans="1:9" ht="15" customHeight="1" x14ac:dyDescent="0.25">
      <c r="A2161" s="411"/>
      <c r="B2161" s="411"/>
      <c r="C2161" s="411"/>
      <c r="D2161" s="411"/>
      <c r="E2161" s="411"/>
      <c r="F2161" s="411"/>
      <c r="G2161" s="194"/>
      <c r="H2161" s="411"/>
      <c r="I2161" s="411"/>
    </row>
    <row r="2162" spans="1:9" ht="15" customHeight="1" x14ac:dyDescent="0.25">
      <c r="A2162" s="411"/>
      <c r="B2162" s="411"/>
      <c r="C2162" s="411"/>
      <c r="D2162" s="411"/>
      <c r="E2162" s="411"/>
      <c r="F2162" s="411"/>
      <c r="G2162" s="194"/>
      <c r="H2162" s="411"/>
      <c r="I2162" s="411"/>
    </row>
    <row r="2163" spans="1:9" ht="15" customHeight="1" x14ac:dyDescent="0.25">
      <c r="A2163" s="411"/>
      <c r="B2163" s="411"/>
      <c r="C2163" s="411"/>
      <c r="D2163" s="411"/>
      <c r="E2163" s="411"/>
      <c r="F2163" s="411"/>
      <c r="G2163" s="194"/>
      <c r="H2163" s="411"/>
      <c r="I2163" s="411"/>
    </row>
    <row r="2164" spans="1:9" ht="15" customHeight="1" x14ac:dyDescent="0.25">
      <c r="A2164" s="411"/>
      <c r="B2164" s="411"/>
      <c r="C2164" s="411"/>
      <c r="D2164" s="411"/>
      <c r="E2164" s="411"/>
      <c r="F2164" s="411"/>
      <c r="G2164" s="194"/>
      <c r="H2164" s="411"/>
      <c r="I2164" s="411"/>
    </row>
    <row r="2165" spans="1:9" ht="15" customHeight="1" x14ac:dyDescent="0.25">
      <c r="A2165" s="411"/>
      <c r="B2165" s="411"/>
      <c r="C2165" s="411"/>
      <c r="D2165" s="411"/>
      <c r="E2165" s="411"/>
      <c r="F2165" s="411"/>
      <c r="G2165" s="194"/>
      <c r="H2165" s="411"/>
      <c r="I2165" s="411"/>
    </row>
    <row r="2166" spans="1:9" ht="15" customHeight="1" x14ac:dyDescent="0.25">
      <c r="A2166" s="411"/>
      <c r="B2166" s="411"/>
      <c r="C2166" s="411"/>
      <c r="D2166" s="411"/>
      <c r="E2166" s="411"/>
      <c r="F2166" s="412"/>
      <c r="G2166" s="194"/>
      <c r="H2166" s="411"/>
      <c r="I2166" s="411"/>
    </row>
    <row r="2167" spans="1:9" ht="15" customHeight="1" x14ac:dyDescent="0.25">
      <c r="A2167" s="411"/>
      <c r="B2167" s="411"/>
      <c r="C2167" s="411"/>
      <c r="D2167" s="411"/>
      <c r="E2167" s="411"/>
      <c r="F2167" s="412"/>
      <c r="G2167" s="194"/>
      <c r="H2167" s="411"/>
      <c r="I2167" s="411"/>
    </row>
    <row r="2168" spans="1:9" ht="15" customHeight="1" x14ac:dyDescent="0.25">
      <c r="A2168" s="411"/>
      <c r="B2168" s="411"/>
      <c r="C2168" s="411"/>
      <c r="D2168" s="411"/>
      <c r="E2168" s="411"/>
      <c r="F2168" s="412"/>
      <c r="G2168" s="194"/>
      <c r="H2168" s="411"/>
      <c r="I2168" s="411"/>
    </row>
    <row r="2169" spans="1:9" ht="15" customHeight="1" x14ac:dyDescent="0.25">
      <c r="A2169" s="411"/>
      <c r="B2169" s="411"/>
      <c r="C2169" s="411"/>
      <c r="D2169" s="411"/>
      <c r="E2169" s="411"/>
      <c r="F2169" s="411"/>
      <c r="G2169" s="194"/>
      <c r="H2169" s="411"/>
      <c r="I2169" s="411"/>
    </row>
    <row r="2170" spans="1:9" ht="15" customHeight="1" x14ac:dyDescent="0.25">
      <c r="A2170" s="411"/>
      <c r="B2170" s="411"/>
      <c r="C2170" s="411"/>
      <c r="D2170" s="411"/>
      <c r="E2170" s="411"/>
      <c r="F2170" s="411"/>
      <c r="G2170" s="194"/>
      <c r="H2170" s="411"/>
      <c r="I2170" s="411"/>
    </row>
    <row r="2171" spans="1:9" ht="15" customHeight="1" x14ac:dyDescent="0.25">
      <c r="A2171" s="411"/>
      <c r="B2171" s="411"/>
      <c r="C2171" s="411"/>
      <c r="D2171" s="411"/>
      <c r="E2171" s="411"/>
      <c r="F2171" s="411"/>
      <c r="G2171" s="194"/>
      <c r="H2171" s="411"/>
      <c r="I2171" s="411"/>
    </row>
    <row r="2172" spans="1:9" ht="15" customHeight="1" x14ac:dyDescent="0.25">
      <c r="A2172" s="411"/>
      <c r="B2172" s="411"/>
      <c r="C2172" s="411"/>
      <c r="D2172" s="411"/>
      <c r="E2172" s="411"/>
      <c r="F2172" s="411"/>
      <c r="G2172" s="194"/>
      <c r="H2172" s="411"/>
      <c r="I2172" s="411"/>
    </row>
    <row r="2173" spans="1:9" ht="15" customHeight="1" x14ac:dyDescent="0.25">
      <c r="A2173" s="411"/>
      <c r="B2173" s="411"/>
      <c r="C2173" s="411"/>
      <c r="D2173" s="411"/>
      <c r="E2173" s="411"/>
      <c r="F2173" s="411"/>
      <c r="G2173" s="194"/>
      <c r="H2173" s="411"/>
      <c r="I2173" s="411"/>
    </row>
    <row r="2174" spans="1:9" ht="15" customHeight="1" x14ac:dyDescent="0.25">
      <c r="A2174" s="411"/>
      <c r="B2174" s="411"/>
      <c r="C2174" s="411"/>
      <c r="D2174" s="411"/>
      <c r="E2174" s="411"/>
      <c r="F2174" s="411"/>
      <c r="G2174" s="194"/>
      <c r="H2174" s="411"/>
      <c r="I2174" s="411"/>
    </row>
    <row r="2175" spans="1:9" ht="15" customHeight="1" x14ac:dyDescent="0.25">
      <c r="A2175" s="411"/>
      <c r="B2175" s="411"/>
      <c r="C2175" s="411"/>
      <c r="D2175" s="411"/>
      <c r="E2175" s="411"/>
      <c r="F2175" s="411"/>
      <c r="G2175" s="194"/>
      <c r="H2175" s="411"/>
      <c r="I2175" s="411"/>
    </row>
    <row r="2176" spans="1:9" ht="15" customHeight="1" x14ac:dyDescent="0.25">
      <c r="A2176" s="411"/>
      <c r="B2176" s="411"/>
      <c r="C2176" s="411"/>
      <c r="D2176" s="411"/>
      <c r="E2176" s="411"/>
      <c r="F2176" s="411"/>
      <c r="G2176" s="194"/>
      <c r="H2176" s="411"/>
      <c r="I2176" s="411"/>
    </row>
    <row r="2177" spans="1:9" ht="15" customHeight="1" x14ac:dyDescent="0.25">
      <c r="A2177" s="411"/>
      <c r="B2177" s="411"/>
      <c r="C2177" s="411"/>
      <c r="D2177" s="411"/>
      <c r="E2177" s="411"/>
      <c r="F2177" s="411"/>
      <c r="G2177" s="194"/>
      <c r="H2177" s="411"/>
      <c r="I2177" s="411"/>
    </row>
    <row r="2178" spans="1:9" ht="15" customHeight="1" x14ac:dyDescent="0.25">
      <c r="A2178" s="411"/>
      <c r="B2178" s="411"/>
      <c r="C2178" s="411"/>
      <c r="D2178" s="411"/>
      <c r="E2178" s="411"/>
      <c r="F2178" s="411"/>
      <c r="G2178" s="194"/>
      <c r="H2178" s="411"/>
      <c r="I2178" s="411"/>
    </row>
    <row r="2179" spans="1:9" ht="15" customHeight="1" x14ac:dyDescent="0.25">
      <c r="A2179" s="411"/>
      <c r="B2179" s="411"/>
      <c r="C2179" s="411"/>
      <c r="D2179" s="411"/>
      <c r="E2179" s="411"/>
      <c r="F2179" s="411"/>
      <c r="G2179" s="194"/>
      <c r="H2179" s="411"/>
      <c r="I2179" s="411"/>
    </row>
    <row r="2180" spans="1:9" ht="15" customHeight="1" x14ac:dyDescent="0.25">
      <c r="A2180" s="411"/>
      <c r="B2180" s="411"/>
      <c r="C2180" s="411"/>
      <c r="D2180" s="411"/>
      <c r="E2180" s="411"/>
      <c r="F2180" s="411"/>
      <c r="G2180" s="194"/>
      <c r="H2180" s="411"/>
      <c r="I2180" s="411"/>
    </row>
    <row r="2181" spans="1:9" ht="15" customHeight="1" x14ac:dyDescent="0.25">
      <c r="A2181" s="411"/>
      <c r="B2181" s="411"/>
      <c r="C2181" s="411"/>
      <c r="D2181" s="411"/>
      <c r="E2181" s="411"/>
      <c r="F2181" s="412"/>
      <c r="G2181" s="194"/>
      <c r="H2181" s="411"/>
      <c r="I2181" s="411"/>
    </row>
    <row r="2182" spans="1:9" ht="15" customHeight="1" x14ac:dyDescent="0.25">
      <c r="A2182" s="411"/>
      <c r="B2182" s="411"/>
      <c r="C2182" s="411"/>
      <c r="D2182" s="411"/>
      <c r="E2182" s="411"/>
      <c r="F2182" s="412"/>
      <c r="G2182" s="194"/>
      <c r="H2182" s="411"/>
      <c r="I2182" s="411"/>
    </row>
    <row r="2183" spans="1:9" ht="15" customHeight="1" x14ac:dyDescent="0.25">
      <c r="A2183" s="411"/>
      <c r="B2183" s="411"/>
      <c r="C2183" s="411"/>
      <c r="D2183" s="411"/>
      <c r="E2183" s="411"/>
      <c r="F2183" s="412"/>
      <c r="G2183" s="194"/>
      <c r="H2183" s="411"/>
      <c r="I2183" s="411"/>
    </row>
    <row r="2184" spans="1:9" ht="15" customHeight="1" x14ac:dyDescent="0.25">
      <c r="A2184" s="411"/>
      <c r="B2184" s="411"/>
      <c r="C2184" s="411"/>
      <c r="D2184" s="411"/>
      <c r="E2184" s="411"/>
      <c r="F2184" s="411"/>
      <c r="G2184" s="194"/>
      <c r="H2184" s="411"/>
      <c r="I2184" s="411"/>
    </row>
    <row r="2185" spans="1:9" ht="15" customHeight="1" x14ac:dyDescent="0.25">
      <c r="A2185" s="411"/>
      <c r="B2185" s="411"/>
      <c r="C2185" s="411"/>
      <c r="D2185" s="411"/>
      <c r="E2185" s="411"/>
      <c r="F2185" s="411"/>
      <c r="G2185" s="194"/>
      <c r="H2185" s="411"/>
      <c r="I2185" s="411"/>
    </row>
    <row r="2186" spans="1:9" ht="15" customHeight="1" x14ac:dyDescent="0.25">
      <c r="A2186" s="411"/>
      <c r="B2186" s="411"/>
      <c r="C2186" s="411"/>
      <c r="D2186" s="411"/>
      <c r="E2186" s="411"/>
      <c r="F2186" s="411"/>
      <c r="G2186" s="194"/>
      <c r="H2186" s="411"/>
      <c r="I2186" s="411"/>
    </row>
    <row r="2187" spans="1:9" ht="15" customHeight="1" x14ac:dyDescent="0.25">
      <c r="A2187" s="411"/>
      <c r="B2187" s="411"/>
      <c r="C2187" s="411"/>
      <c r="D2187" s="411"/>
      <c r="E2187" s="411"/>
      <c r="F2187" s="411"/>
      <c r="G2187" s="194"/>
      <c r="H2187" s="411"/>
      <c r="I2187" s="411"/>
    </row>
    <row r="2188" spans="1:9" ht="15" customHeight="1" x14ac:dyDescent="0.25">
      <c r="A2188" s="411"/>
      <c r="B2188" s="411"/>
      <c r="C2188" s="411"/>
      <c r="D2188" s="411"/>
      <c r="E2188" s="411"/>
      <c r="F2188" s="411"/>
      <c r="G2188" s="194"/>
      <c r="H2188" s="411"/>
      <c r="I2188" s="411"/>
    </row>
    <row r="2189" spans="1:9" ht="15" customHeight="1" x14ac:dyDescent="0.25">
      <c r="A2189" s="411"/>
      <c r="B2189" s="411"/>
      <c r="C2189" s="411"/>
      <c r="D2189" s="411"/>
      <c r="E2189" s="411"/>
      <c r="F2189" s="411"/>
      <c r="G2189" s="194"/>
      <c r="H2189" s="411"/>
      <c r="I2189" s="411"/>
    </row>
    <row r="2190" spans="1:9" ht="15" customHeight="1" x14ac:dyDescent="0.25">
      <c r="A2190" s="411"/>
      <c r="B2190" s="411"/>
      <c r="C2190" s="411"/>
      <c r="D2190" s="411"/>
      <c r="E2190" s="411"/>
      <c r="F2190" s="411"/>
      <c r="G2190" s="194"/>
      <c r="H2190" s="411"/>
      <c r="I2190" s="411"/>
    </row>
    <row r="2191" spans="1:9" ht="15" customHeight="1" x14ac:dyDescent="0.25">
      <c r="A2191" s="411"/>
      <c r="B2191" s="411"/>
      <c r="C2191" s="411"/>
      <c r="D2191" s="411"/>
      <c r="E2191" s="411"/>
      <c r="F2191" s="411"/>
      <c r="G2191" s="194"/>
      <c r="H2191" s="411"/>
      <c r="I2191" s="411"/>
    </row>
    <row r="2192" spans="1:9" ht="15" customHeight="1" x14ac:dyDescent="0.25">
      <c r="A2192" s="411"/>
      <c r="B2192" s="411"/>
      <c r="C2192" s="411"/>
      <c r="D2192" s="411"/>
      <c r="E2192" s="411"/>
      <c r="F2192" s="411"/>
      <c r="G2192" s="194"/>
      <c r="H2192" s="411"/>
      <c r="I2192" s="411"/>
    </row>
    <row r="2193" spans="1:9" ht="15" customHeight="1" x14ac:dyDescent="0.25">
      <c r="A2193" s="411"/>
      <c r="B2193" s="411"/>
      <c r="C2193" s="411"/>
      <c r="D2193" s="411"/>
      <c r="E2193" s="411"/>
      <c r="F2193" s="411"/>
      <c r="G2193" s="194"/>
      <c r="H2193" s="411"/>
      <c r="I2193" s="411"/>
    </row>
    <row r="2194" spans="1:9" ht="15" customHeight="1" x14ac:dyDescent="0.25">
      <c r="A2194" s="411"/>
      <c r="B2194" s="411"/>
      <c r="C2194" s="411"/>
      <c r="D2194" s="411"/>
      <c r="E2194" s="411"/>
      <c r="F2194" s="411"/>
      <c r="G2194" s="194"/>
      <c r="H2194" s="411"/>
      <c r="I2194" s="411"/>
    </row>
    <row r="2195" spans="1:9" ht="15" customHeight="1" x14ac:dyDescent="0.25">
      <c r="A2195" s="411"/>
      <c r="B2195" s="411"/>
      <c r="C2195" s="411"/>
      <c r="D2195" s="411"/>
      <c r="E2195" s="411"/>
      <c r="F2195" s="411"/>
      <c r="G2195" s="194"/>
      <c r="H2195" s="411"/>
      <c r="I2195" s="411"/>
    </row>
    <row r="2196" spans="1:9" ht="15" customHeight="1" x14ac:dyDescent="0.25">
      <c r="A2196" s="411"/>
      <c r="B2196" s="411"/>
      <c r="C2196" s="411"/>
      <c r="D2196" s="411"/>
      <c r="E2196" s="411"/>
      <c r="F2196" s="411"/>
      <c r="G2196" s="194"/>
      <c r="H2196" s="411"/>
      <c r="I2196" s="411"/>
    </row>
    <row r="2197" spans="1:9" ht="15" customHeight="1" x14ac:dyDescent="0.25">
      <c r="A2197" s="411"/>
      <c r="B2197" s="411"/>
      <c r="C2197" s="411"/>
      <c r="D2197" s="411"/>
      <c r="E2197" s="411"/>
      <c r="F2197" s="411"/>
      <c r="G2197" s="194"/>
      <c r="H2197" s="411"/>
      <c r="I2197" s="411"/>
    </row>
    <row r="2198" spans="1:9" ht="15" customHeight="1" x14ac:dyDescent="0.25">
      <c r="A2198" s="411"/>
      <c r="B2198" s="411"/>
      <c r="C2198" s="411"/>
      <c r="D2198" s="411"/>
      <c r="E2198" s="411"/>
      <c r="F2198" s="412"/>
      <c r="G2198" s="194"/>
      <c r="H2198" s="411"/>
      <c r="I2198" s="411"/>
    </row>
    <row r="2199" spans="1:9" ht="15" customHeight="1" x14ac:dyDescent="0.25">
      <c r="A2199" s="411"/>
      <c r="B2199" s="411"/>
      <c r="C2199" s="411"/>
      <c r="D2199" s="411"/>
      <c r="E2199" s="411"/>
      <c r="F2199" s="412"/>
      <c r="G2199" s="194"/>
      <c r="H2199" s="411"/>
      <c r="I2199" s="411"/>
    </row>
    <row r="2200" spans="1:9" ht="15" customHeight="1" x14ac:dyDescent="0.25">
      <c r="A2200" s="411"/>
      <c r="B2200" s="411"/>
      <c r="C2200" s="411"/>
      <c r="D2200" s="411"/>
      <c r="E2200" s="411"/>
      <c r="F2200" s="412"/>
      <c r="G2200" s="194"/>
      <c r="H2200" s="411"/>
      <c r="I2200" s="411"/>
    </row>
    <row r="2201" spans="1:9" ht="15" customHeight="1" x14ac:dyDescent="0.25">
      <c r="A2201" s="411"/>
      <c r="B2201" s="411"/>
      <c r="C2201" s="411"/>
      <c r="D2201" s="411"/>
      <c r="E2201" s="411"/>
      <c r="F2201" s="411"/>
      <c r="G2201" s="194"/>
      <c r="H2201" s="411"/>
      <c r="I2201" s="411"/>
    </row>
    <row r="2202" spans="1:9" ht="15" customHeight="1" x14ac:dyDescent="0.25">
      <c r="A2202" s="411"/>
      <c r="B2202" s="411"/>
      <c r="C2202" s="411"/>
      <c r="D2202" s="411"/>
      <c r="E2202" s="411"/>
      <c r="F2202" s="411"/>
      <c r="G2202" s="194"/>
      <c r="H2202" s="411"/>
      <c r="I2202" s="411"/>
    </row>
    <row r="2203" spans="1:9" ht="15" customHeight="1" x14ac:dyDescent="0.25">
      <c r="A2203" s="411"/>
      <c r="B2203" s="411"/>
      <c r="C2203" s="411"/>
      <c r="D2203" s="411"/>
      <c r="E2203" s="411"/>
      <c r="F2203" s="411"/>
      <c r="G2203" s="194"/>
      <c r="H2203" s="411"/>
      <c r="I2203" s="411"/>
    </row>
    <row r="2204" spans="1:9" ht="15" customHeight="1" x14ac:dyDescent="0.25">
      <c r="A2204" s="411"/>
      <c r="B2204" s="411"/>
      <c r="C2204" s="411"/>
      <c r="D2204" s="411"/>
      <c r="E2204" s="411"/>
      <c r="F2204" s="411"/>
      <c r="G2204" s="194"/>
      <c r="H2204" s="411"/>
      <c r="I2204" s="411"/>
    </row>
    <row r="2205" spans="1:9" ht="15" customHeight="1" x14ac:dyDescent="0.25">
      <c r="A2205" s="411"/>
      <c r="B2205" s="411"/>
      <c r="C2205" s="411"/>
      <c r="D2205" s="411"/>
      <c r="E2205" s="411"/>
      <c r="F2205" s="411"/>
      <c r="G2205" s="194"/>
      <c r="H2205" s="411"/>
      <c r="I2205" s="411"/>
    </row>
    <row r="2206" spans="1:9" ht="15" customHeight="1" x14ac:dyDescent="0.25">
      <c r="A2206" s="411"/>
      <c r="B2206" s="411"/>
      <c r="C2206" s="411"/>
      <c r="D2206" s="411"/>
      <c r="E2206" s="411"/>
      <c r="F2206" s="411"/>
      <c r="G2206" s="194"/>
      <c r="H2206" s="411"/>
      <c r="I2206" s="411"/>
    </row>
    <row r="2207" spans="1:9" ht="15" customHeight="1" x14ac:dyDescent="0.25">
      <c r="A2207" s="411"/>
      <c r="B2207" s="411"/>
      <c r="C2207" s="411"/>
      <c r="D2207" s="411"/>
      <c r="E2207" s="411"/>
      <c r="F2207" s="411"/>
      <c r="G2207" s="194"/>
      <c r="H2207" s="411"/>
      <c r="I2207" s="411"/>
    </row>
    <row r="2208" spans="1:9" ht="15" customHeight="1" x14ac:dyDescent="0.25">
      <c r="A2208" s="411"/>
      <c r="B2208" s="411"/>
      <c r="C2208" s="411"/>
      <c r="D2208" s="411"/>
      <c r="E2208" s="411"/>
      <c r="F2208" s="411"/>
      <c r="G2208" s="194"/>
      <c r="H2208" s="411"/>
      <c r="I2208" s="411"/>
    </row>
    <row r="2209" spans="1:9" ht="15" customHeight="1" x14ac:dyDescent="0.25">
      <c r="A2209" s="411"/>
      <c r="B2209" s="411"/>
      <c r="C2209" s="411"/>
      <c r="D2209" s="411"/>
      <c r="E2209" s="411"/>
      <c r="F2209" s="411"/>
      <c r="G2209" s="194"/>
      <c r="H2209" s="411"/>
      <c r="I2209" s="411"/>
    </row>
    <row r="2210" spans="1:9" ht="15" customHeight="1" x14ac:dyDescent="0.25">
      <c r="A2210" s="411"/>
      <c r="B2210" s="411"/>
      <c r="C2210" s="411"/>
      <c r="D2210" s="411"/>
      <c r="E2210" s="411"/>
      <c r="F2210" s="411"/>
      <c r="G2210" s="194"/>
      <c r="H2210" s="411"/>
      <c r="I2210" s="411"/>
    </row>
    <row r="2211" spans="1:9" ht="15" customHeight="1" x14ac:dyDescent="0.25">
      <c r="A2211" s="411"/>
      <c r="B2211" s="411"/>
      <c r="C2211" s="411"/>
      <c r="D2211" s="411"/>
      <c r="E2211" s="411"/>
      <c r="F2211" s="411"/>
      <c r="G2211" s="194"/>
      <c r="H2211" s="411"/>
      <c r="I2211" s="411"/>
    </row>
    <row r="2212" spans="1:9" ht="15" customHeight="1" x14ac:dyDescent="0.25">
      <c r="A2212" s="411"/>
      <c r="B2212" s="411"/>
      <c r="C2212" s="411"/>
      <c r="D2212" s="411"/>
      <c r="E2212" s="411"/>
      <c r="F2212" s="411"/>
      <c r="G2212" s="194"/>
      <c r="H2212" s="411"/>
      <c r="I2212" s="411"/>
    </row>
    <row r="2213" spans="1:9" ht="15" customHeight="1" x14ac:dyDescent="0.25">
      <c r="A2213" s="411"/>
      <c r="B2213" s="411"/>
      <c r="C2213" s="411"/>
      <c r="D2213" s="411"/>
      <c r="E2213" s="411"/>
      <c r="F2213" s="411"/>
      <c r="G2213" s="194"/>
      <c r="H2213" s="411"/>
      <c r="I2213" s="411"/>
    </row>
    <row r="2214" spans="1:9" ht="15" customHeight="1" x14ac:dyDescent="0.25">
      <c r="A2214" s="411"/>
      <c r="B2214" s="411"/>
      <c r="C2214" s="411"/>
      <c r="D2214" s="411"/>
      <c r="E2214" s="411"/>
      <c r="F2214" s="411"/>
      <c r="G2214" s="194"/>
      <c r="H2214" s="411"/>
      <c r="I2214" s="411"/>
    </row>
    <row r="2215" spans="1:9" ht="15" customHeight="1" x14ac:dyDescent="0.25">
      <c r="A2215" s="411"/>
      <c r="B2215" s="411"/>
      <c r="C2215" s="411"/>
      <c r="D2215" s="411"/>
      <c r="E2215" s="411"/>
      <c r="F2215" s="411"/>
      <c r="G2215" s="194"/>
      <c r="H2215" s="411"/>
      <c r="I2215" s="411"/>
    </row>
    <row r="2216" spans="1:9" ht="15" customHeight="1" x14ac:dyDescent="0.25">
      <c r="A2216" s="411"/>
      <c r="B2216" s="411"/>
      <c r="C2216" s="411"/>
      <c r="D2216" s="411"/>
      <c r="E2216" s="411"/>
      <c r="F2216" s="411"/>
      <c r="G2216" s="194"/>
      <c r="H2216" s="411"/>
      <c r="I2216" s="411"/>
    </row>
    <row r="2217" spans="1:9" ht="15" customHeight="1" x14ac:dyDescent="0.25">
      <c r="A2217" s="411"/>
      <c r="B2217" s="411"/>
      <c r="C2217" s="411"/>
      <c r="D2217" s="411"/>
      <c r="E2217" s="411"/>
      <c r="F2217" s="411"/>
      <c r="G2217" s="194"/>
      <c r="H2217" s="411"/>
      <c r="I2217" s="411"/>
    </row>
    <row r="2218" spans="1:9" ht="15" customHeight="1" x14ac:dyDescent="0.25">
      <c r="A2218" s="411"/>
      <c r="B2218" s="411"/>
      <c r="C2218" s="411"/>
      <c r="D2218" s="411"/>
      <c r="E2218" s="411"/>
      <c r="F2218" s="411"/>
      <c r="G2218" s="194"/>
      <c r="H2218" s="411"/>
      <c r="I2218" s="411"/>
    </row>
    <row r="2219" spans="1:9" ht="15" customHeight="1" x14ac:dyDescent="0.25">
      <c r="A2219" s="411"/>
      <c r="B2219" s="411"/>
      <c r="C2219" s="411"/>
      <c r="D2219" s="411"/>
      <c r="E2219" s="411"/>
      <c r="F2219" s="411"/>
      <c r="G2219" s="194"/>
      <c r="H2219" s="411"/>
      <c r="I2219" s="411"/>
    </row>
    <row r="2220" spans="1:9" ht="15" customHeight="1" x14ac:dyDescent="0.25">
      <c r="A2220" s="411"/>
      <c r="B2220" s="411"/>
      <c r="C2220" s="411"/>
      <c r="D2220" s="411"/>
      <c r="E2220" s="411"/>
      <c r="F2220" s="411"/>
      <c r="G2220" s="194"/>
      <c r="H2220" s="411"/>
      <c r="I2220" s="411"/>
    </row>
    <row r="2221" spans="1:9" ht="15" customHeight="1" x14ac:dyDescent="0.25">
      <c r="A2221" s="411"/>
      <c r="B2221" s="411"/>
      <c r="C2221" s="411"/>
      <c r="D2221" s="411"/>
      <c r="E2221" s="411"/>
      <c r="F2221" s="411"/>
      <c r="G2221" s="194"/>
      <c r="H2221" s="411"/>
      <c r="I2221" s="411"/>
    </row>
    <row r="2222" spans="1:9" ht="15" customHeight="1" x14ac:dyDescent="0.25">
      <c r="A2222" s="411"/>
      <c r="B2222" s="411"/>
      <c r="C2222" s="411"/>
      <c r="D2222" s="411"/>
      <c r="E2222" s="411"/>
      <c r="F2222" s="411"/>
      <c r="G2222" s="194"/>
      <c r="H2222" s="411"/>
      <c r="I2222" s="411"/>
    </row>
    <row r="2223" spans="1:9" ht="15" customHeight="1" x14ac:dyDescent="0.25">
      <c r="A2223" s="411"/>
      <c r="B2223" s="411"/>
      <c r="C2223" s="411"/>
      <c r="D2223" s="411"/>
      <c r="E2223" s="411"/>
      <c r="F2223" s="411"/>
      <c r="G2223" s="194"/>
      <c r="H2223" s="411"/>
      <c r="I2223" s="411"/>
    </row>
    <row r="2224" spans="1:9" ht="15" customHeight="1" x14ac:dyDescent="0.25">
      <c r="A2224" s="411"/>
      <c r="B2224" s="411"/>
      <c r="C2224" s="411"/>
      <c r="D2224" s="411"/>
      <c r="E2224" s="411"/>
      <c r="F2224" s="411"/>
      <c r="G2224" s="194"/>
      <c r="H2224" s="411"/>
      <c r="I2224" s="411"/>
    </row>
    <row r="2225" spans="1:9" ht="15" customHeight="1" x14ac:dyDescent="0.25">
      <c r="A2225" s="411"/>
      <c r="B2225" s="411"/>
      <c r="C2225" s="411"/>
      <c r="D2225" s="411"/>
      <c r="E2225" s="411"/>
      <c r="F2225" s="411"/>
      <c r="G2225" s="194"/>
      <c r="H2225" s="411"/>
      <c r="I2225" s="411"/>
    </row>
    <row r="2226" spans="1:9" ht="15" customHeight="1" x14ac:dyDescent="0.25">
      <c r="A2226" s="411"/>
      <c r="B2226" s="411"/>
      <c r="C2226" s="411"/>
      <c r="D2226" s="411"/>
      <c r="E2226" s="411"/>
      <c r="F2226" s="411"/>
      <c r="G2226" s="194"/>
      <c r="H2226" s="411"/>
      <c r="I2226" s="411"/>
    </row>
    <row r="2227" spans="1:9" ht="15" customHeight="1" x14ac:dyDescent="0.25">
      <c r="A2227" s="411"/>
      <c r="B2227" s="411"/>
      <c r="C2227" s="411"/>
      <c r="D2227" s="411"/>
      <c r="E2227" s="411"/>
      <c r="F2227" s="411"/>
      <c r="G2227" s="194"/>
      <c r="H2227" s="411"/>
      <c r="I2227" s="411"/>
    </row>
    <row r="2228" spans="1:9" ht="15" customHeight="1" x14ac:dyDescent="0.25">
      <c r="A2228" s="411"/>
      <c r="B2228" s="411"/>
      <c r="C2228" s="411"/>
      <c r="D2228" s="411"/>
      <c r="E2228" s="411"/>
      <c r="F2228" s="411"/>
      <c r="G2228" s="194"/>
      <c r="H2228" s="411"/>
      <c r="I2228" s="411"/>
    </row>
    <row r="2229" spans="1:9" ht="15" customHeight="1" x14ac:dyDescent="0.25">
      <c r="A2229" s="411"/>
      <c r="B2229" s="411"/>
      <c r="C2229" s="411"/>
      <c r="D2229" s="411"/>
      <c r="E2229" s="411"/>
      <c r="F2229" s="411"/>
      <c r="G2229" s="194"/>
      <c r="H2229" s="411"/>
      <c r="I2229" s="411"/>
    </row>
    <row r="2230" spans="1:9" ht="15" customHeight="1" x14ac:dyDescent="0.25">
      <c r="A2230" s="411"/>
      <c r="B2230" s="411"/>
      <c r="C2230" s="411"/>
      <c r="D2230" s="411"/>
      <c r="E2230" s="411"/>
      <c r="F2230" s="411"/>
      <c r="G2230" s="194"/>
      <c r="H2230" s="411"/>
      <c r="I2230" s="411"/>
    </row>
    <row r="2231" spans="1:9" ht="15" customHeight="1" x14ac:dyDescent="0.25">
      <c r="A2231" s="411"/>
      <c r="B2231" s="411"/>
      <c r="C2231" s="411"/>
      <c r="D2231" s="411"/>
      <c r="E2231" s="411"/>
      <c r="F2231" s="411"/>
      <c r="G2231" s="194"/>
      <c r="H2231" s="411"/>
      <c r="I2231" s="411"/>
    </row>
    <row r="2232" spans="1:9" ht="15" customHeight="1" x14ac:dyDescent="0.25">
      <c r="A2232" s="411"/>
      <c r="B2232" s="411"/>
      <c r="C2232" s="411"/>
      <c r="D2232" s="411"/>
      <c r="E2232" s="411"/>
      <c r="F2232" s="411"/>
      <c r="G2232" s="194"/>
      <c r="H2232" s="411"/>
      <c r="I2232" s="411"/>
    </row>
    <row r="2233" spans="1:9" ht="15" customHeight="1" x14ac:dyDescent="0.25">
      <c r="A2233" s="411"/>
      <c r="B2233" s="411"/>
      <c r="C2233" s="411"/>
      <c r="D2233" s="411"/>
      <c r="E2233" s="411"/>
      <c r="F2233" s="411"/>
      <c r="G2233" s="194"/>
      <c r="H2233" s="411"/>
      <c r="I2233" s="411"/>
    </row>
    <row r="2234" spans="1:9" ht="15" customHeight="1" x14ac:dyDescent="0.25">
      <c r="A2234" s="411"/>
      <c r="B2234" s="411"/>
      <c r="C2234" s="411"/>
      <c r="D2234" s="411"/>
      <c r="E2234" s="411"/>
      <c r="F2234" s="411"/>
      <c r="G2234" s="194"/>
      <c r="H2234" s="411"/>
      <c r="I2234" s="411"/>
    </row>
    <row r="2235" spans="1:9" ht="15" customHeight="1" x14ac:dyDescent="0.25">
      <c r="A2235" s="411"/>
      <c r="B2235" s="411"/>
      <c r="C2235" s="411"/>
      <c r="D2235" s="411"/>
      <c r="E2235" s="411"/>
      <c r="F2235" s="411"/>
      <c r="G2235" s="194"/>
      <c r="H2235" s="411"/>
      <c r="I2235" s="411"/>
    </row>
    <row r="2236" spans="1:9" ht="15" customHeight="1" x14ac:dyDescent="0.25">
      <c r="A2236" s="411"/>
      <c r="B2236" s="411"/>
      <c r="C2236" s="411"/>
      <c r="D2236" s="411"/>
      <c r="E2236" s="411"/>
      <c r="F2236" s="411"/>
      <c r="G2236" s="194"/>
      <c r="H2236" s="411"/>
      <c r="I2236" s="411"/>
    </row>
    <row r="2237" spans="1:9" ht="15" customHeight="1" x14ac:dyDescent="0.25">
      <c r="A2237" s="411"/>
      <c r="B2237" s="411"/>
      <c r="C2237" s="411"/>
      <c r="D2237" s="411"/>
      <c r="E2237" s="411"/>
      <c r="F2237" s="411"/>
      <c r="G2237" s="194"/>
      <c r="H2237" s="411"/>
      <c r="I2237" s="411"/>
    </row>
    <row r="2238" spans="1:9" ht="15" customHeight="1" x14ac:dyDescent="0.25">
      <c r="A2238" s="411"/>
      <c r="B2238" s="411"/>
      <c r="C2238" s="411"/>
      <c r="D2238" s="411"/>
      <c r="E2238" s="411"/>
      <c r="F2238" s="411"/>
      <c r="G2238" s="194"/>
      <c r="H2238" s="411"/>
      <c r="I2238" s="411"/>
    </row>
    <row r="2239" spans="1:9" ht="15" customHeight="1" x14ac:dyDescent="0.25">
      <c r="A2239" s="411"/>
      <c r="B2239" s="411"/>
      <c r="C2239" s="411"/>
      <c r="D2239" s="411"/>
      <c r="E2239" s="411"/>
      <c r="F2239" s="411"/>
      <c r="G2239" s="194"/>
      <c r="H2239" s="411"/>
      <c r="I2239" s="411"/>
    </row>
    <row r="2240" spans="1:9" ht="15" customHeight="1" x14ac:dyDescent="0.25">
      <c r="A2240" s="411"/>
      <c r="B2240" s="411"/>
      <c r="C2240" s="411"/>
      <c r="D2240" s="411"/>
      <c r="E2240" s="411"/>
      <c r="F2240" s="411"/>
      <c r="G2240" s="194"/>
      <c r="H2240" s="411"/>
      <c r="I2240" s="411"/>
    </row>
    <row r="2241" spans="1:9" ht="15" customHeight="1" x14ac:dyDescent="0.25">
      <c r="A2241" s="411"/>
      <c r="B2241" s="411"/>
      <c r="C2241" s="411"/>
      <c r="D2241" s="411"/>
      <c r="E2241" s="411"/>
      <c r="F2241" s="411"/>
      <c r="G2241" s="194"/>
      <c r="H2241" s="411"/>
      <c r="I2241" s="411"/>
    </row>
    <row r="2242" spans="1:9" ht="15" customHeight="1" x14ac:dyDescent="0.25">
      <c r="A2242" s="411"/>
      <c r="B2242" s="411"/>
      <c r="C2242" s="411"/>
      <c r="D2242" s="411"/>
      <c r="E2242" s="411"/>
      <c r="F2242" s="411"/>
      <c r="G2242" s="194"/>
      <c r="H2242" s="411"/>
      <c r="I2242" s="411"/>
    </row>
    <row r="2243" spans="1:9" ht="15" customHeight="1" x14ac:dyDescent="0.25">
      <c r="A2243" s="411"/>
      <c r="B2243" s="411"/>
      <c r="C2243" s="411"/>
      <c r="D2243" s="411"/>
      <c r="E2243" s="411"/>
      <c r="F2243" s="411"/>
      <c r="G2243" s="194"/>
      <c r="H2243" s="411"/>
      <c r="I2243" s="411"/>
    </row>
    <row r="2244" spans="1:9" ht="15" customHeight="1" x14ac:dyDescent="0.25">
      <c r="A2244" s="411"/>
      <c r="B2244" s="411"/>
      <c r="C2244" s="411"/>
      <c r="D2244" s="411"/>
      <c r="E2244" s="411"/>
      <c r="F2244" s="411"/>
      <c r="G2244" s="194"/>
      <c r="H2244" s="411"/>
      <c r="I2244" s="411"/>
    </row>
    <row r="2245" spans="1:9" ht="15" customHeight="1" x14ac:dyDescent="0.25">
      <c r="A2245" s="411"/>
      <c r="B2245" s="411"/>
      <c r="C2245" s="411"/>
      <c r="D2245" s="411"/>
      <c r="E2245" s="411"/>
      <c r="F2245" s="411"/>
      <c r="G2245" s="194"/>
      <c r="H2245" s="411"/>
      <c r="I2245" s="411"/>
    </row>
    <row r="2246" spans="1:9" ht="15" customHeight="1" x14ac:dyDescent="0.25">
      <c r="A2246" s="411"/>
      <c r="B2246" s="411"/>
      <c r="C2246" s="411"/>
      <c r="D2246" s="411"/>
      <c r="E2246" s="411"/>
      <c r="F2246" s="411"/>
      <c r="G2246" s="194"/>
      <c r="H2246" s="411"/>
      <c r="I2246" s="411"/>
    </row>
    <row r="2247" spans="1:9" ht="15" customHeight="1" x14ac:dyDescent="0.25">
      <c r="A2247" s="411"/>
      <c r="B2247" s="411"/>
      <c r="C2247" s="411"/>
      <c r="D2247" s="411"/>
      <c r="E2247" s="411"/>
      <c r="F2247" s="411"/>
      <c r="G2247" s="194"/>
      <c r="H2247" s="411"/>
      <c r="I2247" s="411"/>
    </row>
    <row r="2248" spans="1:9" ht="15" customHeight="1" x14ac:dyDescent="0.25">
      <c r="A2248" s="411"/>
      <c r="B2248" s="411"/>
      <c r="C2248" s="411"/>
      <c r="D2248" s="411"/>
      <c r="E2248" s="411"/>
      <c r="F2248" s="411"/>
      <c r="G2248" s="194"/>
      <c r="H2248" s="411"/>
      <c r="I2248" s="411"/>
    </row>
    <row r="2249" spans="1:9" ht="15" customHeight="1" x14ac:dyDescent="0.25">
      <c r="A2249" s="411"/>
      <c r="B2249" s="411"/>
      <c r="C2249" s="411"/>
      <c r="D2249" s="411"/>
      <c r="E2249" s="411"/>
      <c r="F2249" s="411"/>
      <c r="G2249" s="194"/>
      <c r="H2249" s="411"/>
      <c r="I2249" s="411"/>
    </row>
    <row r="2250" spans="1:9" ht="15" customHeight="1" x14ac:dyDescent="0.25">
      <c r="A2250" s="411"/>
      <c r="B2250" s="411"/>
      <c r="C2250" s="411"/>
      <c r="D2250" s="411"/>
      <c r="E2250" s="411"/>
      <c r="F2250" s="411"/>
      <c r="G2250" s="194"/>
      <c r="H2250" s="411"/>
      <c r="I2250" s="411"/>
    </row>
    <row r="2251" spans="1:9" ht="15" customHeight="1" x14ac:dyDescent="0.25">
      <c r="A2251" s="411"/>
      <c r="B2251" s="411"/>
      <c r="C2251" s="411"/>
      <c r="D2251" s="411"/>
      <c r="E2251" s="411"/>
      <c r="F2251" s="411"/>
      <c r="G2251" s="194"/>
      <c r="H2251" s="411"/>
      <c r="I2251" s="411"/>
    </row>
    <row r="2252" spans="1:9" ht="15" customHeight="1" x14ac:dyDescent="0.25">
      <c r="A2252" s="411"/>
      <c r="B2252" s="411"/>
      <c r="C2252" s="411"/>
      <c r="D2252" s="411"/>
      <c r="E2252" s="411"/>
      <c r="F2252" s="411"/>
      <c r="G2252" s="194"/>
      <c r="H2252" s="411"/>
      <c r="I2252" s="411"/>
    </row>
    <row r="2253" spans="1:9" ht="15" customHeight="1" x14ac:dyDescent="0.25">
      <c r="A2253" s="411"/>
      <c r="B2253" s="411"/>
      <c r="C2253" s="411"/>
      <c r="D2253" s="411"/>
      <c r="E2253" s="411"/>
      <c r="F2253" s="411"/>
      <c r="G2253" s="194"/>
      <c r="H2253" s="411"/>
      <c r="I2253" s="411"/>
    </row>
    <row r="2254" spans="1:9" ht="15" customHeight="1" x14ac:dyDescent="0.25">
      <c r="A2254" s="411"/>
      <c r="B2254" s="411"/>
      <c r="C2254" s="411"/>
      <c r="D2254" s="411"/>
      <c r="E2254" s="411"/>
      <c r="F2254" s="411"/>
      <c r="G2254" s="194"/>
      <c r="H2254" s="411"/>
      <c r="I2254" s="411"/>
    </row>
    <row r="2255" spans="1:9" ht="15" customHeight="1" x14ac:dyDescent="0.25">
      <c r="A2255" s="411"/>
      <c r="B2255" s="411"/>
      <c r="C2255" s="411"/>
      <c r="D2255" s="411"/>
      <c r="E2255" s="411"/>
      <c r="F2255" s="411"/>
      <c r="G2255" s="194"/>
      <c r="H2255" s="411"/>
      <c r="I2255" s="411"/>
    </row>
    <row r="2256" spans="1:9" ht="15" customHeight="1" x14ac:dyDescent="0.25">
      <c r="A2256" s="411"/>
      <c r="B2256" s="411"/>
      <c r="C2256" s="411"/>
      <c r="D2256" s="411"/>
      <c r="E2256" s="411"/>
      <c r="F2256" s="411"/>
      <c r="G2256" s="194"/>
      <c r="H2256" s="411"/>
      <c r="I2256" s="411"/>
    </row>
    <row r="2257" spans="1:9" ht="15" customHeight="1" x14ac:dyDescent="0.25">
      <c r="A2257" s="411"/>
      <c r="B2257" s="411"/>
      <c r="C2257" s="411"/>
      <c r="D2257" s="411"/>
      <c r="E2257" s="411"/>
      <c r="F2257" s="411"/>
      <c r="G2257" s="194"/>
      <c r="H2257" s="411"/>
      <c r="I2257" s="411"/>
    </row>
    <row r="2258" spans="1:9" ht="15" customHeight="1" x14ac:dyDescent="0.25">
      <c r="A2258" s="411"/>
      <c r="B2258" s="411"/>
      <c r="C2258" s="411"/>
      <c r="D2258" s="411"/>
      <c r="E2258" s="411"/>
      <c r="F2258" s="411"/>
      <c r="G2258" s="194"/>
      <c r="H2258" s="411"/>
      <c r="I2258" s="411"/>
    </row>
    <row r="2259" spans="1:9" ht="15" customHeight="1" x14ac:dyDescent="0.25">
      <c r="A2259" s="411"/>
      <c r="B2259" s="411"/>
      <c r="C2259" s="411"/>
      <c r="D2259" s="411"/>
      <c r="E2259" s="411"/>
      <c r="F2259" s="411"/>
      <c r="G2259" s="194"/>
      <c r="H2259" s="411"/>
      <c r="I2259" s="411"/>
    </row>
    <row r="2260" spans="1:9" ht="15" customHeight="1" x14ac:dyDescent="0.25">
      <c r="A2260" s="411"/>
      <c r="B2260" s="411"/>
      <c r="C2260" s="411"/>
      <c r="D2260" s="411"/>
      <c r="E2260" s="411"/>
      <c r="F2260" s="411"/>
      <c r="G2260" s="194"/>
      <c r="H2260" s="411"/>
      <c r="I2260" s="411"/>
    </row>
    <row r="2261" spans="1:9" ht="15" customHeight="1" x14ac:dyDescent="0.25">
      <c r="A2261" s="411"/>
      <c r="B2261" s="411"/>
      <c r="C2261" s="411"/>
      <c r="D2261" s="411"/>
      <c r="E2261" s="411"/>
      <c r="F2261" s="411"/>
      <c r="G2261" s="194"/>
      <c r="H2261" s="411"/>
      <c r="I2261" s="411"/>
    </row>
    <row r="2262" spans="1:9" ht="15" customHeight="1" x14ac:dyDescent="0.25">
      <c r="A2262" s="411"/>
      <c r="B2262" s="411"/>
      <c r="C2262" s="411"/>
      <c r="D2262" s="411"/>
      <c r="E2262" s="411"/>
      <c r="F2262" s="411"/>
      <c r="G2262" s="194"/>
      <c r="H2262" s="411"/>
      <c r="I2262" s="411"/>
    </row>
    <row r="2263" spans="1:9" ht="15" customHeight="1" x14ac:dyDescent="0.25">
      <c r="A2263" s="411"/>
      <c r="B2263" s="411"/>
      <c r="C2263" s="411"/>
      <c r="D2263" s="411"/>
      <c r="E2263" s="411"/>
      <c r="F2263" s="411"/>
      <c r="G2263" s="194"/>
      <c r="H2263" s="411"/>
      <c r="I2263" s="411"/>
    </row>
    <row r="2264" spans="1:9" ht="15" customHeight="1" x14ac:dyDescent="0.25">
      <c r="A2264" s="411"/>
      <c r="B2264" s="411"/>
      <c r="C2264" s="411"/>
      <c r="D2264" s="411"/>
      <c r="E2264" s="411"/>
      <c r="F2264" s="411"/>
      <c r="G2264" s="194"/>
      <c r="H2264" s="411"/>
      <c r="I2264" s="411"/>
    </row>
    <row r="2265" spans="1:9" ht="15" customHeight="1" x14ac:dyDescent="0.25">
      <c r="A2265" s="411"/>
      <c r="B2265" s="411"/>
      <c r="C2265" s="411"/>
      <c r="D2265" s="411"/>
      <c r="E2265" s="411"/>
      <c r="F2265" s="411"/>
      <c r="G2265" s="194"/>
      <c r="H2265" s="411"/>
      <c r="I2265" s="411"/>
    </row>
    <row r="2266" spans="1:9" ht="15" customHeight="1" x14ac:dyDescent="0.25">
      <c r="A2266" s="411"/>
      <c r="B2266" s="411"/>
      <c r="C2266" s="411"/>
      <c r="D2266" s="411"/>
      <c r="E2266" s="411"/>
      <c r="F2266" s="411"/>
      <c r="G2266" s="194"/>
      <c r="H2266" s="411"/>
      <c r="I2266" s="411"/>
    </row>
    <row r="2267" spans="1:9" ht="15" customHeight="1" x14ac:dyDescent="0.25">
      <c r="A2267" s="411"/>
      <c r="B2267" s="411"/>
      <c r="C2267" s="411"/>
      <c r="D2267" s="411"/>
      <c r="E2267" s="411"/>
      <c r="F2267" s="411"/>
      <c r="G2267" s="194"/>
      <c r="H2267" s="411"/>
      <c r="I2267" s="411"/>
    </row>
    <row r="2268" spans="1:9" ht="15" customHeight="1" x14ac:dyDescent="0.25">
      <c r="A2268" s="411"/>
      <c r="B2268" s="411"/>
      <c r="C2268" s="411"/>
      <c r="D2268" s="411"/>
      <c r="E2268" s="411"/>
      <c r="F2268" s="411"/>
      <c r="G2268" s="194"/>
      <c r="H2268" s="411"/>
      <c r="I2268" s="411"/>
    </row>
    <row r="2269" spans="1:9" ht="15" customHeight="1" x14ac:dyDescent="0.25">
      <c r="A2269" s="411"/>
      <c r="B2269" s="411"/>
      <c r="C2269" s="411"/>
      <c r="D2269" s="411"/>
      <c r="E2269" s="411"/>
      <c r="F2269" s="412"/>
      <c r="G2269" s="194"/>
      <c r="H2269" s="411"/>
      <c r="I2269" s="411"/>
    </row>
    <row r="2270" spans="1:9" ht="15" customHeight="1" x14ac:dyDescent="0.25">
      <c r="A2270" s="411"/>
      <c r="B2270" s="411"/>
      <c r="C2270" s="411"/>
      <c r="D2270" s="411"/>
      <c r="E2270" s="411"/>
      <c r="F2270" s="412"/>
      <c r="G2270" s="194"/>
      <c r="H2270" s="411"/>
      <c r="I2270" s="411"/>
    </row>
    <row r="2271" spans="1:9" ht="15" customHeight="1" x14ac:dyDescent="0.25">
      <c r="A2271" s="411"/>
      <c r="B2271" s="411"/>
      <c r="C2271" s="411"/>
      <c r="D2271" s="411"/>
      <c r="E2271" s="411"/>
      <c r="F2271" s="412"/>
      <c r="G2271" s="194"/>
      <c r="H2271" s="411"/>
      <c r="I2271" s="411"/>
    </row>
    <row r="2272" spans="1:9" ht="15" customHeight="1" x14ac:dyDescent="0.25">
      <c r="A2272" s="411"/>
      <c r="B2272" s="411"/>
      <c r="C2272" s="411"/>
      <c r="D2272" s="411"/>
      <c r="E2272" s="411"/>
      <c r="F2272" s="411"/>
      <c r="G2272" s="194"/>
      <c r="H2272" s="411"/>
      <c r="I2272" s="411"/>
    </row>
    <row r="2273" spans="1:9" ht="15" customHeight="1" x14ac:dyDescent="0.25">
      <c r="A2273" s="411"/>
      <c r="B2273" s="411"/>
      <c r="C2273" s="411"/>
      <c r="D2273" s="411"/>
      <c r="E2273" s="411"/>
      <c r="F2273" s="411"/>
      <c r="G2273" s="194"/>
      <c r="H2273" s="411"/>
      <c r="I2273" s="411"/>
    </row>
    <row r="2274" spans="1:9" ht="15" customHeight="1" x14ac:dyDescent="0.25">
      <c r="A2274" s="411"/>
      <c r="B2274" s="411"/>
      <c r="C2274" s="411"/>
      <c r="D2274" s="411"/>
      <c r="E2274" s="411"/>
      <c r="F2274" s="411"/>
      <c r="G2274" s="194"/>
      <c r="H2274" s="411"/>
      <c r="I2274" s="411"/>
    </row>
    <row r="2275" spans="1:9" ht="15" customHeight="1" x14ac:dyDescent="0.25">
      <c r="A2275" s="411"/>
      <c r="B2275" s="411"/>
      <c r="C2275" s="411"/>
      <c r="D2275" s="411"/>
      <c r="E2275" s="411"/>
      <c r="F2275" s="411"/>
      <c r="G2275" s="194"/>
      <c r="H2275" s="411"/>
      <c r="I2275" s="411"/>
    </row>
    <row r="2276" spans="1:9" ht="15" customHeight="1" x14ac:dyDescent="0.25">
      <c r="A2276" s="411"/>
      <c r="B2276" s="411"/>
      <c r="C2276" s="411"/>
      <c r="D2276" s="411"/>
      <c r="E2276" s="411"/>
      <c r="F2276" s="412"/>
      <c r="G2276" s="194"/>
      <c r="H2276" s="411"/>
      <c r="I2276" s="411"/>
    </row>
    <row r="2277" spans="1:9" ht="15" customHeight="1" x14ac:dyDescent="0.25">
      <c r="A2277" s="411"/>
      <c r="B2277" s="411"/>
      <c r="C2277" s="411"/>
      <c r="D2277" s="411"/>
      <c r="E2277" s="411"/>
      <c r="F2277" s="412"/>
      <c r="G2277" s="194"/>
      <c r="H2277" s="411"/>
      <c r="I2277" s="411"/>
    </row>
    <row r="2278" spans="1:9" ht="15" customHeight="1" x14ac:dyDescent="0.25">
      <c r="A2278" s="411"/>
      <c r="B2278" s="411"/>
      <c r="C2278" s="411"/>
      <c r="D2278" s="411"/>
      <c r="E2278" s="411"/>
      <c r="F2278" s="411"/>
      <c r="G2278" s="194"/>
      <c r="H2278" s="411"/>
      <c r="I2278" s="411"/>
    </row>
    <row r="2279" spans="1:9" ht="15" customHeight="1" x14ac:dyDescent="0.25">
      <c r="A2279" s="411"/>
      <c r="B2279" s="411"/>
      <c r="C2279" s="411"/>
      <c r="D2279" s="411"/>
      <c r="E2279" s="411"/>
      <c r="F2279" s="411"/>
      <c r="G2279" s="194"/>
      <c r="H2279" s="411"/>
      <c r="I2279" s="411"/>
    </row>
    <row r="2280" spans="1:9" ht="15" customHeight="1" x14ac:dyDescent="0.25">
      <c r="A2280" s="411"/>
      <c r="B2280" s="411"/>
      <c r="C2280" s="411"/>
      <c r="D2280" s="411"/>
      <c r="E2280" s="411"/>
      <c r="F2280" s="411"/>
      <c r="G2280" s="194"/>
      <c r="H2280" s="411"/>
      <c r="I2280" s="411"/>
    </row>
    <row r="2281" spans="1:9" ht="15" customHeight="1" x14ac:dyDescent="0.25">
      <c r="A2281" s="411"/>
      <c r="B2281" s="411"/>
      <c r="C2281" s="411"/>
      <c r="D2281" s="411"/>
      <c r="E2281" s="411"/>
      <c r="F2281" s="411"/>
      <c r="G2281" s="194"/>
      <c r="H2281" s="411"/>
      <c r="I2281" s="411"/>
    </row>
    <row r="2282" spans="1:9" ht="15" customHeight="1" x14ac:dyDescent="0.25">
      <c r="A2282" s="411"/>
      <c r="B2282" s="411"/>
      <c r="C2282" s="411"/>
      <c r="D2282" s="411"/>
      <c r="E2282" s="411"/>
      <c r="F2282" s="411"/>
      <c r="G2282" s="194"/>
      <c r="H2282" s="411"/>
      <c r="I2282" s="411"/>
    </row>
    <row r="2283" spans="1:9" ht="15" customHeight="1" x14ac:dyDescent="0.25">
      <c r="A2283" s="411"/>
      <c r="B2283" s="411"/>
      <c r="C2283" s="411"/>
      <c r="D2283" s="411"/>
      <c r="E2283" s="411"/>
      <c r="F2283" s="411"/>
      <c r="G2283" s="194"/>
      <c r="H2283" s="411"/>
      <c r="I2283" s="411"/>
    </row>
    <row r="2284" spans="1:9" ht="15" customHeight="1" x14ac:dyDescent="0.25">
      <c r="A2284" s="411"/>
      <c r="B2284" s="411"/>
      <c r="C2284" s="411"/>
      <c r="D2284" s="411"/>
      <c r="E2284" s="411"/>
      <c r="F2284" s="411"/>
      <c r="G2284" s="194"/>
      <c r="H2284" s="411"/>
      <c r="I2284" s="411"/>
    </row>
    <row r="2285" spans="1:9" ht="15" customHeight="1" x14ac:dyDescent="0.25">
      <c r="A2285" s="411"/>
      <c r="B2285" s="411"/>
      <c r="C2285" s="411"/>
      <c r="D2285" s="411"/>
      <c r="E2285" s="411"/>
      <c r="F2285" s="412"/>
      <c r="G2285" s="194"/>
      <c r="H2285" s="411"/>
      <c r="I2285" s="411"/>
    </row>
    <row r="2286" spans="1:9" ht="15" customHeight="1" x14ac:dyDescent="0.25">
      <c r="A2286" s="411"/>
      <c r="B2286" s="411"/>
      <c r="C2286" s="411"/>
      <c r="D2286" s="411"/>
      <c r="E2286" s="411"/>
      <c r="F2286" s="412"/>
      <c r="G2286" s="194"/>
      <c r="H2286" s="411"/>
      <c r="I2286" s="411"/>
    </row>
    <row r="2287" spans="1:9" ht="15" customHeight="1" x14ac:dyDescent="0.25">
      <c r="A2287" s="411"/>
      <c r="B2287" s="411"/>
      <c r="C2287" s="411"/>
      <c r="D2287" s="411"/>
      <c r="E2287" s="411"/>
      <c r="F2287" s="412"/>
      <c r="G2287" s="194"/>
      <c r="H2287" s="411"/>
      <c r="I2287" s="411"/>
    </row>
    <row r="2288" spans="1:9" ht="15" customHeight="1" x14ac:dyDescent="0.25">
      <c r="A2288" s="411"/>
      <c r="B2288" s="411"/>
      <c r="C2288" s="411"/>
      <c r="D2288" s="411"/>
      <c r="E2288" s="411"/>
      <c r="F2288" s="411"/>
      <c r="G2288" s="194"/>
      <c r="H2288" s="411"/>
      <c r="I2288" s="411"/>
    </row>
    <row r="2289" spans="1:9" ht="15" customHeight="1" x14ac:dyDescent="0.25">
      <c r="A2289" s="411"/>
      <c r="B2289" s="411"/>
      <c r="C2289" s="411"/>
      <c r="D2289" s="411"/>
      <c r="E2289" s="411"/>
      <c r="F2289" s="411"/>
      <c r="G2289" s="194"/>
      <c r="H2289" s="411"/>
      <c r="I2289" s="411"/>
    </row>
    <row r="2290" spans="1:9" ht="15" customHeight="1" x14ac:dyDescent="0.25">
      <c r="A2290" s="411"/>
      <c r="B2290" s="411"/>
      <c r="C2290" s="411"/>
      <c r="D2290" s="411"/>
      <c r="E2290" s="411"/>
      <c r="F2290" s="411"/>
      <c r="G2290" s="194"/>
      <c r="H2290" s="411"/>
      <c r="I2290" s="411"/>
    </row>
    <row r="2291" spans="1:9" ht="15" customHeight="1" x14ac:dyDescent="0.25">
      <c r="A2291" s="411"/>
      <c r="B2291" s="411"/>
      <c r="C2291" s="411"/>
      <c r="D2291" s="411"/>
      <c r="E2291" s="411"/>
      <c r="F2291" s="411"/>
      <c r="G2291" s="194"/>
      <c r="H2291" s="411"/>
      <c r="I2291" s="411"/>
    </row>
    <row r="2292" spans="1:9" ht="15" customHeight="1" x14ac:dyDescent="0.25">
      <c r="A2292" s="411"/>
      <c r="B2292" s="411"/>
      <c r="C2292" s="411"/>
      <c r="D2292" s="411"/>
      <c r="E2292" s="411"/>
      <c r="F2292" s="412"/>
      <c r="G2292" s="194"/>
      <c r="H2292" s="411"/>
      <c r="I2292" s="411"/>
    </row>
    <row r="2293" spans="1:9" ht="15" customHeight="1" x14ac:dyDescent="0.25">
      <c r="A2293" s="411"/>
      <c r="B2293" s="411"/>
      <c r="C2293" s="411"/>
      <c r="D2293" s="411"/>
      <c r="E2293" s="411"/>
      <c r="F2293" s="412"/>
      <c r="G2293" s="194"/>
      <c r="H2293" s="411"/>
      <c r="I2293" s="411"/>
    </row>
    <row r="2294" spans="1:9" ht="15" customHeight="1" x14ac:dyDescent="0.25">
      <c r="A2294" s="411"/>
      <c r="B2294" s="411"/>
      <c r="C2294" s="411"/>
      <c r="D2294" s="411"/>
      <c r="E2294" s="411"/>
      <c r="F2294" s="412"/>
      <c r="G2294" s="194"/>
      <c r="H2294" s="411"/>
      <c r="I2294" s="411"/>
    </row>
    <row r="2295" spans="1:9" ht="15" customHeight="1" x14ac:dyDescent="0.25">
      <c r="A2295" s="411"/>
      <c r="B2295" s="411"/>
      <c r="C2295" s="411"/>
      <c r="D2295" s="411"/>
      <c r="E2295" s="411"/>
      <c r="F2295" s="411"/>
      <c r="G2295" s="194"/>
      <c r="H2295" s="411"/>
      <c r="I2295" s="411"/>
    </row>
    <row r="2296" spans="1:9" ht="15" customHeight="1" x14ac:dyDescent="0.25">
      <c r="A2296" s="411"/>
      <c r="B2296" s="411"/>
      <c r="C2296" s="411"/>
      <c r="D2296" s="411"/>
      <c r="E2296" s="411"/>
      <c r="F2296" s="411"/>
      <c r="G2296" s="194"/>
      <c r="H2296" s="411"/>
      <c r="I2296" s="411"/>
    </row>
    <row r="2297" spans="1:9" ht="15" customHeight="1" x14ac:dyDescent="0.25">
      <c r="A2297" s="411"/>
      <c r="B2297" s="411"/>
      <c r="C2297" s="411"/>
      <c r="D2297" s="411"/>
      <c r="E2297" s="411"/>
      <c r="F2297" s="411"/>
      <c r="G2297" s="194"/>
      <c r="H2297" s="411"/>
      <c r="I2297" s="411"/>
    </row>
    <row r="2298" spans="1:9" ht="15" customHeight="1" x14ac:dyDescent="0.25">
      <c r="A2298" s="411"/>
      <c r="B2298" s="411"/>
      <c r="C2298" s="411"/>
      <c r="D2298" s="411"/>
      <c r="E2298" s="411"/>
      <c r="F2298" s="411"/>
      <c r="G2298" s="194"/>
      <c r="H2298" s="411"/>
      <c r="I2298" s="411"/>
    </row>
    <row r="2299" spans="1:9" ht="15" customHeight="1" x14ac:dyDescent="0.25">
      <c r="A2299" s="411"/>
      <c r="B2299" s="411"/>
      <c r="C2299" s="411"/>
      <c r="D2299" s="411"/>
      <c r="E2299" s="411"/>
      <c r="F2299" s="411"/>
      <c r="G2299" s="194"/>
      <c r="H2299" s="411"/>
      <c r="I2299" s="411"/>
    </row>
    <row r="2300" spans="1:9" ht="15" customHeight="1" x14ac:dyDescent="0.25">
      <c r="A2300" s="411"/>
      <c r="B2300" s="411"/>
      <c r="C2300" s="411"/>
      <c r="D2300" s="411"/>
      <c r="E2300" s="411"/>
      <c r="F2300" s="411"/>
      <c r="G2300" s="194"/>
      <c r="H2300" s="411"/>
      <c r="I2300" s="411"/>
    </row>
    <row r="2301" spans="1:9" ht="15" customHeight="1" x14ac:dyDescent="0.25">
      <c r="A2301" s="411"/>
      <c r="B2301" s="411"/>
      <c r="C2301" s="411"/>
      <c r="D2301" s="411"/>
      <c r="E2301" s="411"/>
      <c r="F2301" s="411"/>
      <c r="G2301" s="194"/>
      <c r="H2301" s="411"/>
      <c r="I2301" s="411"/>
    </row>
    <row r="2302" spans="1:9" ht="15" customHeight="1" x14ac:dyDescent="0.25">
      <c r="A2302" s="411"/>
      <c r="B2302" s="411"/>
      <c r="C2302" s="411"/>
      <c r="D2302" s="411"/>
      <c r="E2302" s="411"/>
      <c r="F2302" s="411"/>
      <c r="G2302" s="194"/>
      <c r="H2302" s="411"/>
      <c r="I2302" s="411"/>
    </row>
    <row r="2303" spans="1:9" ht="15" customHeight="1" x14ac:dyDescent="0.25">
      <c r="A2303" s="411"/>
      <c r="B2303" s="411"/>
      <c r="C2303" s="411"/>
      <c r="D2303" s="411"/>
      <c r="E2303" s="411"/>
      <c r="F2303" s="411"/>
      <c r="G2303" s="194"/>
      <c r="H2303" s="411"/>
      <c r="I2303" s="411"/>
    </row>
    <row r="2304" spans="1:9" ht="15" customHeight="1" x14ac:dyDescent="0.25">
      <c r="A2304" s="411"/>
      <c r="B2304" s="411"/>
      <c r="C2304" s="411"/>
      <c r="D2304" s="411"/>
      <c r="E2304" s="411"/>
      <c r="F2304" s="412"/>
      <c r="G2304" s="194"/>
      <c r="H2304" s="411"/>
      <c r="I2304" s="411"/>
    </row>
    <row r="2305" spans="1:9" ht="15" customHeight="1" x14ac:dyDescent="0.25">
      <c r="A2305" s="411"/>
      <c r="B2305" s="411"/>
      <c r="C2305" s="411"/>
      <c r="D2305" s="411"/>
      <c r="E2305" s="411"/>
      <c r="F2305" s="412"/>
      <c r="G2305" s="194"/>
      <c r="H2305" s="411"/>
      <c r="I2305" s="411"/>
    </row>
    <row r="2306" spans="1:9" ht="15" customHeight="1" x14ac:dyDescent="0.25">
      <c r="A2306" s="411"/>
      <c r="B2306" s="411"/>
      <c r="C2306" s="411"/>
      <c r="D2306" s="411"/>
      <c r="E2306" s="411"/>
      <c r="F2306" s="412"/>
      <c r="G2306" s="194"/>
      <c r="H2306" s="411"/>
      <c r="I2306" s="411"/>
    </row>
    <row r="2307" spans="1:9" ht="15" customHeight="1" x14ac:dyDescent="0.25">
      <c r="A2307" s="411"/>
      <c r="B2307" s="411"/>
      <c r="C2307" s="411"/>
      <c r="D2307" s="411"/>
      <c r="E2307" s="411"/>
      <c r="F2307" s="411"/>
      <c r="G2307" s="194"/>
      <c r="H2307" s="411"/>
      <c r="I2307" s="411"/>
    </row>
    <row r="2308" spans="1:9" ht="15" customHeight="1" x14ac:dyDescent="0.25">
      <c r="A2308" s="411"/>
      <c r="B2308" s="411"/>
      <c r="C2308" s="411"/>
      <c r="D2308" s="411"/>
      <c r="E2308" s="411"/>
      <c r="F2308" s="411"/>
      <c r="G2308" s="194"/>
      <c r="H2308" s="411"/>
      <c r="I2308" s="411"/>
    </row>
    <row r="2309" spans="1:9" ht="15" customHeight="1" x14ac:dyDescent="0.25">
      <c r="A2309" s="411"/>
      <c r="B2309" s="411"/>
      <c r="C2309" s="411"/>
      <c r="D2309" s="411"/>
      <c r="E2309" s="411"/>
      <c r="F2309" s="412"/>
      <c r="G2309" s="194"/>
      <c r="H2309" s="411"/>
      <c r="I2309" s="411"/>
    </row>
    <row r="2310" spans="1:9" ht="15" customHeight="1" x14ac:dyDescent="0.25">
      <c r="A2310" s="411"/>
      <c r="B2310" s="411"/>
      <c r="C2310" s="411"/>
      <c r="D2310" s="411"/>
      <c r="E2310" s="411"/>
      <c r="F2310" s="412"/>
      <c r="G2310" s="194"/>
      <c r="H2310" s="411"/>
      <c r="I2310" s="411"/>
    </row>
    <row r="2311" spans="1:9" ht="15" customHeight="1" x14ac:dyDescent="0.25">
      <c r="A2311" s="411"/>
      <c r="B2311" s="411"/>
      <c r="C2311" s="411"/>
      <c r="D2311" s="411"/>
      <c r="E2311" s="411"/>
      <c r="F2311" s="412"/>
      <c r="G2311" s="194"/>
      <c r="H2311" s="411"/>
      <c r="I2311" s="411"/>
    </row>
    <row r="2312" spans="1:9" ht="15" customHeight="1" x14ac:dyDescent="0.25">
      <c r="A2312" s="411"/>
      <c r="B2312" s="411"/>
      <c r="C2312" s="411"/>
      <c r="D2312" s="411"/>
      <c r="E2312" s="411"/>
      <c r="F2312" s="411"/>
      <c r="G2312" s="194"/>
      <c r="H2312" s="411"/>
      <c r="I2312" s="411"/>
    </row>
    <row r="2313" spans="1:9" ht="15" customHeight="1" x14ac:dyDescent="0.25">
      <c r="A2313" s="411"/>
      <c r="B2313" s="411"/>
      <c r="C2313" s="411"/>
      <c r="D2313" s="411"/>
      <c r="E2313" s="411"/>
      <c r="F2313" s="411"/>
      <c r="G2313" s="194"/>
      <c r="H2313" s="411"/>
      <c r="I2313" s="411"/>
    </row>
    <row r="2314" spans="1:9" ht="15" customHeight="1" x14ac:dyDescent="0.25">
      <c r="A2314" s="411"/>
      <c r="B2314" s="411"/>
      <c r="C2314" s="411"/>
      <c r="D2314" s="411"/>
      <c r="E2314" s="411"/>
      <c r="F2314" s="411"/>
      <c r="G2314" s="194"/>
      <c r="H2314" s="411"/>
      <c r="I2314" s="411"/>
    </row>
    <row r="2315" spans="1:9" ht="15" customHeight="1" x14ac:dyDescent="0.25">
      <c r="A2315" s="411"/>
      <c r="B2315" s="411"/>
      <c r="C2315" s="411"/>
      <c r="D2315" s="411"/>
      <c r="E2315" s="411"/>
      <c r="F2315" s="411"/>
      <c r="G2315" s="194"/>
      <c r="H2315" s="411"/>
      <c r="I2315" s="411"/>
    </row>
    <row r="2316" spans="1:9" ht="15" customHeight="1" x14ac:dyDescent="0.25">
      <c r="A2316" s="411"/>
      <c r="B2316" s="411"/>
      <c r="C2316" s="411"/>
      <c r="D2316" s="411"/>
      <c r="E2316" s="411"/>
      <c r="F2316" s="411"/>
      <c r="G2316" s="194"/>
      <c r="H2316" s="411"/>
      <c r="I2316" s="411"/>
    </row>
    <row r="2317" spans="1:9" ht="15" customHeight="1" x14ac:dyDescent="0.25">
      <c r="A2317" s="411"/>
      <c r="B2317" s="411"/>
      <c r="C2317" s="411"/>
      <c r="D2317" s="411"/>
      <c r="E2317" s="411"/>
      <c r="F2317" s="411"/>
      <c r="G2317" s="194"/>
      <c r="H2317" s="411"/>
      <c r="I2317" s="411"/>
    </row>
    <row r="2318" spans="1:9" ht="15" customHeight="1" x14ac:dyDescent="0.25">
      <c r="A2318" s="411"/>
      <c r="B2318" s="411"/>
      <c r="C2318" s="411"/>
      <c r="D2318" s="411"/>
      <c r="E2318" s="411"/>
      <c r="F2318" s="411"/>
      <c r="G2318" s="194"/>
      <c r="H2318" s="411"/>
      <c r="I2318" s="411"/>
    </row>
    <row r="2319" spans="1:9" ht="15" customHeight="1" x14ac:dyDescent="0.25">
      <c r="A2319" s="411"/>
      <c r="B2319" s="411"/>
      <c r="C2319" s="411"/>
      <c r="D2319" s="411"/>
      <c r="E2319" s="411"/>
      <c r="F2319" s="411"/>
      <c r="G2319" s="194"/>
      <c r="H2319" s="411"/>
      <c r="I2319" s="411"/>
    </row>
    <row r="2320" spans="1:9" ht="15" customHeight="1" x14ac:dyDescent="0.25">
      <c r="A2320" s="411"/>
      <c r="B2320" s="411"/>
      <c r="C2320" s="411"/>
      <c r="D2320" s="411"/>
      <c r="E2320" s="411"/>
      <c r="F2320" s="411"/>
      <c r="G2320" s="194"/>
      <c r="H2320" s="411"/>
      <c r="I2320" s="411"/>
    </row>
    <row r="2321" spans="1:9" ht="15" customHeight="1" x14ac:dyDescent="0.25">
      <c r="A2321" s="411"/>
      <c r="B2321" s="411"/>
      <c r="C2321" s="411"/>
      <c r="D2321" s="411"/>
      <c r="E2321" s="411"/>
      <c r="F2321" s="411"/>
      <c r="G2321" s="194"/>
      <c r="H2321" s="411"/>
      <c r="I2321" s="411"/>
    </row>
    <row r="2322" spans="1:9" ht="15" customHeight="1" x14ac:dyDescent="0.25">
      <c r="A2322" s="411"/>
      <c r="B2322" s="411"/>
      <c r="C2322" s="411"/>
      <c r="D2322" s="411"/>
      <c r="E2322" s="411"/>
      <c r="F2322" s="411"/>
      <c r="G2322" s="194"/>
      <c r="H2322" s="411"/>
      <c r="I2322" s="411"/>
    </row>
    <row r="2323" spans="1:9" ht="15" customHeight="1" x14ac:dyDescent="0.25">
      <c r="A2323" s="411"/>
      <c r="B2323" s="411"/>
      <c r="C2323" s="411"/>
      <c r="D2323" s="411"/>
      <c r="E2323" s="411"/>
      <c r="F2323" s="412"/>
      <c r="G2323" s="194"/>
      <c r="H2323" s="411"/>
      <c r="I2323" s="411"/>
    </row>
    <row r="2324" spans="1:9" ht="15" customHeight="1" x14ac:dyDescent="0.25">
      <c r="A2324" s="411"/>
      <c r="B2324" s="411"/>
      <c r="C2324" s="411"/>
      <c r="D2324" s="411"/>
      <c r="E2324" s="411"/>
      <c r="F2324" s="412"/>
      <c r="G2324" s="194"/>
      <c r="H2324" s="411"/>
      <c r="I2324" s="411"/>
    </row>
    <row r="2325" spans="1:9" ht="15" customHeight="1" x14ac:dyDescent="0.25">
      <c r="A2325" s="411"/>
      <c r="B2325" s="411"/>
      <c r="C2325" s="411"/>
      <c r="D2325" s="411"/>
      <c r="E2325" s="411"/>
      <c r="F2325" s="412"/>
      <c r="G2325" s="194"/>
      <c r="H2325" s="411"/>
      <c r="I2325" s="411"/>
    </row>
    <row r="2326" spans="1:9" ht="15" customHeight="1" x14ac:dyDescent="0.25">
      <c r="A2326" s="411"/>
      <c r="B2326" s="411"/>
      <c r="C2326" s="411"/>
      <c r="D2326" s="411"/>
      <c r="E2326" s="411"/>
      <c r="F2326" s="411"/>
      <c r="G2326" s="194"/>
      <c r="H2326" s="411"/>
      <c r="I2326" s="411"/>
    </row>
    <row r="2327" spans="1:9" ht="15" customHeight="1" x14ac:dyDescent="0.25">
      <c r="A2327" s="411"/>
      <c r="B2327" s="411"/>
      <c r="C2327" s="411"/>
      <c r="D2327" s="411"/>
      <c r="E2327" s="411"/>
      <c r="F2327" s="411"/>
      <c r="G2327" s="194"/>
      <c r="H2327" s="411"/>
      <c r="I2327" s="411"/>
    </row>
    <row r="2328" spans="1:9" ht="15" customHeight="1" x14ac:dyDescent="0.25">
      <c r="A2328" s="411"/>
      <c r="B2328" s="411"/>
      <c r="C2328" s="411"/>
      <c r="D2328" s="411"/>
      <c r="E2328" s="411"/>
      <c r="F2328" s="411"/>
      <c r="G2328" s="194"/>
      <c r="H2328" s="411"/>
      <c r="I2328" s="411"/>
    </row>
    <row r="2329" spans="1:9" ht="15" customHeight="1" x14ac:dyDescent="0.25">
      <c r="A2329" s="411"/>
      <c r="B2329" s="411"/>
      <c r="C2329" s="411"/>
      <c r="D2329" s="411"/>
      <c r="E2329" s="411"/>
      <c r="F2329" s="411"/>
      <c r="G2329" s="194"/>
      <c r="H2329" s="411"/>
      <c r="I2329" s="411"/>
    </row>
    <row r="2330" spans="1:9" ht="15" customHeight="1" x14ac:dyDescent="0.25">
      <c r="A2330" s="411"/>
      <c r="B2330" s="411"/>
      <c r="C2330" s="411"/>
      <c r="D2330" s="411"/>
      <c r="E2330" s="411"/>
      <c r="F2330" s="412"/>
      <c r="G2330" s="194"/>
      <c r="H2330" s="411"/>
      <c r="I2330" s="411"/>
    </row>
    <row r="2331" spans="1:9" ht="15" customHeight="1" x14ac:dyDescent="0.25">
      <c r="A2331" s="411"/>
      <c r="B2331" s="411"/>
      <c r="C2331" s="411"/>
      <c r="D2331" s="411"/>
      <c r="E2331" s="411"/>
      <c r="F2331" s="412"/>
      <c r="G2331" s="194"/>
      <c r="H2331" s="411"/>
      <c r="I2331" s="411"/>
    </row>
    <row r="2332" spans="1:9" ht="15" customHeight="1" x14ac:dyDescent="0.25">
      <c r="A2332" s="411"/>
      <c r="B2332" s="411"/>
      <c r="C2332" s="411"/>
      <c r="D2332" s="411"/>
      <c r="E2332" s="411"/>
      <c r="F2332" s="411"/>
      <c r="G2332" s="194"/>
      <c r="H2332" s="411"/>
      <c r="I2332" s="411"/>
    </row>
    <row r="2333" spans="1:9" ht="15" customHeight="1" x14ac:dyDescent="0.25">
      <c r="A2333" s="411"/>
      <c r="B2333" s="411"/>
      <c r="C2333" s="411"/>
      <c r="D2333" s="411"/>
      <c r="E2333" s="411"/>
      <c r="F2333" s="411"/>
      <c r="G2333" s="194"/>
      <c r="H2333" s="411"/>
      <c r="I2333" s="411"/>
    </row>
    <row r="2334" spans="1:9" ht="15" customHeight="1" x14ac:dyDescent="0.25">
      <c r="A2334" s="411"/>
      <c r="B2334" s="411"/>
      <c r="C2334" s="411"/>
      <c r="D2334" s="411"/>
      <c r="E2334" s="411"/>
      <c r="F2334" s="411"/>
      <c r="G2334" s="194"/>
      <c r="H2334" s="411"/>
      <c r="I2334" s="411"/>
    </row>
    <row r="2335" spans="1:9" ht="15" customHeight="1" x14ac:dyDescent="0.25">
      <c r="A2335" s="411"/>
      <c r="B2335" s="411"/>
      <c r="C2335" s="411"/>
      <c r="D2335" s="411"/>
      <c r="E2335" s="411"/>
      <c r="F2335" s="411"/>
      <c r="G2335" s="194"/>
      <c r="H2335" s="411"/>
      <c r="I2335" s="411"/>
    </row>
    <row r="2336" spans="1:9" ht="15" customHeight="1" x14ac:dyDescent="0.25">
      <c r="A2336" s="411"/>
      <c r="B2336" s="411"/>
      <c r="C2336" s="411"/>
      <c r="D2336" s="411"/>
      <c r="E2336" s="411"/>
      <c r="F2336" s="411"/>
      <c r="G2336" s="194"/>
      <c r="H2336" s="411"/>
      <c r="I2336" s="411"/>
    </row>
    <row r="2337" spans="1:9" ht="15" customHeight="1" x14ac:dyDescent="0.25">
      <c r="A2337" s="411"/>
      <c r="B2337" s="411"/>
      <c r="C2337" s="411"/>
      <c r="D2337" s="411"/>
      <c r="E2337" s="411"/>
      <c r="F2337" s="411"/>
      <c r="G2337" s="194"/>
      <c r="H2337" s="411"/>
      <c r="I2337" s="411"/>
    </row>
    <row r="2338" spans="1:9" ht="15" customHeight="1" x14ac:dyDescent="0.25">
      <c r="A2338" s="411"/>
      <c r="B2338" s="411"/>
      <c r="C2338" s="411"/>
      <c r="D2338" s="411"/>
      <c r="E2338" s="411"/>
      <c r="F2338" s="411"/>
      <c r="G2338" s="194"/>
      <c r="H2338" s="411"/>
      <c r="I2338" s="411"/>
    </row>
    <row r="2339" spans="1:9" ht="15" customHeight="1" x14ac:dyDescent="0.25">
      <c r="A2339" s="411"/>
      <c r="B2339" s="411"/>
      <c r="C2339" s="411"/>
      <c r="D2339" s="411"/>
      <c r="E2339" s="411"/>
      <c r="F2339" s="411"/>
      <c r="G2339" s="194"/>
      <c r="H2339" s="411"/>
      <c r="I2339" s="411"/>
    </row>
    <row r="2340" spans="1:9" ht="15" customHeight="1" x14ac:dyDescent="0.25">
      <c r="A2340" s="411"/>
      <c r="B2340" s="411"/>
      <c r="C2340" s="411"/>
      <c r="D2340" s="411"/>
      <c r="E2340" s="411"/>
      <c r="F2340" s="411"/>
      <c r="G2340" s="194"/>
      <c r="H2340" s="411"/>
      <c r="I2340" s="411"/>
    </row>
    <row r="2341" spans="1:9" ht="15" customHeight="1" x14ac:dyDescent="0.25">
      <c r="A2341" s="411"/>
      <c r="B2341" s="411"/>
      <c r="C2341" s="411"/>
      <c r="D2341" s="411"/>
      <c r="E2341" s="411"/>
      <c r="F2341" s="411"/>
      <c r="G2341" s="194"/>
      <c r="H2341" s="411"/>
      <c r="I2341" s="411"/>
    </row>
    <row r="2342" spans="1:9" ht="15" customHeight="1" x14ac:dyDescent="0.25">
      <c r="A2342" s="411"/>
      <c r="B2342" s="411"/>
      <c r="C2342" s="411"/>
      <c r="D2342" s="411"/>
      <c r="E2342" s="411"/>
      <c r="F2342" s="411"/>
      <c r="G2342" s="194"/>
      <c r="H2342" s="411"/>
      <c r="I2342" s="411"/>
    </row>
    <row r="2343" spans="1:9" ht="15" customHeight="1" x14ac:dyDescent="0.25">
      <c r="A2343" s="411"/>
      <c r="B2343" s="411"/>
      <c r="C2343" s="411"/>
      <c r="D2343" s="411"/>
      <c r="E2343" s="411"/>
      <c r="F2343" s="412"/>
      <c r="G2343" s="194"/>
      <c r="H2343" s="411"/>
      <c r="I2343" s="411"/>
    </row>
    <row r="2344" spans="1:9" ht="15" customHeight="1" x14ac:dyDescent="0.25">
      <c r="A2344" s="411"/>
      <c r="B2344" s="411"/>
      <c r="C2344" s="411"/>
      <c r="D2344" s="411"/>
      <c r="E2344" s="411"/>
      <c r="F2344" s="412"/>
      <c r="G2344" s="194"/>
      <c r="H2344" s="411"/>
      <c r="I2344" s="411"/>
    </row>
    <row r="2345" spans="1:9" ht="15" customHeight="1" x14ac:dyDescent="0.25">
      <c r="A2345" s="411"/>
      <c r="B2345" s="411"/>
      <c r="C2345" s="411"/>
      <c r="D2345" s="411"/>
      <c r="E2345" s="411"/>
      <c r="F2345" s="412"/>
      <c r="G2345" s="194"/>
      <c r="H2345" s="411"/>
      <c r="I2345" s="411"/>
    </row>
    <row r="2346" spans="1:9" ht="15" customHeight="1" x14ac:dyDescent="0.25">
      <c r="A2346" s="411"/>
      <c r="B2346" s="411"/>
      <c r="C2346" s="411"/>
      <c r="D2346" s="411"/>
      <c r="E2346" s="411"/>
      <c r="F2346" s="411"/>
      <c r="G2346" s="194"/>
      <c r="H2346" s="411"/>
      <c r="I2346" s="411"/>
    </row>
    <row r="2347" spans="1:9" ht="15" customHeight="1" x14ac:dyDescent="0.25">
      <c r="A2347" s="411"/>
      <c r="B2347" s="411"/>
      <c r="C2347" s="411"/>
      <c r="D2347" s="411"/>
      <c r="E2347" s="411"/>
      <c r="F2347" s="411"/>
      <c r="G2347" s="194"/>
      <c r="H2347" s="411"/>
      <c r="I2347" s="411"/>
    </row>
    <row r="2348" spans="1:9" ht="15" customHeight="1" x14ac:dyDescent="0.25">
      <c r="A2348" s="411"/>
      <c r="B2348" s="411"/>
      <c r="C2348" s="411"/>
      <c r="D2348" s="411"/>
      <c r="E2348" s="411"/>
      <c r="F2348" s="411"/>
      <c r="G2348" s="194"/>
      <c r="H2348" s="411"/>
      <c r="I2348" s="411"/>
    </row>
    <row r="2349" spans="1:9" ht="15" customHeight="1" x14ac:dyDescent="0.25">
      <c r="A2349" s="411"/>
      <c r="B2349" s="411"/>
      <c r="C2349" s="411"/>
      <c r="D2349" s="411"/>
      <c r="E2349" s="411"/>
      <c r="F2349" s="412"/>
      <c r="G2349" s="194"/>
      <c r="H2349" s="411"/>
      <c r="I2349" s="411"/>
    </row>
    <row r="2350" spans="1:9" ht="15" customHeight="1" x14ac:dyDescent="0.25">
      <c r="A2350" s="411"/>
      <c r="B2350" s="411"/>
      <c r="C2350" s="411"/>
      <c r="D2350" s="411"/>
      <c r="E2350" s="411"/>
      <c r="F2350" s="412"/>
      <c r="G2350" s="194"/>
      <c r="H2350" s="411"/>
      <c r="I2350" s="411"/>
    </row>
    <row r="2351" spans="1:9" ht="15" customHeight="1" x14ac:dyDescent="0.25">
      <c r="A2351" s="411"/>
      <c r="B2351" s="411"/>
      <c r="C2351" s="411"/>
      <c r="D2351" s="411"/>
      <c r="E2351" s="411"/>
      <c r="F2351" s="411"/>
      <c r="G2351" s="194"/>
      <c r="H2351" s="411"/>
      <c r="I2351" s="411"/>
    </row>
    <row r="2352" spans="1:9" ht="15" customHeight="1" x14ac:dyDescent="0.25">
      <c r="A2352" s="411"/>
      <c r="B2352" s="411"/>
      <c r="C2352" s="411"/>
      <c r="D2352" s="411"/>
      <c r="E2352" s="411"/>
      <c r="F2352" s="411"/>
      <c r="G2352" s="194"/>
      <c r="H2352" s="411"/>
      <c r="I2352" s="411"/>
    </row>
    <row r="2353" spans="1:9" ht="15" customHeight="1" x14ac:dyDescent="0.25">
      <c r="A2353" s="411"/>
      <c r="B2353" s="411"/>
      <c r="C2353" s="411"/>
      <c r="D2353" s="411"/>
      <c r="E2353" s="411"/>
      <c r="F2353" s="411"/>
      <c r="G2353" s="194"/>
      <c r="H2353" s="411"/>
      <c r="I2353" s="411"/>
    </row>
    <row r="2354" spans="1:9" ht="15" customHeight="1" x14ac:dyDescent="0.25">
      <c r="A2354" s="411"/>
      <c r="B2354" s="411"/>
      <c r="C2354" s="411"/>
      <c r="D2354" s="411"/>
      <c r="E2354" s="411"/>
      <c r="F2354" s="411"/>
      <c r="G2354" s="194"/>
      <c r="H2354" s="411"/>
      <c r="I2354" s="411"/>
    </row>
    <row r="2355" spans="1:9" ht="15" customHeight="1" x14ac:dyDescent="0.25">
      <c r="A2355" s="411"/>
      <c r="B2355" s="411"/>
      <c r="C2355" s="411"/>
      <c r="D2355" s="411"/>
      <c r="E2355" s="411"/>
      <c r="F2355" s="411"/>
      <c r="G2355" s="194"/>
      <c r="H2355" s="411"/>
      <c r="I2355" s="411"/>
    </row>
    <row r="2356" spans="1:9" ht="15" customHeight="1" x14ac:dyDescent="0.25">
      <c r="A2356" s="411"/>
      <c r="B2356" s="411"/>
      <c r="C2356" s="411"/>
      <c r="D2356" s="411"/>
      <c r="E2356" s="411"/>
      <c r="F2356" s="411"/>
      <c r="G2356" s="194"/>
      <c r="H2356" s="411"/>
      <c r="I2356" s="411"/>
    </row>
    <row r="2357" spans="1:9" ht="15" customHeight="1" x14ac:dyDescent="0.25">
      <c r="A2357" s="411"/>
      <c r="B2357" s="411"/>
      <c r="C2357" s="411"/>
      <c r="D2357" s="411"/>
      <c r="E2357" s="411"/>
      <c r="F2357" s="411"/>
      <c r="G2357" s="194"/>
      <c r="H2357" s="411"/>
      <c r="I2357" s="411"/>
    </row>
    <row r="2358" spans="1:9" ht="15" customHeight="1" x14ac:dyDescent="0.25">
      <c r="A2358" s="411"/>
      <c r="B2358" s="411"/>
      <c r="C2358" s="411"/>
      <c r="D2358" s="411"/>
      <c r="E2358" s="411"/>
      <c r="F2358" s="411"/>
      <c r="G2358" s="194"/>
      <c r="H2358" s="411"/>
      <c r="I2358" s="411"/>
    </row>
    <row r="2359" spans="1:9" ht="15" customHeight="1" x14ac:dyDescent="0.25">
      <c r="A2359" s="411"/>
      <c r="B2359" s="411"/>
      <c r="C2359" s="411"/>
      <c r="D2359" s="411"/>
      <c r="E2359" s="411"/>
      <c r="F2359" s="411"/>
      <c r="G2359" s="194"/>
      <c r="H2359" s="411"/>
      <c r="I2359" s="411"/>
    </row>
    <row r="2360" spans="1:9" ht="15" customHeight="1" x14ac:dyDescent="0.25">
      <c r="A2360" s="411"/>
      <c r="B2360" s="411"/>
      <c r="C2360" s="411"/>
      <c r="D2360" s="411"/>
      <c r="E2360" s="411"/>
      <c r="F2360" s="411"/>
      <c r="G2360" s="194"/>
      <c r="H2360" s="411"/>
      <c r="I2360" s="411"/>
    </row>
    <row r="2361" spans="1:9" ht="15" customHeight="1" x14ac:dyDescent="0.25">
      <c r="A2361" s="411"/>
      <c r="B2361" s="411"/>
      <c r="C2361" s="411"/>
      <c r="D2361" s="411"/>
      <c r="E2361" s="411"/>
      <c r="F2361" s="411"/>
      <c r="G2361" s="194"/>
      <c r="H2361" s="411"/>
      <c r="I2361" s="411"/>
    </row>
    <row r="2362" spans="1:9" ht="15" customHeight="1" x14ac:dyDescent="0.25">
      <c r="A2362" s="411"/>
      <c r="B2362" s="411"/>
      <c r="C2362" s="411"/>
      <c r="D2362" s="411"/>
      <c r="E2362" s="411"/>
      <c r="F2362" s="411"/>
      <c r="G2362" s="194"/>
      <c r="H2362" s="411"/>
      <c r="I2362" s="411"/>
    </row>
    <row r="2363" spans="1:9" ht="15" customHeight="1" x14ac:dyDescent="0.25">
      <c r="A2363" s="411"/>
      <c r="B2363" s="411"/>
      <c r="C2363" s="411"/>
      <c r="D2363" s="411"/>
      <c r="E2363" s="411"/>
      <c r="F2363" s="412"/>
      <c r="G2363" s="194"/>
      <c r="H2363" s="411"/>
      <c r="I2363" s="411"/>
    </row>
    <row r="2364" spans="1:9" ht="15" customHeight="1" x14ac:dyDescent="0.25">
      <c r="A2364" s="411"/>
      <c r="B2364" s="411"/>
      <c r="C2364" s="411"/>
      <c r="D2364" s="411"/>
      <c r="E2364" s="411"/>
      <c r="F2364" s="412"/>
      <c r="G2364" s="194"/>
      <c r="H2364" s="411"/>
      <c r="I2364" s="411"/>
    </row>
    <row r="2365" spans="1:9" ht="15" customHeight="1" x14ac:dyDescent="0.25">
      <c r="A2365" s="411"/>
      <c r="B2365" s="411"/>
      <c r="C2365" s="411"/>
      <c r="D2365" s="411"/>
      <c r="E2365" s="411"/>
      <c r="F2365" s="411"/>
      <c r="G2365" s="194"/>
      <c r="H2365" s="411"/>
      <c r="I2365" s="411"/>
    </row>
    <row r="2366" spans="1:9" ht="15" customHeight="1" x14ac:dyDescent="0.25">
      <c r="A2366" s="411"/>
      <c r="B2366" s="411"/>
      <c r="C2366" s="411"/>
      <c r="D2366" s="411"/>
      <c r="E2366" s="411"/>
      <c r="F2366" s="411"/>
      <c r="G2366" s="194"/>
      <c r="H2366" s="411"/>
      <c r="I2366" s="411"/>
    </row>
    <row r="2367" spans="1:9" ht="15" customHeight="1" x14ac:dyDescent="0.25">
      <c r="A2367" s="411"/>
      <c r="B2367" s="411"/>
      <c r="C2367" s="411"/>
      <c r="D2367" s="411"/>
      <c r="E2367" s="411"/>
      <c r="F2367" s="411"/>
      <c r="G2367" s="194"/>
      <c r="H2367" s="411"/>
      <c r="I2367" s="411"/>
    </row>
    <row r="2368" spans="1:9" ht="15" customHeight="1" x14ac:dyDescent="0.25">
      <c r="A2368" s="411"/>
      <c r="B2368" s="411"/>
      <c r="C2368" s="411"/>
      <c r="D2368" s="411"/>
      <c r="E2368" s="411"/>
      <c r="F2368" s="412"/>
      <c r="G2368" s="194"/>
      <c r="H2368" s="411"/>
      <c r="I2368" s="411"/>
    </row>
    <row r="2369" spans="1:9" ht="15" customHeight="1" x14ac:dyDescent="0.25">
      <c r="A2369" s="411"/>
      <c r="B2369" s="411"/>
      <c r="C2369" s="411"/>
      <c r="D2369" s="411"/>
      <c r="E2369" s="411"/>
      <c r="F2369" s="412"/>
      <c r="G2369" s="194"/>
      <c r="H2369" s="411"/>
      <c r="I2369" s="411"/>
    </row>
    <row r="2370" spans="1:9" ht="15" customHeight="1" x14ac:dyDescent="0.25">
      <c r="A2370" s="411"/>
      <c r="B2370" s="411"/>
      <c r="C2370" s="411"/>
      <c r="D2370" s="411"/>
      <c r="E2370" s="411"/>
      <c r="F2370" s="412"/>
      <c r="G2370" s="194"/>
      <c r="H2370" s="411"/>
      <c r="I2370" s="411"/>
    </row>
    <row r="2371" spans="1:9" ht="15" customHeight="1" x14ac:dyDescent="0.25">
      <c r="A2371" s="411"/>
      <c r="B2371" s="411"/>
      <c r="C2371" s="411"/>
      <c r="D2371" s="411"/>
      <c r="E2371" s="411"/>
      <c r="F2371" s="411"/>
      <c r="G2371" s="194"/>
      <c r="H2371" s="411"/>
      <c r="I2371" s="411"/>
    </row>
    <row r="2372" spans="1:9" ht="15" customHeight="1" x14ac:dyDescent="0.25">
      <c r="A2372" s="411"/>
      <c r="B2372" s="411"/>
      <c r="C2372" s="411"/>
      <c r="D2372" s="411"/>
      <c r="E2372" s="411"/>
      <c r="F2372" s="411"/>
      <c r="G2372" s="194"/>
      <c r="H2372" s="411"/>
      <c r="I2372" s="411"/>
    </row>
    <row r="2373" spans="1:9" ht="15" customHeight="1" x14ac:dyDescent="0.25">
      <c r="A2373" s="411"/>
      <c r="B2373" s="411"/>
      <c r="C2373" s="411"/>
      <c r="D2373" s="411"/>
      <c r="E2373" s="411"/>
      <c r="F2373" s="411"/>
      <c r="G2373" s="194"/>
      <c r="H2373" s="411"/>
      <c r="I2373" s="411"/>
    </row>
    <row r="2374" spans="1:9" ht="15" customHeight="1" x14ac:dyDescent="0.25">
      <c r="A2374" s="411"/>
      <c r="B2374" s="411"/>
      <c r="C2374" s="411"/>
      <c r="D2374" s="411"/>
      <c r="E2374" s="411"/>
      <c r="F2374" s="411"/>
      <c r="G2374" s="194"/>
      <c r="H2374" s="411"/>
      <c r="I2374" s="411"/>
    </row>
    <row r="2375" spans="1:9" ht="15" customHeight="1" x14ac:dyDescent="0.25">
      <c r="A2375" s="411"/>
      <c r="B2375" s="411"/>
      <c r="C2375" s="411"/>
      <c r="D2375" s="411"/>
      <c r="E2375" s="411"/>
      <c r="F2375" s="411"/>
      <c r="G2375" s="194"/>
      <c r="H2375" s="411"/>
      <c r="I2375" s="411"/>
    </row>
    <row r="2376" spans="1:9" ht="15" customHeight="1" x14ac:dyDescent="0.25">
      <c r="A2376" s="411"/>
      <c r="B2376" s="411"/>
      <c r="C2376" s="411"/>
      <c r="D2376" s="411"/>
      <c r="E2376" s="411"/>
      <c r="F2376" s="411"/>
      <c r="G2376" s="194"/>
      <c r="H2376" s="411"/>
      <c r="I2376" s="411"/>
    </row>
    <row r="2377" spans="1:9" ht="15" customHeight="1" x14ac:dyDescent="0.25">
      <c r="A2377" s="411"/>
      <c r="B2377" s="411"/>
      <c r="C2377" s="411"/>
      <c r="D2377" s="411"/>
      <c r="E2377" s="411"/>
      <c r="F2377" s="411"/>
      <c r="G2377" s="194"/>
      <c r="H2377" s="411"/>
      <c r="I2377" s="411"/>
    </row>
    <row r="2378" spans="1:9" ht="15" customHeight="1" x14ac:dyDescent="0.25">
      <c r="A2378" s="411"/>
      <c r="B2378" s="411"/>
      <c r="C2378" s="411"/>
      <c r="D2378" s="411"/>
      <c r="E2378" s="411"/>
      <c r="F2378" s="411"/>
      <c r="G2378" s="194"/>
      <c r="H2378" s="411"/>
      <c r="I2378" s="411"/>
    </row>
    <row r="2379" spans="1:9" ht="15" customHeight="1" x14ac:dyDescent="0.25">
      <c r="A2379" s="411"/>
      <c r="B2379" s="411"/>
      <c r="C2379" s="411"/>
      <c r="D2379" s="411"/>
      <c r="E2379" s="411"/>
      <c r="F2379" s="411"/>
      <c r="G2379" s="194"/>
      <c r="H2379" s="411"/>
      <c r="I2379" s="411"/>
    </row>
    <row r="2380" spans="1:9" ht="15" customHeight="1" x14ac:dyDescent="0.25">
      <c r="A2380" s="411"/>
      <c r="B2380" s="411"/>
      <c r="C2380" s="411"/>
      <c r="D2380" s="411"/>
      <c r="E2380" s="411"/>
      <c r="F2380" s="411"/>
      <c r="G2380" s="194"/>
      <c r="H2380" s="411"/>
      <c r="I2380" s="411"/>
    </row>
    <row r="2381" spans="1:9" ht="15" customHeight="1" x14ac:dyDescent="0.25">
      <c r="A2381" s="411"/>
      <c r="B2381" s="411"/>
      <c r="C2381" s="411"/>
      <c r="D2381" s="411"/>
      <c r="E2381" s="411"/>
      <c r="F2381" s="411"/>
      <c r="G2381" s="194"/>
      <c r="H2381" s="411"/>
      <c r="I2381" s="411"/>
    </row>
    <row r="2382" spans="1:9" ht="15" customHeight="1" x14ac:dyDescent="0.25">
      <c r="A2382" s="411"/>
      <c r="B2382" s="411"/>
      <c r="C2382" s="411"/>
      <c r="D2382" s="411"/>
      <c r="E2382" s="411"/>
      <c r="F2382" s="411"/>
      <c r="G2382" s="194"/>
      <c r="H2382" s="411"/>
      <c r="I2382" s="411"/>
    </row>
    <row r="2383" spans="1:9" ht="15" customHeight="1" x14ac:dyDescent="0.25">
      <c r="A2383" s="411"/>
      <c r="B2383" s="411"/>
      <c r="C2383" s="411"/>
      <c r="D2383" s="411"/>
      <c r="E2383" s="411"/>
      <c r="F2383" s="411"/>
      <c r="G2383" s="194"/>
      <c r="H2383" s="411"/>
      <c r="I2383" s="411"/>
    </row>
    <row r="2384" spans="1:9" ht="15" customHeight="1" x14ac:dyDescent="0.25">
      <c r="A2384" s="411"/>
      <c r="B2384" s="411"/>
      <c r="C2384" s="411"/>
      <c r="D2384" s="411"/>
      <c r="E2384" s="411"/>
      <c r="F2384" s="411"/>
      <c r="G2384" s="194"/>
      <c r="H2384" s="411"/>
      <c r="I2384" s="411"/>
    </row>
    <row r="2385" spans="1:9" ht="15" customHeight="1" x14ac:dyDescent="0.25">
      <c r="A2385" s="411"/>
      <c r="B2385" s="411"/>
      <c r="C2385" s="411"/>
      <c r="D2385" s="411"/>
      <c r="E2385" s="411"/>
      <c r="F2385" s="412"/>
      <c r="G2385" s="194"/>
      <c r="H2385" s="411"/>
      <c r="I2385" s="411"/>
    </row>
    <row r="2386" spans="1:9" ht="15" customHeight="1" x14ac:dyDescent="0.25">
      <c r="A2386" s="411"/>
      <c r="B2386" s="411"/>
      <c r="C2386" s="411"/>
      <c r="D2386" s="411"/>
      <c r="E2386" s="411"/>
      <c r="F2386" s="412"/>
      <c r="G2386" s="194"/>
      <c r="H2386" s="411"/>
      <c r="I2386" s="411"/>
    </row>
    <row r="2387" spans="1:9" ht="15" customHeight="1" x14ac:dyDescent="0.25">
      <c r="A2387" s="411"/>
      <c r="B2387" s="411"/>
      <c r="C2387" s="411"/>
      <c r="D2387" s="411"/>
      <c r="E2387" s="411"/>
      <c r="F2387" s="411"/>
      <c r="G2387" s="194"/>
      <c r="H2387" s="411"/>
      <c r="I2387" s="411"/>
    </row>
    <row r="2388" spans="1:9" ht="15" customHeight="1" x14ac:dyDescent="0.25">
      <c r="A2388" s="411"/>
      <c r="B2388" s="411"/>
      <c r="C2388" s="411"/>
      <c r="D2388" s="411"/>
      <c r="E2388" s="411"/>
      <c r="F2388" s="411"/>
      <c r="G2388" s="194"/>
      <c r="H2388" s="411"/>
      <c r="I2388" s="411"/>
    </row>
    <row r="2389" spans="1:9" ht="15" customHeight="1" x14ac:dyDescent="0.25">
      <c r="A2389" s="411"/>
      <c r="B2389" s="411"/>
      <c r="C2389" s="411"/>
      <c r="D2389" s="411"/>
      <c r="E2389" s="411"/>
      <c r="F2389" s="411"/>
      <c r="G2389" s="194"/>
      <c r="H2389" s="411"/>
      <c r="I2389" s="411"/>
    </row>
    <row r="2390" spans="1:9" ht="15" customHeight="1" x14ac:dyDescent="0.25">
      <c r="A2390" s="411"/>
      <c r="B2390" s="411"/>
      <c r="C2390" s="411"/>
      <c r="D2390" s="411"/>
      <c r="E2390" s="411"/>
      <c r="F2390" s="411"/>
      <c r="G2390" s="194"/>
      <c r="H2390" s="411"/>
      <c r="I2390" s="411"/>
    </row>
    <row r="2391" spans="1:9" ht="15" customHeight="1" x14ac:dyDescent="0.25">
      <c r="A2391" s="411"/>
      <c r="B2391" s="411"/>
      <c r="C2391" s="411"/>
      <c r="D2391" s="411"/>
      <c r="E2391" s="411"/>
      <c r="F2391" s="412"/>
      <c r="G2391" s="194"/>
      <c r="H2391" s="411"/>
      <c r="I2391" s="411"/>
    </row>
    <row r="2392" spans="1:9" ht="15" customHeight="1" x14ac:dyDescent="0.25">
      <c r="A2392" s="411"/>
      <c r="B2392" s="411"/>
      <c r="C2392" s="411"/>
      <c r="D2392" s="411"/>
      <c r="E2392" s="411"/>
      <c r="F2392" s="412"/>
      <c r="G2392" s="194"/>
      <c r="H2392" s="411"/>
      <c r="I2392" s="411"/>
    </row>
    <row r="2393" spans="1:9" ht="15" customHeight="1" x14ac:dyDescent="0.25">
      <c r="A2393" s="411"/>
      <c r="B2393" s="411"/>
      <c r="C2393" s="411"/>
      <c r="D2393" s="411"/>
      <c r="E2393" s="411"/>
      <c r="F2393" s="412"/>
      <c r="G2393" s="194"/>
      <c r="H2393" s="411"/>
      <c r="I2393" s="411"/>
    </row>
    <row r="2394" spans="1:9" ht="15" customHeight="1" x14ac:dyDescent="0.25">
      <c r="A2394" s="411"/>
      <c r="B2394" s="411"/>
      <c r="C2394" s="411"/>
      <c r="D2394" s="411"/>
      <c r="E2394" s="411"/>
      <c r="F2394" s="411"/>
      <c r="G2394" s="194"/>
      <c r="H2394" s="411"/>
      <c r="I2394" s="411"/>
    </row>
    <row r="2395" spans="1:9" ht="15" customHeight="1" x14ac:dyDescent="0.25">
      <c r="A2395" s="411"/>
      <c r="B2395" s="411"/>
      <c r="C2395" s="411"/>
      <c r="D2395" s="411"/>
      <c r="E2395" s="411"/>
      <c r="F2395" s="411"/>
      <c r="G2395" s="194"/>
      <c r="H2395" s="411"/>
      <c r="I2395" s="411"/>
    </row>
    <row r="2396" spans="1:9" ht="15" customHeight="1" x14ac:dyDescent="0.25">
      <c r="A2396" s="411"/>
      <c r="B2396" s="411"/>
      <c r="C2396" s="411"/>
      <c r="D2396" s="411"/>
      <c r="E2396" s="411"/>
      <c r="F2396" s="411"/>
      <c r="G2396" s="194"/>
      <c r="H2396" s="411"/>
      <c r="I2396" s="411"/>
    </row>
    <row r="2397" spans="1:9" ht="15" customHeight="1" x14ac:dyDescent="0.25">
      <c r="A2397" s="411"/>
      <c r="B2397" s="411"/>
      <c r="C2397" s="411"/>
      <c r="D2397" s="411"/>
      <c r="E2397" s="411"/>
      <c r="F2397" s="411"/>
      <c r="G2397" s="194"/>
      <c r="H2397" s="411"/>
      <c r="I2397" s="411"/>
    </row>
    <row r="2398" spans="1:9" ht="15" customHeight="1" x14ac:dyDescent="0.25">
      <c r="A2398" s="411"/>
      <c r="B2398" s="411"/>
      <c r="C2398" s="411"/>
      <c r="D2398" s="411"/>
      <c r="E2398" s="411"/>
      <c r="F2398" s="411"/>
      <c r="G2398" s="194"/>
      <c r="H2398" s="411"/>
      <c r="I2398" s="411"/>
    </row>
    <row r="2399" spans="1:9" ht="15" customHeight="1" x14ac:dyDescent="0.25">
      <c r="A2399" s="411"/>
      <c r="B2399" s="411"/>
      <c r="C2399" s="411"/>
      <c r="D2399" s="411"/>
      <c r="E2399" s="411"/>
      <c r="F2399" s="411"/>
      <c r="G2399" s="194"/>
      <c r="H2399" s="411"/>
      <c r="I2399" s="411"/>
    </row>
    <row r="2400" spans="1:9" ht="15" customHeight="1" x14ac:dyDescent="0.25">
      <c r="A2400" s="411"/>
      <c r="B2400" s="411"/>
      <c r="C2400" s="411"/>
      <c r="D2400" s="411"/>
      <c r="E2400" s="411"/>
      <c r="F2400" s="411"/>
      <c r="G2400" s="194"/>
      <c r="H2400" s="411"/>
      <c r="I2400" s="411"/>
    </row>
    <row r="2401" spans="1:9" ht="15" customHeight="1" x14ac:dyDescent="0.25">
      <c r="A2401" s="411"/>
      <c r="B2401" s="411"/>
      <c r="C2401" s="411"/>
      <c r="D2401" s="411"/>
      <c r="E2401" s="411"/>
      <c r="F2401" s="411"/>
      <c r="G2401" s="194"/>
      <c r="H2401" s="411"/>
      <c r="I2401" s="411"/>
    </row>
    <row r="2402" spans="1:9" ht="15" customHeight="1" x14ac:dyDescent="0.25">
      <c r="A2402" s="411"/>
      <c r="B2402" s="411"/>
      <c r="C2402" s="411"/>
      <c r="D2402" s="411"/>
      <c r="E2402" s="411"/>
      <c r="F2402" s="411"/>
      <c r="G2402" s="194"/>
      <c r="H2402" s="411"/>
      <c r="I2402" s="411"/>
    </row>
    <row r="2403" spans="1:9" ht="15" customHeight="1" x14ac:dyDescent="0.25">
      <c r="A2403" s="411"/>
      <c r="B2403" s="411"/>
      <c r="C2403" s="411"/>
      <c r="D2403" s="411"/>
      <c r="E2403" s="411"/>
      <c r="F2403" s="411"/>
      <c r="G2403" s="194"/>
      <c r="H2403" s="411"/>
      <c r="I2403" s="411"/>
    </row>
    <row r="2404" spans="1:9" ht="15" customHeight="1" x14ac:dyDescent="0.25">
      <c r="A2404" s="411"/>
      <c r="B2404" s="411"/>
      <c r="C2404" s="411"/>
      <c r="D2404" s="411"/>
      <c r="E2404" s="411"/>
      <c r="F2404" s="411"/>
      <c r="G2404" s="194"/>
      <c r="H2404" s="411"/>
      <c r="I2404" s="411"/>
    </row>
    <row r="2405" spans="1:9" ht="15" customHeight="1" x14ac:dyDescent="0.25">
      <c r="A2405" s="411"/>
      <c r="B2405" s="411"/>
      <c r="C2405" s="411"/>
      <c r="D2405" s="411"/>
      <c r="E2405" s="411"/>
      <c r="F2405" s="411"/>
      <c r="G2405" s="194"/>
      <c r="H2405" s="411"/>
      <c r="I2405" s="411"/>
    </row>
    <row r="2406" spans="1:9" ht="15" customHeight="1" x14ac:dyDescent="0.25">
      <c r="A2406" s="411"/>
      <c r="B2406" s="411"/>
      <c r="C2406" s="411"/>
      <c r="D2406" s="411"/>
      <c r="E2406" s="411"/>
      <c r="F2406" s="411"/>
      <c r="G2406" s="194"/>
      <c r="H2406" s="411"/>
      <c r="I2406" s="411"/>
    </row>
    <row r="2407" spans="1:9" ht="15" customHeight="1" x14ac:dyDescent="0.25">
      <c r="A2407" s="411"/>
      <c r="B2407" s="411"/>
      <c r="C2407" s="411"/>
      <c r="D2407" s="411"/>
      <c r="E2407" s="411"/>
      <c r="F2407" s="411"/>
      <c r="G2407" s="194"/>
      <c r="H2407" s="411"/>
      <c r="I2407" s="411"/>
    </row>
    <row r="2408" spans="1:9" ht="15" customHeight="1" x14ac:dyDescent="0.25">
      <c r="A2408" s="411"/>
      <c r="B2408" s="411"/>
      <c r="C2408" s="411"/>
      <c r="D2408" s="411"/>
      <c r="E2408" s="411"/>
      <c r="F2408" s="412"/>
      <c r="G2408" s="194"/>
      <c r="H2408" s="411"/>
      <c r="I2408" s="411"/>
    </row>
    <row r="2409" spans="1:9" ht="15" customHeight="1" x14ac:dyDescent="0.25">
      <c r="A2409" s="411"/>
      <c r="B2409" s="411"/>
      <c r="C2409" s="411"/>
      <c r="D2409" s="411"/>
      <c r="E2409" s="411"/>
      <c r="F2409" s="412"/>
      <c r="G2409" s="194"/>
      <c r="H2409" s="411"/>
      <c r="I2409" s="411"/>
    </row>
    <row r="2410" spans="1:9" ht="15" customHeight="1" x14ac:dyDescent="0.25">
      <c r="A2410" s="411"/>
      <c r="B2410" s="411"/>
      <c r="C2410" s="411"/>
      <c r="D2410" s="411"/>
      <c r="E2410" s="411"/>
      <c r="F2410" s="412"/>
      <c r="G2410" s="194"/>
      <c r="H2410" s="411"/>
      <c r="I2410" s="411"/>
    </row>
    <row r="2411" spans="1:9" ht="15" customHeight="1" x14ac:dyDescent="0.25">
      <c r="A2411" s="411"/>
      <c r="B2411" s="411"/>
      <c r="C2411" s="411"/>
      <c r="D2411" s="411"/>
      <c r="E2411" s="411"/>
      <c r="F2411" s="411"/>
      <c r="G2411" s="194"/>
      <c r="H2411" s="411"/>
      <c r="I2411" s="411"/>
    </row>
    <row r="2412" spans="1:9" ht="15" customHeight="1" x14ac:dyDescent="0.25">
      <c r="A2412" s="411"/>
      <c r="B2412" s="411"/>
      <c r="C2412" s="411"/>
      <c r="D2412" s="411"/>
      <c r="E2412" s="411"/>
      <c r="F2412" s="411"/>
      <c r="G2412" s="194"/>
      <c r="H2412" s="411"/>
      <c r="I2412" s="411"/>
    </row>
    <row r="2413" spans="1:9" ht="15" customHeight="1" x14ac:dyDescent="0.25">
      <c r="A2413" s="411"/>
      <c r="B2413" s="411"/>
      <c r="C2413" s="411"/>
      <c r="D2413" s="411"/>
      <c r="E2413" s="411"/>
      <c r="F2413" s="411"/>
      <c r="G2413" s="194"/>
      <c r="H2413" s="411"/>
      <c r="I2413" s="411"/>
    </row>
    <row r="2414" spans="1:9" ht="15" customHeight="1" x14ac:dyDescent="0.25">
      <c r="A2414" s="411"/>
      <c r="B2414" s="411"/>
      <c r="C2414" s="411"/>
      <c r="D2414" s="411"/>
      <c r="E2414" s="411"/>
      <c r="F2414" s="411"/>
      <c r="G2414" s="194"/>
      <c r="H2414" s="411"/>
      <c r="I2414" s="411"/>
    </row>
    <row r="2415" spans="1:9" ht="15" customHeight="1" x14ac:dyDescent="0.25">
      <c r="A2415" s="411"/>
      <c r="B2415" s="411"/>
      <c r="C2415" s="411"/>
      <c r="D2415" s="411"/>
      <c r="E2415" s="411"/>
      <c r="F2415" s="412"/>
      <c r="G2415" s="194"/>
      <c r="H2415" s="411"/>
      <c r="I2415" s="411"/>
    </row>
    <row r="2416" spans="1:9" ht="15" customHeight="1" x14ac:dyDescent="0.25">
      <c r="A2416" s="411"/>
      <c r="B2416" s="411"/>
      <c r="C2416" s="411"/>
      <c r="D2416" s="411"/>
      <c r="E2416" s="411"/>
      <c r="F2416" s="412"/>
      <c r="G2416" s="194"/>
      <c r="H2416" s="411"/>
      <c r="I2416" s="411"/>
    </row>
    <row r="2417" spans="1:9" ht="15" customHeight="1" x14ac:dyDescent="0.25">
      <c r="A2417" s="411"/>
      <c r="B2417" s="411"/>
      <c r="C2417" s="411"/>
      <c r="D2417" s="411"/>
      <c r="E2417" s="411"/>
      <c r="F2417" s="412"/>
      <c r="G2417" s="194"/>
      <c r="H2417" s="411"/>
      <c r="I2417" s="411"/>
    </row>
    <row r="2418" spans="1:9" ht="15" customHeight="1" x14ac:dyDescent="0.25">
      <c r="A2418" s="411"/>
      <c r="B2418" s="411"/>
      <c r="C2418" s="411"/>
      <c r="D2418" s="411"/>
      <c r="E2418" s="411"/>
      <c r="F2418" s="411"/>
      <c r="G2418" s="194"/>
      <c r="H2418" s="411"/>
      <c r="I2418" s="411"/>
    </row>
    <row r="2419" spans="1:9" ht="15" customHeight="1" x14ac:dyDescent="0.25">
      <c r="A2419" s="411"/>
      <c r="B2419" s="411"/>
      <c r="C2419" s="411"/>
      <c r="D2419" s="411"/>
      <c r="E2419" s="411"/>
      <c r="F2419" s="411"/>
      <c r="G2419" s="194"/>
      <c r="H2419" s="411"/>
      <c r="I2419" s="411"/>
    </row>
    <row r="2420" spans="1:9" ht="15" customHeight="1" x14ac:dyDescent="0.25">
      <c r="A2420" s="411"/>
      <c r="B2420" s="411"/>
      <c r="C2420" s="411"/>
      <c r="D2420" s="411"/>
      <c r="E2420" s="411"/>
      <c r="F2420" s="411"/>
      <c r="G2420" s="194"/>
      <c r="H2420" s="411"/>
      <c r="I2420" s="411"/>
    </row>
    <row r="2421" spans="1:9" ht="15" customHeight="1" x14ac:dyDescent="0.25">
      <c r="A2421" s="411"/>
      <c r="B2421" s="411"/>
      <c r="C2421" s="411"/>
      <c r="D2421" s="411"/>
      <c r="E2421" s="411"/>
      <c r="F2421" s="411"/>
      <c r="G2421" s="194"/>
      <c r="H2421" s="411"/>
      <c r="I2421" s="411"/>
    </row>
    <row r="2422" spans="1:9" ht="15" customHeight="1" x14ac:dyDescent="0.25">
      <c r="A2422" s="411"/>
      <c r="B2422" s="411"/>
      <c r="C2422" s="411"/>
      <c r="D2422" s="411"/>
      <c r="E2422" s="411"/>
      <c r="F2422" s="411"/>
      <c r="G2422" s="194"/>
      <c r="H2422" s="411"/>
      <c r="I2422" s="411"/>
    </row>
    <row r="2423" spans="1:9" ht="15" customHeight="1" x14ac:dyDescent="0.25">
      <c r="A2423" s="411"/>
      <c r="B2423" s="411"/>
      <c r="C2423" s="411"/>
      <c r="D2423" s="411"/>
      <c r="E2423" s="411"/>
      <c r="F2423" s="411"/>
      <c r="G2423" s="194"/>
      <c r="H2423" s="411"/>
      <c r="I2423" s="411"/>
    </row>
    <row r="2424" spans="1:9" ht="15" customHeight="1" x14ac:dyDescent="0.25">
      <c r="A2424" s="411"/>
      <c r="B2424" s="411"/>
      <c r="C2424" s="411"/>
      <c r="D2424" s="411"/>
      <c r="E2424" s="411"/>
      <c r="F2424" s="411"/>
      <c r="G2424" s="194"/>
      <c r="H2424" s="411"/>
      <c r="I2424" s="411"/>
    </row>
    <row r="2425" spans="1:9" ht="15" customHeight="1" x14ac:dyDescent="0.25">
      <c r="A2425" s="411"/>
      <c r="B2425" s="411"/>
      <c r="C2425" s="411"/>
      <c r="D2425" s="411"/>
      <c r="E2425" s="411"/>
      <c r="F2425" s="411"/>
      <c r="G2425" s="194"/>
      <c r="H2425" s="411"/>
      <c r="I2425" s="411"/>
    </row>
    <row r="2426" spans="1:9" ht="15" customHeight="1" x14ac:dyDescent="0.25">
      <c r="A2426" s="411"/>
      <c r="B2426" s="411"/>
      <c r="C2426" s="411"/>
      <c r="D2426" s="411"/>
      <c r="E2426" s="411"/>
      <c r="F2426" s="411"/>
      <c r="G2426" s="194"/>
      <c r="H2426" s="411"/>
      <c r="I2426" s="411"/>
    </row>
    <row r="2427" spans="1:9" ht="15" customHeight="1" x14ac:dyDescent="0.25">
      <c r="A2427" s="411"/>
      <c r="B2427" s="411"/>
      <c r="C2427" s="411"/>
      <c r="D2427" s="411"/>
      <c r="E2427" s="411"/>
      <c r="F2427" s="411"/>
      <c r="G2427" s="194"/>
      <c r="H2427" s="411"/>
      <c r="I2427" s="411"/>
    </row>
    <row r="2428" spans="1:9" ht="15" customHeight="1" x14ac:dyDescent="0.25">
      <c r="A2428" s="411"/>
      <c r="B2428" s="411"/>
      <c r="C2428" s="411"/>
      <c r="D2428" s="411"/>
      <c r="E2428" s="411"/>
      <c r="F2428" s="411"/>
      <c r="G2428" s="194"/>
      <c r="H2428" s="411"/>
      <c r="I2428" s="411"/>
    </row>
    <row r="2429" spans="1:9" ht="15" customHeight="1" x14ac:dyDescent="0.25">
      <c r="A2429" s="411"/>
      <c r="B2429" s="411"/>
      <c r="C2429" s="411"/>
      <c r="D2429" s="411"/>
      <c r="E2429" s="411"/>
      <c r="F2429" s="411"/>
      <c r="G2429" s="194"/>
      <c r="H2429" s="411"/>
      <c r="I2429" s="411"/>
    </row>
    <row r="2430" spans="1:9" ht="15" customHeight="1" x14ac:dyDescent="0.25">
      <c r="A2430" s="411"/>
      <c r="B2430" s="411"/>
      <c r="C2430" s="411"/>
      <c r="D2430" s="411"/>
      <c r="E2430" s="411"/>
      <c r="F2430" s="411"/>
      <c r="G2430" s="194"/>
      <c r="H2430" s="411"/>
      <c r="I2430" s="411"/>
    </row>
    <row r="2431" spans="1:9" ht="15" customHeight="1" x14ac:dyDescent="0.25">
      <c r="A2431" s="411"/>
      <c r="B2431" s="411"/>
      <c r="C2431" s="411"/>
      <c r="D2431" s="411"/>
      <c r="E2431" s="411"/>
      <c r="F2431" s="411"/>
      <c r="G2431" s="194"/>
      <c r="H2431" s="411"/>
      <c r="I2431" s="411"/>
    </row>
    <row r="2432" spans="1:9" ht="15" customHeight="1" x14ac:dyDescent="0.25">
      <c r="A2432" s="411"/>
      <c r="B2432" s="411"/>
      <c r="C2432" s="411"/>
      <c r="D2432" s="411"/>
      <c r="E2432" s="411"/>
      <c r="F2432" s="411"/>
      <c r="G2432" s="194"/>
      <c r="H2432" s="411"/>
      <c r="I2432" s="411"/>
    </row>
    <row r="2433" spans="1:9" ht="15" customHeight="1" x14ac:dyDescent="0.25">
      <c r="A2433" s="411"/>
      <c r="B2433" s="411"/>
      <c r="C2433" s="411"/>
      <c r="D2433" s="411"/>
      <c r="E2433" s="411"/>
      <c r="F2433" s="411"/>
      <c r="G2433" s="194"/>
      <c r="H2433" s="411"/>
      <c r="I2433" s="411"/>
    </row>
    <row r="2434" spans="1:9" ht="15" customHeight="1" x14ac:dyDescent="0.25">
      <c r="A2434" s="411"/>
      <c r="B2434" s="411"/>
      <c r="C2434" s="411"/>
      <c r="D2434" s="411"/>
      <c r="E2434" s="411"/>
      <c r="F2434" s="411"/>
      <c r="G2434" s="194"/>
      <c r="H2434" s="411"/>
      <c r="I2434" s="411"/>
    </row>
    <row r="2435" spans="1:9" ht="15" customHeight="1" x14ac:dyDescent="0.25">
      <c r="A2435" s="411"/>
      <c r="B2435" s="411"/>
      <c r="C2435" s="411"/>
      <c r="D2435" s="411"/>
      <c r="E2435" s="411"/>
      <c r="F2435" s="412"/>
      <c r="G2435" s="194"/>
      <c r="H2435" s="411"/>
      <c r="I2435" s="411"/>
    </row>
    <row r="2436" spans="1:9" ht="15" customHeight="1" x14ac:dyDescent="0.25">
      <c r="A2436" s="411"/>
      <c r="B2436" s="411"/>
      <c r="C2436" s="411"/>
      <c r="D2436" s="411"/>
      <c r="E2436" s="411"/>
      <c r="F2436" s="412"/>
      <c r="G2436" s="194"/>
      <c r="H2436" s="411"/>
      <c r="I2436" s="411"/>
    </row>
    <row r="2437" spans="1:9" ht="15" customHeight="1" x14ac:dyDescent="0.25">
      <c r="A2437" s="411"/>
      <c r="B2437" s="411"/>
      <c r="C2437" s="411"/>
      <c r="D2437" s="411"/>
      <c r="E2437" s="411"/>
      <c r="F2437" s="411"/>
      <c r="G2437" s="194"/>
      <c r="H2437" s="411"/>
      <c r="I2437" s="411"/>
    </row>
    <row r="2438" spans="1:9" ht="15" customHeight="1" x14ac:dyDescent="0.25">
      <c r="A2438" s="411"/>
      <c r="B2438" s="411"/>
      <c r="C2438" s="411"/>
      <c r="D2438" s="411"/>
      <c r="E2438" s="411"/>
      <c r="F2438" s="411"/>
      <c r="G2438" s="194"/>
      <c r="H2438" s="411"/>
      <c r="I2438" s="411"/>
    </row>
    <row r="2439" spans="1:9" ht="15" customHeight="1" x14ac:dyDescent="0.25">
      <c r="A2439" s="411"/>
      <c r="B2439" s="411"/>
      <c r="C2439" s="411"/>
      <c r="D2439" s="411"/>
      <c r="E2439" s="411"/>
      <c r="F2439" s="411"/>
      <c r="G2439" s="194"/>
      <c r="H2439" s="411"/>
      <c r="I2439" s="411"/>
    </row>
    <row r="2440" spans="1:9" ht="15" customHeight="1" x14ac:dyDescent="0.25">
      <c r="A2440" s="411"/>
      <c r="B2440" s="411"/>
      <c r="C2440" s="411"/>
      <c r="D2440" s="411"/>
      <c r="E2440" s="411"/>
      <c r="F2440" s="411"/>
      <c r="G2440" s="194"/>
      <c r="H2440" s="411"/>
      <c r="I2440" s="411"/>
    </row>
    <row r="2441" spans="1:9" ht="15" customHeight="1" x14ac:dyDescent="0.25">
      <c r="A2441" s="411"/>
      <c r="B2441" s="411"/>
      <c r="C2441" s="411"/>
      <c r="D2441" s="411"/>
      <c r="E2441" s="411"/>
      <c r="F2441" s="411"/>
      <c r="G2441" s="194"/>
      <c r="H2441" s="411"/>
      <c r="I2441" s="411"/>
    </row>
    <row r="2442" spans="1:9" ht="15" customHeight="1" x14ac:dyDescent="0.25">
      <c r="A2442" s="411"/>
      <c r="B2442" s="411"/>
      <c r="C2442" s="411"/>
      <c r="D2442" s="411"/>
      <c r="E2442" s="411"/>
      <c r="F2442" s="411"/>
      <c r="G2442" s="194"/>
      <c r="H2442" s="411"/>
      <c r="I2442" s="411"/>
    </row>
    <row r="2443" spans="1:9" ht="15" customHeight="1" x14ac:dyDescent="0.25">
      <c r="A2443" s="411"/>
      <c r="B2443" s="411"/>
      <c r="C2443" s="411"/>
      <c r="D2443" s="411"/>
      <c r="E2443" s="411"/>
      <c r="F2443" s="411"/>
      <c r="G2443" s="194"/>
      <c r="H2443" s="411"/>
      <c r="I2443" s="411"/>
    </row>
    <row r="2444" spans="1:9" ht="15" customHeight="1" x14ac:dyDescent="0.25">
      <c r="A2444" s="411"/>
      <c r="B2444" s="411"/>
      <c r="C2444" s="411"/>
      <c r="D2444" s="411"/>
      <c r="E2444" s="411"/>
      <c r="F2444" s="411"/>
      <c r="G2444" s="194"/>
      <c r="H2444" s="411"/>
      <c r="I2444" s="411"/>
    </row>
    <row r="2445" spans="1:9" ht="15" customHeight="1" x14ac:dyDescent="0.25">
      <c r="A2445" s="411"/>
      <c r="B2445" s="411"/>
      <c r="C2445" s="411"/>
      <c r="D2445" s="411"/>
      <c r="E2445" s="411"/>
      <c r="F2445" s="411"/>
      <c r="G2445" s="194"/>
      <c r="H2445" s="411"/>
      <c r="I2445" s="411"/>
    </row>
    <row r="2446" spans="1:9" ht="15" customHeight="1" x14ac:dyDescent="0.25">
      <c r="A2446" s="411"/>
      <c r="B2446" s="411"/>
      <c r="C2446" s="411"/>
      <c r="D2446" s="411"/>
      <c r="E2446" s="411"/>
      <c r="F2446" s="412"/>
      <c r="G2446" s="194"/>
      <c r="H2446" s="411"/>
      <c r="I2446" s="411"/>
    </row>
    <row r="2447" spans="1:9" ht="15" customHeight="1" x14ac:dyDescent="0.25">
      <c r="A2447" s="411"/>
      <c r="B2447" s="411"/>
      <c r="C2447" s="411"/>
      <c r="D2447" s="411"/>
      <c r="E2447" s="411"/>
      <c r="F2447" s="412"/>
      <c r="G2447" s="194"/>
      <c r="H2447" s="411"/>
      <c r="I2447" s="411"/>
    </row>
    <row r="2448" spans="1:9" ht="15" customHeight="1" x14ac:dyDescent="0.25">
      <c r="A2448" s="411"/>
      <c r="B2448" s="411"/>
      <c r="C2448" s="411"/>
      <c r="D2448" s="411"/>
      <c r="E2448" s="411"/>
      <c r="F2448" s="411"/>
      <c r="G2448" s="194"/>
      <c r="H2448" s="411"/>
      <c r="I2448" s="411"/>
    </row>
    <row r="2449" spans="1:9" ht="15" customHeight="1" x14ac:dyDescent="0.25">
      <c r="A2449" s="411"/>
      <c r="B2449" s="411"/>
      <c r="C2449" s="411"/>
      <c r="D2449" s="411"/>
      <c r="E2449" s="411"/>
      <c r="F2449" s="411"/>
      <c r="G2449" s="194"/>
      <c r="H2449" s="411"/>
      <c r="I2449" s="411"/>
    </row>
    <row r="2450" spans="1:9" ht="15" customHeight="1" x14ac:dyDescent="0.25">
      <c r="A2450" s="411"/>
      <c r="B2450" s="411"/>
      <c r="C2450" s="411"/>
      <c r="D2450" s="411"/>
      <c r="E2450" s="411"/>
      <c r="F2450" s="411"/>
      <c r="G2450" s="194"/>
      <c r="H2450" s="411"/>
      <c r="I2450" s="411"/>
    </row>
    <row r="2451" spans="1:9" ht="15" customHeight="1" x14ac:dyDescent="0.25">
      <c r="A2451" s="411"/>
      <c r="B2451" s="411"/>
      <c r="C2451" s="411"/>
      <c r="D2451" s="411"/>
      <c r="E2451" s="411"/>
      <c r="F2451" s="411"/>
      <c r="G2451" s="194"/>
      <c r="H2451" s="411"/>
      <c r="I2451" s="411"/>
    </row>
    <row r="2452" spans="1:9" ht="15" customHeight="1" x14ac:dyDescent="0.25">
      <c r="A2452" s="411"/>
      <c r="B2452" s="411"/>
      <c r="C2452" s="411"/>
      <c r="D2452" s="411"/>
      <c r="E2452" s="411"/>
      <c r="F2452" s="411"/>
      <c r="G2452" s="194"/>
      <c r="H2452" s="411"/>
      <c r="I2452" s="411"/>
    </row>
    <row r="2453" spans="1:9" ht="15" customHeight="1" x14ac:dyDescent="0.25">
      <c r="A2453" s="411"/>
      <c r="B2453" s="411"/>
      <c r="C2453" s="411"/>
      <c r="D2453" s="411"/>
      <c r="E2453" s="411"/>
      <c r="F2453" s="411"/>
      <c r="G2453" s="194"/>
      <c r="H2453" s="411"/>
      <c r="I2453" s="411"/>
    </row>
    <row r="2454" spans="1:9" ht="15" customHeight="1" x14ac:dyDescent="0.25">
      <c r="A2454" s="411"/>
      <c r="B2454" s="411"/>
      <c r="C2454" s="411"/>
      <c r="D2454" s="411"/>
      <c r="E2454" s="411"/>
      <c r="F2454" s="412"/>
      <c r="G2454" s="194"/>
      <c r="H2454" s="411"/>
      <c r="I2454" s="411"/>
    </row>
    <row r="2455" spans="1:9" ht="15" customHeight="1" x14ac:dyDescent="0.25">
      <c r="A2455" s="411"/>
      <c r="B2455" s="411"/>
      <c r="C2455" s="411"/>
      <c r="D2455" s="411"/>
      <c r="E2455" s="411"/>
      <c r="F2455" s="411"/>
      <c r="G2455" s="194"/>
      <c r="H2455" s="411"/>
      <c r="I2455" s="411"/>
    </row>
    <row r="2456" spans="1:9" ht="15" customHeight="1" x14ac:dyDescent="0.25">
      <c r="A2456" s="411"/>
      <c r="B2456" s="411"/>
      <c r="C2456" s="411"/>
      <c r="D2456" s="411"/>
      <c r="E2456" s="411"/>
      <c r="F2456" s="411"/>
      <c r="G2456" s="194"/>
      <c r="H2456" s="411"/>
      <c r="I2456" s="411"/>
    </row>
    <row r="2457" spans="1:9" ht="15" customHeight="1" x14ac:dyDescent="0.25">
      <c r="A2457" s="411"/>
      <c r="B2457" s="411"/>
      <c r="C2457" s="411"/>
      <c r="D2457" s="411"/>
      <c r="E2457" s="411"/>
      <c r="F2457" s="411"/>
      <c r="G2457" s="194"/>
      <c r="H2457" s="411"/>
      <c r="I2457" s="411"/>
    </row>
    <row r="2458" spans="1:9" ht="15" customHeight="1" x14ac:dyDescent="0.25">
      <c r="A2458" s="411"/>
      <c r="B2458" s="411"/>
      <c r="C2458" s="411"/>
      <c r="D2458" s="411"/>
      <c r="E2458" s="411"/>
      <c r="F2458" s="412"/>
      <c r="G2458" s="194"/>
      <c r="H2458" s="411"/>
      <c r="I2458" s="411"/>
    </row>
    <row r="2459" spans="1:9" ht="15" customHeight="1" x14ac:dyDescent="0.25">
      <c r="A2459" s="411"/>
      <c r="B2459" s="411"/>
      <c r="C2459" s="411"/>
      <c r="D2459" s="411"/>
      <c r="E2459" s="411"/>
      <c r="F2459" s="412"/>
      <c r="G2459" s="194"/>
      <c r="H2459" s="411"/>
      <c r="I2459" s="411"/>
    </row>
    <row r="2460" spans="1:9" ht="15" customHeight="1" x14ac:dyDescent="0.25">
      <c r="A2460" s="411"/>
      <c r="B2460" s="411"/>
      <c r="C2460" s="411"/>
      <c r="D2460" s="411"/>
      <c r="E2460" s="411"/>
      <c r="F2460" s="411"/>
      <c r="G2460" s="194"/>
      <c r="H2460" s="411"/>
      <c r="I2460" s="411"/>
    </row>
    <row r="2461" spans="1:9" ht="15" customHeight="1" x14ac:dyDescent="0.25">
      <c r="A2461" s="411"/>
      <c r="B2461" s="411"/>
      <c r="C2461" s="411"/>
      <c r="D2461" s="411"/>
      <c r="E2461" s="411"/>
      <c r="F2461" s="411"/>
      <c r="G2461" s="194"/>
      <c r="H2461" s="411"/>
      <c r="I2461" s="411"/>
    </row>
    <row r="2462" spans="1:9" ht="15" customHeight="1" x14ac:dyDescent="0.25">
      <c r="A2462" s="411"/>
      <c r="B2462" s="411"/>
      <c r="C2462" s="411"/>
      <c r="D2462" s="411"/>
      <c r="E2462" s="411"/>
      <c r="F2462" s="411"/>
      <c r="G2462" s="194"/>
      <c r="H2462" s="411"/>
      <c r="I2462" s="411"/>
    </row>
    <row r="2463" spans="1:9" ht="15" customHeight="1" x14ac:dyDescent="0.25">
      <c r="A2463" s="411"/>
      <c r="B2463" s="411"/>
      <c r="C2463" s="411"/>
      <c r="D2463" s="411"/>
      <c r="E2463" s="411"/>
      <c r="F2463" s="411"/>
      <c r="G2463" s="194"/>
      <c r="H2463" s="411"/>
      <c r="I2463" s="411"/>
    </row>
    <row r="2464" spans="1:9" ht="15" customHeight="1" x14ac:dyDescent="0.25">
      <c r="A2464" s="411"/>
      <c r="B2464" s="411"/>
      <c r="C2464" s="411"/>
      <c r="D2464" s="411"/>
      <c r="E2464" s="411"/>
      <c r="F2464" s="411"/>
      <c r="G2464" s="194"/>
      <c r="H2464" s="411"/>
      <c r="I2464" s="411"/>
    </row>
    <row r="2465" spans="1:9" ht="15" customHeight="1" x14ac:dyDescent="0.25">
      <c r="A2465" s="411"/>
      <c r="B2465" s="411"/>
      <c r="C2465" s="411"/>
      <c r="D2465" s="411"/>
      <c r="E2465" s="411"/>
      <c r="F2465" s="411"/>
      <c r="G2465" s="194"/>
      <c r="H2465" s="411"/>
      <c r="I2465" s="411"/>
    </row>
    <row r="2466" spans="1:9" ht="15" customHeight="1" x14ac:dyDescent="0.25">
      <c r="A2466" s="411"/>
      <c r="B2466" s="411"/>
      <c r="C2466" s="411"/>
      <c r="D2466" s="411"/>
      <c r="E2466" s="411"/>
      <c r="F2466" s="411"/>
      <c r="G2466" s="194"/>
      <c r="H2466" s="411"/>
      <c r="I2466" s="411"/>
    </row>
    <row r="2467" spans="1:9" ht="15" customHeight="1" x14ac:dyDescent="0.25">
      <c r="A2467" s="411"/>
      <c r="B2467" s="411"/>
      <c r="C2467" s="411"/>
      <c r="D2467" s="411"/>
      <c r="E2467" s="411"/>
      <c r="F2467" s="411"/>
      <c r="G2467" s="194"/>
      <c r="H2467" s="411"/>
      <c r="I2467" s="411"/>
    </row>
    <row r="2468" spans="1:9" ht="15" customHeight="1" x14ac:dyDescent="0.25">
      <c r="A2468" s="411"/>
      <c r="B2468" s="411"/>
      <c r="C2468" s="411"/>
      <c r="D2468" s="411"/>
      <c r="E2468" s="411"/>
      <c r="F2468" s="412"/>
      <c r="G2468" s="194"/>
      <c r="H2468" s="411"/>
      <c r="I2468" s="411"/>
    </row>
    <row r="2469" spans="1:9" ht="15" customHeight="1" x14ac:dyDescent="0.25">
      <c r="A2469" s="411"/>
      <c r="B2469" s="411"/>
      <c r="C2469" s="411"/>
      <c r="D2469" s="411"/>
      <c r="E2469" s="411"/>
      <c r="F2469" s="412"/>
      <c r="G2469" s="194"/>
      <c r="H2469" s="411"/>
      <c r="I2469" s="411"/>
    </row>
    <row r="2470" spans="1:9" ht="15" customHeight="1" x14ac:dyDescent="0.25">
      <c r="A2470" s="411"/>
      <c r="B2470" s="411"/>
      <c r="C2470" s="411"/>
      <c r="D2470" s="411"/>
      <c r="E2470" s="411"/>
      <c r="F2470" s="411"/>
      <c r="G2470" s="194"/>
      <c r="H2470" s="411"/>
      <c r="I2470" s="411"/>
    </row>
    <row r="2471" spans="1:9" ht="15" customHeight="1" x14ac:dyDescent="0.25">
      <c r="A2471" s="411"/>
      <c r="B2471" s="411"/>
      <c r="C2471" s="411"/>
      <c r="D2471" s="411"/>
      <c r="E2471" s="411"/>
      <c r="F2471" s="411"/>
      <c r="G2471" s="194"/>
      <c r="H2471" s="411"/>
      <c r="I2471" s="411"/>
    </row>
    <row r="2472" spans="1:9" ht="15" customHeight="1" x14ac:dyDescent="0.25">
      <c r="A2472" s="411"/>
      <c r="B2472" s="411"/>
      <c r="C2472" s="411"/>
      <c r="D2472" s="411"/>
      <c r="E2472" s="411"/>
      <c r="F2472" s="412"/>
      <c r="G2472" s="194"/>
      <c r="H2472" s="411"/>
      <c r="I2472" s="411"/>
    </row>
    <row r="2473" spans="1:9" ht="15" customHeight="1" x14ac:dyDescent="0.25">
      <c r="A2473" s="411"/>
      <c r="B2473" s="411"/>
      <c r="C2473" s="411"/>
      <c r="D2473" s="411"/>
      <c r="E2473" s="411"/>
      <c r="F2473" s="412"/>
      <c r="G2473" s="194"/>
      <c r="H2473" s="411"/>
      <c r="I2473" s="411"/>
    </row>
    <row r="2474" spans="1:9" ht="15" customHeight="1" x14ac:dyDescent="0.25">
      <c r="A2474" s="411"/>
      <c r="B2474" s="411"/>
      <c r="C2474" s="411"/>
      <c r="D2474" s="411"/>
      <c r="E2474" s="411"/>
      <c r="F2474" s="411"/>
      <c r="G2474" s="194"/>
      <c r="H2474" s="411"/>
      <c r="I2474" s="411"/>
    </row>
    <row r="2475" spans="1:9" ht="15" customHeight="1" x14ac:dyDescent="0.25">
      <c r="A2475" s="411"/>
      <c r="B2475" s="411"/>
      <c r="C2475" s="411"/>
      <c r="D2475" s="411"/>
      <c r="E2475" s="411"/>
      <c r="F2475" s="411"/>
      <c r="G2475" s="194"/>
      <c r="H2475" s="411"/>
      <c r="I2475" s="411"/>
    </row>
    <row r="2476" spans="1:9" ht="15" customHeight="1" x14ac:dyDescent="0.25">
      <c r="A2476" s="411"/>
      <c r="B2476" s="411"/>
      <c r="C2476" s="411"/>
      <c r="D2476" s="411"/>
      <c r="E2476" s="411"/>
      <c r="F2476" s="411"/>
      <c r="G2476" s="194"/>
      <c r="H2476" s="411"/>
      <c r="I2476" s="411"/>
    </row>
    <row r="2477" spans="1:9" ht="15" customHeight="1" x14ac:dyDescent="0.25">
      <c r="A2477" s="411"/>
      <c r="B2477" s="411"/>
      <c r="C2477" s="411"/>
      <c r="D2477" s="411"/>
      <c r="E2477" s="411"/>
      <c r="F2477" s="411"/>
      <c r="G2477" s="194"/>
      <c r="H2477" s="411"/>
      <c r="I2477" s="411"/>
    </row>
    <row r="2478" spans="1:9" ht="15" customHeight="1" x14ac:dyDescent="0.25">
      <c r="A2478" s="411"/>
      <c r="B2478" s="411"/>
      <c r="C2478" s="411"/>
      <c r="D2478" s="411"/>
      <c r="E2478" s="411"/>
      <c r="F2478" s="411"/>
      <c r="G2478" s="194"/>
      <c r="H2478" s="411"/>
      <c r="I2478" s="411"/>
    </row>
    <row r="2479" spans="1:9" ht="15" customHeight="1" x14ac:dyDescent="0.25">
      <c r="A2479" s="411"/>
      <c r="B2479" s="411"/>
      <c r="C2479" s="411"/>
      <c r="D2479" s="411"/>
      <c r="E2479" s="411"/>
      <c r="F2479" s="411"/>
      <c r="G2479" s="194"/>
      <c r="H2479" s="411"/>
      <c r="I2479" s="411"/>
    </row>
    <row r="2480" spans="1:9" ht="15" customHeight="1" x14ac:dyDescent="0.25">
      <c r="A2480" s="411"/>
      <c r="B2480" s="411"/>
      <c r="C2480" s="411"/>
      <c r="D2480" s="411"/>
      <c r="E2480" s="411"/>
      <c r="F2480" s="411"/>
      <c r="G2480" s="194"/>
      <c r="H2480" s="411"/>
      <c r="I2480" s="411"/>
    </row>
    <row r="2481" spans="1:9" ht="15" customHeight="1" x14ac:dyDescent="0.25">
      <c r="A2481" s="411"/>
      <c r="B2481" s="411"/>
      <c r="C2481" s="411"/>
      <c r="D2481" s="411"/>
      <c r="E2481" s="411"/>
      <c r="F2481" s="412"/>
      <c r="G2481" s="194"/>
      <c r="H2481" s="411"/>
      <c r="I2481" s="411"/>
    </row>
    <row r="2482" spans="1:9" ht="15" customHeight="1" x14ac:dyDescent="0.25">
      <c r="A2482" s="411"/>
      <c r="B2482" s="411"/>
      <c r="C2482" s="411"/>
      <c r="D2482" s="411"/>
      <c r="E2482" s="411"/>
      <c r="F2482" s="412"/>
      <c r="G2482" s="194"/>
      <c r="H2482" s="411"/>
      <c r="I2482" s="411"/>
    </row>
    <row r="2483" spans="1:9" ht="15" customHeight="1" x14ac:dyDescent="0.25">
      <c r="A2483" s="411"/>
      <c r="B2483" s="411"/>
      <c r="C2483" s="411"/>
      <c r="D2483" s="411"/>
      <c r="E2483" s="411"/>
      <c r="F2483" s="412"/>
      <c r="G2483" s="194"/>
      <c r="H2483" s="411"/>
      <c r="I2483" s="411"/>
    </row>
    <row r="2484" spans="1:9" ht="15" customHeight="1" x14ac:dyDescent="0.25">
      <c r="A2484" s="411"/>
      <c r="B2484" s="411"/>
      <c r="C2484" s="411"/>
      <c r="D2484" s="411"/>
      <c r="E2484" s="411"/>
      <c r="F2484" s="411"/>
      <c r="G2484" s="194"/>
      <c r="H2484" s="411"/>
      <c r="I2484" s="411"/>
    </row>
    <row r="2485" spans="1:9" ht="15" customHeight="1" x14ac:dyDescent="0.25">
      <c r="A2485" s="411"/>
      <c r="B2485" s="411"/>
      <c r="C2485" s="411"/>
      <c r="D2485" s="411"/>
      <c r="E2485" s="411"/>
      <c r="F2485" s="411"/>
      <c r="G2485" s="194"/>
      <c r="H2485" s="411"/>
      <c r="I2485" s="411"/>
    </row>
    <row r="2486" spans="1:9" ht="15" customHeight="1" x14ac:dyDescent="0.25">
      <c r="A2486" s="411"/>
      <c r="B2486" s="411"/>
      <c r="C2486" s="411"/>
      <c r="D2486" s="411"/>
      <c r="E2486" s="411"/>
      <c r="F2486" s="411"/>
      <c r="G2486" s="194"/>
      <c r="H2486" s="411"/>
      <c r="I2486" s="411"/>
    </row>
    <row r="2487" spans="1:9" ht="15" customHeight="1" x14ac:dyDescent="0.25">
      <c r="A2487" s="411"/>
      <c r="B2487" s="411"/>
      <c r="C2487" s="411"/>
      <c r="D2487" s="411"/>
      <c r="E2487" s="411"/>
      <c r="F2487" s="411"/>
      <c r="G2487" s="194"/>
      <c r="H2487" s="411"/>
      <c r="I2487" s="411"/>
    </row>
    <row r="2488" spans="1:9" ht="15" customHeight="1" x14ac:dyDescent="0.25">
      <c r="A2488" s="411"/>
      <c r="B2488" s="411"/>
      <c r="C2488" s="411"/>
      <c r="D2488" s="411"/>
      <c r="E2488" s="411"/>
      <c r="F2488" s="412"/>
      <c r="G2488" s="194"/>
      <c r="H2488" s="411"/>
      <c r="I2488" s="411"/>
    </row>
    <row r="2489" spans="1:9" ht="15" customHeight="1" x14ac:dyDescent="0.25">
      <c r="A2489" s="411"/>
      <c r="B2489" s="411"/>
      <c r="C2489" s="411"/>
      <c r="D2489" s="411"/>
      <c r="E2489" s="411"/>
      <c r="F2489" s="412"/>
      <c r="G2489" s="194"/>
      <c r="H2489" s="411"/>
      <c r="I2489" s="411"/>
    </row>
    <row r="2490" spans="1:9" ht="15" customHeight="1" x14ac:dyDescent="0.25">
      <c r="A2490" s="411"/>
      <c r="B2490" s="411"/>
      <c r="C2490" s="411"/>
      <c r="D2490" s="411"/>
      <c r="E2490" s="411"/>
      <c r="F2490" s="412"/>
      <c r="G2490" s="194"/>
      <c r="H2490" s="411"/>
      <c r="I2490" s="411"/>
    </row>
    <row r="2491" spans="1:9" ht="15" customHeight="1" x14ac:dyDescent="0.25">
      <c r="A2491" s="411"/>
      <c r="B2491" s="411"/>
      <c r="C2491" s="411"/>
      <c r="D2491" s="411"/>
      <c r="E2491" s="411"/>
      <c r="F2491" s="411"/>
      <c r="G2491" s="194"/>
      <c r="H2491" s="411"/>
      <c r="I2491" s="411"/>
    </row>
    <row r="2492" spans="1:9" ht="15" customHeight="1" x14ac:dyDescent="0.25">
      <c r="A2492" s="411"/>
      <c r="B2492" s="411"/>
      <c r="C2492" s="411"/>
      <c r="D2492" s="411"/>
      <c r="E2492" s="411"/>
      <c r="F2492" s="411"/>
      <c r="G2492" s="194"/>
      <c r="H2492" s="411"/>
      <c r="I2492" s="411"/>
    </row>
    <row r="2493" spans="1:9" ht="15" customHeight="1" x14ac:dyDescent="0.25">
      <c r="A2493" s="411"/>
      <c r="B2493" s="411"/>
      <c r="C2493" s="411"/>
      <c r="D2493" s="411"/>
      <c r="E2493" s="411"/>
      <c r="F2493" s="411"/>
      <c r="G2493" s="194"/>
      <c r="H2493" s="411"/>
      <c r="I2493" s="411"/>
    </row>
    <row r="2494" spans="1:9" ht="15" customHeight="1" x14ac:dyDescent="0.25">
      <c r="A2494" s="411"/>
      <c r="B2494" s="411"/>
      <c r="C2494" s="411"/>
      <c r="D2494" s="411"/>
      <c r="E2494" s="411"/>
      <c r="F2494" s="411"/>
      <c r="G2494" s="194"/>
      <c r="H2494" s="411"/>
      <c r="I2494" s="411"/>
    </row>
    <row r="2495" spans="1:9" ht="15" customHeight="1" x14ac:dyDescent="0.25">
      <c r="A2495" s="411"/>
      <c r="B2495" s="411"/>
      <c r="C2495" s="411"/>
      <c r="D2495" s="411"/>
      <c r="E2495" s="411"/>
      <c r="F2495" s="411"/>
      <c r="G2495" s="194"/>
      <c r="H2495" s="411"/>
      <c r="I2495" s="411"/>
    </row>
    <row r="2496" spans="1:9" ht="15" customHeight="1" x14ac:dyDescent="0.25">
      <c r="A2496" s="411"/>
      <c r="B2496" s="411"/>
      <c r="C2496" s="411"/>
      <c r="D2496" s="411"/>
      <c r="E2496" s="411"/>
      <c r="F2496" s="411"/>
      <c r="G2496" s="194"/>
      <c r="H2496" s="411"/>
      <c r="I2496" s="411"/>
    </row>
    <row r="2497" spans="1:9" ht="15" customHeight="1" x14ac:dyDescent="0.25">
      <c r="A2497" s="411"/>
      <c r="B2497" s="411"/>
      <c r="C2497" s="411"/>
      <c r="D2497" s="411"/>
      <c r="E2497" s="411"/>
      <c r="F2497" s="411"/>
      <c r="G2497" s="194"/>
      <c r="H2497" s="411"/>
      <c r="I2497" s="411"/>
    </row>
    <row r="2498" spans="1:9" ht="15" customHeight="1" x14ac:dyDescent="0.25">
      <c r="A2498" s="411"/>
      <c r="B2498" s="411"/>
      <c r="C2498" s="411"/>
      <c r="D2498" s="411"/>
      <c r="E2498" s="411"/>
      <c r="F2498" s="411"/>
      <c r="G2498" s="194"/>
      <c r="H2498" s="411"/>
      <c r="I2498" s="411"/>
    </row>
    <row r="2499" spans="1:9" ht="15" customHeight="1" x14ac:dyDescent="0.25">
      <c r="A2499" s="411"/>
      <c r="B2499" s="411"/>
      <c r="C2499" s="411"/>
      <c r="D2499" s="411"/>
      <c r="E2499" s="411"/>
      <c r="F2499" s="412"/>
      <c r="G2499" s="194"/>
      <c r="H2499" s="411"/>
      <c r="I2499" s="411"/>
    </row>
    <row r="2500" spans="1:9" ht="15" customHeight="1" x14ac:dyDescent="0.25">
      <c r="A2500" s="411"/>
      <c r="B2500" s="411"/>
      <c r="C2500" s="411"/>
      <c r="D2500" s="411"/>
      <c r="E2500" s="411"/>
      <c r="F2500" s="412"/>
      <c r="G2500" s="194"/>
      <c r="H2500" s="411"/>
      <c r="I2500" s="411"/>
    </row>
    <row r="2501" spans="1:9" ht="15" customHeight="1" x14ac:dyDescent="0.25">
      <c r="A2501" s="411"/>
      <c r="B2501" s="411"/>
      <c r="C2501" s="411"/>
      <c r="D2501" s="411"/>
      <c r="E2501" s="411"/>
      <c r="F2501" s="412"/>
      <c r="G2501" s="194"/>
      <c r="H2501" s="411"/>
      <c r="I2501" s="411"/>
    </row>
    <row r="2502" spans="1:9" ht="15" customHeight="1" x14ac:dyDescent="0.25">
      <c r="A2502" s="411"/>
      <c r="B2502" s="411"/>
      <c r="C2502" s="411"/>
      <c r="D2502" s="411"/>
      <c r="E2502" s="411"/>
      <c r="F2502" s="411"/>
      <c r="G2502" s="194"/>
      <c r="H2502" s="411"/>
      <c r="I2502" s="411"/>
    </row>
    <row r="2503" spans="1:9" ht="15" customHeight="1" x14ac:dyDescent="0.25">
      <c r="A2503" s="411"/>
      <c r="B2503" s="411"/>
      <c r="C2503" s="411"/>
      <c r="D2503" s="411"/>
      <c r="E2503" s="411"/>
      <c r="F2503" s="411"/>
      <c r="G2503" s="194"/>
      <c r="H2503" s="411"/>
      <c r="I2503" s="411"/>
    </row>
    <row r="2504" spans="1:9" ht="15" customHeight="1" x14ac:dyDescent="0.25">
      <c r="A2504" s="411"/>
      <c r="B2504" s="411"/>
      <c r="C2504" s="411"/>
      <c r="D2504" s="411"/>
      <c r="E2504" s="411"/>
      <c r="F2504" s="411"/>
      <c r="G2504" s="194"/>
      <c r="H2504" s="411"/>
      <c r="I2504" s="411"/>
    </row>
    <row r="2505" spans="1:9" ht="15" customHeight="1" x14ac:dyDescent="0.25">
      <c r="A2505" s="411"/>
      <c r="B2505" s="411"/>
      <c r="C2505" s="411"/>
      <c r="D2505" s="411"/>
      <c r="E2505" s="411"/>
      <c r="F2505" s="411"/>
      <c r="G2505" s="194"/>
      <c r="H2505" s="411"/>
      <c r="I2505" s="411"/>
    </row>
    <row r="2506" spans="1:9" ht="15" customHeight="1" x14ac:dyDescent="0.25">
      <c r="A2506" s="411"/>
      <c r="B2506" s="411"/>
      <c r="C2506" s="411"/>
      <c r="D2506" s="411"/>
      <c r="E2506" s="411"/>
      <c r="F2506" s="412"/>
      <c r="G2506" s="194"/>
      <c r="H2506" s="411"/>
      <c r="I2506" s="411"/>
    </row>
    <row r="2507" spans="1:9" ht="15" customHeight="1" x14ac:dyDescent="0.25">
      <c r="A2507" s="411"/>
      <c r="B2507" s="411"/>
      <c r="C2507" s="411"/>
      <c r="D2507" s="411"/>
      <c r="E2507" s="411"/>
      <c r="F2507" s="412"/>
      <c r="G2507" s="194"/>
      <c r="H2507" s="411"/>
      <c r="I2507" s="411"/>
    </row>
    <row r="2508" spans="1:9" ht="15" customHeight="1" x14ac:dyDescent="0.25">
      <c r="A2508" s="411"/>
      <c r="B2508" s="411"/>
      <c r="C2508" s="411"/>
      <c r="D2508" s="411"/>
      <c r="E2508" s="411"/>
      <c r="F2508" s="412"/>
      <c r="G2508" s="194"/>
      <c r="H2508" s="411"/>
      <c r="I2508" s="411"/>
    </row>
    <row r="2509" spans="1:9" ht="15" customHeight="1" x14ac:dyDescent="0.25">
      <c r="A2509" s="411"/>
      <c r="B2509" s="411"/>
      <c r="C2509" s="411"/>
      <c r="D2509" s="411"/>
      <c r="E2509" s="411"/>
      <c r="F2509" s="411"/>
      <c r="G2509" s="194"/>
      <c r="H2509" s="411"/>
      <c r="I2509" s="411"/>
    </row>
    <row r="2510" spans="1:9" ht="15" customHeight="1" x14ac:dyDescent="0.25">
      <c r="A2510" s="411"/>
      <c r="B2510" s="411"/>
      <c r="C2510" s="411"/>
      <c r="D2510" s="411"/>
      <c r="E2510" s="411"/>
      <c r="F2510" s="411"/>
      <c r="G2510" s="194"/>
      <c r="H2510" s="411"/>
      <c r="I2510" s="411"/>
    </row>
    <row r="2511" spans="1:9" ht="15" customHeight="1" x14ac:dyDescent="0.25">
      <c r="A2511" s="411"/>
      <c r="B2511" s="411"/>
      <c r="C2511" s="411"/>
      <c r="D2511" s="411"/>
      <c r="E2511" s="411"/>
      <c r="F2511" s="411"/>
      <c r="G2511" s="194"/>
      <c r="H2511" s="411"/>
      <c r="I2511" s="411"/>
    </row>
    <row r="2512" spans="1:9" ht="15" customHeight="1" x14ac:dyDescent="0.25">
      <c r="A2512" s="411"/>
      <c r="B2512" s="411"/>
      <c r="C2512" s="411"/>
      <c r="D2512" s="411"/>
      <c r="E2512" s="411"/>
      <c r="F2512" s="411"/>
      <c r="G2512" s="194"/>
      <c r="H2512" s="411"/>
      <c r="I2512" s="411"/>
    </row>
    <row r="2513" spans="1:9" ht="15" customHeight="1" x14ac:dyDescent="0.25">
      <c r="A2513" s="411"/>
      <c r="B2513" s="411"/>
      <c r="C2513" s="411"/>
      <c r="D2513" s="411"/>
      <c r="E2513" s="411"/>
      <c r="F2513" s="411"/>
      <c r="G2513" s="194"/>
      <c r="H2513" s="411"/>
      <c r="I2513" s="411"/>
    </row>
    <row r="2514" spans="1:9" ht="15" customHeight="1" x14ac:dyDescent="0.25">
      <c r="A2514" s="411"/>
      <c r="B2514" s="411"/>
      <c r="C2514" s="411"/>
      <c r="D2514" s="411"/>
      <c r="E2514" s="411"/>
      <c r="F2514" s="411"/>
      <c r="G2514" s="194"/>
      <c r="H2514" s="411"/>
      <c r="I2514" s="411"/>
    </row>
    <row r="2515" spans="1:9" ht="15" customHeight="1" x14ac:dyDescent="0.25">
      <c r="A2515" s="411"/>
      <c r="B2515" s="411"/>
      <c r="C2515" s="411"/>
      <c r="D2515" s="411"/>
      <c r="E2515" s="411"/>
      <c r="F2515" s="411"/>
      <c r="G2515" s="194"/>
      <c r="H2515" s="411"/>
      <c r="I2515" s="411"/>
    </row>
    <row r="2516" spans="1:9" ht="15" customHeight="1" x14ac:dyDescent="0.25">
      <c r="A2516" s="411"/>
      <c r="B2516" s="411"/>
      <c r="C2516" s="411"/>
      <c r="D2516" s="411"/>
      <c r="E2516" s="411"/>
      <c r="F2516" s="412"/>
      <c r="G2516" s="194"/>
      <c r="H2516" s="411"/>
      <c r="I2516" s="411"/>
    </row>
    <row r="2517" spans="1:9" ht="15" customHeight="1" x14ac:dyDescent="0.25">
      <c r="A2517" s="411"/>
      <c r="B2517" s="411"/>
      <c r="C2517" s="411"/>
      <c r="D2517" s="411"/>
      <c r="E2517" s="411"/>
      <c r="F2517" s="412"/>
      <c r="G2517" s="194"/>
      <c r="H2517" s="411"/>
      <c r="I2517" s="411"/>
    </row>
    <row r="2518" spans="1:9" ht="15" customHeight="1" x14ac:dyDescent="0.25">
      <c r="A2518" s="411"/>
      <c r="B2518" s="411"/>
      <c r="C2518" s="411"/>
      <c r="D2518" s="411"/>
      <c r="E2518" s="411"/>
      <c r="F2518" s="412"/>
      <c r="G2518" s="194"/>
      <c r="H2518" s="411"/>
      <c r="I2518" s="411"/>
    </row>
    <row r="2519" spans="1:9" ht="15" customHeight="1" x14ac:dyDescent="0.25">
      <c r="A2519" s="411"/>
      <c r="B2519" s="411"/>
      <c r="C2519" s="411"/>
      <c r="D2519" s="411"/>
      <c r="E2519" s="411"/>
      <c r="F2519" s="411"/>
      <c r="G2519" s="194"/>
      <c r="H2519" s="411"/>
      <c r="I2519" s="411"/>
    </row>
    <row r="2520" spans="1:9" ht="15" customHeight="1" x14ac:dyDescent="0.25">
      <c r="A2520" s="411"/>
      <c r="B2520" s="411"/>
      <c r="C2520" s="411"/>
      <c r="D2520" s="411"/>
      <c r="E2520" s="411"/>
      <c r="F2520" s="411"/>
      <c r="G2520" s="194"/>
      <c r="H2520" s="411"/>
      <c r="I2520" s="411"/>
    </row>
    <row r="2521" spans="1:9" ht="15" customHeight="1" x14ac:dyDescent="0.25">
      <c r="A2521" s="411"/>
      <c r="B2521" s="411"/>
      <c r="C2521" s="411"/>
      <c r="D2521" s="411"/>
      <c r="E2521" s="411"/>
      <c r="F2521" s="411"/>
      <c r="G2521" s="194"/>
      <c r="H2521" s="411"/>
      <c r="I2521" s="411"/>
    </row>
    <row r="2522" spans="1:9" ht="15" customHeight="1" x14ac:dyDescent="0.25">
      <c r="A2522" s="411"/>
      <c r="B2522" s="411"/>
      <c r="C2522" s="411"/>
      <c r="D2522" s="411"/>
      <c r="E2522" s="411"/>
      <c r="F2522" s="411"/>
      <c r="G2522" s="194"/>
      <c r="H2522" s="411"/>
      <c r="I2522" s="411"/>
    </row>
    <row r="2523" spans="1:9" ht="15" customHeight="1" x14ac:dyDescent="0.25">
      <c r="A2523" s="411"/>
      <c r="B2523" s="411"/>
      <c r="C2523" s="411"/>
      <c r="D2523" s="411"/>
      <c r="E2523" s="411"/>
      <c r="F2523" s="412"/>
      <c r="G2523" s="194"/>
      <c r="H2523" s="411"/>
      <c r="I2523" s="411"/>
    </row>
    <row r="2524" spans="1:9" ht="15" customHeight="1" x14ac:dyDescent="0.25">
      <c r="A2524" s="411"/>
      <c r="B2524" s="411"/>
      <c r="C2524" s="411"/>
      <c r="D2524" s="411"/>
      <c r="E2524" s="411"/>
      <c r="F2524" s="412"/>
      <c r="G2524" s="194"/>
      <c r="H2524" s="411"/>
      <c r="I2524" s="411"/>
    </row>
    <row r="2525" spans="1:9" ht="15" customHeight="1" x14ac:dyDescent="0.25">
      <c r="A2525" s="411"/>
      <c r="B2525" s="411"/>
      <c r="C2525" s="411"/>
      <c r="D2525" s="411"/>
      <c r="E2525" s="411"/>
      <c r="F2525" s="412"/>
      <c r="G2525" s="194"/>
      <c r="H2525" s="411"/>
      <c r="I2525" s="411"/>
    </row>
    <row r="2526" spans="1:9" ht="15" customHeight="1" x14ac:dyDescent="0.25">
      <c r="A2526" s="411"/>
      <c r="B2526" s="411"/>
      <c r="C2526" s="411"/>
      <c r="D2526" s="411"/>
      <c r="E2526" s="411"/>
      <c r="F2526" s="411"/>
      <c r="G2526" s="194"/>
      <c r="H2526" s="411"/>
      <c r="I2526" s="411"/>
    </row>
    <row r="2527" spans="1:9" ht="15" customHeight="1" x14ac:dyDescent="0.25">
      <c r="A2527" s="411"/>
      <c r="B2527" s="411"/>
      <c r="C2527" s="411"/>
      <c r="D2527" s="411"/>
      <c r="E2527" s="411"/>
      <c r="F2527" s="411"/>
      <c r="G2527" s="194"/>
      <c r="H2527" s="411"/>
      <c r="I2527" s="411"/>
    </row>
    <row r="2528" spans="1:9" ht="15" customHeight="1" x14ac:dyDescent="0.25">
      <c r="A2528" s="411"/>
      <c r="B2528" s="411"/>
      <c r="C2528" s="411"/>
      <c r="D2528" s="411"/>
      <c r="E2528" s="411"/>
      <c r="F2528" s="411"/>
      <c r="G2528" s="194"/>
      <c r="H2528" s="411"/>
      <c r="I2528" s="411"/>
    </row>
    <row r="2529" spans="1:9" ht="15" customHeight="1" x14ac:dyDescent="0.25">
      <c r="A2529" s="411"/>
      <c r="B2529" s="411"/>
      <c r="C2529" s="411"/>
      <c r="D2529" s="411"/>
      <c r="E2529" s="411"/>
      <c r="F2529" s="411"/>
      <c r="G2529" s="194"/>
      <c r="H2529" s="411"/>
      <c r="I2529" s="411"/>
    </row>
    <row r="2530" spans="1:9" ht="15" customHeight="1" x14ac:dyDescent="0.25">
      <c r="A2530" s="411"/>
      <c r="B2530" s="411"/>
      <c r="C2530" s="411"/>
      <c r="D2530" s="411"/>
      <c r="E2530" s="411"/>
      <c r="F2530" s="411"/>
      <c r="G2530" s="194"/>
      <c r="H2530" s="411"/>
      <c r="I2530" s="411"/>
    </row>
    <row r="2531" spans="1:9" ht="15" customHeight="1" x14ac:dyDescent="0.25">
      <c r="A2531" s="411"/>
      <c r="B2531" s="411"/>
      <c r="C2531" s="411"/>
      <c r="D2531" s="411"/>
      <c r="E2531" s="411"/>
      <c r="F2531" s="411"/>
      <c r="G2531" s="194"/>
      <c r="H2531" s="411"/>
      <c r="I2531" s="411"/>
    </row>
    <row r="2532" spans="1:9" ht="15" customHeight="1" x14ac:dyDescent="0.25">
      <c r="A2532" s="411"/>
      <c r="B2532" s="411"/>
      <c r="C2532" s="411"/>
      <c r="D2532" s="411"/>
      <c r="E2532" s="411"/>
      <c r="F2532" s="411"/>
      <c r="G2532" s="194"/>
      <c r="H2532" s="411"/>
      <c r="I2532" s="411"/>
    </row>
    <row r="2533" spans="1:9" ht="15" customHeight="1" x14ac:dyDescent="0.25">
      <c r="A2533" s="411"/>
      <c r="B2533" s="411"/>
      <c r="C2533" s="411"/>
      <c r="D2533" s="411"/>
      <c r="E2533" s="411"/>
      <c r="F2533" s="411"/>
      <c r="G2533" s="194"/>
      <c r="H2533" s="411"/>
      <c r="I2533" s="411"/>
    </row>
    <row r="2534" spans="1:9" ht="15" customHeight="1" x14ac:dyDescent="0.25">
      <c r="A2534" s="411"/>
      <c r="B2534" s="411"/>
      <c r="C2534" s="411"/>
      <c r="D2534" s="411"/>
      <c r="E2534" s="411"/>
      <c r="F2534" s="412"/>
      <c r="G2534" s="194"/>
      <c r="H2534" s="411"/>
      <c r="I2534" s="411"/>
    </row>
    <row r="2535" spans="1:9" ht="15" customHeight="1" x14ac:dyDescent="0.25">
      <c r="A2535" s="411"/>
      <c r="B2535" s="411"/>
      <c r="C2535" s="411"/>
      <c r="D2535" s="411"/>
      <c r="E2535" s="411"/>
      <c r="F2535" s="412"/>
      <c r="G2535" s="194"/>
      <c r="H2535" s="411"/>
      <c r="I2535" s="411"/>
    </row>
    <row r="2536" spans="1:9" ht="15" customHeight="1" x14ac:dyDescent="0.25">
      <c r="A2536" s="411"/>
      <c r="B2536" s="411"/>
      <c r="C2536" s="411"/>
      <c r="D2536" s="411"/>
      <c r="E2536" s="411"/>
      <c r="F2536" s="412"/>
      <c r="G2536" s="194"/>
      <c r="H2536" s="411"/>
      <c r="I2536" s="411"/>
    </row>
    <row r="2537" spans="1:9" ht="15" customHeight="1" x14ac:dyDescent="0.25">
      <c r="A2537" s="411"/>
      <c r="B2537" s="411"/>
      <c r="C2537" s="411"/>
      <c r="D2537" s="411"/>
      <c r="E2537" s="411"/>
      <c r="F2537" s="411"/>
      <c r="G2537" s="194"/>
      <c r="H2537" s="411"/>
      <c r="I2537" s="411"/>
    </row>
    <row r="2538" spans="1:9" ht="15" customHeight="1" x14ac:dyDescent="0.25">
      <c r="A2538" s="411"/>
      <c r="B2538" s="411"/>
      <c r="C2538" s="411"/>
      <c r="D2538" s="411"/>
      <c r="E2538" s="411"/>
      <c r="F2538" s="411"/>
      <c r="G2538" s="194"/>
      <c r="H2538" s="411"/>
      <c r="I2538" s="411"/>
    </row>
    <row r="2539" spans="1:9" ht="15" customHeight="1" x14ac:dyDescent="0.25">
      <c r="A2539" s="411"/>
      <c r="B2539" s="411"/>
      <c r="C2539" s="411"/>
      <c r="D2539" s="411"/>
      <c r="E2539" s="411"/>
      <c r="F2539" s="411"/>
      <c r="G2539" s="194"/>
      <c r="H2539" s="411"/>
      <c r="I2539" s="411"/>
    </row>
    <row r="2540" spans="1:9" ht="15" customHeight="1" x14ac:dyDescent="0.25">
      <c r="A2540" s="411"/>
      <c r="B2540" s="411"/>
      <c r="C2540" s="411"/>
      <c r="D2540" s="411"/>
      <c r="E2540" s="411"/>
      <c r="F2540" s="411"/>
      <c r="G2540" s="194"/>
      <c r="H2540" s="411"/>
      <c r="I2540" s="411"/>
    </row>
    <row r="2541" spans="1:9" ht="15" customHeight="1" x14ac:dyDescent="0.25">
      <c r="A2541" s="411"/>
      <c r="B2541" s="411"/>
      <c r="C2541" s="411"/>
      <c r="D2541" s="411"/>
      <c r="E2541" s="411"/>
      <c r="F2541" s="412"/>
      <c r="G2541" s="194"/>
      <c r="H2541" s="411"/>
      <c r="I2541" s="411"/>
    </row>
    <row r="2542" spans="1:9" ht="15" customHeight="1" x14ac:dyDescent="0.25">
      <c r="A2542" s="411"/>
      <c r="B2542" s="411"/>
      <c r="C2542" s="411"/>
      <c r="D2542" s="411"/>
      <c r="E2542" s="411"/>
      <c r="F2542" s="412"/>
      <c r="G2542" s="194"/>
      <c r="H2542" s="411"/>
      <c r="I2542" s="411"/>
    </row>
    <row r="2543" spans="1:9" ht="15" customHeight="1" x14ac:dyDescent="0.25">
      <c r="A2543" s="411"/>
      <c r="B2543" s="411"/>
      <c r="C2543" s="411"/>
      <c r="D2543" s="411"/>
      <c r="E2543" s="411"/>
      <c r="F2543" s="412"/>
      <c r="G2543" s="194"/>
      <c r="H2543" s="411"/>
      <c r="I2543" s="411"/>
    </row>
    <row r="2544" spans="1:9" ht="15" customHeight="1" x14ac:dyDescent="0.25">
      <c r="A2544" s="411"/>
      <c r="B2544" s="411"/>
      <c r="C2544" s="411"/>
      <c r="D2544" s="411"/>
      <c r="E2544" s="411"/>
      <c r="F2544" s="411"/>
      <c r="G2544" s="194"/>
      <c r="H2544" s="411"/>
      <c r="I2544" s="411"/>
    </row>
    <row r="2545" spans="1:9" ht="15" customHeight="1" x14ac:dyDescent="0.25">
      <c r="A2545" s="411"/>
      <c r="B2545" s="411"/>
      <c r="C2545" s="411"/>
      <c r="D2545" s="411"/>
      <c r="E2545" s="411"/>
      <c r="F2545" s="411"/>
      <c r="G2545" s="194"/>
      <c r="H2545" s="411"/>
      <c r="I2545" s="411"/>
    </row>
    <row r="2546" spans="1:9" ht="15" customHeight="1" x14ac:dyDescent="0.25">
      <c r="A2546" s="411"/>
      <c r="B2546" s="411"/>
      <c r="C2546" s="411"/>
      <c r="D2546" s="411"/>
      <c r="E2546" s="411"/>
      <c r="F2546" s="411"/>
      <c r="G2546" s="194"/>
      <c r="H2546" s="411"/>
      <c r="I2546" s="411"/>
    </row>
    <row r="2547" spans="1:9" ht="15" customHeight="1" x14ac:dyDescent="0.25">
      <c r="A2547" s="411"/>
      <c r="B2547" s="411"/>
      <c r="C2547" s="411"/>
      <c r="D2547" s="411"/>
      <c r="E2547" s="411"/>
      <c r="F2547" s="411"/>
      <c r="G2547" s="194"/>
      <c r="H2547" s="411"/>
      <c r="I2547" s="411"/>
    </row>
    <row r="2548" spans="1:9" ht="15" customHeight="1" x14ac:dyDescent="0.25">
      <c r="A2548" s="411"/>
      <c r="B2548" s="411"/>
      <c r="C2548" s="411"/>
      <c r="D2548" s="411"/>
      <c r="E2548" s="411"/>
      <c r="F2548" s="411"/>
      <c r="G2548" s="194"/>
      <c r="H2548" s="411"/>
      <c r="I2548" s="411"/>
    </row>
    <row r="2549" spans="1:9" ht="15" customHeight="1" x14ac:dyDescent="0.25">
      <c r="A2549" s="411"/>
      <c r="B2549" s="411"/>
      <c r="C2549" s="411"/>
      <c r="D2549" s="411"/>
      <c r="E2549" s="411"/>
      <c r="F2549" s="411"/>
      <c r="G2549" s="194"/>
      <c r="H2549" s="411"/>
      <c r="I2549" s="411"/>
    </row>
    <row r="2550" spans="1:9" ht="15" customHeight="1" x14ac:dyDescent="0.25">
      <c r="A2550" s="411"/>
      <c r="B2550" s="411"/>
      <c r="C2550" s="411"/>
      <c r="D2550" s="411"/>
      <c r="E2550" s="411"/>
      <c r="F2550" s="411"/>
      <c r="G2550" s="194"/>
      <c r="H2550" s="411"/>
      <c r="I2550" s="411"/>
    </row>
    <row r="2551" spans="1:9" ht="15" customHeight="1" x14ac:dyDescent="0.25">
      <c r="A2551" s="411"/>
      <c r="B2551" s="411"/>
      <c r="C2551" s="411"/>
      <c r="D2551" s="411"/>
      <c r="E2551" s="411"/>
      <c r="F2551" s="411"/>
      <c r="G2551" s="194"/>
      <c r="H2551" s="411"/>
      <c r="I2551" s="411"/>
    </row>
    <row r="2552" spans="1:9" ht="15" customHeight="1" x14ac:dyDescent="0.25">
      <c r="A2552" s="411"/>
      <c r="B2552" s="411"/>
      <c r="C2552" s="411"/>
      <c r="D2552" s="411"/>
      <c r="E2552" s="411"/>
      <c r="F2552" s="411"/>
      <c r="G2552" s="194"/>
      <c r="H2552" s="411"/>
      <c r="I2552" s="411"/>
    </row>
    <row r="2553" spans="1:9" ht="15" customHeight="1" x14ac:dyDescent="0.25">
      <c r="A2553" s="411"/>
      <c r="B2553" s="411"/>
      <c r="C2553" s="411"/>
      <c r="D2553" s="411"/>
      <c r="E2553" s="411"/>
      <c r="F2553" s="412"/>
      <c r="G2553" s="194"/>
      <c r="H2553" s="411"/>
      <c r="I2553" s="411"/>
    </row>
    <row r="2554" spans="1:9" ht="15" customHeight="1" x14ac:dyDescent="0.25">
      <c r="A2554" s="411"/>
      <c r="B2554" s="411"/>
      <c r="C2554" s="411"/>
      <c r="D2554" s="411"/>
      <c r="E2554" s="411"/>
      <c r="F2554" s="412"/>
      <c r="G2554" s="194"/>
      <c r="H2554" s="411"/>
      <c r="I2554" s="411"/>
    </row>
    <row r="2555" spans="1:9" ht="15" customHeight="1" x14ac:dyDescent="0.25">
      <c r="A2555" s="411"/>
      <c r="B2555" s="411"/>
      <c r="C2555" s="411"/>
      <c r="D2555" s="411"/>
      <c r="E2555" s="411"/>
      <c r="F2555" s="412"/>
      <c r="G2555" s="194"/>
      <c r="H2555" s="411"/>
      <c r="I2555" s="411"/>
    </row>
    <row r="2556" spans="1:9" ht="15" customHeight="1" x14ac:dyDescent="0.25">
      <c r="A2556" s="411"/>
      <c r="B2556" s="411"/>
      <c r="C2556" s="411"/>
      <c r="D2556" s="411"/>
      <c r="E2556" s="411"/>
      <c r="F2556" s="412"/>
      <c r="G2556" s="194"/>
      <c r="H2556" s="411"/>
      <c r="I2556" s="411"/>
    </row>
    <row r="2557" spans="1:9" ht="15" customHeight="1" x14ac:dyDescent="0.25">
      <c r="A2557" s="411"/>
      <c r="B2557" s="411"/>
      <c r="C2557" s="411"/>
      <c r="D2557" s="411"/>
      <c r="E2557" s="411"/>
      <c r="F2557" s="411"/>
      <c r="G2557" s="194"/>
      <c r="H2557" s="411"/>
      <c r="I2557" s="411"/>
    </row>
    <row r="2558" spans="1:9" ht="15" customHeight="1" x14ac:dyDescent="0.25">
      <c r="A2558" s="411"/>
      <c r="B2558" s="411"/>
      <c r="C2558" s="411"/>
      <c r="D2558" s="411"/>
      <c r="E2558" s="411"/>
      <c r="F2558" s="411"/>
      <c r="G2558" s="194"/>
      <c r="H2558" s="411"/>
      <c r="I2558" s="411"/>
    </row>
    <row r="2559" spans="1:9" ht="15" customHeight="1" x14ac:dyDescent="0.25">
      <c r="A2559" s="411"/>
      <c r="B2559" s="411"/>
      <c r="C2559" s="411"/>
      <c r="D2559" s="411"/>
      <c r="E2559" s="411"/>
      <c r="F2559" s="412"/>
      <c r="G2559" s="194"/>
      <c r="H2559" s="411"/>
      <c r="I2559" s="411"/>
    </row>
    <row r="2560" spans="1:9" ht="15" customHeight="1" x14ac:dyDescent="0.25">
      <c r="A2560" s="411"/>
      <c r="B2560" s="411"/>
      <c r="C2560" s="411"/>
      <c r="D2560" s="411"/>
      <c r="E2560" s="411"/>
      <c r="F2560" s="412"/>
      <c r="G2560" s="194"/>
      <c r="H2560" s="411"/>
      <c r="I2560" s="411"/>
    </row>
    <row r="2561" spans="1:9" ht="15" customHeight="1" x14ac:dyDescent="0.25">
      <c r="A2561" s="411"/>
      <c r="B2561" s="411"/>
      <c r="C2561" s="411"/>
      <c r="D2561" s="411"/>
      <c r="E2561" s="411"/>
      <c r="F2561" s="411"/>
      <c r="G2561" s="194"/>
      <c r="H2561" s="411"/>
      <c r="I2561" s="411"/>
    </row>
    <row r="2562" spans="1:9" ht="15" customHeight="1" x14ac:dyDescent="0.25">
      <c r="A2562" s="411"/>
      <c r="B2562" s="411"/>
      <c r="C2562" s="411"/>
      <c r="D2562" s="411"/>
      <c r="E2562" s="411"/>
      <c r="F2562" s="411"/>
      <c r="G2562" s="194"/>
      <c r="H2562" s="411"/>
      <c r="I2562" s="411"/>
    </row>
    <row r="2563" spans="1:9" ht="15" customHeight="1" x14ac:dyDescent="0.25">
      <c r="A2563" s="411"/>
      <c r="B2563" s="411"/>
      <c r="C2563" s="411"/>
      <c r="D2563" s="411"/>
      <c r="E2563" s="411"/>
      <c r="F2563" s="411"/>
      <c r="G2563" s="194"/>
      <c r="H2563" s="411"/>
      <c r="I2563" s="411"/>
    </row>
    <row r="2564" spans="1:9" ht="15" customHeight="1" x14ac:dyDescent="0.25">
      <c r="A2564" s="411"/>
      <c r="B2564" s="411"/>
      <c r="C2564" s="411"/>
      <c r="D2564" s="411"/>
      <c r="E2564" s="411"/>
      <c r="F2564" s="411"/>
      <c r="G2564" s="194"/>
      <c r="H2564" s="411"/>
      <c r="I2564" s="411"/>
    </row>
    <row r="2565" spans="1:9" ht="15" customHeight="1" x14ac:dyDescent="0.25">
      <c r="A2565" s="411"/>
      <c r="B2565" s="411"/>
      <c r="C2565" s="411"/>
      <c r="D2565" s="411"/>
      <c r="E2565" s="411"/>
      <c r="F2565" s="411"/>
      <c r="G2565" s="194"/>
      <c r="H2565" s="411"/>
      <c r="I2565" s="411"/>
    </row>
    <row r="2566" spans="1:9" ht="15" customHeight="1" x14ac:dyDescent="0.25">
      <c r="A2566" s="411"/>
      <c r="B2566" s="411"/>
      <c r="C2566" s="411"/>
      <c r="D2566" s="411"/>
      <c r="E2566" s="411"/>
      <c r="F2566" s="411"/>
      <c r="G2566" s="194"/>
      <c r="H2566" s="411"/>
      <c r="I2566" s="411"/>
    </row>
    <row r="2567" spans="1:9" ht="15" customHeight="1" x14ac:dyDescent="0.25">
      <c r="A2567" s="411"/>
      <c r="B2567" s="411"/>
      <c r="C2567" s="411"/>
      <c r="D2567" s="411"/>
      <c r="E2567" s="411"/>
      <c r="F2567" s="411"/>
      <c r="G2567" s="194"/>
      <c r="H2567" s="411"/>
      <c r="I2567" s="411"/>
    </row>
    <row r="2568" spans="1:9" ht="15" customHeight="1" x14ac:dyDescent="0.25">
      <c r="A2568" s="411"/>
      <c r="B2568" s="411"/>
      <c r="C2568" s="411"/>
      <c r="D2568" s="411"/>
      <c r="E2568" s="411"/>
      <c r="F2568" s="411"/>
      <c r="G2568" s="194"/>
      <c r="H2568" s="411"/>
      <c r="I2568" s="411"/>
    </row>
    <row r="2569" spans="1:9" ht="15" customHeight="1" x14ac:dyDescent="0.25">
      <c r="A2569" s="411"/>
      <c r="B2569" s="411"/>
      <c r="C2569" s="411"/>
      <c r="D2569" s="411"/>
      <c r="E2569" s="411"/>
      <c r="F2569" s="412"/>
      <c r="G2569" s="194"/>
      <c r="H2569" s="411"/>
      <c r="I2569" s="411"/>
    </row>
    <row r="2570" spans="1:9" ht="15" customHeight="1" x14ac:dyDescent="0.25">
      <c r="A2570" s="411"/>
      <c r="B2570" s="411"/>
      <c r="C2570" s="411"/>
      <c r="D2570" s="411"/>
      <c r="E2570" s="411"/>
      <c r="F2570" s="412"/>
      <c r="G2570" s="194"/>
      <c r="H2570" s="411"/>
      <c r="I2570" s="411"/>
    </row>
    <row r="2571" spans="1:9" ht="15" customHeight="1" x14ac:dyDescent="0.25">
      <c r="A2571" s="411"/>
      <c r="B2571" s="411"/>
      <c r="C2571" s="411"/>
      <c r="D2571" s="411"/>
      <c r="E2571" s="411"/>
      <c r="F2571" s="412"/>
      <c r="G2571" s="194"/>
      <c r="H2571" s="411"/>
      <c r="I2571" s="411"/>
    </row>
    <row r="2572" spans="1:9" ht="15" customHeight="1" x14ac:dyDescent="0.25">
      <c r="A2572" s="411"/>
      <c r="B2572" s="411"/>
      <c r="C2572" s="411"/>
      <c r="D2572" s="411"/>
      <c r="E2572" s="411"/>
      <c r="F2572" s="412"/>
      <c r="G2572" s="194"/>
      <c r="H2572" s="411"/>
      <c r="I2572" s="411"/>
    </row>
    <row r="2573" spans="1:9" ht="15" customHeight="1" x14ac:dyDescent="0.25">
      <c r="A2573" s="411"/>
      <c r="B2573" s="411"/>
      <c r="C2573" s="411"/>
      <c r="D2573" s="411"/>
      <c r="E2573" s="411"/>
      <c r="F2573" s="412"/>
      <c r="G2573" s="194"/>
      <c r="H2573" s="411"/>
      <c r="I2573" s="411"/>
    </row>
    <row r="2574" spans="1:9" ht="15" customHeight="1" x14ac:dyDescent="0.25">
      <c r="A2574" s="411"/>
      <c r="B2574" s="411"/>
      <c r="C2574" s="411"/>
      <c r="D2574" s="411"/>
      <c r="E2574" s="411"/>
      <c r="F2574" s="411"/>
      <c r="G2574" s="194"/>
      <c r="H2574" s="411"/>
      <c r="I2574" s="411"/>
    </row>
    <row r="2575" spans="1:9" ht="15" customHeight="1" x14ac:dyDescent="0.25">
      <c r="A2575" s="411"/>
      <c r="B2575" s="411"/>
      <c r="C2575" s="411"/>
      <c r="D2575" s="411"/>
      <c r="E2575" s="411"/>
      <c r="F2575" s="411"/>
      <c r="G2575" s="194"/>
      <c r="H2575" s="411"/>
      <c r="I2575" s="411"/>
    </row>
    <row r="2576" spans="1:9" ht="15" customHeight="1" x14ac:dyDescent="0.25">
      <c r="A2576" s="411"/>
      <c r="B2576" s="411"/>
      <c r="C2576" s="411"/>
      <c r="D2576" s="411"/>
      <c r="E2576" s="411"/>
      <c r="F2576" s="412"/>
      <c r="G2576" s="194"/>
      <c r="H2576" s="411"/>
      <c r="I2576" s="411"/>
    </row>
    <row r="2577" spans="1:9" ht="15" customHeight="1" x14ac:dyDescent="0.25">
      <c r="A2577" s="411"/>
      <c r="B2577" s="411"/>
      <c r="C2577" s="411"/>
      <c r="D2577" s="411"/>
      <c r="E2577" s="411"/>
      <c r="F2577" s="412"/>
      <c r="G2577" s="194"/>
      <c r="H2577" s="411"/>
      <c r="I2577" s="411"/>
    </row>
    <row r="2578" spans="1:9" ht="15" customHeight="1" x14ac:dyDescent="0.25">
      <c r="A2578" s="411"/>
      <c r="B2578" s="411"/>
      <c r="C2578" s="411"/>
      <c r="D2578" s="411"/>
      <c r="E2578" s="411"/>
      <c r="F2578" s="411"/>
      <c r="G2578" s="194"/>
      <c r="H2578" s="411"/>
      <c r="I2578" s="411"/>
    </row>
    <row r="2579" spans="1:9" ht="15" customHeight="1" x14ac:dyDescent="0.25">
      <c r="A2579" s="411"/>
      <c r="B2579" s="411"/>
      <c r="C2579" s="411"/>
      <c r="D2579" s="411"/>
      <c r="E2579" s="411"/>
      <c r="F2579" s="411"/>
      <c r="G2579" s="194"/>
      <c r="H2579" s="411"/>
      <c r="I2579" s="411"/>
    </row>
    <row r="2580" spans="1:9" ht="15" customHeight="1" x14ac:dyDescent="0.25">
      <c r="A2580" s="411"/>
      <c r="B2580" s="411"/>
      <c r="C2580" s="411"/>
      <c r="D2580" s="411"/>
      <c r="E2580" s="411"/>
      <c r="F2580" s="411"/>
      <c r="G2580" s="194"/>
      <c r="H2580" s="411"/>
      <c r="I2580" s="411"/>
    </row>
    <row r="2581" spans="1:9" ht="15" customHeight="1" x14ac:dyDescent="0.25">
      <c r="A2581" s="411"/>
      <c r="B2581" s="411"/>
      <c r="C2581" s="411"/>
      <c r="D2581" s="411"/>
      <c r="E2581" s="411"/>
      <c r="F2581" s="411"/>
      <c r="G2581" s="194"/>
      <c r="H2581" s="411"/>
      <c r="I2581" s="411"/>
    </row>
    <row r="2582" spans="1:9" ht="15" customHeight="1" x14ac:dyDescent="0.25">
      <c r="A2582" s="411"/>
      <c r="B2582" s="411"/>
      <c r="C2582" s="411"/>
      <c r="D2582" s="411"/>
      <c r="E2582" s="411"/>
      <c r="F2582" s="411"/>
      <c r="G2582" s="194"/>
      <c r="H2582" s="411"/>
      <c r="I2582" s="411"/>
    </row>
    <row r="2583" spans="1:9" ht="15" customHeight="1" x14ac:dyDescent="0.25">
      <c r="A2583" s="411"/>
      <c r="B2583" s="411"/>
      <c r="C2583" s="411"/>
      <c r="D2583" s="411"/>
      <c r="E2583" s="411"/>
      <c r="F2583" s="411"/>
      <c r="G2583" s="194"/>
      <c r="H2583" s="411"/>
      <c r="I2583" s="411"/>
    </row>
    <row r="2584" spans="1:9" ht="15" customHeight="1" x14ac:dyDescent="0.25">
      <c r="A2584" s="411"/>
      <c r="B2584" s="411"/>
      <c r="C2584" s="411"/>
      <c r="D2584" s="411"/>
      <c r="E2584" s="411"/>
      <c r="F2584" s="411"/>
      <c r="G2584" s="194"/>
      <c r="H2584" s="411"/>
      <c r="I2584" s="411"/>
    </row>
    <row r="2585" spans="1:9" ht="15" customHeight="1" x14ac:dyDescent="0.25">
      <c r="A2585" s="411"/>
      <c r="B2585" s="411"/>
      <c r="C2585" s="411"/>
      <c r="D2585" s="411"/>
      <c r="E2585" s="411"/>
      <c r="F2585" s="411"/>
      <c r="G2585" s="194"/>
      <c r="H2585" s="411"/>
      <c r="I2585" s="411"/>
    </row>
    <row r="2586" spans="1:9" ht="15" customHeight="1" x14ac:dyDescent="0.25">
      <c r="A2586" s="411"/>
      <c r="B2586" s="411"/>
      <c r="C2586" s="411"/>
      <c r="D2586" s="411"/>
      <c r="E2586" s="411"/>
      <c r="F2586" s="412"/>
      <c r="G2586" s="194"/>
      <c r="H2586" s="411"/>
      <c r="I2586" s="411"/>
    </row>
    <row r="2587" spans="1:9" ht="15" customHeight="1" x14ac:dyDescent="0.25">
      <c r="A2587" s="411"/>
      <c r="B2587" s="411"/>
      <c r="C2587" s="411"/>
      <c r="D2587" s="411"/>
      <c r="E2587" s="411"/>
      <c r="F2587" s="412"/>
      <c r="G2587" s="194"/>
      <c r="H2587" s="411"/>
      <c r="I2587" s="411"/>
    </row>
    <row r="2588" spans="1:9" ht="15" customHeight="1" x14ac:dyDescent="0.25">
      <c r="A2588" s="411"/>
      <c r="B2588" s="411"/>
      <c r="C2588" s="411"/>
      <c r="D2588" s="411"/>
      <c r="E2588" s="411"/>
      <c r="F2588" s="412"/>
      <c r="G2588" s="194"/>
      <c r="H2588" s="411"/>
      <c r="I2588" s="411"/>
    </row>
    <row r="2589" spans="1:9" ht="15" customHeight="1" x14ac:dyDescent="0.25">
      <c r="A2589" s="411"/>
      <c r="B2589" s="411"/>
      <c r="C2589" s="411"/>
      <c r="D2589" s="411"/>
      <c r="E2589" s="411"/>
      <c r="F2589" s="412"/>
      <c r="G2589" s="194"/>
      <c r="H2589" s="411"/>
      <c r="I2589" s="411"/>
    </row>
    <row r="2590" spans="1:9" ht="15" customHeight="1" x14ac:dyDescent="0.25">
      <c r="A2590" s="411"/>
      <c r="B2590" s="411"/>
      <c r="C2590" s="411"/>
      <c r="D2590" s="411"/>
      <c r="E2590" s="411"/>
      <c r="F2590" s="412"/>
      <c r="G2590" s="194"/>
      <c r="H2590" s="411"/>
      <c r="I2590" s="411"/>
    </row>
    <row r="2591" spans="1:9" ht="15" customHeight="1" x14ac:dyDescent="0.25">
      <c r="A2591" s="411"/>
      <c r="B2591" s="411"/>
      <c r="C2591" s="411"/>
      <c r="D2591" s="411"/>
      <c r="E2591" s="411"/>
      <c r="F2591" s="411"/>
      <c r="G2591" s="194"/>
      <c r="H2591" s="411"/>
      <c r="I2591" s="411"/>
    </row>
    <row r="2592" spans="1:9" ht="15" customHeight="1" x14ac:dyDescent="0.25">
      <c r="A2592" s="411"/>
      <c r="B2592" s="411"/>
      <c r="C2592" s="411"/>
      <c r="D2592" s="411"/>
      <c r="E2592" s="411"/>
      <c r="F2592" s="411"/>
      <c r="G2592" s="194"/>
      <c r="H2592" s="411"/>
      <c r="I2592" s="411"/>
    </row>
    <row r="2593" spans="1:9" ht="15" customHeight="1" x14ac:dyDescent="0.25">
      <c r="A2593" s="411"/>
      <c r="B2593" s="411"/>
      <c r="C2593" s="411"/>
      <c r="D2593" s="411"/>
      <c r="E2593" s="411"/>
      <c r="F2593" s="411"/>
      <c r="G2593" s="194"/>
      <c r="H2593" s="411"/>
      <c r="I2593" s="411"/>
    </row>
    <row r="2594" spans="1:9" ht="15" customHeight="1" x14ac:dyDescent="0.25">
      <c r="A2594" s="411"/>
      <c r="B2594" s="411"/>
      <c r="C2594" s="411"/>
      <c r="D2594" s="411"/>
      <c r="E2594" s="411"/>
      <c r="F2594" s="411"/>
      <c r="G2594" s="194"/>
      <c r="H2594" s="411"/>
      <c r="I2594" s="411"/>
    </row>
    <row r="2595" spans="1:9" ht="15" customHeight="1" x14ac:dyDescent="0.25">
      <c r="A2595" s="411"/>
      <c r="B2595" s="411"/>
      <c r="C2595" s="411"/>
      <c r="D2595" s="411"/>
      <c r="E2595" s="411"/>
      <c r="F2595" s="412"/>
      <c r="G2595" s="194"/>
      <c r="H2595" s="411"/>
      <c r="I2595" s="411"/>
    </row>
    <row r="2596" spans="1:9" ht="15" customHeight="1" x14ac:dyDescent="0.25">
      <c r="A2596" s="411"/>
      <c r="B2596" s="411"/>
      <c r="C2596" s="411"/>
      <c r="D2596" s="411"/>
      <c r="E2596" s="411"/>
      <c r="F2596" s="412"/>
      <c r="G2596" s="194"/>
      <c r="H2596" s="411"/>
      <c r="I2596" s="411"/>
    </row>
    <row r="2597" spans="1:9" ht="15" customHeight="1" x14ac:dyDescent="0.25">
      <c r="A2597" s="411"/>
      <c r="B2597" s="411"/>
      <c r="C2597" s="411"/>
      <c r="D2597" s="411"/>
      <c r="E2597" s="411"/>
      <c r="F2597" s="411"/>
      <c r="G2597" s="194"/>
      <c r="H2597" s="411"/>
      <c r="I2597" s="411"/>
    </row>
    <row r="2598" spans="1:9" ht="15" customHeight="1" x14ac:dyDescent="0.25">
      <c r="A2598" s="411"/>
      <c r="B2598" s="411"/>
      <c r="C2598" s="411"/>
      <c r="D2598" s="411"/>
      <c r="E2598" s="411"/>
      <c r="F2598" s="411"/>
      <c r="G2598" s="194"/>
      <c r="H2598" s="411"/>
      <c r="I2598" s="411"/>
    </row>
    <row r="2599" spans="1:9" ht="15" customHeight="1" x14ac:dyDescent="0.25">
      <c r="A2599" s="411"/>
      <c r="B2599" s="411"/>
      <c r="C2599" s="411"/>
      <c r="D2599" s="411"/>
      <c r="E2599" s="411"/>
      <c r="F2599" s="411"/>
      <c r="G2599" s="194"/>
      <c r="H2599" s="411"/>
      <c r="I2599" s="411"/>
    </row>
    <row r="2600" spans="1:9" ht="15" customHeight="1" x14ac:dyDescent="0.25">
      <c r="A2600" s="411"/>
      <c r="B2600" s="411"/>
      <c r="C2600" s="411"/>
      <c r="D2600" s="411"/>
      <c r="E2600" s="411"/>
      <c r="F2600" s="411"/>
      <c r="G2600" s="194"/>
      <c r="H2600" s="411"/>
      <c r="I2600" s="411"/>
    </row>
    <row r="2601" spans="1:9" ht="15" customHeight="1" x14ac:dyDescent="0.25">
      <c r="A2601" s="411"/>
      <c r="B2601" s="411"/>
      <c r="C2601" s="411"/>
      <c r="D2601" s="411"/>
      <c r="E2601" s="411"/>
      <c r="F2601" s="411"/>
      <c r="G2601" s="194"/>
      <c r="H2601" s="411"/>
      <c r="I2601" s="411"/>
    </row>
    <row r="2602" spans="1:9" ht="15" customHeight="1" x14ac:dyDescent="0.25">
      <c r="A2602" s="411"/>
      <c r="B2602" s="411"/>
      <c r="C2602" s="411"/>
      <c r="D2602" s="411"/>
      <c r="E2602" s="411"/>
      <c r="F2602" s="411"/>
      <c r="G2602" s="194"/>
      <c r="H2602" s="411"/>
      <c r="I2602" s="411"/>
    </row>
    <row r="2603" spans="1:9" ht="15" customHeight="1" x14ac:dyDescent="0.25">
      <c r="A2603" s="411"/>
      <c r="B2603" s="411"/>
      <c r="C2603" s="411"/>
      <c r="D2603" s="411"/>
      <c r="E2603" s="411"/>
      <c r="F2603" s="411"/>
      <c r="G2603" s="194"/>
      <c r="H2603" s="411"/>
      <c r="I2603" s="411"/>
    </row>
    <row r="2604" spans="1:9" ht="15" customHeight="1" x14ac:dyDescent="0.25">
      <c r="A2604" s="411"/>
      <c r="B2604" s="411"/>
      <c r="C2604" s="411"/>
      <c r="D2604" s="411"/>
      <c r="E2604" s="411"/>
      <c r="F2604" s="411"/>
      <c r="G2604" s="194"/>
      <c r="H2604" s="411"/>
      <c r="I2604" s="411"/>
    </row>
    <row r="2605" spans="1:9" ht="15" customHeight="1" x14ac:dyDescent="0.25">
      <c r="A2605" s="411"/>
      <c r="B2605" s="411"/>
      <c r="C2605" s="411"/>
      <c r="D2605" s="411"/>
      <c r="E2605" s="411"/>
      <c r="F2605" s="412"/>
      <c r="G2605" s="194"/>
      <c r="H2605" s="411"/>
      <c r="I2605" s="411"/>
    </row>
    <row r="2606" spans="1:9" ht="15" customHeight="1" x14ac:dyDescent="0.25">
      <c r="A2606" s="411"/>
      <c r="B2606" s="411"/>
      <c r="C2606" s="411"/>
      <c r="D2606" s="411"/>
      <c r="E2606" s="411"/>
      <c r="F2606" s="412"/>
      <c r="G2606" s="194"/>
      <c r="H2606" s="411"/>
      <c r="I2606" s="411"/>
    </row>
    <row r="2607" spans="1:9" ht="15" customHeight="1" x14ac:dyDescent="0.25">
      <c r="A2607" s="411"/>
      <c r="B2607" s="411"/>
      <c r="C2607" s="411"/>
      <c r="D2607" s="411"/>
      <c r="E2607" s="411"/>
      <c r="F2607" s="412"/>
      <c r="G2607" s="194"/>
      <c r="H2607" s="411"/>
      <c r="I2607" s="411"/>
    </row>
    <row r="2608" spans="1:9" ht="15" customHeight="1" x14ac:dyDescent="0.25">
      <c r="A2608" s="411"/>
      <c r="B2608" s="411"/>
      <c r="C2608" s="411"/>
      <c r="D2608" s="411"/>
      <c r="E2608" s="411"/>
      <c r="F2608" s="412"/>
      <c r="G2608" s="194"/>
      <c r="H2608" s="411"/>
      <c r="I2608" s="411"/>
    </row>
    <row r="2609" spans="1:9" ht="15" customHeight="1" x14ac:dyDescent="0.25">
      <c r="A2609" s="411"/>
      <c r="B2609" s="411"/>
      <c r="C2609" s="411"/>
      <c r="D2609" s="411"/>
      <c r="E2609" s="411"/>
      <c r="F2609" s="412"/>
      <c r="G2609" s="194"/>
      <c r="H2609" s="411"/>
      <c r="I2609" s="411"/>
    </row>
    <row r="2610" spans="1:9" ht="15" customHeight="1" x14ac:dyDescent="0.25">
      <c r="A2610" s="411"/>
      <c r="B2610" s="411"/>
      <c r="C2610" s="411"/>
      <c r="D2610" s="411"/>
      <c r="E2610" s="411"/>
      <c r="F2610" s="411"/>
      <c r="G2610" s="194"/>
      <c r="H2610" s="411"/>
      <c r="I2610" s="411"/>
    </row>
    <row r="2611" spans="1:9" ht="15" customHeight="1" x14ac:dyDescent="0.25">
      <c r="A2611" s="411"/>
      <c r="B2611" s="411"/>
      <c r="C2611" s="411"/>
      <c r="D2611" s="411"/>
      <c r="E2611" s="411"/>
      <c r="F2611" s="411"/>
      <c r="G2611" s="194"/>
      <c r="H2611" s="411"/>
      <c r="I2611" s="411"/>
    </row>
    <row r="2612" spans="1:9" ht="15" customHeight="1" x14ac:dyDescent="0.25">
      <c r="A2612" s="411"/>
      <c r="B2612" s="411"/>
      <c r="C2612" s="411"/>
      <c r="D2612" s="411"/>
      <c r="E2612" s="411"/>
      <c r="F2612" s="411"/>
      <c r="G2612" s="194"/>
      <c r="H2612" s="411"/>
      <c r="I2612" s="411"/>
    </row>
    <row r="2613" spans="1:9" ht="15" customHeight="1" x14ac:dyDescent="0.25">
      <c r="A2613" s="411"/>
      <c r="B2613" s="411"/>
      <c r="C2613" s="411"/>
      <c r="D2613" s="411"/>
      <c r="E2613" s="411"/>
      <c r="F2613" s="411"/>
      <c r="G2613" s="194"/>
      <c r="H2613" s="411"/>
      <c r="I2613" s="411"/>
    </row>
    <row r="2614" spans="1:9" ht="15" customHeight="1" x14ac:dyDescent="0.25">
      <c r="A2614" s="411"/>
      <c r="B2614" s="411"/>
      <c r="C2614" s="411"/>
      <c r="D2614" s="411"/>
      <c r="E2614" s="411"/>
      <c r="F2614" s="412"/>
      <c r="G2614" s="194"/>
      <c r="H2614" s="411"/>
      <c r="I2614" s="411"/>
    </row>
    <row r="2615" spans="1:9" ht="15" customHeight="1" x14ac:dyDescent="0.25">
      <c r="A2615" s="411"/>
      <c r="B2615" s="411"/>
      <c r="C2615" s="411"/>
      <c r="D2615" s="411"/>
      <c r="E2615" s="411"/>
      <c r="F2615" s="412"/>
      <c r="G2615" s="194"/>
      <c r="H2615" s="411"/>
      <c r="I2615" s="411"/>
    </row>
    <row r="2616" spans="1:9" ht="15" customHeight="1" x14ac:dyDescent="0.25">
      <c r="A2616" s="411"/>
      <c r="B2616" s="411"/>
      <c r="C2616" s="411"/>
      <c r="D2616" s="411"/>
      <c r="E2616" s="411"/>
      <c r="F2616" s="411"/>
      <c r="G2616" s="194"/>
      <c r="H2616" s="411"/>
      <c r="I2616" s="411"/>
    </row>
    <row r="2617" spans="1:9" ht="15" customHeight="1" x14ac:dyDescent="0.25">
      <c r="A2617" s="411"/>
      <c r="B2617" s="411"/>
      <c r="C2617" s="411"/>
      <c r="D2617" s="411"/>
      <c r="E2617" s="411"/>
      <c r="F2617" s="411"/>
      <c r="G2617" s="194"/>
      <c r="H2617" s="411"/>
      <c r="I2617" s="411"/>
    </row>
    <row r="2618" spans="1:9" ht="15" customHeight="1" x14ac:dyDescent="0.25">
      <c r="A2618" s="411"/>
      <c r="B2618" s="411"/>
      <c r="C2618" s="411"/>
      <c r="D2618" s="411"/>
      <c r="E2618" s="411"/>
      <c r="F2618" s="411"/>
      <c r="G2618" s="194"/>
      <c r="H2618" s="411"/>
      <c r="I2618" s="411"/>
    </row>
    <row r="2619" spans="1:9" ht="15" customHeight="1" x14ac:dyDescent="0.25">
      <c r="A2619" s="411"/>
      <c r="B2619" s="411"/>
      <c r="C2619" s="411"/>
      <c r="D2619" s="411"/>
      <c r="E2619" s="411"/>
      <c r="F2619" s="411"/>
      <c r="G2619" s="194"/>
      <c r="H2619" s="411"/>
      <c r="I2619" s="411"/>
    </row>
    <row r="2620" spans="1:9" ht="15" customHeight="1" x14ac:dyDescent="0.25">
      <c r="A2620" s="411"/>
      <c r="B2620" s="411"/>
      <c r="C2620" s="411"/>
      <c r="D2620" s="411"/>
      <c r="E2620" s="411"/>
      <c r="F2620" s="411"/>
      <c r="G2620" s="194"/>
      <c r="H2620" s="411"/>
      <c r="I2620" s="411"/>
    </row>
    <row r="2621" spans="1:9" ht="15" customHeight="1" x14ac:dyDescent="0.25">
      <c r="A2621" s="411"/>
      <c r="B2621" s="411"/>
      <c r="C2621" s="411"/>
      <c r="D2621" s="411"/>
      <c r="E2621" s="411"/>
      <c r="F2621" s="411"/>
      <c r="G2621" s="194"/>
      <c r="H2621" s="411"/>
      <c r="I2621" s="411"/>
    </row>
    <row r="2622" spans="1:9" ht="15" customHeight="1" x14ac:dyDescent="0.25">
      <c r="A2622" s="411"/>
      <c r="B2622" s="411"/>
      <c r="C2622" s="411"/>
      <c r="D2622" s="411"/>
      <c r="E2622" s="411"/>
      <c r="F2622" s="411"/>
      <c r="G2622" s="194"/>
      <c r="H2622" s="411"/>
      <c r="I2622" s="411"/>
    </row>
    <row r="2623" spans="1:9" ht="15" customHeight="1" x14ac:dyDescent="0.25">
      <c r="A2623" s="411"/>
      <c r="B2623" s="411"/>
      <c r="C2623" s="411"/>
      <c r="D2623" s="411"/>
      <c r="E2623" s="411"/>
      <c r="F2623" s="411"/>
      <c r="G2623" s="194"/>
      <c r="H2623" s="411"/>
      <c r="I2623" s="411"/>
    </row>
    <row r="2624" spans="1:9" ht="15" customHeight="1" x14ac:dyDescent="0.25">
      <c r="A2624" s="411"/>
      <c r="B2624" s="411"/>
      <c r="C2624" s="411"/>
      <c r="D2624" s="411"/>
      <c r="E2624" s="411"/>
      <c r="F2624" s="412"/>
      <c r="G2624" s="194"/>
      <c r="H2624" s="411"/>
      <c r="I2624" s="411"/>
    </row>
    <row r="2625" spans="1:9" ht="15" customHeight="1" x14ac:dyDescent="0.25">
      <c r="A2625" s="411"/>
      <c r="B2625" s="411"/>
      <c r="C2625" s="411"/>
      <c r="D2625" s="411"/>
      <c r="E2625" s="411"/>
      <c r="F2625" s="412"/>
      <c r="G2625" s="194"/>
      <c r="H2625" s="411"/>
      <c r="I2625" s="411"/>
    </row>
    <row r="2626" spans="1:9" ht="15" customHeight="1" x14ac:dyDescent="0.25">
      <c r="A2626" s="411"/>
      <c r="B2626" s="411"/>
      <c r="C2626" s="411"/>
      <c r="D2626" s="411"/>
      <c r="E2626" s="411"/>
      <c r="F2626" s="412"/>
      <c r="G2626" s="194"/>
      <c r="H2626" s="411"/>
      <c r="I2626" s="411"/>
    </row>
    <row r="2627" spans="1:9" ht="15" customHeight="1" x14ac:dyDescent="0.25">
      <c r="A2627" s="411"/>
      <c r="B2627" s="411"/>
      <c r="C2627" s="411"/>
      <c r="D2627" s="411"/>
      <c r="E2627" s="411"/>
      <c r="F2627" s="412"/>
      <c r="G2627" s="194"/>
      <c r="H2627" s="411"/>
      <c r="I2627" s="411"/>
    </row>
    <row r="2628" spans="1:9" ht="15" customHeight="1" x14ac:dyDescent="0.25">
      <c r="A2628" s="411"/>
      <c r="B2628" s="411"/>
      <c r="C2628" s="411"/>
      <c r="D2628" s="411"/>
      <c r="E2628" s="411"/>
      <c r="F2628" s="412"/>
      <c r="G2628" s="194"/>
      <c r="H2628" s="411"/>
      <c r="I2628" s="411"/>
    </row>
    <row r="2629" spans="1:9" ht="15" customHeight="1" x14ac:dyDescent="0.25">
      <c r="A2629" s="411"/>
      <c r="B2629" s="411"/>
      <c r="C2629" s="411"/>
      <c r="D2629" s="411"/>
      <c r="E2629" s="411"/>
      <c r="F2629" s="411"/>
      <c r="G2629" s="194"/>
      <c r="H2629" s="411"/>
      <c r="I2629" s="411"/>
    </row>
    <row r="2630" spans="1:9" ht="15" customHeight="1" x14ac:dyDescent="0.25">
      <c r="A2630" s="411"/>
      <c r="B2630" s="411"/>
      <c r="C2630" s="411"/>
      <c r="D2630" s="411"/>
      <c r="E2630" s="411"/>
      <c r="F2630" s="411"/>
      <c r="G2630" s="194"/>
      <c r="H2630" s="411"/>
      <c r="I2630" s="411"/>
    </row>
    <row r="2631" spans="1:9" ht="15" customHeight="1" x14ac:dyDescent="0.25">
      <c r="A2631" s="411"/>
      <c r="B2631" s="411"/>
      <c r="C2631" s="411"/>
      <c r="D2631" s="411"/>
      <c r="E2631" s="411"/>
      <c r="F2631" s="411"/>
      <c r="G2631" s="194"/>
      <c r="H2631" s="411"/>
      <c r="I2631" s="411"/>
    </row>
    <row r="2632" spans="1:9" ht="15" customHeight="1" x14ac:dyDescent="0.25">
      <c r="A2632" s="411"/>
      <c r="B2632" s="411"/>
      <c r="C2632" s="411"/>
      <c r="D2632" s="411"/>
      <c r="E2632" s="411"/>
      <c r="F2632" s="412"/>
      <c r="G2632" s="194"/>
      <c r="H2632" s="411"/>
      <c r="I2632" s="411"/>
    </row>
    <row r="2633" spans="1:9" ht="15" customHeight="1" x14ac:dyDescent="0.25">
      <c r="A2633" s="411"/>
      <c r="B2633" s="411"/>
      <c r="C2633" s="411"/>
      <c r="D2633" s="411"/>
      <c r="E2633" s="411"/>
      <c r="F2633" s="412"/>
      <c r="G2633" s="194"/>
      <c r="H2633" s="411"/>
      <c r="I2633" s="411"/>
    </row>
    <row r="2634" spans="1:9" ht="15" customHeight="1" x14ac:dyDescent="0.25">
      <c r="A2634" s="411"/>
      <c r="B2634" s="411"/>
      <c r="C2634" s="411"/>
      <c r="D2634" s="411"/>
      <c r="E2634" s="411"/>
      <c r="F2634" s="411"/>
      <c r="G2634" s="194"/>
      <c r="H2634" s="411"/>
      <c r="I2634" s="411"/>
    </row>
    <row r="2635" spans="1:9" ht="15" customHeight="1" x14ac:dyDescent="0.25">
      <c r="A2635" s="411"/>
      <c r="B2635" s="411"/>
      <c r="C2635" s="411"/>
      <c r="D2635" s="411"/>
      <c r="E2635" s="411"/>
      <c r="F2635" s="411"/>
      <c r="G2635" s="194"/>
      <c r="H2635" s="411"/>
      <c r="I2635" s="411"/>
    </row>
    <row r="2636" spans="1:9" ht="15" customHeight="1" x14ac:dyDescent="0.25">
      <c r="A2636" s="411"/>
      <c r="B2636" s="411"/>
      <c r="C2636" s="411"/>
      <c r="D2636" s="411"/>
      <c r="E2636" s="411"/>
      <c r="F2636" s="411"/>
      <c r="G2636" s="194"/>
      <c r="H2636" s="411"/>
      <c r="I2636" s="411"/>
    </row>
    <row r="2637" spans="1:9" ht="15" customHeight="1" x14ac:dyDescent="0.25">
      <c r="A2637" s="411"/>
      <c r="B2637" s="411"/>
      <c r="C2637" s="411"/>
      <c r="D2637" s="411"/>
      <c r="E2637" s="411"/>
      <c r="F2637" s="411"/>
      <c r="G2637" s="194"/>
      <c r="H2637" s="411"/>
      <c r="I2637" s="411"/>
    </row>
    <row r="2638" spans="1:9" ht="15" customHeight="1" x14ac:dyDescent="0.25">
      <c r="A2638" s="411"/>
      <c r="B2638" s="411"/>
      <c r="C2638" s="411"/>
      <c r="D2638" s="411"/>
      <c r="E2638" s="411"/>
      <c r="F2638" s="411"/>
      <c r="G2638" s="194"/>
      <c r="H2638" s="411"/>
      <c r="I2638" s="411"/>
    </row>
    <row r="2639" spans="1:9" ht="15" customHeight="1" x14ac:dyDescent="0.25">
      <c r="A2639" s="411"/>
      <c r="B2639" s="411"/>
      <c r="C2639" s="411"/>
      <c r="D2639" s="411"/>
      <c r="E2639" s="411"/>
      <c r="F2639" s="411"/>
      <c r="G2639" s="194"/>
      <c r="H2639" s="411"/>
      <c r="I2639" s="411"/>
    </row>
    <row r="2640" spans="1:9" ht="15" customHeight="1" x14ac:dyDescent="0.25">
      <c r="A2640" s="411"/>
      <c r="B2640" s="411"/>
      <c r="C2640" s="411"/>
      <c r="D2640" s="411"/>
      <c r="E2640" s="411"/>
      <c r="F2640" s="411"/>
      <c r="G2640" s="194"/>
      <c r="H2640" s="411"/>
      <c r="I2640" s="411"/>
    </row>
    <row r="2641" spans="1:9" ht="15" customHeight="1" x14ac:dyDescent="0.25">
      <c r="A2641" s="411"/>
      <c r="B2641" s="411"/>
      <c r="C2641" s="411"/>
      <c r="D2641" s="411"/>
      <c r="E2641" s="411"/>
      <c r="F2641" s="411"/>
      <c r="G2641" s="194"/>
      <c r="H2641" s="411"/>
      <c r="I2641" s="411"/>
    </row>
    <row r="2642" spans="1:9" ht="15" customHeight="1" x14ac:dyDescent="0.25">
      <c r="A2642" s="411"/>
      <c r="B2642" s="411"/>
      <c r="C2642" s="411"/>
      <c r="D2642" s="411"/>
      <c r="E2642" s="411"/>
      <c r="F2642" s="411"/>
      <c r="G2642" s="194"/>
      <c r="H2642" s="411"/>
      <c r="I2642" s="411"/>
    </row>
    <row r="2643" spans="1:9" ht="15" customHeight="1" x14ac:dyDescent="0.25">
      <c r="A2643" s="411"/>
      <c r="B2643" s="411"/>
      <c r="C2643" s="411"/>
      <c r="D2643" s="411"/>
      <c r="E2643" s="411"/>
      <c r="F2643" s="412"/>
      <c r="G2643" s="194"/>
      <c r="H2643" s="411"/>
      <c r="I2643" s="411"/>
    </row>
    <row r="2644" spans="1:9" ht="15" customHeight="1" x14ac:dyDescent="0.25">
      <c r="A2644" s="411"/>
      <c r="B2644" s="411"/>
      <c r="C2644" s="411"/>
      <c r="D2644" s="411"/>
      <c r="E2644" s="411"/>
      <c r="F2644" s="412"/>
      <c r="G2644" s="194"/>
      <c r="H2644" s="411"/>
      <c r="I2644" s="411"/>
    </row>
    <row r="2645" spans="1:9" ht="15" customHeight="1" x14ac:dyDescent="0.25">
      <c r="A2645" s="411"/>
      <c r="B2645" s="411"/>
      <c r="C2645" s="411"/>
      <c r="D2645" s="411"/>
      <c r="E2645" s="411"/>
      <c r="F2645" s="412"/>
      <c r="G2645" s="194"/>
      <c r="H2645" s="411"/>
      <c r="I2645" s="411"/>
    </row>
    <row r="2646" spans="1:9" ht="15" customHeight="1" x14ac:dyDescent="0.25">
      <c r="A2646" s="411"/>
      <c r="B2646" s="411"/>
      <c r="C2646" s="411"/>
      <c r="D2646" s="411"/>
      <c r="E2646" s="411"/>
      <c r="F2646" s="412"/>
      <c r="G2646" s="194"/>
      <c r="H2646" s="411"/>
      <c r="I2646" s="411"/>
    </row>
    <row r="2647" spans="1:9" ht="15" customHeight="1" x14ac:dyDescent="0.25">
      <c r="A2647" s="411"/>
      <c r="B2647" s="411"/>
      <c r="C2647" s="411"/>
      <c r="D2647" s="411"/>
      <c r="E2647" s="411"/>
      <c r="F2647" s="412"/>
      <c r="G2647" s="194"/>
      <c r="H2647" s="411"/>
      <c r="I2647" s="411"/>
    </row>
    <row r="2648" spans="1:9" ht="15" customHeight="1" x14ac:dyDescent="0.25">
      <c r="A2648" s="411"/>
      <c r="B2648" s="411"/>
      <c r="C2648" s="411"/>
      <c r="D2648" s="411"/>
      <c r="E2648" s="411"/>
      <c r="F2648" s="412"/>
      <c r="G2648" s="194"/>
      <c r="H2648" s="411"/>
      <c r="I2648" s="411"/>
    </row>
    <row r="2649" spans="1:9" ht="15" customHeight="1" x14ac:dyDescent="0.25">
      <c r="A2649" s="411"/>
      <c r="B2649" s="411"/>
      <c r="C2649" s="411"/>
      <c r="D2649" s="411"/>
      <c r="E2649" s="411"/>
      <c r="F2649" s="411"/>
      <c r="G2649" s="194"/>
      <c r="H2649" s="411"/>
      <c r="I2649" s="411"/>
    </row>
    <row r="2650" spans="1:9" ht="15" customHeight="1" x14ac:dyDescent="0.25">
      <c r="A2650" s="411"/>
      <c r="B2650" s="411"/>
      <c r="C2650" s="411"/>
      <c r="D2650" s="411"/>
      <c r="E2650" s="411"/>
      <c r="F2650" s="411"/>
      <c r="G2650" s="194"/>
      <c r="H2650" s="411"/>
      <c r="I2650" s="411"/>
    </row>
    <row r="2651" spans="1:9" ht="15" customHeight="1" x14ac:dyDescent="0.25">
      <c r="A2651" s="411"/>
      <c r="B2651" s="411"/>
      <c r="C2651" s="411"/>
      <c r="D2651" s="411"/>
      <c r="E2651" s="411"/>
      <c r="F2651" s="411"/>
      <c r="G2651" s="194"/>
      <c r="H2651" s="411"/>
      <c r="I2651" s="411"/>
    </row>
    <row r="2652" spans="1:9" ht="15" customHeight="1" x14ac:dyDescent="0.25">
      <c r="A2652" s="411"/>
      <c r="B2652" s="411"/>
      <c r="C2652" s="411"/>
      <c r="D2652" s="411"/>
      <c r="E2652" s="411"/>
      <c r="F2652" s="412"/>
      <c r="G2652" s="194"/>
      <c r="H2652" s="411"/>
      <c r="I2652" s="411"/>
    </row>
    <row r="2653" spans="1:9" ht="15" customHeight="1" x14ac:dyDescent="0.25">
      <c r="A2653" s="411"/>
      <c r="B2653" s="411"/>
      <c r="C2653" s="411"/>
      <c r="D2653" s="411"/>
      <c r="E2653" s="411"/>
      <c r="F2653" s="412"/>
      <c r="G2653" s="194"/>
      <c r="H2653" s="411"/>
      <c r="I2653" s="411"/>
    </row>
    <row r="2654" spans="1:9" ht="15" customHeight="1" x14ac:dyDescent="0.25">
      <c r="A2654" s="411"/>
      <c r="B2654" s="411"/>
      <c r="C2654" s="411"/>
      <c r="D2654" s="411"/>
      <c r="E2654" s="411"/>
      <c r="F2654" s="412"/>
      <c r="G2654" s="194"/>
      <c r="H2654" s="411"/>
      <c r="I2654" s="411"/>
    </row>
    <row r="2655" spans="1:9" ht="15" customHeight="1" x14ac:dyDescent="0.25">
      <c r="A2655" s="411"/>
      <c r="B2655" s="411"/>
      <c r="C2655" s="411"/>
      <c r="D2655" s="411"/>
      <c r="E2655" s="411"/>
      <c r="F2655" s="411"/>
      <c r="G2655" s="194"/>
      <c r="H2655" s="411"/>
      <c r="I2655" s="411"/>
    </row>
    <row r="2656" spans="1:9" ht="15" customHeight="1" x14ac:dyDescent="0.25">
      <c r="A2656" s="411"/>
      <c r="B2656" s="411"/>
      <c r="C2656" s="411"/>
      <c r="D2656" s="411"/>
      <c r="E2656" s="411"/>
      <c r="F2656" s="411"/>
      <c r="G2656" s="194"/>
      <c r="H2656" s="411"/>
      <c r="I2656" s="411"/>
    </row>
    <row r="2657" spans="1:9" ht="15" customHeight="1" x14ac:dyDescent="0.25">
      <c r="A2657" s="411"/>
      <c r="B2657" s="411"/>
      <c r="C2657" s="411"/>
      <c r="D2657" s="411"/>
      <c r="E2657" s="411"/>
      <c r="F2657" s="411"/>
      <c r="G2657" s="194"/>
      <c r="H2657" s="411"/>
      <c r="I2657" s="411"/>
    </row>
    <row r="2658" spans="1:9" ht="15" customHeight="1" x14ac:dyDescent="0.25">
      <c r="A2658" s="411"/>
      <c r="B2658" s="411"/>
      <c r="C2658" s="411"/>
      <c r="D2658" s="411"/>
      <c r="E2658" s="411"/>
      <c r="F2658" s="411"/>
      <c r="G2658" s="194"/>
      <c r="H2658" s="411"/>
      <c r="I2658" s="411"/>
    </row>
    <row r="2659" spans="1:9" ht="15" customHeight="1" x14ac:dyDescent="0.25">
      <c r="A2659" s="411"/>
      <c r="B2659" s="411"/>
      <c r="C2659" s="411"/>
      <c r="D2659" s="411"/>
      <c r="E2659" s="411"/>
      <c r="F2659" s="411"/>
      <c r="G2659" s="194"/>
      <c r="H2659" s="411"/>
      <c r="I2659" s="411"/>
    </row>
    <row r="2660" spans="1:9" ht="15" customHeight="1" x14ac:dyDescent="0.25">
      <c r="A2660" s="411"/>
      <c r="B2660" s="411"/>
      <c r="C2660" s="411"/>
      <c r="D2660" s="411"/>
      <c r="E2660" s="411"/>
      <c r="F2660" s="411"/>
      <c r="G2660" s="194"/>
      <c r="H2660" s="411"/>
      <c r="I2660" s="411"/>
    </row>
    <row r="2661" spans="1:9" ht="15" customHeight="1" x14ac:dyDescent="0.25">
      <c r="A2661" s="411"/>
      <c r="B2661" s="411"/>
      <c r="C2661" s="411"/>
      <c r="D2661" s="411"/>
      <c r="E2661" s="411"/>
      <c r="F2661" s="411"/>
      <c r="G2661" s="194"/>
      <c r="H2661" s="411"/>
      <c r="I2661" s="411"/>
    </row>
    <row r="2662" spans="1:9" ht="15" customHeight="1" x14ac:dyDescent="0.25">
      <c r="A2662" s="411"/>
      <c r="B2662" s="411"/>
      <c r="C2662" s="411"/>
      <c r="D2662" s="411"/>
      <c r="E2662" s="411"/>
      <c r="F2662" s="411"/>
      <c r="G2662" s="194"/>
      <c r="H2662" s="411"/>
      <c r="I2662" s="411"/>
    </row>
    <row r="2663" spans="1:9" ht="15" customHeight="1" x14ac:dyDescent="0.25">
      <c r="A2663" s="411"/>
      <c r="B2663" s="411"/>
      <c r="C2663" s="411"/>
      <c r="D2663" s="411"/>
      <c r="E2663" s="411"/>
      <c r="F2663" s="411"/>
      <c r="G2663" s="194"/>
      <c r="H2663" s="411"/>
      <c r="I2663" s="411"/>
    </row>
    <row r="2664" spans="1:9" ht="15" customHeight="1" x14ac:dyDescent="0.25">
      <c r="A2664" s="411"/>
      <c r="B2664" s="411"/>
      <c r="C2664" s="411"/>
      <c r="D2664" s="411"/>
      <c r="E2664" s="411"/>
      <c r="F2664" s="412"/>
      <c r="G2664" s="194"/>
      <c r="H2664" s="411"/>
      <c r="I2664" s="411"/>
    </row>
    <row r="2665" spans="1:9" ht="15" customHeight="1" x14ac:dyDescent="0.25">
      <c r="A2665" s="411"/>
      <c r="B2665" s="411"/>
      <c r="C2665" s="411"/>
      <c r="D2665" s="411"/>
      <c r="E2665" s="411"/>
      <c r="F2665" s="412"/>
      <c r="G2665" s="194"/>
      <c r="H2665" s="411"/>
      <c r="I2665" s="411"/>
    </row>
    <row r="2666" spans="1:9" ht="15" customHeight="1" x14ac:dyDescent="0.25">
      <c r="A2666" s="411"/>
      <c r="B2666" s="411"/>
      <c r="C2666" s="411"/>
      <c r="D2666" s="411"/>
      <c r="E2666" s="411"/>
      <c r="F2666" s="412"/>
      <c r="G2666" s="194"/>
      <c r="H2666" s="411"/>
      <c r="I2666" s="411"/>
    </row>
    <row r="2667" spans="1:9" ht="15" customHeight="1" x14ac:dyDescent="0.25">
      <c r="A2667" s="411"/>
      <c r="B2667" s="411"/>
      <c r="C2667" s="411"/>
      <c r="D2667" s="411"/>
      <c r="E2667" s="411"/>
      <c r="F2667" s="412"/>
      <c r="G2667" s="194"/>
      <c r="H2667" s="411"/>
      <c r="I2667" s="411"/>
    </row>
    <row r="2668" spans="1:9" ht="15" customHeight="1" x14ac:dyDescent="0.25">
      <c r="A2668" s="411"/>
      <c r="B2668" s="411"/>
      <c r="C2668" s="411"/>
      <c r="D2668" s="411"/>
      <c r="E2668" s="411"/>
      <c r="F2668" s="412"/>
      <c r="G2668" s="194"/>
      <c r="H2668" s="411"/>
      <c r="I2668" s="411"/>
    </row>
    <row r="2669" spans="1:9" ht="15" customHeight="1" x14ac:dyDescent="0.25">
      <c r="A2669" s="411"/>
      <c r="B2669" s="411"/>
      <c r="C2669" s="411"/>
      <c r="D2669" s="411"/>
      <c r="E2669" s="411"/>
      <c r="F2669" s="411"/>
      <c r="G2669" s="194"/>
      <c r="H2669" s="411"/>
      <c r="I2669" s="411"/>
    </row>
    <row r="2670" spans="1:9" ht="15" customHeight="1" x14ac:dyDescent="0.25">
      <c r="A2670" s="411"/>
      <c r="B2670" s="411"/>
      <c r="C2670" s="411"/>
      <c r="D2670" s="411"/>
      <c r="E2670" s="411"/>
      <c r="F2670" s="411"/>
      <c r="G2670" s="194"/>
      <c r="H2670" s="411"/>
      <c r="I2670" s="411"/>
    </row>
    <row r="2671" spans="1:9" ht="15" customHeight="1" x14ac:dyDescent="0.25">
      <c r="A2671" s="411"/>
      <c r="B2671" s="411"/>
      <c r="C2671" s="411"/>
      <c r="D2671" s="411"/>
      <c r="E2671" s="411"/>
      <c r="F2671" s="411"/>
      <c r="G2671" s="194"/>
      <c r="H2671" s="411"/>
      <c r="I2671" s="411"/>
    </row>
    <row r="2672" spans="1:9" ht="15" customHeight="1" x14ac:dyDescent="0.25">
      <c r="A2672" s="411"/>
      <c r="B2672" s="411"/>
      <c r="C2672" s="411"/>
      <c r="D2672" s="411"/>
      <c r="E2672" s="411"/>
      <c r="F2672" s="411"/>
      <c r="G2672" s="194"/>
      <c r="H2672" s="411"/>
      <c r="I2672" s="411"/>
    </row>
    <row r="2673" spans="1:9" ht="15" customHeight="1" x14ac:dyDescent="0.25">
      <c r="A2673" s="411"/>
      <c r="B2673" s="411"/>
      <c r="C2673" s="411"/>
      <c r="D2673" s="411"/>
      <c r="E2673" s="411"/>
      <c r="F2673" s="412"/>
      <c r="G2673" s="194"/>
      <c r="H2673" s="411"/>
      <c r="I2673" s="411"/>
    </row>
    <row r="2674" spans="1:9" ht="15" customHeight="1" x14ac:dyDescent="0.25">
      <c r="A2674" s="411"/>
      <c r="B2674" s="411"/>
      <c r="C2674" s="411"/>
      <c r="D2674" s="411"/>
      <c r="E2674" s="411"/>
      <c r="F2674" s="412"/>
      <c r="G2674" s="194"/>
      <c r="H2674" s="411"/>
      <c r="I2674" s="411"/>
    </row>
    <row r="2675" spans="1:9" ht="15" customHeight="1" x14ac:dyDescent="0.25">
      <c r="A2675" s="411"/>
      <c r="B2675" s="411"/>
      <c r="C2675" s="411"/>
      <c r="D2675" s="411"/>
      <c r="E2675" s="411"/>
      <c r="F2675" s="412"/>
      <c r="G2675" s="194"/>
      <c r="H2675" s="411"/>
      <c r="I2675" s="411"/>
    </row>
    <row r="2676" spans="1:9" ht="15" customHeight="1" x14ac:dyDescent="0.25">
      <c r="A2676" s="411"/>
      <c r="B2676" s="411"/>
      <c r="C2676" s="411"/>
      <c r="D2676" s="411"/>
      <c r="E2676" s="411"/>
      <c r="F2676" s="411"/>
      <c r="G2676" s="194"/>
      <c r="H2676" s="411"/>
      <c r="I2676" s="411"/>
    </row>
    <row r="2677" spans="1:9" ht="15" customHeight="1" x14ac:dyDescent="0.25">
      <c r="A2677" s="411"/>
      <c r="B2677" s="411"/>
      <c r="C2677" s="411"/>
      <c r="D2677" s="411"/>
      <c r="E2677" s="411"/>
      <c r="F2677" s="411"/>
      <c r="G2677" s="194"/>
      <c r="H2677" s="411"/>
      <c r="I2677" s="411"/>
    </row>
    <row r="2678" spans="1:9" ht="15" customHeight="1" x14ac:dyDescent="0.25">
      <c r="A2678" s="411"/>
      <c r="B2678" s="411"/>
      <c r="C2678" s="411"/>
      <c r="D2678" s="411"/>
      <c r="E2678" s="411"/>
      <c r="F2678" s="411"/>
      <c r="G2678" s="194"/>
      <c r="H2678" s="411"/>
      <c r="I2678" s="411"/>
    </row>
    <row r="2679" spans="1:9" ht="15" customHeight="1" x14ac:dyDescent="0.25">
      <c r="A2679" s="411"/>
      <c r="B2679" s="411"/>
      <c r="C2679" s="411"/>
      <c r="D2679" s="411"/>
      <c r="E2679" s="411"/>
      <c r="F2679" s="411"/>
      <c r="G2679" s="194"/>
      <c r="H2679" s="411"/>
      <c r="I2679" s="411"/>
    </row>
    <row r="2680" spans="1:9" ht="15" customHeight="1" x14ac:dyDescent="0.25">
      <c r="A2680" s="411"/>
      <c r="B2680" s="411"/>
      <c r="C2680" s="411"/>
      <c r="D2680" s="411"/>
      <c r="E2680" s="411"/>
      <c r="F2680" s="411"/>
      <c r="G2680" s="194"/>
      <c r="H2680" s="411"/>
      <c r="I2680" s="411"/>
    </row>
    <row r="2681" spans="1:9" ht="15" customHeight="1" x14ac:dyDescent="0.25">
      <c r="A2681" s="411"/>
      <c r="B2681" s="411"/>
      <c r="C2681" s="411"/>
      <c r="D2681" s="411"/>
      <c r="E2681" s="411"/>
      <c r="F2681" s="411"/>
      <c r="G2681" s="194"/>
      <c r="H2681" s="411"/>
      <c r="I2681" s="411"/>
    </row>
    <row r="2682" spans="1:9" ht="15" customHeight="1" x14ac:dyDescent="0.25">
      <c r="A2682" s="411"/>
      <c r="B2682" s="411"/>
      <c r="C2682" s="411"/>
      <c r="D2682" s="411"/>
      <c r="E2682" s="411"/>
      <c r="F2682" s="411"/>
      <c r="G2682" s="194"/>
      <c r="H2682" s="411"/>
      <c r="I2682" s="411"/>
    </row>
    <row r="2683" spans="1:9" ht="15" customHeight="1" x14ac:dyDescent="0.25">
      <c r="A2683" s="411"/>
      <c r="B2683" s="411"/>
      <c r="C2683" s="411"/>
      <c r="D2683" s="411"/>
      <c r="E2683" s="411"/>
      <c r="F2683" s="411"/>
      <c r="G2683" s="194"/>
      <c r="H2683" s="411"/>
      <c r="I2683" s="411"/>
    </row>
    <row r="2684" spans="1:9" ht="15" customHeight="1" x14ac:dyDescent="0.25">
      <c r="A2684" s="411"/>
      <c r="B2684" s="411"/>
      <c r="C2684" s="411"/>
      <c r="D2684" s="411"/>
      <c r="E2684" s="411"/>
      <c r="F2684" s="411"/>
      <c r="G2684" s="194"/>
      <c r="H2684" s="411"/>
      <c r="I2684" s="411"/>
    </row>
    <row r="2685" spans="1:9" ht="15" customHeight="1" x14ac:dyDescent="0.25">
      <c r="A2685" s="411"/>
      <c r="B2685" s="411"/>
      <c r="C2685" s="411"/>
      <c r="D2685" s="411"/>
      <c r="E2685" s="411"/>
      <c r="F2685" s="412"/>
      <c r="G2685" s="194"/>
      <c r="H2685" s="411"/>
      <c r="I2685" s="411"/>
    </row>
    <row r="2686" spans="1:9" ht="15" customHeight="1" x14ac:dyDescent="0.25">
      <c r="A2686" s="411"/>
      <c r="B2686" s="411"/>
      <c r="C2686" s="411"/>
      <c r="D2686" s="411"/>
      <c r="E2686" s="411"/>
      <c r="F2686" s="412"/>
      <c r="G2686" s="194"/>
      <c r="H2686" s="411"/>
      <c r="I2686" s="411"/>
    </row>
    <row r="2687" spans="1:9" ht="15" customHeight="1" x14ac:dyDescent="0.25">
      <c r="A2687" s="411"/>
      <c r="B2687" s="411"/>
      <c r="C2687" s="411"/>
      <c r="D2687" s="411"/>
      <c r="E2687" s="411"/>
      <c r="F2687" s="412"/>
      <c r="G2687" s="194"/>
      <c r="H2687" s="411"/>
      <c r="I2687" s="411"/>
    </row>
    <row r="2688" spans="1:9" ht="15" customHeight="1" x14ac:dyDescent="0.25">
      <c r="A2688" s="411"/>
      <c r="B2688" s="411"/>
      <c r="C2688" s="411"/>
      <c r="D2688" s="411"/>
      <c r="E2688" s="411"/>
      <c r="F2688" s="412"/>
      <c r="G2688" s="194"/>
      <c r="H2688" s="411"/>
      <c r="I2688" s="411"/>
    </row>
    <row r="2689" spans="1:9" ht="15" customHeight="1" x14ac:dyDescent="0.25">
      <c r="A2689" s="411"/>
      <c r="B2689" s="411"/>
      <c r="C2689" s="411"/>
      <c r="D2689" s="411"/>
      <c r="E2689" s="411"/>
      <c r="F2689" s="412"/>
      <c r="G2689" s="194"/>
      <c r="H2689" s="411"/>
      <c r="I2689" s="411"/>
    </row>
    <row r="2690" spans="1:9" ht="15" customHeight="1" x14ac:dyDescent="0.25">
      <c r="A2690" s="411"/>
      <c r="B2690" s="411"/>
      <c r="C2690" s="411"/>
      <c r="D2690" s="411"/>
      <c r="E2690" s="411"/>
      <c r="F2690" s="412"/>
      <c r="G2690" s="194"/>
      <c r="H2690" s="411"/>
      <c r="I2690" s="411"/>
    </row>
    <row r="2691" spans="1:9" ht="15" customHeight="1" x14ac:dyDescent="0.25">
      <c r="A2691" s="411"/>
      <c r="B2691" s="411"/>
      <c r="C2691" s="411"/>
      <c r="D2691" s="411"/>
      <c r="E2691" s="411"/>
      <c r="F2691" s="411"/>
      <c r="G2691" s="194"/>
      <c r="H2691" s="411"/>
      <c r="I2691" s="411"/>
    </row>
    <row r="2692" spans="1:9" ht="15" customHeight="1" x14ac:dyDescent="0.25">
      <c r="A2692" s="411"/>
      <c r="B2692" s="411"/>
      <c r="C2692" s="411"/>
      <c r="D2692" s="411"/>
      <c r="E2692" s="411"/>
      <c r="F2692" s="411"/>
      <c r="G2692" s="194"/>
      <c r="H2692" s="411"/>
      <c r="I2692" s="411"/>
    </row>
    <row r="2693" spans="1:9" ht="15" customHeight="1" x14ac:dyDescent="0.25">
      <c r="A2693" s="411"/>
      <c r="B2693" s="411"/>
      <c r="C2693" s="411"/>
      <c r="D2693" s="411"/>
      <c r="E2693" s="411"/>
      <c r="F2693" s="411"/>
      <c r="G2693" s="194"/>
      <c r="H2693" s="411"/>
      <c r="I2693" s="411"/>
    </row>
    <row r="2694" spans="1:9" ht="15" customHeight="1" x14ac:dyDescent="0.25">
      <c r="A2694" s="411"/>
      <c r="B2694" s="411"/>
      <c r="C2694" s="411"/>
      <c r="D2694" s="411"/>
      <c r="E2694" s="411"/>
      <c r="F2694" s="411"/>
      <c r="G2694" s="194"/>
      <c r="H2694" s="411"/>
      <c r="I2694" s="411"/>
    </row>
    <row r="2695" spans="1:9" ht="15" customHeight="1" x14ac:dyDescent="0.25">
      <c r="A2695" s="411"/>
      <c r="B2695" s="411"/>
      <c r="C2695" s="411"/>
      <c r="D2695" s="411"/>
      <c r="E2695" s="411"/>
      <c r="F2695" s="412"/>
      <c r="G2695" s="194"/>
      <c r="H2695" s="411"/>
      <c r="I2695" s="411"/>
    </row>
    <row r="2696" spans="1:9" ht="15" customHeight="1" x14ac:dyDescent="0.25">
      <c r="A2696" s="411"/>
      <c r="B2696" s="411"/>
      <c r="C2696" s="411"/>
      <c r="D2696" s="411"/>
      <c r="E2696" s="411"/>
      <c r="F2696" s="412"/>
      <c r="G2696" s="194"/>
      <c r="H2696" s="411"/>
      <c r="I2696" s="411"/>
    </row>
    <row r="2697" spans="1:9" ht="15" customHeight="1" x14ac:dyDescent="0.25">
      <c r="A2697" s="411"/>
      <c r="B2697" s="411"/>
      <c r="C2697" s="411"/>
      <c r="D2697" s="411"/>
      <c r="E2697" s="411"/>
      <c r="F2697" s="412"/>
      <c r="G2697" s="194"/>
      <c r="H2697" s="411"/>
      <c r="I2697" s="411"/>
    </row>
    <row r="2698" spans="1:9" ht="15" customHeight="1" x14ac:dyDescent="0.25">
      <c r="A2698" s="411"/>
      <c r="B2698" s="411"/>
      <c r="C2698" s="411"/>
      <c r="D2698" s="411"/>
      <c r="E2698" s="411"/>
      <c r="F2698" s="411"/>
      <c r="G2698" s="194"/>
      <c r="H2698" s="411"/>
      <c r="I2698" s="411"/>
    </row>
    <row r="2699" spans="1:9" ht="15" customHeight="1" x14ac:dyDescent="0.25">
      <c r="A2699" s="411"/>
      <c r="B2699" s="411"/>
      <c r="C2699" s="411"/>
      <c r="D2699" s="411"/>
      <c r="E2699" s="411"/>
      <c r="F2699" s="411"/>
      <c r="G2699" s="194"/>
      <c r="H2699" s="411"/>
      <c r="I2699" s="411"/>
    </row>
    <row r="2700" spans="1:9" ht="15" customHeight="1" x14ac:dyDescent="0.25">
      <c r="A2700" s="411"/>
      <c r="B2700" s="411"/>
      <c r="C2700" s="411"/>
      <c r="D2700" s="411"/>
      <c r="E2700" s="411"/>
      <c r="F2700" s="411"/>
      <c r="G2700" s="194"/>
      <c r="H2700" s="411"/>
      <c r="I2700" s="411"/>
    </row>
    <row r="2701" spans="1:9" ht="15" customHeight="1" x14ac:dyDescent="0.25">
      <c r="A2701" s="411"/>
      <c r="B2701" s="411"/>
      <c r="C2701" s="411"/>
      <c r="D2701" s="411"/>
      <c r="E2701" s="411"/>
      <c r="F2701" s="411"/>
      <c r="G2701" s="194"/>
      <c r="H2701" s="411"/>
      <c r="I2701" s="411"/>
    </row>
    <row r="2702" spans="1:9" ht="15" customHeight="1" x14ac:dyDescent="0.25">
      <c r="A2702" s="411"/>
      <c r="B2702" s="411"/>
      <c r="C2702" s="411"/>
      <c r="D2702" s="411"/>
      <c r="E2702" s="411"/>
      <c r="F2702" s="411"/>
      <c r="G2702" s="194"/>
      <c r="H2702" s="411"/>
      <c r="I2702" s="411"/>
    </row>
    <row r="2703" spans="1:9" ht="15" customHeight="1" x14ac:dyDescent="0.25">
      <c r="A2703" s="411"/>
      <c r="B2703" s="411"/>
      <c r="C2703" s="411"/>
      <c r="D2703" s="411"/>
      <c r="E2703" s="411"/>
      <c r="F2703" s="411"/>
      <c r="G2703" s="194"/>
      <c r="H2703" s="411"/>
      <c r="I2703" s="411"/>
    </row>
    <row r="2704" spans="1:9" ht="15" customHeight="1" x14ac:dyDescent="0.25">
      <c r="A2704" s="411"/>
      <c r="B2704" s="411"/>
      <c r="C2704" s="411"/>
      <c r="D2704" s="411"/>
      <c r="E2704" s="411"/>
      <c r="F2704" s="411"/>
      <c r="G2704" s="194"/>
      <c r="H2704" s="411"/>
      <c r="I2704" s="411"/>
    </row>
    <row r="2705" spans="1:9" ht="15" customHeight="1" x14ac:dyDescent="0.25">
      <c r="A2705" s="411"/>
      <c r="B2705" s="411"/>
      <c r="C2705" s="411"/>
      <c r="D2705" s="411"/>
      <c r="E2705" s="411"/>
      <c r="F2705" s="411"/>
      <c r="G2705" s="194"/>
      <c r="H2705" s="411"/>
      <c r="I2705" s="411"/>
    </row>
    <row r="2706" spans="1:9" ht="15" customHeight="1" x14ac:dyDescent="0.25">
      <c r="A2706" s="411"/>
      <c r="B2706" s="411"/>
      <c r="C2706" s="411"/>
      <c r="D2706" s="411"/>
      <c r="E2706" s="411"/>
      <c r="F2706" s="411"/>
      <c r="G2706" s="194"/>
      <c r="H2706" s="411"/>
      <c r="I2706" s="411"/>
    </row>
    <row r="2707" spans="1:9" ht="15" customHeight="1" x14ac:dyDescent="0.25">
      <c r="A2707" s="411"/>
      <c r="B2707" s="411"/>
      <c r="C2707" s="411"/>
      <c r="D2707" s="411"/>
      <c r="E2707" s="411"/>
      <c r="F2707" s="411"/>
      <c r="G2707" s="194"/>
      <c r="H2707" s="411"/>
      <c r="I2707" s="411"/>
    </row>
    <row r="2708" spans="1:9" ht="15" customHeight="1" x14ac:dyDescent="0.25">
      <c r="A2708" s="411"/>
      <c r="B2708" s="411"/>
      <c r="C2708" s="411"/>
      <c r="D2708" s="411"/>
      <c r="E2708" s="411"/>
      <c r="F2708" s="411"/>
      <c r="G2708" s="194"/>
      <c r="H2708" s="411"/>
      <c r="I2708" s="411"/>
    </row>
    <row r="2709" spans="1:9" ht="15" customHeight="1" x14ac:dyDescent="0.25">
      <c r="A2709" s="411"/>
      <c r="B2709" s="411"/>
      <c r="C2709" s="411"/>
      <c r="D2709" s="411"/>
      <c r="E2709" s="411"/>
      <c r="F2709" s="412"/>
      <c r="G2709" s="194"/>
      <c r="H2709" s="411"/>
      <c r="I2709" s="411"/>
    </row>
    <row r="2710" spans="1:9" ht="15" customHeight="1" x14ac:dyDescent="0.25">
      <c r="A2710" s="411"/>
      <c r="B2710" s="411"/>
      <c r="C2710" s="411"/>
      <c r="D2710" s="411"/>
      <c r="E2710" s="411"/>
      <c r="F2710" s="411"/>
      <c r="G2710" s="194"/>
      <c r="H2710" s="411"/>
      <c r="I2710" s="411"/>
    </row>
    <row r="2711" spans="1:9" ht="15" customHeight="1" x14ac:dyDescent="0.25">
      <c r="A2711" s="411"/>
      <c r="B2711" s="411"/>
      <c r="C2711" s="411"/>
      <c r="D2711" s="411"/>
      <c r="E2711" s="411"/>
      <c r="F2711" s="411"/>
      <c r="G2711" s="194"/>
      <c r="H2711" s="411"/>
      <c r="I2711" s="411"/>
    </row>
    <row r="2712" spans="1:9" ht="15" customHeight="1" x14ac:dyDescent="0.25">
      <c r="A2712" s="411"/>
      <c r="B2712" s="411"/>
      <c r="C2712" s="411"/>
      <c r="D2712" s="411"/>
      <c r="E2712" s="411"/>
      <c r="F2712" s="411"/>
      <c r="G2712" s="194"/>
      <c r="H2712" s="411"/>
      <c r="I2712" s="411"/>
    </row>
    <row r="2713" spans="1:9" ht="15" customHeight="1" x14ac:dyDescent="0.25">
      <c r="A2713" s="411"/>
      <c r="B2713" s="411"/>
      <c r="C2713" s="411"/>
      <c r="D2713" s="411"/>
      <c r="E2713" s="411"/>
      <c r="F2713" s="411"/>
      <c r="G2713" s="194"/>
      <c r="H2713" s="411"/>
      <c r="I2713" s="411"/>
    </row>
    <row r="2714" spans="1:9" ht="15" customHeight="1" x14ac:dyDescent="0.25">
      <c r="A2714" s="411"/>
      <c r="B2714" s="411"/>
      <c r="C2714" s="411"/>
      <c r="D2714" s="411"/>
      <c r="E2714" s="411"/>
      <c r="F2714" s="411"/>
      <c r="G2714" s="194"/>
      <c r="H2714" s="411"/>
      <c r="I2714" s="411"/>
    </row>
    <row r="2715" spans="1:9" ht="15" customHeight="1" x14ac:dyDescent="0.25">
      <c r="A2715" s="411"/>
      <c r="B2715" s="411"/>
      <c r="C2715" s="411"/>
      <c r="D2715" s="411"/>
      <c r="E2715" s="411"/>
      <c r="F2715" s="411"/>
      <c r="G2715" s="194"/>
      <c r="H2715" s="411"/>
      <c r="I2715" s="411"/>
    </row>
    <row r="2716" spans="1:9" ht="15" customHeight="1" x14ac:dyDescent="0.25">
      <c r="A2716" s="411"/>
      <c r="B2716" s="411"/>
      <c r="C2716" s="411"/>
      <c r="D2716" s="411"/>
      <c r="E2716" s="411"/>
      <c r="F2716" s="411"/>
      <c r="G2716" s="194"/>
      <c r="H2716" s="411"/>
      <c r="I2716" s="411"/>
    </row>
    <row r="2717" spans="1:9" ht="15" customHeight="1" x14ac:dyDescent="0.25">
      <c r="A2717" s="411"/>
      <c r="B2717" s="411"/>
      <c r="C2717" s="411"/>
      <c r="D2717" s="411"/>
      <c r="E2717" s="411"/>
      <c r="F2717" s="411"/>
      <c r="G2717" s="194"/>
      <c r="H2717" s="411"/>
      <c r="I2717" s="411"/>
    </row>
    <row r="2718" spans="1:9" ht="15" customHeight="1" x14ac:dyDescent="0.25">
      <c r="A2718" s="411"/>
      <c r="B2718" s="411"/>
      <c r="C2718" s="411"/>
      <c r="D2718" s="411"/>
      <c r="E2718" s="411"/>
      <c r="F2718" s="411"/>
      <c r="G2718" s="194"/>
      <c r="H2718" s="411"/>
      <c r="I2718" s="411"/>
    </row>
    <row r="2719" spans="1:9" ht="15" customHeight="1" x14ac:dyDescent="0.25">
      <c r="A2719" s="411"/>
      <c r="B2719" s="411"/>
      <c r="C2719" s="411"/>
      <c r="D2719" s="411"/>
      <c r="E2719" s="411"/>
      <c r="F2719" s="411"/>
      <c r="G2719" s="194"/>
      <c r="H2719" s="411"/>
      <c r="I2719" s="411"/>
    </row>
    <row r="2720" spans="1:9" ht="15" customHeight="1" x14ac:dyDescent="0.25">
      <c r="A2720" s="411"/>
      <c r="B2720" s="411"/>
      <c r="C2720" s="411"/>
      <c r="D2720" s="411"/>
      <c r="E2720" s="411"/>
      <c r="F2720" s="412"/>
      <c r="G2720" s="194"/>
      <c r="H2720" s="411"/>
      <c r="I2720" s="411"/>
    </row>
    <row r="2721" spans="1:9" ht="15" customHeight="1" x14ac:dyDescent="0.25">
      <c r="A2721" s="411"/>
      <c r="B2721" s="411"/>
      <c r="C2721" s="411"/>
      <c r="D2721" s="411"/>
      <c r="E2721" s="411"/>
      <c r="F2721" s="411"/>
      <c r="G2721" s="194"/>
      <c r="H2721" s="411"/>
      <c r="I2721" s="411"/>
    </row>
    <row r="2722" spans="1:9" ht="15" customHeight="1" x14ac:dyDescent="0.25">
      <c r="A2722" s="411"/>
      <c r="B2722" s="411"/>
      <c r="C2722" s="411"/>
      <c r="D2722" s="411"/>
      <c r="E2722" s="411"/>
      <c r="F2722" s="411"/>
      <c r="G2722" s="194"/>
      <c r="H2722" s="411"/>
      <c r="I2722" s="411"/>
    </row>
    <row r="2723" spans="1:9" ht="15" customHeight="1" x14ac:dyDescent="0.25">
      <c r="A2723" s="411"/>
      <c r="B2723" s="411"/>
      <c r="C2723" s="411"/>
      <c r="D2723" s="411"/>
      <c r="E2723" s="411"/>
      <c r="F2723" s="411"/>
      <c r="G2723" s="194"/>
      <c r="H2723" s="411"/>
      <c r="I2723" s="411"/>
    </row>
    <row r="2724" spans="1:9" ht="15" customHeight="1" x14ac:dyDescent="0.25">
      <c r="A2724" s="411"/>
      <c r="B2724" s="411"/>
      <c r="C2724" s="411"/>
      <c r="D2724" s="411"/>
      <c r="E2724" s="411"/>
      <c r="F2724" s="411"/>
      <c r="G2724" s="194"/>
      <c r="H2724" s="411"/>
      <c r="I2724" s="411"/>
    </row>
    <row r="2725" spans="1:9" ht="15" customHeight="1" x14ac:dyDescent="0.25">
      <c r="A2725" s="411"/>
      <c r="B2725" s="411"/>
      <c r="C2725" s="411"/>
      <c r="D2725" s="411"/>
      <c r="E2725" s="411"/>
      <c r="F2725" s="411"/>
      <c r="G2725" s="194"/>
      <c r="H2725" s="411"/>
      <c r="I2725" s="411"/>
    </row>
    <row r="2726" spans="1:9" ht="15" customHeight="1" x14ac:dyDescent="0.25">
      <c r="A2726" s="411"/>
      <c r="B2726" s="411"/>
      <c r="C2726" s="411"/>
      <c r="D2726" s="411"/>
      <c r="E2726" s="411"/>
      <c r="F2726" s="411"/>
      <c r="G2726" s="194"/>
      <c r="H2726" s="411"/>
      <c r="I2726" s="411"/>
    </row>
    <row r="2727" spans="1:9" ht="15" customHeight="1" x14ac:dyDescent="0.25">
      <c r="A2727" s="411"/>
      <c r="B2727" s="411"/>
      <c r="C2727" s="411"/>
      <c r="D2727" s="411"/>
      <c r="E2727" s="411"/>
      <c r="F2727" s="411"/>
      <c r="G2727" s="194"/>
      <c r="H2727" s="411"/>
      <c r="I2727" s="411"/>
    </row>
    <row r="2728" spans="1:9" ht="15" customHeight="1" x14ac:dyDescent="0.25">
      <c r="A2728" s="411"/>
      <c r="B2728" s="411"/>
      <c r="C2728" s="411"/>
      <c r="D2728" s="411"/>
      <c r="E2728" s="411"/>
      <c r="F2728" s="411"/>
      <c r="G2728" s="194"/>
      <c r="H2728" s="411"/>
      <c r="I2728" s="411"/>
    </row>
    <row r="2729" spans="1:9" ht="15" customHeight="1" x14ac:dyDescent="0.25">
      <c r="A2729" s="411"/>
      <c r="B2729" s="411"/>
      <c r="C2729" s="411"/>
      <c r="D2729" s="411"/>
      <c r="E2729" s="411"/>
      <c r="F2729" s="411"/>
      <c r="G2729" s="194"/>
      <c r="H2729" s="411"/>
      <c r="I2729" s="411"/>
    </row>
    <row r="2730" spans="1:9" ht="15" customHeight="1" x14ac:dyDescent="0.25">
      <c r="A2730" s="411"/>
      <c r="B2730" s="411"/>
      <c r="C2730" s="411"/>
      <c r="D2730" s="411"/>
      <c r="E2730" s="411"/>
      <c r="F2730" s="411"/>
      <c r="G2730" s="194"/>
      <c r="H2730" s="411"/>
      <c r="I2730" s="411"/>
    </row>
    <row r="2731" spans="1:9" ht="15" customHeight="1" x14ac:dyDescent="0.25">
      <c r="A2731" s="411"/>
      <c r="B2731" s="411"/>
      <c r="C2731" s="411"/>
      <c r="D2731" s="411"/>
      <c r="E2731" s="411"/>
      <c r="F2731" s="412"/>
      <c r="G2731" s="194"/>
      <c r="H2731" s="411"/>
      <c r="I2731" s="411"/>
    </row>
    <row r="2732" spans="1:9" ht="15" customHeight="1" x14ac:dyDescent="0.25">
      <c r="A2732" s="411"/>
      <c r="B2732" s="411"/>
      <c r="C2732" s="411"/>
      <c r="D2732" s="411"/>
      <c r="E2732" s="411"/>
      <c r="F2732" s="411"/>
      <c r="G2732" s="194"/>
      <c r="H2732" s="411"/>
      <c r="I2732" s="411"/>
    </row>
    <row r="2733" spans="1:9" ht="15" customHeight="1" x14ac:dyDescent="0.25">
      <c r="A2733" s="411"/>
      <c r="B2733" s="411"/>
      <c r="C2733" s="411"/>
      <c r="D2733" s="411"/>
      <c r="E2733" s="411"/>
      <c r="F2733" s="411"/>
      <c r="G2733" s="194"/>
      <c r="H2733" s="411"/>
      <c r="I2733" s="411"/>
    </row>
    <row r="2734" spans="1:9" ht="15" customHeight="1" x14ac:dyDescent="0.25">
      <c r="A2734" s="411"/>
      <c r="B2734" s="411"/>
      <c r="C2734" s="411"/>
      <c r="D2734" s="411"/>
      <c r="E2734" s="411"/>
      <c r="F2734" s="411"/>
      <c r="G2734" s="194"/>
      <c r="H2734" s="411"/>
      <c r="I2734" s="411"/>
    </row>
    <row r="2735" spans="1:9" ht="15" customHeight="1" x14ac:dyDescent="0.25">
      <c r="A2735" s="411"/>
      <c r="B2735" s="411"/>
      <c r="C2735" s="411"/>
      <c r="D2735" s="411"/>
      <c r="E2735" s="411"/>
      <c r="F2735" s="411"/>
      <c r="G2735" s="194"/>
      <c r="H2735" s="411"/>
      <c r="I2735" s="411"/>
    </row>
    <row r="2736" spans="1:9" ht="15" customHeight="1" x14ac:dyDescent="0.25">
      <c r="A2736" s="411"/>
      <c r="B2736" s="411"/>
      <c r="C2736" s="411"/>
      <c r="D2736" s="411"/>
      <c r="E2736" s="411"/>
      <c r="F2736" s="411"/>
      <c r="G2736" s="194"/>
      <c r="H2736" s="411"/>
      <c r="I2736" s="411"/>
    </row>
    <row r="2737" spans="1:9" ht="15" customHeight="1" x14ac:dyDescent="0.25">
      <c r="A2737" s="411"/>
      <c r="B2737" s="411"/>
      <c r="C2737" s="411"/>
      <c r="D2737" s="411"/>
      <c r="E2737" s="411"/>
      <c r="F2737" s="411"/>
      <c r="G2737" s="194"/>
      <c r="H2737" s="411"/>
      <c r="I2737" s="411"/>
    </row>
    <row r="2738" spans="1:9" ht="15" customHeight="1" x14ac:dyDescent="0.25">
      <c r="A2738" s="411"/>
      <c r="B2738" s="411"/>
      <c r="C2738" s="411"/>
      <c r="D2738" s="411"/>
      <c r="E2738" s="411"/>
      <c r="F2738" s="411"/>
      <c r="G2738" s="194"/>
      <c r="H2738" s="411"/>
      <c r="I2738" s="411"/>
    </row>
    <row r="2739" spans="1:9" ht="15" customHeight="1" x14ac:dyDescent="0.25">
      <c r="A2739" s="411"/>
      <c r="B2739" s="411"/>
      <c r="C2739" s="411"/>
      <c r="D2739" s="411"/>
      <c r="E2739" s="411"/>
      <c r="F2739" s="411"/>
      <c r="G2739" s="194"/>
      <c r="H2739" s="411"/>
      <c r="I2739" s="411"/>
    </row>
    <row r="2740" spans="1:9" ht="15" customHeight="1" x14ac:dyDescent="0.25">
      <c r="A2740" s="411"/>
      <c r="B2740" s="411"/>
      <c r="C2740" s="411"/>
      <c r="D2740" s="411"/>
      <c r="E2740" s="411"/>
      <c r="F2740" s="411"/>
      <c r="G2740" s="194"/>
      <c r="H2740" s="411"/>
      <c r="I2740" s="411"/>
    </row>
    <row r="2741" spans="1:9" ht="15" customHeight="1" x14ac:dyDescent="0.25">
      <c r="A2741" s="411"/>
      <c r="B2741" s="411"/>
      <c r="C2741" s="411"/>
      <c r="D2741" s="411"/>
      <c r="E2741" s="411"/>
      <c r="F2741" s="411"/>
      <c r="G2741" s="194"/>
      <c r="H2741" s="411"/>
      <c r="I2741" s="411"/>
    </row>
    <row r="2742" spans="1:9" ht="15" customHeight="1" x14ac:dyDescent="0.25">
      <c r="A2742" s="411"/>
      <c r="B2742" s="411"/>
      <c r="C2742" s="411"/>
      <c r="D2742" s="411"/>
      <c r="E2742" s="411"/>
      <c r="F2742" s="412"/>
      <c r="G2742" s="194"/>
      <c r="H2742" s="411"/>
      <c r="I2742" s="411"/>
    </row>
    <row r="2743" spans="1:9" ht="15" customHeight="1" x14ac:dyDescent="0.25">
      <c r="A2743" s="411"/>
      <c r="B2743" s="411"/>
      <c r="C2743" s="411"/>
      <c r="D2743" s="411"/>
      <c r="E2743" s="411"/>
      <c r="F2743" s="412"/>
      <c r="G2743" s="194"/>
      <c r="H2743" s="411"/>
      <c r="I2743" s="411"/>
    </row>
    <row r="2744" spans="1:9" ht="15" customHeight="1" x14ac:dyDescent="0.25">
      <c r="A2744" s="411"/>
      <c r="B2744" s="411"/>
      <c r="C2744" s="411"/>
      <c r="D2744" s="411"/>
      <c r="E2744" s="411"/>
      <c r="F2744" s="411"/>
      <c r="G2744" s="194"/>
      <c r="H2744" s="411"/>
      <c r="I2744" s="411"/>
    </row>
    <row r="2745" spans="1:9" ht="15" customHeight="1" x14ac:dyDescent="0.25">
      <c r="A2745" s="411"/>
      <c r="B2745" s="411"/>
      <c r="C2745" s="411"/>
      <c r="D2745" s="411"/>
      <c r="E2745" s="411"/>
      <c r="F2745" s="411"/>
      <c r="G2745" s="194"/>
      <c r="H2745" s="411"/>
      <c r="I2745" s="411"/>
    </row>
    <row r="2746" spans="1:9" ht="15" customHeight="1" x14ac:dyDescent="0.25">
      <c r="A2746" s="411"/>
      <c r="B2746" s="411"/>
      <c r="C2746" s="411"/>
      <c r="D2746" s="411"/>
      <c r="E2746" s="411"/>
      <c r="F2746" s="411"/>
      <c r="G2746" s="194"/>
      <c r="H2746" s="411"/>
      <c r="I2746" s="411"/>
    </row>
    <row r="2747" spans="1:9" ht="15" customHeight="1" x14ac:dyDescent="0.25">
      <c r="A2747" s="411"/>
      <c r="B2747" s="411"/>
      <c r="C2747" s="411"/>
      <c r="D2747" s="411"/>
      <c r="E2747" s="411"/>
      <c r="F2747" s="411"/>
      <c r="G2747" s="194"/>
      <c r="H2747" s="411"/>
      <c r="I2747" s="411"/>
    </row>
    <row r="2748" spans="1:9" ht="15" customHeight="1" x14ac:dyDescent="0.25">
      <c r="A2748" s="411"/>
      <c r="B2748" s="411"/>
      <c r="C2748" s="411"/>
      <c r="D2748" s="411"/>
      <c r="E2748" s="411"/>
      <c r="F2748" s="411"/>
      <c r="G2748" s="194"/>
      <c r="H2748" s="411"/>
      <c r="I2748" s="411"/>
    </row>
    <row r="2749" spans="1:9" ht="15" customHeight="1" x14ac:dyDescent="0.25">
      <c r="A2749" s="411"/>
      <c r="B2749" s="411"/>
      <c r="C2749" s="411"/>
      <c r="D2749" s="411"/>
      <c r="E2749" s="411"/>
      <c r="F2749" s="411"/>
      <c r="G2749" s="194"/>
      <c r="H2749" s="411"/>
      <c r="I2749" s="411"/>
    </row>
    <row r="2750" spans="1:9" ht="15" customHeight="1" x14ac:dyDescent="0.25">
      <c r="A2750" s="411"/>
      <c r="B2750" s="411"/>
      <c r="C2750" s="411"/>
      <c r="D2750" s="411"/>
      <c r="E2750" s="411"/>
      <c r="F2750" s="411"/>
      <c r="G2750" s="194"/>
      <c r="H2750" s="411"/>
      <c r="I2750" s="411"/>
    </row>
    <row r="2751" spans="1:9" ht="15" customHeight="1" x14ac:dyDescent="0.25">
      <c r="A2751" s="411"/>
      <c r="B2751" s="411"/>
      <c r="C2751" s="411"/>
      <c r="D2751" s="411"/>
      <c r="E2751" s="411"/>
      <c r="F2751" s="411"/>
      <c r="G2751" s="194"/>
      <c r="H2751" s="411"/>
      <c r="I2751" s="411"/>
    </row>
    <row r="2752" spans="1:9" ht="15" customHeight="1" x14ac:dyDescent="0.25">
      <c r="A2752" s="411"/>
      <c r="B2752" s="411"/>
      <c r="C2752" s="411"/>
      <c r="D2752" s="411"/>
      <c r="E2752" s="411"/>
      <c r="F2752" s="411"/>
      <c r="G2752" s="194"/>
      <c r="H2752" s="411"/>
      <c r="I2752" s="411"/>
    </row>
    <row r="2753" spans="1:9" ht="15" customHeight="1" x14ac:dyDescent="0.25">
      <c r="A2753" s="411"/>
      <c r="B2753" s="411"/>
      <c r="C2753" s="411"/>
      <c r="D2753" s="411"/>
      <c r="E2753" s="411"/>
      <c r="F2753" s="411"/>
      <c r="G2753" s="194"/>
      <c r="H2753" s="411"/>
      <c r="I2753" s="411"/>
    </row>
    <row r="2754" spans="1:9" ht="15" customHeight="1" x14ac:dyDescent="0.25">
      <c r="A2754" s="411"/>
      <c r="B2754" s="411"/>
      <c r="C2754" s="411"/>
      <c r="D2754" s="411"/>
      <c r="E2754" s="411"/>
      <c r="F2754" s="412"/>
      <c r="G2754" s="194"/>
      <c r="H2754" s="411"/>
      <c r="I2754" s="411"/>
    </row>
    <row r="2755" spans="1:9" ht="15" customHeight="1" x14ac:dyDescent="0.25">
      <c r="A2755" s="411"/>
      <c r="B2755" s="411"/>
      <c r="C2755" s="411"/>
      <c r="D2755" s="411"/>
      <c r="E2755" s="411"/>
      <c r="F2755" s="412"/>
      <c r="G2755" s="194"/>
      <c r="H2755" s="411"/>
      <c r="I2755" s="411"/>
    </row>
    <row r="2756" spans="1:9" ht="15" customHeight="1" x14ac:dyDescent="0.25">
      <c r="A2756" s="411"/>
      <c r="B2756" s="411"/>
      <c r="C2756" s="411"/>
      <c r="D2756" s="411"/>
      <c r="E2756" s="411"/>
      <c r="F2756" s="411"/>
      <c r="G2756" s="194"/>
      <c r="H2756" s="411"/>
      <c r="I2756" s="411"/>
    </row>
    <row r="2757" spans="1:9" ht="15" customHeight="1" x14ac:dyDescent="0.25">
      <c r="A2757" s="411"/>
      <c r="B2757" s="411"/>
      <c r="C2757" s="411"/>
      <c r="D2757" s="411"/>
      <c r="E2757" s="411"/>
      <c r="F2757" s="411"/>
      <c r="G2757" s="194"/>
      <c r="H2757" s="411"/>
      <c r="I2757" s="411"/>
    </row>
    <row r="2758" spans="1:9" ht="15" customHeight="1" x14ac:dyDescent="0.25">
      <c r="A2758" s="411"/>
      <c r="B2758" s="411"/>
      <c r="C2758" s="411"/>
      <c r="D2758" s="411"/>
      <c r="E2758" s="411"/>
      <c r="F2758" s="411"/>
      <c r="G2758" s="194"/>
      <c r="H2758" s="411"/>
      <c r="I2758" s="411"/>
    </row>
    <row r="2759" spans="1:9" ht="15" customHeight="1" x14ac:dyDescent="0.25">
      <c r="A2759" s="411"/>
      <c r="B2759" s="411"/>
      <c r="C2759" s="411"/>
      <c r="D2759" s="411"/>
      <c r="E2759" s="411"/>
      <c r="F2759" s="411"/>
      <c r="G2759" s="194"/>
      <c r="H2759" s="411"/>
      <c r="I2759" s="411"/>
    </row>
    <row r="2760" spans="1:9" ht="15" customHeight="1" x14ac:dyDescent="0.25">
      <c r="A2760" s="411"/>
      <c r="B2760" s="411"/>
      <c r="C2760" s="411"/>
      <c r="D2760" s="411"/>
      <c r="E2760" s="411"/>
      <c r="F2760" s="411"/>
      <c r="G2760" s="194"/>
      <c r="H2760" s="411"/>
      <c r="I2760" s="411"/>
    </row>
    <row r="2761" spans="1:9" ht="15" customHeight="1" x14ac:dyDescent="0.25">
      <c r="A2761" s="411"/>
      <c r="B2761" s="411"/>
      <c r="C2761" s="411"/>
      <c r="D2761" s="411"/>
      <c r="E2761" s="411"/>
      <c r="F2761" s="411"/>
      <c r="G2761" s="194"/>
      <c r="H2761" s="411"/>
      <c r="I2761" s="411"/>
    </row>
    <row r="2762" spans="1:9" ht="15" customHeight="1" x14ac:dyDescent="0.25">
      <c r="A2762" s="411"/>
      <c r="B2762" s="411"/>
      <c r="C2762" s="411"/>
      <c r="D2762" s="411"/>
      <c r="E2762" s="411"/>
      <c r="F2762" s="411"/>
      <c r="G2762" s="194"/>
      <c r="H2762" s="411"/>
      <c r="I2762" s="411"/>
    </row>
    <row r="2763" spans="1:9" ht="15" customHeight="1" x14ac:dyDescent="0.25">
      <c r="A2763" s="411"/>
      <c r="B2763" s="411"/>
      <c r="C2763" s="411"/>
      <c r="D2763" s="411"/>
      <c r="E2763" s="411"/>
      <c r="F2763" s="411"/>
      <c r="G2763" s="194"/>
      <c r="H2763" s="411"/>
      <c r="I2763" s="411"/>
    </row>
    <row r="2764" spans="1:9" ht="15" customHeight="1" x14ac:dyDescent="0.25">
      <c r="A2764" s="411"/>
      <c r="B2764" s="411"/>
      <c r="C2764" s="411"/>
      <c r="D2764" s="411"/>
      <c r="E2764" s="411"/>
      <c r="F2764" s="411"/>
      <c r="G2764" s="194"/>
      <c r="H2764" s="411"/>
      <c r="I2764" s="411"/>
    </row>
    <row r="2765" spans="1:9" ht="15" customHeight="1" x14ac:dyDescent="0.25">
      <c r="A2765" s="411"/>
      <c r="B2765" s="411"/>
      <c r="C2765" s="411"/>
      <c r="D2765" s="411"/>
      <c r="E2765" s="411"/>
      <c r="F2765" s="411"/>
      <c r="G2765" s="194"/>
      <c r="H2765" s="411"/>
      <c r="I2765" s="411"/>
    </row>
    <row r="2766" spans="1:9" ht="15" customHeight="1" x14ac:dyDescent="0.25">
      <c r="A2766" s="411"/>
      <c r="B2766" s="411"/>
      <c r="C2766" s="411"/>
      <c r="D2766" s="411"/>
      <c r="E2766" s="411"/>
      <c r="F2766" s="411"/>
      <c r="G2766" s="194"/>
      <c r="H2766" s="411"/>
      <c r="I2766" s="411"/>
    </row>
    <row r="2767" spans="1:9" ht="15" customHeight="1" x14ac:dyDescent="0.25">
      <c r="A2767" s="411"/>
      <c r="B2767" s="411"/>
      <c r="C2767" s="411"/>
      <c r="D2767" s="411"/>
      <c r="E2767" s="411"/>
      <c r="F2767" s="411"/>
      <c r="G2767" s="194"/>
      <c r="H2767" s="411"/>
      <c r="I2767" s="411"/>
    </row>
    <row r="2768" spans="1:9" ht="15" customHeight="1" x14ac:dyDescent="0.25">
      <c r="A2768" s="411"/>
      <c r="B2768" s="411"/>
      <c r="C2768" s="411"/>
      <c r="D2768" s="411"/>
      <c r="E2768" s="411"/>
      <c r="F2768" s="411"/>
      <c r="G2768" s="194"/>
      <c r="H2768" s="411"/>
      <c r="I2768" s="411"/>
    </row>
    <row r="2769" spans="1:9" ht="15" customHeight="1" x14ac:dyDescent="0.25">
      <c r="A2769" s="411"/>
      <c r="B2769" s="411"/>
      <c r="C2769" s="411"/>
      <c r="D2769" s="411"/>
      <c r="E2769" s="411"/>
      <c r="F2769" s="412"/>
      <c r="G2769" s="194"/>
      <c r="H2769" s="411"/>
      <c r="I2769" s="411"/>
    </row>
    <row r="2770" spans="1:9" ht="15" customHeight="1" x14ac:dyDescent="0.25">
      <c r="A2770" s="411"/>
      <c r="B2770" s="411"/>
      <c r="C2770" s="411"/>
      <c r="D2770" s="411"/>
      <c r="E2770" s="411"/>
      <c r="F2770" s="412"/>
      <c r="G2770" s="194"/>
      <c r="H2770" s="411"/>
      <c r="I2770" s="411"/>
    </row>
    <row r="2771" spans="1:9" ht="15" customHeight="1" x14ac:dyDescent="0.25">
      <c r="A2771" s="411"/>
      <c r="B2771" s="411"/>
      <c r="C2771" s="411"/>
      <c r="D2771" s="411"/>
      <c r="E2771" s="411"/>
      <c r="F2771" s="412"/>
      <c r="G2771" s="194"/>
      <c r="H2771" s="411"/>
      <c r="I2771" s="411"/>
    </row>
    <row r="2772" spans="1:9" ht="15" customHeight="1" x14ac:dyDescent="0.25">
      <c r="A2772" s="411"/>
      <c r="B2772" s="411"/>
      <c r="C2772" s="411"/>
      <c r="D2772" s="411"/>
      <c r="E2772" s="411"/>
      <c r="F2772" s="411"/>
      <c r="G2772" s="194"/>
      <c r="H2772" s="411"/>
      <c r="I2772" s="411"/>
    </row>
    <row r="2773" spans="1:9" ht="15" customHeight="1" x14ac:dyDescent="0.25">
      <c r="A2773" s="411"/>
      <c r="B2773" s="411"/>
      <c r="C2773" s="411"/>
      <c r="D2773" s="411"/>
      <c r="E2773" s="411"/>
      <c r="F2773" s="411"/>
      <c r="G2773" s="194"/>
      <c r="H2773" s="411"/>
      <c r="I2773" s="411"/>
    </row>
    <row r="2774" spans="1:9" ht="15" customHeight="1" x14ac:dyDescent="0.25">
      <c r="A2774" s="411"/>
      <c r="B2774" s="411"/>
      <c r="C2774" s="411"/>
      <c r="D2774" s="411"/>
      <c r="E2774" s="411"/>
      <c r="F2774" s="411"/>
      <c r="G2774" s="194"/>
      <c r="H2774" s="411"/>
      <c r="I2774" s="411"/>
    </row>
    <row r="2775" spans="1:9" ht="15" customHeight="1" x14ac:dyDescent="0.25">
      <c r="A2775" s="411"/>
      <c r="B2775" s="411"/>
      <c r="C2775" s="411"/>
      <c r="D2775" s="411"/>
      <c r="E2775" s="411"/>
      <c r="F2775" s="411"/>
      <c r="G2775" s="194"/>
      <c r="H2775" s="411"/>
      <c r="I2775" s="411"/>
    </row>
    <row r="2776" spans="1:9" ht="15" customHeight="1" x14ac:dyDescent="0.25">
      <c r="A2776" s="411"/>
      <c r="B2776" s="411"/>
      <c r="C2776" s="411"/>
      <c r="D2776" s="411"/>
      <c r="E2776" s="411"/>
      <c r="F2776" s="411"/>
      <c r="G2776" s="194"/>
      <c r="H2776" s="411"/>
      <c r="I2776" s="411"/>
    </row>
    <row r="2777" spans="1:9" ht="15" customHeight="1" x14ac:dyDescent="0.25">
      <c r="A2777" s="411"/>
      <c r="B2777" s="411"/>
      <c r="C2777" s="411"/>
      <c r="D2777" s="411"/>
      <c r="E2777" s="411"/>
      <c r="F2777" s="411"/>
      <c r="G2777" s="194"/>
      <c r="H2777" s="411"/>
      <c r="I2777" s="411"/>
    </row>
    <row r="2778" spans="1:9" ht="15" customHeight="1" x14ac:dyDescent="0.25">
      <c r="A2778" s="411"/>
      <c r="B2778" s="411"/>
      <c r="C2778" s="411"/>
      <c r="D2778" s="411"/>
      <c r="E2778" s="411"/>
      <c r="F2778" s="411"/>
      <c r="G2778" s="194"/>
      <c r="H2778" s="411"/>
      <c r="I2778" s="411"/>
    </row>
    <row r="2779" spans="1:9" ht="15" customHeight="1" x14ac:dyDescent="0.25">
      <c r="A2779" s="411"/>
      <c r="B2779" s="411"/>
      <c r="C2779" s="411"/>
      <c r="D2779" s="411"/>
      <c r="E2779" s="411"/>
      <c r="F2779" s="411"/>
      <c r="G2779" s="194"/>
      <c r="H2779" s="411"/>
      <c r="I2779" s="411"/>
    </row>
    <row r="2780" spans="1:9" ht="15" customHeight="1" x14ac:dyDescent="0.25">
      <c r="A2780" s="411"/>
      <c r="B2780" s="411"/>
      <c r="C2780" s="411"/>
      <c r="D2780" s="411"/>
      <c r="E2780" s="411"/>
      <c r="F2780" s="411"/>
      <c r="G2780" s="194"/>
      <c r="H2780" s="411"/>
      <c r="I2780" s="411"/>
    </row>
    <row r="2781" spans="1:9" ht="15" customHeight="1" x14ac:dyDescent="0.25">
      <c r="A2781" s="411"/>
      <c r="B2781" s="411"/>
      <c r="C2781" s="411"/>
      <c r="D2781" s="411"/>
      <c r="E2781" s="411"/>
      <c r="F2781" s="411"/>
      <c r="G2781" s="194"/>
      <c r="H2781" s="411"/>
      <c r="I2781" s="411"/>
    </row>
    <row r="2782" spans="1:9" ht="15" customHeight="1" x14ac:dyDescent="0.25">
      <c r="A2782" s="411"/>
      <c r="B2782" s="411"/>
      <c r="C2782" s="411"/>
      <c r="D2782" s="411"/>
      <c r="E2782" s="411"/>
      <c r="F2782" s="411"/>
      <c r="G2782" s="194"/>
      <c r="H2782" s="411"/>
      <c r="I2782" s="411"/>
    </row>
    <row r="2783" spans="1:9" ht="15" customHeight="1" x14ac:dyDescent="0.25">
      <c r="A2783" s="411"/>
      <c r="B2783" s="411"/>
      <c r="C2783" s="411"/>
      <c r="D2783" s="411"/>
      <c r="E2783" s="411"/>
      <c r="F2783" s="411"/>
      <c r="G2783" s="194"/>
      <c r="H2783" s="411"/>
      <c r="I2783" s="411"/>
    </row>
    <row r="2784" spans="1:9" ht="15" customHeight="1" x14ac:dyDescent="0.25">
      <c r="A2784" s="411"/>
      <c r="B2784" s="411"/>
      <c r="C2784" s="411"/>
      <c r="D2784" s="411"/>
      <c r="E2784" s="411"/>
      <c r="F2784" s="411"/>
      <c r="G2784" s="194"/>
      <c r="H2784" s="411"/>
      <c r="I2784" s="411"/>
    </row>
    <row r="2785" spans="1:9" ht="15" customHeight="1" x14ac:dyDescent="0.25">
      <c r="A2785" s="411"/>
      <c r="B2785" s="411"/>
      <c r="C2785" s="411"/>
      <c r="D2785" s="411"/>
      <c r="E2785" s="411"/>
      <c r="F2785" s="412"/>
      <c r="G2785" s="194"/>
      <c r="H2785" s="411"/>
      <c r="I2785" s="411"/>
    </row>
    <row r="2786" spans="1:9" ht="15" customHeight="1" x14ac:dyDescent="0.25">
      <c r="A2786" s="411"/>
      <c r="B2786" s="411"/>
      <c r="C2786" s="411"/>
      <c r="D2786" s="411"/>
      <c r="E2786" s="411"/>
      <c r="F2786" s="412"/>
      <c r="G2786" s="194"/>
      <c r="H2786" s="411"/>
      <c r="I2786" s="411"/>
    </row>
    <row r="2787" spans="1:9" ht="15" customHeight="1" x14ac:dyDescent="0.25">
      <c r="A2787" s="411"/>
      <c r="B2787" s="411"/>
      <c r="C2787" s="411"/>
      <c r="D2787" s="411"/>
      <c r="E2787" s="411"/>
      <c r="F2787" s="412"/>
      <c r="G2787" s="194"/>
      <c r="H2787" s="411"/>
      <c r="I2787" s="411"/>
    </row>
    <row r="2788" spans="1:9" ht="15" customHeight="1" x14ac:dyDescent="0.25">
      <c r="A2788" s="411"/>
      <c r="B2788" s="411"/>
      <c r="C2788" s="411"/>
      <c r="D2788" s="411"/>
      <c r="E2788" s="411"/>
      <c r="F2788" s="411"/>
      <c r="G2788" s="194"/>
      <c r="H2788" s="411"/>
      <c r="I2788" s="411"/>
    </row>
    <row r="2789" spans="1:9" ht="15" customHeight="1" x14ac:dyDescent="0.25">
      <c r="A2789" s="411"/>
      <c r="B2789" s="411"/>
      <c r="C2789" s="411"/>
      <c r="D2789" s="411"/>
      <c r="E2789" s="411"/>
      <c r="F2789" s="411"/>
      <c r="G2789" s="194"/>
      <c r="H2789" s="411"/>
      <c r="I2789" s="411"/>
    </row>
    <row r="2790" spans="1:9" ht="15" customHeight="1" x14ac:dyDescent="0.25">
      <c r="A2790" s="411"/>
      <c r="B2790" s="411"/>
      <c r="C2790" s="411"/>
      <c r="D2790" s="411"/>
      <c r="E2790" s="411"/>
      <c r="F2790" s="411"/>
      <c r="G2790" s="194"/>
      <c r="H2790" s="411"/>
      <c r="I2790" s="411"/>
    </row>
    <row r="2791" spans="1:9" ht="15" customHeight="1" x14ac:dyDescent="0.25">
      <c r="A2791" s="411"/>
      <c r="B2791" s="411"/>
      <c r="C2791" s="411"/>
      <c r="D2791" s="411"/>
      <c r="E2791" s="411"/>
      <c r="F2791" s="411"/>
      <c r="G2791" s="194"/>
      <c r="H2791" s="411"/>
      <c r="I2791" s="411"/>
    </row>
    <row r="2792" spans="1:9" ht="15" customHeight="1" x14ac:dyDescent="0.25">
      <c r="A2792" s="411"/>
      <c r="B2792" s="411"/>
      <c r="C2792" s="411"/>
      <c r="D2792" s="411"/>
      <c r="E2792" s="411"/>
      <c r="F2792" s="411"/>
      <c r="G2792" s="194"/>
      <c r="H2792" s="411"/>
      <c r="I2792" s="411"/>
    </row>
    <row r="2793" spans="1:9" ht="15" customHeight="1" x14ac:dyDescent="0.25">
      <c r="A2793" s="411"/>
      <c r="B2793" s="411"/>
      <c r="C2793" s="411"/>
      <c r="D2793" s="411"/>
      <c r="E2793" s="411"/>
      <c r="F2793" s="411"/>
      <c r="G2793" s="194"/>
      <c r="H2793" s="411"/>
      <c r="I2793" s="411"/>
    </row>
    <row r="2794" spans="1:9" ht="15" customHeight="1" x14ac:dyDescent="0.25">
      <c r="A2794" s="411"/>
      <c r="B2794" s="411"/>
      <c r="C2794" s="411"/>
      <c r="D2794" s="411"/>
      <c r="E2794" s="411"/>
      <c r="F2794" s="411"/>
      <c r="G2794" s="194"/>
      <c r="H2794" s="411"/>
      <c r="I2794" s="411"/>
    </row>
    <row r="2795" spans="1:9" ht="15" customHeight="1" x14ac:dyDescent="0.25">
      <c r="A2795" s="411"/>
      <c r="B2795" s="411"/>
      <c r="C2795" s="411"/>
      <c r="D2795" s="411"/>
      <c r="E2795" s="411"/>
      <c r="F2795" s="411"/>
      <c r="G2795" s="194"/>
      <c r="H2795" s="411"/>
      <c r="I2795" s="411"/>
    </row>
    <row r="2796" spans="1:9" ht="15" customHeight="1" x14ac:dyDescent="0.25">
      <c r="A2796" s="411"/>
      <c r="B2796" s="411"/>
      <c r="C2796" s="411"/>
      <c r="D2796" s="411"/>
      <c r="E2796" s="411"/>
      <c r="F2796" s="411"/>
      <c r="G2796" s="194"/>
      <c r="H2796" s="411"/>
      <c r="I2796" s="411"/>
    </row>
    <row r="2797" spans="1:9" ht="15" customHeight="1" x14ac:dyDescent="0.25">
      <c r="A2797" s="411"/>
      <c r="B2797" s="411"/>
      <c r="C2797" s="411"/>
      <c r="D2797" s="411"/>
      <c r="E2797" s="411"/>
      <c r="F2797" s="411"/>
      <c r="G2797" s="194"/>
      <c r="H2797" s="411"/>
      <c r="I2797" s="411"/>
    </row>
    <row r="2798" spans="1:9" ht="15" customHeight="1" x14ac:dyDescent="0.25">
      <c r="A2798" s="411"/>
      <c r="B2798" s="411"/>
      <c r="C2798" s="411"/>
      <c r="D2798" s="411"/>
      <c r="E2798" s="411"/>
      <c r="F2798" s="411"/>
      <c r="G2798" s="194"/>
      <c r="H2798" s="411"/>
      <c r="I2798" s="411"/>
    </row>
    <row r="2799" spans="1:9" ht="15" customHeight="1" x14ac:dyDescent="0.25">
      <c r="A2799" s="411"/>
      <c r="B2799" s="411"/>
      <c r="C2799" s="411"/>
      <c r="D2799" s="411"/>
      <c r="E2799" s="411"/>
      <c r="F2799" s="411"/>
      <c r="G2799" s="194"/>
      <c r="H2799" s="411"/>
      <c r="I2799" s="411"/>
    </row>
    <row r="2800" spans="1:9" ht="15" customHeight="1" x14ac:dyDescent="0.25">
      <c r="A2800" s="411"/>
      <c r="B2800" s="411"/>
      <c r="C2800" s="411"/>
      <c r="D2800" s="411"/>
      <c r="E2800" s="411"/>
      <c r="F2800" s="411"/>
      <c r="G2800" s="194"/>
      <c r="H2800" s="411"/>
      <c r="I2800" s="411"/>
    </row>
    <row r="2801" spans="1:9" ht="15" customHeight="1" x14ac:dyDescent="0.25">
      <c r="A2801" s="411"/>
      <c r="B2801" s="411"/>
      <c r="C2801" s="411"/>
      <c r="D2801" s="411"/>
      <c r="E2801" s="411"/>
      <c r="F2801" s="411"/>
      <c r="G2801" s="194"/>
      <c r="H2801" s="411"/>
      <c r="I2801" s="411"/>
    </row>
    <row r="2802" spans="1:9" ht="15" customHeight="1" x14ac:dyDescent="0.25">
      <c r="A2802" s="411"/>
      <c r="B2802" s="411"/>
      <c r="C2802" s="411"/>
      <c r="D2802" s="411"/>
      <c r="E2802" s="411"/>
      <c r="F2802" s="412"/>
      <c r="G2802" s="194"/>
      <c r="H2802" s="411"/>
      <c r="I2802" s="411"/>
    </row>
    <row r="2803" spans="1:9" ht="15" customHeight="1" x14ac:dyDescent="0.25">
      <c r="A2803" s="411"/>
      <c r="B2803" s="411"/>
      <c r="C2803" s="411"/>
      <c r="D2803" s="411"/>
      <c r="E2803" s="411"/>
      <c r="F2803" s="412"/>
      <c r="G2803" s="194"/>
      <c r="H2803" s="411"/>
      <c r="I2803" s="411"/>
    </row>
    <row r="2804" spans="1:9" ht="15" customHeight="1" x14ac:dyDescent="0.25">
      <c r="A2804" s="411"/>
      <c r="B2804" s="411"/>
      <c r="C2804" s="411"/>
      <c r="D2804" s="411"/>
      <c r="E2804" s="411"/>
      <c r="F2804" s="412"/>
      <c r="G2804" s="194"/>
      <c r="H2804" s="411"/>
      <c r="I2804" s="411"/>
    </row>
    <row r="2805" spans="1:9" ht="15" customHeight="1" x14ac:dyDescent="0.25">
      <c r="A2805" s="411"/>
      <c r="B2805" s="411"/>
      <c r="C2805" s="411"/>
      <c r="D2805" s="411"/>
      <c r="E2805" s="411"/>
      <c r="F2805" s="411"/>
      <c r="G2805" s="194"/>
      <c r="H2805" s="411"/>
      <c r="I2805" s="411"/>
    </row>
    <row r="2806" spans="1:9" ht="15" customHeight="1" x14ac:dyDescent="0.25">
      <c r="A2806" s="411"/>
      <c r="B2806" s="411"/>
      <c r="C2806" s="411"/>
      <c r="D2806" s="411"/>
      <c r="E2806" s="411"/>
      <c r="F2806" s="411"/>
      <c r="G2806" s="194"/>
      <c r="H2806" s="411"/>
      <c r="I2806" s="411"/>
    </row>
    <row r="2807" spans="1:9" ht="15" customHeight="1" x14ac:dyDescent="0.25">
      <c r="A2807" s="411"/>
      <c r="B2807" s="411"/>
      <c r="C2807" s="411"/>
      <c r="D2807" s="411"/>
      <c r="E2807" s="411"/>
      <c r="F2807" s="411"/>
      <c r="G2807" s="194"/>
      <c r="H2807" s="411"/>
      <c r="I2807" s="411"/>
    </row>
    <row r="2808" spans="1:9" ht="15" customHeight="1" x14ac:dyDescent="0.25">
      <c r="A2808" s="411"/>
      <c r="B2808" s="411"/>
      <c r="C2808" s="411"/>
      <c r="D2808" s="411"/>
      <c r="E2808" s="411"/>
      <c r="F2808" s="411"/>
      <c r="G2808" s="194"/>
      <c r="H2808" s="411"/>
      <c r="I2808" s="411"/>
    </row>
    <row r="2809" spans="1:9" ht="15" customHeight="1" x14ac:dyDescent="0.25">
      <c r="A2809" s="411"/>
      <c r="B2809" s="411"/>
      <c r="C2809" s="411"/>
      <c r="D2809" s="411"/>
      <c r="E2809" s="411"/>
      <c r="F2809" s="411"/>
      <c r="G2809" s="194"/>
      <c r="H2809" s="411"/>
      <c r="I2809" s="411"/>
    </row>
    <row r="2810" spans="1:9" ht="15" customHeight="1" x14ac:dyDescent="0.25">
      <c r="A2810" s="411"/>
      <c r="B2810" s="411"/>
      <c r="C2810" s="411"/>
      <c r="D2810" s="411"/>
      <c r="E2810" s="411"/>
      <c r="F2810" s="411"/>
      <c r="G2810" s="194"/>
      <c r="H2810" s="411"/>
      <c r="I2810" s="411"/>
    </row>
    <row r="2811" spans="1:9" ht="15" customHeight="1" x14ac:dyDescent="0.25">
      <c r="A2811" s="411"/>
      <c r="B2811" s="411"/>
      <c r="C2811" s="411"/>
      <c r="D2811" s="411"/>
      <c r="E2811" s="411"/>
      <c r="F2811" s="411"/>
      <c r="G2811" s="194"/>
      <c r="H2811" s="411"/>
      <c r="I2811" s="411"/>
    </row>
    <row r="2812" spans="1:9" ht="15" customHeight="1" x14ac:dyDescent="0.25">
      <c r="A2812" s="411"/>
      <c r="B2812" s="411"/>
      <c r="C2812" s="411"/>
      <c r="D2812" s="411"/>
      <c r="E2812" s="411"/>
      <c r="F2812" s="411"/>
      <c r="G2812" s="194"/>
      <c r="H2812" s="411"/>
      <c r="I2812" s="411"/>
    </row>
    <row r="2813" spans="1:9" ht="15" customHeight="1" x14ac:dyDescent="0.25">
      <c r="A2813" s="411"/>
      <c r="B2813" s="411"/>
      <c r="C2813" s="411"/>
      <c r="D2813" s="411"/>
      <c r="E2813" s="411"/>
      <c r="F2813" s="411"/>
      <c r="G2813" s="194"/>
      <c r="H2813" s="411"/>
      <c r="I2813" s="411"/>
    </row>
    <row r="2814" spans="1:9" ht="15" customHeight="1" x14ac:dyDescent="0.25">
      <c r="A2814" s="411"/>
      <c r="B2814" s="411"/>
      <c r="C2814" s="411"/>
      <c r="D2814" s="411"/>
      <c r="E2814" s="411"/>
      <c r="F2814" s="411"/>
      <c r="G2814" s="194"/>
      <c r="H2814" s="411"/>
      <c r="I2814" s="411"/>
    </row>
    <row r="2815" spans="1:9" ht="15" customHeight="1" x14ac:dyDescent="0.25">
      <c r="A2815" s="411"/>
      <c r="B2815" s="411"/>
      <c r="C2815" s="411"/>
      <c r="D2815" s="411"/>
      <c r="E2815" s="411"/>
      <c r="F2815" s="411"/>
      <c r="G2815" s="194"/>
      <c r="H2815" s="411"/>
      <c r="I2815" s="411"/>
    </row>
    <row r="2816" spans="1:9" ht="15" customHeight="1" x14ac:dyDescent="0.25">
      <c r="A2816" s="411"/>
      <c r="B2816" s="411"/>
      <c r="C2816" s="411"/>
      <c r="D2816" s="411"/>
      <c r="E2816" s="411"/>
      <c r="F2816" s="411"/>
      <c r="G2816" s="194"/>
      <c r="H2816" s="411"/>
      <c r="I2816" s="411"/>
    </row>
    <row r="2817" spans="1:9" ht="15" customHeight="1" x14ac:dyDescent="0.25">
      <c r="A2817" s="411"/>
      <c r="B2817" s="411"/>
      <c r="C2817" s="411"/>
      <c r="D2817" s="411"/>
      <c r="E2817" s="411"/>
      <c r="F2817" s="411"/>
      <c r="G2817" s="194"/>
      <c r="H2817" s="411"/>
      <c r="I2817" s="411"/>
    </row>
    <row r="2818" spans="1:9" ht="15" customHeight="1" x14ac:dyDescent="0.25">
      <c r="A2818" s="411"/>
      <c r="B2818" s="411"/>
      <c r="C2818" s="411"/>
      <c r="D2818" s="411"/>
      <c r="E2818" s="411"/>
      <c r="F2818" s="411"/>
      <c r="G2818" s="194"/>
      <c r="H2818" s="411"/>
      <c r="I2818" s="411"/>
    </row>
    <row r="2819" spans="1:9" ht="15" customHeight="1" x14ac:dyDescent="0.25">
      <c r="A2819" s="411"/>
      <c r="B2819" s="411"/>
      <c r="C2819" s="411"/>
      <c r="D2819" s="411"/>
      <c r="E2819" s="411"/>
      <c r="F2819" s="411"/>
      <c r="G2819" s="194"/>
      <c r="H2819" s="411"/>
      <c r="I2819" s="411"/>
    </row>
    <row r="2820" spans="1:9" ht="15" customHeight="1" x14ac:dyDescent="0.25">
      <c r="A2820" s="411"/>
      <c r="B2820" s="411"/>
      <c r="C2820" s="411"/>
      <c r="D2820" s="411"/>
      <c r="E2820" s="411"/>
      <c r="F2820" s="411"/>
      <c r="G2820" s="194"/>
      <c r="H2820" s="411"/>
      <c r="I2820" s="411"/>
    </row>
    <row r="2821" spans="1:9" ht="15" customHeight="1" x14ac:dyDescent="0.25">
      <c r="A2821" s="411"/>
      <c r="B2821" s="411"/>
      <c r="C2821" s="411"/>
      <c r="D2821" s="411"/>
      <c r="E2821" s="411"/>
      <c r="F2821" s="411"/>
      <c r="G2821" s="194"/>
      <c r="H2821" s="411"/>
      <c r="I2821" s="411"/>
    </row>
    <row r="2822" spans="1:9" ht="15" customHeight="1" x14ac:dyDescent="0.25">
      <c r="A2822" s="411"/>
      <c r="B2822" s="411"/>
      <c r="C2822" s="411"/>
      <c r="D2822" s="411"/>
      <c r="E2822" s="411"/>
      <c r="F2822" s="411"/>
      <c r="G2822" s="194"/>
      <c r="H2822" s="411"/>
      <c r="I2822" s="411"/>
    </row>
    <row r="2823" spans="1:9" ht="15" customHeight="1" x14ac:dyDescent="0.25">
      <c r="A2823" s="411"/>
      <c r="B2823" s="411"/>
      <c r="C2823" s="411"/>
      <c r="D2823" s="411"/>
      <c r="E2823" s="411"/>
      <c r="F2823" s="411"/>
      <c r="G2823" s="194"/>
      <c r="H2823" s="411"/>
      <c r="I2823" s="411"/>
    </row>
    <row r="2824" spans="1:9" ht="15" customHeight="1" x14ac:dyDescent="0.25">
      <c r="A2824" s="411"/>
      <c r="B2824" s="411"/>
      <c r="C2824" s="411"/>
      <c r="D2824" s="411"/>
      <c r="E2824" s="411"/>
      <c r="F2824" s="411"/>
      <c r="G2824" s="194"/>
      <c r="H2824" s="411"/>
      <c r="I2824" s="411"/>
    </row>
    <row r="2825" spans="1:9" ht="15" customHeight="1" x14ac:dyDescent="0.25">
      <c r="A2825" s="411"/>
      <c r="B2825" s="411"/>
      <c r="C2825" s="411"/>
      <c r="D2825" s="411"/>
      <c r="E2825" s="411"/>
      <c r="F2825" s="411"/>
      <c r="G2825" s="194"/>
      <c r="H2825" s="411"/>
      <c r="I2825" s="411"/>
    </row>
    <row r="2826" spans="1:9" ht="15" customHeight="1" x14ac:dyDescent="0.25">
      <c r="A2826" s="411"/>
      <c r="B2826" s="411"/>
      <c r="C2826" s="411"/>
      <c r="D2826" s="411"/>
      <c r="E2826" s="411"/>
      <c r="F2826" s="411"/>
      <c r="G2826" s="194"/>
      <c r="H2826" s="411"/>
      <c r="I2826" s="411"/>
    </row>
    <row r="2827" spans="1:9" ht="15" customHeight="1" x14ac:dyDescent="0.25">
      <c r="A2827" s="411"/>
      <c r="B2827" s="411"/>
      <c r="C2827" s="411"/>
      <c r="D2827" s="411"/>
      <c r="E2827" s="411"/>
      <c r="F2827" s="411"/>
      <c r="G2827" s="194"/>
      <c r="H2827" s="411"/>
      <c r="I2827" s="411"/>
    </row>
    <row r="2828" spans="1:9" ht="15" customHeight="1" x14ac:dyDescent="0.25">
      <c r="A2828" s="411"/>
      <c r="B2828" s="411"/>
      <c r="C2828" s="411"/>
      <c r="D2828" s="411"/>
      <c r="E2828" s="411"/>
      <c r="F2828" s="411"/>
      <c r="G2828" s="194"/>
      <c r="H2828" s="411"/>
      <c r="I2828" s="411"/>
    </row>
    <row r="2829" spans="1:9" ht="15" customHeight="1" x14ac:dyDescent="0.25">
      <c r="A2829" s="411"/>
      <c r="B2829" s="411"/>
      <c r="C2829" s="411"/>
      <c r="D2829" s="411"/>
      <c r="E2829" s="411"/>
      <c r="F2829" s="411"/>
      <c r="G2829" s="194"/>
      <c r="H2829" s="411"/>
      <c r="I2829" s="411"/>
    </row>
    <row r="2830" spans="1:9" ht="15" customHeight="1" x14ac:dyDescent="0.25">
      <c r="A2830" s="411"/>
      <c r="B2830" s="411"/>
      <c r="C2830" s="411"/>
      <c r="D2830" s="411"/>
      <c r="E2830" s="411"/>
      <c r="F2830" s="411"/>
      <c r="G2830" s="194"/>
      <c r="H2830" s="411"/>
      <c r="I2830" s="411"/>
    </row>
    <row r="2831" spans="1:9" ht="15" customHeight="1" x14ac:dyDescent="0.25">
      <c r="A2831" s="411"/>
      <c r="B2831" s="411"/>
      <c r="C2831" s="411"/>
      <c r="D2831" s="411"/>
      <c r="E2831" s="411"/>
      <c r="F2831" s="411"/>
      <c r="G2831" s="194"/>
      <c r="H2831" s="411"/>
      <c r="I2831" s="411"/>
    </row>
    <row r="2832" spans="1:9" ht="15" customHeight="1" x14ac:dyDescent="0.25">
      <c r="A2832" s="411"/>
      <c r="B2832" s="411"/>
      <c r="C2832" s="411"/>
      <c r="D2832" s="411"/>
      <c r="E2832" s="411"/>
      <c r="F2832" s="411"/>
      <c r="G2832" s="194"/>
      <c r="H2832" s="411"/>
      <c r="I2832" s="411"/>
    </row>
    <row r="2833" spans="1:9" ht="15" customHeight="1" x14ac:dyDescent="0.25">
      <c r="A2833" s="411"/>
      <c r="B2833" s="411"/>
      <c r="C2833" s="411"/>
      <c r="D2833" s="411"/>
      <c r="E2833" s="411"/>
      <c r="F2833" s="411"/>
      <c r="G2833" s="194"/>
      <c r="H2833" s="411"/>
      <c r="I2833" s="411"/>
    </row>
    <row r="2834" spans="1:9" ht="15" customHeight="1" x14ac:dyDescent="0.25">
      <c r="A2834" s="411"/>
      <c r="B2834" s="411"/>
      <c r="C2834" s="411"/>
      <c r="D2834" s="411"/>
      <c r="E2834" s="411"/>
      <c r="F2834" s="411"/>
      <c r="G2834" s="194"/>
      <c r="H2834" s="411"/>
      <c r="I2834" s="411"/>
    </row>
    <row r="2835" spans="1:9" ht="15" customHeight="1" x14ac:dyDescent="0.25">
      <c r="A2835" s="411"/>
      <c r="B2835" s="411"/>
      <c r="C2835" s="411"/>
      <c r="D2835" s="411"/>
      <c r="E2835" s="411"/>
      <c r="F2835" s="411"/>
      <c r="G2835" s="194"/>
      <c r="H2835" s="411"/>
      <c r="I2835" s="411"/>
    </row>
    <row r="2836" spans="1:9" ht="15" customHeight="1" x14ac:dyDescent="0.25">
      <c r="A2836" s="411"/>
      <c r="B2836" s="411"/>
      <c r="C2836" s="411"/>
      <c r="D2836" s="411"/>
      <c r="E2836" s="411"/>
      <c r="F2836" s="411"/>
      <c r="G2836" s="194"/>
      <c r="H2836" s="411"/>
      <c r="I2836" s="411"/>
    </row>
    <row r="2837" spans="1:9" ht="15" customHeight="1" x14ac:dyDescent="0.25">
      <c r="A2837" s="411"/>
      <c r="B2837" s="411"/>
      <c r="C2837" s="411"/>
      <c r="D2837" s="411"/>
      <c r="E2837" s="411"/>
      <c r="F2837" s="411"/>
      <c r="G2837" s="194"/>
      <c r="H2837" s="411"/>
      <c r="I2837" s="411"/>
    </row>
    <row r="2838" spans="1:9" ht="15" customHeight="1" x14ac:dyDescent="0.25">
      <c r="A2838" s="411"/>
      <c r="B2838" s="411"/>
      <c r="C2838" s="411"/>
      <c r="D2838" s="411"/>
      <c r="E2838" s="411"/>
      <c r="F2838" s="411"/>
      <c r="G2838" s="194"/>
      <c r="H2838" s="411"/>
      <c r="I2838" s="411"/>
    </row>
    <row r="2839" spans="1:9" ht="15" customHeight="1" x14ac:dyDescent="0.25">
      <c r="A2839" s="411"/>
      <c r="B2839" s="411"/>
      <c r="C2839" s="411"/>
      <c r="D2839" s="411"/>
      <c r="E2839" s="411"/>
      <c r="F2839" s="411"/>
      <c r="G2839" s="194"/>
      <c r="H2839" s="411"/>
      <c r="I2839" s="411"/>
    </row>
    <row r="2840" spans="1:9" ht="15" customHeight="1" x14ac:dyDescent="0.25">
      <c r="A2840" s="411"/>
      <c r="B2840" s="411"/>
      <c r="C2840" s="411"/>
      <c r="D2840" s="411"/>
      <c r="E2840" s="411"/>
      <c r="F2840" s="411"/>
      <c r="G2840" s="194"/>
      <c r="H2840" s="411"/>
      <c r="I2840" s="411"/>
    </row>
    <row r="2841" spans="1:9" ht="15" customHeight="1" x14ac:dyDescent="0.25">
      <c r="A2841" s="411"/>
      <c r="B2841" s="411"/>
      <c r="C2841" s="411"/>
      <c r="D2841" s="411"/>
      <c r="E2841" s="411"/>
      <c r="F2841" s="411"/>
      <c r="G2841" s="194"/>
      <c r="H2841" s="411"/>
      <c r="I2841" s="411"/>
    </row>
    <row r="2842" spans="1:9" ht="15" customHeight="1" x14ac:dyDescent="0.25">
      <c r="A2842" s="411"/>
      <c r="B2842" s="411"/>
      <c r="C2842" s="411"/>
      <c r="D2842" s="411"/>
      <c r="E2842" s="411"/>
      <c r="F2842" s="411"/>
      <c r="G2842" s="194"/>
      <c r="H2842" s="411"/>
      <c r="I2842" s="411"/>
    </row>
    <row r="2843" spans="1:9" ht="15" customHeight="1" x14ac:dyDescent="0.25">
      <c r="A2843" s="411"/>
      <c r="B2843" s="411"/>
      <c r="C2843" s="411"/>
      <c r="D2843" s="411"/>
      <c r="E2843" s="411"/>
      <c r="F2843" s="411"/>
      <c r="G2843" s="194"/>
      <c r="H2843" s="411"/>
      <c r="I2843" s="411"/>
    </row>
    <row r="2844" spans="1:9" ht="15" customHeight="1" x14ac:dyDescent="0.25">
      <c r="A2844" s="411"/>
      <c r="B2844" s="411"/>
      <c r="C2844" s="411"/>
      <c r="D2844" s="411"/>
      <c r="E2844" s="411"/>
      <c r="F2844" s="411"/>
      <c r="G2844" s="194"/>
      <c r="H2844" s="411"/>
      <c r="I2844" s="411"/>
    </row>
    <row r="2845" spans="1:9" ht="15" customHeight="1" x14ac:dyDescent="0.25">
      <c r="A2845" s="411"/>
      <c r="B2845" s="411"/>
      <c r="C2845" s="411"/>
      <c r="D2845" s="411"/>
      <c r="E2845" s="411"/>
      <c r="F2845" s="411"/>
      <c r="G2845" s="194"/>
      <c r="H2845" s="411"/>
      <c r="I2845" s="411"/>
    </row>
    <row r="2846" spans="1:9" ht="15" customHeight="1" x14ac:dyDescent="0.25">
      <c r="A2846" s="411"/>
      <c r="B2846" s="411"/>
      <c r="C2846" s="411"/>
      <c r="D2846" s="411"/>
      <c r="E2846" s="411"/>
      <c r="F2846" s="411"/>
      <c r="G2846" s="194"/>
      <c r="H2846" s="411"/>
      <c r="I2846" s="411"/>
    </row>
    <row r="2847" spans="1:9" ht="15" customHeight="1" x14ac:dyDescent="0.25">
      <c r="A2847" s="411"/>
      <c r="B2847" s="411"/>
      <c r="C2847" s="411"/>
      <c r="D2847" s="411"/>
      <c r="E2847" s="411"/>
      <c r="F2847" s="411"/>
      <c r="G2847" s="194"/>
      <c r="H2847" s="411"/>
      <c r="I2847" s="411"/>
    </row>
    <row r="2848" spans="1:9" ht="15" customHeight="1" x14ac:dyDescent="0.25">
      <c r="A2848" s="411"/>
      <c r="B2848" s="411"/>
      <c r="C2848" s="411"/>
      <c r="D2848" s="411"/>
      <c r="E2848" s="411"/>
      <c r="F2848" s="411"/>
      <c r="G2848" s="194"/>
      <c r="H2848" s="411"/>
      <c r="I2848" s="411"/>
    </row>
    <row r="2849" spans="1:9" ht="15" customHeight="1" x14ac:dyDescent="0.25">
      <c r="A2849" s="411"/>
      <c r="B2849" s="411"/>
      <c r="C2849" s="411"/>
      <c r="D2849" s="411"/>
      <c r="E2849" s="411"/>
      <c r="F2849" s="411"/>
      <c r="G2849" s="194"/>
      <c r="H2849" s="411"/>
      <c r="I2849" s="411"/>
    </row>
    <row r="2850" spans="1:9" ht="15" customHeight="1" x14ac:dyDescent="0.25">
      <c r="A2850" s="411"/>
      <c r="B2850" s="411"/>
      <c r="C2850" s="411"/>
      <c r="D2850" s="411"/>
      <c r="E2850" s="411"/>
      <c r="F2850" s="411"/>
      <c r="G2850" s="194"/>
      <c r="H2850" s="411"/>
      <c r="I2850" s="411"/>
    </row>
    <row r="2851" spans="1:9" ht="15" customHeight="1" x14ac:dyDescent="0.25">
      <c r="A2851" s="411"/>
      <c r="B2851" s="411"/>
      <c r="C2851" s="411"/>
      <c r="D2851" s="411"/>
      <c r="E2851" s="411"/>
      <c r="F2851" s="411"/>
      <c r="G2851" s="194"/>
      <c r="H2851" s="411"/>
      <c r="I2851" s="411"/>
    </row>
    <row r="2852" spans="1:9" ht="15" customHeight="1" x14ac:dyDescent="0.25">
      <c r="A2852" s="411"/>
      <c r="B2852" s="411"/>
      <c r="C2852" s="411"/>
      <c r="D2852" s="411"/>
      <c r="E2852" s="411"/>
      <c r="F2852" s="411"/>
      <c r="G2852" s="194"/>
      <c r="H2852" s="411"/>
      <c r="I2852" s="411"/>
    </row>
    <row r="2853" spans="1:9" ht="15" customHeight="1" x14ac:dyDescent="0.25">
      <c r="A2853" s="411"/>
      <c r="B2853" s="411"/>
      <c r="C2853" s="411"/>
      <c r="D2853" s="411"/>
      <c r="E2853" s="411"/>
      <c r="F2853" s="411"/>
      <c r="G2853" s="194"/>
      <c r="H2853" s="411"/>
      <c r="I2853" s="411"/>
    </row>
    <row r="2854" spans="1:9" ht="15" customHeight="1" x14ac:dyDescent="0.25">
      <c r="A2854" s="411"/>
      <c r="B2854" s="411"/>
      <c r="C2854" s="411"/>
      <c r="D2854" s="411"/>
      <c r="E2854" s="411"/>
      <c r="F2854" s="411"/>
      <c r="G2854" s="194"/>
      <c r="H2854" s="411"/>
      <c r="I2854" s="411"/>
    </row>
    <row r="2855" spans="1:9" ht="15" customHeight="1" x14ac:dyDescent="0.25">
      <c r="A2855" s="411"/>
      <c r="B2855" s="411"/>
      <c r="C2855" s="411"/>
      <c r="D2855" s="411"/>
      <c r="E2855" s="411"/>
      <c r="F2855" s="411"/>
      <c r="G2855" s="194"/>
      <c r="H2855" s="411"/>
      <c r="I2855" s="411"/>
    </row>
    <row r="2856" spans="1:9" ht="15" customHeight="1" x14ac:dyDescent="0.25">
      <c r="A2856" s="411"/>
      <c r="B2856" s="411"/>
      <c r="C2856" s="411"/>
      <c r="D2856" s="411"/>
      <c r="E2856" s="411"/>
      <c r="F2856" s="411"/>
      <c r="G2856" s="194"/>
      <c r="H2856" s="411"/>
      <c r="I2856" s="411"/>
    </row>
    <row r="2857" spans="1:9" ht="15" customHeight="1" x14ac:dyDescent="0.25">
      <c r="A2857" s="411"/>
      <c r="B2857" s="411"/>
      <c r="C2857" s="411"/>
      <c r="D2857" s="411"/>
      <c r="E2857" s="411"/>
      <c r="F2857" s="411"/>
      <c r="G2857" s="194"/>
      <c r="H2857" s="411"/>
      <c r="I2857" s="411"/>
    </row>
    <row r="2858" spans="1:9" ht="15" customHeight="1" x14ac:dyDescent="0.25">
      <c r="A2858" s="411"/>
      <c r="B2858" s="411"/>
      <c r="C2858" s="411"/>
      <c r="D2858" s="411"/>
      <c r="E2858" s="411"/>
      <c r="F2858" s="411"/>
      <c r="G2858" s="194"/>
      <c r="H2858" s="411"/>
      <c r="I2858" s="411"/>
    </row>
    <row r="2859" spans="1:9" ht="15" customHeight="1" x14ac:dyDescent="0.25">
      <c r="A2859" s="411"/>
      <c r="B2859" s="411"/>
      <c r="C2859" s="411"/>
      <c r="D2859" s="411"/>
      <c r="E2859" s="411"/>
      <c r="F2859" s="411"/>
      <c r="G2859" s="194"/>
      <c r="H2859" s="411"/>
      <c r="I2859" s="411"/>
    </row>
    <row r="2860" spans="1:9" ht="15" customHeight="1" x14ac:dyDescent="0.25">
      <c r="A2860" s="411"/>
      <c r="B2860" s="411"/>
      <c r="C2860" s="411"/>
      <c r="D2860" s="411"/>
      <c r="E2860" s="411"/>
      <c r="F2860" s="411"/>
      <c r="G2860" s="194"/>
      <c r="H2860" s="411"/>
      <c r="I2860" s="411"/>
    </row>
    <row r="2861" spans="1:9" ht="15" customHeight="1" x14ac:dyDescent="0.25">
      <c r="A2861" s="411"/>
      <c r="B2861" s="411"/>
      <c r="C2861" s="411"/>
      <c r="D2861" s="411"/>
      <c r="E2861" s="411"/>
      <c r="F2861" s="411"/>
      <c r="G2861" s="194"/>
      <c r="H2861" s="411"/>
      <c r="I2861" s="411"/>
    </row>
    <row r="2862" spans="1:9" ht="15" customHeight="1" x14ac:dyDescent="0.25">
      <c r="A2862" s="411"/>
      <c r="B2862" s="411"/>
      <c r="C2862" s="411"/>
      <c r="D2862" s="411"/>
      <c r="E2862" s="411"/>
      <c r="F2862" s="411"/>
      <c r="G2862" s="194"/>
      <c r="H2862" s="411"/>
      <c r="I2862" s="411"/>
    </row>
    <row r="2863" spans="1:9" ht="15" customHeight="1" x14ac:dyDescent="0.25">
      <c r="A2863" s="411"/>
      <c r="B2863" s="411"/>
      <c r="C2863" s="411"/>
      <c r="D2863" s="411"/>
      <c r="E2863" s="411"/>
      <c r="F2863" s="411"/>
      <c r="G2863" s="194"/>
      <c r="H2863" s="411"/>
      <c r="I2863" s="411"/>
    </row>
    <row r="2864" spans="1:9" ht="15" customHeight="1" x14ac:dyDescent="0.25">
      <c r="A2864" s="411"/>
      <c r="B2864" s="411"/>
      <c r="C2864" s="411"/>
      <c r="D2864" s="411"/>
      <c r="E2864" s="411"/>
      <c r="F2864" s="411"/>
      <c r="G2864" s="194"/>
      <c r="H2864" s="411"/>
      <c r="I2864" s="411"/>
    </row>
    <row r="2865" spans="1:9" ht="15" customHeight="1" x14ac:dyDescent="0.25">
      <c r="A2865" s="411"/>
      <c r="B2865" s="411"/>
      <c r="C2865" s="411"/>
      <c r="D2865" s="411"/>
      <c r="E2865" s="411"/>
      <c r="F2865" s="411"/>
      <c r="G2865" s="194"/>
      <c r="H2865" s="411"/>
      <c r="I2865" s="411"/>
    </row>
    <row r="2866" spans="1:9" ht="15" customHeight="1" x14ac:dyDescent="0.25">
      <c r="A2866" s="411"/>
      <c r="B2866" s="411"/>
      <c r="C2866" s="411"/>
      <c r="D2866" s="411"/>
      <c r="E2866" s="411"/>
      <c r="F2866" s="411"/>
      <c r="G2866" s="194"/>
      <c r="H2866" s="411"/>
      <c r="I2866" s="411"/>
    </row>
    <row r="2867" spans="1:9" ht="15" customHeight="1" x14ac:dyDescent="0.25">
      <c r="A2867" s="411"/>
      <c r="B2867" s="411"/>
      <c r="C2867" s="411"/>
      <c r="D2867" s="411"/>
      <c r="E2867" s="411"/>
      <c r="F2867" s="411"/>
      <c r="G2867" s="194"/>
      <c r="H2867" s="411"/>
      <c r="I2867" s="411"/>
    </row>
    <row r="2868" spans="1:9" ht="15" customHeight="1" x14ac:dyDescent="0.25">
      <c r="A2868" s="411"/>
      <c r="B2868" s="411"/>
      <c r="C2868" s="411"/>
      <c r="D2868" s="411"/>
      <c r="E2868" s="411"/>
      <c r="F2868" s="411"/>
      <c r="G2868" s="194"/>
      <c r="H2868" s="411"/>
      <c r="I2868" s="411"/>
    </row>
    <row r="2869" spans="1:9" ht="15" customHeight="1" x14ac:dyDescent="0.25">
      <c r="A2869" s="411"/>
      <c r="B2869" s="411"/>
      <c r="C2869" s="411"/>
      <c r="D2869" s="411"/>
      <c r="E2869" s="411"/>
      <c r="F2869" s="411"/>
      <c r="G2869" s="194"/>
      <c r="H2869" s="411"/>
      <c r="I2869" s="411"/>
    </row>
    <row r="2870" spans="1:9" ht="15" customHeight="1" x14ac:dyDescent="0.25">
      <c r="A2870" s="411"/>
      <c r="B2870" s="411"/>
      <c r="C2870" s="411"/>
      <c r="D2870" s="411"/>
      <c r="E2870" s="411"/>
      <c r="F2870" s="411"/>
      <c r="G2870" s="194"/>
      <c r="H2870" s="411"/>
      <c r="I2870" s="411"/>
    </row>
    <row r="2871" spans="1:9" ht="15" customHeight="1" x14ac:dyDescent="0.25">
      <c r="A2871" s="411"/>
      <c r="B2871" s="411"/>
      <c r="C2871" s="411"/>
      <c r="D2871" s="411"/>
      <c r="E2871" s="411"/>
      <c r="F2871" s="411"/>
      <c r="G2871" s="194"/>
      <c r="H2871" s="411"/>
      <c r="I2871" s="411"/>
    </row>
    <row r="2872" spans="1:9" ht="15" customHeight="1" x14ac:dyDescent="0.25">
      <c r="A2872" s="411"/>
      <c r="B2872" s="411"/>
      <c r="C2872" s="411"/>
      <c r="D2872" s="411"/>
      <c r="E2872" s="411"/>
      <c r="F2872" s="411"/>
      <c r="G2872" s="194"/>
      <c r="H2872" s="411"/>
      <c r="I2872" s="411"/>
    </row>
    <row r="2873" spans="1:9" ht="15" customHeight="1" x14ac:dyDescent="0.25">
      <c r="A2873" s="411"/>
      <c r="B2873" s="411"/>
      <c r="C2873" s="411"/>
      <c r="D2873" s="411"/>
      <c r="E2873" s="411"/>
      <c r="F2873" s="411"/>
      <c r="G2873" s="194"/>
      <c r="H2873" s="411"/>
      <c r="I2873" s="411"/>
    </row>
    <row r="2874" spans="1:9" ht="15" customHeight="1" x14ac:dyDescent="0.25">
      <c r="A2874" s="411"/>
      <c r="B2874" s="411"/>
      <c r="C2874" s="411"/>
      <c r="D2874" s="411"/>
      <c r="E2874" s="411"/>
      <c r="F2874" s="411"/>
      <c r="G2874" s="194"/>
      <c r="H2874" s="411"/>
      <c r="I2874" s="411"/>
    </row>
    <row r="2875" spans="1:9" ht="15" customHeight="1" x14ac:dyDescent="0.25">
      <c r="A2875" s="411"/>
      <c r="B2875" s="411"/>
      <c r="C2875" s="411"/>
      <c r="D2875" s="411"/>
      <c r="E2875" s="411"/>
      <c r="F2875" s="411"/>
      <c r="G2875" s="194"/>
      <c r="H2875" s="411"/>
      <c r="I2875" s="411"/>
    </row>
    <row r="2876" spans="1:9" ht="15" customHeight="1" x14ac:dyDescent="0.25">
      <c r="A2876" s="411"/>
      <c r="B2876" s="411"/>
      <c r="C2876" s="411"/>
      <c r="D2876" s="411"/>
      <c r="E2876" s="411"/>
      <c r="F2876" s="411"/>
      <c r="G2876" s="194"/>
      <c r="H2876" s="411"/>
      <c r="I2876" s="411"/>
    </row>
    <row r="2877" spans="1:9" ht="15" customHeight="1" x14ac:dyDescent="0.25">
      <c r="A2877" s="411"/>
      <c r="B2877" s="411"/>
      <c r="C2877" s="411"/>
      <c r="D2877" s="411"/>
      <c r="E2877" s="411"/>
      <c r="F2877" s="411"/>
      <c r="G2877" s="194"/>
      <c r="H2877" s="411"/>
      <c r="I2877" s="411"/>
    </row>
    <row r="2878" spans="1:9" ht="15" customHeight="1" x14ac:dyDescent="0.25">
      <c r="A2878" s="411"/>
      <c r="B2878" s="411"/>
      <c r="C2878" s="411"/>
      <c r="D2878" s="411"/>
      <c r="E2878" s="411"/>
      <c r="F2878" s="412"/>
      <c r="G2878" s="194"/>
      <c r="H2878" s="411"/>
      <c r="I2878" s="411"/>
    </row>
    <row r="2879" spans="1:9" ht="15" customHeight="1" x14ac:dyDescent="0.25">
      <c r="A2879" s="411"/>
      <c r="B2879" s="411"/>
      <c r="C2879" s="411"/>
      <c r="D2879" s="411"/>
      <c r="E2879" s="411"/>
      <c r="F2879" s="411"/>
      <c r="G2879" s="194"/>
      <c r="H2879" s="411"/>
      <c r="I2879" s="411"/>
    </row>
    <row r="2880" spans="1:9" ht="15" customHeight="1" x14ac:dyDescent="0.25">
      <c r="A2880" s="411"/>
      <c r="B2880" s="411"/>
      <c r="C2880" s="411"/>
      <c r="D2880" s="411"/>
      <c r="E2880" s="411"/>
      <c r="F2880" s="411"/>
      <c r="G2880" s="194"/>
      <c r="H2880" s="411"/>
      <c r="I2880" s="411"/>
    </row>
    <row r="2881" spans="1:9" ht="15" customHeight="1" x14ac:dyDescent="0.25">
      <c r="A2881" s="411"/>
      <c r="B2881" s="411"/>
      <c r="C2881" s="411"/>
      <c r="D2881" s="411"/>
      <c r="E2881" s="411"/>
      <c r="F2881" s="412"/>
      <c r="G2881" s="194"/>
      <c r="H2881" s="411"/>
      <c r="I2881" s="411"/>
    </row>
    <row r="2882" spans="1:9" ht="15" customHeight="1" x14ac:dyDescent="0.25">
      <c r="A2882" s="411"/>
      <c r="B2882" s="411"/>
      <c r="C2882" s="411"/>
      <c r="D2882" s="411"/>
      <c r="E2882" s="411"/>
      <c r="F2882" s="412"/>
      <c r="G2882" s="194"/>
      <c r="H2882" s="411"/>
      <c r="I2882" s="411"/>
    </row>
    <row r="2883" spans="1:9" ht="15" customHeight="1" x14ac:dyDescent="0.25">
      <c r="A2883" s="411"/>
      <c r="B2883" s="411"/>
      <c r="C2883" s="411"/>
      <c r="D2883" s="411"/>
      <c r="E2883" s="411"/>
      <c r="F2883" s="411"/>
      <c r="G2883" s="194"/>
      <c r="H2883" s="411"/>
      <c r="I2883" s="411"/>
    </row>
    <row r="2884" spans="1:9" ht="15" customHeight="1" x14ac:dyDescent="0.25">
      <c r="A2884" s="411"/>
      <c r="B2884" s="411"/>
      <c r="C2884" s="411"/>
      <c r="D2884" s="411"/>
      <c r="E2884" s="411"/>
      <c r="F2884" s="411"/>
      <c r="G2884" s="194"/>
      <c r="H2884" s="411"/>
      <c r="I2884" s="411"/>
    </row>
    <row r="2885" spans="1:9" ht="15" customHeight="1" x14ac:dyDescent="0.25">
      <c r="A2885" s="411"/>
      <c r="B2885" s="411"/>
      <c r="C2885" s="411"/>
      <c r="D2885" s="411"/>
      <c r="E2885" s="411"/>
      <c r="F2885" s="411"/>
      <c r="G2885" s="194"/>
      <c r="H2885" s="411"/>
      <c r="I2885" s="411"/>
    </row>
    <row r="2886" spans="1:9" ht="15" customHeight="1" x14ac:dyDescent="0.25">
      <c r="A2886" s="411"/>
      <c r="B2886" s="411"/>
      <c r="C2886" s="411"/>
      <c r="D2886" s="411"/>
      <c r="E2886" s="411"/>
      <c r="F2886" s="411"/>
      <c r="G2886" s="194"/>
      <c r="H2886" s="411"/>
      <c r="I2886" s="411"/>
    </row>
    <row r="2887" spans="1:9" ht="15" customHeight="1" x14ac:dyDescent="0.25">
      <c r="A2887" s="411"/>
      <c r="B2887" s="411"/>
      <c r="C2887" s="411"/>
      <c r="D2887" s="411"/>
      <c r="E2887" s="411"/>
      <c r="F2887" s="411"/>
      <c r="G2887" s="194"/>
      <c r="H2887" s="411"/>
      <c r="I2887" s="411"/>
    </row>
    <row r="2888" spans="1:9" ht="15" customHeight="1" x14ac:dyDescent="0.25">
      <c r="A2888" s="411"/>
      <c r="B2888" s="411"/>
      <c r="C2888" s="411"/>
      <c r="D2888" s="411"/>
      <c r="E2888" s="411"/>
      <c r="F2888" s="411"/>
      <c r="G2888" s="194"/>
      <c r="H2888" s="411"/>
      <c r="I2888" s="411"/>
    </row>
    <row r="2889" spans="1:9" ht="15" customHeight="1" x14ac:dyDescent="0.25">
      <c r="A2889" s="411"/>
      <c r="B2889" s="411"/>
      <c r="C2889" s="411"/>
      <c r="D2889" s="411"/>
      <c r="E2889" s="411"/>
      <c r="F2889" s="411"/>
      <c r="G2889" s="194"/>
      <c r="H2889" s="411"/>
      <c r="I2889" s="411"/>
    </row>
    <row r="2890" spans="1:9" ht="15" customHeight="1" x14ac:dyDescent="0.25">
      <c r="A2890" s="411"/>
      <c r="B2890" s="411"/>
      <c r="C2890" s="411"/>
      <c r="D2890" s="411"/>
      <c r="E2890" s="411"/>
      <c r="F2890" s="411"/>
      <c r="G2890" s="194"/>
      <c r="H2890" s="411"/>
      <c r="I2890" s="411"/>
    </row>
    <row r="2891" spans="1:9" ht="15" customHeight="1" x14ac:dyDescent="0.25">
      <c r="A2891" s="411"/>
      <c r="B2891" s="411"/>
      <c r="C2891" s="411"/>
      <c r="D2891" s="411"/>
      <c r="E2891" s="411"/>
      <c r="F2891" s="411"/>
      <c r="G2891" s="194"/>
      <c r="H2891" s="411"/>
      <c r="I2891" s="411"/>
    </row>
    <row r="2892" spans="1:9" ht="15" customHeight="1" x14ac:dyDescent="0.25">
      <c r="A2892" s="411"/>
      <c r="B2892" s="411"/>
      <c r="C2892" s="411"/>
      <c r="D2892" s="411"/>
      <c r="E2892" s="411"/>
      <c r="F2892" s="411"/>
      <c r="G2892" s="194"/>
      <c r="H2892" s="411"/>
      <c r="I2892" s="411"/>
    </row>
    <row r="2893" spans="1:9" ht="15" customHeight="1" x14ac:dyDescent="0.25">
      <c r="A2893" s="411"/>
      <c r="B2893" s="411"/>
      <c r="C2893" s="411"/>
      <c r="D2893" s="411"/>
      <c r="E2893" s="411"/>
      <c r="F2893" s="412"/>
      <c r="G2893" s="194"/>
      <c r="H2893" s="411"/>
      <c r="I2893" s="411"/>
    </row>
    <row r="2894" spans="1:9" ht="15" customHeight="1" x14ac:dyDescent="0.25">
      <c r="A2894" s="411"/>
      <c r="B2894" s="411"/>
      <c r="C2894" s="411"/>
      <c r="D2894" s="411"/>
      <c r="E2894" s="411"/>
      <c r="F2894" s="411"/>
      <c r="G2894" s="194"/>
      <c r="H2894" s="411"/>
      <c r="I2894" s="411"/>
    </row>
    <row r="2895" spans="1:9" ht="15" customHeight="1" x14ac:dyDescent="0.25">
      <c r="A2895" s="411"/>
      <c r="B2895" s="411"/>
      <c r="C2895" s="411"/>
      <c r="D2895" s="411"/>
      <c r="E2895" s="411"/>
      <c r="F2895" s="411"/>
      <c r="G2895" s="194"/>
      <c r="H2895" s="411"/>
      <c r="I2895" s="411"/>
    </row>
    <row r="2896" spans="1:9" ht="15" customHeight="1" x14ac:dyDescent="0.25">
      <c r="A2896" s="411"/>
      <c r="B2896" s="411"/>
      <c r="C2896" s="411"/>
      <c r="D2896" s="411"/>
      <c r="E2896" s="411"/>
      <c r="F2896" s="412"/>
      <c r="G2896" s="194"/>
      <c r="H2896" s="411"/>
      <c r="I2896" s="411"/>
    </row>
    <row r="2897" spans="1:9" ht="15" customHeight="1" x14ac:dyDescent="0.25">
      <c r="A2897" s="411"/>
      <c r="B2897" s="411"/>
      <c r="C2897" s="411"/>
      <c r="D2897" s="411"/>
      <c r="E2897" s="411"/>
      <c r="F2897" s="412"/>
      <c r="G2897" s="194"/>
      <c r="H2897" s="411"/>
      <c r="I2897" s="411"/>
    </row>
    <row r="2898" spans="1:9" ht="15" customHeight="1" x14ac:dyDescent="0.25">
      <c r="A2898" s="411"/>
      <c r="B2898" s="411"/>
      <c r="C2898" s="411"/>
      <c r="D2898" s="411"/>
      <c r="E2898" s="411"/>
      <c r="F2898" s="411"/>
      <c r="G2898" s="194"/>
      <c r="H2898" s="411"/>
      <c r="I2898" s="411"/>
    </row>
    <row r="2899" spans="1:9" ht="15" customHeight="1" x14ac:dyDescent="0.25">
      <c r="A2899" s="411"/>
      <c r="B2899" s="411"/>
      <c r="C2899" s="411"/>
      <c r="D2899" s="411"/>
      <c r="E2899" s="411"/>
      <c r="F2899" s="411"/>
      <c r="G2899" s="194"/>
      <c r="H2899" s="411"/>
      <c r="I2899" s="411"/>
    </row>
    <row r="2900" spans="1:9" ht="15" customHeight="1" x14ac:dyDescent="0.25">
      <c r="A2900" s="411"/>
      <c r="B2900" s="411"/>
      <c r="C2900" s="411"/>
      <c r="D2900" s="411"/>
      <c r="E2900" s="411"/>
      <c r="F2900" s="411"/>
      <c r="G2900" s="194"/>
      <c r="H2900" s="411"/>
      <c r="I2900" s="411"/>
    </row>
    <row r="2901" spans="1:9" ht="15" customHeight="1" x14ac:dyDescent="0.25">
      <c r="A2901" s="411"/>
      <c r="B2901" s="411"/>
      <c r="C2901" s="411"/>
      <c r="D2901" s="411"/>
      <c r="E2901" s="411"/>
      <c r="F2901" s="411"/>
      <c r="G2901" s="194"/>
      <c r="H2901" s="411"/>
      <c r="I2901" s="411"/>
    </row>
    <row r="2902" spans="1:9" ht="15" customHeight="1" x14ac:dyDescent="0.25">
      <c r="A2902" s="411"/>
      <c r="B2902" s="411"/>
      <c r="C2902" s="411"/>
      <c r="D2902" s="411"/>
      <c r="E2902" s="411"/>
      <c r="F2902" s="411"/>
      <c r="G2902" s="194"/>
      <c r="H2902" s="411"/>
      <c r="I2902" s="411"/>
    </row>
    <row r="2903" spans="1:9" ht="15" customHeight="1" x14ac:dyDescent="0.25">
      <c r="A2903" s="411"/>
      <c r="B2903" s="411"/>
      <c r="C2903" s="411"/>
      <c r="D2903" s="411"/>
      <c r="E2903" s="411"/>
      <c r="F2903" s="411"/>
      <c r="G2903" s="194"/>
      <c r="H2903" s="411"/>
      <c r="I2903" s="411"/>
    </row>
    <row r="2904" spans="1:9" ht="15" customHeight="1" x14ac:dyDescent="0.25">
      <c r="A2904" s="411"/>
      <c r="B2904" s="411"/>
      <c r="C2904" s="411"/>
      <c r="D2904" s="411"/>
      <c r="E2904" s="411"/>
      <c r="F2904" s="411"/>
      <c r="G2904" s="194"/>
      <c r="H2904" s="411"/>
      <c r="I2904" s="411"/>
    </row>
    <row r="2905" spans="1:9" ht="15" customHeight="1" x14ac:dyDescent="0.25">
      <c r="A2905" s="411"/>
      <c r="B2905" s="411"/>
      <c r="C2905" s="411"/>
      <c r="D2905" s="411"/>
      <c r="E2905" s="411"/>
      <c r="F2905" s="411"/>
      <c r="G2905" s="194"/>
      <c r="H2905" s="411"/>
      <c r="I2905" s="411"/>
    </row>
    <row r="2906" spans="1:9" ht="15" customHeight="1" x14ac:dyDescent="0.25">
      <c r="A2906" s="411"/>
      <c r="B2906" s="411"/>
      <c r="C2906" s="411"/>
      <c r="D2906" s="411"/>
      <c r="E2906" s="411"/>
      <c r="F2906" s="411"/>
      <c r="G2906" s="194"/>
      <c r="H2906" s="411"/>
      <c r="I2906" s="411"/>
    </row>
    <row r="2907" spans="1:9" ht="15" customHeight="1" x14ac:dyDescent="0.25">
      <c r="A2907" s="411"/>
      <c r="B2907" s="411"/>
      <c r="C2907" s="411"/>
      <c r="D2907" s="411"/>
      <c r="E2907" s="411"/>
      <c r="F2907" s="411"/>
      <c r="G2907" s="194"/>
      <c r="H2907" s="411"/>
      <c r="I2907" s="411"/>
    </row>
    <row r="2908" spans="1:9" ht="15" customHeight="1" x14ac:dyDescent="0.25">
      <c r="A2908" s="411"/>
      <c r="B2908" s="411"/>
      <c r="C2908" s="411"/>
      <c r="D2908" s="411"/>
      <c r="E2908" s="411"/>
      <c r="F2908" s="412"/>
      <c r="G2908" s="194"/>
      <c r="H2908" s="411"/>
      <c r="I2908" s="411"/>
    </row>
    <row r="2909" spans="1:9" ht="15" customHeight="1" x14ac:dyDescent="0.25">
      <c r="A2909" s="411"/>
      <c r="B2909" s="411"/>
      <c r="C2909" s="411"/>
      <c r="D2909" s="411"/>
      <c r="E2909" s="411"/>
      <c r="F2909" s="412"/>
      <c r="G2909" s="194"/>
      <c r="H2909" s="411"/>
      <c r="I2909" s="411"/>
    </row>
    <row r="2910" spans="1:9" ht="15" customHeight="1" x14ac:dyDescent="0.25">
      <c r="A2910" s="411"/>
      <c r="B2910" s="411"/>
      <c r="C2910" s="411"/>
      <c r="D2910" s="411"/>
      <c r="E2910" s="411"/>
      <c r="F2910" s="411"/>
      <c r="G2910" s="194"/>
      <c r="H2910" s="411"/>
      <c r="I2910" s="411"/>
    </row>
    <row r="2911" spans="1:9" ht="15" customHeight="1" x14ac:dyDescent="0.25">
      <c r="A2911" s="411"/>
      <c r="B2911" s="411"/>
      <c r="C2911" s="411"/>
      <c r="D2911" s="411"/>
      <c r="E2911" s="411"/>
      <c r="F2911" s="411"/>
      <c r="G2911" s="194"/>
      <c r="H2911" s="411"/>
      <c r="I2911" s="411"/>
    </row>
    <row r="2912" spans="1:9" ht="15" customHeight="1" x14ac:dyDescent="0.25">
      <c r="A2912" s="411"/>
      <c r="B2912" s="411"/>
      <c r="C2912" s="411"/>
      <c r="D2912" s="411"/>
      <c r="E2912" s="411"/>
      <c r="F2912" s="412"/>
      <c r="G2912" s="194"/>
      <c r="H2912" s="411"/>
      <c r="I2912" s="411"/>
    </row>
    <row r="2913" spans="1:9" ht="15" customHeight="1" x14ac:dyDescent="0.25">
      <c r="A2913" s="411"/>
      <c r="B2913" s="411"/>
      <c r="C2913" s="411"/>
      <c r="D2913" s="411"/>
      <c r="E2913" s="411"/>
      <c r="F2913" s="411"/>
      <c r="G2913" s="194"/>
      <c r="H2913" s="411"/>
      <c r="I2913" s="411"/>
    </row>
    <row r="2914" spans="1:9" ht="15" customHeight="1" x14ac:dyDescent="0.25">
      <c r="A2914" s="411"/>
      <c r="B2914" s="411"/>
      <c r="C2914" s="411"/>
      <c r="D2914" s="411"/>
      <c r="E2914" s="411"/>
      <c r="F2914" s="411"/>
      <c r="G2914" s="194"/>
      <c r="H2914" s="411"/>
      <c r="I2914" s="411"/>
    </row>
    <row r="2915" spans="1:9" ht="15" customHeight="1" x14ac:dyDescent="0.25">
      <c r="A2915" s="411"/>
      <c r="B2915" s="411"/>
      <c r="C2915" s="411"/>
      <c r="D2915" s="411"/>
      <c r="E2915" s="411"/>
      <c r="F2915" s="411"/>
      <c r="G2915" s="194"/>
      <c r="H2915" s="411"/>
      <c r="I2915" s="411"/>
    </row>
    <row r="2916" spans="1:9" ht="15" customHeight="1" x14ac:dyDescent="0.25">
      <c r="A2916" s="411"/>
      <c r="B2916" s="411"/>
      <c r="C2916" s="411"/>
      <c r="D2916" s="411"/>
      <c r="E2916" s="411"/>
      <c r="F2916" s="411"/>
      <c r="G2916" s="194"/>
      <c r="H2916" s="411"/>
      <c r="I2916" s="411"/>
    </row>
    <row r="2917" spans="1:9" ht="15" customHeight="1" x14ac:dyDescent="0.25">
      <c r="A2917" s="411"/>
      <c r="B2917" s="411"/>
      <c r="C2917" s="411"/>
      <c r="D2917" s="411"/>
      <c r="E2917" s="411"/>
      <c r="F2917" s="411"/>
      <c r="G2917" s="194"/>
      <c r="H2917" s="411"/>
      <c r="I2917" s="411"/>
    </row>
    <row r="2918" spans="1:9" ht="15" customHeight="1" x14ac:dyDescent="0.25">
      <c r="A2918" s="411"/>
      <c r="B2918" s="411"/>
      <c r="C2918" s="411"/>
      <c r="D2918" s="411"/>
      <c r="E2918" s="411"/>
      <c r="F2918" s="411"/>
      <c r="G2918" s="194"/>
      <c r="H2918" s="411"/>
      <c r="I2918" s="411"/>
    </row>
    <row r="2919" spans="1:9" ht="15" customHeight="1" x14ac:dyDescent="0.25">
      <c r="A2919" s="411"/>
      <c r="B2919" s="411"/>
      <c r="C2919" s="411"/>
      <c r="D2919" s="411"/>
      <c r="E2919" s="411"/>
      <c r="F2919" s="411"/>
      <c r="G2919" s="194"/>
      <c r="H2919" s="411"/>
      <c r="I2919" s="411"/>
    </row>
    <row r="2920" spans="1:9" ht="15" customHeight="1" x14ac:dyDescent="0.25">
      <c r="A2920" s="411"/>
      <c r="B2920" s="411"/>
      <c r="C2920" s="411"/>
      <c r="D2920" s="411"/>
      <c r="E2920" s="411"/>
      <c r="F2920" s="411"/>
      <c r="G2920" s="194"/>
      <c r="H2920" s="411"/>
      <c r="I2920" s="411"/>
    </row>
    <row r="2921" spans="1:9" ht="15" customHeight="1" x14ac:dyDescent="0.25">
      <c r="A2921" s="411"/>
      <c r="B2921" s="411"/>
      <c r="C2921" s="411"/>
      <c r="D2921" s="411"/>
      <c r="E2921" s="411"/>
      <c r="F2921" s="411"/>
      <c r="G2921" s="194"/>
      <c r="H2921" s="411"/>
      <c r="I2921" s="411"/>
    </row>
    <row r="2922" spans="1:9" ht="15" customHeight="1" x14ac:dyDescent="0.25">
      <c r="A2922" s="411"/>
      <c r="B2922" s="411"/>
      <c r="C2922" s="411"/>
      <c r="D2922" s="411"/>
      <c r="E2922" s="411"/>
      <c r="F2922" s="411"/>
      <c r="G2922" s="194"/>
      <c r="H2922" s="411"/>
      <c r="I2922" s="411"/>
    </row>
    <row r="2923" spans="1:9" ht="15" customHeight="1" x14ac:dyDescent="0.25">
      <c r="A2923" s="411"/>
      <c r="B2923" s="411"/>
      <c r="C2923" s="411"/>
      <c r="D2923" s="411"/>
      <c r="E2923" s="411"/>
      <c r="F2923" s="412"/>
      <c r="G2923" s="194"/>
      <c r="H2923" s="411"/>
      <c r="I2923" s="411"/>
    </row>
    <row r="2924" spans="1:9" ht="15" customHeight="1" x14ac:dyDescent="0.25">
      <c r="A2924" s="411"/>
      <c r="B2924" s="411"/>
      <c r="C2924" s="411"/>
      <c r="D2924" s="411"/>
      <c r="E2924" s="411"/>
      <c r="F2924" s="412"/>
      <c r="G2924" s="194"/>
      <c r="H2924" s="411"/>
      <c r="I2924" s="411"/>
    </row>
    <row r="2925" spans="1:9" ht="15" customHeight="1" x14ac:dyDescent="0.25">
      <c r="A2925" s="411"/>
      <c r="B2925" s="411"/>
      <c r="C2925" s="411"/>
      <c r="D2925" s="411"/>
      <c r="E2925" s="411"/>
      <c r="F2925" s="411"/>
      <c r="G2925" s="194"/>
      <c r="H2925" s="411"/>
      <c r="I2925" s="411"/>
    </row>
    <row r="2926" spans="1:9" ht="15" customHeight="1" x14ac:dyDescent="0.25">
      <c r="A2926" s="411"/>
      <c r="B2926" s="411"/>
      <c r="C2926" s="411"/>
      <c r="D2926" s="411"/>
      <c r="E2926" s="411"/>
      <c r="F2926" s="411"/>
      <c r="G2926" s="194"/>
      <c r="H2926" s="411"/>
      <c r="I2926" s="411"/>
    </row>
    <row r="2927" spans="1:9" ht="15" customHeight="1" x14ac:dyDescent="0.25">
      <c r="A2927" s="411"/>
      <c r="B2927" s="411"/>
      <c r="C2927" s="411"/>
      <c r="D2927" s="411"/>
      <c r="E2927" s="411"/>
      <c r="F2927" s="412"/>
      <c r="G2927" s="194"/>
      <c r="H2927" s="411"/>
      <c r="I2927" s="411"/>
    </row>
    <row r="2928" spans="1:9" ht="15" customHeight="1" x14ac:dyDescent="0.25">
      <c r="A2928" s="411"/>
      <c r="B2928" s="411"/>
      <c r="C2928" s="411"/>
      <c r="D2928" s="411"/>
      <c r="E2928" s="411"/>
      <c r="F2928" s="411"/>
      <c r="G2928" s="194"/>
      <c r="H2928" s="411"/>
      <c r="I2928" s="411"/>
    </row>
    <row r="2929" spans="1:9" ht="15" customHeight="1" x14ac:dyDescent="0.25">
      <c r="A2929" s="411"/>
      <c r="B2929" s="411"/>
      <c r="C2929" s="411"/>
      <c r="D2929" s="411"/>
      <c r="E2929" s="411"/>
      <c r="F2929" s="411"/>
      <c r="G2929" s="194"/>
      <c r="H2929" s="411"/>
      <c r="I2929" s="411"/>
    </row>
    <row r="2930" spans="1:9" ht="15" customHeight="1" x14ac:dyDescent="0.25">
      <c r="A2930" s="411"/>
      <c r="B2930" s="411"/>
      <c r="C2930" s="411"/>
      <c r="D2930" s="411"/>
      <c r="E2930" s="411"/>
      <c r="F2930" s="411"/>
      <c r="G2930" s="194"/>
      <c r="H2930" s="411"/>
      <c r="I2930" s="411"/>
    </row>
    <row r="2931" spans="1:9" ht="15" customHeight="1" x14ac:dyDescent="0.25">
      <c r="A2931" s="411"/>
      <c r="B2931" s="411"/>
      <c r="C2931" s="411"/>
      <c r="D2931" s="411"/>
      <c r="E2931" s="411"/>
      <c r="F2931" s="411"/>
      <c r="G2931" s="194"/>
      <c r="H2931" s="411"/>
      <c r="I2931" s="411"/>
    </row>
    <row r="2932" spans="1:9" ht="15" customHeight="1" x14ac:dyDescent="0.25">
      <c r="A2932" s="411"/>
      <c r="B2932" s="411"/>
      <c r="C2932" s="411"/>
      <c r="D2932" s="411"/>
      <c r="E2932" s="411"/>
      <c r="F2932" s="411"/>
      <c r="G2932" s="194"/>
      <c r="H2932" s="411"/>
      <c r="I2932" s="411"/>
    </row>
    <row r="2933" spans="1:9" ht="15" customHeight="1" x14ac:dyDescent="0.25">
      <c r="A2933" s="411"/>
      <c r="B2933" s="411"/>
      <c r="C2933" s="411"/>
      <c r="D2933" s="411"/>
      <c r="E2933" s="411"/>
      <c r="F2933" s="411"/>
      <c r="G2933" s="194"/>
      <c r="H2933" s="411"/>
      <c r="I2933" s="411"/>
    </row>
    <row r="2934" spans="1:9" ht="15" customHeight="1" x14ac:dyDescent="0.25">
      <c r="A2934" s="411"/>
      <c r="B2934" s="411"/>
      <c r="C2934" s="411"/>
      <c r="D2934" s="411"/>
      <c r="E2934" s="411"/>
      <c r="F2934" s="411"/>
      <c r="G2934" s="194"/>
      <c r="H2934" s="411"/>
      <c r="I2934" s="411"/>
    </row>
    <row r="2935" spans="1:9" ht="15" customHeight="1" x14ac:dyDescent="0.25">
      <c r="A2935" s="411"/>
      <c r="B2935" s="411"/>
      <c r="C2935" s="411"/>
      <c r="D2935" s="411"/>
      <c r="E2935" s="411"/>
      <c r="F2935" s="411"/>
      <c r="G2935" s="194"/>
      <c r="H2935" s="411"/>
      <c r="I2935" s="411"/>
    </row>
    <row r="2936" spans="1:9" ht="15" customHeight="1" x14ac:dyDescent="0.25">
      <c r="A2936" s="411"/>
      <c r="B2936" s="411"/>
      <c r="C2936" s="411"/>
      <c r="D2936" s="411"/>
      <c r="E2936" s="411"/>
      <c r="F2936" s="411"/>
      <c r="G2936" s="194"/>
      <c r="H2936" s="411"/>
      <c r="I2936" s="411"/>
    </row>
    <row r="2937" spans="1:9" ht="15" customHeight="1" x14ac:dyDescent="0.25">
      <c r="A2937" s="411"/>
      <c r="B2937" s="411"/>
      <c r="C2937" s="411"/>
      <c r="D2937" s="411"/>
      <c r="E2937" s="411"/>
      <c r="F2937" s="411"/>
      <c r="G2937" s="194"/>
      <c r="H2937" s="411"/>
      <c r="I2937" s="411"/>
    </row>
    <row r="2938" spans="1:9" ht="15" customHeight="1" x14ac:dyDescent="0.25">
      <c r="A2938" s="411"/>
      <c r="B2938" s="411"/>
      <c r="C2938" s="411"/>
      <c r="D2938" s="411"/>
      <c r="E2938" s="411"/>
      <c r="F2938" s="411"/>
      <c r="G2938" s="194"/>
      <c r="H2938" s="411"/>
      <c r="I2938" s="411"/>
    </row>
    <row r="2939" spans="1:9" ht="15" customHeight="1" x14ac:dyDescent="0.25">
      <c r="A2939" s="411"/>
      <c r="B2939" s="411"/>
      <c r="C2939" s="411"/>
      <c r="D2939" s="411"/>
      <c r="E2939" s="411"/>
      <c r="F2939" s="412"/>
      <c r="G2939" s="194"/>
      <c r="H2939" s="411"/>
      <c r="I2939" s="411"/>
    </row>
    <row r="2940" spans="1:9" ht="15" customHeight="1" x14ac:dyDescent="0.25">
      <c r="A2940" s="411"/>
      <c r="B2940" s="411"/>
      <c r="C2940" s="411"/>
      <c r="D2940" s="411"/>
      <c r="E2940" s="411"/>
      <c r="F2940" s="412"/>
      <c r="G2940" s="194"/>
      <c r="H2940" s="411"/>
      <c r="I2940" s="411"/>
    </row>
    <row r="2941" spans="1:9" ht="15" customHeight="1" x14ac:dyDescent="0.25">
      <c r="A2941" s="411"/>
      <c r="B2941" s="411"/>
      <c r="C2941" s="411"/>
      <c r="D2941" s="411"/>
      <c r="E2941" s="411"/>
      <c r="F2941" s="411"/>
      <c r="G2941" s="194"/>
      <c r="H2941" s="411"/>
      <c r="I2941" s="411"/>
    </row>
    <row r="2942" spans="1:9" ht="15" customHeight="1" x14ac:dyDescent="0.25">
      <c r="A2942" s="411"/>
      <c r="B2942" s="411"/>
      <c r="C2942" s="411"/>
      <c r="D2942" s="411"/>
      <c r="E2942" s="411"/>
      <c r="F2942" s="412"/>
      <c r="G2942" s="194"/>
      <c r="H2942" s="411"/>
      <c r="I2942" s="411"/>
    </row>
    <row r="2943" spans="1:9" ht="15" customHeight="1" x14ac:dyDescent="0.25">
      <c r="A2943" s="411"/>
      <c r="B2943" s="411"/>
      <c r="C2943" s="411"/>
      <c r="D2943" s="411"/>
      <c r="E2943" s="411"/>
      <c r="F2943" s="411"/>
      <c r="G2943" s="194"/>
      <c r="H2943" s="411"/>
      <c r="I2943" s="411"/>
    </row>
    <row r="2944" spans="1:9" ht="15" customHeight="1" x14ac:dyDescent="0.25">
      <c r="A2944" s="411"/>
      <c r="B2944" s="411"/>
      <c r="C2944" s="411"/>
      <c r="D2944" s="411"/>
      <c r="E2944" s="411"/>
      <c r="F2944" s="411"/>
      <c r="G2944" s="194"/>
      <c r="H2944" s="411"/>
      <c r="I2944" s="411"/>
    </row>
    <row r="2945" spans="1:9" ht="15" customHeight="1" x14ac:dyDescent="0.25">
      <c r="A2945" s="411"/>
      <c r="B2945" s="411"/>
      <c r="C2945" s="411"/>
      <c r="D2945" s="411"/>
      <c r="E2945" s="411"/>
      <c r="F2945" s="411"/>
      <c r="G2945" s="194"/>
      <c r="H2945" s="411"/>
      <c r="I2945" s="411"/>
    </row>
    <row r="2946" spans="1:9" ht="15" customHeight="1" x14ac:dyDescent="0.25">
      <c r="A2946" s="411"/>
      <c r="B2946" s="411"/>
      <c r="C2946" s="411"/>
      <c r="D2946" s="411"/>
      <c r="E2946" s="411"/>
      <c r="F2946" s="411"/>
      <c r="G2946" s="194"/>
      <c r="H2946" s="411"/>
      <c r="I2946" s="411"/>
    </row>
    <row r="2947" spans="1:9" ht="15" customHeight="1" x14ac:dyDescent="0.25">
      <c r="A2947" s="411"/>
      <c r="B2947" s="411"/>
      <c r="C2947" s="411"/>
      <c r="D2947" s="411"/>
      <c r="E2947" s="411"/>
      <c r="F2947" s="411"/>
      <c r="G2947" s="194"/>
      <c r="H2947" s="411"/>
      <c r="I2947" s="411"/>
    </row>
    <row r="2948" spans="1:9" ht="15" customHeight="1" x14ac:dyDescent="0.25">
      <c r="A2948" s="411"/>
      <c r="B2948" s="411"/>
      <c r="C2948" s="411"/>
      <c r="D2948" s="411"/>
      <c r="E2948" s="411"/>
      <c r="F2948" s="411"/>
      <c r="G2948" s="194"/>
      <c r="H2948" s="411"/>
      <c r="I2948" s="411"/>
    </row>
    <row r="2949" spans="1:9" ht="15" customHeight="1" x14ac:dyDescent="0.25">
      <c r="A2949" s="411"/>
      <c r="B2949" s="411"/>
      <c r="C2949" s="411"/>
      <c r="D2949" s="411"/>
      <c r="E2949" s="411"/>
      <c r="F2949" s="411"/>
      <c r="G2949" s="194"/>
      <c r="H2949" s="411"/>
      <c r="I2949" s="411"/>
    </row>
    <row r="2950" spans="1:9" ht="15" customHeight="1" x14ac:dyDescent="0.25">
      <c r="A2950" s="411"/>
      <c r="B2950" s="411"/>
      <c r="C2950" s="411"/>
      <c r="D2950" s="411"/>
      <c r="E2950" s="411"/>
      <c r="F2950" s="411"/>
      <c r="G2950" s="194"/>
      <c r="H2950" s="411"/>
      <c r="I2950" s="411"/>
    </row>
    <row r="2951" spans="1:9" ht="15" customHeight="1" x14ac:dyDescent="0.25">
      <c r="A2951" s="411"/>
      <c r="B2951" s="411"/>
      <c r="C2951" s="411"/>
      <c r="D2951" s="411"/>
      <c r="E2951" s="411"/>
      <c r="F2951" s="411"/>
      <c r="G2951" s="194"/>
      <c r="H2951" s="411"/>
      <c r="I2951" s="411"/>
    </row>
    <row r="2952" spans="1:9" ht="15" customHeight="1" x14ac:dyDescent="0.25">
      <c r="A2952" s="411"/>
      <c r="B2952" s="411"/>
      <c r="C2952" s="411"/>
      <c r="D2952" s="411"/>
      <c r="E2952" s="411"/>
      <c r="F2952" s="411"/>
      <c r="G2952" s="194"/>
      <c r="H2952" s="411"/>
      <c r="I2952" s="411"/>
    </row>
    <row r="2953" spans="1:9" ht="15" customHeight="1" x14ac:dyDescent="0.25">
      <c r="A2953" s="411"/>
      <c r="B2953" s="411"/>
      <c r="C2953" s="411"/>
      <c r="D2953" s="411"/>
      <c r="E2953" s="411"/>
      <c r="F2953" s="412"/>
      <c r="G2953" s="194"/>
      <c r="H2953" s="411"/>
      <c r="I2953" s="411"/>
    </row>
    <row r="2954" spans="1:9" ht="15" customHeight="1" x14ac:dyDescent="0.25">
      <c r="A2954" s="411"/>
      <c r="B2954" s="411"/>
      <c r="C2954" s="411"/>
      <c r="D2954" s="411"/>
      <c r="E2954" s="411"/>
      <c r="F2954" s="412"/>
      <c r="G2954" s="194"/>
      <c r="H2954" s="411"/>
      <c r="I2954" s="411"/>
    </row>
    <row r="2955" spans="1:9" ht="15" customHeight="1" x14ac:dyDescent="0.25">
      <c r="A2955" s="411"/>
      <c r="B2955" s="411"/>
      <c r="C2955" s="411"/>
      <c r="D2955" s="411"/>
      <c r="E2955" s="411"/>
      <c r="F2955" s="412"/>
      <c r="G2955" s="194"/>
      <c r="H2955" s="411"/>
      <c r="I2955" s="411"/>
    </row>
    <row r="2956" spans="1:9" ht="15" customHeight="1" x14ac:dyDescent="0.25">
      <c r="A2956" s="411"/>
      <c r="B2956" s="411"/>
      <c r="C2956" s="411"/>
      <c r="D2956" s="411"/>
      <c r="E2956" s="411"/>
      <c r="F2956" s="411"/>
      <c r="G2956" s="194"/>
      <c r="H2956" s="411"/>
      <c r="I2956" s="411"/>
    </row>
    <row r="2957" spans="1:9" ht="15" customHeight="1" x14ac:dyDescent="0.25">
      <c r="A2957" s="411"/>
      <c r="B2957" s="411"/>
      <c r="C2957" s="411"/>
      <c r="D2957" s="411"/>
      <c r="E2957" s="411"/>
      <c r="F2957" s="411"/>
      <c r="G2957" s="194"/>
      <c r="H2957" s="411"/>
      <c r="I2957" s="411"/>
    </row>
    <row r="2958" spans="1:9" ht="15" customHeight="1" x14ac:dyDescent="0.25">
      <c r="A2958" s="411"/>
      <c r="B2958" s="411"/>
      <c r="C2958" s="411"/>
      <c r="D2958" s="411"/>
      <c r="E2958" s="411"/>
      <c r="F2958" s="411"/>
      <c r="G2958" s="194"/>
      <c r="H2958" s="411"/>
      <c r="I2958" s="411"/>
    </row>
    <row r="2959" spans="1:9" ht="15" customHeight="1" x14ac:dyDescent="0.25">
      <c r="A2959" s="411"/>
      <c r="B2959" s="411"/>
      <c r="C2959" s="411"/>
      <c r="D2959" s="411"/>
      <c r="E2959" s="411"/>
      <c r="F2959" s="412"/>
      <c r="G2959" s="194"/>
      <c r="H2959" s="411"/>
      <c r="I2959" s="411"/>
    </row>
    <row r="2960" spans="1:9" ht="15" customHeight="1" x14ac:dyDescent="0.25">
      <c r="A2960" s="411"/>
      <c r="B2960" s="411"/>
      <c r="C2960" s="411"/>
      <c r="D2960" s="411"/>
      <c r="E2960" s="411"/>
      <c r="F2960" s="412"/>
      <c r="G2960" s="194"/>
      <c r="H2960" s="411"/>
      <c r="I2960" s="411"/>
    </row>
    <row r="2961" spans="1:9" ht="15" customHeight="1" x14ac:dyDescent="0.25">
      <c r="A2961" s="411"/>
      <c r="B2961" s="411"/>
      <c r="C2961" s="411"/>
      <c r="D2961" s="411"/>
      <c r="E2961" s="411"/>
      <c r="F2961" s="411"/>
      <c r="G2961" s="194"/>
      <c r="H2961" s="411"/>
      <c r="I2961" s="411"/>
    </row>
    <row r="2962" spans="1:9" ht="15" customHeight="1" x14ac:dyDescent="0.25">
      <c r="A2962" s="411"/>
      <c r="B2962" s="411"/>
      <c r="C2962" s="411"/>
      <c r="D2962" s="411"/>
      <c r="E2962" s="411"/>
      <c r="F2962" s="411"/>
      <c r="G2962" s="194"/>
      <c r="H2962" s="411"/>
      <c r="I2962" s="411"/>
    </row>
    <row r="2963" spans="1:9" ht="15" customHeight="1" x14ac:dyDescent="0.25">
      <c r="A2963" s="411"/>
      <c r="B2963" s="411"/>
      <c r="C2963" s="411"/>
      <c r="D2963" s="411"/>
      <c r="E2963" s="411"/>
      <c r="F2963" s="411"/>
      <c r="G2963" s="194"/>
      <c r="H2963" s="411"/>
      <c r="I2963" s="411"/>
    </row>
    <row r="2964" spans="1:9" ht="15" customHeight="1" x14ac:dyDescent="0.25">
      <c r="A2964" s="411"/>
      <c r="B2964" s="411"/>
      <c r="C2964" s="411"/>
      <c r="D2964" s="411"/>
      <c r="E2964" s="411"/>
      <c r="F2964" s="411"/>
      <c r="G2964" s="194"/>
      <c r="H2964" s="411"/>
      <c r="I2964" s="411"/>
    </row>
    <row r="2965" spans="1:9" ht="15" customHeight="1" x14ac:dyDescent="0.25">
      <c r="A2965" s="411"/>
      <c r="B2965" s="411"/>
      <c r="C2965" s="411"/>
      <c r="D2965" s="411"/>
      <c r="E2965" s="411"/>
      <c r="F2965" s="411"/>
      <c r="G2965" s="194"/>
      <c r="H2965" s="411"/>
      <c r="I2965" s="411"/>
    </row>
    <row r="2966" spans="1:9" ht="15" customHeight="1" x14ac:dyDescent="0.25">
      <c r="A2966" s="411"/>
      <c r="B2966" s="411"/>
      <c r="C2966" s="411"/>
      <c r="D2966" s="411"/>
      <c r="E2966" s="411"/>
      <c r="F2966" s="411"/>
      <c r="G2966" s="194"/>
      <c r="H2966" s="411"/>
      <c r="I2966" s="411"/>
    </row>
    <row r="2967" spans="1:9" ht="15" customHeight="1" x14ac:dyDescent="0.25">
      <c r="A2967" s="411"/>
      <c r="B2967" s="411"/>
      <c r="C2967" s="411"/>
      <c r="D2967" s="411"/>
      <c r="E2967" s="411"/>
      <c r="F2967" s="411"/>
      <c r="G2967" s="194"/>
      <c r="H2967" s="411"/>
      <c r="I2967" s="411"/>
    </row>
    <row r="2968" spans="1:9" ht="15" customHeight="1" x14ac:dyDescent="0.25">
      <c r="A2968" s="411"/>
      <c r="B2968" s="411"/>
      <c r="C2968" s="411"/>
      <c r="D2968" s="411"/>
      <c r="E2968" s="411"/>
      <c r="F2968" s="411"/>
      <c r="G2968" s="194"/>
      <c r="H2968" s="411"/>
      <c r="I2968" s="411"/>
    </row>
    <row r="2969" spans="1:9" ht="15" customHeight="1" x14ac:dyDescent="0.25">
      <c r="A2969" s="411"/>
      <c r="B2969" s="411"/>
      <c r="C2969" s="411"/>
      <c r="D2969" s="411"/>
      <c r="E2969" s="411"/>
      <c r="F2969" s="411"/>
      <c r="G2969" s="194"/>
      <c r="H2969" s="411"/>
      <c r="I2969" s="411"/>
    </row>
    <row r="2970" spans="1:9" ht="15" customHeight="1" x14ac:dyDescent="0.25">
      <c r="A2970" s="411"/>
      <c r="B2970" s="411"/>
      <c r="C2970" s="411"/>
      <c r="D2970" s="411"/>
      <c r="E2970" s="411"/>
      <c r="F2970" s="411"/>
      <c r="G2970" s="194"/>
      <c r="H2970" s="411"/>
      <c r="I2970" s="411"/>
    </row>
    <row r="2971" spans="1:9" ht="15" customHeight="1" x14ac:dyDescent="0.25">
      <c r="A2971" s="411"/>
      <c r="B2971" s="411"/>
      <c r="C2971" s="411"/>
      <c r="D2971" s="411"/>
      <c r="E2971" s="411"/>
      <c r="F2971" s="411"/>
      <c r="G2971" s="194"/>
      <c r="H2971" s="411"/>
      <c r="I2971" s="411"/>
    </row>
    <row r="2972" spans="1:9" ht="15" customHeight="1" x14ac:dyDescent="0.25">
      <c r="A2972" s="411"/>
      <c r="B2972" s="411"/>
      <c r="C2972" s="411"/>
      <c r="D2972" s="411"/>
      <c r="E2972" s="411"/>
      <c r="F2972" s="411"/>
      <c r="G2972" s="194"/>
      <c r="H2972" s="411"/>
      <c r="I2972" s="411"/>
    </row>
    <row r="2973" spans="1:9" ht="15" customHeight="1" x14ac:dyDescent="0.25">
      <c r="A2973" s="411"/>
      <c r="B2973" s="411"/>
      <c r="C2973" s="411"/>
      <c r="D2973" s="411"/>
      <c r="E2973" s="411"/>
      <c r="F2973" s="412"/>
      <c r="G2973" s="194"/>
      <c r="H2973" s="411"/>
      <c r="I2973" s="411"/>
    </row>
    <row r="2974" spans="1:9" ht="15" customHeight="1" x14ac:dyDescent="0.25">
      <c r="A2974" s="411"/>
      <c r="B2974" s="411"/>
      <c r="C2974" s="411"/>
      <c r="D2974" s="411"/>
      <c r="E2974" s="411"/>
      <c r="F2974" s="412"/>
      <c r="G2974" s="194"/>
      <c r="H2974" s="411"/>
      <c r="I2974" s="411"/>
    </row>
    <row r="2975" spans="1:9" ht="15" customHeight="1" x14ac:dyDescent="0.25">
      <c r="A2975" s="411"/>
      <c r="B2975" s="411"/>
      <c r="C2975" s="411"/>
      <c r="D2975" s="411"/>
      <c r="E2975" s="411"/>
      <c r="F2975" s="412"/>
      <c r="G2975" s="194"/>
      <c r="H2975" s="411"/>
      <c r="I2975" s="411"/>
    </row>
    <row r="2976" spans="1:9" ht="15" customHeight="1" x14ac:dyDescent="0.25">
      <c r="A2976" s="411"/>
      <c r="B2976" s="411"/>
      <c r="C2976" s="411"/>
      <c r="D2976" s="411"/>
      <c r="E2976" s="411"/>
      <c r="F2976" s="411"/>
      <c r="G2976" s="194"/>
      <c r="H2976" s="411"/>
      <c r="I2976" s="411"/>
    </row>
    <row r="2977" spans="1:9" ht="15" customHeight="1" x14ac:dyDescent="0.25">
      <c r="A2977" s="411"/>
      <c r="B2977" s="411"/>
      <c r="C2977" s="411"/>
      <c r="D2977" s="411"/>
      <c r="E2977" s="411"/>
      <c r="F2977" s="411"/>
      <c r="G2977" s="194"/>
      <c r="H2977" s="411"/>
      <c r="I2977" s="411"/>
    </row>
    <row r="2978" spans="1:9" ht="15" customHeight="1" x14ac:dyDescent="0.25">
      <c r="A2978" s="411"/>
      <c r="B2978" s="411"/>
      <c r="C2978" s="411"/>
      <c r="D2978" s="411"/>
      <c r="E2978" s="411"/>
      <c r="F2978" s="411"/>
      <c r="G2978" s="194"/>
      <c r="H2978" s="411"/>
      <c r="I2978" s="411"/>
    </row>
    <row r="2979" spans="1:9" ht="15" customHeight="1" x14ac:dyDescent="0.25">
      <c r="A2979" s="411"/>
      <c r="B2979" s="411"/>
      <c r="C2979" s="411"/>
      <c r="D2979" s="411"/>
      <c r="E2979" s="411"/>
      <c r="F2979" s="411"/>
      <c r="G2979" s="194"/>
      <c r="H2979" s="411"/>
      <c r="I2979" s="411"/>
    </row>
    <row r="2980" spans="1:9" ht="15" customHeight="1" x14ac:dyDescent="0.25">
      <c r="A2980" s="411"/>
      <c r="B2980" s="411"/>
      <c r="C2980" s="411"/>
      <c r="D2980" s="411"/>
      <c r="E2980" s="411"/>
      <c r="F2980" s="412"/>
      <c r="G2980" s="194"/>
      <c r="H2980" s="411"/>
      <c r="I2980" s="411"/>
    </row>
    <row r="2981" spans="1:9" ht="15" customHeight="1" x14ac:dyDescent="0.25">
      <c r="A2981" s="411"/>
      <c r="B2981" s="411"/>
      <c r="C2981" s="411"/>
      <c r="D2981" s="411"/>
      <c r="E2981" s="411"/>
      <c r="F2981" s="412"/>
      <c r="G2981" s="194"/>
      <c r="H2981" s="411"/>
      <c r="I2981" s="411"/>
    </row>
    <row r="2982" spans="1:9" ht="15" customHeight="1" x14ac:dyDescent="0.25">
      <c r="A2982" s="411"/>
      <c r="B2982" s="411"/>
      <c r="C2982" s="411"/>
      <c r="D2982" s="411"/>
      <c r="E2982" s="411"/>
      <c r="F2982" s="411"/>
      <c r="G2982" s="194"/>
      <c r="H2982" s="411"/>
      <c r="I2982" s="411"/>
    </row>
    <row r="2983" spans="1:9" ht="15" customHeight="1" x14ac:dyDescent="0.25">
      <c r="A2983" s="411"/>
      <c r="B2983" s="411"/>
      <c r="C2983" s="411"/>
      <c r="D2983" s="411"/>
      <c r="E2983" s="411"/>
      <c r="F2983" s="411"/>
      <c r="G2983" s="194"/>
      <c r="H2983" s="411"/>
      <c r="I2983" s="411"/>
    </row>
    <row r="2984" spans="1:9" ht="15" customHeight="1" x14ac:dyDescent="0.25">
      <c r="A2984" s="411"/>
      <c r="B2984" s="411"/>
      <c r="C2984" s="411"/>
      <c r="D2984" s="411"/>
      <c r="E2984" s="411"/>
      <c r="F2984" s="411"/>
      <c r="G2984" s="194"/>
      <c r="H2984" s="411"/>
      <c r="I2984" s="411"/>
    </row>
    <row r="2985" spans="1:9" ht="15" customHeight="1" x14ac:dyDescent="0.25">
      <c r="A2985" s="411"/>
      <c r="B2985" s="411"/>
      <c r="C2985" s="411"/>
      <c r="D2985" s="411"/>
      <c r="E2985" s="411"/>
      <c r="F2985" s="411"/>
      <c r="G2985" s="194"/>
      <c r="H2985" s="411"/>
      <c r="I2985" s="411"/>
    </row>
    <row r="2986" spans="1:9" ht="15" customHeight="1" x14ac:dyDescent="0.25">
      <c r="A2986" s="411"/>
      <c r="B2986" s="411"/>
      <c r="C2986" s="411"/>
      <c r="D2986" s="411"/>
      <c r="E2986" s="411"/>
      <c r="F2986" s="411"/>
      <c r="G2986" s="194"/>
      <c r="H2986" s="411"/>
      <c r="I2986" s="411"/>
    </row>
    <row r="2987" spans="1:9" ht="15" customHeight="1" x14ac:dyDescent="0.25">
      <c r="A2987" s="411"/>
      <c r="B2987" s="411"/>
      <c r="C2987" s="411"/>
      <c r="D2987" s="411"/>
      <c r="E2987" s="411"/>
      <c r="F2987" s="411"/>
      <c r="G2987" s="194"/>
      <c r="H2987" s="411"/>
      <c r="I2987" s="411"/>
    </row>
    <row r="2988" spans="1:9" ht="15" customHeight="1" x14ac:dyDescent="0.25">
      <c r="A2988" s="411"/>
      <c r="B2988" s="411"/>
      <c r="C2988" s="411"/>
      <c r="D2988" s="411"/>
      <c r="E2988" s="411"/>
      <c r="F2988" s="411"/>
      <c r="G2988" s="194"/>
      <c r="H2988" s="411"/>
      <c r="I2988" s="411"/>
    </row>
    <row r="2989" spans="1:9" ht="15" customHeight="1" x14ac:dyDescent="0.25">
      <c r="A2989" s="411"/>
      <c r="B2989" s="411"/>
      <c r="C2989" s="411"/>
      <c r="D2989" s="411"/>
      <c r="E2989" s="411"/>
      <c r="F2989" s="411"/>
      <c r="G2989" s="194"/>
      <c r="H2989" s="411"/>
      <c r="I2989" s="411"/>
    </row>
    <row r="2990" spans="1:9" ht="15" customHeight="1" x14ac:dyDescent="0.25">
      <c r="A2990" s="411"/>
      <c r="B2990" s="411"/>
      <c r="C2990" s="411"/>
      <c r="D2990" s="411"/>
      <c r="E2990" s="411"/>
      <c r="F2990" s="411"/>
      <c r="G2990" s="194"/>
      <c r="H2990" s="411"/>
      <c r="I2990" s="411"/>
    </row>
    <row r="2991" spans="1:9" ht="15" customHeight="1" x14ac:dyDescent="0.25">
      <c r="A2991" s="411"/>
      <c r="B2991" s="411"/>
      <c r="C2991" s="411"/>
      <c r="D2991" s="411"/>
      <c r="E2991" s="411"/>
      <c r="F2991" s="411"/>
      <c r="G2991" s="194"/>
      <c r="H2991" s="411"/>
      <c r="I2991" s="411"/>
    </row>
    <row r="2992" spans="1:9" ht="15" customHeight="1" x14ac:dyDescent="0.25">
      <c r="A2992" s="411"/>
      <c r="B2992" s="411"/>
      <c r="C2992" s="411"/>
      <c r="D2992" s="411"/>
      <c r="E2992" s="411"/>
      <c r="F2992" s="411"/>
      <c r="G2992" s="194"/>
      <c r="H2992" s="411"/>
      <c r="I2992" s="411"/>
    </row>
    <row r="2993" spans="1:9" ht="15" customHeight="1" x14ac:dyDescent="0.25">
      <c r="A2993" s="411"/>
      <c r="B2993" s="411"/>
      <c r="C2993" s="411"/>
      <c r="D2993" s="411"/>
      <c r="E2993" s="411"/>
      <c r="F2993" s="411"/>
      <c r="G2993" s="194"/>
      <c r="H2993" s="411"/>
      <c r="I2993" s="411"/>
    </row>
    <row r="2994" spans="1:9" ht="15" customHeight="1" x14ac:dyDescent="0.25">
      <c r="A2994" s="411"/>
      <c r="B2994" s="411"/>
      <c r="C2994" s="411"/>
      <c r="D2994" s="411"/>
      <c r="E2994" s="411"/>
      <c r="F2994" s="411"/>
      <c r="G2994" s="194"/>
      <c r="H2994" s="411"/>
      <c r="I2994" s="411"/>
    </row>
    <row r="2995" spans="1:9" ht="15" customHeight="1" x14ac:dyDescent="0.25">
      <c r="A2995" s="411"/>
      <c r="B2995" s="411"/>
      <c r="C2995" s="411"/>
      <c r="D2995" s="411"/>
      <c r="E2995" s="411"/>
      <c r="F2995" s="411"/>
      <c r="G2995" s="194"/>
      <c r="H2995" s="411"/>
      <c r="I2995" s="411"/>
    </row>
    <row r="2996" spans="1:9" ht="15" customHeight="1" x14ac:dyDescent="0.25">
      <c r="A2996" s="411"/>
      <c r="B2996" s="411"/>
      <c r="C2996" s="411"/>
      <c r="D2996" s="411"/>
      <c r="E2996" s="411"/>
      <c r="F2996" s="412"/>
      <c r="G2996" s="194"/>
      <c r="H2996" s="411"/>
      <c r="I2996" s="411"/>
    </row>
    <row r="2997" spans="1:9" ht="15" customHeight="1" x14ac:dyDescent="0.25">
      <c r="A2997" s="411"/>
      <c r="B2997" s="411"/>
      <c r="C2997" s="411"/>
      <c r="D2997" s="411"/>
      <c r="E2997" s="411"/>
      <c r="F2997" s="412"/>
      <c r="G2997" s="194"/>
      <c r="H2997" s="411"/>
      <c r="I2997" s="411"/>
    </row>
    <row r="2998" spans="1:9" ht="15" customHeight="1" x14ac:dyDescent="0.25">
      <c r="A2998" s="411"/>
      <c r="B2998" s="411"/>
      <c r="C2998" s="411"/>
      <c r="D2998" s="411"/>
      <c r="E2998" s="411"/>
      <c r="F2998" s="411"/>
      <c r="G2998" s="194"/>
      <c r="H2998" s="411"/>
      <c r="I2998" s="411"/>
    </row>
    <row r="2999" spans="1:9" ht="15" customHeight="1" x14ac:dyDescent="0.25">
      <c r="A2999" s="411"/>
      <c r="B2999" s="411"/>
      <c r="C2999" s="411"/>
      <c r="D2999" s="411"/>
      <c r="E2999" s="411"/>
      <c r="F2999" s="411"/>
      <c r="G2999" s="194"/>
      <c r="H2999" s="411"/>
      <c r="I2999" s="411"/>
    </row>
    <row r="3000" spans="1:9" ht="15" customHeight="1" x14ac:dyDescent="0.25">
      <c r="A3000" s="411"/>
      <c r="B3000" s="411"/>
      <c r="C3000" s="411"/>
      <c r="D3000" s="411"/>
      <c r="E3000" s="411"/>
      <c r="F3000" s="411"/>
      <c r="G3000" s="194"/>
      <c r="H3000" s="411"/>
      <c r="I3000" s="411"/>
    </row>
    <row r="3001" spans="1:9" ht="15" customHeight="1" x14ac:dyDescent="0.25">
      <c r="A3001" s="411"/>
      <c r="B3001" s="411"/>
      <c r="C3001" s="411"/>
      <c r="D3001" s="411"/>
      <c r="E3001" s="411"/>
      <c r="F3001" s="411"/>
      <c r="G3001" s="194"/>
      <c r="H3001" s="411"/>
      <c r="I3001" s="411"/>
    </row>
    <row r="3002" spans="1:9" ht="15" customHeight="1" x14ac:dyDescent="0.25">
      <c r="A3002" s="411"/>
      <c r="B3002" s="411"/>
      <c r="C3002" s="411"/>
      <c r="D3002" s="411"/>
      <c r="E3002" s="411"/>
      <c r="F3002" s="412"/>
      <c r="G3002" s="194"/>
      <c r="H3002" s="411"/>
      <c r="I3002" s="411"/>
    </row>
    <row r="3003" spans="1:9" ht="15" customHeight="1" x14ac:dyDescent="0.25">
      <c r="A3003" s="411"/>
      <c r="B3003" s="411"/>
      <c r="C3003" s="411"/>
      <c r="D3003" s="411"/>
      <c r="E3003" s="411"/>
      <c r="F3003" s="412"/>
      <c r="G3003" s="194"/>
      <c r="H3003" s="411"/>
      <c r="I3003" s="411"/>
    </row>
    <row r="3004" spans="1:9" ht="15" customHeight="1" x14ac:dyDescent="0.25">
      <c r="A3004" s="411"/>
      <c r="B3004" s="411"/>
      <c r="C3004" s="411"/>
      <c r="D3004" s="411"/>
      <c r="E3004" s="411"/>
      <c r="F3004" s="412"/>
      <c r="G3004" s="194"/>
      <c r="H3004" s="411"/>
      <c r="I3004" s="411"/>
    </row>
    <row r="3005" spans="1:9" ht="15" customHeight="1" x14ac:dyDescent="0.25">
      <c r="A3005" s="411"/>
      <c r="B3005" s="411"/>
      <c r="C3005" s="411"/>
      <c r="D3005" s="411"/>
      <c r="E3005" s="411"/>
      <c r="F3005" s="411"/>
      <c r="G3005" s="194"/>
      <c r="H3005" s="411"/>
      <c r="I3005" s="411"/>
    </row>
    <row r="3006" spans="1:9" ht="15" customHeight="1" x14ac:dyDescent="0.25">
      <c r="A3006" s="411"/>
      <c r="B3006" s="411"/>
      <c r="C3006" s="411"/>
      <c r="D3006" s="411"/>
      <c r="E3006" s="411"/>
      <c r="F3006" s="411"/>
      <c r="G3006" s="194"/>
      <c r="H3006" s="411"/>
      <c r="I3006" s="411"/>
    </row>
    <row r="3007" spans="1:9" ht="15" customHeight="1" x14ac:dyDescent="0.25">
      <c r="A3007" s="411"/>
      <c r="B3007" s="411"/>
      <c r="C3007" s="411"/>
      <c r="D3007" s="411"/>
      <c r="E3007" s="411"/>
      <c r="F3007" s="411"/>
      <c r="G3007" s="194"/>
      <c r="H3007" s="411"/>
      <c r="I3007" s="411"/>
    </row>
    <row r="3008" spans="1:9" ht="15" customHeight="1" x14ac:dyDescent="0.25">
      <c r="A3008" s="411"/>
      <c r="B3008" s="411"/>
      <c r="C3008" s="411"/>
      <c r="D3008" s="411"/>
      <c r="E3008" s="411"/>
      <c r="F3008" s="411"/>
      <c r="G3008" s="194"/>
      <c r="H3008" s="411"/>
      <c r="I3008" s="411"/>
    </row>
    <row r="3009" spans="1:9" ht="15" customHeight="1" x14ac:dyDescent="0.25">
      <c r="A3009" s="411"/>
      <c r="B3009" s="411"/>
      <c r="C3009" s="411"/>
      <c r="D3009" s="411"/>
      <c r="E3009" s="411"/>
      <c r="F3009" s="411"/>
      <c r="G3009" s="194"/>
      <c r="H3009" s="411"/>
      <c r="I3009" s="411"/>
    </row>
    <row r="3010" spans="1:9" ht="15" customHeight="1" x14ac:dyDescent="0.25">
      <c r="A3010" s="411"/>
      <c r="B3010" s="411"/>
      <c r="C3010" s="411"/>
      <c r="D3010" s="411"/>
      <c r="E3010" s="411"/>
      <c r="F3010" s="411"/>
      <c r="G3010" s="194"/>
      <c r="H3010" s="411"/>
      <c r="I3010" s="411"/>
    </row>
    <row r="3011" spans="1:9" ht="15" customHeight="1" x14ac:dyDescent="0.25">
      <c r="A3011" s="411"/>
      <c r="B3011" s="411"/>
      <c r="C3011" s="411"/>
      <c r="D3011" s="411"/>
      <c r="E3011" s="411"/>
      <c r="F3011" s="411"/>
      <c r="G3011" s="194"/>
      <c r="H3011" s="411"/>
      <c r="I3011" s="411"/>
    </row>
    <row r="3012" spans="1:9" ht="15" customHeight="1" x14ac:dyDescent="0.25">
      <c r="A3012" s="411"/>
      <c r="B3012" s="411"/>
      <c r="C3012" s="411"/>
      <c r="D3012" s="411"/>
      <c r="E3012" s="411"/>
      <c r="F3012" s="411"/>
      <c r="G3012" s="194"/>
      <c r="H3012" s="411"/>
      <c r="I3012" s="411"/>
    </row>
    <row r="3013" spans="1:9" ht="15" customHeight="1" x14ac:dyDescent="0.25">
      <c r="A3013" s="411"/>
      <c r="B3013" s="411"/>
      <c r="C3013" s="411"/>
      <c r="D3013" s="411"/>
      <c r="E3013" s="411"/>
      <c r="F3013" s="411"/>
      <c r="G3013" s="194"/>
      <c r="H3013" s="411"/>
      <c r="I3013" s="411"/>
    </row>
    <row r="3014" spans="1:9" ht="15" customHeight="1" x14ac:dyDescent="0.25">
      <c r="A3014" s="411"/>
      <c r="B3014" s="411"/>
      <c r="C3014" s="411"/>
      <c r="D3014" s="411"/>
      <c r="E3014" s="411"/>
      <c r="F3014" s="411"/>
      <c r="G3014" s="194"/>
      <c r="H3014" s="411"/>
      <c r="I3014" s="411"/>
    </row>
    <row r="3015" spans="1:9" ht="15" customHeight="1" x14ac:dyDescent="0.25">
      <c r="A3015" s="411"/>
      <c r="B3015" s="411"/>
      <c r="C3015" s="411"/>
      <c r="D3015" s="411"/>
      <c r="E3015" s="411"/>
      <c r="F3015" s="411"/>
      <c r="G3015" s="194"/>
      <c r="H3015" s="411"/>
      <c r="I3015" s="411"/>
    </row>
    <row r="3016" spans="1:9" ht="15" customHeight="1" x14ac:dyDescent="0.25">
      <c r="A3016" s="411"/>
      <c r="B3016" s="411"/>
      <c r="C3016" s="411"/>
      <c r="D3016" s="411"/>
      <c r="E3016" s="411"/>
      <c r="F3016" s="411"/>
      <c r="G3016" s="194"/>
      <c r="H3016" s="411"/>
      <c r="I3016" s="411"/>
    </row>
    <row r="3017" spans="1:9" ht="15" customHeight="1" x14ac:dyDescent="0.25">
      <c r="A3017" s="411"/>
      <c r="B3017" s="411"/>
      <c r="C3017" s="411"/>
      <c r="D3017" s="411"/>
      <c r="E3017" s="411"/>
      <c r="F3017" s="412"/>
      <c r="G3017" s="194"/>
      <c r="H3017" s="411"/>
      <c r="I3017" s="411"/>
    </row>
    <row r="3018" spans="1:9" ht="15" customHeight="1" x14ac:dyDescent="0.25">
      <c r="A3018" s="411"/>
      <c r="B3018" s="411"/>
      <c r="C3018" s="411"/>
      <c r="D3018" s="411"/>
      <c r="E3018" s="411"/>
      <c r="F3018" s="412"/>
      <c r="G3018" s="194"/>
      <c r="H3018" s="411"/>
      <c r="I3018" s="411"/>
    </row>
    <row r="3019" spans="1:9" ht="15" customHeight="1" x14ac:dyDescent="0.25">
      <c r="A3019" s="411"/>
      <c r="B3019" s="411"/>
      <c r="C3019" s="411"/>
      <c r="D3019" s="411"/>
      <c r="E3019" s="411"/>
      <c r="F3019" s="412"/>
      <c r="G3019" s="194"/>
      <c r="H3019" s="411"/>
      <c r="I3019" s="411"/>
    </row>
    <row r="3020" spans="1:9" ht="15" customHeight="1" x14ac:dyDescent="0.25">
      <c r="A3020" s="411"/>
      <c r="B3020" s="411"/>
      <c r="C3020" s="411"/>
      <c r="D3020" s="411"/>
      <c r="E3020" s="411"/>
      <c r="F3020" s="411"/>
      <c r="G3020" s="194"/>
      <c r="H3020" s="411"/>
      <c r="I3020" s="411"/>
    </row>
    <row r="3021" spans="1:9" ht="15" customHeight="1" x14ac:dyDescent="0.25">
      <c r="A3021" s="411"/>
      <c r="B3021" s="411"/>
      <c r="C3021" s="411"/>
      <c r="D3021" s="411"/>
      <c r="E3021" s="411"/>
      <c r="F3021" s="411"/>
      <c r="G3021" s="194"/>
      <c r="H3021" s="411"/>
      <c r="I3021" s="411"/>
    </row>
    <row r="3022" spans="1:9" ht="15" customHeight="1" x14ac:dyDescent="0.25">
      <c r="A3022" s="411"/>
      <c r="B3022" s="411"/>
      <c r="C3022" s="411"/>
      <c r="D3022" s="411"/>
      <c r="E3022" s="411"/>
      <c r="F3022" s="411"/>
      <c r="G3022" s="194"/>
      <c r="H3022" s="411"/>
      <c r="I3022" s="411"/>
    </row>
    <row r="3023" spans="1:9" ht="15" customHeight="1" x14ac:dyDescent="0.25">
      <c r="A3023" s="411"/>
      <c r="B3023" s="411"/>
      <c r="C3023" s="411"/>
      <c r="D3023" s="411"/>
      <c r="E3023" s="411"/>
      <c r="F3023" s="411"/>
      <c r="G3023" s="194"/>
      <c r="H3023" s="411"/>
      <c r="I3023" s="411"/>
    </row>
    <row r="3024" spans="1:9" ht="15" customHeight="1" x14ac:dyDescent="0.25">
      <c r="A3024" s="411"/>
      <c r="B3024" s="411"/>
      <c r="C3024" s="411"/>
      <c r="D3024" s="411"/>
      <c r="E3024" s="411"/>
      <c r="F3024" s="412"/>
      <c r="G3024" s="194"/>
      <c r="H3024" s="411"/>
      <c r="I3024" s="411"/>
    </row>
    <row r="3025" spans="1:9" ht="15" customHeight="1" x14ac:dyDescent="0.25">
      <c r="A3025" s="411"/>
      <c r="B3025" s="411"/>
      <c r="C3025" s="411"/>
      <c r="D3025" s="411"/>
      <c r="E3025" s="411"/>
      <c r="F3025" s="412"/>
      <c r="G3025" s="194"/>
      <c r="H3025" s="411"/>
      <c r="I3025" s="411"/>
    </row>
    <row r="3026" spans="1:9" ht="15" customHeight="1" x14ac:dyDescent="0.25">
      <c r="A3026" s="411"/>
      <c r="B3026" s="411"/>
      <c r="C3026" s="411"/>
      <c r="D3026" s="411"/>
      <c r="E3026" s="411"/>
      <c r="F3026" s="412"/>
      <c r="G3026" s="194"/>
      <c r="H3026" s="411"/>
      <c r="I3026" s="411"/>
    </row>
    <row r="3027" spans="1:9" ht="15" customHeight="1" x14ac:dyDescent="0.25">
      <c r="A3027" s="411"/>
      <c r="B3027" s="411"/>
      <c r="C3027" s="411"/>
      <c r="D3027" s="411"/>
      <c r="E3027" s="411"/>
      <c r="F3027" s="411"/>
      <c r="G3027" s="194"/>
      <c r="H3027" s="411"/>
      <c r="I3027" s="411"/>
    </row>
    <row r="3028" spans="1:9" ht="15" customHeight="1" x14ac:dyDescent="0.25">
      <c r="A3028" s="411"/>
      <c r="B3028" s="411"/>
      <c r="C3028" s="411"/>
      <c r="D3028" s="411"/>
      <c r="E3028" s="411"/>
      <c r="F3028" s="411"/>
      <c r="G3028" s="194"/>
      <c r="H3028" s="411"/>
      <c r="I3028" s="411"/>
    </row>
    <row r="3029" spans="1:9" ht="15" customHeight="1" x14ac:dyDescent="0.25">
      <c r="A3029" s="411"/>
      <c r="B3029" s="411"/>
      <c r="C3029" s="411"/>
      <c r="D3029" s="411"/>
      <c r="E3029" s="411"/>
      <c r="F3029" s="411"/>
      <c r="G3029" s="194"/>
      <c r="H3029" s="411"/>
      <c r="I3029" s="411"/>
    </row>
    <row r="3030" spans="1:9" ht="15" customHeight="1" x14ac:dyDescent="0.25">
      <c r="A3030" s="411"/>
      <c r="B3030" s="411"/>
      <c r="C3030" s="411"/>
      <c r="D3030" s="411"/>
      <c r="E3030" s="411"/>
      <c r="F3030" s="411"/>
      <c r="G3030" s="194"/>
      <c r="H3030" s="411"/>
      <c r="I3030" s="411"/>
    </row>
    <row r="3031" spans="1:9" ht="15" customHeight="1" x14ac:dyDescent="0.25">
      <c r="A3031" s="411"/>
      <c r="B3031" s="411"/>
      <c r="C3031" s="411"/>
      <c r="D3031" s="411"/>
      <c r="E3031" s="411"/>
      <c r="F3031" s="411"/>
      <c r="G3031" s="194"/>
      <c r="H3031" s="411"/>
      <c r="I3031" s="411"/>
    </row>
    <row r="3032" spans="1:9" ht="15" customHeight="1" x14ac:dyDescent="0.25">
      <c r="A3032" s="411"/>
      <c r="B3032" s="411"/>
      <c r="C3032" s="411"/>
      <c r="D3032" s="411"/>
      <c r="E3032" s="411"/>
      <c r="F3032" s="411"/>
      <c r="G3032" s="194"/>
      <c r="H3032" s="411"/>
      <c r="I3032" s="411"/>
    </row>
    <row r="3033" spans="1:9" ht="15" customHeight="1" x14ac:dyDescent="0.25">
      <c r="A3033" s="411"/>
      <c r="B3033" s="411"/>
      <c r="C3033" s="411"/>
      <c r="D3033" s="411"/>
      <c r="E3033" s="411"/>
      <c r="F3033" s="411"/>
      <c r="G3033" s="194"/>
      <c r="H3033" s="411"/>
      <c r="I3033" s="411"/>
    </row>
    <row r="3034" spans="1:9" ht="15" customHeight="1" x14ac:dyDescent="0.25">
      <c r="A3034" s="411"/>
      <c r="B3034" s="411"/>
      <c r="C3034" s="411"/>
      <c r="D3034" s="411"/>
      <c r="E3034" s="411"/>
      <c r="F3034" s="411"/>
      <c r="G3034" s="194"/>
      <c r="H3034" s="411"/>
      <c r="I3034" s="411"/>
    </row>
    <row r="3035" spans="1:9" ht="15" customHeight="1" x14ac:dyDescent="0.25">
      <c r="A3035" s="411"/>
      <c r="B3035" s="411"/>
      <c r="C3035" s="411"/>
      <c r="D3035" s="411"/>
      <c r="E3035" s="411"/>
      <c r="F3035" s="411"/>
      <c r="G3035" s="194"/>
      <c r="H3035" s="411"/>
      <c r="I3035" s="411"/>
    </row>
    <row r="3036" spans="1:9" ht="15" customHeight="1" x14ac:dyDescent="0.25">
      <c r="A3036" s="411"/>
      <c r="B3036" s="411"/>
      <c r="C3036" s="411"/>
      <c r="D3036" s="411"/>
      <c r="E3036" s="411"/>
      <c r="F3036" s="411"/>
      <c r="G3036" s="194"/>
      <c r="H3036" s="411"/>
      <c r="I3036" s="411"/>
    </row>
    <row r="3037" spans="1:9" ht="15" customHeight="1" x14ac:dyDescent="0.25">
      <c r="A3037" s="411"/>
      <c r="B3037" s="411"/>
      <c r="C3037" s="411"/>
      <c r="D3037" s="411"/>
      <c r="E3037" s="411"/>
      <c r="F3037" s="411"/>
      <c r="G3037" s="194"/>
      <c r="H3037" s="411"/>
      <c r="I3037" s="411"/>
    </row>
    <row r="3038" spans="1:9" ht="15" customHeight="1" x14ac:dyDescent="0.25">
      <c r="A3038" s="411"/>
      <c r="B3038" s="411"/>
      <c r="C3038" s="411"/>
      <c r="D3038" s="411"/>
      <c r="E3038" s="411"/>
      <c r="F3038" s="411"/>
      <c r="G3038" s="194"/>
      <c r="H3038" s="411"/>
      <c r="I3038" s="411"/>
    </row>
    <row r="3039" spans="1:9" ht="15" customHeight="1" x14ac:dyDescent="0.25">
      <c r="A3039" s="411"/>
      <c r="B3039" s="411"/>
      <c r="C3039" s="411"/>
      <c r="D3039" s="411"/>
      <c r="E3039" s="411"/>
      <c r="F3039" s="411"/>
      <c r="G3039" s="194"/>
      <c r="H3039" s="411"/>
      <c r="I3039" s="411"/>
    </row>
    <row r="3040" spans="1:9" ht="15" customHeight="1" x14ac:dyDescent="0.25">
      <c r="A3040" s="411"/>
      <c r="B3040" s="411"/>
      <c r="C3040" s="411"/>
      <c r="D3040" s="411"/>
      <c r="E3040" s="411"/>
      <c r="F3040" s="411"/>
      <c r="G3040" s="194"/>
      <c r="H3040" s="411"/>
      <c r="I3040" s="411"/>
    </row>
    <row r="3041" spans="1:9" ht="15" customHeight="1" x14ac:dyDescent="0.25">
      <c r="A3041" s="411"/>
      <c r="B3041" s="411"/>
      <c r="C3041" s="411"/>
      <c r="D3041" s="411"/>
      <c r="E3041" s="411"/>
      <c r="F3041" s="412"/>
      <c r="G3041" s="194"/>
      <c r="H3041" s="411"/>
      <c r="I3041" s="411"/>
    </row>
    <row r="3042" spans="1:9" ht="15" customHeight="1" x14ac:dyDescent="0.25">
      <c r="A3042" s="411"/>
      <c r="B3042" s="411"/>
      <c r="C3042" s="411"/>
      <c r="D3042" s="411"/>
      <c r="E3042" s="411"/>
      <c r="F3042" s="411"/>
      <c r="G3042" s="194"/>
      <c r="H3042" s="411"/>
      <c r="I3042" s="411"/>
    </row>
    <row r="3043" spans="1:9" ht="15" customHeight="1" x14ac:dyDescent="0.25">
      <c r="A3043" s="411"/>
      <c r="B3043" s="411"/>
      <c r="C3043" s="411"/>
      <c r="D3043" s="411"/>
      <c r="E3043" s="411"/>
      <c r="F3043" s="411"/>
      <c r="G3043" s="194"/>
      <c r="H3043" s="411"/>
      <c r="I3043" s="411"/>
    </row>
    <row r="3044" spans="1:9" ht="15" customHeight="1" x14ac:dyDescent="0.25">
      <c r="A3044" s="411"/>
      <c r="B3044" s="411"/>
      <c r="C3044" s="411"/>
      <c r="D3044" s="411"/>
      <c r="E3044" s="411"/>
      <c r="F3044" s="412"/>
      <c r="G3044" s="194"/>
      <c r="H3044" s="411"/>
      <c r="I3044" s="411"/>
    </row>
    <row r="3045" spans="1:9" ht="15" customHeight="1" x14ac:dyDescent="0.25">
      <c r="A3045" s="411"/>
      <c r="B3045" s="411"/>
      <c r="C3045" s="411"/>
      <c r="D3045" s="411"/>
      <c r="E3045" s="411"/>
      <c r="F3045" s="412"/>
      <c r="G3045" s="194"/>
      <c r="H3045" s="411"/>
      <c r="I3045" s="411"/>
    </row>
    <row r="3046" spans="1:9" ht="15" customHeight="1" x14ac:dyDescent="0.25">
      <c r="A3046" s="411"/>
      <c r="B3046" s="411"/>
      <c r="C3046" s="411"/>
      <c r="D3046" s="411"/>
      <c r="E3046" s="411"/>
      <c r="F3046" s="412"/>
      <c r="G3046" s="194"/>
      <c r="H3046" s="411"/>
      <c r="I3046" s="411"/>
    </row>
    <row r="3047" spans="1:9" ht="15" customHeight="1" x14ac:dyDescent="0.25">
      <c r="A3047" s="411"/>
      <c r="B3047" s="411"/>
      <c r="C3047" s="411"/>
      <c r="D3047" s="411"/>
      <c r="E3047" s="411"/>
      <c r="F3047" s="411"/>
      <c r="G3047" s="194"/>
      <c r="H3047" s="411"/>
      <c r="I3047" s="411"/>
    </row>
    <row r="3048" spans="1:9" ht="15" customHeight="1" x14ac:dyDescent="0.25">
      <c r="A3048" s="411"/>
      <c r="B3048" s="411"/>
      <c r="C3048" s="411"/>
      <c r="D3048" s="411"/>
      <c r="E3048" s="411"/>
      <c r="F3048" s="411"/>
      <c r="G3048" s="194"/>
      <c r="H3048" s="411"/>
      <c r="I3048" s="411"/>
    </row>
    <row r="3049" spans="1:9" ht="15" customHeight="1" x14ac:dyDescent="0.25">
      <c r="A3049" s="411"/>
      <c r="B3049" s="411"/>
      <c r="C3049" s="411"/>
      <c r="D3049" s="411"/>
      <c r="E3049" s="411"/>
      <c r="F3049" s="411"/>
      <c r="G3049" s="194"/>
      <c r="H3049" s="411"/>
      <c r="I3049" s="411"/>
    </row>
    <row r="3050" spans="1:9" ht="15" customHeight="1" x14ac:dyDescent="0.25">
      <c r="A3050" s="411"/>
      <c r="B3050" s="411"/>
      <c r="C3050" s="411"/>
      <c r="D3050" s="411"/>
      <c r="E3050" s="411"/>
      <c r="F3050" s="411"/>
      <c r="G3050" s="194"/>
      <c r="H3050" s="411"/>
      <c r="I3050" s="411"/>
    </row>
    <row r="3051" spans="1:9" ht="15" customHeight="1" x14ac:dyDescent="0.25">
      <c r="A3051" s="411"/>
      <c r="B3051" s="411"/>
      <c r="C3051" s="411"/>
      <c r="D3051" s="411"/>
      <c r="E3051" s="411"/>
      <c r="F3051" s="412"/>
      <c r="G3051" s="194"/>
      <c r="H3051" s="411"/>
      <c r="I3051" s="411"/>
    </row>
    <row r="3052" spans="1:9" ht="15" customHeight="1" x14ac:dyDescent="0.25">
      <c r="A3052" s="411"/>
      <c r="B3052" s="411"/>
      <c r="C3052" s="411"/>
      <c r="D3052" s="411"/>
      <c r="E3052" s="411"/>
      <c r="F3052" s="412"/>
      <c r="G3052" s="194"/>
      <c r="H3052" s="411"/>
      <c r="I3052" s="411"/>
    </row>
    <row r="3053" spans="1:9" ht="15" customHeight="1" x14ac:dyDescent="0.25">
      <c r="A3053" s="411"/>
      <c r="B3053" s="411"/>
      <c r="C3053" s="411"/>
      <c r="D3053" s="411"/>
      <c r="E3053" s="411"/>
      <c r="F3053" s="412"/>
      <c r="G3053" s="194"/>
      <c r="H3053" s="411"/>
      <c r="I3053" s="411"/>
    </row>
    <row r="3054" spans="1:9" ht="15" customHeight="1" x14ac:dyDescent="0.25">
      <c r="A3054" s="411"/>
      <c r="B3054" s="411"/>
      <c r="C3054" s="411"/>
      <c r="D3054" s="411"/>
      <c r="E3054" s="411"/>
      <c r="F3054" s="411"/>
      <c r="G3054" s="194"/>
      <c r="H3054" s="411"/>
      <c r="I3054" s="411"/>
    </row>
    <row r="3055" spans="1:9" ht="15" customHeight="1" x14ac:dyDescent="0.25">
      <c r="A3055" s="411"/>
      <c r="B3055" s="411"/>
      <c r="C3055" s="411"/>
      <c r="D3055" s="411"/>
      <c r="E3055" s="411"/>
      <c r="F3055" s="411"/>
      <c r="G3055" s="194"/>
      <c r="H3055" s="411"/>
      <c r="I3055" s="411"/>
    </row>
    <row r="3056" spans="1:9" ht="15" customHeight="1" x14ac:dyDescent="0.25">
      <c r="A3056" s="411"/>
      <c r="B3056" s="411"/>
      <c r="C3056" s="411"/>
      <c r="D3056" s="411"/>
      <c r="E3056" s="411"/>
      <c r="F3056" s="412"/>
      <c r="G3056" s="194"/>
      <c r="H3056" s="411"/>
      <c r="I3056" s="411"/>
    </row>
    <row r="3057" spans="1:9" ht="15" customHeight="1" x14ac:dyDescent="0.25">
      <c r="A3057" s="411"/>
      <c r="B3057" s="411"/>
      <c r="C3057" s="411"/>
      <c r="D3057" s="411"/>
      <c r="E3057" s="411"/>
      <c r="F3057" s="412"/>
      <c r="G3057" s="194"/>
      <c r="H3057" s="411"/>
      <c r="I3057" s="411"/>
    </row>
    <row r="3058" spans="1:9" ht="15" customHeight="1" x14ac:dyDescent="0.25">
      <c r="A3058" s="411"/>
      <c r="B3058" s="411"/>
      <c r="C3058" s="411"/>
      <c r="D3058" s="411"/>
      <c r="E3058" s="411"/>
      <c r="F3058" s="412"/>
      <c r="G3058" s="194"/>
      <c r="H3058" s="411"/>
      <c r="I3058" s="411"/>
    </row>
    <row r="3059" spans="1:9" ht="15" customHeight="1" x14ac:dyDescent="0.25">
      <c r="A3059" s="411"/>
      <c r="B3059" s="411"/>
      <c r="C3059" s="411"/>
      <c r="D3059" s="411"/>
      <c r="E3059" s="411"/>
      <c r="F3059" s="411"/>
      <c r="G3059" s="194"/>
      <c r="H3059" s="411"/>
      <c r="I3059" s="411"/>
    </row>
    <row r="3060" spans="1:9" ht="15" customHeight="1" x14ac:dyDescent="0.25">
      <c r="A3060" s="411"/>
      <c r="B3060" s="411"/>
      <c r="C3060" s="411"/>
      <c r="D3060" s="411"/>
      <c r="E3060" s="411"/>
      <c r="F3060" s="411"/>
      <c r="G3060" s="194"/>
      <c r="H3060" s="411"/>
      <c r="I3060" s="411"/>
    </row>
    <row r="3061" spans="1:9" ht="15" customHeight="1" x14ac:dyDescent="0.25">
      <c r="A3061" s="411"/>
      <c r="B3061" s="411"/>
      <c r="C3061" s="411"/>
      <c r="D3061" s="411"/>
      <c r="E3061" s="411"/>
      <c r="F3061" s="411"/>
      <c r="G3061" s="194"/>
      <c r="H3061" s="411"/>
      <c r="I3061" s="411"/>
    </row>
    <row r="3062" spans="1:9" ht="15" customHeight="1" x14ac:dyDescent="0.25">
      <c r="A3062" s="411"/>
      <c r="B3062" s="411"/>
      <c r="C3062" s="411"/>
      <c r="D3062" s="411"/>
      <c r="E3062" s="411"/>
      <c r="F3062" s="411"/>
      <c r="G3062" s="194"/>
      <c r="H3062" s="411"/>
      <c r="I3062" s="411"/>
    </row>
    <row r="3063" spans="1:9" ht="15" customHeight="1" x14ac:dyDescent="0.25">
      <c r="A3063" s="411"/>
      <c r="B3063" s="411"/>
      <c r="C3063" s="411"/>
      <c r="D3063" s="411"/>
      <c r="E3063" s="411"/>
      <c r="F3063" s="412"/>
      <c r="G3063" s="194"/>
      <c r="H3063" s="411"/>
      <c r="I3063" s="411"/>
    </row>
    <row r="3064" spans="1:9" ht="15" customHeight="1" x14ac:dyDescent="0.25">
      <c r="A3064" s="411"/>
      <c r="B3064" s="411"/>
      <c r="C3064" s="411"/>
      <c r="D3064" s="411"/>
      <c r="E3064" s="411"/>
      <c r="F3064" s="412"/>
      <c r="G3064" s="194"/>
      <c r="H3064" s="411"/>
      <c r="I3064" s="411"/>
    </row>
    <row r="3065" spans="1:9" ht="15" customHeight="1" x14ac:dyDescent="0.25">
      <c r="A3065" s="411"/>
      <c r="B3065" s="411"/>
      <c r="C3065" s="411"/>
      <c r="D3065" s="411"/>
      <c r="E3065" s="411"/>
      <c r="F3065" s="412"/>
      <c r="G3065" s="194"/>
      <c r="H3065" s="411"/>
      <c r="I3065" s="411"/>
    </row>
    <row r="3066" spans="1:9" ht="15" customHeight="1" x14ac:dyDescent="0.25">
      <c r="A3066" s="411"/>
      <c r="B3066" s="411"/>
      <c r="C3066" s="411"/>
      <c r="D3066" s="411"/>
      <c r="E3066" s="411"/>
      <c r="F3066" s="411"/>
      <c r="G3066" s="194"/>
      <c r="H3066" s="411"/>
      <c r="I3066" s="411"/>
    </row>
    <row r="3067" spans="1:9" ht="15" customHeight="1" x14ac:dyDescent="0.25">
      <c r="A3067" s="411"/>
      <c r="B3067" s="411"/>
      <c r="C3067" s="411"/>
      <c r="D3067" s="411"/>
      <c r="E3067" s="411"/>
      <c r="F3067" s="411"/>
      <c r="G3067" s="194"/>
      <c r="H3067" s="411"/>
      <c r="I3067" s="411"/>
    </row>
    <row r="3068" spans="1:9" ht="15" customHeight="1" x14ac:dyDescent="0.25">
      <c r="A3068" s="411"/>
      <c r="B3068" s="411"/>
      <c r="C3068" s="411"/>
      <c r="D3068" s="411"/>
      <c r="E3068" s="411"/>
      <c r="F3068" s="411"/>
      <c r="G3068" s="194"/>
      <c r="H3068" s="411"/>
      <c r="I3068" s="411"/>
    </row>
    <row r="3069" spans="1:9" ht="15" customHeight="1" x14ac:dyDescent="0.25">
      <c r="A3069" s="411"/>
      <c r="B3069" s="411"/>
      <c r="C3069" s="411"/>
      <c r="D3069" s="411"/>
      <c r="E3069" s="411"/>
      <c r="F3069" s="412"/>
      <c r="G3069" s="194"/>
      <c r="H3069" s="411"/>
      <c r="I3069" s="411"/>
    </row>
    <row r="3070" spans="1:9" ht="15" customHeight="1" x14ac:dyDescent="0.25">
      <c r="A3070" s="411"/>
      <c r="B3070" s="411"/>
      <c r="C3070" s="411"/>
      <c r="D3070" s="411"/>
      <c r="E3070" s="411"/>
      <c r="F3070" s="412"/>
      <c r="G3070" s="194"/>
      <c r="H3070" s="411"/>
      <c r="I3070" s="411"/>
    </row>
    <row r="3071" spans="1:9" ht="15" customHeight="1" x14ac:dyDescent="0.25">
      <c r="A3071" s="411"/>
      <c r="B3071" s="411"/>
      <c r="C3071" s="411"/>
      <c r="D3071" s="411"/>
      <c r="E3071" s="411"/>
      <c r="F3071" s="411"/>
      <c r="G3071" s="194"/>
      <c r="H3071" s="411"/>
      <c r="I3071" s="411"/>
    </row>
    <row r="3072" spans="1:9" ht="15" customHeight="1" x14ac:dyDescent="0.25">
      <c r="A3072" s="411"/>
      <c r="B3072" s="411"/>
      <c r="C3072" s="411"/>
      <c r="D3072" s="411"/>
      <c r="E3072" s="411"/>
      <c r="F3072" s="411"/>
      <c r="G3072" s="194"/>
      <c r="H3072" s="411"/>
      <c r="I3072" s="411"/>
    </row>
    <row r="3073" spans="1:9" ht="15" customHeight="1" x14ac:dyDescent="0.25">
      <c r="A3073" s="411"/>
      <c r="B3073" s="411"/>
      <c r="C3073" s="411"/>
      <c r="D3073" s="411"/>
      <c r="E3073" s="411"/>
      <c r="F3073" s="411"/>
      <c r="G3073" s="194"/>
      <c r="H3073" s="411"/>
      <c r="I3073" s="411"/>
    </row>
    <row r="3074" spans="1:9" ht="15" customHeight="1" x14ac:dyDescent="0.25">
      <c r="A3074" s="411"/>
      <c r="B3074" s="411"/>
      <c r="C3074" s="411"/>
      <c r="D3074" s="411"/>
      <c r="E3074" s="411"/>
      <c r="F3074" s="411"/>
      <c r="G3074" s="194"/>
      <c r="H3074" s="411"/>
      <c r="I3074" s="411"/>
    </row>
    <row r="3075" spans="1:9" ht="15" customHeight="1" x14ac:dyDescent="0.25">
      <c r="A3075" s="411"/>
      <c r="B3075" s="411"/>
      <c r="C3075" s="411"/>
      <c r="D3075" s="411"/>
      <c r="E3075" s="411"/>
      <c r="F3075" s="411"/>
      <c r="G3075" s="194"/>
      <c r="H3075" s="411"/>
      <c r="I3075" s="411"/>
    </row>
    <row r="3076" spans="1:9" ht="15" customHeight="1" x14ac:dyDescent="0.25">
      <c r="A3076" s="411"/>
      <c r="B3076" s="411"/>
      <c r="C3076" s="411"/>
      <c r="D3076" s="411"/>
      <c r="E3076" s="411"/>
      <c r="F3076" s="412"/>
      <c r="G3076" s="194"/>
      <c r="H3076" s="411"/>
      <c r="I3076" s="411"/>
    </row>
    <row r="3077" spans="1:9" ht="15" customHeight="1" x14ac:dyDescent="0.25">
      <c r="A3077" s="411"/>
      <c r="B3077" s="411"/>
      <c r="C3077" s="411"/>
      <c r="D3077" s="411"/>
      <c r="E3077" s="411"/>
      <c r="F3077" s="412"/>
      <c r="G3077" s="194"/>
      <c r="H3077" s="411"/>
      <c r="I3077" s="411"/>
    </row>
    <row r="3078" spans="1:9" ht="15" customHeight="1" x14ac:dyDescent="0.25">
      <c r="A3078" s="411"/>
      <c r="B3078" s="411"/>
      <c r="C3078" s="411"/>
      <c r="D3078" s="411"/>
      <c r="E3078" s="411"/>
      <c r="F3078" s="412"/>
      <c r="G3078" s="194"/>
      <c r="H3078" s="411"/>
      <c r="I3078" s="411"/>
    </row>
    <row r="3079" spans="1:9" ht="15" customHeight="1" x14ac:dyDescent="0.25">
      <c r="A3079" s="411"/>
      <c r="B3079" s="411"/>
      <c r="C3079" s="411"/>
      <c r="D3079" s="411"/>
      <c r="E3079" s="411"/>
      <c r="F3079" s="411"/>
      <c r="G3079" s="194"/>
      <c r="H3079" s="411"/>
      <c r="I3079" s="411"/>
    </row>
    <row r="3080" spans="1:9" ht="15" customHeight="1" x14ac:dyDescent="0.25">
      <c r="A3080" s="411"/>
      <c r="B3080" s="411"/>
      <c r="C3080" s="411"/>
      <c r="D3080" s="411"/>
      <c r="E3080" s="411"/>
      <c r="F3080" s="411"/>
      <c r="G3080" s="194"/>
      <c r="H3080" s="411"/>
      <c r="I3080" s="411"/>
    </row>
    <row r="3081" spans="1:9" ht="15" customHeight="1" x14ac:dyDescent="0.25">
      <c r="A3081" s="411"/>
      <c r="B3081" s="411"/>
      <c r="C3081" s="411"/>
      <c r="D3081" s="411"/>
      <c r="E3081" s="411"/>
      <c r="F3081" s="411"/>
      <c r="G3081" s="194"/>
      <c r="H3081" s="411"/>
      <c r="I3081" s="411"/>
    </row>
    <row r="3082" spans="1:9" ht="15" customHeight="1" x14ac:dyDescent="0.25">
      <c r="A3082" s="411"/>
      <c r="B3082" s="411"/>
      <c r="C3082" s="411"/>
      <c r="D3082" s="411"/>
      <c r="E3082" s="411"/>
      <c r="F3082" s="412"/>
      <c r="G3082" s="194"/>
      <c r="H3082" s="411"/>
      <c r="I3082" s="411"/>
    </row>
    <row r="3083" spans="1:9" ht="15" customHeight="1" x14ac:dyDescent="0.25">
      <c r="A3083" s="411"/>
      <c r="B3083" s="411"/>
      <c r="C3083" s="411"/>
      <c r="D3083" s="411"/>
      <c r="E3083" s="411"/>
      <c r="F3083" s="411"/>
      <c r="G3083" s="194"/>
      <c r="H3083" s="411"/>
      <c r="I3083" s="411"/>
    </row>
    <row r="3084" spans="1:9" ht="15" customHeight="1" x14ac:dyDescent="0.25">
      <c r="A3084" s="411"/>
      <c r="B3084" s="411"/>
      <c r="C3084" s="411"/>
      <c r="D3084" s="411"/>
      <c r="E3084" s="411"/>
      <c r="F3084" s="411"/>
      <c r="G3084" s="194"/>
      <c r="H3084" s="411"/>
      <c r="I3084" s="411"/>
    </row>
    <row r="3085" spans="1:9" ht="15" customHeight="1" x14ac:dyDescent="0.25">
      <c r="A3085" s="411"/>
      <c r="B3085" s="411"/>
      <c r="C3085" s="411"/>
      <c r="D3085" s="411"/>
      <c r="E3085" s="411"/>
      <c r="F3085" s="411"/>
      <c r="G3085" s="194"/>
      <c r="H3085" s="411"/>
      <c r="I3085" s="411"/>
    </row>
    <row r="3086" spans="1:9" ht="15" customHeight="1" x14ac:dyDescent="0.25">
      <c r="A3086" s="411"/>
      <c r="B3086" s="411"/>
      <c r="C3086" s="411"/>
      <c r="D3086" s="411"/>
      <c r="E3086" s="411"/>
      <c r="F3086" s="411"/>
      <c r="G3086" s="194"/>
      <c r="H3086" s="411"/>
      <c r="I3086" s="411"/>
    </row>
    <row r="3087" spans="1:9" ht="15" customHeight="1" x14ac:dyDescent="0.25">
      <c r="A3087" s="411"/>
      <c r="B3087" s="411"/>
      <c r="C3087" s="411"/>
      <c r="D3087" s="411"/>
      <c r="E3087" s="411"/>
      <c r="F3087" s="411"/>
      <c r="G3087" s="194"/>
      <c r="H3087" s="411"/>
      <c r="I3087" s="411"/>
    </row>
    <row r="3088" spans="1:9" ht="15" customHeight="1" x14ac:dyDescent="0.25">
      <c r="A3088" s="411"/>
      <c r="B3088" s="411"/>
      <c r="C3088" s="411"/>
      <c r="D3088" s="411"/>
      <c r="E3088" s="411"/>
      <c r="F3088" s="411"/>
      <c r="G3088" s="194"/>
      <c r="H3088" s="411"/>
      <c r="I3088" s="411"/>
    </row>
    <row r="3089" spans="1:9" ht="15" customHeight="1" x14ac:dyDescent="0.25">
      <c r="A3089" s="411"/>
      <c r="B3089" s="411"/>
      <c r="C3089" s="411"/>
      <c r="D3089" s="411"/>
      <c r="E3089" s="411"/>
      <c r="F3089" s="412"/>
      <c r="G3089" s="194"/>
      <c r="H3089" s="411"/>
      <c r="I3089" s="411"/>
    </row>
    <row r="3090" spans="1:9" ht="15" customHeight="1" x14ac:dyDescent="0.25">
      <c r="A3090" s="411"/>
      <c r="B3090" s="411"/>
      <c r="C3090" s="411"/>
      <c r="D3090" s="411"/>
      <c r="E3090" s="411"/>
      <c r="F3090" s="412"/>
      <c r="G3090" s="194"/>
      <c r="H3090" s="411"/>
      <c r="I3090" s="411"/>
    </row>
    <row r="3091" spans="1:9" ht="15" customHeight="1" x14ac:dyDescent="0.25">
      <c r="A3091" s="411"/>
      <c r="B3091" s="411"/>
      <c r="C3091" s="411"/>
      <c r="D3091" s="411"/>
      <c r="E3091" s="411"/>
      <c r="F3091" s="412"/>
      <c r="G3091" s="194"/>
      <c r="H3091" s="411"/>
      <c r="I3091" s="411"/>
    </row>
    <row r="3092" spans="1:9" ht="15" customHeight="1" x14ac:dyDescent="0.25">
      <c r="A3092" s="411"/>
      <c r="B3092" s="411"/>
      <c r="C3092" s="411"/>
      <c r="D3092" s="411"/>
      <c r="E3092" s="411"/>
      <c r="F3092" s="411"/>
      <c r="G3092" s="194"/>
      <c r="H3092" s="411"/>
      <c r="I3092" s="411"/>
    </row>
    <row r="3093" spans="1:9" ht="15" customHeight="1" x14ac:dyDescent="0.25">
      <c r="A3093" s="411"/>
      <c r="B3093" s="411"/>
      <c r="C3093" s="411"/>
      <c r="D3093" s="411"/>
      <c r="E3093" s="411"/>
      <c r="F3093" s="411"/>
      <c r="G3093" s="194"/>
      <c r="H3093" s="411"/>
      <c r="I3093" s="411"/>
    </row>
    <row r="3094" spans="1:9" ht="15" customHeight="1" x14ac:dyDescent="0.25">
      <c r="A3094" s="411"/>
      <c r="B3094" s="411"/>
      <c r="C3094" s="411"/>
      <c r="D3094" s="411"/>
      <c r="E3094" s="411"/>
      <c r="F3094" s="411"/>
      <c r="G3094" s="194"/>
      <c r="H3094" s="411"/>
      <c r="I3094" s="411"/>
    </row>
    <row r="3095" spans="1:9" ht="15" customHeight="1" x14ac:dyDescent="0.25">
      <c r="A3095" s="411"/>
      <c r="B3095" s="411"/>
      <c r="C3095" s="411"/>
      <c r="D3095" s="411"/>
      <c r="E3095" s="411"/>
      <c r="F3095" s="412"/>
      <c r="G3095" s="194"/>
      <c r="H3095" s="411"/>
      <c r="I3095" s="411"/>
    </row>
    <row r="3096" spans="1:9" ht="15" customHeight="1" x14ac:dyDescent="0.25">
      <c r="A3096" s="411"/>
      <c r="B3096" s="411"/>
      <c r="C3096" s="411"/>
      <c r="D3096" s="411"/>
      <c r="E3096" s="411"/>
      <c r="F3096" s="411"/>
      <c r="G3096" s="194"/>
      <c r="H3096" s="411"/>
      <c r="I3096" s="411"/>
    </row>
    <row r="3097" spans="1:9" ht="15" customHeight="1" x14ac:dyDescent="0.25">
      <c r="A3097" s="411"/>
      <c r="B3097" s="411"/>
      <c r="C3097" s="411"/>
      <c r="D3097" s="411"/>
      <c r="E3097" s="411"/>
      <c r="F3097" s="411"/>
      <c r="G3097" s="194"/>
      <c r="H3097" s="411"/>
      <c r="I3097" s="411"/>
    </row>
    <row r="3098" spans="1:9" ht="15" customHeight="1" x14ac:dyDescent="0.25">
      <c r="A3098" s="411"/>
      <c r="B3098" s="411"/>
      <c r="C3098" s="411"/>
      <c r="D3098" s="411"/>
      <c r="E3098" s="411"/>
      <c r="F3098" s="411"/>
      <c r="G3098" s="194"/>
      <c r="H3098" s="411"/>
      <c r="I3098" s="411"/>
    </row>
    <row r="3099" spans="1:9" ht="15" customHeight="1" x14ac:dyDescent="0.25">
      <c r="A3099" s="411"/>
      <c r="B3099" s="411"/>
      <c r="C3099" s="411"/>
      <c r="D3099" s="411"/>
      <c r="E3099" s="411"/>
      <c r="F3099" s="411"/>
      <c r="G3099" s="194"/>
      <c r="H3099" s="411"/>
      <c r="I3099" s="411"/>
    </row>
    <row r="3100" spans="1:9" ht="15" customHeight="1" x14ac:dyDescent="0.25">
      <c r="A3100" s="411"/>
      <c r="B3100" s="411"/>
      <c r="C3100" s="411"/>
      <c r="D3100" s="411"/>
      <c r="E3100" s="411"/>
      <c r="F3100" s="411"/>
      <c r="G3100" s="194"/>
      <c r="H3100" s="411"/>
      <c r="I3100" s="411"/>
    </row>
    <row r="3101" spans="1:9" ht="15" customHeight="1" x14ac:dyDescent="0.25">
      <c r="A3101" s="411"/>
      <c r="B3101" s="411"/>
      <c r="C3101" s="411"/>
      <c r="D3101" s="411"/>
      <c r="E3101" s="411"/>
      <c r="F3101" s="411"/>
      <c r="G3101" s="194"/>
      <c r="H3101" s="411"/>
      <c r="I3101" s="411"/>
    </row>
    <row r="3102" spans="1:9" ht="15" customHeight="1" x14ac:dyDescent="0.25">
      <c r="A3102" s="411"/>
      <c r="B3102" s="411"/>
      <c r="C3102" s="411"/>
      <c r="D3102" s="411"/>
      <c r="E3102" s="411"/>
      <c r="F3102" s="412"/>
      <c r="G3102" s="194"/>
      <c r="H3102" s="411"/>
      <c r="I3102" s="411"/>
    </row>
    <row r="3103" spans="1:9" ht="15" customHeight="1" x14ac:dyDescent="0.25">
      <c r="A3103" s="411"/>
      <c r="B3103" s="411"/>
      <c r="C3103" s="411"/>
      <c r="D3103" s="411"/>
      <c r="E3103" s="411"/>
      <c r="F3103" s="412"/>
      <c r="G3103" s="194"/>
      <c r="H3103" s="411"/>
      <c r="I3103" s="411"/>
    </row>
    <row r="3104" spans="1:9" ht="15" customHeight="1" x14ac:dyDescent="0.25">
      <c r="A3104" s="411"/>
      <c r="B3104" s="411"/>
      <c r="C3104" s="411"/>
      <c r="D3104" s="411"/>
      <c r="E3104" s="411"/>
      <c r="F3104" s="412"/>
      <c r="G3104" s="194"/>
      <c r="H3104" s="411"/>
      <c r="I3104" s="411"/>
    </row>
    <row r="3105" spans="1:9" ht="15" customHeight="1" x14ac:dyDescent="0.25">
      <c r="A3105" s="411"/>
      <c r="B3105" s="411"/>
      <c r="C3105" s="411"/>
      <c r="D3105" s="411"/>
      <c r="E3105" s="411"/>
      <c r="F3105" s="411"/>
      <c r="G3105" s="194"/>
      <c r="H3105" s="411"/>
      <c r="I3105" s="411"/>
    </row>
    <row r="3106" spans="1:9" ht="15" customHeight="1" x14ac:dyDescent="0.25">
      <c r="A3106" s="411"/>
      <c r="B3106" s="411"/>
      <c r="C3106" s="411"/>
      <c r="D3106" s="411"/>
      <c r="E3106" s="411"/>
      <c r="F3106" s="411"/>
      <c r="G3106" s="194"/>
      <c r="H3106" s="411"/>
      <c r="I3106" s="411"/>
    </row>
    <row r="3107" spans="1:9" ht="15" customHeight="1" x14ac:dyDescent="0.25">
      <c r="A3107" s="411"/>
      <c r="B3107" s="411"/>
      <c r="C3107" s="411"/>
      <c r="D3107" s="411"/>
      <c r="E3107" s="411"/>
      <c r="F3107" s="411"/>
      <c r="G3107" s="194"/>
      <c r="H3107" s="411"/>
      <c r="I3107" s="411"/>
    </row>
    <row r="3108" spans="1:9" ht="15" customHeight="1" x14ac:dyDescent="0.25">
      <c r="A3108" s="411"/>
      <c r="B3108" s="411"/>
      <c r="C3108" s="411"/>
      <c r="D3108" s="411"/>
      <c r="E3108" s="411"/>
      <c r="F3108" s="411"/>
      <c r="G3108" s="194"/>
      <c r="H3108" s="411"/>
      <c r="I3108" s="411"/>
    </row>
    <row r="3109" spans="1:9" ht="15" customHeight="1" x14ac:dyDescent="0.25">
      <c r="A3109" s="411"/>
      <c r="B3109" s="411"/>
      <c r="C3109" s="411"/>
      <c r="D3109" s="411"/>
      <c r="E3109" s="411"/>
      <c r="F3109" s="412"/>
      <c r="G3109" s="194"/>
      <c r="H3109" s="411"/>
      <c r="I3109" s="411"/>
    </row>
    <row r="3110" spans="1:9" ht="15" customHeight="1" x14ac:dyDescent="0.25">
      <c r="A3110" s="411"/>
      <c r="B3110" s="411"/>
      <c r="C3110" s="411"/>
      <c r="D3110" s="411"/>
      <c r="E3110" s="411"/>
      <c r="F3110" s="412"/>
      <c r="G3110" s="194"/>
      <c r="H3110" s="411"/>
      <c r="I3110" s="411"/>
    </row>
    <row r="3111" spans="1:9" ht="15" customHeight="1" x14ac:dyDescent="0.25">
      <c r="A3111" s="411"/>
      <c r="B3111" s="411"/>
      <c r="C3111" s="411"/>
      <c r="D3111" s="411"/>
      <c r="E3111" s="411"/>
      <c r="F3111" s="411"/>
      <c r="G3111" s="194"/>
      <c r="H3111" s="411"/>
      <c r="I3111" s="411"/>
    </row>
    <row r="3112" spans="1:9" ht="15" customHeight="1" x14ac:dyDescent="0.25">
      <c r="A3112" s="411"/>
      <c r="B3112" s="411"/>
      <c r="C3112" s="411"/>
      <c r="D3112" s="411"/>
      <c r="E3112" s="411"/>
      <c r="F3112" s="411"/>
      <c r="G3112" s="194"/>
      <c r="H3112" s="411"/>
      <c r="I3112" s="411"/>
    </row>
    <row r="3113" spans="1:9" ht="15" customHeight="1" x14ac:dyDescent="0.25">
      <c r="A3113" s="411"/>
      <c r="B3113" s="411"/>
      <c r="C3113" s="411"/>
      <c r="D3113" s="411"/>
      <c r="E3113" s="411"/>
      <c r="F3113" s="411"/>
      <c r="G3113" s="194"/>
      <c r="H3113" s="411"/>
      <c r="I3113" s="411"/>
    </row>
    <row r="3114" spans="1:9" ht="15" customHeight="1" x14ac:dyDescent="0.25">
      <c r="A3114" s="411"/>
      <c r="B3114" s="411"/>
      <c r="C3114" s="411"/>
      <c r="D3114" s="411"/>
      <c r="E3114" s="411"/>
      <c r="F3114" s="411"/>
      <c r="G3114" s="194"/>
      <c r="H3114" s="411"/>
      <c r="I3114" s="411"/>
    </row>
    <row r="3115" spans="1:9" ht="15" customHeight="1" x14ac:dyDescent="0.25">
      <c r="A3115" s="411"/>
      <c r="B3115" s="411"/>
      <c r="C3115" s="411"/>
      <c r="D3115" s="411"/>
      <c r="E3115" s="411"/>
      <c r="F3115" s="411"/>
      <c r="G3115" s="194"/>
      <c r="H3115" s="411"/>
      <c r="I3115" s="411"/>
    </row>
    <row r="3116" spans="1:9" ht="15" customHeight="1" x14ac:dyDescent="0.25">
      <c r="A3116" s="411"/>
      <c r="B3116" s="411"/>
      <c r="C3116" s="411"/>
      <c r="D3116" s="411"/>
      <c r="E3116" s="411"/>
      <c r="F3116" s="411"/>
      <c r="G3116" s="194"/>
      <c r="H3116" s="411"/>
      <c r="I3116" s="411"/>
    </row>
    <row r="3117" spans="1:9" ht="15" customHeight="1" x14ac:dyDescent="0.25">
      <c r="A3117" s="411"/>
      <c r="B3117" s="411"/>
      <c r="C3117" s="411"/>
      <c r="D3117" s="411"/>
      <c r="E3117" s="411"/>
      <c r="F3117" s="411"/>
      <c r="G3117" s="194"/>
      <c r="H3117" s="411"/>
      <c r="I3117" s="411"/>
    </row>
    <row r="3118" spans="1:9" ht="15" customHeight="1" x14ac:dyDescent="0.25">
      <c r="A3118" s="411"/>
      <c r="B3118" s="411"/>
      <c r="C3118" s="411"/>
      <c r="D3118" s="411"/>
      <c r="E3118" s="411"/>
      <c r="F3118" s="412"/>
      <c r="G3118" s="194"/>
      <c r="H3118" s="411"/>
      <c r="I3118" s="411"/>
    </row>
    <row r="3119" spans="1:9" ht="15" customHeight="1" x14ac:dyDescent="0.25">
      <c r="A3119" s="411"/>
      <c r="B3119" s="411"/>
      <c r="C3119" s="411"/>
      <c r="D3119" s="411"/>
      <c r="E3119" s="411"/>
      <c r="F3119" s="412"/>
      <c r="G3119" s="194"/>
      <c r="H3119" s="411"/>
      <c r="I3119" s="411"/>
    </row>
    <row r="3120" spans="1:9" ht="15" customHeight="1" x14ac:dyDescent="0.25">
      <c r="A3120" s="411"/>
      <c r="B3120" s="411"/>
      <c r="C3120" s="411"/>
      <c r="D3120" s="411"/>
      <c r="E3120" s="411"/>
      <c r="F3120" s="412"/>
      <c r="G3120" s="194"/>
      <c r="H3120" s="411"/>
      <c r="I3120" s="411"/>
    </row>
    <row r="3121" spans="1:9" ht="15" customHeight="1" x14ac:dyDescent="0.25">
      <c r="A3121" s="411"/>
      <c r="B3121" s="411"/>
      <c r="C3121" s="411"/>
      <c r="D3121" s="411"/>
      <c r="E3121" s="411"/>
      <c r="F3121" s="411"/>
      <c r="G3121" s="194"/>
      <c r="H3121" s="411"/>
      <c r="I3121" s="411"/>
    </row>
    <row r="3122" spans="1:9" ht="15" customHeight="1" x14ac:dyDescent="0.25">
      <c r="A3122" s="411"/>
      <c r="B3122" s="411"/>
      <c r="C3122" s="411"/>
      <c r="D3122" s="411"/>
      <c r="E3122" s="411"/>
      <c r="F3122" s="411"/>
      <c r="G3122" s="194"/>
      <c r="H3122" s="411"/>
      <c r="I3122" s="411"/>
    </row>
    <row r="3123" spans="1:9" ht="15" customHeight="1" x14ac:dyDescent="0.25">
      <c r="A3123" s="411"/>
      <c r="B3123" s="411"/>
      <c r="C3123" s="411"/>
      <c r="D3123" s="411"/>
      <c r="E3123" s="411"/>
      <c r="F3123" s="411"/>
      <c r="G3123" s="194"/>
      <c r="H3123" s="411"/>
      <c r="I3123" s="411"/>
    </row>
    <row r="3124" spans="1:9" ht="15" customHeight="1" x14ac:dyDescent="0.25">
      <c r="A3124" s="411"/>
      <c r="B3124" s="411"/>
      <c r="C3124" s="411"/>
      <c r="D3124" s="411"/>
      <c r="E3124" s="411"/>
      <c r="F3124" s="411"/>
      <c r="G3124" s="194"/>
      <c r="H3124" s="411"/>
      <c r="I3124" s="411"/>
    </row>
    <row r="3125" spans="1:9" ht="15" customHeight="1" x14ac:dyDescent="0.25">
      <c r="A3125" s="411"/>
      <c r="B3125" s="411"/>
      <c r="C3125" s="411"/>
      <c r="D3125" s="411"/>
      <c r="E3125" s="411"/>
      <c r="F3125" s="412"/>
      <c r="G3125" s="194"/>
      <c r="H3125" s="411"/>
      <c r="I3125" s="411"/>
    </row>
    <row r="3126" spans="1:9" ht="15" customHeight="1" x14ac:dyDescent="0.25">
      <c r="A3126" s="411"/>
      <c r="B3126" s="411"/>
      <c r="C3126" s="411"/>
      <c r="D3126" s="411"/>
      <c r="E3126" s="411"/>
      <c r="F3126" s="412"/>
      <c r="G3126" s="194"/>
      <c r="H3126" s="411"/>
      <c r="I3126" s="411"/>
    </row>
    <row r="3127" spans="1:9" ht="15" customHeight="1" x14ac:dyDescent="0.25">
      <c r="A3127" s="411"/>
      <c r="B3127" s="411"/>
      <c r="C3127" s="411"/>
      <c r="D3127" s="411"/>
      <c r="E3127" s="411"/>
      <c r="F3127" s="411"/>
      <c r="G3127" s="194"/>
      <c r="H3127" s="411"/>
      <c r="I3127" s="411"/>
    </row>
    <row r="3128" spans="1:9" ht="15" customHeight="1" x14ac:dyDescent="0.25">
      <c r="A3128" s="411"/>
      <c r="B3128" s="411"/>
      <c r="C3128" s="411"/>
      <c r="D3128" s="411"/>
      <c r="E3128" s="411"/>
      <c r="F3128" s="411"/>
      <c r="G3128" s="194"/>
      <c r="H3128" s="411"/>
      <c r="I3128" s="411"/>
    </row>
    <row r="3129" spans="1:9" ht="15" customHeight="1" x14ac:dyDescent="0.25">
      <c r="A3129" s="411"/>
      <c r="B3129" s="411"/>
      <c r="C3129" s="411"/>
      <c r="D3129" s="411"/>
      <c r="E3129" s="411"/>
      <c r="F3129" s="411"/>
      <c r="G3129" s="194"/>
      <c r="H3129" s="411"/>
      <c r="I3129" s="411"/>
    </row>
    <row r="3130" spans="1:9" ht="15" customHeight="1" x14ac:dyDescent="0.25">
      <c r="A3130" s="411"/>
      <c r="B3130" s="411"/>
      <c r="C3130" s="411"/>
      <c r="D3130" s="411"/>
      <c r="E3130" s="411"/>
      <c r="F3130" s="411"/>
      <c r="G3130" s="194"/>
      <c r="H3130" s="411"/>
      <c r="I3130" s="411"/>
    </row>
    <row r="3131" spans="1:9" ht="15" customHeight="1" x14ac:dyDescent="0.25">
      <c r="A3131" s="411"/>
      <c r="B3131" s="411"/>
      <c r="C3131" s="411"/>
      <c r="D3131" s="411"/>
      <c r="E3131" s="411"/>
      <c r="F3131" s="411"/>
      <c r="G3131" s="194"/>
      <c r="H3131" s="411"/>
      <c r="I3131" s="411"/>
    </row>
    <row r="3132" spans="1:9" ht="15" customHeight="1" x14ac:dyDescent="0.25">
      <c r="A3132" s="411"/>
      <c r="B3132" s="411"/>
      <c r="C3132" s="411"/>
      <c r="D3132" s="411"/>
      <c r="E3132" s="411"/>
      <c r="F3132" s="411"/>
      <c r="G3132" s="194"/>
      <c r="H3132" s="411"/>
      <c r="I3132" s="411"/>
    </row>
    <row r="3133" spans="1:9" ht="15" customHeight="1" x14ac:dyDescent="0.25">
      <c r="A3133" s="411"/>
      <c r="B3133" s="411"/>
      <c r="C3133" s="411"/>
      <c r="D3133" s="411"/>
      <c r="E3133" s="411"/>
      <c r="F3133" s="411"/>
      <c r="G3133" s="194"/>
      <c r="H3133" s="411"/>
      <c r="I3133" s="411"/>
    </row>
    <row r="3134" spans="1:9" ht="15" customHeight="1" x14ac:dyDescent="0.25">
      <c r="A3134" s="411"/>
      <c r="B3134" s="411"/>
      <c r="C3134" s="411"/>
      <c r="D3134" s="411"/>
      <c r="E3134" s="411"/>
      <c r="F3134" s="412"/>
      <c r="G3134" s="194"/>
      <c r="H3134" s="411"/>
      <c r="I3134" s="411"/>
    </row>
    <row r="3135" spans="1:9" ht="15" customHeight="1" x14ac:dyDescent="0.25">
      <c r="A3135" s="411"/>
      <c r="B3135" s="411"/>
      <c r="C3135" s="411"/>
      <c r="D3135" s="411"/>
      <c r="E3135" s="411"/>
      <c r="F3135" s="412"/>
      <c r="G3135" s="194"/>
      <c r="H3135" s="411"/>
      <c r="I3135" s="411"/>
    </row>
    <row r="3136" spans="1:9" ht="15" customHeight="1" x14ac:dyDescent="0.25">
      <c r="A3136" s="411"/>
      <c r="B3136" s="411"/>
      <c r="C3136" s="411"/>
      <c r="D3136" s="411"/>
      <c r="E3136" s="411"/>
      <c r="F3136" s="412"/>
      <c r="G3136" s="194"/>
      <c r="H3136" s="411"/>
      <c r="I3136" s="411"/>
    </row>
    <row r="3137" spans="1:9" ht="15" customHeight="1" x14ac:dyDescent="0.25">
      <c r="A3137" s="411"/>
      <c r="B3137" s="411"/>
      <c r="C3137" s="411"/>
      <c r="D3137" s="411"/>
      <c r="E3137" s="411"/>
      <c r="F3137" s="411"/>
      <c r="G3137" s="194"/>
      <c r="H3137" s="411"/>
      <c r="I3137" s="411"/>
    </row>
    <row r="3138" spans="1:9" ht="15" customHeight="1" x14ac:dyDescent="0.25">
      <c r="A3138" s="411"/>
      <c r="B3138" s="411"/>
      <c r="C3138" s="411"/>
      <c r="D3138" s="411"/>
      <c r="E3138" s="411"/>
      <c r="F3138" s="411"/>
      <c r="G3138" s="194"/>
      <c r="H3138" s="411"/>
      <c r="I3138" s="411"/>
    </row>
    <row r="3139" spans="1:9" ht="15" customHeight="1" x14ac:dyDescent="0.25">
      <c r="A3139" s="411"/>
      <c r="B3139" s="411"/>
      <c r="C3139" s="411"/>
      <c r="D3139" s="411"/>
      <c r="E3139" s="411"/>
      <c r="F3139" s="411"/>
      <c r="G3139" s="194"/>
      <c r="H3139" s="411"/>
      <c r="I3139" s="411"/>
    </row>
    <row r="3140" spans="1:9" ht="15" customHeight="1" x14ac:dyDescent="0.25">
      <c r="A3140" s="411"/>
      <c r="B3140" s="411"/>
      <c r="C3140" s="411"/>
      <c r="D3140" s="411"/>
      <c r="E3140" s="411"/>
      <c r="F3140" s="411"/>
      <c r="G3140" s="194"/>
      <c r="H3140" s="411"/>
      <c r="I3140" s="411"/>
    </row>
    <row r="3141" spans="1:9" ht="15" customHeight="1" x14ac:dyDescent="0.25">
      <c r="A3141" s="411"/>
      <c r="B3141" s="411"/>
      <c r="C3141" s="411"/>
      <c r="D3141" s="411"/>
      <c r="E3141" s="411"/>
      <c r="F3141" s="412"/>
      <c r="G3141" s="194"/>
      <c r="H3141" s="411"/>
      <c r="I3141" s="411"/>
    </row>
    <row r="3142" spans="1:9" ht="15" customHeight="1" x14ac:dyDescent="0.25">
      <c r="A3142" s="411"/>
      <c r="B3142" s="411"/>
      <c r="C3142" s="411"/>
      <c r="D3142" s="411"/>
      <c r="E3142" s="411"/>
      <c r="F3142" s="412"/>
      <c r="G3142" s="194"/>
      <c r="H3142" s="411"/>
      <c r="I3142" s="411"/>
    </row>
    <row r="3143" spans="1:9" ht="15" customHeight="1" x14ac:dyDescent="0.25">
      <c r="A3143" s="411"/>
      <c r="B3143" s="411"/>
      <c r="C3143" s="411"/>
      <c r="D3143" s="411"/>
      <c r="E3143" s="411"/>
      <c r="F3143" s="412"/>
      <c r="G3143" s="194"/>
      <c r="H3143" s="411"/>
      <c r="I3143" s="411"/>
    </row>
    <row r="3144" spans="1:9" ht="15" customHeight="1" x14ac:dyDescent="0.25">
      <c r="A3144" s="411"/>
      <c r="B3144" s="411"/>
      <c r="C3144" s="411"/>
      <c r="D3144" s="411"/>
      <c r="E3144" s="411"/>
      <c r="F3144" s="411"/>
      <c r="G3144" s="194"/>
      <c r="H3144" s="411"/>
      <c r="I3144" s="411"/>
    </row>
    <row r="3145" spans="1:9" ht="15" customHeight="1" x14ac:dyDescent="0.25">
      <c r="A3145" s="411"/>
      <c r="B3145" s="411"/>
      <c r="C3145" s="411"/>
      <c r="D3145" s="411"/>
      <c r="E3145" s="411"/>
      <c r="F3145" s="411"/>
      <c r="G3145" s="194"/>
      <c r="H3145" s="411"/>
      <c r="I3145" s="411"/>
    </row>
    <row r="3146" spans="1:9" ht="15" customHeight="1" x14ac:dyDescent="0.25">
      <c r="A3146" s="411"/>
      <c r="B3146" s="411"/>
      <c r="C3146" s="411"/>
      <c r="D3146" s="411"/>
      <c r="E3146" s="411"/>
      <c r="F3146" s="411"/>
      <c r="G3146" s="194"/>
      <c r="H3146" s="411"/>
      <c r="I3146" s="411"/>
    </row>
    <row r="3147" spans="1:9" ht="15" customHeight="1" x14ac:dyDescent="0.25">
      <c r="A3147" s="411"/>
      <c r="B3147" s="411"/>
      <c r="C3147" s="411"/>
      <c r="D3147" s="411"/>
      <c r="E3147" s="411"/>
      <c r="F3147" s="411"/>
      <c r="G3147" s="194"/>
      <c r="H3147" s="411"/>
      <c r="I3147" s="411"/>
    </row>
    <row r="3148" spans="1:9" ht="15" customHeight="1" x14ac:dyDescent="0.25">
      <c r="A3148" s="411"/>
      <c r="B3148" s="411"/>
      <c r="C3148" s="411"/>
      <c r="D3148" s="411"/>
      <c r="E3148" s="411"/>
      <c r="F3148" s="411"/>
      <c r="G3148" s="194"/>
      <c r="H3148" s="411"/>
      <c r="I3148" s="411"/>
    </row>
    <row r="3149" spans="1:9" ht="15" customHeight="1" x14ac:dyDescent="0.25">
      <c r="A3149" s="411"/>
      <c r="B3149" s="411"/>
      <c r="C3149" s="411"/>
      <c r="D3149" s="411"/>
      <c r="E3149" s="411"/>
      <c r="F3149" s="411"/>
      <c r="G3149" s="194"/>
      <c r="H3149" s="411"/>
      <c r="I3149" s="411"/>
    </row>
    <row r="3150" spans="1:9" ht="15" customHeight="1" x14ac:dyDescent="0.25">
      <c r="A3150" s="411"/>
      <c r="B3150" s="411"/>
      <c r="C3150" s="411"/>
      <c r="D3150" s="411"/>
      <c r="E3150" s="411"/>
      <c r="F3150" s="411"/>
      <c r="G3150" s="194"/>
      <c r="H3150" s="411"/>
      <c r="I3150" s="411"/>
    </row>
    <row r="3151" spans="1:9" ht="15" customHeight="1" x14ac:dyDescent="0.25">
      <c r="A3151" s="411"/>
      <c r="B3151" s="411"/>
      <c r="C3151" s="411"/>
      <c r="D3151" s="411"/>
      <c r="E3151" s="411"/>
      <c r="F3151" s="412"/>
      <c r="G3151" s="194"/>
      <c r="H3151" s="411"/>
      <c r="I3151" s="411"/>
    </row>
    <row r="3152" spans="1:9" ht="15" customHeight="1" x14ac:dyDescent="0.25">
      <c r="A3152" s="411"/>
      <c r="B3152" s="411"/>
      <c r="C3152" s="411"/>
      <c r="D3152" s="411"/>
      <c r="E3152" s="411"/>
      <c r="F3152" s="412"/>
      <c r="G3152" s="194"/>
      <c r="H3152" s="411"/>
      <c r="I3152" s="411"/>
    </row>
    <row r="3153" spans="1:9" ht="15" customHeight="1" x14ac:dyDescent="0.25">
      <c r="A3153" s="411"/>
      <c r="B3153" s="411"/>
      <c r="C3153" s="411"/>
      <c r="D3153" s="411"/>
      <c r="E3153" s="411"/>
      <c r="F3153" s="412"/>
      <c r="G3153" s="194"/>
      <c r="H3153" s="411"/>
      <c r="I3153" s="411"/>
    </row>
    <row r="3154" spans="1:9" ht="15" customHeight="1" x14ac:dyDescent="0.25">
      <c r="A3154" s="411"/>
      <c r="B3154" s="411"/>
      <c r="C3154" s="411"/>
      <c r="D3154" s="411"/>
      <c r="E3154" s="411"/>
      <c r="F3154" s="411"/>
      <c r="G3154" s="194"/>
      <c r="H3154" s="411"/>
      <c r="I3154" s="411"/>
    </row>
    <row r="3155" spans="1:9" ht="15" customHeight="1" x14ac:dyDescent="0.25">
      <c r="A3155" s="411"/>
      <c r="B3155" s="411"/>
      <c r="C3155" s="411"/>
      <c r="D3155" s="411"/>
      <c r="E3155" s="411"/>
      <c r="F3155" s="411"/>
      <c r="G3155" s="194"/>
      <c r="H3155" s="411"/>
      <c r="I3155" s="411"/>
    </row>
    <row r="3156" spans="1:9" ht="15" customHeight="1" x14ac:dyDescent="0.25">
      <c r="A3156" s="411"/>
      <c r="B3156" s="411"/>
      <c r="C3156" s="411"/>
      <c r="D3156" s="411"/>
      <c r="E3156" s="411"/>
      <c r="F3156" s="411"/>
      <c r="G3156" s="194"/>
      <c r="H3156" s="411"/>
      <c r="I3156" s="411"/>
    </row>
    <row r="3157" spans="1:9" ht="15" customHeight="1" x14ac:dyDescent="0.25">
      <c r="A3157" s="411"/>
      <c r="B3157" s="411"/>
      <c r="C3157" s="411"/>
      <c r="D3157" s="411"/>
      <c r="E3157" s="411"/>
      <c r="F3157" s="411"/>
      <c r="G3157" s="194"/>
      <c r="H3157" s="411"/>
      <c r="I3157" s="411"/>
    </row>
    <row r="3158" spans="1:9" ht="15" customHeight="1" x14ac:dyDescent="0.25">
      <c r="A3158" s="411"/>
      <c r="B3158" s="411"/>
      <c r="C3158" s="411"/>
      <c r="D3158" s="411"/>
      <c r="E3158" s="411"/>
      <c r="F3158" s="412"/>
      <c r="G3158" s="194"/>
      <c r="H3158" s="411"/>
      <c r="I3158" s="411"/>
    </row>
    <row r="3159" spans="1:9" ht="15" customHeight="1" x14ac:dyDescent="0.25">
      <c r="A3159" s="411"/>
      <c r="B3159" s="411"/>
      <c r="C3159" s="411"/>
      <c r="D3159" s="411"/>
      <c r="E3159" s="411"/>
      <c r="F3159" s="412"/>
      <c r="G3159" s="194"/>
      <c r="H3159" s="411"/>
      <c r="I3159" s="411"/>
    </row>
    <row r="3160" spans="1:9" ht="15" customHeight="1" x14ac:dyDescent="0.25">
      <c r="A3160" s="411"/>
      <c r="B3160" s="411"/>
      <c r="C3160" s="411"/>
      <c r="D3160" s="411"/>
      <c r="E3160" s="411"/>
      <c r="F3160" s="412"/>
      <c r="G3160" s="194"/>
      <c r="H3160" s="411"/>
      <c r="I3160" s="411"/>
    </row>
    <row r="3161" spans="1:9" ht="15" customHeight="1" x14ac:dyDescent="0.25">
      <c r="A3161" s="411"/>
      <c r="B3161" s="411"/>
      <c r="C3161" s="411"/>
      <c r="D3161" s="411"/>
      <c r="E3161" s="411"/>
      <c r="F3161" s="411"/>
      <c r="G3161" s="194"/>
      <c r="H3161" s="411"/>
      <c r="I3161" s="411"/>
    </row>
    <row r="3162" spans="1:9" ht="15" customHeight="1" x14ac:dyDescent="0.25">
      <c r="A3162" s="411"/>
      <c r="B3162" s="411"/>
      <c r="C3162" s="411"/>
      <c r="D3162" s="411"/>
      <c r="E3162" s="411"/>
      <c r="F3162" s="411"/>
      <c r="G3162" s="194"/>
      <c r="H3162" s="411"/>
      <c r="I3162" s="411"/>
    </row>
    <row r="3163" spans="1:9" ht="15" customHeight="1" x14ac:dyDescent="0.25">
      <c r="A3163" s="411"/>
      <c r="B3163" s="411"/>
      <c r="C3163" s="411"/>
      <c r="D3163" s="411"/>
      <c r="E3163" s="411"/>
      <c r="F3163" s="411"/>
      <c r="G3163" s="194"/>
      <c r="H3163" s="411"/>
      <c r="I3163" s="411"/>
    </row>
    <row r="3164" spans="1:9" ht="15" customHeight="1" x14ac:dyDescent="0.25">
      <c r="A3164" s="411"/>
      <c r="B3164" s="411"/>
      <c r="C3164" s="411"/>
      <c r="D3164" s="411"/>
      <c r="E3164" s="411"/>
      <c r="F3164" s="411"/>
      <c r="G3164" s="194"/>
      <c r="H3164" s="411"/>
      <c r="I3164" s="411"/>
    </row>
    <row r="3165" spans="1:9" ht="15" customHeight="1" x14ac:dyDescent="0.25">
      <c r="A3165" s="411"/>
      <c r="B3165" s="411"/>
      <c r="C3165" s="411"/>
      <c r="D3165" s="411"/>
      <c r="E3165" s="411"/>
      <c r="F3165" s="411"/>
      <c r="G3165" s="194"/>
      <c r="H3165" s="411"/>
      <c r="I3165" s="411"/>
    </row>
    <row r="3166" spans="1:9" ht="15" customHeight="1" x14ac:dyDescent="0.25">
      <c r="A3166" s="411"/>
      <c r="B3166" s="411"/>
      <c r="C3166" s="411"/>
      <c r="D3166" s="411"/>
      <c r="E3166" s="411"/>
      <c r="F3166" s="411"/>
      <c r="G3166" s="194"/>
      <c r="H3166" s="411"/>
      <c r="I3166" s="411"/>
    </row>
    <row r="3167" spans="1:9" ht="15" customHeight="1" x14ac:dyDescent="0.25">
      <c r="A3167" s="411"/>
      <c r="B3167" s="411"/>
      <c r="C3167" s="411"/>
      <c r="D3167" s="411"/>
      <c r="E3167" s="411"/>
      <c r="F3167" s="411"/>
      <c r="G3167" s="194"/>
      <c r="H3167" s="411"/>
      <c r="I3167" s="411"/>
    </row>
    <row r="3168" spans="1:9" ht="15" customHeight="1" x14ac:dyDescent="0.25">
      <c r="A3168" s="411"/>
      <c r="B3168" s="411"/>
      <c r="C3168" s="411"/>
      <c r="D3168" s="411"/>
      <c r="E3168" s="411"/>
      <c r="F3168" s="411"/>
      <c r="G3168" s="194"/>
      <c r="H3168" s="411"/>
      <c r="I3168" s="411"/>
    </row>
    <row r="3169" spans="1:9" ht="15" customHeight="1" x14ac:dyDescent="0.25">
      <c r="A3169" s="411"/>
      <c r="B3169" s="411"/>
      <c r="C3169" s="411"/>
      <c r="D3169" s="411"/>
      <c r="E3169" s="411"/>
      <c r="F3169" s="411"/>
      <c r="G3169" s="194"/>
      <c r="H3169" s="411"/>
      <c r="I3169" s="411"/>
    </row>
    <row r="3170" spans="1:9" ht="15" customHeight="1" x14ac:dyDescent="0.25">
      <c r="A3170" s="411"/>
      <c r="B3170" s="411"/>
      <c r="C3170" s="411"/>
      <c r="D3170" s="411"/>
      <c r="E3170" s="411"/>
      <c r="F3170" s="412"/>
      <c r="G3170" s="194"/>
      <c r="H3170" s="411"/>
      <c r="I3170" s="411"/>
    </row>
    <row r="3171" spans="1:9" ht="15" customHeight="1" x14ac:dyDescent="0.25">
      <c r="A3171" s="411"/>
      <c r="B3171" s="411"/>
      <c r="C3171" s="411"/>
      <c r="D3171" s="411"/>
      <c r="E3171" s="411"/>
      <c r="F3171" s="412"/>
      <c r="G3171" s="194"/>
      <c r="H3171" s="411"/>
      <c r="I3171" s="411"/>
    </row>
    <row r="3172" spans="1:9" ht="15" customHeight="1" x14ac:dyDescent="0.25">
      <c r="A3172" s="411"/>
      <c r="B3172" s="411"/>
      <c r="C3172" s="411"/>
      <c r="D3172" s="411"/>
      <c r="E3172" s="411"/>
      <c r="F3172" s="411"/>
      <c r="G3172" s="194"/>
      <c r="H3172" s="411"/>
      <c r="I3172" s="411"/>
    </row>
    <row r="3173" spans="1:9" ht="15" customHeight="1" x14ac:dyDescent="0.25">
      <c r="A3173" s="411"/>
      <c r="B3173" s="411"/>
      <c r="C3173" s="411"/>
      <c r="D3173" s="411"/>
      <c r="E3173" s="411"/>
      <c r="F3173" s="411"/>
      <c r="G3173" s="194"/>
      <c r="H3173" s="411"/>
      <c r="I3173" s="411"/>
    </row>
    <row r="3174" spans="1:9" ht="15" customHeight="1" x14ac:dyDescent="0.25">
      <c r="A3174" s="411"/>
      <c r="B3174" s="411"/>
      <c r="C3174" s="411"/>
      <c r="D3174" s="411"/>
      <c r="E3174" s="411"/>
      <c r="F3174" s="412"/>
      <c r="G3174" s="194"/>
      <c r="H3174" s="411"/>
      <c r="I3174" s="411"/>
    </row>
    <row r="3175" spans="1:9" ht="15" customHeight="1" x14ac:dyDescent="0.25">
      <c r="A3175" s="411"/>
      <c r="B3175" s="411"/>
      <c r="C3175" s="411"/>
      <c r="D3175" s="411"/>
      <c r="E3175" s="411"/>
      <c r="F3175" s="411"/>
      <c r="G3175" s="194"/>
      <c r="H3175" s="411"/>
      <c r="I3175" s="411"/>
    </row>
    <row r="3176" spans="1:9" ht="15" customHeight="1" x14ac:dyDescent="0.25">
      <c r="A3176" s="411"/>
      <c r="B3176" s="411"/>
      <c r="C3176" s="411"/>
      <c r="D3176" s="411"/>
      <c r="E3176" s="411"/>
      <c r="F3176" s="411"/>
      <c r="G3176" s="194"/>
      <c r="H3176" s="411"/>
      <c r="I3176" s="411"/>
    </row>
    <row r="3177" spans="1:9" ht="15" customHeight="1" x14ac:dyDescent="0.25">
      <c r="A3177" s="411"/>
      <c r="B3177" s="411"/>
      <c r="C3177" s="411"/>
      <c r="D3177" s="411"/>
      <c r="E3177" s="411"/>
      <c r="F3177" s="411"/>
      <c r="G3177" s="194"/>
      <c r="H3177" s="411"/>
      <c r="I3177" s="411"/>
    </row>
    <row r="3178" spans="1:9" ht="15" customHeight="1" x14ac:dyDescent="0.25">
      <c r="A3178" s="411"/>
      <c r="B3178" s="411"/>
      <c r="C3178" s="411"/>
      <c r="D3178" s="411"/>
      <c r="E3178" s="411"/>
      <c r="F3178" s="411"/>
      <c r="G3178" s="194"/>
      <c r="H3178" s="411"/>
      <c r="I3178" s="411"/>
    </row>
    <row r="3179" spans="1:9" ht="15" customHeight="1" x14ac:dyDescent="0.25">
      <c r="A3179" s="411"/>
      <c r="B3179" s="411"/>
      <c r="C3179" s="411"/>
      <c r="D3179" s="411"/>
      <c r="E3179" s="411"/>
      <c r="F3179" s="411"/>
      <c r="G3179" s="194"/>
      <c r="H3179" s="411"/>
      <c r="I3179" s="411"/>
    </row>
    <row r="3180" spans="1:9" ht="15" customHeight="1" x14ac:dyDescent="0.25">
      <c r="A3180" s="411"/>
      <c r="B3180" s="411"/>
      <c r="C3180" s="411"/>
      <c r="D3180" s="411"/>
      <c r="E3180" s="411"/>
      <c r="F3180" s="411"/>
      <c r="G3180" s="194"/>
      <c r="H3180" s="411"/>
      <c r="I3180" s="411"/>
    </row>
    <row r="3181" spans="1:9" ht="15" customHeight="1" x14ac:dyDescent="0.25">
      <c r="A3181" s="411"/>
      <c r="B3181" s="411"/>
      <c r="C3181" s="411"/>
      <c r="D3181" s="411"/>
      <c r="E3181" s="411"/>
      <c r="F3181" s="411"/>
      <c r="G3181" s="194"/>
      <c r="H3181" s="411"/>
      <c r="I3181" s="411"/>
    </row>
    <row r="3182" spans="1:9" ht="15" customHeight="1" x14ac:dyDescent="0.25">
      <c r="A3182" s="411"/>
      <c r="B3182" s="411"/>
      <c r="C3182" s="411"/>
      <c r="D3182" s="411"/>
      <c r="E3182" s="411"/>
      <c r="F3182" s="412"/>
      <c r="G3182" s="194"/>
      <c r="H3182" s="411"/>
      <c r="I3182" s="411"/>
    </row>
    <row r="3183" spans="1:9" ht="15" customHeight="1" x14ac:dyDescent="0.25">
      <c r="A3183" s="411"/>
      <c r="B3183" s="411"/>
      <c r="C3183" s="411"/>
      <c r="D3183" s="411"/>
      <c r="E3183" s="411"/>
      <c r="F3183" s="412"/>
      <c r="G3183" s="194"/>
      <c r="H3183" s="411"/>
      <c r="I3183" s="411"/>
    </row>
    <row r="3184" spans="1:9" ht="15" customHeight="1" x14ac:dyDescent="0.25">
      <c r="A3184" s="411"/>
      <c r="B3184" s="411"/>
      <c r="C3184" s="411"/>
      <c r="D3184" s="411"/>
      <c r="E3184" s="411"/>
      <c r="F3184" s="412"/>
      <c r="G3184" s="194"/>
      <c r="H3184" s="411"/>
      <c r="I3184" s="411"/>
    </row>
    <row r="3185" spans="1:9" ht="15" customHeight="1" x14ac:dyDescent="0.25">
      <c r="A3185" s="411"/>
      <c r="B3185" s="411"/>
      <c r="C3185" s="411"/>
      <c r="D3185" s="411"/>
      <c r="E3185" s="411"/>
      <c r="F3185" s="411"/>
      <c r="G3185" s="194"/>
      <c r="H3185" s="411"/>
      <c r="I3185" s="411"/>
    </row>
    <row r="3186" spans="1:9" ht="15" customHeight="1" x14ac:dyDescent="0.25">
      <c r="A3186" s="411"/>
      <c r="B3186" s="411"/>
      <c r="C3186" s="411"/>
      <c r="D3186" s="411"/>
      <c r="E3186" s="411"/>
      <c r="F3186" s="411"/>
      <c r="G3186" s="194"/>
      <c r="H3186" s="411"/>
      <c r="I3186" s="411"/>
    </row>
    <row r="3187" spans="1:9" ht="15" customHeight="1" x14ac:dyDescent="0.25">
      <c r="A3187" s="411"/>
      <c r="B3187" s="411"/>
      <c r="C3187" s="411"/>
      <c r="D3187" s="411"/>
      <c r="E3187" s="411"/>
      <c r="F3187" s="412"/>
      <c r="G3187" s="194"/>
      <c r="H3187" s="411"/>
      <c r="I3187" s="411"/>
    </row>
    <row r="3188" spans="1:9" ht="15" customHeight="1" x14ac:dyDescent="0.25">
      <c r="A3188" s="411"/>
      <c r="B3188" s="411"/>
      <c r="C3188" s="411"/>
      <c r="D3188" s="411"/>
      <c r="E3188" s="411"/>
      <c r="F3188" s="412"/>
      <c r="G3188" s="194"/>
      <c r="H3188" s="411"/>
      <c r="I3188" s="411"/>
    </row>
    <row r="3189" spans="1:9" ht="15" customHeight="1" x14ac:dyDescent="0.25">
      <c r="A3189" s="411"/>
      <c r="B3189" s="411"/>
      <c r="C3189" s="411"/>
      <c r="D3189" s="411"/>
      <c r="E3189" s="411"/>
      <c r="F3189" s="411"/>
      <c r="G3189" s="194"/>
      <c r="H3189" s="411"/>
      <c r="I3189" s="411"/>
    </row>
    <row r="3190" spans="1:9" ht="15" customHeight="1" x14ac:dyDescent="0.25">
      <c r="A3190" s="411"/>
      <c r="B3190" s="411"/>
      <c r="C3190" s="411"/>
      <c r="D3190" s="411"/>
      <c r="E3190" s="411"/>
      <c r="F3190" s="411"/>
      <c r="G3190" s="194"/>
      <c r="H3190" s="411"/>
      <c r="I3190" s="411"/>
    </row>
    <row r="3191" spans="1:9" ht="15" customHeight="1" x14ac:dyDescent="0.25">
      <c r="A3191" s="411"/>
      <c r="B3191" s="411"/>
      <c r="C3191" s="411"/>
      <c r="D3191" s="411"/>
      <c r="E3191" s="411"/>
      <c r="F3191" s="411"/>
      <c r="G3191" s="194"/>
      <c r="H3191" s="411"/>
      <c r="I3191" s="411"/>
    </row>
    <row r="3192" spans="1:9" ht="15" customHeight="1" x14ac:dyDescent="0.25">
      <c r="A3192" s="411"/>
      <c r="B3192" s="411"/>
      <c r="C3192" s="411"/>
      <c r="D3192" s="411"/>
      <c r="E3192" s="411"/>
      <c r="F3192" s="411"/>
      <c r="G3192" s="194"/>
      <c r="H3192" s="411"/>
      <c r="I3192" s="411"/>
    </row>
    <row r="3193" spans="1:9" ht="15" customHeight="1" x14ac:dyDescent="0.25">
      <c r="A3193" s="411"/>
      <c r="B3193" s="411"/>
      <c r="C3193" s="411"/>
      <c r="D3193" s="411"/>
      <c r="E3193" s="411"/>
      <c r="F3193" s="411"/>
      <c r="G3193" s="194"/>
      <c r="H3193" s="411"/>
      <c r="I3193" s="411"/>
    </row>
    <row r="3194" spans="1:9" ht="15" customHeight="1" x14ac:dyDescent="0.25">
      <c r="A3194" s="411"/>
      <c r="B3194" s="411"/>
      <c r="C3194" s="411"/>
      <c r="D3194" s="411"/>
      <c r="E3194" s="411"/>
      <c r="F3194" s="412"/>
      <c r="G3194" s="194"/>
      <c r="H3194" s="411"/>
      <c r="I3194" s="411"/>
    </row>
    <row r="3195" spans="1:9" ht="15" customHeight="1" x14ac:dyDescent="0.25">
      <c r="A3195" s="411"/>
      <c r="B3195" s="411"/>
      <c r="C3195" s="411"/>
      <c r="D3195" s="411"/>
      <c r="E3195" s="411"/>
      <c r="F3195" s="412"/>
      <c r="G3195" s="194"/>
      <c r="H3195" s="411"/>
      <c r="I3195" s="411"/>
    </row>
    <row r="3196" spans="1:9" ht="15" customHeight="1" x14ac:dyDescent="0.25">
      <c r="A3196" s="411"/>
      <c r="B3196" s="411"/>
      <c r="C3196" s="411"/>
      <c r="D3196" s="411"/>
      <c r="E3196" s="411"/>
      <c r="F3196" s="412"/>
      <c r="G3196" s="194"/>
      <c r="H3196" s="411"/>
      <c r="I3196" s="411"/>
    </row>
    <row r="3197" spans="1:9" ht="15" customHeight="1" x14ac:dyDescent="0.25">
      <c r="A3197" s="411"/>
      <c r="B3197" s="411"/>
      <c r="C3197" s="411"/>
      <c r="D3197" s="411"/>
      <c r="E3197" s="411"/>
      <c r="F3197" s="411"/>
      <c r="G3197" s="194"/>
      <c r="H3197" s="411"/>
      <c r="I3197" s="411"/>
    </row>
    <row r="3198" spans="1:9" ht="15" customHeight="1" x14ac:dyDescent="0.25">
      <c r="A3198" s="411"/>
      <c r="B3198" s="411"/>
      <c r="C3198" s="411"/>
      <c r="D3198" s="411"/>
      <c r="E3198" s="411"/>
      <c r="F3198" s="411"/>
      <c r="G3198" s="194"/>
      <c r="H3198" s="411"/>
      <c r="I3198" s="411"/>
    </row>
    <row r="3199" spans="1:9" ht="15" customHeight="1" x14ac:dyDescent="0.25">
      <c r="A3199" s="411"/>
      <c r="B3199" s="411"/>
      <c r="C3199" s="411"/>
      <c r="D3199" s="411"/>
      <c r="E3199" s="411"/>
      <c r="F3199" s="412"/>
      <c r="G3199" s="194"/>
      <c r="H3199" s="411"/>
      <c r="I3199" s="411"/>
    </row>
    <row r="3200" spans="1:9" ht="15" customHeight="1" x14ac:dyDescent="0.25">
      <c r="A3200" s="411"/>
      <c r="B3200" s="411"/>
      <c r="C3200" s="411"/>
      <c r="D3200" s="411"/>
      <c r="E3200" s="411"/>
      <c r="F3200" s="412"/>
      <c r="G3200" s="194"/>
      <c r="H3200" s="411"/>
      <c r="I3200" s="411"/>
    </row>
    <row r="3201" spans="1:9" ht="15" customHeight="1" x14ac:dyDescent="0.25">
      <c r="A3201" s="411"/>
      <c r="B3201" s="411"/>
      <c r="C3201" s="411"/>
      <c r="D3201" s="411"/>
      <c r="E3201" s="411"/>
      <c r="F3201" s="411"/>
      <c r="G3201" s="194"/>
      <c r="H3201" s="411"/>
      <c r="I3201" s="411"/>
    </row>
    <row r="3202" spans="1:9" ht="15" customHeight="1" x14ac:dyDescent="0.25">
      <c r="A3202" s="411"/>
      <c r="B3202" s="411"/>
      <c r="C3202" s="411"/>
      <c r="D3202" s="411"/>
      <c r="E3202" s="411"/>
      <c r="F3202" s="411"/>
      <c r="G3202" s="194"/>
      <c r="H3202" s="411"/>
      <c r="I3202" s="411"/>
    </row>
    <row r="3203" spans="1:9" ht="15" customHeight="1" x14ac:dyDescent="0.25">
      <c r="A3203" s="411"/>
      <c r="B3203" s="411"/>
      <c r="C3203" s="411"/>
      <c r="D3203" s="411"/>
      <c r="E3203" s="411"/>
      <c r="F3203" s="411"/>
      <c r="G3203" s="194"/>
      <c r="H3203" s="411"/>
      <c r="I3203" s="411"/>
    </row>
    <row r="3204" spans="1:9" ht="15" customHeight="1" x14ac:dyDescent="0.25">
      <c r="A3204" s="411"/>
      <c r="B3204" s="411"/>
      <c r="C3204" s="411"/>
      <c r="D3204" s="411"/>
      <c r="E3204" s="411"/>
      <c r="F3204" s="411"/>
      <c r="G3204" s="194"/>
      <c r="H3204" s="411"/>
      <c r="I3204" s="411"/>
    </row>
    <row r="3205" spans="1:9" ht="15" customHeight="1" x14ac:dyDescent="0.25">
      <c r="A3205" s="411"/>
      <c r="B3205" s="411"/>
      <c r="C3205" s="411"/>
      <c r="D3205" s="411"/>
      <c r="E3205" s="411"/>
      <c r="F3205" s="411"/>
      <c r="G3205" s="194"/>
      <c r="H3205" s="411"/>
      <c r="I3205" s="411"/>
    </row>
    <row r="3206" spans="1:9" ht="15" customHeight="1" x14ac:dyDescent="0.25">
      <c r="A3206" s="411"/>
      <c r="B3206" s="411"/>
      <c r="C3206" s="411"/>
      <c r="D3206" s="411"/>
      <c r="E3206" s="411"/>
      <c r="F3206" s="412"/>
      <c r="G3206" s="194"/>
      <c r="H3206" s="411"/>
      <c r="I3206" s="411"/>
    </row>
    <row r="3207" spans="1:9" ht="15" customHeight="1" x14ac:dyDescent="0.25">
      <c r="A3207" s="411"/>
      <c r="B3207" s="411"/>
      <c r="C3207" s="411"/>
      <c r="D3207" s="411"/>
      <c r="E3207" s="411"/>
      <c r="F3207" s="412"/>
      <c r="G3207" s="194"/>
      <c r="H3207" s="411"/>
      <c r="I3207" s="411"/>
    </row>
    <row r="3208" spans="1:9" ht="15" customHeight="1" x14ac:dyDescent="0.25">
      <c r="A3208" s="411"/>
      <c r="B3208" s="411"/>
      <c r="C3208" s="411"/>
      <c r="D3208" s="411"/>
      <c r="E3208" s="411"/>
      <c r="F3208" s="412"/>
      <c r="G3208" s="194"/>
      <c r="H3208" s="411"/>
      <c r="I3208" s="411"/>
    </row>
    <row r="3209" spans="1:9" ht="15" customHeight="1" x14ac:dyDescent="0.25">
      <c r="A3209" s="411"/>
      <c r="B3209" s="411"/>
      <c r="C3209" s="411"/>
      <c r="D3209" s="411"/>
      <c r="E3209" s="411"/>
      <c r="F3209" s="412"/>
      <c r="G3209" s="194"/>
      <c r="H3209" s="411"/>
      <c r="I3209" s="411"/>
    </row>
    <row r="3210" spans="1:9" ht="15" customHeight="1" x14ac:dyDescent="0.25">
      <c r="A3210" s="411"/>
      <c r="B3210" s="411"/>
      <c r="C3210" s="411"/>
      <c r="D3210" s="411"/>
      <c r="E3210" s="411"/>
      <c r="F3210" s="411"/>
      <c r="G3210" s="194"/>
      <c r="H3210" s="411"/>
      <c r="I3210" s="411"/>
    </row>
    <row r="3211" spans="1:9" ht="15" customHeight="1" x14ac:dyDescent="0.25">
      <c r="A3211" s="411"/>
      <c r="B3211" s="411"/>
      <c r="C3211" s="411"/>
      <c r="D3211" s="411"/>
      <c r="E3211" s="411"/>
      <c r="F3211" s="411"/>
      <c r="G3211" s="194"/>
      <c r="H3211" s="411"/>
      <c r="I3211" s="411"/>
    </row>
    <row r="3212" spans="1:9" ht="15" customHeight="1" x14ac:dyDescent="0.25">
      <c r="A3212" s="411"/>
      <c r="B3212" s="411"/>
      <c r="C3212" s="411"/>
      <c r="D3212" s="411"/>
      <c r="E3212" s="411"/>
      <c r="F3212" s="412"/>
      <c r="G3212" s="194"/>
      <c r="H3212" s="411"/>
      <c r="I3212" s="411"/>
    </row>
    <row r="3213" spans="1:9" ht="15" customHeight="1" x14ac:dyDescent="0.25">
      <c r="A3213" s="411"/>
      <c r="B3213" s="411"/>
      <c r="C3213" s="411"/>
      <c r="D3213" s="411"/>
      <c r="E3213" s="411"/>
      <c r="F3213" s="412"/>
      <c r="G3213" s="194"/>
      <c r="H3213" s="411"/>
      <c r="I3213" s="411"/>
    </row>
    <row r="3214" spans="1:9" ht="15" customHeight="1" x14ac:dyDescent="0.25">
      <c r="A3214" s="411"/>
      <c r="B3214" s="411"/>
      <c r="C3214" s="411"/>
      <c r="D3214" s="411"/>
      <c r="E3214" s="411"/>
      <c r="F3214" s="411"/>
      <c r="G3214" s="194"/>
      <c r="H3214" s="411"/>
      <c r="I3214" s="411"/>
    </row>
    <row r="3215" spans="1:9" ht="15" customHeight="1" x14ac:dyDescent="0.25">
      <c r="A3215" s="411"/>
      <c r="B3215" s="411"/>
      <c r="C3215" s="411"/>
      <c r="D3215" s="411"/>
      <c r="E3215" s="411"/>
      <c r="F3215" s="411"/>
      <c r="G3215" s="194"/>
      <c r="H3215" s="411"/>
      <c r="I3215" s="411"/>
    </row>
    <row r="3216" spans="1:9" ht="15" customHeight="1" x14ac:dyDescent="0.25">
      <c r="A3216" s="411"/>
      <c r="B3216" s="411"/>
      <c r="C3216" s="411"/>
      <c r="D3216" s="411"/>
      <c r="E3216" s="411"/>
      <c r="F3216" s="411"/>
      <c r="G3216" s="194"/>
      <c r="H3216" s="411"/>
      <c r="I3216" s="411"/>
    </row>
    <row r="3217" spans="1:9" ht="15" customHeight="1" x14ac:dyDescent="0.25">
      <c r="A3217" s="411"/>
      <c r="B3217" s="411"/>
      <c r="C3217" s="411"/>
      <c r="D3217" s="411"/>
      <c r="E3217" s="411"/>
      <c r="F3217" s="411"/>
      <c r="G3217" s="194"/>
      <c r="H3217" s="411"/>
      <c r="I3217" s="411"/>
    </row>
    <row r="3218" spans="1:9" ht="15" customHeight="1" x14ac:dyDescent="0.25">
      <c r="A3218" s="411"/>
      <c r="B3218" s="411"/>
      <c r="C3218" s="411"/>
      <c r="D3218" s="411"/>
      <c r="E3218" s="411"/>
      <c r="F3218" s="411"/>
      <c r="G3218" s="194"/>
      <c r="H3218" s="411"/>
      <c r="I3218" s="411"/>
    </row>
    <row r="3219" spans="1:9" ht="15" customHeight="1" x14ac:dyDescent="0.25">
      <c r="A3219" s="411"/>
      <c r="B3219" s="411"/>
      <c r="C3219" s="411"/>
      <c r="D3219" s="411"/>
      <c r="E3219" s="411"/>
      <c r="F3219" s="411"/>
      <c r="G3219" s="194"/>
      <c r="H3219" s="411"/>
      <c r="I3219" s="411"/>
    </row>
    <row r="3220" spans="1:9" ht="15" customHeight="1" x14ac:dyDescent="0.25">
      <c r="A3220" s="411"/>
      <c r="B3220" s="411"/>
      <c r="C3220" s="411"/>
      <c r="D3220" s="411"/>
      <c r="E3220" s="411"/>
      <c r="F3220" s="411"/>
      <c r="G3220" s="194"/>
      <c r="H3220" s="411"/>
      <c r="I3220" s="411"/>
    </row>
    <row r="3221" spans="1:9" ht="15" customHeight="1" x14ac:dyDescent="0.25">
      <c r="A3221" s="411"/>
      <c r="B3221" s="411"/>
      <c r="C3221" s="411"/>
      <c r="D3221" s="411"/>
      <c r="E3221" s="411"/>
      <c r="F3221" s="412"/>
      <c r="G3221" s="194"/>
      <c r="H3221" s="411"/>
      <c r="I3221" s="411"/>
    </row>
    <row r="3222" spans="1:9" ht="15" customHeight="1" x14ac:dyDescent="0.25">
      <c r="A3222" s="411"/>
      <c r="B3222" s="411"/>
      <c r="C3222" s="411"/>
      <c r="D3222" s="411"/>
      <c r="E3222" s="411"/>
      <c r="F3222" s="412"/>
      <c r="G3222" s="194"/>
      <c r="H3222" s="411"/>
      <c r="I3222" s="411"/>
    </row>
    <row r="3223" spans="1:9" ht="15" customHeight="1" x14ac:dyDescent="0.25">
      <c r="A3223" s="411"/>
      <c r="B3223" s="411"/>
      <c r="C3223" s="411"/>
      <c r="D3223" s="411"/>
      <c r="E3223" s="411"/>
      <c r="F3223" s="412"/>
      <c r="G3223" s="194"/>
      <c r="H3223" s="411"/>
      <c r="I3223" s="411"/>
    </row>
    <row r="3224" spans="1:9" ht="15" customHeight="1" x14ac:dyDescent="0.25">
      <c r="A3224" s="411"/>
      <c r="B3224" s="411"/>
      <c r="C3224" s="411"/>
      <c r="D3224" s="411"/>
      <c r="E3224" s="411"/>
      <c r="F3224" s="412"/>
      <c r="G3224" s="194"/>
      <c r="H3224" s="411"/>
      <c r="I3224" s="411"/>
    </row>
    <row r="3225" spans="1:9" ht="15" customHeight="1" x14ac:dyDescent="0.25">
      <c r="A3225" s="411"/>
      <c r="B3225" s="411"/>
      <c r="C3225" s="411"/>
      <c r="D3225" s="411"/>
      <c r="E3225" s="411"/>
      <c r="F3225" s="412"/>
      <c r="G3225" s="194"/>
      <c r="H3225" s="411"/>
      <c r="I3225" s="411"/>
    </row>
    <row r="3226" spans="1:9" ht="15" customHeight="1" x14ac:dyDescent="0.25">
      <c r="A3226" s="411"/>
      <c r="B3226" s="411"/>
      <c r="C3226" s="411"/>
      <c r="D3226" s="411"/>
      <c r="E3226" s="411"/>
      <c r="F3226" s="411"/>
      <c r="G3226" s="194"/>
      <c r="H3226" s="411"/>
      <c r="I3226" s="411"/>
    </row>
    <row r="3227" spans="1:9" ht="15" customHeight="1" x14ac:dyDescent="0.25">
      <c r="A3227" s="411"/>
      <c r="B3227" s="411"/>
      <c r="C3227" s="411"/>
      <c r="D3227" s="411"/>
      <c r="E3227" s="411"/>
      <c r="F3227" s="411"/>
      <c r="G3227" s="194"/>
      <c r="H3227" s="411"/>
      <c r="I3227" s="411"/>
    </row>
    <row r="3228" spans="1:9" ht="15" customHeight="1" x14ac:dyDescent="0.25">
      <c r="A3228" s="411"/>
      <c r="B3228" s="411"/>
      <c r="C3228" s="411"/>
      <c r="D3228" s="411"/>
      <c r="E3228" s="411"/>
      <c r="F3228" s="412"/>
      <c r="G3228" s="194"/>
      <c r="H3228" s="411"/>
      <c r="I3228" s="411"/>
    </row>
    <row r="3229" spans="1:9" ht="15" customHeight="1" x14ac:dyDescent="0.25">
      <c r="A3229" s="411"/>
      <c r="B3229" s="411"/>
      <c r="C3229" s="411"/>
      <c r="D3229" s="411"/>
      <c r="E3229" s="411"/>
      <c r="F3229" s="412"/>
      <c r="G3229" s="194"/>
      <c r="H3229" s="411"/>
      <c r="I3229" s="411"/>
    </row>
    <row r="3230" spans="1:9" ht="15" customHeight="1" x14ac:dyDescent="0.25">
      <c r="A3230" s="411"/>
      <c r="B3230" s="411"/>
      <c r="C3230" s="411"/>
      <c r="D3230" s="411"/>
      <c r="E3230" s="411"/>
      <c r="F3230" s="411"/>
      <c r="G3230" s="194"/>
      <c r="H3230" s="411"/>
      <c r="I3230" s="411"/>
    </row>
    <row r="3231" spans="1:9" ht="15" customHeight="1" x14ac:dyDescent="0.25">
      <c r="A3231" s="411"/>
      <c r="B3231" s="411"/>
      <c r="C3231" s="411"/>
      <c r="D3231" s="411"/>
      <c r="E3231" s="411"/>
      <c r="F3231" s="411"/>
      <c r="G3231" s="194"/>
      <c r="H3231" s="411"/>
      <c r="I3231" s="411"/>
    </row>
    <row r="3232" spans="1:9" ht="15" customHeight="1" x14ac:dyDescent="0.25">
      <c r="A3232" s="411"/>
      <c r="B3232" s="411"/>
      <c r="C3232" s="411"/>
      <c r="D3232" s="411"/>
      <c r="E3232" s="411"/>
      <c r="F3232" s="411"/>
      <c r="G3232" s="194"/>
      <c r="H3232" s="411"/>
      <c r="I3232" s="411"/>
    </row>
    <row r="3233" spans="1:9" ht="15" customHeight="1" x14ac:dyDescent="0.25">
      <c r="A3233" s="411"/>
      <c r="B3233" s="411"/>
      <c r="C3233" s="411"/>
      <c r="D3233" s="411"/>
      <c r="E3233" s="411"/>
      <c r="F3233" s="411"/>
      <c r="G3233" s="194"/>
      <c r="H3233" s="411"/>
      <c r="I3233" s="411"/>
    </row>
    <row r="3234" spans="1:9" ht="15" customHeight="1" x14ac:dyDescent="0.25">
      <c r="A3234" s="411"/>
      <c r="B3234" s="411"/>
      <c r="C3234" s="411"/>
      <c r="D3234" s="411"/>
      <c r="E3234" s="411"/>
      <c r="F3234" s="411"/>
      <c r="G3234" s="194"/>
      <c r="H3234" s="411"/>
      <c r="I3234" s="411"/>
    </row>
    <row r="3235" spans="1:9" ht="15" customHeight="1" x14ac:dyDescent="0.25">
      <c r="A3235" s="411"/>
      <c r="B3235" s="411"/>
      <c r="C3235" s="411"/>
      <c r="D3235" s="411"/>
      <c r="E3235" s="411"/>
      <c r="F3235" s="411"/>
      <c r="G3235" s="194"/>
      <c r="H3235" s="411"/>
      <c r="I3235" s="411"/>
    </row>
    <row r="3236" spans="1:9" ht="15" customHeight="1" x14ac:dyDescent="0.25">
      <c r="A3236" s="411"/>
      <c r="B3236" s="411"/>
      <c r="C3236" s="411"/>
      <c r="D3236" s="411"/>
      <c r="E3236" s="411"/>
      <c r="F3236" s="411"/>
      <c r="G3236" s="194"/>
      <c r="H3236" s="411"/>
      <c r="I3236" s="411"/>
    </row>
    <row r="3237" spans="1:9" ht="15" customHeight="1" x14ac:dyDescent="0.25">
      <c r="A3237" s="411"/>
      <c r="B3237" s="411"/>
      <c r="C3237" s="411"/>
      <c r="D3237" s="411"/>
      <c r="E3237" s="411"/>
      <c r="F3237" s="411"/>
      <c r="G3237" s="194"/>
      <c r="H3237" s="411"/>
      <c r="I3237" s="411"/>
    </row>
    <row r="3238" spans="1:9" ht="15" customHeight="1" x14ac:dyDescent="0.25">
      <c r="A3238" s="411"/>
      <c r="B3238" s="411"/>
      <c r="C3238" s="411"/>
      <c r="D3238" s="411"/>
      <c r="E3238" s="411"/>
      <c r="F3238" s="411"/>
      <c r="G3238" s="194"/>
      <c r="H3238" s="411"/>
      <c r="I3238" s="411"/>
    </row>
    <row r="3239" spans="1:9" ht="15" customHeight="1" x14ac:dyDescent="0.25">
      <c r="A3239" s="411"/>
      <c r="B3239" s="411"/>
      <c r="C3239" s="411"/>
      <c r="D3239" s="411"/>
      <c r="E3239" s="411"/>
      <c r="F3239" s="411"/>
      <c r="G3239" s="194"/>
      <c r="H3239" s="411"/>
      <c r="I3239" s="411"/>
    </row>
    <row r="3240" spans="1:9" ht="15" customHeight="1" x14ac:dyDescent="0.25">
      <c r="A3240" s="411"/>
      <c r="B3240" s="411"/>
      <c r="C3240" s="411"/>
      <c r="D3240" s="411"/>
      <c r="E3240" s="411"/>
      <c r="F3240" s="412"/>
      <c r="G3240" s="194"/>
      <c r="H3240" s="411"/>
      <c r="I3240" s="411"/>
    </row>
    <row r="3241" spans="1:9" ht="15" customHeight="1" x14ac:dyDescent="0.25">
      <c r="A3241" s="411"/>
      <c r="B3241" s="411"/>
      <c r="C3241" s="411"/>
      <c r="D3241" s="411"/>
      <c r="E3241" s="411"/>
      <c r="F3241" s="412"/>
      <c r="G3241" s="194"/>
      <c r="H3241" s="411"/>
      <c r="I3241" s="411"/>
    </row>
    <row r="3242" spans="1:9" ht="15" customHeight="1" x14ac:dyDescent="0.25">
      <c r="A3242" s="411"/>
      <c r="B3242" s="411"/>
      <c r="C3242" s="411"/>
      <c r="D3242" s="411"/>
      <c r="E3242" s="411"/>
      <c r="F3242" s="412"/>
      <c r="G3242" s="194"/>
      <c r="H3242" s="411"/>
      <c r="I3242" s="411"/>
    </row>
    <row r="3243" spans="1:9" ht="15" customHeight="1" x14ac:dyDescent="0.25">
      <c r="A3243" s="411"/>
      <c r="B3243" s="411"/>
      <c r="C3243" s="411"/>
      <c r="D3243" s="411"/>
      <c r="E3243" s="411"/>
      <c r="F3243" s="412"/>
      <c r="G3243" s="194"/>
      <c r="H3243" s="411"/>
      <c r="I3243" s="411"/>
    </row>
    <row r="3244" spans="1:9" ht="15" customHeight="1" x14ac:dyDescent="0.25">
      <c r="A3244" s="411"/>
      <c r="B3244" s="411"/>
      <c r="C3244" s="411"/>
      <c r="D3244" s="411"/>
      <c r="E3244" s="411"/>
      <c r="F3244" s="412"/>
      <c r="G3244" s="194"/>
      <c r="H3244" s="411"/>
      <c r="I3244" s="411"/>
    </row>
    <row r="3245" spans="1:9" ht="15" customHeight="1" x14ac:dyDescent="0.25">
      <c r="A3245" s="411"/>
      <c r="B3245" s="411"/>
      <c r="C3245" s="411"/>
      <c r="D3245" s="411"/>
      <c r="E3245" s="411"/>
      <c r="F3245" s="411"/>
      <c r="G3245" s="194"/>
      <c r="H3245" s="411"/>
      <c r="I3245" s="411"/>
    </row>
    <row r="3246" spans="1:9" ht="15" customHeight="1" x14ac:dyDescent="0.25">
      <c r="A3246" s="411"/>
      <c r="B3246" s="411"/>
      <c r="C3246" s="411"/>
      <c r="D3246" s="411"/>
      <c r="E3246" s="411"/>
      <c r="F3246" s="411"/>
      <c r="G3246" s="194"/>
      <c r="H3246" s="411"/>
      <c r="I3246" s="411"/>
    </row>
    <row r="3247" spans="1:9" ht="15" customHeight="1" x14ac:dyDescent="0.25">
      <c r="A3247" s="411"/>
      <c r="B3247" s="411"/>
      <c r="C3247" s="411"/>
      <c r="D3247" s="411"/>
      <c r="E3247" s="411"/>
      <c r="F3247" s="411"/>
      <c r="G3247" s="194"/>
      <c r="H3247" s="411"/>
      <c r="I3247" s="411"/>
    </row>
    <row r="3248" spans="1:9" ht="15" customHeight="1" x14ac:dyDescent="0.25">
      <c r="A3248" s="411"/>
      <c r="B3248" s="411"/>
      <c r="C3248" s="411"/>
      <c r="D3248" s="411"/>
      <c r="E3248" s="411"/>
      <c r="F3248" s="412"/>
      <c r="G3248" s="194"/>
      <c r="H3248" s="411"/>
      <c r="I3248" s="411"/>
    </row>
    <row r="3249" spans="1:9" ht="15" customHeight="1" x14ac:dyDescent="0.25">
      <c r="A3249" s="411"/>
      <c r="B3249" s="411"/>
      <c r="C3249" s="411"/>
      <c r="D3249" s="411"/>
      <c r="E3249" s="411"/>
      <c r="F3249" s="412"/>
      <c r="G3249" s="194"/>
      <c r="H3249" s="411"/>
      <c r="I3249" s="411"/>
    </row>
    <row r="3250" spans="1:9" ht="15" customHeight="1" x14ac:dyDescent="0.25">
      <c r="A3250" s="411"/>
      <c r="B3250" s="411"/>
      <c r="C3250" s="411"/>
      <c r="D3250" s="411"/>
      <c r="E3250" s="411"/>
      <c r="F3250" s="411"/>
      <c r="G3250" s="194"/>
      <c r="H3250" s="411"/>
      <c r="I3250" s="411"/>
    </row>
    <row r="3251" spans="1:9" ht="15" customHeight="1" x14ac:dyDescent="0.25">
      <c r="A3251" s="411"/>
      <c r="B3251" s="411"/>
      <c r="C3251" s="411"/>
      <c r="D3251" s="411"/>
      <c r="E3251" s="411"/>
      <c r="F3251" s="411"/>
      <c r="G3251" s="194"/>
      <c r="H3251" s="411"/>
      <c r="I3251" s="411"/>
    </row>
    <row r="3252" spans="1:9" ht="15" customHeight="1" x14ac:dyDescent="0.25">
      <c r="A3252" s="411"/>
      <c r="B3252" s="411"/>
      <c r="C3252" s="411"/>
      <c r="D3252" s="411"/>
      <c r="E3252" s="411"/>
      <c r="F3252" s="411"/>
      <c r="G3252" s="194"/>
      <c r="H3252" s="411"/>
      <c r="I3252" s="411"/>
    </row>
    <row r="3253" spans="1:9" ht="15" customHeight="1" x14ac:dyDescent="0.25">
      <c r="A3253" s="411"/>
      <c r="B3253" s="411"/>
      <c r="C3253" s="411"/>
      <c r="D3253" s="411"/>
      <c r="E3253" s="411"/>
      <c r="F3253" s="411"/>
      <c r="G3253" s="194"/>
      <c r="H3253" s="411"/>
      <c r="I3253" s="411"/>
    </row>
    <row r="3254" spans="1:9" ht="15" customHeight="1" x14ac:dyDescent="0.25">
      <c r="A3254" s="411"/>
      <c r="B3254" s="411"/>
      <c r="C3254" s="411"/>
      <c r="D3254" s="411"/>
      <c r="E3254" s="411"/>
      <c r="F3254" s="411"/>
      <c r="G3254" s="194"/>
      <c r="H3254" s="411"/>
      <c r="I3254" s="411"/>
    </row>
    <row r="3255" spans="1:9" ht="15" customHeight="1" x14ac:dyDescent="0.25">
      <c r="A3255" s="411"/>
      <c r="B3255" s="411"/>
      <c r="C3255" s="411"/>
      <c r="D3255" s="411"/>
      <c r="E3255" s="411"/>
      <c r="F3255" s="411"/>
      <c r="G3255" s="194"/>
      <c r="H3255" s="411"/>
      <c r="I3255" s="411"/>
    </row>
    <row r="3256" spans="1:9" ht="15" customHeight="1" x14ac:dyDescent="0.25">
      <c r="A3256" s="411"/>
      <c r="B3256" s="411"/>
      <c r="C3256" s="411"/>
      <c r="D3256" s="411"/>
      <c r="E3256" s="411"/>
      <c r="F3256" s="411"/>
      <c r="G3256" s="194"/>
      <c r="H3256" s="411"/>
      <c r="I3256" s="411"/>
    </row>
    <row r="3257" spans="1:9" ht="15" customHeight="1" x14ac:dyDescent="0.25">
      <c r="A3257" s="411"/>
      <c r="B3257" s="411"/>
      <c r="C3257" s="411"/>
      <c r="D3257" s="411"/>
      <c r="E3257" s="411"/>
      <c r="F3257" s="411"/>
      <c r="G3257" s="194"/>
      <c r="H3257" s="411"/>
      <c r="I3257" s="411"/>
    </row>
    <row r="3258" spans="1:9" ht="15" customHeight="1" x14ac:dyDescent="0.25">
      <c r="A3258" s="411"/>
      <c r="B3258" s="411"/>
      <c r="C3258" s="411"/>
      <c r="D3258" s="411"/>
      <c r="E3258" s="411"/>
      <c r="F3258" s="411"/>
      <c r="G3258" s="194"/>
      <c r="H3258" s="411"/>
      <c r="I3258" s="411"/>
    </row>
    <row r="3259" spans="1:9" ht="15" customHeight="1" x14ac:dyDescent="0.25">
      <c r="A3259" s="411"/>
      <c r="B3259" s="411"/>
      <c r="C3259" s="411"/>
      <c r="D3259" s="411"/>
      <c r="E3259" s="411"/>
      <c r="F3259" s="411"/>
      <c r="G3259" s="194"/>
      <c r="H3259" s="411"/>
      <c r="I3259" s="411"/>
    </row>
    <row r="3260" spans="1:9" ht="15" customHeight="1" x14ac:dyDescent="0.25">
      <c r="A3260" s="411"/>
      <c r="B3260" s="411"/>
      <c r="C3260" s="411"/>
      <c r="D3260" s="411"/>
      <c r="E3260" s="411"/>
      <c r="F3260" s="412"/>
      <c r="G3260" s="194"/>
      <c r="H3260" s="411"/>
      <c r="I3260" s="411"/>
    </row>
    <row r="3261" spans="1:9" ht="15" customHeight="1" x14ac:dyDescent="0.25">
      <c r="A3261" s="411"/>
      <c r="B3261" s="411"/>
      <c r="C3261" s="411"/>
      <c r="D3261" s="411"/>
      <c r="E3261" s="411"/>
      <c r="F3261" s="412"/>
      <c r="G3261" s="194"/>
      <c r="H3261" s="411"/>
      <c r="I3261" s="411"/>
    </row>
    <row r="3262" spans="1:9" ht="15" customHeight="1" x14ac:dyDescent="0.25">
      <c r="A3262" s="411"/>
      <c r="B3262" s="411"/>
      <c r="C3262" s="411"/>
      <c r="D3262" s="411"/>
      <c r="E3262" s="411"/>
      <c r="F3262" s="412"/>
      <c r="G3262" s="194"/>
      <c r="H3262" s="411"/>
      <c r="I3262" s="411"/>
    </row>
    <row r="3263" spans="1:9" ht="15" customHeight="1" x14ac:dyDescent="0.25">
      <c r="A3263" s="411"/>
      <c r="B3263" s="411"/>
      <c r="C3263" s="411"/>
      <c r="D3263" s="411"/>
      <c r="E3263" s="411"/>
      <c r="F3263" s="412"/>
      <c r="G3263" s="194"/>
      <c r="H3263" s="411"/>
      <c r="I3263" s="411"/>
    </row>
    <row r="3264" spans="1:9" ht="15" customHeight="1" x14ac:dyDescent="0.25">
      <c r="A3264" s="411"/>
      <c r="B3264" s="411"/>
      <c r="C3264" s="411"/>
      <c r="D3264" s="411"/>
      <c r="E3264" s="411"/>
      <c r="F3264" s="412"/>
      <c r="G3264" s="194"/>
      <c r="H3264" s="411"/>
      <c r="I3264" s="411"/>
    </row>
    <row r="3265" spans="1:9" ht="15" customHeight="1" x14ac:dyDescent="0.25">
      <c r="A3265" s="411"/>
      <c r="B3265" s="411"/>
      <c r="C3265" s="411"/>
      <c r="D3265" s="411"/>
      <c r="E3265" s="411"/>
      <c r="F3265" s="411"/>
      <c r="G3265" s="194"/>
      <c r="H3265" s="411"/>
      <c r="I3265" s="411"/>
    </row>
    <row r="3266" spans="1:9" ht="15" customHeight="1" x14ac:dyDescent="0.25">
      <c r="A3266" s="411"/>
      <c r="B3266" s="411"/>
      <c r="C3266" s="411"/>
      <c r="D3266" s="411"/>
      <c r="E3266" s="411"/>
      <c r="F3266" s="411"/>
      <c r="G3266" s="194"/>
      <c r="H3266" s="411"/>
      <c r="I3266" s="411"/>
    </row>
    <row r="3267" spans="1:9" ht="15" customHeight="1" x14ac:dyDescent="0.25">
      <c r="A3267" s="411"/>
      <c r="B3267" s="411"/>
      <c r="C3267" s="411"/>
      <c r="D3267" s="411"/>
      <c r="E3267" s="411"/>
      <c r="F3267" s="411"/>
      <c r="G3267" s="194"/>
      <c r="H3267" s="411"/>
      <c r="I3267" s="411"/>
    </row>
    <row r="3268" spans="1:9" ht="15" customHeight="1" x14ac:dyDescent="0.25">
      <c r="A3268" s="411"/>
      <c r="B3268" s="411"/>
      <c r="C3268" s="411"/>
      <c r="D3268" s="411"/>
      <c r="E3268" s="411"/>
      <c r="F3268" s="412"/>
      <c r="G3268" s="194"/>
      <c r="H3268" s="411"/>
      <c r="I3268" s="411"/>
    </row>
    <row r="3269" spans="1:9" ht="15" customHeight="1" x14ac:dyDescent="0.25">
      <c r="A3269" s="411"/>
      <c r="B3269" s="411"/>
      <c r="C3269" s="411"/>
      <c r="D3269" s="411"/>
      <c r="E3269" s="411"/>
      <c r="F3269" s="412"/>
      <c r="G3269" s="194"/>
      <c r="H3269" s="411"/>
      <c r="I3269" s="411"/>
    </row>
    <row r="3270" spans="1:9" ht="15" customHeight="1" x14ac:dyDescent="0.25">
      <c r="A3270" s="411"/>
      <c r="B3270" s="411"/>
      <c r="C3270" s="411"/>
      <c r="D3270" s="411"/>
      <c r="E3270" s="411"/>
      <c r="F3270" s="412"/>
      <c r="G3270" s="194"/>
      <c r="H3270" s="411"/>
      <c r="I3270" s="411"/>
    </row>
    <row r="3271" spans="1:9" ht="15" customHeight="1" x14ac:dyDescent="0.25">
      <c r="A3271" s="411"/>
      <c r="B3271" s="411"/>
      <c r="C3271" s="411"/>
      <c r="D3271" s="411"/>
      <c r="E3271" s="411"/>
      <c r="F3271" s="411"/>
      <c r="G3271" s="194"/>
      <c r="H3271" s="411"/>
      <c r="I3271" s="411"/>
    </row>
    <row r="3272" spans="1:9" ht="15" customHeight="1" x14ac:dyDescent="0.25">
      <c r="A3272" s="411"/>
      <c r="B3272" s="411"/>
      <c r="C3272" s="411"/>
      <c r="D3272" s="411"/>
      <c r="E3272" s="411"/>
      <c r="F3272" s="411"/>
      <c r="G3272" s="194"/>
      <c r="H3272" s="411"/>
      <c r="I3272" s="411"/>
    </row>
    <row r="3273" spans="1:9" ht="15" customHeight="1" x14ac:dyDescent="0.25">
      <c r="A3273" s="411"/>
      <c r="B3273" s="411"/>
      <c r="C3273" s="411"/>
      <c r="D3273" s="411"/>
      <c r="E3273" s="411"/>
      <c r="F3273" s="411"/>
      <c r="G3273" s="194"/>
      <c r="H3273" s="411"/>
      <c r="I3273" s="411"/>
    </row>
    <row r="3274" spans="1:9" ht="15" customHeight="1" x14ac:dyDescent="0.25">
      <c r="A3274" s="411"/>
      <c r="B3274" s="411"/>
      <c r="C3274" s="411"/>
      <c r="D3274" s="411"/>
      <c r="E3274" s="411"/>
      <c r="F3274" s="411"/>
      <c r="G3274" s="194"/>
      <c r="H3274" s="411"/>
      <c r="I3274" s="411"/>
    </row>
    <row r="3275" spans="1:9" ht="15" customHeight="1" x14ac:dyDescent="0.25">
      <c r="A3275" s="411"/>
      <c r="B3275" s="411"/>
      <c r="C3275" s="411"/>
      <c r="D3275" s="411"/>
      <c r="E3275" s="411"/>
      <c r="F3275" s="411"/>
      <c r="G3275" s="194"/>
      <c r="H3275" s="411"/>
      <c r="I3275" s="411"/>
    </row>
    <row r="3276" spans="1:9" ht="15" customHeight="1" x14ac:dyDescent="0.25">
      <c r="A3276" s="411"/>
      <c r="B3276" s="411"/>
      <c r="C3276" s="411"/>
      <c r="D3276" s="411"/>
      <c r="E3276" s="411"/>
      <c r="F3276" s="411"/>
      <c r="G3276" s="194"/>
      <c r="H3276" s="411"/>
      <c r="I3276" s="411"/>
    </row>
    <row r="3277" spans="1:9" ht="15" customHeight="1" x14ac:dyDescent="0.25">
      <c r="A3277" s="411"/>
      <c r="B3277" s="411"/>
      <c r="C3277" s="411"/>
      <c r="D3277" s="411"/>
      <c r="E3277" s="411"/>
      <c r="F3277" s="411"/>
      <c r="G3277" s="194"/>
      <c r="H3277" s="411"/>
      <c r="I3277" s="411"/>
    </row>
    <row r="3278" spans="1:9" ht="15" customHeight="1" x14ac:dyDescent="0.25">
      <c r="A3278" s="411"/>
      <c r="B3278" s="411"/>
      <c r="C3278" s="411"/>
      <c r="D3278" s="411"/>
      <c r="E3278" s="411"/>
      <c r="F3278" s="411"/>
      <c r="G3278" s="194"/>
      <c r="H3278" s="411"/>
      <c r="I3278" s="411"/>
    </row>
    <row r="3279" spans="1:9" ht="15" customHeight="1" x14ac:dyDescent="0.25">
      <c r="A3279" s="411"/>
      <c r="B3279" s="411"/>
      <c r="C3279" s="411"/>
      <c r="D3279" s="411"/>
      <c r="E3279" s="411"/>
      <c r="F3279" s="411"/>
      <c r="G3279" s="194"/>
      <c r="H3279" s="411"/>
      <c r="I3279" s="411"/>
    </row>
    <row r="3280" spans="1:9" ht="15" customHeight="1" x14ac:dyDescent="0.25">
      <c r="A3280" s="411"/>
      <c r="B3280" s="411"/>
      <c r="C3280" s="411"/>
      <c r="D3280" s="411"/>
      <c r="E3280" s="411"/>
      <c r="F3280" s="411"/>
      <c r="G3280" s="194"/>
      <c r="H3280" s="411"/>
      <c r="I3280" s="411"/>
    </row>
    <row r="3281" spans="1:9" ht="15" customHeight="1" x14ac:dyDescent="0.25">
      <c r="A3281" s="411"/>
      <c r="B3281" s="411"/>
      <c r="C3281" s="411"/>
      <c r="D3281" s="411"/>
      <c r="E3281" s="411"/>
      <c r="F3281" s="412"/>
      <c r="G3281" s="194"/>
      <c r="H3281" s="411"/>
      <c r="I3281" s="411"/>
    </row>
    <row r="3282" spans="1:9" ht="15" customHeight="1" x14ac:dyDescent="0.25">
      <c r="A3282" s="411"/>
      <c r="B3282" s="411"/>
      <c r="C3282" s="411"/>
      <c r="D3282" s="411"/>
      <c r="E3282" s="411"/>
      <c r="F3282" s="412"/>
      <c r="G3282" s="194"/>
      <c r="H3282" s="411"/>
      <c r="I3282" s="411"/>
    </row>
    <row r="3283" spans="1:9" ht="15" customHeight="1" x14ac:dyDescent="0.25">
      <c r="A3283" s="411"/>
      <c r="B3283" s="411"/>
      <c r="C3283" s="411"/>
      <c r="D3283" s="411"/>
      <c r="E3283" s="411"/>
      <c r="F3283" s="412"/>
      <c r="G3283" s="194"/>
      <c r="H3283" s="411"/>
      <c r="I3283" s="411"/>
    </row>
    <row r="3284" spans="1:9" ht="15" customHeight="1" x14ac:dyDescent="0.25">
      <c r="A3284" s="411"/>
      <c r="B3284" s="411"/>
      <c r="C3284" s="411"/>
      <c r="D3284" s="411"/>
      <c r="E3284" s="411"/>
      <c r="F3284" s="412"/>
      <c r="G3284" s="194"/>
      <c r="H3284" s="411"/>
      <c r="I3284" s="411"/>
    </row>
    <row r="3285" spans="1:9" ht="15" customHeight="1" x14ac:dyDescent="0.25">
      <c r="A3285" s="411"/>
      <c r="B3285" s="411"/>
      <c r="C3285" s="411"/>
      <c r="D3285" s="411"/>
      <c r="E3285" s="411"/>
      <c r="F3285" s="412"/>
      <c r="G3285" s="194"/>
      <c r="H3285" s="411"/>
      <c r="I3285" s="411"/>
    </row>
    <row r="3286" spans="1:9" ht="15" customHeight="1" x14ac:dyDescent="0.25">
      <c r="A3286" s="411"/>
      <c r="B3286" s="411"/>
      <c r="C3286" s="411"/>
      <c r="D3286" s="411"/>
      <c r="E3286" s="411"/>
      <c r="F3286" s="412"/>
      <c r="G3286" s="194"/>
      <c r="H3286" s="411"/>
      <c r="I3286" s="411"/>
    </row>
    <row r="3287" spans="1:9" ht="15" customHeight="1" x14ac:dyDescent="0.25">
      <c r="A3287" s="411"/>
      <c r="B3287" s="411"/>
      <c r="C3287" s="411"/>
      <c r="D3287" s="411"/>
      <c r="E3287" s="411"/>
      <c r="F3287" s="411"/>
      <c r="G3287" s="194"/>
      <c r="H3287" s="411"/>
      <c r="I3287" s="411"/>
    </row>
    <row r="3288" spans="1:9" ht="15" customHeight="1" x14ac:dyDescent="0.25">
      <c r="A3288" s="411"/>
      <c r="B3288" s="411"/>
      <c r="C3288" s="411"/>
      <c r="D3288" s="411"/>
      <c r="E3288" s="411"/>
      <c r="F3288" s="411"/>
      <c r="G3288" s="194"/>
      <c r="H3288" s="411"/>
      <c r="I3288" s="411"/>
    </row>
    <row r="3289" spans="1:9" ht="15" customHeight="1" x14ac:dyDescent="0.25">
      <c r="A3289" s="411"/>
      <c r="B3289" s="411"/>
      <c r="C3289" s="411"/>
      <c r="D3289" s="411"/>
      <c r="E3289" s="411"/>
      <c r="F3289" s="411"/>
      <c r="G3289" s="194"/>
      <c r="H3289" s="411"/>
      <c r="I3289" s="411"/>
    </row>
    <row r="3290" spans="1:9" ht="15" customHeight="1" x14ac:dyDescent="0.25">
      <c r="A3290" s="411"/>
      <c r="B3290" s="411"/>
      <c r="C3290" s="411"/>
      <c r="D3290" s="411"/>
      <c r="E3290" s="411"/>
      <c r="F3290" s="411"/>
      <c r="G3290" s="194"/>
      <c r="H3290" s="411"/>
      <c r="I3290" s="411"/>
    </row>
    <row r="3291" spans="1:9" ht="15" customHeight="1" x14ac:dyDescent="0.25">
      <c r="A3291" s="411"/>
      <c r="B3291" s="411"/>
      <c r="C3291" s="411"/>
      <c r="D3291" s="411"/>
      <c r="E3291" s="411"/>
      <c r="F3291" s="412"/>
      <c r="G3291" s="194"/>
      <c r="H3291" s="411"/>
      <c r="I3291" s="411"/>
    </row>
    <row r="3292" spans="1:9" ht="15" customHeight="1" x14ac:dyDescent="0.25">
      <c r="A3292" s="411"/>
      <c r="B3292" s="411"/>
      <c r="C3292" s="411"/>
      <c r="D3292" s="411"/>
      <c r="E3292" s="411"/>
      <c r="F3292" s="412"/>
      <c r="G3292" s="194"/>
      <c r="H3292" s="411"/>
      <c r="I3292" s="411"/>
    </row>
    <row r="3293" spans="1:9" ht="15" customHeight="1" x14ac:dyDescent="0.25">
      <c r="A3293" s="411"/>
      <c r="B3293" s="411"/>
      <c r="C3293" s="411"/>
      <c r="D3293" s="411"/>
      <c r="E3293" s="411"/>
      <c r="F3293" s="412"/>
      <c r="G3293" s="194"/>
      <c r="H3293" s="411"/>
      <c r="I3293" s="411"/>
    </row>
    <row r="3294" spans="1:9" ht="15" customHeight="1" x14ac:dyDescent="0.25">
      <c r="A3294" s="411"/>
      <c r="B3294" s="411"/>
      <c r="C3294" s="411"/>
      <c r="D3294" s="411"/>
      <c r="E3294" s="411"/>
      <c r="F3294" s="411"/>
      <c r="G3294" s="194"/>
      <c r="H3294" s="411"/>
      <c r="I3294" s="411"/>
    </row>
    <row r="3295" spans="1:9" ht="15" customHeight="1" x14ac:dyDescent="0.25">
      <c r="A3295" s="411"/>
      <c r="B3295" s="411"/>
      <c r="C3295" s="411"/>
      <c r="D3295" s="411"/>
      <c r="E3295" s="411"/>
      <c r="F3295" s="411"/>
      <c r="G3295" s="194"/>
      <c r="H3295" s="411"/>
      <c r="I3295" s="411"/>
    </row>
    <row r="3296" spans="1:9" ht="15" customHeight="1" x14ac:dyDescent="0.25">
      <c r="A3296" s="411"/>
      <c r="B3296" s="411"/>
      <c r="C3296" s="411"/>
      <c r="D3296" s="411"/>
      <c r="E3296" s="411"/>
      <c r="F3296" s="411"/>
      <c r="G3296" s="194"/>
      <c r="H3296" s="411"/>
      <c r="I3296" s="411"/>
    </row>
    <row r="3297" spans="1:9" ht="15" customHeight="1" x14ac:dyDescent="0.25">
      <c r="A3297" s="411"/>
      <c r="B3297" s="411"/>
      <c r="C3297" s="411"/>
      <c r="D3297" s="411"/>
      <c r="E3297" s="411"/>
      <c r="F3297" s="411"/>
      <c r="G3297" s="194"/>
      <c r="H3297" s="411"/>
      <c r="I3297" s="411"/>
    </row>
    <row r="3298" spans="1:9" ht="15" customHeight="1" x14ac:dyDescent="0.25">
      <c r="A3298" s="411"/>
      <c r="B3298" s="411"/>
      <c r="C3298" s="411"/>
      <c r="D3298" s="411"/>
      <c r="E3298" s="411"/>
      <c r="F3298" s="411"/>
      <c r="G3298" s="194"/>
      <c r="H3298" s="411"/>
      <c r="I3298" s="411"/>
    </row>
    <row r="3299" spans="1:9" ht="15" customHeight="1" x14ac:dyDescent="0.25">
      <c r="A3299" s="411"/>
      <c r="B3299" s="411"/>
      <c r="C3299" s="411"/>
      <c r="D3299" s="411"/>
      <c r="E3299" s="411"/>
      <c r="F3299" s="411"/>
      <c r="G3299" s="194"/>
      <c r="H3299" s="411"/>
      <c r="I3299" s="411"/>
    </row>
    <row r="3300" spans="1:9" ht="15" customHeight="1" x14ac:dyDescent="0.25">
      <c r="A3300" s="411"/>
      <c r="B3300" s="411"/>
      <c r="C3300" s="411"/>
      <c r="D3300" s="411"/>
      <c r="E3300" s="411"/>
      <c r="F3300" s="411"/>
      <c r="G3300" s="194"/>
      <c r="H3300" s="411"/>
      <c r="I3300" s="411"/>
    </row>
    <row r="3301" spans="1:9" ht="15" customHeight="1" x14ac:dyDescent="0.25">
      <c r="A3301" s="411"/>
      <c r="B3301" s="411"/>
      <c r="C3301" s="411"/>
      <c r="D3301" s="411"/>
      <c r="E3301" s="411"/>
      <c r="F3301" s="411"/>
      <c r="G3301" s="194"/>
      <c r="H3301" s="411"/>
      <c r="I3301" s="411"/>
    </row>
    <row r="3302" spans="1:9" ht="15" customHeight="1" x14ac:dyDescent="0.25">
      <c r="A3302" s="411"/>
      <c r="B3302" s="411"/>
      <c r="C3302" s="411"/>
      <c r="D3302" s="411"/>
      <c r="E3302" s="411"/>
      <c r="F3302" s="411"/>
      <c r="G3302" s="194"/>
      <c r="H3302" s="411"/>
      <c r="I3302" s="411"/>
    </row>
    <row r="3303" spans="1:9" ht="15" customHeight="1" x14ac:dyDescent="0.25">
      <c r="A3303" s="411"/>
      <c r="B3303" s="411"/>
      <c r="C3303" s="411"/>
      <c r="D3303" s="411"/>
      <c r="E3303" s="411"/>
      <c r="F3303" s="412"/>
      <c r="G3303" s="194"/>
      <c r="H3303" s="411"/>
      <c r="I3303" s="411"/>
    </row>
    <row r="3304" spans="1:9" ht="15" customHeight="1" x14ac:dyDescent="0.25">
      <c r="A3304" s="411"/>
      <c r="B3304" s="411"/>
      <c r="C3304" s="411"/>
      <c r="D3304" s="411"/>
      <c r="E3304" s="411"/>
      <c r="F3304" s="412"/>
      <c r="G3304" s="194"/>
      <c r="H3304" s="411"/>
      <c r="I3304" s="411"/>
    </row>
    <row r="3305" spans="1:9" ht="15" customHeight="1" x14ac:dyDescent="0.25">
      <c r="A3305" s="411"/>
      <c r="B3305" s="411"/>
      <c r="C3305" s="411"/>
      <c r="D3305" s="411"/>
      <c r="E3305" s="411"/>
      <c r="F3305" s="412"/>
      <c r="G3305" s="194"/>
      <c r="H3305" s="411"/>
      <c r="I3305" s="411"/>
    </row>
    <row r="3306" spans="1:9" ht="15" customHeight="1" x14ac:dyDescent="0.25">
      <c r="A3306" s="411"/>
      <c r="B3306" s="411"/>
      <c r="C3306" s="411"/>
      <c r="D3306" s="411"/>
      <c r="E3306" s="411"/>
      <c r="F3306" s="412"/>
      <c r="G3306" s="194"/>
      <c r="H3306" s="411"/>
      <c r="I3306" s="411"/>
    </row>
    <row r="3307" spans="1:9" ht="15" customHeight="1" x14ac:dyDescent="0.25">
      <c r="A3307" s="411"/>
      <c r="B3307" s="411"/>
      <c r="C3307" s="411"/>
      <c r="D3307" s="411"/>
      <c r="E3307" s="411"/>
      <c r="F3307" s="412"/>
      <c r="G3307" s="194"/>
      <c r="H3307" s="411"/>
      <c r="I3307" s="411"/>
    </row>
    <row r="3308" spans="1:9" ht="15" customHeight="1" x14ac:dyDescent="0.25">
      <c r="A3308" s="411"/>
      <c r="B3308" s="411"/>
      <c r="C3308" s="411"/>
      <c r="D3308" s="411"/>
      <c r="E3308" s="411"/>
      <c r="F3308" s="412"/>
      <c r="G3308" s="194"/>
      <c r="H3308" s="411"/>
      <c r="I3308" s="411"/>
    </row>
    <row r="3309" spans="1:9" ht="15" customHeight="1" x14ac:dyDescent="0.25">
      <c r="A3309" s="411"/>
      <c r="B3309" s="411"/>
      <c r="C3309" s="411"/>
      <c r="D3309" s="411"/>
      <c r="E3309" s="411"/>
      <c r="F3309" s="411"/>
      <c r="G3309" s="194"/>
      <c r="H3309" s="411"/>
      <c r="I3309" s="411"/>
    </row>
    <row r="3310" spans="1:9" ht="15" customHeight="1" x14ac:dyDescent="0.25">
      <c r="A3310" s="411"/>
      <c r="B3310" s="411"/>
      <c r="C3310" s="411"/>
      <c r="D3310" s="411"/>
      <c r="E3310" s="411"/>
      <c r="F3310" s="411"/>
      <c r="G3310" s="194"/>
      <c r="H3310" s="411"/>
      <c r="I3310" s="411"/>
    </row>
    <row r="3311" spans="1:9" ht="15" customHeight="1" x14ac:dyDescent="0.25">
      <c r="A3311" s="411"/>
      <c r="B3311" s="411"/>
      <c r="C3311" s="411"/>
      <c r="D3311" s="411"/>
      <c r="E3311" s="411"/>
      <c r="F3311" s="411"/>
      <c r="G3311" s="194"/>
      <c r="H3311" s="411"/>
      <c r="I3311" s="411"/>
    </row>
    <row r="3312" spans="1:9" ht="15" customHeight="1" x14ac:dyDescent="0.25">
      <c r="A3312" s="411"/>
      <c r="B3312" s="411"/>
      <c r="C3312" s="411"/>
      <c r="D3312" s="411"/>
      <c r="E3312" s="411"/>
      <c r="F3312" s="411"/>
      <c r="G3312" s="194"/>
      <c r="H3312" s="411"/>
      <c r="I3312" s="411"/>
    </row>
    <row r="3313" spans="1:9" ht="15" customHeight="1" x14ac:dyDescent="0.25">
      <c r="A3313" s="411"/>
      <c r="B3313" s="411"/>
      <c r="C3313" s="411"/>
      <c r="D3313" s="411"/>
      <c r="E3313" s="411"/>
      <c r="F3313" s="412"/>
      <c r="G3313" s="194"/>
      <c r="H3313" s="411"/>
      <c r="I3313" s="411"/>
    </row>
    <row r="3314" spans="1:9" ht="15" customHeight="1" x14ac:dyDescent="0.25">
      <c r="A3314" s="411"/>
      <c r="B3314" s="411"/>
      <c r="C3314" s="411"/>
      <c r="D3314" s="411"/>
      <c r="E3314" s="411"/>
      <c r="F3314" s="412"/>
      <c r="G3314" s="194"/>
      <c r="H3314" s="411"/>
      <c r="I3314" s="411"/>
    </row>
    <row r="3315" spans="1:9" ht="15" customHeight="1" x14ac:dyDescent="0.25">
      <c r="A3315" s="411"/>
      <c r="B3315" s="411"/>
      <c r="C3315" s="411"/>
      <c r="D3315" s="411"/>
      <c r="E3315" s="411"/>
      <c r="F3315" s="412"/>
      <c r="G3315" s="194"/>
      <c r="H3315" s="411"/>
      <c r="I3315" s="411"/>
    </row>
    <row r="3316" spans="1:9" ht="15" customHeight="1" x14ac:dyDescent="0.25">
      <c r="A3316" s="411"/>
      <c r="B3316" s="411"/>
      <c r="C3316" s="411"/>
      <c r="D3316" s="411"/>
      <c r="E3316" s="411"/>
      <c r="F3316" s="411"/>
      <c r="G3316" s="194"/>
      <c r="H3316" s="411"/>
      <c r="I3316" s="411"/>
    </row>
    <row r="3317" spans="1:9" ht="15" customHeight="1" x14ac:dyDescent="0.25">
      <c r="A3317" s="411"/>
      <c r="B3317" s="411"/>
      <c r="C3317" s="411"/>
      <c r="D3317" s="411"/>
      <c r="E3317" s="411"/>
      <c r="F3317" s="411"/>
      <c r="G3317" s="194"/>
      <c r="H3317" s="411"/>
      <c r="I3317" s="411"/>
    </row>
    <row r="3318" spans="1:9" ht="15" customHeight="1" x14ac:dyDescent="0.25">
      <c r="A3318" s="411"/>
      <c r="B3318" s="411"/>
      <c r="C3318" s="411"/>
      <c r="D3318" s="411"/>
      <c r="E3318" s="411"/>
      <c r="F3318" s="411"/>
      <c r="G3318" s="194"/>
      <c r="H3318" s="411"/>
      <c r="I3318" s="411"/>
    </row>
    <row r="3319" spans="1:9" ht="15" customHeight="1" x14ac:dyDescent="0.25">
      <c r="A3319" s="411"/>
      <c r="B3319" s="411"/>
      <c r="C3319" s="411"/>
      <c r="D3319" s="411"/>
      <c r="E3319" s="411"/>
      <c r="F3319" s="411"/>
      <c r="G3319" s="194"/>
      <c r="H3319" s="411"/>
      <c r="I3319" s="411"/>
    </row>
    <row r="3320" spans="1:9" ht="15" customHeight="1" x14ac:dyDescent="0.25">
      <c r="A3320" s="411"/>
      <c r="B3320" s="411"/>
      <c r="C3320" s="411"/>
      <c r="D3320" s="411"/>
      <c r="E3320" s="411"/>
      <c r="F3320" s="411"/>
      <c r="G3320" s="194"/>
      <c r="H3320" s="411"/>
      <c r="I3320" s="411"/>
    </row>
    <row r="3321" spans="1:9" ht="15" customHeight="1" x14ac:dyDescent="0.25">
      <c r="A3321" s="411"/>
      <c r="B3321" s="411"/>
      <c r="C3321" s="411"/>
      <c r="D3321" s="411"/>
      <c r="E3321" s="411"/>
      <c r="F3321" s="411"/>
      <c r="G3321" s="194"/>
      <c r="H3321" s="411"/>
      <c r="I3321" s="411"/>
    </row>
    <row r="3322" spans="1:9" ht="15" customHeight="1" x14ac:dyDescent="0.25">
      <c r="A3322" s="411"/>
      <c r="B3322" s="411"/>
      <c r="C3322" s="411"/>
      <c r="D3322" s="411"/>
      <c r="E3322" s="411"/>
      <c r="F3322" s="411"/>
      <c r="G3322" s="194"/>
      <c r="H3322" s="411"/>
      <c r="I3322" s="411"/>
    </row>
    <row r="3323" spans="1:9" ht="15" customHeight="1" x14ac:dyDescent="0.25">
      <c r="A3323" s="411"/>
      <c r="B3323" s="411"/>
      <c r="C3323" s="411"/>
      <c r="D3323" s="411"/>
      <c r="E3323" s="411"/>
      <c r="F3323" s="411"/>
      <c r="G3323" s="194"/>
      <c r="H3323" s="411"/>
      <c r="I3323" s="411"/>
    </row>
    <row r="3324" spans="1:9" ht="15" customHeight="1" x14ac:dyDescent="0.25">
      <c r="A3324" s="411"/>
      <c r="B3324" s="411"/>
      <c r="C3324" s="411"/>
      <c r="D3324" s="411"/>
      <c r="E3324" s="411"/>
      <c r="F3324" s="411"/>
      <c r="G3324" s="194"/>
      <c r="H3324" s="411"/>
      <c r="I3324" s="411"/>
    </row>
    <row r="3325" spans="1:9" ht="15" customHeight="1" x14ac:dyDescent="0.25">
      <c r="A3325" s="411"/>
      <c r="B3325" s="411"/>
      <c r="C3325" s="411"/>
      <c r="D3325" s="411"/>
      <c r="E3325" s="411"/>
      <c r="F3325" s="411"/>
      <c r="G3325" s="194"/>
      <c r="H3325" s="411"/>
      <c r="I3325" s="411"/>
    </row>
    <row r="3326" spans="1:9" ht="15" customHeight="1" x14ac:dyDescent="0.25">
      <c r="A3326" s="411"/>
      <c r="B3326" s="411"/>
      <c r="C3326" s="411"/>
      <c r="D3326" s="411"/>
      <c r="E3326" s="411"/>
      <c r="F3326" s="411"/>
      <c r="G3326" s="194"/>
      <c r="H3326" s="411"/>
      <c r="I3326" s="411"/>
    </row>
    <row r="3327" spans="1:9" ht="15" customHeight="1" x14ac:dyDescent="0.25">
      <c r="A3327" s="411"/>
      <c r="B3327" s="411"/>
      <c r="C3327" s="411"/>
      <c r="D3327" s="411"/>
      <c r="E3327" s="411"/>
      <c r="F3327" s="412"/>
      <c r="G3327" s="194"/>
      <c r="H3327" s="411"/>
      <c r="I3327" s="411"/>
    </row>
    <row r="3328" spans="1:9" ht="15" customHeight="1" x14ac:dyDescent="0.25">
      <c r="A3328" s="411"/>
      <c r="B3328" s="411"/>
      <c r="C3328" s="411"/>
      <c r="D3328" s="411"/>
      <c r="E3328" s="411"/>
      <c r="F3328" s="412"/>
      <c r="G3328" s="194"/>
      <c r="H3328" s="411"/>
      <c r="I3328" s="411"/>
    </row>
    <row r="3329" spans="1:9" ht="15" customHeight="1" x14ac:dyDescent="0.25">
      <c r="A3329" s="411"/>
      <c r="B3329" s="411"/>
      <c r="C3329" s="411"/>
      <c r="D3329" s="411"/>
      <c r="E3329" s="411"/>
      <c r="F3329" s="411"/>
      <c r="G3329" s="194"/>
      <c r="H3329" s="411"/>
      <c r="I3329" s="411"/>
    </row>
    <row r="3330" spans="1:9" ht="15" customHeight="1" x14ac:dyDescent="0.25">
      <c r="A3330" s="411"/>
      <c r="B3330" s="411"/>
      <c r="C3330" s="411"/>
      <c r="D3330" s="411"/>
      <c r="E3330" s="411"/>
      <c r="F3330" s="411"/>
      <c r="G3330" s="194"/>
      <c r="H3330" s="411"/>
      <c r="I3330" s="411"/>
    </row>
    <row r="3331" spans="1:9" ht="15" customHeight="1" x14ac:dyDescent="0.25">
      <c r="A3331" s="411"/>
      <c r="B3331" s="411"/>
      <c r="C3331" s="411"/>
      <c r="D3331" s="411"/>
      <c r="E3331" s="411"/>
      <c r="F3331" s="411"/>
      <c r="G3331" s="194"/>
      <c r="H3331" s="411"/>
      <c r="I3331" s="411"/>
    </row>
    <row r="3332" spans="1:9" ht="15" customHeight="1" x14ac:dyDescent="0.25">
      <c r="A3332" s="411"/>
      <c r="B3332" s="411"/>
      <c r="C3332" s="411"/>
      <c r="D3332" s="411"/>
      <c r="E3332" s="411"/>
      <c r="F3332" s="411"/>
      <c r="G3332" s="194"/>
      <c r="H3332" s="411"/>
      <c r="I3332" s="411"/>
    </row>
    <row r="3333" spans="1:9" ht="15" customHeight="1" x14ac:dyDescent="0.25">
      <c r="A3333" s="411"/>
      <c r="B3333" s="411"/>
      <c r="C3333" s="411"/>
      <c r="D3333" s="411"/>
      <c r="E3333" s="411"/>
      <c r="F3333" s="411"/>
      <c r="G3333" s="194"/>
      <c r="H3333" s="411"/>
      <c r="I3333" s="411"/>
    </row>
    <row r="3334" spans="1:9" ht="15" customHeight="1" x14ac:dyDescent="0.25">
      <c r="A3334" s="411"/>
      <c r="B3334" s="411"/>
      <c r="C3334" s="411"/>
      <c r="D3334" s="411"/>
      <c r="E3334" s="411"/>
      <c r="F3334" s="411"/>
      <c r="G3334" s="194"/>
      <c r="H3334" s="411"/>
      <c r="I3334" s="411"/>
    </row>
    <row r="3335" spans="1:9" ht="15" customHeight="1" x14ac:dyDescent="0.25">
      <c r="A3335" s="411"/>
      <c r="B3335" s="411"/>
      <c r="C3335" s="411"/>
      <c r="D3335" s="411"/>
      <c r="E3335" s="411"/>
      <c r="F3335" s="411"/>
      <c r="G3335" s="194"/>
      <c r="H3335" s="411"/>
      <c r="I3335" s="411"/>
    </row>
    <row r="3336" spans="1:9" ht="15" customHeight="1" x14ac:dyDescent="0.25">
      <c r="A3336" s="411"/>
      <c r="B3336" s="411"/>
      <c r="C3336" s="411"/>
      <c r="D3336" s="411"/>
      <c r="E3336" s="411"/>
      <c r="F3336" s="411"/>
      <c r="G3336" s="194"/>
      <c r="H3336" s="411"/>
      <c r="I3336" s="411"/>
    </row>
    <row r="3337" spans="1:9" ht="15" customHeight="1" x14ac:dyDescent="0.25">
      <c r="A3337" s="411"/>
      <c r="B3337" s="411"/>
      <c r="C3337" s="411"/>
      <c r="D3337" s="411"/>
      <c r="E3337" s="411"/>
      <c r="F3337" s="412"/>
      <c r="G3337" s="194"/>
      <c r="H3337" s="411"/>
      <c r="I3337" s="411"/>
    </row>
    <row r="3338" spans="1:9" ht="15" customHeight="1" x14ac:dyDescent="0.25">
      <c r="A3338" s="411"/>
      <c r="B3338" s="411"/>
      <c r="C3338" s="411"/>
      <c r="D3338" s="411"/>
      <c r="E3338" s="411"/>
      <c r="F3338" s="412"/>
      <c r="G3338" s="194"/>
      <c r="H3338" s="411"/>
      <c r="I3338" s="411"/>
    </row>
    <row r="3339" spans="1:9" ht="15" customHeight="1" x14ac:dyDescent="0.25">
      <c r="A3339" s="411"/>
      <c r="B3339" s="411"/>
      <c r="C3339" s="411"/>
      <c r="D3339" s="411"/>
      <c r="E3339" s="411"/>
      <c r="F3339" s="411"/>
      <c r="G3339" s="194"/>
      <c r="H3339" s="411"/>
      <c r="I3339" s="411"/>
    </row>
    <row r="3340" spans="1:9" ht="15" customHeight="1" x14ac:dyDescent="0.25">
      <c r="A3340" s="411"/>
      <c r="B3340" s="411"/>
      <c r="C3340" s="411"/>
      <c r="D3340" s="411"/>
      <c r="E3340" s="411"/>
      <c r="F3340" s="411"/>
      <c r="G3340" s="194"/>
      <c r="H3340" s="411"/>
      <c r="I3340" s="411"/>
    </row>
    <row r="3341" spans="1:9" ht="15" customHeight="1" x14ac:dyDescent="0.25">
      <c r="A3341" s="411"/>
      <c r="B3341" s="411"/>
      <c r="C3341" s="411"/>
      <c r="D3341" s="411"/>
      <c r="E3341" s="411"/>
      <c r="F3341" s="411"/>
      <c r="G3341" s="194"/>
      <c r="H3341" s="411"/>
      <c r="I3341" s="411"/>
    </row>
    <row r="3342" spans="1:9" ht="15" customHeight="1" x14ac:dyDescent="0.25">
      <c r="A3342" s="411"/>
      <c r="B3342" s="411"/>
      <c r="C3342" s="411"/>
      <c r="D3342" s="411"/>
      <c r="E3342" s="411"/>
      <c r="F3342" s="411"/>
      <c r="G3342" s="194"/>
      <c r="H3342" s="411"/>
      <c r="I3342" s="411"/>
    </row>
    <row r="3343" spans="1:9" ht="15" customHeight="1" x14ac:dyDescent="0.25">
      <c r="A3343" s="411"/>
      <c r="B3343" s="411"/>
      <c r="C3343" s="411"/>
      <c r="D3343" s="411"/>
      <c r="E3343" s="411"/>
      <c r="F3343" s="411"/>
      <c r="G3343" s="194"/>
      <c r="H3343" s="411"/>
      <c r="I3343" s="411"/>
    </row>
    <row r="3344" spans="1:9" ht="15" customHeight="1" x14ac:dyDescent="0.25">
      <c r="A3344" s="411"/>
      <c r="B3344" s="411"/>
      <c r="C3344" s="411"/>
      <c r="D3344" s="411"/>
      <c r="E3344" s="411"/>
      <c r="F3344" s="411"/>
      <c r="G3344" s="194"/>
      <c r="H3344" s="411"/>
      <c r="I3344" s="411"/>
    </row>
    <row r="3345" spans="1:9" ht="15" customHeight="1" x14ac:dyDescent="0.25">
      <c r="A3345" s="411"/>
      <c r="B3345" s="411"/>
      <c r="C3345" s="411"/>
      <c r="D3345" s="411"/>
      <c r="E3345" s="411"/>
      <c r="F3345" s="412"/>
      <c r="G3345" s="194"/>
      <c r="H3345" s="411"/>
      <c r="I3345" s="411"/>
    </row>
    <row r="3346" spans="1:9" ht="15" customHeight="1" x14ac:dyDescent="0.25">
      <c r="A3346" s="411"/>
      <c r="B3346" s="411"/>
      <c r="C3346" s="411"/>
      <c r="D3346" s="411"/>
      <c r="E3346" s="411"/>
      <c r="F3346" s="412"/>
      <c r="G3346" s="194"/>
      <c r="H3346" s="411"/>
      <c r="I3346" s="411"/>
    </row>
    <row r="3347" spans="1:9" ht="15" customHeight="1" x14ac:dyDescent="0.25">
      <c r="A3347" s="411"/>
      <c r="B3347" s="411"/>
      <c r="C3347" s="411"/>
      <c r="D3347" s="411"/>
      <c r="E3347" s="411"/>
      <c r="F3347" s="411"/>
      <c r="G3347" s="194"/>
      <c r="H3347" s="411"/>
      <c r="I3347" s="411"/>
    </row>
    <row r="3348" spans="1:9" ht="15" customHeight="1" x14ac:dyDescent="0.25">
      <c r="A3348" s="411"/>
      <c r="B3348" s="411"/>
      <c r="C3348" s="411"/>
      <c r="D3348" s="411"/>
      <c r="E3348" s="411"/>
      <c r="F3348" s="411"/>
      <c r="G3348" s="194"/>
      <c r="H3348" s="411"/>
      <c r="I3348" s="411"/>
    </row>
    <row r="3349" spans="1:9" ht="15" customHeight="1" x14ac:dyDescent="0.25">
      <c r="A3349" s="411"/>
      <c r="B3349" s="411"/>
      <c r="C3349" s="411"/>
      <c r="D3349" s="411"/>
      <c r="E3349" s="411"/>
      <c r="F3349" s="411"/>
      <c r="G3349" s="194"/>
      <c r="H3349" s="411"/>
      <c r="I3349" s="411"/>
    </row>
    <row r="3350" spans="1:9" ht="15" customHeight="1" x14ac:dyDescent="0.25">
      <c r="A3350" s="411"/>
      <c r="B3350" s="411"/>
      <c r="C3350" s="411"/>
      <c r="D3350" s="411"/>
      <c r="E3350" s="411"/>
      <c r="F3350" s="411"/>
      <c r="G3350" s="194"/>
      <c r="H3350" s="411"/>
      <c r="I3350" s="411"/>
    </row>
    <row r="3351" spans="1:9" ht="15" customHeight="1" x14ac:dyDescent="0.25">
      <c r="A3351" s="411"/>
      <c r="B3351" s="411"/>
      <c r="C3351" s="411"/>
      <c r="D3351" s="411"/>
      <c r="E3351" s="411"/>
      <c r="F3351" s="411"/>
      <c r="G3351" s="194"/>
      <c r="H3351" s="411"/>
      <c r="I3351" s="411"/>
    </row>
    <row r="3352" spans="1:9" ht="15" customHeight="1" x14ac:dyDescent="0.25">
      <c r="A3352" s="411"/>
      <c r="B3352" s="411"/>
      <c r="C3352" s="411"/>
      <c r="D3352" s="411"/>
      <c r="E3352" s="411"/>
      <c r="F3352" s="411"/>
      <c r="G3352" s="194"/>
      <c r="H3352" s="411"/>
      <c r="I3352" s="411"/>
    </row>
    <row r="3353" spans="1:9" ht="15" customHeight="1" x14ac:dyDescent="0.25">
      <c r="A3353" s="411"/>
      <c r="B3353" s="411"/>
      <c r="C3353" s="411"/>
      <c r="D3353" s="411"/>
      <c r="E3353" s="411"/>
      <c r="F3353" s="411"/>
      <c r="G3353" s="194"/>
      <c r="H3353" s="411"/>
      <c r="I3353" s="411"/>
    </row>
    <row r="3354" spans="1:9" ht="15" customHeight="1" x14ac:dyDescent="0.25">
      <c r="A3354" s="411"/>
      <c r="B3354" s="411"/>
      <c r="C3354" s="411"/>
      <c r="D3354" s="411"/>
      <c r="E3354" s="411"/>
      <c r="F3354" s="412"/>
      <c r="G3354" s="194"/>
      <c r="H3354" s="411"/>
      <c r="I3354" s="411"/>
    </row>
    <row r="3355" spans="1:9" ht="15" customHeight="1" x14ac:dyDescent="0.25">
      <c r="A3355" s="411"/>
      <c r="B3355" s="411"/>
      <c r="C3355" s="411"/>
      <c r="D3355" s="411"/>
      <c r="E3355" s="411"/>
      <c r="F3355" s="412"/>
      <c r="G3355" s="194"/>
      <c r="H3355" s="411"/>
      <c r="I3355" s="411"/>
    </row>
    <row r="3356" spans="1:9" ht="15" customHeight="1" x14ac:dyDescent="0.25">
      <c r="A3356" s="411"/>
      <c r="B3356" s="411"/>
      <c r="C3356" s="411"/>
      <c r="D3356" s="411"/>
      <c r="E3356" s="411"/>
      <c r="F3356" s="411"/>
      <c r="G3356" s="194"/>
      <c r="H3356" s="411"/>
      <c r="I3356" s="411"/>
    </row>
    <row r="3357" spans="1:9" ht="15" customHeight="1" x14ac:dyDescent="0.25">
      <c r="A3357" s="411"/>
      <c r="B3357" s="411"/>
      <c r="C3357" s="411"/>
      <c r="D3357" s="411"/>
      <c r="E3357" s="411"/>
      <c r="F3357" s="411"/>
      <c r="G3357" s="194"/>
      <c r="H3357" s="411"/>
      <c r="I3357" s="411"/>
    </row>
    <row r="3358" spans="1:9" ht="15" customHeight="1" x14ac:dyDescent="0.25">
      <c r="A3358" s="411"/>
      <c r="B3358" s="411"/>
      <c r="C3358" s="411"/>
      <c r="D3358" s="411"/>
      <c r="E3358" s="411"/>
      <c r="F3358" s="411"/>
      <c r="G3358" s="194"/>
      <c r="H3358" s="411"/>
      <c r="I3358" s="411"/>
    </row>
    <row r="3359" spans="1:9" ht="15" customHeight="1" x14ac:dyDescent="0.25">
      <c r="A3359" s="411"/>
      <c r="B3359" s="411"/>
      <c r="C3359" s="411"/>
      <c r="D3359" s="411"/>
      <c r="E3359" s="411"/>
      <c r="F3359" s="411"/>
      <c r="G3359" s="194"/>
      <c r="H3359" s="411"/>
      <c r="I3359" s="411"/>
    </row>
    <row r="3360" spans="1:9" ht="15" customHeight="1" x14ac:dyDescent="0.25">
      <c r="A3360" s="411"/>
      <c r="B3360" s="411"/>
      <c r="C3360" s="411"/>
      <c r="D3360" s="411"/>
      <c r="E3360" s="411"/>
      <c r="F3360" s="411"/>
      <c r="G3360" s="194"/>
      <c r="H3360" s="411"/>
      <c r="I3360" s="411"/>
    </row>
    <row r="3361" spans="1:9" ht="15" customHeight="1" x14ac:dyDescent="0.25">
      <c r="A3361" s="411"/>
      <c r="B3361" s="411"/>
      <c r="C3361" s="411"/>
      <c r="D3361" s="411"/>
      <c r="E3361" s="411"/>
      <c r="F3361" s="411"/>
      <c r="G3361" s="194"/>
      <c r="H3361" s="411"/>
      <c r="I3361" s="411"/>
    </row>
    <row r="3362" spans="1:9" ht="15" customHeight="1" x14ac:dyDescent="0.25">
      <c r="A3362" s="411"/>
      <c r="B3362" s="411"/>
      <c r="C3362" s="411"/>
      <c r="D3362" s="411"/>
      <c r="E3362" s="411"/>
      <c r="F3362" s="411"/>
      <c r="G3362" s="194"/>
      <c r="H3362" s="411"/>
      <c r="I3362" s="411"/>
    </row>
    <row r="3363" spans="1:9" ht="15" customHeight="1" x14ac:dyDescent="0.25">
      <c r="A3363" s="411"/>
      <c r="B3363" s="411"/>
      <c r="C3363" s="411"/>
      <c r="D3363" s="411"/>
      <c r="E3363" s="411"/>
      <c r="F3363" s="411"/>
      <c r="G3363" s="194"/>
      <c r="H3363" s="411"/>
      <c r="I3363" s="411"/>
    </row>
    <row r="3364" spans="1:9" ht="15" customHeight="1" x14ac:dyDescent="0.25">
      <c r="A3364" s="411"/>
      <c r="B3364" s="411"/>
      <c r="C3364" s="411"/>
      <c r="D3364" s="411"/>
      <c r="E3364" s="411"/>
      <c r="F3364" s="411"/>
      <c r="G3364" s="194"/>
      <c r="H3364" s="411"/>
      <c r="I3364" s="411"/>
    </row>
    <row r="3365" spans="1:9" ht="15" customHeight="1" x14ac:dyDescent="0.25">
      <c r="A3365" s="411"/>
      <c r="B3365" s="411"/>
      <c r="C3365" s="411"/>
      <c r="D3365" s="411"/>
      <c r="E3365" s="411"/>
      <c r="F3365" s="411"/>
      <c r="G3365" s="194"/>
      <c r="H3365" s="411"/>
      <c r="I3365" s="411"/>
    </row>
    <row r="3366" spans="1:9" ht="15" customHeight="1" x14ac:dyDescent="0.25">
      <c r="A3366" s="411"/>
      <c r="B3366" s="411"/>
      <c r="C3366" s="411"/>
      <c r="D3366" s="411"/>
      <c r="E3366" s="411"/>
      <c r="F3366" s="412"/>
      <c r="G3366" s="194"/>
      <c r="H3366" s="411"/>
      <c r="I3366" s="411"/>
    </row>
    <row r="3367" spans="1:9" ht="15" customHeight="1" x14ac:dyDescent="0.25">
      <c r="A3367" s="411"/>
      <c r="B3367" s="411"/>
      <c r="C3367" s="411"/>
      <c r="D3367" s="411"/>
      <c r="E3367" s="411"/>
      <c r="F3367" s="412"/>
      <c r="G3367" s="194"/>
      <c r="H3367" s="411"/>
      <c r="I3367" s="411"/>
    </row>
    <row r="3368" spans="1:9" ht="15" customHeight="1" x14ac:dyDescent="0.25">
      <c r="A3368" s="411"/>
      <c r="B3368" s="411"/>
      <c r="C3368" s="411"/>
      <c r="D3368" s="411"/>
      <c r="E3368" s="411"/>
      <c r="F3368" s="411"/>
      <c r="G3368" s="194"/>
      <c r="H3368" s="411"/>
      <c r="I3368" s="411"/>
    </row>
    <row r="3369" spans="1:9" ht="15" customHeight="1" x14ac:dyDescent="0.25">
      <c r="A3369" s="411"/>
      <c r="B3369" s="411"/>
      <c r="C3369" s="411"/>
      <c r="D3369" s="411"/>
      <c r="E3369" s="411"/>
      <c r="F3369" s="411"/>
      <c r="G3369" s="194"/>
      <c r="H3369" s="411"/>
      <c r="I3369" s="411"/>
    </row>
    <row r="3370" spans="1:9" ht="15" customHeight="1" x14ac:dyDescent="0.25">
      <c r="A3370" s="411"/>
      <c r="B3370" s="411"/>
      <c r="C3370" s="411"/>
      <c r="D3370" s="411"/>
      <c r="E3370" s="411"/>
      <c r="F3370" s="411"/>
      <c r="G3370" s="194"/>
      <c r="H3370" s="411"/>
      <c r="I3370" s="411"/>
    </row>
    <row r="3371" spans="1:9" ht="15" customHeight="1" x14ac:dyDescent="0.25">
      <c r="A3371" s="411"/>
      <c r="B3371" s="411"/>
      <c r="C3371" s="411"/>
      <c r="D3371" s="411"/>
      <c r="E3371" s="411"/>
      <c r="F3371" s="411"/>
      <c r="G3371" s="194"/>
      <c r="H3371" s="411"/>
      <c r="I3371" s="411"/>
    </row>
    <row r="3372" spans="1:9" ht="15" customHeight="1" x14ac:dyDescent="0.25">
      <c r="A3372" s="411"/>
      <c r="B3372" s="411"/>
      <c r="C3372" s="411"/>
      <c r="D3372" s="411"/>
      <c r="E3372" s="411"/>
      <c r="F3372" s="411"/>
      <c r="G3372" s="194"/>
      <c r="H3372" s="411"/>
      <c r="I3372" s="411"/>
    </row>
    <row r="3373" spans="1:9" ht="15" customHeight="1" x14ac:dyDescent="0.25">
      <c r="A3373" s="411"/>
      <c r="B3373" s="411"/>
      <c r="C3373" s="411"/>
      <c r="D3373" s="411"/>
      <c r="E3373" s="411"/>
      <c r="F3373" s="411"/>
      <c r="G3373" s="194"/>
      <c r="H3373" s="411"/>
      <c r="I3373" s="411"/>
    </row>
    <row r="3374" spans="1:9" ht="15" customHeight="1" x14ac:dyDescent="0.25">
      <c r="A3374" s="411"/>
      <c r="B3374" s="411"/>
      <c r="C3374" s="411"/>
      <c r="D3374" s="411"/>
      <c r="E3374" s="411"/>
      <c r="F3374" s="411"/>
      <c r="G3374" s="194"/>
      <c r="H3374" s="411"/>
      <c r="I3374" s="411"/>
    </row>
    <row r="3375" spans="1:9" ht="15" customHeight="1" x14ac:dyDescent="0.25">
      <c r="A3375" s="411"/>
      <c r="B3375" s="411"/>
      <c r="C3375" s="411"/>
      <c r="D3375" s="411"/>
      <c r="E3375" s="411"/>
      <c r="F3375" s="411"/>
      <c r="G3375" s="194"/>
      <c r="H3375" s="411"/>
      <c r="I3375" s="411"/>
    </row>
    <row r="3376" spans="1:9" ht="15" customHeight="1" x14ac:dyDescent="0.25">
      <c r="A3376" s="411"/>
      <c r="B3376" s="411"/>
      <c r="C3376" s="411"/>
      <c r="D3376" s="411"/>
      <c r="E3376" s="411"/>
      <c r="F3376" s="411"/>
      <c r="G3376" s="194"/>
      <c r="H3376" s="411"/>
      <c r="I3376" s="411"/>
    </row>
    <row r="3377" spans="1:9" ht="15" customHeight="1" x14ac:dyDescent="0.25">
      <c r="A3377" s="411"/>
      <c r="B3377" s="411"/>
      <c r="C3377" s="411"/>
      <c r="D3377" s="411"/>
      <c r="E3377" s="411"/>
      <c r="F3377" s="412"/>
      <c r="G3377" s="194"/>
      <c r="H3377" s="411"/>
      <c r="I3377" s="411"/>
    </row>
    <row r="3378" spans="1:9" ht="15" customHeight="1" x14ac:dyDescent="0.25">
      <c r="A3378" s="411"/>
      <c r="B3378" s="411"/>
      <c r="C3378" s="411"/>
      <c r="D3378" s="411"/>
      <c r="E3378" s="411"/>
      <c r="F3378" s="412"/>
      <c r="G3378" s="194"/>
      <c r="H3378" s="411"/>
      <c r="I3378" s="411"/>
    </row>
    <row r="3379" spans="1:9" ht="15" customHeight="1" x14ac:dyDescent="0.25">
      <c r="A3379" s="411"/>
      <c r="B3379" s="411"/>
      <c r="C3379" s="411"/>
      <c r="D3379" s="411"/>
      <c r="E3379" s="411"/>
      <c r="F3379" s="412"/>
      <c r="G3379" s="194"/>
      <c r="H3379" s="411"/>
      <c r="I3379" s="411"/>
    </row>
    <row r="3380" spans="1:9" ht="15" customHeight="1" x14ac:dyDescent="0.25">
      <c r="A3380" s="411"/>
      <c r="B3380" s="411"/>
      <c r="C3380" s="411"/>
      <c r="D3380" s="411"/>
      <c r="E3380" s="411"/>
      <c r="F3380" s="411"/>
      <c r="G3380" s="194"/>
      <c r="H3380" s="411"/>
      <c r="I3380" s="411"/>
    </row>
    <row r="3381" spans="1:9" ht="15" customHeight="1" x14ac:dyDescent="0.25">
      <c r="A3381" s="411"/>
      <c r="B3381" s="411"/>
      <c r="C3381" s="411"/>
      <c r="D3381" s="411"/>
      <c r="E3381" s="411"/>
      <c r="F3381" s="411"/>
      <c r="G3381" s="194"/>
      <c r="H3381" s="411"/>
      <c r="I3381" s="411"/>
    </row>
    <row r="3382" spans="1:9" ht="15" customHeight="1" x14ac:dyDescent="0.25">
      <c r="A3382" s="411"/>
      <c r="B3382" s="411"/>
      <c r="C3382" s="411"/>
      <c r="D3382" s="411"/>
      <c r="E3382" s="411"/>
      <c r="F3382" s="411"/>
      <c r="G3382" s="194"/>
      <c r="H3382" s="411"/>
      <c r="I3382" s="411"/>
    </row>
    <row r="3383" spans="1:9" ht="15" customHeight="1" x14ac:dyDescent="0.25">
      <c r="A3383" s="411"/>
      <c r="B3383" s="411"/>
      <c r="C3383" s="411"/>
      <c r="D3383" s="411"/>
      <c r="E3383" s="411"/>
      <c r="F3383" s="411"/>
      <c r="G3383" s="194"/>
      <c r="H3383" s="411"/>
      <c r="I3383" s="411"/>
    </row>
    <row r="3384" spans="1:9" ht="15" customHeight="1" x14ac:dyDescent="0.25">
      <c r="A3384" s="411"/>
      <c r="B3384" s="411"/>
      <c r="C3384" s="411"/>
      <c r="D3384" s="411"/>
      <c r="E3384" s="411"/>
      <c r="F3384" s="411"/>
      <c r="G3384" s="194"/>
      <c r="H3384" s="411"/>
      <c r="I3384" s="411"/>
    </row>
    <row r="3385" spans="1:9" ht="15" customHeight="1" x14ac:dyDescent="0.25">
      <c r="A3385" s="411"/>
      <c r="B3385" s="411"/>
      <c r="C3385" s="411"/>
      <c r="D3385" s="411"/>
      <c r="E3385" s="411"/>
      <c r="F3385" s="411"/>
      <c r="G3385" s="194"/>
      <c r="H3385" s="411"/>
      <c r="I3385" s="411"/>
    </row>
    <row r="3386" spans="1:9" ht="15" customHeight="1" x14ac:dyDescent="0.25">
      <c r="A3386" s="411"/>
      <c r="B3386" s="411"/>
      <c r="C3386" s="411"/>
      <c r="D3386" s="411"/>
      <c r="E3386" s="411"/>
      <c r="F3386" s="411"/>
      <c r="G3386" s="194"/>
      <c r="H3386" s="411"/>
      <c r="I3386" s="411"/>
    </row>
    <row r="3387" spans="1:9" ht="15" customHeight="1" x14ac:dyDescent="0.25">
      <c r="A3387" s="411"/>
      <c r="B3387" s="411"/>
      <c r="C3387" s="411"/>
      <c r="D3387" s="411"/>
      <c r="E3387" s="411"/>
      <c r="F3387" s="411"/>
      <c r="G3387" s="194"/>
      <c r="H3387" s="411"/>
      <c r="I3387" s="411"/>
    </row>
    <row r="3388" spans="1:9" ht="15" customHeight="1" x14ac:dyDescent="0.25">
      <c r="A3388" s="411"/>
      <c r="B3388" s="411"/>
      <c r="C3388" s="411"/>
      <c r="D3388" s="411"/>
      <c r="E3388" s="411"/>
      <c r="F3388" s="411"/>
      <c r="G3388" s="194"/>
      <c r="H3388" s="411"/>
      <c r="I3388" s="411"/>
    </row>
    <row r="3389" spans="1:9" ht="15" customHeight="1" x14ac:dyDescent="0.25">
      <c r="A3389" s="411"/>
      <c r="B3389" s="411"/>
      <c r="C3389" s="411"/>
      <c r="D3389" s="411"/>
      <c r="E3389" s="411"/>
      <c r="F3389" s="411"/>
      <c r="G3389" s="194"/>
      <c r="H3389" s="411"/>
      <c r="I3389" s="411"/>
    </row>
    <row r="3390" spans="1:9" ht="15" customHeight="1" x14ac:dyDescent="0.25">
      <c r="A3390" s="411"/>
      <c r="B3390" s="411"/>
      <c r="C3390" s="411"/>
      <c r="D3390" s="411"/>
      <c r="E3390" s="411"/>
      <c r="F3390" s="411"/>
      <c r="G3390" s="194"/>
      <c r="H3390" s="411"/>
      <c r="I3390" s="411"/>
    </row>
    <row r="3391" spans="1:9" ht="15" customHeight="1" x14ac:dyDescent="0.25">
      <c r="A3391" s="411"/>
      <c r="B3391" s="411"/>
      <c r="C3391" s="411"/>
      <c r="D3391" s="411"/>
      <c r="E3391" s="411"/>
      <c r="F3391" s="412"/>
      <c r="G3391" s="194"/>
      <c r="H3391" s="411"/>
      <c r="I3391" s="411"/>
    </row>
    <row r="3392" spans="1:9" ht="15" customHeight="1" x14ac:dyDescent="0.25">
      <c r="A3392" s="411"/>
      <c r="B3392" s="411"/>
      <c r="C3392" s="411"/>
      <c r="D3392" s="411"/>
      <c r="E3392" s="411"/>
      <c r="F3392" s="412"/>
      <c r="G3392" s="194"/>
      <c r="H3392" s="411"/>
      <c r="I3392" s="411"/>
    </row>
    <row r="3393" spans="1:9" ht="15" customHeight="1" x14ac:dyDescent="0.25">
      <c r="A3393" s="411"/>
      <c r="B3393" s="411"/>
      <c r="C3393" s="411"/>
      <c r="D3393" s="411"/>
      <c r="E3393" s="411"/>
      <c r="F3393" s="411"/>
      <c r="G3393" s="194"/>
      <c r="H3393" s="411"/>
      <c r="I3393" s="411"/>
    </row>
    <row r="3394" spans="1:9" ht="15" customHeight="1" x14ac:dyDescent="0.25">
      <c r="A3394" s="411"/>
      <c r="B3394" s="411"/>
      <c r="C3394" s="411"/>
      <c r="D3394" s="411"/>
      <c r="E3394" s="411"/>
      <c r="F3394" s="411"/>
      <c r="G3394" s="194"/>
      <c r="H3394" s="411"/>
      <c r="I3394" s="411"/>
    </row>
    <row r="3395" spans="1:9" ht="15" customHeight="1" x14ac:dyDescent="0.25">
      <c r="A3395" s="411"/>
      <c r="B3395" s="411"/>
      <c r="C3395" s="411"/>
      <c r="D3395" s="411"/>
      <c r="E3395" s="411"/>
      <c r="F3395" s="411"/>
      <c r="G3395" s="194"/>
      <c r="H3395" s="411"/>
      <c r="I3395" s="411"/>
    </row>
    <row r="3396" spans="1:9" ht="15" customHeight="1" x14ac:dyDescent="0.25">
      <c r="A3396" s="411"/>
      <c r="B3396" s="411"/>
      <c r="C3396" s="411"/>
      <c r="D3396" s="411"/>
      <c r="E3396" s="411"/>
      <c r="F3396" s="411"/>
      <c r="G3396" s="194"/>
      <c r="H3396" s="411"/>
      <c r="I3396" s="411"/>
    </row>
    <row r="3397" spans="1:9" ht="15" customHeight="1" x14ac:dyDescent="0.25">
      <c r="A3397" s="411"/>
      <c r="B3397" s="411"/>
      <c r="C3397" s="411"/>
      <c r="D3397" s="411"/>
      <c r="E3397" s="411"/>
      <c r="F3397" s="411"/>
      <c r="G3397" s="194"/>
      <c r="H3397" s="411"/>
      <c r="I3397" s="411"/>
    </row>
    <row r="3398" spans="1:9" ht="15" customHeight="1" x14ac:dyDescent="0.25">
      <c r="A3398" s="411"/>
      <c r="B3398" s="411"/>
      <c r="C3398" s="411"/>
      <c r="D3398" s="411"/>
      <c r="E3398" s="411"/>
      <c r="F3398" s="411"/>
      <c r="G3398" s="194"/>
      <c r="H3398" s="411"/>
      <c r="I3398" s="411"/>
    </row>
    <row r="3399" spans="1:9" ht="15" customHeight="1" x14ac:dyDescent="0.25">
      <c r="A3399" s="411"/>
      <c r="B3399" s="411"/>
      <c r="C3399" s="411"/>
      <c r="D3399" s="411"/>
      <c r="E3399" s="411"/>
      <c r="F3399" s="411"/>
      <c r="G3399" s="194"/>
      <c r="H3399" s="411"/>
      <c r="I3399" s="411"/>
    </row>
    <row r="3400" spans="1:9" ht="15" customHeight="1" x14ac:dyDescent="0.25">
      <c r="A3400" s="411"/>
      <c r="B3400" s="411"/>
      <c r="C3400" s="411"/>
      <c r="D3400" s="411"/>
      <c r="E3400" s="411"/>
      <c r="F3400" s="411"/>
      <c r="G3400" s="194"/>
      <c r="H3400" s="411"/>
      <c r="I3400" s="411"/>
    </row>
    <row r="3401" spans="1:9" ht="15" customHeight="1" x14ac:dyDescent="0.25">
      <c r="A3401" s="411"/>
      <c r="B3401" s="411"/>
      <c r="C3401" s="411"/>
      <c r="D3401" s="411"/>
      <c r="E3401" s="411"/>
      <c r="F3401" s="411"/>
      <c r="G3401" s="194"/>
      <c r="H3401" s="411"/>
      <c r="I3401" s="411"/>
    </row>
    <row r="3402" spans="1:9" ht="15" customHeight="1" x14ac:dyDescent="0.25">
      <c r="A3402" s="411"/>
      <c r="B3402" s="411"/>
      <c r="C3402" s="411"/>
      <c r="D3402" s="411"/>
      <c r="E3402" s="411"/>
      <c r="F3402" s="411"/>
      <c r="G3402" s="194"/>
      <c r="H3402" s="411"/>
      <c r="I3402" s="411"/>
    </row>
    <row r="3403" spans="1:9" ht="15" customHeight="1" x14ac:dyDescent="0.25">
      <c r="A3403" s="411"/>
      <c r="B3403" s="411"/>
      <c r="C3403" s="411"/>
      <c r="D3403" s="411"/>
      <c r="E3403" s="411"/>
      <c r="F3403" s="411"/>
      <c r="G3403" s="194"/>
      <c r="H3403" s="411"/>
      <c r="I3403" s="411"/>
    </row>
    <row r="3404" spans="1:9" ht="15" customHeight="1" x14ac:dyDescent="0.25">
      <c r="A3404" s="411"/>
      <c r="B3404" s="411"/>
      <c r="C3404" s="411"/>
      <c r="D3404" s="411"/>
      <c r="E3404" s="411"/>
      <c r="F3404" s="411"/>
      <c r="G3404" s="194"/>
      <c r="H3404" s="411"/>
      <c r="I3404" s="411"/>
    </row>
    <row r="3405" spans="1:9" ht="15" customHeight="1" x14ac:dyDescent="0.25">
      <c r="A3405" s="411"/>
      <c r="B3405" s="411"/>
      <c r="C3405" s="411"/>
      <c r="D3405" s="411"/>
      <c r="E3405" s="411"/>
      <c r="F3405" s="411"/>
      <c r="G3405" s="194"/>
      <c r="H3405" s="411"/>
      <c r="I3405" s="411"/>
    </row>
    <row r="3406" spans="1:9" ht="15" customHeight="1" x14ac:dyDescent="0.25">
      <c r="A3406" s="411"/>
      <c r="B3406" s="411"/>
      <c r="C3406" s="411"/>
      <c r="D3406" s="411"/>
      <c r="E3406" s="411"/>
      <c r="F3406" s="411"/>
      <c r="G3406" s="194"/>
      <c r="H3406" s="411"/>
      <c r="I3406" s="411"/>
    </row>
    <row r="3407" spans="1:9" ht="15" customHeight="1" x14ac:dyDescent="0.25">
      <c r="A3407" s="411"/>
      <c r="B3407" s="411"/>
      <c r="C3407" s="411"/>
      <c r="D3407" s="411"/>
      <c r="E3407" s="411"/>
      <c r="F3407" s="411"/>
      <c r="G3407" s="194"/>
      <c r="H3407" s="411"/>
      <c r="I3407" s="411"/>
    </row>
    <row r="3408" spans="1:9" ht="15" customHeight="1" x14ac:dyDescent="0.25">
      <c r="A3408" s="411"/>
      <c r="B3408" s="411"/>
      <c r="C3408" s="411"/>
      <c r="D3408" s="411"/>
      <c r="E3408" s="411"/>
      <c r="F3408" s="411"/>
      <c r="G3408" s="194"/>
      <c r="H3408" s="411"/>
      <c r="I3408" s="411"/>
    </row>
    <row r="3409" spans="1:9" ht="15" customHeight="1" x14ac:dyDescent="0.25">
      <c r="A3409" s="411"/>
      <c r="B3409" s="411"/>
      <c r="C3409" s="411"/>
      <c r="D3409" s="411"/>
      <c r="E3409" s="411"/>
      <c r="F3409" s="412"/>
      <c r="G3409" s="194"/>
      <c r="H3409" s="411"/>
      <c r="I3409" s="411"/>
    </row>
    <row r="3410" spans="1:9" ht="15" customHeight="1" x14ac:dyDescent="0.25">
      <c r="A3410" s="411"/>
      <c r="B3410" s="411"/>
      <c r="C3410" s="411"/>
      <c r="D3410" s="411"/>
      <c r="E3410" s="411"/>
      <c r="F3410" s="412"/>
      <c r="G3410" s="194"/>
      <c r="H3410" s="411"/>
      <c r="I3410" s="411"/>
    </row>
    <row r="3411" spans="1:9" ht="15" customHeight="1" x14ac:dyDescent="0.25">
      <c r="A3411" s="411"/>
      <c r="B3411" s="411"/>
      <c r="C3411" s="411"/>
      <c r="D3411" s="411"/>
      <c r="E3411" s="411"/>
      <c r="F3411" s="412"/>
      <c r="G3411" s="194"/>
      <c r="H3411" s="411"/>
      <c r="I3411" s="411"/>
    </row>
    <row r="3412" spans="1:9" ht="15" customHeight="1" x14ac:dyDescent="0.25">
      <c r="A3412" s="411"/>
      <c r="B3412" s="411"/>
      <c r="C3412" s="411"/>
      <c r="D3412" s="411"/>
      <c r="E3412" s="411"/>
      <c r="F3412" s="411"/>
      <c r="G3412" s="194"/>
      <c r="H3412" s="411"/>
      <c r="I3412" s="411"/>
    </row>
    <row r="3413" spans="1:9" ht="15" customHeight="1" x14ac:dyDescent="0.25">
      <c r="A3413" s="411"/>
      <c r="B3413" s="411"/>
      <c r="C3413" s="411"/>
      <c r="D3413" s="411"/>
      <c r="E3413" s="411"/>
      <c r="F3413" s="411"/>
      <c r="G3413" s="194"/>
      <c r="H3413" s="411"/>
      <c r="I3413" s="411"/>
    </row>
    <row r="3414" spans="1:9" ht="15" customHeight="1" x14ac:dyDescent="0.25">
      <c r="A3414" s="411"/>
      <c r="B3414" s="411"/>
      <c r="C3414" s="411"/>
      <c r="D3414" s="411"/>
      <c r="E3414" s="411"/>
      <c r="F3414" s="411"/>
      <c r="G3414" s="194"/>
      <c r="H3414" s="411"/>
      <c r="I3414" s="411"/>
    </row>
    <row r="3415" spans="1:9" ht="15" customHeight="1" x14ac:dyDescent="0.25">
      <c r="A3415" s="411"/>
      <c r="B3415" s="411"/>
      <c r="C3415" s="411"/>
      <c r="D3415" s="411"/>
      <c r="E3415" s="411"/>
      <c r="F3415" s="411"/>
      <c r="G3415" s="194"/>
      <c r="H3415" s="411"/>
      <c r="I3415" s="411"/>
    </row>
    <row r="3416" spans="1:9" ht="15" customHeight="1" x14ac:dyDescent="0.25">
      <c r="A3416" s="411"/>
      <c r="B3416" s="411"/>
      <c r="C3416" s="411"/>
      <c r="D3416" s="411"/>
      <c r="E3416" s="411"/>
      <c r="F3416" s="411"/>
      <c r="G3416" s="194"/>
      <c r="H3416" s="411"/>
      <c r="I3416" s="411"/>
    </row>
    <row r="3417" spans="1:9" ht="15" customHeight="1" x14ac:dyDescent="0.25">
      <c r="A3417" s="411"/>
      <c r="B3417" s="411"/>
      <c r="C3417" s="411"/>
      <c r="D3417" s="411"/>
      <c r="E3417" s="411"/>
      <c r="F3417" s="411"/>
      <c r="G3417" s="194"/>
      <c r="H3417" s="411"/>
      <c r="I3417" s="411"/>
    </row>
    <row r="3418" spans="1:9" ht="15" customHeight="1" x14ac:dyDescent="0.25">
      <c r="A3418" s="411"/>
      <c r="B3418" s="411"/>
      <c r="C3418" s="411"/>
      <c r="D3418" s="411"/>
      <c r="E3418" s="411"/>
      <c r="F3418" s="411"/>
      <c r="G3418" s="194"/>
      <c r="H3418" s="411"/>
      <c r="I3418" s="411"/>
    </row>
    <row r="3419" spans="1:9" ht="15" customHeight="1" x14ac:dyDescent="0.25">
      <c r="A3419" s="411"/>
      <c r="B3419" s="411"/>
      <c r="C3419" s="411"/>
      <c r="D3419" s="411"/>
      <c r="E3419" s="411"/>
      <c r="F3419" s="411"/>
      <c r="G3419" s="194"/>
      <c r="H3419" s="411"/>
      <c r="I3419" s="411"/>
    </row>
    <row r="3420" spans="1:9" ht="15" customHeight="1" x14ac:dyDescent="0.25">
      <c r="A3420" s="411"/>
      <c r="B3420" s="411"/>
      <c r="C3420" s="411"/>
      <c r="D3420" s="411"/>
      <c r="E3420" s="411"/>
      <c r="F3420" s="411"/>
      <c r="G3420" s="194"/>
      <c r="H3420" s="411"/>
      <c r="I3420" s="411"/>
    </row>
    <row r="3421" spans="1:9" ht="15" customHeight="1" x14ac:dyDescent="0.25">
      <c r="A3421" s="411"/>
      <c r="B3421" s="411"/>
      <c r="C3421" s="411"/>
      <c r="D3421" s="411"/>
      <c r="E3421" s="411"/>
      <c r="F3421" s="411"/>
      <c r="G3421" s="194"/>
      <c r="H3421" s="411"/>
      <c r="I3421" s="411"/>
    </row>
    <row r="3422" spans="1:9" ht="15" customHeight="1" x14ac:dyDescent="0.25">
      <c r="A3422" s="411"/>
      <c r="B3422" s="411"/>
      <c r="C3422" s="411"/>
      <c r="D3422" s="411"/>
      <c r="E3422" s="411"/>
      <c r="F3422" s="411"/>
      <c r="G3422" s="194"/>
      <c r="H3422" s="411"/>
      <c r="I3422" s="411"/>
    </row>
    <row r="3423" spans="1:9" ht="15" customHeight="1" x14ac:dyDescent="0.25">
      <c r="A3423" s="411"/>
      <c r="B3423" s="411"/>
      <c r="C3423" s="411"/>
      <c r="D3423" s="411"/>
      <c r="E3423" s="411"/>
      <c r="F3423" s="411"/>
      <c r="G3423" s="194"/>
      <c r="H3423" s="411"/>
      <c r="I3423" s="411"/>
    </row>
    <row r="3424" spans="1:9" ht="15" customHeight="1" x14ac:dyDescent="0.25">
      <c r="A3424" s="411"/>
      <c r="B3424" s="411"/>
      <c r="C3424" s="411"/>
      <c r="D3424" s="411"/>
      <c r="E3424" s="411"/>
      <c r="F3424" s="411"/>
      <c r="G3424" s="194"/>
      <c r="H3424" s="411"/>
      <c r="I3424" s="411"/>
    </row>
    <row r="3425" spans="1:9" ht="15" customHeight="1" x14ac:dyDescent="0.25">
      <c r="A3425" s="411"/>
      <c r="B3425" s="411"/>
      <c r="C3425" s="411"/>
      <c r="D3425" s="411"/>
      <c r="E3425" s="411"/>
      <c r="F3425" s="411"/>
      <c r="G3425" s="194"/>
      <c r="H3425" s="411"/>
      <c r="I3425" s="411"/>
    </row>
    <row r="3426" spans="1:9" ht="15" customHeight="1" x14ac:dyDescent="0.25">
      <c r="A3426" s="411"/>
      <c r="B3426" s="411"/>
      <c r="C3426" s="411"/>
      <c r="D3426" s="411"/>
      <c r="E3426" s="411"/>
      <c r="F3426" s="411"/>
      <c r="G3426" s="194"/>
      <c r="H3426" s="411"/>
      <c r="I3426" s="411"/>
    </row>
    <row r="3427" spans="1:9" ht="15" customHeight="1" x14ac:dyDescent="0.25">
      <c r="A3427" s="411"/>
      <c r="B3427" s="411"/>
      <c r="C3427" s="411"/>
      <c r="D3427" s="411"/>
      <c r="E3427" s="411"/>
      <c r="F3427" s="412"/>
      <c r="G3427" s="194"/>
      <c r="H3427" s="411"/>
      <c r="I3427" s="411"/>
    </row>
    <row r="3428" spans="1:9" ht="15" customHeight="1" x14ac:dyDescent="0.25">
      <c r="A3428" s="411"/>
      <c r="B3428" s="411"/>
      <c r="C3428" s="411"/>
      <c r="D3428" s="411"/>
      <c r="E3428" s="411"/>
      <c r="F3428" s="412"/>
      <c r="G3428" s="194"/>
      <c r="H3428" s="411"/>
      <c r="I3428" s="411"/>
    </row>
    <row r="3429" spans="1:9" ht="15" customHeight="1" x14ac:dyDescent="0.25">
      <c r="A3429" s="411"/>
      <c r="B3429" s="411"/>
      <c r="C3429" s="411"/>
      <c r="D3429" s="411"/>
      <c r="E3429" s="411"/>
      <c r="F3429" s="412"/>
      <c r="G3429" s="194"/>
      <c r="H3429" s="411"/>
      <c r="I3429" s="411"/>
    </row>
    <row r="3430" spans="1:9" ht="15" customHeight="1" x14ac:dyDescent="0.25">
      <c r="A3430" s="411"/>
      <c r="B3430" s="411"/>
      <c r="C3430" s="411"/>
      <c r="D3430" s="411"/>
      <c r="E3430" s="411"/>
      <c r="F3430" s="411"/>
      <c r="G3430" s="194"/>
      <c r="H3430" s="411"/>
      <c r="I3430" s="411"/>
    </row>
    <row r="3431" spans="1:9" ht="15" customHeight="1" x14ac:dyDescent="0.25">
      <c r="A3431" s="411"/>
      <c r="B3431" s="411"/>
      <c r="C3431" s="411"/>
      <c r="D3431" s="411"/>
      <c r="E3431" s="411"/>
      <c r="F3431" s="411"/>
      <c r="G3431" s="194"/>
      <c r="H3431" s="411"/>
      <c r="I3431" s="411"/>
    </row>
    <row r="3432" spans="1:9" ht="15" customHeight="1" x14ac:dyDescent="0.25">
      <c r="A3432" s="411"/>
      <c r="B3432" s="411"/>
      <c r="C3432" s="411"/>
      <c r="D3432" s="411"/>
      <c r="E3432" s="411"/>
      <c r="F3432" s="411"/>
      <c r="G3432" s="194"/>
      <c r="H3432" s="411"/>
      <c r="I3432" s="411"/>
    </row>
    <row r="3433" spans="1:9" ht="15" customHeight="1" x14ac:dyDescent="0.25">
      <c r="A3433" s="411"/>
      <c r="B3433" s="411"/>
      <c r="C3433" s="411"/>
      <c r="D3433" s="411"/>
      <c r="E3433" s="411"/>
      <c r="F3433" s="411"/>
      <c r="G3433" s="194"/>
      <c r="H3433" s="411"/>
      <c r="I3433" s="411"/>
    </row>
    <row r="3434" spans="1:9" ht="15" customHeight="1" x14ac:dyDescent="0.25">
      <c r="A3434" s="411"/>
      <c r="B3434" s="411"/>
      <c r="C3434" s="411"/>
      <c r="D3434" s="411"/>
      <c r="E3434" s="411"/>
      <c r="F3434" s="411"/>
      <c r="G3434" s="194"/>
      <c r="H3434" s="411"/>
      <c r="I3434" s="411"/>
    </row>
    <row r="3435" spans="1:9" ht="15" customHeight="1" x14ac:dyDescent="0.25">
      <c r="A3435" s="411"/>
      <c r="B3435" s="411"/>
      <c r="C3435" s="411"/>
      <c r="D3435" s="411"/>
      <c r="E3435" s="411"/>
      <c r="F3435" s="411"/>
      <c r="G3435" s="194"/>
      <c r="H3435" s="411"/>
      <c r="I3435" s="411"/>
    </row>
    <row r="3436" spans="1:9" ht="15" customHeight="1" x14ac:dyDescent="0.25">
      <c r="A3436" s="411"/>
      <c r="B3436" s="411"/>
      <c r="C3436" s="411"/>
      <c r="D3436" s="411"/>
      <c r="E3436" s="411"/>
      <c r="F3436" s="411"/>
      <c r="G3436" s="194"/>
      <c r="H3436" s="411"/>
      <c r="I3436" s="411"/>
    </row>
    <row r="3437" spans="1:9" ht="15" customHeight="1" x14ac:dyDescent="0.25">
      <c r="A3437" s="411"/>
      <c r="B3437" s="411"/>
      <c r="C3437" s="411"/>
      <c r="D3437" s="411"/>
      <c r="E3437" s="411"/>
      <c r="F3437" s="411"/>
      <c r="G3437" s="194"/>
      <c r="H3437" s="411"/>
      <c r="I3437" s="411"/>
    </row>
    <row r="3438" spans="1:9" ht="15" customHeight="1" x14ac:dyDescent="0.25">
      <c r="A3438" s="411"/>
      <c r="B3438" s="411"/>
      <c r="C3438" s="411"/>
      <c r="D3438" s="411"/>
      <c r="E3438" s="411"/>
      <c r="F3438" s="411"/>
      <c r="G3438" s="194"/>
      <c r="H3438" s="411"/>
      <c r="I3438" s="411"/>
    </row>
    <row r="3439" spans="1:9" ht="15" customHeight="1" x14ac:dyDescent="0.25">
      <c r="A3439" s="411"/>
      <c r="B3439" s="411"/>
      <c r="C3439" s="411"/>
      <c r="D3439" s="411"/>
      <c r="E3439" s="411"/>
      <c r="F3439" s="411"/>
      <c r="G3439" s="194"/>
      <c r="H3439" s="411"/>
      <c r="I3439" s="411"/>
    </row>
    <row r="3440" spans="1:9" ht="15" customHeight="1" x14ac:dyDescent="0.25">
      <c r="A3440" s="411"/>
      <c r="B3440" s="411"/>
      <c r="C3440" s="411"/>
      <c r="D3440" s="411"/>
      <c r="E3440" s="411"/>
      <c r="F3440" s="411"/>
      <c r="G3440" s="194"/>
      <c r="H3440" s="411"/>
      <c r="I3440" s="411"/>
    </row>
    <row r="3441" spans="1:9" ht="15" customHeight="1" x14ac:dyDescent="0.25">
      <c r="A3441" s="411"/>
      <c r="B3441" s="411"/>
      <c r="C3441" s="411"/>
      <c r="D3441" s="411"/>
      <c r="E3441" s="411"/>
      <c r="F3441" s="411"/>
      <c r="G3441" s="194"/>
      <c r="H3441" s="411"/>
      <c r="I3441" s="411"/>
    </row>
    <row r="3442" spans="1:9" ht="15" customHeight="1" x14ac:dyDescent="0.25">
      <c r="A3442" s="411"/>
      <c r="B3442" s="411"/>
      <c r="C3442" s="411"/>
      <c r="D3442" s="411"/>
      <c r="E3442" s="411"/>
      <c r="F3442" s="411"/>
      <c r="G3442" s="194"/>
      <c r="H3442" s="411"/>
      <c r="I3442" s="411"/>
    </row>
    <row r="3443" spans="1:9" ht="15" customHeight="1" x14ac:dyDescent="0.25">
      <c r="A3443" s="411"/>
      <c r="B3443" s="411"/>
      <c r="C3443" s="411"/>
      <c r="D3443" s="411"/>
      <c r="E3443" s="411"/>
      <c r="F3443" s="411"/>
      <c r="G3443" s="194"/>
      <c r="H3443" s="411"/>
      <c r="I3443" s="411"/>
    </row>
    <row r="3444" spans="1:9" ht="15" customHeight="1" x14ac:dyDescent="0.25">
      <c r="A3444" s="411"/>
      <c r="B3444" s="411"/>
      <c r="C3444" s="411"/>
      <c r="D3444" s="411"/>
      <c r="E3444" s="411"/>
      <c r="F3444" s="411"/>
      <c r="G3444" s="194"/>
      <c r="H3444" s="411"/>
      <c r="I3444" s="411"/>
    </row>
    <row r="3445" spans="1:9" ht="15" customHeight="1" x14ac:dyDescent="0.25">
      <c r="A3445" s="411"/>
      <c r="B3445" s="411"/>
      <c r="C3445" s="411"/>
      <c r="D3445" s="411"/>
      <c r="E3445" s="411"/>
      <c r="F3445" s="411"/>
      <c r="G3445" s="194"/>
      <c r="H3445" s="411"/>
      <c r="I3445" s="411"/>
    </row>
    <row r="3446" spans="1:9" ht="15" customHeight="1" x14ac:dyDescent="0.25">
      <c r="A3446" s="411"/>
      <c r="B3446" s="411"/>
      <c r="C3446" s="411"/>
      <c r="D3446" s="411"/>
      <c r="E3446" s="411"/>
      <c r="F3446" s="411"/>
      <c r="G3446" s="194"/>
      <c r="H3446" s="411"/>
      <c r="I3446" s="411"/>
    </row>
    <row r="3447" spans="1:9" ht="15" customHeight="1" x14ac:dyDescent="0.25">
      <c r="A3447" s="411"/>
      <c r="B3447" s="411"/>
      <c r="C3447" s="411"/>
      <c r="D3447" s="411"/>
      <c r="E3447" s="411"/>
      <c r="F3447" s="411"/>
      <c r="G3447" s="194"/>
      <c r="H3447" s="411"/>
      <c r="I3447" s="411"/>
    </row>
    <row r="3448" spans="1:9" ht="15" customHeight="1" x14ac:dyDescent="0.25">
      <c r="A3448" s="411"/>
      <c r="B3448" s="411"/>
      <c r="C3448" s="411"/>
      <c r="D3448" s="411"/>
      <c r="E3448" s="411"/>
      <c r="F3448" s="411"/>
      <c r="G3448" s="194"/>
      <c r="H3448" s="411"/>
      <c r="I3448" s="411"/>
    </row>
    <row r="3449" spans="1:9" ht="15" customHeight="1" x14ac:dyDescent="0.25">
      <c r="A3449" s="411"/>
      <c r="B3449" s="411"/>
      <c r="C3449" s="411"/>
      <c r="D3449" s="411"/>
      <c r="E3449" s="411"/>
      <c r="F3449" s="411"/>
      <c r="G3449" s="194"/>
      <c r="H3449" s="411"/>
      <c r="I3449" s="411"/>
    </row>
    <row r="3450" spans="1:9" ht="15" customHeight="1" x14ac:dyDescent="0.25">
      <c r="A3450" s="411"/>
      <c r="B3450" s="411"/>
      <c r="C3450" s="411"/>
      <c r="D3450" s="411"/>
      <c r="E3450" s="411"/>
      <c r="F3450" s="411"/>
      <c r="G3450" s="194"/>
      <c r="H3450" s="411"/>
      <c r="I3450" s="411"/>
    </row>
    <row r="3451" spans="1:9" ht="15" customHeight="1" x14ac:dyDescent="0.25">
      <c r="A3451" s="411"/>
      <c r="B3451" s="411"/>
      <c r="C3451" s="411"/>
      <c r="D3451" s="411"/>
      <c r="E3451" s="411"/>
      <c r="F3451" s="411"/>
      <c r="G3451" s="194"/>
      <c r="H3451" s="411"/>
      <c r="I3451" s="411"/>
    </row>
    <row r="3452" spans="1:9" ht="15" customHeight="1" x14ac:dyDescent="0.25">
      <c r="A3452" s="411"/>
      <c r="B3452" s="411"/>
      <c r="C3452" s="411"/>
      <c r="D3452" s="411"/>
      <c r="E3452" s="411"/>
      <c r="F3452" s="411"/>
      <c r="G3452" s="194"/>
      <c r="H3452" s="411"/>
      <c r="I3452" s="411"/>
    </row>
    <row r="3453" spans="1:9" ht="15" customHeight="1" x14ac:dyDescent="0.25">
      <c r="A3453" s="411"/>
      <c r="B3453" s="411"/>
      <c r="C3453" s="411"/>
      <c r="D3453" s="411"/>
      <c r="E3453" s="411"/>
      <c r="F3453" s="411"/>
      <c r="G3453" s="194"/>
      <c r="H3453" s="411"/>
      <c r="I3453" s="411"/>
    </row>
    <row r="3454" spans="1:9" ht="15" customHeight="1" x14ac:dyDescent="0.25">
      <c r="A3454" s="411"/>
      <c r="B3454" s="411"/>
      <c r="C3454" s="411"/>
      <c r="D3454" s="411"/>
      <c r="E3454" s="411"/>
      <c r="F3454" s="411"/>
      <c r="G3454" s="194"/>
      <c r="H3454" s="411"/>
      <c r="I3454" s="411"/>
    </row>
    <row r="3455" spans="1:9" ht="15" customHeight="1" x14ac:dyDescent="0.25">
      <c r="A3455" s="411"/>
      <c r="B3455" s="411"/>
      <c r="C3455" s="411"/>
      <c r="D3455" s="411"/>
      <c r="E3455" s="411"/>
      <c r="F3455" s="411"/>
      <c r="G3455" s="194"/>
      <c r="H3455" s="411"/>
      <c r="I3455" s="411"/>
    </row>
    <row r="3456" spans="1:9" ht="15" customHeight="1" x14ac:dyDescent="0.25">
      <c r="A3456" s="411"/>
      <c r="B3456" s="411"/>
      <c r="C3456" s="411"/>
      <c r="D3456" s="411"/>
      <c r="E3456" s="411"/>
      <c r="F3456" s="411"/>
      <c r="G3456" s="194"/>
      <c r="H3456" s="411"/>
      <c r="I3456" s="411"/>
    </row>
    <row r="3457" spans="1:9" ht="15" customHeight="1" x14ac:dyDescent="0.25">
      <c r="A3457" s="411"/>
      <c r="B3457" s="411"/>
      <c r="C3457" s="411"/>
      <c r="D3457" s="411"/>
      <c r="E3457" s="411"/>
      <c r="F3457" s="411"/>
      <c r="G3457" s="194"/>
      <c r="H3457" s="411"/>
      <c r="I3457" s="411"/>
    </row>
    <row r="3458" spans="1:9" ht="15" customHeight="1" x14ac:dyDescent="0.25">
      <c r="A3458" s="411"/>
      <c r="B3458" s="411"/>
      <c r="C3458" s="411"/>
      <c r="D3458" s="411"/>
      <c r="E3458" s="411"/>
      <c r="F3458" s="411"/>
      <c r="G3458" s="194"/>
      <c r="H3458" s="411"/>
      <c r="I3458" s="411"/>
    </row>
    <row r="3459" spans="1:9" ht="15" customHeight="1" x14ac:dyDescent="0.25">
      <c r="A3459" s="411"/>
      <c r="B3459" s="411"/>
      <c r="C3459" s="411"/>
      <c r="D3459" s="411"/>
      <c r="E3459" s="411"/>
      <c r="F3459" s="411"/>
      <c r="G3459" s="194"/>
      <c r="H3459" s="411"/>
      <c r="I3459" s="411"/>
    </row>
    <row r="3460" spans="1:9" ht="15" customHeight="1" x14ac:dyDescent="0.25">
      <c r="A3460" s="411"/>
      <c r="B3460" s="411"/>
      <c r="C3460" s="411"/>
      <c r="D3460" s="411"/>
      <c r="E3460" s="411"/>
      <c r="F3460" s="411"/>
      <c r="G3460" s="194"/>
      <c r="H3460" s="411"/>
      <c r="I3460" s="411"/>
    </row>
    <row r="3461" spans="1:9" ht="15" customHeight="1" x14ac:dyDescent="0.25">
      <c r="A3461" s="411"/>
      <c r="B3461" s="411"/>
      <c r="C3461" s="411"/>
      <c r="D3461" s="411"/>
      <c r="E3461" s="411"/>
      <c r="F3461" s="411"/>
      <c r="G3461" s="194"/>
      <c r="H3461" s="411"/>
      <c r="I3461" s="411"/>
    </row>
    <row r="3462" spans="1:9" ht="15" customHeight="1" x14ac:dyDescent="0.25">
      <c r="A3462" s="411"/>
      <c r="B3462" s="411"/>
      <c r="C3462" s="411"/>
      <c r="D3462" s="411"/>
      <c r="E3462" s="411"/>
      <c r="F3462" s="411"/>
      <c r="G3462" s="194"/>
      <c r="H3462" s="411"/>
      <c r="I3462" s="411"/>
    </row>
    <row r="3463" spans="1:9" ht="15" customHeight="1" x14ac:dyDescent="0.25">
      <c r="A3463" s="411"/>
      <c r="B3463" s="411"/>
      <c r="C3463" s="411"/>
      <c r="D3463" s="411"/>
      <c r="E3463" s="411"/>
      <c r="F3463" s="411"/>
      <c r="G3463" s="194"/>
      <c r="H3463" s="411"/>
      <c r="I3463" s="411"/>
    </row>
    <row r="3464" spans="1:9" ht="15" customHeight="1" x14ac:dyDescent="0.25">
      <c r="A3464" s="411"/>
      <c r="B3464" s="411"/>
      <c r="C3464" s="411"/>
      <c r="D3464" s="411"/>
      <c r="E3464" s="411"/>
      <c r="F3464" s="411"/>
      <c r="G3464" s="194"/>
      <c r="H3464" s="411"/>
      <c r="I3464" s="411"/>
    </row>
    <row r="3465" spans="1:9" ht="15" customHeight="1" x14ac:dyDescent="0.25">
      <c r="A3465" s="411"/>
      <c r="B3465" s="411"/>
      <c r="C3465" s="411"/>
      <c r="D3465" s="411"/>
      <c r="E3465" s="411"/>
      <c r="F3465" s="411"/>
      <c r="G3465" s="194"/>
      <c r="H3465" s="411"/>
      <c r="I3465" s="411"/>
    </row>
    <row r="3466" spans="1:9" ht="15" customHeight="1" x14ac:dyDescent="0.25">
      <c r="A3466" s="411"/>
      <c r="B3466" s="411"/>
      <c r="C3466" s="411"/>
      <c r="D3466" s="411"/>
      <c r="E3466" s="411"/>
      <c r="F3466" s="411"/>
      <c r="G3466" s="194"/>
      <c r="H3466" s="411"/>
      <c r="I3466" s="411"/>
    </row>
    <row r="3467" spans="1:9" ht="15" customHeight="1" x14ac:dyDescent="0.25">
      <c r="A3467" s="411"/>
      <c r="B3467" s="411"/>
      <c r="C3467" s="411"/>
      <c r="D3467" s="411"/>
      <c r="E3467" s="411"/>
      <c r="F3467" s="411"/>
      <c r="G3467" s="194"/>
      <c r="H3467" s="411"/>
      <c r="I3467" s="411"/>
    </row>
    <row r="3468" spans="1:9" ht="15" customHeight="1" x14ac:dyDescent="0.25">
      <c r="A3468" s="411"/>
      <c r="B3468" s="411"/>
      <c r="C3468" s="411"/>
      <c r="D3468" s="411"/>
      <c r="E3468" s="411"/>
      <c r="F3468" s="411"/>
      <c r="G3468" s="194"/>
      <c r="H3468" s="411"/>
      <c r="I3468" s="411"/>
    </row>
    <row r="3469" spans="1:9" ht="15" customHeight="1" x14ac:dyDescent="0.25">
      <c r="A3469" s="411"/>
      <c r="B3469" s="411"/>
      <c r="C3469" s="411"/>
      <c r="D3469" s="411"/>
      <c r="E3469" s="411"/>
      <c r="F3469" s="411"/>
      <c r="G3469" s="194"/>
      <c r="H3469" s="411"/>
      <c r="I3469" s="411"/>
    </row>
    <row r="3470" spans="1:9" ht="15" customHeight="1" x14ac:dyDescent="0.25">
      <c r="A3470" s="411"/>
      <c r="B3470" s="411"/>
      <c r="C3470" s="411"/>
      <c r="D3470" s="411"/>
      <c r="E3470" s="411"/>
      <c r="F3470" s="411"/>
      <c r="G3470" s="194"/>
      <c r="H3470" s="411"/>
      <c r="I3470" s="411"/>
    </row>
    <row r="3471" spans="1:9" ht="15" customHeight="1" x14ac:dyDescent="0.25">
      <c r="A3471" s="411"/>
      <c r="B3471" s="411"/>
      <c r="C3471" s="411"/>
      <c r="D3471" s="411"/>
      <c r="E3471" s="411"/>
      <c r="F3471" s="411"/>
      <c r="G3471" s="194"/>
      <c r="H3471" s="411"/>
      <c r="I3471" s="411"/>
    </row>
    <row r="3472" spans="1:9" ht="15" customHeight="1" x14ac:dyDescent="0.25">
      <c r="A3472" s="411"/>
      <c r="B3472" s="411"/>
      <c r="C3472" s="411"/>
      <c r="D3472" s="411"/>
      <c r="E3472" s="411"/>
      <c r="F3472" s="411"/>
      <c r="G3472" s="194"/>
      <c r="H3472" s="411"/>
      <c r="I3472" s="411"/>
    </row>
    <row r="3473" spans="1:9" ht="15" customHeight="1" x14ac:dyDescent="0.25">
      <c r="A3473" s="411"/>
      <c r="B3473" s="411"/>
      <c r="C3473" s="411"/>
      <c r="D3473" s="411"/>
      <c r="E3473" s="411"/>
      <c r="F3473" s="411"/>
      <c r="G3473" s="194"/>
      <c r="H3473" s="411"/>
      <c r="I3473" s="411"/>
    </row>
    <row r="3474" spans="1:9" ht="15" customHeight="1" x14ac:dyDescent="0.25">
      <c r="A3474" s="411"/>
      <c r="B3474" s="411"/>
      <c r="C3474" s="411"/>
      <c r="D3474" s="411"/>
      <c r="E3474" s="411"/>
      <c r="F3474" s="411"/>
      <c r="G3474" s="194"/>
      <c r="H3474" s="411"/>
      <c r="I3474" s="411"/>
    </row>
    <row r="3475" spans="1:9" ht="15" customHeight="1" x14ac:dyDescent="0.25">
      <c r="A3475" s="411"/>
      <c r="B3475" s="411"/>
      <c r="C3475" s="411"/>
      <c r="D3475" s="411"/>
      <c r="E3475" s="411"/>
      <c r="F3475" s="411"/>
      <c r="G3475" s="194"/>
      <c r="H3475" s="411"/>
      <c r="I3475" s="411"/>
    </row>
    <row r="3476" spans="1:9" ht="15" customHeight="1" x14ac:dyDescent="0.25">
      <c r="A3476" s="411"/>
      <c r="B3476" s="411"/>
      <c r="C3476" s="411"/>
      <c r="D3476" s="411"/>
      <c r="E3476" s="411"/>
      <c r="F3476" s="411"/>
      <c r="G3476" s="194"/>
      <c r="H3476" s="411"/>
      <c r="I3476" s="411"/>
    </row>
    <row r="3477" spans="1:9" ht="15" customHeight="1" x14ac:dyDescent="0.25">
      <c r="A3477" s="411"/>
      <c r="B3477" s="411"/>
      <c r="C3477" s="411"/>
      <c r="D3477" s="411"/>
      <c r="E3477" s="411"/>
      <c r="F3477" s="411"/>
      <c r="G3477" s="194"/>
      <c r="H3477" s="411"/>
      <c r="I3477" s="411"/>
    </row>
    <row r="3478" spans="1:9" ht="15" customHeight="1" x14ac:dyDescent="0.25">
      <c r="A3478" s="411"/>
      <c r="B3478" s="411"/>
      <c r="C3478" s="411"/>
      <c r="D3478" s="411"/>
      <c r="E3478" s="411"/>
      <c r="F3478" s="411"/>
      <c r="G3478" s="194"/>
      <c r="H3478" s="411"/>
      <c r="I3478" s="411"/>
    </row>
    <row r="3479" spans="1:9" ht="15" customHeight="1" x14ac:dyDescent="0.25">
      <c r="A3479" s="411"/>
      <c r="B3479" s="411"/>
      <c r="C3479" s="411"/>
      <c r="D3479" s="411"/>
      <c r="E3479" s="411"/>
      <c r="F3479" s="411"/>
      <c r="G3479" s="194"/>
      <c r="H3479" s="411"/>
      <c r="I3479" s="411"/>
    </row>
    <row r="3480" spans="1:9" ht="15" customHeight="1" x14ac:dyDescent="0.25">
      <c r="A3480" s="411"/>
      <c r="B3480" s="411"/>
      <c r="C3480" s="411"/>
      <c r="D3480" s="411"/>
      <c r="E3480" s="411"/>
      <c r="F3480" s="411"/>
      <c r="G3480" s="194"/>
      <c r="H3480" s="411"/>
      <c r="I3480" s="411"/>
    </row>
    <row r="3481" spans="1:9" ht="15" customHeight="1" x14ac:dyDescent="0.25">
      <c r="A3481" s="411"/>
      <c r="B3481" s="411"/>
      <c r="C3481" s="411"/>
      <c r="D3481" s="411"/>
      <c r="E3481" s="411"/>
      <c r="F3481" s="411"/>
      <c r="G3481" s="194"/>
      <c r="H3481" s="411"/>
      <c r="I3481" s="411"/>
    </row>
    <row r="3482" spans="1:9" ht="15" customHeight="1" x14ac:dyDescent="0.25">
      <c r="A3482" s="411"/>
      <c r="B3482" s="411"/>
      <c r="C3482" s="411"/>
      <c r="D3482" s="411"/>
      <c r="E3482" s="411"/>
      <c r="F3482" s="411"/>
      <c r="G3482" s="194"/>
      <c r="H3482" s="411"/>
      <c r="I3482" s="411"/>
    </row>
    <row r="3483" spans="1:9" ht="15" customHeight="1" x14ac:dyDescent="0.25">
      <c r="A3483" s="411"/>
      <c r="B3483" s="411"/>
      <c r="C3483" s="411"/>
      <c r="D3483" s="411"/>
      <c r="E3483" s="411"/>
      <c r="F3483" s="411"/>
      <c r="G3483" s="194"/>
      <c r="H3483" s="411"/>
      <c r="I3483" s="411"/>
    </row>
    <row r="3484" spans="1:9" ht="15" customHeight="1" x14ac:dyDescent="0.25">
      <c r="A3484" s="411"/>
      <c r="B3484" s="411"/>
      <c r="C3484" s="411"/>
      <c r="D3484" s="411"/>
      <c r="E3484" s="411"/>
      <c r="F3484" s="411"/>
      <c r="G3484" s="194"/>
      <c r="H3484" s="411"/>
      <c r="I3484" s="411"/>
    </row>
    <row r="3485" spans="1:9" ht="15" customHeight="1" x14ac:dyDescent="0.25">
      <c r="A3485" s="411"/>
      <c r="B3485" s="411"/>
      <c r="C3485" s="411"/>
      <c r="D3485" s="411"/>
      <c r="E3485" s="411"/>
      <c r="F3485" s="411"/>
      <c r="G3485" s="194"/>
      <c r="H3485" s="411"/>
      <c r="I3485" s="411"/>
    </row>
    <row r="3486" spans="1:9" ht="15" customHeight="1" x14ac:dyDescent="0.25">
      <c r="A3486" s="411"/>
      <c r="B3486" s="411"/>
      <c r="C3486" s="411"/>
      <c r="D3486" s="411"/>
      <c r="E3486" s="411"/>
      <c r="F3486" s="411"/>
      <c r="G3486" s="194"/>
      <c r="H3486" s="411"/>
      <c r="I3486" s="411"/>
    </row>
    <row r="3487" spans="1:9" ht="15" customHeight="1" x14ac:dyDescent="0.25">
      <c r="A3487" s="411"/>
      <c r="B3487" s="411"/>
      <c r="C3487" s="411"/>
      <c r="D3487" s="411"/>
      <c r="E3487" s="411"/>
      <c r="F3487" s="411"/>
      <c r="G3487" s="194"/>
      <c r="H3487" s="411"/>
      <c r="I3487" s="411"/>
    </row>
    <row r="3488" spans="1:9" ht="15" customHeight="1" x14ac:dyDescent="0.25">
      <c r="A3488" s="411"/>
      <c r="B3488" s="411"/>
      <c r="C3488" s="411"/>
      <c r="D3488" s="411"/>
      <c r="E3488" s="411"/>
      <c r="F3488" s="411"/>
      <c r="G3488" s="194"/>
      <c r="H3488" s="411"/>
      <c r="I3488" s="411"/>
    </row>
    <row r="3489" spans="1:9" ht="15" customHeight="1" x14ac:dyDescent="0.25">
      <c r="A3489" s="411"/>
      <c r="B3489" s="411"/>
      <c r="C3489" s="411"/>
      <c r="D3489" s="411"/>
      <c r="E3489" s="411"/>
      <c r="F3489" s="411"/>
      <c r="G3489" s="194"/>
      <c r="H3489" s="411"/>
      <c r="I3489" s="411"/>
    </row>
    <row r="3490" spans="1:9" ht="15" customHeight="1" x14ac:dyDescent="0.25">
      <c r="A3490" s="411"/>
      <c r="B3490" s="411"/>
      <c r="C3490" s="411"/>
      <c r="D3490" s="411"/>
      <c r="E3490" s="411"/>
      <c r="F3490" s="411"/>
      <c r="G3490" s="194"/>
      <c r="H3490" s="411"/>
      <c r="I3490" s="411"/>
    </row>
    <row r="3491" spans="1:9" ht="15" customHeight="1" x14ac:dyDescent="0.25">
      <c r="A3491" s="411"/>
      <c r="B3491" s="411"/>
      <c r="C3491" s="411"/>
      <c r="D3491" s="411"/>
      <c r="E3491" s="411"/>
      <c r="F3491" s="411"/>
      <c r="G3491" s="194"/>
      <c r="H3491" s="411"/>
      <c r="I3491" s="411"/>
    </row>
    <row r="3492" spans="1:9" ht="15" customHeight="1" x14ac:dyDescent="0.25">
      <c r="A3492" s="411"/>
      <c r="B3492" s="411"/>
      <c r="C3492" s="411"/>
      <c r="D3492" s="411"/>
      <c r="E3492" s="411"/>
      <c r="F3492" s="411"/>
      <c r="G3492" s="194"/>
      <c r="H3492" s="411"/>
      <c r="I3492" s="411"/>
    </row>
    <row r="3493" spans="1:9" ht="15" customHeight="1" x14ac:dyDescent="0.25">
      <c r="A3493" s="411"/>
      <c r="B3493" s="411"/>
      <c r="C3493" s="411"/>
      <c r="D3493" s="411"/>
      <c r="E3493" s="411"/>
      <c r="F3493" s="411"/>
      <c r="G3493" s="194"/>
      <c r="H3493" s="411"/>
      <c r="I3493" s="411"/>
    </row>
    <row r="3494" spans="1:9" ht="15" customHeight="1" x14ac:dyDescent="0.25">
      <c r="A3494" s="411"/>
      <c r="B3494" s="411"/>
      <c r="C3494" s="411"/>
      <c r="D3494" s="411"/>
      <c r="E3494" s="411"/>
      <c r="F3494" s="411"/>
      <c r="G3494" s="194"/>
      <c r="H3494" s="411"/>
      <c r="I3494" s="411"/>
    </row>
    <row r="3495" spans="1:9" ht="15" customHeight="1" x14ac:dyDescent="0.25">
      <c r="A3495" s="411"/>
      <c r="B3495" s="411"/>
      <c r="C3495" s="411"/>
      <c r="D3495" s="411"/>
      <c r="E3495" s="411"/>
      <c r="F3495" s="411"/>
      <c r="G3495" s="194"/>
      <c r="H3495" s="411"/>
      <c r="I3495" s="411"/>
    </row>
    <row r="3496" spans="1:9" ht="15" customHeight="1" x14ac:dyDescent="0.25">
      <c r="A3496" s="411"/>
      <c r="B3496" s="411"/>
      <c r="C3496" s="411"/>
      <c r="D3496" s="411"/>
      <c r="E3496" s="411"/>
      <c r="F3496" s="411"/>
      <c r="G3496" s="194"/>
      <c r="H3496" s="411"/>
      <c r="I3496" s="411"/>
    </row>
    <row r="3497" spans="1:9" ht="15" customHeight="1" x14ac:dyDescent="0.25">
      <c r="A3497" s="411"/>
      <c r="B3497" s="411"/>
      <c r="C3497" s="411"/>
      <c r="D3497" s="411"/>
      <c r="E3497" s="411"/>
      <c r="F3497" s="411"/>
      <c r="G3497" s="194"/>
      <c r="H3497" s="411"/>
      <c r="I3497" s="411"/>
    </row>
    <row r="3498" spans="1:9" ht="15" customHeight="1" x14ac:dyDescent="0.25">
      <c r="A3498" s="411"/>
      <c r="B3498" s="411"/>
      <c r="C3498" s="411"/>
      <c r="D3498" s="411"/>
      <c r="E3498" s="411"/>
      <c r="F3498" s="411"/>
      <c r="G3498" s="194"/>
      <c r="H3498" s="411"/>
      <c r="I3498" s="411"/>
    </row>
    <row r="3499" spans="1:9" ht="15" customHeight="1" x14ac:dyDescent="0.25">
      <c r="A3499" s="411"/>
      <c r="B3499" s="411"/>
      <c r="C3499" s="411"/>
      <c r="D3499" s="411"/>
      <c r="E3499" s="411"/>
      <c r="F3499" s="411"/>
      <c r="G3499" s="194"/>
      <c r="H3499" s="411"/>
      <c r="I3499" s="411"/>
    </row>
    <row r="3500" spans="1:9" ht="15" customHeight="1" x14ac:dyDescent="0.25">
      <c r="A3500" s="411"/>
      <c r="B3500" s="411"/>
      <c r="C3500" s="411"/>
      <c r="D3500" s="411"/>
      <c r="E3500" s="411"/>
      <c r="F3500" s="411"/>
      <c r="G3500" s="194"/>
      <c r="H3500" s="411"/>
      <c r="I3500" s="411"/>
    </row>
    <row r="3501" spans="1:9" ht="15" customHeight="1" x14ac:dyDescent="0.25">
      <c r="A3501" s="411"/>
      <c r="B3501" s="411"/>
      <c r="C3501" s="411"/>
      <c r="D3501" s="411"/>
      <c r="E3501" s="411"/>
      <c r="F3501" s="411"/>
      <c r="G3501" s="194"/>
      <c r="H3501" s="411"/>
      <c r="I3501" s="411"/>
    </row>
    <row r="3502" spans="1:9" ht="15" customHeight="1" x14ac:dyDescent="0.25">
      <c r="A3502" s="411"/>
      <c r="B3502" s="411"/>
      <c r="C3502" s="411"/>
      <c r="D3502" s="411"/>
      <c r="E3502" s="411"/>
      <c r="F3502" s="411"/>
      <c r="G3502" s="194"/>
      <c r="H3502" s="411"/>
      <c r="I3502" s="411"/>
    </row>
    <row r="3503" spans="1:9" ht="15" customHeight="1" x14ac:dyDescent="0.25">
      <c r="A3503" s="411"/>
      <c r="B3503" s="411"/>
      <c r="C3503" s="411"/>
      <c r="D3503" s="411"/>
      <c r="E3503" s="411"/>
      <c r="F3503" s="411"/>
      <c r="G3503" s="194"/>
      <c r="H3503" s="411"/>
      <c r="I3503" s="411"/>
    </row>
    <row r="3504" spans="1:9" ht="15" customHeight="1" x14ac:dyDescent="0.25">
      <c r="A3504" s="411"/>
      <c r="B3504" s="411"/>
      <c r="C3504" s="411"/>
      <c r="D3504" s="411"/>
      <c r="E3504" s="411"/>
      <c r="F3504" s="411"/>
      <c r="G3504" s="194"/>
      <c r="H3504" s="411"/>
      <c r="I3504" s="411"/>
    </row>
    <row r="3505" spans="1:9" ht="15" customHeight="1" x14ac:dyDescent="0.25">
      <c r="A3505" s="411"/>
      <c r="B3505" s="411"/>
      <c r="C3505" s="411"/>
      <c r="D3505" s="411"/>
      <c r="E3505" s="411"/>
      <c r="F3505" s="411"/>
      <c r="G3505" s="194"/>
      <c r="H3505" s="411"/>
      <c r="I3505" s="411"/>
    </row>
    <row r="3506" spans="1:9" ht="15" customHeight="1" x14ac:dyDescent="0.25">
      <c r="A3506" s="411"/>
      <c r="B3506" s="411"/>
      <c r="C3506" s="411"/>
      <c r="D3506" s="411"/>
      <c r="E3506" s="411"/>
      <c r="F3506" s="411"/>
      <c r="G3506" s="194"/>
      <c r="H3506" s="411"/>
      <c r="I3506" s="411"/>
    </row>
    <row r="3507" spans="1:9" ht="15" customHeight="1" x14ac:dyDescent="0.25">
      <c r="A3507" s="411"/>
      <c r="B3507" s="411"/>
      <c r="C3507" s="411"/>
      <c r="D3507" s="411"/>
      <c r="E3507" s="411"/>
      <c r="F3507" s="411"/>
      <c r="G3507" s="194"/>
      <c r="H3507" s="411"/>
      <c r="I3507" s="411"/>
    </row>
    <row r="3508" spans="1:9" ht="15" customHeight="1" x14ac:dyDescent="0.25">
      <c r="A3508" s="411"/>
      <c r="B3508" s="411"/>
      <c r="C3508" s="411"/>
      <c r="D3508" s="411"/>
      <c r="E3508" s="411"/>
      <c r="F3508" s="411"/>
      <c r="G3508" s="194"/>
      <c r="H3508" s="411"/>
      <c r="I3508" s="411"/>
    </row>
    <row r="3509" spans="1:9" ht="15" customHeight="1" x14ac:dyDescent="0.25">
      <c r="A3509" s="411"/>
      <c r="B3509" s="411"/>
      <c r="C3509" s="411"/>
      <c r="D3509" s="411"/>
      <c r="E3509" s="411"/>
      <c r="F3509" s="411"/>
      <c r="G3509" s="194"/>
      <c r="H3509" s="411"/>
      <c r="I3509" s="411"/>
    </row>
    <row r="3510" spans="1:9" ht="15" customHeight="1" x14ac:dyDescent="0.25">
      <c r="A3510" s="411"/>
      <c r="B3510" s="411"/>
      <c r="C3510" s="411"/>
      <c r="D3510" s="411"/>
      <c r="E3510" s="411"/>
      <c r="F3510" s="411"/>
      <c r="G3510" s="194"/>
      <c r="H3510" s="411"/>
      <c r="I3510" s="411"/>
    </row>
    <row r="3511" spans="1:9" ht="15" customHeight="1" x14ac:dyDescent="0.25">
      <c r="A3511" s="411"/>
      <c r="B3511" s="411"/>
      <c r="C3511" s="411"/>
      <c r="D3511" s="411"/>
      <c r="E3511" s="411"/>
      <c r="F3511" s="411"/>
      <c r="G3511" s="194"/>
      <c r="H3511" s="411"/>
      <c r="I3511" s="411"/>
    </row>
    <row r="3512" spans="1:9" ht="15" customHeight="1" x14ac:dyDescent="0.25">
      <c r="A3512" s="411"/>
      <c r="B3512" s="411"/>
      <c r="C3512" s="411"/>
      <c r="D3512" s="411"/>
      <c r="E3512" s="411"/>
      <c r="F3512" s="411"/>
      <c r="G3512" s="194"/>
      <c r="H3512" s="411"/>
      <c r="I3512" s="411"/>
    </row>
    <row r="3513" spans="1:9" ht="15" customHeight="1" x14ac:dyDescent="0.25">
      <c r="A3513" s="411"/>
      <c r="B3513" s="411"/>
      <c r="C3513" s="411"/>
      <c r="D3513" s="411"/>
      <c r="E3513" s="411"/>
      <c r="F3513" s="412"/>
      <c r="G3513" s="194"/>
      <c r="H3513" s="411"/>
      <c r="I3513" s="411"/>
    </row>
    <row r="3514" spans="1:9" ht="15" customHeight="1" x14ac:dyDescent="0.25">
      <c r="A3514" s="411"/>
      <c r="B3514" s="411"/>
      <c r="C3514" s="411"/>
      <c r="D3514" s="411"/>
      <c r="E3514" s="411"/>
      <c r="F3514" s="411"/>
      <c r="G3514" s="194"/>
      <c r="H3514" s="411"/>
      <c r="I3514" s="411"/>
    </row>
    <row r="3515" spans="1:9" ht="15" customHeight="1" x14ac:dyDescent="0.25">
      <c r="A3515" s="411"/>
      <c r="B3515" s="411"/>
      <c r="C3515" s="411"/>
      <c r="D3515" s="411"/>
      <c r="E3515" s="411"/>
      <c r="F3515" s="411"/>
      <c r="G3515" s="194"/>
      <c r="H3515" s="411"/>
      <c r="I3515" s="411"/>
    </row>
    <row r="3516" spans="1:9" ht="15" customHeight="1" x14ac:dyDescent="0.25">
      <c r="A3516" s="411"/>
      <c r="B3516" s="411"/>
      <c r="C3516" s="411"/>
      <c r="D3516" s="411"/>
      <c r="E3516" s="411"/>
      <c r="F3516" s="412"/>
      <c r="G3516" s="194"/>
      <c r="H3516" s="411"/>
      <c r="I3516" s="411"/>
    </row>
    <row r="3517" spans="1:9" ht="15" customHeight="1" x14ac:dyDescent="0.25">
      <c r="A3517" s="411"/>
      <c r="B3517" s="411"/>
      <c r="C3517" s="411"/>
      <c r="D3517" s="411"/>
      <c r="E3517" s="411"/>
      <c r="F3517" s="411"/>
      <c r="G3517" s="194"/>
      <c r="H3517" s="411"/>
      <c r="I3517" s="411"/>
    </row>
    <row r="3518" spans="1:9" ht="15" customHeight="1" x14ac:dyDescent="0.25">
      <c r="A3518" s="411"/>
      <c r="B3518" s="411"/>
      <c r="C3518" s="411"/>
      <c r="D3518" s="411"/>
      <c r="E3518" s="411"/>
      <c r="F3518" s="411"/>
      <c r="G3518" s="194"/>
      <c r="H3518" s="411"/>
      <c r="I3518" s="411"/>
    </row>
    <row r="3519" spans="1:9" ht="15" customHeight="1" x14ac:dyDescent="0.25">
      <c r="A3519" s="411"/>
      <c r="B3519" s="411"/>
      <c r="C3519" s="411"/>
      <c r="D3519" s="411"/>
      <c r="E3519" s="411"/>
      <c r="F3519" s="411"/>
      <c r="G3519" s="194"/>
      <c r="H3519" s="411"/>
      <c r="I3519" s="411"/>
    </row>
    <row r="3520" spans="1:9" ht="15" customHeight="1" x14ac:dyDescent="0.25">
      <c r="A3520" s="411"/>
      <c r="B3520" s="411"/>
      <c r="C3520" s="411"/>
      <c r="D3520" s="411"/>
      <c r="E3520" s="411"/>
      <c r="F3520" s="411"/>
      <c r="G3520" s="194"/>
      <c r="H3520" s="411"/>
      <c r="I3520" s="411"/>
    </row>
    <row r="3521" spans="1:9" ht="15" customHeight="1" x14ac:dyDescent="0.25">
      <c r="A3521" s="411"/>
      <c r="B3521" s="411"/>
      <c r="C3521" s="411"/>
      <c r="D3521" s="411"/>
      <c r="E3521" s="411"/>
      <c r="F3521" s="411"/>
      <c r="G3521" s="194"/>
      <c r="H3521" s="411"/>
      <c r="I3521" s="411"/>
    </row>
    <row r="3522" spans="1:9" ht="15" customHeight="1" x14ac:dyDescent="0.25">
      <c r="A3522" s="411"/>
      <c r="B3522" s="411"/>
      <c r="C3522" s="411"/>
      <c r="D3522" s="411"/>
      <c r="E3522" s="411"/>
      <c r="F3522" s="411"/>
      <c r="G3522" s="194"/>
      <c r="H3522" s="411"/>
      <c r="I3522" s="411"/>
    </row>
    <row r="3523" spans="1:9" ht="15" customHeight="1" x14ac:dyDescent="0.25">
      <c r="A3523" s="411"/>
      <c r="B3523" s="411"/>
      <c r="C3523" s="411"/>
      <c r="D3523" s="411"/>
      <c r="E3523" s="411"/>
      <c r="F3523" s="411"/>
      <c r="G3523" s="194"/>
      <c r="H3523" s="411"/>
      <c r="I3523" s="411"/>
    </row>
    <row r="3524" spans="1:9" ht="15" customHeight="1" x14ac:dyDescent="0.25">
      <c r="A3524" s="411"/>
      <c r="B3524" s="411"/>
      <c r="C3524" s="411"/>
      <c r="D3524" s="411"/>
      <c r="E3524" s="411"/>
      <c r="F3524" s="412"/>
      <c r="G3524" s="194"/>
      <c r="H3524" s="411"/>
      <c r="I3524" s="411"/>
    </row>
    <row r="3525" spans="1:9" ht="15" customHeight="1" x14ac:dyDescent="0.25">
      <c r="A3525" s="411"/>
      <c r="B3525" s="411"/>
      <c r="C3525" s="411"/>
      <c r="D3525" s="411"/>
      <c r="E3525" s="411"/>
      <c r="F3525" s="411"/>
      <c r="G3525" s="194"/>
      <c r="H3525" s="411"/>
      <c r="I3525" s="411"/>
    </row>
    <row r="3526" spans="1:9" ht="15" customHeight="1" x14ac:dyDescent="0.25">
      <c r="A3526" s="411"/>
      <c r="B3526" s="411"/>
      <c r="C3526" s="411"/>
      <c r="D3526" s="411"/>
      <c r="E3526" s="411"/>
      <c r="F3526" s="411"/>
      <c r="G3526" s="194"/>
      <c r="H3526" s="411"/>
      <c r="I3526" s="411"/>
    </row>
    <row r="3527" spans="1:9" ht="15" customHeight="1" x14ac:dyDescent="0.25">
      <c r="A3527" s="411"/>
      <c r="B3527" s="411"/>
      <c r="C3527" s="411"/>
      <c r="D3527" s="411"/>
      <c r="E3527" s="411"/>
      <c r="F3527" s="411"/>
      <c r="G3527" s="194"/>
      <c r="H3527" s="411"/>
      <c r="I3527" s="411"/>
    </row>
    <row r="3528" spans="1:9" ht="15" customHeight="1" x14ac:dyDescent="0.25">
      <c r="A3528" s="411"/>
      <c r="B3528" s="411"/>
      <c r="C3528" s="411"/>
      <c r="D3528" s="411"/>
      <c r="E3528" s="411"/>
      <c r="F3528" s="412"/>
      <c r="G3528" s="194"/>
      <c r="H3528" s="411"/>
      <c r="I3528" s="411"/>
    </row>
    <row r="3529" spans="1:9" ht="15" customHeight="1" x14ac:dyDescent="0.25">
      <c r="A3529" s="411"/>
      <c r="B3529" s="411"/>
      <c r="C3529" s="411"/>
      <c r="D3529" s="411"/>
      <c r="E3529" s="411"/>
      <c r="F3529" s="411"/>
      <c r="G3529" s="194"/>
      <c r="H3529" s="411"/>
      <c r="I3529" s="411"/>
    </row>
    <row r="3530" spans="1:9" ht="15" customHeight="1" x14ac:dyDescent="0.25">
      <c r="A3530" s="411"/>
      <c r="B3530" s="411"/>
      <c r="C3530" s="411"/>
      <c r="D3530" s="411"/>
      <c r="E3530" s="411"/>
      <c r="F3530" s="411"/>
      <c r="G3530" s="194"/>
      <c r="H3530" s="411"/>
      <c r="I3530" s="411"/>
    </row>
    <row r="3531" spans="1:9" ht="15" customHeight="1" x14ac:dyDescent="0.25">
      <c r="A3531" s="411"/>
      <c r="B3531" s="411"/>
      <c r="C3531" s="411"/>
      <c r="D3531" s="411"/>
      <c r="E3531" s="411"/>
      <c r="F3531" s="411"/>
      <c r="G3531" s="194"/>
      <c r="H3531" s="411"/>
      <c r="I3531" s="411"/>
    </row>
    <row r="3532" spans="1:9" ht="15" customHeight="1" x14ac:dyDescent="0.25">
      <c r="A3532" s="411"/>
      <c r="B3532" s="411"/>
      <c r="C3532" s="411"/>
      <c r="D3532" s="411"/>
      <c r="E3532" s="411"/>
      <c r="F3532" s="411"/>
      <c r="G3532" s="194"/>
      <c r="H3532" s="411"/>
      <c r="I3532" s="411"/>
    </row>
    <row r="3533" spans="1:9" ht="15" customHeight="1" x14ac:dyDescent="0.25">
      <c r="A3533" s="411"/>
      <c r="B3533" s="411"/>
      <c r="C3533" s="411"/>
      <c r="D3533" s="411"/>
      <c r="E3533" s="411"/>
      <c r="F3533" s="411"/>
      <c r="G3533" s="194"/>
      <c r="H3533" s="411"/>
      <c r="I3533" s="411"/>
    </row>
    <row r="3534" spans="1:9" ht="15" customHeight="1" x14ac:dyDescent="0.25">
      <c r="A3534" s="411"/>
      <c r="B3534" s="411"/>
      <c r="C3534" s="411"/>
      <c r="D3534" s="411"/>
      <c r="E3534" s="411"/>
      <c r="F3534" s="411"/>
      <c r="G3534" s="194"/>
      <c r="H3534" s="411"/>
      <c r="I3534" s="411"/>
    </row>
    <row r="3535" spans="1:9" ht="15" customHeight="1" x14ac:dyDescent="0.25">
      <c r="A3535" s="411"/>
      <c r="B3535" s="411"/>
      <c r="C3535" s="411"/>
      <c r="D3535" s="411"/>
      <c r="E3535" s="411"/>
      <c r="F3535" s="411"/>
      <c r="G3535" s="194"/>
      <c r="H3535" s="411"/>
      <c r="I3535" s="411"/>
    </row>
    <row r="3536" spans="1:9" ht="15" customHeight="1" x14ac:dyDescent="0.25">
      <c r="A3536" s="411"/>
      <c r="B3536" s="411"/>
      <c r="C3536" s="411"/>
      <c r="D3536" s="411"/>
      <c r="E3536" s="411"/>
      <c r="F3536" s="411"/>
      <c r="G3536" s="194"/>
      <c r="H3536" s="411"/>
      <c r="I3536" s="411"/>
    </row>
    <row r="3537" spans="1:9" ht="15" customHeight="1" x14ac:dyDescent="0.25">
      <c r="A3537" s="411"/>
      <c r="B3537" s="411"/>
      <c r="C3537" s="411"/>
      <c r="D3537" s="411"/>
      <c r="E3537" s="411"/>
      <c r="F3537" s="411"/>
      <c r="G3537" s="194"/>
      <c r="H3537" s="411"/>
      <c r="I3537" s="411"/>
    </row>
    <row r="3538" spans="1:9" ht="15" customHeight="1" x14ac:dyDescent="0.25">
      <c r="A3538" s="411"/>
      <c r="B3538" s="411"/>
      <c r="C3538" s="411"/>
      <c r="D3538" s="411"/>
      <c r="E3538" s="411"/>
      <c r="F3538" s="412"/>
      <c r="G3538" s="194"/>
      <c r="H3538" s="411"/>
      <c r="I3538" s="411"/>
    </row>
    <row r="3539" spans="1:9" ht="15" customHeight="1" x14ac:dyDescent="0.25">
      <c r="A3539" s="411"/>
      <c r="B3539" s="411"/>
      <c r="C3539" s="411"/>
      <c r="D3539" s="411"/>
      <c r="E3539" s="411"/>
      <c r="F3539" s="412"/>
      <c r="G3539" s="194"/>
      <c r="H3539" s="411"/>
      <c r="I3539" s="411"/>
    </row>
    <row r="3540" spans="1:9" ht="15" customHeight="1" x14ac:dyDescent="0.25">
      <c r="A3540" s="411"/>
      <c r="B3540" s="411"/>
      <c r="C3540" s="411"/>
      <c r="D3540" s="411"/>
      <c r="E3540" s="411"/>
      <c r="F3540" s="411"/>
      <c r="G3540" s="194"/>
      <c r="H3540" s="411"/>
      <c r="I3540" s="411"/>
    </row>
    <row r="3541" spans="1:9" ht="15" customHeight="1" x14ac:dyDescent="0.25">
      <c r="A3541" s="411"/>
      <c r="B3541" s="411"/>
      <c r="C3541" s="411"/>
      <c r="D3541" s="411"/>
      <c r="E3541" s="411"/>
      <c r="F3541" s="411"/>
      <c r="G3541" s="194"/>
      <c r="H3541" s="411"/>
      <c r="I3541" s="411"/>
    </row>
    <row r="3542" spans="1:9" ht="15" customHeight="1" x14ac:dyDescent="0.25">
      <c r="A3542" s="411"/>
      <c r="B3542" s="411"/>
      <c r="C3542" s="411"/>
      <c r="D3542" s="411"/>
      <c r="E3542" s="411"/>
      <c r="F3542" s="411"/>
      <c r="G3542" s="194"/>
      <c r="H3542" s="411"/>
      <c r="I3542" s="411"/>
    </row>
    <row r="3543" spans="1:9" ht="15" customHeight="1" x14ac:dyDescent="0.25">
      <c r="A3543" s="411"/>
      <c r="B3543" s="411"/>
      <c r="C3543" s="411"/>
      <c r="D3543" s="411"/>
      <c r="E3543" s="411"/>
      <c r="F3543" s="411"/>
      <c r="G3543" s="194"/>
      <c r="H3543" s="411"/>
      <c r="I3543" s="411"/>
    </row>
    <row r="3544" spans="1:9" ht="15" customHeight="1" x14ac:dyDescent="0.25">
      <c r="A3544" s="411"/>
      <c r="B3544" s="411"/>
      <c r="C3544" s="411"/>
      <c r="D3544" s="411"/>
      <c r="E3544" s="411"/>
      <c r="F3544" s="411"/>
      <c r="G3544" s="194"/>
      <c r="H3544" s="411"/>
      <c r="I3544" s="411"/>
    </row>
    <row r="3545" spans="1:9" ht="15" customHeight="1" x14ac:dyDescent="0.25">
      <c r="A3545" s="411"/>
      <c r="B3545" s="411"/>
      <c r="C3545" s="411"/>
      <c r="D3545" s="411"/>
      <c r="E3545" s="411"/>
      <c r="F3545" s="411"/>
      <c r="G3545" s="194"/>
      <c r="H3545" s="411"/>
      <c r="I3545" s="411"/>
    </row>
    <row r="3546" spans="1:9" ht="15" customHeight="1" x14ac:dyDescent="0.25">
      <c r="A3546" s="411"/>
      <c r="B3546" s="411"/>
      <c r="C3546" s="411"/>
      <c r="D3546" s="411"/>
      <c r="E3546" s="411"/>
      <c r="F3546" s="411"/>
      <c r="G3546" s="194"/>
      <c r="H3546" s="411"/>
      <c r="I3546" s="411"/>
    </row>
    <row r="3547" spans="1:9" ht="15" customHeight="1" x14ac:dyDescent="0.25">
      <c r="A3547" s="411"/>
      <c r="B3547" s="411"/>
      <c r="C3547" s="411"/>
      <c r="D3547" s="411"/>
      <c r="E3547" s="411"/>
      <c r="F3547" s="411"/>
      <c r="G3547" s="194"/>
      <c r="H3547" s="411"/>
      <c r="I3547" s="411"/>
    </row>
    <row r="3548" spans="1:9" ht="15" customHeight="1" x14ac:dyDescent="0.25">
      <c r="A3548" s="411"/>
      <c r="B3548" s="411"/>
      <c r="C3548" s="411"/>
      <c r="D3548" s="411"/>
      <c r="E3548" s="411"/>
      <c r="F3548" s="411"/>
      <c r="G3548" s="194"/>
      <c r="H3548" s="411"/>
      <c r="I3548" s="411"/>
    </row>
    <row r="3549" spans="1:9" ht="15" customHeight="1" x14ac:dyDescent="0.25">
      <c r="A3549" s="411"/>
      <c r="B3549" s="411"/>
      <c r="C3549" s="411"/>
      <c r="D3549" s="411"/>
      <c r="E3549" s="411"/>
      <c r="F3549" s="411"/>
      <c r="G3549" s="194"/>
      <c r="H3549" s="411"/>
      <c r="I3549" s="411"/>
    </row>
    <row r="3550" spans="1:9" ht="15" customHeight="1" x14ac:dyDescent="0.25">
      <c r="A3550" s="411"/>
      <c r="B3550" s="411"/>
      <c r="C3550" s="411"/>
      <c r="D3550" s="411"/>
      <c r="E3550" s="411"/>
      <c r="F3550" s="411"/>
      <c r="G3550" s="194"/>
      <c r="H3550" s="411"/>
      <c r="I3550" s="411"/>
    </row>
    <row r="3551" spans="1:9" ht="15" customHeight="1" x14ac:dyDescent="0.25">
      <c r="A3551" s="411"/>
      <c r="B3551" s="411"/>
      <c r="C3551" s="411"/>
      <c r="D3551" s="411"/>
      <c r="E3551" s="411"/>
      <c r="F3551" s="412"/>
      <c r="G3551" s="194"/>
      <c r="H3551" s="411"/>
      <c r="I3551" s="411"/>
    </row>
    <row r="3552" spans="1:9" ht="15" customHeight="1" x14ac:dyDescent="0.25">
      <c r="A3552" s="411"/>
      <c r="B3552" s="411"/>
      <c r="C3552" s="411"/>
      <c r="D3552" s="411"/>
      <c r="E3552" s="411"/>
      <c r="F3552" s="412"/>
      <c r="G3552" s="194"/>
      <c r="H3552" s="411"/>
      <c r="I3552" s="411"/>
    </row>
    <row r="3553" spans="1:9" ht="15" customHeight="1" x14ac:dyDescent="0.25">
      <c r="A3553" s="411"/>
      <c r="B3553" s="411"/>
      <c r="C3553" s="411"/>
      <c r="D3553" s="411"/>
      <c r="E3553" s="411"/>
      <c r="F3553" s="411"/>
      <c r="G3553" s="194"/>
      <c r="H3553" s="411"/>
      <c r="I3553" s="411"/>
    </row>
    <row r="3554" spans="1:9" ht="15" customHeight="1" x14ac:dyDescent="0.25">
      <c r="A3554" s="411"/>
      <c r="B3554" s="411"/>
      <c r="C3554" s="411"/>
      <c r="D3554" s="411"/>
      <c r="E3554" s="411"/>
      <c r="F3554" s="411"/>
      <c r="G3554" s="194"/>
      <c r="H3554" s="411"/>
      <c r="I3554" s="411"/>
    </row>
    <row r="3555" spans="1:9" ht="15" customHeight="1" x14ac:dyDescent="0.25">
      <c r="A3555" s="411"/>
      <c r="B3555" s="411"/>
      <c r="C3555" s="411"/>
      <c r="D3555" s="411"/>
      <c r="E3555" s="411"/>
      <c r="F3555" s="411"/>
      <c r="G3555" s="194"/>
      <c r="H3555" s="411"/>
      <c r="I3555" s="411"/>
    </row>
    <row r="3556" spans="1:9" ht="15" customHeight="1" x14ac:dyDescent="0.25">
      <c r="A3556" s="411"/>
      <c r="B3556" s="411"/>
      <c r="C3556" s="411"/>
      <c r="D3556" s="411"/>
      <c r="E3556" s="411"/>
      <c r="F3556" s="412"/>
      <c r="G3556" s="194"/>
      <c r="H3556" s="411"/>
      <c r="I3556" s="411"/>
    </row>
    <row r="3557" spans="1:9" ht="15" customHeight="1" x14ac:dyDescent="0.25">
      <c r="A3557" s="411"/>
      <c r="B3557" s="411"/>
      <c r="C3557" s="411"/>
      <c r="D3557" s="411"/>
      <c r="E3557" s="411"/>
      <c r="F3557" s="412"/>
      <c r="G3557" s="194"/>
      <c r="H3557" s="411"/>
      <c r="I3557" s="411"/>
    </row>
    <row r="3558" spans="1:9" ht="15" customHeight="1" x14ac:dyDescent="0.25">
      <c r="A3558" s="411"/>
      <c r="B3558" s="411"/>
      <c r="C3558" s="411"/>
      <c r="D3558" s="411"/>
      <c r="E3558" s="411"/>
      <c r="F3558" s="411"/>
      <c r="G3558" s="194"/>
      <c r="H3558" s="411"/>
      <c r="I3558" s="411"/>
    </row>
    <row r="3559" spans="1:9" ht="15" customHeight="1" x14ac:dyDescent="0.25">
      <c r="A3559" s="411"/>
      <c r="B3559" s="411"/>
      <c r="C3559" s="411"/>
      <c r="D3559" s="411"/>
      <c r="E3559" s="411"/>
      <c r="F3559" s="411"/>
      <c r="G3559" s="194"/>
      <c r="H3559" s="411"/>
      <c r="I3559" s="411"/>
    </row>
    <row r="3560" spans="1:9" ht="15" customHeight="1" x14ac:dyDescent="0.25">
      <c r="A3560" s="411"/>
      <c r="B3560" s="411"/>
      <c r="C3560" s="411"/>
      <c r="D3560" s="411"/>
      <c r="E3560" s="411"/>
      <c r="F3560" s="411"/>
      <c r="G3560" s="194"/>
      <c r="H3560" s="411"/>
      <c r="I3560" s="411"/>
    </row>
    <row r="3561" spans="1:9" ht="15" customHeight="1" x14ac:dyDescent="0.25">
      <c r="A3561" s="411"/>
      <c r="B3561" s="411"/>
      <c r="C3561" s="411"/>
      <c r="D3561" s="411"/>
      <c r="E3561" s="411"/>
      <c r="F3561" s="411"/>
      <c r="G3561" s="194"/>
      <c r="H3561" s="411"/>
      <c r="I3561" s="411"/>
    </row>
    <row r="3562" spans="1:9" ht="15" customHeight="1" x14ac:dyDescent="0.25">
      <c r="A3562" s="411"/>
      <c r="B3562" s="411"/>
      <c r="C3562" s="411"/>
      <c r="D3562" s="411"/>
      <c r="E3562" s="411"/>
      <c r="F3562" s="411"/>
      <c r="G3562" s="194"/>
      <c r="H3562" s="411"/>
      <c r="I3562" s="411"/>
    </row>
    <row r="3563" spans="1:9" ht="15" customHeight="1" x14ac:dyDescent="0.25">
      <c r="A3563" s="411"/>
      <c r="B3563" s="411"/>
      <c r="C3563" s="411"/>
      <c r="D3563" s="411"/>
      <c r="E3563" s="411"/>
      <c r="F3563" s="411"/>
      <c r="G3563" s="194"/>
      <c r="H3563" s="411"/>
      <c r="I3563" s="411"/>
    </row>
    <row r="3564" spans="1:9" ht="15" customHeight="1" x14ac:dyDescent="0.25">
      <c r="A3564" s="411"/>
      <c r="B3564" s="411"/>
      <c r="C3564" s="411"/>
      <c r="D3564" s="411"/>
      <c r="E3564" s="411"/>
      <c r="F3564" s="411"/>
      <c r="G3564" s="194"/>
      <c r="H3564" s="411"/>
      <c r="I3564" s="411"/>
    </row>
    <row r="3565" spans="1:9" ht="15" customHeight="1" x14ac:dyDescent="0.25">
      <c r="A3565" s="411"/>
      <c r="B3565" s="411"/>
      <c r="C3565" s="411"/>
      <c r="D3565" s="411"/>
      <c r="E3565" s="411"/>
      <c r="F3565" s="411"/>
      <c r="G3565" s="194"/>
      <c r="H3565" s="411"/>
      <c r="I3565" s="411"/>
    </row>
    <row r="3566" spans="1:9" ht="15" customHeight="1" x14ac:dyDescent="0.25">
      <c r="A3566" s="411"/>
      <c r="B3566" s="411"/>
      <c r="C3566" s="411"/>
      <c r="D3566" s="411"/>
      <c r="E3566" s="411"/>
      <c r="F3566" s="411"/>
      <c r="G3566" s="194"/>
      <c r="H3566" s="411"/>
      <c r="I3566" s="411"/>
    </row>
    <row r="3567" spans="1:9" ht="15" customHeight="1" x14ac:dyDescent="0.25">
      <c r="A3567" s="411"/>
      <c r="B3567" s="411"/>
      <c r="C3567" s="411"/>
      <c r="D3567" s="411"/>
      <c r="E3567" s="411"/>
      <c r="F3567" s="411"/>
      <c r="G3567" s="194"/>
      <c r="H3567" s="411"/>
      <c r="I3567" s="411"/>
    </row>
    <row r="3568" spans="1:9" ht="15" customHeight="1" x14ac:dyDescent="0.25">
      <c r="A3568" s="411"/>
      <c r="B3568" s="411"/>
      <c r="C3568" s="411"/>
      <c r="D3568" s="411"/>
      <c r="E3568" s="411"/>
      <c r="F3568" s="412"/>
      <c r="G3568" s="194"/>
      <c r="H3568" s="411"/>
      <c r="I3568" s="411"/>
    </row>
    <row r="3569" spans="1:9" ht="15" customHeight="1" x14ac:dyDescent="0.25">
      <c r="A3569" s="411"/>
      <c r="B3569" s="411"/>
      <c r="C3569" s="411"/>
      <c r="D3569" s="411"/>
      <c r="E3569" s="411"/>
      <c r="F3569" s="412"/>
      <c r="G3569" s="194"/>
      <c r="H3569" s="411"/>
      <c r="I3569" s="411"/>
    </row>
    <row r="3570" spans="1:9" ht="15" customHeight="1" x14ac:dyDescent="0.25">
      <c r="A3570" s="411"/>
      <c r="B3570" s="411"/>
      <c r="C3570" s="411"/>
      <c r="D3570" s="411"/>
      <c r="E3570" s="411"/>
      <c r="F3570" s="411"/>
      <c r="G3570" s="194"/>
      <c r="H3570" s="411"/>
      <c r="I3570" s="411"/>
    </row>
    <row r="3571" spans="1:9" ht="15" customHeight="1" x14ac:dyDescent="0.25">
      <c r="A3571" s="411"/>
      <c r="B3571" s="411"/>
      <c r="C3571" s="411"/>
      <c r="D3571" s="411"/>
      <c r="E3571" s="411"/>
      <c r="F3571" s="411"/>
      <c r="G3571" s="194"/>
      <c r="H3571" s="411"/>
      <c r="I3571" s="411"/>
    </row>
    <row r="3572" spans="1:9" ht="15" customHeight="1" x14ac:dyDescent="0.25">
      <c r="A3572" s="411"/>
      <c r="B3572" s="411"/>
      <c r="C3572" s="411"/>
      <c r="D3572" s="411"/>
      <c r="E3572" s="411"/>
      <c r="F3572" s="411"/>
      <c r="G3572" s="194"/>
      <c r="H3572" s="411"/>
      <c r="I3572" s="411"/>
    </row>
    <row r="3573" spans="1:9" ht="15" customHeight="1" x14ac:dyDescent="0.25">
      <c r="A3573" s="411"/>
      <c r="B3573" s="411"/>
      <c r="C3573" s="411"/>
      <c r="D3573" s="411"/>
      <c r="E3573" s="411"/>
      <c r="F3573" s="411"/>
      <c r="G3573" s="194"/>
      <c r="H3573" s="411"/>
      <c r="I3573" s="411"/>
    </row>
    <row r="3574" spans="1:9" ht="15" customHeight="1" x14ac:dyDescent="0.25">
      <c r="A3574" s="411"/>
      <c r="B3574" s="411"/>
      <c r="C3574" s="411"/>
      <c r="D3574" s="411"/>
      <c r="E3574" s="411"/>
      <c r="F3574" s="412"/>
      <c r="G3574" s="194"/>
      <c r="H3574" s="411"/>
      <c r="I3574" s="411"/>
    </row>
    <row r="3575" spans="1:9" ht="15" customHeight="1" x14ac:dyDescent="0.25">
      <c r="A3575" s="411"/>
      <c r="B3575" s="411"/>
      <c r="C3575" s="411"/>
      <c r="D3575" s="411"/>
      <c r="E3575" s="411"/>
      <c r="F3575" s="412"/>
      <c r="G3575" s="194"/>
      <c r="H3575" s="411"/>
      <c r="I3575" s="411"/>
    </row>
    <row r="3576" spans="1:9" ht="15" customHeight="1" x14ac:dyDescent="0.25">
      <c r="A3576" s="411"/>
      <c r="B3576" s="411"/>
      <c r="C3576" s="411"/>
      <c r="D3576" s="411"/>
      <c r="E3576" s="411"/>
      <c r="F3576" s="411"/>
      <c r="G3576" s="194"/>
      <c r="H3576" s="411"/>
      <c r="I3576" s="411"/>
    </row>
    <row r="3577" spans="1:9" ht="15" customHeight="1" x14ac:dyDescent="0.25">
      <c r="A3577" s="411"/>
      <c r="B3577" s="411"/>
      <c r="C3577" s="411"/>
      <c r="D3577" s="411"/>
      <c r="E3577" s="411"/>
      <c r="F3577" s="411"/>
      <c r="G3577" s="194"/>
      <c r="H3577" s="411"/>
      <c r="I3577" s="411"/>
    </row>
    <row r="3578" spans="1:9" ht="15" customHeight="1" x14ac:dyDescent="0.25">
      <c r="A3578" s="411"/>
      <c r="B3578" s="411"/>
      <c r="C3578" s="411"/>
      <c r="D3578" s="411"/>
      <c r="E3578" s="411"/>
      <c r="F3578" s="411"/>
      <c r="G3578" s="194"/>
      <c r="H3578" s="411"/>
      <c r="I3578" s="411"/>
    </row>
    <row r="3579" spans="1:9" ht="15" customHeight="1" x14ac:dyDescent="0.25">
      <c r="A3579" s="411"/>
      <c r="B3579" s="411"/>
      <c r="C3579" s="411"/>
      <c r="D3579" s="411"/>
      <c r="E3579" s="411"/>
      <c r="F3579" s="411"/>
      <c r="G3579" s="194"/>
      <c r="H3579" s="411"/>
      <c r="I3579" s="411"/>
    </row>
    <row r="3580" spans="1:9" ht="15" customHeight="1" x14ac:dyDescent="0.25">
      <c r="A3580" s="411"/>
      <c r="B3580" s="411"/>
      <c r="C3580" s="411"/>
      <c r="D3580" s="411"/>
      <c r="E3580" s="411"/>
      <c r="F3580" s="411"/>
      <c r="G3580" s="194"/>
      <c r="H3580" s="411"/>
      <c r="I3580" s="411"/>
    </row>
    <row r="3581" spans="1:9" ht="15" customHeight="1" x14ac:dyDescent="0.25">
      <c r="A3581" s="411"/>
      <c r="B3581" s="411"/>
      <c r="C3581" s="411"/>
      <c r="D3581" s="411"/>
      <c r="E3581" s="411"/>
      <c r="F3581" s="411"/>
      <c r="G3581" s="194"/>
      <c r="H3581" s="411"/>
      <c r="I3581" s="411"/>
    </row>
    <row r="3582" spans="1:9" ht="15" customHeight="1" x14ac:dyDescent="0.25">
      <c r="A3582" s="411"/>
      <c r="B3582" s="411"/>
      <c r="C3582" s="411"/>
      <c r="D3582" s="411"/>
      <c r="E3582" s="411"/>
      <c r="F3582" s="411"/>
      <c r="G3582" s="194"/>
      <c r="H3582" s="411"/>
      <c r="I3582" s="411"/>
    </row>
    <row r="3583" spans="1:9" ht="15" customHeight="1" x14ac:dyDescent="0.25">
      <c r="A3583" s="411"/>
      <c r="B3583" s="411"/>
      <c r="C3583" s="411"/>
      <c r="D3583" s="411"/>
      <c r="E3583" s="411"/>
      <c r="F3583" s="411"/>
      <c r="G3583" s="194"/>
      <c r="H3583" s="411"/>
      <c r="I3583" s="411"/>
    </row>
    <row r="3584" spans="1:9" ht="15" customHeight="1" x14ac:dyDescent="0.25">
      <c r="A3584" s="411"/>
      <c r="B3584" s="411"/>
      <c r="C3584" s="411"/>
      <c r="D3584" s="411"/>
      <c r="E3584" s="411"/>
      <c r="F3584" s="411"/>
      <c r="G3584" s="194"/>
      <c r="H3584" s="411"/>
      <c r="I3584" s="411"/>
    </row>
    <row r="3585" spans="1:9" ht="15" customHeight="1" x14ac:dyDescent="0.25">
      <c r="A3585" s="411"/>
      <c r="B3585" s="411"/>
      <c r="C3585" s="411"/>
      <c r="D3585" s="411"/>
      <c r="E3585" s="411"/>
      <c r="F3585" s="412"/>
      <c r="G3585" s="194"/>
      <c r="H3585" s="411"/>
      <c r="I3585" s="411"/>
    </row>
    <row r="3586" spans="1:9" ht="15" customHeight="1" x14ac:dyDescent="0.25">
      <c r="A3586" s="411"/>
      <c r="B3586" s="411"/>
      <c r="C3586" s="411"/>
      <c r="D3586" s="411"/>
      <c r="E3586" s="411"/>
      <c r="F3586" s="412"/>
      <c r="G3586" s="194"/>
      <c r="H3586" s="411"/>
      <c r="I3586" s="411"/>
    </row>
    <row r="3587" spans="1:9" ht="15" customHeight="1" x14ac:dyDescent="0.25">
      <c r="A3587" s="411"/>
      <c r="B3587" s="411"/>
      <c r="C3587" s="411"/>
      <c r="D3587" s="411"/>
      <c r="E3587" s="411"/>
      <c r="F3587" s="411"/>
      <c r="G3587" s="194"/>
      <c r="H3587" s="411"/>
      <c r="I3587" s="411"/>
    </row>
    <row r="3588" spans="1:9" ht="15" customHeight="1" x14ac:dyDescent="0.25">
      <c r="A3588" s="411"/>
      <c r="B3588" s="411"/>
      <c r="C3588" s="411"/>
      <c r="D3588" s="411"/>
      <c r="E3588" s="411"/>
      <c r="F3588" s="411"/>
      <c r="G3588" s="194"/>
      <c r="H3588" s="411"/>
      <c r="I3588" s="411"/>
    </row>
    <row r="3589" spans="1:9" ht="15" customHeight="1" x14ac:dyDescent="0.25">
      <c r="A3589" s="411"/>
      <c r="B3589" s="411"/>
      <c r="C3589" s="411"/>
      <c r="D3589" s="411"/>
      <c r="E3589" s="411"/>
      <c r="F3589" s="411"/>
      <c r="G3589" s="194"/>
      <c r="H3589" s="411"/>
      <c r="I3589" s="411"/>
    </row>
    <row r="3590" spans="1:9" ht="15" customHeight="1" x14ac:dyDescent="0.25">
      <c r="A3590" s="411"/>
      <c r="B3590" s="411"/>
      <c r="C3590" s="411"/>
      <c r="D3590" s="411"/>
      <c r="E3590" s="411"/>
      <c r="F3590" s="411"/>
      <c r="G3590" s="194"/>
      <c r="H3590" s="411"/>
      <c r="I3590" s="411"/>
    </row>
    <row r="3591" spans="1:9" ht="15" customHeight="1" x14ac:dyDescent="0.25">
      <c r="A3591" s="411"/>
      <c r="B3591" s="411"/>
      <c r="C3591" s="411"/>
      <c r="D3591" s="411"/>
      <c r="E3591" s="411"/>
      <c r="F3591" s="412"/>
      <c r="G3591" s="194"/>
      <c r="H3591" s="411"/>
      <c r="I3591" s="411"/>
    </row>
    <row r="3592" spans="1:9" ht="15" customHeight="1" x14ac:dyDescent="0.25">
      <c r="A3592" s="411"/>
      <c r="B3592" s="411"/>
      <c r="C3592" s="411"/>
      <c r="D3592" s="411"/>
      <c r="E3592" s="411"/>
      <c r="F3592" s="411"/>
      <c r="G3592" s="194"/>
      <c r="H3592" s="411"/>
      <c r="I3592" s="411"/>
    </row>
    <row r="3593" spans="1:9" ht="15" customHeight="1" x14ac:dyDescent="0.25">
      <c r="A3593" s="411"/>
      <c r="B3593" s="411"/>
      <c r="C3593" s="411"/>
      <c r="D3593" s="411"/>
      <c r="E3593" s="411"/>
      <c r="F3593" s="411"/>
      <c r="G3593" s="194"/>
      <c r="H3593" s="411"/>
      <c r="I3593" s="411"/>
    </row>
    <row r="3594" spans="1:9" ht="15" customHeight="1" x14ac:dyDescent="0.25">
      <c r="A3594" s="411"/>
      <c r="B3594" s="411"/>
      <c r="C3594" s="411"/>
      <c r="D3594" s="411"/>
      <c r="E3594" s="411"/>
      <c r="F3594" s="411"/>
      <c r="G3594" s="194"/>
      <c r="H3594" s="411"/>
      <c r="I3594" s="411"/>
    </row>
    <row r="3595" spans="1:9" ht="15" customHeight="1" x14ac:dyDescent="0.25">
      <c r="A3595" s="411"/>
      <c r="B3595" s="411"/>
      <c r="C3595" s="411"/>
      <c r="D3595" s="411"/>
      <c r="E3595" s="411"/>
      <c r="F3595" s="411"/>
      <c r="G3595" s="194"/>
      <c r="H3595" s="411"/>
      <c r="I3595" s="411"/>
    </row>
    <row r="3596" spans="1:9" ht="15" customHeight="1" x14ac:dyDescent="0.25">
      <c r="A3596" s="411"/>
      <c r="B3596" s="411"/>
      <c r="C3596" s="411"/>
      <c r="D3596" s="411"/>
      <c r="E3596" s="411"/>
      <c r="F3596" s="411"/>
      <c r="G3596" s="194"/>
      <c r="H3596" s="411"/>
      <c r="I3596" s="411"/>
    </row>
    <row r="3597" spans="1:9" ht="15" customHeight="1" x14ac:dyDescent="0.25">
      <c r="A3597" s="411"/>
      <c r="B3597" s="411"/>
      <c r="C3597" s="411"/>
      <c r="D3597" s="411"/>
      <c r="E3597" s="411"/>
      <c r="F3597" s="411"/>
      <c r="G3597" s="194"/>
      <c r="H3597" s="411"/>
      <c r="I3597" s="411"/>
    </row>
    <row r="3598" spans="1:9" ht="15" customHeight="1" x14ac:dyDescent="0.25">
      <c r="A3598" s="411"/>
      <c r="B3598" s="411"/>
      <c r="C3598" s="411"/>
      <c r="D3598" s="411"/>
      <c r="E3598" s="411"/>
      <c r="F3598" s="411"/>
      <c r="G3598" s="194"/>
      <c r="H3598" s="411"/>
      <c r="I3598" s="411"/>
    </row>
    <row r="3599" spans="1:9" ht="15" customHeight="1" x14ac:dyDescent="0.25">
      <c r="A3599" s="411"/>
      <c r="B3599" s="411"/>
      <c r="C3599" s="411"/>
      <c r="D3599" s="411"/>
      <c r="E3599" s="411"/>
      <c r="F3599" s="411"/>
      <c r="G3599" s="194"/>
      <c r="H3599" s="411"/>
      <c r="I3599" s="411"/>
    </row>
    <row r="3600" spans="1:9" ht="15" customHeight="1" x14ac:dyDescent="0.25">
      <c r="A3600" s="411"/>
      <c r="B3600" s="411"/>
      <c r="C3600" s="411"/>
      <c r="D3600" s="411"/>
      <c r="E3600" s="411"/>
      <c r="F3600" s="412"/>
      <c r="G3600" s="194"/>
      <c r="H3600" s="411"/>
      <c r="I3600" s="411"/>
    </row>
    <row r="3601" spans="1:9" ht="15" customHeight="1" x14ac:dyDescent="0.25">
      <c r="A3601" s="411"/>
      <c r="B3601" s="411"/>
      <c r="C3601" s="411"/>
      <c r="D3601" s="411"/>
      <c r="E3601" s="411"/>
      <c r="F3601" s="412"/>
      <c r="G3601" s="194"/>
      <c r="H3601" s="411"/>
      <c r="I3601" s="411"/>
    </row>
    <row r="3602" spans="1:9" ht="15" customHeight="1" x14ac:dyDescent="0.25">
      <c r="A3602" s="411"/>
      <c r="B3602" s="411"/>
      <c r="C3602" s="411"/>
      <c r="D3602" s="411"/>
      <c r="E3602" s="411"/>
      <c r="F3602" s="411"/>
      <c r="G3602" s="194"/>
      <c r="H3602" s="411"/>
      <c r="I3602" s="411"/>
    </row>
    <row r="3603" spans="1:9" ht="15" customHeight="1" x14ac:dyDescent="0.25">
      <c r="A3603" s="411"/>
      <c r="B3603" s="411"/>
      <c r="C3603" s="411"/>
      <c r="D3603" s="411"/>
      <c r="E3603" s="411"/>
      <c r="F3603" s="411"/>
      <c r="G3603" s="194"/>
      <c r="H3603" s="411"/>
      <c r="I3603" s="411"/>
    </row>
    <row r="3604" spans="1:9" ht="15" customHeight="1" x14ac:dyDescent="0.25">
      <c r="A3604" s="411"/>
      <c r="B3604" s="411"/>
      <c r="C3604" s="411"/>
      <c r="D3604" s="411"/>
      <c r="E3604" s="411"/>
      <c r="F3604" s="411"/>
      <c r="G3604" s="194"/>
      <c r="H3604" s="411"/>
      <c r="I3604" s="411"/>
    </row>
    <row r="3605" spans="1:9" ht="15" customHeight="1" x14ac:dyDescent="0.25">
      <c r="A3605" s="411"/>
      <c r="B3605" s="411"/>
      <c r="C3605" s="411"/>
      <c r="D3605" s="411"/>
      <c r="E3605" s="411"/>
      <c r="F3605" s="411"/>
      <c r="G3605" s="194"/>
      <c r="H3605" s="411"/>
      <c r="I3605" s="411"/>
    </row>
    <row r="3606" spans="1:9" ht="15" customHeight="1" x14ac:dyDescent="0.25">
      <c r="A3606" s="411"/>
      <c r="B3606" s="411"/>
      <c r="C3606" s="411"/>
      <c r="D3606" s="411"/>
      <c r="E3606" s="411"/>
      <c r="F3606" s="412"/>
      <c r="G3606" s="194"/>
      <c r="H3606" s="411"/>
      <c r="I3606" s="411"/>
    </row>
    <row r="3607" spans="1:9" ht="15" customHeight="1" x14ac:dyDescent="0.25">
      <c r="A3607" s="411"/>
      <c r="B3607" s="411"/>
      <c r="C3607" s="411"/>
      <c r="D3607" s="411"/>
      <c r="E3607" s="411"/>
      <c r="F3607" s="412"/>
      <c r="G3607" s="194"/>
      <c r="H3607" s="411"/>
      <c r="I3607" s="411"/>
    </row>
    <row r="3608" spans="1:9" ht="15" customHeight="1" x14ac:dyDescent="0.25">
      <c r="A3608" s="411"/>
      <c r="B3608" s="411"/>
      <c r="C3608" s="411"/>
      <c r="D3608" s="411"/>
      <c r="E3608" s="411"/>
      <c r="F3608" s="411"/>
      <c r="G3608" s="194"/>
      <c r="H3608" s="411"/>
      <c r="I3608" s="411"/>
    </row>
    <row r="3609" spans="1:9" ht="15" customHeight="1" x14ac:dyDescent="0.25">
      <c r="A3609" s="411"/>
      <c r="B3609" s="411"/>
      <c r="C3609" s="411"/>
      <c r="D3609" s="411"/>
      <c r="E3609" s="411"/>
      <c r="F3609" s="411"/>
      <c r="G3609" s="194"/>
      <c r="H3609" s="411"/>
      <c r="I3609" s="411"/>
    </row>
    <row r="3610" spans="1:9" ht="15" customHeight="1" x14ac:dyDescent="0.25">
      <c r="A3610" s="411"/>
      <c r="B3610" s="411"/>
      <c r="C3610" s="411"/>
      <c r="D3610" s="411"/>
      <c r="E3610" s="411"/>
      <c r="F3610" s="411"/>
      <c r="G3610" s="194"/>
      <c r="H3610" s="411"/>
      <c r="I3610" s="411"/>
    </row>
    <row r="3611" spans="1:9" ht="15" customHeight="1" x14ac:dyDescent="0.25">
      <c r="A3611" s="411"/>
      <c r="B3611" s="411"/>
      <c r="C3611" s="411"/>
      <c r="D3611" s="411"/>
      <c r="E3611" s="411"/>
      <c r="F3611" s="411"/>
      <c r="G3611" s="194"/>
      <c r="H3611" s="411"/>
      <c r="I3611" s="411"/>
    </row>
    <row r="3612" spans="1:9" ht="15" customHeight="1" x14ac:dyDescent="0.25">
      <c r="A3612" s="411"/>
      <c r="B3612" s="411"/>
      <c r="C3612" s="411"/>
      <c r="D3612" s="411"/>
      <c r="E3612" s="411"/>
      <c r="F3612" s="411"/>
      <c r="G3612" s="194"/>
      <c r="H3612" s="411"/>
      <c r="I3612" s="411"/>
    </row>
    <row r="3613" spans="1:9" ht="15" customHeight="1" x14ac:dyDescent="0.25">
      <c r="A3613" s="411"/>
      <c r="B3613" s="411"/>
      <c r="C3613" s="411"/>
      <c r="D3613" s="411"/>
      <c r="E3613" s="411"/>
      <c r="F3613" s="411"/>
      <c r="G3613" s="194"/>
      <c r="H3613" s="411"/>
      <c r="I3613" s="411"/>
    </row>
    <row r="3614" spans="1:9" ht="15" customHeight="1" x14ac:dyDescent="0.25">
      <c r="A3614" s="411"/>
      <c r="B3614" s="411"/>
      <c r="C3614" s="411"/>
      <c r="D3614" s="411"/>
      <c r="E3614" s="411"/>
      <c r="F3614" s="411"/>
      <c r="G3614" s="194"/>
      <c r="H3614" s="411"/>
      <c r="I3614" s="411"/>
    </row>
    <row r="3615" spans="1:9" ht="15" customHeight="1" x14ac:dyDescent="0.25">
      <c r="A3615" s="411"/>
      <c r="B3615" s="411"/>
      <c r="C3615" s="411"/>
      <c r="D3615" s="411"/>
      <c r="E3615" s="411"/>
      <c r="F3615" s="411"/>
      <c r="G3615" s="194"/>
      <c r="H3615" s="411"/>
      <c r="I3615" s="411"/>
    </row>
    <row r="3616" spans="1:9" ht="15" customHeight="1" x14ac:dyDescent="0.25">
      <c r="A3616" s="411"/>
      <c r="B3616" s="411"/>
      <c r="C3616" s="411"/>
      <c r="D3616" s="411"/>
      <c r="E3616" s="411"/>
      <c r="F3616" s="411"/>
      <c r="G3616" s="194"/>
      <c r="H3616" s="411"/>
      <c r="I3616" s="411"/>
    </row>
    <row r="3617" spans="1:9" ht="15" customHeight="1" x14ac:dyDescent="0.25">
      <c r="A3617" s="411"/>
      <c r="B3617" s="411"/>
      <c r="C3617" s="411"/>
      <c r="D3617" s="411"/>
      <c r="E3617" s="411"/>
      <c r="F3617" s="411"/>
      <c r="G3617" s="194"/>
      <c r="H3617" s="411"/>
      <c r="I3617" s="411"/>
    </row>
    <row r="3618" spans="1:9" ht="15" customHeight="1" x14ac:dyDescent="0.25">
      <c r="A3618" s="411"/>
      <c r="B3618" s="411"/>
      <c r="C3618" s="411"/>
      <c r="D3618" s="411"/>
      <c r="E3618" s="411"/>
      <c r="F3618" s="411"/>
      <c r="G3618" s="194"/>
      <c r="H3618" s="411"/>
      <c r="I3618" s="411"/>
    </row>
    <row r="3619" spans="1:9" ht="15" customHeight="1" x14ac:dyDescent="0.25">
      <c r="A3619" s="411"/>
      <c r="B3619" s="411"/>
      <c r="C3619" s="411"/>
      <c r="D3619" s="411"/>
      <c r="E3619" s="411"/>
      <c r="F3619" s="412"/>
      <c r="G3619" s="194"/>
      <c r="H3619" s="411"/>
      <c r="I3619" s="411"/>
    </row>
    <row r="3620" spans="1:9" ht="15" customHeight="1" x14ac:dyDescent="0.25">
      <c r="A3620" s="411"/>
      <c r="B3620" s="411"/>
      <c r="C3620" s="411"/>
      <c r="D3620" s="411"/>
      <c r="E3620" s="411"/>
      <c r="F3620" s="412"/>
      <c r="G3620" s="194"/>
      <c r="H3620" s="411"/>
      <c r="I3620" s="411"/>
    </row>
    <row r="3621" spans="1:9" ht="15" customHeight="1" x14ac:dyDescent="0.25">
      <c r="A3621" s="411"/>
      <c r="B3621" s="411"/>
      <c r="C3621" s="411"/>
      <c r="D3621" s="411"/>
      <c r="E3621" s="411"/>
      <c r="F3621" s="412"/>
      <c r="G3621" s="194"/>
      <c r="H3621" s="411"/>
      <c r="I3621" s="411"/>
    </row>
    <row r="3622" spans="1:9" ht="15" customHeight="1" x14ac:dyDescent="0.25">
      <c r="A3622" s="411"/>
      <c r="B3622" s="411"/>
      <c r="C3622" s="411"/>
      <c r="D3622" s="411"/>
      <c r="E3622" s="411"/>
      <c r="F3622" s="411"/>
      <c r="G3622" s="194"/>
      <c r="H3622" s="411"/>
      <c r="I3622" s="411"/>
    </row>
    <row r="3623" spans="1:9" ht="15" customHeight="1" x14ac:dyDescent="0.25">
      <c r="A3623" s="411"/>
      <c r="B3623" s="411"/>
      <c r="C3623" s="411"/>
      <c r="D3623" s="411"/>
      <c r="E3623" s="411"/>
      <c r="F3623" s="411"/>
      <c r="G3623" s="194"/>
      <c r="H3623" s="411"/>
      <c r="I3623" s="411"/>
    </row>
    <row r="3624" spans="1:9" ht="15" customHeight="1" x14ac:dyDescent="0.25">
      <c r="A3624" s="411"/>
      <c r="B3624" s="411"/>
      <c r="C3624" s="411"/>
      <c r="D3624" s="411"/>
      <c r="E3624" s="411"/>
      <c r="F3624" s="411"/>
      <c r="G3624" s="194"/>
      <c r="H3624" s="411"/>
      <c r="I3624" s="411"/>
    </row>
    <row r="3625" spans="1:9" ht="15" customHeight="1" x14ac:dyDescent="0.25">
      <c r="A3625" s="411"/>
      <c r="B3625" s="411"/>
      <c r="C3625" s="411"/>
      <c r="D3625" s="411"/>
      <c r="E3625" s="411"/>
      <c r="F3625" s="411"/>
      <c r="G3625" s="194"/>
      <c r="H3625" s="411"/>
      <c r="I3625" s="411"/>
    </row>
    <row r="3626" spans="1:9" ht="15" customHeight="1" x14ac:dyDescent="0.25">
      <c r="A3626" s="411"/>
      <c r="B3626" s="411"/>
      <c r="C3626" s="411"/>
      <c r="D3626" s="411"/>
      <c r="E3626" s="411"/>
      <c r="F3626" s="412"/>
      <c r="G3626" s="194"/>
      <c r="H3626" s="411"/>
      <c r="I3626" s="411"/>
    </row>
    <row r="3627" spans="1:9" ht="15" customHeight="1" x14ac:dyDescent="0.25">
      <c r="A3627" s="411"/>
      <c r="B3627" s="411"/>
      <c r="C3627" s="411"/>
      <c r="D3627" s="411"/>
      <c r="E3627" s="411"/>
      <c r="F3627" s="412"/>
      <c r="G3627" s="194"/>
      <c r="H3627" s="411"/>
      <c r="I3627" s="411"/>
    </row>
    <row r="3628" spans="1:9" ht="15" customHeight="1" x14ac:dyDescent="0.25">
      <c r="A3628" s="411"/>
      <c r="B3628" s="411"/>
      <c r="C3628" s="411"/>
      <c r="D3628" s="411"/>
      <c r="E3628" s="411"/>
      <c r="F3628" s="412"/>
      <c r="G3628" s="194"/>
      <c r="H3628" s="411"/>
      <c r="I3628" s="411"/>
    </row>
    <row r="3629" spans="1:9" ht="15" customHeight="1" x14ac:dyDescent="0.25">
      <c r="A3629" s="411"/>
      <c r="B3629" s="411"/>
      <c r="C3629" s="411"/>
      <c r="D3629" s="411"/>
      <c r="E3629" s="411"/>
      <c r="F3629" s="411"/>
      <c r="G3629" s="194"/>
      <c r="H3629" s="411"/>
      <c r="I3629" s="411"/>
    </row>
    <row r="3630" spans="1:9" ht="15" customHeight="1" x14ac:dyDescent="0.25">
      <c r="A3630" s="411"/>
      <c r="B3630" s="411"/>
      <c r="C3630" s="411"/>
      <c r="D3630" s="411"/>
      <c r="E3630" s="411"/>
      <c r="F3630" s="411"/>
      <c r="G3630" s="194"/>
      <c r="H3630" s="411"/>
      <c r="I3630" s="411"/>
    </row>
    <row r="3631" spans="1:9" ht="15" customHeight="1" x14ac:dyDescent="0.25">
      <c r="A3631" s="411"/>
      <c r="B3631" s="411"/>
      <c r="C3631" s="411"/>
      <c r="D3631" s="411"/>
      <c r="E3631" s="411"/>
      <c r="F3631" s="411"/>
      <c r="G3631" s="194"/>
      <c r="H3631" s="411"/>
      <c r="I3631" s="411"/>
    </row>
    <row r="3632" spans="1:9" ht="15" customHeight="1" x14ac:dyDescent="0.25">
      <c r="A3632" s="411"/>
      <c r="B3632" s="411"/>
      <c r="C3632" s="411"/>
      <c r="D3632" s="411"/>
      <c r="E3632" s="411"/>
      <c r="F3632" s="411"/>
      <c r="G3632" s="194"/>
      <c r="H3632" s="411"/>
      <c r="I3632" s="411"/>
    </row>
    <row r="3633" spans="1:9" ht="15" customHeight="1" x14ac:dyDescent="0.25">
      <c r="A3633" s="411"/>
      <c r="B3633" s="411"/>
      <c r="C3633" s="411"/>
      <c r="D3633" s="411"/>
      <c r="E3633" s="411"/>
      <c r="F3633" s="411"/>
      <c r="G3633" s="194"/>
      <c r="H3633" s="411"/>
      <c r="I3633" s="411"/>
    </row>
    <row r="3634" spans="1:9" ht="15" customHeight="1" x14ac:dyDescent="0.25">
      <c r="A3634" s="411"/>
      <c r="B3634" s="411"/>
      <c r="C3634" s="411"/>
      <c r="D3634" s="411"/>
      <c r="E3634" s="411"/>
      <c r="F3634" s="411"/>
      <c r="G3634" s="194"/>
      <c r="H3634" s="411"/>
      <c r="I3634" s="411"/>
    </row>
    <row r="3635" spans="1:9" ht="15" customHeight="1" x14ac:dyDescent="0.25">
      <c r="A3635" s="411"/>
      <c r="B3635" s="411"/>
      <c r="C3635" s="411"/>
      <c r="D3635" s="411"/>
      <c r="E3635" s="411"/>
      <c r="F3635" s="411"/>
      <c r="G3635" s="194"/>
      <c r="H3635" s="411"/>
      <c r="I3635" s="411"/>
    </row>
    <row r="3636" spans="1:9" ht="15" customHeight="1" x14ac:dyDescent="0.25">
      <c r="A3636" s="411"/>
      <c r="B3636" s="411"/>
      <c r="C3636" s="411"/>
      <c r="D3636" s="411"/>
      <c r="E3636" s="411"/>
      <c r="F3636" s="411"/>
      <c r="G3636" s="194"/>
      <c r="H3636" s="411"/>
      <c r="I3636" s="411"/>
    </row>
    <row r="3637" spans="1:9" ht="15" customHeight="1" x14ac:dyDescent="0.25">
      <c r="A3637" s="411"/>
      <c r="B3637" s="411"/>
      <c r="C3637" s="411"/>
      <c r="D3637" s="411"/>
      <c r="E3637" s="411"/>
      <c r="F3637" s="411"/>
      <c r="G3637" s="194"/>
      <c r="H3637" s="411"/>
      <c r="I3637" s="411"/>
    </row>
    <row r="3638" spans="1:9" ht="15" customHeight="1" x14ac:dyDescent="0.25">
      <c r="A3638" s="411"/>
      <c r="B3638" s="411"/>
      <c r="C3638" s="411"/>
      <c r="D3638" s="411"/>
      <c r="E3638" s="411"/>
      <c r="F3638" s="411"/>
      <c r="G3638" s="194"/>
      <c r="H3638" s="411"/>
      <c r="I3638" s="411"/>
    </row>
    <row r="3639" spans="1:9" ht="15" customHeight="1" x14ac:dyDescent="0.25">
      <c r="A3639" s="411"/>
      <c r="B3639" s="411"/>
      <c r="C3639" s="411"/>
      <c r="D3639" s="411"/>
      <c r="E3639" s="411"/>
      <c r="F3639" s="411"/>
      <c r="G3639" s="194"/>
      <c r="H3639" s="411"/>
      <c r="I3639" s="411"/>
    </row>
    <row r="3640" spans="1:9" ht="15" customHeight="1" x14ac:dyDescent="0.25">
      <c r="A3640" s="411"/>
      <c r="B3640" s="411"/>
      <c r="C3640" s="411"/>
      <c r="D3640" s="411"/>
      <c r="E3640" s="411"/>
      <c r="F3640" s="411"/>
      <c r="G3640" s="194"/>
      <c r="H3640" s="411"/>
      <c r="I3640" s="411"/>
    </row>
    <row r="3641" spans="1:9" ht="15" customHeight="1" x14ac:dyDescent="0.25">
      <c r="A3641" s="411"/>
      <c r="B3641" s="411"/>
      <c r="C3641" s="411"/>
      <c r="D3641" s="411"/>
      <c r="E3641" s="411"/>
      <c r="F3641" s="411"/>
      <c r="G3641" s="194"/>
      <c r="H3641" s="411"/>
      <c r="I3641" s="411"/>
    </row>
    <row r="3642" spans="1:9" ht="15" customHeight="1" x14ac:dyDescent="0.25">
      <c r="A3642" s="411"/>
      <c r="B3642" s="411"/>
      <c r="C3642" s="411"/>
      <c r="D3642" s="411"/>
      <c r="E3642" s="411"/>
      <c r="F3642" s="412"/>
      <c r="G3642" s="194"/>
      <c r="H3642" s="411"/>
      <c r="I3642" s="411"/>
    </row>
    <row r="3643" spans="1:9" ht="15" customHeight="1" x14ac:dyDescent="0.25">
      <c r="A3643" s="411"/>
      <c r="B3643" s="411"/>
      <c r="C3643" s="411"/>
      <c r="D3643" s="411"/>
      <c r="E3643" s="411"/>
      <c r="F3643" s="412"/>
      <c r="G3643" s="194"/>
      <c r="H3643" s="411"/>
      <c r="I3643" s="411"/>
    </row>
    <row r="3644" spans="1:9" ht="15" customHeight="1" x14ac:dyDescent="0.25">
      <c r="A3644" s="411"/>
      <c r="B3644" s="411"/>
      <c r="C3644" s="411"/>
      <c r="D3644" s="411"/>
      <c r="E3644" s="411"/>
      <c r="F3644" s="412"/>
      <c r="G3644" s="194"/>
      <c r="H3644" s="411"/>
      <c r="I3644" s="411"/>
    </row>
    <row r="3645" spans="1:9" ht="15" customHeight="1" x14ac:dyDescent="0.25">
      <c r="A3645" s="411"/>
      <c r="B3645" s="411"/>
      <c r="C3645" s="411"/>
      <c r="D3645" s="411"/>
      <c r="E3645" s="411"/>
      <c r="F3645" s="411"/>
      <c r="G3645" s="194"/>
      <c r="H3645" s="411"/>
      <c r="I3645" s="411"/>
    </row>
    <row r="3646" spans="1:9" ht="15" customHeight="1" x14ac:dyDescent="0.25">
      <c r="A3646" s="411"/>
      <c r="B3646" s="411"/>
      <c r="C3646" s="411"/>
      <c r="D3646" s="411"/>
      <c r="E3646" s="411"/>
      <c r="F3646" s="411"/>
      <c r="G3646" s="194"/>
      <c r="H3646" s="411"/>
      <c r="I3646" s="411"/>
    </row>
    <row r="3647" spans="1:9" ht="15" customHeight="1" x14ac:dyDescent="0.25">
      <c r="A3647" s="411"/>
      <c r="B3647" s="411"/>
      <c r="C3647" s="411"/>
      <c r="D3647" s="411"/>
      <c r="E3647" s="411"/>
      <c r="F3647" s="411"/>
      <c r="G3647" s="194"/>
      <c r="H3647" s="411"/>
      <c r="I3647" s="411"/>
    </row>
    <row r="3648" spans="1:9" ht="15" customHeight="1" x14ac:dyDescent="0.25">
      <c r="A3648" s="411"/>
      <c r="B3648" s="411"/>
      <c r="C3648" s="411"/>
      <c r="D3648" s="411"/>
      <c r="E3648" s="411"/>
      <c r="F3648" s="411"/>
      <c r="G3648" s="194"/>
      <c r="H3648" s="411"/>
      <c r="I3648" s="411"/>
    </row>
    <row r="3649" spans="1:9" ht="15" customHeight="1" x14ac:dyDescent="0.25">
      <c r="A3649" s="411"/>
      <c r="B3649" s="411"/>
      <c r="C3649" s="411"/>
      <c r="D3649" s="411"/>
      <c r="E3649" s="411"/>
      <c r="F3649" s="412"/>
      <c r="G3649" s="194"/>
      <c r="H3649" s="411"/>
      <c r="I3649" s="411"/>
    </row>
    <row r="3650" spans="1:9" ht="15" customHeight="1" x14ac:dyDescent="0.25">
      <c r="A3650" s="411"/>
      <c r="B3650" s="411"/>
      <c r="C3650" s="411"/>
      <c r="D3650" s="411"/>
      <c r="E3650" s="411"/>
      <c r="F3650" s="412"/>
      <c r="G3650" s="194"/>
      <c r="H3650" s="411"/>
      <c r="I3650" s="411"/>
    </row>
    <row r="3651" spans="1:9" ht="15" customHeight="1" x14ac:dyDescent="0.25">
      <c r="A3651" s="411"/>
      <c r="B3651" s="411"/>
      <c r="C3651" s="411"/>
      <c r="D3651" s="411"/>
      <c r="E3651" s="411"/>
      <c r="F3651" s="411"/>
      <c r="G3651" s="194"/>
      <c r="H3651" s="411"/>
      <c r="I3651" s="411"/>
    </row>
    <row r="3652" spans="1:9" ht="15" customHeight="1" x14ac:dyDescent="0.25">
      <c r="A3652" s="411"/>
      <c r="B3652" s="411"/>
      <c r="C3652" s="411"/>
      <c r="D3652" s="411"/>
      <c r="E3652" s="411"/>
      <c r="F3652" s="411"/>
      <c r="G3652" s="194"/>
      <c r="H3652" s="411"/>
      <c r="I3652" s="411"/>
    </row>
    <row r="3653" spans="1:9" ht="15" customHeight="1" x14ac:dyDescent="0.25">
      <c r="A3653" s="411"/>
      <c r="B3653" s="411"/>
      <c r="C3653" s="411"/>
      <c r="D3653" s="411"/>
      <c r="E3653" s="411"/>
      <c r="F3653" s="411"/>
      <c r="G3653" s="194"/>
      <c r="H3653" s="411"/>
      <c r="I3653" s="411"/>
    </row>
    <row r="3654" spans="1:9" ht="15" customHeight="1" x14ac:dyDescent="0.25">
      <c r="A3654" s="411"/>
      <c r="B3654" s="411"/>
      <c r="C3654" s="411"/>
      <c r="D3654" s="411"/>
      <c r="E3654" s="411"/>
      <c r="F3654" s="411"/>
      <c r="G3654" s="194"/>
      <c r="H3654" s="411"/>
      <c r="I3654" s="411"/>
    </row>
    <row r="3655" spans="1:9" ht="15" customHeight="1" x14ac:dyDescent="0.25">
      <c r="A3655" s="411"/>
      <c r="B3655" s="411"/>
      <c r="C3655" s="411"/>
      <c r="D3655" s="411"/>
      <c r="E3655" s="411"/>
      <c r="F3655" s="411"/>
      <c r="G3655" s="194"/>
      <c r="H3655" s="411"/>
      <c r="I3655" s="411"/>
    </row>
    <row r="3656" spans="1:9" ht="15" customHeight="1" x14ac:dyDescent="0.25">
      <c r="A3656" s="411"/>
      <c r="B3656" s="411"/>
      <c r="C3656" s="411"/>
      <c r="D3656" s="411"/>
      <c r="E3656" s="411"/>
      <c r="F3656" s="411"/>
      <c r="G3656" s="194"/>
      <c r="H3656" s="411"/>
      <c r="I3656" s="411"/>
    </row>
    <row r="3657" spans="1:9" ht="15" customHeight="1" x14ac:dyDescent="0.25">
      <c r="A3657" s="411"/>
      <c r="B3657" s="411"/>
      <c r="C3657" s="411"/>
      <c r="D3657" s="411"/>
      <c r="E3657" s="411"/>
      <c r="F3657" s="411"/>
      <c r="G3657" s="194"/>
      <c r="H3657" s="411"/>
      <c r="I3657" s="411"/>
    </row>
    <row r="3658" spans="1:9" ht="15" customHeight="1" x14ac:dyDescent="0.25">
      <c r="A3658" s="411"/>
      <c r="B3658" s="411"/>
      <c r="C3658" s="411"/>
      <c r="D3658" s="411"/>
      <c r="E3658" s="411"/>
      <c r="F3658" s="411"/>
      <c r="G3658" s="194"/>
      <c r="H3658" s="411"/>
      <c r="I3658" s="411"/>
    </row>
    <row r="3659" spans="1:9" ht="15" customHeight="1" x14ac:dyDescent="0.25">
      <c r="A3659" s="411"/>
      <c r="B3659" s="411"/>
      <c r="C3659" s="411"/>
      <c r="D3659" s="411"/>
      <c r="E3659" s="411"/>
      <c r="F3659" s="411"/>
      <c r="G3659" s="194"/>
      <c r="H3659" s="411"/>
      <c r="I3659" s="411"/>
    </row>
    <row r="3660" spans="1:9" ht="15" customHeight="1" x14ac:dyDescent="0.25">
      <c r="A3660" s="411"/>
      <c r="B3660" s="411"/>
      <c r="C3660" s="411"/>
      <c r="D3660" s="411"/>
      <c r="E3660" s="411"/>
      <c r="F3660" s="411"/>
      <c r="G3660" s="194"/>
      <c r="H3660" s="411"/>
      <c r="I3660" s="411"/>
    </row>
    <row r="3661" spans="1:9" ht="15" customHeight="1" x14ac:dyDescent="0.25">
      <c r="A3661" s="411"/>
      <c r="B3661" s="411"/>
      <c r="C3661" s="411"/>
      <c r="D3661" s="411"/>
      <c r="E3661" s="411"/>
      <c r="F3661" s="411"/>
      <c r="G3661" s="194"/>
      <c r="H3661" s="411"/>
      <c r="I3661" s="411"/>
    </row>
    <row r="3662" spans="1:9" ht="15" customHeight="1" x14ac:dyDescent="0.25">
      <c r="A3662" s="411"/>
      <c r="B3662" s="411"/>
      <c r="C3662" s="411"/>
      <c r="D3662" s="411"/>
      <c r="E3662" s="411"/>
      <c r="F3662" s="411"/>
      <c r="G3662" s="194"/>
      <c r="H3662" s="411"/>
      <c r="I3662" s="411"/>
    </row>
    <row r="3663" spans="1:9" ht="15" customHeight="1" x14ac:dyDescent="0.25">
      <c r="A3663" s="411"/>
      <c r="B3663" s="411"/>
      <c r="C3663" s="411"/>
      <c r="D3663" s="411"/>
      <c r="E3663" s="411"/>
      <c r="F3663" s="411"/>
      <c r="G3663" s="194"/>
      <c r="H3663" s="411"/>
      <c r="I3663" s="411"/>
    </row>
    <row r="3664" spans="1:9" ht="15" customHeight="1" x14ac:dyDescent="0.25">
      <c r="A3664" s="411"/>
      <c r="B3664" s="411"/>
      <c r="C3664" s="411"/>
      <c r="D3664" s="411"/>
      <c r="E3664" s="411"/>
      <c r="F3664" s="412"/>
      <c r="G3664" s="194"/>
      <c r="H3664" s="411"/>
      <c r="I3664" s="411"/>
    </row>
    <row r="3665" spans="1:9" ht="15" customHeight="1" x14ac:dyDescent="0.25">
      <c r="A3665" s="411"/>
      <c r="B3665" s="411"/>
      <c r="C3665" s="411"/>
      <c r="D3665" s="411"/>
      <c r="E3665" s="411"/>
      <c r="F3665" s="412"/>
      <c r="G3665" s="194"/>
      <c r="H3665" s="411"/>
      <c r="I3665" s="411"/>
    </row>
    <row r="3666" spans="1:9" ht="15" customHeight="1" x14ac:dyDescent="0.25">
      <c r="A3666" s="411"/>
      <c r="B3666" s="411"/>
      <c r="C3666" s="411"/>
      <c r="D3666" s="411"/>
      <c r="E3666" s="411"/>
      <c r="F3666" s="412"/>
      <c r="G3666" s="194"/>
      <c r="H3666" s="411"/>
      <c r="I3666" s="411"/>
    </row>
    <row r="3667" spans="1:9" ht="15" customHeight="1" x14ac:dyDescent="0.25">
      <c r="A3667" s="411"/>
      <c r="B3667" s="411"/>
      <c r="C3667" s="411"/>
      <c r="D3667" s="411"/>
      <c r="E3667" s="411"/>
      <c r="F3667" s="411"/>
      <c r="G3667" s="194"/>
      <c r="H3667" s="411"/>
      <c r="I3667" s="411"/>
    </row>
    <row r="3668" spans="1:9" ht="15" customHeight="1" x14ac:dyDescent="0.25">
      <c r="A3668" s="411"/>
      <c r="B3668" s="411"/>
      <c r="C3668" s="411"/>
      <c r="D3668" s="411"/>
      <c r="E3668" s="411"/>
      <c r="F3668" s="411"/>
      <c r="G3668" s="194"/>
      <c r="H3668" s="411"/>
      <c r="I3668" s="411"/>
    </row>
    <row r="3669" spans="1:9" ht="15" customHeight="1" x14ac:dyDescent="0.25">
      <c r="A3669" s="411"/>
      <c r="B3669" s="411"/>
      <c r="C3669" s="411"/>
      <c r="D3669" s="411"/>
      <c r="E3669" s="411"/>
      <c r="F3669" s="411"/>
      <c r="G3669" s="194"/>
      <c r="H3669" s="411"/>
      <c r="I3669" s="411"/>
    </row>
    <row r="3670" spans="1:9" ht="15" customHeight="1" x14ac:dyDescent="0.25">
      <c r="A3670" s="411"/>
      <c r="B3670" s="411"/>
      <c r="C3670" s="411"/>
      <c r="D3670" s="411"/>
      <c r="E3670" s="411"/>
      <c r="F3670" s="411"/>
      <c r="G3670" s="194"/>
      <c r="H3670" s="411"/>
      <c r="I3670" s="411"/>
    </row>
    <row r="3671" spans="1:9" ht="15" customHeight="1" x14ac:dyDescent="0.25">
      <c r="A3671" s="411"/>
      <c r="B3671" s="411"/>
      <c r="C3671" s="411"/>
      <c r="D3671" s="411"/>
      <c r="E3671" s="411"/>
      <c r="F3671" s="412"/>
      <c r="G3671" s="194"/>
      <c r="H3671" s="411"/>
      <c r="I3671" s="411"/>
    </row>
    <row r="3672" spans="1:9" ht="15" customHeight="1" x14ac:dyDescent="0.25">
      <c r="A3672" s="411"/>
      <c r="B3672" s="411"/>
      <c r="C3672" s="411"/>
      <c r="D3672" s="411"/>
      <c r="E3672" s="411"/>
      <c r="F3672" s="412"/>
      <c r="G3672" s="194"/>
      <c r="H3672" s="411"/>
      <c r="I3672" s="411"/>
    </row>
    <row r="3673" spans="1:9" ht="15" customHeight="1" x14ac:dyDescent="0.25">
      <c r="A3673" s="411"/>
      <c r="B3673" s="411"/>
      <c r="C3673" s="411"/>
      <c r="D3673" s="411"/>
      <c r="E3673" s="411"/>
      <c r="F3673" s="412"/>
      <c r="G3673" s="194"/>
      <c r="H3673" s="411"/>
      <c r="I3673" s="411"/>
    </row>
    <row r="3674" spans="1:9" ht="15" customHeight="1" x14ac:dyDescent="0.25">
      <c r="A3674" s="411"/>
      <c r="B3674" s="411"/>
      <c r="C3674" s="411"/>
      <c r="D3674" s="411"/>
      <c r="E3674" s="411"/>
      <c r="F3674" s="411"/>
      <c r="G3674" s="194"/>
      <c r="H3674" s="411"/>
      <c r="I3674" s="411"/>
    </row>
    <row r="3675" spans="1:9" ht="15" customHeight="1" x14ac:dyDescent="0.25">
      <c r="A3675" s="411"/>
      <c r="B3675" s="411"/>
      <c r="C3675" s="411"/>
      <c r="D3675" s="411"/>
      <c r="E3675" s="411"/>
      <c r="F3675" s="411"/>
      <c r="G3675" s="194"/>
      <c r="H3675" s="411"/>
      <c r="I3675" s="411"/>
    </row>
    <row r="3676" spans="1:9" ht="15" customHeight="1" x14ac:dyDescent="0.25">
      <c r="A3676" s="411"/>
      <c r="B3676" s="411"/>
      <c r="C3676" s="411"/>
      <c r="D3676" s="411"/>
      <c r="E3676" s="411"/>
      <c r="F3676" s="411"/>
      <c r="G3676" s="194"/>
      <c r="H3676" s="411"/>
      <c r="I3676" s="411"/>
    </row>
    <row r="3677" spans="1:9" ht="15" customHeight="1" x14ac:dyDescent="0.25">
      <c r="A3677" s="411"/>
      <c r="B3677" s="411"/>
      <c r="C3677" s="411"/>
      <c r="D3677" s="411"/>
      <c r="E3677" s="411"/>
      <c r="F3677" s="411"/>
      <c r="G3677" s="194"/>
      <c r="H3677" s="411"/>
      <c r="I3677" s="411"/>
    </row>
    <row r="3678" spans="1:9" ht="15" customHeight="1" x14ac:dyDescent="0.25">
      <c r="A3678" s="411"/>
      <c r="B3678" s="411"/>
      <c r="C3678" s="411"/>
      <c r="D3678" s="411"/>
      <c r="E3678" s="411"/>
      <c r="F3678" s="411"/>
      <c r="G3678" s="194"/>
      <c r="H3678" s="411"/>
      <c r="I3678" s="411"/>
    </row>
    <row r="3679" spans="1:9" ht="15" customHeight="1" x14ac:dyDescent="0.25">
      <c r="A3679" s="411"/>
      <c r="B3679" s="411"/>
      <c r="C3679" s="411"/>
      <c r="D3679" s="411"/>
      <c r="E3679" s="411"/>
      <c r="F3679" s="411"/>
      <c r="G3679" s="194"/>
      <c r="H3679" s="411"/>
      <c r="I3679" s="411"/>
    </row>
    <row r="3680" spans="1:9" ht="15" customHeight="1" x14ac:dyDescent="0.25">
      <c r="A3680" s="411"/>
      <c r="B3680" s="411"/>
      <c r="C3680" s="411"/>
      <c r="D3680" s="411"/>
      <c r="E3680" s="411"/>
      <c r="F3680" s="411"/>
      <c r="G3680" s="194"/>
      <c r="H3680" s="411"/>
      <c r="I3680" s="411"/>
    </row>
    <row r="3681" spans="1:9" ht="15" customHeight="1" x14ac:dyDescent="0.25">
      <c r="A3681" s="411"/>
      <c r="B3681" s="411"/>
      <c r="C3681" s="411"/>
      <c r="D3681" s="411"/>
      <c r="E3681" s="411"/>
      <c r="F3681" s="411"/>
      <c r="G3681" s="194"/>
      <c r="H3681" s="411"/>
      <c r="I3681" s="411"/>
    </row>
    <row r="3682" spans="1:9" ht="15" customHeight="1" x14ac:dyDescent="0.25">
      <c r="A3682" s="411"/>
      <c r="B3682" s="411"/>
      <c r="C3682" s="411"/>
      <c r="D3682" s="411"/>
      <c r="E3682" s="411"/>
      <c r="F3682" s="411"/>
      <c r="G3682" s="194"/>
      <c r="H3682" s="411"/>
      <c r="I3682" s="411"/>
    </row>
    <row r="3683" spans="1:9" ht="15" customHeight="1" x14ac:dyDescent="0.25">
      <c r="A3683" s="411"/>
      <c r="B3683" s="411"/>
      <c r="C3683" s="411"/>
      <c r="D3683" s="411"/>
      <c r="E3683" s="411"/>
      <c r="F3683" s="411"/>
      <c r="G3683" s="194"/>
      <c r="H3683" s="411"/>
      <c r="I3683" s="411"/>
    </row>
    <row r="3684" spans="1:9" ht="15" customHeight="1" x14ac:dyDescent="0.25">
      <c r="A3684" s="411"/>
      <c r="B3684" s="411"/>
      <c r="C3684" s="411"/>
      <c r="D3684" s="411"/>
      <c r="E3684" s="411"/>
      <c r="F3684" s="411"/>
      <c r="G3684" s="194"/>
      <c r="H3684" s="411"/>
      <c r="I3684" s="411"/>
    </row>
    <row r="3685" spans="1:9" ht="15" customHeight="1" x14ac:dyDescent="0.25">
      <c r="A3685" s="411"/>
      <c r="B3685" s="411"/>
      <c r="C3685" s="411"/>
      <c r="D3685" s="411"/>
      <c r="E3685" s="411"/>
      <c r="F3685" s="411"/>
      <c r="G3685" s="194"/>
      <c r="H3685" s="411"/>
      <c r="I3685" s="411"/>
    </row>
    <row r="3686" spans="1:9" ht="15" customHeight="1" x14ac:dyDescent="0.25">
      <c r="A3686" s="411"/>
      <c r="B3686" s="411"/>
      <c r="C3686" s="411"/>
      <c r="D3686" s="411"/>
      <c r="E3686" s="411"/>
      <c r="F3686" s="411"/>
      <c r="G3686" s="194"/>
      <c r="H3686" s="411"/>
      <c r="I3686" s="411"/>
    </row>
    <row r="3687" spans="1:9" ht="15" customHeight="1" x14ac:dyDescent="0.25">
      <c r="A3687" s="411"/>
      <c r="B3687" s="411"/>
      <c r="C3687" s="411"/>
      <c r="D3687" s="411"/>
      <c r="E3687" s="411"/>
      <c r="F3687" s="411"/>
      <c r="G3687" s="194"/>
      <c r="H3687" s="411"/>
      <c r="I3687" s="411"/>
    </row>
    <row r="3688" spans="1:9" ht="15" customHeight="1" x14ac:dyDescent="0.25">
      <c r="A3688" s="411"/>
      <c r="B3688" s="411"/>
      <c r="C3688" s="411"/>
      <c r="D3688" s="411"/>
      <c r="E3688" s="411"/>
      <c r="F3688" s="411"/>
      <c r="G3688" s="194"/>
      <c r="H3688" s="411"/>
      <c r="I3688" s="411"/>
    </row>
    <row r="3689" spans="1:9" ht="15" customHeight="1" x14ac:dyDescent="0.25">
      <c r="A3689" s="411"/>
      <c r="B3689" s="411"/>
      <c r="C3689" s="411"/>
      <c r="D3689" s="411"/>
      <c r="E3689" s="411"/>
      <c r="F3689" s="411"/>
      <c r="G3689" s="194"/>
      <c r="H3689" s="411"/>
      <c r="I3689" s="411"/>
    </row>
    <row r="3690" spans="1:9" ht="15" customHeight="1" x14ac:dyDescent="0.25">
      <c r="A3690" s="411"/>
      <c r="B3690" s="411"/>
      <c r="C3690" s="411"/>
      <c r="D3690" s="411"/>
      <c r="E3690" s="411"/>
      <c r="F3690" s="411"/>
      <c r="G3690" s="194"/>
      <c r="H3690" s="411"/>
      <c r="I3690" s="411"/>
    </row>
    <row r="3691" spans="1:9" ht="15" customHeight="1" x14ac:dyDescent="0.25">
      <c r="A3691" s="411"/>
      <c r="B3691" s="411"/>
      <c r="C3691" s="411"/>
      <c r="D3691" s="411"/>
      <c r="E3691" s="411"/>
      <c r="F3691" s="412"/>
      <c r="G3691" s="194"/>
      <c r="H3691" s="411"/>
      <c r="I3691" s="411"/>
    </row>
    <row r="3692" spans="1:9" ht="15" customHeight="1" x14ac:dyDescent="0.25">
      <c r="A3692" s="411"/>
      <c r="B3692" s="411"/>
      <c r="C3692" s="411"/>
      <c r="D3692" s="411"/>
      <c r="E3692" s="411"/>
      <c r="F3692" s="411"/>
      <c r="G3692" s="194"/>
      <c r="H3692" s="411"/>
      <c r="I3692" s="411"/>
    </row>
    <row r="3693" spans="1:9" ht="15" customHeight="1" x14ac:dyDescent="0.25">
      <c r="A3693" s="411"/>
      <c r="B3693" s="411"/>
      <c r="C3693" s="411"/>
      <c r="D3693" s="411"/>
      <c r="E3693" s="411"/>
      <c r="F3693" s="411"/>
      <c r="G3693" s="194"/>
      <c r="H3693" s="411"/>
      <c r="I3693" s="411"/>
    </row>
    <row r="3694" spans="1:9" ht="15" customHeight="1" x14ac:dyDescent="0.25">
      <c r="A3694" s="411"/>
      <c r="B3694" s="411"/>
      <c r="C3694" s="411"/>
      <c r="D3694" s="411"/>
      <c r="E3694" s="411"/>
      <c r="F3694" s="411"/>
      <c r="G3694" s="194"/>
      <c r="H3694" s="411"/>
      <c r="I3694" s="411"/>
    </row>
    <row r="3695" spans="1:9" ht="15" customHeight="1" x14ac:dyDescent="0.25">
      <c r="A3695" s="411"/>
      <c r="B3695" s="411"/>
      <c r="C3695" s="411"/>
      <c r="D3695" s="411"/>
      <c r="E3695" s="411"/>
      <c r="F3695" s="411"/>
      <c r="G3695" s="194"/>
      <c r="H3695" s="411"/>
      <c r="I3695" s="411"/>
    </row>
    <row r="3696" spans="1:9" ht="15" customHeight="1" x14ac:dyDescent="0.25">
      <c r="A3696" s="411"/>
      <c r="B3696" s="411"/>
      <c r="C3696" s="411"/>
      <c r="D3696" s="411"/>
      <c r="E3696" s="411"/>
      <c r="F3696" s="412"/>
      <c r="G3696" s="194"/>
      <c r="H3696" s="411"/>
      <c r="I3696" s="411"/>
    </row>
    <row r="3697" spans="1:9" ht="15" customHeight="1" x14ac:dyDescent="0.25">
      <c r="A3697" s="411"/>
      <c r="B3697" s="411"/>
      <c r="C3697" s="411"/>
      <c r="D3697" s="411"/>
      <c r="E3697" s="411"/>
      <c r="F3697" s="411"/>
      <c r="G3697" s="194"/>
      <c r="H3697" s="411"/>
      <c r="I3697" s="411"/>
    </row>
    <row r="3698" spans="1:9" ht="15" customHeight="1" x14ac:dyDescent="0.25">
      <c r="A3698" s="411"/>
      <c r="B3698" s="411"/>
      <c r="C3698" s="411"/>
      <c r="D3698" s="411"/>
      <c r="E3698" s="411"/>
      <c r="F3698" s="411"/>
      <c r="G3698" s="194"/>
      <c r="H3698" s="411"/>
      <c r="I3698" s="411"/>
    </row>
    <row r="3699" spans="1:9" ht="15" customHeight="1" x14ac:dyDescent="0.25">
      <c r="A3699" s="411"/>
      <c r="B3699" s="411"/>
      <c r="C3699" s="411"/>
      <c r="D3699" s="411"/>
      <c r="E3699" s="411"/>
      <c r="F3699" s="411"/>
      <c r="G3699" s="194"/>
      <c r="H3699" s="411"/>
      <c r="I3699" s="411"/>
    </row>
    <row r="3700" spans="1:9" ht="15" customHeight="1" x14ac:dyDescent="0.25">
      <c r="A3700" s="411"/>
      <c r="B3700" s="411"/>
      <c r="C3700" s="411"/>
      <c r="D3700" s="411"/>
      <c r="E3700" s="411"/>
      <c r="F3700" s="412"/>
      <c r="G3700" s="194"/>
      <c r="H3700" s="411"/>
      <c r="I3700" s="411"/>
    </row>
    <row r="3701" spans="1:9" ht="15" customHeight="1" x14ac:dyDescent="0.25">
      <c r="A3701" s="411"/>
      <c r="B3701" s="411"/>
      <c r="C3701" s="411"/>
      <c r="D3701" s="411"/>
      <c r="E3701" s="411"/>
      <c r="F3701" s="411"/>
      <c r="G3701" s="194"/>
      <c r="H3701" s="411"/>
      <c r="I3701" s="411"/>
    </row>
    <row r="3702" spans="1:9" ht="15" customHeight="1" x14ac:dyDescent="0.25">
      <c r="A3702" s="411"/>
      <c r="B3702" s="411"/>
      <c r="C3702" s="411"/>
      <c r="D3702" s="411"/>
      <c r="E3702" s="411"/>
      <c r="F3702" s="411"/>
      <c r="G3702" s="194"/>
      <c r="H3702" s="411"/>
      <c r="I3702" s="411"/>
    </row>
    <row r="3703" spans="1:9" ht="15" customHeight="1" x14ac:dyDescent="0.25">
      <c r="A3703" s="411"/>
      <c r="B3703" s="411"/>
      <c r="C3703" s="411"/>
      <c r="D3703" s="411"/>
      <c r="E3703" s="411"/>
      <c r="F3703" s="411"/>
      <c r="G3703" s="194"/>
      <c r="H3703" s="411"/>
      <c r="I3703" s="411"/>
    </row>
    <row r="3704" spans="1:9" ht="15" customHeight="1" x14ac:dyDescent="0.25">
      <c r="A3704" s="411"/>
      <c r="B3704" s="411"/>
      <c r="C3704" s="411"/>
      <c r="D3704" s="411"/>
      <c r="E3704" s="411"/>
      <c r="F3704" s="411"/>
      <c r="G3704" s="194"/>
      <c r="H3704" s="411"/>
      <c r="I3704" s="411"/>
    </row>
    <row r="3705" spans="1:9" ht="15" customHeight="1" x14ac:dyDescent="0.25">
      <c r="A3705" s="411"/>
      <c r="B3705" s="411"/>
      <c r="C3705" s="411"/>
      <c r="D3705" s="411"/>
      <c r="E3705" s="411"/>
      <c r="F3705" s="411"/>
      <c r="G3705" s="194"/>
      <c r="H3705" s="411"/>
      <c r="I3705" s="411"/>
    </row>
    <row r="3706" spans="1:9" ht="15" customHeight="1" x14ac:dyDescent="0.25">
      <c r="A3706" s="411"/>
      <c r="B3706" s="411"/>
      <c r="C3706" s="411"/>
      <c r="D3706" s="411"/>
      <c r="E3706" s="411"/>
      <c r="F3706" s="412"/>
      <c r="G3706" s="194"/>
      <c r="H3706" s="411"/>
      <c r="I3706" s="411"/>
    </row>
    <row r="3707" spans="1:9" ht="15" customHeight="1" x14ac:dyDescent="0.25">
      <c r="A3707" s="411"/>
      <c r="B3707" s="411"/>
      <c r="C3707" s="411"/>
      <c r="D3707" s="411"/>
      <c r="E3707" s="411"/>
      <c r="F3707" s="411"/>
      <c r="G3707" s="194"/>
      <c r="H3707" s="411"/>
      <c r="I3707" s="411"/>
    </row>
    <row r="3708" spans="1:9" ht="15" customHeight="1" x14ac:dyDescent="0.25">
      <c r="A3708" s="411"/>
      <c r="B3708" s="411"/>
      <c r="C3708" s="411"/>
      <c r="D3708" s="411"/>
      <c r="E3708" s="411"/>
      <c r="F3708" s="411"/>
      <c r="G3708" s="194"/>
      <c r="H3708" s="411"/>
      <c r="I3708" s="411"/>
    </row>
    <row r="3709" spans="1:9" ht="15" customHeight="1" x14ac:dyDescent="0.25">
      <c r="A3709" s="411"/>
      <c r="B3709" s="411"/>
      <c r="C3709" s="411"/>
      <c r="D3709" s="411"/>
      <c r="E3709" s="411"/>
      <c r="F3709" s="411"/>
      <c r="G3709" s="194"/>
      <c r="H3709" s="411"/>
      <c r="I3709" s="411"/>
    </row>
    <row r="3710" spans="1:9" ht="15" customHeight="1" x14ac:dyDescent="0.25">
      <c r="A3710" s="411"/>
      <c r="B3710" s="411"/>
      <c r="C3710" s="411"/>
      <c r="D3710" s="411"/>
      <c r="E3710" s="411"/>
      <c r="F3710" s="412"/>
      <c r="G3710" s="194"/>
      <c r="H3710" s="411"/>
      <c r="I3710" s="411"/>
    </row>
    <row r="3711" spans="1:9" ht="15" customHeight="1" x14ac:dyDescent="0.25">
      <c r="A3711" s="411"/>
      <c r="B3711" s="411"/>
      <c r="C3711" s="411"/>
      <c r="D3711" s="411"/>
      <c r="E3711" s="411"/>
      <c r="F3711" s="412"/>
      <c r="G3711" s="194"/>
      <c r="H3711" s="411"/>
      <c r="I3711" s="411"/>
    </row>
    <row r="3712" spans="1:9" ht="15" customHeight="1" x14ac:dyDescent="0.25">
      <c r="A3712" s="411"/>
      <c r="B3712" s="411"/>
      <c r="C3712" s="411"/>
      <c r="D3712" s="411"/>
      <c r="E3712" s="411"/>
      <c r="F3712" s="411"/>
      <c r="G3712" s="194"/>
      <c r="H3712" s="411"/>
      <c r="I3712" s="411"/>
    </row>
    <row r="3713" spans="1:9" ht="15" customHeight="1" x14ac:dyDescent="0.25">
      <c r="A3713" s="411"/>
      <c r="B3713" s="411"/>
      <c r="C3713" s="411"/>
      <c r="D3713" s="411"/>
      <c r="E3713" s="411"/>
      <c r="F3713" s="411"/>
      <c r="G3713" s="194"/>
      <c r="H3713" s="411"/>
      <c r="I3713" s="411"/>
    </row>
    <row r="3714" spans="1:9" ht="15" customHeight="1" x14ac:dyDescent="0.25">
      <c r="A3714" s="411"/>
      <c r="B3714" s="411"/>
      <c r="C3714" s="411"/>
      <c r="D3714" s="411"/>
      <c r="E3714" s="411"/>
      <c r="F3714" s="411"/>
      <c r="G3714" s="194"/>
      <c r="H3714" s="411"/>
      <c r="I3714" s="411"/>
    </row>
    <row r="3715" spans="1:9" ht="15" customHeight="1" x14ac:dyDescent="0.25">
      <c r="A3715" s="411"/>
      <c r="B3715" s="411"/>
      <c r="C3715" s="411"/>
      <c r="D3715" s="411"/>
      <c r="E3715" s="411"/>
      <c r="F3715" s="411"/>
      <c r="G3715" s="194"/>
      <c r="H3715" s="411"/>
      <c r="I3715" s="411"/>
    </row>
    <row r="3716" spans="1:9" ht="15" customHeight="1" x14ac:dyDescent="0.25">
      <c r="A3716" s="411"/>
      <c r="B3716" s="411"/>
      <c r="C3716" s="411"/>
      <c r="D3716" s="411"/>
      <c r="E3716" s="411"/>
      <c r="F3716" s="411"/>
      <c r="G3716" s="194"/>
      <c r="H3716" s="411"/>
      <c r="I3716" s="411"/>
    </row>
    <row r="3717" spans="1:9" ht="15" customHeight="1" x14ac:dyDescent="0.25">
      <c r="A3717" s="411"/>
      <c r="B3717" s="411"/>
      <c r="C3717" s="411"/>
      <c r="D3717" s="411"/>
      <c r="E3717" s="411"/>
      <c r="F3717" s="411"/>
      <c r="G3717" s="194"/>
      <c r="H3717" s="411"/>
      <c r="I3717" s="411"/>
    </row>
    <row r="3718" spans="1:9" ht="15" customHeight="1" x14ac:dyDescent="0.25">
      <c r="A3718" s="411"/>
      <c r="B3718" s="411"/>
      <c r="C3718" s="411"/>
      <c r="D3718" s="411"/>
      <c r="E3718" s="411"/>
      <c r="F3718" s="412"/>
      <c r="G3718" s="194"/>
      <c r="H3718" s="411"/>
      <c r="I3718" s="411"/>
    </row>
    <row r="3719" spans="1:9" ht="15" customHeight="1" x14ac:dyDescent="0.25">
      <c r="A3719" s="411"/>
      <c r="B3719" s="411"/>
      <c r="C3719" s="411"/>
      <c r="D3719" s="411"/>
      <c r="E3719" s="411"/>
      <c r="F3719" s="411"/>
      <c r="G3719" s="194"/>
      <c r="H3719" s="411"/>
      <c r="I3719" s="411"/>
    </row>
    <row r="3720" spans="1:9" ht="15" customHeight="1" x14ac:dyDescent="0.25">
      <c r="A3720" s="411"/>
      <c r="B3720" s="411"/>
      <c r="C3720" s="411"/>
      <c r="D3720" s="411"/>
      <c r="E3720" s="411"/>
      <c r="F3720" s="411"/>
      <c r="G3720" s="194"/>
      <c r="H3720" s="411"/>
      <c r="I3720" s="411"/>
    </row>
    <row r="3721" spans="1:9" ht="15" customHeight="1" x14ac:dyDescent="0.25">
      <c r="A3721" s="411"/>
      <c r="B3721" s="411"/>
      <c r="C3721" s="411"/>
      <c r="D3721" s="411"/>
      <c r="E3721" s="411"/>
      <c r="F3721" s="411"/>
      <c r="G3721" s="194"/>
      <c r="H3721" s="411"/>
      <c r="I3721" s="411"/>
    </row>
    <row r="3722" spans="1:9" ht="15" customHeight="1" x14ac:dyDescent="0.25">
      <c r="A3722" s="411"/>
      <c r="B3722" s="411"/>
      <c r="C3722" s="411"/>
      <c r="D3722" s="411"/>
      <c r="E3722" s="411"/>
      <c r="F3722" s="411"/>
      <c r="G3722" s="194"/>
      <c r="H3722" s="411"/>
      <c r="I3722" s="411"/>
    </row>
    <row r="3723" spans="1:9" ht="15" customHeight="1" x14ac:dyDescent="0.25">
      <c r="A3723" s="411"/>
      <c r="B3723" s="411"/>
      <c r="C3723" s="411"/>
      <c r="D3723" s="411"/>
      <c r="E3723" s="411"/>
      <c r="F3723" s="412"/>
      <c r="G3723" s="194"/>
      <c r="H3723" s="411"/>
      <c r="I3723" s="411"/>
    </row>
    <row r="3724" spans="1:9" ht="15" customHeight="1" x14ac:dyDescent="0.25">
      <c r="A3724" s="411"/>
      <c r="B3724" s="411"/>
      <c r="C3724" s="411"/>
      <c r="D3724" s="411"/>
      <c r="E3724" s="411"/>
      <c r="F3724" s="411"/>
      <c r="G3724" s="194"/>
      <c r="H3724" s="411"/>
      <c r="I3724" s="411"/>
    </row>
    <row r="3725" spans="1:9" ht="15" customHeight="1" x14ac:dyDescent="0.25">
      <c r="A3725" s="411"/>
      <c r="B3725" s="411"/>
      <c r="C3725" s="411"/>
      <c r="D3725" s="411"/>
      <c r="E3725" s="411"/>
      <c r="F3725" s="411"/>
      <c r="G3725" s="194"/>
      <c r="H3725" s="411"/>
      <c r="I3725" s="411"/>
    </row>
    <row r="3726" spans="1:9" ht="15" customHeight="1" x14ac:dyDescent="0.25">
      <c r="A3726" s="411"/>
      <c r="B3726" s="411"/>
      <c r="C3726" s="411"/>
      <c r="D3726" s="411"/>
      <c r="E3726" s="411"/>
      <c r="F3726" s="411"/>
      <c r="G3726" s="194"/>
      <c r="H3726" s="411"/>
      <c r="I3726" s="411"/>
    </row>
    <row r="3727" spans="1:9" ht="15" customHeight="1" x14ac:dyDescent="0.25">
      <c r="A3727" s="411"/>
      <c r="B3727" s="411"/>
      <c r="C3727" s="411"/>
      <c r="D3727" s="411"/>
      <c r="E3727" s="411"/>
      <c r="F3727" s="411"/>
      <c r="G3727" s="194"/>
      <c r="H3727" s="411"/>
      <c r="I3727" s="411"/>
    </row>
    <row r="3728" spans="1:9" ht="15" customHeight="1" x14ac:dyDescent="0.25">
      <c r="A3728" s="411"/>
      <c r="B3728" s="411"/>
      <c r="C3728" s="411"/>
      <c r="D3728" s="411"/>
      <c r="E3728" s="411"/>
      <c r="F3728" s="411"/>
      <c r="G3728" s="194"/>
      <c r="H3728" s="411"/>
      <c r="I3728" s="411"/>
    </row>
    <row r="3729" spans="1:9" ht="15" customHeight="1" x14ac:dyDescent="0.25">
      <c r="A3729" s="411"/>
      <c r="B3729" s="411"/>
      <c r="C3729" s="411"/>
      <c r="D3729" s="411"/>
      <c r="E3729" s="411"/>
      <c r="F3729" s="411"/>
      <c r="G3729" s="194"/>
      <c r="H3729" s="411"/>
      <c r="I3729" s="411"/>
    </row>
    <row r="3730" spans="1:9" ht="15" customHeight="1" x14ac:dyDescent="0.25">
      <c r="A3730" s="411"/>
      <c r="B3730" s="411"/>
      <c r="C3730" s="411"/>
      <c r="D3730" s="411"/>
      <c r="E3730" s="411"/>
      <c r="F3730" s="411"/>
      <c r="G3730" s="194"/>
      <c r="H3730" s="411"/>
      <c r="I3730" s="411"/>
    </row>
    <row r="3731" spans="1:9" ht="15" customHeight="1" x14ac:dyDescent="0.25">
      <c r="A3731" s="411"/>
      <c r="B3731" s="411"/>
      <c r="C3731" s="411"/>
      <c r="D3731" s="411"/>
      <c r="E3731" s="411"/>
      <c r="F3731" s="412"/>
      <c r="G3731" s="194"/>
      <c r="H3731" s="411"/>
      <c r="I3731" s="411"/>
    </row>
    <row r="3732" spans="1:9" ht="15" customHeight="1" x14ac:dyDescent="0.25">
      <c r="A3732" s="411"/>
      <c r="B3732" s="411"/>
      <c r="C3732" s="411"/>
      <c r="D3732" s="411"/>
      <c r="E3732" s="411"/>
      <c r="F3732" s="412"/>
      <c r="G3732" s="194"/>
      <c r="H3732" s="411"/>
      <c r="I3732" s="411"/>
    </row>
    <row r="3733" spans="1:9" ht="15" customHeight="1" x14ac:dyDescent="0.25">
      <c r="A3733" s="411"/>
      <c r="B3733" s="411"/>
      <c r="C3733" s="411"/>
      <c r="D3733" s="411"/>
      <c r="E3733" s="411"/>
      <c r="F3733" s="411"/>
      <c r="G3733" s="194"/>
      <c r="H3733" s="411"/>
      <c r="I3733" s="411"/>
    </row>
    <row r="3734" spans="1:9" ht="15" customHeight="1" x14ac:dyDescent="0.25">
      <c r="A3734" s="411"/>
      <c r="B3734" s="411"/>
      <c r="C3734" s="411"/>
      <c r="D3734" s="411"/>
      <c r="E3734" s="411"/>
      <c r="F3734" s="411"/>
      <c r="G3734" s="194"/>
      <c r="H3734" s="411"/>
      <c r="I3734" s="411"/>
    </row>
    <row r="3735" spans="1:9" ht="15" customHeight="1" x14ac:dyDescent="0.25">
      <c r="A3735" s="411"/>
      <c r="B3735" s="411"/>
      <c r="C3735" s="411"/>
      <c r="D3735" s="411"/>
      <c r="E3735" s="411"/>
      <c r="F3735" s="411"/>
      <c r="G3735" s="194"/>
      <c r="H3735" s="411"/>
      <c r="I3735" s="411"/>
    </row>
    <row r="3736" spans="1:9" ht="15" customHeight="1" x14ac:dyDescent="0.25">
      <c r="A3736" s="411"/>
      <c r="B3736" s="411"/>
      <c r="C3736" s="411"/>
      <c r="D3736" s="411"/>
      <c r="E3736" s="411"/>
      <c r="F3736" s="411"/>
      <c r="G3736" s="194"/>
      <c r="H3736" s="411"/>
      <c r="I3736" s="411"/>
    </row>
    <row r="3737" spans="1:9" ht="15" customHeight="1" x14ac:dyDescent="0.25">
      <c r="A3737" s="411"/>
      <c r="B3737" s="411"/>
      <c r="C3737" s="411"/>
      <c r="D3737" s="411"/>
      <c r="E3737" s="411"/>
      <c r="F3737" s="412"/>
      <c r="G3737" s="194"/>
      <c r="H3737" s="411"/>
      <c r="I3737" s="411"/>
    </row>
    <row r="3738" spans="1:9" ht="15" customHeight="1" x14ac:dyDescent="0.25">
      <c r="A3738" s="411"/>
      <c r="B3738" s="411"/>
      <c r="C3738" s="411"/>
      <c r="D3738" s="411"/>
      <c r="E3738" s="411"/>
      <c r="F3738" s="412"/>
      <c r="G3738" s="194"/>
      <c r="H3738" s="411"/>
      <c r="I3738" s="411"/>
    </row>
    <row r="3739" spans="1:9" ht="15" customHeight="1" x14ac:dyDescent="0.25">
      <c r="A3739" s="411"/>
      <c r="B3739" s="411"/>
      <c r="C3739" s="411"/>
      <c r="D3739" s="411"/>
      <c r="E3739" s="411"/>
      <c r="F3739" s="411"/>
      <c r="G3739" s="194"/>
      <c r="H3739" s="411"/>
      <c r="I3739" s="411"/>
    </row>
    <row r="3740" spans="1:9" ht="15" customHeight="1" x14ac:dyDescent="0.25">
      <c r="A3740" s="411"/>
      <c r="B3740" s="411"/>
      <c r="C3740" s="411"/>
      <c r="D3740" s="411"/>
      <c r="E3740" s="411"/>
      <c r="F3740" s="411"/>
      <c r="G3740" s="194"/>
      <c r="H3740" s="411"/>
      <c r="I3740" s="411"/>
    </row>
    <row r="3741" spans="1:9" ht="15" customHeight="1" x14ac:dyDescent="0.25">
      <c r="A3741" s="411"/>
      <c r="B3741" s="411"/>
      <c r="C3741" s="411"/>
      <c r="D3741" s="411"/>
      <c r="E3741" s="411"/>
      <c r="F3741" s="411"/>
      <c r="G3741" s="194"/>
      <c r="H3741" s="411"/>
      <c r="I3741" s="411"/>
    </row>
    <row r="3742" spans="1:9" ht="15" customHeight="1" x14ac:dyDescent="0.25">
      <c r="A3742" s="411"/>
      <c r="B3742" s="411"/>
      <c r="C3742" s="411"/>
      <c r="D3742" s="411"/>
      <c r="E3742" s="411"/>
      <c r="F3742" s="411"/>
      <c r="G3742" s="194"/>
      <c r="H3742" s="411"/>
      <c r="I3742" s="411"/>
    </row>
    <row r="3743" spans="1:9" ht="15" customHeight="1" x14ac:dyDescent="0.25">
      <c r="A3743" s="411"/>
      <c r="B3743" s="411"/>
      <c r="C3743" s="411"/>
      <c r="D3743" s="411"/>
      <c r="E3743" s="411"/>
      <c r="F3743" s="411"/>
      <c r="G3743" s="194"/>
      <c r="H3743" s="411"/>
      <c r="I3743" s="411"/>
    </row>
    <row r="3744" spans="1:9" ht="15" customHeight="1" x14ac:dyDescent="0.25">
      <c r="A3744" s="411"/>
      <c r="B3744" s="411"/>
      <c r="C3744" s="411"/>
      <c r="D3744" s="411"/>
      <c r="E3744" s="411"/>
      <c r="F3744" s="411"/>
      <c r="G3744" s="194"/>
      <c r="H3744" s="411"/>
      <c r="I3744" s="411"/>
    </row>
    <row r="3745" spans="1:9" ht="15" customHeight="1" x14ac:dyDescent="0.25">
      <c r="A3745" s="411"/>
      <c r="B3745" s="411"/>
      <c r="C3745" s="411"/>
      <c r="D3745" s="411"/>
      <c r="E3745" s="411"/>
      <c r="F3745" s="411"/>
      <c r="G3745" s="194"/>
      <c r="H3745" s="411"/>
      <c r="I3745" s="411"/>
    </row>
    <row r="3746" spans="1:9" ht="15" customHeight="1" x14ac:dyDescent="0.25">
      <c r="A3746" s="411"/>
      <c r="B3746" s="411"/>
      <c r="C3746" s="411"/>
      <c r="D3746" s="411"/>
      <c r="E3746" s="411"/>
      <c r="F3746" s="411"/>
      <c r="G3746" s="194"/>
      <c r="H3746" s="411"/>
      <c r="I3746" s="411"/>
    </row>
    <row r="3747" spans="1:9" ht="15" customHeight="1" x14ac:dyDescent="0.25">
      <c r="A3747" s="411"/>
      <c r="B3747" s="411"/>
      <c r="C3747" s="411"/>
      <c r="D3747" s="411"/>
      <c r="E3747" s="411"/>
      <c r="F3747" s="412"/>
      <c r="G3747" s="194"/>
      <c r="H3747" s="411"/>
      <c r="I3747" s="411"/>
    </row>
    <row r="3748" spans="1:9" ht="15" customHeight="1" x14ac:dyDescent="0.25">
      <c r="A3748" s="411"/>
      <c r="B3748" s="411"/>
      <c r="C3748" s="411"/>
      <c r="D3748" s="411"/>
      <c r="E3748" s="411"/>
      <c r="F3748" s="412"/>
      <c r="G3748" s="194"/>
      <c r="H3748" s="411"/>
      <c r="I3748" s="411"/>
    </row>
    <row r="3749" spans="1:9" ht="15" customHeight="1" x14ac:dyDescent="0.25">
      <c r="A3749" s="411"/>
      <c r="B3749" s="411"/>
      <c r="C3749" s="411"/>
      <c r="D3749" s="411"/>
      <c r="E3749" s="411"/>
      <c r="F3749" s="411"/>
      <c r="G3749" s="194"/>
      <c r="H3749" s="411"/>
      <c r="I3749" s="411"/>
    </row>
    <row r="3750" spans="1:9" ht="15" customHeight="1" x14ac:dyDescent="0.25">
      <c r="A3750" s="411"/>
      <c r="B3750" s="411"/>
      <c r="C3750" s="411"/>
      <c r="D3750" s="411"/>
      <c r="E3750" s="411"/>
      <c r="F3750" s="411"/>
      <c r="G3750" s="194"/>
      <c r="H3750" s="411"/>
      <c r="I3750" s="411"/>
    </row>
    <row r="3751" spans="1:9" ht="15" customHeight="1" x14ac:dyDescent="0.25">
      <c r="A3751" s="411"/>
      <c r="B3751" s="411"/>
      <c r="C3751" s="411"/>
      <c r="D3751" s="411"/>
      <c r="E3751" s="411"/>
      <c r="F3751" s="411"/>
      <c r="G3751" s="194"/>
      <c r="H3751" s="411"/>
      <c r="I3751" s="411"/>
    </row>
    <row r="3752" spans="1:9" ht="15" customHeight="1" x14ac:dyDescent="0.25">
      <c r="A3752" s="411"/>
      <c r="B3752" s="411"/>
      <c r="C3752" s="411"/>
      <c r="D3752" s="411"/>
      <c r="E3752" s="411"/>
      <c r="F3752" s="412"/>
      <c r="G3752" s="194"/>
      <c r="H3752" s="411"/>
      <c r="I3752" s="411"/>
    </row>
    <row r="3753" spans="1:9" ht="15" customHeight="1" x14ac:dyDescent="0.25">
      <c r="A3753" s="411"/>
      <c r="B3753" s="411"/>
      <c r="C3753" s="411"/>
      <c r="D3753" s="411"/>
      <c r="E3753" s="411"/>
      <c r="F3753" s="412"/>
      <c r="G3753" s="194"/>
      <c r="H3753" s="411"/>
      <c r="I3753" s="411"/>
    </row>
    <row r="3754" spans="1:9" ht="15" customHeight="1" x14ac:dyDescent="0.25">
      <c r="A3754" s="411"/>
      <c r="B3754" s="411"/>
      <c r="C3754" s="411"/>
      <c r="D3754" s="411"/>
      <c r="E3754" s="411"/>
      <c r="F3754" s="411"/>
      <c r="G3754" s="194"/>
      <c r="H3754" s="411"/>
      <c r="I3754" s="411"/>
    </row>
    <row r="3755" spans="1:9" ht="15" customHeight="1" x14ac:dyDescent="0.25">
      <c r="A3755" s="411"/>
      <c r="B3755" s="411"/>
      <c r="C3755" s="411"/>
      <c r="D3755" s="411"/>
      <c r="E3755" s="411"/>
      <c r="F3755" s="411"/>
      <c r="G3755" s="194"/>
      <c r="H3755" s="411"/>
      <c r="I3755" s="411"/>
    </row>
    <row r="3756" spans="1:9" ht="15" customHeight="1" x14ac:dyDescent="0.25">
      <c r="A3756" s="411"/>
      <c r="B3756" s="411"/>
      <c r="C3756" s="411"/>
      <c r="D3756" s="411"/>
      <c r="E3756" s="411"/>
      <c r="F3756" s="411"/>
      <c r="G3756" s="194"/>
      <c r="H3756" s="411"/>
      <c r="I3756" s="411"/>
    </row>
    <row r="3757" spans="1:9" ht="15" customHeight="1" x14ac:dyDescent="0.25">
      <c r="A3757" s="411"/>
      <c r="B3757" s="411"/>
      <c r="C3757" s="411"/>
      <c r="D3757" s="411"/>
      <c r="E3757" s="411"/>
      <c r="F3757" s="411"/>
      <c r="G3757" s="194"/>
      <c r="H3757" s="411"/>
      <c r="I3757" s="411"/>
    </row>
    <row r="3758" spans="1:9" ht="15" customHeight="1" x14ac:dyDescent="0.25">
      <c r="A3758" s="411"/>
      <c r="B3758" s="411"/>
      <c r="C3758" s="411"/>
      <c r="D3758" s="411"/>
      <c r="E3758" s="411"/>
      <c r="F3758" s="411"/>
      <c r="G3758" s="194"/>
      <c r="H3758" s="411"/>
      <c r="I3758" s="411"/>
    </row>
    <row r="3759" spans="1:9" ht="15" customHeight="1" x14ac:dyDescent="0.25">
      <c r="A3759" s="411"/>
      <c r="B3759" s="411"/>
      <c r="C3759" s="411"/>
      <c r="D3759" s="411"/>
      <c r="E3759" s="411"/>
      <c r="F3759" s="411"/>
      <c r="G3759" s="194"/>
      <c r="H3759" s="411"/>
      <c r="I3759" s="411"/>
    </row>
    <row r="3760" spans="1:9" ht="15" customHeight="1" x14ac:dyDescent="0.25">
      <c r="A3760" s="411"/>
      <c r="B3760" s="411"/>
      <c r="C3760" s="411"/>
      <c r="D3760" s="411"/>
      <c r="E3760" s="411"/>
      <c r="F3760" s="411"/>
      <c r="G3760" s="194"/>
      <c r="H3760" s="411"/>
      <c r="I3760" s="411"/>
    </row>
    <row r="3761" spans="1:9" ht="15" customHeight="1" x14ac:dyDescent="0.25">
      <c r="A3761" s="411"/>
      <c r="B3761" s="411"/>
      <c r="C3761" s="411"/>
      <c r="D3761" s="411"/>
      <c r="E3761" s="411"/>
      <c r="F3761" s="412"/>
      <c r="G3761" s="194"/>
      <c r="H3761" s="411"/>
      <c r="I3761" s="411"/>
    </row>
    <row r="3762" spans="1:9" ht="15" customHeight="1" x14ac:dyDescent="0.25">
      <c r="A3762" s="411"/>
      <c r="B3762" s="411"/>
      <c r="C3762" s="411"/>
      <c r="D3762" s="411"/>
      <c r="E3762" s="411"/>
      <c r="F3762" s="412"/>
      <c r="G3762" s="194"/>
      <c r="H3762" s="411"/>
      <c r="I3762" s="411"/>
    </row>
    <row r="3763" spans="1:9" ht="15" customHeight="1" x14ac:dyDescent="0.25">
      <c r="A3763" s="411"/>
      <c r="B3763" s="411"/>
      <c r="C3763" s="411"/>
      <c r="D3763" s="411"/>
      <c r="E3763" s="411"/>
      <c r="F3763" s="411"/>
      <c r="G3763" s="194"/>
      <c r="H3763" s="411"/>
      <c r="I3763" s="411"/>
    </row>
    <row r="3764" spans="1:9" ht="15" customHeight="1" x14ac:dyDescent="0.25">
      <c r="A3764" s="411"/>
      <c r="B3764" s="411"/>
      <c r="C3764" s="411"/>
      <c r="D3764" s="411"/>
      <c r="E3764" s="411"/>
      <c r="F3764" s="411"/>
      <c r="G3764" s="194"/>
      <c r="H3764" s="411"/>
      <c r="I3764" s="411"/>
    </row>
    <row r="3765" spans="1:9" ht="15" customHeight="1" x14ac:dyDescent="0.25">
      <c r="A3765" s="411"/>
      <c r="B3765" s="411"/>
      <c r="C3765" s="411"/>
      <c r="D3765" s="411"/>
      <c r="E3765" s="411"/>
      <c r="F3765" s="411"/>
      <c r="G3765" s="194"/>
      <c r="H3765" s="411"/>
      <c r="I3765" s="411"/>
    </row>
    <row r="3766" spans="1:9" ht="15" customHeight="1" x14ac:dyDescent="0.25">
      <c r="A3766" s="411"/>
      <c r="B3766" s="411"/>
      <c r="C3766" s="411"/>
      <c r="D3766" s="411"/>
      <c r="E3766" s="411"/>
      <c r="F3766" s="411"/>
      <c r="G3766" s="194"/>
      <c r="H3766" s="411"/>
      <c r="I3766" s="411"/>
    </row>
    <row r="3767" spans="1:9" ht="15" customHeight="1" x14ac:dyDescent="0.25">
      <c r="A3767" s="411"/>
      <c r="B3767" s="411"/>
      <c r="C3767" s="411"/>
      <c r="D3767" s="411"/>
      <c r="E3767" s="411"/>
      <c r="F3767" s="412"/>
      <c r="G3767" s="194"/>
      <c r="H3767" s="411"/>
      <c r="I3767" s="411"/>
    </row>
    <row r="3768" spans="1:9" ht="15" customHeight="1" x14ac:dyDescent="0.25">
      <c r="A3768" s="411"/>
      <c r="B3768" s="411"/>
      <c r="C3768" s="411"/>
      <c r="D3768" s="411"/>
      <c r="E3768" s="411"/>
      <c r="F3768" s="412"/>
      <c r="G3768" s="194"/>
      <c r="H3768" s="411"/>
      <c r="I3768" s="411"/>
    </row>
    <row r="3769" spans="1:9" ht="15" customHeight="1" x14ac:dyDescent="0.25">
      <c r="A3769" s="411"/>
      <c r="B3769" s="411"/>
      <c r="C3769" s="411"/>
      <c r="D3769" s="411"/>
      <c r="E3769" s="411"/>
      <c r="F3769" s="411"/>
      <c r="G3769" s="194"/>
      <c r="H3769" s="411"/>
      <c r="I3769" s="411"/>
    </row>
    <row r="3770" spans="1:9" ht="15" customHeight="1" x14ac:dyDescent="0.25">
      <c r="A3770" s="411"/>
      <c r="B3770" s="411"/>
      <c r="C3770" s="411"/>
      <c r="D3770" s="411"/>
      <c r="E3770" s="411"/>
      <c r="F3770" s="411"/>
      <c r="G3770" s="194"/>
      <c r="H3770" s="411"/>
      <c r="I3770" s="411"/>
    </row>
    <row r="3771" spans="1:9" ht="15" customHeight="1" x14ac:dyDescent="0.25">
      <c r="A3771" s="411"/>
      <c r="B3771" s="411"/>
      <c r="C3771" s="411"/>
      <c r="D3771" s="411"/>
      <c r="E3771" s="411"/>
      <c r="F3771" s="411"/>
      <c r="G3771" s="194"/>
      <c r="H3771" s="411"/>
      <c r="I3771" s="411"/>
    </row>
    <row r="3772" spans="1:9" ht="15" customHeight="1" x14ac:dyDescent="0.25">
      <c r="A3772" s="411"/>
      <c r="B3772" s="411"/>
      <c r="C3772" s="411"/>
      <c r="D3772" s="411"/>
      <c r="E3772" s="411"/>
      <c r="F3772" s="411"/>
      <c r="G3772" s="194"/>
      <c r="H3772" s="411"/>
      <c r="I3772" s="411"/>
    </row>
    <row r="3773" spans="1:9" ht="15" customHeight="1" x14ac:dyDescent="0.25">
      <c r="A3773" s="411"/>
      <c r="B3773" s="411"/>
      <c r="C3773" s="411"/>
      <c r="D3773" s="411"/>
      <c r="E3773" s="411"/>
      <c r="F3773" s="411"/>
      <c r="G3773" s="194"/>
      <c r="H3773" s="411"/>
      <c r="I3773" s="411"/>
    </row>
    <row r="3774" spans="1:9" ht="15" customHeight="1" x14ac:dyDescent="0.25">
      <c r="A3774" s="411"/>
      <c r="B3774" s="411"/>
      <c r="C3774" s="411"/>
      <c r="D3774" s="411"/>
      <c r="E3774" s="411"/>
      <c r="F3774" s="411"/>
      <c r="G3774" s="194"/>
      <c r="H3774" s="411"/>
      <c r="I3774" s="411"/>
    </row>
    <row r="3775" spans="1:9" ht="15" customHeight="1" x14ac:dyDescent="0.25">
      <c r="A3775" s="411"/>
      <c r="B3775" s="411"/>
      <c r="C3775" s="411"/>
      <c r="D3775" s="411"/>
      <c r="E3775" s="411"/>
      <c r="F3775" s="411"/>
      <c r="G3775" s="194"/>
      <c r="H3775" s="411"/>
      <c r="I3775" s="411"/>
    </row>
    <row r="3776" spans="1:9" ht="15" customHeight="1" x14ac:dyDescent="0.25">
      <c r="A3776" s="411"/>
      <c r="B3776" s="411"/>
      <c r="C3776" s="411"/>
      <c r="D3776" s="411"/>
      <c r="E3776" s="411"/>
      <c r="F3776" s="411"/>
      <c r="G3776" s="194"/>
      <c r="H3776" s="411"/>
      <c r="I3776" s="411"/>
    </row>
    <row r="3777" spans="1:9" ht="15" customHeight="1" x14ac:dyDescent="0.25">
      <c r="A3777" s="411"/>
      <c r="B3777" s="411"/>
      <c r="C3777" s="411"/>
      <c r="D3777" s="411"/>
      <c r="E3777" s="411"/>
      <c r="F3777" s="412"/>
      <c r="G3777" s="194"/>
      <c r="H3777" s="411"/>
      <c r="I3777" s="411"/>
    </row>
    <row r="3778" spans="1:9" ht="15" customHeight="1" x14ac:dyDescent="0.25">
      <c r="A3778" s="411"/>
      <c r="B3778" s="411"/>
      <c r="C3778" s="411"/>
      <c r="D3778" s="411"/>
      <c r="E3778" s="411"/>
      <c r="F3778" s="412"/>
      <c r="G3778" s="194"/>
      <c r="H3778" s="411"/>
      <c r="I3778" s="411"/>
    </row>
    <row r="3779" spans="1:9" ht="15" customHeight="1" x14ac:dyDescent="0.25">
      <c r="A3779" s="411"/>
      <c r="B3779" s="411"/>
      <c r="C3779" s="411"/>
      <c r="D3779" s="411"/>
      <c r="E3779" s="411"/>
      <c r="F3779" s="412"/>
      <c r="G3779" s="194"/>
      <c r="H3779" s="411"/>
      <c r="I3779" s="411"/>
    </row>
    <row r="3780" spans="1:9" ht="15" customHeight="1" x14ac:dyDescent="0.25">
      <c r="A3780" s="411"/>
      <c r="B3780" s="411"/>
      <c r="C3780" s="411"/>
      <c r="D3780" s="411"/>
      <c r="E3780" s="411"/>
      <c r="F3780" s="411"/>
      <c r="G3780" s="194"/>
      <c r="H3780" s="411"/>
      <c r="I3780" s="411"/>
    </row>
    <row r="3781" spans="1:9" ht="15" customHeight="1" x14ac:dyDescent="0.25">
      <c r="A3781" s="411"/>
      <c r="B3781" s="411"/>
      <c r="C3781" s="411"/>
      <c r="D3781" s="411"/>
      <c r="E3781" s="411"/>
      <c r="F3781" s="411"/>
      <c r="G3781" s="194"/>
      <c r="H3781" s="411"/>
      <c r="I3781" s="411"/>
    </row>
    <row r="3782" spans="1:9" ht="15" customHeight="1" x14ac:dyDescent="0.25">
      <c r="A3782" s="411"/>
      <c r="B3782" s="411"/>
      <c r="C3782" s="411"/>
      <c r="D3782" s="411"/>
      <c r="E3782" s="411"/>
      <c r="F3782" s="411"/>
      <c r="G3782" s="194"/>
      <c r="H3782" s="411"/>
      <c r="I3782" s="411"/>
    </row>
    <row r="3783" spans="1:9" ht="15" customHeight="1" x14ac:dyDescent="0.25">
      <c r="A3783" s="411"/>
      <c r="B3783" s="411"/>
      <c r="C3783" s="411"/>
      <c r="D3783" s="411"/>
      <c r="E3783" s="411"/>
      <c r="F3783" s="411"/>
      <c r="G3783" s="194"/>
      <c r="H3783" s="411"/>
      <c r="I3783" s="411"/>
    </row>
    <row r="3784" spans="1:9" ht="15" customHeight="1" x14ac:dyDescent="0.25">
      <c r="A3784" s="411"/>
      <c r="B3784" s="411"/>
      <c r="C3784" s="411"/>
      <c r="D3784" s="411"/>
      <c r="E3784" s="411"/>
      <c r="F3784" s="412"/>
      <c r="G3784" s="194"/>
      <c r="H3784" s="411"/>
      <c r="I3784" s="411"/>
    </row>
    <row r="3785" spans="1:9" ht="15" customHeight="1" x14ac:dyDescent="0.25">
      <c r="A3785" s="411"/>
      <c r="B3785" s="411"/>
      <c r="C3785" s="411"/>
      <c r="D3785" s="411"/>
      <c r="E3785" s="411"/>
      <c r="F3785" s="411"/>
      <c r="G3785" s="194"/>
      <c r="H3785" s="411"/>
      <c r="I3785" s="411"/>
    </row>
    <row r="3786" spans="1:9" ht="15" customHeight="1" x14ac:dyDescent="0.25">
      <c r="A3786" s="411"/>
      <c r="B3786" s="411"/>
      <c r="C3786" s="411"/>
      <c r="D3786" s="411"/>
      <c r="E3786" s="411"/>
      <c r="F3786" s="411"/>
      <c r="G3786" s="194"/>
      <c r="H3786" s="411"/>
      <c r="I3786" s="411"/>
    </row>
    <row r="3787" spans="1:9" ht="15" customHeight="1" x14ac:dyDescent="0.25">
      <c r="A3787" s="411"/>
      <c r="B3787" s="411"/>
      <c r="C3787" s="411"/>
      <c r="D3787" s="411"/>
      <c r="E3787" s="411"/>
      <c r="F3787" s="411"/>
      <c r="G3787" s="194"/>
      <c r="H3787" s="411"/>
      <c r="I3787" s="411"/>
    </row>
    <row r="3788" spans="1:9" ht="15" customHeight="1" x14ac:dyDescent="0.25">
      <c r="A3788" s="411"/>
      <c r="B3788" s="411"/>
      <c r="C3788" s="411"/>
      <c r="D3788" s="411"/>
      <c r="E3788" s="411"/>
      <c r="F3788" s="411"/>
      <c r="G3788" s="194"/>
      <c r="H3788" s="411"/>
      <c r="I3788" s="411"/>
    </row>
    <row r="3789" spans="1:9" ht="15" customHeight="1" x14ac:dyDescent="0.25">
      <c r="A3789" s="411"/>
      <c r="B3789" s="411"/>
      <c r="C3789" s="411"/>
      <c r="D3789" s="411"/>
      <c r="E3789" s="411"/>
      <c r="F3789" s="411"/>
      <c r="G3789" s="194"/>
      <c r="H3789" s="411"/>
      <c r="I3789" s="411"/>
    </row>
    <row r="3790" spans="1:9" ht="15" customHeight="1" x14ac:dyDescent="0.25">
      <c r="A3790" s="411"/>
      <c r="B3790" s="411"/>
      <c r="C3790" s="411"/>
      <c r="D3790" s="411"/>
      <c r="E3790" s="411"/>
      <c r="F3790" s="411"/>
      <c r="G3790" s="194"/>
      <c r="H3790" s="411"/>
      <c r="I3790" s="411"/>
    </row>
    <row r="3791" spans="1:9" ht="15" customHeight="1" x14ac:dyDescent="0.25">
      <c r="A3791" s="411"/>
      <c r="B3791" s="411"/>
      <c r="C3791" s="411"/>
      <c r="D3791" s="411"/>
      <c r="E3791" s="411"/>
      <c r="F3791" s="411"/>
      <c r="G3791" s="194"/>
      <c r="H3791" s="411"/>
      <c r="I3791" s="411"/>
    </row>
    <row r="3792" spans="1:9" ht="15" customHeight="1" x14ac:dyDescent="0.25">
      <c r="A3792" s="411"/>
      <c r="B3792" s="411"/>
      <c r="C3792" s="411"/>
      <c r="D3792" s="411"/>
      <c r="E3792" s="411"/>
      <c r="F3792" s="412"/>
      <c r="G3792" s="194"/>
      <c r="H3792" s="411"/>
      <c r="I3792" s="411"/>
    </row>
    <row r="3793" spans="1:9" ht="15" customHeight="1" x14ac:dyDescent="0.25">
      <c r="A3793" s="411"/>
      <c r="B3793" s="411"/>
      <c r="C3793" s="411"/>
      <c r="D3793" s="411"/>
      <c r="E3793" s="411"/>
      <c r="F3793" s="412"/>
      <c r="G3793" s="194"/>
      <c r="H3793" s="411"/>
      <c r="I3793" s="411"/>
    </row>
    <row r="3794" spans="1:9" ht="15" customHeight="1" x14ac:dyDescent="0.25">
      <c r="A3794" s="411"/>
      <c r="B3794" s="411"/>
      <c r="C3794" s="411"/>
      <c r="D3794" s="411"/>
      <c r="E3794" s="411"/>
      <c r="F3794" s="412"/>
      <c r="G3794" s="194"/>
      <c r="H3794" s="411"/>
      <c r="I3794" s="411"/>
    </row>
    <row r="3795" spans="1:9" ht="15" customHeight="1" x14ac:dyDescent="0.25">
      <c r="A3795" s="411"/>
      <c r="B3795" s="411"/>
      <c r="C3795" s="411"/>
      <c r="D3795" s="411"/>
      <c r="E3795" s="411"/>
      <c r="F3795" s="411"/>
      <c r="G3795" s="194"/>
      <c r="H3795" s="411"/>
      <c r="I3795" s="411"/>
    </row>
    <row r="3796" spans="1:9" ht="15" customHeight="1" x14ac:dyDescent="0.25">
      <c r="A3796" s="411"/>
      <c r="B3796" s="411"/>
      <c r="C3796" s="411"/>
      <c r="D3796" s="411"/>
      <c r="E3796" s="411"/>
      <c r="F3796" s="411"/>
      <c r="G3796" s="194"/>
      <c r="H3796" s="411"/>
      <c r="I3796" s="411"/>
    </row>
    <row r="3797" spans="1:9" ht="15" customHeight="1" x14ac:dyDescent="0.25">
      <c r="A3797" s="411"/>
      <c r="B3797" s="411"/>
      <c r="C3797" s="411"/>
      <c r="D3797" s="411"/>
      <c r="E3797" s="411"/>
      <c r="F3797" s="411"/>
      <c r="G3797" s="194"/>
      <c r="H3797" s="411"/>
      <c r="I3797" s="411"/>
    </row>
    <row r="3798" spans="1:9" ht="15" customHeight="1" x14ac:dyDescent="0.25">
      <c r="A3798" s="411"/>
      <c r="B3798" s="411"/>
      <c r="C3798" s="411"/>
      <c r="D3798" s="411"/>
      <c r="E3798" s="411"/>
      <c r="F3798" s="412"/>
      <c r="G3798" s="194"/>
      <c r="H3798" s="411"/>
      <c r="I3798" s="411"/>
    </row>
    <row r="3799" spans="1:9" ht="15" customHeight="1" x14ac:dyDescent="0.25">
      <c r="A3799" s="411"/>
      <c r="B3799" s="411"/>
      <c r="C3799" s="411"/>
      <c r="D3799" s="411"/>
      <c r="E3799" s="411"/>
      <c r="F3799" s="411"/>
      <c r="G3799" s="194"/>
      <c r="H3799" s="411"/>
      <c r="I3799" s="411"/>
    </row>
    <row r="3800" spans="1:9" ht="15" customHeight="1" x14ac:dyDescent="0.25">
      <c r="A3800" s="411"/>
      <c r="B3800" s="411"/>
      <c r="C3800" s="411"/>
      <c r="D3800" s="411"/>
      <c r="E3800" s="411"/>
      <c r="F3800" s="411"/>
      <c r="G3800" s="194"/>
      <c r="H3800" s="411"/>
      <c r="I3800" s="411"/>
    </row>
    <row r="3801" spans="1:9" ht="15" customHeight="1" x14ac:dyDescent="0.25">
      <c r="A3801" s="411"/>
      <c r="B3801" s="411"/>
      <c r="C3801" s="411"/>
      <c r="D3801" s="411"/>
      <c r="E3801" s="411"/>
      <c r="F3801" s="411"/>
      <c r="G3801" s="194"/>
      <c r="H3801" s="411"/>
      <c r="I3801" s="411"/>
    </row>
    <row r="3802" spans="1:9" ht="15" customHeight="1" x14ac:dyDescent="0.25">
      <c r="A3802" s="411"/>
      <c r="B3802" s="411"/>
      <c r="C3802" s="411"/>
      <c r="D3802" s="411"/>
      <c r="E3802" s="411"/>
      <c r="F3802" s="411"/>
      <c r="G3802" s="194"/>
      <c r="H3802" s="411"/>
      <c r="I3802" s="411"/>
    </row>
    <row r="3803" spans="1:9" ht="15" customHeight="1" x14ac:dyDescent="0.25">
      <c r="A3803" s="411"/>
      <c r="B3803" s="411"/>
      <c r="C3803" s="411"/>
      <c r="D3803" s="411"/>
      <c r="E3803" s="411"/>
      <c r="F3803" s="411"/>
      <c r="G3803" s="194"/>
      <c r="H3803" s="411"/>
      <c r="I3803" s="411"/>
    </row>
    <row r="3804" spans="1:9" ht="15" customHeight="1" x14ac:dyDescent="0.25">
      <c r="A3804" s="411"/>
      <c r="B3804" s="411"/>
      <c r="C3804" s="411"/>
      <c r="D3804" s="411"/>
      <c r="E3804" s="411"/>
      <c r="F3804" s="411"/>
      <c r="G3804" s="194"/>
      <c r="H3804" s="411"/>
      <c r="I3804" s="411"/>
    </row>
    <row r="3805" spans="1:9" ht="15" customHeight="1" x14ac:dyDescent="0.25">
      <c r="A3805" s="411"/>
      <c r="B3805" s="411"/>
      <c r="C3805" s="411"/>
      <c r="D3805" s="411"/>
      <c r="E3805" s="411"/>
      <c r="F3805" s="411"/>
      <c r="G3805" s="194"/>
      <c r="H3805" s="411"/>
      <c r="I3805" s="411"/>
    </row>
    <row r="3806" spans="1:9" ht="15" customHeight="1" x14ac:dyDescent="0.25">
      <c r="A3806" s="411"/>
      <c r="B3806" s="411"/>
      <c r="C3806" s="411"/>
      <c r="D3806" s="411"/>
      <c r="E3806" s="411"/>
      <c r="F3806" s="412"/>
      <c r="G3806" s="194"/>
      <c r="H3806" s="411"/>
      <c r="I3806" s="411"/>
    </row>
    <row r="3807" spans="1:9" ht="15" customHeight="1" x14ac:dyDescent="0.25">
      <c r="A3807" s="411"/>
      <c r="B3807" s="411"/>
      <c r="C3807" s="411"/>
      <c r="D3807" s="411"/>
      <c r="E3807" s="411"/>
      <c r="F3807" s="412"/>
      <c r="G3807" s="194"/>
      <c r="H3807" s="411"/>
      <c r="I3807" s="411"/>
    </row>
    <row r="3808" spans="1:9" ht="15" customHeight="1" x14ac:dyDescent="0.25">
      <c r="A3808" s="411"/>
      <c r="B3808" s="411"/>
      <c r="C3808" s="411"/>
      <c r="D3808" s="411"/>
      <c r="E3808" s="411"/>
      <c r="F3808" s="412"/>
      <c r="G3808" s="194"/>
      <c r="H3808" s="411"/>
      <c r="I3808" s="411"/>
    </row>
    <row r="3809" spans="1:9" ht="15" customHeight="1" x14ac:dyDescent="0.25">
      <c r="A3809" s="411"/>
      <c r="B3809" s="411"/>
      <c r="C3809" s="411"/>
      <c r="D3809" s="411"/>
      <c r="E3809" s="411"/>
      <c r="F3809" s="411"/>
      <c r="G3809" s="194"/>
      <c r="H3809" s="411"/>
      <c r="I3809" s="411"/>
    </row>
    <row r="3810" spans="1:9" ht="15" customHeight="1" x14ac:dyDescent="0.25">
      <c r="A3810" s="411"/>
      <c r="B3810" s="411"/>
      <c r="C3810" s="411"/>
      <c r="D3810" s="411"/>
      <c r="E3810" s="411"/>
      <c r="F3810" s="411"/>
      <c r="G3810" s="194"/>
      <c r="H3810" s="411"/>
      <c r="I3810" s="411"/>
    </row>
    <row r="3811" spans="1:9" ht="15" customHeight="1" x14ac:dyDescent="0.25">
      <c r="A3811" s="411"/>
      <c r="B3811" s="411"/>
      <c r="C3811" s="411"/>
      <c r="D3811" s="411"/>
      <c r="E3811" s="411"/>
      <c r="F3811" s="411"/>
      <c r="G3811" s="194"/>
      <c r="H3811" s="411"/>
      <c r="I3811" s="411"/>
    </row>
    <row r="3812" spans="1:9" ht="15" customHeight="1" x14ac:dyDescent="0.25">
      <c r="A3812" s="411"/>
      <c r="B3812" s="411"/>
      <c r="C3812" s="411"/>
      <c r="D3812" s="411"/>
      <c r="E3812" s="411"/>
      <c r="F3812" s="411"/>
      <c r="G3812" s="194"/>
      <c r="H3812" s="411"/>
      <c r="I3812" s="411"/>
    </row>
    <row r="3813" spans="1:9" ht="15" customHeight="1" x14ac:dyDescent="0.25">
      <c r="A3813" s="411"/>
      <c r="B3813" s="411"/>
      <c r="C3813" s="411"/>
      <c r="D3813" s="411"/>
      <c r="E3813" s="411"/>
      <c r="F3813" s="412"/>
      <c r="G3813" s="194"/>
      <c r="H3813" s="411"/>
      <c r="I3813" s="411"/>
    </row>
    <row r="3814" spans="1:9" ht="15" customHeight="1" x14ac:dyDescent="0.25">
      <c r="A3814" s="411"/>
      <c r="B3814" s="411"/>
      <c r="C3814" s="411"/>
      <c r="D3814" s="411"/>
      <c r="E3814" s="411"/>
      <c r="F3814" s="412"/>
      <c r="G3814" s="194"/>
      <c r="H3814" s="411"/>
      <c r="I3814" s="411"/>
    </row>
    <row r="3815" spans="1:9" ht="15" customHeight="1" x14ac:dyDescent="0.25">
      <c r="A3815" s="411"/>
      <c r="B3815" s="411"/>
      <c r="C3815" s="411"/>
      <c r="D3815" s="411"/>
      <c r="E3815" s="411"/>
      <c r="F3815" s="412"/>
      <c r="G3815" s="194"/>
      <c r="H3815" s="411"/>
      <c r="I3815" s="411"/>
    </row>
    <row r="3816" spans="1:9" ht="15" customHeight="1" x14ac:dyDescent="0.25">
      <c r="A3816" s="411"/>
      <c r="B3816" s="411"/>
      <c r="C3816" s="411"/>
      <c r="D3816" s="411"/>
      <c r="E3816" s="411"/>
      <c r="F3816" s="411"/>
      <c r="G3816" s="194"/>
      <c r="H3816" s="411"/>
      <c r="I3816" s="411"/>
    </row>
    <row r="3817" spans="1:9" ht="15" customHeight="1" x14ac:dyDescent="0.25">
      <c r="A3817" s="411"/>
      <c r="B3817" s="411"/>
      <c r="C3817" s="411"/>
      <c r="D3817" s="411"/>
      <c r="E3817" s="411"/>
      <c r="F3817" s="411"/>
      <c r="G3817" s="194"/>
      <c r="H3817" s="411"/>
      <c r="I3817" s="411"/>
    </row>
    <row r="3818" spans="1:9" ht="15" customHeight="1" x14ac:dyDescent="0.25">
      <c r="A3818" s="411"/>
      <c r="B3818" s="411"/>
      <c r="C3818" s="411"/>
      <c r="D3818" s="411"/>
      <c r="E3818" s="411"/>
      <c r="F3818" s="411"/>
      <c r="G3818" s="194"/>
      <c r="H3818" s="411"/>
      <c r="I3818" s="411"/>
    </row>
    <row r="3819" spans="1:9" ht="15" customHeight="1" x14ac:dyDescent="0.25">
      <c r="A3819" s="411"/>
      <c r="B3819" s="411"/>
      <c r="C3819" s="411"/>
      <c r="D3819" s="411"/>
      <c r="E3819" s="411"/>
      <c r="F3819" s="411"/>
      <c r="G3819" s="194"/>
      <c r="H3819" s="411"/>
      <c r="I3819" s="411"/>
    </row>
    <row r="3820" spans="1:9" ht="15" customHeight="1" x14ac:dyDescent="0.25">
      <c r="A3820" s="411"/>
      <c r="B3820" s="411"/>
      <c r="C3820" s="411"/>
      <c r="D3820" s="411"/>
      <c r="E3820" s="411"/>
      <c r="F3820" s="411"/>
      <c r="G3820" s="194"/>
      <c r="H3820" s="411"/>
      <c r="I3820" s="411"/>
    </row>
    <row r="3821" spans="1:9" ht="15" customHeight="1" x14ac:dyDescent="0.25">
      <c r="A3821" s="411"/>
      <c r="B3821" s="411"/>
      <c r="C3821" s="411"/>
      <c r="D3821" s="411"/>
      <c r="E3821" s="411"/>
      <c r="F3821" s="411"/>
      <c r="G3821" s="194"/>
      <c r="H3821" s="411"/>
      <c r="I3821" s="411"/>
    </row>
    <row r="3822" spans="1:9" ht="15" customHeight="1" x14ac:dyDescent="0.25">
      <c r="A3822" s="411"/>
      <c r="B3822" s="411"/>
      <c r="C3822" s="411"/>
      <c r="D3822" s="411"/>
      <c r="E3822" s="411"/>
      <c r="F3822" s="411"/>
      <c r="G3822" s="194"/>
      <c r="H3822" s="411"/>
      <c r="I3822" s="411"/>
    </row>
    <row r="3823" spans="1:9" ht="15" customHeight="1" x14ac:dyDescent="0.25">
      <c r="A3823" s="411"/>
      <c r="B3823" s="411"/>
      <c r="C3823" s="411"/>
      <c r="D3823" s="411"/>
      <c r="E3823" s="411"/>
      <c r="F3823" s="411"/>
      <c r="G3823" s="194"/>
      <c r="H3823" s="411"/>
      <c r="I3823" s="411"/>
    </row>
    <row r="3824" spans="1:9" ht="15" customHeight="1" x14ac:dyDescent="0.25">
      <c r="A3824" s="411"/>
      <c r="B3824" s="411"/>
      <c r="C3824" s="411"/>
      <c r="D3824" s="411"/>
      <c r="E3824" s="411"/>
      <c r="F3824" s="411"/>
      <c r="G3824" s="194"/>
      <c r="H3824" s="411"/>
      <c r="I3824" s="411"/>
    </row>
    <row r="3825" spans="1:9" ht="15" customHeight="1" x14ac:dyDescent="0.25">
      <c r="A3825" s="411"/>
      <c r="B3825" s="411"/>
      <c r="C3825" s="411"/>
      <c r="D3825" s="411"/>
      <c r="E3825" s="411"/>
      <c r="F3825" s="412"/>
      <c r="G3825" s="194"/>
      <c r="H3825" s="411"/>
      <c r="I3825" s="411"/>
    </row>
    <row r="3826" spans="1:9" ht="15" customHeight="1" x14ac:dyDescent="0.25">
      <c r="A3826" s="411"/>
      <c r="B3826" s="411"/>
      <c r="C3826" s="411"/>
      <c r="D3826" s="411"/>
      <c r="E3826" s="411"/>
      <c r="F3826" s="412"/>
      <c r="G3826" s="194"/>
      <c r="H3826" s="411"/>
      <c r="I3826" s="411"/>
    </row>
    <row r="3827" spans="1:9" ht="15" customHeight="1" x14ac:dyDescent="0.25">
      <c r="A3827" s="411"/>
      <c r="B3827" s="411"/>
      <c r="C3827" s="411"/>
      <c r="D3827" s="411"/>
      <c r="E3827" s="411"/>
      <c r="F3827" s="412"/>
      <c r="G3827" s="194"/>
      <c r="H3827" s="411"/>
      <c r="I3827" s="411"/>
    </row>
    <row r="3828" spans="1:9" ht="15" customHeight="1" x14ac:dyDescent="0.25">
      <c r="A3828" s="411"/>
      <c r="B3828" s="411"/>
      <c r="C3828" s="411"/>
      <c r="D3828" s="411"/>
      <c r="E3828" s="411"/>
      <c r="F3828" s="411"/>
      <c r="G3828" s="194"/>
      <c r="H3828" s="411"/>
      <c r="I3828" s="411"/>
    </row>
    <row r="3829" spans="1:9" ht="15" customHeight="1" x14ac:dyDescent="0.25">
      <c r="A3829" s="411"/>
      <c r="B3829" s="411"/>
      <c r="C3829" s="411"/>
      <c r="D3829" s="411"/>
      <c r="E3829" s="411"/>
      <c r="F3829" s="411"/>
      <c r="G3829" s="194"/>
      <c r="H3829" s="411"/>
      <c r="I3829" s="411"/>
    </row>
    <row r="3830" spans="1:9" ht="15" customHeight="1" x14ac:dyDescent="0.25">
      <c r="A3830" s="411"/>
      <c r="B3830" s="411"/>
      <c r="C3830" s="411"/>
      <c r="D3830" s="411"/>
      <c r="E3830" s="411"/>
      <c r="F3830" s="412"/>
      <c r="G3830" s="194"/>
      <c r="H3830" s="411"/>
      <c r="I3830" s="411"/>
    </row>
    <row r="3831" spans="1:9" ht="15" customHeight="1" x14ac:dyDescent="0.25">
      <c r="A3831" s="411"/>
      <c r="B3831" s="411"/>
      <c r="C3831" s="411"/>
      <c r="D3831" s="411"/>
      <c r="E3831" s="411"/>
      <c r="F3831" s="411"/>
      <c r="G3831" s="194"/>
      <c r="H3831" s="411"/>
      <c r="I3831" s="411"/>
    </row>
    <row r="3832" spans="1:9" ht="15" customHeight="1" x14ac:dyDescent="0.25">
      <c r="A3832" s="411"/>
      <c r="B3832" s="411"/>
      <c r="C3832" s="411"/>
      <c r="D3832" s="411"/>
      <c r="E3832" s="411"/>
      <c r="F3832" s="411"/>
      <c r="G3832" s="194"/>
      <c r="H3832" s="411"/>
      <c r="I3832" s="411"/>
    </row>
    <row r="3833" spans="1:9" ht="15" customHeight="1" x14ac:dyDescent="0.25">
      <c r="A3833" s="411"/>
      <c r="B3833" s="411"/>
      <c r="C3833" s="411"/>
      <c r="D3833" s="411"/>
      <c r="E3833" s="411"/>
      <c r="F3833" s="411"/>
      <c r="G3833" s="194"/>
      <c r="H3833" s="411"/>
      <c r="I3833" s="411"/>
    </row>
    <row r="3834" spans="1:9" ht="15" customHeight="1" x14ac:dyDescent="0.25">
      <c r="A3834" s="411"/>
      <c r="B3834" s="411"/>
      <c r="C3834" s="411"/>
      <c r="D3834" s="411"/>
      <c r="E3834" s="411"/>
      <c r="F3834" s="411"/>
      <c r="G3834" s="194"/>
      <c r="H3834" s="411"/>
      <c r="I3834" s="411"/>
    </row>
    <row r="3835" spans="1:9" ht="15" customHeight="1" x14ac:dyDescent="0.25">
      <c r="A3835" s="411"/>
      <c r="B3835" s="411"/>
      <c r="C3835" s="411"/>
      <c r="D3835" s="411"/>
      <c r="E3835" s="411"/>
      <c r="F3835" s="412"/>
      <c r="G3835" s="194"/>
      <c r="H3835" s="411"/>
      <c r="I3835" s="411"/>
    </row>
    <row r="3836" spans="1:9" ht="15" customHeight="1" x14ac:dyDescent="0.25">
      <c r="A3836" s="411"/>
      <c r="B3836" s="411"/>
      <c r="C3836" s="411"/>
      <c r="D3836" s="411"/>
      <c r="E3836" s="411"/>
      <c r="F3836" s="412"/>
      <c r="G3836" s="194"/>
      <c r="H3836" s="411"/>
      <c r="I3836" s="411"/>
    </row>
    <row r="3837" spans="1:9" ht="15" customHeight="1" x14ac:dyDescent="0.25">
      <c r="A3837" s="411"/>
      <c r="B3837" s="411"/>
      <c r="C3837" s="411"/>
      <c r="D3837" s="411"/>
      <c r="E3837" s="411"/>
      <c r="F3837" s="411"/>
      <c r="G3837" s="194"/>
      <c r="H3837" s="411"/>
      <c r="I3837" s="411"/>
    </row>
    <row r="3838" spans="1:9" ht="15" customHeight="1" x14ac:dyDescent="0.25">
      <c r="A3838" s="411"/>
      <c r="B3838" s="411"/>
      <c r="C3838" s="411"/>
      <c r="D3838" s="411"/>
      <c r="E3838" s="411"/>
      <c r="F3838" s="411"/>
      <c r="G3838" s="194"/>
      <c r="H3838" s="411"/>
      <c r="I3838" s="411"/>
    </row>
    <row r="3839" spans="1:9" ht="15" customHeight="1" x14ac:dyDescent="0.25">
      <c r="A3839" s="411"/>
      <c r="B3839" s="411"/>
      <c r="C3839" s="411"/>
      <c r="D3839" s="411"/>
      <c r="E3839" s="411"/>
      <c r="F3839" s="411"/>
      <c r="G3839" s="194"/>
      <c r="H3839" s="411"/>
      <c r="I3839" s="411"/>
    </row>
    <row r="3840" spans="1:9" ht="15" customHeight="1" x14ac:dyDescent="0.25">
      <c r="A3840" s="411"/>
      <c r="B3840" s="411"/>
      <c r="C3840" s="411"/>
      <c r="D3840" s="411"/>
      <c r="E3840" s="411"/>
      <c r="F3840" s="412"/>
      <c r="G3840" s="194"/>
      <c r="H3840" s="411"/>
      <c r="I3840" s="411"/>
    </row>
    <row r="3841" spans="1:9" ht="15" customHeight="1" x14ac:dyDescent="0.25">
      <c r="A3841" s="411"/>
      <c r="B3841" s="411"/>
      <c r="C3841" s="411"/>
      <c r="D3841" s="411"/>
      <c r="E3841" s="411"/>
      <c r="F3841" s="412"/>
      <c r="G3841" s="194"/>
      <c r="H3841" s="411"/>
      <c r="I3841" s="411"/>
    </row>
    <row r="3842" spans="1:9" ht="15" customHeight="1" x14ac:dyDescent="0.25">
      <c r="A3842" s="411"/>
      <c r="B3842" s="411"/>
      <c r="C3842" s="411"/>
      <c r="D3842" s="411"/>
      <c r="E3842" s="411"/>
      <c r="F3842" s="411"/>
      <c r="G3842" s="194"/>
      <c r="H3842" s="411"/>
      <c r="I3842" s="411"/>
    </row>
    <row r="3843" spans="1:9" ht="15" customHeight="1" x14ac:dyDescent="0.25">
      <c r="A3843" s="411"/>
      <c r="B3843" s="411"/>
      <c r="C3843" s="411"/>
      <c r="D3843" s="411"/>
      <c r="E3843" s="411"/>
      <c r="F3843" s="411"/>
      <c r="G3843" s="194"/>
      <c r="H3843" s="411"/>
      <c r="I3843" s="411"/>
    </row>
    <row r="3844" spans="1:9" ht="15" customHeight="1" x14ac:dyDescent="0.25">
      <c r="A3844" s="411"/>
      <c r="B3844" s="411"/>
      <c r="C3844" s="411"/>
      <c r="D3844" s="411"/>
      <c r="E3844" s="411"/>
      <c r="F3844" s="411"/>
      <c r="G3844" s="194"/>
      <c r="H3844" s="411"/>
      <c r="I3844" s="411"/>
    </row>
    <row r="3845" spans="1:9" ht="15" customHeight="1" x14ac:dyDescent="0.25">
      <c r="A3845" s="411"/>
      <c r="B3845" s="411"/>
      <c r="C3845" s="411"/>
      <c r="D3845" s="411"/>
      <c r="E3845" s="411"/>
      <c r="F3845" s="411"/>
      <c r="G3845" s="194"/>
      <c r="H3845" s="411"/>
      <c r="I3845" s="411"/>
    </row>
    <row r="3846" spans="1:9" ht="15" customHeight="1" x14ac:dyDescent="0.25">
      <c r="A3846" s="411"/>
      <c r="B3846" s="411"/>
      <c r="C3846" s="411"/>
      <c r="D3846" s="411"/>
      <c r="E3846" s="411"/>
      <c r="F3846" s="411"/>
      <c r="G3846" s="194"/>
      <c r="H3846" s="411"/>
      <c r="I3846" s="411"/>
    </row>
    <row r="3847" spans="1:9" ht="15" customHeight="1" x14ac:dyDescent="0.25">
      <c r="A3847" s="411"/>
      <c r="B3847" s="411"/>
      <c r="C3847" s="411"/>
      <c r="D3847" s="411"/>
      <c r="E3847" s="411"/>
      <c r="F3847" s="412"/>
      <c r="G3847" s="194"/>
      <c r="H3847" s="411"/>
      <c r="I3847" s="411"/>
    </row>
    <row r="3848" spans="1:9" ht="15" customHeight="1" x14ac:dyDescent="0.25">
      <c r="A3848" s="411"/>
      <c r="B3848" s="411"/>
      <c r="C3848" s="411"/>
      <c r="D3848" s="411"/>
      <c r="E3848" s="411"/>
      <c r="F3848" s="412"/>
      <c r="G3848" s="194"/>
      <c r="H3848" s="411"/>
      <c r="I3848" s="411"/>
    </row>
    <row r="3849" spans="1:9" ht="15" customHeight="1" x14ac:dyDescent="0.25">
      <c r="A3849" s="411"/>
      <c r="B3849" s="411"/>
      <c r="C3849" s="411"/>
      <c r="D3849" s="411"/>
      <c r="E3849" s="411"/>
      <c r="F3849" s="412"/>
      <c r="G3849" s="194"/>
      <c r="H3849" s="411"/>
      <c r="I3849" s="411"/>
    </row>
    <row r="3850" spans="1:9" ht="15" customHeight="1" x14ac:dyDescent="0.25">
      <c r="A3850" s="411"/>
      <c r="B3850" s="411"/>
      <c r="C3850" s="411"/>
      <c r="D3850" s="411"/>
      <c r="E3850" s="411"/>
      <c r="F3850" s="411"/>
      <c r="G3850" s="194"/>
      <c r="H3850" s="411"/>
      <c r="I3850" s="411"/>
    </row>
    <row r="3851" spans="1:9" ht="15" customHeight="1" x14ac:dyDescent="0.25">
      <c r="A3851" s="411"/>
      <c r="B3851" s="411"/>
      <c r="C3851" s="411"/>
      <c r="D3851" s="411"/>
      <c r="E3851" s="411"/>
      <c r="F3851" s="411"/>
      <c r="G3851" s="194"/>
      <c r="H3851" s="411"/>
      <c r="I3851" s="411"/>
    </row>
    <row r="3852" spans="1:9" ht="15" customHeight="1" x14ac:dyDescent="0.25">
      <c r="A3852" s="411"/>
      <c r="B3852" s="411"/>
      <c r="C3852" s="411"/>
      <c r="D3852" s="411"/>
      <c r="E3852" s="411"/>
      <c r="F3852" s="411"/>
      <c r="G3852" s="194"/>
      <c r="H3852" s="411"/>
      <c r="I3852" s="411"/>
    </row>
    <row r="3853" spans="1:9" ht="15" customHeight="1" x14ac:dyDescent="0.25">
      <c r="A3853" s="411"/>
      <c r="B3853" s="411"/>
      <c r="C3853" s="411"/>
      <c r="D3853" s="411"/>
      <c r="E3853" s="411"/>
      <c r="F3853" s="411"/>
      <c r="G3853" s="194"/>
      <c r="H3853" s="411"/>
      <c r="I3853" s="411"/>
    </row>
    <row r="3854" spans="1:9" ht="15" customHeight="1" x14ac:dyDescent="0.25">
      <c r="A3854" s="411"/>
      <c r="B3854" s="411"/>
      <c r="C3854" s="411"/>
      <c r="D3854" s="411"/>
      <c r="E3854" s="411"/>
      <c r="F3854" s="412"/>
      <c r="G3854" s="194"/>
      <c r="H3854" s="411"/>
      <c r="I3854" s="411"/>
    </row>
    <row r="3855" spans="1:9" ht="15" customHeight="1" x14ac:dyDescent="0.25">
      <c r="A3855" s="411"/>
      <c r="B3855" s="411"/>
      <c r="C3855" s="411"/>
      <c r="D3855" s="411"/>
      <c r="E3855" s="411"/>
      <c r="F3855" s="412"/>
      <c r="G3855" s="194"/>
      <c r="H3855" s="411"/>
      <c r="I3855" s="411"/>
    </row>
    <row r="3856" spans="1:9" ht="15" customHeight="1" x14ac:dyDescent="0.25">
      <c r="A3856" s="411"/>
      <c r="B3856" s="411"/>
      <c r="C3856" s="411"/>
      <c r="D3856" s="411"/>
      <c r="E3856" s="411"/>
      <c r="F3856" s="411"/>
      <c r="G3856" s="194"/>
      <c r="H3856" s="411"/>
      <c r="I3856" s="411"/>
    </row>
    <row r="3857" spans="1:9" ht="15" customHeight="1" x14ac:dyDescent="0.25">
      <c r="A3857" s="411"/>
      <c r="B3857" s="411"/>
      <c r="C3857" s="411"/>
      <c r="D3857" s="411"/>
      <c r="E3857" s="411"/>
      <c r="F3857" s="411"/>
      <c r="G3857" s="194"/>
      <c r="H3857" s="411"/>
      <c r="I3857" s="411"/>
    </row>
    <row r="3858" spans="1:9" ht="15" customHeight="1" x14ac:dyDescent="0.25">
      <c r="A3858" s="411"/>
      <c r="B3858" s="411"/>
      <c r="C3858" s="411"/>
      <c r="D3858" s="411"/>
      <c r="E3858" s="411"/>
      <c r="F3858" s="411"/>
      <c r="G3858" s="194"/>
      <c r="H3858" s="411"/>
      <c r="I3858" s="411"/>
    </row>
    <row r="3859" spans="1:9" ht="15" customHeight="1" x14ac:dyDescent="0.25">
      <c r="A3859" s="411"/>
      <c r="B3859" s="411"/>
      <c r="C3859" s="411"/>
      <c r="D3859" s="411"/>
      <c r="E3859" s="411"/>
      <c r="F3859" s="411"/>
      <c r="G3859" s="194"/>
      <c r="H3859" s="411"/>
      <c r="I3859" s="411"/>
    </row>
    <row r="3860" spans="1:9" ht="15" customHeight="1" x14ac:dyDescent="0.25">
      <c r="A3860" s="411"/>
      <c r="B3860" s="411"/>
      <c r="C3860" s="411"/>
      <c r="D3860" s="411"/>
      <c r="E3860" s="411"/>
      <c r="F3860" s="411"/>
      <c r="G3860" s="194"/>
      <c r="H3860" s="411"/>
      <c r="I3860" s="411"/>
    </row>
    <row r="3861" spans="1:9" ht="15" customHeight="1" x14ac:dyDescent="0.25">
      <c r="A3861" s="411"/>
      <c r="B3861" s="411"/>
      <c r="C3861" s="411"/>
      <c r="D3861" s="411"/>
      <c r="E3861" s="411"/>
      <c r="F3861" s="412"/>
      <c r="G3861" s="194"/>
      <c r="H3861" s="411"/>
      <c r="I3861" s="411"/>
    </row>
    <row r="3862" spans="1:9" ht="15" customHeight="1" x14ac:dyDescent="0.25">
      <c r="A3862" s="411"/>
      <c r="B3862" s="411"/>
      <c r="C3862" s="411"/>
      <c r="D3862" s="411"/>
      <c r="E3862" s="411"/>
      <c r="F3862" s="412"/>
      <c r="G3862" s="194"/>
      <c r="H3862" s="411"/>
      <c r="I3862" s="411"/>
    </row>
    <row r="3863" spans="1:9" ht="15" customHeight="1" x14ac:dyDescent="0.25">
      <c r="A3863" s="411"/>
      <c r="B3863" s="411"/>
      <c r="C3863" s="411"/>
      <c r="D3863" s="411"/>
      <c r="E3863" s="411"/>
      <c r="F3863" s="412"/>
      <c r="G3863" s="194"/>
      <c r="H3863" s="411"/>
      <c r="I3863" s="411"/>
    </row>
    <row r="3864" spans="1:9" ht="15" customHeight="1" x14ac:dyDescent="0.25">
      <c r="A3864" s="411"/>
      <c r="B3864" s="411"/>
      <c r="C3864" s="411"/>
      <c r="D3864" s="411"/>
      <c r="E3864" s="411"/>
      <c r="F3864" s="412"/>
      <c r="G3864" s="194"/>
      <c r="H3864" s="411"/>
      <c r="I3864" s="411"/>
    </row>
    <row r="3865" spans="1:9" ht="15" customHeight="1" x14ac:dyDescent="0.25">
      <c r="A3865" s="411"/>
      <c r="B3865" s="411"/>
      <c r="C3865" s="411"/>
      <c r="D3865" s="411"/>
      <c r="E3865" s="411"/>
      <c r="F3865" s="412"/>
      <c r="G3865" s="194"/>
      <c r="H3865" s="411"/>
      <c r="I3865" s="411"/>
    </row>
    <row r="3866" spans="1:9" ht="15" customHeight="1" x14ac:dyDescent="0.25">
      <c r="A3866" s="411"/>
      <c r="B3866" s="411"/>
      <c r="C3866" s="411"/>
      <c r="D3866" s="411"/>
      <c r="E3866" s="411"/>
      <c r="F3866" s="411"/>
      <c r="G3866" s="194"/>
      <c r="H3866" s="411"/>
      <c r="I3866" s="411"/>
    </row>
    <row r="3867" spans="1:9" ht="15" customHeight="1" x14ac:dyDescent="0.25">
      <c r="A3867" s="411"/>
      <c r="B3867" s="411"/>
      <c r="C3867" s="411"/>
      <c r="D3867" s="411"/>
      <c r="E3867" s="411"/>
      <c r="F3867" s="412"/>
      <c r="G3867" s="194"/>
      <c r="H3867" s="411"/>
      <c r="I3867" s="411"/>
    </row>
    <row r="3868" spans="1:9" ht="15" customHeight="1" x14ac:dyDescent="0.25">
      <c r="A3868" s="411"/>
      <c r="B3868" s="411"/>
      <c r="C3868" s="411"/>
      <c r="D3868" s="411"/>
      <c r="E3868" s="411"/>
      <c r="F3868" s="412"/>
      <c r="G3868" s="194"/>
      <c r="H3868" s="411"/>
      <c r="I3868" s="411"/>
    </row>
    <row r="3869" spans="1:9" ht="15" customHeight="1" x14ac:dyDescent="0.25">
      <c r="A3869" s="411"/>
      <c r="B3869" s="411"/>
      <c r="C3869" s="411"/>
      <c r="D3869" s="411"/>
      <c r="E3869" s="411"/>
      <c r="F3869" s="411"/>
      <c r="G3869" s="194"/>
      <c r="H3869" s="411"/>
      <c r="I3869" s="411"/>
    </row>
    <row r="3870" spans="1:9" ht="15" customHeight="1" x14ac:dyDescent="0.25">
      <c r="A3870" s="411"/>
      <c r="B3870" s="411"/>
      <c r="C3870" s="411"/>
      <c r="D3870" s="411"/>
      <c r="E3870" s="411"/>
      <c r="F3870" s="411"/>
      <c r="G3870" s="194"/>
      <c r="H3870" s="411"/>
      <c r="I3870" s="411"/>
    </row>
    <row r="3871" spans="1:9" ht="15" customHeight="1" x14ac:dyDescent="0.25">
      <c r="A3871" s="411"/>
      <c r="B3871" s="411"/>
      <c r="C3871" s="411"/>
      <c r="D3871" s="411"/>
      <c r="E3871" s="411"/>
      <c r="F3871" s="411"/>
      <c r="G3871" s="194"/>
      <c r="H3871" s="411"/>
      <c r="I3871" s="411"/>
    </row>
    <row r="3872" spans="1:9" ht="15" customHeight="1" x14ac:dyDescent="0.25">
      <c r="A3872" s="411"/>
      <c r="B3872" s="411"/>
      <c r="C3872" s="411"/>
      <c r="D3872" s="411"/>
      <c r="E3872" s="411"/>
      <c r="F3872" s="411"/>
      <c r="G3872" s="194"/>
      <c r="H3872" s="411"/>
      <c r="I3872" s="411"/>
    </row>
    <row r="3873" spans="1:9" ht="15" customHeight="1" x14ac:dyDescent="0.25">
      <c r="A3873" s="411"/>
      <c r="B3873" s="411"/>
      <c r="C3873" s="411"/>
      <c r="D3873" s="411"/>
      <c r="E3873" s="411"/>
      <c r="F3873" s="411"/>
      <c r="G3873" s="194"/>
      <c r="H3873" s="411"/>
      <c r="I3873" s="411"/>
    </row>
    <row r="3874" spans="1:9" ht="15" customHeight="1" x14ac:dyDescent="0.25">
      <c r="A3874" s="411"/>
      <c r="B3874" s="411"/>
      <c r="C3874" s="411"/>
      <c r="D3874" s="411"/>
      <c r="E3874" s="411"/>
      <c r="F3874" s="412"/>
      <c r="G3874" s="194"/>
      <c r="H3874" s="411"/>
      <c r="I3874" s="411"/>
    </row>
    <row r="3875" spans="1:9" ht="15" customHeight="1" x14ac:dyDescent="0.25">
      <c r="A3875" s="411"/>
      <c r="B3875" s="411"/>
      <c r="C3875" s="411"/>
      <c r="D3875" s="411"/>
      <c r="E3875" s="411"/>
      <c r="F3875" s="412"/>
      <c r="G3875" s="194"/>
      <c r="H3875" s="411"/>
      <c r="I3875" s="411"/>
    </row>
    <row r="3876" spans="1:9" ht="15" customHeight="1" x14ac:dyDescent="0.25">
      <c r="A3876" s="411"/>
      <c r="B3876" s="411"/>
      <c r="C3876" s="411"/>
      <c r="D3876" s="411"/>
      <c r="E3876" s="411"/>
      <c r="F3876" s="412"/>
      <c r="G3876" s="194"/>
      <c r="H3876" s="411"/>
      <c r="I3876" s="411"/>
    </row>
    <row r="3877" spans="1:9" ht="15" customHeight="1" x14ac:dyDescent="0.25">
      <c r="A3877" s="411"/>
      <c r="B3877" s="411"/>
      <c r="C3877" s="411"/>
      <c r="D3877" s="411"/>
      <c r="E3877" s="411"/>
      <c r="F3877" s="412"/>
      <c r="G3877" s="194"/>
      <c r="H3877" s="411"/>
      <c r="I3877" s="411"/>
    </row>
    <row r="3878" spans="1:9" ht="15" customHeight="1" x14ac:dyDescent="0.25">
      <c r="A3878" s="411"/>
      <c r="B3878" s="411"/>
      <c r="C3878" s="411"/>
      <c r="D3878" s="411"/>
      <c r="E3878" s="411"/>
      <c r="F3878" s="412"/>
      <c r="G3878" s="194"/>
      <c r="H3878" s="411"/>
      <c r="I3878" s="411"/>
    </row>
    <row r="3879" spans="1:9" ht="15" customHeight="1" x14ac:dyDescent="0.25">
      <c r="A3879" s="411"/>
      <c r="B3879" s="411"/>
      <c r="C3879" s="411"/>
      <c r="D3879" s="411"/>
      <c r="E3879" s="411"/>
      <c r="F3879" s="411"/>
      <c r="G3879" s="194"/>
      <c r="H3879" s="411"/>
      <c r="I3879" s="411"/>
    </row>
    <row r="3880" spans="1:9" ht="15" customHeight="1" x14ac:dyDescent="0.25">
      <c r="A3880" s="411"/>
      <c r="B3880" s="411"/>
      <c r="C3880" s="411"/>
      <c r="D3880" s="411"/>
      <c r="E3880" s="411"/>
      <c r="F3880" s="412"/>
      <c r="G3880" s="194"/>
      <c r="H3880" s="411"/>
      <c r="I3880" s="411"/>
    </row>
    <row r="3881" spans="1:9" ht="15" customHeight="1" x14ac:dyDescent="0.25">
      <c r="A3881" s="411"/>
      <c r="B3881" s="411"/>
      <c r="C3881" s="411"/>
      <c r="D3881" s="411"/>
      <c r="E3881" s="411"/>
      <c r="F3881" s="412"/>
      <c r="G3881" s="194"/>
      <c r="H3881" s="411"/>
      <c r="I3881" s="411"/>
    </row>
    <row r="3882" spans="1:9" ht="15" customHeight="1" x14ac:dyDescent="0.25">
      <c r="A3882" s="411"/>
      <c r="B3882" s="411"/>
      <c r="C3882" s="411"/>
      <c r="D3882" s="411"/>
      <c r="E3882" s="411"/>
      <c r="F3882" s="411"/>
      <c r="G3882" s="194"/>
      <c r="H3882" s="411"/>
      <c r="I3882" s="411"/>
    </row>
    <row r="3883" spans="1:9" ht="15" customHeight="1" x14ac:dyDescent="0.25">
      <c r="A3883" s="411"/>
      <c r="B3883" s="411"/>
      <c r="C3883" s="411"/>
      <c r="D3883" s="411"/>
      <c r="E3883" s="411"/>
      <c r="F3883" s="411"/>
      <c r="G3883" s="194"/>
      <c r="H3883" s="411"/>
      <c r="I3883" s="411"/>
    </row>
    <row r="3884" spans="1:9" ht="15" customHeight="1" x14ac:dyDescent="0.25">
      <c r="A3884" s="411"/>
      <c r="B3884" s="411"/>
      <c r="C3884" s="411"/>
      <c r="D3884" s="411"/>
      <c r="E3884" s="411"/>
      <c r="F3884" s="411"/>
      <c r="G3884" s="194"/>
      <c r="H3884" s="411"/>
      <c r="I3884" s="411"/>
    </row>
    <row r="3885" spans="1:9" ht="15" customHeight="1" x14ac:dyDescent="0.25">
      <c r="A3885" s="411"/>
      <c r="B3885" s="411"/>
      <c r="C3885" s="411"/>
      <c r="D3885" s="411"/>
      <c r="E3885" s="411"/>
      <c r="F3885" s="411"/>
      <c r="G3885" s="194"/>
      <c r="H3885" s="411"/>
      <c r="I3885" s="411"/>
    </row>
    <row r="3886" spans="1:9" ht="15" customHeight="1" x14ac:dyDescent="0.25">
      <c r="A3886" s="411"/>
      <c r="B3886" s="411"/>
      <c r="C3886" s="411"/>
      <c r="D3886" s="411"/>
      <c r="E3886" s="411"/>
      <c r="F3886" s="411"/>
      <c r="G3886" s="194"/>
      <c r="H3886" s="411"/>
      <c r="I3886" s="411"/>
    </row>
    <row r="3887" spans="1:9" ht="15" customHeight="1" x14ac:dyDescent="0.25">
      <c r="A3887" s="411"/>
      <c r="B3887" s="411"/>
      <c r="C3887" s="411"/>
      <c r="D3887" s="411"/>
      <c r="E3887" s="411"/>
      <c r="F3887" s="411"/>
      <c r="G3887" s="194"/>
      <c r="H3887" s="411"/>
      <c r="I3887" s="411"/>
    </row>
    <row r="3888" spans="1:9" ht="15" customHeight="1" x14ac:dyDescent="0.25">
      <c r="A3888" s="411"/>
      <c r="B3888" s="411"/>
      <c r="C3888" s="411"/>
      <c r="D3888" s="411"/>
      <c r="E3888" s="411"/>
      <c r="F3888" s="412"/>
      <c r="G3888" s="194"/>
      <c r="H3888" s="411"/>
      <c r="I3888" s="411"/>
    </row>
    <row r="3889" spans="1:9" ht="15" customHeight="1" x14ac:dyDescent="0.25">
      <c r="A3889" s="411"/>
      <c r="B3889" s="411"/>
      <c r="C3889" s="411"/>
      <c r="D3889" s="411"/>
      <c r="E3889" s="411"/>
      <c r="F3889" s="412"/>
      <c r="G3889" s="194"/>
      <c r="H3889" s="411"/>
      <c r="I3889" s="411"/>
    </row>
    <row r="3890" spans="1:9" ht="15" customHeight="1" x14ac:dyDescent="0.25">
      <c r="A3890" s="411"/>
      <c r="B3890" s="411"/>
      <c r="C3890" s="411"/>
      <c r="D3890" s="411"/>
      <c r="E3890" s="411"/>
      <c r="F3890" s="412"/>
      <c r="G3890" s="194"/>
      <c r="H3890" s="411"/>
      <c r="I3890" s="411"/>
    </row>
    <row r="3891" spans="1:9" ht="15" customHeight="1" x14ac:dyDescent="0.25">
      <c r="A3891" s="411"/>
      <c r="B3891" s="411"/>
      <c r="C3891" s="411"/>
      <c r="D3891" s="411"/>
      <c r="E3891" s="411"/>
      <c r="F3891" s="412"/>
      <c r="G3891" s="194"/>
      <c r="H3891" s="411"/>
      <c r="I3891" s="411"/>
    </row>
    <row r="3892" spans="1:9" ht="15" customHeight="1" x14ac:dyDescent="0.25">
      <c r="A3892" s="411"/>
      <c r="B3892" s="411"/>
      <c r="C3892" s="411"/>
      <c r="D3892" s="411"/>
      <c r="E3892" s="411"/>
      <c r="F3892" s="412"/>
      <c r="G3892" s="194"/>
      <c r="H3892" s="411"/>
      <c r="I3892" s="411"/>
    </row>
    <row r="3893" spans="1:9" ht="15" customHeight="1" x14ac:dyDescent="0.25">
      <c r="A3893" s="411"/>
      <c r="B3893" s="411"/>
      <c r="C3893" s="411"/>
      <c r="D3893" s="411"/>
      <c r="E3893" s="411"/>
      <c r="F3893" s="411"/>
      <c r="G3893" s="194"/>
      <c r="H3893" s="411"/>
      <c r="I3893" s="411"/>
    </row>
    <row r="3894" spans="1:9" ht="15" customHeight="1" x14ac:dyDescent="0.25">
      <c r="A3894" s="411"/>
      <c r="B3894" s="411"/>
      <c r="C3894" s="411"/>
      <c r="D3894" s="411"/>
      <c r="E3894" s="411"/>
      <c r="F3894" s="411"/>
      <c r="G3894" s="194"/>
      <c r="H3894" s="411"/>
      <c r="I3894" s="411"/>
    </row>
    <row r="3895" spans="1:9" ht="15" customHeight="1" x14ac:dyDescent="0.25">
      <c r="A3895" s="411"/>
      <c r="B3895" s="411"/>
      <c r="C3895" s="411"/>
      <c r="D3895" s="411"/>
      <c r="E3895" s="411"/>
      <c r="F3895" s="411"/>
      <c r="G3895" s="194"/>
      <c r="H3895" s="411"/>
      <c r="I3895" s="411"/>
    </row>
    <row r="3896" spans="1:9" ht="15" customHeight="1" x14ac:dyDescent="0.25">
      <c r="A3896" s="411"/>
      <c r="B3896" s="411"/>
      <c r="C3896" s="411"/>
      <c r="D3896" s="411"/>
      <c r="E3896" s="411"/>
      <c r="F3896" s="412"/>
      <c r="G3896" s="194"/>
      <c r="H3896" s="411"/>
      <c r="I3896" s="411"/>
    </row>
    <row r="3897" spans="1:9" ht="15" customHeight="1" x14ac:dyDescent="0.25">
      <c r="A3897" s="411"/>
      <c r="B3897" s="411"/>
      <c r="C3897" s="411"/>
      <c r="D3897" s="411"/>
      <c r="E3897" s="411"/>
      <c r="F3897" s="412"/>
      <c r="G3897" s="194"/>
      <c r="H3897" s="411"/>
      <c r="I3897" s="411"/>
    </row>
    <row r="3898" spans="1:9" ht="15" customHeight="1" x14ac:dyDescent="0.25">
      <c r="A3898" s="411"/>
      <c r="B3898" s="411"/>
      <c r="C3898" s="411"/>
      <c r="D3898" s="411"/>
      <c r="E3898" s="411"/>
      <c r="F3898" s="411"/>
      <c r="G3898" s="194"/>
      <c r="H3898" s="411"/>
      <c r="I3898" s="411"/>
    </row>
    <row r="3899" spans="1:9" ht="15" customHeight="1" x14ac:dyDescent="0.25">
      <c r="A3899" s="411"/>
      <c r="B3899" s="411"/>
      <c r="C3899" s="411"/>
      <c r="D3899" s="411"/>
      <c r="E3899" s="411"/>
      <c r="F3899" s="411"/>
      <c r="G3899" s="194"/>
      <c r="H3899" s="411"/>
      <c r="I3899" s="411"/>
    </row>
    <row r="3900" spans="1:9" ht="15" customHeight="1" x14ac:dyDescent="0.25">
      <c r="A3900" s="411"/>
      <c r="B3900" s="411"/>
      <c r="C3900" s="411"/>
      <c r="D3900" s="411"/>
      <c r="E3900" s="411"/>
      <c r="F3900" s="411"/>
      <c r="G3900" s="194"/>
      <c r="H3900" s="411"/>
      <c r="I3900" s="411"/>
    </row>
    <row r="3901" spans="1:9" ht="15" customHeight="1" x14ac:dyDescent="0.25">
      <c r="A3901" s="411"/>
      <c r="B3901" s="411"/>
      <c r="C3901" s="411"/>
      <c r="D3901" s="411"/>
      <c r="E3901" s="411"/>
      <c r="F3901" s="411"/>
      <c r="G3901" s="194"/>
      <c r="H3901" s="411"/>
      <c r="I3901" s="411"/>
    </row>
    <row r="3902" spans="1:9" ht="15" customHeight="1" x14ac:dyDescent="0.25">
      <c r="A3902" s="411"/>
      <c r="B3902" s="411"/>
      <c r="C3902" s="411"/>
      <c r="D3902" s="411"/>
      <c r="E3902" s="411"/>
      <c r="F3902" s="411"/>
      <c r="G3902" s="194"/>
      <c r="H3902" s="411"/>
      <c r="I3902" s="411"/>
    </row>
    <row r="3903" spans="1:9" ht="15" customHeight="1" x14ac:dyDescent="0.25">
      <c r="A3903" s="411"/>
      <c r="B3903" s="411"/>
      <c r="C3903" s="411"/>
      <c r="D3903" s="411"/>
      <c r="E3903" s="411"/>
      <c r="F3903" s="411"/>
      <c r="G3903" s="194"/>
      <c r="H3903" s="411"/>
      <c r="I3903" s="411"/>
    </row>
    <row r="3904" spans="1:9" ht="15" customHeight="1" x14ac:dyDescent="0.25">
      <c r="A3904" s="411"/>
      <c r="B3904" s="411"/>
      <c r="C3904" s="411"/>
      <c r="D3904" s="411"/>
      <c r="E3904" s="411"/>
      <c r="F3904" s="411"/>
      <c r="G3904" s="194"/>
      <c r="H3904" s="411"/>
      <c r="I3904" s="411"/>
    </row>
    <row r="3905" spans="1:9" ht="15" customHeight="1" x14ac:dyDescent="0.25">
      <c r="A3905" s="411"/>
      <c r="B3905" s="411"/>
      <c r="C3905" s="411"/>
      <c r="D3905" s="411"/>
      <c r="E3905" s="411"/>
      <c r="F3905" s="412"/>
      <c r="G3905" s="194"/>
      <c r="H3905" s="411"/>
      <c r="I3905" s="411"/>
    </row>
    <row r="3906" spans="1:9" ht="15" customHeight="1" x14ac:dyDescent="0.25">
      <c r="A3906" s="411"/>
      <c r="B3906" s="411"/>
      <c r="C3906" s="411"/>
      <c r="D3906" s="411"/>
      <c r="E3906" s="411"/>
      <c r="F3906" s="412"/>
      <c r="G3906" s="194"/>
      <c r="H3906" s="411"/>
      <c r="I3906" s="411"/>
    </row>
    <row r="3907" spans="1:9" ht="15" customHeight="1" x14ac:dyDescent="0.25">
      <c r="A3907" s="411"/>
      <c r="B3907" s="411"/>
      <c r="C3907" s="411"/>
      <c r="D3907" s="411"/>
      <c r="E3907" s="411"/>
      <c r="F3907" s="412"/>
      <c r="G3907" s="194"/>
      <c r="H3907" s="411"/>
      <c r="I3907" s="411"/>
    </row>
    <row r="3908" spans="1:9" ht="15" customHeight="1" x14ac:dyDescent="0.25">
      <c r="A3908" s="411"/>
      <c r="B3908" s="411"/>
      <c r="C3908" s="411"/>
      <c r="D3908" s="411"/>
      <c r="E3908" s="411"/>
      <c r="F3908" s="412"/>
      <c r="G3908" s="194"/>
      <c r="H3908" s="411"/>
      <c r="I3908" s="411"/>
    </row>
    <row r="3909" spans="1:9" ht="15" customHeight="1" x14ac:dyDescent="0.25">
      <c r="A3909" s="411"/>
      <c r="B3909" s="411"/>
      <c r="C3909" s="411"/>
      <c r="D3909" s="411"/>
      <c r="E3909" s="411"/>
      <c r="F3909" s="412"/>
      <c r="G3909" s="194"/>
      <c r="H3909" s="411"/>
      <c r="I3909" s="411"/>
    </row>
    <row r="3910" spans="1:9" ht="15" customHeight="1" x14ac:dyDescent="0.25">
      <c r="A3910" s="411"/>
      <c r="B3910" s="411"/>
      <c r="C3910" s="411"/>
      <c r="D3910" s="411"/>
      <c r="E3910" s="411"/>
      <c r="F3910" s="412"/>
      <c r="G3910" s="194"/>
      <c r="H3910" s="411"/>
      <c r="I3910" s="411"/>
    </row>
    <row r="3911" spans="1:9" ht="15" customHeight="1" x14ac:dyDescent="0.25">
      <c r="A3911" s="411"/>
      <c r="B3911" s="411"/>
      <c r="C3911" s="411"/>
      <c r="D3911" s="411"/>
      <c r="E3911" s="411"/>
      <c r="F3911" s="411"/>
      <c r="G3911" s="194"/>
      <c r="H3911" s="411"/>
      <c r="I3911" s="411"/>
    </row>
    <row r="3912" spans="1:9" ht="15" customHeight="1" x14ac:dyDescent="0.25">
      <c r="A3912" s="411"/>
      <c r="B3912" s="411"/>
      <c r="C3912" s="411"/>
      <c r="D3912" s="411"/>
      <c r="E3912" s="411"/>
      <c r="F3912" s="411"/>
      <c r="G3912" s="194"/>
      <c r="H3912" s="411"/>
      <c r="I3912" s="411"/>
    </row>
    <row r="3913" spans="1:9" ht="15" customHeight="1" x14ac:dyDescent="0.25">
      <c r="A3913" s="411"/>
      <c r="B3913" s="411"/>
      <c r="C3913" s="411"/>
      <c r="D3913" s="411"/>
      <c r="E3913" s="411"/>
      <c r="F3913" s="411"/>
      <c r="G3913" s="194"/>
      <c r="H3913" s="411"/>
      <c r="I3913" s="411"/>
    </row>
    <row r="3914" spans="1:9" ht="15" customHeight="1" x14ac:dyDescent="0.25">
      <c r="A3914" s="411"/>
      <c r="B3914" s="411"/>
      <c r="C3914" s="411"/>
      <c r="D3914" s="411"/>
      <c r="E3914" s="411"/>
      <c r="F3914" s="412"/>
      <c r="G3914" s="194"/>
      <c r="H3914" s="411"/>
      <c r="I3914" s="411"/>
    </row>
    <row r="3915" spans="1:9" ht="15" customHeight="1" x14ac:dyDescent="0.25">
      <c r="A3915" s="411"/>
      <c r="B3915" s="411"/>
      <c r="C3915" s="411"/>
      <c r="D3915" s="411"/>
      <c r="E3915" s="411"/>
      <c r="F3915" s="412"/>
      <c r="G3915" s="194"/>
      <c r="H3915" s="411"/>
      <c r="I3915" s="411"/>
    </row>
    <row r="3916" spans="1:9" ht="15" customHeight="1" x14ac:dyDescent="0.25">
      <c r="A3916" s="411"/>
      <c r="B3916" s="411"/>
      <c r="C3916" s="411"/>
      <c r="D3916" s="411"/>
      <c r="E3916" s="411"/>
      <c r="F3916" s="412"/>
      <c r="G3916" s="194"/>
      <c r="H3916" s="411"/>
      <c r="I3916" s="411"/>
    </row>
    <row r="3917" spans="1:9" ht="15" customHeight="1" x14ac:dyDescent="0.25">
      <c r="A3917" s="411"/>
      <c r="B3917" s="411"/>
      <c r="C3917" s="411"/>
      <c r="D3917" s="411"/>
      <c r="E3917" s="411"/>
      <c r="F3917" s="411"/>
      <c r="G3917" s="194"/>
      <c r="H3917" s="411"/>
      <c r="I3917" s="411"/>
    </row>
    <row r="3918" spans="1:9" ht="15" customHeight="1" x14ac:dyDescent="0.25">
      <c r="A3918" s="411"/>
      <c r="B3918" s="411"/>
      <c r="C3918" s="411"/>
      <c r="D3918" s="411"/>
      <c r="E3918" s="411"/>
      <c r="F3918" s="411"/>
      <c r="G3918" s="194"/>
      <c r="H3918" s="411"/>
      <c r="I3918" s="411"/>
    </row>
    <row r="3919" spans="1:9" ht="15" customHeight="1" x14ac:dyDescent="0.25">
      <c r="A3919" s="411"/>
      <c r="B3919" s="411"/>
      <c r="C3919" s="411"/>
      <c r="D3919" s="411"/>
      <c r="E3919" s="411"/>
      <c r="F3919" s="411"/>
      <c r="G3919" s="194"/>
      <c r="H3919" s="411"/>
      <c r="I3919" s="411"/>
    </row>
    <row r="3920" spans="1:9" ht="15" customHeight="1" x14ac:dyDescent="0.25">
      <c r="A3920" s="411"/>
      <c r="B3920" s="411"/>
      <c r="C3920" s="411"/>
      <c r="D3920" s="411"/>
      <c r="E3920" s="411"/>
      <c r="F3920" s="411"/>
      <c r="G3920" s="194"/>
      <c r="H3920" s="411"/>
      <c r="I3920" s="411"/>
    </row>
    <row r="3921" spans="1:9" ht="15" customHeight="1" x14ac:dyDescent="0.25">
      <c r="A3921" s="411"/>
      <c r="B3921" s="411"/>
      <c r="C3921" s="411"/>
      <c r="D3921" s="411"/>
      <c r="E3921" s="411"/>
      <c r="F3921" s="411"/>
      <c r="G3921" s="194"/>
      <c r="H3921" s="411"/>
      <c r="I3921" s="411"/>
    </row>
    <row r="3922" spans="1:9" ht="15" customHeight="1" x14ac:dyDescent="0.25">
      <c r="A3922" s="411"/>
      <c r="B3922" s="411"/>
      <c r="C3922" s="411"/>
      <c r="D3922" s="411"/>
      <c r="E3922" s="411"/>
      <c r="F3922" s="411"/>
      <c r="G3922" s="194"/>
      <c r="H3922" s="411"/>
      <c r="I3922" s="411"/>
    </row>
    <row r="3923" spans="1:9" ht="15" customHeight="1" x14ac:dyDescent="0.25">
      <c r="A3923" s="411"/>
      <c r="B3923" s="411"/>
      <c r="C3923" s="411"/>
      <c r="D3923" s="411"/>
      <c r="E3923" s="411"/>
      <c r="F3923" s="411"/>
      <c r="G3923" s="194"/>
      <c r="H3923" s="411"/>
      <c r="I3923" s="411"/>
    </row>
    <row r="3924" spans="1:9" ht="15" customHeight="1" x14ac:dyDescent="0.25">
      <c r="A3924" s="411"/>
      <c r="B3924" s="411"/>
      <c r="C3924" s="411"/>
      <c r="D3924" s="411"/>
      <c r="E3924" s="411"/>
      <c r="F3924" s="411"/>
      <c r="G3924" s="194"/>
      <c r="H3924" s="411"/>
      <c r="I3924" s="411"/>
    </row>
    <row r="3925" spans="1:9" ht="15" customHeight="1" x14ac:dyDescent="0.25">
      <c r="A3925" s="411"/>
      <c r="B3925" s="411"/>
      <c r="C3925" s="411"/>
      <c r="D3925" s="411"/>
      <c r="E3925" s="411"/>
      <c r="F3925" s="412"/>
      <c r="G3925" s="194"/>
      <c r="H3925" s="411"/>
      <c r="I3925" s="411"/>
    </row>
    <row r="3926" spans="1:9" ht="15" customHeight="1" x14ac:dyDescent="0.25">
      <c r="A3926" s="411"/>
      <c r="B3926" s="411"/>
      <c r="C3926" s="411"/>
      <c r="D3926" s="411"/>
      <c r="E3926" s="411"/>
      <c r="F3926" s="412"/>
      <c r="G3926" s="194"/>
      <c r="H3926" s="411"/>
      <c r="I3926" s="411"/>
    </row>
    <row r="3927" spans="1:9" ht="15" customHeight="1" x14ac:dyDescent="0.25">
      <c r="A3927" s="411"/>
      <c r="B3927" s="411"/>
      <c r="C3927" s="411"/>
      <c r="D3927" s="411"/>
      <c r="E3927" s="411"/>
      <c r="F3927" s="412"/>
      <c r="G3927" s="194"/>
      <c r="H3927" s="411"/>
      <c r="I3927" s="411"/>
    </row>
    <row r="3928" spans="1:9" ht="15" customHeight="1" x14ac:dyDescent="0.25">
      <c r="A3928" s="411"/>
      <c r="B3928" s="411"/>
      <c r="C3928" s="411"/>
      <c r="D3928" s="411"/>
      <c r="E3928" s="411"/>
      <c r="F3928" s="412"/>
      <c r="G3928" s="194"/>
      <c r="H3928" s="411"/>
      <c r="I3928" s="411"/>
    </row>
    <row r="3929" spans="1:9" ht="15" customHeight="1" x14ac:dyDescent="0.25">
      <c r="A3929" s="411"/>
      <c r="B3929" s="411"/>
      <c r="C3929" s="411"/>
      <c r="D3929" s="411"/>
      <c r="E3929" s="411"/>
      <c r="F3929" s="412"/>
      <c r="G3929" s="194"/>
      <c r="H3929" s="411"/>
      <c r="I3929" s="411"/>
    </row>
    <row r="3930" spans="1:9" ht="15" customHeight="1" x14ac:dyDescent="0.25">
      <c r="A3930" s="411"/>
      <c r="B3930" s="411"/>
      <c r="C3930" s="411"/>
      <c r="D3930" s="411"/>
      <c r="E3930" s="411"/>
      <c r="F3930" s="412"/>
      <c r="G3930" s="194"/>
      <c r="H3930" s="411"/>
      <c r="I3930" s="411"/>
    </row>
    <row r="3931" spans="1:9" ht="15" customHeight="1" x14ac:dyDescent="0.25">
      <c r="A3931" s="411"/>
      <c r="B3931" s="411"/>
      <c r="C3931" s="411"/>
      <c r="D3931" s="411"/>
      <c r="E3931" s="411"/>
      <c r="F3931" s="411"/>
      <c r="G3931" s="194"/>
      <c r="H3931" s="411"/>
      <c r="I3931" s="411"/>
    </row>
    <row r="3932" spans="1:9" ht="15" customHeight="1" x14ac:dyDescent="0.25">
      <c r="A3932" s="411"/>
      <c r="B3932" s="411"/>
      <c r="C3932" s="411"/>
      <c r="D3932" s="411"/>
      <c r="E3932" s="411"/>
      <c r="F3932" s="411"/>
      <c r="G3932" s="194"/>
      <c r="H3932" s="411"/>
      <c r="I3932" s="411"/>
    </row>
    <row r="3933" spans="1:9" ht="15" customHeight="1" x14ac:dyDescent="0.25">
      <c r="A3933" s="411"/>
      <c r="B3933" s="411"/>
      <c r="C3933" s="411"/>
      <c r="D3933" s="411"/>
      <c r="E3933" s="411"/>
      <c r="F3933" s="411"/>
      <c r="G3933" s="194"/>
      <c r="H3933" s="411"/>
      <c r="I3933" s="411"/>
    </row>
    <row r="3934" spans="1:9" ht="15" customHeight="1" x14ac:dyDescent="0.25">
      <c r="A3934" s="411"/>
      <c r="B3934" s="411"/>
      <c r="C3934" s="411"/>
      <c r="D3934" s="411"/>
      <c r="E3934" s="411"/>
      <c r="F3934" s="412"/>
      <c r="G3934" s="194"/>
      <c r="H3934" s="411"/>
      <c r="I3934" s="411"/>
    </row>
    <row r="3935" spans="1:9" ht="15" customHeight="1" x14ac:dyDescent="0.25">
      <c r="A3935" s="411"/>
      <c r="B3935" s="411"/>
      <c r="C3935" s="411"/>
      <c r="D3935" s="411"/>
      <c r="E3935" s="411"/>
      <c r="F3935" s="412"/>
      <c r="G3935" s="194"/>
      <c r="H3935" s="411"/>
      <c r="I3935" s="411"/>
    </row>
    <row r="3936" spans="1:9" ht="15" customHeight="1" x14ac:dyDescent="0.25">
      <c r="A3936" s="411"/>
      <c r="B3936" s="411"/>
      <c r="C3936" s="411"/>
      <c r="D3936" s="411"/>
      <c r="E3936" s="411"/>
      <c r="F3936" s="412"/>
      <c r="G3936" s="194"/>
      <c r="H3936" s="411"/>
      <c r="I3936" s="411"/>
    </row>
    <row r="3937" spans="1:9" ht="15" customHeight="1" x14ac:dyDescent="0.25">
      <c r="A3937" s="411"/>
      <c r="B3937" s="411"/>
      <c r="C3937" s="411"/>
      <c r="D3937" s="411"/>
      <c r="E3937" s="411"/>
      <c r="F3937" s="411"/>
      <c r="G3937" s="194"/>
      <c r="H3937" s="411"/>
      <c r="I3937" s="411"/>
    </row>
    <row r="3938" spans="1:9" ht="15" customHeight="1" x14ac:dyDescent="0.25">
      <c r="A3938" s="411"/>
      <c r="B3938" s="411"/>
      <c r="C3938" s="411"/>
      <c r="D3938" s="411"/>
      <c r="E3938" s="411"/>
      <c r="F3938" s="411"/>
      <c r="G3938" s="194"/>
      <c r="H3938" s="411"/>
      <c r="I3938" s="411"/>
    </row>
    <row r="3939" spans="1:9" ht="15" customHeight="1" x14ac:dyDescent="0.25">
      <c r="A3939" s="411"/>
      <c r="B3939" s="411"/>
      <c r="C3939" s="411"/>
      <c r="D3939" s="411"/>
      <c r="E3939" s="411"/>
      <c r="F3939" s="411"/>
      <c r="G3939" s="194"/>
      <c r="H3939" s="411"/>
      <c r="I3939" s="411"/>
    </row>
    <row r="3940" spans="1:9" ht="15" customHeight="1" x14ac:dyDescent="0.25">
      <c r="A3940" s="411"/>
      <c r="B3940" s="411"/>
      <c r="C3940" s="411"/>
      <c r="D3940" s="411"/>
      <c r="E3940" s="411"/>
      <c r="F3940" s="411"/>
      <c r="G3940" s="194"/>
      <c r="H3940" s="411"/>
      <c r="I3940" s="411"/>
    </row>
    <row r="3941" spans="1:9" ht="15" customHeight="1" x14ac:dyDescent="0.25">
      <c r="A3941" s="411"/>
      <c r="B3941" s="411"/>
      <c r="C3941" s="411"/>
      <c r="D3941" s="411"/>
      <c r="E3941" s="411"/>
      <c r="F3941" s="411"/>
      <c r="G3941" s="194"/>
      <c r="H3941" s="411"/>
      <c r="I3941" s="411"/>
    </row>
    <row r="3942" spans="1:9" ht="15" customHeight="1" x14ac:dyDescent="0.25">
      <c r="A3942" s="411"/>
      <c r="B3942" s="411"/>
      <c r="C3942" s="411"/>
      <c r="D3942" s="411"/>
      <c r="E3942" s="411"/>
      <c r="F3942" s="411"/>
      <c r="G3942" s="194"/>
      <c r="H3942" s="411"/>
      <c r="I3942" s="411"/>
    </row>
    <row r="3943" spans="1:9" ht="15" customHeight="1" x14ac:dyDescent="0.25">
      <c r="A3943" s="411"/>
      <c r="B3943" s="411"/>
      <c r="C3943" s="411"/>
      <c r="D3943" s="411"/>
      <c r="E3943" s="411"/>
      <c r="F3943" s="411"/>
      <c r="G3943" s="194"/>
      <c r="H3943" s="411"/>
      <c r="I3943" s="411"/>
    </row>
    <row r="3944" spans="1:9" ht="15" customHeight="1" x14ac:dyDescent="0.25">
      <c r="A3944" s="411"/>
      <c r="B3944" s="411"/>
      <c r="C3944" s="411"/>
      <c r="D3944" s="411"/>
      <c r="E3944" s="411"/>
      <c r="F3944" s="411"/>
      <c r="G3944" s="194"/>
      <c r="H3944" s="411"/>
      <c r="I3944" s="411"/>
    </row>
    <row r="3945" spans="1:9" ht="15" customHeight="1" x14ac:dyDescent="0.25">
      <c r="A3945" s="411"/>
      <c r="B3945" s="411"/>
      <c r="C3945" s="411"/>
      <c r="D3945" s="411"/>
      <c r="E3945" s="411"/>
      <c r="F3945" s="411"/>
      <c r="G3945" s="194"/>
      <c r="H3945" s="411"/>
      <c r="I3945" s="411"/>
    </row>
    <row r="3946" spans="1:9" ht="15" customHeight="1" x14ac:dyDescent="0.25">
      <c r="A3946" s="411"/>
      <c r="B3946" s="411"/>
      <c r="C3946" s="411"/>
      <c r="D3946" s="411"/>
      <c r="E3946" s="411"/>
      <c r="F3946" s="411"/>
      <c r="G3946" s="194"/>
      <c r="H3946" s="411"/>
      <c r="I3946" s="411"/>
    </row>
    <row r="3947" spans="1:9" ht="15" customHeight="1" x14ac:dyDescent="0.25">
      <c r="A3947" s="411"/>
      <c r="B3947" s="411"/>
      <c r="C3947" s="411"/>
      <c r="D3947" s="411"/>
      <c r="E3947" s="411"/>
      <c r="F3947" s="412"/>
      <c r="G3947" s="194"/>
      <c r="H3947" s="411"/>
      <c r="I3947" s="411"/>
    </row>
    <row r="3948" spans="1:9" ht="15" customHeight="1" x14ac:dyDescent="0.25">
      <c r="A3948" s="411"/>
      <c r="B3948" s="411"/>
      <c r="C3948" s="411"/>
      <c r="D3948" s="411"/>
      <c r="E3948" s="411"/>
      <c r="F3948" s="412"/>
      <c r="G3948" s="194"/>
      <c r="H3948" s="411"/>
      <c r="I3948" s="411"/>
    </row>
    <row r="3949" spans="1:9" ht="15" customHeight="1" x14ac:dyDescent="0.25">
      <c r="A3949" s="411"/>
      <c r="B3949" s="411"/>
      <c r="C3949" s="411"/>
      <c r="D3949" s="411"/>
      <c r="E3949" s="411"/>
      <c r="F3949" s="412"/>
      <c r="G3949" s="194"/>
      <c r="H3949" s="411"/>
      <c r="I3949" s="411"/>
    </row>
    <row r="3950" spans="1:9" ht="15" customHeight="1" x14ac:dyDescent="0.25">
      <c r="A3950" s="411"/>
      <c r="B3950" s="411"/>
      <c r="C3950" s="411"/>
      <c r="D3950" s="411"/>
      <c r="E3950" s="411"/>
      <c r="F3950" s="412"/>
      <c r="G3950" s="194"/>
      <c r="H3950" s="411"/>
      <c r="I3950" s="411"/>
    </row>
    <row r="3951" spans="1:9" ht="15" customHeight="1" x14ac:dyDescent="0.25">
      <c r="A3951" s="411"/>
      <c r="B3951" s="411"/>
      <c r="C3951" s="411"/>
      <c r="D3951" s="411"/>
      <c r="E3951" s="411"/>
      <c r="F3951" s="412"/>
      <c r="G3951" s="194"/>
      <c r="H3951" s="411"/>
      <c r="I3951" s="411"/>
    </row>
    <row r="3952" spans="1:9" ht="15" customHeight="1" x14ac:dyDescent="0.25">
      <c r="A3952" s="411"/>
      <c r="B3952" s="411"/>
      <c r="C3952" s="411"/>
      <c r="D3952" s="411"/>
      <c r="E3952" s="411"/>
      <c r="F3952" s="412"/>
      <c r="G3952" s="194"/>
      <c r="H3952" s="411"/>
      <c r="I3952" s="411"/>
    </row>
    <row r="3953" spans="1:9" ht="15" customHeight="1" x14ac:dyDescent="0.25">
      <c r="A3953" s="411"/>
      <c r="B3953" s="411"/>
      <c r="C3953" s="411"/>
      <c r="D3953" s="411"/>
      <c r="E3953" s="411"/>
      <c r="F3953" s="411"/>
      <c r="G3953" s="194"/>
      <c r="H3953" s="411"/>
      <c r="I3953" s="411"/>
    </row>
    <row r="3954" spans="1:9" ht="15" customHeight="1" x14ac:dyDescent="0.25">
      <c r="A3954" s="411"/>
      <c r="B3954" s="411"/>
      <c r="C3954" s="411"/>
      <c r="D3954" s="411"/>
      <c r="E3954" s="411"/>
      <c r="F3954" s="411"/>
      <c r="G3954" s="194"/>
      <c r="H3954" s="411"/>
      <c r="I3954" s="411"/>
    </row>
    <row r="3955" spans="1:9" ht="15" customHeight="1" x14ac:dyDescent="0.25">
      <c r="A3955" s="411"/>
      <c r="B3955" s="411"/>
      <c r="C3955" s="411"/>
      <c r="D3955" s="411"/>
      <c r="E3955" s="411"/>
      <c r="F3955" s="411"/>
      <c r="G3955" s="194"/>
      <c r="H3955" s="411"/>
      <c r="I3955" s="411"/>
    </row>
    <row r="3956" spans="1:9" ht="15" customHeight="1" x14ac:dyDescent="0.25">
      <c r="A3956" s="411"/>
      <c r="B3956" s="411"/>
      <c r="C3956" s="411"/>
      <c r="D3956" s="411"/>
      <c r="E3956" s="411"/>
      <c r="F3956" s="412"/>
      <c r="G3956" s="194"/>
      <c r="H3956" s="411"/>
      <c r="I3956" s="411"/>
    </row>
    <row r="3957" spans="1:9" ht="15" customHeight="1" x14ac:dyDescent="0.25">
      <c r="A3957" s="411"/>
      <c r="B3957" s="411"/>
      <c r="C3957" s="411"/>
      <c r="D3957" s="411"/>
      <c r="E3957" s="411"/>
      <c r="F3957" s="412"/>
      <c r="G3957" s="194"/>
      <c r="H3957" s="411"/>
      <c r="I3957" s="411"/>
    </row>
    <row r="3958" spans="1:9" ht="15" customHeight="1" x14ac:dyDescent="0.25">
      <c r="A3958" s="411"/>
      <c r="B3958" s="411"/>
      <c r="C3958" s="411"/>
      <c r="D3958" s="411"/>
      <c r="E3958" s="411"/>
      <c r="F3958" s="412"/>
      <c r="G3958" s="194"/>
      <c r="H3958" s="411"/>
      <c r="I3958" s="411"/>
    </row>
    <row r="3959" spans="1:9" ht="15" customHeight="1" x14ac:dyDescent="0.25">
      <c r="A3959" s="411"/>
      <c r="B3959" s="411"/>
      <c r="C3959" s="411"/>
      <c r="D3959" s="411"/>
      <c r="E3959" s="411"/>
      <c r="F3959" s="411"/>
      <c r="G3959" s="194"/>
      <c r="H3959" s="411"/>
      <c r="I3959" s="411"/>
    </row>
    <row r="3960" spans="1:9" ht="15" customHeight="1" x14ac:dyDescent="0.25">
      <c r="A3960" s="411"/>
      <c r="B3960" s="411"/>
      <c r="C3960" s="411"/>
      <c r="D3960" s="411"/>
      <c r="E3960" s="411"/>
      <c r="F3960" s="411"/>
      <c r="G3960" s="194"/>
      <c r="H3960" s="411"/>
      <c r="I3960" s="411"/>
    </row>
    <row r="3961" spans="1:9" ht="15" customHeight="1" x14ac:dyDescent="0.25">
      <c r="A3961" s="411"/>
      <c r="B3961" s="411"/>
      <c r="C3961" s="411"/>
      <c r="D3961" s="411"/>
      <c r="E3961" s="411"/>
      <c r="F3961" s="411"/>
      <c r="G3961" s="194"/>
      <c r="H3961" s="411"/>
      <c r="I3961" s="411"/>
    </row>
    <row r="3962" spans="1:9" ht="15" customHeight="1" x14ac:dyDescent="0.25">
      <c r="A3962" s="411"/>
      <c r="B3962" s="411"/>
      <c r="C3962" s="411"/>
      <c r="D3962" s="411"/>
      <c r="E3962" s="411"/>
      <c r="F3962" s="411"/>
      <c r="G3962" s="194"/>
      <c r="H3962" s="411"/>
      <c r="I3962" s="411"/>
    </row>
    <row r="3963" spans="1:9" ht="15" customHeight="1" x14ac:dyDescent="0.25">
      <c r="A3963" s="411"/>
      <c r="B3963" s="411"/>
      <c r="C3963" s="411"/>
      <c r="D3963" s="411"/>
      <c r="E3963" s="411"/>
      <c r="F3963" s="411"/>
      <c r="G3963" s="194"/>
      <c r="H3963" s="411"/>
      <c r="I3963" s="411"/>
    </row>
    <row r="3964" spans="1:9" ht="15" customHeight="1" x14ac:dyDescent="0.25">
      <c r="A3964" s="411"/>
      <c r="B3964" s="411"/>
      <c r="C3964" s="411"/>
      <c r="D3964" s="411"/>
      <c r="E3964" s="411"/>
      <c r="F3964" s="411"/>
      <c r="G3964" s="194"/>
      <c r="H3964" s="411"/>
      <c r="I3964" s="411"/>
    </row>
    <row r="3965" spans="1:9" ht="15" customHeight="1" x14ac:dyDescent="0.25">
      <c r="A3965" s="411"/>
      <c r="B3965" s="411"/>
      <c r="C3965" s="411"/>
      <c r="D3965" s="411"/>
      <c r="E3965" s="411"/>
      <c r="F3965" s="411"/>
      <c r="G3965" s="194"/>
      <c r="H3965" s="411"/>
      <c r="I3965" s="411"/>
    </row>
    <row r="3966" spans="1:9" ht="15" customHeight="1" x14ac:dyDescent="0.25">
      <c r="A3966" s="411"/>
      <c r="B3966" s="411"/>
      <c r="C3966" s="411"/>
      <c r="D3966" s="411"/>
      <c r="E3966" s="411"/>
      <c r="F3966" s="411"/>
      <c r="G3966" s="194"/>
      <c r="H3966" s="411"/>
      <c r="I3966" s="411"/>
    </row>
    <row r="3967" spans="1:9" ht="15" customHeight="1" x14ac:dyDescent="0.25">
      <c r="A3967" s="411"/>
      <c r="B3967" s="411"/>
      <c r="C3967" s="411"/>
      <c r="D3967" s="411"/>
      <c r="E3967" s="411"/>
      <c r="F3967" s="412"/>
      <c r="G3967" s="194"/>
      <c r="H3967" s="411"/>
      <c r="I3967" s="411"/>
    </row>
    <row r="3968" spans="1:9" ht="15" customHeight="1" x14ac:dyDescent="0.25">
      <c r="A3968" s="411"/>
      <c r="B3968" s="411"/>
      <c r="C3968" s="411"/>
      <c r="D3968" s="411"/>
      <c r="E3968" s="411"/>
      <c r="F3968" s="412"/>
      <c r="G3968" s="194"/>
      <c r="H3968" s="411"/>
      <c r="I3968" s="411"/>
    </row>
    <row r="3969" spans="1:9" ht="15" customHeight="1" x14ac:dyDescent="0.25">
      <c r="A3969" s="411"/>
      <c r="B3969" s="411"/>
      <c r="C3969" s="411"/>
      <c r="D3969" s="411"/>
      <c r="E3969" s="411"/>
      <c r="F3969" s="412"/>
      <c r="G3969" s="194"/>
      <c r="H3969" s="411"/>
      <c r="I3969" s="411"/>
    </row>
    <row r="3970" spans="1:9" ht="15" customHeight="1" x14ac:dyDescent="0.25">
      <c r="A3970" s="411"/>
      <c r="B3970" s="411"/>
      <c r="C3970" s="411"/>
      <c r="D3970" s="411"/>
      <c r="E3970" s="411"/>
      <c r="F3970" s="412"/>
      <c r="G3970" s="194"/>
      <c r="H3970" s="411"/>
      <c r="I3970" s="411"/>
    </row>
    <row r="3971" spans="1:9" ht="15" customHeight="1" x14ac:dyDescent="0.25">
      <c r="A3971" s="411"/>
      <c r="B3971" s="411"/>
      <c r="C3971" s="411"/>
      <c r="D3971" s="411"/>
      <c r="E3971" s="411"/>
      <c r="F3971" s="412"/>
      <c r="G3971" s="194"/>
      <c r="H3971" s="411"/>
      <c r="I3971" s="411"/>
    </row>
    <row r="3972" spans="1:9" ht="15" customHeight="1" x14ac:dyDescent="0.25">
      <c r="A3972" s="411"/>
      <c r="B3972" s="411"/>
      <c r="C3972" s="411"/>
      <c r="D3972" s="411"/>
      <c r="E3972" s="411"/>
      <c r="F3972" s="412"/>
      <c r="G3972" s="194"/>
      <c r="H3972" s="411"/>
      <c r="I3972" s="411"/>
    </row>
    <row r="3973" spans="1:9" ht="15" customHeight="1" x14ac:dyDescent="0.25">
      <c r="A3973" s="411"/>
      <c r="B3973" s="411"/>
      <c r="C3973" s="411"/>
      <c r="D3973" s="411"/>
      <c r="E3973" s="411"/>
      <c r="F3973" s="411"/>
      <c r="G3973" s="194"/>
      <c r="H3973" s="411"/>
      <c r="I3973" s="411"/>
    </row>
    <row r="3974" spans="1:9" ht="15" customHeight="1" x14ac:dyDescent="0.25">
      <c r="A3974" s="411"/>
      <c r="B3974" s="411"/>
      <c r="C3974" s="411"/>
      <c r="D3974" s="411"/>
      <c r="E3974" s="411"/>
      <c r="F3974" s="411"/>
      <c r="G3974" s="194"/>
      <c r="H3974" s="411"/>
      <c r="I3974" s="411"/>
    </row>
    <row r="3975" spans="1:9" ht="15" customHeight="1" x14ac:dyDescent="0.25">
      <c r="A3975" s="411"/>
      <c r="B3975" s="411"/>
      <c r="C3975" s="411"/>
      <c r="D3975" s="411"/>
      <c r="E3975" s="411"/>
      <c r="F3975" s="411"/>
      <c r="G3975" s="194"/>
      <c r="H3975" s="411"/>
      <c r="I3975" s="411"/>
    </row>
    <row r="3976" spans="1:9" ht="15" customHeight="1" x14ac:dyDescent="0.25">
      <c r="A3976" s="411"/>
      <c r="B3976" s="411"/>
      <c r="C3976" s="411"/>
      <c r="D3976" s="411"/>
      <c r="E3976" s="411"/>
      <c r="F3976" s="411"/>
      <c r="G3976" s="194"/>
      <c r="H3976" s="411"/>
      <c r="I3976" s="411"/>
    </row>
    <row r="3977" spans="1:9" ht="15" customHeight="1" x14ac:dyDescent="0.25">
      <c r="A3977" s="411"/>
      <c r="B3977" s="411"/>
      <c r="C3977" s="411"/>
      <c r="D3977" s="411"/>
      <c r="E3977" s="411"/>
      <c r="F3977" s="412"/>
      <c r="G3977" s="194"/>
      <c r="H3977" s="411"/>
      <c r="I3977" s="411"/>
    </row>
    <row r="3978" spans="1:9" ht="15" customHeight="1" x14ac:dyDescent="0.25">
      <c r="A3978" s="411"/>
      <c r="B3978" s="411"/>
      <c r="C3978" s="411"/>
      <c r="D3978" s="411"/>
      <c r="E3978" s="411"/>
      <c r="F3978" s="412"/>
      <c r="G3978" s="194"/>
      <c r="H3978" s="411"/>
      <c r="I3978" s="411"/>
    </row>
    <row r="3979" spans="1:9" ht="15" customHeight="1" x14ac:dyDescent="0.25">
      <c r="A3979" s="411"/>
      <c r="B3979" s="411"/>
      <c r="C3979" s="411"/>
      <c r="D3979" s="411"/>
      <c r="E3979" s="411"/>
      <c r="F3979" s="412"/>
      <c r="G3979" s="194"/>
      <c r="H3979" s="411"/>
      <c r="I3979" s="411"/>
    </row>
    <row r="3980" spans="1:9" ht="15" customHeight="1" x14ac:dyDescent="0.25">
      <c r="A3980" s="411"/>
      <c r="B3980" s="411"/>
      <c r="C3980" s="411"/>
      <c r="D3980" s="411"/>
      <c r="E3980" s="411"/>
      <c r="F3980" s="411"/>
      <c r="G3980" s="194"/>
      <c r="H3980" s="411"/>
      <c r="I3980" s="411"/>
    </row>
    <row r="3981" spans="1:9" ht="15" customHeight="1" x14ac:dyDescent="0.25">
      <c r="A3981" s="411"/>
      <c r="B3981" s="411"/>
      <c r="C3981" s="411"/>
      <c r="D3981" s="411"/>
      <c r="E3981" s="411"/>
      <c r="F3981" s="411"/>
      <c r="G3981" s="194"/>
      <c r="H3981" s="411"/>
      <c r="I3981" s="411"/>
    </row>
    <row r="3982" spans="1:9" ht="15" customHeight="1" x14ac:dyDescent="0.25">
      <c r="A3982" s="411"/>
      <c r="B3982" s="411"/>
      <c r="C3982" s="411"/>
      <c r="D3982" s="411"/>
      <c r="E3982" s="411"/>
      <c r="F3982" s="411"/>
      <c r="G3982" s="194"/>
      <c r="H3982" s="411"/>
      <c r="I3982" s="411"/>
    </row>
    <row r="3983" spans="1:9" ht="15" customHeight="1" x14ac:dyDescent="0.25">
      <c r="A3983" s="411"/>
      <c r="B3983" s="411"/>
      <c r="C3983" s="411"/>
      <c r="D3983" s="411"/>
      <c r="E3983" s="411"/>
      <c r="F3983" s="411"/>
      <c r="G3983" s="194"/>
      <c r="H3983" s="411"/>
      <c r="I3983" s="411"/>
    </row>
    <row r="3984" spans="1:9" ht="15" customHeight="1" x14ac:dyDescent="0.25">
      <c r="A3984" s="411"/>
      <c r="B3984" s="411"/>
      <c r="C3984" s="411"/>
      <c r="D3984" s="411"/>
      <c r="E3984" s="411"/>
      <c r="F3984" s="411"/>
      <c r="G3984" s="194"/>
      <c r="H3984" s="411"/>
      <c r="I3984" s="411"/>
    </row>
    <row r="3985" spans="1:9" ht="15" customHeight="1" x14ac:dyDescent="0.25">
      <c r="A3985" s="411"/>
      <c r="B3985" s="411"/>
      <c r="C3985" s="411"/>
      <c r="D3985" s="411"/>
      <c r="E3985" s="411"/>
      <c r="F3985" s="411"/>
      <c r="G3985" s="194"/>
      <c r="H3985" s="411"/>
      <c r="I3985" s="411"/>
    </row>
    <row r="3986" spans="1:9" ht="15" customHeight="1" x14ac:dyDescent="0.25">
      <c r="A3986" s="411"/>
      <c r="B3986" s="411"/>
      <c r="C3986" s="411"/>
      <c r="D3986" s="411"/>
      <c r="E3986" s="411"/>
      <c r="F3986" s="411"/>
      <c r="G3986" s="194"/>
      <c r="H3986" s="411"/>
      <c r="I3986" s="411"/>
    </row>
    <row r="3987" spans="1:9" ht="15" customHeight="1" x14ac:dyDescent="0.25">
      <c r="A3987" s="411"/>
      <c r="B3987" s="411"/>
      <c r="C3987" s="411"/>
      <c r="D3987" s="411"/>
      <c r="E3987" s="411"/>
      <c r="F3987" s="411"/>
      <c r="G3987" s="194"/>
      <c r="H3987" s="411"/>
      <c r="I3987" s="411"/>
    </row>
    <row r="3988" spans="1:9" ht="15" customHeight="1" x14ac:dyDescent="0.25">
      <c r="A3988" s="411"/>
      <c r="B3988" s="411"/>
      <c r="C3988" s="411"/>
      <c r="D3988" s="411"/>
      <c r="E3988" s="411"/>
      <c r="F3988" s="411"/>
      <c r="G3988" s="194"/>
      <c r="H3988" s="411"/>
      <c r="I3988" s="411"/>
    </row>
    <row r="3989" spans="1:9" ht="15" customHeight="1" x14ac:dyDescent="0.25">
      <c r="A3989" s="411"/>
      <c r="B3989" s="411"/>
      <c r="C3989" s="411"/>
      <c r="D3989" s="411"/>
      <c r="E3989" s="411"/>
      <c r="F3989" s="411"/>
      <c r="G3989" s="194"/>
      <c r="H3989" s="411"/>
      <c r="I3989" s="411"/>
    </row>
    <row r="3990" spans="1:9" ht="15" customHeight="1" x14ac:dyDescent="0.25">
      <c r="A3990" s="411"/>
      <c r="B3990" s="411"/>
      <c r="C3990" s="411"/>
      <c r="D3990" s="411"/>
      <c r="E3990" s="411"/>
      <c r="F3990" s="411"/>
      <c r="G3990" s="194"/>
      <c r="H3990" s="411"/>
      <c r="I3990" s="411"/>
    </row>
    <row r="3991" spans="1:9" ht="15" customHeight="1" x14ac:dyDescent="0.25">
      <c r="A3991" s="411"/>
      <c r="B3991" s="411"/>
      <c r="C3991" s="411"/>
      <c r="D3991" s="411"/>
      <c r="E3991" s="411"/>
      <c r="F3991" s="412"/>
      <c r="G3991" s="194"/>
      <c r="H3991" s="411"/>
      <c r="I3991" s="411"/>
    </row>
    <row r="3992" spans="1:9" ht="15" customHeight="1" x14ac:dyDescent="0.25">
      <c r="A3992" s="411"/>
      <c r="B3992" s="411"/>
      <c r="C3992" s="411"/>
      <c r="D3992" s="411"/>
      <c r="E3992" s="411"/>
      <c r="F3992" s="412"/>
      <c r="G3992" s="194"/>
      <c r="H3992" s="411"/>
      <c r="I3992" s="411"/>
    </row>
    <row r="3993" spans="1:9" ht="15" customHeight="1" x14ac:dyDescent="0.25">
      <c r="A3993" s="411"/>
      <c r="B3993" s="411"/>
      <c r="C3993" s="411"/>
      <c r="D3993" s="411"/>
      <c r="E3993" s="411"/>
      <c r="F3993" s="412"/>
      <c r="G3993" s="194"/>
      <c r="H3993" s="411"/>
      <c r="I3993" s="411"/>
    </row>
    <row r="3994" spans="1:9" ht="15" customHeight="1" x14ac:dyDescent="0.25">
      <c r="A3994" s="411"/>
      <c r="B3994" s="411"/>
      <c r="C3994" s="411"/>
      <c r="D3994" s="411"/>
      <c r="E3994" s="411"/>
      <c r="F3994" s="411"/>
      <c r="G3994" s="194"/>
      <c r="H3994" s="411"/>
      <c r="I3994" s="411"/>
    </row>
    <row r="3995" spans="1:9" ht="15" customHeight="1" x14ac:dyDescent="0.25">
      <c r="A3995" s="411"/>
      <c r="B3995" s="411"/>
      <c r="C3995" s="411"/>
      <c r="D3995" s="411"/>
      <c r="E3995" s="411"/>
      <c r="F3995" s="411"/>
      <c r="G3995" s="194"/>
      <c r="H3995" s="411"/>
      <c r="I3995" s="411"/>
    </row>
    <row r="3996" spans="1:9" ht="15" customHeight="1" x14ac:dyDescent="0.25">
      <c r="A3996" s="411"/>
      <c r="B3996" s="411"/>
      <c r="C3996" s="411"/>
      <c r="D3996" s="411"/>
      <c r="E3996" s="411"/>
      <c r="F3996" s="411"/>
      <c r="G3996" s="194"/>
      <c r="H3996" s="411"/>
      <c r="I3996" s="411"/>
    </row>
    <row r="3997" spans="1:9" ht="15" customHeight="1" x14ac:dyDescent="0.25">
      <c r="A3997" s="411"/>
      <c r="B3997" s="411"/>
      <c r="C3997" s="411"/>
      <c r="D3997" s="411"/>
      <c r="E3997" s="411"/>
      <c r="F3997" s="411"/>
      <c r="G3997" s="194"/>
      <c r="H3997" s="411"/>
      <c r="I3997" s="411"/>
    </row>
    <row r="3998" spans="1:9" ht="15" customHeight="1" x14ac:dyDescent="0.25">
      <c r="A3998" s="411"/>
      <c r="B3998" s="411"/>
      <c r="C3998" s="411"/>
      <c r="D3998" s="411"/>
      <c r="E3998" s="411"/>
      <c r="F3998" s="411"/>
      <c r="G3998" s="194"/>
      <c r="H3998" s="411"/>
      <c r="I3998" s="411"/>
    </row>
    <row r="3999" spans="1:9" ht="15" customHeight="1" x14ac:dyDescent="0.25">
      <c r="A3999" s="411"/>
      <c r="B3999" s="411"/>
      <c r="C3999" s="411"/>
      <c r="D3999" s="411"/>
      <c r="E3999" s="411"/>
      <c r="F3999" s="411"/>
      <c r="G3999" s="194"/>
      <c r="H3999" s="411"/>
      <c r="I3999" s="411"/>
    </row>
    <row r="4000" spans="1:9" ht="15" customHeight="1" x14ac:dyDescent="0.25">
      <c r="A4000" s="411"/>
      <c r="B4000" s="411"/>
      <c r="C4000" s="411"/>
      <c r="D4000" s="411"/>
      <c r="E4000" s="411"/>
      <c r="F4000" s="411"/>
      <c r="G4000" s="194"/>
      <c r="H4000" s="411"/>
      <c r="I4000" s="411"/>
    </row>
    <row r="4001" spans="1:9" ht="15" customHeight="1" x14ac:dyDescent="0.25">
      <c r="A4001" s="411"/>
      <c r="B4001" s="411"/>
      <c r="C4001" s="411"/>
      <c r="D4001" s="411"/>
      <c r="E4001" s="411"/>
      <c r="F4001" s="411"/>
      <c r="G4001" s="194"/>
      <c r="H4001" s="411"/>
      <c r="I4001" s="411"/>
    </row>
    <row r="4002" spans="1:9" ht="15" customHeight="1" x14ac:dyDescent="0.25">
      <c r="A4002" s="411"/>
      <c r="B4002" s="411"/>
      <c r="C4002" s="411"/>
      <c r="D4002" s="411"/>
      <c r="E4002" s="411"/>
      <c r="F4002" s="412"/>
      <c r="G4002" s="194"/>
      <c r="H4002" s="411"/>
      <c r="I4002" s="411"/>
    </row>
    <row r="4003" spans="1:9" ht="15" customHeight="1" x14ac:dyDescent="0.25">
      <c r="A4003" s="411"/>
      <c r="B4003" s="411"/>
      <c r="C4003" s="411"/>
      <c r="D4003" s="411"/>
      <c r="E4003" s="411"/>
      <c r="F4003" s="412"/>
      <c r="G4003" s="194"/>
      <c r="H4003" s="411"/>
      <c r="I4003" s="411"/>
    </row>
    <row r="4004" spans="1:9" ht="15" customHeight="1" x14ac:dyDescent="0.25">
      <c r="A4004" s="411"/>
      <c r="B4004" s="411"/>
      <c r="C4004" s="411"/>
      <c r="D4004" s="411"/>
      <c r="E4004" s="411"/>
      <c r="F4004" s="412"/>
      <c r="G4004" s="194"/>
      <c r="H4004" s="411"/>
      <c r="I4004" s="411"/>
    </row>
    <row r="4005" spans="1:9" ht="15" customHeight="1" x14ac:dyDescent="0.25">
      <c r="A4005" s="411"/>
      <c r="B4005" s="411"/>
      <c r="C4005" s="411"/>
      <c r="D4005" s="411"/>
      <c r="E4005" s="411"/>
      <c r="F4005" s="411"/>
      <c r="G4005" s="194"/>
      <c r="H4005" s="411"/>
      <c r="I4005" s="411"/>
    </row>
    <row r="4006" spans="1:9" ht="15" customHeight="1" x14ac:dyDescent="0.25">
      <c r="A4006" s="411"/>
      <c r="B4006" s="411"/>
      <c r="C4006" s="411"/>
      <c r="D4006" s="411"/>
      <c r="E4006" s="411"/>
      <c r="F4006" s="411"/>
      <c r="G4006" s="194"/>
      <c r="H4006" s="411"/>
      <c r="I4006" s="411"/>
    </row>
    <row r="4007" spans="1:9" ht="15" customHeight="1" x14ac:dyDescent="0.25">
      <c r="A4007" s="411"/>
      <c r="B4007" s="411"/>
      <c r="C4007" s="411"/>
      <c r="D4007" s="411"/>
      <c r="E4007" s="411"/>
      <c r="F4007" s="411"/>
      <c r="G4007" s="194"/>
      <c r="H4007" s="411"/>
      <c r="I4007" s="411"/>
    </row>
    <row r="4008" spans="1:9" ht="15" customHeight="1" x14ac:dyDescent="0.25">
      <c r="A4008" s="411"/>
      <c r="B4008" s="411"/>
      <c r="C4008" s="411"/>
      <c r="D4008" s="411"/>
      <c r="E4008" s="411"/>
      <c r="F4008" s="411"/>
      <c r="G4008" s="194"/>
      <c r="H4008" s="411"/>
      <c r="I4008" s="411"/>
    </row>
    <row r="4009" spans="1:9" ht="15" customHeight="1" x14ac:dyDescent="0.25">
      <c r="A4009" s="411"/>
      <c r="B4009" s="411"/>
      <c r="C4009" s="411"/>
      <c r="D4009" s="411"/>
      <c r="E4009" s="411"/>
      <c r="F4009" s="411"/>
      <c r="G4009" s="194"/>
      <c r="H4009" s="411"/>
      <c r="I4009" s="411"/>
    </row>
    <row r="4010" spans="1:9" ht="15" customHeight="1" x14ac:dyDescent="0.25">
      <c r="A4010" s="411"/>
      <c r="B4010" s="411"/>
      <c r="C4010" s="411"/>
      <c r="D4010" s="411"/>
      <c r="E4010" s="411"/>
      <c r="F4010" s="411"/>
      <c r="G4010" s="194"/>
      <c r="H4010" s="411"/>
      <c r="I4010" s="411"/>
    </row>
    <row r="4011" spans="1:9" ht="15" customHeight="1" x14ac:dyDescent="0.25">
      <c r="A4011" s="411"/>
      <c r="B4011" s="411"/>
      <c r="C4011" s="411"/>
      <c r="D4011" s="411"/>
      <c r="E4011" s="411"/>
      <c r="F4011" s="411"/>
      <c r="G4011" s="194"/>
      <c r="H4011" s="411"/>
      <c r="I4011" s="411"/>
    </row>
    <row r="4012" spans="1:9" ht="15" customHeight="1" x14ac:dyDescent="0.25">
      <c r="A4012" s="411"/>
      <c r="B4012" s="411"/>
      <c r="C4012" s="411"/>
      <c r="D4012" s="411"/>
      <c r="E4012" s="411"/>
      <c r="F4012" s="412"/>
      <c r="G4012" s="194"/>
      <c r="H4012" s="411"/>
      <c r="I4012" s="411"/>
    </row>
    <row r="4013" spans="1:9" ht="15" customHeight="1" x14ac:dyDescent="0.25">
      <c r="A4013" s="411"/>
      <c r="B4013" s="411"/>
      <c r="C4013" s="411"/>
      <c r="D4013" s="411"/>
      <c r="E4013" s="411"/>
      <c r="F4013" s="412"/>
      <c r="G4013" s="194"/>
      <c r="H4013" s="411"/>
      <c r="I4013" s="411"/>
    </row>
    <row r="4014" spans="1:9" ht="15" customHeight="1" x14ac:dyDescent="0.25">
      <c r="A4014" s="411"/>
      <c r="B4014" s="411"/>
      <c r="C4014" s="411"/>
      <c r="D4014" s="411"/>
      <c r="E4014" s="411"/>
      <c r="F4014" s="412"/>
      <c r="G4014" s="194"/>
      <c r="H4014" s="411"/>
      <c r="I4014" s="411"/>
    </row>
    <row r="4015" spans="1:9" ht="15" customHeight="1" x14ac:dyDescent="0.25">
      <c r="A4015" s="411"/>
      <c r="B4015" s="411"/>
      <c r="C4015" s="411"/>
      <c r="D4015" s="411"/>
      <c r="E4015" s="411"/>
      <c r="F4015" s="411"/>
      <c r="G4015" s="194"/>
      <c r="H4015" s="411"/>
      <c r="I4015" s="411"/>
    </row>
    <row r="4016" spans="1:9" ht="15" customHeight="1" x14ac:dyDescent="0.25">
      <c r="A4016" s="411"/>
      <c r="B4016" s="411"/>
      <c r="C4016" s="411"/>
      <c r="D4016" s="411"/>
      <c r="E4016" s="411"/>
      <c r="F4016" s="411"/>
      <c r="G4016" s="194"/>
      <c r="H4016" s="411"/>
      <c r="I4016" s="411"/>
    </row>
    <row r="4017" spans="1:9" ht="15" customHeight="1" x14ac:dyDescent="0.25">
      <c r="A4017" s="411"/>
      <c r="B4017" s="411"/>
      <c r="C4017" s="411"/>
      <c r="D4017" s="411"/>
      <c r="E4017" s="411"/>
      <c r="F4017" s="411"/>
      <c r="G4017" s="194"/>
      <c r="H4017" s="411"/>
      <c r="I4017" s="411"/>
    </row>
    <row r="4018" spans="1:9" ht="15" customHeight="1" x14ac:dyDescent="0.25">
      <c r="A4018" s="411"/>
      <c r="B4018" s="411"/>
      <c r="C4018" s="411"/>
      <c r="D4018" s="411"/>
      <c r="E4018" s="411"/>
      <c r="F4018" s="411"/>
      <c r="G4018" s="194"/>
      <c r="H4018" s="411"/>
      <c r="I4018" s="411"/>
    </row>
    <row r="4019" spans="1:9" ht="15" customHeight="1" x14ac:dyDescent="0.25">
      <c r="A4019" s="411"/>
      <c r="B4019" s="411"/>
      <c r="C4019" s="411"/>
      <c r="D4019" s="411"/>
      <c r="E4019" s="411"/>
      <c r="F4019" s="411"/>
      <c r="G4019" s="194"/>
      <c r="H4019" s="411"/>
      <c r="I4019" s="411"/>
    </row>
    <row r="4020" spans="1:9" ht="15" customHeight="1" x14ac:dyDescent="0.25">
      <c r="A4020" s="411"/>
      <c r="B4020" s="411"/>
      <c r="C4020" s="411"/>
      <c r="D4020" s="411"/>
      <c r="E4020" s="411"/>
      <c r="F4020" s="411"/>
      <c r="G4020" s="194"/>
      <c r="H4020" s="411"/>
      <c r="I4020" s="411"/>
    </row>
    <row r="4021" spans="1:9" ht="15" customHeight="1" x14ac:dyDescent="0.25">
      <c r="A4021" s="411"/>
      <c r="B4021" s="411"/>
      <c r="C4021" s="411"/>
      <c r="D4021" s="411"/>
      <c r="E4021" s="411"/>
      <c r="F4021" s="411"/>
      <c r="G4021" s="194"/>
      <c r="H4021" s="411"/>
      <c r="I4021" s="411"/>
    </row>
    <row r="4022" spans="1:9" ht="15" customHeight="1" x14ac:dyDescent="0.25">
      <c r="A4022" s="411"/>
      <c r="B4022" s="411"/>
      <c r="C4022" s="411"/>
      <c r="D4022" s="411"/>
      <c r="E4022" s="411"/>
      <c r="F4022" s="411"/>
      <c r="G4022" s="194"/>
      <c r="H4022" s="411"/>
      <c r="I4022" s="411"/>
    </row>
    <row r="4023" spans="1:9" ht="15" customHeight="1" x14ac:dyDescent="0.25">
      <c r="A4023" s="411"/>
      <c r="B4023" s="411"/>
      <c r="C4023" s="411"/>
      <c r="D4023" s="411"/>
      <c r="E4023" s="411"/>
      <c r="F4023" s="411"/>
      <c r="G4023" s="194"/>
      <c r="H4023" s="411"/>
      <c r="I4023" s="411"/>
    </row>
    <row r="4024" spans="1:9" ht="15" customHeight="1" x14ac:dyDescent="0.25">
      <c r="A4024" s="411"/>
      <c r="B4024" s="411"/>
      <c r="C4024" s="411"/>
      <c r="D4024" s="411"/>
      <c r="E4024" s="411"/>
      <c r="F4024" s="412"/>
      <c r="G4024" s="194"/>
      <c r="H4024" s="411"/>
      <c r="I4024" s="411"/>
    </row>
    <row r="4025" spans="1:9" ht="15" customHeight="1" x14ac:dyDescent="0.25">
      <c r="A4025" s="411"/>
      <c r="B4025" s="411"/>
      <c r="C4025" s="411"/>
      <c r="D4025" s="411"/>
      <c r="E4025" s="411"/>
      <c r="F4025" s="412"/>
      <c r="G4025" s="194"/>
      <c r="H4025" s="411"/>
      <c r="I4025" s="411"/>
    </row>
    <row r="4026" spans="1:9" ht="15" customHeight="1" x14ac:dyDescent="0.25">
      <c r="A4026" s="411"/>
      <c r="B4026" s="411"/>
      <c r="C4026" s="411"/>
      <c r="D4026" s="411"/>
      <c r="E4026" s="411"/>
      <c r="F4026" s="412"/>
      <c r="G4026" s="194"/>
      <c r="H4026" s="411"/>
      <c r="I4026" s="411"/>
    </row>
    <row r="4027" spans="1:9" ht="15" customHeight="1" x14ac:dyDescent="0.25">
      <c r="A4027" s="411"/>
      <c r="B4027" s="411"/>
      <c r="C4027" s="411"/>
      <c r="D4027" s="411"/>
      <c r="E4027" s="411"/>
      <c r="F4027" s="411"/>
      <c r="G4027" s="194"/>
      <c r="H4027" s="411"/>
      <c r="I4027" s="411"/>
    </row>
    <row r="4028" spans="1:9" ht="15" customHeight="1" x14ac:dyDescent="0.25">
      <c r="A4028" s="411"/>
      <c r="B4028" s="411"/>
      <c r="C4028" s="411"/>
      <c r="D4028" s="411"/>
      <c r="E4028" s="411"/>
      <c r="F4028" s="411"/>
      <c r="G4028" s="194"/>
      <c r="H4028" s="411"/>
      <c r="I4028" s="411"/>
    </row>
    <row r="4029" spans="1:9" ht="15" customHeight="1" x14ac:dyDescent="0.25">
      <c r="A4029" s="411"/>
      <c r="B4029" s="411"/>
      <c r="C4029" s="411"/>
      <c r="D4029" s="411"/>
      <c r="E4029" s="411"/>
      <c r="F4029" s="411"/>
      <c r="G4029" s="194"/>
      <c r="H4029" s="411"/>
      <c r="I4029" s="411"/>
    </row>
    <row r="4030" spans="1:9" ht="15" customHeight="1" x14ac:dyDescent="0.25">
      <c r="A4030" s="411"/>
      <c r="B4030" s="411"/>
      <c r="C4030" s="411"/>
      <c r="D4030" s="411"/>
      <c r="E4030" s="411"/>
      <c r="F4030" s="411"/>
      <c r="G4030" s="194"/>
      <c r="H4030" s="411"/>
      <c r="I4030" s="411"/>
    </row>
    <row r="4031" spans="1:9" ht="15" customHeight="1" x14ac:dyDescent="0.25">
      <c r="A4031" s="411"/>
      <c r="B4031" s="411"/>
      <c r="C4031" s="411"/>
      <c r="D4031" s="411"/>
      <c r="E4031" s="411"/>
      <c r="F4031" s="411"/>
      <c r="G4031" s="194"/>
      <c r="H4031" s="411"/>
      <c r="I4031" s="411"/>
    </row>
    <row r="4032" spans="1:9" ht="15" customHeight="1" x14ac:dyDescent="0.25">
      <c r="A4032" s="411"/>
      <c r="B4032" s="411"/>
      <c r="C4032" s="411"/>
      <c r="D4032" s="411"/>
      <c r="E4032" s="411"/>
      <c r="F4032" s="411"/>
      <c r="G4032" s="194"/>
      <c r="H4032" s="411"/>
      <c r="I4032" s="411"/>
    </row>
    <row r="4033" spans="1:9" ht="15" customHeight="1" x14ac:dyDescent="0.25">
      <c r="A4033" s="411"/>
      <c r="B4033" s="411"/>
      <c r="C4033" s="411"/>
      <c r="D4033" s="411"/>
      <c r="E4033" s="411"/>
      <c r="F4033" s="411"/>
      <c r="G4033" s="194"/>
      <c r="H4033" s="411"/>
      <c r="I4033" s="411"/>
    </row>
    <row r="4034" spans="1:9" ht="15" customHeight="1" x14ac:dyDescent="0.25">
      <c r="A4034" s="411"/>
      <c r="B4034" s="411"/>
      <c r="C4034" s="411"/>
      <c r="D4034" s="411"/>
      <c r="E4034" s="411"/>
      <c r="F4034" s="411"/>
      <c r="G4034" s="194"/>
      <c r="H4034" s="411"/>
      <c r="I4034" s="411"/>
    </row>
    <row r="4035" spans="1:9" ht="15" customHeight="1" x14ac:dyDescent="0.25">
      <c r="A4035" s="411"/>
      <c r="B4035" s="411"/>
      <c r="C4035" s="411"/>
      <c r="D4035" s="411"/>
      <c r="E4035" s="411"/>
      <c r="F4035" s="411"/>
      <c r="G4035" s="194"/>
      <c r="H4035" s="411"/>
      <c r="I4035" s="411"/>
    </row>
    <row r="4036" spans="1:9" ht="15" customHeight="1" x14ac:dyDescent="0.25">
      <c r="A4036" s="411"/>
      <c r="B4036" s="411"/>
      <c r="C4036" s="411"/>
      <c r="D4036" s="411"/>
      <c r="E4036" s="411"/>
      <c r="F4036" s="412"/>
      <c r="G4036" s="194"/>
      <c r="H4036" s="411"/>
      <c r="I4036" s="411"/>
    </row>
    <row r="4037" spans="1:9" ht="15" customHeight="1" x14ac:dyDescent="0.25">
      <c r="A4037" s="411"/>
      <c r="B4037" s="411"/>
      <c r="C4037" s="411"/>
      <c r="D4037" s="411"/>
      <c r="E4037" s="411"/>
      <c r="F4037" s="412"/>
      <c r="G4037" s="194"/>
      <c r="H4037" s="411"/>
      <c r="I4037" s="411"/>
    </row>
    <row r="4038" spans="1:9" ht="15" customHeight="1" x14ac:dyDescent="0.25">
      <c r="A4038" s="411"/>
      <c r="B4038" s="411"/>
      <c r="C4038" s="411"/>
      <c r="D4038" s="411"/>
      <c r="E4038" s="411"/>
      <c r="F4038" s="411"/>
      <c r="G4038" s="194"/>
      <c r="H4038" s="411"/>
      <c r="I4038" s="411"/>
    </row>
    <row r="4039" spans="1:9" ht="15" customHeight="1" x14ac:dyDescent="0.25">
      <c r="A4039" s="411"/>
      <c r="B4039" s="411"/>
      <c r="C4039" s="411"/>
      <c r="D4039" s="411"/>
      <c r="E4039" s="411"/>
      <c r="F4039" s="411"/>
      <c r="G4039" s="194"/>
      <c r="H4039" s="411"/>
      <c r="I4039" s="411"/>
    </row>
    <row r="4040" spans="1:9" ht="15" customHeight="1" x14ac:dyDescent="0.25">
      <c r="A4040" s="411"/>
      <c r="B4040" s="411"/>
      <c r="C4040" s="411"/>
      <c r="D4040" s="411"/>
      <c r="E4040" s="411"/>
      <c r="F4040" s="411"/>
      <c r="G4040" s="194"/>
      <c r="H4040" s="411"/>
      <c r="I4040" s="411"/>
    </row>
    <row r="4041" spans="1:9" ht="15" customHeight="1" x14ac:dyDescent="0.25">
      <c r="A4041" s="411"/>
      <c r="B4041" s="411"/>
      <c r="C4041" s="411"/>
      <c r="D4041" s="411"/>
      <c r="E4041" s="411"/>
      <c r="F4041" s="411"/>
      <c r="G4041" s="194"/>
      <c r="H4041" s="411"/>
      <c r="I4041" s="411"/>
    </row>
    <row r="4042" spans="1:9" ht="15" customHeight="1" x14ac:dyDescent="0.25">
      <c r="A4042" s="411"/>
      <c r="B4042" s="411"/>
      <c r="C4042" s="411"/>
      <c r="D4042" s="411"/>
      <c r="E4042" s="411"/>
      <c r="F4042" s="411"/>
      <c r="G4042" s="194"/>
      <c r="H4042" s="411"/>
      <c r="I4042" s="411"/>
    </row>
    <row r="4043" spans="1:9" ht="15" customHeight="1" x14ac:dyDescent="0.25">
      <c r="A4043" s="411"/>
      <c r="B4043" s="411"/>
      <c r="C4043" s="411"/>
      <c r="D4043" s="411"/>
      <c r="E4043" s="411"/>
      <c r="F4043" s="411"/>
      <c r="G4043" s="194"/>
      <c r="H4043" s="411"/>
      <c r="I4043" s="411"/>
    </row>
    <row r="4044" spans="1:9" ht="15" customHeight="1" x14ac:dyDescent="0.25">
      <c r="A4044" s="411"/>
      <c r="B4044" s="411"/>
      <c r="C4044" s="411"/>
      <c r="D4044" s="411"/>
      <c r="E4044" s="411"/>
      <c r="F4044" s="411"/>
      <c r="G4044" s="194"/>
      <c r="H4044" s="411"/>
      <c r="I4044" s="411"/>
    </row>
    <row r="4045" spans="1:9" ht="15" customHeight="1" x14ac:dyDescent="0.25">
      <c r="A4045" s="411"/>
      <c r="B4045" s="411"/>
      <c r="C4045" s="411"/>
      <c r="D4045" s="411"/>
      <c r="E4045" s="411"/>
      <c r="F4045" s="411"/>
      <c r="G4045" s="194"/>
      <c r="H4045" s="411"/>
      <c r="I4045" s="411"/>
    </row>
    <row r="4046" spans="1:9" ht="15" customHeight="1" x14ac:dyDescent="0.25">
      <c r="A4046" s="411"/>
      <c r="B4046" s="411"/>
      <c r="C4046" s="411"/>
      <c r="D4046" s="411"/>
      <c r="E4046" s="411"/>
      <c r="F4046" s="411"/>
      <c r="G4046" s="194"/>
      <c r="H4046" s="411"/>
      <c r="I4046" s="411"/>
    </row>
    <row r="4047" spans="1:9" ht="15" customHeight="1" x14ac:dyDescent="0.25">
      <c r="A4047" s="411"/>
      <c r="B4047" s="411"/>
      <c r="C4047" s="411"/>
      <c r="D4047" s="411"/>
      <c r="E4047" s="411"/>
      <c r="F4047" s="411"/>
      <c r="G4047" s="194"/>
      <c r="H4047" s="411"/>
      <c r="I4047" s="411"/>
    </row>
    <row r="4048" spans="1:9" ht="15" customHeight="1" x14ac:dyDescent="0.25">
      <c r="A4048" s="411"/>
      <c r="B4048" s="411"/>
      <c r="C4048" s="411"/>
      <c r="D4048" s="411"/>
      <c r="E4048" s="411"/>
      <c r="F4048" s="411"/>
      <c r="G4048" s="194"/>
      <c r="H4048" s="411"/>
      <c r="I4048" s="411"/>
    </row>
    <row r="4049" spans="1:9" ht="15" customHeight="1" x14ac:dyDescent="0.25">
      <c r="A4049" s="411"/>
      <c r="B4049" s="411"/>
      <c r="C4049" s="411"/>
      <c r="D4049" s="411"/>
      <c r="E4049" s="411"/>
      <c r="F4049" s="412"/>
      <c r="G4049" s="194"/>
      <c r="H4049" s="411"/>
      <c r="I4049" s="411"/>
    </row>
    <row r="4050" spans="1:9" ht="15" customHeight="1" x14ac:dyDescent="0.25">
      <c r="A4050" s="411"/>
      <c r="B4050" s="411"/>
      <c r="C4050" s="411"/>
      <c r="D4050" s="411"/>
      <c r="E4050" s="411"/>
      <c r="F4050" s="412"/>
      <c r="G4050" s="194"/>
      <c r="H4050" s="411"/>
      <c r="I4050" s="411"/>
    </row>
    <row r="4051" spans="1:9" ht="15" customHeight="1" x14ac:dyDescent="0.25">
      <c r="A4051" s="411"/>
      <c r="B4051" s="411"/>
      <c r="C4051" s="411"/>
      <c r="D4051" s="411"/>
      <c r="E4051" s="411"/>
      <c r="F4051" s="412"/>
      <c r="G4051" s="194"/>
      <c r="H4051" s="411"/>
      <c r="I4051" s="411"/>
    </row>
    <row r="4052" spans="1:9" ht="15" customHeight="1" x14ac:dyDescent="0.25">
      <c r="A4052" s="411"/>
      <c r="B4052" s="411"/>
      <c r="C4052" s="411"/>
      <c r="D4052" s="411"/>
      <c r="E4052" s="411"/>
      <c r="F4052" s="411"/>
      <c r="G4052" s="194"/>
      <c r="H4052" s="411"/>
      <c r="I4052" s="411"/>
    </row>
    <row r="4053" spans="1:9" ht="15" customHeight="1" x14ac:dyDescent="0.25">
      <c r="A4053" s="411"/>
      <c r="B4053" s="411"/>
      <c r="C4053" s="411"/>
      <c r="D4053" s="411"/>
      <c r="E4053" s="411"/>
      <c r="F4053" s="411"/>
      <c r="G4053" s="194"/>
      <c r="H4053" s="411"/>
      <c r="I4053" s="411"/>
    </row>
    <row r="4054" spans="1:9" ht="15" customHeight="1" x14ac:dyDescent="0.25">
      <c r="A4054" s="411"/>
      <c r="B4054" s="411"/>
      <c r="C4054" s="411"/>
      <c r="D4054" s="411"/>
      <c r="E4054" s="411"/>
      <c r="F4054" s="411"/>
      <c r="G4054" s="194"/>
      <c r="H4054" s="411"/>
      <c r="I4054" s="411"/>
    </row>
    <row r="4055" spans="1:9" ht="15" customHeight="1" x14ac:dyDescent="0.25">
      <c r="A4055" s="411"/>
      <c r="B4055" s="411"/>
      <c r="C4055" s="411"/>
      <c r="D4055" s="411"/>
      <c r="E4055" s="411"/>
      <c r="F4055" s="411"/>
      <c r="G4055" s="194"/>
      <c r="H4055" s="411"/>
      <c r="I4055" s="411"/>
    </row>
    <row r="4056" spans="1:9" ht="15" customHeight="1" x14ac:dyDescent="0.25">
      <c r="A4056" s="411"/>
      <c r="B4056" s="411"/>
      <c r="C4056" s="411"/>
      <c r="D4056" s="411"/>
      <c r="E4056" s="411"/>
      <c r="F4056" s="411"/>
      <c r="G4056" s="194"/>
      <c r="H4056" s="411"/>
      <c r="I4056" s="411"/>
    </row>
    <row r="4057" spans="1:9" ht="15" customHeight="1" x14ac:dyDescent="0.25">
      <c r="A4057" s="411"/>
      <c r="B4057" s="411"/>
      <c r="C4057" s="411"/>
      <c r="D4057" s="411"/>
      <c r="E4057" s="411"/>
      <c r="F4057" s="411"/>
      <c r="G4057" s="194"/>
      <c r="H4057" s="411"/>
      <c r="I4057" s="411"/>
    </row>
    <row r="4058" spans="1:9" ht="15" customHeight="1" x14ac:dyDescent="0.25">
      <c r="A4058" s="411"/>
      <c r="B4058" s="411"/>
      <c r="C4058" s="411"/>
      <c r="D4058" s="411"/>
      <c r="E4058" s="411"/>
      <c r="F4058" s="411"/>
      <c r="G4058" s="194"/>
      <c r="H4058" s="411"/>
      <c r="I4058" s="411"/>
    </row>
    <row r="4059" spans="1:9" ht="15" customHeight="1" x14ac:dyDescent="0.25">
      <c r="A4059" s="411"/>
      <c r="B4059" s="411"/>
      <c r="C4059" s="411"/>
      <c r="D4059" s="411"/>
      <c r="E4059" s="411"/>
      <c r="F4059" s="411"/>
      <c r="G4059" s="194"/>
      <c r="H4059" s="411"/>
      <c r="I4059" s="411"/>
    </row>
    <row r="4060" spans="1:9" ht="15" customHeight="1" x14ac:dyDescent="0.25">
      <c r="A4060" s="411"/>
      <c r="B4060" s="411"/>
      <c r="C4060" s="411"/>
      <c r="D4060" s="411"/>
      <c r="E4060" s="411"/>
      <c r="F4060" s="411"/>
      <c r="G4060" s="194"/>
      <c r="H4060" s="411"/>
      <c r="I4060" s="411"/>
    </row>
    <row r="4061" spans="1:9" ht="15" customHeight="1" x14ac:dyDescent="0.25">
      <c r="A4061" s="411"/>
      <c r="B4061" s="411"/>
      <c r="C4061" s="411"/>
      <c r="D4061" s="411"/>
      <c r="E4061" s="411"/>
      <c r="F4061" s="411"/>
      <c r="G4061" s="194"/>
      <c r="H4061" s="411"/>
      <c r="I4061" s="411"/>
    </row>
    <row r="4062" spans="1:9" ht="15" customHeight="1" x14ac:dyDescent="0.25">
      <c r="A4062" s="411"/>
      <c r="B4062" s="411"/>
      <c r="C4062" s="411"/>
      <c r="D4062" s="411"/>
      <c r="E4062" s="411"/>
      <c r="F4062" s="411"/>
      <c r="G4062" s="194"/>
      <c r="H4062" s="411"/>
      <c r="I4062" s="411"/>
    </row>
    <row r="4063" spans="1:9" ht="15" customHeight="1" x14ac:dyDescent="0.25">
      <c r="A4063" s="411"/>
      <c r="B4063" s="411"/>
      <c r="C4063" s="411"/>
      <c r="D4063" s="411"/>
      <c r="E4063" s="411"/>
      <c r="F4063" s="411"/>
      <c r="G4063" s="194"/>
      <c r="H4063" s="411"/>
      <c r="I4063" s="411"/>
    </row>
    <row r="4064" spans="1:9" ht="15" customHeight="1" x14ac:dyDescent="0.25">
      <c r="A4064" s="411"/>
      <c r="B4064" s="411"/>
      <c r="C4064" s="411"/>
      <c r="D4064" s="411"/>
      <c r="E4064" s="411"/>
      <c r="F4064" s="411"/>
      <c r="G4064" s="194"/>
      <c r="H4064" s="411"/>
      <c r="I4064" s="411"/>
    </row>
    <row r="4065" spans="1:9" ht="15" customHeight="1" x14ac:dyDescent="0.25">
      <c r="A4065" s="411"/>
      <c r="B4065" s="411"/>
      <c r="C4065" s="411"/>
      <c r="D4065" s="411"/>
      <c r="E4065" s="411"/>
      <c r="F4065" s="411"/>
      <c r="G4065" s="194"/>
      <c r="H4065" s="411"/>
      <c r="I4065" s="411"/>
    </row>
    <row r="4066" spans="1:9" ht="15" customHeight="1" x14ac:dyDescent="0.25">
      <c r="A4066" s="411"/>
      <c r="B4066" s="411"/>
      <c r="C4066" s="411"/>
      <c r="D4066" s="411"/>
      <c r="E4066" s="411"/>
      <c r="F4066" s="412"/>
      <c r="G4066" s="194"/>
      <c r="H4066" s="411"/>
      <c r="I4066" s="411"/>
    </row>
    <row r="4067" spans="1:9" ht="15" customHeight="1" x14ac:dyDescent="0.25">
      <c r="A4067" s="411"/>
      <c r="B4067" s="411"/>
      <c r="C4067" s="411"/>
      <c r="D4067" s="411"/>
      <c r="E4067" s="411"/>
      <c r="F4067" s="412"/>
      <c r="G4067" s="194"/>
      <c r="H4067" s="411"/>
      <c r="I4067" s="411"/>
    </row>
    <row r="4068" spans="1:9" ht="15" customHeight="1" x14ac:dyDescent="0.25">
      <c r="A4068" s="411"/>
      <c r="B4068" s="411"/>
      <c r="C4068" s="411"/>
      <c r="D4068" s="411"/>
      <c r="E4068" s="411"/>
      <c r="F4068" s="411"/>
      <c r="G4068" s="194"/>
      <c r="H4068" s="411"/>
      <c r="I4068" s="411"/>
    </row>
    <row r="4069" spans="1:9" ht="15" customHeight="1" x14ac:dyDescent="0.25">
      <c r="A4069" s="411"/>
      <c r="B4069" s="411"/>
      <c r="C4069" s="411"/>
      <c r="D4069" s="411"/>
      <c r="E4069" s="411"/>
      <c r="F4069" s="411"/>
      <c r="G4069" s="194"/>
      <c r="H4069" s="411"/>
      <c r="I4069" s="411"/>
    </row>
    <row r="4070" spans="1:9" ht="15" customHeight="1" x14ac:dyDescent="0.25">
      <c r="A4070" s="411"/>
      <c r="B4070" s="411"/>
      <c r="C4070" s="411"/>
      <c r="D4070" s="411"/>
      <c r="E4070" s="411"/>
      <c r="F4070" s="411"/>
      <c r="G4070" s="194"/>
      <c r="H4070" s="411"/>
      <c r="I4070" s="411"/>
    </row>
    <row r="4071" spans="1:9" ht="15" customHeight="1" x14ac:dyDescent="0.25">
      <c r="A4071" s="411"/>
      <c r="B4071" s="411"/>
      <c r="C4071" s="411"/>
      <c r="D4071" s="411"/>
      <c r="E4071" s="411"/>
      <c r="F4071" s="411"/>
      <c r="G4071" s="194"/>
      <c r="H4071" s="411"/>
      <c r="I4071" s="411"/>
    </row>
    <row r="4072" spans="1:9" ht="15" customHeight="1" x14ac:dyDescent="0.25">
      <c r="A4072" s="411"/>
      <c r="B4072" s="411"/>
      <c r="C4072" s="411"/>
      <c r="D4072" s="411"/>
      <c r="E4072" s="411"/>
      <c r="F4072" s="411"/>
      <c r="G4072" s="194"/>
      <c r="H4072" s="411"/>
      <c r="I4072" s="411"/>
    </row>
    <row r="4073" spans="1:9" ht="15" customHeight="1" x14ac:dyDescent="0.25">
      <c r="A4073" s="411"/>
      <c r="B4073" s="411"/>
      <c r="C4073" s="411"/>
      <c r="D4073" s="411"/>
      <c r="E4073" s="411"/>
      <c r="F4073" s="411"/>
      <c r="G4073" s="194"/>
      <c r="H4073" s="411"/>
      <c r="I4073" s="411"/>
    </row>
    <row r="4074" spans="1:9" ht="15" customHeight="1" x14ac:dyDescent="0.25">
      <c r="A4074" s="411"/>
      <c r="B4074" s="411"/>
      <c r="C4074" s="411"/>
      <c r="D4074" s="411"/>
      <c r="E4074" s="411"/>
      <c r="F4074" s="411"/>
      <c r="G4074" s="194"/>
      <c r="H4074" s="411"/>
      <c r="I4074" s="411"/>
    </row>
    <row r="4075" spans="1:9" ht="15" customHeight="1" x14ac:dyDescent="0.25">
      <c r="A4075" s="411"/>
      <c r="B4075" s="411"/>
      <c r="C4075" s="411"/>
      <c r="D4075" s="411"/>
      <c r="E4075" s="411"/>
      <c r="F4075" s="411"/>
      <c r="G4075" s="194"/>
      <c r="H4075" s="411"/>
      <c r="I4075" s="411"/>
    </row>
    <row r="4076" spans="1:9" ht="15" customHeight="1" x14ac:dyDescent="0.25">
      <c r="A4076" s="411"/>
      <c r="B4076" s="411"/>
      <c r="C4076" s="411"/>
      <c r="D4076" s="411"/>
      <c r="E4076" s="411"/>
      <c r="F4076" s="411"/>
      <c r="G4076" s="194"/>
      <c r="H4076" s="411"/>
      <c r="I4076" s="411"/>
    </row>
    <row r="4077" spans="1:9" ht="15" customHeight="1" x14ac:dyDescent="0.25">
      <c r="A4077" s="411"/>
      <c r="B4077" s="411"/>
      <c r="C4077" s="411"/>
      <c r="D4077" s="411"/>
      <c r="E4077" s="411"/>
      <c r="F4077" s="411"/>
      <c r="G4077" s="194"/>
      <c r="H4077" s="411"/>
      <c r="I4077" s="411"/>
    </row>
    <row r="4078" spans="1:9" ht="15" customHeight="1" x14ac:dyDescent="0.25">
      <c r="A4078" s="411"/>
      <c r="B4078" s="411"/>
      <c r="C4078" s="411"/>
      <c r="D4078" s="411"/>
      <c r="E4078" s="411"/>
      <c r="F4078" s="411"/>
      <c r="G4078" s="194"/>
      <c r="H4078" s="411"/>
      <c r="I4078" s="411"/>
    </row>
    <row r="4079" spans="1:9" ht="15" customHeight="1" x14ac:dyDescent="0.25">
      <c r="A4079" s="411"/>
      <c r="B4079" s="411"/>
      <c r="C4079" s="411"/>
      <c r="D4079" s="411"/>
      <c r="E4079" s="411"/>
      <c r="F4079" s="411"/>
      <c r="G4079" s="194"/>
      <c r="H4079" s="411"/>
      <c r="I4079" s="411"/>
    </row>
    <row r="4080" spans="1:9" ht="15" customHeight="1" x14ac:dyDescent="0.25">
      <c r="A4080" s="411"/>
      <c r="B4080" s="411"/>
      <c r="C4080" s="411"/>
      <c r="D4080" s="411"/>
      <c r="E4080" s="411"/>
      <c r="F4080" s="411"/>
      <c r="G4080" s="194"/>
      <c r="H4080" s="411"/>
      <c r="I4080" s="411"/>
    </row>
    <row r="4081" spans="1:9" ht="15" customHeight="1" x14ac:dyDescent="0.25">
      <c r="A4081" s="411"/>
      <c r="B4081" s="411"/>
      <c r="C4081" s="411"/>
      <c r="D4081" s="411"/>
      <c r="E4081" s="411"/>
      <c r="F4081" s="412"/>
      <c r="G4081" s="194"/>
      <c r="H4081" s="411"/>
      <c r="I4081" s="411"/>
    </row>
    <row r="4082" spans="1:9" ht="15" customHeight="1" x14ac:dyDescent="0.25">
      <c r="A4082" s="411"/>
      <c r="B4082" s="411"/>
      <c r="C4082" s="411"/>
      <c r="D4082" s="411"/>
      <c r="E4082" s="411"/>
      <c r="F4082" s="412"/>
      <c r="G4082" s="194"/>
      <c r="H4082" s="411"/>
      <c r="I4082" s="411"/>
    </row>
    <row r="4083" spans="1:9" ht="15" customHeight="1" x14ac:dyDescent="0.25">
      <c r="A4083" s="411"/>
      <c r="B4083" s="411"/>
      <c r="C4083" s="411"/>
      <c r="D4083" s="411"/>
      <c r="E4083" s="411"/>
      <c r="F4083" s="411"/>
      <c r="G4083" s="194"/>
      <c r="H4083" s="411"/>
      <c r="I4083" s="411"/>
    </row>
    <row r="4084" spans="1:9" ht="15" customHeight="1" x14ac:dyDescent="0.25">
      <c r="A4084" s="411"/>
      <c r="B4084" s="411"/>
      <c r="C4084" s="411"/>
      <c r="D4084" s="411"/>
      <c r="E4084" s="411"/>
      <c r="F4084" s="411"/>
      <c r="G4084" s="194"/>
      <c r="H4084" s="411"/>
      <c r="I4084" s="411"/>
    </row>
    <row r="4085" spans="1:9" ht="15" customHeight="1" x14ac:dyDescent="0.25">
      <c r="A4085" s="411"/>
      <c r="B4085" s="411"/>
      <c r="C4085" s="411"/>
      <c r="D4085" s="411"/>
      <c r="E4085" s="411"/>
      <c r="F4085" s="411"/>
      <c r="G4085" s="194"/>
      <c r="H4085" s="411"/>
      <c r="I4085" s="411"/>
    </row>
    <row r="4086" spans="1:9" ht="15" customHeight="1" x14ac:dyDescent="0.25">
      <c r="A4086" s="411"/>
      <c r="B4086" s="411"/>
      <c r="C4086" s="411"/>
      <c r="D4086" s="411"/>
      <c r="E4086" s="411"/>
      <c r="F4086" s="411"/>
      <c r="G4086" s="194"/>
      <c r="H4086" s="411"/>
      <c r="I4086" s="411"/>
    </row>
    <row r="4087" spans="1:9" ht="15" customHeight="1" x14ac:dyDescent="0.25">
      <c r="A4087" s="411"/>
      <c r="B4087" s="411"/>
      <c r="C4087" s="411"/>
      <c r="D4087" s="411"/>
      <c r="E4087" s="411"/>
      <c r="F4087" s="411"/>
      <c r="G4087" s="194"/>
      <c r="H4087" s="411"/>
      <c r="I4087" s="411"/>
    </row>
    <row r="4088" spans="1:9" ht="15" customHeight="1" x14ac:dyDescent="0.25">
      <c r="A4088" s="411"/>
      <c r="B4088" s="411"/>
      <c r="C4088" s="411"/>
      <c r="D4088" s="411"/>
      <c r="E4088" s="411"/>
      <c r="F4088" s="411"/>
      <c r="G4088" s="194"/>
      <c r="H4088" s="411"/>
      <c r="I4088" s="411"/>
    </row>
    <row r="4089" spans="1:9" ht="15" customHeight="1" x14ac:dyDescent="0.25">
      <c r="A4089" s="411"/>
      <c r="B4089" s="411"/>
      <c r="C4089" s="411"/>
      <c r="D4089" s="411"/>
      <c r="E4089" s="411"/>
      <c r="F4089" s="411"/>
      <c r="G4089" s="194"/>
      <c r="H4089" s="411"/>
      <c r="I4089" s="411"/>
    </row>
    <row r="4090" spans="1:9" ht="15" customHeight="1" x14ac:dyDescent="0.25">
      <c r="A4090" s="411"/>
      <c r="B4090" s="411"/>
      <c r="C4090" s="411"/>
      <c r="D4090" s="411"/>
      <c r="E4090" s="411"/>
      <c r="F4090" s="411"/>
      <c r="G4090" s="194"/>
      <c r="H4090" s="411"/>
      <c r="I4090" s="411"/>
    </row>
    <row r="4091" spans="1:9" ht="15" customHeight="1" x14ac:dyDescent="0.25">
      <c r="A4091" s="411"/>
      <c r="B4091" s="411"/>
      <c r="C4091" s="411"/>
      <c r="D4091" s="411"/>
      <c r="E4091" s="411"/>
      <c r="F4091" s="411"/>
      <c r="G4091" s="194"/>
      <c r="H4091" s="411"/>
      <c r="I4091" s="411"/>
    </row>
    <row r="4092" spans="1:9" ht="15" customHeight="1" x14ac:dyDescent="0.25">
      <c r="A4092" s="411"/>
      <c r="B4092" s="411"/>
      <c r="C4092" s="411"/>
      <c r="D4092" s="411"/>
      <c r="E4092" s="411"/>
      <c r="F4092" s="411"/>
      <c r="G4092" s="194"/>
      <c r="H4092" s="411"/>
      <c r="I4092" s="411"/>
    </row>
    <row r="4093" spans="1:9" ht="15" customHeight="1" x14ac:dyDescent="0.25">
      <c r="A4093" s="411"/>
      <c r="B4093" s="411"/>
      <c r="C4093" s="411"/>
      <c r="D4093" s="411"/>
      <c r="E4093" s="411"/>
      <c r="F4093" s="411"/>
      <c r="G4093" s="194"/>
      <c r="H4093" s="411"/>
      <c r="I4093" s="411"/>
    </row>
    <row r="4094" spans="1:9" ht="15" customHeight="1" x14ac:dyDescent="0.25">
      <c r="A4094" s="411"/>
      <c r="B4094" s="411"/>
      <c r="C4094" s="411"/>
      <c r="D4094" s="411"/>
      <c r="E4094" s="411"/>
      <c r="F4094" s="411"/>
      <c r="G4094" s="194"/>
      <c r="H4094" s="411"/>
      <c r="I4094" s="411"/>
    </row>
    <row r="4095" spans="1:9" ht="15" customHeight="1" x14ac:dyDescent="0.25">
      <c r="A4095" s="411"/>
      <c r="B4095" s="411"/>
      <c r="C4095" s="411"/>
      <c r="D4095" s="411"/>
      <c r="E4095" s="411"/>
      <c r="F4095" s="411"/>
      <c r="G4095" s="194"/>
      <c r="H4095" s="411"/>
      <c r="I4095" s="411"/>
    </row>
    <row r="4096" spans="1:9" ht="15" customHeight="1" x14ac:dyDescent="0.25">
      <c r="A4096" s="411"/>
      <c r="B4096" s="411"/>
      <c r="C4096" s="411"/>
      <c r="D4096" s="411"/>
      <c r="E4096" s="411"/>
      <c r="F4096" s="411"/>
      <c r="G4096" s="194"/>
      <c r="H4096" s="411"/>
      <c r="I4096" s="411"/>
    </row>
    <row r="4097" spans="1:9" ht="15" customHeight="1" x14ac:dyDescent="0.25">
      <c r="A4097" s="411"/>
      <c r="B4097" s="411"/>
      <c r="C4097" s="411"/>
      <c r="D4097" s="411"/>
      <c r="E4097" s="411"/>
      <c r="F4097" s="411"/>
      <c r="G4097" s="194"/>
      <c r="H4097" s="411"/>
      <c r="I4097" s="411"/>
    </row>
    <row r="4098" spans="1:9" ht="15" customHeight="1" x14ac:dyDescent="0.25">
      <c r="A4098" s="411"/>
      <c r="B4098" s="411"/>
      <c r="C4098" s="411"/>
      <c r="D4098" s="411"/>
      <c r="E4098" s="411"/>
      <c r="F4098" s="411"/>
      <c r="G4098" s="194"/>
      <c r="H4098" s="411"/>
      <c r="I4098" s="411"/>
    </row>
    <row r="4099" spans="1:9" ht="15" customHeight="1" x14ac:dyDescent="0.25">
      <c r="A4099" s="411"/>
      <c r="B4099" s="411"/>
      <c r="C4099" s="411"/>
      <c r="D4099" s="411"/>
      <c r="E4099" s="411"/>
      <c r="F4099" s="412"/>
      <c r="G4099" s="194"/>
      <c r="H4099" s="411"/>
      <c r="I4099" s="411"/>
    </row>
    <row r="4100" spans="1:9" ht="15" customHeight="1" x14ac:dyDescent="0.25">
      <c r="A4100" s="411"/>
      <c r="B4100" s="411"/>
      <c r="C4100" s="411"/>
      <c r="D4100" s="411"/>
      <c r="E4100" s="411"/>
      <c r="F4100" s="412"/>
      <c r="G4100" s="194"/>
      <c r="H4100" s="411"/>
      <c r="I4100" s="411"/>
    </row>
    <row r="4101" spans="1:9" ht="15" customHeight="1" x14ac:dyDescent="0.25">
      <c r="A4101" s="411"/>
      <c r="B4101" s="411"/>
      <c r="C4101" s="411"/>
      <c r="D4101" s="411"/>
      <c r="E4101" s="411"/>
      <c r="F4101" s="412"/>
      <c r="G4101" s="194"/>
      <c r="H4101" s="411"/>
      <c r="I4101" s="411"/>
    </row>
    <row r="4102" spans="1:9" ht="15" customHeight="1" x14ac:dyDescent="0.25">
      <c r="A4102" s="411"/>
      <c r="B4102" s="411"/>
      <c r="C4102" s="411"/>
      <c r="D4102" s="411"/>
      <c r="E4102" s="411"/>
      <c r="F4102" s="411"/>
      <c r="G4102" s="194"/>
      <c r="H4102" s="411"/>
      <c r="I4102" s="411"/>
    </row>
    <row r="4103" spans="1:9" ht="15" customHeight="1" x14ac:dyDescent="0.25">
      <c r="A4103" s="411"/>
      <c r="B4103" s="411"/>
      <c r="C4103" s="411"/>
      <c r="D4103" s="411"/>
      <c r="E4103" s="411"/>
      <c r="F4103" s="411"/>
      <c r="G4103" s="194"/>
      <c r="H4103" s="411"/>
      <c r="I4103" s="411"/>
    </row>
    <row r="4104" spans="1:9" ht="15" customHeight="1" x14ac:dyDescent="0.25">
      <c r="A4104" s="411"/>
      <c r="B4104" s="411"/>
      <c r="C4104" s="411"/>
      <c r="D4104" s="411"/>
      <c r="E4104" s="411"/>
      <c r="F4104" s="411"/>
      <c r="G4104" s="194"/>
      <c r="H4104" s="411"/>
      <c r="I4104" s="411"/>
    </row>
    <row r="4105" spans="1:9" ht="15" customHeight="1" x14ac:dyDescent="0.25">
      <c r="A4105" s="411"/>
      <c r="B4105" s="411"/>
      <c r="C4105" s="411"/>
      <c r="D4105" s="411"/>
      <c r="E4105" s="411"/>
      <c r="F4105" s="411"/>
      <c r="G4105" s="194"/>
      <c r="H4105" s="411"/>
      <c r="I4105" s="411"/>
    </row>
    <row r="4106" spans="1:9" ht="15" customHeight="1" x14ac:dyDescent="0.25">
      <c r="A4106" s="411"/>
      <c r="B4106" s="411"/>
      <c r="C4106" s="411"/>
      <c r="D4106" s="411"/>
      <c r="E4106" s="411"/>
      <c r="F4106" s="411"/>
      <c r="G4106" s="194"/>
      <c r="H4106" s="411"/>
      <c r="I4106" s="411"/>
    </row>
    <row r="4107" spans="1:9" ht="15" customHeight="1" x14ac:dyDescent="0.25">
      <c r="A4107" s="411"/>
      <c r="B4107" s="411"/>
      <c r="C4107" s="411"/>
      <c r="D4107" s="411"/>
      <c r="E4107" s="411"/>
      <c r="F4107" s="411"/>
      <c r="G4107" s="194"/>
      <c r="H4107" s="411"/>
      <c r="I4107" s="411"/>
    </row>
    <row r="4108" spans="1:9" ht="15" customHeight="1" x14ac:dyDescent="0.25">
      <c r="A4108" s="411"/>
      <c r="B4108" s="411"/>
      <c r="C4108" s="411"/>
      <c r="D4108" s="411"/>
      <c r="E4108" s="411"/>
      <c r="F4108" s="411"/>
      <c r="G4108" s="194"/>
      <c r="H4108" s="411"/>
      <c r="I4108" s="411"/>
    </row>
    <row r="4109" spans="1:9" ht="15" customHeight="1" x14ac:dyDescent="0.25">
      <c r="A4109" s="411"/>
      <c r="B4109" s="411"/>
      <c r="C4109" s="411"/>
      <c r="D4109" s="411"/>
      <c r="E4109" s="411"/>
      <c r="F4109" s="411"/>
      <c r="G4109" s="194"/>
      <c r="H4109" s="411"/>
      <c r="I4109" s="411"/>
    </row>
    <row r="4110" spans="1:9" ht="15" customHeight="1" x14ac:dyDescent="0.25">
      <c r="A4110" s="411"/>
      <c r="B4110" s="411"/>
      <c r="C4110" s="411"/>
      <c r="D4110" s="411"/>
      <c r="E4110" s="411"/>
      <c r="F4110" s="411"/>
      <c r="G4110" s="194"/>
      <c r="H4110" s="411"/>
      <c r="I4110" s="411"/>
    </row>
    <row r="4111" spans="1:9" ht="15" customHeight="1" x14ac:dyDescent="0.25">
      <c r="A4111" s="411"/>
      <c r="B4111" s="411"/>
      <c r="C4111" s="411"/>
      <c r="D4111" s="411"/>
      <c r="E4111" s="411"/>
      <c r="F4111" s="411"/>
      <c r="G4111" s="194"/>
      <c r="H4111" s="411"/>
      <c r="I4111" s="411"/>
    </row>
    <row r="4112" spans="1:9" ht="15" customHeight="1" x14ac:dyDescent="0.25">
      <c r="A4112" s="411"/>
      <c r="B4112" s="411"/>
      <c r="C4112" s="411"/>
      <c r="D4112" s="411"/>
      <c r="E4112" s="411"/>
      <c r="F4112" s="411"/>
      <c r="G4112" s="194"/>
      <c r="H4112" s="411"/>
      <c r="I4112" s="411"/>
    </row>
    <row r="4113" spans="1:9" ht="15" customHeight="1" x14ac:dyDescent="0.25">
      <c r="A4113" s="411"/>
      <c r="B4113" s="411"/>
      <c r="C4113" s="411"/>
      <c r="D4113" s="411"/>
      <c r="E4113" s="411"/>
      <c r="F4113" s="411"/>
      <c r="G4113" s="194"/>
      <c r="H4113" s="411"/>
      <c r="I4113" s="411"/>
    </row>
    <row r="4114" spans="1:9" ht="15" customHeight="1" x14ac:dyDescent="0.25">
      <c r="A4114" s="411"/>
      <c r="B4114" s="411"/>
      <c r="C4114" s="411"/>
      <c r="D4114" s="411"/>
      <c r="E4114" s="411"/>
      <c r="F4114" s="411"/>
      <c r="G4114" s="194"/>
      <c r="H4114" s="411"/>
      <c r="I4114" s="411"/>
    </row>
    <row r="4115" spans="1:9" ht="15" customHeight="1" x14ac:dyDescent="0.25">
      <c r="A4115" s="411"/>
      <c r="B4115" s="411"/>
      <c r="C4115" s="411"/>
      <c r="D4115" s="411"/>
      <c r="E4115" s="411"/>
      <c r="F4115" s="411"/>
      <c r="G4115" s="194"/>
      <c r="H4115" s="411"/>
      <c r="I4115" s="411"/>
    </row>
    <row r="4116" spans="1:9" ht="15" customHeight="1" x14ac:dyDescent="0.25">
      <c r="A4116" s="411"/>
      <c r="B4116" s="411"/>
      <c r="C4116" s="411"/>
      <c r="D4116" s="411"/>
      <c r="E4116" s="411"/>
      <c r="F4116" s="411"/>
      <c r="G4116" s="194"/>
      <c r="H4116" s="411"/>
      <c r="I4116" s="411"/>
    </row>
    <row r="4117" spans="1:9" ht="15" customHeight="1" x14ac:dyDescent="0.25">
      <c r="A4117" s="411"/>
      <c r="B4117" s="411"/>
      <c r="C4117" s="411"/>
      <c r="D4117" s="411"/>
      <c r="E4117" s="411"/>
      <c r="F4117" s="412"/>
      <c r="G4117" s="194"/>
      <c r="H4117" s="411"/>
      <c r="I4117" s="411"/>
    </row>
    <row r="4118" spans="1:9" ht="15" customHeight="1" x14ac:dyDescent="0.25">
      <c r="A4118" s="411"/>
      <c r="B4118" s="411"/>
      <c r="C4118" s="411"/>
      <c r="D4118" s="411"/>
      <c r="E4118" s="411"/>
      <c r="F4118" s="412"/>
      <c r="G4118" s="194"/>
      <c r="H4118" s="411"/>
      <c r="I4118" s="411"/>
    </row>
    <row r="4119" spans="1:9" ht="15" customHeight="1" x14ac:dyDescent="0.25">
      <c r="A4119" s="411"/>
      <c r="B4119" s="411"/>
      <c r="C4119" s="411"/>
      <c r="D4119" s="411"/>
      <c r="E4119" s="411"/>
      <c r="F4119" s="412"/>
      <c r="G4119" s="194"/>
      <c r="H4119" s="411"/>
      <c r="I4119" s="411"/>
    </row>
    <row r="4120" spans="1:9" ht="15" customHeight="1" x14ac:dyDescent="0.25">
      <c r="A4120" s="411"/>
      <c r="B4120" s="411"/>
      <c r="C4120" s="411"/>
      <c r="D4120" s="411"/>
      <c r="E4120" s="411"/>
      <c r="F4120" s="411"/>
      <c r="G4120" s="194"/>
      <c r="H4120" s="411"/>
      <c r="I4120" s="411"/>
    </row>
    <row r="4121" spans="1:9" ht="15" customHeight="1" x14ac:dyDescent="0.25">
      <c r="A4121" s="411"/>
      <c r="B4121" s="411"/>
      <c r="C4121" s="411"/>
      <c r="D4121" s="411"/>
      <c r="E4121" s="411"/>
      <c r="F4121" s="411"/>
      <c r="G4121" s="194"/>
      <c r="H4121" s="411"/>
      <c r="I4121" s="411"/>
    </row>
    <row r="4122" spans="1:9" ht="15" customHeight="1" x14ac:dyDescent="0.25">
      <c r="A4122" s="411"/>
      <c r="B4122" s="411"/>
      <c r="C4122" s="411"/>
      <c r="D4122" s="411"/>
      <c r="E4122" s="411"/>
      <c r="F4122" s="411"/>
      <c r="G4122" s="194"/>
      <c r="H4122" s="411"/>
      <c r="I4122" s="411"/>
    </row>
    <row r="4123" spans="1:9" ht="15" customHeight="1" x14ac:dyDescent="0.25">
      <c r="A4123" s="411"/>
      <c r="B4123" s="411"/>
      <c r="C4123" s="411"/>
      <c r="D4123" s="411"/>
      <c r="E4123" s="411"/>
      <c r="F4123" s="411"/>
      <c r="G4123" s="194"/>
      <c r="H4123" s="411"/>
      <c r="I4123" s="411"/>
    </row>
    <row r="4124" spans="1:9" ht="15" customHeight="1" x14ac:dyDescent="0.25">
      <c r="A4124" s="411"/>
      <c r="B4124" s="411"/>
      <c r="C4124" s="411"/>
      <c r="D4124" s="411"/>
      <c r="E4124" s="411"/>
      <c r="F4124" s="411"/>
      <c r="G4124" s="194"/>
      <c r="H4124" s="411"/>
      <c r="I4124" s="411"/>
    </row>
    <row r="4125" spans="1:9" ht="15" customHeight="1" x14ac:dyDescent="0.25">
      <c r="A4125" s="411"/>
      <c r="B4125" s="411"/>
      <c r="C4125" s="411"/>
      <c r="D4125" s="411"/>
      <c r="E4125" s="411"/>
      <c r="F4125" s="411"/>
      <c r="G4125" s="194"/>
      <c r="H4125" s="411"/>
      <c r="I4125" s="411"/>
    </row>
    <row r="4126" spans="1:9" ht="15" customHeight="1" x14ac:dyDescent="0.25">
      <c r="A4126" s="411"/>
      <c r="B4126" s="411"/>
      <c r="C4126" s="411"/>
      <c r="D4126" s="411"/>
      <c r="E4126" s="411"/>
      <c r="F4126" s="411"/>
      <c r="G4126" s="194"/>
      <c r="H4126" s="411"/>
      <c r="I4126" s="411"/>
    </row>
    <row r="4127" spans="1:9" ht="15" customHeight="1" x14ac:dyDescent="0.25">
      <c r="A4127" s="411"/>
      <c r="B4127" s="411"/>
      <c r="C4127" s="411"/>
      <c r="D4127" s="411"/>
      <c r="E4127" s="411"/>
      <c r="F4127" s="411"/>
      <c r="G4127" s="194"/>
      <c r="H4127" s="411"/>
      <c r="I4127" s="411"/>
    </row>
    <row r="4128" spans="1:9" ht="15" customHeight="1" x14ac:dyDescent="0.25">
      <c r="A4128" s="411"/>
      <c r="B4128" s="411"/>
      <c r="C4128" s="411"/>
      <c r="D4128" s="411"/>
      <c r="E4128" s="411"/>
      <c r="F4128" s="411"/>
      <c r="G4128" s="194"/>
      <c r="H4128" s="411"/>
      <c r="I4128" s="411"/>
    </row>
    <row r="4129" spans="1:9" ht="15" customHeight="1" x14ac:dyDescent="0.25">
      <c r="A4129" s="411"/>
      <c r="B4129" s="411"/>
      <c r="C4129" s="411"/>
      <c r="D4129" s="411"/>
      <c r="E4129" s="411"/>
      <c r="F4129" s="411"/>
      <c r="G4129" s="194"/>
      <c r="H4129" s="411"/>
      <c r="I4129" s="411"/>
    </row>
    <row r="4130" spans="1:9" ht="15" customHeight="1" x14ac:dyDescent="0.25">
      <c r="A4130" s="411"/>
      <c r="B4130" s="411"/>
      <c r="C4130" s="411"/>
      <c r="D4130" s="411"/>
      <c r="E4130" s="411"/>
      <c r="F4130" s="411"/>
      <c r="G4130" s="194"/>
      <c r="H4130" s="411"/>
      <c r="I4130" s="411"/>
    </row>
    <row r="4131" spans="1:9" ht="15" customHeight="1" x14ac:dyDescent="0.25">
      <c r="A4131" s="411"/>
      <c r="B4131" s="411"/>
      <c r="C4131" s="411"/>
      <c r="D4131" s="411"/>
      <c r="E4131" s="411"/>
      <c r="F4131" s="411"/>
      <c r="G4131" s="194"/>
      <c r="H4131" s="411"/>
      <c r="I4131" s="411"/>
    </row>
    <row r="4132" spans="1:9" ht="15" customHeight="1" x14ac:dyDescent="0.25">
      <c r="A4132" s="411"/>
      <c r="B4132" s="411"/>
      <c r="C4132" s="411"/>
      <c r="D4132" s="411"/>
      <c r="E4132" s="411"/>
      <c r="F4132" s="411"/>
      <c r="G4132" s="194"/>
      <c r="H4132" s="411"/>
      <c r="I4132" s="411"/>
    </row>
    <row r="4133" spans="1:9" ht="15" customHeight="1" x14ac:dyDescent="0.25">
      <c r="A4133" s="411"/>
      <c r="B4133" s="411"/>
      <c r="C4133" s="411"/>
      <c r="D4133" s="411"/>
      <c r="E4133" s="411"/>
      <c r="F4133" s="411"/>
      <c r="G4133" s="194"/>
      <c r="H4133" s="411"/>
      <c r="I4133" s="411"/>
    </row>
    <row r="4134" spans="1:9" ht="15" customHeight="1" x14ac:dyDescent="0.25">
      <c r="A4134" s="411"/>
      <c r="B4134" s="411"/>
      <c r="C4134" s="411"/>
      <c r="D4134" s="411"/>
      <c r="E4134" s="411"/>
      <c r="F4134" s="411"/>
      <c r="G4134" s="194"/>
      <c r="H4134" s="411"/>
      <c r="I4134" s="411"/>
    </row>
    <row r="4135" spans="1:9" ht="15" customHeight="1" x14ac:dyDescent="0.25">
      <c r="A4135" s="411"/>
      <c r="B4135" s="411"/>
      <c r="C4135" s="411"/>
      <c r="D4135" s="411"/>
      <c r="E4135" s="411"/>
      <c r="F4135" s="411"/>
      <c r="G4135" s="194"/>
      <c r="H4135" s="411"/>
      <c r="I4135" s="411"/>
    </row>
    <row r="4136" spans="1:9" ht="15" customHeight="1" x14ac:dyDescent="0.25">
      <c r="A4136" s="411"/>
      <c r="B4136" s="411"/>
      <c r="C4136" s="411"/>
      <c r="D4136" s="411"/>
      <c r="E4136" s="411"/>
      <c r="F4136" s="411"/>
      <c r="G4136" s="194"/>
      <c r="H4136" s="411"/>
      <c r="I4136" s="411"/>
    </row>
    <row r="4137" spans="1:9" ht="15" customHeight="1" x14ac:dyDescent="0.25">
      <c r="A4137" s="411"/>
      <c r="B4137" s="411"/>
      <c r="C4137" s="411"/>
      <c r="D4137" s="411"/>
      <c r="E4137" s="411"/>
      <c r="F4137" s="411"/>
      <c r="G4137" s="194"/>
      <c r="H4137" s="411"/>
      <c r="I4137" s="411"/>
    </row>
    <row r="4138" spans="1:9" ht="15" customHeight="1" x14ac:dyDescent="0.25">
      <c r="A4138" s="411"/>
      <c r="B4138" s="411"/>
      <c r="C4138" s="411"/>
      <c r="D4138" s="411"/>
      <c r="E4138" s="411"/>
      <c r="F4138" s="411"/>
      <c r="G4138" s="194"/>
      <c r="H4138" s="411"/>
      <c r="I4138" s="411"/>
    </row>
    <row r="4139" spans="1:9" ht="15" customHeight="1" x14ac:dyDescent="0.25">
      <c r="A4139" s="411"/>
      <c r="B4139" s="411"/>
      <c r="C4139" s="411"/>
      <c r="D4139" s="411"/>
      <c r="E4139" s="411"/>
      <c r="F4139" s="411"/>
      <c r="G4139" s="194"/>
      <c r="H4139" s="411"/>
      <c r="I4139" s="411"/>
    </row>
    <row r="4140" spans="1:9" ht="15" customHeight="1" x14ac:dyDescent="0.25">
      <c r="A4140" s="411"/>
      <c r="B4140" s="411"/>
      <c r="C4140" s="411"/>
      <c r="D4140" s="411"/>
      <c r="E4140" s="411"/>
      <c r="F4140" s="411"/>
      <c r="G4140" s="194"/>
      <c r="H4140" s="411"/>
      <c r="I4140" s="411"/>
    </row>
    <row r="4141" spans="1:9" ht="15" customHeight="1" x14ac:dyDescent="0.25">
      <c r="A4141" s="411"/>
      <c r="B4141" s="411"/>
      <c r="C4141" s="411"/>
      <c r="D4141" s="411"/>
      <c r="E4141" s="411"/>
      <c r="F4141" s="411"/>
      <c r="G4141" s="194"/>
      <c r="H4141" s="411"/>
      <c r="I4141" s="411"/>
    </row>
    <row r="4142" spans="1:9" ht="15" customHeight="1" x14ac:dyDescent="0.25">
      <c r="A4142" s="411"/>
      <c r="B4142" s="411"/>
      <c r="C4142" s="411"/>
      <c r="D4142" s="411"/>
      <c r="E4142" s="411"/>
      <c r="F4142" s="411"/>
      <c r="G4142" s="194"/>
      <c r="H4142" s="411"/>
      <c r="I4142" s="411"/>
    </row>
    <row r="4143" spans="1:9" ht="15" customHeight="1" x14ac:dyDescent="0.25">
      <c r="A4143" s="411"/>
      <c r="B4143" s="411"/>
      <c r="C4143" s="411"/>
      <c r="D4143" s="411"/>
      <c r="E4143" s="411"/>
      <c r="F4143" s="411"/>
      <c r="G4143" s="194"/>
      <c r="H4143" s="411"/>
      <c r="I4143" s="411"/>
    </row>
    <row r="4144" spans="1:9" ht="15" customHeight="1" x14ac:dyDescent="0.25">
      <c r="A4144" s="411"/>
      <c r="B4144" s="411"/>
      <c r="C4144" s="411"/>
      <c r="D4144" s="411"/>
      <c r="E4144" s="411"/>
      <c r="F4144" s="411"/>
      <c r="G4144" s="194"/>
      <c r="H4144" s="411"/>
      <c r="I4144" s="411"/>
    </row>
    <row r="4145" spans="1:9" ht="15" customHeight="1" x14ac:dyDescent="0.25">
      <c r="A4145" s="411"/>
      <c r="B4145" s="411"/>
      <c r="C4145" s="411"/>
      <c r="D4145" s="411"/>
      <c r="E4145" s="411"/>
      <c r="F4145" s="411"/>
      <c r="G4145" s="194"/>
      <c r="H4145" s="411"/>
      <c r="I4145" s="411"/>
    </row>
    <row r="4146" spans="1:9" ht="15" customHeight="1" x14ac:dyDescent="0.25">
      <c r="A4146" s="411"/>
      <c r="B4146" s="411"/>
      <c r="C4146" s="411"/>
      <c r="D4146" s="411"/>
      <c r="E4146" s="411"/>
      <c r="F4146" s="411"/>
      <c r="G4146" s="194"/>
      <c r="H4146" s="411"/>
      <c r="I4146" s="411"/>
    </row>
    <row r="4147" spans="1:9" ht="15" customHeight="1" x14ac:dyDescent="0.25">
      <c r="A4147" s="411"/>
      <c r="B4147" s="411"/>
      <c r="C4147" s="411"/>
      <c r="D4147" s="411"/>
      <c r="E4147" s="411"/>
      <c r="F4147" s="411"/>
      <c r="G4147" s="194"/>
      <c r="H4147" s="411"/>
      <c r="I4147" s="411"/>
    </row>
    <row r="4148" spans="1:9" ht="15" customHeight="1" x14ac:dyDescent="0.25">
      <c r="A4148" s="411"/>
      <c r="B4148" s="411"/>
      <c r="C4148" s="411"/>
      <c r="D4148" s="411"/>
      <c r="E4148" s="411"/>
      <c r="F4148" s="411"/>
      <c r="G4148" s="194"/>
      <c r="H4148" s="411"/>
      <c r="I4148" s="411"/>
    </row>
    <row r="4149" spans="1:9" ht="15" customHeight="1" x14ac:dyDescent="0.25">
      <c r="A4149" s="411"/>
      <c r="B4149" s="411"/>
      <c r="C4149" s="411"/>
      <c r="D4149" s="411"/>
      <c r="E4149" s="411"/>
      <c r="F4149" s="411"/>
      <c r="G4149" s="194"/>
      <c r="H4149" s="411"/>
      <c r="I4149" s="411"/>
    </row>
    <row r="4150" spans="1:9" ht="15" customHeight="1" x14ac:dyDescent="0.25">
      <c r="A4150" s="411"/>
      <c r="B4150" s="411"/>
      <c r="C4150" s="411"/>
      <c r="D4150" s="411"/>
      <c r="E4150" s="411"/>
      <c r="F4150" s="411"/>
      <c r="G4150" s="194"/>
      <c r="H4150" s="411"/>
      <c r="I4150" s="411"/>
    </row>
    <row r="4151" spans="1:9" ht="15" customHeight="1" x14ac:dyDescent="0.25">
      <c r="A4151" s="411"/>
      <c r="B4151" s="411"/>
      <c r="C4151" s="411"/>
      <c r="D4151" s="411"/>
      <c r="E4151" s="411"/>
      <c r="F4151" s="411"/>
      <c r="G4151" s="194"/>
      <c r="H4151" s="411"/>
      <c r="I4151" s="411"/>
    </row>
    <row r="4152" spans="1:9" ht="15" customHeight="1" x14ac:dyDescent="0.25">
      <c r="A4152" s="411"/>
      <c r="B4152" s="411"/>
      <c r="C4152" s="411"/>
      <c r="D4152" s="411"/>
      <c r="E4152" s="411"/>
      <c r="F4152" s="411"/>
      <c r="G4152" s="194"/>
      <c r="H4152" s="411"/>
      <c r="I4152" s="411"/>
    </row>
    <row r="4153" spans="1:9" ht="15" customHeight="1" x14ac:dyDescent="0.25">
      <c r="A4153" s="411"/>
      <c r="B4153" s="411"/>
      <c r="C4153" s="411"/>
      <c r="D4153" s="411"/>
      <c r="E4153" s="411"/>
      <c r="F4153" s="411"/>
      <c r="G4153" s="194"/>
      <c r="H4153" s="411"/>
      <c r="I4153" s="411"/>
    </row>
    <row r="4154" spans="1:9" ht="15" customHeight="1" x14ac:dyDescent="0.25">
      <c r="A4154" s="411"/>
      <c r="B4154" s="411"/>
      <c r="C4154" s="411"/>
      <c r="D4154" s="411"/>
      <c r="E4154" s="411"/>
      <c r="F4154" s="411"/>
      <c r="G4154" s="194"/>
      <c r="H4154" s="411"/>
      <c r="I4154" s="411"/>
    </row>
    <row r="4155" spans="1:9" ht="15" customHeight="1" x14ac:dyDescent="0.25">
      <c r="A4155" s="411"/>
      <c r="B4155" s="411"/>
      <c r="C4155" s="411"/>
      <c r="D4155" s="411"/>
      <c r="E4155" s="411"/>
      <c r="F4155" s="411"/>
      <c r="G4155" s="194"/>
      <c r="H4155" s="411"/>
      <c r="I4155" s="411"/>
    </row>
    <row r="4156" spans="1:9" ht="15" customHeight="1" x14ac:dyDescent="0.25">
      <c r="A4156" s="411"/>
      <c r="B4156" s="411"/>
      <c r="C4156" s="411"/>
      <c r="D4156" s="411"/>
      <c r="E4156" s="411"/>
      <c r="F4156" s="411"/>
      <c r="G4156" s="194"/>
      <c r="H4156" s="411"/>
      <c r="I4156" s="411"/>
    </row>
    <row r="4157" spans="1:9" ht="15" customHeight="1" x14ac:dyDescent="0.25">
      <c r="A4157" s="411"/>
      <c r="B4157" s="411"/>
      <c r="C4157" s="411"/>
      <c r="D4157" s="411"/>
      <c r="E4157" s="411"/>
      <c r="F4157" s="411"/>
      <c r="G4157" s="194"/>
      <c r="H4157" s="411"/>
      <c r="I4157" s="411"/>
    </row>
    <row r="4158" spans="1:9" ht="15" customHeight="1" x14ac:dyDescent="0.25">
      <c r="A4158" s="411"/>
      <c r="B4158" s="411"/>
      <c r="C4158" s="411"/>
      <c r="D4158" s="411"/>
      <c r="E4158" s="411"/>
      <c r="F4158" s="411"/>
      <c r="G4158" s="194"/>
      <c r="H4158" s="411"/>
      <c r="I4158" s="411"/>
    </row>
    <row r="4159" spans="1:9" ht="15" customHeight="1" x14ac:dyDescent="0.25">
      <c r="A4159" s="411"/>
      <c r="B4159" s="411"/>
      <c r="C4159" s="411"/>
      <c r="D4159" s="411"/>
      <c r="E4159" s="411"/>
      <c r="F4159" s="411"/>
      <c r="G4159" s="194"/>
      <c r="H4159" s="411"/>
      <c r="I4159" s="411"/>
    </row>
    <row r="4160" spans="1:9" ht="15" customHeight="1" x14ac:dyDescent="0.25">
      <c r="A4160" s="411"/>
      <c r="B4160" s="411"/>
      <c r="C4160" s="411"/>
      <c r="D4160" s="411"/>
      <c r="E4160" s="411"/>
      <c r="F4160" s="411"/>
      <c r="G4160" s="194"/>
      <c r="H4160" s="411"/>
      <c r="I4160" s="411"/>
    </row>
    <row r="4161" spans="1:9" ht="15" customHeight="1" x14ac:dyDescent="0.25">
      <c r="A4161" s="411"/>
      <c r="B4161" s="411"/>
      <c r="C4161" s="411"/>
      <c r="D4161" s="411"/>
      <c r="E4161" s="411"/>
      <c r="F4161" s="411"/>
      <c r="G4161" s="194"/>
      <c r="H4161" s="411"/>
      <c r="I4161" s="411"/>
    </row>
    <row r="4162" spans="1:9" ht="15" customHeight="1" x14ac:dyDescent="0.25">
      <c r="A4162" s="411"/>
      <c r="B4162" s="411"/>
      <c r="C4162" s="411"/>
      <c r="D4162" s="411"/>
      <c r="E4162" s="411"/>
      <c r="F4162" s="411"/>
      <c r="G4162" s="194"/>
      <c r="H4162" s="411"/>
      <c r="I4162" s="411"/>
    </row>
    <row r="4163" spans="1:9" ht="15" customHeight="1" x14ac:dyDescent="0.25">
      <c r="A4163" s="411"/>
      <c r="B4163" s="411"/>
      <c r="C4163" s="411"/>
      <c r="D4163" s="411"/>
      <c r="E4163" s="411"/>
      <c r="F4163" s="411"/>
      <c r="G4163" s="194"/>
      <c r="H4163" s="411"/>
      <c r="I4163" s="411"/>
    </row>
    <row r="4164" spans="1:9" ht="15" customHeight="1" x14ac:dyDescent="0.25">
      <c r="A4164" s="411"/>
      <c r="B4164" s="411"/>
      <c r="C4164" s="411"/>
      <c r="D4164" s="411"/>
      <c r="E4164" s="411"/>
      <c r="F4164" s="411"/>
      <c r="G4164" s="194"/>
      <c r="H4164" s="411"/>
      <c r="I4164" s="411"/>
    </row>
    <row r="4165" spans="1:9" ht="15" customHeight="1" x14ac:dyDescent="0.25">
      <c r="A4165" s="411"/>
      <c r="B4165" s="411"/>
      <c r="C4165" s="411"/>
      <c r="D4165" s="411"/>
      <c r="E4165" s="411"/>
      <c r="F4165" s="411"/>
      <c r="G4165" s="194"/>
      <c r="H4165" s="411"/>
      <c r="I4165" s="411"/>
    </row>
    <row r="4166" spans="1:9" ht="15" customHeight="1" x14ac:dyDescent="0.25">
      <c r="A4166" s="411"/>
      <c r="B4166" s="411"/>
      <c r="C4166" s="411"/>
      <c r="D4166" s="411"/>
      <c r="E4166" s="411"/>
      <c r="F4166" s="411"/>
      <c r="G4166" s="194"/>
      <c r="H4166" s="411"/>
      <c r="I4166" s="411"/>
    </row>
    <row r="4167" spans="1:9" ht="15" customHeight="1" x14ac:dyDescent="0.25">
      <c r="A4167" s="411"/>
      <c r="B4167" s="411"/>
      <c r="C4167" s="411"/>
      <c r="D4167" s="411"/>
      <c r="E4167" s="411"/>
      <c r="F4167" s="411"/>
      <c r="G4167" s="194"/>
      <c r="H4167" s="411"/>
      <c r="I4167" s="411"/>
    </row>
    <row r="4168" spans="1:9" ht="15" customHeight="1" x14ac:dyDescent="0.25">
      <c r="A4168" s="411"/>
      <c r="B4168" s="411"/>
      <c r="C4168" s="411"/>
      <c r="D4168" s="411"/>
      <c r="E4168" s="411"/>
      <c r="F4168" s="411"/>
      <c r="G4168" s="194"/>
      <c r="H4168" s="411"/>
      <c r="I4168" s="411"/>
    </row>
    <row r="4169" spans="1:9" ht="15" customHeight="1" x14ac:dyDescent="0.25">
      <c r="A4169" s="411"/>
      <c r="B4169" s="411"/>
      <c r="C4169" s="411"/>
      <c r="D4169" s="411"/>
      <c r="E4169" s="411"/>
      <c r="F4169" s="411"/>
      <c r="G4169" s="194"/>
      <c r="H4169" s="411"/>
      <c r="I4169" s="411"/>
    </row>
    <row r="4170" spans="1:9" ht="15" customHeight="1" x14ac:dyDescent="0.25">
      <c r="A4170" s="411"/>
      <c r="B4170" s="411"/>
      <c r="C4170" s="411"/>
      <c r="D4170" s="411"/>
      <c r="E4170" s="411"/>
      <c r="F4170" s="411"/>
      <c r="G4170" s="194"/>
      <c r="H4170" s="411"/>
      <c r="I4170" s="411"/>
    </row>
    <row r="4171" spans="1:9" ht="15" customHeight="1" x14ac:dyDescent="0.25">
      <c r="A4171" s="411"/>
      <c r="B4171" s="411"/>
      <c r="C4171" s="411"/>
      <c r="D4171" s="411"/>
      <c r="E4171" s="411"/>
      <c r="F4171" s="411"/>
      <c r="G4171" s="194"/>
      <c r="H4171" s="411"/>
      <c r="I4171" s="411"/>
    </row>
    <row r="4172" spans="1:9" ht="15" customHeight="1" x14ac:dyDescent="0.25">
      <c r="A4172" s="411"/>
      <c r="B4172" s="411"/>
      <c r="C4172" s="411"/>
      <c r="D4172" s="411"/>
      <c r="E4172" s="411"/>
      <c r="F4172" s="411"/>
      <c r="G4172" s="194"/>
      <c r="H4172" s="411"/>
      <c r="I4172" s="411"/>
    </row>
    <row r="4173" spans="1:9" ht="15" customHeight="1" x14ac:dyDescent="0.25">
      <c r="A4173" s="411"/>
      <c r="B4173" s="411"/>
      <c r="C4173" s="411"/>
      <c r="D4173" s="411"/>
      <c r="E4173" s="411"/>
      <c r="F4173" s="411"/>
      <c r="G4173" s="194"/>
      <c r="H4173" s="411"/>
      <c r="I4173" s="411"/>
    </row>
    <row r="4174" spans="1:9" ht="15" customHeight="1" x14ac:dyDescent="0.25">
      <c r="A4174" s="411"/>
      <c r="B4174" s="411"/>
      <c r="C4174" s="411"/>
      <c r="D4174" s="411"/>
      <c r="E4174" s="411"/>
      <c r="F4174" s="411"/>
      <c r="G4174" s="194"/>
      <c r="H4174" s="411"/>
      <c r="I4174" s="411"/>
    </row>
    <row r="4175" spans="1:9" ht="15" customHeight="1" x14ac:dyDescent="0.25">
      <c r="A4175" s="411"/>
      <c r="B4175" s="411"/>
      <c r="C4175" s="411"/>
      <c r="D4175" s="411"/>
      <c r="E4175" s="411"/>
      <c r="F4175" s="411"/>
      <c r="G4175" s="194"/>
      <c r="H4175" s="411"/>
      <c r="I4175" s="411"/>
    </row>
    <row r="4176" spans="1:9" ht="15" customHeight="1" x14ac:dyDescent="0.25">
      <c r="A4176" s="411"/>
      <c r="B4176" s="411"/>
      <c r="C4176" s="411"/>
      <c r="D4176" s="411"/>
      <c r="E4176" s="411"/>
      <c r="F4176" s="411"/>
      <c r="G4176" s="194"/>
      <c r="H4176" s="411"/>
      <c r="I4176" s="411"/>
    </row>
    <row r="4177" spans="1:9" ht="15" customHeight="1" x14ac:dyDescent="0.25">
      <c r="A4177" s="411"/>
      <c r="B4177" s="411"/>
      <c r="C4177" s="411"/>
      <c r="D4177" s="411"/>
      <c r="E4177" s="411"/>
      <c r="F4177" s="411"/>
      <c r="G4177" s="194"/>
      <c r="H4177" s="411"/>
      <c r="I4177" s="411"/>
    </row>
    <row r="4178" spans="1:9" ht="15" customHeight="1" x14ac:dyDescent="0.25">
      <c r="A4178" s="411"/>
      <c r="B4178" s="411"/>
      <c r="C4178" s="411"/>
      <c r="D4178" s="411"/>
      <c r="E4178" s="411"/>
      <c r="F4178" s="411"/>
      <c r="G4178" s="194"/>
      <c r="H4178" s="411"/>
      <c r="I4178" s="411"/>
    </row>
    <row r="4179" spans="1:9" ht="15" customHeight="1" x14ac:dyDescent="0.25">
      <c r="A4179" s="411"/>
      <c r="B4179" s="411"/>
      <c r="C4179" s="411"/>
      <c r="D4179" s="411"/>
      <c r="E4179" s="411"/>
      <c r="F4179" s="411"/>
      <c r="G4179" s="194"/>
      <c r="H4179" s="411"/>
      <c r="I4179" s="411"/>
    </row>
    <row r="4180" spans="1:9" ht="15" customHeight="1" x14ac:dyDescent="0.25">
      <c r="A4180" s="411"/>
      <c r="B4180" s="411"/>
      <c r="C4180" s="411"/>
      <c r="D4180" s="411"/>
      <c r="E4180" s="411"/>
      <c r="F4180" s="411"/>
      <c r="G4180" s="194"/>
      <c r="H4180" s="411"/>
      <c r="I4180" s="411"/>
    </row>
    <row r="4181" spans="1:9" ht="15" customHeight="1" x14ac:dyDescent="0.25">
      <c r="A4181" s="411"/>
      <c r="B4181" s="411"/>
      <c r="C4181" s="411"/>
      <c r="D4181" s="411"/>
      <c r="E4181" s="411"/>
      <c r="F4181" s="411"/>
      <c r="G4181" s="194"/>
      <c r="H4181" s="411"/>
      <c r="I4181" s="411"/>
    </row>
    <row r="4182" spans="1:9" ht="15" customHeight="1" x14ac:dyDescent="0.25">
      <c r="A4182" s="411"/>
      <c r="B4182" s="411"/>
      <c r="C4182" s="411"/>
      <c r="D4182" s="411"/>
      <c r="E4182" s="411"/>
      <c r="F4182" s="411"/>
      <c r="G4182" s="194"/>
      <c r="H4182" s="411"/>
      <c r="I4182" s="411"/>
    </row>
    <row r="4183" spans="1:9" ht="15" customHeight="1" x14ac:dyDescent="0.25">
      <c r="A4183" s="411"/>
      <c r="B4183" s="411"/>
      <c r="C4183" s="411"/>
      <c r="D4183" s="411"/>
      <c r="E4183" s="411"/>
      <c r="F4183" s="411"/>
      <c r="G4183" s="194"/>
      <c r="H4183" s="411"/>
      <c r="I4183" s="411"/>
    </row>
    <row r="4184" spans="1:9" ht="15" customHeight="1" x14ac:dyDescent="0.25">
      <c r="A4184" s="411"/>
      <c r="B4184" s="411"/>
      <c r="C4184" s="411"/>
      <c r="D4184" s="411"/>
      <c r="E4184" s="411"/>
      <c r="F4184" s="411"/>
      <c r="G4184" s="194"/>
      <c r="H4184" s="411"/>
      <c r="I4184" s="411"/>
    </row>
    <row r="4185" spans="1:9" ht="15" customHeight="1" x14ac:dyDescent="0.25">
      <c r="A4185" s="411"/>
      <c r="B4185" s="411"/>
      <c r="C4185" s="411"/>
      <c r="D4185" s="411"/>
      <c r="E4185" s="411"/>
      <c r="F4185" s="411"/>
      <c r="G4185" s="194"/>
      <c r="H4185" s="411"/>
      <c r="I4185" s="411"/>
    </row>
    <row r="4186" spans="1:9" ht="15" customHeight="1" x14ac:dyDescent="0.25">
      <c r="A4186" s="411"/>
      <c r="B4186" s="411"/>
      <c r="C4186" s="411"/>
      <c r="D4186" s="411"/>
      <c r="E4186" s="411"/>
      <c r="F4186" s="411"/>
      <c r="G4186" s="194"/>
      <c r="H4186" s="411"/>
      <c r="I4186" s="411"/>
    </row>
    <row r="4187" spans="1:9" ht="15" customHeight="1" x14ac:dyDescent="0.25">
      <c r="A4187" s="411"/>
      <c r="B4187" s="411"/>
      <c r="C4187" s="411"/>
      <c r="D4187" s="411"/>
      <c r="E4187" s="411"/>
      <c r="F4187" s="411"/>
      <c r="G4187" s="194"/>
      <c r="H4187" s="411"/>
      <c r="I4187" s="411"/>
    </row>
    <row r="4188" spans="1:9" ht="15" customHeight="1" x14ac:dyDescent="0.25">
      <c r="A4188" s="411"/>
      <c r="B4188" s="411"/>
      <c r="C4188" s="411"/>
      <c r="D4188" s="411"/>
      <c r="E4188" s="411"/>
      <c r="F4188" s="411"/>
      <c r="G4188" s="194"/>
      <c r="H4188" s="411"/>
      <c r="I4188" s="411"/>
    </row>
    <row r="4189" spans="1:9" ht="15" customHeight="1" x14ac:dyDescent="0.25">
      <c r="A4189" s="411"/>
      <c r="B4189" s="411"/>
      <c r="C4189" s="411"/>
      <c r="D4189" s="411"/>
      <c r="E4189" s="411"/>
      <c r="F4189" s="411"/>
      <c r="G4189" s="194"/>
      <c r="H4189" s="411"/>
      <c r="I4189" s="411"/>
    </row>
    <row r="4190" spans="1:9" ht="15" customHeight="1" x14ac:dyDescent="0.25">
      <c r="A4190" s="411"/>
      <c r="B4190" s="411"/>
      <c r="C4190" s="411"/>
      <c r="D4190" s="411"/>
      <c r="E4190" s="411"/>
      <c r="F4190" s="411"/>
      <c r="G4190" s="194"/>
      <c r="H4190" s="411"/>
      <c r="I4190" s="411"/>
    </row>
    <row r="4191" spans="1:9" ht="15" customHeight="1" x14ac:dyDescent="0.25">
      <c r="A4191" s="411"/>
      <c r="B4191" s="411"/>
      <c r="C4191" s="411"/>
      <c r="D4191" s="411"/>
      <c r="E4191" s="411"/>
      <c r="F4191" s="411"/>
      <c r="G4191" s="194"/>
      <c r="H4191" s="411"/>
      <c r="I4191" s="411"/>
    </row>
    <row r="4192" spans="1:9" ht="15" customHeight="1" x14ac:dyDescent="0.25">
      <c r="A4192" s="411"/>
      <c r="B4192" s="411"/>
      <c r="C4192" s="411"/>
      <c r="D4192" s="411"/>
      <c r="E4192" s="411"/>
      <c r="F4192" s="411"/>
      <c r="G4192" s="194"/>
      <c r="H4192" s="411"/>
      <c r="I4192" s="411"/>
    </row>
    <row r="4193" spans="1:9" ht="15" customHeight="1" x14ac:dyDescent="0.25">
      <c r="A4193" s="411"/>
      <c r="B4193" s="411"/>
      <c r="C4193" s="411"/>
      <c r="D4193" s="411"/>
      <c r="E4193" s="411"/>
      <c r="F4193" s="411"/>
      <c r="G4193" s="194"/>
      <c r="H4193" s="411"/>
      <c r="I4193" s="411"/>
    </row>
    <row r="4194" spans="1:9" ht="15" customHeight="1" x14ac:dyDescent="0.25">
      <c r="A4194" s="411"/>
      <c r="B4194" s="411"/>
      <c r="C4194" s="411"/>
      <c r="D4194" s="411"/>
      <c r="E4194" s="411"/>
      <c r="F4194" s="411"/>
      <c r="G4194" s="194"/>
      <c r="H4194" s="411"/>
      <c r="I4194" s="411"/>
    </row>
    <row r="4195" spans="1:9" ht="15" customHeight="1" x14ac:dyDescent="0.25">
      <c r="A4195" s="411"/>
      <c r="B4195" s="411"/>
      <c r="C4195" s="411"/>
      <c r="D4195" s="411"/>
      <c r="E4195" s="411"/>
      <c r="F4195" s="411"/>
      <c r="G4195" s="194"/>
      <c r="H4195" s="411"/>
      <c r="I4195" s="411"/>
    </row>
    <row r="4196" spans="1:9" ht="15" customHeight="1" x14ac:dyDescent="0.25">
      <c r="A4196" s="411"/>
      <c r="B4196" s="411"/>
      <c r="C4196" s="411"/>
      <c r="D4196" s="411"/>
      <c r="E4196" s="411"/>
      <c r="F4196" s="411"/>
      <c r="G4196" s="194"/>
      <c r="H4196" s="411"/>
      <c r="I4196" s="411"/>
    </row>
    <row r="4197" spans="1:9" ht="15" customHeight="1" x14ac:dyDescent="0.25">
      <c r="A4197" s="411"/>
      <c r="B4197" s="411"/>
      <c r="C4197" s="411"/>
      <c r="D4197" s="411"/>
      <c r="E4197" s="411"/>
      <c r="F4197" s="412"/>
      <c r="G4197" s="194"/>
      <c r="H4197" s="411"/>
      <c r="I4197" s="411"/>
    </row>
    <row r="4198" spans="1:9" ht="15" customHeight="1" x14ac:dyDescent="0.25">
      <c r="A4198" s="411"/>
      <c r="B4198" s="411"/>
      <c r="C4198" s="411"/>
      <c r="D4198" s="411"/>
      <c r="E4198" s="411"/>
      <c r="F4198" s="412"/>
      <c r="G4198" s="194"/>
      <c r="H4198" s="411"/>
      <c r="I4198" s="411"/>
    </row>
    <row r="4199" spans="1:9" ht="15" customHeight="1" x14ac:dyDescent="0.25">
      <c r="A4199" s="411"/>
      <c r="B4199" s="411"/>
      <c r="C4199" s="411"/>
      <c r="D4199" s="411"/>
      <c r="E4199" s="411"/>
      <c r="F4199" s="411"/>
      <c r="G4199" s="194"/>
      <c r="H4199" s="411"/>
      <c r="I4199" s="411"/>
    </row>
    <row r="4200" spans="1:9" ht="15" customHeight="1" x14ac:dyDescent="0.25">
      <c r="A4200" s="411"/>
      <c r="B4200" s="411"/>
      <c r="C4200" s="411"/>
      <c r="D4200" s="411"/>
      <c r="E4200" s="411"/>
      <c r="F4200" s="411"/>
      <c r="G4200" s="194"/>
      <c r="H4200" s="411"/>
      <c r="I4200" s="411"/>
    </row>
    <row r="4201" spans="1:9" ht="15" customHeight="1" x14ac:dyDescent="0.25">
      <c r="A4201" s="411"/>
      <c r="B4201" s="411"/>
      <c r="C4201" s="411"/>
      <c r="D4201" s="411"/>
      <c r="E4201" s="411"/>
      <c r="F4201" s="412"/>
      <c r="G4201" s="194"/>
      <c r="H4201" s="411"/>
      <c r="I4201" s="411"/>
    </row>
    <row r="4202" spans="1:9" ht="15" customHeight="1" x14ac:dyDescent="0.25">
      <c r="A4202" s="411"/>
      <c r="B4202" s="411"/>
      <c r="C4202" s="411"/>
      <c r="D4202" s="411"/>
      <c r="E4202" s="411"/>
      <c r="F4202" s="411"/>
      <c r="G4202" s="194"/>
      <c r="H4202" s="411"/>
      <c r="I4202" s="411"/>
    </row>
    <row r="4203" spans="1:9" ht="15" customHeight="1" x14ac:dyDescent="0.25">
      <c r="A4203" s="411"/>
      <c r="B4203" s="411"/>
      <c r="C4203" s="411"/>
      <c r="D4203" s="411"/>
      <c r="E4203" s="411"/>
      <c r="F4203" s="411"/>
      <c r="G4203" s="194"/>
      <c r="H4203" s="411"/>
      <c r="I4203" s="411"/>
    </row>
    <row r="4204" spans="1:9" ht="15" customHeight="1" x14ac:dyDescent="0.25">
      <c r="A4204" s="411"/>
      <c r="B4204" s="411"/>
      <c r="C4204" s="411"/>
      <c r="D4204" s="411"/>
      <c r="E4204" s="411"/>
      <c r="F4204" s="411"/>
      <c r="G4204" s="194"/>
      <c r="H4204" s="411"/>
      <c r="I4204" s="411"/>
    </row>
    <row r="4205" spans="1:9" ht="15" customHeight="1" x14ac:dyDescent="0.25">
      <c r="A4205" s="411"/>
      <c r="B4205" s="411"/>
      <c r="C4205" s="411"/>
      <c r="D4205" s="411"/>
      <c r="E4205" s="411"/>
      <c r="F4205" s="411"/>
      <c r="G4205" s="194"/>
      <c r="H4205" s="411"/>
      <c r="I4205" s="411"/>
    </row>
    <row r="4206" spans="1:9" ht="15" customHeight="1" x14ac:dyDescent="0.25">
      <c r="A4206" s="411"/>
      <c r="B4206" s="411"/>
      <c r="C4206" s="411"/>
      <c r="D4206" s="411"/>
      <c r="E4206" s="411"/>
      <c r="F4206" s="411"/>
      <c r="G4206" s="194"/>
      <c r="H4206" s="411"/>
      <c r="I4206" s="411"/>
    </row>
    <row r="4207" spans="1:9" ht="15" customHeight="1" x14ac:dyDescent="0.25">
      <c r="A4207" s="411"/>
      <c r="B4207" s="411"/>
      <c r="C4207" s="411"/>
      <c r="D4207" s="411"/>
      <c r="E4207" s="411"/>
      <c r="F4207" s="412"/>
      <c r="G4207" s="194"/>
      <c r="H4207" s="411"/>
      <c r="I4207" s="411"/>
    </row>
    <row r="4208" spans="1:9" ht="15" customHeight="1" x14ac:dyDescent="0.25">
      <c r="A4208" s="411"/>
      <c r="B4208" s="411"/>
      <c r="C4208" s="411"/>
      <c r="D4208" s="411"/>
      <c r="E4208" s="411"/>
      <c r="F4208" s="412"/>
      <c r="G4208" s="194"/>
      <c r="H4208" s="411"/>
      <c r="I4208" s="411"/>
    </row>
    <row r="4209" spans="1:9" ht="15" customHeight="1" x14ac:dyDescent="0.25">
      <c r="A4209" s="411"/>
      <c r="B4209" s="411"/>
      <c r="C4209" s="411"/>
      <c r="D4209" s="411"/>
      <c r="E4209" s="411"/>
      <c r="F4209" s="411"/>
      <c r="G4209" s="194"/>
      <c r="H4209" s="411"/>
      <c r="I4209" s="411"/>
    </row>
    <row r="4210" spans="1:9" ht="15" customHeight="1" x14ac:dyDescent="0.25">
      <c r="A4210" s="411"/>
      <c r="B4210" s="411"/>
      <c r="C4210" s="411"/>
      <c r="D4210" s="411"/>
      <c r="E4210" s="411"/>
      <c r="F4210" s="412"/>
      <c r="G4210" s="194"/>
      <c r="H4210" s="411"/>
      <c r="I4210" s="411"/>
    </row>
    <row r="4211" spans="1:9" ht="15" customHeight="1" x14ac:dyDescent="0.25">
      <c r="A4211" s="411"/>
      <c r="B4211" s="411"/>
      <c r="C4211" s="411"/>
      <c r="D4211" s="411"/>
      <c r="E4211" s="411"/>
      <c r="F4211" s="411"/>
      <c r="G4211" s="194"/>
      <c r="H4211" s="411"/>
      <c r="I4211" s="411"/>
    </row>
    <row r="4212" spans="1:9" ht="15" customHeight="1" x14ac:dyDescent="0.25">
      <c r="A4212" s="411"/>
      <c r="B4212" s="411"/>
      <c r="C4212" s="411"/>
      <c r="D4212" s="411"/>
      <c r="E4212" s="411"/>
      <c r="F4212" s="411"/>
      <c r="G4212" s="194"/>
      <c r="H4212" s="411"/>
      <c r="I4212" s="411"/>
    </row>
    <row r="4213" spans="1:9" ht="15" customHeight="1" x14ac:dyDescent="0.25">
      <c r="A4213" s="411"/>
      <c r="B4213" s="411"/>
      <c r="C4213" s="411"/>
      <c r="D4213" s="411"/>
      <c r="E4213" s="411"/>
      <c r="F4213" s="411"/>
      <c r="G4213" s="194"/>
      <c r="H4213" s="411"/>
      <c r="I4213" s="411"/>
    </row>
    <row r="4214" spans="1:9" ht="15" customHeight="1" x14ac:dyDescent="0.25">
      <c r="A4214" s="411"/>
      <c r="B4214" s="411"/>
      <c r="C4214" s="411"/>
      <c r="D4214" s="411"/>
      <c r="E4214" s="411"/>
      <c r="F4214" s="411"/>
      <c r="G4214" s="194"/>
      <c r="H4214" s="411"/>
      <c r="I4214" s="411"/>
    </row>
    <row r="4215" spans="1:9" ht="15" customHeight="1" x14ac:dyDescent="0.25">
      <c r="A4215" s="411"/>
      <c r="B4215" s="411"/>
      <c r="C4215" s="411"/>
      <c r="D4215" s="411"/>
      <c r="E4215" s="411"/>
      <c r="F4215" s="411"/>
      <c r="G4215" s="194"/>
      <c r="H4215" s="411"/>
      <c r="I4215" s="411"/>
    </row>
    <row r="4216" spans="1:9" ht="15" customHeight="1" x14ac:dyDescent="0.25">
      <c r="A4216" s="411"/>
      <c r="B4216" s="411"/>
      <c r="C4216" s="411"/>
      <c r="D4216" s="411"/>
      <c r="E4216" s="411"/>
      <c r="F4216" s="411"/>
      <c r="G4216" s="194"/>
      <c r="H4216" s="411"/>
      <c r="I4216" s="411"/>
    </row>
    <row r="4217" spans="1:9" ht="15" customHeight="1" x14ac:dyDescent="0.25">
      <c r="A4217" s="411"/>
      <c r="B4217" s="411"/>
      <c r="C4217" s="411"/>
      <c r="D4217" s="411"/>
      <c r="E4217" s="411"/>
      <c r="F4217" s="412"/>
      <c r="G4217" s="194"/>
      <c r="H4217" s="411"/>
      <c r="I4217" s="411"/>
    </row>
    <row r="4218" spans="1:9" ht="15" customHeight="1" x14ac:dyDescent="0.25">
      <c r="A4218" s="411"/>
      <c r="B4218" s="411"/>
      <c r="C4218" s="411"/>
      <c r="D4218" s="411"/>
      <c r="E4218" s="411"/>
      <c r="F4218" s="411"/>
      <c r="G4218" s="194"/>
      <c r="H4218" s="411"/>
      <c r="I4218" s="411"/>
    </row>
    <row r="4219" spans="1:9" ht="15" customHeight="1" x14ac:dyDescent="0.25">
      <c r="A4219" s="411"/>
      <c r="B4219" s="411"/>
      <c r="C4219" s="411"/>
      <c r="D4219" s="411"/>
      <c r="E4219" s="411"/>
      <c r="F4219" s="411"/>
      <c r="G4219" s="194"/>
      <c r="H4219" s="411"/>
      <c r="I4219" s="411"/>
    </row>
    <row r="4220" spans="1:9" ht="15" customHeight="1" x14ac:dyDescent="0.25">
      <c r="A4220" s="411"/>
      <c r="B4220" s="411"/>
      <c r="C4220" s="411"/>
      <c r="D4220" s="411"/>
      <c r="E4220" s="411"/>
      <c r="F4220" s="411"/>
      <c r="G4220" s="194"/>
      <c r="H4220" s="411"/>
      <c r="I4220" s="411"/>
    </row>
    <row r="4221" spans="1:9" ht="15" customHeight="1" x14ac:dyDescent="0.25">
      <c r="A4221" s="411"/>
      <c r="B4221" s="411"/>
      <c r="C4221" s="411"/>
      <c r="D4221" s="411"/>
      <c r="E4221" s="411"/>
      <c r="F4221" s="411"/>
      <c r="G4221" s="194"/>
      <c r="H4221" s="411"/>
      <c r="I4221" s="411"/>
    </row>
    <row r="4222" spans="1:9" ht="15" customHeight="1" x14ac:dyDescent="0.25">
      <c r="A4222" s="411"/>
      <c r="B4222" s="411"/>
      <c r="C4222" s="411"/>
      <c r="D4222" s="411"/>
      <c r="E4222" s="411"/>
      <c r="F4222" s="411"/>
      <c r="G4222" s="194"/>
      <c r="H4222" s="411"/>
      <c r="I4222" s="411"/>
    </row>
    <row r="4223" spans="1:9" ht="15" customHeight="1" x14ac:dyDescent="0.25">
      <c r="A4223" s="411"/>
      <c r="B4223" s="411"/>
      <c r="C4223" s="411"/>
      <c r="D4223" s="411"/>
      <c r="E4223" s="411"/>
      <c r="F4223" s="411"/>
      <c r="G4223" s="194"/>
      <c r="H4223" s="411"/>
      <c r="I4223" s="411"/>
    </row>
    <row r="4224" spans="1:9" ht="15" customHeight="1" x14ac:dyDescent="0.25">
      <c r="A4224" s="411"/>
      <c r="B4224" s="411"/>
      <c r="C4224" s="411"/>
      <c r="D4224" s="411"/>
      <c r="E4224" s="411"/>
      <c r="F4224" s="411"/>
      <c r="G4224" s="194"/>
      <c r="H4224" s="411"/>
      <c r="I4224" s="411"/>
    </row>
    <row r="4225" spans="1:9" ht="15" customHeight="1" x14ac:dyDescent="0.25">
      <c r="A4225" s="411"/>
      <c r="B4225" s="411"/>
      <c r="C4225" s="411"/>
      <c r="D4225" s="411"/>
      <c r="E4225" s="411"/>
      <c r="F4225" s="411"/>
      <c r="G4225" s="194"/>
      <c r="H4225" s="411"/>
      <c r="I4225" s="411"/>
    </row>
    <row r="4226" spans="1:9" ht="15" customHeight="1" x14ac:dyDescent="0.25">
      <c r="A4226" s="411"/>
      <c r="B4226" s="411"/>
      <c r="C4226" s="411"/>
      <c r="D4226" s="411"/>
      <c r="E4226" s="411"/>
      <c r="F4226" s="411"/>
      <c r="G4226" s="194"/>
      <c r="H4226" s="411"/>
      <c r="I4226" s="411"/>
    </row>
    <row r="4227" spans="1:9" ht="15" customHeight="1" x14ac:dyDescent="0.25">
      <c r="A4227" s="411"/>
      <c r="B4227" s="411"/>
      <c r="C4227" s="411"/>
      <c r="D4227" s="411"/>
      <c r="E4227" s="411"/>
      <c r="F4227" s="412"/>
      <c r="G4227" s="194"/>
      <c r="H4227" s="411"/>
      <c r="I4227" s="411"/>
    </row>
    <row r="4228" spans="1:9" ht="15" customHeight="1" x14ac:dyDescent="0.25">
      <c r="A4228" s="411"/>
      <c r="B4228" s="411"/>
      <c r="C4228" s="411"/>
      <c r="D4228" s="411"/>
      <c r="E4228" s="411"/>
      <c r="F4228" s="412"/>
      <c r="G4228" s="194"/>
      <c r="H4228" s="411"/>
      <c r="I4228" s="411"/>
    </row>
    <row r="4229" spans="1:9" ht="15" customHeight="1" x14ac:dyDescent="0.25">
      <c r="A4229" s="411"/>
      <c r="B4229" s="411"/>
      <c r="C4229" s="411"/>
      <c r="D4229" s="411"/>
      <c r="E4229" s="411"/>
      <c r="F4229" s="412"/>
      <c r="G4229" s="194"/>
      <c r="H4229" s="411"/>
      <c r="I4229" s="411"/>
    </row>
    <row r="4230" spans="1:9" ht="15" customHeight="1" x14ac:dyDescent="0.25">
      <c r="A4230" s="411"/>
      <c r="B4230" s="411"/>
      <c r="C4230" s="411"/>
      <c r="D4230" s="411"/>
      <c r="E4230" s="411"/>
      <c r="F4230" s="411"/>
      <c r="G4230" s="194"/>
      <c r="H4230" s="411"/>
      <c r="I4230" s="411"/>
    </row>
    <row r="4231" spans="1:9" ht="15" customHeight="1" x14ac:dyDescent="0.25">
      <c r="A4231" s="411"/>
      <c r="B4231" s="411"/>
      <c r="C4231" s="411"/>
      <c r="D4231" s="411"/>
      <c r="E4231" s="411"/>
      <c r="F4231" s="412"/>
      <c r="G4231" s="194"/>
      <c r="H4231" s="411"/>
      <c r="I4231" s="411"/>
    </row>
    <row r="4232" spans="1:9" ht="15" customHeight="1" x14ac:dyDescent="0.25">
      <c r="A4232" s="411"/>
      <c r="B4232" s="411"/>
      <c r="C4232" s="411"/>
      <c r="D4232" s="411"/>
      <c r="E4232" s="411"/>
      <c r="F4232" s="411"/>
      <c r="G4232" s="194"/>
      <c r="H4232" s="411"/>
      <c r="I4232" s="411"/>
    </row>
    <row r="4233" spans="1:9" ht="15" customHeight="1" x14ac:dyDescent="0.25">
      <c r="A4233" s="411"/>
      <c r="B4233" s="411"/>
      <c r="C4233" s="411"/>
      <c r="D4233" s="411"/>
      <c r="E4233" s="411"/>
      <c r="F4233" s="411"/>
      <c r="G4233" s="194"/>
      <c r="H4233" s="411"/>
      <c r="I4233" s="411"/>
    </row>
    <row r="4234" spans="1:9" ht="15" customHeight="1" x14ac:dyDescent="0.25">
      <c r="A4234" s="411"/>
      <c r="B4234" s="411"/>
      <c r="C4234" s="411"/>
      <c r="D4234" s="411"/>
      <c r="E4234" s="411"/>
      <c r="F4234" s="411"/>
      <c r="G4234" s="194"/>
      <c r="H4234" s="411"/>
      <c r="I4234" s="411"/>
    </row>
    <row r="4235" spans="1:9" ht="15" customHeight="1" x14ac:dyDescent="0.25">
      <c r="A4235" s="411"/>
      <c r="B4235" s="411"/>
      <c r="C4235" s="411"/>
      <c r="D4235" s="411"/>
      <c r="E4235" s="411"/>
      <c r="F4235" s="411"/>
      <c r="G4235" s="194"/>
      <c r="H4235" s="411"/>
      <c r="I4235" s="411"/>
    </row>
    <row r="4236" spans="1:9" ht="15" customHeight="1" x14ac:dyDescent="0.25">
      <c r="A4236" s="411"/>
      <c r="B4236" s="411"/>
      <c r="C4236" s="411"/>
      <c r="D4236" s="411"/>
      <c r="E4236" s="411"/>
      <c r="F4236" s="411"/>
      <c r="G4236" s="194"/>
      <c r="H4236" s="411"/>
      <c r="I4236" s="411"/>
    </row>
    <row r="4237" spans="1:9" ht="15" customHeight="1" x14ac:dyDescent="0.25">
      <c r="A4237" s="411"/>
      <c r="B4237" s="411"/>
      <c r="C4237" s="411"/>
      <c r="D4237" s="411"/>
      <c r="E4237" s="411"/>
      <c r="F4237" s="411"/>
      <c r="G4237" s="194"/>
      <c r="H4237" s="411"/>
      <c r="I4237" s="411"/>
    </row>
    <row r="4238" spans="1:9" ht="15" customHeight="1" x14ac:dyDescent="0.25">
      <c r="A4238" s="411"/>
      <c r="B4238" s="411"/>
      <c r="C4238" s="411"/>
      <c r="D4238" s="411"/>
      <c r="E4238" s="411"/>
      <c r="F4238" s="411"/>
      <c r="G4238" s="194"/>
      <c r="H4238" s="411"/>
      <c r="I4238" s="411"/>
    </row>
    <row r="4239" spans="1:9" ht="15" customHeight="1" x14ac:dyDescent="0.25">
      <c r="A4239" s="411"/>
      <c r="B4239" s="411"/>
      <c r="C4239" s="411"/>
      <c r="D4239" s="411"/>
      <c r="E4239" s="411"/>
      <c r="F4239" s="411"/>
      <c r="G4239" s="194"/>
      <c r="H4239" s="411"/>
      <c r="I4239" s="411"/>
    </row>
    <row r="4240" spans="1:9" ht="15" customHeight="1" x14ac:dyDescent="0.25">
      <c r="A4240" s="411"/>
      <c r="B4240" s="411"/>
      <c r="C4240" s="411"/>
      <c r="D4240" s="411"/>
      <c r="E4240" s="411"/>
      <c r="F4240" s="412"/>
      <c r="G4240" s="194"/>
      <c r="H4240" s="411"/>
      <c r="I4240" s="411"/>
    </row>
    <row r="4241" spans="1:9" ht="15" customHeight="1" x14ac:dyDescent="0.25">
      <c r="A4241" s="411"/>
      <c r="B4241" s="411"/>
      <c r="C4241" s="411"/>
      <c r="D4241" s="411"/>
      <c r="E4241" s="411"/>
      <c r="F4241" s="412"/>
      <c r="G4241" s="194"/>
      <c r="H4241" s="411"/>
      <c r="I4241" s="411"/>
    </row>
    <row r="4242" spans="1:9" ht="15" customHeight="1" x14ac:dyDescent="0.25">
      <c r="A4242" s="411"/>
      <c r="B4242" s="411"/>
      <c r="C4242" s="411"/>
      <c r="D4242" s="411"/>
      <c r="E4242" s="411"/>
      <c r="F4242" s="412"/>
      <c r="G4242" s="194"/>
      <c r="H4242" s="411"/>
      <c r="I4242" s="411"/>
    </row>
    <row r="4243" spans="1:9" ht="15" customHeight="1" x14ac:dyDescent="0.25">
      <c r="A4243" s="411"/>
      <c r="B4243" s="411"/>
      <c r="C4243" s="411"/>
      <c r="D4243" s="411"/>
      <c r="E4243" s="411"/>
      <c r="F4243" s="411"/>
      <c r="G4243" s="194"/>
      <c r="H4243" s="411"/>
      <c r="I4243" s="411"/>
    </row>
    <row r="4244" spans="1:9" ht="15" customHeight="1" x14ac:dyDescent="0.25">
      <c r="A4244" s="411"/>
      <c r="B4244" s="411"/>
      <c r="C4244" s="411"/>
      <c r="D4244" s="411"/>
      <c r="E4244" s="411"/>
      <c r="F4244" s="411"/>
      <c r="G4244" s="194"/>
      <c r="H4244" s="411"/>
      <c r="I4244" s="411"/>
    </row>
    <row r="4245" spans="1:9" ht="15" customHeight="1" x14ac:dyDescent="0.25">
      <c r="A4245" s="411"/>
      <c r="B4245" s="411"/>
      <c r="C4245" s="411"/>
      <c r="D4245" s="411"/>
      <c r="E4245" s="411"/>
      <c r="F4245" s="412"/>
      <c r="G4245" s="194"/>
      <c r="H4245" s="411"/>
      <c r="I4245" s="411"/>
    </row>
    <row r="4246" spans="1:9" ht="15" customHeight="1" x14ac:dyDescent="0.25">
      <c r="A4246" s="411"/>
      <c r="B4246" s="411"/>
      <c r="C4246" s="411"/>
      <c r="D4246" s="411"/>
      <c r="E4246" s="411"/>
      <c r="F4246" s="412"/>
      <c r="G4246" s="194"/>
      <c r="H4246" s="411"/>
      <c r="I4246" s="411"/>
    </row>
    <row r="4247" spans="1:9" ht="15" customHeight="1" x14ac:dyDescent="0.25">
      <c r="A4247" s="411"/>
      <c r="B4247" s="411"/>
      <c r="C4247" s="411"/>
      <c r="D4247" s="411"/>
      <c r="E4247" s="411"/>
      <c r="F4247" s="411"/>
      <c r="G4247" s="194"/>
      <c r="H4247" s="411"/>
      <c r="I4247" s="411"/>
    </row>
    <row r="4248" spans="1:9" ht="15" customHeight="1" x14ac:dyDescent="0.25">
      <c r="A4248" s="411"/>
      <c r="B4248" s="411"/>
      <c r="C4248" s="411"/>
      <c r="D4248" s="411"/>
      <c r="E4248" s="411"/>
      <c r="F4248" s="411"/>
      <c r="G4248" s="194"/>
      <c r="H4248" s="411"/>
      <c r="I4248" s="411"/>
    </row>
    <row r="4249" spans="1:9" ht="15" customHeight="1" x14ac:dyDescent="0.25">
      <c r="A4249" s="411"/>
      <c r="B4249" s="411"/>
      <c r="C4249" s="411"/>
      <c r="D4249" s="411"/>
      <c r="E4249" s="411"/>
      <c r="F4249" s="411"/>
      <c r="G4249" s="194"/>
      <c r="H4249" s="411"/>
      <c r="I4249" s="411"/>
    </row>
    <row r="4250" spans="1:9" ht="15" customHeight="1" x14ac:dyDescent="0.25">
      <c r="A4250" s="411"/>
      <c r="B4250" s="411"/>
      <c r="C4250" s="411"/>
      <c r="D4250" s="411"/>
      <c r="E4250" s="411"/>
      <c r="F4250" s="411"/>
      <c r="G4250" s="194"/>
      <c r="H4250" s="411"/>
      <c r="I4250" s="411"/>
    </row>
    <row r="4251" spans="1:9" ht="15" customHeight="1" x14ac:dyDescent="0.25">
      <c r="A4251" s="411"/>
      <c r="B4251" s="411"/>
      <c r="C4251" s="411"/>
      <c r="D4251" s="411"/>
      <c r="E4251" s="411"/>
      <c r="F4251" s="411"/>
      <c r="G4251" s="194"/>
      <c r="H4251" s="411"/>
      <c r="I4251" s="411"/>
    </row>
    <row r="4252" spans="1:9" ht="15" customHeight="1" x14ac:dyDescent="0.25">
      <c r="A4252" s="411"/>
      <c r="B4252" s="411"/>
      <c r="C4252" s="411"/>
      <c r="D4252" s="411"/>
      <c r="E4252" s="411"/>
      <c r="F4252" s="411"/>
      <c r="G4252" s="194"/>
      <c r="H4252" s="411"/>
      <c r="I4252" s="411"/>
    </row>
    <row r="4253" spans="1:9" ht="15" customHeight="1" x14ac:dyDescent="0.25">
      <c r="A4253" s="411"/>
      <c r="B4253" s="411"/>
      <c r="C4253" s="411"/>
      <c r="D4253" s="411"/>
      <c r="E4253" s="411"/>
      <c r="F4253" s="411"/>
      <c r="G4253" s="194"/>
      <c r="H4253" s="411"/>
      <c r="I4253" s="411"/>
    </row>
    <row r="4254" spans="1:9" ht="15" customHeight="1" x14ac:dyDescent="0.25">
      <c r="A4254" s="411"/>
      <c r="B4254" s="411"/>
      <c r="C4254" s="411"/>
      <c r="D4254" s="411"/>
      <c r="E4254" s="411"/>
      <c r="F4254" s="411"/>
      <c r="G4254" s="194"/>
      <c r="H4254" s="411"/>
      <c r="I4254" s="411"/>
    </row>
    <row r="4255" spans="1:9" ht="15" customHeight="1" x14ac:dyDescent="0.25">
      <c r="A4255" s="411"/>
      <c r="B4255" s="411"/>
      <c r="C4255" s="411"/>
      <c r="D4255" s="411"/>
      <c r="E4255" s="411"/>
      <c r="F4255" s="411"/>
      <c r="G4255" s="194"/>
      <c r="H4255" s="411"/>
      <c r="I4255" s="411"/>
    </row>
    <row r="4256" spans="1:9" ht="15" customHeight="1" x14ac:dyDescent="0.25">
      <c r="A4256" s="411"/>
      <c r="B4256" s="411"/>
      <c r="C4256" s="411"/>
      <c r="D4256" s="411"/>
      <c r="E4256" s="411"/>
      <c r="F4256" s="412"/>
      <c r="G4256" s="194"/>
      <c r="H4256" s="411"/>
      <c r="I4256" s="411"/>
    </row>
    <row r="4257" spans="1:9" ht="15" customHeight="1" x14ac:dyDescent="0.25">
      <c r="A4257" s="411"/>
      <c r="B4257" s="411"/>
      <c r="C4257" s="411"/>
      <c r="D4257" s="411"/>
      <c r="E4257" s="411"/>
      <c r="F4257" s="412"/>
      <c r="G4257" s="194"/>
      <c r="H4257" s="411"/>
      <c r="I4257" s="411"/>
    </row>
    <row r="4258" spans="1:9" ht="15" customHeight="1" x14ac:dyDescent="0.25">
      <c r="A4258" s="411"/>
      <c r="B4258" s="411"/>
      <c r="C4258" s="411"/>
      <c r="D4258" s="411"/>
      <c r="E4258" s="411"/>
      <c r="F4258" s="412"/>
      <c r="G4258" s="194"/>
      <c r="H4258" s="411"/>
      <c r="I4258" s="411"/>
    </row>
    <row r="4259" spans="1:9" ht="15" customHeight="1" x14ac:dyDescent="0.25">
      <c r="A4259" s="411"/>
      <c r="B4259" s="411"/>
      <c r="C4259" s="411"/>
      <c r="D4259" s="411"/>
      <c r="E4259" s="411"/>
      <c r="F4259" s="411"/>
      <c r="G4259" s="194"/>
      <c r="H4259" s="411"/>
      <c r="I4259" s="411"/>
    </row>
    <row r="4260" spans="1:9" ht="15" customHeight="1" x14ac:dyDescent="0.25">
      <c r="A4260" s="411"/>
      <c r="B4260" s="411"/>
      <c r="C4260" s="411"/>
      <c r="D4260" s="411"/>
      <c r="E4260" s="411"/>
      <c r="F4260" s="411"/>
      <c r="G4260" s="194"/>
      <c r="H4260" s="411"/>
      <c r="I4260" s="411"/>
    </row>
    <row r="4261" spans="1:9" ht="15" customHeight="1" x14ac:dyDescent="0.25">
      <c r="A4261" s="411"/>
      <c r="B4261" s="411"/>
      <c r="C4261" s="411"/>
      <c r="D4261" s="411"/>
      <c r="E4261" s="411"/>
      <c r="F4261" s="412"/>
      <c r="G4261" s="194"/>
      <c r="H4261" s="411"/>
      <c r="I4261" s="411"/>
    </row>
    <row r="4262" spans="1:9" ht="15" customHeight="1" x14ac:dyDescent="0.25">
      <c r="A4262" s="411"/>
      <c r="B4262" s="411"/>
      <c r="C4262" s="411"/>
      <c r="D4262" s="411"/>
      <c r="E4262" s="411"/>
      <c r="F4262" s="411"/>
      <c r="G4262" s="194"/>
      <c r="H4262" s="411"/>
      <c r="I4262" s="411"/>
    </row>
    <row r="4263" spans="1:9" ht="15" customHeight="1" x14ac:dyDescent="0.25">
      <c r="A4263" s="411"/>
      <c r="B4263" s="411"/>
      <c r="C4263" s="411"/>
      <c r="D4263" s="411"/>
      <c r="E4263" s="411"/>
      <c r="F4263" s="411"/>
      <c r="G4263" s="194"/>
      <c r="H4263" s="411"/>
      <c r="I4263" s="411"/>
    </row>
    <row r="4264" spans="1:9" ht="15" customHeight="1" x14ac:dyDescent="0.25">
      <c r="A4264" s="411"/>
      <c r="B4264" s="411"/>
      <c r="C4264" s="411"/>
      <c r="D4264" s="411"/>
      <c r="E4264" s="411"/>
      <c r="F4264" s="411"/>
      <c r="G4264" s="194"/>
      <c r="H4264" s="411"/>
      <c r="I4264" s="411"/>
    </row>
    <row r="4265" spans="1:9" ht="15" customHeight="1" x14ac:dyDescent="0.25">
      <c r="A4265" s="411"/>
      <c r="B4265" s="411"/>
      <c r="C4265" s="411"/>
      <c r="D4265" s="411"/>
      <c r="E4265" s="411"/>
      <c r="F4265" s="411"/>
      <c r="G4265" s="194"/>
      <c r="H4265" s="411"/>
      <c r="I4265" s="411"/>
    </row>
    <row r="4266" spans="1:9" ht="15" customHeight="1" x14ac:dyDescent="0.25">
      <c r="A4266" s="411"/>
      <c r="B4266" s="411"/>
      <c r="C4266" s="411"/>
      <c r="D4266" s="411"/>
      <c r="E4266" s="411"/>
      <c r="F4266" s="411"/>
      <c r="G4266" s="194"/>
      <c r="H4266" s="411"/>
      <c r="I4266" s="411"/>
    </row>
    <row r="4267" spans="1:9" ht="15" customHeight="1" x14ac:dyDescent="0.25">
      <c r="A4267" s="411"/>
      <c r="B4267" s="411"/>
      <c r="C4267" s="411"/>
      <c r="D4267" s="411"/>
      <c r="E4267" s="411"/>
      <c r="F4267" s="411"/>
      <c r="G4267" s="194"/>
      <c r="H4267" s="411"/>
      <c r="I4267" s="411"/>
    </row>
    <row r="4268" spans="1:9" ht="15" customHeight="1" x14ac:dyDescent="0.25">
      <c r="A4268" s="411"/>
      <c r="B4268" s="411"/>
      <c r="C4268" s="411"/>
      <c r="D4268" s="411"/>
      <c r="E4268" s="411"/>
      <c r="F4268" s="411"/>
      <c r="G4268" s="194"/>
      <c r="H4268" s="411"/>
      <c r="I4268" s="411"/>
    </row>
    <row r="4269" spans="1:9" ht="15" customHeight="1" x14ac:dyDescent="0.25">
      <c r="A4269" s="411"/>
      <c r="B4269" s="411"/>
      <c r="C4269" s="411"/>
      <c r="D4269" s="411"/>
      <c r="E4269" s="411"/>
      <c r="F4269" s="411"/>
      <c r="G4269" s="194"/>
      <c r="H4269" s="411"/>
      <c r="I4269" s="411"/>
    </row>
    <row r="4270" spans="1:9" ht="15" customHeight="1" x14ac:dyDescent="0.25">
      <c r="A4270" s="411"/>
      <c r="B4270" s="411"/>
      <c r="C4270" s="411"/>
      <c r="D4270" s="411"/>
      <c r="E4270" s="411"/>
      <c r="F4270" s="411"/>
      <c r="G4270" s="194"/>
      <c r="H4270" s="411"/>
      <c r="I4270" s="411"/>
    </row>
    <row r="4271" spans="1:9" ht="15" customHeight="1" x14ac:dyDescent="0.25">
      <c r="A4271" s="411"/>
      <c r="B4271" s="411"/>
      <c r="C4271" s="411"/>
      <c r="D4271" s="411"/>
      <c r="E4271" s="411"/>
      <c r="F4271" s="412"/>
      <c r="G4271" s="194"/>
      <c r="H4271" s="411"/>
      <c r="I4271" s="411"/>
    </row>
    <row r="4272" spans="1:9" ht="15" customHeight="1" x14ac:dyDescent="0.25">
      <c r="A4272" s="411"/>
      <c r="B4272" s="411"/>
      <c r="C4272" s="411"/>
      <c r="D4272" s="411"/>
      <c r="E4272" s="411"/>
      <c r="F4272" s="412"/>
      <c r="G4272" s="194"/>
      <c r="H4272" s="411"/>
      <c r="I4272" s="411"/>
    </row>
    <row r="4273" spans="1:9" ht="15" customHeight="1" x14ac:dyDescent="0.25">
      <c r="A4273" s="411"/>
      <c r="B4273" s="411"/>
      <c r="C4273" s="411"/>
      <c r="D4273" s="411"/>
      <c r="E4273" s="411"/>
      <c r="F4273" s="412"/>
      <c r="G4273" s="194"/>
      <c r="H4273" s="411"/>
      <c r="I4273" s="411"/>
    </row>
    <row r="4274" spans="1:9" ht="15" customHeight="1" x14ac:dyDescent="0.25">
      <c r="A4274" s="411"/>
      <c r="B4274" s="411"/>
      <c r="C4274" s="411"/>
      <c r="D4274" s="411"/>
      <c r="E4274" s="411"/>
      <c r="F4274" s="411"/>
      <c r="G4274" s="194"/>
      <c r="H4274" s="411"/>
      <c r="I4274" s="411"/>
    </row>
    <row r="4275" spans="1:9" ht="15" customHeight="1" x14ac:dyDescent="0.25">
      <c r="A4275" s="411"/>
      <c r="B4275" s="411"/>
      <c r="C4275" s="411"/>
      <c r="D4275" s="411"/>
      <c r="E4275" s="411"/>
      <c r="F4275" s="411"/>
      <c r="G4275" s="194"/>
      <c r="H4275" s="411"/>
      <c r="I4275" s="411"/>
    </row>
    <row r="4276" spans="1:9" ht="15" customHeight="1" x14ac:dyDescent="0.25">
      <c r="A4276" s="411"/>
      <c r="B4276" s="411"/>
      <c r="C4276" s="411"/>
      <c r="D4276" s="411"/>
      <c r="E4276" s="411"/>
      <c r="F4276" s="412"/>
      <c r="G4276" s="194"/>
      <c r="H4276" s="411"/>
      <c r="I4276" s="411"/>
    </row>
    <row r="4277" spans="1:9" ht="15" customHeight="1" x14ac:dyDescent="0.25">
      <c r="A4277" s="411"/>
      <c r="B4277" s="411"/>
      <c r="C4277" s="411"/>
      <c r="D4277" s="411"/>
      <c r="E4277" s="411"/>
      <c r="F4277" s="412"/>
      <c r="G4277" s="194"/>
      <c r="H4277" s="411"/>
      <c r="I4277" s="411"/>
    </row>
    <row r="4278" spans="1:9" ht="15" customHeight="1" x14ac:dyDescent="0.25">
      <c r="A4278" s="411"/>
      <c r="B4278" s="411"/>
      <c r="C4278" s="411"/>
      <c r="D4278" s="411"/>
      <c r="E4278" s="411"/>
      <c r="F4278" s="411"/>
      <c r="G4278" s="194"/>
      <c r="H4278" s="411"/>
      <c r="I4278" s="411"/>
    </row>
    <row r="4279" spans="1:9" ht="15" customHeight="1" x14ac:dyDescent="0.25">
      <c r="A4279" s="411"/>
      <c r="B4279" s="411"/>
      <c r="C4279" s="411"/>
      <c r="D4279" s="411"/>
      <c r="E4279" s="411"/>
      <c r="F4279" s="411"/>
      <c r="G4279" s="194"/>
      <c r="H4279" s="411"/>
      <c r="I4279" s="411"/>
    </row>
    <row r="4280" spans="1:9" ht="15" customHeight="1" x14ac:dyDescent="0.25">
      <c r="A4280" s="411"/>
      <c r="B4280" s="411"/>
      <c r="C4280" s="411"/>
      <c r="D4280" s="411"/>
      <c r="E4280" s="411"/>
      <c r="F4280" s="411"/>
      <c r="G4280" s="194"/>
      <c r="H4280" s="411"/>
      <c r="I4280" s="411"/>
    </row>
    <row r="4281" spans="1:9" ht="15" customHeight="1" x14ac:dyDescent="0.25">
      <c r="A4281" s="411"/>
      <c r="B4281" s="411"/>
      <c r="C4281" s="411"/>
      <c r="D4281" s="411"/>
      <c r="E4281" s="411"/>
      <c r="F4281" s="411"/>
      <c r="G4281" s="194"/>
      <c r="H4281" s="411"/>
      <c r="I4281" s="411"/>
    </row>
    <row r="4282" spans="1:9" ht="15" customHeight="1" x14ac:dyDescent="0.25">
      <c r="A4282" s="411"/>
      <c r="B4282" s="411"/>
      <c r="C4282" s="411"/>
      <c r="D4282" s="411"/>
      <c r="E4282" s="411"/>
      <c r="F4282" s="411"/>
      <c r="G4282" s="194"/>
      <c r="H4282" s="411"/>
      <c r="I4282" s="411"/>
    </row>
    <row r="4283" spans="1:9" ht="15" customHeight="1" x14ac:dyDescent="0.25">
      <c r="A4283" s="411"/>
      <c r="B4283" s="411"/>
      <c r="C4283" s="411"/>
      <c r="D4283" s="411"/>
      <c r="E4283" s="411"/>
      <c r="F4283" s="411"/>
      <c r="G4283" s="194"/>
      <c r="H4283" s="411"/>
      <c r="I4283" s="411"/>
    </row>
    <row r="4284" spans="1:9" ht="15" customHeight="1" x14ac:dyDescent="0.25">
      <c r="A4284" s="411"/>
      <c r="B4284" s="411"/>
      <c r="C4284" s="411"/>
      <c r="D4284" s="411"/>
      <c r="E4284" s="411"/>
      <c r="F4284" s="411"/>
      <c r="G4284" s="194"/>
      <c r="H4284" s="411"/>
      <c r="I4284" s="411"/>
    </row>
    <row r="4285" spans="1:9" ht="15" customHeight="1" x14ac:dyDescent="0.25">
      <c r="A4285" s="411"/>
      <c r="B4285" s="411"/>
      <c r="C4285" s="411"/>
      <c r="D4285" s="411"/>
      <c r="E4285" s="411"/>
      <c r="F4285" s="411"/>
      <c r="G4285" s="194"/>
      <c r="H4285" s="411"/>
      <c r="I4285" s="411"/>
    </row>
    <row r="4286" spans="1:9" ht="15" customHeight="1" x14ac:dyDescent="0.25">
      <c r="A4286" s="411"/>
      <c r="B4286" s="411"/>
      <c r="C4286" s="411"/>
      <c r="D4286" s="411"/>
      <c r="E4286" s="411"/>
      <c r="F4286" s="411"/>
      <c r="G4286" s="194"/>
      <c r="H4286" s="411"/>
      <c r="I4286" s="411"/>
    </row>
    <row r="4287" spans="1:9" ht="15" customHeight="1" x14ac:dyDescent="0.25">
      <c r="A4287" s="411"/>
      <c r="B4287" s="411"/>
      <c r="C4287" s="411"/>
      <c r="D4287" s="411"/>
      <c r="E4287" s="411"/>
      <c r="F4287" s="411"/>
      <c r="G4287" s="194"/>
      <c r="H4287" s="411"/>
      <c r="I4287" s="411"/>
    </row>
    <row r="4288" spans="1:9" ht="15" customHeight="1" x14ac:dyDescent="0.25">
      <c r="A4288" s="411"/>
      <c r="B4288" s="411"/>
      <c r="C4288" s="411"/>
      <c r="D4288" s="411"/>
      <c r="E4288" s="411"/>
      <c r="F4288" s="411"/>
      <c r="G4288" s="194"/>
      <c r="H4288" s="411"/>
      <c r="I4288" s="411"/>
    </row>
    <row r="4289" spans="1:9" ht="15" customHeight="1" x14ac:dyDescent="0.25">
      <c r="A4289" s="411"/>
      <c r="B4289" s="411"/>
      <c r="C4289" s="411"/>
      <c r="D4289" s="411"/>
      <c r="E4289" s="411"/>
      <c r="F4289" s="411"/>
      <c r="G4289" s="194"/>
      <c r="H4289" s="411"/>
      <c r="I4289" s="411"/>
    </row>
    <row r="4290" spans="1:9" ht="15" customHeight="1" x14ac:dyDescent="0.25">
      <c r="A4290" s="411"/>
      <c r="B4290" s="411"/>
      <c r="C4290" s="411"/>
      <c r="D4290" s="411"/>
      <c r="E4290" s="411"/>
      <c r="F4290" s="412"/>
      <c r="G4290" s="194"/>
      <c r="H4290" s="411"/>
      <c r="I4290" s="411"/>
    </row>
    <row r="4291" spans="1:9" ht="15" customHeight="1" x14ac:dyDescent="0.25">
      <c r="A4291" s="411"/>
      <c r="B4291" s="411"/>
      <c r="C4291" s="411"/>
      <c r="D4291" s="411"/>
      <c r="E4291" s="411"/>
      <c r="F4291" s="412"/>
      <c r="G4291" s="194"/>
      <c r="H4291" s="411"/>
      <c r="I4291" s="411"/>
    </row>
    <row r="4292" spans="1:9" ht="15" customHeight="1" x14ac:dyDescent="0.25">
      <c r="A4292" s="411"/>
      <c r="B4292" s="411"/>
      <c r="C4292" s="411"/>
      <c r="D4292" s="411"/>
      <c r="E4292" s="411"/>
      <c r="F4292" s="412"/>
      <c r="G4292" s="194"/>
      <c r="H4292" s="411"/>
      <c r="I4292" s="411"/>
    </row>
    <row r="4293" spans="1:9" ht="15" customHeight="1" x14ac:dyDescent="0.25">
      <c r="A4293" s="411"/>
      <c r="B4293" s="411"/>
      <c r="C4293" s="411"/>
      <c r="D4293" s="411"/>
      <c r="E4293" s="411"/>
      <c r="F4293" s="411"/>
      <c r="G4293" s="194"/>
      <c r="H4293" s="411"/>
      <c r="I4293" s="411"/>
    </row>
    <row r="4294" spans="1:9" ht="15" customHeight="1" x14ac:dyDescent="0.25">
      <c r="A4294" s="411"/>
      <c r="B4294" s="411"/>
      <c r="C4294" s="411"/>
      <c r="D4294" s="411"/>
      <c r="E4294" s="411"/>
      <c r="F4294" s="411"/>
      <c r="G4294" s="194"/>
      <c r="H4294" s="411"/>
      <c r="I4294" s="411"/>
    </row>
    <row r="4295" spans="1:9" ht="15" customHeight="1" x14ac:dyDescent="0.25">
      <c r="A4295" s="411"/>
      <c r="B4295" s="411"/>
      <c r="C4295" s="411"/>
      <c r="D4295" s="411"/>
      <c r="E4295" s="411"/>
      <c r="F4295" s="411"/>
      <c r="G4295" s="194"/>
      <c r="H4295" s="411"/>
      <c r="I4295" s="411"/>
    </row>
    <row r="4296" spans="1:9" ht="15" customHeight="1" x14ac:dyDescent="0.25">
      <c r="A4296" s="411"/>
      <c r="B4296" s="411"/>
      <c r="C4296" s="411"/>
      <c r="D4296" s="411"/>
      <c r="E4296" s="411"/>
      <c r="F4296" s="412"/>
      <c r="G4296" s="194"/>
      <c r="H4296" s="411"/>
      <c r="I4296" s="411"/>
    </row>
    <row r="4297" spans="1:9" ht="15" customHeight="1" x14ac:dyDescent="0.25">
      <c r="A4297" s="411"/>
      <c r="B4297" s="411"/>
      <c r="C4297" s="411"/>
      <c r="D4297" s="411"/>
      <c r="E4297" s="411"/>
      <c r="F4297" s="411"/>
      <c r="G4297" s="194"/>
      <c r="H4297" s="411"/>
      <c r="I4297" s="411"/>
    </row>
    <row r="4298" spans="1:9" ht="15" customHeight="1" x14ac:dyDescent="0.25">
      <c r="A4298" s="411"/>
      <c r="B4298" s="411"/>
      <c r="C4298" s="411"/>
      <c r="D4298" s="411"/>
      <c r="E4298" s="411"/>
      <c r="F4298" s="411"/>
      <c r="G4298" s="194"/>
      <c r="H4298" s="411"/>
      <c r="I4298" s="411"/>
    </row>
    <row r="4299" spans="1:9" ht="15" customHeight="1" x14ac:dyDescent="0.25">
      <c r="A4299" s="411"/>
      <c r="B4299" s="411"/>
      <c r="C4299" s="411"/>
      <c r="D4299" s="411"/>
      <c r="E4299" s="411"/>
      <c r="F4299" s="411"/>
      <c r="G4299" s="194"/>
      <c r="H4299" s="411"/>
      <c r="I4299" s="411"/>
    </row>
    <row r="4300" spans="1:9" ht="15" customHeight="1" x14ac:dyDescent="0.25">
      <c r="A4300" s="411"/>
      <c r="B4300" s="411"/>
      <c r="C4300" s="411"/>
      <c r="D4300" s="411"/>
      <c r="E4300" s="411"/>
      <c r="F4300" s="411"/>
      <c r="G4300" s="194"/>
      <c r="H4300" s="411"/>
      <c r="I4300" s="411"/>
    </row>
    <row r="4301" spans="1:9" ht="15" customHeight="1" x14ac:dyDescent="0.25">
      <c r="A4301" s="411"/>
      <c r="B4301" s="411"/>
      <c r="C4301" s="411"/>
      <c r="D4301" s="411"/>
      <c r="E4301" s="411"/>
      <c r="F4301" s="411"/>
      <c r="G4301" s="194"/>
      <c r="H4301" s="411"/>
      <c r="I4301" s="411"/>
    </row>
    <row r="4302" spans="1:9" ht="15" customHeight="1" x14ac:dyDescent="0.25">
      <c r="A4302" s="411"/>
      <c r="B4302" s="411"/>
      <c r="C4302" s="411"/>
      <c r="D4302" s="411"/>
      <c r="E4302" s="411"/>
      <c r="F4302" s="411"/>
      <c r="G4302" s="194"/>
      <c r="H4302" s="411"/>
      <c r="I4302" s="411"/>
    </row>
    <row r="4303" spans="1:9" ht="15" customHeight="1" x14ac:dyDescent="0.25">
      <c r="A4303" s="411"/>
      <c r="B4303" s="411"/>
      <c r="C4303" s="411"/>
      <c r="D4303" s="411"/>
      <c r="E4303" s="411"/>
      <c r="F4303" s="411"/>
      <c r="G4303" s="194"/>
      <c r="H4303" s="411"/>
      <c r="I4303" s="411"/>
    </row>
    <row r="4304" spans="1:9" ht="15" customHeight="1" x14ac:dyDescent="0.25">
      <c r="A4304" s="411"/>
      <c r="B4304" s="411"/>
      <c r="C4304" s="411"/>
      <c r="D4304" s="411"/>
      <c r="E4304" s="411"/>
      <c r="F4304" s="411"/>
      <c r="G4304" s="194"/>
      <c r="H4304" s="411"/>
      <c r="I4304" s="411"/>
    </row>
    <row r="4305" spans="1:9" ht="15" customHeight="1" x14ac:dyDescent="0.25">
      <c r="A4305" s="411"/>
      <c r="B4305" s="411"/>
      <c r="C4305" s="411"/>
      <c r="D4305" s="411"/>
      <c r="E4305" s="411"/>
      <c r="F4305" s="411"/>
      <c r="G4305" s="194"/>
      <c r="H4305" s="411"/>
      <c r="I4305" s="411"/>
    </row>
    <row r="4306" spans="1:9" ht="15" customHeight="1" x14ac:dyDescent="0.25">
      <c r="A4306" s="411"/>
      <c r="B4306" s="411"/>
      <c r="C4306" s="411"/>
      <c r="D4306" s="411"/>
      <c r="E4306" s="411"/>
      <c r="F4306" s="411"/>
      <c r="G4306" s="194"/>
      <c r="H4306" s="411"/>
      <c r="I4306" s="411"/>
    </row>
    <row r="4307" spans="1:9" ht="15" customHeight="1" x14ac:dyDescent="0.25">
      <c r="A4307" s="411"/>
      <c r="B4307" s="411"/>
      <c r="C4307" s="411"/>
      <c r="D4307" s="411"/>
      <c r="E4307" s="411"/>
      <c r="F4307" s="411"/>
      <c r="G4307" s="194"/>
      <c r="H4307" s="411"/>
      <c r="I4307" s="411"/>
    </row>
    <row r="4308" spans="1:9" ht="15" customHeight="1" x14ac:dyDescent="0.25">
      <c r="A4308" s="411"/>
      <c r="B4308" s="411"/>
      <c r="C4308" s="411"/>
      <c r="D4308" s="411"/>
      <c r="E4308" s="411"/>
      <c r="F4308" s="411"/>
      <c r="G4308" s="194"/>
      <c r="H4308" s="411"/>
      <c r="I4308" s="411"/>
    </row>
    <row r="4309" spans="1:9" ht="15" customHeight="1" x14ac:dyDescent="0.25">
      <c r="A4309" s="411"/>
      <c r="B4309" s="411"/>
      <c r="C4309" s="411"/>
      <c r="D4309" s="411"/>
      <c r="E4309" s="411"/>
      <c r="F4309" s="412"/>
      <c r="G4309" s="194"/>
      <c r="H4309" s="411"/>
      <c r="I4309" s="411"/>
    </row>
    <row r="4310" spans="1:9" ht="15" customHeight="1" x14ac:dyDescent="0.25">
      <c r="A4310" s="411"/>
      <c r="B4310" s="411"/>
      <c r="C4310" s="411"/>
      <c r="D4310" s="411"/>
      <c r="E4310" s="411"/>
      <c r="F4310" s="412"/>
      <c r="G4310" s="194"/>
      <c r="H4310" s="411"/>
      <c r="I4310" s="411"/>
    </row>
    <row r="4311" spans="1:9" ht="15" customHeight="1" x14ac:dyDescent="0.25">
      <c r="A4311" s="411"/>
      <c r="B4311" s="411"/>
      <c r="C4311" s="411"/>
      <c r="D4311" s="411"/>
      <c r="E4311" s="411"/>
      <c r="F4311" s="412"/>
      <c r="G4311" s="194"/>
      <c r="H4311" s="411"/>
      <c r="I4311" s="411"/>
    </row>
    <row r="4312" spans="1:9" ht="15" customHeight="1" x14ac:dyDescent="0.25">
      <c r="A4312" s="411"/>
      <c r="B4312" s="411"/>
      <c r="C4312" s="411"/>
      <c r="D4312" s="411"/>
      <c r="E4312" s="411"/>
      <c r="F4312" s="411"/>
      <c r="G4312" s="194"/>
      <c r="H4312" s="411"/>
      <c r="I4312" s="411"/>
    </row>
    <row r="4313" spans="1:9" ht="15" customHeight="1" x14ac:dyDescent="0.25">
      <c r="A4313" s="411"/>
      <c r="B4313" s="411"/>
      <c r="C4313" s="411"/>
      <c r="D4313" s="411"/>
      <c r="E4313" s="411"/>
      <c r="F4313" s="411"/>
      <c r="G4313" s="194"/>
      <c r="H4313" s="411"/>
      <c r="I4313" s="411"/>
    </row>
    <row r="4314" spans="1:9" ht="15" customHeight="1" x14ac:dyDescent="0.25">
      <c r="A4314" s="411"/>
      <c r="B4314" s="411"/>
      <c r="C4314" s="411"/>
      <c r="D4314" s="411"/>
      <c r="E4314" s="411"/>
      <c r="F4314" s="411"/>
      <c r="G4314" s="194"/>
      <c r="H4314" s="411"/>
      <c r="I4314" s="411"/>
    </row>
    <row r="4315" spans="1:9" ht="15" customHeight="1" x14ac:dyDescent="0.25">
      <c r="A4315" s="411"/>
      <c r="B4315" s="411"/>
      <c r="C4315" s="411"/>
      <c r="D4315" s="411"/>
      <c r="E4315" s="411"/>
      <c r="F4315" s="412"/>
      <c r="G4315" s="194"/>
      <c r="H4315" s="411"/>
      <c r="I4315" s="411"/>
    </row>
    <row r="4316" spans="1:9" ht="15" customHeight="1" x14ac:dyDescent="0.25">
      <c r="A4316" s="411"/>
      <c r="B4316" s="411"/>
      <c r="C4316" s="411"/>
      <c r="D4316" s="411"/>
      <c r="E4316" s="411"/>
      <c r="F4316" s="412"/>
      <c r="G4316" s="194"/>
      <c r="H4316" s="411"/>
      <c r="I4316" s="411"/>
    </row>
    <row r="4317" spans="1:9" ht="15" customHeight="1" x14ac:dyDescent="0.25">
      <c r="A4317" s="411"/>
      <c r="B4317" s="411"/>
      <c r="C4317" s="411"/>
      <c r="D4317" s="411"/>
      <c r="E4317" s="411"/>
      <c r="F4317" s="412"/>
      <c r="G4317" s="194"/>
      <c r="H4317" s="411"/>
      <c r="I4317" s="411"/>
    </row>
    <row r="4318" spans="1:9" ht="15" customHeight="1" x14ac:dyDescent="0.25">
      <c r="A4318" s="411"/>
      <c r="B4318" s="411"/>
      <c r="C4318" s="411"/>
      <c r="D4318" s="411"/>
      <c r="E4318" s="411"/>
      <c r="F4318" s="411"/>
      <c r="G4318" s="194"/>
      <c r="H4318" s="411"/>
      <c r="I4318" s="411"/>
    </row>
    <row r="4319" spans="1:9" ht="15" customHeight="1" x14ac:dyDescent="0.25">
      <c r="A4319" s="411"/>
      <c r="B4319" s="411"/>
      <c r="C4319" s="411"/>
      <c r="D4319" s="411"/>
      <c r="E4319" s="411"/>
      <c r="F4319" s="411"/>
      <c r="G4319" s="194"/>
      <c r="H4319" s="411"/>
      <c r="I4319" s="411"/>
    </row>
    <row r="4320" spans="1:9" ht="15" customHeight="1" x14ac:dyDescent="0.25">
      <c r="A4320" s="411"/>
      <c r="B4320" s="411"/>
      <c r="C4320" s="411"/>
      <c r="D4320" s="411"/>
      <c r="E4320" s="411"/>
      <c r="F4320" s="411"/>
      <c r="G4320" s="194"/>
      <c r="H4320" s="411"/>
      <c r="I4320" s="411"/>
    </row>
    <row r="4321" spans="1:9" ht="15" customHeight="1" x14ac:dyDescent="0.25">
      <c r="A4321" s="411"/>
      <c r="B4321" s="411"/>
      <c r="C4321" s="411"/>
      <c r="D4321" s="411"/>
      <c r="E4321" s="411"/>
      <c r="F4321" s="411"/>
      <c r="G4321" s="194"/>
      <c r="H4321" s="411"/>
      <c r="I4321" s="411"/>
    </row>
    <row r="4322" spans="1:9" ht="15" customHeight="1" x14ac:dyDescent="0.25">
      <c r="A4322" s="411"/>
      <c r="B4322" s="411"/>
      <c r="C4322" s="411"/>
      <c r="D4322" s="411"/>
      <c r="E4322" s="411"/>
      <c r="F4322" s="411"/>
      <c r="G4322" s="194"/>
      <c r="H4322" s="411"/>
      <c r="I4322" s="411"/>
    </row>
    <row r="4323" spans="1:9" ht="15" customHeight="1" x14ac:dyDescent="0.25">
      <c r="A4323" s="411"/>
      <c r="B4323" s="411"/>
      <c r="C4323" s="411"/>
      <c r="D4323" s="411"/>
      <c r="E4323" s="411"/>
      <c r="F4323" s="411"/>
      <c r="G4323" s="194"/>
      <c r="H4323" s="411"/>
      <c r="I4323" s="411"/>
    </row>
    <row r="4324" spans="1:9" ht="15" customHeight="1" x14ac:dyDescent="0.25">
      <c r="A4324" s="411"/>
      <c r="B4324" s="411"/>
      <c r="C4324" s="411"/>
      <c r="D4324" s="411"/>
      <c r="E4324" s="411"/>
      <c r="F4324" s="411"/>
      <c r="G4324" s="194"/>
      <c r="H4324" s="411"/>
      <c r="I4324" s="411"/>
    </row>
    <row r="4325" spans="1:9" ht="15" customHeight="1" x14ac:dyDescent="0.25">
      <c r="A4325" s="411"/>
      <c r="B4325" s="411"/>
      <c r="C4325" s="411"/>
      <c r="D4325" s="411"/>
      <c r="E4325" s="411"/>
      <c r="F4325" s="411"/>
      <c r="G4325" s="194"/>
      <c r="H4325" s="411"/>
      <c r="I4325" s="411"/>
    </row>
    <row r="4326" spans="1:9" ht="15" customHeight="1" x14ac:dyDescent="0.25">
      <c r="A4326" s="411"/>
      <c r="B4326" s="411"/>
      <c r="C4326" s="411"/>
      <c r="D4326" s="411"/>
      <c r="E4326" s="411"/>
      <c r="F4326" s="411"/>
      <c r="G4326" s="194"/>
      <c r="H4326" s="411"/>
      <c r="I4326" s="411"/>
    </row>
    <row r="4327" spans="1:9" ht="15" customHeight="1" x14ac:dyDescent="0.25">
      <c r="A4327" s="411"/>
      <c r="B4327" s="411"/>
      <c r="C4327" s="411"/>
      <c r="D4327" s="411"/>
      <c r="E4327" s="411"/>
      <c r="F4327" s="411"/>
      <c r="G4327" s="194"/>
      <c r="H4327" s="411"/>
      <c r="I4327" s="411"/>
    </row>
    <row r="4328" spans="1:9" ht="15" customHeight="1" x14ac:dyDescent="0.25">
      <c r="A4328" s="411"/>
      <c r="B4328" s="411"/>
      <c r="C4328" s="411"/>
      <c r="D4328" s="411"/>
      <c r="E4328" s="411"/>
      <c r="F4328" s="411"/>
      <c r="G4328" s="194"/>
      <c r="H4328" s="411"/>
      <c r="I4328" s="411"/>
    </row>
    <row r="4329" spans="1:9" ht="15" customHeight="1" x14ac:dyDescent="0.25">
      <c r="A4329" s="411"/>
      <c r="B4329" s="411"/>
      <c r="C4329" s="411"/>
      <c r="D4329" s="411"/>
      <c r="E4329" s="411"/>
      <c r="F4329" s="411"/>
      <c r="G4329" s="194"/>
      <c r="H4329" s="411"/>
      <c r="I4329" s="411"/>
    </row>
    <row r="4330" spans="1:9" ht="15" customHeight="1" x14ac:dyDescent="0.25">
      <c r="A4330" s="411"/>
      <c r="B4330" s="411"/>
      <c r="C4330" s="411"/>
      <c r="D4330" s="411"/>
      <c r="E4330" s="411"/>
      <c r="F4330" s="411"/>
      <c r="G4330" s="194"/>
      <c r="H4330" s="411"/>
      <c r="I4330" s="411"/>
    </row>
    <row r="4331" spans="1:9" ht="15" customHeight="1" x14ac:dyDescent="0.25">
      <c r="A4331" s="411"/>
      <c r="B4331" s="411"/>
      <c r="C4331" s="411"/>
      <c r="D4331" s="411"/>
      <c r="E4331" s="411"/>
      <c r="F4331" s="412"/>
      <c r="G4331" s="194"/>
      <c r="H4331" s="411"/>
      <c r="I4331" s="411"/>
    </row>
    <row r="4332" spans="1:9" ht="15" customHeight="1" x14ac:dyDescent="0.25">
      <c r="A4332" s="411"/>
      <c r="B4332" s="411"/>
      <c r="C4332" s="411"/>
      <c r="D4332" s="411"/>
      <c r="E4332" s="411"/>
      <c r="F4332" s="412"/>
      <c r="G4332" s="194"/>
      <c r="H4332" s="411"/>
      <c r="I4332" s="411"/>
    </row>
    <row r="4333" spans="1:9" ht="15" customHeight="1" x14ac:dyDescent="0.25">
      <c r="A4333" s="411"/>
      <c r="B4333" s="411"/>
      <c r="C4333" s="411"/>
      <c r="D4333" s="411"/>
      <c r="E4333" s="411"/>
      <c r="F4333" s="412"/>
      <c r="G4333" s="194"/>
      <c r="H4333" s="411"/>
      <c r="I4333" s="411"/>
    </row>
    <row r="4334" spans="1:9" ht="15" customHeight="1" x14ac:dyDescent="0.25">
      <c r="A4334" s="411"/>
      <c r="B4334" s="411"/>
      <c r="C4334" s="411"/>
      <c r="D4334" s="411"/>
      <c r="E4334" s="411"/>
      <c r="F4334" s="411"/>
      <c r="G4334" s="194"/>
      <c r="H4334" s="411"/>
      <c r="I4334" s="411"/>
    </row>
    <row r="4335" spans="1:9" ht="15" customHeight="1" x14ac:dyDescent="0.25">
      <c r="A4335" s="411"/>
      <c r="B4335" s="411"/>
      <c r="C4335" s="411"/>
      <c r="D4335" s="411"/>
      <c r="E4335" s="411"/>
      <c r="F4335" s="411"/>
      <c r="G4335" s="194"/>
      <c r="H4335" s="411"/>
      <c r="I4335" s="411"/>
    </row>
    <row r="4336" spans="1:9" ht="15" customHeight="1" x14ac:dyDescent="0.25">
      <c r="A4336" s="411"/>
      <c r="B4336" s="411"/>
      <c r="C4336" s="411"/>
      <c r="D4336" s="411"/>
      <c r="E4336" s="411"/>
      <c r="F4336" s="411"/>
      <c r="G4336" s="194"/>
      <c r="H4336" s="411"/>
      <c r="I4336" s="411"/>
    </row>
    <row r="4337" spans="1:9" ht="15" customHeight="1" x14ac:dyDescent="0.25">
      <c r="A4337" s="411"/>
      <c r="B4337" s="411"/>
      <c r="C4337" s="411"/>
      <c r="D4337" s="411"/>
      <c r="E4337" s="411"/>
      <c r="F4337" s="411"/>
      <c r="G4337" s="194"/>
      <c r="H4337" s="411"/>
      <c r="I4337" s="411"/>
    </row>
    <row r="4338" spans="1:9" ht="15" customHeight="1" x14ac:dyDescent="0.25">
      <c r="A4338" s="411"/>
      <c r="B4338" s="411"/>
      <c r="C4338" s="411"/>
      <c r="D4338" s="411"/>
      <c r="E4338" s="411"/>
      <c r="F4338" s="412"/>
      <c r="G4338" s="194"/>
      <c r="H4338" s="411"/>
      <c r="I4338" s="411"/>
    </row>
    <row r="4339" spans="1:9" ht="15" customHeight="1" x14ac:dyDescent="0.25">
      <c r="A4339" s="411"/>
      <c r="B4339" s="411"/>
      <c r="C4339" s="411"/>
      <c r="D4339" s="411"/>
      <c r="E4339" s="411"/>
      <c r="F4339" s="412"/>
      <c r="G4339" s="194"/>
      <c r="H4339" s="411"/>
      <c r="I4339" s="411"/>
    </row>
    <row r="4340" spans="1:9" ht="15" customHeight="1" x14ac:dyDescent="0.25">
      <c r="A4340" s="411"/>
      <c r="B4340" s="411"/>
      <c r="C4340" s="411"/>
      <c r="D4340" s="411"/>
      <c r="E4340" s="411"/>
      <c r="F4340" s="412"/>
      <c r="G4340" s="194"/>
      <c r="H4340" s="411"/>
      <c r="I4340" s="411"/>
    </row>
    <row r="4341" spans="1:9" ht="15" customHeight="1" x14ac:dyDescent="0.25">
      <c r="A4341" s="411"/>
      <c r="B4341" s="411"/>
      <c r="C4341" s="411"/>
      <c r="D4341" s="411"/>
      <c r="E4341" s="411"/>
      <c r="F4341" s="411"/>
      <c r="G4341" s="194"/>
      <c r="H4341" s="411"/>
      <c r="I4341" s="411"/>
    </row>
    <row r="4342" spans="1:9" ht="15" customHeight="1" x14ac:dyDescent="0.25">
      <c r="A4342" s="411"/>
      <c r="B4342" s="411"/>
      <c r="C4342" s="411"/>
      <c r="D4342" s="411"/>
      <c r="E4342" s="411"/>
      <c r="F4342" s="411"/>
      <c r="G4342" s="194"/>
      <c r="H4342" s="411"/>
      <c r="I4342" s="411"/>
    </row>
    <row r="4343" spans="1:9" ht="15" customHeight="1" x14ac:dyDescent="0.25">
      <c r="A4343" s="411"/>
      <c r="B4343" s="411"/>
      <c r="C4343" s="411"/>
      <c r="D4343" s="411"/>
      <c r="E4343" s="411"/>
      <c r="F4343" s="411"/>
      <c r="G4343" s="194"/>
      <c r="H4343" s="411"/>
      <c r="I4343" s="411"/>
    </row>
    <row r="4344" spans="1:9" ht="15" customHeight="1" x14ac:dyDescent="0.25">
      <c r="A4344" s="411"/>
      <c r="B4344" s="411"/>
      <c r="C4344" s="411"/>
      <c r="D4344" s="411"/>
      <c r="E4344" s="411"/>
      <c r="F4344" s="411"/>
      <c r="G4344" s="194"/>
      <c r="H4344" s="411"/>
      <c r="I4344" s="411"/>
    </row>
    <row r="4345" spans="1:9" ht="15" customHeight="1" x14ac:dyDescent="0.25">
      <c r="A4345" s="411"/>
      <c r="B4345" s="411"/>
      <c r="C4345" s="411"/>
      <c r="D4345" s="411"/>
      <c r="E4345" s="411"/>
      <c r="F4345" s="411"/>
      <c r="G4345" s="194"/>
      <c r="H4345" s="411"/>
      <c r="I4345" s="411"/>
    </row>
    <row r="4346" spans="1:9" ht="15" customHeight="1" x14ac:dyDescent="0.25">
      <c r="A4346" s="411"/>
      <c r="B4346" s="411"/>
      <c r="C4346" s="411"/>
      <c r="D4346" s="411"/>
      <c r="E4346" s="411"/>
      <c r="F4346" s="411"/>
      <c r="G4346" s="194"/>
      <c r="H4346" s="411"/>
      <c r="I4346" s="411"/>
    </row>
    <row r="4347" spans="1:9" ht="15" customHeight="1" x14ac:dyDescent="0.25">
      <c r="A4347" s="411"/>
      <c r="B4347" s="411"/>
      <c r="C4347" s="411"/>
      <c r="D4347" s="411"/>
      <c r="E4347" s="411"/>
      <c r="F4347" s="411"/>
      <c r="G4347" s="194"/>
      <c r="H4347" s="411"/>
      <c r="I4347" s="411"/>
    </row>
    <row r="4348" spans="1:9" ht="15" customHeight="1" x14ac:dyDescent="0.25">
      <c r="A4348" s="411"/>
      <c r="B4348" s="411"/>
      <c r="C4348" s="411"/>
      <c r="D4348" s="411"/>
      <c r="E4348" s="411"/>
      <c r="F4348" s="411"/>
      <c r="G4348" s="194"/>
      <c r="H4348" s="411"/>
      <c r="I4348" s="411"/>
    </row>
    <row r="4349" spans="1:9" ht="15" customHeight="1" x14ac:dyDescent="0.25">
      <c r="A4349" s="411"/>
      <c r="B4349" s="411"/>
      <c r="C4349" s="411"/>
      <c r="D4349" s="411"/>
      <c r="E4349" s="411"/>
      <c r="F4349" s="411"/>
      <c r="G4349" s="194"/>
      <c r="H4349" s="411"/>
      <c r="I4349" s="411"/>
    </row>
    <row r="4350" spans="1:9" ht="15" customHeight="1" x14ac:dyDescent="0.25">
      <c r="A4350" s="411"/>
      <c r="B4350" s="411"/>
      <c r="C4350" s="411"/>
      <c r="D4350" s="411"/>
      <c r="E4350" s="411"/>
      <c r="F4350" s="411"/>
      <c r="G4350" s="194"/>
      <c r="H4350" s="411"/>
      <c r="I4350" s="411"/>
    </row>
    <row r="4351" spans="1:9" ht="15" customHeight="1" x14ac:dyDescent="0.25">
      <c r="A4351" s="411"/>
      <c r="B4351" s="411"/>
      <c r="C4351" s="411"/>
      <c r="D4351" s="411"/>
      <c r="E4351" s="411"/>
      <c r="F4351" s="411"/>
      <c r="G4351" s="194"/>
      <c r="H4351" s="411"/>
      <c r="I4351" s="411"/>
    </row>
    <row r="4352" spans="1:9" ht="15" customHeight="1" x14ac:dyDescent="0.25">
      <c r="A4352" s="411"/>
      <c r="B4352" s="411"/>
      <c r="C4352" s="411"/>
      <c r="D4352" s="411"/>
      <c r="E4352" s="411"/>
      <c r="F4352" s="412"/>
      <c r="G4352" s="194"/>
      <c r="H4352" s="411"/>
      <c r="I4352" s="411"/>
    </row>
    <row r="4353" spans="1:9" ht="15" customHeight="1" x14ac:dyDescent="0.25">
      <c r="A4353" s="411"/>
      <c r="B4353" s="411"/>
      <c r="C4353" s="411"/>
      <c r="D4353" s="411"/>
      <c r="E4353" s="411"/>
      <c r="F4353" s="412"/>
      <c r="G4353" s="194"/>
      <c r="H4353" s="411"/>
      <c r="I4353" s="411"/>
    </row>
    <row r="4354" spans="1:9" ht="15" customHeight="1" x14ac:dyDescent="0.25">
      <c r="A4354" s="411"/>
      <c r="B4354" s="411"/>
      <c r="C4354" s="411"/>
      <c r="D4354" s="411"/>
      <c r="E4354" s="411"/>
      <c r="F4354" s="412"/>
      <c r="G4354" s="194"/>
      <c r="H4354" s="411"/>
      <c r="I4354" s="411"/>
    </row>
    <row r="4355" spans="1:9" ht="15" customHeight="1" x14ac:dyDescent="0.25">
      <c r="A4355" s="411"/>
      <c r="B4355" s="411"/>
      <c r="C4355" s="411"/>
      <c r="D4355" s="411"/>
      <c r="E4355" s="411"/>
      <c r="F4355" s="411"/>
      <c r="G4355" s="194"/>
      <c r="H4355" s="411"/>
      <c r="I4355" s="411"/>
    </row>
    <row r="4356" spans="1:9" ht="15" customHeight="1" x14ac:dyDescent="0.25">
      <c r="A4356" s="411"/>
      <c r="B4356" s="411"/>
      <c r="C4356" s="411"/>
      <c r="D4356" s="411"/>
      <c r="E4356" s="411"/>
      <c r="F4356" s="411"/>
      <c r="G4356" s="194"/>
      <c r="H4356" s="411"/>
      <c r="I4356" s="411"/>
    </row>
    <row r="4357" spans="1:9" ht="15" customHeight="1" x14ac:dyDescent="0.25">
      <c r="A4357" s="411"/>
      <c r="B4357" s="411"/>
      <c r="C4357" s="411"/>
      <c r="D4357" s="411"/>
      <c r="E4357" s="411"/>
      <c r="F4357" s="411"/>
      <c r="G4357" s="194"/>
      <c r="H4357" s="411"/>
      <c r="I4357" s="411"/>
    </row>
    <row r="4358" spans="1:9" ht="15" customHeight="1" x14ac:dyDescent="0.25">
      <c r="A4358" s="411"/>
      <c r="B4358" s="411"/>
      <c r="C4358" s="411"/>
      <c r="D4358" s="411"/>
      <c r="E4358" s="411"/>
      <c r="F4358" s="411"/>
      <c r="G4358" s="194"/>
      <c r="H4358" s="411"/>
      <c r="I4358" s="411"/>
    </row>
    <row r="4359" spans="1:9" ht="15" customHeight="1" x14ac:dyDescent="0.25">
      <c r="A4359" s="411"/>
      <c r="B4359" s="411"/>
      <c r="C4359" s="411"/>
      <c r="D4359" s="411"/>
      <c r="E4359" s="411"/>
      <c r="F4359" s="412"/>
      <c r="G4359" s="194"/>
      <c r="H4359" s="411"/>
      <c r="I4359" s="411"/>
    </row>
    <row r="4360" spans="1:9" ht="15" customHeight="1" x14ac:dyDescent="0.25">
      <c r="A4360" s="411"/>
      <c r="B4360" s="411"/>
      <c r="C4360" s="411"/>
      <c r="D4360" s="411"/>
      <c r="E4360" s="411"/>
      <c r="F4360" s="412"/>
      <c r="G4360" s="194"/>
      <c r="H4360" s="411"/>
      <c r="I4360" s="411"/>
    </row>
    <row r="4361" spans="1:9" ht="15" customHeight="1" x14ac:dyDescent="0.25">
      <c r="A4361" s="411"/>
      <c r="B4361" s="411"/>
      <c r="C4361" s="411"/>
      <c r="D4361" s="411"/>
      <c r="E4361" s="411"/>
      <c r="F4361" s="412"/>
      <c r="G4361" s="194"/>
      <c r="H4361" s="411"/>
      <c r="I4361" s="411"/>
    </row>
    <row r="4362" spans="1:9" ht="15" customHeight="1" x14ac:dyDescent="0.25">
      <c r="A4362" s="411"/>
      <c r="B4362" s="411"/>
      <c r="C4362" s="411"/>
      <c r="D4362" s="411"/>
      <c r="E4362" s="411"/>
      <c r="F4362" s="411"/>
      <c r="G4362" s="194"/>
      <c r="H4362" s="411"/>
      <c r="I4362" s="411"/>
    </row>
    <row r="4363" spans="1:9" ht="15" customHeight="1" x14ac:dyDescent="0.25">
      <c r="A4363" s="411"/>
      <c r="B4363" s="411"/>
      <c r="C4363" s="411"/>
      <c r="D4363" s="411"/>
      <c r="E4363" s="411"/>
      <c r="F4363" s="411"/>
      <c r="G4363" s="194"/>
      <c r="H4363" s="411"/>
      <c r="I4363" s="411"/>
    </row>
    <row r="4364" spans="1:9" ht="15" customHeight="1" x14ac:dyDescent="0.25">
      <c r="A4364" s="411"/>
      <c r="B4364" s="411"/>
      <c r="C4364" s="411"/>
      <c r="D4364" s="411"/>
      <c r="E4364" s="411"/>
      <c r="F4364" s="411"/>
      <c r="G4364" s="194"/>
      <c r="H4364" s="411"/>
      <c r="I4364" s="411"/>
    </row>
    <row r="4365" spans="1:9" ht="15" customHeight="1" x14ac:dyDescent="0.25">
      <c r="A4365" s="411"/>
      <c r="B4365" s="411"/>
      <c r="C4365" s="411"/>
      <c r="D4365" s="411"/>
      <c r="E4365" s="411"/>
      <c r="F4365" s="411"/>
      <c r="G4365" s="194"/>
      <c r="H4365" s="411"/>
      <c r="I4365" s="411"/>
    </row>
    <row r="4366" spans="1:9" ht="15" customHeight="1" x14ac:dyDescent="0.25">
      <c r="A4366" s="411"/>
      <c r="B4366" s="411"/>
      <c r="C4366" s="411"/>
      <c r="D4366" s="411"/>
      <c r="E4366" s="411"/>
      <c r="F4366" s="411"/>
      <c r="G4366" s="194"/>
      <c r="H4366" s="411"/>
      <c r="I4366" s="411"/>
    </row>
    <row r="4367" spans="1:9" ht="15" customHeight="1" x14ac:dyDescent="0.25">
      <c r="A4367" s="411"/>
      <c r="B4367" s="411"/>
      <c r="C4367" s="411"/>
      <c r="D4367" s="411"/>
      <c r="E4367" s="411"/>
      <c r="F4367" s="411"/>
      <c r="G4367" s="194"/>
      <c r="H4367" s="411"/>
      <c r="I4367" s="411"/>
    </row>
    <row r="4368" spans="1:9" ht="15" customHeight="1" x14ac:dyDescent="0.25">
      <c r="A4368" s="411"/>
      <c r="B4368" s="411"/>
      <c r="C4368" s="411"/>
      <c r="D4368" s="411"/>
      <c r="E4368" s="411"/>
      <c r="F4368" s="411"/>
      <c r="G4368" s="194"/>
      <c r="H4368" s="411"/>
      <c r="I4368" s="411"/>
    </row>
    <row r="4369" spans="1:9" ht="15" customHeight="1" x14ac:dyDescent="0.25">
      <c r="A4369" s="411"/>
      <c r="B4369" s="411"/>
      <c r="C4369" s="411"/>
      <c r="D4369" s="411"/>
      <c r="E4369" s="411"/>
      <c r="F4369" s="411"/>
      <c r="G4369" s="194"/>
      <c r="H4369" s="411"/>
      <c r="I4369" s="411"/>
    </row>
    <row r="4370" spans="1:9" ht="15" customHeight="1" x14ac:dyDescent="0.25">
      <c r="A4370" s="411"/>
      <c r="B4370" s="411"/>
      <c r="C4370" s="411"/>
      <c r="D4370" s="411"/>
      <c r="E4370" s="411"/>
      <c r="F4370" s="411"/>
      <c r="G4370" s="194"/>
      <c r="H4370" s="411"/>
      <c r="I4370" s="411"/>
    </row>
    <row r="4371" spans="1:9" ht="15" customHeight="1" x14ac:dyDescent="0.25">
      <c r="A4371" s="411"/>
      <c r="B4371" s="411"/>
      <c r="C4371" s="411"/>
      <c r="D4371" s="411"/>
      <c r="E4371" s="411"/>
      <c r="F4371" s="411"/>
      <c r="G4371" s="194"/>
      <c r="H4371" s="411"/>
      <c r="I4371" s="411"/>
    </row>
    <row r="4372" spans="1:9" ht="15" customHeight="1" x14ac:dyDescent="0.25">
      <c r="A4372" s="411"/>
      <c r="B4372" s="411"/>
      <c r="C4372" s="411"/>
      <c r="D4372" s="411"/>
      <c r="E4372" s="411"/>
      <c r="F4372" s="411"/>
      <c r="G4372" s="194"/>
      <c r="H4372" s="411"/>
      <c r="I4372" s="411"/>
    </row>
    <row r="4373" spans="1:9" ht="15" customHeight="1" x14ac:dyDescent="0.25">
      <c r="A4373" s="411"/>
      <c r="B4373" s="411"/>
      <c r="C4373" s="411"/>
      <c r="D4373" s="411"/>
      <c r="E4373" s="411"/>
      <c r="F4373" s="411"/>
      <c r="G4373" s="194"/>
      <c r="H4373" s="411"/>
      <c r="I4373" s="411"/>
    </row>
    <row r="4374" spans="1:9" ht="15" customHeight="1" x14ac:dyDescent="0.25">
      <c r="A4374" s="411"/>
      <c r="B4374" s="411"/>
      <c r="C4374" s="411"/>
      <c r="D4374" s="411"/>
      <c r="E4374" s="411"/>
      <c r="F4374" s="411"/>
      <c r="G4374" s="194"/>
      <c r="H4374" s="411"/>
      <c r="I4374" s="411"/>
    </row>
    <row r="4375" spans="1:9" ht="15" customHeight="1" x14ac:dyDescent="0.25">
      <c r="A4375" s="411"/>
      <c r="B4375" s="411"/>
      <c r="C4375" s="411"/>
      <c r="D4375" s="411"/>
      <c r="E4375" s="411"/>
      <c r="F4375" s="411"/>
      <c r="G4375" s="194"/>
      <c r="H4375" s="411"/>
      <c r="I4375" s="411"/>
    </row>
    <row r="4376" spans="1:9" ht="15" customHeight="1" x14ac:dyDescent="0.25">
      <c r="A4376" s="411"/>
      <c r="B4376" s="411"/>
      <c r="C4376" s="411"/>
      <c r="D4376" s="411"/>
      <c r="E4376" s="411"/>
      <c r="F4376" s="412"/>
      <c r="G4376" s="194"/>
      <c r="H4376" s="411"/>
      <c r="I4376" s="411"/>
    </row>
    <row r="4377" spans="1:9" ht="15" customHeight="1" x14ac:dyDescent="0.25">
      <c r="A4377" s="411"/>
      <c r="B4377" s="411"/>
      <c r="C4377" s="411"/>
      <c r="D4377" s="411"/>
      <c r="E4377" s="411"/>
      <c r="F4377" s="412"/>
      <c r="G4377" s="194"/>
      <c r="H4377" s="411"/>
      <c r="I4377" s="411"/>
    </row>
    <row r="4378" spans="1:9" ht="15" customHeight="1" x14ac:dyDescent="0.25">
      <c r="A4378" s="411"/>
      <c r="B4378" s="411"/>
      <c r="C4378" s="411"/>
      <c r="D4378" s="411"/>
      <c r="E4378" s="411"/>
      <c r="F4378" s="412"/>
      <c r="G4378" s="194"/>
      <c r="H4378" s="411"/>
      <c r="I4378" s="411"/>
    </row>
    <row r="4379" spans="1:9" ht="15" customHeight="1" x14ac:dyDescent="0.25">
      <c r="A4379" s="411"/>
      <c r="B4379" s="411"/>
      <c r="C4379" s="411"/>
      <c r="D4379" s="411"/>
      <c r="E4379" s="411"/>
      <c r="F4379" s="411"/>
      <c r="G4379" s="194"/>
      <c r="H4379" s="411"/>
      <c r="I4379" s="411"/>
    </row>
    <row r="4380" spans="1:9" ht="15" customHeight="1" x14ac:dyDescent="0.25">
      <c r="A4380" s="411"/>
      <c r="B4380" s="411"/>
      <c r="C4380" s="411"/>
      <c r="D4380" s="411"/>
      <c r="E4380" s="411"/>
      <c r="F4380" s="411"/>
      <c r="G4380" s="194"/>
      <c r="H4380" s="411"/>
      <c r="I4380" s="411"/>
    </row>
    <row r="4381" spans="1:9" ht="15" customHeight="1" x14ac:dyDescent="0.25">
      <c r="A4381" s="411"/>
      <c r="B4381" s="411"/>
      <c r="C4381" s="411"/>
      <c r="D4381" s="411"/>
      <c r="E4381" s="411"/>
      <c r="F4381" s="411"/>
      <c r="G4381" s="194"/>
      <c r="H4381" s="411"/>
      <c r="I4381" s="411"/>
    </row>
    <row r="4382" spans="1:9" ht="15" customHeight="1" x14ac:dyDescent="0.25">
      <c r="A4382" s="411"/>
      <c r="B4382" s="411"/>
      <c r="C4382" s="411"/>
      <c r="D4382" s="411"/>
      <c r="E4382" s="411"/>
      <c r="F4382" s="411"/>
      <c r="G4382" s="194"/>
      <c r="H4382" s="411"/>
      <c r="I4382" s="411"/>
    </row>
    <row r="4383" spans="1:9" ht="15" customHeight="1" x14ac:dyDescent="0.25">
      <c r="A4383" s="411"/>
      <c r="B4383" s="411"/>
      <c r="C4383" s="411"/>
      <c r="D4383" s="411"/>
      <c r="E4383" s="411"/>
      <c r="F4383" s="411"/>
      <c r="G4383" s="194"/>
      <c r="H4383" s="411"/>
      <c r="I4383" s="411"/>
    </row>
    <row r="4384" spans="1:9" ht="15" customHeight="1" x14ac:dyDescent="0.25">
      <c r="A4384" s="411"/>
      <c r="B4384" s="411"/>
      <c r="C4384" s="411"/>
      <c r="D4384" s="411"/>
      <c r="E4384" s="411"/>
      <c r="F4384" s="412"/>
      <c r="G4384" s="194"/>
      <c r="H4384" s="411"/>
      <c r="I4384" s="411"/>
    </row>
    <row r="4385" spans="1:9" ht="15" customHeight="1" x14ac:dyDescent="0.25">
      <c r="A4385" s="411"/>
      <c r="B4385" s="411"/>
      <c r="C4385" s="411"/>
      <c r="D4385" s="411"/>
      <c r="E4385" s="411"/>
      <c r="F4385" s="412"/>
      <c r="G4385" s="194"/>
      <c r="H4385" s="411"/>
      <c r="I4385" s="411"/>
    </row>
    <row r="4386" spans="1:9" ht="15" customHeight="1" x14ac:dyDescent="0.25">
      <c r="A4386" s="411"/>
      <c r="B4386" s="411"/>
      <c r="C4386" s="411"/>
      <c r="D4386" s="411"/>
      <c r="E4386" s="411"/>
      <c r="F4386" s="411"/>
      <c r="G4386" s="194"/>
      <c r="H4386" s="411"/>
      <c r="I4386" s="411"/>
    </row>
    <row r="4387" spans="1:9" ht="15" customHeight="1" x14ac:dyDescent="0.25">
      <c r="A4387" s="411"/>
      <c r="B4387" s="411"/>
      <c r="C4387" s="411"/>
      <c r="D4387" s="411"/>
      <c r="E4387" s="411"/>
      <c r="F4387" s="411"/>
      <c r="G4387" s="194"/>
      <c r="H4387" s="411"/>
      <c r="I4387" s="411"/>
    </row>
    <row r="4388" spans="1:9" ht="15" customHeight="1" x14ac:dyDescent="0.25">
      <c r="A4388" s="411"/>
      <c r="B4388" s="411"/>
      <c r="C4388" s="411"/>
      <c r="D4388" s="411"/>
      <c r="E4388" s="411"/>
      <c r="F4388" s="411"/>
      <c r="G4388" s="194"/>
      <c r="H4388" s="411"/>
      <c r="I4388" s="411"/>
    </row>
    <row r="4389" spans="1:9" ht="15" customHeight="1" x14ac:dyDescent="0.25">
      <c r="A4389" s="411"/>
      <c r="B4389" s="411"/>
      <c r="C4389" s="411"/>
      <c r="D4389" s="411"/>
      <c r="E4389" s="411"/>
      <c r="F4389" s="411"/>
      <c r="G4389" s="194"/>
      <c r="H4389" s="411"/>
      <c r="I4389" s="411"/>
    </row>
    <row r="4390" spans="1:9" ht="15" customHeight="1" x14ac:dyDescent="0.25">
      <c r="A4390" s="411"/>
      <c r="B4390" s="411"/>
      <c r="C4390" s="411"/>
      <c r="D4390" s="411"/>
      <c r="E4390" s="411"/>
      <c r="F4390" s="412"/>
      <c r="G4390" s="194"/>
      <c r="H4390" s="411"/>
      <c r="I4390" s="411"/>
    </row>
    <row r="4391" spans="1:9" ht="15" customHeight="1" x14ac:dyDescent="0.25">
      <c r="A4391" s="411"/>
      <c r="B4391" s="411"/>
      <c r="C4391" s="411"/>
      <c r="D4391" s="411"/>
      <c r="E4391" s="411"/>
      <c r="F4391" s="411"/>
      <c r="G4391" s="194"/>
      <c r="H4391" s="411"/>
      <c r="I4391" s="411"/>
    </row>
    <row r="4392" spans="1:9" ht="15" customHeight="1" x14ac:dyDescent="0.25">
      <c r="A4392" s="411"/>
      <c r="B4392" s="411"/>
      <c r="C4392" s="411"/>
      <c r="D4392" s="411"/>
      <c r="E4392" s="411"/>
      <c r="F4392" s="411"/>
      <c r="G4392" s="194"/>
      <c r="H4392" s="411"/>
      <c r="I4392" s="411"/>
    </row>
    <row r="4393" spans="1:9" ht="15" customHeight="1" x14ac:dyDescent="0.25">
      <c r="A4393" s="411"/>
      <c r="B4393" s="411"/>
      <c r="C4393" s="411"/>
      <c r="D4393" s="411"/>
      <c r="E4393" s="411"/>
      <c r="F4393" s="411"/>
      <c r="G4393" s="194"/>
      <c r="H4393" s="411"/>
      <c r="I4393" s="411"/>
    </row>
    <row r="4394" spans="1:9" ht="15" customHeight="1" x14ac:dyDescent="0.25">
      <c r="A4394" s="411"/>
      <c r="B4394" s="411"/>
      <c r="C4394" s="411"/>
      <c r="D4394" s="411"/>
      <c r="E4394" s="411"/>
      <c r="F4394" s="412"/>
      <c r="G4394" s="194"/>
      <c r="H4394" s="411"/>
      <c r="I4394" s="411"/>
    </row>
    <row r="4395" spans="1:9" ht="15" customHeight="1" x14ac:dyDescent="0.25">
      <c r="A4395" s="411"/>
      <c r="B4395" s="411"/>
      <c r="C4395" s="411"/>
      <c r="D4395" s="411"/>
      <c r="E4395" s="411"/>
      <c r="F4395" s="412"/>
      <c r="G4395" s="194"/>
      <c r="H4395" s="411"/>
      <c r="I4395" s="411"/>
    </row>
    <row r="4396" spans="1:9" ht="15" customHeight="1" x14ac:dyDescent="0.25">
      <c r="A4396" s="411"/>
      <c r="B4396" s="411"/>
      <c r="C4396" s="411"/>
      <c r="D4396" s="411"/>
      <c r="E4396" s="411"/>
      <c r="F4396" s="412"/>
      <c r="G4396" s="194"/>
      <c r="H4396" s="411"/>
      <c r="I4396" s="411"/>
    </row>
    <row r="4397" spans="1:9" ht="15" customHeight="1" x14ac:dyDescent="0.25">
      <c r="A4397" s="411"/>
      <c r="B4397" s="411"/>
      <c r="C4397" s="411"/>
      <c r="D4397" s="411"/>
      <c r="E4397" s="411"/>
      <c r="F4397" s="411"/>
      <c r="G4397" s="194"/>
      <c r="H4397" s="411"/>
      <c r="I4397" s="411"/>
    </row>
    <row r="4398" spans="1:9" ht="15" customHeight="1" x14ac:dyDescent="0.25">
      <c r="A4398" s="411"/>
      <c r="B4398" s="411"/>
      <c r="C4398" s="411"/>
      <c r="D4398" s="411"/>
      <c r="E4398" s="411"/>
      <c r="F4398" s="411"/>
      <c r="G4398" s="194"/>
      <c r="H4398" s="411"/>
      <c r="I4398" s="411"/>
    </row>
    <row r="4399" spans="1:9" ht="15" customHeight="1" x14ac:dyDescent="0.25">
      <c r="A4399" s="411"/>
      <c r="B4399" s="411"/>
      <c r="C4399" s="411"/>
      <c r="D4399" s="411"/>
      <c r="E4399" s="411"/>
      <c r="F4399" s="411"/>
      <c r="G4399" s="194"/>
      <c r="H4399" s="411"/>
      <c r="I4399" s="411"/>
    </row>
    <row r="4400" spans="1:9" ht="15" customHeight="1" x14ac:dyDescent="0.25">
      <c r="A4400" s="411"/>
      <c r="B4400" s="411"/>
      <c r="C4400" s="411"/>
      <c r="D4400" s="411"/>
      <c r="E4400" s="411"/>
      <c r="F4400" s="411"/>
      <c r="G4400" s="194"/>
      <c r="H4400" s="411"/>
      <c r="I4400" s="411"/>
    </row>
    <row r="4401" spans="1:9" ht="15" customHeight="1" x14ac:dyDescent="0.25">
      <c r="A4401" s="411"/>
      <c r="B4401" s="411"/>
      <c r="C4401" s="411"/>
      <c r="D4401" s="411"/>
      <c r="E4401" s="411"/>
      <c r="F4401" s="412"/>
      <c r="G4401" s="194"/>
      <c r="H4401" s="411"/>
      <c r="I4401" s="411"/>
    </row>
    <row r="4402" spans="1:9" ht="15" customHeight="1" x14ac:dyDescent="0.25">
      <c r="A4402" s="411"/>
      <c r="B4402" s="411"/>
      <c r="C4402" s="411"/>
      <c r="D4402" s="411"/>
      <c r="E4402" s="411"/>
      <c r="F4402" s="411"/>
      <c r="G4402" s="194"/>
      <c r="H4402" s="411"/>
      <c r="I4402" s="411"/>
    </row>
    <row r="4403" spans="1:9" ht="15" customHeight="1" x14ac:dyDescent="0.25">
      <c r="A4403" s="411"/>
      <c r="B4403" s="411"/>
      <c r="C4403" s="411"/>
      <c r="D4403" s="411"/>
      <c r="E4403" s="411"/>
      <c r="F4403" s="411"/>
      <c r="G4403" s="194"/>
      <c r="H4403" s="411"/>
      <c r="I4403" s="411"/>
    </row>
    <row r="4404" spans="1:9" ht="15" customHeight="1" x14ac:dyDescent="0.25">
      <c r="A4404" s="411"/>
      <c r="B4404" s="411"/>
      <c r="C4404" s="411"/>
      <c r="D4404" s="411"/>
      <c r="E4404" s="411"/>
      <c r="F4404" s="411"/>
      <c r="G4404" s="194"/>
      <c r="H4404" s="411"/>
      <c r="I4404" s="411"/>
    </row>
    <row r="4405" spans="1:9" ht="15" customHeight="1" x14ac:dyDescent="0.25">
      <c r="A4405" s="411"/>
      <c r="B4405" s="411"/>
      <c r="C4405" s="411"/>
      <c r="D4405" s="411"/>
      <c r="E4405" s="411"/>
      <c r="F4405" s="412"/>
      <c r="G4405" s="194"/>
      <c r="H4405" s="411"/>
      <c r="I4405" s="411"/>
    </row>
    <row r="4406" spans="1:9" ht="15" customHeight="1" x14ac:dyDescent="0.25">
      <c r="A4406" s="411"/>
      <c r="B4406" s="411"/>
      <c r="C4406" s="411"/>
      <c r="D4406" s="411"/>
      <c r="E4406" s="411"/>
      <c r="F4406" s="412"/>
      <c r="G4406" s="194"/>
      <c r="H4406" s="411"/>
      <c r="I4406" s="411"/>
    </row>
    <row r="4407" spans="1:9" ht="15" customHeight="1" x14ac:dyDescent="0.25">
      <c r="A4407" s="411"/>
      <c r="B4407" s="411"/>
      <c r="C4407" s="411"/>
      <c r="D4407" s="411"/>
      <c r="E4407" s="411"/>
      <c r="F4407" s="411"/>
      <c r="G4407" s="194"/>
      <c r="H4407" s="411"/>
      <c r="I4407" s="411"/>
    </row>
    <row r="4408" spans="1:9" ht="15" customHeight="1" x14ac:dyDescent="0.25">
      <c r="A4408" s="411"/>
      <c r="B4408" s="411"/>
      <c r="C4408" s="411"/>
      <c r="D4408" s="411"/>
      <c r="E4408" s="411"/>
      <c r="F4408" s="411"/>
      <c r="G4408" s="194"/>
      <c r="H4408" s="411"/>
      <c r="I4408" s="411"/>
    </row>
    <row r="4409" spans="1:9" ht="15" customHeight="1" x14ac:dyDescent="0.25">
      <c r="A4409" s="411"/>
      <c r="B4409" s="411"/>
      <c r="C4409" s="411"/>
      <c r="D4409" s="411"/>
      <c r="E4409" s="411"/>
      <c r="F4409" s="411"/>
      <c r="G4409" s="194"/>
      <c r="H4409" s="411"/>
      <c r="I4409" s="411"/>
    </row>
    <row r="4410" spans="1:9" ht="15" customHeight="1" x14ac:dyDescent="0.25">
      <c r="A4410" s="411"/>
      <c r="B4410" s="411"/>
      <c r="C4410" s="411"/>
      <c r="D4410" s="411"/>
      <c r="E4410" s="411"/>
      <c r="F4410" s="411"/>
      <c r="G4410" s="194"/>
      <c r="H4410" s="411"/>
      <c r="I4410" s="411"/>
    </row>
    <row r="4411" spans="1:9" ht="15" customHeight="1" x14ac:dyDescent="0.25">
      <c r="A4411" s="411"/>
      <c r="B4411" s="411"/>
      <c r="C4411" s="411"/>
      <c r="D4411" s="411"/>
      <c r="E4411" s="411"/>
      <c r="F4411" s="412"/>
      <c r="G4411" s="194"/>
      <c r="H4411" s="411"/>
      <c r="I4411" s="411"/>
    </row>
    <row r="4412" spans="1:9" ht="15" customHeight="1" x14ac:dyDescent="0.25">
      <c r="A4412" s="411"/>
      <c r="B4412" s="411"/>
      <c r="C4412" s="411"/>
      <c r="D4412" s="411"/>
      <c r="E4412" s="411"/>
      <c r="F4412" s="412"/>
      <c r="G4412" s="194"/>
      <c r="H4412" s="411"/>
      <c r="I4412" s="411"/>
    </row>
    <row r="4413" spans="1:9" ht="15" customHeight="1" x14ac:dyDescent="0.25">
      <c r="A4413" s="411"/>
      <c r="B4413" s="411"/>
      <c r="C4413" s="411"/>
      <c r="D4413" s="411"/>
      <c r="E4413" s="411"/>
      <c r="F4413" s="411"/>
      <c r="G4413" s="194"/>
      <c r="H4413" s="411"/>
      <c r="I4413" s="411"/>
    </row>
    <row r="4414" spans="1:9" ht="15" customHeight="1" x14ac:dyDescent="0.25">
      <c r="A4414" s="411"/>
      <c r="B4414" s="411"/>
      <c r="C4414" s="411"/>
      <c r="D4414" s="411"/>
      <c r="E4414" s="411"/>
      <c r="F4414" s="411"/>
      <c r="G4414" s="194"/>
      <c r="H4414" s="411"/>
      <c r="I4414" s="411"/>
    </row>
    <row r="4415" spans="1:9" ht="15" customHeight="1" x14ac:dyDescent="0.25">
      <c r="A4415" s="411"/>
      <c r="B4415" s="411"/>
      <c r="C4415" s="411"/>
      <c r="D4415" s="411"/>
      <c r="E4415" s="411"/>
      <c r="F4415" s="411"/>
      <c r="G4415" s="194"/>
      <c r="H4415" s="411"/>
      <c r="I4415" s="411"/>
    </row>
    <row r="4416" spans="1:9" ht="15" customHeight="1" x14ac:dyDescent="0.25">
      <c r="A4416" s="411"/>
      <c r="B4416" s="411"/>
      <c r="C4416" s="411"/>
      <c r="D4416" s="411"/>
      <c r="E4416" s="411"/>
      <c r="F4416" s="411"/>
      <c r="G4416" s="194"/>
      <c r="H4416" s="411"/>
      <c r="I4416" s="411"/>
    </row>
    <row r="4417" spans="1:9" ht="15" customHeight="1" x14ac:dyDescent="0.25">
      <c r="A4417" s="411"/>
      <c r="B4417" s="411"/>
      <c r="C4417" s="411"/>
      <c r="D4417" s="411"/>
      <c r="E4417" s="411"/>
      <c r="F4417" s="412"/>
      <c r="G4417" s="194"/>
      <c r="H4417" s="411"/>
      <c r="I4417" s="411"/>
    </row>
    <row r="4418" spans="1:9" ht="15" customHeight="1" x14ac:dyDescent="0.25">
      <c r="A4418" s="411"/>
      <c r="B4418" s="411"/>
      <c r="C4418" s="411"/>
      <c r="D4418" s="411"/>
      <c r="E4418" s="411"/>
      <c r="F4418" s="412"/>
      <c r="G4418" s="194"/>
      <c r="H4418" s="411"/>
      <c r="I4418" s="411"/>
    </row>
    <row r="4419" spans="1:9" ht="15" customHeight="1" x14ac:dyDescent="0.25">
      <c r="A4419" s="411"/>
      <c r="B4419" s="411"/>
      <c r="C4419" s="411"/>
      <c r="D4419" s="411"/>
      <c r="E4419" s="411"/>
      <c r="F4419" s="412"/>
      <c r="G4419" s="194"/>
      <c r="H4419" s="411"/>
      <c r="I4419" s="411"/>
    </row>
    <row r="4420" spans="1:9" ht="15" customHeight="1" x14ac:dyDescent="0.25">
      <c r="A4420" s="411"/>
      <c r="B4420" s="411"/>
      <c r="C4420" s="411"/>
      <c r="D4420" s="411"/>
      <c r="E4420" s="411"/>
      <c r="F4420" s="411"/>
      <c r="G4420" s="194"/>
      <c r="H4420" s="411"/>
      <c r="I4420" s="411"/>
    </row>
    <row r="4421" spans="1:9" ht="15" customHeight="1" x14ac:dyDescent="0.25">
      <c r="A4421" s="411"/>
      <c r="B4421" s="411"/>
      <c r="C4421" s="411"/>
      <c r="D4421" s="411"/>
      <c r="E4421" s="411"/>
      <c r="F4421" s="411"/>
      <c r="G4421" s="194"/>
      <c r="H4421" s="411"/>
      <c r="I4421" s="411"/>
    </row>
    <row r="4422" spans="1:9" ht="15" customHeight="1" x14ac:dyDescent="0.25">
      <c r="A4422" s="411"/>
      <c r="B4422" s="411"/>
      <c r="C4422" s="411"/>
      <c r="D4422" s="411"/>
      <c r="E4422" s="411"/>
      <c r="F4422" s="411"/>
      <c r="G4422" s="194"/>
      <c r="H4422" s="411"/>
      <c r="I4422" s="411"/>
    </row>
    <row r="4423" spans="1:9" ht="15" customHeight="1" x14ac:dyDescent="0.25">
      <c r="A4423" s="411"/>
      <c r="B4423" s="411"/>
      <c r="C4423" s="411"/>
      <c r="D4423" s="411"/>
      <c r="E4423" s="411"/>
      <c r="F4423" s="412"/>
      <c r="G4423" s="194"/>
      <c r="H4423" s="411"/>
      <c r="I4423" s="411"/>
    </row>
    <row r="4424" spans="1:9" ht="15" customHeight="1" x14ac:dyDescent="0.25">
      <c r="A4424" s="411"/>
      <c r="B4424" s="411"/>
      <c r="C4424" s="411"/>
      <c r="D4424" s="411"/>
      <c r="E4424" s="411"/>
      <c r="F4424" s="412"/>
      <c r="G4424" s="194"/>
      <c r="H4424" s="411"/>
      <c r="I4424" s="411"/>
    </row>
    <row r="4425" spans="1:9" ht="15" customHeight="1" x14ac:dyDescent="0.25">
      <c r="A4425" s="411"/>
      <c r="B4425" s="411"/>
      <c r="C4425" s="411"/>
      <c r="D4425" s="411"/>
      <c r="E4425" s="411"/>
      <c r="F4425" s="411"/>
      <c r="G4425" s="194"/>
      <c r="H4425" s="411"/>
      <c r="I4425" s="411"/>
    </row>
    <row r="4426" spans="1:9" ht="15" customHeight="1" x14ac:dyDescent="0.25">
      <c r="A4426" s="411"/>
      <c r="B4426" s="411"/>
      <c r="C4426" s="411"/>
      <c r="D4426" s="411"/>
      <c r="E4426" s="411"/>
      <c r="F4426" s="411"/>
      <c r="G4426" s="194"/>
      <c r="H4426" s="411"/>
      <c r="I4426" s="411"/>
    </row>
    <row r="4427" spans="1:9" ht="15" customHeight="1" x14ac:dyDescent="0.25">
      <c r="A4427" s="411"/>
      <c r="B4427" s="411"/>
      <c r="C4427" s="411"/>
      <c r="D4427" s="411"/>
      <c r="E4427" s="411"/>
      <c r="F4427" s="411"/>
      <c r="G4427" s="194"/>
      <c r="H4427" s="411"/>
      <c r="I4427" s="411"/>
    </row>
    <row r="4428" spans="1:9" ht="15" customHeight="1" x14ac:dyDescent="0.25">
      <c r="A4428" s="411"/>
      <c r="B4428" s="411"/>
      <c r="C4428" s="411"/>
      <c r="D4428" s="411"/>
      <c r="E4428" s="411"/>
      <c r="F4428" s="411"/>
      <c r="G4428" s="194"/>
      <c r="H4428" s="411"/>
      <c r="I4428" s="411"/>
    </row>
    <row r="4429" spans="1:9" ht="15" customHeight="1" x14ac:dyDescent="0.25">
      <c r="A4429" s="411"/>
      <c r="B4429" s="411"/>
      <c r="C4429" s="411"/>
      <c r="D4429" s="411"/>
      <c r="E4429" s="411"/>
      <c r="F4429" s="412"/>
      <c r="G4429" s="194"/>
      <c r="H4429" s="411"/>
      <c r="I4429" s="411"/>
    </row>
    <row r="4430" spans="1:9" ht="15" customHeight="1" x14ac:dyDescent="0.25">
      <c r="A4430" s="411"/>
      <c r="B4430" s="411"/>
      <c r="C4430" s="411"/>
      <c r="D4430" s="411"/>
      <c r="E4430" s="411"/>
      <c r="F4430" s="412"/>
      <c r="G4430" s="194"/>
      <c r="H4430" s="411"/>
      <c r="I4430" s="411"/>
    </row>
    <row r="4431" spans="1:9" ht="15" customHeight="1" x14ac:dyDescent="0.25">
      <c r="A4431" s="411"/>
      <c r="B4431" s="411"/>
      <c r="C4431" s="411"/>
      <c r="D4431" s="411"/>
      <c r="E4431" s="411"/>
      <c r="F4431" s="412"/>
      <c r="G4431" s="194"/>
      <c r="H4431" s="411"/>
      <c r="I4431" s="411"/>
    </row>
    <row r="4432" spans="1:9" ht="15" customHeight="1" x14ac:dyDescent="0.25">
      <c r="A4432" s="411"/>
      <c r="B4432" s="411"/>
      <c r="C4432" s="411"/>
      <c r="D4432" s="411"/>
      <c r="E4432" s="411"/>
      <c r="F4432" s="411"/>
      <c r="G4432" s="194"/>
      <c r="H4432" s="411"/>
      <c r="I4432" s="411"/>
    </row>
    <row r="4433" spans="1:9" ht="15" customHeight="1" x14ac:dyDescent="0.25">
      <c r="A4433" s="411"/>
      <c r="B4433" s="411"/>
      <c r="C4433" s="411"/>
      <c r="D4433" s="411"/>
      <c r="E4433" s="411"/>
      <c r="F4433" s="411"/>
      <c r="G4433" s="194"/>
      <c r="H4433" s="411"/>
      <c r="I4433" s="411"/>
    </row>
    <row r="4434" spans="1:9" ht="15" customHeight="1" x14ac:dyDescent="0.25">
      <c r="A4434" s="411"/>
      <c r="B4434" s="411"/>
      <c r="C4434" s="411"/>
      <c r="D4434" s="411"/>
      <c r="E4434" s="411"/>
      <c r="F4434" s="411"/>
      <c r="G4434" s="194"/>
      <c r="H4434" s="411"/>
      <c r="I4434" s="411"/>
    </row>
    <row r="4435" spans="1:9" ht="15" customHeight="1" x14ac:dyDescent="0.25">
      <c r="A4435" s="411"/>
      <c r="B4435" s="411"/>
      <c r="C4435" s="411"/>
      <c r="D4435" s="411"/>
      <c r="E4435" s="411"/>
      <c r="F4435" s="412"/>
      <c r="G4435" s="194"/>
      <c r="H4435" s="411"/>
      <c r="I4435" s="411"/>
    </row>
    <row r="4436" spans="1:9" ht="15" customHeight="1" x14ac:dyDescent="0.25">
      <c r="A4436" s="411"/>
      <c r="B4436" s="411"/>
      <c r="C4436" s="411"/>
      <c r="D4436" s="411"/>
      <c r="E4436" s="411"/>
      <c r="F4436" s="412"/>
      <c r="G4436" s="194"/>
      <c r="H4436" s="411"/>
      <c r="I4436" s="411"/>
    </row>
    <row r="4437" spans="1:9" ht="15" customHeight="1" x14ac:dyDescent="0.25">
      <c r="A4437" s="411"/>
      <c r="B4437" s="411"/>
      <c r="C4437" s="411"/>
      <c r="D4437" s="411"/>
      <c r="E4437" s="411"/>
      <c r="F4437" s="411"/>
      <c r="G4437" s="194"/>
      <c r="H4437" s="411"/>
      <c r="I4437" s="411"/>
    </row>
    <row r="4438" spans="1:9" ht="15" customHeight="1" x14ac:dyDescent="0.25">
      <c r="A4438" s="411"/>
      <c r="B4438" s="411"/>
      <c r="C4438" s="411"/>
      <c r="D4438" s="411"/>
      <c r="E4438" s="411"/>
      <c r="F4438" s="411"/>
      <c r="G4438" s="194"/>
      <c r="H4438" s="411"/>
      <c r="I4438" s="411"/>
    </row>
    <row r="4439" spans="1:9" ht="15" customHeight="1" x14ac:dyDescent="0.25">
      <c r="A4439" s="411"/>
      <c r="B4439" s="411"/>
      <c r="C4439" s="411"/>
      <c r="D4439" s="411"/>
      <c r="E4439" s="411"/>
      <c r="F4439" s="411"/>
      <c r="G4439" s="194"/>
      <c r="H4439" s="411"/>
      <c r="I4439" s="411"/>
    </row>
    <row r="4440" spans="1:9" ht="15" customHeight="1" x14ac:dyDescent="0.25">
      <c r="A4440" s="411"/>
      <c r="B4440" s="411"/>
      <c r="C4440" s="411"/>
      <c r="D4440" s="411"/>
      <c r="E4440" s="411"/>
      <c r="F4440" s="411"/>
      <c r="G4440" s="194"/>
      <c r="H4440" s="411"/>
      <c r="I4440" s="411"/>
    </row>
    <row r="4441" spans="1:9" ht="15" customHeight="1" x14ac:dyDescent="0.25">
      <c r="A4441" s="411"/>
      <c r="B4441" s="411"/>
      <c r="C4441" s="411"/>
      <c r="D4441" s="411"/>
      <c r="E4441" s="411"/>
      <c r="F4441" s="412"/>
      <c r="G4441" s="194"/>
      <c r="H4441" s="411"/>
      <c r="I4441" s="411"/>
    </row>
    <row r="4442" spans="1:9" ht="15" customHeight="1" x14ac:dyDescent="0.25">
      <c r="A4442" s="411"/>
      <c r="B4442" s="411"/>
      <c r="C4442" s="411"/>
      <c r="D4442" s="411"/>
      <c r="E4442" s="411"/>
      <c r="F4442" s="412"/>
      <c r="G4442" s="194"/>
      <c r="H4442" s="411"/>
      <c r="I4442" s="411"/>
    </row>
    <row r="4443" spans="1:9" ht="15" customHeight="1" x14ac:dyDescent="0.25">
      <c r="A4443" s="411"/>
      <c r="B4443" s="411"/>
      <c r="C4443" s="411"/>
      <c r="D4443" s="411"/>
      <c r="E4443" s="411"/>
      <c r="F4443" s="412"/>
      <c r="G4443" s="194"/>
      <c r="H4443" s="411"/>
      <c r="I4443" s="411"/>
    </row>
    <row r="4444" spans="1:9" ht="15" customHeight="1" x14ac:dyDescent="0.25">
      <c r="A4444" s="411"/>
      <c r="B4444" s="411"/>
      <c r="C4444" s="411"/>
      <c r="D4444" s="411"/>
      <c r="E4444" s="411"/>
      <c r="F4444" s="411"/>
      <c r="G4444" s="194"/>
      <c r="H4444" s="411"/>
      <c r="I4444" s="411"/>
    </row>
    <row r="4445" spans="1:9" ht="15" customHeight="1" x14ac:dyDescent="0.25">
      <c r="A4445" s="411"/>
      <c r="B4445" s="411"/>
      <c r="C4445" s="411"/>
      <c r="D4445" s="411"/>
      <c r="E4445" s="411"/>
      <c r="F4445" s="411"/>
      <c r="G4445" s="194"/>
      <c r="H4445" s="411"/>
      <c r="I4445" s="411"/>
    </row>
    <row r="4446" spans="1:9" ht="15" customHeight="1" x14ac:dyDescent="0.25">
      <c r="A4446" s="411"/>
      <c r="B4446" s="411"/>
      <c r="C4446" s="411"/>
      <c r="D4446" s="411"/>
      <c r="E4446" s="411"/>
      <c r="F4446" s="411"/>
      <c r="G4446" s="194"/>
      <c r="H4446" s="411"/>
      <c r="I4446" s="411"/>
    </row>
    <row r="4447" spans="1:9" ht="15" customHeight="1" x14ac:dyDescent="0.25">
      <c r="A4447" s="411"/>
      <c r="B4447" s="411"/>
      <c r="C4447" s="411"/>
      <c r="D4447" s="411"/>
      <c r="E4447" s="411"/>
      <c r="F4447" s="412"/>
      <c r="G4447" s="194"/>
      <c r="H4447" s="411"/>
      <c r="I4447" s="411"/>
    </row>
    <row r="4448" spans="1:9" ht="15" customHeight="1" x14ac:dyDescent="0.25">
      <c r="A4448" s="411"/>
      <c r="B4448" s="411"/>
      <c r="C4448" s="411"/>
      <c r="D4448" s="411"/>
      <c r="E4448" s="411"/>
      <c r="F4448" s="412"/>
      <c r="G4448" s="194"/>
      <c r="H4448" s="411"/>
      <c r="I4448" s="411"/>
    </row>
    <row r="4449" spans="1:9" ht="15" customHeight="1" x14ac:dyDescent="0.25">
      <c r="A4449" s="411"/>
      <c r="B4449" s="411"/>
      <c r="C4449" s="411"/>
      <c r="D4449" s="411"/>
      <c r="E4449" s="411"/>
      <c r="F4449" s="411"/>
      <c r="G4449" s="194"/>
      <c r="H4449" s="411"/>
      <c r="I4449" s="411"/>
    </row>
    <row r="4450" spans="1:9" ht="15" customHeight="1" x14ac:dyDescent="0.25">
      <c r="A4450" s="411"/>
      <c r="B4450" s="411"/>
      <c r="C4450" s="411"/>
      <c r="D4450" s="411"/>
      <c r="E4450" s="411"/>
      <c r="F4450" s="411"/>
      <c r="G4450" s="194"/>
      <c r="H4450" s="411"/>
      <c r="I4450" s="411"/>
    </row>
    <row r="4451" spans="1:9" ht="15" customHeight="1" x14ac:dyDescent="0.25">
      <c r="A4451" s="411"/>
      <c r="B4451" s="411"/>
      <c r="C4451" s="411"/>
      <c r="D4451" s="411"/>
      <c r="E4451" s="411"/>
      <c r="F4451" s="411"/>
      <c r="G4451" s="194"/>
      <c r="H4451" s="411"/>
      <c r="I4451" s="411"/>
    </row>
    <row r="4452" spans="1:9" ht="15" customHeight="1" x14ac:dyDescent="0.25">
      <c r="A4452" s="411"/>
      <c r="B4452" s="411"/>
      <c r="C4452" s="411"/>
      <c r="D4452" s="411"/>
      <c r="E4452" s="411"/>
      <c r="F4452" s="411"/>
      <c r="G4452" s="194"/>
      <c r="H4452" s="411"/>
      <c r="I4452" s="411"/>
    </row>
    <row r="4453" spans="1:9" ht="15" customHeight="1" x14ac:dyDescent="0.25">
      <c r="A4453" s="411"/>
      <c r="B4453" s="411"/>
      <c r="C4453" s="411"/>
      <c r="D4453" s="411"/>
      <c r="E4453" s="411"/>
      <c r="F4453" s="411"/>
      <c r="G4453" s="194"/>
      <c r="H4453" s="411"/>
      <c r="I4453" s="411"/>
    </row>
    <row r="4454" spans="1:9" ht="15" customHeight="1" x14ac:dyDescent="0.25">
      <c r="A4454" s="411"/>
      <c r="B4454" s="411"/>
      <c r="C4454" s="411"/>
      <c r="D4454" s="411"/>
      <c r="E4454" s="411"/>
      <c r="F4454" s="411"/>
      <c r="G4454" s="194"/>
      <c r="H4454" s="411"/>
      <c r="I4454" s="411"/>
    </row>
    <row r="4455" spans="1:9" ht="15" customHeight="1" x14ac:dyDescent="0.25">
      <c r="A4455" s="411"/>
      <c r="B4455" s="411"/>
      <c r="C4455" s="411"/>
      <c r="D4455" s="411"/>
      <c r="E4455" s="411"/>
      <c r="F4455" s="411"/>
      <c r="G4455" s="194"/>
      <c r="H4455" s="411"/>
      <c r="I4455" s="411"/>
    </row>
    <row r="4456" spans="1:9" ht="15" customHeight="1" x14ac:dyDescent="0.25">
      <c r="A4456" s="411"/>
      <c r="B4456" s="411"/>
      <c r="C4456" s="411"/>
      <c r="D4456" s="411"/>
      <c r="E4456" s="411"/>
      <c r="F4456" s="411"/>
      <c r="G4456" s="194"/>
      <c r="H4456" s="411"/>
      <c r="I4456" s="411"/>
    </row>
    <row r="4457" spans="1:9" ht="15" customHeight="1" x14ac:dyDescent="0.25">
      <c r="A4457" s="411"/>
      <c r="B4457" s="411"/>
      <c r="C4457" s="411"/>
      <c r="D4457" s="411"/>
      <c r="E4457" s="411"/>
      <c r="F4457" s="412"/>
      <c r="G4457" s="194"/>
      <c r="H4457" s="411"/>
      <c r="I4457" s="411"/>
    </row>
    <row r="4458" spans="1:9" ht="15" customHeight="1" x14ac:dyDescent="0.25">
      <c r="A4458" s="411"/>
      <c r="B4458" s="411"/>
      <c r="C4458" s="411"/>
      <c r="D4458" s="411"/>
      <c r="E4458" s="411"/>
      <c r="F4458" s="412"/>
      <c r="G4458" s="194"/>
      <c r="H4458" s="411"/>
      <c r="I4458" s="411"/>
    </row>
    <row r="4459" spans="1:9" ht="15" customHeight="1" x14ac:dyDescent="0.25">
      <c r="A4459" s="411"/>
      <c r="B4459" s="411"/>
      <c r="C4459" s="411"/>
      <c r="D4459" s="411"/>
      <c r="E4459" s="411"/>
      <c r="F4459" s="412"/>
      <c r="G4459" s="194"/>
      <c r="H4459" s="411"/>
      <c r="I4459" s="411"/>
    </row>
    <row r="4460" spans="1:9" ht="15" customHeight="1" x14ac:dyDescent="0.25">
      <c r="A4460" s="411"/>
      <c r="B4460" s="411"/>
      <c r="C4460" s="411"/>
      <c r="D4460" s="411"/>
      <c r="E4460" s="411"/>
      <c r="F4460" s="411"/>
      <c r="G4460" s="194"/>
      <c r="H4460" s="411"/>
      <c r="I4460" s="411"/>
    </row>
    <row r="4461" spans="1:9" ht="15" customHeight="1" x14ac:dyDescent="0.25">
      <c r="A4461" s="411"/>
      <c r="B4461" s="411"/>
      <c r="C4461" s="411"/>
      <c r="D4461" s="411"/>
      <c r="E4461" s="411"/>
      <c r="F4461" s="411"/>
      <c r="G4461" s="194"/>
      <c r="H4461" s="411"/>
      <c r="I4461" s="411"/>
    </row>
    <row r="4462" spans="1:9" ht="15" customHeight="1" x14ac:dyDescent="0.25">
      <c r="A4462" s="411"/>
      <c r="B4462" s="411"/>
      <c r="C4462" s="411"/>
      <c r="D4462" s="411"/>
      <c r="E4462" s="411"/>
      <c r="F4462" s="411"/>
      <c r="G4462" s="194"/>
      <c r="H4462" s="411"/>
      <c r="I4462" s="411"/>
    </row>
    <row r="4463" spans="1:9" ht="15" customHeight="1" x14ac:dyDescent="0.25">
      <c r="A4463" s="411"/>
      <c r="B4463" s="411"/>
      <c r="C4463" s="411"/>
      <c r="D4463" s="411"/>
      <c r="E4463" s="411"/>
      <c r="F4463" s="412"/>
      <c r="G4463" s="194"/>
      <c r="H4463" s="411"/>
      <c r="I4463" s="411"/>
    </row>
    <row r="4464" spans="1:9" ht="15" customHeight="1" x14ac:dyDescent="0.25">
      <c r="A4464" s="411"/>
      <c r="B4464" s="411"/>
      <c r="C4464" s="411"/>
      <c r="D4464" s="411"/>
      <c r="E4464" s="411"/>
      <c r="F4464" s="412"/>
      <c r="G4464" s="194"/>
      <c r="H4464" s="411"/>
      <c r="I4464" s="411"/>
    </row>
    <row r="4465" spans="1:9" ht="15" customHeight="1" x14ac:dyDescent="0.25">
      <c r="A4465" s="411"/>
      <c r="B4465" s="411"/>
      <c r="C4465" s="411"/>
      <c r="D4465" s="411"/>
      <c r="E4465" s="411"/>
      <c r="F4465" s="412"/>
      <c r="G4465" s="194"/>
      <c r="H4465" s="411"/>
      <c r="I4465" s="411"/>
    </row>
    <row r="4466" spans="1:9" ht="15" customHeight="1" x14ac:dyDescent="0.25">
      <c r="A4466" s="411"/>
      <c r="B4466" s="411"/>
      <c r="C4466" s="411"/>
      <c r="D4466" s="411"/>
      <c r="E4466" s="411"/>
      <c r="F4466" s="411"/>
      <c r="G4466" s="194"/>
      <c r="H4466" s="411"/>
      <c r="I4466" s="411"/>
    </row>
    <row r="4467" spans="1:9" ht="15" customHeight="1" x14ac:dyDescent="0.25">
      <c r="A4467" s="411"/>
      <c r="B4467" s="411"/>
      <c r="C4467" s="411"/>
      <c r="D4467" s="411"/>
      <c r="E4467" s="411"/>
      <c r="F4467" s="411"/>
      <c r="G4467" s="194"/>
      <c r="H4467" s="411"/>
      <c r="I4467" s="411"/>
    </row>
    <row r="4468" spans="1:9" ht="15" customHeight="1" x14ac:dyDescent="0.25">
      <c r="A4468" s="411"/>
      <c r="B4468" s="411"/>
      <c r="C4468" s="411"/>
      <c r="D4468" s="411"/>
      <c r="E4468" s="411"/>
      <c r="F4468" s="411"/>
      <c r="G4468" s="194"/>
      <c r="H4468" s="411"/>
      <c r="I4468" s="411"/>
    </row>
    <row r="4469" spans="1:9" ht="15" customHeight="1" x14ac:dyDescent="0.25">
      <c r="A4469" s="411"/>
      <c r="B4469" s="411"/>
      <c r="C4469" s="411"/>
      <c r="D4469" s="411"/>
      <c r="E4469" s="411"/>
      <c r="F4469" s="411"/>
      <c r="G4469" s="194"/>
      <c r="H4469" s="411"/>
      <c r="I4469" s="411"/>
    </row>
    <row r="4470" spans="1:9" ht="15" customHeight="1" x14ac:dyDescent="0.25">
      <c r="A4470" s="411"/>
      <c r="B4470" s="411"/>
      <c r="C4470" s="411"/>
      <c r="D4470" s="411"/>
      <c r="E4470" s="411"/>
      <c r="F4470" s="411"/>
      <c r="G4470" s="194"/>
      <c r="H4470" s="411"/>
      <c r="I4470" s="411"/>
    </row>
    <row r="4471" spans="1:9" ht="15" customHeight="1" x14ac:dyDescent="0.25">
      <c r="A4471" s="411"/>
      <c r="B4471" s="411"/>
      <c r="C4471" s="411"/>
      <c r="D4471" s="411"/>
      <c r="E4471" s="411"/>
      <c r="F4471" s="411"/>
      <c r="G4471" s="194"/>
      <c r="H4471" s="411"/>
      <c r="I4471" s="411"/>
    </row>
    <row r="4472" spans="1:9" ht="15" customHeight="1" x14ac:dyDescent="0.25">
      <c r="A4472" s="411"/>
      <c r="B4472" s="411"/>
      <c r="C4472" s="411"/>
      <c r="D4472" s="411"/>
      <c r="E4472" s="411"/>
      <c r="F4472" s="411"/>
      <c r="G4472" s="194"/>
      <c r="H4472" s="411"/>
      <c r="I4472" s="411"/>
    </row>
    <row r="4473" spans="1:9" ht="15" customHeight="1" x14ac:dyDescent="0.25">
      <c r="A4473" s="411"/>
      <c r="B4473" s="411"/>
      <c r="C4473" s="411"/>
      <c r="D4473" s="411"/>
      <c r="E4473" s="411"/>
      <c r="F4473" s="411"/>
      <c r="G4473" s="194"/>
      <c r="H4473" s="411"/>
      <c r="I4473" s="411"/>
    </row>
    <row r="4474" spans="1:9" ht="15" customHeight="1" x14ac:dyDescent="0.25">
      <c r="A4474" s="411"/>
      <c r="B4474" s="411"/>
      <c r="C4474" s="411"/>
      <c r="D4474" s="411"/>
      <c r="E4474" s="411"/>
      <c r="F4474" s="412"/>
      <c r="G4474" s="194"/>
      <c r="H4474" s="411"/>
      <c r="I4474" s="411"/>
    </row>
    <row r="4475" spans="1:9" ht="15" customHeight="1" x14ac:dyDescent="0.25">
      <c r="A4475" s="411"/>
      <c r="B4475" s="411"/>
      <c r="C4475" s="411"/>
      <c r="D4475" s="411"/>
      <c r="E4475" s="411"/>
      <c r="F4475" s="412"/>
      <c r="G4475" s="194"/>
      <c r="H4475" s="411"/>
      <c r="I4475" s="411"/>
    </row>
    <row r="4476" spans="1:9" ht="15" customHeight="1" x14ac:dyDescent="0.25">
      <c r="A4476" s="411"/>
      <c r="B4476" s="411"/>
      <c r="C4476" s="411"/>
      <c r="D4476" s="411"/>
      <c r="E4476" s="411"/>
      <c r="F4476" s="411"/>
      <c r="G4476" s="194"/>
      <c r="H4476" s="411"/>
      <c r="I4476" s="411"/>
    </row>
    <row r="4477" spans="1:9" ht="15" customHeight="1" x14ac:dyDescent="0.25">
      <c r="A4477" s="411"/>
      <c r="B4477" s="411"/>
      <c r="C4477" s="411"/>
      <c r="D4477" s="411"/>
      <c r="E4477" s="411"/>
      <c r="F4477" s="411"/>
      <c r="G4477" s="194"/>
      <c r="H4477" s="411"/>
      <c r="I4477" s="411"/>
    </row>
    <row r="4478" spans="1:9" ht="15" customHeight="1" x14ac:dyDescent="0.25">
      <c r="A4478" s="411"/>
      <c r="B4478" s="411"/>
      <c r="C4478" s="411"/>
      <c r="D4478" s="411"/>
      <c r="E4478" s="411"/>
      <c r="F4478" s="411"/>
      <c r="G4478" s="194"/>
      <c r="H4478" s="411"/>
      <c r="I4478" s="411"/>
    </row>
    <row r="4479" spans="1:9" ht="15" customHeight="1" x14ac:dyDescent="0.25">
      <c r="A4479" s="411"/>
      <c r="B4479" s="411"/>
      <c r="C4479" s="411"/>
      <c r="D4479" s="411"/>
      <c r="E4479" s="411"/>
      <c r="F4479" s="411"/>
      <c r="G4479" s="194"/>
      <c r="H4479" s="411"/>
      <c r="I4479" s="411"/>
    </row>
    <row r="4480" spans="1:9" ht="15" customHeight="1" x14ac:dyDescent="0.25">
      <c r="A4480" s="411"/>
      <c r="B4480" s="411"/>
      <c r="C4480" s="411"/>
      <c r="D4480" s="411"/>
      <c r="E4480" s="411"/>
      <c r="F4480" s="412"/>
      <c r="G4480" s="194"/>
      <c r="H4480" s="411"/>
      <c r="I4480" s="411"/>
    </row>
    <row r="4481" spans="1:9" ht="15" customHeight="1" x14ac:dyDescent="0.25">
      <c r="A4481" s="411"/>
      <c r="B4481" s="411"/>
      <c r="C4481" s="411"/>
      <c r="D4481" s="411"/>
      <c r="E4481" s="411"/>
      <c r="F4481" s="412"/>
      <c r="G4481" s="194"/>
      <c r="H4481" s="411"/>
      <c r="I4481" s="411"/>
    </row>
    <row r="4482" spans="1:9" ht="15" customHeight="1" x14ac:dyDescent="0.25">
      <c r="A4482" s="411"/>
      <c r="B4482" s="411"/>
      <c r="C4482" s="411"/>
      <c r="D4482" s="411"/>
      <c r="E4482" s="411"/>
      <c r="F4482" s="412"/>
      <c r="G4482" s="194"/>
      <c r="H4482" s="411"/>
      <c r="I4482" s="411"/>
    </row>
    <row r="4483" spans="1:9" ht="15" customHeight="1" x14ac:dyDescent="0.25">
      <c r="A4483" s="411"/>
      <c r="B4483" s="411"/>
      <c r="C4483" s="411"/>
      <c r="D4483" s="411"/>
      <c r="E4483" s="411"/>
      <c r="F4483" s="411"/>
      <c r="G4483" s="194"/>
      <c r="H4483" s="411"/>
      <c r="I4483" s="411"/>
    </row>
    <row r="4484" spans="1:9" ht="15" customHeight="1" x14ac:dyDescent="0.25">
      <c r="A4484" s="411"/>
      <c r="B4484" s="411"/>
      <c r="C4484" s="411"/>
      <c r="D4484" s="411"/>
      <c r="E4484" s="411"/>
      <c r="F4484" s="411"/>
      <c r="G4484" s="194"/>
      <c r="H4484" s="411"/>
      <c r="I4484" s="411"/>
    </row>
    <row r="4485" spans="1:9" ht="15" customHeight="1" x14ac:dyDescent="0.25">
      <c r="A4485" s="411"/>
      <c r="B4485" s="411"/>
      <c r="C4485" s="411"/>
      <c r="D4485" s="411"/>
      <c r="E4485" s="411"/>
      <c r="F4485" s="411"/>
      <c r="G4485" s="194"/>
      <c r="H4485" s="411"/>
      <c r="I4485" s="411"/>
    </row>
    <row r="4486" spans="1:9" ht="15" customHeight="1" x14ac:dyDescent="0.25">
      <c r="A4486" s="411"/>
      <c r="B4486" s="411"/>
      <c r="C4486" s="411"/>
      <c r="D4486" s="411"/>
      <c r="E4486" s="411"/>
      <c r="F4486" s="411"/>
      <c r="G4486" s="194"/>
      <c r="H4486" s="411"/>
      <c r="I4486" s="411"/>
    </row>
    <row r="4487" spans="1:9" ht="15" customHeight="1" x14ac:dyDescent="0.25">
      <c r="A4487" s="411"/>
      <c r="B4487" s="411"/>
      <c r="C4487" s="411"/>
      <c r="D4487" s="411"/>
      <c r="E4487" s="411"/>
      <c r="F4487" s="411"/>
      <c r="G4487" s="194"/>
      <c r="H4487" s="411"/>
      <c r="I4487" s="411"/>
    </row>
    <row r="4488" spans="1:9" ht="15" customHeight="1" x14ac:dyDescent="0.25">
      <c r="A4488" s="411"/>
      <c r="B4488" s="411"/>
      <c r="C4488" s="411"/>
      <c r="D4488" s="411"/>
      <c r="E4488" s="411"/>
      <c r="F4488" s="411"/>
      <c r="G4488" s="194"/>
      <c r="H4488" s="411"/>
      <c r="I4488" s="411"/>
    </row>
    <row r="4489" spans="1:9" ht="15" customHeight="1" x14ac:dyDescent="0.25">
      <c r="A4489" s="411"/>
      <c r="B4489" s="411"/>
      <c r="C4489" s="411"/>
      <c r="D4489" s="411"/>
      <c r="E4489" s="411"/>
      <c r="F4489" s="411"/>
      <c r="G4489" s="194"/>
      <c r="H4489" s="411"/>
      <c r="I4489" s="411"/>
    </row>
    <row r="4490" spans="1:9" ht="15" customHeight="1" x14ac:dyDescent="0.25">
      <c r="A4490" s="411"/>
      <c r="B4490" s="411"/>
      <c r="C4490" s="411"/>
      <c r="D4490" s="411"/>
      <c r="E4490" s="411"/>
      <c r="F4490" s="411"/>
      <c r="G4490" s="194"/>
      <c r="H4490" s="411"/>
      <c r="I4490" s="411"/>
    </row>
    <row r="4491" spans="1:9" ht="15" customHeight="1" x14ac:dyDescent="0.25">
      <c r="A4491" s="411"/>
      <c r="B4491" s="411"/>
      <c r="C4491" s="411"/>
      <c r="D4491" s="411"/>
      <c r="E4491" s="411"/>
      <c r="F4491" s="412"/>
      <c r="G4491" s="194"/>
      <c r="H4491" s="411"/>
      <c r="I4491" s="411"/>
    </row>
    <row r="4492" spans="1:9" ht="15" customHeight="1" x14ac:dyDescent="0.25">
      <c r="A4492" s="411"/>
      <c r="B4492" s="411"/>
      <c r="C4492" s="411"/>
      <c r="D4492" s="411"/>
      <c r="E4492" s="411"/>
      <c r="F4492" s="412"/>
      <c r="G4492" s="194"/>
      <c r="H4492" s="411"/>
      <c r="I4492" s="411"/>
    </row>
    <row r="4493" spans="1:9" ht="15" customHeight="1" x14ac:dyDescent="0.25">
      <c r="A4493" s="411"/>
      <c r="B4493" s="411"/>
      <c r="C4493" s="411"/>
      <c r="D4493" s="411"/>
      <c r="E4493" s="411"/>
      <c r="F4493" s="412"/>
      <c r="G4493" s="194"/>
      <c r="H4493" s="411"/>
      <c r="I4493" s="411"/>
    </row>
    <row r="4494" spans="1:9" ht="15" customHeight="1" x14ac:dyDescent="0.25">
      <c r="A4494" s="411"/>
      <c r="B4494" s="411"/>
      <c r="C4494" s="411"/>
      <c r="D4494" s="411"/>
      <c r="E4494" s="411"/>
      <c r="F4494" s="411"/>
      <c r="G4494" s="194"/>
      <c r="H4494" s="411"/>
      <c r="I4494" s="411"/>
    </row>
    <row r="4495" spans="1:9" ht="15" customHeight="1" x14ac:dyDescent="0.25">
      <c r="A4495" s="411"/>
      <c r="B4495" s="411"/>
      <c r="C4495" s="411"/>
      <c r="D4495" s="411"/>
      <c r="E4495" s="411"/>
      <c r="F4495" s="411"/>
      <c r="G4495" s="194"/>
      <c r="H4495" s="411"/>
      <c r="I4495" s="411"/>
    </row>
    <row r="4496" spans="1:9" ht="15" customHeight="1" x14ac:dyDescent="0.25">
      <c r="A4496" s="411"/>
      <c r="B4496" s="411"/>
      <c r="C4496" s="411"/>
      <c r="D4496" s="411"/>
      <c r="E4496" s="411"/>
      <c r="F4496" s="411"/>
      <c r="G4496" s="194"/>
      <c r="H4496" s="411"/>
      <c r="I4496" s="411"/>
    </row>
    <row r="4497" spans="1:9" ht="15" customHeight="1" x14ac:dyDescent="0.25">
      <c r="A4497" s="411"/>
      <c r="B4497" s="411"/>
      <c r="C4497" s="411"/>
      <c r="D4497" s="411"/>
      <c r="E4497" s="411"/>
      <c r="F4497" s="411"/>
      <c r="G4497" s="194"/>
      <c r="H4497" s="411"/>
      <c r="I4497" s="411"/>
    </row>
    <row r="4498" spans="1:9" ht="15" customHeight="1" x14ac:dyDescent="0.25">
      <c r="A4498" s="411"/>
      <c r="B4498" s="411"/>
      <c r="C4498" s="411"/>
      <c r="D4498" s="411"/>
      <c r="E4498" s="411"/>
      <c r="F4498" s="412"/>
      <c r="G4498" s="194"/>
      <c r="H4498" s="411"/>
      <c r="I4498" s="411"/>
    </row>
    <row r="4499" spans="1:9" ht="15" customHeight="1" x14ac:dyDescent="0.25">
      <c r="A4499" s="411"/>
      <c r="B4499" s="411"/>
      <c r="C4499" s="411"/>
      <c r="D4499" s="411"/>
      <c r="E4499" s="411"/>
      <c r="F4499" s="412"/>
      <c r="G4499" s="194"/>
      <c r="H4499" s="411"/>
      <c r="I4499" s="411"/>
    </row>
    <row r="4500" spans="1:9" ht="15" customHeight="1" x14ac:dyDescent="0.25">
      <c r="A4500" s="411"/>
      <c r="B4500" s="411"/>
      <c r="C4500" s="411"/>
      <c r="D4500" s="411"/>
      <c r="E4500" s="411"/>
      <c r="F4500" s="412"/>
      <c r="G4500" s="194"/>
      <c r="H4500" s="411"/>
      <c r="I4500" s="411"/>
    </row>
    <row r="4501" spans="1:9" ht="15" customHeight="1" x14ac:dyDescent="0.25">
      <c r="A4501" s="411"/>
      <c r="B4501" s="411"/>
      <c r="C4501" s="411"/>
      <c r="D4501" s="411"/>
      <c r="E4501" s="411"/>
      <c r="F4501" s="411"/>
      <c r="G4501" s="194"/>
      <c r="H4501" s="411"/>
      <c r="I4501" s="411"/>
    </row>
    <row r="4502" spans="1:9" ht="15" customHeight="1" x14ac:dyDescent="0.25">
      <c r="A4502" s="411"/>
      <c r="B4502" s="411"/>
      <c r="C4502" s="411"/>
      <c r="D4502" s="411"/>
      <c r="E4502" s="411"/>
      <c r="F4502" s="411"/>
      <c r="G4502" s="194"/>
      <c r="H4502" s="411"/>
      <c r="I4502" s="411"/>
    </row>
    <row r="4503" spans="1:9" ht="15" customHeight="1" x14ac:dyDescent="0.25">
      <c r="A4503" s="411"/>
      <c r="B4503" s="411"/>
      <c r="C4503" s="411"/>
      <c r="D4503" s="411"/>
      <c r="E4503" s="411"/>
      <c r="F4503" s="411"/>
      <c r="G4503" s="194"/>
      <c r="H4503" s="411"/>
      <c r="I4503" s="411"/>
    </row>
    <row r="4504" spans="1:9" ht="15" customHeight="1" x14ac:dyDescent="0.25">
      <c r="A4504" s="411"/>
      <c r="B4504" s="411"/>
      <c r="C4504" s="411"/>
      <c r="D4504" s="411"/>
      <c r="E4504" s="411"/>
      <c r="F4504" s="411"/>
      <c r="G4504" s="194"/>
      <c r="H4504" s="411"/>
      <c r="I4504" s="411"/>
    </row>
    <row r="4505" spans="1:9" ht="15" customHeight="1" x14ac:dyDescent="0.25">
      <c r="A4505" s="411"/>
      <c r="B4505" s="411"/>
      <c r="C4505" s="411"/>
      <c r="D4505" s="411"/>
      <c r="E4505" s="411"/>
      <c r="F4505" s="411"/>
      <c r="G4505" s="194"/>
      <c r="H4505" s="411"/>
      <c r="I4505" s="411"/>
    </row>
    <row r="4506" spans="1:9" ht="15" customHeight="1" x14ac:dyDescent="0.25">
      <c r="A4506" s="411"/>
      <c r="B4506" s="411"/>
      <c r="C4506" s="411"/>
      <c r="D4506" s="411"/>
      <c r="E4506" s="411"/>
      <c r="F4506" s="411"/>
      <c r="G4506" s="194"/>
      <c r="H4506" s="411"/>
      <c r="I4506" s="411"/>
    </row>
    <row r="4507" spans="1:9" ht="15" customHeight="1" x14ac:dyDescent="0.25">
      <c r="A4507" s="411"/>
      <c r="B4507" s="411"/>
      <c r="C4507" s="411"/>
      <c r="D4507" s="411"/>
      <c r="E4507" s="411"/>
      <c r="F4507" s="411"/>
      <c r="G4507" s="194"/>
      <c r="H4507" s="411"/>
      <c r="I4507" s="411"/>
    </row>
    <row r="4508" spans="1:9" ht="15" customHeight="1" x14ac:dyDescent="0.25">
      <c r="A4508" s="411"/>
      <c r="B4508" s="411"/>
      <c r="C4508" s="411"/>
      <c r="D4508" s="411"/>
      <c r="E4508" s="411"/>
      <c r="F4508" s="412"/>
      <c r="G4508" s="194"/>
      <c r="H4508" s="411"/>
      <c r="I4508" s="411"/>
    </row>
    <row r="4509" spans="1:9" ht="15" customHeight="1" x14ac:dyDescent="0.25">
      <c r="A4509" s="411"/>
      <c r="B4509" s="411"/>
      <c r="C4509" s="411"/>
      <c r="D4509" s="411"/>
      <c r="E4509" s="411"/>
      <c r="F4509" s="412"/>
      <c r="G4509" s="194"/>
      <c r="H4509" s="411"/>
      <c r="I4509" s="411"/>
    </row>
    <row r="4510" spans="1:9" ht="15" customHeight="1" x14ac:dyDescent="0.25">
      <c r="A4510" s="411"/>
      <c r="B4510" s="411"/>
      <c r="C4510" s="411"/>
      <c r="D4510" s="411"/>
      <c r="E4510" s="411"/>
      <c r="F4510" s="412"/>
      <c r="G4510" s="194"/>
      <c r="H4510" s="411"/>
      <c r="I4510" s="411"/>
    </row>
    <row r="4511" spans="1:9" ht="15" customHeight="1" x14ac:dyDescent="0.25">
      <c r="A4511" s="411"/>
      <c r="B4511" s="411"/>
      <c r="C4511" s="411"/>
      <c r="D4511" s="411"/>
      <c r="E4511" s="411"/>
      <c r="F4511" s="411"/>
      <c r="G4511" s="194"/>
      <c r="H4511" s="411"/>
      <c r="I4511" s="411"/>
    </row>
    <row r="4512" spans="1:9" ht="15" customHeight="1" x14ac:dyDescent="0.25">
      <c r="A4512" s="411"/>
      <c r="B4512" s="411"/>
      <c r="C4512" s="411"/>
      <c r="D4512" s="411"/>
      <c r="E4512" s="411"/>
      <c r="F4512" s="411"/>
      <c r="G4512" s="194"/>
      <c r="H4512" s="411"/>
      <c r="I4512" s="411"/>
    </row>
    <row r="4513" spans="1:9" ht="15" customHeight="1" x14ac:dyDescent="0.25">
      <c r="A4513" s="411"/>
      <c r="B4513" s="411"/>
      <c r="C4513" s="411"/>
      <c r="D4513" s="411"/>
      <c r="E4513" s="411"/>
      <c r="F4513" s="411"/>
      <c r="G4513" s="194"/>
      <c r="H4513" s="411"/>
      <c r="I4513" s="411"/>
    </row>
    <row r="4514" spans="1:9" ht="15" customHeight="1" x14ac:dyDescent="0.25">
      <c r="A4514" s="411"/>
      <c r="B4514" s="411"/>
      <c r="C4514" s="411"/>
      <c r="D4514" s="411"/>
      <c r="E4514" s="411"/>
      <c r="F4514" s="411"/>
      <c r="G4514" s="194"/>
      <c r="H4514" s="411"/>
      <c r="I4514" s="411"/>
    </row>
    <row r="4515" spans="1:9" ht="15" customHeight="1" x14ac:dyDescent="0.25">
      <c r="A4515" s="411"/>
      <c r="B4515" s="411"/>
      <c r="C4515" s="411"/>
      <c r="D4515" s="411"/>
      <c r="E4515" s="411"/>
      <c r="F4515" s="412"/>
      <c r="G4515" s="194"/>
      <c r="H4515" s="411"/>
      <c r="I4515" s="411"/>
    </row>
    <row r="4516" spans="1:9" ht="15" customHeight="1" x14ac:dyDescent="0.25">
      <c r="A4516" s="411"/>
      <c r="B4516" s="411"/>
      <c r="C4516" s="411"/>
      <c r="D4516" s="411"/>
      <c r="E4516" s="411"/>
      <c r="F4516" s="412"/>
      <c r="G4516" s="194"/>
      <c r="H4516" s="411"/>
      <c r="I4516" s="411"/>
    </row>
    <row r="4517" spans="1:9" ht="15" customHeight="1" x14ac:dyDescent="0.25">
      <c r="A4517" s="411"/>
      <c r="B4517" s="411"/>
      <c r="C4517" s="411"/>
      <c r="D4517" s="411"/>
      <c r="E4517" s="411"/>
      <c r="F4517" s="412"/>
      <c r="G4517" s="194"/>
      <c r="H4517" s="411"/>
      <c r="I4517" s="411"/>
    </row>
    <row r="4518" spans="1:9" ht="15" customHeight="1" x14ac:dyDescent="0.25">
      <c r="A4518" s="411"/>
      <c r="B4518" s="411"/>
      <c r="C4518" s="411"/>
      <c r="D4518" s="411"/>
      <c r="E4518" s="411"/>
      <c r="F4518" s="411"/>
      <c r="G4518" s="194"/>
      <c r="H4518" s="411"/>
      <c r="I4518" s="411"/>
    </row>
    <row r="4519" spans="1:9" ht="15" customHeight="1" x14ac:dyDescent="0.25">
      <c r="A4519" s="411"/>
      <c r="B4519" s="411"/>
      <c r="C4519" s="411"/>
      <c r="D4519" s="411"/>
      <c r="E4519" s="411"/>
      <c r="F4519" s="411"/>
      <c r="G4519" s="194"/>
      <c r="H4519" s="411"/>
      <c r="I4519" s="411"/>
    </row>
    <row r="4520" spans="1:9" ht="15" customHeight="1" x14ac:dyDescent="0.25">
      <c r="A4520" s="411"/>
      <c r="B4520" s="411"/>
      <c r="C4520" s="411"/>
      <c r="D4520" s="411"/>
      <c r="E4520" s="411"/>
      <c r="F4520" s="411"/>
      <c r="G4520" s="194"/>
      <c r="H4520" s="411"/>
      <c r="I4520" s="411"/>
    </row>
    <row r="4521" spans="1:9" ht="15" customHeight="1" x14ac:dyDescent="0.25">
      <c r="A4521" s="411"/>
      <c r="B4521" s="411"/>
      <c r="C4521" s="411"/>
      <c r="D4521" s="411"/>
      <c r="E4521" s="411"/>
      <c r="F4521" s="411"/>
      <c r="G4521" s="194"/>
      <c r="H4521" s="411"/>
      <c r="I4521" s="411"/>
    </row>
    <row r="4522" spans="1:9" ht="15" customHeight="1" x14ac:dyDescent="0.25">
      <c r="A4522" s="411"/>
      <c r="B4522" s="411"/>
      <c r="C4522" s="411"/>
      <c r="D4522" s="411"/>
      <c r="E4522" s="411"/>
      <c r="F4522" s="411"/>
      <c r="G4522" s="194"/>
      <c r="H4522" s="411"/>
      <c r="I4522" s="411"/>
    </row>
    <row r="4523" spans="1:9" ht="15" customHeight="1" x14ac:dyDescent="0.25">
      <c r="A4523" s="411"/>
      <c r="B4523" s="411"/>
      <c r="C4523" s="411"/>
      <c r="D4523" s="411"/>
      <c r="E4523" s="411"/>
      <c r="F4523" s="411"/>
      <c r="G4523" s="194"/>
      <c r="H4523" s="411"/>
      <c r="I4523" s="411"/>
    </row>
    <row r="4524" spans="1:9" ht="15" customHeight="1" x14ac:dyDescent="0.25">
      <c r="A4524" s="411"/>
      <c r="B4524" s="411"/>
      <c r="C4524" s="411"/>
      <c r="D4524" s="411"/>
      <c r="E4524" s="411"/>
      <c r="F4524" s="411"/>
      <c r="G4524" s="194"/>
      <c r="H4524" s="411"/>
      <c r="I4524" s="411"/>
    </row>
    <row r="4525" spans="1:9" ht="15" customHeight="1" x14ac:dyDescent="0.25">
      <c r="A4525" s="411"/>
      <c r="B4525" s="411"/>
      <c r="C4525" s="411"/>
      <c r="D4525" s="411"/>
      <c r="E4525" s="411"/>
      <c r="F4525" s="411"/>
      <c r="G4525" s="194"/>
      <c r="H4525" s="411"/>
      <c r="I4525" s="411"/>
    </row>
    <row r="4526" spans="1:9" ht="15" customHeight="1" x14ac:dyDescent="0.25">
      <c r="A4526" s="411"/>
      <c r="B4526" s="411"/>
      <c r="C4526" s="411"/>
      <c r="D4526" s="411"/>
      <c r="E4526" s="411"/>
      <c r="F4526" s="411"/>
      <c r="G4526" s="194"/>
      <c r="H4526" s="411"/>
      <c r="I4526" s="411"/>
    </row>
    <row r="4527" spans="1:9" ht="15" customHeight="1" x14ac:dyDescent="0.25">
      <c r="A4527" s="411"/>
      <c r="B4527" s="411"/>
      <c r="C4527" s="411"/>
      <c r="D4527" s="411"/>
      <c r="E4527" s="411"/>
      <c r="F4527" s="412"/>
      <c r="G4527" s="194"/>
      <c r="H4527" s="411"/>
      <c r="I4527" s="411"/>
    </row>
    <row r="4528" spans="1:9" ht="15" customHeight="1" x14ac:dyDescent="0.25">
      <c r="A4528" s="411"/>
      <c r="B4528" s="411"/>
      <c r="C4528" s="411"/>
      <c r="D4528" s="411"/>
      <c r="E4528" s="411"/>
      <c r="F4528" s="411"/>
      <c r="G4528" s="194"/>
      <c r="H4528" s="411"/>
      <c r="I4528" s="411"/>
    </row>
    <row r="4529" spans="1:9" ht="15" customHeight="1" x14ac:dyDescent="0.25">
      <c r="A4529" s="411"/>
      <c r="B4529" s="411"/>
      <c r="C4529" s="411"/>
      <c r="D4529" s="411"/>
      <c r="E4529" s="411"/>
      <c r="F4529" s="412"/>
      <c r="G4529" s="194"/>
      <c r="H4529" s="411"/>
      <c r="I4529" s="411"/>
    </row>
    <row r="4530" spans="1:9" ht="15" customHeight="1" x14ac:dyDescent="0.25">
      <c r="A4530" s="411"/>
      <c r="B4530" s="411"/>
      <c r="C4530" s="411"/>
      <c r="D4530" s="411"/>
      <c r="E4530" s="411"/>
      <c r="F4530" s="412"/>
      <c r="G4530" s="194"/>
      <c r="H4530" s="411"/>
      <c r="I4530" s="411"/>
    </row>
    <row r="4531" spans="1:9" ht="15" customHeight="1" x14ac:dyDescent="0.25">
      <c r="A4531" s="411"/>
      <c r="B4531" s="411"/>
      <c r="C4531" s="411"/>
      <c r="D4531" s="411"/>
      <c r="E4531" s="411"/>
      <c r="F4531" s="411"/>
      <c r="G4531" s="194"/>
      <c r="H4531" s="411"/>
      <c r="I4531" s="411"/>
    </row>
    <row r="4532" spans="1:9" ht="15" customHeight="1" x14ac:dyDescent="0.25">
      <c r="A4532" s="411"/>
      <c r="B4532" s="411"/>
      <c r="C4532" s="411"/>
      <c r="D4532" s="411"/>
      <c r="E4532" s="411"/>
      <c r="F4532" s="411"/>
      <c r="G4532" s="194"/>
      <c r="H4532" s="411"/>
      <c r="I4532" s="411"/>
    </row>
    <row r="4533" spans="1:9" ht="15" customHeight="1" x14ac:dyDescent="0.25">
      <c r="A4533" s="411"/>
      <c r="B4533" s="411"/>
      <c r="C4533" s="411"/>
      <c r="D4533" s="411"/>
      <c r="E4533" s="411"/>
      <c r="F4533" s="411"/>
      <c r="G4533" s="194"/>
      <c r="H4533" s="411"/>
      <c r="I4533" s="411"/>
    </row>
    <row r="4534" spans="1:9" ht="15" customHeight="1" x14ac:dyDescent="0.25">
      <c r="A4534" s="411"/>
      <c r="B4534" s="411"/>
      <c r="C4534" s="411"/>
      <c r="D4534" s="411"/>
      <c r="E4534" s="411"/>
      <c r="F4534" s="411"/>
      <c r="G4534" s="194"/>
      <c r="H4534" s="411"/>
      <c r="I4534" s="411"/>
    </row>
    <row r="4535" spans="1:9" ht="15" customHeight="1" x14ac:dyDescent="0.25">
      <c r="A4535" s="411"/>
      <c r="B4535" s="411"/>
      <c r="C4535" s="411"/>
      <c r="D4535" s="411"/>
      <c r="E4535" s="411"/>
      <c r="F4535" s="411"/>
      <c r="G4535" s="194"/>
      <c r="H4535" s="411"/>
      <c r="I4535" s="411"/>
    </row>
    <row r="4536" spans="1:9" ht="15" customHeight="1" x14ac:dyDescent="0.25">
      <c r="A4536" s="411"/>
      <c r="B4536" s="411"/>
      <c r="C4536" s="411"/>
      <c r="D4536" s="411"/>
      <c r="E4536" s="411"/>
      <c r="F4536" s="412"/>
      <c r="G4536" s="194"/>
      <c r="H4536" s="411"/>
      <c r="I4536" s="411"/>
    </row>
    <row r="4537" spans="1:9" ht="15" customHeight="1" x14ac:dyDescent="0.25">
      <c r="A4537" s="411"/>
      <c r="B4537" s="411"/>
      <c r="C4537" s="411"/>
      <c r="D4537" s="411"/>
      <c r="E4537" s="411"/>
      <c r="F4537" s="411"/>
      <c r="G4537" s="194"/>
      <c r="H4537" s="411"/>
      <c r="I4537" s="411"/>
    </row>
    <row r="4538" spans="1:9" ht="15" customHeight="1" x14ac:dyDescent="0.25">
      <c r="A4538" s="411"/>
      <c r="B4538" s="411"/>
      <c r="C4538" s="411"/>
      <c r="D4538" s="411"/>
      <c r="E4538" s="411"/>
      <c r="F4538" s="412"/>
      <c r="G4538" s="194"/>
      <c r="H4538" s="411"/>
      <c r="I4538" s="411"/>
    </row>
    <row r="4539" spans="1:9" ht="15" customHeight="1" x14ac:dyDescent="0.25">
      <c r="A4539" s="411"/>
      <c r="B4539" s="411"/>
      <c r="C4539" s="411"/>
      <c r="D4539" s="411"/>
      <c r="E4539" s="411"/>
      <c r="F4539" s="411"/>
      <c r="G4539" s="194"/>
      <c r="H4539" s="411"/>
      <c r="I4539" s="411"/>
    </row>
    <row r="4540" spans="1:9" ht="15" customHeight="1" x14ac:dyDescent="0.25">
      <c r="A4540" s="411"/>
      <c r="B4540" s="411"/>
      <c r="C4540" s="411"/>
      <c r="D4540" s="411"/>
      <c r="E4540" s="411"/>
      <c r="F4540" s="411"/>
      <c r="G4540" s="194"/>
      <c r="H4540" s="411"/>
      <c r="I4540" s="411"/>
    </row>
    <row r="4541" spans="1:9" ht="15" customHeight="1" x14ac:dyDescent="0.25">
      <c r="A4541" s="411"/>
      <c r="B4541" s="411"/>
      <c r="C4541" s="411"/>
      <c r="D4541" s="411"/>
      <c r="E4541" s="411"/>
      <c r="F4541" s="411"/>
      <c r="G4541" s="194"/>
      <c r="H4541" s="411"/>
      <c r="I4541" s="411"/>
    </row>
    <row r="4542" spans="1:9" ht="15" customHeight="1" x14ac:dyDescent="0.25">
      <c r="A4542" s="411"/>
      <c r="B4542" s="411"/>
      <c r="C4542" s="411"/>
      <c r="D4542" s="411"/>
      <c r="E4542" s="411"/>
      <c r="F4542" s="411"/>
      <c r="G4542" s="194"/>
      <c r="H4542" s="411"/>
      <c r="I4542" s="411"/>
    </row>
    <row r="4543" spans="1:9" ht="15" customHeight="1" x14ac:dyDescent="0.25">
      <c r="A4543" s="411"/>
      <c r="B4543" s="411"/>
      <c r="C4543" s="411"/>
      <c r="D4543" s="411"/>
      <c r="E4543" s="411"/>
      <c r="F4543" s="411"/>
      <c r="G4543" s="194"/>
      <c r="H4543" s="411"/>
      <c r="I4543" s="411"/>
    </row>
    <row r="4544" spans="1:9" ht="15" customHeight="1" x14ac:dyDescent="0.25">
      <c r="A4544" s="411"/>
      <c r="B4544" s="411"/>
      <c r="C4544" s="411"/>
      <c r="D4544" s="411"/>
      <c r="E4544" s="411"/>
      <c r="F4544" s="412"/>
      <c r="G4544" s="194"/>
      <c r="H4544" s="411"/>
      <c r="I4544" s="411"/>
    </row>
    <row r="4545" spans="1:9" ht="15" customHeight="1" x14ac:dyDescent="0.25">
      <c r="A4545" s="411"/>
      <c r="B4545" s="411"/>
      <c r="C4545" s="411"/>
      <c r="D4545" s="411"/>
      <c r="E4545" s="411"/>
      <c r="F4545" s="412"/>
      <c r="G4545" s="194"/>
      <c r="H4545" s="411"/>
      <c r="I4545" s="411"/>
    </row>
    <row r="4546" spans="1:9" ht="15" customHeight="1" x14ac:dyDescent="0.25">
      <c r="A4546" s="411"/>
      <c r="B4546" s="411"/>
      <c r="C4546" s="411"/>
      <c r="D4546" s="411"/>
      <c r="E4546" s="411"/>
      <c r="F4546" s="412"/>
      <c r="G4546" s="194"/>
      <c r="H4546" s="411"/>
      <c r="I4546" s="411"/>
    </row>
    <row r="4547" spans="1:9" ht="15" customHeight="1" x14ac:dyDescent="0.25">
      <c r="A4547" s="411"/>
      <c r="B4547" s="411"/>
      <c r="C4547" s="411"/>
      <c r="D4547" s="411"/>
      <c r="E4547" s="411"/>
      <c r="F4547" s="411"/>
      <c r="G4547" s="194"/>
      <c r="H4547" s="411"/>
      <c r="I4547" s="411"/>
    </row>
    <row r="4548" spans="1:9" ht="15" customHeight="1" x14ac:dyDescent="0.25">
      <c r="A4548" s="411"/>
      <c r="B4548" s="411"/>
      <c r="C4548" s="411"/>
      <c r="D4548" s="411"/>
      <c r="E4548" s="411"/>
      <c r="F4548" s="412"/>
      <c r="G4548" s="194"/>
      <c r="H4548" s="411"/>
      <c r="I4548" s="411"/>
    </row>
    <row r="4549" spans="1:9" ht="15" customHeight="1" x14ac:dyDescent="0.25">
      <c r="A4549" s="411"/>
      <c r="B4549" s="411"/>
      <c r="C4549" s="411"/>
      <c r="D4549" s="411"/>
      <c r="E4549" s="411"/>
      <c r="F4549" s="412"/>
      <c r="G4549" s="194"/>
      <c r="H4549" s="411"/>
      <c r="I4549" s="411"/>
    </row>
    <row r="4550" spans="1:9" ht="15" customHeight="1" x14ac:dyDescent="0.25">
      <c r="A4550" s="411"/>
      <c r="B4550" s="411"/>
      <c r="C4550" s="411"/>
      <c r="D4550" s="411"/>
      <c r="E4550" s="411"/>
      <c r="F4550" s="411"/>
      <c r="G4550" s="194"/>
      <c r="H4550" s="411"/>
      <c r="I4550" s="411"/>
    </row>
    <row r="4551" spans="1:9" ht="15" customHeight="1" x14ac:dyDescent="0.25">
      <c r="A4551" s="411"/>
      <c r="B4551" s="411"/>
      <c r="C4551" s="411"/>
      <c r="D4551" s="411"/>
      <c r="E4551" s="411"/>
      <c r="F4551" s="411"/>
      <c r="G4551" s="194"/>
      <c r="H4551" s="411"/>
      <c r="I4551" s="411"/>
    </row>
    <row r="4552" spans="1:9" ht="15" customHeight="1" x14ac:dyDescent="0.25">
      <c r="A4552" s="411"/>
      <c r="B4552" s="411"/>
      <c r="C4552" s="411"/>
      <c r="D4552" s="411"/>
      <c r="E4552" s="411"/>
      <c r="F4552" s="411"/>
      <c r="G4552" s="194"/>
      <c r="H4552" s="411"/>
      <c r="I4552" s="411"/>
    </row>
    <row r="4553" spans="1:9" ht="15" customHeight="1" x14ac:dyDescent="0.25">
      <c r="A4553" s="411"/>
      <c r="B4553" s="411"/>
      <c r="C4553" s="411"/>
      <c r="D4553" s="411"/>
      <c r="E4553" s="411"/>
      <c r="F4553" s="411"/>
      <c r="G4553" s="194"/>
      <c r="H4553" s="411"/>
      <c r="I4553" s="411"/>
    </row>
    <row r="4554" spans="1:9" ht="15" customHeight="1" x14ac:dyDescent="0.25">
      <c r="A4554" s="411"/>
      <c r="B4554" s="411"/>
      <c r="C4554" s="411"/>
      <c r="D4554" s="411"/>
      <c r="E4554" s="411"/>
      <c r="F4554" s="412"/>
      <c r="G4554" s="194"/>
      <c r="H4554" s="411"/>
      <c r="I4554" s="411"/>
    </row>
    <row r="4555" spans="1:9" ht="15" customHeight="1" x14ac:dyDescent="0.25">
      <c r="A4555" s="411"/>
      <c r="B4555" s="411"/>
      <c r="C4555" s="411"/>
      <c r="D4555" s="411"/>
      <c r="E4555" s="411"/>
      <c r="F4555" s="412"/>
      <c r="G4555" s="194"/>
      <c r="H4555" s="411"/>
      <c r="I4555" s="411"/>
    </row>
    <row r="4556" spans="1:9" ht="15" customHeight="1" x14ac:dyDescent="0.25">
      <c r="A4556" s="411"/>
      <c r="B4556" s="411"/>
      <c r="C4556" s="411"/>
      <c r="D4556" s="411"/>
      <c r="E4556" s="411"/>
      <c r="F4556" s="412"/>
      <c r="G4556" s="194"/>
      <c r="H4556" s="411"/>
      <c r="I4556" s="411"/>
    </row>
    <row r="4557" spans="1:9" ht="15" customHeight="1" x14ac:dyDescent="0.25">
      <c r="A4557" s="411"/>
      <c r="B4557" s="411"/>
      <c r="C4557" s="411"/>
      <c r="D4557" s="411"/>
      <c r="E4557" s="411"/>
      <c r="F4557" s="411"/>
      <c r="G4557" s="194"/>
      <c r="H4557" s="411"/>
      <c r="I4557" s="411"/>
    </row>
    <row r="4558" spans="1:9" ht="15" customHeight="1" x14ac:dyDescent="0.25">
      <c r="A4558" s="411"/>
      <c r="B4558" s="411"/>
      <c r="C4558" s="411"/>
      <c r="D4558" s="411"/>
      <c r="E4558" s="411"/>
      <c r="F4558" s="411"/>
      <c r="G4558" s="194"/>
      <c r="H4558" s="411"/>
      <c r="I4558" s="411"/>
    </row>
    <row r="4559" spans="1:9" ht="15" customHeight="1" x14ac:dyDescent="0.25">
      <c r="A4559" s="411"/>
      <c r="B4559" s="411"/>
      <c r="C4559" s="411"/>
      <c r="D4559" s="411"/>
      <c r="E4559" s="411"/>
      <c r="F4559" s="412"/>
      <c r="G4559" s="194"/>
      <c r="H4559" s="411"/>
      <c r="I4559" s="411"/>
    </row>
    <row r="4560" spans="1:9" ht="15" customHeight="1" x14ac:dyDescent="0.25">
      <c r="A4560" s="411"/>
      <c r="B4560" s="411"/>
      <c r="C4560" s="411"/>
      <c r="D4560" s="411"/>
      <c r="E4560" s="411"/>
      <c r="F4560" s="412"/>
      <c r="G4560" s="194"/>
      <c r="H4560" s="411"/>
      <c r="I4560" s="411"/>
    </row>
    <row r="4561" spans="1:9" ht="15" customHeight="1" x14ac:dyDescent="0.25">
      <c r="A4561" s="411"/>
      <c r="B4561" s="411"/>
      <c r="C4561" s="411"/>
      <c r="D4561" s="411"/>
      <c r="E4561" s="411"/>
      <c r="F4561" s="411"/>
      <c r="G4561" s="194"/>
      <c r="H4561" s="411"/>
      <c r="I4561" s="411"/>
    </row>
    <row r="4562" spans="1:9" ht="15" customHeight="1" x14ac:dyDescent="0.25">
      <c r="A4562" s="411"/>
      <c r="B4562" s="411"/>
      <c r="C4562" s="411"/>
      <c r="D4562" s="411"/>
      <c r="E4562" s="411"/>
      <c r="F4562" s="411"/>
      <c r="G4562" s="194"/>
      <c r="H4562" s="411"/>
      <c r="I4562" s="411"/>
    </row>
    <row r="4563" spans="1:9" ht="15" customHeight="1" x14ac:dyDescent="0.25">
      <c r="A4563" s="411"/>
      <c r="B4563" s="411"/>
      <c r="C4563" s="411"/>
      <c r="D4563" s="411"/>
      <c r="E4563" s="411"/>
      <c r="F4563" s="411"/>
      <c r="G4563" s="194"/>
      <c r="H4563" s="411"/>
      <c r="I4563" s="411"/>
    </row>
    <row r="4564" spans="1:9" ht="15" customHeight="1" x14ac:dyDescent="0.25">
      <c r="A4564" s="411"/>
      <c r="B4564" s="411"/>
      <c r="C4564" s="411"/>
      <c r="D4564" s="411"/>
      <c r="E4564" s="411"/>
      <c r="F4564" s="411"/>
      <c r="G4564" s="194"/>
      <c r="H4564" s="411"/>
      <c r="I4564" s="411"/>
    </row>
    <row r="4565" spans="1:9" ht="15" customHeight="1" x14ac:dyDescent="0.25">
      <c r="A4565" s="411"/>
      <c r="B4565" s="411"/>
      <c r="C4565" s="411"/>
      <c r="D4565" s="411"/>
      <c r="E4565" s="411"/>
      <c r="F4565" s="411"/>
      <c r="G4565" s="194"/>
      <c r="H4565" s="411"/>
      <c r="I4565" s="411"/>
    </row>
    <row r="4566" spans="1:9" ht="15" customHeight="1" x14ac:dyDescent="0.25">
      <c r="A4566" s="411"/>
      <c r="B4566" s="411"/>
      <c r="C4566" s="411"/>
      <c r="D4566" s="411"/>
      <c r="E4566" s="411"/>
      <c r="F4566" s="411"/>
      <c r="G4566" s="194"/>
      <c r="H4566" s="411"/>
      <c r="I4566" s="411"/>
    </row>
    <row r="4567" spans="1:9" ht="15" customHeight="1" x14ac:dyDescent="0.25">
      <c r="A4567" s="411"/>
      <c r="B4567" s="411"/>
      <c r="C4567" s="411"/>
      <c r="D4567" s="411"/>
      <c r="E4567" s="411"/>
      <c r="F4567" s="412"/>
      <c r="G4567" s="194"/>
      <c r="H4567" s="411"/>
      <c r="I4567" s="411"/>
    </row>
    <row r="4568" spans="1:9" ht="15" customHeight="1" x14ac:dyDescent="0.25">
      <c r="A4568" s="411"/>
      <c r="B4568" s="411"/>
      <c r="C4568" s="411"/>
      <c r="D4568" s="411"/>
      <c r="E4568" s="411"/>
      <c r="F4568" s="412"/>
      <c r="G4568" s="194"/>
      <c r="H4568" s="411"/>
      <c r="I4568" s="411"/>
    </row>
    <row r="4569" spans="1:9" ht="15" customHeight="1" x14ac:dyDescent="0.25">
      <c r="A4569" s="411"/>
      <c r="B4569" s="411"/>
      <c r="C4569" s="411"/>
      <c r="D4569" s="411"/>
      <c r="E4569" s="411"/>
      <c r="F4569" s="412"/>
      <c r="G4569" s="194"/>
      <c r="H4569" s="411"/>
      <c r="I4569" s="411"/>
    </row>
    <row r="4570" spans="1:9" ht="15" customHeight="1" x14ac:dyDescent="0.25">
      <c r="A4570" s="411"/>
      <c r="B4570" s="411"/>
      <c r="C4570" s="411"/>
      <c r="D4570" s="411"/>
      <c r="E4570" s="411"/>
      <c r="F4570" s="411"/>
      <c r="G4570" s="194"/>
      <c r="H4570" s="411"/>
      <c r="I4570" s="411"/>
    </row>
    <row r="4571" spans="1:9" ht="15" customHeight="1" x14ac:dyDescent="0.25">
      <c r="A4571" s="411"/>
      <c r="B4571" s="411"/>
      <c r="C4571" s="411"/>
      <c r="D4571" s="411"/>
      <c r="E4571" s="411"/>
      <c r="F4571" s="411"/>
      <c r="G4571" s="194"/>
      <c r="H4571" s="411"/>
      <c r="I4571" s="411"/>
    </row>
    <row r="4572" spans="1:9" ht="15" customHeight="1" x14ac:dyDescent="0.25">
      <c r="A4572" s="411"/>
      <c r="B4572" s="411"/>
      <c r="C4572" s="411"/>
      <c r="D4572" s="411"/>
      <c r="E4572" s="411"/>
      <c r="F4572" s="412"/>
      <c r="G4572" s="194"/>
      <c r="H4572" s="411"/>
      <c r="I4572" s="411"/>
    </row>
    <row r="4573" spans="1:9" ht="15" customHeight="1" x14ac:dyDescent="0.25">
      <c r="A4573" s="411"/>
      <c r="B4573" s="411"/>
      <c r="C4573" s="411"/>
      <c r="D4573" s="411"/>
      <c r="E4573" s="411"/>
      <c r="F4573" s="412"/>
      <c r="G4573" s="194"/>
      <c r="H4573" s="411"/>
      <c r="I4573" s="411"/>
    </row>
    <row r="4574" spans="1:9" ht="15" customHeight="1" x14ac:dyDescent="0.25">
      <c r="A4574" s="411"/>
      <c r="B4574" s="411"/>
      <c r="C4574" s="411"/>
      <c r="D4574" s="411"/>
      <c r="E4574" s="411"/>
      <c r="F4574" s="411"/>
      <c r="G4574" s="194"/>
      <c r="H4574" s="411"/>
      <c r="I4574" s="411"/>
    </row>
    <row r="4575" spans="1:9" ht="15" customHeight="1" x14ac:dyDescent="0.25">
      <c r="A4575" s="411"/>
      <c r="B4575" s="411"/>
      <c r="C4575" s="411"/>
      <c r="D4575" s="411"/>
      <c r="E4575" s="411"/>
      <c r="F4575" s="411"/>
      <c r="G4575" s="194"/>
      <c r="H4575" s="411"/>
      <c r="I4575" s="411"/>
    </row>
    <row r="4576" spans="1:9" ht="15" customHeight="1" x14ac:dyDescent="0.25">
      <c r="A4576" s="411"/>
      <c r="B4576" s="411"/>
      <c r="C4576" s="411"/>
      <c r="D4576" s="411"/>
      <c r="E4576" s="411"/>
      <c r="F4576" s="411"/>
      <c r="G4576" s="194"/>
      <c r="H4576" s="411"/>
      <c r="I4576" s="411"/>
    </row>
    <row r="4577" spans="1:9" ht="15" customHeight="1" x14ac:dyDescent="0.25">
      <c r="A4577" s="411"/>
      <c r="B4577" s="411"/>
      <c r="C4577" s="411"/>
      <c r="D4577" s="411"/>
      <c r="E4577" s="411"/>
      <c r="F4577" s="411"/>
      <c r="G4577" s="194"/>
      <c r="H4577" s="411"/>
      <c r="I4577" s="411"/>
    </row>
    <row r="4578" spans="1:9" ht="15" customHeight="1" x14ac:dyDescent="0.25">
      <c r="A4578" s="411"/>
      <c r="B4578" s="411"/>
      <c r="C4578" s="411"/>
      <c r="D4578" s="411"/>
      <c r="E4578" s="411"/>
      <c r="F4578" s="411"/>
      <c r="G4578" s="194"/>
      <c r="H4578" s="411"/>
      <c r="I4578" s="411"/>
    </row>
    <row r="4579" spans="1:9" ht="15" customHeight="1" x14ac:dyDescent="0.25">
      <c r="A4579" s="411"/>
      <c r="B4579" s="411"/>
      <c r="C4579" s="411"/>
      <c r="D4579" s="411"/>
      <c r="E4579" s="411"/>
      <c r="F4579" s="411"/>
      <c r="G4579" s="194"/>
      <c r="H4579" s="411"/>
      <c r="I4579" s="411"/>
    </row>
    <row r="4580" spans="1:9" ht="15" customHeight="1" x14ac:dyDescent="0.25">
      <c r="A4580" s="411"/>
      <c r="B4580" s="411"/>
      <c r="C4580" s="411"/>
      <c r="D4580" s="411"/>
      <c r="E4580" s="411"/>
      <c r="F4580" s="411"/>
      <c r="G4580" s="194"/>
      <c r="H4580" s="411"/>
      <c r="I4580" s="411"/>
    </row>
    <row r="4581" spans="1:9" ht="15" customHeight="1" x14ac:dyDescent="0.25">
      <c r="A4581" s="411"/>
      <c r="B4581" s="411"/>
      <c r="C4581" s="411"/>
      <c r="D4581" s="411"/>
      <c r="E4581" s="411"/>
      <c r="F4581" s="412"/>
      <c r="G4581" s="194"/>
      <c r="H4581" s="411"/>
      <c r="I4581" s="411"/>
    </row>
    <row r="4582" spans="1:9" ht="15" customHeight="1" x14ac:dyDescent="0.25">
      <c r="A4582" s="411"/>
      <c r="B4582" s="411"/>
      <c r="C4582" s="411"/>
      <c r="D4582" s="411"/>
      <c r="E4582" s="411"/>
      <c r="F4582" s="412"/>
      <c r="G4582" s="194"/>
      <c r="H4582" s="411"/>
      <c r="I4582" s="411"/>
    </row>
    <row r="4583" spans="1:9" ht="15" customHeight="1" x14ac:dyDescent="0.25">
      <c r="A4583" s="411"/>
      <c r="B4583" s="411"/>
      <c r="C4583" s="411"/>
      <c r="D4583" s="411"/>
      <c r="E4583" s="411"/>
      <c r="F4583" s="412"/>
      <c r="G4583" s="194"/>
      <c r="H4583" s="411"/>
      <c r="I4583" s="411"/>
    </row>
    <row r="4584" spans="1:9" ht="15" customHeight="1" x14ac:dyDescent="0.25">
      <c r="A4584" s="411"/>
      <c r="B4584" s="411"/>
      <c r="C4584" s="411"/>
      <c r="D4584" s="411"/>
      <c r="E4584" s="411"/>
      <c r="F4584" s="412"/>
      <c r="G4584" s="194"/>
      <c r="H4584" s="411"/>
      <c r="I4584" s="411"/>
    </row>
    <row r="4585" spans="1:9" ht="15" customHeight="1" x14ac:dyDescent="0.25">
      <c r="A4585" s="411"/>
      <c r="B4585" s="411"/>
      <c r="C4585" s="411"/>
      <c r="D4585" s="411"/>
      <c r="E4585" s="411"/>
      <c r="F4585" s="411"/>
      <c r="G4585" s="194"/>
      <c r="H4585" s="411"/>
      <c r="I4585" s="411"/>
    </row>
    <row r="4586" spans="1:9" ht="15" customHeight="1" x14ac:dyDescent="0.25">
      <c r="A4586" s="411"/>
      <c r="B4586" s="411"/>
      <c r="C4586" s="411"/>
      <c r="D4586" s="411"/>
      <c r="E4586" s="411"/>
      <c r="F4586" s="411"/>
      <c r="G4586" s="194"/>
      <c r="H4586" s="411"/>
      <c r="I4586" s="411"/>
    </row>
    <row r="4587" spans="1:9" ht="15" customHeight="1" x14ac:dyDescent="0.25">
      <c r="A4587" s="411"/>
      <c r="B4587" s="411"/>
      <c r="C4587" s="411"/>
      <c r="D4587" s="411"/>
      <c r="E4587" s="411"/>
      <c r="F4587" s="412"/>
      <c r="G4587" s="194"/>
      <c r="H4587" s="411"/>
      <c r="I4587" s="411"/>
    </row>
    <row r="4588" spans="1:9" ht="15" customHeight="1" x14ac:dyDescent="0.25">
      <c r="A4588" s="411"/>
      <c r="B4588" s="411"/>
      <c r="C4588" s="411"/>
      <c r="D4588" s="411"/>
      <c r="E4588" s="411"/>
      <c r="F4588" s="412"/>
      <c r="G4588" s="194"/>
      <c r="H4588" s="411"/>
      <c r="I4588" s="411"/>
    </row>
    <row r="4589" spans="1:9" ht="15" customHeight="1" x14ac:dyDescent="0.25">
      <c r="A4589" s="411"/>
      <c r="B4589" s="411"/>
      <c r="C4589" s="411"/>
      <c r="D4589" s="411"/>
      <c r="E4589" s="411"/>
      <c r="F4589" s="412"/>
      <c r="G4589" s="194"/>
      <c r="H4589" s="411"/>
      <c r="I4589" s="411"/>
    </row>
    <row r="4590" spans="1:9" ht="15" customHeight="1" x14ac:dyDescent="0.25">
      <c r="A4590" s="411"/>
      <c r="B4590" s="411"/>
      <c r="C4590" s="411"/>
      <c r="D4590" s="411"/>
      <c r="E4590" s="411"/>
      <c r="F4590" s="411"/>
      <c r="G4590" s="194"/>
      <c r="H4590" s="411"/>
      <c r="I4590" s="411"/>
    </row>
    <row r="4591" spans="1:9" ht="15" customHeight="1" x14ac:dyDescent="0.25">
      <c r="A4591" s="411"/>
      <c r="B4591" s="411"/>
      <c r="C4591" s="411"/>
      <c r="D4591" s="411"/>
      <c r="E4591" s="411"/>
      <c r="F4591" s="411"/>
      <c r="G4591" s="194"/>
      <c r="H4591" s="411"/>
      <c r="I4591" s="411"/>
    </row>
    <row r="4592" spans="1:9" ht="15" customHeight="1" x14ac:dyDescent="0.25">
      <c r="A4592" s="411"/>
      <c r="B4592" s="411"/>
      <c r="C4592" s="411"/>
      <c r="D4592" s="411"/>
      <c r="E4592" s="411"/>
      <c r="F4592" s="411"/>
      <c r="G4592" s="194"/>
      <c r="H4592" s="411"/>
      <c r="I4592" s="411"/>
    </row>
    <row r="4593" spans="1:9" ht="15" customHeight="1" x14ac:dyDescent="0.25">
      <c r="A4593" s="411"/>
      <c r="B4593" s="411"/>
      <c r="C4593" s="411"/>
      <c r="D4593" s="411"/>
      <c r="E4593" s="411"/>
      <c r="F4593" s="411"/>
      <c r="G4593" s="194"/>
      <c r="H4593" s="411"/>
      <c r="I4593" s="411"/>
    </row>
    <row r="4594" spans="1:9" ht="15" customHeight="1" x14ac:dyDescent="0.25">
      <c r="A4594" s="411"/>
      <c r="B4594" s="411"/>
      <c r="C4594" s="411"/>
      <c r="D4594" s="411"/>
      <c r="E4594" s="411"/>
      <c r="F4594" s="411"/>
      <c r="G4594" s="194"/>
      <c r="H4594" s="411"/>
      <c r="I4594" s="411"/>
    </row>
    <row r="4595" spans="1:9" ht="15" customHeight="1" x14ac:dyDescent="0.25">
      <c r="A4595" s="411"/>
      <c r="B4595" s="411"/>
      <c r="C4595" s="411"/>
      <c r="D4595" s="411"/>
      <c r="E4595" s="411"/>
      <c r="F4595" s="411"/>
      <c r="G4595" s="194"/>
      <c r="H4595" s="411"/>
      <c r="I4595" s="411"/>
    </row>
    <row r="4596" spans="1:9" ht="15" customHeight="1" x14ac:dyDescent="0.25">
      <c r="A4596" s="411"/>
      <c r="B4596" s="411"/>
      <c r="C4596" s="411"/>
      <c r="D4596" s="411"/>
      <c r="E4596" s="411"/>
      <c r="F4596" s="411"/>
      <c r="G4596" s="194"/>
      <c r="H4596" s="411"/>
      <c r="I4596" s="411"/>
    </row>
    <row r="4597" spans="1:9" ht="15" customHeight="1" x14ac:dyDescent="0.25">
      <c r="A4597" s="411"/>
      <c r="B4597" s="411"/>
      <c r="C4597" s="411"/>
      <c r="D4597" s="411"/>
      <c r="E4597" s="411"/>
      <c r="F4597" s="412"/>
      <c r="G4597" s="194"/>
      <c r="H4597" s="411"/>
      <c r="I4597" s="411"/>
    </row>
    <row r="4598" spans="1:9" ht="15" customHeight="1" x14ac:dyDescent="0.25">
      <c r="A4598" s="411"/>
      <c r="B4598" s="411"/>
      <c r="C4598" s="411"/>
      <c r="D4598" s="411"/>
      <c r="E4598" s="411"/>
      <c r="F4598" s="412"/>
      <c r="G4598" s="194"/>
      <c r="H4598" s="411"/>
      <c r="I4598" s="411"/>
    </row>
    <row r="4599" spans="1:9" ht="15" customHeight="1" x14ac:dyDescent="0.25">
      <c r="A4599" s="411"/>
      <c r="B4599" s="411"/>
      <c r="C4599" s="411"/>
      <c r="D4599" s="411"/>
      <c r="E4599" s="411"/>
      <c r="F4599" s="412"/>
      <c r="G4599" s="194"/>
      <c r="H4599" s="411"/>
      <c r="I4599" s="411"/>
    </row>
    <row r="4600" spans="1:9" ht="15" customHeight="1" x14ac:dyDescent="0.25">
      <c r="A4600" s="411"/>
      <c r="B4600" s="411"/>
      <c r="C4600" s="411"/>
      <c r="D4600" s="411"/>
      <c r="E4600" s="411"/>
      <c r="F4600" s="412"/>
      <c r="G4600" s="194"/>
      <c r="H4600" s="411"/>
      <c r="I4600" s="411"/>
    </row>
    <row r="4601" spans="1:9" ht="15" customHeight="1" x14ac:dyDescent="0.25">
      <c r="A4601" s="411"/>
      <c r="B4601" s="411"/>
      <c r="C4601" s="411"/>
      <c r="D4601" s="411"/>
      <c r="E4601" s="411"/>
      <c r="F4601" s="412"/>
      <c r="G4601" s="194"/>
      <c r="H4601" s="411"/>
      <c r="I4601" s="411"/>
    </row>
    <row r="4602" spans="1:9" ht="15" customHeight="1" x14ac:dyDescent="0.25">
      <c r="A4602" s="411"/>
      <c r="B4602" s="411"/>
      <c r="C4602" s="411"/>
      <c r="D4602" s="411"/>
      <c r="E4602" s="411"/>
      <c r="F4602" s="411"/>
      <c r="G4602" s="194"/>
      <c r="H4602" s="411"/>
      <c r="I4602" s="411"/>
    </row>
    <row r="4603" spans="1:9" ht="15" customHeight="1" x14ac:dyDescent="0.25">
      <c r="A4603" s="411"/>
      <c r="B4603" s="411"/>
      <c r="C4603" s="411"/>
      <c r="D4603" s="411"/>
      <c r="E4603" s="411"/>
      <c r="F4603" s="411"/>
      <c r="G4603" s="194"/>
      <c r="H4603" s="411"/>
      <c r="I4603" s="411"/>
    </row>
    <row r="4604" spans="1:9" ht="15" customHeight="1" x14ac:dyDescent="0.25">
      <c r="A4604" s="411"/>
      <c r="B4604" s="411"/>
      <c r="C4604" s="411"/>
      <c r="D4604" s="411"/>
      <c r="E4604" s="411"/>
      <c r="F4604" s="412"/>
      <c r="G4604" s="194"/>
      <c r="H4604" s="411"/>
      <c r="I4604" s="411"/>
    </row>
    <row r="4605" spans="1:9" ht="15" customHeight="1" x14ac:dyDescent="0.25">
      <c r="A4605" s="411"/>
      <c r="B4605" s="411"/>
      <c r="C4605" s="411"/>
      <c r="D4605" s="411"/>
      <c r="E4605" s="411"/>
      <c r="F4605" s="412"/>
      <c r="G4605" s="194"/>
      <c r="H4605" s="411"/>
      <c r="I4605" s="411"/>
    </row>
    <row r="4606" spans="1:9" ht="15" customHeight="1" x14ac:dyDescent="0.25">
      <c r="A4606" s="411"/>
      <c r="B4606" s="411"/>
      <c r="C4606" s="411"/>
      <c r="D4606" s="411"/>
      <c r="E4606" s="411"/>
      <c r="F4606" s="411"/>
      <c r="G4606" s="194"/>
      <c r="H4606" s="411"/>
      <c r="I4606" s="411"/>
    </row>
    <row r="4607" spans="1:9" ht="15" customHeight="1" x14ac:dyDescent="0.25">
      <c r="A4607" s="411"/>
      <c r="B4607" s="411"/>
      <c r="C4607" s="411"/>
      <c r="D4607" s="411"/>
      <c r="E4607" s="411"/>
      <c r="F4607" s="411"/>
      <c r="G4607" s="194"/>
      <c r="H4607" s="411"/>
      <c r="I4607" s="411"/>
    </row>
    <row r="4608" spans="1:9" ht="15" customHeight="1" x14ac:dyDescent="0.25">
      <c r="A4608" s="411"/>
      <c r="B4608" s="411"/>
      <c r="C4608" s="411"/>
      <c r="D4608" s="411"/>
      <c r="E4608" s="411"/>
      <c r="F4608" s="411"/>
      <c r="G4608" s="194"/>
      <c r="H4608" s="411"/>
      <c r="I4608" s="411"/>
    </row>
    <row r="4609" spans="1:9" ht="15" customHeight="1" x14ac:dyDescent="0.25">
      <c r="A4609" s="411"/>
      <c r="B4609" s="411"/>
      <c r="C4609" s="411"/>
      <c r="D4609" s="411"/>
      <c r="E4609" s="411"/>
      <c r="F4609" s="411"/>
      <c r="G4609" s="194"/>
      <c r="H4609" s="411"/>
      <c r="I4609" s="411"/>
    </row>
    <row r="4610" spans="1:9" ht="15" customHeight="1" x14ac:dyDescent="0.25">
      <c r="A4610" s="411"/>
      <c r="B4610" s="411"/>
      <c r="C4610" s="411"/>
      <c r="D4610" s="411"/>
      <c r="E4610" s="411"/>
      <c r="F4610" s="411"/>
      <c r="G4610" s="194"/>
      <c r="H4610" s="411"/>
      <c r="I4610" s="411"/>
    </row>
    <row r="4611" spans="1:9" ht="15" customHeight="1" x14ac:dyDescent="0.25">
      <c r="A4611" s="411"/>
      <c r="B4611" s="411"/>
      <c r="C4611" s="411"/>
      <c r="D4611" s="411"/>
      <c r="E4611" s="411"/>
      <c r="F4611" s="411"/>
      <c r="G4611" s="194"/>
      <c r="H4611" s="411"/>
      <c r="I4611" s="411"/>
    </row>
    <row r="4612" spans="1:9" ht="15" customHeight="1" x14ac:dyDescent="0.25">
      <c r="A4612" s="411"/>
      <c r="B4612" s="411"/>
      <c r="C4612" s="411"/>
      <c r="D4612" s="411"/>
      <c r="E4612" s="411"/>
      <c r="F4612" s="411"/>
      <c r="G4612" s="194"/>
      <c r="H4612" s="411"/>
      <c r="I4612" s="411"/>
    </row>
    <row r="4613" spans="1:9" ht="15" customHeight="1" x14ac:dyDescent="0.25">
      <c r="A4613" s="411"/>
      <c r="B4613" s="411"/>
      <c r="C4613" s="411"/>
      <c r="D4613" s="411"/>
      <c r="E4613" s="411"/>
      <c r="F4613" s="411"/>
      <c r="G4613" s="194"/>
      <c r="H4613" s="411"/>
      <c r="I4613" s="411"/>
    </row>
    <row r="4614" spans="1:9" ht="15" customHeight="1" x14ac:dyDescent="0.25">
      <c r="A4614" s="411"/>
      <c r="B4614" s="411"/>
      <c r="C4614" s="411"/>
      <c r="D4614" s="411"/>
      <c r="E4614" s="411"/>
      <c r="F4614" s="412"/>
      <c r="G4614" s="194"/>
      <c r="H4614" s="411"/>
      <c r="I4614" s="411"/>
    </row>
    <row r="4615" spans="1:9" ht="15" customHeight="1" x14ac:dyDescent="0.25">
      <c r="A4615" s="411"/>
      <c r="B4615" s="411"/>
      <c r="C4615" s="411"/>
      <c r="D4615" s="411"/>
      <c r="E4615" s="411"/>
      <c r="F4615" s="412"/>
      <c r="G4615" s="194"/>
      <c r="H4615" s="411"/>
      <c r="I4615" s="411"/>
    </row>
    <row r="4616" spans="1:9" ht="15" customHeight="1" x14ac:dyDescent="0.25">
      <c r="A4616" s="411"/>
      <c r="B4616" s="411"/>
      <c r="C4616" s="411"/>
      <c r="D4616" s="411"/>
      <c r="E4616" s="411"/>
      <c r="F4616" s="412"/>
      <c r="G4616" s="194"/>
      <c r="H4616" s="411"/>
      <c r="I4616" s="411"/>
    </row>
    <row r="4617" spans="1:9" ht="15" customHeight="1" x14ac:dyDescent="0.25">
      <c r="A4617" s="411"/>
      <c r="B4617" s="411"/>
      <c r="C4617" s="411"/>
      <c r="D4617" s="411"/>
      <c r="E4617" s="411"/>
      <c r="F4617" s="412"/>
      <c r="G4617" s="194"/>
      <c r="H4617" s="411"/>
      <c r="I4617" s="411"/>
    </row>
    <row r="4618" spans="1:9" ht="15" customHeight="1" x14ac:dyDescent="0.25">
      <c r="A4618" s="411"/>
      <c r="B4618" s="411"/>
      <c r="C4618" s="411"/>
      <c r="D4618" s="411"/>
      <c r="E4618" s="411"/>
      <c r="F4618" s="412"/>
      <c r="G4618" s="194"/>
      <c r="H4618" s="411"/>
      <c r="I4618" s="411"/>
    </row>
    <row r="4619" spans="1:9" ht="15" customHeight="1" x14ac:dyDescent="0.25">
      <c r="A4619" s="411"/>
      <c r="B4619" s="411"/>
      <c r="C4619" s="411"/>
      <c r="D4619" s="411"/>
      <c r="E4619" s="411"/>
      <c r="F4619" s="412"/>
      <c r="G4619" s="194"/>
      <c r="H4619" s="411"/>
      <c r="I4619" s="411"/>
    </row>
    <row r="4620" spans="1:9" ht="15" customHeight="1" x14ac:dyDescent="0.25">
      <c r="A4620" s="411"/>
      <c r="B4620" s="411"/>
      <c r="C4620" s="411"/>
      <c r="D4620" s="411"/>
      <c r="E4620" s="411"/>
      <c r="F4620" s="411"/>
      <c r="G4620" s="194"/>
      <c r="H4620" s="411"/>
      <c r="I4620" s="411"/>
    </row>
    <row r="4621" spans="1:9" ht="15" customHeight="1" x14ac:dyDescent="0.25">
      <c r="A4621" s="411"/>
      <c r="B4621" s="411"/>
      <c r="C4621" s="411"/>
      <c r="D4621" s="411"/>
      <c r="E4621" s="411"/>
      <c r="F4621" s="411"/>
      <c r="G4621" s="194"/>
      <c r="H4621" s="411"/>
      <c r="I4621" s="411"/>
    </row>
    <row r="4622" spans="1:9" ht="15" customHeight="1" x14ac:dyDescent="0.25">
      <c r="A4622" s="411"/>
      <c r="B4622" s="411"/>
      <c r="C4622" s="411"/>
      <c r="D4622" s="411"/>
      <c r="E4622" s="411"/>
      <c r="F4622" s="412"/>
      <c r="G4622" s="194"/>
      <c r="H4622" s="411"/>
      <c r="I4622" s="411"/>
    </row>
    <row r="4623" spans="1:9" ht="15" customHeight="1" x14ac:dyDescent="0.25">
      <c r="A4623" s="411"/>
      <c r="B4623" s="411"/>
      <c r="C4623" s="411"/>
      <c r="D4623" s="411"/>
      <c r="E4623" s="411"/>
      <c r="F4623" s="412"/>
      <c r="G4623" s="194"/>
      <c r="H4623" s="411"/>
      <c r="I4623" s="411"/>
    </row>
    <row r="4624" spans="1:9" ht="15" customHeight="1" x14ac:dyDescent="0.25">
      <c r="A4624" s="411"/>
      <c r="B4624" s="411"/>
      <c r="C4624" s="411"/>
      <c r="D4624" s="411"/>
      <c r="E4624" s="411"/>
      <c r="F4624" s="412"/>
      <c r="G4624" s="194"/>
      <c r="H4624" s="411"/>
      <c r="I4624" s="411"/>
    </row>
    <row r="4625" spans="1:9" ht="15" customHeight="1" x14ac:dyDescent="0.25">
      <c r="A4625" s="411"/>
      <c r="B4625" s="411"/>
      <c r="C4625" s="411"/>
      <c r="D4625" s="411"/>
      <c r="E4625" s="411"/>
      <c r="F4625" s="411"/>
      <c r="G4625" s="194"/>
      <c r="H4625" s="411"/>
      <c r="I4625" s="411"/>
    </row>
    <row r="4626" spans="1:9" ht="15" customHeight="1" x14ac:dyDescent="0.25">
      <c r="A4626" s="411"/>
      <c r="B4626" s="411"/>
      <c r="C4626" s="411"/>
      <c r="D4626" s="411"/>
      <c r="E4626" s="411"/>
      <c r="F4626" s="411"/>
      <c r="G4626" s="194"/>
      <c r="H4626" s="411"/>
      <c r="I4626" s="411"/>
    </row>
    <row r="4627" spans="1:9" ht="15" customHeight="1" x14ac:dyDescent="0.25">
      <c r="A4627" s="411"/>
      <c r="B4627" s="411"/>
      <c r="C4627" s="411"/>
      <c r="D4627" s="411"/>
      <c r="E4627" s="411"/>
      <c r="F4627" s="411"/>
      <c r="G4627" s="194"/>
      <c r="H4627" s="411"/>
      <c r="I4627" s="411"/>
    </row>
    <row r="4628" spans="1:9" ht="15" customHeight="1" x14ac:dyDescent="0.25">
      <c r="A4628" s="411"/>
      <c r="B4628" s="411"/>
      <c r="C4628" s="411"/>
      <c r="D4628" s="411"/>
      <c r="E4628" s="411"/>
      <c r="F4628" s="411"/>
      <c r="G4628" s="194"/>
      <c r="H4628" s="411"/>
      <c r="I4628" s="411"/>
    </row>
    <row r="4629" spans="1:9" ht="15" customHeight="1" x14ac:dyDescent="0.25">
      <c r="A4629" s="411"/>
      <c r="B4629" s="411"/>
      <c r="C4629" s="411"/>
      <c r="D4629" s="411"/>
      <c r="E4629" s="411"/>
      <c r="F4629" s="411"/>
      <c r="G4629" s="194"/>
      <c r="H4629" s="411"/>
      <c r="I4629" s="411"/>
    </row>
    <row r="4630" spans="1:9" ht="15" customHeight="1" x14ac:dyDescent="0.25">
      <c r="A4630" s="411"/>
      <c r="B4630" s="411"/>
      <c r="C4630" s="411"/>
      <c r="D4630" s="411"/>
      <c r="E4630" s="411"/>
      <c r="F4630" s="411"/>
      <c r="G4630" s="194"/>
      <c r="H4630" s="411"/>
      <c r="I4630" s="411"/>
    </row>
    <row r="4631" spans="1:9" ht="15" customHeight="1" x14ac:dyDescent="0.25">
      <c r="A4631" s="411"/>
      <c r="B4631" s="411"/>
      <c r="C4631" s="411"/>
      <c r="D4631" s="411"/>
      <c r="E4631" s="411"/>
      <c r="F4631" s="411"/>
      <c r="G4631" s="194"/>
      <c r="H4631" s="411"/>
      <c r="I4631" s="411"/>
    </row>
    <row r="4632" spans="1:9" ht="15" customHeight="1" x14ac:dyDescent="0.25">
      <c r="A4632" s="411"/>
      <c r="B4632" s="411"/>
      <c r="C4632" s="411"/>
      <c r="D4632" s="411"/>
      <c r="E4632" s="411"/>
      <c r="F4632" s="411"/>
      <c r="G4632" s="194"/>
      <c r="H4632" s="411"/>
      <c r="I4632" s="411"/>
    </row>
    <row r="4633" spans="1:9" ht="15" customHeight="1" x14ac:dyDescent="0.25">
      <c r="A4633" s="411"/>
      <c r="B4633" s="411"/>
      <c r="C4633" s="411"/>
      <c r="D4633" s="411"/>
      <c r="E4633" s="411"/>
      <c r="F4633" s="411"/>
      <c r="G4633" s="194"/>
      <c r="H4633" s="411"/>
      <c r="I4633" s="411"/>
    </row>
    <row r="4634" spans="1:9" ht="15" customHeight="1" x14ac:dyDescent="0.25">
      <c r="A4634" s="411"/>
      <c r="B4634" s="411"/>
      <c r="C4634" s="411"/>
      <c r="D4634" s="411"/>
      <c r="E4634" s="411"/>
      <c r="F4634" s="411"/>
      <c r="G4634" s="194"/>
      <c r="H4634" s="411"/>
      <c r="I4634" s="411"/>
    </row>
    <row r="4635" spans="1:9" ht="15" customHeight="1" x14ac:dyDescent="0.25">
      <c r="A4635" s="411"/>
      <c r="B4635" s="411"/>
      <c r="C4635" s="411"/>
      <c r="D4635" s="411"/>
      <c r="E4635" s="411"/>
      <c r="F4635" s="412"/>
      <c r="G4635" s="194"/>
      <c r="H4635" s="411"/>
      <c r="I4635" s="411"/>
    </row>
    <row r="4636" spans="1:9" ht="15" customHeight="1" x14ac:dyDescent="0.25">
      <c r="A4636" s="411"/>
      <c r="B4636" s="411"/>
      <c r="C4636" s="411"/>
      <c r="D4636" s="411"/>
      <c r="E4636" s="411"/>
      <c r="F4636" s="412"/>
      <c r="G4636" s="194"/>
      <c r="H4636" s="411"/>
      <c r="I4636" s="411"/>
    </row>
    <row r="4637" spans="1:9" ht="15" customHeight="1" x14ac:dyDescent="0.25">
      <c r="A4637" s="411"/>
      <c r="B4637" s="411"/>
      <c r="C4637" s="411"/>
      <c r="D4637" s="411"/>
      <c r="E4637" s="411"/>
      <c r="F4637" s="412"/>
      <c r="G4637" s="194"/>
      <c r="H4637" s="411"/>
      <c r="I4637" s="411"/>
    </row>
    <row r="4638" spans="1:9" ht="15" customHeight="1" x14ac:dyDescent="0.25">
      <c r="A4638" s="411"/>
      <c r="B4638" s="411"/>
      <c r="C4638" s="411"/>
      <c r="D4638" s="411"/>
      <c r="E4638" s="411"/>
      <c r="F4638" s="412"/>
      <c r="G4638" s="194"/>
      <c r="H4638" s="411"/>
      <c r="I4638" s="411"/>
    </row>
    <row r="4639" spans="1:9" ht="15" customHeight="1" x14ac:dyDescent="0.25">
      <c r="A4639" s="411"/>
      <c r="B4639" s="411"/>
      <c r="C4639" s="411"/>
      <c r="D4639" s="411"/>
      <c r="E4639" s="411"/>
      <c r="F4639" s="412"/>
      <c r="G4639" s="194"/>
      <c r="H4639" s="411"/>
      <c r="I4639" s="411"/>
    </row>
    <row r="4640" spans="1:9" ht="15" customHeight="1" x14ac:dyDescent="0.25">
      <c r="A4640" s="411"/>
      <c r="B4640" s="411"/>
      <c r="C4640" s="411"/>
      <c r="D4640" s="411"/>
      <c r="E4640" s="411"/>
      <c r="F4640" s="412"/>
      <c r="G4640" s="194"/>
      <c r="H4640" s="411"/>
      <c r="I4640" s="411"/>
    </row>
    <row r="4641" spans="1:9" ht="15" customHeight="1" x14ac:dyDescent="0.25">
      <c r="A4641" s="411"/>
      <c r="B4641" s="411"/>
      <c r="C4641" s="411"/>
      <c r="D4641" s="411"/>
      <c r="E4641" s="411"/>
      <c r="F4641" s="411"/>
      <c r="G4641" s="194"/>
      <c r="H4641" s="411"/>
      <c r="I4641" s="411"/>
    </row>
    <row r="4642" spans="1:9" ht="15" customHeight="1" x14ac:dyDescent="0.25">
      <c r="A4642" s="411"/>
      <c r="B4642" s="411"/>
      <c r="C4642" s="411"/>
      <c r="D4642" s="411"/>
      <c r="E4642" s="411"/>
      <c r="F4642" s="411"/>
      <c r="G4642" s="194"/>
      <c r="H4642" s="411"/>
      <c r="I4642" s="411"/>
    </row>
    <row r="4643" spans="1:9" ht="15" customHeight="1" x14ac:dyDescent="0.25">
      <c r="A4643" s="411"/>
      <c r="B4643" s="411"/>
      <c r="C4643" s="411"/>
      <c r="D4643" s="411"/>
      <c r="E4643" s="411"/>
      <c r="F4643" s="412"/>
      <c r="G4643" s="194"/>
      <c r="H4643" s="411"/>
      <c r="I4643" s="411"/>
    </row>
    <row r="4644" spans="1:9" ht="15" customHeight="1" x14ac:dyDescent="0.25">
      <c r="A4644" s="411"/>
      <c r="B4644" s="411"/>
      <c r="C4644" s="411"/>
      <c r="D4644" s="411"/>
      <c r="E4644" s="411"/>
      <c r="F4644" s="412"/>
      <c r="G4644" s="194"/>
      <c r="H4644" s="411"/>
      <c r="I4644" s="411"/>
    </row>
    <row r="4645" spans="1:9" ht="15" customHeight="1" x14ac:dyDescent="0.25">
      <c r="A4645" s="411"/>
      <c r="B4645" s="411"/>
      <c r="C4645" s="411"/>
      <c r="D4645" s="411"/>
      <c r="E4645" s="411"/>
      <c r="F4645" s="411"/>
      <c r="G4645" s="194"/>
      <c r="H4645" s="411"/>
      <c r="I4645" s="411"/>
    </row>
    <row r="4646" spans="1:9" ht="15" customHeight="1" x14ac:dyDescent="0.25">
      <c r="A4646" s="411"/>
      <c r="B4646" s="411"/>
      <c r="C4646" s="411"/>
      <c r="D4646" s="411"/>
      <c r="E4646" s="411"/>
      <c r="F4646" s="411"/>
      <c r="G4646" s="194"/>
      <c r="H4646" s="411"/>
      <c r="I4646" s="411"/>
    </row>
    <row r="4647" spans="1:9" ht="15" customHeight="1" x14ac:dyDescent="0.25">
      <c r="A4647" s="411"/>
      <c r="B4647" s="411"/>
      <c r="C4647" s="411"/>
      <c r="D4647" s="411"/>
      <c r="E4647" s="411"/>
      <c r="F4647" s="411"/>
      <c r="G4647" s="194"/>
      <c r="H4647" s="411"/>
      <c r="I4647" s="411"/>
    </row>
    <row r="4648" spans="1:9" ht="15" customHeight="1" x14ac:dyDescent="0.25">
      <c r="A4648" s="411"/>
      <c r="B4648" s="411"/>
      <c r="C4648" s="411"/>
      <c r="D4648" s="411"/>
      <c r="E4648" s="411"/>
      <c r="F4648" s="411"/>
      <c r="G4648" s="194"/>
      <c r="H4648" s="411"/>
      <c r="I4648" s="411"/>
    </row>
    <row r="4649" spans="1:9" ht="15" customHeight="1" x14ac:dyDescent="0.25">
      <c r="A4649" s="411"/>
      <c r="B4649" s="411"/>
      <c r="C4649" s="411"/>
      <c r="D4649" s="411"/>
      <c r="E4649" s="411"/>
      <c r="F4649" s="411"/>
      <c r="G4649" s="194"/>
      <c r="H4649" s="411"/>
      <c r="I4649" s="411"/>
    </row>
    <row r="4650" spans="1:9" ht="15" customHeight="1" x14ac:dyDescent="0.25">
      <c r="A4650" s="411"/>
      <c r="B4650" s="411"/>
      <c r="C4650" s="411"/>
      <c r="D4650" s="411"/>
      <c r="E4650" s="411"/>
      <c r="F4650" s="411"/>
      <c r="G4650" s="194"/>
      <c r="H4650" s="411"/>
      <c r="I4650" s="411"/>
    </row>
    <row r="4651" spans="1:9" ht="15" customHeight="1" x14ac:dyDescent="0.25">
      <c r="A4651" s="411"/>
      <c r="B4651" s="411"/>
      <c r="C4651" s="411"/>
      <c r="D4651" s="411"/>
      <c r="E4651" s="411"/>
      <c r="F4651" s="411"/>
      <c r="G4651" s="194"/>
      <c r="H4651" s="411"/>
      <c r="I4651" s="411"/>
    </row>
    <row r="4652" spans="1:9" ht="15" customHeight="1" x14ac:dyDescent="0.25">
      <c r="A4652" s="411"/>
      <c r="B4652" s="411"/>
      <c r="C4652" s="411"/>
      <c r="D4652" s="411"/>
      <c r="E4652" s="411"/>
      <c r="F4652" s="411"/>
      <c r="G4652" s="194"/>
      <c r="H4652" s="411"/>
      <c r="I4652" s="411"/>
    </row>
    <row r="4653" spans="1:9" ht="15" customHeight="1" x14ac:dyDescent="0.25">
      <c r="A4653" s="411"/>
      <c r="B4653" s="411"/>
      <c r="C4653" s="411"/>
      <c r="D4653" s="411"/>
      <c r="E4653" s="411"/>
      <c r="F4653" s="411"/>
      <c r="G4653" s="194"/>
      <c r="H4653" s="411"/>
      <c r="I4653" s="411"/>
    </row>
    <row r="4654" spans="1:9" ht="15" customHeight="1" x14ac:dyDescent="0.25">
      <c r="A4654" s="411"/>
      <c r="B4654" s="411"/>
      <c r="C4654" s="411"/>
      <c r="D4654" s="411"/>
      <c r="E4654" s="411"/>
      <c r="F4654" s="411"/>
      <c r="G4654" s="194"/>
      <c r="H4654" s="411"/>
      <c r="I4654" s="411"/>
    </row>
    <row r="4655" spans="1:9" ht="15" customHeight="1" x14ac:dyDescent="0.25">
      <c r="A4655" s="411"/>
      <c r="B4655" s="411"/>
      <c r="C4655" s="411"/>
      <c r="D4655" s="411"/>
      <c r="E4655" s="411"/>
      <c r="F4655" s="412"/>
      <c r="G4655" s="194"/>
      <c r="H4655" s="411"/>
      <c r="I4655" s="411"/>
    </row>
    <row r="4656" spans="1:9" ht="15" customHeight="1" x14ac:dyDescent="0.25">
      <c r="A4656" s="411"/>
      <c r="B4656" s="411"/>
      <c r="C4656" s="411"/>
      <c r="D4656" s="411"/>
      <c r="E4656" s="411"/>
      <c r="F4656" s="412"/>
      <c r="G4656" s="194"/>
      <c r="H4656" s="411"/>
      <c r="I4656" s="411"/>
    </row>
    <row r="4657" spans="1:9" ht="15" customHeight="1" x14ac:dyDescent="0.25">
      <c r="A4657" s="411"/>
      <c r="B4657" s="411"/>
      <c r="C4657" s="411"/>
      <c r="D4657" s="411"/>
      <c r="E4657" s="411"/>
      <c r="F4657" s="412"/>
      <c r="G4657" s="194"/>
      <c r="H4657" s="411"/>
      <c r="I4657" s="411"/>
    </row>
    <row r="4658" spans="1:9" ht="15" customHeight="1" x14ac:dyDescent="0.25">
      <c r="A4658" s="411"/>
      <c r="B4658" s="411"/>
      <c r="C4658" s="411"/>
      <c r="D4658" s="411"/>
      <c r="E4658" s="411"/>
      <c r="F4658" s="412"/>
      <c r="G4658" s="194"/>
      <c r="H4658" s="411"/>
      <c r="I4658" s="411"/>
    </row>
    <row r="4659" spans="1:9" ht="15" customHeight="1" x14ac:dyDescent="0.25">
      <c r="A4659" s="411"/>
      <c r="B4659" s="411"/>
      <c r="C4659" s="411"/>
      <c r="D4659" s="411"/>
      <c r="E4659" s="411"/>
      <c r="F4659" s="412"/>
      <c r="G4659" s="194"/>
      <c r="H4659" s="411"/>
      <c r="I4659" s="411"/>
    </row>
    <row r="4660" spans="1:9" ht="15" customHeight="1" x14ac:dyDescent="0.25">
      <c r="A4660" s="411"/>
      <c r="B4660" s="411"/>
      <c r="C4660" s="411"/>
      <c r="D4660" s="411"/>
      <c r="E4660" s="411"/>
      <c r="F4660" s="411"/>
      <c r="G4660" s="194"/>
      <c r="H4660" s="411"/>
      <c r="I4660" s="411"/>
    </row>
    <row r="4661" spans="1:9" ht="15" customHeight="1" x14ac:dyDescent="0.25">
      <c r="A4661" s="411"/>
      <c r="B4661" s="411"/>
      <c r="C4661" s="411"/>
      <c r="D4661" s="411"/>
      <c r="E4661" s="411"/>
      <c r="F4661" s="411"/>
      <c r="G4661" s="194"/>
      <c r="H4661" s="411"/>
      <c r="I4661" s="411"/>
    </row>
    <row r="4662" spans="1:9" ht="15" customHeight="1" x14ac:dyDescent="0.25">
      <c r="A4662" s="411"/>
      <c r="B4662" s="411"/>
      <c r="C4662" s="411"/>
      <c r="D4662" s="411"/>
      <c r="E4662" s="411"/>
      <c r="F4662" s="411"/>
      <c r="G4662" s="194"/>
      <c r="H4662" s="411"/>
      <c r="I4662" s="411"/>
    </row>
    <row r="4663" spans="1:9" ht="15" customHeight="1" x14ac:dyDescent="0.25">
      <c r="A4663" s="411"/>
      <c r="B4663" s="411"/>
      <c r="C4663" s="411"/>
      <c r="D4663" s="411"/>
      <c r="E4663" s="411"/>
      <c r="F4663" s="412"/>
      <c r="G4663" s="194"/>
      <c r="H4663" s="411"/>
      <c r="I4663" s="411"/>
    </row>
    <row r="4664" spans="1:9" ht="15" customHeight="1" x14ac:dyDescent="0.25">
      <c r="A4664" s="411"/>
      <c r="B4664" s="411"/>
      <c r="C4664" s="411"/>
      <c r="D4664" s="411"/>
      <c r="E4664" s="411"/>
      <c r="F4664" s="412"/>
      <c r="G4664" s="194"/>
      <c r="H4664" s="411"/>
      <c r="I4664" s="411"/>
    </row>
    <row r="4665" spans="1:9" ht="15" customHeight="1" x14ac:dyDescent="0.25">
      <c r="A4665" s="411"/>
      <c r="B4665" s="411"/>
      <c r="C4665" s="411"/>
      <c r="D4665" s="411"/>
      <c r="E4665" s="411"/>
      <c r="F4665" s="411"/>
      <c r="G4665" s="194"/>
      <c r="H4665" s="411"/>
      <c r="I4665" s="411"/>
    </row>
    <row r="4666" spans="1:9" ht="15" customHeight="1" x14ac:dyDescent="0.25">
      <c r="A4666" s="411"/>
      <c r="B4666" s="411"/>
      <c r="C4666" s="411"/>
      <c r="D4666" s="411"/>
      <c r="E4666" s="411"/>
      <c r="F4666" s="411"/>
      <c r="G4666" s="194"/>
      <c r="H4666" s="411"/>
      <c r="I4666" s="411"/>
    </row>
    <row r="4667" spans="1:9" ht="15" customHeight="1" x14ac:dyDescent="0.25">
      <c r="A4667" s="411"/>
      <c r="B4667" s="411"/>
      <c r="C4667" s="411"/>
      <c r="D4667" s="411"/>
      <c r="E4667" s="411"/>
      <c r="F4667" s="411"/>
      <c r="G4667" s="194"/>
      <c r="H4667" s="411"/>
      <c r="I4667" s="411"/>
    </row>
    <row r="4668" spans="1:9" ht="15" customHeight="1" x14ac:dyDescent="0.25">
      <c r="A4668" s="411"/>
      <c r="B4668" s="411"/>
      <c r="C4668" s="411"/>
      <c r="D4668" s="411"/>
      <c r="E4668" s="411"/>
      <c r="F4668" s="411"/>
      <c r="G4668" s="194"/>
      <c r="H4668" s="411"/>
      <c r="I4668" s="411"/>
    </row>
    <row r="4669" spans="1:9" ht="15" customHeight="1" x14ac:dyDescent="0.25">
      <c r="A4669" s="411"/>
      <c r="B4669" s="411"/>
      <c r="C4669" s="411"/>
      <c r="D4669" s="411"/>
      <c r="E4669" s="411"/>
      <c r="F4669" s="411"/>
      <c r="G4669" s="194"/>
      <c r="H4669" s="411"/>
      <c r="I4669" s="411"/>
    </row>
    <row r="4670" spans="1:9" ht="15" customHeight="1" x14ac:dyDescent="0.25">
      <c r="A4670" s="411"/>
      <c r="B4670" s="411"/>
      <c r="C4670" s="411"/>
      <c r="D4670" s="411"/>
      <c r="E4670" s="411"/>
      <c r="F4670" s="411"/>
      <c r="G4670" s="194"/>
      <c r="H4670" s="411"/>
      <c r="I4670" s="411"/>
    </row>
    <row r="4671" spans="1:9" ht="15" customHeight="1" x14ac:dyDescent="0.25">
      <c r="A4671" s="411"/>
      <c r="B4671" s="411"/>
      <c r="C4671" s="411"/>
      <c r="D4671" s="411"/>
      <c r="E4671" s="411"/>
      <c r="F4671" s="411"/>
      <c r="G4671" s="194"/>
      <c r="H4671" s="411"/>
      <c r="I4671" s="411"/>
    </row>
    <row r="4672" spans="1:9" ht="15" customHeight="1" x14ac:dyDescent="0.25">
      <c r="A4672" s="411"/>
      <c r="B4672" s="411"/>
      <c r="C4672" s="411"/>
      <c r="D4672" s="411"/>
      <c r="E4672" s="411"/>
      <c r="F4672" s="411"/>
      <c r="G4672" s="194"/>
      <c r="H4672" s="411"/>
      <c r="I4672" s="411"/>
    </row>
    <row r="4673" spans="1:9" ht="15" customHeight="1" x14ac:dyDescent="0.25">
      <c r="A4673" s="411"/>
      <c r="B4673" s="411"/>
      <c r="C4673" s="411"/>
      <c r="D4673" s="411"/>
      <c r="E4673" s="411"/>
      <c r="F4673" s="411"/>
      <c r="G4673" s="194"/>
      <c r="H4673" s="411"/>
      <c r="I4673" s="411"/>
    </row>
    <row r="4674" spans="1:9" ht="15" customHeight="1" x14ac:dyDescent="0.25">
      <c r="A4674" s="411"/>
      <c r="B4674" s="411"/>
      <c r="C4674" s="411"/>
      <c r="D4674" s="411"/>
      <c r="E4674" s="411"/>
      <c r="F4674" s="411"/>
      <c r="G4674" s="194"/>
      <c r="H4674" s="411"/>
      <c r="I4674" s="411"/>
    </row>
    <row r="4675" spans="1:9" ht="15" customHeight="1" x14ac:dyDescent="0.25">
      <c r="A4675" s="411"/>
      <c r="B4675" s="411"/>
      <c r="C4675" s="411"/>
      <c r="D4675" s="411"/>
      <c r="E4675" s="411"/>
      <c r="F4675" s="412"/>
      <c r="G4675" s="194"/>
      <c r="H4675" s="411"/>
      <c r="I4675" s="411"/>
    </row>
    <row r="4676" spans="1:9" ht="15" customHeight="1" x14ac:dyDescent="0.25">
      <c r="A4676" s="411"/>
      <c r="B4676" s="411"/>
      <c r="C4676" s="411"/>
      <c r="D4676" s="411"/>
      <c r="E4676" s="411"/>
      <c r="F4676" s="412"/>
      <c r="G4676" s="194"/>
      <c r="H4676" s="411"/>
      <c r="I4676" s="411"/>
    </row>
    <row r="4677" spans="1:9" ht="15" customHeight="1" x14ac:dyDescent="0.25">
      <c r="A4677" s="411"/>
      <c r="B4677" s="411"/>
      <c r="C4677" s="411"/>
      <c r="D4677" s="411"/>
      <c r="E4677" s="411"/>
      <c r="F4677" s="412"/>
      <c r="G4677" s="194"/>
      <c r="H4677" s="411"/>
      <c r="I4677" s="411"/>
    </row>
    <row r="4678" spans="1:9" ht="15" customHeight="1" x14ac:dyDescent="0.25">
      <c r="A4678" s="411"/>
      <c r="B4678" s="411"/>
      <c r="C4678" s="411"/>
      <c r="D4678" s="411"/>
      <c r="E4678" s="411"/>
      <c r="F4678" s="412"/>
      <c r="G4678" s="194"/>
      <c r="H4678" s="411"/>
      <c r="I4678" s="411"/>
    </row>
    <row r="4679" spans="1:9" ht="15" customHeight="1" x14ac:dyDescent="0.25">
      <c r="A4679" s="411"/>
      <c r="B4679" s="411"/>
      <c r="C4679" s="411"/>
      <c r="D4679" s="411"/>
      <c r="E4679" s="411"/>
      <c r="F4679" s="412"/>
      <c r="G4679" s="194"/>
      <c r="H4679" s="411"/>
      <c r="I4679" s="411"/>
    </row>
    <row r="4680" spans="1:9" ht="15" customHeight="1" x14ac:dyDescent="0.25">
      <c r="A4680" s="411"/>
      <c r="B4680" s="411"/>
      <c r="C4680" s="411"/>
      <c r="D4680" s="411"/>
      <c r="E4680" s="411"/>
      <c r="F4680" s="412"/>
      <c r="G4680" s="194"/>
      <c r="H4680" s="411"/>
      <c r="I4680" s="411"/>
    </row>
    <row r="4681" spans="1:9" ht="15" customHeight="1" x14ac:dyDescent="0.25">
      <c r="A4681" s="411"/>
      <c r="B4681" s="411"/>
      <c r="C4681" s="411"/>
      <c r="D4681" s="411"/>
      <c r="E4681" s="411"/>
      <c r="F4681" s="411"/>
      <c r="G4681" s="194"/>
      <c r="H4681" s="411"/>
      <c r="I4681" s="411"/>
    </row>
    <row r="4682" spans="1:9" ht="15" customHeight="1" x14ac:dyDescent="0.25">
      <c r="A4682" s="411"/>
      <c r="B4682" s="411"/>
      <c r="C4682" s="411"/>
      <c r="D4682" s="411"/>
      <c r="E4682" s="411"/>
      <c r="F4682" s="411"/>
      <c r="G4682" s="194"/>
      <c r="H4682" s="411"/>
      <c r="I4682" s="411"/>
    </row>
    <row r="4683" spans="1:9" ht="15" customHeight="1" x14ac:dyDescent="0.25">
      <c r="A4683" s="411"/>
      <c r="B4683" s="411"/>
      <c r="C4683" s="411"/>
      <c r="D4683" s="411"/>
      <c r="E4683" s="411"/>
      <c r="F4683" s="411"/>
      <c r="G4683" s="194"/>
      <c r="H4683" s="411"/>
      <c r="I4683" s="411"/>
    </row>
    <row r="4684" spans="1:9" ht="15" customHeight="1" x14ac:dyDescent="0.25">
      <c r="A4684" s="411"/>
      <c r="B4684" s="411"/>
      <c r="C4684" s="411"/>
      <c r="D4684" s="411"/>
      <c r="E4684" s="411"/>
      <c r="F4684" s="411"/>
      <c r="G4684" s="194"/>
      <c r="H4684" s="411"/>
      <c r="I4684" s="411"/>
    </row>
    <row r="4685" spans="1:9" ht="15" customHeight="1" x14ac:dyDescent="0.25">
      <c r="A4685" s="411"/>
      <c r="B4685" s="411"/>
      <c r="C4685" s="411"/>
      <c r="D4685" s="411"/>
      <c r="E4685" s="411"/>
      <c r="F4685" s="412"/>
      <c r="G4685" s="194"/>
      <c r="H4685" s="411"/>
      <c r="I4685" s="411"/>
    </row>
    <row r="4686" spans="1:9" ht="15" customHeight="1" x14ac:dyDescent="0.25">
      <c r="A4686" s="411"/>
      <c r="B4686" s="411"/>
      <c r="C4686" s="411"/>
      <c r="D4686" s="411"/>
      <c r="E4686" s="411"/>
      <c r="F4686" s="412"/>
      <c r="G4686" s="194"/>
      <c r="H4686" s="411"/>
      <c r="I4686" s="411"/>
    </row>
    <row r="4687" spans="1:9" ht="15" customHeight="1" x14ac:dyDescent="0.25">
      <c r="A4687" s="411"/>
      <c r="B4687" s="411"/>
      <c r="C4687" s="411"/>
      <c r="D4687" s="411"/>
      <c r="E4687" s="411"/>
      <c r="F4687" s="412"/>
      <c r="G4687" s="194"/>
      <c r="H4687" s="411"/>
      <c r="I4687" s="411"/>
    </row>
    <row r="4688" spans="1:9" ht="15" customHeight="1" x14ac:dyDescent="0.25">
      <c r="A4688" s="411"/>
      <c r="B4688" s="411"/>
      <c r="C4688" s="411"/>
      <c r="D4688" s="411"/>
      <c r="E4688" s="411"/>
      <c r="F4688" s="411"/>
      <c r="G4688" s="194"/>
      <c r="H4688" s="411"/>
      <c r="I4688" s="411"/>
    </row>
    <row r="4689" spans="1:9" ht="15" customHeight="1" x14ac:dyDescent="0.25">
      <c r="A4689" s="411"/>
      <c r="B4689" s="411"/>
      <c r="C4689" s="411"/>
      <c r="D4689" s="411"/>
      <c r="E4689" s="411"/>
      <c r="F4689" s="411"/>
      <c r="G4689" s="194"/>
      <c r="H4689" s="411"/>
      <c r="I4689" s="411"/>
    </row>
    <row r="4690" spans="1:9" ht="15" customHeight="1" x14ac:dyDescent="0.25">
      <c r="A4690" s="411"/>
      <c r="B4690" s="411"/>
      <c r="C4690" s="411"/>
      <c r="D4690" s="411"/>
      <c r="E4690" s="411"/>
      <c r="F4690" s="411"/>
      <c r="G4690" s="194"/>
      <c r="H4690" s="411"/>
      <c r="I4690" s="411"/>
    </row>
    <row r="4691" spans="1:9" ht="15" customHeight="1" x14ac:dyDescent="0.25">
      <c r="A4691" s="411"/>
      <c r="B4691" s="411"/>
      <c r="C4691" s="411"/>
      <c r="D4691" s="411"/>
      <c r="E4691" s="411"/>
      <c r="F4691" s="411"/>
      <c r="G4691" s="194"/>
      <c r="H4691" s="411"/>
      <c r="I4691" s="411"/>
    </row>
    <row r="4692" spans="1:9" ht="15" customHeight="1" x14ac:dyDescent="0.25">
      <c r="A4692" s="411"/>
      <c r="B4692" s="411"/>
      <c r="C4692" s="411"/>
      <c r="D4692" s="411"/>
      <c r="E4692" s="411"/>
      <c r="F4692" s="411"/>
      <c r="G4692" s="194"/>
      <c r="H4692" s="411"/>
      <c r="I4692" s="411"/>
    </row>
    <row r="4693" spans="1:9" ht="15" customHeight="1" x14ac:dyDescent="0.25">
      <c r="A4693" s="411"/>
      <c r="B4693" s="411"/>
      <c r="C4693" s="411"/>
      <c r="D4693" s="411"/>
      <c r="E4693" s="411"/>
      <c r="F4693" s="411"/>
      <c r="G4693" s="194"/>
      <c r="H4693" s="411"/>
      <c r="I4693" s="411"/>
    </row>
    <row r="4694" spans="1:9" ht="15" customHeight="1" x14ac:dyDescent="0.25">
      <c r="A4694" s="411"/>
      <c r="B4694" s="411"/>
      <c r="C4694" s="411"/>
      <c r="D4694" s="411"/>
      <c r="E4694" s="411"/>
      <c r="F4694" s="411"/>
      <c r="G4694" s="194"/>
      <c r="H4694" s="411"/>
      <c r="I4694" s="411"/>
    </row>
    <row r="4695" spans="1:9" ht="15" customHeight="1" x14ac:dyDescent="0.25">
      <c r="A4695" s="411"/>
      <c r="B4695" s="411"/>
      <c r="C4695" s="411"/>
      <c r="D4695" s="411"/>
      <c r="E4695" s="411"/>
      <c r="F4695" s="411"/>
      <c r="G4695" s="194"/>
      <c r="H4695" s="411"/>
      <c r="I4695" s="411"/>
    </row>
    <row r="4696" spans="1:9" ht="15" customHeight="1" x14ac:dyDescent="0.25">
      <c r="A4696" s="411"/>
      <c r="B4696" s="411"/>
      <c r="C4696" s="411"/>
      <c r="D4696" s="411"/>
      <c r="E4696" s="411"/>
      <c r="F4696" s="411"/>
      <c r="G4696" s="194"/>
      <c r="H4696" s="411"/>
      <c r="I4696" s="411"/>
    </row>
    <row r="4697" spans="1:9" ht="15" customHeight="1" x14ac:dyDescent="0.25">
      <c r="A4697" s="411"/>
      <c r="B4697" s="411"/>
      <c r="C4697" s="411"/>
      <c r="D4697" s="411"/>
      <c r="E4697" s="411"/>
      <c r="F4697" s="411"/>
      <c r="G4697" s="194"/>
      <c r="H4697" s="411"/>
      <c r="I4697" s="411"/>
    </row>
    <row r="4698" spans="1:9" ht="15" customHeight="1" x14ac:dyDescent="0.25">
      <c r="A4698" s="411"/>
      <c r="B4698" s="411"/>
      <c r="C4698" s="411"/>
      <c r="D4698" s="411"/>
      <c r="E4698" s="411"/>
      <c r="F4698" s="411"/>
      <c r="G4698" s="194"/>
      <c r="H4698" s="411"/>
      <c r="I4698" s="411"/>
    </row>
    <row r="4699" spans="1:9" ht="15" customHeight="1" x14ac:dyDescent="0.25">
      <c r="A4699" s="411"/>
      <c r="B4699" s="411"/>
      <c r="C4699" s="411"/>
      <c r="D4699" s="411"/>
      <c r="E4699" s="411"/>
      <c r="F4699" s="412"/>
      <c r="G4699" s="194"/>
      <c r="H4699" s="411"/>
      <c r="I4699" s="411"/>
    </row>
    <row r="4700" spans="1:9" ht="15" customHeight="1" x14ac:dyDescent="0.25">
      <c r="A4700" s="411"/>
      <c r="B4700" s="411"/>
      <c r="C4700" s="411"/>
      <c r="D4700" s="411"/>
      <c r="E4700" s="411"/>
      <c r="F4700" s="412"/>
      <c r="G4700" s="194"/>
      <c r="H4700" s="411"/>
      <c r="I4700" s="411"/>
    </row>
    <row r="4701" spans="1:9" ht="15" customHeight="1" x14ac:dyDescent="0.25">
      <c r="A4701" s="411"/>
      <c r="B4701" s="411"/>
      <c r="C4701" s="411"/>
      <c r="D4701" s="411"/>
      <c r="E4701" s="411"/>
      <c r="F4701" s="412"/>
      <c r="G4701" s="194"/>
      <c r="H4701" s="411"/>
      <c r="I4701" s="411"/>
    </row>
    <row r="4702" spans="1:9" ht="15" customHeight="1" x14ac:dyDescent="0.25">
      <c r="A4702" s="411"/>
      <c r="B4702" s="411"/>
      <c r="C4702" s="411"/>
      <c r="D4702" s="411"/>
      <c r="E4702" s="411"/>
      <c r="F4702" s="411"/>
      <c r="G4702" s="194"/>
      <c r="H4702" s="411"/>
      <c r="I4702" s="411"/>
    </row>
    <row r="4703" spans="1:9" ht="15" customHeight="1" x14ac:dyDescent="0.25">
      <c r="A4703" s="411"/>
      <c r="B4703" s="411"/>
      <c r="C4703" s="411"/>
      <c r="D4703" s="411"/>
      <c r="E4703" s="411"/>
      <c r="F4703" s="411"/>
      <c r="G4703" s="194"/>
      <c r="H4703" s="411"/>
      <c r="I4703" s="411"/>
    </row>
    <row r="4704" spans="1:9" ht="15" customHeight="1" x14ac:dyDescent="0.25">
      <c r="A4704" s="411"/>
      <c r="B4704" s="411"/>
      <c r="C4704" s="411"/>
      <c r="D4704" s="411"/>
      <c r="E4704" s="411"/>
      <c r="F4704" s="411"/>
      <c r="G4704" s="194"/>
      <c r="H4704" s="411"/>
      <c r="I4704" s="411"/>
    </row>
    <row r="4705" spans="1:9" ht="15" customHeight="1" x14ac:dyDescent="0.25">
      <c r="A4705" s="411"/>
      <c r="B4705" s="411"/>
      <c r="C4705" s="411"/>
      <c r="D4705" s="411"/>
      <c r="E4705" s="411"/>
      <c r="F4705" s="411"/>
      <c r="G4705" s="194"/>
      <c r="H4705" s="411"/>
      <c r="I4705" s="411"/>
    </row>
    <row r="4706" spans="1:9" ht="15" customHeight="1" x14ac:dyDescent="0.25">
      <c r="A4706" s="411"/>
      <c r="B4706" s="411"/>
      <c r="C4706" s="411"/>
      <c r="D4706" s="411"/>
      <c r="E4706" s="411"/>
      <c r="F4706" s="411"/>
      <c r="G4706" s="194"/>
      <c r="H4706" s="411"/>
      <c r="I4706" s="411"/>
    </row>
    <row r="4707" spans="1:9" ht="15" customHeight="1" x14ac:dyDescent="0.25">
      <c r="A4707" s="411"/>
      <c r="B4707" s="411"/>
      <c r="C4707" s="411"/>
      <c r="D4707" s="411"/>
      <c r="E4707" s="411"/>
      <c r="F4707" s="411"/>
      <c r="G4707" s="194"/>
      <c r="H4707" s="411"/>
      <c r="I4707" s="411"/>
    </row>
    <row r="4708" spans="1:9" ht="15" customHeight="1" x14ac:dyDescent="0.25">
      <c r="A4708" s="411"/>
      <c r="B4708" s="411"/>
      <c r="C4708" s="411"/>
      <c r="D4708" s="411"/>
      <c r="E4708" s="411"/>
      <c r="F4708" s="411"/>
      <c r="G4708" s="194"/>
      <c r="H4708" s="411"/>
      <c r="I4708" s="411"/>
    </row>
    <row r="4709" spans="1:9" ht="15" customHeight="1" x14ac:dyDescent="0.25">
      <c r="A4709" s="411"/>
      <c r="B4709" s="411"/>
      <c r="C4709" s="411"/>
      <c r="D4709" s="411"/>
      <c r="E4709" s="411"/>
      <c r="F4709" s="412"/>
      <c r="G4709" s="194"/>
      <c r="H4709" s="411"/>
      <c r="I4709" s="411"/>
    </row>
    <row r="4710" spans="1:9" ht="15" customHeight="1" x14ac:dyDescent="0.25">
      <c r="A4710" s="411"/>
      <c r="B4710" s="411"/>
      <c r="C4710" s="411"/>
      <c r="D4710" s="411"/>
      <c r="E4710" s="411"/>
      <c r="F4710" s="412"/>
      <c r="G4710" s="194"/>
      <c r="H4710" s="411"/>
      <c r="I4710" s="411"/>
    </row>
    <row r="4711" spans="1:9" ht="15" customHeight="1" x14ac:dyDescent="0.25">
      <c r="A4711" s="411"/>
      <c r="B4711" s="411"/>
      <c r="C4711" s="411"/>
      <c r="D4711" s="411"/>
      <c r="E4711" s="411"/>
      <c r="F4711" s="412"/>
      <c r="G4711" s="194"/>
      <c r="H4711" s="411"/>
      <c r="I4711" s="411"/>
    </row>
    <row r="4712" spans="1:9" ht="15" customHeight="1" x14ac:dyDescent="0.25">
      <c r="A4712" s="411"/>
      <c r="B4712" s="411"/>
      <c r="C4712" s="411"/>
      <c r="D4712" s="411"/>
      <c r="E4712" s="411"/>
      <c r="F4712" s="411"/>
      <c r="G4712" s="194"/>
      <c r="H4712" s="411"/>
      <c r="I4712" s="411"/>
    </row>
    <row r="4713" spans="1:9" ht="15" customHeight="1" x14ac:dyDescent="0.25">
      <c r="A4713" s="411"/>
      <c r="B4713" s="411"/>
      <c r="C4713" s="411"/>
      <c r="D4713" s="411"/>
      <c r="E4713" s="411"/>
      <c r="F4713" s="411"/>
      <c r="G4713" s="194"/>
      <c r="H4713" s="411"/>
      <c r="I4713" s="411"/>
    </row>
    <row r="4714" spans="1:9" ht="15" customHeight="1" x14ac:dyDescent="0.25">
      <c r="A4714" s="411"/>
      <c r="B4714" s="411"/>
      <c r="C4714" s="411"/>
      <c r="D4714" s="411"/>
      <c r="E4714" s="411"/>
      <c r="F4714" s="411"/>
      <c r="G4714" s="194"/>
      <c r="H4714" s="411"/>
      <c r="I4714" s="411"/>
    </row>
    <row r="4715" spans="1:9" ht="15" customHeight="1" x14ac:dyDescent="0.25">
      <c r="A4715" s="411"/>
      <c r="B4715" s="411"/>
      <c r="C4715" s="411"/>
      <c r="D4715" s="411"/>
      <c r="E4715" s="411"/>
      <c r="F4715" s="411"/>
      <c r="G4715" s="194"/>
      <c r="H4715" s="411"/>
      <c r="I4715" s="411"/>
    </row>
    <row r="4716" spans="1:9" ht="15" customHeight="1" x14ac:dyDescent="0.25">
      <c r="A4716" s="411"/>
      <c r="B4716" s="411"/>
      <c r="C4716" s="411"/>
      <c r="D4716" s="411"/>
      <c r="E4716" s="411"/>
      <c r="F4716" s="411"/>
      <c r="G4716" s="194"/>
      <c r="H4716" s="411"/>
      <c r="I4716" s="411"/>
    </row>
    <row r="4717" spans="1:9" ht="15" customHeight="1" x14ac:dyDescent="0.25">
      <c r="A4717" s="411"/>
      <c r="B4717" s="411"/>
      <c r="C4717" s="411"/>
      <c r="D4717" s="411"/>
      <c r="E4717" s="411"/>
      <c r="F4717" s="411"/>
      <c r="G4717" s="194"/>
      <c r="H4717" s="411"/>
      <c r="I4717" s="411"/>
    </row>
    <row r="4718" spans="1:9" ht="15" customHeight="1" x14ac:dyDescent="0.25">
      <c r="A4718" s="411"/>
      <c r="B4718" s="411"/>
      <c r="C4718" s="411"/>
      <c r="D4718" s="411"/>
      <c r="E4718" s="411"/>
      <c r="F4718" s="411"/>
      <c r="G4718" s="194"/>
      <c r="H4718" s="411"/>
      <c r="I4718" s="411"/>
    </row>
    <row r="4719" spans="1:9" ht="15" customHeight="1" x14ac:dyDescent="0.25">
      <c r="A4719" s="411"/>
      <c r="B4719" s="411"/>
      <c r="C4719" s="411"/>
      <c r="D4719" s="411"/>
      <c r="E4719" s="411"/>
      <c r="F4719" s="411"/>
      <c r="G4719" s="194"/>
      <c r="H4719" s="411"/>
      <c r="I4719" s="411"/>
    </row>
    <row r="4720" spans="1:9" ht="15" customHeight="1" x14ac:dyDescent="0.25">
      <c r="A4720" s="411"/>
      <c r="B4720" s="411"/>
      <c r="C4720" s="411"/>
      <c r="D4720" s="411"/>
      <c r="E4720" s="411"/>
      <c r="F4720" s="412"/>
      <c r="G4720" s="194"/>
      <c r="H4720" s="411"/>
      <c r="I4720" s="411"/>
    </row>
    <row r="4721" spans="1:9" ht="15" customHeight="1" x14ac:dyDescent="0.25">
      <c r="A4721" s="411"/>
      <c r="B4721" s="411"/>
      <c r="C4721" s="411"/>
      <c r="D4721" s="411"/>
      <c r="E4721" s="411"/>
      <c r="F4721" s="412"/>
      <c r="G4721" s="194"/>
      <c r="H4721" s="411"/>
      <c r="I4721" s="411"/>
    </row>
    <row r="4722" spans="1:9" ht="15" customHeight="1" x14ac:dyDescent="0.25">
      <c r="A4722" s="411"/>
      <c r="B4722" s="411"/>
      <c r="C4722" s="411"/>
      <c r="D4722" s="411"/>
      <c r="E4722" s="411"/>
      <c r="F4722" s="412"/>
      <c r="G4722" s="194"/>
      <c r="H4722" s="411"/>
      <c r="I4722" s="411"/>
    </row>
    <row r="4723" spans="1:9" ht="15" customHeight="1" x14ac:dyDescent="0.25">
      <c r="A4723" s="411"/>
      <c r="B4723" s="411"/>
      <c r="C4723" s="411"/>
      <c r="D4723" s="411"/>
      <c r="E4723" s="411"/>
      <c r="F4723" s="411"/>
      <c r="G4723" s="194"/>
      <c r="H4723" s="411"/>
      <c r="I4723" s="411"/>
    </row>
    <row r="4724" spans="1:9" ht="15" customHeight="1" x14ac:dyDescent="0.25">
      <c r="A4724" s="411"/>
      <c r="B4724" s="411"/>
      <c r="C4724" s="411"/>
      <c r="D4724" s="411"/>
      <c r="E4724" s="411"/>
      <c r="F4724" s="411"/>
      <c r="G4724" s="194"/>
      <c r="H4724" s="411"/>
      <c r="I4724" s="411"/>
    </row>
    <row r="4725" spans="1:9" ht="15" customHeight="1" x14ac:dyDescent="0.25">
      <c r="A4725" s="411"/>
      <c r="B4725" s="411"/>
      <c r="C4725" s="411"/>
      <c r="D4725" s="411"/>
      <c r="E4725" s="411"/>
      <c r="F4725" s="411"/>
      <c r="G4725" s="194"/>
      <c r="H4725" s="411"/>
      <c r="I4725" s="411"/>
    </row>
    <row r="4726" spans="1:9" ht="15" customHeight="1" x14ac:dyDescent="0.25">
      <c r="A4726" s="411"/>
      <c r="B4726" s="411"/>
      <c r="C4726" s="411"/>
      <c r="D4726" s="411"/>
      <c r="E4726" s="411"/>
      <c r="F4726" s="411"/>
      <c r="G4726" s="194"/>
      <c r="H4726" s="411"/>
      <c r="I4726" s="411"/>
    </row>
    <row r="4727" spans="1:9" ht="15" customHeight="1" x14ac:dyDescent="0.25">
      <c r="A4727" s="411"/>
      <c r="B4727" s="411"/>
      <c r="C4727" s="411"/>
      <c r="D4727" s="411"/>
      <c r="E4727" s="411"/>
      <c r="F4727" s="411"/>
      <c r="G4727" s="194"/>
      <c r="H4727" s="411"/>
      <c r="I4727" s="411"/>
    </row>
    <row r="4728" spans="1:9" ht="15" customHeight="1" x14ac:dyDescent="0.25">
      <c r="A4728" s="411"/>
      <c r="B4728" s="411"/>
      <c r="C4728" s="411"/>
      <c r="D4728" s="411"/>
      <c r="E4728" s="411"/>
      <c r="F4728" s="411"/>
      <c r="G4728" s="194"/>
      <c r="H4728" s="411"/>
      <c r="I4728" s="411"/>
    </row>
    <row r="4729" spans="1:9" ht="15" customHeight="1" x14ac:dyDescent="0.25">
      <c r="A4729" s="411"/>
      <c r="B4729" s="411"/>
      <c r="C4729" s="411"/>
      <c r="D4729" s="411"/>
      <c r="E4729" s="411"/>
      <c r="F4729" s="411"/>
      <c r="G4729" s="194"/>
      <c r="H4729" s="411"/>
      <c r="I4729" s="411"/>
    </row>
    <row r="4730" spans="1:9" ht="15" customHeight="1" x14ac:dyDescent="0.25">
      <c r="A4730" s="411"/>
      <c r="B4730" s="411"/>
      <c r="C4730" s="411"/>
      <c r="D4730" s="411"/>
      <c r="E4730" s="411"/>
      <c r="F4730" s="411"/>
      <c r="G4730" s="194"/>
      <c r="H4730" s="411"/>
      <c r="I4730" s="411"/>
    </row>
    <row r="4731" spans="1:9" ht="15" customHeight="1" x14ac:dyDescent="0.25">
      <c r="A4731" s="411"/>
      <c r="B4731" s="411"/>
      <c r="C4731" s="411"/>
      <c r="D4731" s="411"/>
      <c r="E4731" s="411"/>
      <c r="F4731" s="412"/>
      <c r="G4731" s="194"/>
      <c r="H4731" s="411"/>
      <c r="I4731" s="411"/>
    </row>
    <row r="4732" spans="1:9" ht="15" customHeight="1" x14ac:dyDescent="0.25">
      <c r="A4732" s="411"/>
      <c r="B4732" s="411"/>
      <c r="C4732" s="411"/>
      <c r="D4732" s="411"/>
      <c r="E4732" s="411"/>
      <c r="F4732" s="412"/>
      <c r="G4732" s="194"/>
      <c r="H4732" s="411"/>
      <c r="I4732" s="411"/>
    </row>
    <row r="4733" spans="1:9" ht="15" customHeight="1" x14ac:dyDescent="0.25">
      <c r="A4733" s="411"/>
      <c r="B4733" s="411"/>
      <c r="C4733" s="411"/>
      <c r="D4733" s="411"/>
      <c r="E4733" s="411"/>
      <c r="F4733" s="411"/>
      <c r="G4733" s="194"/>
      <c r="H4733" s="411"/>
      <c r="I4733" s="411"/>
    </row>
    <row r="4734" spans="1:9" ht="15" customHeight="1" x14ac:dyDescent="0.25">
      <c r="A4734" s="411"/>
      <c r="B4734" s="411"/>
      <c r="C4734" s="411"/>
      <c r="D4734" s="411"/>
      <c r="E4734" s="411"/>
      <c r="F4734" s="411"/>
      <c r="G4734" s="194"/>
      <c r="H4734" s="411"/>
      <c r="I4734" s="411"/>
    </row>
    <row r="4735" spans="1:9" ht="15" customHeight="1" x14ac:dyDescent="0.25">
      <c r="A4735" s="411"/>
      <c r="B4735" s="411"/>
      <c r="C4735" s="411"/>
      <c r="D4735" s="411"/>
      <c r="E4735" s="411"/>
      <c r="F4735" s="411"/>
      <c r="G4735" s="194"/>
      <c r="H4735" s="411"/>
      <c r="I4735" s="411"/>
    </row>
    <row r="4736" spans="1:9" ht="15" customHeight="1" x14ac:dyDescent="0.25">
      <c r="A4736" s="411"/>
      <c r="B4736" s="411"/>
      <c r="C4736" s="411"/>
      <c r="D4736" s="411"/>
      <c r="E4736" s="411"/>
      <c r="F4736" s="411"/>
      <c r="G4736" s="194"/>
      <c r="H4736" s="411"/>
      <c r="I4736" s="411"/>
    </row>
    <row r="4737" spans="1:9" ht="15" customHeight="1" x14ac:dyDescent="0.25">
      <c r="A4737" s="411"/>
      <c r="B4737" s="411"/>
      <c r="C4737" s="411"/>
      <c r="D4737" s="411"/>
      <c r="E4737" s="411"/>
      <c r="F4737" s="411"/>
      <c r="G4737" s="194"/>
      <c r="H4737" s="411"/>
      <c r="I4737" s="411"/>
    </row>
    <row r="4738" spans="1:9" ht="15" customHeight="1" x14ac:dyDescent="0.25">
      <c r="A4738" s="411"/>
      <c r="B4738" s="411"/>
      <c r="C4738" s="411"/>
      <c r="D4738" s="411"/>
      <c r="E4738" s="411"/>
      <c r="F4738" s="411"/>
      <c r="G4738" s="194"/>
      <c r="H4738" s="411"/>
      <c r="I4738" s="411"/>
    </row>
    <row r="4739" spans="1:9" ht="15" customHeight="1" x14ac:dyDescent="0.25">
      <c r="A4739" s="411"/>
      <c r="B4739" s="411"/>
      <c r="C4739" s="411"/>
      <c r="D4739" s="411"/>
      <c r="E4739" s="411"/>
      <c r="F4739" s="411"/>
      <c r="G4739" s="194"/>
      <c r="H4739" s="411"/>
      <c r="I4739" s="411"/>
    </row>
    <row r="4740" spans="1:9" ht="15" customHeight="1" x14ac:dyDescent="0.25">
      <c r="A4740" s="411"/>
      <c r="B4740" s="411"/>
      <c r="C4740" s="411"/>
      <c r="D4740" s="411"/>
      <c r="E4740" s="411"/>
      <c r="F4740" s="412"/>
      <c r="G4740" s="194"/>
      <c r="H4740" s="411"/>
      <c r="I4740" s="411"/>
    </row>
    <row r="4741" spans="1:9" ht="15" customHeight="1" x14ac:dyDescent="0.25">
      <c r="A4741" s="411"/>
      <c r="B4741" s="411"/>
      <c r="C4741" s="411"/>
      <c r="D4741" s="411"/>
      <c r="E4741" s="411"/>
      <c r="F4741" s="412"/>
      <c r="G4741" s="194"/>
      <c r="H4741" s="411"/>
      <c r="I4741" s="411"/>
    </row>
    <row r="4742" spans="1:9" ht="15" customHeight="1" x14ac:dyDescent="0.25">
      <c r="A4742" s="411"/>
      <c r="B4742" s="411"/>
      <c r="C4742" s="411"/>
      <c r="D4742" s="411"/>
      <c r="E4742" s="411"/>
      <c r="F4742" s="412"/>
      <c r="G4742" s="194"/>
      <c r="H4742" s="411"/>
      <c r="I4742" s="411"/>
    </row>
    <row r="4743" spans="1:9" ht="15" customHeight="1" x14ac:dyDescent="0.25">
      <c r="A4743" s="411"/>
      <c r="B4743" s="411"/>
      <c r="C4743" s="411"/>
      <c r="D4743" s="411"/>
      <c r="E4743" s="411"/>
      <c r="F4743" s="411"/>
      <c r="G4743" s="194"/>
      <c r="H4743" s="411"/>
      <c r="I4743" s="411"/>
    </row>
    <row r="4744" spans="1:9" ht="15" customHeight="1" x14ac:dyDescent="0.25">
      <c r="A4744" s="411"/>
      <c r="B4744" s="411"/>
      <c r="C4744" s="411"/>
      <c r="D4744" s="411"/>
      <c r="E4744" s="411"/>
      <c r="F4744" s="411"/>
      <c r="G4744" s="194"/>
      <c r="H4744" s="411"/>
      <c r="I4744" s="411"/>
    </row>
    <row r="4745" spans="1:9" ht="15" customHeight="1" x14ac:dyDescent="0.25">
      <c r="A4745" s="411"/>
      <c r="B4745" s="411"/>
      <c r="C4745" s="411"/>
      <c r="D4745" s="411"/>
      <c r="E4745" s="411"/>
      <c r="F4745" s="411"/>
      <c r="G4745" s="194"/>
      <c r="H4745" s="411"/>
      <c r="I4745" s="411"/>
    </row>
    <row r="4746" spans="1:9" ht="15" customHeight="1" x14ac:dyDescent="0.25">
      <c r="A4746" s="411"/>
      <c r="B4746" s="411"/>
      <c r="C4746" s="411"/>
      <c r="D4746" s="411"/>
      <c r="E4746" s="411"/>
      <c r="F4746" s="411"/>
      <c r="G4746" s="194"/>
      <c r="H4746" s="411"/>
      <c r="I4746" s="411"/>
    </row>
    <row r="4747" spans="1:9" ht="15" customHeight="1" x14ac:dyDescent="0.25">
      <c r="A4747" s="411"/>
      <c r="B4747" s="411"/>
      <c r="C4747" s="411"/>
      <c r="D4747" s="411"/>
      <c r="E4747" s="411"/>
      <c r="F4747" s="411"/>
      <c r="G4747" s="194"/>
      <c r="H4747" s="411"/>
      <c r="I4747" s="411"/>
    </row>
    <row r="4748" spans="1:9" ht="15" customHeight="1" x14ac:dyDescent="0.25">
      <c r="A4748" s="411"/>
      <c r="B4748" s="411"/>
      <c r="C4748" s="411"/>
      <c r="D4748" s="411"/>
      <c r="E4748" s="411"/>
      <c r="F4748" s="411"/>
      <c r="G4748" s="194"/>
      <c r="H4748" s="411"/>
      <c r="I4748" s="411"/>
    </row>
    <row r="4749" spans="1:9" ht="15" customHeight="1" x14ac:dyDescent="0.25">
      <c r="A4749" s="411"/>
      <c r="B4749" s="411"/>
      <c r="C4749" s="411"/>
      <c r="D4749" s="411"/>
      <c r="E4749" s="411"/>
      <c r="F4749" s="411"/>
      <c r="G4749" s="194"/>
      <c r="H4749" s="411"/>
      <c r="I4749" s="411"/>
    </row>
    <row r="4750" spans="1:9" ht="15" customHeight="1" x14ac:dyDescent="0.25">
      <c r="A4750" s="411"/>
      <c r="B4750" s="411"/>
      <c r="C4750" s="411"/>
      <c r="D4750" s="411"/>
      <c r="E4750" s="411"/>
      <c r="F4750" s="411"/>
      <c r="G4750" s="194"/>
      <c r="H4750" s="411"/>
      <c r="I4750" s="411"/>
    </row>
    <row r="4751" spans="1:9" ht="15" customHeight="1" x14ac:dyDescent="0.25">
      <c r="A4751" s="411"/>
      <c r="B4751" s="411"/>
      <c r="C4751" s="411"/>
      <c r="D4751" s="411"/>
      <c r="E4751" s="411"/>
      <c r="F4751" s="411"/>
      <c r="G4751" s="194"/>
      <c r="H4751" s="411"/>
      <c r="I4751" s="411"/>
    </row>
    <row r="4752" spans="1:9" ht="15" customHeight="1" x14ac:dyDescent="0.25">
      <c r="A4752" s="411"/>
      <c r="B4752" s="411"/>
      <c r="C4752" s="411"/>
      <c r="D4752" s="411"/>
      <c r="E4752" s="411"/>
      <c r="F4752" s="411"/>
      <c r="G4752" s="194"/>
      <c r="H4752" s="411"/>
      <c r="I4752" s="411"/>
    </row>
    <row r="4753" spans="1:9" ht="15" customHeight="1" x14ac:dyDescent="0.25">
      <c r="A4753" s="411"/>
      <c r="B4753" s="411"/>
      <c r="C4753" s="411"/>
      <c r="D4753" s="411"/>
      <c r="E4753" s="411"/>
      <c r="F4753" s="411"/>
      <c r="G4753" s="194"/>
      <c r="H4753" s="411"/>
      <c r="I4753" s="411"/>
    </row>
    <row r="4754" spans="1:9" ht="15" customHeight="1" x14ac:dyDescent="0.25">
      <c r="A4754" s="411"/>
      <c r="B4754" s="411"/>
      <c r="C4754" s="411"/>
      <c r="D4754" s="411"/>
      <c r="E4754" s="411"/>
      <c r="F4754" s="412"/>
      <c r="G4754" s="194"/>
      <c r="H4754" s="411"/>
      <c r="I4754" s="411"/>
    </row>
    <row r="4755" spans="1:9" ht="15" customHeight="1" x14ac:dyDescent="0.25">
      <c r="A4755" s="411"/>
      <c r="B4755" s="411"/>
      <c r="C4755" s="411"/>
      <c r="D4755" s="411"/>
      <c r="E4755" s="411"/>
      <c r="F4755" s="411"/>
      <c r="G4755" s="194"/>
      <c r="H4755" s="411"/>
      <c r="I4755" s="411"/>
    </row>
    <row r="4756" spans="1:9" ht="15" customHeight="1" x14ac:dyDescent="0.25">
      <c r="A4756" s="411"/>
      <c r="B4756" s="411"/>
      <c r="C4756" s="411"/>
      <c r="D4756" s="411"/>
      <c r="E4756" s="411"/>
      <c r="F4756" s="411"/>
      <c r="G4756" s="194"/>
      <c r="H4756" s="411"/>
      <c r="I4756" s="411"/>
    </row>
    <row r="4757" spans="1:9" ht="15" customHeight="1" x14ac:dyDescent="0.25">
      <c r="A4757" s="411"/>
      <c r="B4757" s="411"/>
      <c r="C4757" s="411"/>
      <c r="D4757" s="411"/>
      <c r="E4757" s="411"/>
      <c r="F4757" s="411"/>
      <c r="G4757" s="194"/>
      <c r="H4757" s="411"/>
      <c r="I4757" s="411"/>
    </row>
    <row r="4758" spans="1:9" ht="15" customHeight="1" x14ac:dyDescent="0.25">
      <c r="A4758" s="411"/>
      <c r="B4758" s="411"/>
      <c r="C4758" s="411"/>
      <c r="D4758" s="411"/>
      <c r="E4758" s="411"/>
      <c r="F4758" s="411"/>
      <c r="G4758" s="194"/>
      <c r="H4758" s="411"/>
      <c r="I4758" s="411"/>
    </row>
    <row r="4759" spans="1:9" ht="15" customHeight="1" x14ac:dyDescent="0.25">
      <c r="A4759" s="411"/>
      <c r="B4759" s="411"/>
      <c r="C4759" s="411"/>
      <c r="D4759" s="411"/>
      <c r="E4759" s="411"/>
      <c r="F4759" s="411"/>
      <c r="G4759" s="194"/>
      <c r="H4759" s="411"/>
      <c r="I4759" s="411"/>
    </row>
    <row r="4760" spans="1:9" ht="15" customHeight="1" x14ac:dyDescent="0.25">
      <c r="A4760" s="411"/>
      <c r="B4760" s="411"/>
      <c r="C4760" s="411"/>
      <c r="D4760" s="411"/>
      <c r="E4760" s="411"/>
      <c r="F4760" s="411"/>
      <c r="G4760" s="194"/>
      <c r="H4760" s="411"/>
      <c r="I4760" s="411"/>
    </row>
    <row r="4761" spans="1:9" ht="15" customHeight="1" x14ac:dyDescent="0.25">
      <c r="A4761" s="411"/>
      <c r="B4761" s="411"/>
      <c r="C4761" s="411"/>
      <c r="D4761" s="411"/>
      <c r="E4761" s="411"/>
      <c r="F4761" s="411"/>
      <c r="G4761" s="194"/>
      <c r="H4761" s="411"/>
      <c r="I4761" s="411"/>
    </row>
    <row r="4762" spans="1:9" ht="15" customHeight="1" x14ac:dyDescent="0.25">
      <c r="A4762" s="411"/>
      <c r="B4762" s="411"/>
      <c r="C4762" s="411"/>
      <c r="D4762" s="411"/>
      <c r="E4762" s="411"/>
      <c r="F4762" s="411"/>
      <c r="G4762" s="194"/>
      <c r="H4762" s="411"/>
      <c r="I4762" s="411"/>
    </row>
    <row r="4763" spans="1:9" ht="15" customHeight="1" x14ac:dyDescent="0.25">
      <c r="A4763" s="411"/>
      <c r="B4763" s="411"/>
      <c r="C4763" s="411"/>
      <c r="D4763" s="411"/>
      <c r="E4763" s="411"/>
      <c r="F4763" s="411"/>
      <c r="G4763" s="194"/>
      <c r="H4763" s="411"/>
      <c r="I4763" s="411"/>
    </row>
    <row r="4764" spans="1:9" ht="15" customHeight="1" x14ac:dyDescent="0.25">
      <c r="A4764" s="411"/>
      <c r="B4764" s="411"/>
      <c r="C4764" s="411"/>
      <c r="D4764" s="411"/>
      <c r="E4764" s="411"/>
      <c r="F4764" s="412"/>
      <c r="G4764" s="194"/>
      <c r="H4764" s="411"/>
      <c r="I4764" s="411"/>
    </row>
    <row r="4765" spans="1:9" ht="15" customHeight="1" x14ac:dyDescent="0.25">
      <c r="A4765" s="411"/>
      <c r="B4765" s="411"/>
      <c r="C4765" s="411"/>
      <c r="D4765" s="411"/>
      <c r="E4765" s="411"/>
      <c r="F4765" s="411"/>
      <c r="G4765" s="194"/>
      <c r="H4765" s="411"/>
      <c r="I4765" s="411"/>
    </row>
    <row r="4766" spans="1:9" ht="15" customHeight="1" x14ac:dyDescent="0.25">
      <c r="A4766" s="411"/>
      <c r="B4766" s="411"/>
      <c r="C4766" s="411"/>
      <c r="D4766" s="411"/>
      <c r="E4766" s="411"/>
      <c r="F4766" s="411"/>
      <c r="G4766" s="194"/>
      <c r="H4766" s="411"/>
      <c r="I4766" s="411"/>
    </row>
    <row r="4767" spans="1:9" ht="15" customHeight="1" x14ac:dyDescent="0.25">
      <c r="A4767" s="411"/>
      <c r="B4767" s="411"/>
      <c r="C4767" s="411"/>
      <c r="D4767" s="411"/>
      <c r="E4767" s="411"/>
      <c r="F4767" s="411"/>
      <c r="G4767" s="194"/>
      <c r="H4767" s="411"/>
      <c r="I4767" s="411"/>
    </row>
    <row r="4768" spans="1:9" ht="15" customHeight="1" x14ac:dyDescent="0.25">
      <c r="A4768" s="411"/>
      <c r="B4768" s="411"/>
      <c r="C4768" s="411"/>
      <c r="D4768" s="411"/>
      <c r="E4768" s="411"/>
      <c r="F4768" s="411"/>
      <c r="G4768" s="194"/>
      <c r="H4768" s="411"/>
      <c r="I4768" s="411"/>
    </row>
    <row r="4769" spans="1:9" ht="15" customHeight="1" x14ac:dyDescent="0.25">
      <c r="A4769" s="411"/>
      <c r="B4769" s="411"/>
      <c r="C4769" s="411"/>
      <c r="D4769" s="411"/>
      <c r="E4769" s="411"/>
      <c r="F4769" s="411"/>
      <c r="G4769" s="194"/>
      <c r="H4769" s="411"/>
      <c r="I4769" s="411"/>
    </row>
    <row r="4770" spans="1:9" ht="15" customHeight="1" x14ac:dyDescent="0.25">
      <c r="A4770" s="411"/>
      <c r="B4770" s="411"/>
      <c r="C4770" s="411"/>
      <c r="D4770" s="411"/>
      <c r="E4770" s="411"/>
      <c r="F4770" s="411"/>
      <c r="G4770" s="194"/>
      <c r="H4770" s="411"/>
      <c r="I4770" s="411"/>
    </row>
    <row r="4771" spans="1:9" ht="15" customHeight="1" x14ac:dyDescent="0.25">
      <c r="A4771" s="411"/>
      <c r="B4771" s="411"/>
      <c r="C4771" s="411"/>
      <c r="D4771" s="411"/>
      <c r="E4771" s="411"/>
      <c r="F4771" s="411"/>
      <c r="G4771" s="194"/>
      <c r="H4771" s="411"/>
      <c r="I4771" s="411"/>
    </row>
    <row r="4772" spans="1:9" ht="15" customHeight="1" x14ac:dyDescent="0.25">
      <c r="A4772" s="411"/>
      <c r="B4772" s="411"/>
      <c r="C4772" s="411"/>
      <c r="D4772" s="411"/>
      <c r="E4772" s="411"/>
      <c r="F4772" s="411"/>
      <c r="G4772" s="194"/>
      <c r="H4772" s="411"/>
      <c r="I4772" s="411"/>
    </row>
    <row r="4773" spans="1:9" ht="15" customHeight="1" x14ac:dyDescent="0.25">
      <c r="A4773" s="411"/>
      <c r="B4773" s="411"/>
      <c r="C4773" s="411"/>
      <c r="D4773" s="411"/>
      <c r="E4773" s="411"/>
      <c r="F4773" s="411"/>
      <c r="G4773" s="194"/>
      <c r="H4773" s="411"/>
      <c r="I4773" s="411"/>
    </row>
    <row r="4774" spans="1:9" ht="15" customHeight="1" x14ac:dyDescent="0.25">
      <c r="A4774" s="411"/>
      <c r="B4774" s="411"/>
      <c r="C4774" s="411"/>
      <c r="D4774" s="411"/>
      <c r="E4774" s="411"/>
      <c r="F4774" s="411"/>
      <c r="G4774" s="194"/>
      <c r="H4774" s="411"/>
      <c r="I4774" s="411"/>
    </row>
    <row r="4775" spans="1:9" ht="15" customHeight="1" x14ac:dyDescent="0.25">
      <c r="A4775" s="411"/>
      <c r="B4775" s="411"/>
      <c r="C4775" s="411"/>
      <c r="D4775" s="411"/>
      <c r="E4775" s="411"/>
      <c r="F4775" s="412"/>
      <c r="G4775" s="194"/>
      <c r="H4775" s="411"/>
      <c r="I4775" s="411"/>
    </row>
    <row r="4776" spans="1:9" ht="15" customHeight="1" x14ac:dyDescent="0.25">
      <c r="A4776" s="411"/>
      <c r="B4776" s="411"/>
      <c r="C4776" s="411"/>
      <c r="D4776" s="411"/>
      <c r="E4776" s="411"/>
      <c r="F4776" s="411"/>
      <c r="G4776" s="194"/>
      <c r="H4776" s="411"/>
      <c r="I4776" s="411"/>
    </row>
    <row r="4777" spans="1:9" ht="15" customHeight="1" x14ac:dyDescent="0.25">
      <c r="A4777" s="411"/>
      <c r="B4777" s="411"/>
      <c r="C4777" s="411"/>
      <c r="D4777" s="411"/>
      <c r="E4777" s="411"/>
      <c r="F4777" s="411"/>
      <c r="G4777" s="194"/>
      <c r="H4777" s="411"/>
      <c r="I4777" s="411"/>
    </row>
    <row r="4778" spans="1:9" ht="15" customHeight="1" x14ac:dyDescent="0.25">
      <c r="A4778" s="411"/>
      <c r="B4778" s="411"/>
      <c r="C4778" s="411"/>
      <c r="D4778" s="411"/>
      <c r="E4778" s="411"/>
      <c r="F4778" s="411"/>
      <c r="G4778" s="194"/>
      <c r="H4778" s="411"/>
      <c r="I4778" s="411"/>
    </row>
    <row r="4779" spans="1:9" ht="15" customHeight="1" x14ac:dyDescent="0.25">
      <c r="A4779" s="411"/>
      <c r="B4779" s="411"/>
      <c r="C4779" s="411"/>
      <c r="D4779" s="411"/>
      <c r="E4779" s="411"/>
      <c r="F4779" s="411"/>
      <c r="G4779" s="194"/>
      <c r="H4779" s="411"/>
      <c r="I4779" s="411"/>
    </row>
    <row r="4780" spans="1:9" ht="15" customHeight="1" x14ac:dyDescent="0.25">
      <c r="A4780" s="411"/>
      <c r="B4780" s="411"/>
      <c r="C4780" s="411"/>
      <c r="D4780" s="411"/>
      <c r="E4780" s="411"/>
      <c r="F4780" s="411"/>
      <c r="G4780" s="194"/>
      <c r="H4780" s="411"/>
      <c r="I4780" s="411"/>
    </row>
    <row r="4781" spans="1:9" ht="15" customHeight="1" x14ac:dyDescent="0.25">
      <c r="A4781" s="411"/>
      <c r="B4781" s="411"/>
      <c r="C4781" s="411"/>
      <c r="D4781" s="411"/>
      <c r="E4781" s="411"/>
      <c r="F4781" s="411"/>
      <c r="G4781" s="194"/>
      <c r="H4781" s="411"/>
      <c r="I4781" s="411"/>
    </row>
    <row r="4782" spans="1:9" ht="15" customHeight="1" x14ac:dyDescent="0.25">
      <c r="A4782" s="411"/>
      <c r="B4782" s="411"/>
      <c r="C4782" s="411"/>
      <c r="D4782" s="411"/>
      <c r="E4782" s="411"/>
      <c r="F4782" s="411"/>
      <c r="G4782" s="194"/>
      <c r="H4782" s="411"/>
      <c r="I4782" s="411"/>
    </row>
    <row r="4783" spans="1:9" ht="15" customHeight="1" x14ac:dyDescent="0.25">
      <c r="A4783" s="411"/>
      <c r="B4783" s="411"/>
      <c r="C4783" s="411"/>
      <c r="D4783" s="411"/>
      <c r="E4783" s="411"/>
      <c r="F4783" s="411"/>
      <c r="G4783" s="194"/>
      <c r="H4783" s="411"/>
      <c r="I4783" s="411"/>
    </row>
    <row r="4784" spans="1:9" ht="15" customHeight="1" x14ac:dyDescent="0.25">
      <c r="A4784" s="411"/>
      <c r="B4784" s="411"/>
      <c r="C4784" s="411"/>
      <c r="D4784" s="411"/>
      <c r="E4784" s="411"/>
      <c r="F4784" s="411"/>
      <c r="G4784" s="194"/>
      <c r="H4784" s="411"/>
      <c r="I4784" s="411"/>
    </row>
    <row r="4785" spans="1:9" ht="15" customHeight="1" x14ac:dyDescent="0.25">
      <c r="A4785" s="411"/>
      <c r="B4785" s="411"/>
      <c r="C4785" s="411"/>
      <c r="D4785" s="411"/>
      <c r="E4785" s="411"/>
      <c r="F4785" s="411"/>
      <c r="G4785" s="194"/>
      <c r="H4785" s="411"/>
      <c r="I4785" s="411"/>
    </row>
    <row r="4786" spans="1:9" ht="15" customHeight="1" x14ac:dyDescent="0.25">
      <c r="A4786" s="411"/>
      <c r="B4786" s="411"/>
      <c r="C4786" s="411"/>
      <c r="D4786" s="411"/>
      <c r="E4786" s="411"/>
      <c r="F4786" s="411"/>
      <c r="G4786" s="194"/>
      <c r="H4786" s="411"/>
      <c r="I4786" s="411"/>
    </row>
    <row r="4787" spans="1:9" ht="15" customHeight="1" x14ac:dyDescent="0.25">
      <c r="A4787" s="411"/>
      <c r="B4787" s="411"/>
      <c r="C4787" s="411"/>
      <c r="D4787" s="411"/>
      <c r="E4787" s="411"/>
      <c r="F4787" s="411"/>
      <c r="G4787" s="194"/>
      <c r="H4787" s="411"/>
      <c r="I4787" s="411"/>
    </row>
    <row r="4788" spans="1:9" ht="15" customHeight="1" x14ac:dyDescent="0.25">
      <c r="A4788" s="411"/>
      <c r="B4788" s="411"/>
      <c r="C4788" s="411"/>
      <c r="D4788" s="411"/>
      <c r="E4788" s="411"/>
      <c r="F4788" s="411"/>
      <c r="G4788" s="194"/>
      <c r="H4788" s="411"/>
      <c r="I4788" s="411"/>
    </row>
    <row r="4789" spans="1:9" ht="15" customHeight="1" x14ac:dyDescent="0.25">
      <c r="A4789" s="411"/>
      <c r="B4789" s="411"/>
      <c r="C4789" s="411"/>
      <c r="D4789" s="411"/>
      <c r="E4789" s="411"/>
      <c r="F4789" s="412"/>
      <c r="G4789" s="194"/>
      <c r="H4789" s="411"/>
      <c r="I4789" s="411"/>
    </row>
    <row r="4790" spans="1:9" ht="15" customHeight="1" x14ac:dyDescent="0.25">
      <c r="A4790" s="411"/>
      <c r="B4790" s="411"/>
      <c r="C4790" s="411"/>
      <c r="D4790" s="411"/>
      <c r="E4790" s="411"/>
      <c r="F4790" s="412"/>
      <c r="G4790" s="194"/>
      <c r="H4790" s="411"/>
      <c r="I4790" s="411"/>
    </row>
    <row r="4791" spans="1:9" ht="15" customHeight="1" x14ac:dyDescent="0.25">
      <c r="A4791" s="411"/>
      <c r="B4791" s="411"/>
      <c r="C4791" s="411"/>
      <c r="D4791" s="411"/>
      <c r="E4791" s="411"/>
      <c r="F4791" s="411"/>
      <c r="G4791" s="194"/>
      <c r="H4791" s="411"/>
      <c r="I4791" s="411"/>
    </row>
    <row r="4792" spans="1:9" ht="15" customHeight="1" x14ac:dyDescent="0.25">
      <c r="A4792" s="411"/>
      <c r="B4792" s="411"/>
      <c r="C4792" s="411"/>
      <c r="D4792" s="411"/>
      <c r="E4792" s="411"/>
      <c r="F4792" s="411"/>
      <c r="G4792" s="194"/>
      <c r="H4792" s="411"/>
      <c r="I4792" s="411"/>
    </row>
    <row r="4793" spans="1:9" ht="15" customHeight="1" x14ac:dyDescent="0.25">
      <c r="A4793" s="411"/>
      <c r="B4793" s="411"/>
      <c r="C4793" s="411"/>
      <c r="D4793" s="411"/>
      <c r="E4793" s="411"/>
      <c r="F4793" s="411"/>
      <c r="G4793" s="194"/>
      <c r="H4793" s="411"/>
      <c r="I4793" s="411"/>
    </row>
    <row r="4794" spans="1:9" ht="15" customHeight="1" x14ac:dyDescent="0.25">
      <c r="A4794" s="411"/>
      <c r="B4794" s="411"/>
      <c r="C4794" s="411"/>
      <c r="D4794" s="411"/>
      <c r="E4794" s="411"/>
      <c r="F4794" s="411"/>
      <c r="G4794" s="194"/>
      <c r="H4794" s="411"/>
      <c r="I4794" s="411"/>
    </row>
    <row r="4795" spans="1:9" ht="15" customHeight="1" x14ac:dyDescent="0.25">
      <c r="A4795" s="411"/>
      <c r="B4795" s="411"/>
      <c r="C4795" s="411"/>
      <c r="D4795" s="411"/>
      <c r="E4795" s="411"/>
      <c r="F4795" s="411"/>
      <c r="G4795" s="194"/>
      <c r="H4795" s="411"/>
      <c r="I4795" s="411"/>
    </row>
    <row r="4796" spans="1:9" ht="15" customHeight="1" x14ac:dyDescent="0.25">
      <c r="A4796" s="411"/>
      <c r="B4796" s="411"/>
      <c r="C4796" s="411"/>
      <c r="D4796" s="411"/>
      <c r="E4796" s="411"/>
      <c r="F4796" s="411"/>
      <c r="G4796" s="194"/>
      <c r="H4796" s="411"/>
      <c r="I4796" s="411"/>
    </row>
    <row r="4797" spans="1:9" ht="15" customHeight="1" x14ac:dyDescent="0.25">
      <c r="A4797" s="411"/>
      <c r="B4797" s="411"/>
      <c r="C4797" s="411"/>
      <c r="D4797" s="411"/>
      <c r="E4797" s="411"/>
      <c r="F4797" s="411"/>
      <c r="G4797" s="194"/>
      <c r="H4797" s="411"/>
      <c r="I4797" s="411"/>
    </row>
    <row r="4798" spans="1:9" ht="15" customHeight="1" x14ac:dyDescent="0.25">
      <c r="A4798" s="411"/>
      <c r="B4798" s="411"/>
      <c r="C4798" s="411"/>
      <c r="D4798" s="411"/>
      <c r="E4798" s="411"/>
      <c r="F4798" s="411"/>
      <c r="G4798" s="194"/>
      <c r="H4798" s="411"/>
      <c r="I4798" s="411"/>
    </row>
    <row r="4799" spans="1:9" ht="15" customHeight="1" x14ac:dyDescent="0.25">
      <c r="A4799" s="411"/>
      <c r="B4799" s="411"/>
      <c r="C4799" s="411"/>
      <c r="D4799" s="411"/>
      <c r="E4799" s="411"/>
      <c r="F4799" s="411"/>
      <c r="G4799" s="194"/>
      <c r="H4799" s="411"/>
      <c r="I4799" s="411"/>
    </row>
    <row r="4800" spans="1:9" ht="15" customHeight="1" x14ac:dyDescent="0.25">
      <c r="A4800" s="411"/>
      <c r="B4800" s="411"/>
      <c r="C4800" s="411"/>
      <c r="D4800" s="411"/>
      <c r="E4800" s="411"/>
      <c r="F4800" s="411"/>
      <c r="G4800" s="194"/>
      <c r="H4800" s="411"/>
      <c r="I4800" s="411"/>
    </row>
    <row r="4801" spans="1:9" ht="15" customHeight="1" x14ac:dyDescent="0.25">
      <c r="A4801" s="411"/>
      <c r="B4801" s="411"/>
      <c r="C4801" s="411"/>
      <c r="D4801" s="411"/>
      <c r="E4801" s="411"/>
      <c r="F4801" s="411"/>
      <c r="G4801" s="194"/>
      <c r="H4801" s="411"/>
      <c r="I4801" s="411"/>
    </row>
    <row r="4802" spans="1:9" ht="15" customHeight="1" x14ac:dyDescent="0.25">
      <c r="A4802" s="411"/>
      <c r="B4802" s="411"/>
      <c r="C4802" s="411"/>
      <c r="D4802" s="411"/>
      <c r="E4802" s="411"/>
      <c r="F4802" s="411"/>
      <c r="G4802" s="194"/>
      <c r="H4802" s="411"/>
      <c r="I4802" s="411"/>
    </row>
    <row r="4803" spans="1:9" ht="15" customHeight="1" x14ac:dyDescent="0.25">
      <c r="A4803" s="411"/>
      <c r="B4803" s="411"/>
      <c r="C4803" s="411"/>
      <c r="D4803" s="411"/>
      <c r="E4803" s="411"/>
      <c r="F4803" s="411"/>
      <c r="G4803" s="194"/>
      <c r="H4803" s="411"/>
      <c r="I4803" s="411"/>
    </row>
    <row r="4804" spans="1:9" ht="15" customHeight="1" x14ac:dyDescent="0.25">
      <c r="A4804" s="411"/>
      <c r="B4804" s="411"/>
      <c r="C4804" s="411"/>
      <c r="D4804" s="411"/>
      <c r="E4804" s="411"/>
      <c r="F4804" s="412"/>
      <c r="G4804" s="194"/>
      <c r="H4804" s="411"/>
      <c r="I4804" s="411"/>
    </row>
    <row r="4805" spans="1:9" ht="15" customHeight="1" x14ac:dyDescent="0.25">
      <c r="A4805" s="411"/>
      <c r="B4805" s="411"/>
      <c r="C4805" s="411"/>
      <c r="D4805" s="411"/>
      <c r="E4805" s="411"/>
      <c r="F4805" s="412"/>
      <c r="G4805" s="194"/>
      <c r="H4805" s="411"/>
      <c r="I4805" s="411"/>
    </row>
    <row r="4806" spans="1:9" ht="15" customHeight="1" x14ac:dyDescent="0.25">
      <c r="A4806" s="411"/>
      <c r="B4806" s="411"/>
      <c r="C4806" s="411"/>
      <c r="D4806" s="411"/>
      <c r="E4806" s="411"/>
      <c r="F4806" s="412"/>
      <c r="G4806" s="194"/>
      <c r="H4806" s="411"/>
      <c r="I4806" s="411"/>
    </row>
    <row r="4807" spans="1:9" ht="15" customHeight="1" x14ac:dyDescent="0.25">
      <c r="A4807" s="411"/>
      <c r="B4807" s="411"/>
      <c r="C4807" s="411"/>
      <c r="D4807" s="411"/>
      <c r="E4807" s="411"/>
      <c r="F4807" s="411"/>
      <c r="G4807" s="194"/>
      <c r="H4807" s="411"/>
      <c r="I4807" s="411"/>
    </row>
    <row r="4808" spans="1:9" ht="15" customHeight="1" x14ac:dyDescent="0.25">
      <c r="A4808" s="411"/>
      <c r="B4808" s="411"/>
      <c r="C4808" s="411"/>
      <c r="D4808" s="411"/>
      <c r="E4808" s="411"/>
      <c r="F4808" s="411"/>
      <c r="G4808" s="194"/>
      <c r="H4808" s="411"/>
      <c r="I4808" s="411"/>
    </row>
    <row r="4809" spans="1:9" ht="15" customHeight="1" x14ac:dyDescent="0.25">
      <c r="A4809" s="411"/>
      <c r="B4809" s="411"/>
      <c r="C4809" s="411"/>
      <c r="D4809" s="411"/>
      <c r="E4809" s="411"/>
      <c r="F4809" s="411"/>
      <c r="G4809" s="194"/>
      <c r="H4809" s="411"/>
      <c r="I4809" s="411"/>
    </row>
    <row r="4810" spans="1:9" ht="15" customHeight="1" x14ac:dyDescent="0.25">
      <c r="A4810" s="411"/>
      <c r="B4810" s="411"/>
      <c r="C4810" s="411"/>
      <c r="D4810" s="411"/>
      <c r="E4810" s="411"/>
      <c r="F4810" s="411"/>
      <c r="G4810" s="194"/>
      <c r="H4810" s="411"/>
      <c r="I4810" s="411"/>
    </row>
    <row r="4811" spans="1:9" ht="15" customHeight="1" x14ac:dyDescent="0.25">
      <c r="A4811" s="411"/>
      <c r="B4811" s="411"/>
      <c r="C4811" s="411"/>
      <c r="D4811" s="411"/>
      <c r="E4811" s="411"/>
      <c r="F4811" s="411"/>
      <c r="G4811" s="194"/>
      <c r="H4811" s="411"/>
      <c r="I4811" s="411"/>
    </row>
    <row r="4812" spans="1:9" ht="15" customHeight="1" x14ac:dyDescent="0.25">
      <c r="A4812" s="411"/>
      <c r="B4812" s="411"/>
      <c r="C4812" s="411"/>
      <c r="D4812" s="411"/>
      <c r="E4812" s="411"/>
      <c r="F4812" s="411"/>
      <c r="G4812" s="194"/>
      <c r="H4812" s="411"/>
      <c r="I4812" s="411"/>
    </row>
    <row r="4813" spans="1:9" ht="15" customHeight="1" x14ac:dyDescent="0.25">
      <c r="A4813" s="411"/>
      <c r="B4813" s="411"/>
      <c r="C4813" s="411"/>
      <c r="D4813" s="411"/>
      <c r="E4813" s="411"/>
      <c r="F4813" s="411"/>
      <c r="G4813" s="194"/>
      <c r="H4813" s="411"/>
      <c r="I4813" s="411"/>
    </row>
    <row r="4814" spans="1:9" ht="15" customHeight="1" x14ac:dyDescent="0.25">
      <c r="A4814" s="411"/>
      <c r="B4814" s="411"/>
      <c r="C4814" s="411"/>
      <c r="D4814" s="411"/>
      <c r="E4814" s="411"/>
      <c r="F4814" s="411"/>
      <c r="G4814" s="194"/>
      <c r="H4814" s="411"/>
      <c r="I4814" s="411"/>
    </row>
    <row r="4815" spans="1:9" ht="15" customHeight="1" x14ac:dyDescent="0.25">
      <c r="A4815" s="411"/>
      <c r="B4815" s="411"/>
      <c r="C4815" s="411"/>
      <c r="D4815" s="411"/>
      <c r="E4815" s="411"/>
      <c r="F4815" s="411"/>
      <c r="G4815" s="194"/>
      <c r="H4815" s="411"/>
      <c r="I4815" s="411"/>
    </row>
    <row r="4816" spans="1:9" ht="15" customHeight="1" x14ac:dyDescent="0.25">
      <c r="A4816" s="411"/>
      <c r="B4816" s="411"/>
      <c r="C4816" s="411"/>
      <c r="D4816" s="411"/>
      <c r="E4816" s="411"/>
      <c r="F4816" s="411"/>
      <c r="G4816" s="194"/>
      <c r="H4816" s="411"/>
      <c r="I4816" s="411"/>
    </row>
    <row r="4817" spans="1:9" ht="15" customHeight="1" x14ac:dyDescent="0.25">
      <c r="A4817" s="411"/>
      <c r="B4817" s="411"/>
      <c r="C4817" s="411"/>
      <c r="D4817" s="411"/>
      <c r="E4817" s="411"/>
      <c r="F4817" s="411"/>
      <c r="G4817" s="194"/>
      <c r="H4817" s="411"/>
      <c r="I4817" s="411"/>
    </row>
    <row r="4818" spans="1:9" ht="15" customHeight="1" x14ac:dyDescent="0.25">
      <c r="A4818" s="411"/>
      <c r="B4818" s="411"/>
      <c r="C4818" s="411"/>
      <c r="D4818" s="411"/>
      <c r="E4818" s="411"/>
      <c r="F4818" s="411"/>
      <c r="G4818" s="194"/>
      <c r="H4818" s="411"/>
      <c r="I4818" s="411"/>
    </row>
    <row r="4819" spans="1:9" ht="15" customHeight="1" x14ac:dyDescent="0.25">
      <c r="A4819" s="411"/>
      <c r="B4819" s="411"/>
      <c r="C4819" s="411"/>
      <c r="D4819" s="411"/>
      <c r="E4819" s="411"/>
      <c r="F4819" s="411"/>
      <c r="G4819" s="194"/>
      <c r="H4819" s="411"/>
      <c r="I4819" s="411"/>
    </row>
    <row r="4820" spans="1:9" ht="15" customHeight="1" x14ac:dyDescent="0.25">
      <c r="A4820" s="411"/>
      <c r="B4820" s="411"/>
      <c r="C4820" s="411"/>
      <c r="D4820" s="411"/>
      <c r="E4820" s="411"/>
      <c r="F4820" s="411"/>
      <c r="G4820" s="194"/>
      <c r="H4820" s="411"/>
      <c r="I4820" s="411"/>
    </row>
    <row r="4821" spans="1:9" ht="15" customHeight="1" x14ac:dyDescent="0.25">
      <c r="A4821" s="411"/>
      <c r="B4821" s="411"/>
      <c r="C4821" s="411"/>
      <c r="D4821" s="411"/>
      <c r="E4821" s="411"/>
      <c r="F4821" s="412"/>
      <c r="G4821" s="194"/>
      <c r="H4821" s="411"/>
      <c r="I4821" s="411"/>
    </row>
    <row r="4822" spans="1:9" ht="15" customHeight="1" x14ac:dyDescent="0.25">
      <c r="A4822" s="411"/>
      <c r="B4822" s="411"/>
      <c r="C4822" s="411"/>
      <c r="D4822" s="411"/>
      <c r="E4822" s="411"/>
      <c r="F4822" s="412"/>
      <c r="G4822" s="194"/>
      <c r="H4822" s="411"/>
      <c r="I4822" s="411"/>
    </row>
    <row r="4823" spans="1:9" ht="15" customHeight="1" x14ac:dyDescent="0.25">
      <c r="A4823" s="411"/>
      <c r="B4823" s="411"/>
      <c r="C4823" s="411"/>
      <c r="D4823" s="411"/>
      <c r="E4823" s="411"/>
      <c r="F4823" s="412"/>
      <c r="G4823" s="194"/>
      <c r="H4823" s="411"/>
      <c r="I4823" s="411"/>
    </row>
    <row r="4824" spans="1:9" ht="15" customHeight="1" x14ac:dyDescent="0.25">
      <c r="A4824" s="411"/>
      <c r="B4824" s="411"/>
      <c r="C4824" s="411"/>
      <c r="D4824" s="411"/>
      <c r="E4824" s="411"/>
      <c r="F4824" s="411"/>
      <c r="G4824" s="194"/>
      <c r="H4824" s="411"/>
      <c r="I4824" s="411"/>
    </row>
    <row r="4825" spans="1:9" ht="15" customHeight="1" x14ac:dyDescent="0.25">
      <c r="A4825" s="411"/>
      <c r="B4825" s="411"/>
      <c r="C4825" s="411"/>
      <c r="D4825" s="411"/>
      <c r="E4825" s="411"/>
      <c r="F4825" s="411"/>
      <c r="G4825" s="194"/>
      <c r="H4825" s="411"/>
      <c r="I4825" s="411"/>
    </row>
    <row r="4826" spans="1:9" ht="15" customHeight="1" x14ac:dyDescent="0.25">
      <c r="A4826" s="411"/>
      <c r="B4826" s="411"/>
      <c r="C4826" s="411"/>
      <c r="D4826" s="411"/>
      <c r="E4826" s="411"/>
      <c r="F4826" s="411"/>
      <c r="G4826" s="194"/>
      <c r="H4826" s="411"/>
      <c r="I4826" s="411"/>
    </row>
    <row r="4827" spans="1:9" ht="15" customHeight="1" x14ac:dyDescent="0.25">
      <c r="A4827" s="411"/>
      <c r="B4827" s="411"/>
      <c r="C4827" s="411"/>
      <c r="D4827" s="411"/>
      <c r="E4827" s="411"/>
      <c r="F4827" s="411"/>
      <c r="G4827" s="194"/>
      <c r="H4827" s="411"/>
      <c r="I4827" s="411"/>
    </row>
    <row r="4828" spans="1:9" ht="15" customHeight="1" x14ac:dyDescent="0.25">
      <c r="A4828" s="411"/>
      <c r="B4828" s="411"/>
      <c r="C4828" s="411"/>
      <c r="D4828" s="411"/>
      <c r="E4828" s="411"/>
      <c r="F4828" s="411"/>
      <c r="G4828" s="194"/>
      <c r="H4828" s="411"/>
      <c r="I4828" s="411"/>
    </row>
    <row r="4829" spans="1:9" ht="15" customHeight="1" x14ac:dyDescent="0.25">
      <c r="A4829" s="411"/>
      <c r="B4829" s="411"/>
      <c r="C4829" s="411"/>
      <c r="D4829" s="411"/>
      <c r="E4829" s="411"/>
      <c r="F4829" s="411"/>
      <c r="G4829" s="194"/>
      <c r="H4829" s="411"/>
      <c r="I4829" s="411"/>
    </row>
    <row r="4830" spans="1:9" ht="15" customHeight="1" x14ac:dyDescent="0.25">
      <c r="A4830" s="411"/>
      <c r="B4830" s="411"/>
      <c r="C4830" s="411"/>
      <c r="D4830" s="411"/>
      <c r="E4830" s="411"/>
      <c r="F4830" s="411"/>
      <c r="G4830" s="194"/>
      <c r="H4830" s="411"/>
      <c r="I4830" s="411"/>
    </row>
    <row r="4831" spans="1:9" ht="15" customHeight="1" x14ac:dyDescent="0.25">
      <c r="A4831" s="411"/>
      <c r="B4831" s="411"/>
      <c r="C4831" s="411"/>
      <c r="D4831" s="411"/>
      <c r="E4831" s="411"/>
      <c r="F4831" s="411"/>
      <c r="G4831" s="194"/>
      <c r="H4831" s="411"/>
      <c r="I4831" s="411"/>
    </row>
    <row r="4832" spans="1:9" ht="15" customHeight="1" x14ac:dyDescent="0.25">
      <c r="A4832" s="411"/>
      <c r="B4832" s="411"/>
      <c r="C4832" s="411"/>
      <c r="D4832" s="411"/>
      <c r="E4832" s="411"/>
      <c r="F4832" s="411"/>
      <c r="G4832" s="194"/>
      <c r="H4832" s="411"/>
      <c r="I4832" s="411"/>
    </row>
    <row r="4833" spans="1:9" ht="15" customHeight="1" x14ac:dyDescent="0.25">
      <c r="A4833" s="411"/>
      <c r="B4833" s="411"/>
      <c r="C4833" s="411"/>
      <c r="D4833" s="411"/>
      <c r="E4833" s="411"/>
      <c r="F4833" s="411"/>
      <c r="G4833" s="194"/>
      <c r="H4833" s="411"/>
      <c r="I4833" s="411"/>
    </row>
    <row r="4834" spans="1:9" ht="15" customHeight="1" x14ac:dyDescent="0.25">
      <c r="A4834" s="411"/>
      <c r="B4834" s="411"/>
      <c r="C4834" s="411"/>
      <c r="D4834" s="411"/>
      <c r="E4834" s="411"/>
      <c r="F4834" s="411"/>
      <c r="G4834" s="194"/>
      <c r="H4834" s="411"/>
      <c r="I4834" s="411"/>
    </row>
    <row r="4835" spans="1:9" ht="15" customHeight="1" x14ac:dyDescent="0.25">
      <c r="A4835" s="411"/>
      <c r="B4835" s="411"/>
      <c r="C4835" s="411"/>
      <c r="D4835" s="411"/>
      <c r="E4835" s="411"/>
      <c r="F4835" s="411"/>
      <c r="G4835" s="194"/>
      <c r="H4835" s="411"/>
      <c r="I4835" s="411"/>
    </row>
    <row r="4836" spans="1:9" ht="15" customHeight="1" x14ac:dyDescent="0.25">
      <c r="A4836" s="411"/>
      <c r="B4836" s="411"/>
      <c r="C4836" s="411"/>
      <c r="D4836" s="411"/>
      <c r="E4836" s="411"/>
      <c r="F4836" s="411"/>
      <c r="G4836" s="194"/>
      <c r="H4836" s="411"/>
      <c r="I4836" s="411"/>
    </row>
    <row r="4837" spans="1:9" ht="15" customHeight="1" x14ac:dyDescent="0.25">
      <c r="A4837" s="411"/>
      <c r="B4837" s="411"/>
      <c r="C4837" s="411"/>
      <c r="D4837" s="411"/>
      <c r="E4837" s="411"/>
      <c r="F4837" s="411"/>
      <c r="G4837" s="194"/>
      <c r="H4837" s="411"/>
      <c r="I4837" s="411"/>
    </row>
    <row r="4838" spans="1:9" ht="15" customHeight="1" x14ac:dyDescent="0.25">
      <c r="A4838" s="411"/>
      <c r="B4838" s="411"/>
      <c r="C4838" s="411"/>
      <c r="D4838" s="411"/>
      <c r="E4838" s="411"/>
      <c r="F4838" s="411"/>
      <c r="G4838" s="194"/>
      <c r="H4838" s="411"/>
      <c r="I4838" s="411"/>
    </row>
    <row r="4839" spans="1:9" ht="15" customHeight="1" x14ac:dyDescent="0.25">
      <c r="A4839" s="411"/>
      <c r="B4839" s="411"/>
      <c r="C4839" s="411"/>
      <c r="D4839" s="411"/>
      <c r="E4839" s="411"/>
      <c r="F4839" s="411"/>
      <c r="G4839" s="194"/>
      <c r="H4839" s="411"/>
      <c r="I4839" s="411"/>
    </row>
    <row r="4840" spans="1:9" ht="15" customHeight="1" x14ac:dyDescent="0.25">
      <c r="A4840" s="411"/>
      <c r="B4840" s="411"/>
      <c r="C4840" s="411"/>
      <c r="D4840" s="411"/>
      <c r="E4840" s="411"/>
      <c r="F4840" s="411"/>
      <c r="G4840" s="194"/>
      <c r="H4840" s="411"/>
      <c r="I4840" s="411"/>
    </row>
    <row r="4841" spans="1:9" ht="15" customHeight="1" x14ac:dyDescent="0.25">
      <c r="A4841" s="411"/>
      <c r="B4841" s="411"/>
      <c r="C4841" s="411"/>
      <c r="D4841" s="411"/>
      <c r="E4841" s="411"/>
      <c r="F4841" s="411"/>
      <c r="G4841" s="194"/>
      <c r="H4841" s="411"/>
      <c r="I4841" s="411"/>
    </row>
    <row r="4842" spans="1:9" ht="15" customHeight="1" x14ac:dyDescent="0.25">
      <c r="A4842" s="411"/>
      <c r="B4842" s="411"/>
      <c r="C4842" s="411"/>
      <c r="D4842" s="411"/>
      <c r="E4842" s="411"/>
      <c r="F4842" s="411"/>
      <c r="G4842" s="194"/>
      <c r="H4842" s="411"/>
      <c r="I4842" s="411"/>
    </row>
    <row r="4843" spans="1:9" ht="15" customHeight="1" x14ac:dyDescent="0.25">
      <c r="A4843" s="411"/>
      <c r="B4843" s="411"/>
      <c r="C4843" s="411"/>
      <c r="D4843" s="411"/>
      <c r="E4843" s="411"/>
      <c r="F4843" s="411"/>
      <c r="G4843" s="194"/>
      <c r="H4843" s="411"/>
      <c r="I4843" s="411"/>
    </row>
    <row r="4844" spans="1:9" ht="15" customHeight="1" x14ac:dyDescent="0.25">
      <c r="A4844" s="411"/>
      <c r="B4844" s="411"/>
      <c r="C4844" s="411"/>
      <c r="D4844" s="411"/>
      <c r="E4844" s="411"/>
      <c r="F4844" s="411"/>
      <c r="G4844" s="194"/>
      <c r="H4844" s="411"/>
      <c r="I4844" s="411"/>
    </row>
    <row r="4845" spans="1:9" ht="15" customHeight="1" x14ac:dyDescent="0.25">
      <c r="A4845" s="411"/>
      <c r="B4845" s="411"/>
      <c r="C4845" s="411"/>
      <c r="D4845" s="411"/>
      <c r="E4845" s="411"/>
      <c r="F4845" s="411"/>
      <c r="G4845" s="194"/>
      <c r="H4845" s="411"/>
      <c r="I4845" s="411"/>
    </row>
    <row r="4846" spans="1:9" ht="15" customHeight="1" x14ac:dyDescent="0.25">
      <c r="A4846" s="411"/>
      <c r="B4846" s="411"/>
      <c r="C4846" s="411"/>
      <c r="D4846" s="411"/>
      <c r="E4846" s="411"/>
      <c r="F4846" s="411"/>
      <c r="G4846" s="194"/>
      <c r="H4846" s="411"/>
      <c r="I4846" s="411"/>
    </row>
    <row r="4847" spans="1:9" ht="15" customHeight="1" x14ac:dyDescent="0.25">
      <c r="A4847" s="411"/>
      <c r="B4847" s="411"/>
      <c r="C4847" s="411"/>
      <c r="D4847" s="411"/>
      <c r="E4847" s="411"/>
      <c r="F4847" s="411"/>
      <c r="G4847" s="194"/>
      <c r="H4847" s="411"/>
      <c r="I4847" s="411"/>
    </row>
    <row r="4848" spans="1:9" ht="15" customHeight="1" x14ac:dyDescent="0.25">
      <c r="A4848" s="411"/>
      <c r="B4848" s="411"/>
      <c r="C4848" s="411"/>
      <c r="D4848" s="411"/>
      <c r="E4848" s="411"/>
      <c r="F4848" s="411"/>
      <c r="G4848" s="194"/>
      <c r="H4848" s="411"/>
      <c r="I4848" s="411"/>
    </row>
    <row r="4849" spans="1:9" ht="15" customHeight="1" x14ac:dyDescent="0.25">
      <c r="A4849" s="411"/>
      <c r="B4849" s="411"/>
      <c r="C4849" s="411"/>
      <c r="D4849" s="411"/>
      <c r="E4849" s="411"/>
      <c r="F4849" s="411"/>
      <c r="G4849" s="194"/>
      <c r="H4849" s="411"/>
      <c r="I4849" s="411"/>
    </row>
    <row r="4850" spans="1:9" ht="15" customHeight="1" x14ac:dyDescent="0.25">
      <c r="A4850" s="411"/>
      <c r="B4850" s="411"/>
      <c r="C4850" s="411"/>
      <c r="D4850" s="411"/>
      <c r="E4850" s="411"/>
      <c r="F4850" s="411"/>
      <c r="G4850" s="194"/>
      <c r="H4850" s="411"/>
      <c r="I4850" s="411"/>
    </row>
    <row r="4851" spans="1:9" ht="15" customHeight="1" x14ac:dyDescent="0.25">
      <c r="A4851" s="411"/>
      <c r="B4851" s="411"/>
      <c r="C4851" s="411"/>
      <c r="D4851" s="411"/>
      <c r="E4851" s="411"/>
      <c r="F4851" s="411"/>
      <c r="G4851" s="194"/>
      <c r="H4851" s="411"/>
      <c r="I4851" s="411"/>
    </row>
    <row r="4852" spans="1:9" ht="15" customHeight="1" x14ac:dyDescent="0.25">
      <c r="A4852" s="411"/>
      <c r="B4852" s="411"/>
      <c r="C4852" s="411"/>
      <c r="D4852" s="411"/>
      <c r="E4852" s="411"/>
      <c r="F4852" s="411"/>
      <c r="G4852" s="194"/>
      <c r="H4852" s="411"/>
      <c r="I4852" s="411"/>
    </row>
    <row r="4853" spans="1:9" ht="15" customHeight="1" x14ac:dyDescent="0.25">
      <c r="A4853" s="411"/>
      <c r="B4853" s="411"/>
      <c r="C4853" s="411"/>
      <c r="D4853" s="411"/>
      <c r="E4853" s="411"/>
      <c r="F4853" s="411"/>
      <c r="G4853" s="194"/>
      <c r="H4853" s="411"/>
      <c r="I4853" s="411"/>
    </row>
    <row r="4854" spans="1:9" ht="15" customHeight="1" x14ac:dyDescent="0.25">
      <c r="A4854" s="411"/>
      <c r="B4854" s="411"/>
      <c r="C4854" s="411"/>
      <c r="D4854" s="411"/>
      <c r="E4854" s="411"/>
      <c r="F4854" s="411"/>
      <c r="G4854" s="194"/>
      <c r="H4854" s="411"/>
      <c r="I4854" s="411"/>
    </row>
    <row r="4855" spans="1:9" ht="15" customHeight="1" x14ac:dyDescent="0.25">
      <c r="A4855" s="411"/>
      <c r="B4855" s="411"/>
      <c r="C4855" s="411"/>
      <c r="D4855" s="411"/>
      <c r="E4855" s="411"/>
      <c r="F4855" s="411"/>
      <c r="G4855" s="194"/>
      <c r="H4855" s="411"/>
      <c r="I4855" s="411"/>
    </row>
    <row r="4856" spans="1:9" ht="15" customHeight="1" x14ac:dyDescent="0.25">
      <c r="A4856" s="411"/>
      <c r="B4856" s="411"/>
      <c r="C4856" s="411"/>
      <c r="D4856" s="411"/>
      <c r="E4856" s="411"/>
      <c r="F4856" s="411"/>
      <c r="G4856" s="194"/>
      <c r="H4856" s="411"/>
      <c r="I4856" s="411"/>
    </row>
    <row r="4857" spans="1:9" ht="15" customHeight="1" x14ac:dyDescent="0.25">
      <c r="A4857" s="411"/>
      <c r="B4857" s="411"/>
      <c r="C4857" s="411"/>
      <c r="D4857" s="411"/>
      <c r="E4857" s="411"/>
      <c r="F4857" s="411"/>
      <c r="G4857" s="194"/>
      <c r="H4857" s="411"/>
      <c r="I4857" s="411"/>
    </row>
    <row r="4858" spans="1:9" ht="15" customHeight="1" x14ac:dyDescent="0.25">
      <c r="A4858" s="411"/>
      <c r="B4858" s="411"/>
      <c r="C4858" s="411"/>
      <c r="D4858" s="411"/>
      <c r="E4858" s="411"/>
      <c r="F4858" s="411"/>
      <c r="G4858" s="194"/>
      <c r="H4858" s="411"/>
      <c r="I4858" s="411"/>
    </row>
    <row r="4859" spans="1:9" ht="15" customHeight="1" x14ac:dyDescent="0.25">
      <c r="A4859" s="411"/>
      <c r="B4859" s="411"/>
      <c r="C4859" s="411"/>
      <c r="D4859" s="411"/>
      <c r="E4859" s="411"/>
      <c r="F4859" s="411"/>
      <c r="G4859" s="194"/>
      <c r="H4859" s="411"/>
      <c r="I4859" s="411"/>
    </row>
    <row r="4860" spans="1:9" ht="15" customHeight="1" x14ac:dyDescent="0.25">
      <c r="A4860" s="411"/>
      <c r="B4860" s="411"/>
      <c r="C4860" s="411"/>
      <c r="D4860" s="411"/>
      <c r="E4860" s="411"/>
      <c r="F4860" s="411"/>
      <c r="G4860" s="194"/>
      <c r="H4860" s="411"/>
      <c r="I4860" s="411"/>
    </row>
    <row r="4861" spans="1:9" ht="15" customHeight="1" x14ac:dyDescent="0.25">
      <c r="A4861" s="411"/>
      <c r="B4861" s="411"/>
      <c r="C4861" s="411"/>
      <c r="D4861" s="411"/>
      <c r="E4861" s="411"/>
      <c r="F4861" s="411"/>
      <c r="G4861" s="194"/>
      <c r="H4861" s="411"/>
      <c r="I4861" s="411"/>
    </row>
    <row r="4862" spans="1:9" ht="15" customHeight="1" x14ac:dyDescent="0.25">
      <c r="A4862" s="411"/>
      <c r="B4862" s="411"/>
      <c r="C4862" s="411"/>
      <c r="D4862" s="411"/>
      <c r="E4862" s="411"/>
      <c r="F4862" s="411"/>
      <c r="G4862" s="194"/>
      <c r="H4862" s="411"/>
      <c r="I4862" s="411"/>
    </row>
    <row r="4863" spans="1:9" ht="15" customHeight="1" x14ac:dyDescent="0.25">
      <c r="A4863" s="411"/>
      <c r="B4863" s="411"/>
      <c r="C4863" s="411"/>
      <c r="D4863" s="411"/>
      <c r="E4863" s="411"/>
      <c r="F4863" s="411"/>
      <c r="G4863" s="194"/>
      <c r="H4863" s="411"/>
      <c r="I4863" s="411"/>
    </row>
    <row r="4864" spans="1:9" ht="15" customHeight="1" x14ac:dyDescent="0.25">
      <c r="A4864" s="411"/>
      <c r="B4864" s="411"/>
      <c r="C4864" s="411"/>
      <c r="D4864" s="411"/>
      <c r="E4864" s="411"/>
      <c r="F4864" s="411"/>
      <c r="G4864" s="194"/>
      <c r="H4864" s="411"/>
      <c r="I4864" s="411"/>
    </row>
    <row r="4865" spans="1:9" ht="15" customHeight="1" x14ac:dyDescent="0.25">
      <c r="A4865" s="411"/>
      <c r="B4865" s="411"/>
      <c r="C4865" s="411"/>
      <c r="D4865" s="411"/>
      <c r="E4865" s="411"/>
      <c r="F4865" s="411"/>
      <c r="G4865" s="194"/>
      <c r="H4865" s="411"/>
      <c r="I4865" s="411"/>
    </row>
    <row r="4866" spans="1:9" ht="15" customHeight="1" x14ac:dyDescent="0.25">
      <c r="A4866" s="411"/>
      <c r="B4866" s="411"/>
      <c r="C4866" s="411"/>
      <c r="D4866" s="411"/>
      <c r="E4866" s="411"/>
      <c r="F4866" s="411"/>
      <c r="G4866" s="194"/>
      <c r="H4866" s="411"/>
      <c r="I4866" s="411"/>
    </row>
    <row r="4867" spans="1:9" ht="15" customHeight="1" x14ac:dyDescent="0.25">
      <c r="A4867" s="411"/>
      <c r="B4867" s="411"/>
      <c r="C4867" s="411"/>
      <c r="D4867" s="411"/>
      <c r="E4867" s="411"/>
      <c r="F4867" s="411"/>
      <c r="G4867" s="194"/>
      <c r="H4867" s="411"/>
      <c r="I4867" s="411"/>
    </row>
    <row r="4868" spans="1:9" ht="15" customHeight="1" x14ac:dyDescent="0.25">
      <c r="A4868" s="411"/>
      <c r="B4868" s="411"/>
      <c r="C4868" s="411"/>
      <c r="D4868" s="411"/>
      <c r="E4868" s="411"/>
      <c r="F4868" s="411"/>
      <c r="G4868" s="194"/>
      <c r="H4868" s="411"/>
      <c r="I4868" s="411"/>
    </row>
    <row r="4869" spans="1:9" ht="15" customHeight="1" x14ac:dyDescent="0.25">
      <c r="A4869" s="411"/>
      <c r="B4869" s="411"/>
      <c r="C4869" s="411"/>
      <c r="D4869" s="411"/>
      <c r="E4869" s="411"/>
      <c r="F4869" s="411"/>
      <c r="G4869" s="194"/>
      <c r="H4869" s="411"/>
      <c r="I4869" s="411"/>
    </row>
    <row r="4870" spans="1:9" ht="15" customHeight="1" x14ac:dyDescent="0.25">
      <c r="A4870" s="411"/>
      <c r="B4870" s="411"/>
      <c r="C4870" s="411"/>
      <c r="D4870" s="411"/>
      <c r="E4870" s="411"/>
      <c r="F4870" s="411"/>
      <c r="G4870" s="194"/>
      <c r="H4870" s="411"/>
      <c r="I4870" s="411"/>
    </row>
    <row r="4871" spans="1:9" ht="15" customHeight="1" x14ac:dyDescent="0.25">
      <c r="A4871" s="411"/>
      <c r="B4871" s="411"/>
      <c r="C4871" s="411"/>
      <c r="D4871" s="411"/>
      <c r="E4871" s="411"/>
      <c r="F4871" s="411"/>
      <c r="G4871" s="194"/>
      <c r="H4871" s="411"/>
      <c r="I4871" s="411"/>
    </row>
    <row r="4872" spans="1:9" ht="15" customHeight="1" x14ac:dyDescent="0.25">
      <c r="A4872" s="411"/>
      <c r="B4872" s="411"/>
      <c r="C4872" s="411"/>
      <c r="D4872" s="411"/>
      <c r="E4872" s="411"/>
      <c r="F4872" s="411"/>
      <c r="G4872" s="194"/>
      <c r="H4872" s="411"/>
      <c r="I4872" s="411"/>
    </row>
    <row r="4873" spans="1:9" ht="15" customHeight="1" x14ac:dyDescent="0.25">
      <c r="A4873" s="411"/>
      <c r="B4873" s="411"/>
      <c r="C4873" s="411"/>
      <c r="D4873" s="411"/>
      <c r="E4873" s="411"/>
      <c r="F4873" s="411"/>
      <c r="G4873" s="194"/>
      <c r="H4873" s="411"/>
      <c r="I4873" s="411"/>
    </row>
    <row r="4874" spans="1:9" ht="15" customHeight="1" x14ac:dyDescent="0.25">
      <c r="A4874" s="411"/>
      <c r="B4874" s="411"/>
      <c r="C4874" s="411"/>
      <c r="D4874" s="411"/>
      <c r="E4874" s="411"/>
      <c r="F4874" s="411"/>
      <c r="G4874" s="194"/>
      <c r="H4874" s="411"/>
      <c r="I4874" s="411"/>
    </row>
    <row r="4875" spans="1:9" ht="15" customHeight="1" x14ac:dyDescent="0.25">
      <c r="A4875" s="411"/>
      <c r="B4875" s="411"/>
      <c r="C4875" s="411"/>
      <c r="D4875" s="411"/>
      <c r="E4875" s="411"/>
      <c r="F4875" s="411"/>
      <c r="G4875" s="194"/>
      <c r="H4875" s="411"/>
      <c r="I4875" s="411"/>
    </row>
    <row r="4876" spans="1:9" ht="15" customHeight="1" x14ac:dyDescent="0.25">
      <c r="A4876" s="411"/>
      <c r="B4876" s="411"/>
      <c r="C4876" s="411"/>
      <c r="D4876" s="411"/>
      <c r="E4876" s="411"/>
      <c r="F4876" s="411"/>
      <c r="G4876" s="194"/>
      <c r="H4876" s="411"/>
      <c r="I4876" s="411"/>
    </row>
    <row r="4877" spans="1:9" ht="15" customHeight="1" x14ac:dyDescent="0.25">
      <c r="A4877" s="411"/>
      <c r="B4877" s="411"/>
      <c r="C4877" s="411"/>
      <c r="D4877" s="411"/>
      <c r="E4877" s="411"/>
      <c r="F4877" s="411"/>
      <c r="G4877" s="194"/>
      <c r="H4877" s="411"/>
      <c r="I4877" s="411"/>
    </row>
    <row r="4878" spans="1:9" ht="15" customHeight="1" x14ac:dyDescent="0.25">
      <c r="A4878" s="411"/>
      <c r="B4878" s="411"/>
      <c r="C4878" s="411"/>
      <c r="D4878" s="411"/>
      <c r="E4878" s="411"/>
      <c r="F4878" s="411"/>
      <c r="G4878" s="194"/>
      <c r="H4878" s="411"/>
      <c r="I4878" s="411"/>
    </row>
    <row r="4879" spans="1:9" ht="15" customHeight="1" x14ac:dyDescent="0.25">
      <c r="A4879" s="411"/>
      <c r="B4879" s="411"/>
      <c r="C4879" s="411"/>
      <c r="D4879" s="411"/>
      <c r="E4879" s="411"/>
      <c r="F4879" s="411"/>
      <c r="G4879" s="194"/>
      <c r="H4879" s="411"/>
      <c r="I4879" s="411"/>
    </row>
    <row r="4880" spans="1:9" ht="15" customHeight="1" x14ac:dyDescent="0.25">
      <c r="A4880" s="411"/>
      <c r="B4880" s="411"/>
      <c r="C4880" s="411"/>
      <c r="D4880" s="411"/>
      <c r="E4880" s="411"/>
      <c r="F4880" s="411"/>
      <c r="G4880" s="194"/>
      <c r="H4880" s="411"/>
      <c r="I4880" s="411"/>
    </row>
    <row r="4881" spans="1:9" ht="15" customHeight="1" x14ac:dyDescent="0.25">
      <c r="A4881" s="411"/>
      <c r="B4881" s="411"/>
      <c r="C4881" s="411"/>
      <c r="D4881" s="411"/>
      <c r="E4881" s="411"/>
      <c r="F4881" s="411"/>
      <c r="G4881" s="194"/>
      <c r="H4881" s="411"/>
      <c r="I4881" s="411"/>
    </row>
    <row r="4882" spans="1:9" ht="15" customHeight="1" x14ac:dyDescent="0.25">
      <c r="A4882" s="411"/>
      <c r="B4882" s="411"/>
      <c r="C4882" s="411"/>
      <c r="D4882" s="411"/>
      <c r="E4882" s="411"/>
      <c r="F4882" s="411"/>
      <c r="G4882" s="194"/>
      <c r="H4882" s="411"/>
      <c r="I4882" s="411"/>
    </row>
    <row r="4883" spans="1:9" ht="15" customHeight="1" x14ac:dyDescent="0.25">
      <c r="A4883" s="411"/>
      <c r="B4883" s="411"/>
      <c r="C4883" s="411"/>
      <c r="D4883" s="411"/>
      <c r="E4883" s="411"/>
      <c r="F4883" s="411"/>
      <c r="G4883" s="194"/>
      <c r="H4883" s="411"/>
      <c r="I4883" s="411"/>
    </row>
    <row r="4884" spans="1:9" ht="15" customHeight="1" x14ac:dyDescent="0.25">
      <c r="A4884" s="411"/>
      <c r="B4884" s="411"/>
      <c r="C4884" s="411"/>
      <c r="D4884" s="411"/>
      <c r="E4884" s="411"/>
      <c r="F4884" s="411"/>
      <c r="G4884" s="194"/>
      <c r="H4884" s="411"/>
      <c r="I4884" s="411"/>
    </row>
    <row r="4885" spans="1:9" ht="15" customHeight="1" x14ac:dyDescent="0.25">
      <c r="A4885" s="411"/>
      <c r="B4885" s="411"/>
      <c r="C4885" s="411"/>
      <c r="D4885" s="411"/>
      <c r="E4885" s="411"/>
      <c r="F4885" s="411"/>
      <c r="G4885" s="194"/>
      <c r="H4885" s="411"/>
      <c r="I4885" s="411"/>
    </row>
    <row r="4886" spans="1:9" ht="15" customHeight="1" x14ac:dyDescent="0.25">
      <c r="A4886" s="411"/>
      <c r="B4886" s="411"/>
      <c r="C4886" s="411"/>
      <c r="D4886" s="411"/>
      <c r="E4886" s="411"/>
      <c r="F4886" s="411"/>
      <c r="G4886" s="194"/>
      <c r="H4886" s="411"/>
      <c r="I4886" s="411"/>
    </row>
    <row r="4887" spans="1:9" ht="15" customHeight="1" x14ac:dyDescent="0.25">
      <c r="A4887" s="411"/>
      <c r="B4887" s="411"/>
      <c r="C4887" s="411"/>
      <c r="D4887" s="411"/>
      <c r="E4887" s="411"/>
      <c r="F4887" s="411"/>
      <c r="G4887" s="194"/>
      <c r="H4887" s="411"/>
      <c r="I4887" s="411"/>
    </row>
    <row r="4888" spans="1:9" ht="15" customHeight="1" x14ac:dyDescent="0.25">
      <c r="A4888" s="411"/>
      <c r="B4888" s="411"/>
      <c r="C4888" s="411"/>
      <c r="D4888" s="411"/>
      <c r="E4888" s="411"/>
      <c r="F4888" s="411"/>
      <c r="G4888" s="194"/>
      <c r="H4888" s="411"/>
      <c r="I4888" s="411"/>
    </row>
    <row r="4889" spans="1:9" ht="15" customHeight="1" x14ac:dyDescent="0.25">
      <c r="A4889" s="411"/>
      <c r="B4889" s="411"/>
      <c r="C4889" s="411"/>
      <c r="D4889" s="411"/>
      <c r="E4889" s="411"/>
      <c r="F4889" s="411"/>
      <c r="G4889" s="194"/>
      <c r="H4889" s="411"/>
      <c r="I4889" s="411"/>
    </row>
    <row r="4890" spans="1:9" ht="15" customHeight="1" x14ac:dyDescent="0.25">
      <c r="A4890" s="411"/>
      <c r="B4890" s="411"/>
      <c r="C4890" s="411"/>
      <c r="D4890" s="411"/>
      <c r="E4890" s="411"/>
      <c r="F4890" s="411"/>
      <c r="G4890" s="194"/>
      <c r="H4890" s="411"/>
      <c r="I4890" s="411"/>
    </row>
    <row r="4891" spans="1:9" ht="15" customHeight="1" x14ac:dyDescent="0.25">
      <c r="A4891" s="411"/>
      <c r="B4891" s="411"/>
      <c r="C4891" s="411"/>
      <c r="D4891" s="411"/>
      <c r="E4891" s="411"/>
      <c r="F4891" s="411"/>
      <c r="G4891" s="194"/>
      <c r="H4891" s="411"/>
      <c r="I4891" s="411"/>
    </row>
    <row r="4892" spans="1:9" ht="15" customHeight="1" x14ac:dyDescent="0.25">
      <c r="A4892" s="411"/>
      <c r="B4892" s="411"/>
      <c r="C4892" s="411"/>
      <c r="D4892" s="411"/>
      <c r="E4892" s="411"/>
      <c r="F4892" s="411"/>
      <c r="G4892" s="194"/>
      <c r="H4892" s="411"/>
      <c r="I4892" s="411"/>
    </row>
    <row r="4893" spans="1:9" ht="15" customHeight="1" x14ac:dyDescent="0.25">
      <c r="A4893" s="411"/>
      <c r="B4893" s="411"/>
      <c r="C4893" s="411"/>
      <c r="D4893" s="411"/>
      <c r="E4893" s="411"/>
      <c r="F4893" s="411"/>
      <c r="G4893" s="194"/>
      <c r="H4893" s="411"/>
      <c r="I4893" s="411"/>
    </row>
    <row r="4894" spans="1:9" ht="15" customHeight="1" x14ac:dyDescent="0.25">
      <c r="A4894" s="411"/>
      <c r="B4894" s="411"/>
      <c r="C4894" s="411"/>
      <c r="D4894" s="411"/>
      <c r="E4894" s="411"/>
      <c r="F4894" s="411"/>
      <c r="G4894" s="194"/>
      <c r="H4894" s="411"/>
      <c r="I4894" s="411"/>
    </row>
    <row r="4895" spans="1:9" ht="15" customHeight="1" x14ac:dyDescent="0.25">
      <c r="A4895" s="411"/>
      <c r="B4895" s="411"/>
      <c r="C4895" s="411"/>
      <c r="D4895" s="411"/>
      <c r="E4895" s="411"/>
      <c r="F4895" s="411"/>
      <c r="G4895" s="194"/>
      <c r="H4895" s="411"/>
      <c r="I4895" s="411"/>
    </row>
    <row r="4896" spans="1:9" ht="15" customHeight="1" x14ac:dyDescent="0.25">
      <c r="A4896" s="411"/>
      <c r="B4896" s="411"/>
      <c r="C4896" s="411"/>
      <c r="D4896" s="411"/>
      <c r="E4896" s="411"/>
      <c r="F4896" s="411"/>
      <c r="G4896" s="194"/>
      <c r="H4896" s="411"/>
      <c r="I4896" s="411"/>
    </row>
    <row r="4897" spans="1:9" ht="15" customHeight="1" x14ac:dyDescent="0.25">
      <c r="A4897" s="411"/>
      <c r="B4897" s="411"/>
      <c r="C4897" s="411"/>
      <c r="D4897" s="411"/>
      <c r="E4897" s="411"/>
      <c r="F4897" s="411"/>
      <c r="G4897" s="194"/>
      <c r="H4897" s="411"/>
      <c r="I4897" s="411"/>
    </row>
    <row r="4898" spans="1:9" ht="15" customHeight="1" x14ac:dyDescent="0.25">
      <c r="A4898" s="411"/>
      <c r="B4898" s="411"/>
      <c r="C4898" s="411"/>
      <c r="D4898" s="411"/>
      <c r="E4898" s="411"/>
      <c r="F4898" s="411"/>
      <c r="G4898" s="194"/>
      <c r="H4898" s="411"/>
      <c r="I4898" s="411"/>
    </row>
    <row r="4899" spans="1:9" ht="15" customHeight="1" x14ac:dyDescent="0.25">
      <c r="A4899" s="411"/>
      <c r="B4899" s="411"/>
      <c r="C4899" s="411"/>
      <c r="D4899" s="411"/>
      <c r="E4899" s="411"/>
      <c r="F4899" s="411"/>
      <c r="G4899" s="194"/>
      <c r="H4899" s="411"/>
      <c r="I4899" s="411"/>
    </row>
    <row r="4900" spans="1:9" ht="15" customHeight="1" x14ac:dyDescent="0.25">
      <c r="A4900" s="411"/>
      <c r="B4900" s="411"/>
      <c r="C4900" s="411"/>
      <c r="D4900" s="411"/>
      <c r="E4900" s="411"/>
      <c r="F4900" s="411"/>
      <c r="G4900" s="194"/>
      <c r="H4900" s="411"/>
      <c r="I4900" s="411"/>
    </row>
    <row r="4901" spans="1:9" ht="15" customHeight="1" x14ac:dyDescent="0.25">
      <c r="A4901" s="411"/>
      <c r="B4901" s="411"/>
      <c r="C4901" s="411"/>
      <c r="D4901" s="411"/>
      <c r="E4901" s="411"/>
      <c r="F4901" s="411"/>
      <c r="G4901" s="194"/>
      <c r="H4901" s="411"/>
      <c r="I4901" s="411"/>
    </row>
    <row r="4902" spans="1:9" ht="15" customHeight="1" x14ac:dyDescent="0.25">
      <c r="A4902" s="411"/>
      <c r="B4902" s="411"/>
      <c r="C4902" s="411"/>
      <c r="D4902" s="411"/>
      <c r="E4902" s="411"/>
      <c r="F4902" s="411"/>
      <c r="G4902" s="194"/>
      <c r="H4902" s="411"/>
      <c r="I4902" s="411"/>
    </row>
    <row r="4903" spans="1:9" ht="15" customHeight="1" x14ac:dyDescent="0.25">
      <c r="A4903" s="411"/>
      <c r="B4903" s="411"/>
      <c r="C4903" s="411"/>
      <c r="D4903" s="411"/>
      <c r="E4903" s="411"/>
      <c r="F4903" s="411"/>
      <c r="G4903" s="194"/>
      <c r="H4903" s="411"/>
      <c r="I4903" s="411"/>
    </row>
    <row r="4904" spans="1:9" ht="15" customHeight="1" x14ac:dyDescent="0.25">
      <c r="A4904" s="411"/>
      <c r="B4904" s="411"/>
      <c r="C4904" s="411"/>
      <c r="D4904" s="411"/>
      <c r="E4904" s="411"/>
      <c r="F4904" s="411"/>
      <c r="G4904" s="194"/>
      <c r="H4904" s="411"/>
      <c r="I4904" s="411"/>
    </row>
    <row r="4905" spans="1:9" ht="15" customHeight="1" x14ac:dyDescent="0.25">
      <c r="A4905" s="411"/>
      <c r="B4905" s="411"/>
      <c r="C4905" s="411"/>
      <c r="D4905" s="411"/>
      <c r="E4905" s="411"/>
      <c r="F4905" s="412"/>
      <c r="G4905" s="194"/>
      <c r="H4905" s="411"/>
      <c r="I4905" s="411"/>
    </row>
    <row r="4906" spans="1:9" ht="15" customHeight="1" x14ac:dyDescent="0.25">
      <c r="A4906" s="411"/>
      <c r="B4906" s="411"/>
      <c r="C4906" s="411"/>
      <c r="D4906" s="411"/>
      <c r="E4906" s="411"/>
      <c r="F4906" s="412"/>
      <c r="G4906" s="194"/>
      <c r="H4906" s="411"/>
      <c r="I4906" s="411"/>
    </row>
    <row r="4907" spans="1:9" ht="15" customHeight="1" x14ac:dyDescent="0.25">
      <c r="A4907" s="411"/>
      <c r="B4907" s="411"/>
      <c r="C4907" s="411"/>
      <c r="D4907" s="411"/>
      <c r="E4907" s="411"/>
      <c r="F4907" s="412"/>
      <c r="G4907" s="194"/>
      <c r="H4907" s="411"/>
      <c r="I4907" s="411"/>
    </row>
    <row r="4908" spans="1:9" ht="15" customHeight="1" x14ac:dyDescent="0.25">
      <c r="A4908" s="411"/>
      <c r="B4908" s="411"/>
      <c r="C4908" s="411"/>
      <c r="D4908" s="411"/>
      <c r="E4908" s="411"/>
      <c r="F4908" s="411"/>
      <c r="G4908" s="194"/>
      <c r="H4908" s="411"/>
      <c r="I4908" s="411"/>
    </row>
    <row r="4909" spans="1:9" ht="15" customHeight="1" x14ac:dyDescent="0.25">
      <c r="A4909" s="411"/>
      <c r="B4909" s="411"/>
      <c r="C4909" s="411"/>
      <c r="D4909" s="411"/>
      <c r="E4909" s="411"/>
      <c r="F4909" s="411"/>
      <c r="G4909" s="194"/>
      <c r="H4909" s="411"/>
      <c r="I4909" s="411"/>
    </row>
    <row r="4910" spans="1:9" ht="15" customHeight="1" x14ac:dyDescent="0.25">
      <c r="A4910" s="411"/>
      <c r="B4910" s="411"/>
      <c r="C4910" s="411"/>
      <c r="D4910" s="411"/>
      <c r="E4910" s="411"/>
      <c r="F4910" s="411"/>
      <c r="G4910" s="194"/>
      <c r="H4910" s="411"/>
      <c r="I4910" s="411"/>
    </row>
    <row r="4911" spans="1:9" ht="15" customHeight="1" x14ac:dyDescent="0.25">
      <c r="A4911" s="411"/>
      <c r="B4911" s="411"/>
      <c r="C4911" s="411"/>
      <c r="D4911" s="411"/>
      <c r="E4911" s="411"/>
      <c r="F4911" s="411"/>
      <c r="G4911" s="194"/>
      <c r="H4911" s="411"/>
      <c r="I4911" s="411"/>
    </row>
    <row r="4912" spans="1:9" ht="15" customHeight="1" x14ac:dyDescent="0.25">
      <c r="A4912" s="411"/>
      <c r="B4912" s="411"/>
      <c r="C4912" s="411"/>
      <c r="D4912" s="411"/>
      <c r="E4912" s="411"/>
      <c r="F4912" s="411"/>
      <c r="G4912" s="194"/>
      <c r="H4912" s="411"/>
      <c r="I4912" s="411"/>
    </row>
    <row r="4913" spans="1:9" ht="15" customHeight="1" x14ac:dyDescent="0.25">
      <c r="A4913" s="411"/>
      <c r="B4913" s="411"/>
      <c r="C4913" s="411"/>
      <c r="D4913" s="411"/>
      <c r="E4913" s="411"/>
      <c r="F4913" s="411"/>
      <c r="G4913" s="194"/>
      <c r="H4913" s="411"/>
      <c r="I4913" s="411"/>
    </row>
    <row r="4914" spans="1:9" ht="15" customHeight="1" x14ac:dyDescent="0.25">
      <c r="A4914" s="411"/>
      <c r="B4914" s="411"/>
      <c r="C4914" s="411"/>
      <c r="D4914" s="411"/>
      <c r="E4914" s="411"/>
      <c r="F4914" s="412"/>
      <c r="G4914" s="194"/>
      <c r="H4914" s="411"/>
      <c r="I4914" s="411"/>
    </row>
    <row r="4915" spans="1:9" ht="15" customHeight="1" x14ac:dyDescent="0.25">
      <c r="A4915" s="411"/>
      <c r="B4915" s="411"/>
      <c r="C4915" s="411"/>
      <c r="D4915" s="411"/>
      <c r="E4915" s="411"/>
      <c r="F4915" s="412"/>
      <c r="G4915" s="194"/>
      <c r="H4915" s="411"/>
      <c r="I4915" s="411"/>
    </row>
    <row r="4916" spans="1:9" ht="15" customHeight="1" x14ac:dyDescent="0.25">
      <c r="A4916" s="411"/>
      <c r="B4916" s="411"/>
      <c r="C4916" s="411"/>
      <c r="D4916" s="411"/>
      <c r="E4916" s="411"/>
      <c r="F4916" s="412"/>
      <c r="G4916" s="194"/>
      <c r="H4916" s="411"/>
      <c r="I4916" s="411"/>
    </row>
    <row r="4917" spans="1:9" ht="15" customHeight="1" x14ac:dyDescent="0.25">
      <c r="A4917" s="411"/>
      <c r="B4917" s="411"/>
      <c r="C4917" s="411"/>
      <c r="D4917" s="411"/>
      <c r="E4917" s="411"/>
      <c r="F4917" s="411"/>
      <c r="G4917" s="194"/>
      <c r="H4917" s="411"/>
      <c r="I4917" s="411"/>
    </row>
    <row r="4918" spans="1:9" ht="15" customHeight="1" x14ac:dyDescent="0.25">
      <c r="A4918" s="411"/>
      <c r="B4918" s="411"/>
      <c r="C4918" s="411"/>
      <c r="D4918" s="411"/>
      <c r="E4918" s="411"/>
      <c r="F4918" s="411"/>
      <c r="G4918" s="194"/>
      <c r="H4918" s="411"/>
      <c r="I4918" s="411"/>
    </row>
    <row r="4919" spans="1:9" ht="15" customHeight="1" x14ac:dyDescent="0.25">
      <c r="A4919" s="411"/>
      <c r="B4919" s="411"/>
      <c r="C4919" s="411"/>
      <c r="D4919" s="411"/>
      <c r="E4919" s="411"/>
      <c r="F4919" s="411"/>
      <c r="G4919" s="194"/>
      <c r="H4919" s="411"/>
      <c r="I4919" s="411"/>
    </row>
    <row r="4920" spans="1:9" ht="15" customHeight="1" x14ac:dyDescent="0.25">
      <c r="A4920" s="411"/>
      <c r="B4920" s="411"/>
      <c r="C4920" s="411"/>
      <c r="D4920" s="411"/>
      <c r="E4920" s="411"/>
      <c r="F4920" s="411"/>
      <c r="G4920" s="194"/>
      <c r="H4920" s="411"/>
      <c r="I4920" s="411"/>
    </row>
    <row r="4921" spans="1:9" ht="15" customHeight="1" x14ac:dyDescent="0.25">
      <c r="A4921" s="411"/>
      <c r="B4921" s="411"/>
      <c r="C4921" s="411"/>
      <c r="D4921" s="411"/>
      <c r="E4921" s="411"/>
      <c r="F4921" s="411"/>
      <c r="G4921" s="194"/>
      <c r="H4921" s="411"/>
      <c r="I4921" s="411"/>
    </row>
    <row r="4922" spans="1:9" ht="15" customHeight="1" x14ac:dyDescent="0.25">
      <c r="A4922" s="411"/>
      <c r="B4922" s="411"/>
      <c r="C4922" s="411"/>
      <c r="D4922" s="411"/>
      <c r="E4922" s="411"/>
      <c r="F4922" s="411"/>
      <c r="G4922" s="194"/>
      <c r="H4922" s="411"/>
      <c r="I4922" s="411"/>
    </row>
    <row r="4923" spans="1:9" ht="15" customHeight="1" x14ac:dyDescent="0.25">
      <c r="A4923" s="411"/>
      <c r="B4923" s="411"/>
      <c r="C4923" s="411"/>
      <c r="D4923" s="411"/>
      <c r="E4923" s="411"/>
      <c r="F4923" s="411"/>
      <c r="G4923" s="194"/>
      <c r="H4923" s="411"/>
      <c r="I4923" s="411"/>
    </row>
    <row r="4924" spans="1:9" ht="15" customHeight="1" x14ac:dyDescent="0.25">
      <c r="A4924" s="411"/>
      <c r="B4924" s="411"/>
      <c r="C4924" s="411"/>
      <c r="D4924" s="411"/>
      <c r="E4924" s="411"/>
      <c r="F4924" s="411"/>
      <c r="G4924" s="194"/>
      <c r="H4924" s="411"/>
      <c r="I4924" s="411"/>
    </row>
    <row r="4925" spans="1:9" ht="15" customHeight="1" x14ac:dyDescent="0.25">
      <c r="A4925" s="411"/>
      <c r="B4925" s="411"/>
      <c r="C4925" s="411"/>
      <c r="D4925" s="411"/>
      <c r="E4925" s="411"/>
      <c r="F4925" s="411"/>
      <c r="G4925" s="194"/>
      <c r="H4925" s="411"/>
      <c r="I4925" s="411"/>
    </row>
    <row r="4926" spans="1:9" ht="15" customHeight="1" x14ac:dyDescent="0.25">
      <c r="A4926" s="411"/>
      <c r="B4926" s="411"/>
      <c r="C4926" s="411"/>
      <c r="D4926" s="411"/>
      <c r="E4926" s="411"/>
      <c r="F4926" s="411"/>
      <c r="G4926" s="194"/>
      <c r="H4926" s="411"/>
      <c r="I4926" s="411"/>
    </row>
    <row r="4927" spans="1:9" ht="15" customHeight="1" x14ac:dyDescent="0.25">
      <c r="A4927" s="411"/>
      <c r="B4927" s="411"/>
      <c r="C4927" s="411"/>
      <c r="D4927" s="411"/>
      <c r="E4927" s="411"/>
      <c r="F4927" s="412"/>
      <c r="G4927" s="194"/>
      <c r="H4927" s="411"/>
      <c r="I4927" s="411"/>
    </row>
    <row r="4928" spans="1:9" ht="15" customHeight="1" x14ac:dyDescent="0.25">
      <c r="A4928" s="411"/>
      <c r="B4928" s="411"/>
      <c r="C4928" s="411"/>
      <c r="D4928" s="411"/>
      <c r="E4928" s="411"/>
      <c r="F4928" s="412"/>
      <c r="G4928" s="194"/>
      <c r="H4928" s="411"/>
      <c r="I4928" s="411"/>
    </row>
    <row r="4929" spans="1:9" ht="15" customHeight="1" x14ac:dyDescent="0.25">
      <c r="A4929" s="411"/>
      <c r="B4929" s="411"/>
      <c r="C4929" s="411"/>
      <c r="D4929" s="411"/>
      <c r="E4929" s="411"/>
      <c r="F4929" s="411"/>
      <c r="G4929" s="194"/>
      <c r="H4929" s="411"/>
      <c r="I4929" s="411"/>
    </row>
    <row r="4930" spans="1:9" ht="15" customHeight="1" x14ac:dyDescent="0.25">
      <c r="A4930" s="411"/>
      <c r="B4930" s="411"/>
      <c r="C4930" s="411"/>
      <c r="D4930" s="411"/>
      <c r="E4930" s="411"/>
      <c r="F4930" s="412"/>
      <c r="G4930" s="194"/>
      <c r="H4930" s="411"/>
      <c r="I4930" s="411"/>
    </row>
    <row r="4931" spans="1:9" ht="15" customHeight="1" x14ac:dyDescent="0.25">
      <c r="A4931" s="411"/>
      <c r="B4931" s="411"/>
      <c r="C4931" s="411"/>
      <c r="D4931" s="411"/>
      <c r="E4931" s="411"/>
      <c r="F4931" s="411"/>
      <c r="G4931" s="194"/>
      <c r="H4931" s="411"/>
      <c r="I4931" s="411"/>
    </row>
    <row r="4932" spans="1:9" ht="15" customHeight="1" x14ac:dyDescent="0.25">
      <c r="A4932" s="411"/>
      <c r="B4932" s="411"/>
      <c r="C4932" s="411"/>
      <c r="D4932" s="411"/>
      <c r="E4932" s="411"/>
      <c r="F4932" s="411"/>
      <c r="G4932" s="194"/>
      <c r="H4932" s="411"/>
      <c r="I4932" s="411"/>
    </row>
    <row r="4933" spans="1:9" ht="15" customHeight="1" x14ac:dyDescent="0.25">
      <c r="A4933" s="411"/>
      <c r="B4933" s="411"/>
      <c r="C4933" s="411"/>
      <c r="D4933" s="411"/>
      <c r="E4933" s="411"/>
      <c r="F4933" s="411"/>
      <c r="G4933" s="194"/>
      <c r="H4933" s="411"/>
      <c r="I4933" s="411"/>
    </row>
    <row r="4934" spans="1:9" ht="15" customHeight="1" x14ac:dyDescent="0.25">
      <c r="A4934" s="411"/>
      <c r="B4934" s="411"/>
      <c r="C4934" s="411"/>
      <c r="D4934" s="411"/>
      <c r="E4934" s="411"/>
      <c r="F4934" s="411"/>
      <c r="G4934" s="194"/>
      <c r="H4934" s="411"/>
      <c r="I4934" s="411"/>
    </row>
    <row r="4935" spans="1:9" ht="15" customHeight="1" x14ac:dyDescent="0.25">
      <c r="A4935" s="411"/>
      <c r="B4935" s="411"/>
      <c r="C4935" s="411"/>
      <c r="D4935" s="411"/>
      <c r="E4935" s="411"/>
      <c r="F4935" s="411"/>
      <c r="G4935" s="194"/>
      <c r="H4935" s="411"/>
      <c r="I4935" s="411"/>
    </row>
    <row r="4936" spans="1:9" ht="15" customHeight="1" x14ac:dyDescent="0.25">
      <c r="A4936" s="411"/>
      <c r="B4936" s="411"/>
      <c r="C4936" s="411"/>
      <c r="D4936" s="411"/>
      <c r="E4936" s="411"/>
      <c r="F4936" s="411"/>
      <c r="G4936" s="194"/>
      <c r="H4936" s="411"/>
      <c r="I4936" s="411"/>
    </row>
    <row r="4937" spans="1:9" ht="15" customHeight="1" x14ac:dyDescent="0.25">
      <c r="A4937" s="411"/>
      <c r="B4937" s="411"/>
      <c r="C4937" s="411"/>
      <c r="D4937" s="411"/>
      <c r="E4937" s="411"/>
      <c r="F4937" s="411"/>
      <c r="G4937" s="194"/>
      <c r="H4937" s="411"/>
      <c r="I4937" s="411"/>
    </row>
    <row r="4938" spans="1:9" ht="15" customHeight="1" x14ac:dyDescent="0.25">
      <c r="A4938" s="411"/>
      <c r="B4938" s="411"/>
      <c r="C4938" s="411"/>
      <c r="D4938" s="411"/>
      <c r="E4938" s="411"/>
      <c r="F4938" s="411"/>
      <c r="G4938" s="194"/>
      <c r="H4938" s="411"/>
      <c r="I4938" s="411"/>
    </row>
    <row r="4939" spans="1:9" ht="15" customHeight="1" x14ac:dyDescent="0.25">
      <c r="A4939" s="411"/>
      <c r="B4939" s="411"/>
      <c r="C4939" s="411"/>
      <c r="D4939" s="411"/>
      <c r="E4939" s="411"/>
      <c r="F4939" s="412"/>
      <c r="G4939" s="194"/>
      <c r="H4939" s="411"/>
      <c r="I4939" s="411"/>
    </row>
    <row r="4940" spans="1:9" ht="15" customHeight="1" x14ac:dyDescent="0.25">
      <c r="A4940" s="411"/>
      <c r="B4940" s="411"/>
      <c r="C4940" s="411"/>
      <c r="D4940" s="411"/>
      <c r="E4940" s="411"/>
      <c r="F4940" s="412"/>
      <c r="G4940" s="194"/>
      <c r="H4940" s="411"/>
      <c r="I4940" s="411"/>
    </row>
    <row r="4941" spans="1:9" ht="15" customHeight="1" x14ac:dyDescent="0.25">
      <c r="A4941" s="411"/>
      <c r="B4941" s="411"/>
      <c r="C4941" s="411"/>
      <c r="D4941" s="411"/>
      <c r="E4941" s="411"/>
      <c r="F4941" s="411"/>
      <c r="G4941" s="194"/>
      <c r="H4941" s="411"/>
      <c r="I4941" s="411"/>
    </row>
    <row r="4942" spans="1:9" ht="15" customHeight="1" x14ac:dyDescent="0.25">
      <c r="A4942" s="411"/>
      <c r="B4942" s="411"/>
      <c r="C4942" s="411"/>
      <c r="D4942" s="411"/>
      <c r="E4942" s="411"/>
      <c r="F4942" s="412"/>
      <c r="G4942" s="194"/>
      <c r="H4942" s="411"/>
      <c r="I4942" s="411"/>
    </row>
    <row r="4943" spans="1:9" ht="15" customHeight="1" x14ac:dyDescent="0.25">
      <c r="A4943" s="411"/>
      <c r="B4943" s="411"/>
      <c r="C4943" s="411"/>
      <c r="D4943" s="411"/>
      <c r="E4943" s="411"/>
      <c r="F4943" s="412"/>
      <c r="G4943" s="194"/>
      <c r="H4943" s="411"/>
      <c r="I4943" s="411"/>
    </row>
    <row r="4944" spans="1:9" ht="15" customHeight="1" x14ac:dyDescent="0.25">
      <c r="A4944" s="411"/>
      <c r="B4944" s="411"/>
      <c r="C4944" s="411"/>
      <c r="D4944" s="411"/>
      <c r="E4944" s="411"/>
      <c r="F4944" s="411"/>
      <c r="G4944" s="194"/>
      <c r="H4944" s="411"/>
      <c r="I4944" s="411"/>
    </row>
    <row r="4945" spans="1:9" ht="15" customHeight="1" x14ac:dyDescent="0.25">
      <c r="A4945" s="411"/>
      <c r="B4945" s="411"/>
      <c r="C4945" s="411"/>
      <c r="D4945" s="411"/>
      <c r="E4945" s="411"/>
      <c r="F4945" s="411"/>
      <c r="G4945" s="194"/>
      <c r="H4945" s="411"/>
      <c r="I4945" s="411"/>
    </row>
    <row r="4946" spans="1:9" ht="15" customHeight="1" x14ac:dyDescent="0.25">
      <c r="A4946" s="411"/>
      <c r="B4946" s="411"/>
      <c r="C4946" s="411"/>
      <c r="D4946" s="411"/>
      <c r="E4946" s="411"/>
      <c r="F4946" s="411"/>
      <c r="G4946" s="194"/>
      <c r="H4946" s="411"/>
      <c r="I4946" s="411"/>
    </row>
    <row r="4947" spans="1:9" ht="15" customHeight="1" x14ac:dyDescent="0.25">
      <c r="A4947" s="411"/>
      <c r="B4947" s="411"/>
      <c r="C4947" s="411"/>
      <c r="D4947" s="411"/>
      <c r="E4947" s="411"/>
      <c r="F4947" s="411"/>
      <c r="G4947" s="194"/>
      <c r="H4947" s="411"/>
      <c r="I4947" s="411"/>
    </row>
    <row r="4948" spans="1:9" ht="15" customHeight="1" x14ac:dyDescent="0.25">
      <c r="A4948" s="411"/>
      <c r="B4948" s="411"/>
      <c r="C4948" s="411"/>
      <c r="D4948" s="411"/>
      <c r="E4948" s="411"/>
      <c r="F4948" s="411"/>
      <c r="G4948" s="194"/>
      <c r="H4948" s="411"/>
      <c r="I4948" s="411"/>
    </row>
    <row r="4949" spans="1:9" ht="15" customHeight="1" x14ac:dyDescent="0.25">
      <c r="A4949" s="411"/>
      <c r="B4949" s="411"/>
      <c r="C4949" s="411"/>
      <c r="D4949" s="411"/>
      <c r="E4949" s="411"/>
      <c r="F4949" s="411"/>
      <c r="G4949" s="194"/>
      <c r="H4949" s="411"/>
      <c r="I4949" s="411"/>
    </row>
    <row r="4950" spans="1:9" ht="15" customHeight="1" x14ac:dyDescent="0.25">
      <c r="A4950" s="411"/>
      <c r="B4950" s="411"/>
      <c r="C4950" s="411"/>
      <c r="D4950" s="411"/>
      <c r="E4950" s="411"/>
      <c r="F4950" s="411"/>
      <c r="G4950" s="194"/>
      <c r="H4950" s="411"/>
      <c r="I4950" s="411"/>
    </row>
    <row r="4951" spans="1:9" ht="15" customHeight="1" x14ac:dyDescent="0.25">
      <c r="A4951" s="411"/>
      <c r="B4951" s="411"/>
      <c r="C4951" s="411"/>
      <c r="D4951" s="411"/>
      <c r="E4951" s="411"/>
      <c r="F4951" s="411"/>
      <c r="G4951" s="194"/>
      <c r="H4951" s="411"/>
      <c r="I4951" s="411"/>
    </row>
    <row r="4952" spans="1:9" ht="15" customHeight="1" x14ac:dyDescent="0.25">
      <c r="A4952" s="411"/>
      <c r="B4952" s="411"/>
      <c r="C4952" s="411"/>
      <c r="D4952" s="411"/>
      <c r="E4952" s="411"/>
      <c r="F4952" s="411"/>
      <c r="G4952" s="194"/>
      <c r="H4952" s="411"/>
      <c r="I4952" s="411"/>
    </row>
    <row r="4953" spans="1:9" ht="15" customHeight="1" x14ac:dyDescent="0.25">
      <c r="A4953" s="411"/>
      <c r="B4953" s="411"/>
      <c r="C4953" s="411"/>
      <c r="D4953" s="411"/>
      <c r="E4953" s="411"/>
      <c r="F4953" s="412"/>
      <c r="G4953" s="194"/>
      <c r="H4953" s="411"/>
      <c r="I4953" s="411"/>
    </row>
    <row r="4954" spans="1:9" ht="15" customHeight="1" x14ac:dyDescent="0.25">
      <c r="A4954" s="411"/>
      <c r="B4954" s="411"/>
      <c r="C4954" s="411"/>
      <c r="D4954" s="411"/>
      <c r="E4954" s="411"/>
      <c r="F4954" s="412"/>
      <c r="G4954" s="194"/>
      <c r="H4954" s="411"/>
      <c r="I4954" s="411"/>
    </row>
    <row r="4955" spans="1:9" ht="15" customHeight="1" x14ac:dyDescent="0.25">
      <c r="A4955" s="411"/>
      <c r="B4955" s="411"/>
      <c r="C4955" s="411"/>
      <c r="D4955" s="411"/>
      <c r="E4955" s="411"/>
      <c r="F4955" s="411"/>
      <c r="G4955" s="194"/>
      <c r="H4955" s="411"/>
      <c r="I4955" s="411"/>
    </row>
    <row r="4956" spans="1:9" ht="15" customHeight="1" x14ac:dyDescent="0.25">
      <c r="A4956" s="411"/>
      <c r="B4956" s="411"/>
      <c r="C4956" s="411"/>
      <c r="D4956" s="411"/>
      <c r="E4956" s="411"/>
      <c r="F4956" s="411"/>
      <c r="G4956" s="194"/>
      <c r="H4956" s="411"/>
      <c r="I4956" s="411"/>
    </row>
    <row r="4957" spans="1:9" ht="15" customHeight="1" x14ac:dyDescent="0.25">
      <c r="A4957" s="411"/>
      <c r="B4957" s="411"/>
      <c r="C4957" s="411"/>
      <c r="D4957" s="411"/>
      <c r="E4957" s="411"/>
      <c r="F4957" s="412"/>
      <c r="G4957" s="194"/>
      <c r="H4957" s="411"/>
      <c r="I4957" s="411"/>
    </row>
    <row r="4958" spans="1:9" ht="15" customHeight="1" x14ac:dyDescent="0.25">
      <c r="A4958" s="411"/>
      <c r="B4958" s="411"/>
      <c r="C4958" s="411"/>
      <c r="D4958" s="411"/>
      <c r="E4958" s="411"/>
      <c r="F4958" s="412"/>
      <c r="G4958" s="194"/>
      <c r="H4958" s="411"/>
      <c r="I4958" s="411"/>
    </row>
    <row r="4959" spans="1:9" ht="15" customHeight="1" x14ac:dyDescent="0.25">
      <c r="A4959" s="411"/>
      <c r="B4959" s="411"/>
      <c r="C4959" s="411"/>
      <c r="D4959" s="411"/>
      <c r="E4959" s="411"/>
      <c r="F4959" s="411"/>
      <c r="G4959" s="194"/>
      <c r="H4959" s="411"/>
      <c r="I4959" s="411"/>
    </row>
    <row r="4960" spans="1:9" ht="15" customHeight="1" x14ac:dyDescent="0.25">
      <c r="A4960" s="411"/>
      <c r="B4960" s="411"/>
      <c r="C4960" s="411"/>
      <c r="D4960" s="411"/>
      <c r="E4960" s="411"/>
      <c r="F4960" s="411"/>
      <c r="G4960" s="194"/>
      <c r="H4960" s="411"/>
      <c r="I4960" s="411"/>
    </row>
    <row r="4961" spans="1:9" ht="15" customHeight="1" x14ac:dyDescent="0.25">
      <c r="A4961" s="411"/>
      <c r="B4961" s="411"/>
      <c r="C4961" s="411"/>
      <c r="D4961" s="411"/>
      <c r="E4961" s="411"/>
      <c r="F4961" s="411"/>
      <c r="G4961" s="194"/>
      <c r="H4961" s="411"/>
      <c r="I4961" s="411"/>
    </row>
    <row r="4962" spans="1:9" ht="15" customHeight="1" x14ac:dyDescent="0.25">
      <c r="A4962" s="411"/>
      <c r="B4962" s="411"/>
      <c r="C4962" s="411"/>
      <c r="D4962" s="411"/>
      <c r="E4962" s="411"/>
      <c r="F4962" s="411"/>
      <c r="G4962" s="194"/>
      <c r="H4962" s="411"/>
      <c r="I4962" s="411"/>
    </row>
    <row r="4963" spans="1:9" ht="15" customHeight="1" x14ac:dyDescent="0.25">
      <c r="A4963" s="411"/>
      <c r="B4963" s="411"/>
      <c r="C4963" s="411"/>
      <c r="D4963" s="411"/>
      <c r="E4963" s="411"/>
      <c r="F4963" s="411"/>
      <c r="G4963" s="194"/>
      <c r="H4963" s="411"/>
      <c r="I4963" s="411"/>
    </row>
    <row r="4964" spans="1:9" ht="15" customHeight="1" x14ac:dyDescent="0.25">
      <c r="A4964" s="411"/>
      <c r="B4964" s="411"/>
      <c r="C4964" s="411"/>
      <c r="D4964" s="411"/>
      <c r="E4964" s="411"/>
      <c r="F4964" s="411"/>
      <c r="G4964" s="194"/>
      <c r="H4964" s="411"/>
      <c r="I4964" s="411"/>
    </row>
    <row r="4965" spans="1:9" ht="15" customHeight="1" x14ac:dyDescent="0.25">
      <c r="A4965" s="411"/>
      <c r="B4965" s="411"/>
      <c r="C4965" s="411"/>
      <c r="D4965" s="411"/>
      <c r="E4965" s="411"/>
      <c r="F4965" s="411"/>
      <c r="G4965" s="194"/>
      <c r="H4965" s="411"/>
      <c r="I4965" s="411"/>
    </row>
    <row r="4966" spans="1:9" ht="15" customHeight="1" x14ac:dyDescent="0.25">
      <c r="A4966" s="411"/>
      <c r="B4966" s="411"/>
      <c r="C4966" s="411"/>
      <c r="D4966" s="411"/>
      <c r="E4966" s="411"/>
      <c r="F4966" s="411"/>
      <c r="G4966" s="194"/>
      <c r="H4966" s="411"/>
      <c r="I4966" s="411"/>
    </row>
    <row r="4967" spans="1:9" ht="15" customHeight="1" x14ac:dyDescent="0.25">
      <c r="A4967" s="411"/>
      <c r="B4967" s="411"/>
      <c r="C4967" s="411"/>
      <c r="D4967" s="411"/>
      <c r="E4967" s="411"/>
      <c r="F4967" s="412"/>
      <c r="G4967" s="194"/>
      <c r="H4967" s="411"/>
      <c r="I4967" s="411"/>
    </row>
    <row r="4968" spans="1:9" ht="15" customHeight="1" x14ac:dyDescent="0.25">
      <c r="A4968" s="411"/>
      <c r="B4968" s="411"/>
      <c r="C4968" s="411"/>
      <c r="D4968" s="411"/>
      <c r="E4968" s="411"/>
      <c r="F4968" s="412"/>
      <c r="G4968" s="194"/>
      <c r="H4968" s="411"/>
      <c r="I4968" s="411"/>
    </row>
    <row r="4969" spans="1:9" ht="15" customHeight="1" x14ac:dyDescent="0.25">
      <c r="A4969" s="411"/>
      <c r="B4969" s="411"/>
      <c r="C4969" s="411"/>
      <c r="D4969" s="411"/>
      <c r="E4969" s="411"/>
      <c r="F4969" s="411"/>
      <c r="G4969" s="194"/>
      <c r="H4969" s="411"/>
      <c r="I4969" s="411"/>
    </row>
    <row r="4970" spans="1:9" ht="15" customHeight="1" x14ac:dyDescent="0.25">
      <c r="A4970" s="411"/>
      <c r="B4970" s="411"/>
      <c r="C4970" s="411"/>
      <c r="D4970" s="411"/>
      <c r="E4970" s="411"/>
      <c r="F4970" s="412"/>
      <c r="G4970" s="194"/>
      <c r="H4970" s="411"/>
      <c r="I4970" s="411"/>
    </row>
    <row r="4971" spans="1:9" ht="15" customHeight="1" x14ac:dyDescent="0.25">
      <c r="A4971" s="411"/>
      <c r="B4971" s="411"/>
      <c r="C4971" s="411"/>
      <c r="D4971" s="411"/>
      <c r="E4971" s="411"/>
      <c r="F4971" s="412"/>
      <c r="G4971" s="194"/>
      <c r="H4971" s="411"/>
      <c r="I4971" s="411"/>
    </row>
    <row r="4972" spans="1:9" ht="15" customHeight="1" x14ac:dyDescent="0.25">
      <c r="A4972" s="411"/>
      <c r="B4972" s="411"/>
      <c r="C4972" s="411"/>
      <c r="D4972" s="411"/>
      <c r="E4972" s="411"/>
      <c r="F4972" s="411"/>
      <c r="G4972" s="194"/>
      <c r="H4972" s="411"/>
      <c r="I4972" s="411"/>
    </row>
    <row r="4973" spans="1:9" ht="15" customHeight="1" x14ac:dyDescent="0.25">
      <c r="A4973" s="411"/>
      <c r="B4973" s="411"/>
      <c r="C4973" s="411"/>
      <c r="D4973" s="411"/>
      <c r="E4973" s="411"/>
      <c r="F4973" s="411"/>
      <c r="G4973" s="194"/>
      <c r="H4973" s="411"/>
      <c r="I4973" s="411"/>
    </row>
    <row r="4974" spans="1:9" ht="15" customHeight="1" x14ac:dyDescent="0.25">
      <c r="A4974" s="411"/>
      <c r="B4974" s="411"/>
      <c r="C4974" s="411"/>
      <c r="D4974" s="411"/>
      <c r="E4974" s="411"/>
      <c r="F4974" s="411"/>
      <c r="G4974" s="194"/>
      <c r="H4974" s="411"/>
      <c r="I4974" s="411"/>
    </row>
    <row r="4975" spans="1:9" ht="15" customHeight="1" x14ac:dyDescent="0.25">
      <c r="A4975" s="411"/>
      <c r="B4975" s="411"/>
      <c r="C4975" s="411"/>
      <c r="D4975" s="411"/>
      <c r="E4975" s="411"/>
      <c r="F4975" s="411"/>
      <c r="G4975" s="194"/>
      <c r="H4975" s="411"/>
      <c r="I4975" s="411"/>
    </row>
    <row r="4976" spans="1:9" ht="15" customHeight="1" x14ac:dyDescent="0.25">
      <c r="A4976" s="411"/>
      <c r="B4976" s="411"/>
      <c r="C4976" s="411"/>
      <c r="D4976" s="411"/>
      <c r="E4976" s="411"/>
      <c r="F4976" s="411"/>
      <c r="G4976" s="194"/>
      <c r="H4976" s="411"/>
      <c r="I4976" s="411"/>
    </row>
    <row r="4977" spans="1:9" ht="15" customHeight="1" x14ac:dyDescent="0.25">
      <c r="A4977" s="411"/>
      <c r="B4977" s="411"/>
      <c r="C4977" s="411"/>
      <c r="D4977" s="411"/>
      <c r="E4977" s="411"/>
      <c r="F4977" s="411"/>
      <c r="G4977" s="194"/>
      <c r="H4977" s="411"/>
      <c r="I4977" s="411"/>
    </row>
    <row r="4978" spans="1:9" ht="15" customHeight="1" x14ac:dyDescent="0.25">
      <c r="A4978" s="411"/>
      <c r="B4978" s="411"/>
      <c r="C4978" s="411"/>
      <c r="D4978" s="411"/>
      <c r="E4978" s="411"/>
      <c r="F4978" s="411"/>
      <c r="G4978" s="194"/>
      <c r="H4978" s="411"/>
      <c r="I4978" s="411"/>
    </row>
    <row r="4979" spans="1:9" ht="15" customHeight="1" x14ac:dyDescent="0.25">
      <c r="A4979" s="411"/>
      <c r="B4979" s="411"/>
      <c r="C4979" s="411"/>
      <c r="D4979" s="411"/>
      <c r="E4979" s="411"/>
      <c r="F4979" s="411"/>
      <c r="G4979" s="194"/>
      <c r="H4979" s="411"/>
      <c r="I4979" s="411"/>
    </row>
    <row r="4980" spans="1:9" ht="15" customHeight="1" x14ac:dyDescent="0.25">
      <c r="A4980" s="411"/>
      <c r="B4980" s="411"/>
      <c r="C4980" s="411"/>
      <c r="D4980" s="411"/>
      <c r="E4980" s="411"/>
      <c r="F4980" s="412"/>
      <c r="G4980" s="194"/>
      <c r="H4980" s="411"/>
      <c r="I4980" s="411"/>
    </row>
    <row r="4981" spans="1:9" ht="15" customHeight="1" x14ac:dyDescent="0.25">
      <c r="A4981" s="411"/>
      <c r="B4981" s="411"/>
      <c r="C4981" s="411"/>
      <c r="D4981" s="411"/>
      <c r="E4981" s="411"/>
      <c r="F4981" s="412"/>
      <c r="G4981" s="194"/>
      <c r="H4981" s="411"/>
      <c r="I4981" s="411"/>
    </row>
    <row r="4982" spans="1:9" ht="15" customHeight="1" x14ac:dyDescent="0.25">
      <c r="A4982" s="411"/>
      <c r="B4982" s="411"/>
      <c r="C4982" s="411"/>
      <c r="D4982" s="411"/>
      <c r="E4982" s="411"/>
      <c r="F4982" s="411"/>
      <c r="G4982" s="194"/>
      <c r="H4982" s="411"/>
      <c r="I4982" s="411"/>
    </row>
    <row r="4983" spans="1:9" ht="15" customHeight="1" x14ac:dyDescent="0.25">
      <c r="A4983" s="411"/>
      <c r="B4983" s="411"/>
      <c r="C4983" s="411"/>
      <c r="D4983" s="411"/>
      <c r="E4983" s="411"/>
      <c r="F4983" s="411"/>
      <c r="G4983" s="194"/>
      <c r="H4983" s="411"/>
      <c r="I4983" s="411"/>
    </row>
    <row r="4984" spans="1:9" ht="15" customHeight="1" x14ac:dyDescent="0.25">
      <c r="A4984" s="411"/>
      <c r="B4984" s="411"/>
      <c r="C4984" s="411"/>
      <c r="D4984" s="411"/>
      <c r="E4984" s="411"/>
      <c r="F4984" s="412"/>
      <c r="G4984" s="194"/>
      <c r="H4984" s="411"/>
      <c r="I4984" s="411"/>
    </row>
    <row r="4985" spans="1:9" ht="15" customHeight="1" x14ac:dyDescent="0.25">
      <c r="A4985" s="411"/>
      <c r="B4985" s="411"/>
      <c r="C4985" s="411"/>
      <c r="D4985" s="411"/>
      <c r="E4985" s="411"/>
      <c r="F4985" s="412"/>
      <c r="G4985" s="194"/>
      <c r="H4985" s="411"/>
      <c r="I4985" s="411"/>
    </row>
    <row r="4986" spans="1:9" ht="15" customHeight="1" x14ac:dyDescent="0.25">
      <c r="A4986" s="411"/>
      <c r="B4986" s="411"/>
      <c r="C4986" s="411"/>
      <c r="D4986" s="411"/>
      <c r="E4986" s="411"/>
      <c r="F4986" s="412"/>
      <c r="G4986" s="194"/>
      <c r="H4986" s="411"/>
      <c r="I4986" s="411"/>
    </row>
    <row r="4987" spans="1:9" ht="15" customHeight="1" x14ac:dyDescent="0.25">
      <c r="A4987" s="411"/>
      <c r="B4987" s="411"/>
      <c r="C4987" s="411"/>
      <c r="D4987" s="411"/>
      <c r="E4987" s="411"/>
      <c r="F4987" s="411"/>
      <c r="G4987" s="194"/>
      <c r="H4987" s="411"/>
      <c r="I4987" s="411"/>
    </row>
    <row r="4988" spans="1:9" ht="15" customHeight="1" x14ac:dyDescent="0.25">
      <c r="A4988" s="411"/>
      <c r="B4988" s="411"/>
      <c r="C4988" s="411"/>
      <c r="D4988" s="411"/>
      <c r="E4988" s="411"/>
      <c r="F4988" s="411"/>
      <c r="G4988" s="194"/>
      <c r="H4988" s="411"/>
      <c r="I4988" s="411"/>
    </row>
    <row r="4989" spans="1:9" ht="15" customHeight="1" x14ac:dyDescent="0.25">
      <c r="A4989" s="411"/>
      <c r="B4989" s="411"/>
      <c r="C4989" s="411"/>
      <c r="D4989" s="411"/>
      <c r="E4989" s="411"/>
      <c r="F4989" s="411"/>
      <c r="G4989" s="194"/>
      <c r="H4989" s="411"/>
      <c r="I4989" s="411"/>
    </row>
    <row r="4990" spans="1:9" ht="15" customHeight="1" x14ac:dyDescent="0.25">
      <c r="A4990" s="411"/>
      <c r="B4990" s="411"/>
      <c r="C4990" s="411"/>
      <c r="D4990" s="411"/>
      <c r="E4990" s="411"/>
      <c r="F4990" s="411"/>
      <c r="G4990" s="194"/>
      <c r="H4990" s="411"/>
      <c r="I4990" s="411"/>
    </row>
    <row r="4991" spans="1:9" ht="15" customHeight="1" x14ac:dyDescent="0.25">
      <c r="A4991" s="411"/>
      <c r="B4991" s="411"/>
      <c r="C4991" s="411"/>
      <c r="D4991" s="411"/>
      <c r="E4991" s="411"/>
      <c r="F4991" s="411"/>
      <c r="G4991" s="194"/>
      <c r="H4991" s="411"/>
      <c r="I4991" s="411"/>
    </row>
    <row r="4992" spans="1:9" ht="15" customHeight="1" x14ac:dyDescent="0.25">
      <c r="A4992" s="411"/>
      <c r="B4992" s="411"/>
      <c r="C4992" s="411"/>
      <c r="D4992" s="411"/>
      <c r="E4992" s="411"/>
      <c r="F4992" s="411"/>
      <c r="G4992" s="194"/>
      <c r="H4992" s="411"/>
      <c r="I4992" s="411"/>
    </row>
    <row r="4993" spans="1:9" ht="15" customHeight="1" x14ac:dyDescent="0.25">
      <c r="A4993" s="411"/>
      <c r="B4993" s="411"/>
      <c r="C4993" s="411"/>
      <c r="D4993" s="411"/>
      <c r="E4993" s="411"/>
      <c r="F4993" s="411"/>
      <c r="G4993" s="194"/>
      <c r="H4993" s="411"/>
      <c r="I4993" s="411"/>
    </row>
    <row r="4994" spans="1:9" ht="15" customHeight="1" x14ac:dyDescent="0.25">
      <c r="A4994" s="411"/>
      <c r="B4994" s="411"/>
      <c r="C4994" s="411"/>
      <c r="D4994" s="411"/>
      <c r="E4994" s="411"/>
      <c r="F4994" s="411"/>
      <c r="G4994" s="194"/>
      <c r="H4994" s="411"/>
      <c r="I4994" s="411"/>
    </row>
    <row r="4995" spans="1:9" ht="15" customHeight="1" x14ac:dyDescent="0.25">
      <c r="A4995" s="411"/>
      <c r="B4995" s="411"/>
      <c r="C4995" s="411"/>
      <c r="D4995" s="411"/>
      <c r="E4995" s="411"/>
      <c r="F4995" s="411"/>
      <c r="G4995" s="194"/>
      <c r="H4995" s="411"/>
      <c r="I4995" s="411"/>
    </row>
    <row r="4996" spans="1:9" ht="15" customHeight="1" x14ac:dyDescent="0.25">
      <c r="A4996" s="411"/>
      <c r="B4996" s="411"/>
      <c r="C4996" s="411"/>
      <c r="D4996" s="411"/>
      <c r="E4996" s="411"/>
      <c r="F4996" s="412"/>
      <c r="G4996" s="194"/>
      <c r="H4996" s="411"/>
      <c r="I4996" s="411"/>
    </row>
    <row r="4997" spans="1:9" ht="15" customHeight="1" x14ac:dyDescent="0.25">
      <c r="A4997" s="411"/>
      <c r="B4997" s="411"/>
      <c r="C4997" s="411"/>
      <c r="D4997" s="411"/>
      <c r="E4997" s="411"/>
      <c r="F4997" s="412"/>
      <c r="G4997" s="194"/>
      <c r="H4997" s="411"/>
      <c r="I4997" s="411"/>
    </row>
    <row r="4998" spans="1:9" ht="15" customHeight="1" x14ac:dyDescent="0.25">
      <c r="A4998" s="411"/>
      <c r="B4998" s="411"/>
      <c r="C4998" s="411"/>
      <c r="D4998" s="411"/>
      <c r="E4998" s="411"/>
      <c r="F4998" s="411"/>
      <c r="G4998" s="194"/>
      <c r="H4998" s="411"/>
      <c r="I4998" s="411"/>
    </row>
    <row r="4999" spans="1:9" ht="15" customHeight="1" x14ac:dyDescent="0.25">
      <c r="A4999" s="411"/>
      <c r="B4999" s="411"/>
      <c r="C4999" s="411"/>
      <c r="D4999" s="411"/>
      <c r="E4999" s="411"/>
      <c r="F4999" s="411"/>
      <c r="G4999" s="194"/>
      <c r="H4999" s="411"/>
      <c r="I4999" s="411"/>
    </row>
    <row r="5000" spans="1:9" ht="15" customHeight="1" x14ac:dyDescent="0.25">
      <c r="A5000" s="411"/>
      <c r="B5000" s="411"/>
      <c r="C5000" s="411"/>
      <c r="D5000" s="411"/>
      <c r="E5000" s="411"/>
      <c r="F5000" s="411"/>
      <c r="G5000" s="194"/>
      <c r="H5000" s="411"/>
      <c r="I5000" s="411"/>
    </row>
    <row r="5001" spans="1:9" ht="15" customHeight="1" x14ac:dyDescent="0.25">
      <c r="A5001" s="411"/>
      <c r="B5001" s="411"/>
      <c r="C5001" s="411"/>
      <c r="D5001" s="411"/>
      <c r="E5001" s="411"/>
      <c r="F5001" s="412"/>
      <c r="G5001" s="194"/>
      <c r="H5001" s="411"/>
      <c r="I5001" s="411"/>
    </row>
    <row r="5002" spans="1:9" ht="15" customHeight="1" x14ac:dyDescent="0.25">
      <c r="A5002" s="411"/>
      <c r="B5002" s="411"/>
      <c r="C5002" s="411"/>
      <c r="D5002" s="411"/>
      <c r="E5002" s="411"/>
      <c r="F5002" s="412"/>
      <c r="G5002" s="194"/>
      <c r="H5002" s="411"/>
      <c r="I5002" s="411"/>
    </row>
    <row r="5003" spans="1:9" ht="15" customHeight="1" x14ac:dyDescent="0.25">
      <c r="A5003" s="411"/>
      <c r="B5003" s="411"/>
      <c r="C5003" s="411"/>
      <c r="D5003" s="411"/>
      <c r="E5003" s="411"/>
      <c r="F5003" s="412"/>
      <c r="G5003" s="194"/>
      <c r="H5003" s="411"/>
      <c r="I5003" s="411"/>
    </row>
    <row r="5004" spans="1:9" ht="15" customHeight="1" x14ac:dyDescent="0.25">
      <c r="A5004" s="411"/>
      <c r="B5004" s="411"/>
      <c r="C5004" s="411"/>
      <c r="D5004" s="411"/>
      <c r="E5004" s="411"/>
      <c r="F5004" s="411"/>
      <c r="G5004" s="194"/>
      <c r="H5004" s="411"/>
      <c r="I5004" s="411"/>
    </row>
    <row r="5005" spans="1:9" ht="15" customHeight="1" x14ac:dyDescent="0.25">
      <c r="A5005" s="411"/>
      <c r="B5005" s="411"/>
      <c r="C5005" s="411"/>
      <c r="D5005" s="411"/>
      <c r="E5005" s="411"/>
      <c r="F5005" s="411"/>
      <c r="G5005" s="194"/>
      <c r="H5005" s="411"/>
      <c r="I5005" s="411"/>
    </row>
    <row r="5006" spans="1:9" ht="15" customHeight="1" x14ac:dyDescent="0.25">
      <c r="A5006" s="411"/>
      <c r="B5006" s="411"/>
      <c r="C5006" s="411"/>
      <c r="D5006" s="411"/>
      <c r="E5006" s="411"/>
      <c r="F5006" s="411"/>
      <c r="G5006" s="194"/>
      <c r="H5006" s="411"/>
      <c r="I5006" s="411"/>
    </row>
    <row r="5007" spans="1:9" ht="15" customHeight="1" x14ac:dyDescent="0.25">
      <c r="A5007" s="411"/>
      <c r="B5007" s="411"/>
      <c r="C5007" s="411"/>
      <c r="D5007" s="411"/>
      <c r="E5007" s="411"/>
      <c r="F5007" s="411"/>
      <c r="G5007" s="194"/>
      <c r="H5007" s="411"/>
      <c r="I5007" s="411"/>
    </row>
    <row r="5008" spans="1:9" ht="15" customHeight="1" x14ac:dyDescent="0.25">
      <c r="A5008" s="411"/>
      <c r="B5008" s="411"/>
      <c r="C5008" s="411"/>
      <c r="D5008" s="411"/>
      <c r="E5008" s="411"/>
      <c r="F5008" s="411"/>
      <c r="G5008" s="194"/>
      <c r="H5008" s="411"/>
      <c r="I5008" s="411"/>
    </row>
    <row r="5009" spans="1:9" ht="15" customHeight="1" x14ac:dyDescent="0.25">
      <c r="A5009" s="411"/>
      <c r="B5009" s="411"/>
      <c r="C5009" s="411"/>
      <c r="D5009" s="411"/>
      <c r="E5009" s="411"/>
      <c r="F5009" s="411"/>
      <c r="G5009" s="194"/>
      <c r="H5009" s="411"/>
      <c r="I5009" s="411"/>
    </row>
    <row r="5010" spans="1:9" ht="15" customHeight="1" x14ac:dyDescent="0.25">
      <c r="A5010" s="411"/>
      <c r="B5010" s="411"/>
      <c r="C5010" s="411"/>
      <c r="D5010" s="411"/>
      <c r="E5010" s="411"/>
      <c r="F5010" s="411"/>
      <c r="G5010" s="194"/>
      <c r="H5010" s="411"/>
      <c r="I5010" s="411"/>
    </row>
    <row r="5011" spans="1:9" ht="15" customHeight="1" x14ac:dyDescent="0.25">
      <c r="A5011" s="411"/>
      <c r="B5011" s="411"/>
      <c r="C5011" s="411"/>
      <c r="D5011" s="411"/>
      <c r="E5011" s="411"/>
      <c r="F5011" s="411"/>
      <c r="G5011" s="194"/>
      <c r="H5011" s="411"/>
      <c r="I5011" s="411"/>
    </row>
    <row r="5012" spans="1:9" ht="15" customHeight="1" x14ac:dyDescent="0.25">
      <c r="A5012" s="411"/>
      <c r="B5012" s="411"/>
      <c r="C5012" s="411"/>
      <c r="D5012" s="411"/>
      <c r="E5012" s="411"/>
      <c r="F5012" s="411"/>
      <c r="G5012" s="194"/>
      <c r="H5012" s="411"/>
      <c r="I5012" s="411"/>
    </row>
    <row r="5013" spans="1:9" ht="15" customHeight="1" x14ac:dyDescent="0.25">
      <c r="A5013" s="411"/>
      <c r="B5013" s="411"/>
      <c r="C5013" s="411"/>
      <c r="D5013" s="411"/>
      <c r="E5013" s="411"/>
      <c r="F5013" s="412"/>
      <c r="G5013" s="194"/>
      <c r="H5013" s="411"/>
      <c r="I5013" s="411"/>
    </row>
    <row r="5014" spans="1:9" ht="15" customHeight="1" x14ac:dyDescent="0.25">
      <c r="A5014" s="411"/>
      <c r="B5014" s="411"/>
      <c r="C5014" s="411"/>
      <c r="D5014" s="411"/>
      <c r="E5014" s="411"/>
      <c r="F5014" s="412"/>
      <c r="G5014" s="194"/>
      <c r="H5014" s="411"/>
      <c r="I5014" s="411"/>
    </row>
    <row r="5015" spans="1:9" ht="15" customHeight="1" x14ac:dyDescent="0.25">
      <c r="A5015" s="411"/>
      <c r="B5015" s="411"/>
      <c r="C5015" s="411"/>
      <c r="D5015" s="411"/>
      <c r="E5015" s="411"/>
      <c r="F5015" s="411"/>
      <c r="G5015" s="194"/>
      <c r="H5015" s="411"/>
      <c r="I5015" s="411"/>
    </row>
    <row r="5016" spans="1:9" ht="15" customHeight="1" x14ac:dyDescent="0.25">
      <c r="A5016" s="411"/>
      <c r="B5016" s="411"/>
      <c r="C5016" s="411"/>
      <c r="D5016" s="411"/>
      <c r="E5016" s="411"/>
      <c r="F5016" s="411"/>
      <c r="G5016" s="194"/>
      <c r="H5016" s="411"/>
      <c r="I5016" s="411"/>
    </row>
    <row r="5017" spans="1:9" ht="15" customHeight="1" x14ac:dyDescent="0.25">
      <c r="A5017" s="411"/>
      <c r="B5017" s="411"/>
      <c r="C5017" s="411"/>
      <c r="D5017" s="411"/>
      <c r="E5017" s="411"/>
      <c r="F5017" s="412"/>
      <c r="G5017" s="194"/>
      <c r="H5017" s="411"/>
      <c r="I5017" s="411"/>
    </row>
    <row r="5018" spans="1:9" ht="15" customHeight="1" x14ac:dyDescent="0.25">
      <c r="A5018" s="411"/>
      <c r="B5018" s="411"/>
      <c r="C5018" s="411"/>
      <c r="D5018" s="411"/>
      <c r="E5018" s="411"/>
      <c r="F5018" s="412"/>
      <c r="G5018" s="194"/>
      <c r="H5018" s="411"/>
      <c r="I5018" s="411"/>
    </row>
    <row r="5019" spans="1:9" ht="15" customHeight="1" x14ac:dyDescent="0.25">
      <c r="A5019" s="411"/>
      <c r="B5019" s="411"/>
      <c r="C5019" s="411"/>
      <c r="D5019" s="411"/>
      <c r="E5019" s="411"/>
      <c r="F5019" s="412"/>
      <c r="G5019" s="194"/>
      <c r="H5019" s="411"/>
      <c r="I5019" s="411"/>
    </row>
    <row r="5020" spans="1:9" ht="15" customHeight="1" x14ac:dyDescent="0.25">
      <c r="A5020" s="411"/>
      <c r="B5020" s="411"/>
      <c r="C5020" s="411"/>
      <c r="D5020" s="411"/>
      <c r="E5020" s="411"/>
      <c r="F5020" s="411"/>
      <c r="G5020" s="194"/>
      <c r="H5020" s="411"/>
      <c r="I5020" s="411"/>
    </row>
    <row r="5021" spans="1:9" ht="15" customHeight="1" x14ac:dyDescent="0.25">
      <c r="A5021" s="411"/>
      <c r="B5021" s="411"/>
      <c r="C5021" s="411"/>
      <c r="D5021" s="411"/>
      <c r="E5021" s="411"/>
      <c r="F5021" s="411"/>
      <c r="G5021" s="194"/>
      <c r="H5021" s="411"/>
      <c r="I5021" s="411"/>
    </row>
    <row r="5022" spans="1:9" ht="15" customHeight="1" x14ac:dyDescent="0.25">
      <c r="A5022" s="411"/>
      <c r="B5022" s="411"/>
      <c r="C5022" s="411"/>
      <c r="D5022" s="411"/>
      <c r="E5022" s="411"/>
      <c r="F5022" s="411"/>
      <c r="G5022" s="194"/>
      <c r="H5022" s="411"/>
      <c r="I5022" s="411"/>
    </row>
    <row r="5023" spans="1:9" ht="15" customHeight="1" x14ac:dyDescent="0.25">
      <c r="A5023" s="411"/>
      <c r="B5023" s="411"/>
      <c r="C5023" s="411"/>
      <c r="D5023" s="411"/>
      <c r="E5023" s="411"/>
      <c r="F5023" s="411"/>
      <c r="G5023" s="194"/>
      <c r="H5023" s="411"/>
      <c r="I5023" s="411"/>
    </row>
    <row r="5024" spans="1:9" ht="15" customHeight="1" x14ac:dyDescent="0.25">
      <c r="A5024" s="411"/>
      <c r="B5024" s="411"/>
      <c r="C5024" s="411"/>
      <c r="D5024" s="411"/>
      <c r="E5024" s="411"/>
      <c r="F5024" s="411"/>
      <c r="G5024" s="194"/>
      <c r="H5024" s="411"/>
      <c r="I5024" s="411"/>
    </row>
    <row r="5025" spans="1:9" ht="15" customHeight="1" x14ac:dyDescent="0.25">
      <c r="A5025" s="411"/>
      <c r="B5025" s="411"/>
      <c r="C5025" s="411"/>
      <c r="D5025" s="411"/>
      <c r="E5025" s="411"/>
      <c r="F5025" s="411"/>
      <c r="G5025" s="194"/>
      <c r="H5025" s="411"/>
      <c r="I5025" s="411"/>
    </row>
    <row r="5026" spans="1:9" ht="15" customHeight="1" x14ac:dyDescent="0.25">
      <c r="A5026" s="411"/>
      <c r="B5026" s="411"/>
      <c r="C5026" s="411"/>
      <c r="D5026" s="411"/>
      <c r="E5026" s="411"/>
      <c r="F5026" s="411"/>
      <c r="G5026" s="194"/>
      <c r="H5026" s="411"/>
      <c r="I5026" s="411"/>
    </row>
    <row r="5027" spans="1:9" ht="15" customHeight="1" x14ac:dyDescent="0.25">
      <c r="A5027" s="411"/>
      <c r="B5027" s="411"/>
      <c r="C5027" s="411"/>
      <c r="D5027" s="411"/>
      <c r="E5027" s="411"/>
      <c r="F5027" s="411"/>
      <c r="G5027" s="194"/>
      <c r="H5027" s="411"/>
      <c r="I5027" s="411"/>
    </row>
    <row r="5028" spans="1:9" ht="15" customHeight="1" x14ac:dyDescent="0.25">
      <c r="A5028" s="411"/>
      <c r="B5028" s="411"/>
      <c r="C5028" s="411"/>
      <c r="D5028" s="411"/>
      <c r="E5028" s="411"/>
      <c r="F5028" s="411"/>
      <c r="G5028" s="194"/>
      <c r="H5028" s="411"/>
      <c r="I5028" s="411"/>
    </row>
    <row r="5029" spans="1:9" ht="15" customHeight="1" x14ac:dyDescent="0.25">
      <c r="A5029" s="411"/>
      <c r="B5029" s="411"/>
      <c r="C5029" s="411"/>
      <c r="D5029" s="411"/>
      <c r="E5029" s="411"/>
      <c r="F5029" s="411"/>
      <c r="G5029" s="194"/>
      <c r="H5029" s="411"/>
      <c r="I5029" s="411"/>
    </row>
    <row r="5030" spans="1:9" ht="15" customHeight="1" x14ac:dyDescent="0.25">
      <c r="A5030" s="411"/>
      <c r="B5030" s="411"/>
      <c r="C5030" s="411"/>
      <c r="D5030" s="411"/>
      <c r="E5030" s="411"/>
      <c r="F5030" s="411"/>
      <c r="G5030" s="194"/>
      <c r="H5030" s="411"/>
      <c r="I5030" s="411"/>
    </row>
    <row r="5031" spans="1:9" ht="15" customHeight="1" x14ac:dyDescent="0.25">
      <c r="A5031" s="411"/>
      <c r="B5031" s="411"/>
      <c r="C5031" s="411"/>
      <c r="D5031" s="411"/>
      <c r="E5031" s="411"/>
      <c r="F5031" s="412"/>
      <c r="G5031" s="194"/>
      <c r="H5031" s="411"/>
      <c r="I5031" s="411"/>
    </row>
    <row r="5032" spans="1:9" ht="15" customHeight="1" x14ac:dyDescent="0.25">
      <c r="A5032" s="411"/>
      <c r="B5032" s="411"/>
      <c r="C5032" s="411"/>
      <c r="D5032" s="411"/>
      <c r="E5032" s="411"/>
      <c r="F5032" s="412"/>
      <c r="G5032" s="194"/>
      <c r="H5032" s="411"/>
      <c r="I5032" s="411"/>
    </row>
    <row r="5033" spans="1:9" ht="15" customHeight="1" x14ac:dyDescent="0.25">
      <c r="A5033" s="411"/>
      <c r="B5033" s="411"/>
      <c r="C5033" s="411"/>
      <c r="D5033" s="411"/>
      <c r="E5033" s="411"/>
      <c r="F5033" s="412"/>
      <c r="G5033" s="194"/>
      <c r="H5033" s="411"/>
      <c r="I5033" s="411"/>
    </row>
    <row r="5034" spans="1:9" ht="15" customHeight="1" x14ac:dyDescent="0.25">
      <c r="A5034" s="411"/>
      <c r="B5034" s="411"/>
      <c r="C5034" s="411"/>
      <c r="D5034" s="411"/>
      <c r="E5034" s="411"/>
      <c r="F5034" s="411"/>
      <c r="G5034" s="194"/>
      <c r="H5034" s="411"/>
      <c r="I5034" s="411"/>
    </row>
    <row r="5035" spans="1:9" ht="15" customHeight="1" x14ac:dyDescent="0.25">
      <c r="A5035" s="411"/>
      <c r="B5035" s="411"/>
      <c r="C5035" s="411"/>
      <c r="D5035" s="411"/>
      <c r="E5035" s="411"/>
      <c r="F5035" s="411"/>
      <c r="G5035" s="194"/>
      <c r="H5035" s="411"/>
      <c r="I5035" s="411"/>
    </row>
    <row r="5036" spans="1:9" ht="15" customHeight="1" x14ac:dyDescent="0.25">
      <c r="A5036" s="411"/>
      <c r="B5036" s="411"/>
      <c r="C5036" s="411"/>
      <c r="D5036" s="411"/>
      <c r="E5036" s="411"/>
      <c r="F5036" s="411"/>
      <c r="G5036" s="194"/>
      <c r="H5036" s="411"/>
      <c r="I5036" s="411"/>
    </row>
    <row r="5037" spans="1:9" ht="15" customHeight="1" x14ac:dyDescent="0.25">
      <c r="A5037" s="411"/>
      <c r="B5037" s="411"/>
      <c r="C5037" s="411"/>
      <c r="D5037" s="411"/>
      <c r="E5037" s="411"/>
      <c r="F5037" s="412"/>
      <c r="G5037" s="194"/>
      <c r="H5037" s="411"/>
      <c r="I5037" s="411"/>
    </row>
    <row r="5038" spans="1:9" ht="15" customHeight="1" x14ac:dyDescent="0.25">
      <c r="A5038" s="411"/>
      <c r="B5038" s="411"/>
      <c r="C5038" s="411"/>
      <c r="D5038" s="411"/>
      <c r="E5038" s="411"/>
      <c r="F5038" s="412"/>
      <c r="G5038" s="194"/>
      <c r="H5038" s="411"/>
      <c r="I5038" s="411"/>
    </row>
    <row r="5039" spans="1:9" ht="15" customHeight="1" x14ac:dyDescent="0.25">
      <c r="A5039" s="411"/>
      <c r="B5039" s="411"/>
      <c r="C5039" s="411"/>
      <c r="D5039" s="411"/>
      <c r="E5039" s="411"/>
      <c r="F5039" s="412"/>
      <c r="G5039" s="194"/>
      <c r="H5039" s="411"/>
      <c r="I5039" s="411"/>
    </row>
    <row r="5040" spans="1:9" ht="15" customHeight="1" x14ac:dyDescent="0.25">
      <c r="A5040" s="411"/>
      <c r="B5040" s="411"/>
      <c r="C5040" s="411"/>
      <c r="D5040" s="411"/>
      <c r="E5040" s="411"/>
      <c r="F5040" s="411"/>
      <c r="G5040" s="194"/>
      <c r="H5040" s="411"/>
      <c r="I5040" s="411"/>
    </row>
    <row r="5041" spans="1:9" ht="15" customHeight="1" x14ac:dyDescent="0.25">
      <c r="A5041" s="411"/>
      <c r="B5041" s="411"/>
      <c r="C5041" s="411"/>
      <c r="D5041" s="411"/>
      <c r="E5041" s="411"/>
      <c r="F5041" s="411"/>
      <c r="G5041" s="194"/>
      <c r="H5041" s="411"/>
      <c r="I5041" s="411"/>
    </row>
    <row r="5042" spans="1:9" ht="15" customHeight="1" x14ac:dyDescent="0.25">
      <c r="A5042" s="411"/>
      <c r="B5042" s="411"/>
      <c r="C5042" s="411"/>
      <c r="D5042" s="411"/>
      <c r="E5042" s="411"/>
      <c r="F5042" s="411"/>
      <c r="G5042" s="194"/>
      <c r="H5042" s="411"/>
      <c r="I5042" s="411"/>
    </row>
    <row r="5043" spans="1:9" ht="15" customHeight="1" x14ac:dyDescent="0.25">
      <c r="A5043" s="411"/>
      <c r="B5043" s="411"/>
      <c r="C5043" s="411"/>
      <c r="D5043" s="411"/>
      <c r="E5043" s="411"/>
      <c r="F5043" s="411"/>
      <c r="G5043" s="194"/>
      <c r="H5043" s="411"/>
      <c r="I5043" s="411"/>
    </row>
    <row r="5044" spans="1:9" ht="15" customHeight="1" x14ac:dyDescent="0.25">
      <c r="A5044" s="411"/>
      <c r="B5044" s="411"/>
      <c r="C5044" s="411"/>
      <c r="D5044" s="411"/>
      <c r="E5044" s="411"/>
      <c r="F5044" s="411"/>
      <c r="G5044" s="194"/>
      <c r="H5044" s="411"/>
      <c r="I5044" s="411"/>
    </row>
    <row r="5045" spans="1:9" ht="15" customHeight="1" x14ac:dyDescent="0.25">
      <c r="A5045" s="411"/>
      <c r="B5045" s="411"/>
      <c r="C5045" s="411"/>
      <c r="D5045" s="411"/>
      <c r="E5045" s="411"/>
      <c r="F5045" s="411"/>
      <c r="G5045" s="194"/>
      <c r="H5045" s="411"/>
      <c r="I5045" s="411"/>
    </row>
    <row r="5046" spans="1:9" ht="15" customHeight="1" x14ac:dyDescent="0.25">
      <c r="A5046" s="411"/>
      <c r="B5046" s="411"/>
      <c r="C5046" s="411"/>
      <c r="D5046" s="411"/>
      <c r="E5046" s="411"/>
      <c r="F5046" s="411"/>
      <c r="G5046" s="194"/>
      <c r="H5046" s="411"/>
      <c r="I5046" s="411"/>
    </row>
    <row r="5047" spans="1:9" ht="15" customHeight="1" x14ac:dyDescent="0.25">
      <c r="A5047" s="411"/>
      <c r="B5047" s="411"/>
      <c r="C5047" s="411"/>
      <c r="D5047" s="411"/>
      <c r="E5047" s="411"/>
      <c r="F5047" s="411"/>
      <c r="G5047" s="194"/>
      <c r="H5047" s="411"/>
      <c r="I5047" s="411"/>
    </row>
    <row r="5048" spans="1:9" ht="15" customHeight="1" x14ac:dyDescent="0.25">
      <c r="A5048" s="411"/>
      <c r="B5048" s="411"/>
      <c r="C5048" s="411"/>
      <c r="D5048" s="411"/>
      <c r="E5048" s="411"/>
      <c r="F5048" s="411"/>
      <c r="G5048" s="194"/>
      <c r="H5048" s="411"/>
      <c r="I5048" s="411"/>
    </row>
    <row r="5049" spans="1:9" ht="15" customHeight="1" x14ac:dyDescent="0.25">
      <c r="A5049" s="411"/>
      <c r="B5049" s="411"/>
      <c r="C5049" s="411"/>
      <c r="D5049" s="411"/>
      <c r="E5049" s="411"/>
      <c r="F5049" s="411"/>
      <c r="G5049" s="194"/>
      <c r="H5049" s="411"/>
      <c r="I5049" s="411"/>
    </row>
    <row r="5050" spans="1:9" ht="15" customHeight="1" x14ac:dyDescent="0.25">
      <c r="A5050" s="411"/>
      <c r="B5050" s="411"/>
      <c r="C5050" s="411"/>
      <c r="D5050" s="411"/>
      <c r="E5050" s="411"/>
      <c r="F5050" s="411"/>
      <c r="G5050" s="194"/>
      <c r="H5050" s="411"/>
      <c r="I5050" s="411"/>
    </row>
    <row r="5051" spans="1:9" ht="15" customHeight="1" x14ac:dyDescent="0.25">
      <c r="A5051" s="411"/>
      <c r="B5051" s="411"/>
      <c r="C5051" s="411"/>
      <c r="D5051" s="411"/>
      <c r="E5051" s="411"/>
      <c r="F5051" s="412"/>
      <c r="G5051" s="194"/>
      <c r="H5051" s="411"/>
      <c r="I5051" s="411"/>
    </row>
    <row r="5052" spans="1:9" ht="15" customHeight="1" x14ac:dyDescent="0.25">
      <c r="A5052" s="411"/>
      <c r="B5052" s="411"/>
      <c r="C5052" s="411"/>
      <c r="D5052" s="411"/>
      <c r="E5052" s="411"/>
      <c r="F5052" s="412"/>
      <c r="G5052" s="194"/>
      <c r="H5052" s="411"/>
      <c r="I5052" s="411"/>
    </row>
    <row r="5053" spans="1:9" ht="15" customHeight="1" x14ac:dyDescent="0.25">
      <c r="A5053" s="411"/>
      <c r="B5053" s="411"/>
      <c r="C5053" s="411"/>
      <c r="D5053" s="411"/>
      <c r="E5053" s="411"/>
      <c r="F5053" s="412"/>
      <c r="G5053" s="194"/>
      <c r="H5053" s="411"/>
      <c r="I5053" s="411"/>
    </row>
    <row r="5054" spans="1:9" ht="15" customHeight="1" x14ac:dyDescent="0.25">
      <c r="A5054" s="411"/>
      <c r="B5054" s="411"/>
      <c r="C5054" s="411"/>
      <c r="D5054" s="411"/>
      <c r="E5054" s="411"/>
      <c r="F5054" s="411"/>
      <c r="G5054" s="194"/>
      <c r="H5054" s="411"/>
      <c r="I5054" s="411"/>
    </row>
    <row r="5055" spans="1:9" ht="15" customHeight="1" x14ac:dyDescent="0.25">
      <c r="A5055" s="411"/>
      <c r="B5055" s="411"/>
      <c r="C5055" s="411"/>
      <c r="D5055" s="411"/>
      <c r="E5055" s="411"/>
      <c r="F5055" s="411"/>
      <c r="G5055" s="194"/>
      <c r="H5055" s="411"/>
      <c r="I5055" s="411"/>
    </row>
    <row r="5056" spans="1:9" ht="15" customHeight="1" x14ac:dyDescent="0.25">
      <c r="A5056" s="411"/>
      <c r="B5056" s="411"/>
      <c r="C5056" s="411"/>
      <c r="D5056" s="411"/>
      <c r="E5056" s="411"/>
      <c r="F5056" s="412"/>
      <c r="G5056" s="194"/>
      <c r="H5056" s="411"/>
      <c r="I5056" s="411"/>
    </row>
    <row r="5057" spans="1:9" ht="15" customHeight="1" x14ac:dyDescent="0.25">
      <c r="A5057" s="411"/>
      <c r="B5057" s="411"/>
      <c r="C5057" s="411"/>
      <c r="D5057" s="411"/>
      <c r="E5057" s="411"/>
      <c r="F5057" s="412"/>
      <c r="G5057" s="194"/>
      <c r="H5057" s="411"/>
      <c r="I5057" s="411"/>
    </row>
    <row r="5058" spans="1:9" ht="15" customHeight="1" x14ac:dyDescent="0.25">
      <c r="A5058" s="411"/>
      <c r="B5058" s="411"/>
      <c r="C5058" s="411"/>
      <c r="D5058" s="411"/>
      <c r="E5058" s="411"/>
      <c r="F5058" s="412"/>
      <c r="G5058" s="194"/>
      <c r="H5058" s="411"/>
      <c r="I5058" s="411"/>
    </row>
    <row r="5059" spans="1:9" ht="15" customHeight="1" x14ac:dyDescent="0.25">
      <c r="A5059" s="411"/>
      <c r="B5059" s="411"/>
      <c r="C5059" s="411"/>
      <c r="D5059" s="411"/>
      <c r="E5059" s="411"/>
      <c r="F5059" s="411"/>
      <c r="G5059" s="194"/>
      <c r="H5059" s="411"/>
      <c r="I5059" s="411"/>
    </row>
    <row r="5060" spans="1:9" ht="15" customHeight="1" x14ac:dyDescent="0.25">
      <c r="A5060" s="411"/>
      <c r="B5060" s="411"/>
      <c r="C5060" s="411"/>
      <c r="D5060" s="411"/>
      <c r="E5060" s="411"/>
      <c r="F5060" s="411"/>
      <c r="G5060" s="194"/>
      <c r="H5060" s="411"/>
      <c r="I5060" s="411"/>
    </row>
    <row r="5061" spans="1:9" ht="15" customHeight="1" x14ac:dyDescent="0.25">
      <c r="A5061" s="411"/>
      <c r="B5061" s="411"/>
      <c r="C5061" s="411"/>
      <c r="D5061" s="411"/>
      <c r="E5061" s="411"/>
      <c r="F5061" s="411"/>
      <c r="G5061" s="194"/>
      <c r="H5061" s="411"/>
      <c r="I5061" s="411"/>
    </row>
    <row r="5062" spans="1:9" ht="15" customHeight="1" x14ac:dyDescent="0.25">
      <c r="A5062" s="411"/>
      <c r="B5062" s="411"/>
      <c r="C5062" s="411"/>
      <c r="D5062" s="411"/>
      <c r="E5062" s="411"/>
      <c r="F5062" s="411"/>
      <c r="G5062" s="194"/>
      <c r="H5062" s="411"/>
      <c r="I5062" s="411"/>
    </row>
    <row r="5063" spans="1:9" ht="15" customHeight="1" x14ac:dyDescent="0.25">
      <c r="A5063" s="411"/>
      <c r="B5063" s="411"/>
      <c r="C5063" s="411"/>
      <c r="D5063" s="411"/>
      <c r="E5063" s="411"/>
      <c r="F5063" s="411"/>
      <c r="G5063" s="194"/>
      <c r="H5063" s="411"/>
      <c r="I5063" s="411"/>
    </row>
    <row r="5064" spans="1:9" ht="15" customHeight="1" x14ac:dyDescent="0.25">
      <c r="A5064" s="411"/>
      <c r="B5064" s="411"/>
      <c r="C5064" s="411"/>
      <c r="D5064" s="411"/>
      <c r="E5064" s="411"/>
      <c r="F5064" s="411"/>
      <c r="G5064" s="194"/>
      <c r="H5064" s="411"/>
      <c r="I5064" s="411"/>
    </row>
    <row r="5065" spans="1:9" ht="15" customHeight="1" x14ac:dyDescent="0.25">
      <c r="A5065" s="411"/>
      <c r="B5065" s="411"/>
      <c r="C5065" s="411"/>
      <c r="D5065" s="411"/>
      <c r="E5065" s="411"/>
      <c r="F5065" s="411"/>
      <c r="G5065" s="194"/>
      <c r="H5065" s="411"/>
      <c r="I5065" s="411"/>
    </row>
    <row r="5066" spans="1:9" ht="15" customHeight="1" x14ac:dyDescent="0.25">
      <c r="A5066" s="411"/>
      <c r="B5066" s="411"/>
      <c r="C5066" s="411"/>
      <c r="D5066" s="411"/>
      <c r="E5066" s="411"/>
      <c r="F5066" s="411"/>
      <c r="G5066" s="194"/>
      <c r="H5066" s="411"/>
      <c r="I5066" s="411"/>
    </row>
    <row r="5067" spans="1:9" ht="15" customHeight="1" x14ac:dyDescent="0.25">
      <c r="A5067" s="411"/>
      <c r="B5067" s="411"/>
      <c r="C5067" s="411"/>
      <c r="D5067" s="411"/>
      <c r="E5067" s="411"/>
      <c r="F5067" s="411"/>
      <c r="G5067" s="194"/>
      <c r="H5067" s="411"/>
      <c r="I5067" s="411"/>
    </row>
    <row r="5068" spans="1:9" ht="15" customHeight="1" x14ac:dyDescent="0.25">
      <c r="A5068" s="411"/>
      <c r="B5068" s="411"/>
      <c r="C5068" s="411"/>
      <c r="D5068" s="411"/>
      <c r="E5068" s="411"/>
      <c r="F5068" s="411"/>
      <c r="G5068" s="194"/>
      <c r="H5068" s="411"/>
      <c r="I5068" s="411"/>
    </row>
    <row r="5069" spans="1:9" ht="15" customHeight="1" x14ac:dyDescent="0.25">
      <c r="A5069" s="411"/>
      <c r="B5069" s="411"/>
      <c r="C5069" s="411"/>
      <c r="D5069" s="411"/>
      <c r="E5069" s="411"/>
      <c r="F5069" s="411"/>
      <c r="G5069" s="194"/>
      <c r="H5069" s="411"/>
      <c r="I5069" s="411"/>
    </row>
    <row r="5070" spans="1:9" ht="15" customHeight="1" x14ac:dyDescent="0.25">
      <c r="A5070" s="411"/>
      <c r="B5070" s="411"/>
      <c r="C5070" s="411"/>
      <c r="D5070" s="411"/>
      <c r="E5070" s="411"/>
      <c r="F5070" s="411"/>
      <c r="G5070" s="194"/>
      <c r="H5070" s="411"/>
      <c r="I5070" s="411"/>
    </row>
    <row r="5071" spans="1:9" ht="15" customHeight="1" x14ac:dyDescent="0.25">
      <c r="A5071" s="411"/>
      <c r="B5071" s="411"/>
      <c r="C5071" s="411"/>
      <c r="D5071" s="411"/>
      <c r="E5071" s="411"/>
      <c r="F5071" s="412"/>
      <c r="G5071" s="194"/>
      <c r="H5071" s="411"/>
      <c r="I5071" s="411"/>
    </row>
    <row r="5072" spans="1:9" ht="15" customHeight="1" x14ac:dyDescent="0.25">
      <c r="A5072" s="411"/>
      <c r="B5072" s="411"/>
      <c r="C5072" s="411"/>
      <c r="D5072" s="411"/>
      <c r="E5072" s="411"/>
      <c r="F5072" s="412"/>
      <c r="G5072" s="194"/>
      <c r="H5072" s="411"/>
      <c r="I5072" s="411"/>
    </row>
    <row r="5073" spans="1:9" ht="15" customHeight="1" x14ac:dyDescent="0.25">
      <c r="A5073" s="411"/>
      <c r="B5073" s="411"/>
      <c r="C5073" s="411"/>
      <c r="D5073" s="411"/>
      <c r="E5073" s="411"/>
      <c r="F5073" s="412"/>
      <c r="G5073" s="194"/>
      <c r="H5073" s="411"/>
      <c r="I5073" s="411"/>
    </row>
    <row r="5074" spans="1:9" ht="15" customHeight="1" x14ac:dyDescent="0.25">
      <c r="A5074" s="411"/>
      <c r="B5074" s="411"/>
      <c r="C5074" s="411"/>
      <c r="D5074" s="411"/>
      <c r="E5074" s="411"/>
      <c r="F5074" s="411"/>
      <c r="G5074" s="194"/>
      <c r="H5074" s="411"/>
      <c r="I5074" s="411"/>
    </row>
    <row r="5075" spans="1:9" ht="15" customHeight="1" x14ac:dyDescent="0.25">
      <c r="A5075" s="411"/>
      <c r="B5075" s="411"/>
      <c r="C5075" s="411"/>
      <c r="D5075" s="411"/>
      <c r="E5075" s="411"/>
      <c r="F5075" s="411"/>
      <c r="G5075" s="194"/>
      <c r="H5075" s="411"/>
      <c r="I5075" s="411"/>
    </row>
    <row r="5076" spans="1:9" ht="15" customHeight="1" x14ac:dyDescent="0.25">
      <c r="A5076" s="411"/>
      <c r="B5076" s="411"/>
      <c r="C5076" s="411"/>
      <c r="D5076" s="411"/>
      <c r="E5076" s="411"/>
      <c r="F5076" s="411"/>
      <c r="G5076" s="194"/>
      <c r="H5076" s="411"/>
      <c r="I5076" s="411"/>
    </row>
    <row r="5077" spans="1:9" ht="15" customHeight="1" x14ac:dyDescent="0.25">
      <c r="A5077" s="411"/>
      <c r="B5077" s="411"/>
      <c r="C5077" s="411"/>
      <c r="D5077" s="411"/>
      <c r="E5077" s="411"/>
      <c r="F5077" s="411"/>
      <c r="G5077" s="194"/>
      <c r="H5077" s="411"/>
      <c r="I5077" s="411"/>
    </row>
    <row r="5078" spans="1:9" ht="15" customHeight="1" x14ac:dyDescent="0.25">
      <c r="A5078" s="411"/>
      <c r="B5078" s="411"/>
      <c r="C5078" s="411"/>
      <c r="D5078" s="411"/>
      <c r="E5078" s="411"/>
      <c r="F5078" s="412"/>
      <c r="G5078" s="194"/>
      <c r="H5078" s="411"/>
      <c r="I5078" s="411"/>
    </row>
    <row r="5079" spans="1:9" ht="15" customHeight="1" x14ac:dyDescent="0.25">
      <c r="A5079" s="411"/>
      <c r="B5079" s="411"/>
      <c r="C5079" s="411"/>
      <c r="D5079" s="411"/>
      <c r="E5079" s="411"/>
      <c r="F5079" s="412"/>
      <c r="G5079" s="194"/>
      <c r="H5079" s="411"/>
      <c r="I5079" s="411"/>
    </row>
    <row r="5080" spans="1:9" ht="15" customHeight="1" x14ac:dyDescent="0.25">
      <c r="A5080" s="411"/>
      <c r="B5080" s="411"/>
      <c r="C5080" s="411"/>
      <c r="D5080" s="411"/>
      <c r="E5080" s="411"/>
      <c r="F5080" s="412"/>
      <c r="G5080" s="194"/>
      <c r="H5080" s="411"/>
      <c r="I5080" s="411"/>
    </row>
    <row r="5081" spans="1:9" ht="15" customHeight="1" x14ac:dyDescent="0.25">
      <c r="A5081" s="411"/>
      <c r="B5081" s="411"/>
      <c r="C5081" s="411"/>
      <c r="D5081" s="411"/>
      <c r="E5081" s="411"/>
      <c r="F5081" s="411"/>
      <c r="G5081" s="194"/>
      <c r="H5081" s="411"/>
      <c r="I5081" s="411"/>
    </row>
    <row r="5082" spans="1:9" ht="15" customHeight="1" x14ac:dyDescent="0.25">
      <c r="A5082" s="411"/>
      <c r="B5082" s="411"/>
      <c r="C5082" s="411"/>
      <c r="D5082" s="411"/>
      <c r="E5082" s="411"/>
      <c r="F5082" s="411"/>
      <c r="G5082" s="194"/>
      <c r="H5082" s="411"/>
      <c r="I5082" s="411"/>
    </row>
    <row r="5083" spans="1:9" ht="15" customHeight="1" x14ac:dyDescent="0.25">
      <c r="A5083" s="411"/>
      <c r="B5083" s="411"/>
      <c r="C5083" s="411"/>
      <c r="D5083" s="411"/>
      <c r="E5083" s="411"/>
      <c r="F5083" s="411"/>
      <c r="G5083" s="194"/>
      <c r="H5083" s="411"/>
      <c r="I5083" s="411"/>
    </row>
    <row r="5084" spans="1:9" ht="15" customHeight="1" x14ac:dyDescent="0.25">
      <c r="A5084" s="411"/>
      <c r="B5084" s="411"/>
      <c r="C5084" s="411"/>
      <c r="D5084" s="411"/>
      <c r="E5084" s="411"/>
      <c r="F5084" s="411"/>
      <c r="G5084" s="194"/>
      <c r="H5084" s="411"/>
      <c r="I5084" s="411"/>
    </row>
    <row r="5085" spans="1:9" ht="15" customHeight="1" x14ac:dyDescent="0.25">
      <c r="A5085" s="411"/>
      <c r="B5085" s="411"/>
      <c r="C5085" s="411"/>
      <c r="D5085" s="411"/>
      <c r="E5085" s="411"/>
      <c r="F5085" s="411"/>
      <c r="G5085" s="194"/>
      <c r="H5085" s="411"/>
      <c r="I5085" s="411"/>
    </row>
    <row r="5086" spans="1:9" ht="15" customHeight="1" x14ac:dyDescent="0.25">
      <c r="A5086" s="411"/>
      <c r="B5086" s="411"/>
      <c r="C5086" s="411"/>
      <c r="D5086" s="411"/>
      <c r="E5086" s="411"/>
      <c r="F5086" s="411"/>
      <c r="G5086" s="194"/>
      <c r="H5086" s="411"/>
      <c r="I5086" s="411"/>
    </row>
    <row r="5087" spans="1:9" ht="15" customHeight="1" x14ac:dyDescent="0.25">
      <c r="A5087" s="411"/>
      <c r="B5087" s="411"/>
      <c r="C5087" s="411"/>
      <c r="D5087" s="411"/>
      <c r="E5087" s="411"/>
      <c r="F5087" s="411"/>
      <c r="G5087" s="194"/>
      <c r="H5087" s="411"/>
      <c r="I5087" s="411"/>
    </row>
    <row r="5088" spans="1:9" ht="15" customHeight="1" x14ac:dyDescent="0.25">
      <c r="A5088" s="411"/>
      <c r="B5088" s="411"/>
      <c r="C5088" s="411"/>
      <c r="D5088" s="411"/>
      <c r="E5088" s="411"/>
      <c r="F5088" s="411"/>
      <c r="G5088" s="194"/>
      <c r="H5088" s="411"/>
      <c r="I5088" s="411"/>
    </row>
    <row r="5089" spans="1:9" ht="15" customHeight="1" x14ac:dyDescent="0.25">
      <c r="A5089" s="411"/>
      <c r="B5089" s="411"/>
      <c r="C5089" s="411"/>
      <c r="D5089" s="411"/>
      <c r="E5089" s="411"/>
      <c r="F5089" s="411"/>
      <c r="G5089" s="194"/>
      <c r="H5089" s="411"/>
      <c r="I5089" s="411"/>
    </row>
    <row r="5090" spans="1:9" ht="15" customHeight="1" x14ac:dyDescent="0.25">
      <c r="A5090" s="411"/>
      <c r="B5090" s="411"/>
      <c r="C5090" s="411"/>
      <c r="D5090" s="411"/>
      <c r="E5090" s="411"/>
      <c r="F5090" s="411"/>
      <c r="G5090" s="194"/>
      <c r="H5090" s="411"/>
      <c r="I5090" s="411"/>
    </row>
    <row r="5091" spans="1:9" ht="15" customHeight="1" x14ac:dyDescent="0.25">
      <c r="A5091" s="411"/>
      <c r="B5091" s="411"/>
      <c r="C5091" s="411"/>
      <c r="D5091" s="411"/>
      <c r="E5091" s="411"/>
      <c r="F5091" s="411"/>
      <c r="G5091" s="194"/>
      <c r="H5091" s="411"/>
      <c r="I5091" s="411"/>
    </row>
    <row r="5092" spans="1:9" ht="15" customHeight="1" x14ac:dyDescent="0.25">
      <c r="A5092" s="411"/>
      <c r="B5092" s="411"/>
      <c r="C5092" s="411"/>
      <c r="D5092" s="411"/>
      <c r="E5092" s="411"/>
      <c r="F5092" s="411"/>
      <c r="G5092" s="194"/>
      <c r="H5092" s="411"/>
      <c r="I5092" s="411"/>
    </row>
    <row r="5093" spans="1:9" ht="15" customHeight="1" x14ac:dyDescent="0.25">
      <c r="A5093" s="411"/>
      <c r="B5093" s="411"/>
      <c r="C5093" s="411"/>
      <c r="D5093" s="411"/>
      <c r="E5093" s="411"/>
      <c r="F5093" s="411"/>
      <c r="G5093" s="194"/>
      <c r="H5093" s="411"/>
      <c r="I5093" s="411"/>
    </row>
    <row r="5094" spans="1:9" ht="15" customHeight="1" x14ac:dyDescent="0.25">
      <c r="A5094" s="411"/>
      <c r="B5094" s="411"/>
      <c r="C5094" s="411"/>
      <c r="D5094" s="411"/>
      <c r="E5094" s="411"/>
      <c r="F5094" s="411"/>
      <c r="G5094" s="194"/>
      <c r="H5094" s="411"/>
      <c r="I5094" s="411"/>
    </row>
    <row r="5095" spans="1:9" ht="15" customHeight="1" x14ac:dyDescent="0.25">
      <c r="A5095" s="411"/>
      <c r="B5095" s="411"/>
      <c r="C5095" s="411"/>
      <c r="D5095" s="411"/>
      <c r="E5095" s="411"/>
      <c r="F5095" s="412"/>
      <c r="G5095" s="194"/>
      <c r="H5095" s="411"/>
      <c r="I5095" s="411"/>
    </row>
    <row r="5096" spans="1:9" ht="15" customHeight="1" x14ac:dyDescent="0.25">
      <c r="A5096" s="411"/>
      <c r="B5096" s="411"/>
      <c r="C5096" s="411"/>
      <c r="D5096" s="411"/>
      <c r="E5096" s="411"/>
      <c r="F5096" s="411"/>
      <c r="G5096" s="194"/>
      <c r="H5096" s="411"/>
      <c r="I5096" s="411"/>
    </row>
    <row r="5097" spans="1:9" ht="15" customHeight="1" x14ac:dyDescent="0.25">
      <c r="A5097" s="411"/>
      <c r="B5097" s="411"/>
      <c r="C5097" s="411"/>
      <c r="D5097" s="411"/>
      <c r="E5097" s="411"/>
      <c r="F5097" s="411"/>
      <c r="G5097" s="194"/>
      <c r="H5097" s="411"/>
      <c r="I5097" s="411"/>
    </row>
    <row r="5098" spans="1:9" ht="15" customHeight="1" x14ac:dyDescent="0.25">
      <c r="A5098" s="411"/>
      <c r="B5098" s="411"/>
      <c r="C5098" s="411"/>
      <c r="D5098" s="411"/>
      <c r="E5098" s="411"/>
      <c r="F5098" s="412"/>
      <c r="G5098" s="194"/>
      <c r="H5098" s="411"/>
      <c r="I5098" s="411"/>
    </row>
    <row r="5099" spans="1:9" ht="15" customHeight="1" x14ac:dyDescent="0.25">
      <c r="A5099" s="411"/>
      <c r="B5099" s="411"/>
      <c r="C5099" s="411"/>
      <c r="D5099" s="411"/>
      <c r="E5099" s="411"/>
      <c r="F5099" s="411"/>
      <c r="G5099" s="194"/>
      <c r="H5099" s="411"/>
      <c r="I5099" s="411"/>
    </row>
    <row r="5100" spans="1:9" ht="15" customHeight="1" x14ac:dyDescent="0.25">
      <c r="A5100" s="411"/>
      <c r="B5100" s="411"/>
      <c r="C5100" s="411"/>
      <c r="D5100" s="411"/>
      <c r="E5100" s="411"/>
      <c r="F5100" s="411"/>
      <c r="G5100" s="194"/>
      <c r="H5100" s="411"/>
      <c r="I5100" s="411"/>
    </row>
    <row r="5101" spans="1:9" ht="15" customHeight="1" x14ac:dyDescent="0.25">
      <c r="A5101" s="411"/>
      <c r="B5101" s="411"/>
      <c r="C5101" s="411"/>
      <c r="D5101" s="411"/>
      <c r="E5101" s="411"/>
      <c r="F5101" s="411"/>
      <c r="G5101" s="194"/>
      <c r="H5101" s="411"/>
      <c r="I5101" s="411"/>
    </row>
    <row r="5102" spans="1:9" ht="15" customHeight="1" x14ac:dyDescent="0.25">
      <c r="A5102" s="411"/>
      <c r="B5102" s="411"/>
      <c r="C5102" s="411"/>
      <c r="D5102" s="411"/>
      <c r="E5102" s="411"/>
      <c r="F5102" s="411"/>
      <c r="G5102" s="194"/>
      <c r="H5102" s="411"/>
      <c r="I5102" s="411"/>
    </row>
    <row r="5103" spans="1:9" ht="15" customHeight="1" x14ac:dyDescent="0.25">
      <c r="A5103" s="411"/>
      <c r="B5103" s="411"/>
      <c r="C5103" s="411"/>
      <c r="D5103" s="411"/>
      <c r="E5103" s="411"/>
      <c r="F5103" s="411"/>
      <c r="G5103" s="194"/>
      <c r="H5103" s="411"/>
      <c r="I5103" s="411"/>
    </row>
    <row r="5104" spans="1:9" ht="15" customHeight="1" x14ac:dyDescent="0.25">
      <c r="A5104" s="411"/>
      <c r="B5104" s="411"/>
      <c r="C5104" s="411"/>
      <c r="D5104" s="411"/>
      <c r="E5104" s="411"/>
      <c r="F5104" s="411"/>
      <c r="G5104" s="194"/>
      <c r="H5104" s="411"/>
      <c r="I5104" s="411"/>
    </row>
    <row r="5105" spans="1:9" ht="15" customHeight="1" x14ac:dyDescent="0.25">
      <c r="A5105" s="411"/>
      <c r="B5105" s="411"/>
      <c r="C5105" s="411"/>
      <c r="D5105" s="411"/>
      <c r="E5105" s="411"/>
      <c r="F5105" s="411"/>
      <c r="G5105" s="194"/>
      <c r="H5105" s="411"/>
      <c r="I5105" s="411"/>
    </row>
    <row r="5106" spans="1:9" ht="15" customHeight="1" x14ac:dyDescent="0.25">
      <c r="A5106" s="411"/>
      <c r="B5106" s="411"/>
      <c r="C5106" s="411"/>
      <c r="D5106" s="411"/>
      <c r="E5106" s="411"/>
      <c r="F5106" s="411"/>
      <c r="G5106" s="194"/>
      <c r="H5106" s="411"/>
      <c r="I5106" s="411"/>
    </row>
    <row r="5107" spans="1:9" ht="15" customHeight="1" x14ac:dyDescent="0.25">
      <c r="A5107" s="411"/>
      <c r="B5107" s="411"/>
      <c r="C5107" s="411"/>
      <c r="D5107" s="411"/>
      <c r="E5107" s="411"/>
      <c r="F5107" s="412"/>
      <c r="G5107" s="194"/>
      <c r="H5107" s="411"/>
      <c r="I5107" s="411"/>
    </row>
    <row r="5108" spans="1:9" ht="15" customHeight="1" x14ac:dyDescent="0.25">
      <c r="A5108" s="411"/>
      <c r="B5108" s="411"/>
      <c r="C5108" s="411"/>
      <c r="D5108" s="411"/>
      <c r="E5108" s="411"/>
      <c r="F5108" s="411"/>
      <c r="G5108" s="194"/>
      <c r="H5108" s="411"/>
      <c r="I5108" s="411"/>
    </row>
    <row r="5109" spans="1:9" ht="15" customHeight="1" x14ac:dyDescent="0.25">
      <c r="A5109" s="411"/>
      <c r="B5109" s="411"/>
      <c r="C5109" s="411"/>
      <c r="D5109" s="411"/>
      <c r="E5109" s="411"/>
      <c r="F5109" s="411"/>
      <c r="G5109" s="194"/>
      <c r="H5109" s="411"/>
      <c r="I5109" s="411"/>
    </row>
    <row r="5110" spans="1:9" ht="15" customHeight="1" x14ac:dyDescent="0.25">
      <c r="A5110" s="411"/>
      <c r="B5110" s="411"/>
      <c r="C5110" s="411"/>
      <c r="D5110" s="411"/>
      <c r="E5110" s="411"/>
      <c r="F5110" s="411"/>
      <c r="G5110" s="194"/>
      <c r="H5110" s="411"/>
      <c r="I5110" s="411"/>
    </row>
    <row r="5111" spans="1:9" ht="15" customHeight="1" x14ac:dyDescent="0.25">
      <c r="A5111" s="411"/>
      <c r="B5111" s="411"/>
      <c r="C5111" s="411"/>
      <c r="D5111" s="411"/>
      <c r="E5111" s="411"/>
      <c r="F5111" s="411"/>
      <c r="G5111" s="194"/>
      <c r="H5111" s="411"/>
      <c r="I5111" s="411"/>
    </row>
    <row r="5112" spans="1:9" ht="15" customHeight="1" x14ac:dyDescent="0.25">
      <c r="A5112" s="411"/>
      <c r="B5112" s="411"/>
      <c r="C5112" s="411"/>
      <c r="D5112" s="411"/>
      <c r="E5112" s="411"/>
      <c r="F5112" s="411"/>
      <c r="G5112" s="194"/>
      <c r="H5112" s="411"/>
      <c r="I5112" s="411"/>
    </row>
    <row r="5113" spans="1:9" ht="15" customHeight="1" x14ac:dyDescent="0.25">
      <c r="A5113" s="411"/>
      <c r="B5113" s="411"/>
      <c r="C5113" s="411"/>
      <c r="D5113" s="411"/>
      <c r="E5113" s="411"/>
      <c r="F5113" s="411"/>
      <c r="G5113" s="194"/>
      <c r="H5113" s="411"/>
      <c r="I5113" s="411"/>
    </row>
    <row r="5114" spans="1:9" ht="15" customHeight="1" x14ac:dyDescent="0.25">
      <c r="A5114" s="411"/>
      <c r="B5114" s="411"/>
      <c r="C5114" s="411"/>
      <c r="D5114" s="411"/>
      <c r="E5114" s="411"/>
      <c r="F5114" s="411"/>
      <c r="G5114" s="194"/>
      <c r="H5114" s="411"/>
      <c r="I5114" s="411"/>
    </row>
    <row r="5115" spans="1:9" ht="15" customHeight="1" x14ac:dyDescent="0.25">
      <c r="A5115" s="411"/>
      <c r="B5115" s="411"/>
      <c r="C5115" s="411"/>
      <c r="D5115" s="411"/>
      <c r="E5115" s="411"/>
      <c r="F5115" s="411"/>
      <c r="G5115" s="194"/>
      <c r="H5115" s="411"/>
      <c r="I5115" s="411"/>
    </row>
    <row r="5116" spans="1:9" ht="15" customHeight="1" x14ac:dyDescent="0.25">
      <c r="A5116" s="411"/>
      <c r="B5116" s="411"/>
      <c r="C5116" s="411"/>
      <c r="D5116" s="411"/>
      <c r="E5116" s="411"/>
      <c r="F5116" s="412"/>
      <c r="G5116" s="194"/>
      <c r="H5116" s="411"/>
      <c r="I5116" s="411"/>
    </row>
    <row r="5117" spans="1:9" ht="15" customHeight="1" x14ac:dyDescent="0.25">
      <c r="A5117" s="411"/>
      <c r="B5117" s="411"/>
      <c r="C5117" s="411"/>
      <c r="D5117" s="411"/>
      <c r="E5117" s="411"/>
      <c r="F5117" s="411"/>
      <c r="G5117" s="194"/>
      <c r="H5117" s="411"/>
      <c r="I5117" s="411"/>
    </row>
    <row r="5118" spans="1:9" ht="15" customHeight="1" x14ac:dyDescent="0.25">
      <c r="A5118" s="411"/>
      <c r="B5118" s="411"/>
      <c r="C5118" s="411"/>
      <c r="D5118" s="411"/>
      <c r="E5118" s="411"/>
      <c r="F5118" s="412"/>
      <c r="G5118" s="194"/>
      <c r="H5118" s="411"/>
      <c r="I5118" s="411"/>
    </row>
    <row r="5119" spans="1:9" ht="15" customHeight="1" x14ac:dyDescent="0.25">
      <c r="A5119" s="411"/>
      <c r="B5119" s="411"/>
      <c r="C5119" s="411"/>
      <c r="D5119" s="411"/>
      <c r="E5119" s="411"/>
      <c r="F5119" s="411"/>
      <c r="G5119" s="194"/>
      <c r="H5119" s="411"/>
      <c r="I5119" s="411"/>
    </row>
    <row r="5120" spans="1:9" ht="15" customHeight="1" x14ac:dyDescent="0.25">
      <c r="A5120" s="411"/>
      <c r="B5120" s="411"/>
      <c r="C5120" s="411"/>
      <c r="D5120" s="411"/>
      <c r="E5120" s="411"/>
      <c r="F5120" s="411"/>
      <c r="G5120" s="194"/>
      <c r="H5120" s="411"/>
      <c r="I5120" s="411"/>
    </row>
    <row r="5121" spans="1:9" ht="15" customHeight="1" x14ac:dyDescent="0.25">
      <c r="A5121" s="411"/>
      <c r="B5121" s="411"/>
      <c r="C5121" s="411"/>
      <c r="D5121" s="411"/>
      <c r="E5121" s="411"/>
      <c r="F5121" s="411"/>
      <c r="G5121" s="194"/>
      <c r="H5121" s="411"/>
      <c r="I5121" s="411"/>
    </row>
    <row r="5122" spans="1:9" ht="15" customHeight="1" x14ac:dyDescent="0.25">
      <c r="A5122" s="411"/>
      <c r="B5122" s="411"/>
      <c r="C5122" s="411"/>
      <c r="D5122" s="411"/>
      <c r="E5122" s="411"/>
      <c r="F5122" s="411"/>
      <c r="G5122" s="194"/>
      <c r="H5122" s="411"/>
      <c r="I5122" s="411"/>
    </row>
    <row r="5123" spans="1:9" ht="15" customHeight="1" x14ac:dyDescent="0.25">
      <c r="A5123" s="411"/>
      <c r="B5123" s="411"/>
      <c r="C5123" s="411"/>
      <c r="D5123" s="411"/>
      <c r="E5123" s="411"/>
      <c r="F5123" s="411"/>
      <c r="G5123" s="194"/>
      <c r="H5123" s="411"/>
      <c r="I5123" s="411"/>
    </row>
    <row r="5124" spans="1:9" ht="15" customHeight="1" x14ac:dyDescent="0.25">
      <c r="A5124" s="411"/>
      <c r="B5124" s="411"/>
      <c r="C5124" s="411"/>
      <c r="D5124" s="411"/>
      <c r="E5124" s="411"/>
      <c r="F5124" s="412"/>
      <c r="G5124" s="194"/>
      <c r="H5124" s="411"/>
      <c r="I5124" s="411"/>
    </row>
    <row r="5125" spans="1:9" ht="15" customHeight="1" x14ac:dyDescent="0.25">
      <c r="A5125" s="411"/>
      <c r="B5125" s="411"/>
      <c r="C5125" s="411"/>
      <c r="D5125" s="411"/>
      <c r="E5125" s="411"/>
      <c r="F5125" s="411"/>
      <c r="G5125" s="194"/>
      <c r="H5125" s="411"/>
      <c r="I5125" s="411"/>
    </row>
    <row r="5126" spans="1:9" ht="15" customHeight="1" x14ac:dyDescent="0.25">
      <c r="A5126" s="411"/>
      <c r="B5126" s="411"/>
      <c r="C5126" s="411"/>
      <c r="D5126" s="411"/>
      <c r="E5126" s="411"/>
      <c r="F5126" s="411"/>
      <c r="G5126" s="194"/>
      <c r="H5126" s="411"/>
      <c r="I5126" s="411"/>
    </row>
    <row r="5127" spans="1:9" ht="15" customHeight="1" x14ac:dyDescent="0.25">
      <c r="A5127" s="411"/>
      <c r="B5127" s="411"/>
      <c r="C5127" s="411"/>
      <c r="D5127" s="411"/>
      <c r="E5127" s="411"/>
      <c r="F5127" s="412"/>
      <c r="G5127" s="194"/>
      <c r="H5127" s="411"/>
      <c r="I5127" s="411"/>
    </row>
    <row r="5128" spans="1:9" ht="15" customHeight="1" x14ac:dyDescent="0.25">
      <c r="A5128" s="411"/>
      <c r="B5128" s="411"/>
      <c r="C5128" s="411"/>
      <c r="D5128" s="411"/>
      <c r="E5128" s="411"/>
      <c r="F5128" s="411"/>
      <c r="G5128" s="194"/>
      <c r="H5128" s="411"/>
      <c r="I5128" s="411"/>
    </row>
    <row r="5129" spans="1:9" ht="15" customHeight="1" x14ac:dyDescent="0.25">
      <c r="A5129" s="411"/>
      <c r="B5129" s="411"/>
      <c r="C5129" s="411"/>
      <c r="D5129" s="411"/>
      <c r="E5129" s="411"/>
      <c r="F5129" s="411"/>
      <c r="G5129" s="194"/>
      <c r="H5129" s="411"/>
      <c r="I5129" s="411"/>
    </row>
    <row r="5130" spans="1:9" ht="15" customHeight="1" x14ac:dyDescent="0.25">
      <c r="A5130" s="411"/>
      <c r="B5130" s="411"/>
      <c r="C5130" s="411"/>
      <c r="D5130" s="411"/>
      <c r="E5130" s="411"/>
      <c r="F5130" s="411"/>
      <c r="G5130" s="194"/>
      <c r="H5130" s="411"/>
      <c r="I5130" s="411"/>
    </row>
    <row r="5131" spans="1:9" ht="15" customHeight="1" x14ac:dyDescent="0.25">
      <c r="A5131" s="411"/>
      <c r="B5131" s="411"/>
      <c r="C5131" s="411"/>
      <c r="D5131" s="411"/>
      <c r="E5131" s="411"/>
      <c r="F5131" s="411"/>
      <c r="G5131" s="194"/>
      <c r="H5131" s="411"/>
      <c r="I5131" s="411"/>
    </row>
    <row r="5132" spans="1:9" ht="15" customHeight="1" x14ac:dyDescent="0.25">
      <c r="A5132" s="411"/>
      <c r="B5132" s="411"/>
      <c r="C5132" s="411"/>
      <c r="D5132" s="411"/>
      <c r="E5132" s="411"/>
      <c r="F5132" s="411"/>
      <c r="G5132" s="194"/>
      <c r="H5132" s="411"/>
      <c r="I5132" s="411"/>
    </row>
    <row r="5133" spans="1:9" ht="15" customHeight="1" x14ac:dyDescent="0.25">
      <c r="A5133" s="411"/>
      <c r="B5133" s="411"/>
      <c r="C5133" s="411"/>
      <c r="D5133" s="411"/>
      <c r="E5133" s="411"/>
      <c r="F5133" s="411"/>
      <c r="G5133" s="194"/>
      <c r="H5133" s="411"/>
      <c r="I5133" s="411"/>
    </row>
    <row r="5134" spans="1:9" ht="15" customHeight="1" x14ac:dyDescent="0.25">
      <c r="A5134" s="411"/>
      <c r="B5134" s="411"/>
      <c r="C5134" s="411"/>
      <c r="D5134" s="411"/>
      <c r="E5134" s="411"/>
      <c r="F5134" s="412"/>
      <c r="G5134" s="194"/>
      <c r="H5134" s="411"/>
      <c r="I5134" s="411"/>
    </row>
    <row r="5135" spans="1:9" ht="15" customHeight="1" x14ac:dyDescent="0.25">
      <c r="A5135" s="411"/>
      <c r="B5135" s="411"/>
      <c r="C5135" s="411"/>
      <c r="D5135" s="411"/>
      <c r="E5135" s="411"/>
      <c r="F5135" s="412"/>
      <c r="G5135" s="194"/>
      <c r="H5135" s="411"/>
      <c r="I5135" s="411"/>
    </row>
    <row r="5136" spans="1:9" ht="15" customHeight="1" x14ac:dyDescent="0.25">
      <c r="A5136" s="411"/>
      <c r="B5136" s="411"/>
      <c r="C5136" s="411"/>
      <c r="D5136" s="411"/>
      <c r="E5136" s="411"/>
      <c r="F5136" s="411"/>
      <c r="G5136" s="194"/>
      <c r="H5136" s="411"/>
      <c r="I5136" s="411"/>
    </row>
    <row r="5137" spans="1:9" ht="15" customHeight="1" x14ac:dyDescent="0.25">
      <c r="A5137" s="411"/>
      <c r="B5137" s="411"/>
      <c r="C5137" s="411"/>
      <c r="D5137" s="411"/>
      <c r="E5137" s="411"/>
      <c r="F5137" s="411"/>
      <c r="G5137" s="194"/>
      <c r="H5137" s="411"/>
      <c r="I5137" s="411"/>
    </row>
    <row r="5138" spans="1:9" ht="15" customHeight="1" x14ac:dyDescent="0.25">
      <c r="A5138" s="411"/>
      <c r="B5138" s="411"/>
      <c r="C5138" s="411"/>
      <c r="D5138" s="411"/>
      <c r="E5138" s="411"/>
      <c r="F5138" s="411"/>
      <c r="G5138" s="194"/>
      <c r="H5138" s="411"/>
      <c r="I5138" s="411"/>
    </row>
    <row r="5139" spans="1:9" ht="15" customHeight="1" x14ac:dyDescent="0.25">
      <c r="A5139" s="411"/>
      <c r="B5139" s="411"/>
      <c r="C5139" s="411"/>
      <c r="D5139" s="411"/>
      <c r="E5139" s="411"/>
      <c r="F5139" s="412"/>
      <c r="G5139" s="194"/>
      <c r="H5139" s="411"/>
      <c r="I5139" s="411"/>
    </row>
    <row r="5140" spans="1:9" ht="15" customHeight="1" x14ac:dyDescent="0.25">
      <c r="A5140" s="411"/>
      <c r="B5140" s="411"/>
      <c r="C5140" s="411"/>
      <c r="D5140" s="411"/>
      <c r="E5140" s="411"/>
      <c r="F5140" s="411"/>
      <c r="G5140" s="194"/>
      <c r="H5140" s="411"/>
      <c r="I5140" s="411"/>
    </row>
    <row r="5141" spans="1:9" ht="15" customHeight="1" x14ac:dyDescent="0.25">
      <c r="A5141" s="411"/>
      <c r="B5141" s="411"/>
      <c r="C5141" s="411"/>
      <c r="D5141" s="411"/>
      <c r="E5141" s="411"/>
      <c r="F5141" s="411"/>
      <c r="G5141" s="194"/>
      <c r="H5141" s="411"/>
      <c r="I5141" s="411"/>
    </row>
    <row r="5142" spans="1:9" ht="15" customHeight="1" x14ac:dyDescent="0.25">
      <c r="A5142" s="411"/>
      <c r="B5142" s="411"/>
      <c r="C5142" s="411"/>
      <c r="D5142" s="411"/>
      <c r="E5142" s="411"/>
      <c r="F5142" s="411"/>
      <c r="G5142" s="194"/>
      <c r="H5142" s="411"/>
      <c r="I5142" s="411"/>
    </row>
    <row r="5143" spans="1:9" ht="15" customHeight="1" x14ac:dyDescent="0.25">
      <c r="A5143" s="411"/>
      <c r="B5143" s="411"/>
      <c r="C5143" s="411"/>
      <c r="D5143" s="411"/>
      <c r="E5143" s="411"/>
      <c r="F5143" s="411"/>
      <c r="G5143" s="194"/>
      <c r="H5143" s="411"/>
      <c r="I5143" s="411"/>
    </row>
    <row r="5144" spans="1:9" ht="15" customHeight="1" x14ac:dyDescent="0.25">
      <c r="A5144" s="411"/>
      <c r="B5144" s="411"/>
      <c r="C5144" s="411"/>
      <c r="D5144" s="411"/>
      <c r="E5144" s="411"/>
      <c r="F5144" s="411"/>
      <c r="G5144" s="194"/>
      <c r="H5144" s="411"/>
      <c r="I5144" s="411"/>
    </row>
    <row r="5145" spans="1:9" ht="15" customHeight="1" x14ac:dyDescent="0.25">
      <c r="A5145" s="411"/>
      <c r="B5145" s="411"/>
      <c r="C5145" s="411"/>
      <c r="D5145" s="411"/>
      <c r="E5145" s="411"/>
      <c r="F5145" s="411"/>
      <c r="G5145" s="194"/>
      <c r="H5145" s="411"/>
      <c r="I5145" s="411"/>
    </row>
    <row r="5146" spans="1:9" ht="15" customHeight="1" x14ac:dyDescent="0.25">
      <c r="A5146" s="411"/>
      <c r="B5146" s="411"/>
      <c r="C5146" s="411"/>
      <c r="D5146" s="411"/>
      <c r="E5146" s="411"/>
      <c r="F5146" s="411"/>
      <c r="G5146" s="194"/>
      <c r="H5146" s="411"/>
      <c r="I5146" s="411"/>
    </row>
    <row r="5147" spans="1:9" ht="15" customHeight="1" x14ac:dyDescent="0.25">
      <c r="A5147" s="411"/>
      <c r="B5147" s="411"/>
      <c r="C5147" s="411"/>
      <c r="D5147" s="411"/>
      <c r="E5147" s="411"/>
      <c r="F5147" s="412"/>
      <c r="G5147" s="194"/>
      <c r="H5147" s="411"/>
      <c r="I5147" s="411"/>
    </row>
    <row r="5148" spans="1:9" ht="15" customHeight="1" x14ac:dyDescent="0.25">
      <c r="A5148" s="411"/>
      <c r="B5148" s="411"/>
      <c r="C5148" s="411"/>
      <c r="D5148" s="411"/>
      <c r="E5148" s="411"/>
      <c r="F5148" s="412"/>
      <c r="G5148" s="194"/>
      <c r="H5148" s="411"/>
      <c r="I5148" s="411"/>
    </row>
    <row r="5149" spans="1:9" ht="15" customHeight="1" x14ac:dyDescent="0.25">
      <c r="A5149" s="411"/>
      <c r="B5149" s="411"/>
      <c r="C5149" s="411"/>
      <c r="D5149" s="411"/>
      <c r="E5149" s="411"/>
      <c r="F5149" s="411"/>
      <c r="G5149" s="194"/>
      <c r="H5149" s="411"/>
      <c r="I5149" s="411"/>
    </row>
    <row r="5150" spans="1:9" ht="15" customHeight="1" x14ac:dyDescent="0.25">
      <c r="A5150" s="411"/>
      <c r="B5150" s="411"/>
      <c r="C5150" s="411"/>
      <c r="D5150" s="411"/>
      <c r="E5150" s="411"/>
      <c r="F5150" s="411"/>
      <c r="G5150" s="194"/>
      <c r="H5150" s="411"/>
      <c r="I5150" s="411"/>
    </row>
    <row r="5151" spans="1:9" ht="15" customHeight="1" x14ac:dyDescent="0.25">
      <c r="A5151" s="411"/>
      <c r="B5151" s="411"/>
      <c r="C5151" s="411"/>
      <c r="D5151" s="411"/>
      <c r="E5151" s="411"/>
      <c r="F5151" s="411"/>
      <c r="G5151" s="194"/>
      <c r="H5151" s="411"/>
      <c r="I5151" s="411"/>
    </row>
    <row r="5152" spans="1:9" ht="15" customHeight="1" x14ac:dyDescent="0.25">
      <c r="A5152" s="411"/>
      <c r="B5152" s="411"/>
      <c r="C5152" s="411"/>
      <c r="D5152" s="411"/>
      <c r="E5152" s="411"/>
      <c r="F5152" s="412"/>
      <c r="G5152" s="194"/>
      <c r="H5152" s="411"/>
      <c r="I5152" s="411"/>
    </row>
    <row r="5153" spans="1:9" ht="15" customHeight="1" x14ac:dyDescent="0.25">
      <c r="A5153" s="411"/>
      <c r="B5153" s="411"/>
      <c r="C5153" s="411"/>
      <c r="D5153" s="411"/>
      <c r="E5153" s="411"/>
      <c r="F5153" s="411"/>
      <c r="G5153" s="194"/>
      <c r="H5153" s="411"/>
      <c r="I5153" s="411"/>
    </row>
    <row r="5154" spans="1:9" ht="15" customHeight="1" x14ac:dyDescent="0.25">
      <c r="A5154" s="411"/>
      <c r="B5154" s="411"/>
      <c r="C5154" s="411"/>
      <c r="D5154" s="411"/>
      <c r="E5154" s="411"/>
      <c r="F5154" s="411"/>
      <c r="G5154" s="194"/>
      <c r="H5154" s="411"/>
      <c r="I5154" s="411"/>
    </row>
    <row r="5155" spans="1:9" ht="15" customHeight="1" x14ac:dyDescent="0.25">
      <c r="A5155" s="411"/>
      <c r="B5155" s="411"/>
      <c r="C5155" s="411"/>
      <c r="D5155" s="411"/>
      <c r="E5155" s="411"/>
      <c r="F5155" s="411"/>
      <c r="G5155" s="194"/>
      <c r="H5155" s="411"/>
      <c r="I5155" s="411"/>
    </row>
    <row r="5156" spans="1:9" ht="15" customHeight="1" x14ac:dyDescent="0.25">
      <c r="A5156" s="411"/>
      <c r="B5156" s="411"/>
      <c r="C5156" s="411"/>
      <c r="D5156" s="411"/>
      <c r="E5156" s="411"/>
      <c r="F5156" s="411"/>
      <c r="G5156" s="194"/>
      <c r="H5156" s="411"/>
      <c r="I5156" s="411"/>
    </row>
    <row r="5157" spans="1:9" ht="15" customHeight="1" x14ac:dyDescent="0.25">
      <c r="A5157" s="411"/>
      <c r="B5157" s="411"/>
      <c r="C5157" s="411"/>
      <c r="D5157" s="411"/>
      <c r="E5157" s="411"/>
      <c r="F5157" s="411"/>
      <c r="G5157" s="194"/>
      <c r="H5157" s="411"/>
      <c r="I5157" s="411"/>
    </row>
    <row r="5158" spans="1:9" ht="15" customHeight="1" x14ac:dyDescent="0.25">
      <c r="A5158" s="411"/>
      <c r="B5158" s="411"/>
      <c r="C5158" s="411"/>
      <c r="D5158" s="411"/>
      <c r="E5158" s="411"/>
      <c r="F5158" s="411"/>
      <c r="G5158" s="194"/>
      <c r="H5158" s="411"/>
      <c r="I5158" s="411"/>
    </row>
    <row r="5159" spans="1:9" ht="15" customHeight="1" x14ac:dyDescent="0.25">
      <c r="A5159" s="411"/>
      <c r="B5159" s="411"/>
      <c r="C5159" s="411"/>
      <c r="D5159" s="411"/>
      <c r="E5159" s="411"/>
      <c r="F5159" s="411"/>
      <c r="G5159" s="194"/>
      <c r="H5159" s="411"/>
      <c r="I5159" s="411"/>
    </row>
    <row r="5160" spans="1:9" ht="15" customHeight="1" x14ac:dyDescent="0.25">
      <c r="A5160" s="411"/>
      <c r="B5160" s="411"/>
      <c r="C5160" s="411"/>
      <c r="D5160" s="411"/>
      <c r="E5160" s="411"/>
      <c r="F5160" s="412"/>
      <c r="G5160" s="194"/>
      <c r="H5160" s="411"/>
      <c r="I5160" s="411"/>
    </row>
    <row r="5161" spans="1:9" ht="15" customHeight="1" x14ac:dyDescent="0.25">
      <c r="A5161" s="411"/>
      <c r="B5161" s="411"/>
      <c r="C5161" s="411"/>
      <c r="D5161" s="411"/>
      <c r="E5161" s="411"/>
      <c r="F5161" s="412"/>
      <c r="G5161" s="194"/>
      <c r="H5161" s="411"/>
      <c r="I5161" s="411"/>
    </row>
    <row r="5162" spans="1:9" ht="15" customHeight="1" x14ac:dyDescent="0.25">
      <c r="A5162" s="411"/>
      <c r="B5162" s="411"/>
      <c r="C5162" s="411"/>
      <c r="D5162" s="411"/>
      <c r="E5162" s="411"/>
      <c r="F5162" s="411"/>
      <c r="G5162" s="194"/>
      <c r="H5162" s="411"/>
      <c r="I5162" s="411"/>
    </row>
    <row r="5163" spans="1:9" ht="15" customHeight="1" x14ac:dyDescent="0.25">
      <c r="A5163" s="411"/>
      <c r="B5163" s="411"/>
      <c r="C5163" s="411"/>
      <c r="D5163" s="411"/>
      <c r="E5163" s="411"/>
      <c r="F5163" s="411"/>
      <c r="G5163" s="194"/>
      <c r="H5163" s="411"/>
      <c r="I5163" s="411"/>
    </row>
    <row r="5164" spans="1:9" ht="15" customHeight="1" x14ac:dyDescent="0.25">
      <c r="A5164" s="411"/>
      <c r="B5164" s="411"/>
      <c r="C5164" s="411"/>
      <c r="D5164" s="411"/>
      <c r="E5164" s="411"/>
      <c r="F5164" s="411"/>
      <c r="G5164" s="194"/>
      <c r="H5164" s="411"/>
      <c r="I5164" s="411"/>
    </row>
    <row r="5165" spans="1:9" ht="15" customHeight="1" x14ac:dyDescent="0.25">
      <c r="A5165" s="411"/>
      <c r="B5165" s="411"/>
      <c r="C5165" s="411"/>
      <c r="D5165" s="411"/>
      <c r="E5165" s="411"/>
      <c r="F5165" s="411"/>
      <c r="G5165" s="194"/>
      <c r="H5165" s="411"/>
      <c r="I5165" s="411"/>
    </row>
    <row r="5166" spans="1:9" ht="15" customHeight="1" x14ac:dyDescent="0.25">
      <c r="A5166" s="411"/>
      <c r="B5166" s="411"/>
      <c r="C5166" s="411"/>
      <c r="D5166" s="411"/>
      <c r="E5166" s="411"/>
      <c r="F5166" s="412"/>
      <c r="G5166" s="194"/>
      <c r="H5166" s="411"/>
      <c r="I5166" s="411"/>
    </row>
    <row r="5167" spans="1:9" ht="15" customHeight="1" x14ac:dyDescent="0.25">
      <c r="A5167" s="411"/>
      <c r="B5167" s="411"/>
      <c r="C5167" s="411"/>
      <c r="D5167" s="411"/>
      <c r="E5167" s="411"/>
      <c r="F5167" s="411"/>
      <c r="G5167" s="194"/>
      <c r="H5167" s="411"/>
      <c r="I5167" s="411"/>
    </row>
    <row r="5168" spans="1:9" ht="15" customHeight="1" x14ac:dyDescent="0.25">
      <c r="A5168" s="411"/>
      <c r="B5168" s="411"/>
      <c r="C5168" s="411"/>
      <c r="D5168" s="411"/>
      <c r="E5168" s="411"/>
      <c r="F5168" s="411"/>
      <c r="G5168" s="194"/>
      <c r="H5168" s="411"/>
      <c r="I5168" s="411"/>
    </row>
    <row r="5169" spans="1:9" ht="15" customHeight="1" x14ac:dyDescent="0.25">
      <c r="A5169" s="411"/>
      <c r="B5169" s="411"/>
      <c r="C5169" s="411"/>
      <c r="D5169" s="411"/>
      <c r="E5169" s="411"/>
      <c r="F5169" s="411"/>
      <c r="G5169" s="194"/>
      <c r="H5169" s="411"/>
      <c r="I5169" s="411"/>
    </row>
    <row r="5170" spans="1:9" ht="15" customHeight="1" x14ac:dyDescent="0.25">
      <c r="A5170" s="411"/>
      <c r="B5170" s="411"/>
      <c r="C5170" s="411"/>
      <c r="D5170" s="411"/>
      <c r="E5170" s="411"/>
      <c r="F5170" s="411"/>
      <c r="G5170" s="194"/>
      <c r="H5170" s="411"/>
      <c r="I5170" s="411"/>
    </row>
    <row r="5171" spans="1:9" ht="15" customHeight="1" x14ac:dyDescent="0.25">
      <c r="A5171" s="411"/>
      <c r="B5171" s="411"/>
      <c r="C5171" s="411"/>
      <c r="D5171" s="411"/>
      <c r="E5171" s="411"/>
      <c r="F5171" s="411"/>
      <c r="G5171" s="194"/>
      <c r="H5171" s="411"/>
      <c r="I5171" s="411"/>
    </row>
    <row r="5172" spans="1:9" ht="15" customHeight="1" x14ac:dyDescent="0.25">
      <c r="A5172" s="411"/>
      <c r="B5172" s="411"/>
      <c r="C5172" s="411"/>
      <c r="D5172" s="411"/>
      <c r="E5172" s="411"/>
      <c r="F5172" s="411"/>
      <c r="G5172" s="194"/>
      <c r="H5172" s="411"/>
      <c r="I5172" s="411"/>
    </row>
    <row r="5173" spans="1:9" ht="15" customHeight="1" x14ac:dyDescent="0.25">
      <c r="A5173" s="411"/>
      <c r="B5173" s="411"/>
      <c r="C5173" s="411"/>
      <c r="D5173" s="411"/>
      <c r="E5173" s="411"/>
      <c r="F5173" s="412"/>
      <c r="G5173" s="194"/>
      <c r="H5173" s="411"/>
      <c r="I5173" s="411"/>
    </row>
    <row r="5174" spans="1:9" ht="15" customHeight="1" x14ac:dyDescent="0.25">
      <c r="A5174" s="411"/>
      <c r="B5174" s="411"/>
      <c r="C5174" s="411"/>
      <c r="D5174" s="411"/>
      <c r="E5174" s="411"/>
      <c r="F5174" s="412"/>
      <c r="G5174" s="194"/>
      <c r="H5174" s="411"/>
      <c r="I5174" s="411"/>
    </row>
    <row r="5175" spans="1:9" ht="15" customHeight="1" x14ac:dyDescent="0.25">
      <c r="A5175" s="411"/>
      <c r="B5175" s="411"/>
      <c r="C5175" s="411"/>
      <c r="D5175" s="411"/>
      <c r="E5175" s="411"/>
      <c r="F5175" s="411"/>
      <c r="G5175" s="194"/>
      <c r="H5175" s="411"/>
      <c r="I5175" s="411"/>
    </row>
    <row r="5176" spans="1:9" ht="15" customHeight="1" x14ac:dyDescent="0.25">
      <c r="A5176" s="411"/>
      <c r="B5176" s="411"/>
      <c r="C5176" s="411"/>
      <c r="D5176" s="411"/>
      <c r="E5176" s="411"/>
      <c r="F5176" s="411"/>
      <c r="G5176" s="194"/>
      <c r="H5176" s="411"/>
      <c r="I5176" s="411"/>
    </row>
    <row r="5177" spans="1:9" ht="15" customHeight="1" x14ac:dyDescent="0.25">
      <c r="A5177" s="411"/>
      <c r="B5177" s="411"/>
      <c r="C5177" s="411"/>
      <c r="D5177" s="411"/>
      <c r="E5177" s="411"/>
      <c r="F5177" s="411"/>
      <c r="G5177" s="194"/>
      <c r="H5177" s="411"/>
      <c r="I5177" s="411"/>
    </row>
    <row r="5178" spans="1:9" ht="15" customHeight="1" x14ac:dyDescent="0.25">
      <c r="A5178" s="411"/>
      <c r="B5178" s="411"/>
      <c r="C5178" s="411"/>
      <c r="D5178" s="411"/>
      <c r="E5178" s="411"/>
      <c r="F5178" s="411"/>
      <c r="G5178" s="194"/>
      <c r="H5178" s="411"/>
      <c r="I5178" s="411"/>
    </row>
    <row r="5179" spans="1:9" ht="15" customHeight="1" x14ac:dyDescent="0.25">
      <c r="A5179" s="411"/>
      <c r="B5179" s="411"/>
      <c r="C5179" s="411"/>
      <c r="D5179" s="411"/>
      <c r="E5179" s="411"/>
      <c r="F5179" s="412"/>
      <c r="G5179" s="194"/>
      <c r="H5179" s="411"/>
      <c r="I5179" s="411"/>
    </row>
    <row r="5180" spans="1:9" ht="15" customHeight="1" x14ac:dyDescent="0.25">
      <c r="A5180" s="411"/>
      <c r="B5180" s="411"/>
      <c r="C5180" s="411"/>
      <c r="D5180" s="411"/>
      <c r="E5180" s="411"/>
      <c r="F5180" s="412"/>
      <c r="G5180" s="194"/>
      <c r="H5180" s="411"/>
      <c r="I5180" s="411"/>
    </row>
    <row r="5181" spans="1:9" ht="15" customHeight="1" x14ac:dyDescent="0.25">
      <c r="A5181" s="411"/>
      <c r="B5181" s="411"/>
      <c r="C5181" s="411"/>
      <c r="D5181" s="411"/>
      <c r="E5181" s="411"/>
      <c r="F5181" s="411"/>
      <c r="G5181" s="194"/>
      <c r="H5181" s="411"/>
      <c r="I5181" s="411"/>
    </row>
    <row r="5182" spans="1:9" ht="15" customHeight="1" x14ac:dyDescent="0.25">
      <c r="A5182" s="411"/>
      <c r="B5182" s="411"/>
      <c r="C5182" s="411"/>
      <c r="D5182" s="411"/>
      <c r="E5182" s="411"/>
      <c r="F5182" s="411"/>
      <c r="G5182" s="194"/>
      <c r="H5182" s="411"/>
      <c r="I5182" s="411"/>
    </row>
    <row r="5183" spans="1:9" ht="15" customHeight="1" x14ac:dyDescent="0.25">
      <c r="A5183" s="411"/>
      <c r="B5183" s="411"/>
      <c r="C5183" s="411"/>
      <c r="D5183" s="411"/>
      <c r="E5183" s="411"/>
      <c r="F5183" s="411"/>
      <c r="G5183" s="194"/>
      <c r="H5183" s="411"/>
      <c r="I5183" s="411"/>
    </row>
    <row r="5184" spans="1:9" ht="15" customHeight="1" x14ac:dyDescent="0.25">
      <c r="A5184" s="411"/>
      <c r="B5184" s="411"/>
      <c r="C5184" s="411"/>
      <c r="D5184" s="411"/>
      <c r="E5184" s="411"/>
      <c r="F5184" s="411"/>
      <c r="G5184" s="194"/>
      <c r="H5184" s="411"/>
      <c r="I5184" s="411"/>
    </row>
    <row r="5185" spans="1:9" ht="15" customHeight="1" x14ac:dyDescent="0.25">
      <c r="A5185" s="411"/>
      <c r="B5185" s="411"/>
      <c r="C5185" s="411"/>
      <c r="D5185" s="411"/>
      <c r="E5185" s="411"/>
      <c r="F5185" s="411"/>
      <c r="G5185" s="194"/>
      <c r="H5185" s="411"/>
      <c r="I5185" s="411"/>
    </row>
    <row r="5186" spans="1:9" ht="15" customHeight="1" x14ac:dyDescent="0.25">
      <c r="A5186" s="411"/>
      <c r="B5186" s="411"/>
      <c r="C5186" s="411"/>
      <c r="D5186" s="411"/>
      <c r="E5186" s="411"/>
      <c r="F5186" s="411"/>
      <c r="G5186" s="194"/>
      <c r="H5186" s="411"/>
      <c r="I5186" s="411"/>
    </row>
    <row r="5187" spans="1:9" ht="15" customHeight="1" x14ac:dyDescent="0.25">
      <c r="A5187" s="411"/>
      <c r="B5187" s="411"/>
      <c r="C5187" s="411"/>
      <c r="D5187" s="411"/>
      <c r="E5187" s="411"/>
      <c r="F5187" s="411"/>
      <c r="G5187" s="194"/>
      <c r="H5187" s="411"/>
      <c r="I5187" s="411"/>
    </row>
    <row r="5188" spans="1:9" ht="15" customHeight="1" x14ac:dyDescent="0.25">
      <c r="A5188" s="411"/>
      <c r="B5188" s="411"/>
      <c r="C5188" s="411"/>
      <c r="D5188" s="411"/>
      <c r="E5188" s="411"/>
      <c r="F5188" s="412"/>
      <c r="G5188" s="194"/>
      <c r="H5188" s="411"/>
      <c r="I5188" s="411"/>
    </row>
    <row r="5189" spans="1:9" ht="15" customHeight="1" x14ac:dyDescent="0.25">
      <c r="A5189" s="411"/>
      <c r="B5189" s="411"/>
      <c r="C5189" s="411"/>
      <c r="D5189" s="411"/>
      <c r="E5189" s="411"/>
      <c r="F5189" s="412"/>
      <c r="G5189" s="194"/>
      <c r="H5189" s="411"/>
      <c r="I5189" s="411"/>
    </row>
    <row r="5190" spans="1:9" ht="15" customHeight="1" x14ac:dyDescent="0.25">
      <c r="A5190" s="411"/>
      <c r="B5190" s="411"/>
      <c r="C5190" s="411"/>
      <c r="D5190" s="411"/>
      <c r="E5190" s="411"/>
      <c r="F5190" s="411"/>
      <c r="G5190" s="194"/>
      <c r="H5190" s="411"/>
      <c r="I5190" s="411"/>
    </row>
    <row r="5191" spans="1:9" ht="15" customHeight="1" x14ac:dyDescent="0.25">
      <c r="A5191" s="411"/>
      <c r="B5191" s="411"/>
      <c r="C5191" s="411"/>
      <c r="D5191" s="411"/>
      <c r="E5191" s="411"/>
      <c r="F5191" s="411"/>
      <c r="G5191" s="194"/>
      <c r="H5191" s="411"/>
      <c r="I5191" s="411"/>
    </row>
    <row r="5192" spans="1:9" ht="15" customHeight="1" x14ac:dyDescent="0.25">
      <c r="A5192" s="411"/>
      <c r="B5192" s="411"/>
      <c r="C5192" s="411"/>
      <c r="D5192" s="411"/>
      <c r="E5192" s="411"/>
      <c r="F5192" s="411"/>
      <c r="G5192" s="194"/>
      <c r="H5192" s="411"/>
      <c r="I5192" s="411"/>
    </row>
    <row r="5193" spans="1:9" ht="15" customHeight="1" x14ac:dyDescent="0.25">
      <c r="A5193" s="411"/>
      <c r="B5193" s="411"/>
      <c r="C5193" s="411"/>
      <c r="D5193" s="411"/>
      <c r="E5193" s="411"/>
      <c r="F5193" s="411"/>
      <c r="G5193" s="194"/>
      <c r="H5193" s="411"/>
      <c r="I5193" s="411"/>
    </row>
    <row r="5194" spans="1:9" ht="15" customHeight="1" x14ac:dyDescent="0.25">
      <c r="A5194" s="411"/>
      <c r="B5194" s="411"/>
      <c r="C5194" s="411"/>
      <c r="D5194" s="411"/>
      <c r="E5194" s="411"/>
      <c r="F5194" s="412"/>
      <c r="G5194" s="194"/>
      <c r="H5194" s="411"/>
      <c r="I5194" s="411"/>
    </row>
    <row r="5195" spans="1:9" ht="15" customHeight="1" x14ac:dyDescent="0.25">
      <c r="A5195" s="411"/>
      <c r="B5195" s="411"/>
      <c r="C5195" s="411"/>
      <c r="D5195" s="411"/>
      <c r="E5195" s="411"/>
      <c r="F5195" s="412"/>
      <c r="G5195" s="194"/>
      <c r="H5195" s="411"/>
      <c r="I5195" s="411"/>
    </row>
    <row r="5196" spans="1:9" ht="15" customHeight="1" x14ac:dyDescent="0.25">
      <c r="A5196" s="411"/>
      <c r="B5196" s="411"/>
      <c r="C5196" s="411"/>
      <c r="D5196" s="411"/>
      <c r="E5196" s="411"/>
      <c r="F5196" s="411"/>
      <c r="G5196" s="194"/>
      <c r="H5196" s="411"/>
      <c r="I5196" s="411"/>
    </row>
    <row r="5197" spans="1:9" ht="15" customHeight="1" x14ac:dyDescent="0.25">
      <c r="A5197" s="411"/>
      <c r="B5197" s="411"/>
      <c r="C5197" s="411"/>
      <c r="D5197" s="411"/>
      <c r="E5197" s="411"/>
      <c r="F5197" s="411"/>
      <c r="G5197" s="194"/>
      <c r="H5197" s="411"/>
      <c r="I5197" s="411"/>
    </row>
    <row r="5198" spans="1:9" ht="15" customHeight="1" x14ac:dyDescent="0.25">
      <c r="A5198" s="411"/>
      <c r="B5198" s="411"/>
      <c r="C5198" s="411"/>
      <c r="D5198" s="411"/>
      <c r="E5198" s="411"/>
      <c r="F5198" s="411"/>
      <c r="G5198" s="194"/>
      <c r="H5198" s="411"/>
      <c r="I5198" s="411"/>
    </row>
    <row r="5199" spans="1:9" ht="15" customHeight="1" x14ac:dyDescent="0.25">
      <c r="A5199" s="411"/>
      <c r="B5199" s="411"/>
      <c r="C5199" s="411"/>
      <c r="D5199" s="411"/>
      <c r="E5199" s="411"/>
      <c r="F5199" s="411"/>
      <c r="G5199" s="194"/>
      <c r="H5199" s="411"/>
      <c r="I5199" s="411"/>
    </row>
    <row r="5200" spans="1:9" ht="15" customHeight="1" x14ac:dyDescent="0.25">
      <c r="A5200" s="411"/>
      <c r="B5200" s="411"/>
      <c r="C5200" s="411"/>
      <c r="D5200" s="411"/>
      <c r="E5200" s="411"/>
      <c r="F5200" s="411"/>
      <c r="G5200" s="194"/>
      <c r="H5200" s="411"/>
      <c r="I5200" s="411"/>
    </row>
    <row r="5201" spans="1:9" ht="15" customHeight="1" x14ac:dyDescent="0.25">
      <c r="A5201" s="411"/>
      <c r="B5201" s="411"/>
      <c r="C5201" s="411"/>
      <c r="D5201" s="411"/>
      <c r="E5201" s="411"/>
      <c r="F5201" s="411"/>
      <c r="G5201" s="194"/>
      <c r="H5201" s="411"/>
      <c r="I5201" s="411"/>
    </row>
    <row r="5202" spans="1:9" ht="15" customHeight="1" x14ac:dyDescent="0.25">
      <c r="A5202" s="411"/>
      <c r="B5202" s="411"/>
      <c r="C5202" s="411"/>
      <c r="D5202" s="411"/>
      <c r="E5202" s="411"/>
      <c r="F5202" s="411"/>
      <c r="G5202" s="194"/>
      <c r="H5202" s="411"/>
      <c r="I5202" s="411"/>
    </row>
    <row r="5203" spans="1:9" ht="15" customHeight="1" x14ac:dyDescent="0.25">
      <c r="A5203" s="411"/>
      <c r="B5203" s="411"/>
      <c r="C5203" s="411"/>
      <c r="D5203" s="411"/>
      <c r="E5203" s="411"/>
      <c r="F5203" s="411"/>
      <c r="G5203" s="194"/>
      <c r="H5203" s="411"/>
      <c r="I5203" s="411"/>
    </row>
    <row r="5204" spans="1:9" ht="15" customHeight="1" x14ac:dyDescent="0.25">
      <c r="A5204" s="411"/>
      <c r="B5204" s="411"/>
      <c r="C5204" s="411"/>
      <c r="D5204" s="411"/>
      <c r="E5204" s="411"/>
      <c r="F5204" s="412"/>
      <c r="G5204" s="194"/>
      <c r="H5204" s="411"/>
      <c r="I5204" s="411"/>
    </row>
    <row r="5205" spans="1:9" ht="15" customHeight="1" x14ac:dyDescent="0.25">
      <c r="A5205" s="411"/>
      <c r="B5205" s="411"/>
      <c r="C5205" s="411"/>
      <c r="D5205" s="411"/>
      <c r="E5205" s="411"/>
      <c r="F5205" s="412"/>
      <c r="G5205" s="194"/>
      <c r="H5205" s="411"/>
      <c r="I5205" s="411"/>
    </row>
    <row r="5206" spans="1:9" ht="15" customHeight="1" x14ac:dyDescent="0.25">
      <c r="A5206" s="411"/>
      <c r="B5206" s="411"/>
      <c r="C5206" s="411"/>
      <c r="D5206" s="411"/>
      <c r="E5206" s="411"/>
      <c r="F5206" s="412"/>
      <c r="G5206" s="194"/>
      <c r="H5206" s="411"/>
      <c r="I5206" s="411"/>
    </row>
    <row r="5207" spans="1:9" ht="15" customHeight="1" x14ac:dyDescent="0.25">
      <c r="A5207" s="411"/>
      <c r="B5207" s="411"/>
      <c r="C5207" s="411"/>
      <c r="D5207" s="411"/>
      <c r="E5207" s="411"/>
      <c r="F5207" s="411"/>
      <c r="G5207" s="194"/>
      <c r="H5207" s="411"/>
      <c r="I5207" s="411"/>
    </row>
    <row r="5208" spans="1:9" ht="15" customHeight="1" x14ac:dyDescent="0.25">
      <c r="A5208" s="411"/>
      <c r="B5208" s="411"/>
      <c r="C5208" s="411"/>
      <c r="D5208" s="411"/>
      <c r="E5208" s="411"/>
      <c r="F5208" s="411"/>
      <c r="G5208" s="194"/>
      <c r="H5208" s="411"/>
      <c r="I5208" s="411"/>
    </row>
    <row r="5209" spans="1:9" ht="15" customHeight="1" x14ac:dyDescent="0.25">
      <c r="A5209" s="411"/>
      <c r="B5209" s="411"/>
      <c r="C5209" s="411"/>
      <c r="D5209" s="411"/>
      <c r="E5209" s="411"/>
      <c r="F5209" s="411"/>
      <c r="G5209" s="194"/>
      <c r="H5209" s="411"/>
      <c r="I5209" s="411"/>
    </row>
    <row r="5210" spans="1:9" ht="15" customHeight="1" x14ac:dyDescent="0.25">
      <c r="A5210" s="411"/>
      <c r="B5210" s="411"/>
      <c r="C5210" s="411"/>
      <c r="D5210" s="411"/>
      <c r="E5210" s="411"/>
      <c r="F5210" s="411"/>
      <c r="G5210" s="194"/>
      <c r="H5210" s="411"/>
      <c r="I5210" s="411"/>
    </row>
    <row r="5211" spans="1:9" ht="15" customHeight="1" x14ac:dyDescent="0.25">
      <c r="A5211" s="411"/>
      <c r="B5211" s="411"/>
      <c r="C5211" s="411"/>
      <c r="D5211" s="411"/>
      <c r="E5211" s="411"/>
      <c r="F5211" s="412"/>
      <c r="G5211" s="194"/>
      <c r="H5211" s="411"/>
      <c r="I5211" s="411"/>
    </row>
    <row r="5212" spans="1:9" ht="15" customHeight="1" x14ac:dyDescent="0.25">
      <c r="A5212" s="411"/>
      <c r="B5212" s="411"/>
      <c r="C5212" s="411"/>
      <c r="D5212" s="411"/>
      <c r="E5212" s="411"/>
      <c r="F5212" s="412"/>
      <c r="G5212" s="194"/>
      <c r="H5212" s="411"/>
      <c r="I5212" s="411"/>
    </row>
    <row r="5213" spans="1:9" ht="15" customHeight="1" x14ac:dyDescent="0.25">
      <c r="A5213" s="411"/>
      <c r="B5213" s="411"/>
      <c r="C5213" s="411"/>
      <c r="D5213" s="411"/>
      <c r="E5213" s="411"/>
      <c r="F5213" s="411"/>
      <c r="G5213" s="194"/>
      <c r="H5213" s="411"/>
      <c r="I5213" s="411"/>
    </row>
    <row r="5214" spans="1:9" ht="15" customHeight="1" x14ac:dyDescent="0.25">
      <c r="A5214" s="411"/>
      <c r="B5214" s="411"/>
      <c r="C5214" s="411"/>
      <c r="D5214" s="411"/>
      <c r="E5214" s="411"/>
      <c r="F5214" s="411"/>
      <c r="G5214" s="194"/>
      <c r="H5214" s="411"/>
      <c r="I5214" s="411"/>
    </row>
    <row r="5215" spans="1:9" ht="15" customHeight="1" x14ac:dyDescent="0.25">
      <c r="A5215" s="411"/>
      <c r="B5215" s="411"/>
      <c r="C5215" s="411"/>
      <c r="D5215" s="411"/>
      <c r="E5215" s="411"/>
      <c r="F5215" s="411"/>
      <c r="G5215" s="194"/>
      <c r="H5215" s="411"/>
      <c r="I5215" s="411"/>
    </row>
    <row r="5216" spans="1:9" ht="15" customHeight="1" x14ac:dyDescent="0.25">
      <c r="A5216" s="411"/>
      <c r="B5216" s="411"/>
      <c r="C5216" s="411"/>
      <c r="D5216" s="411"/>
      <c r="E5216" s="411"/>
      <c r="F5216" s="411"/>
      <c r="G5216" s="194"/>
      <c r="H5216" s="411"/>
      <c r="I5216" s="411"/>
    </row>
    <row r="5217" spans="1:9" ht="15" customHeight="1" x14ac:dyDescent="0.25">
      <c r="A5217" s="411"/>
      <c r="B5217" s="411"/>
      <c r="C5217" s="411"/>
      <c r="D5217" s="411"/>
      <c r="E5217" s="411"/>
      <c r="F5217" s="411"/>
      <c r="G5217" s="194"/>
      <c r="H5217" s="411"/>
      <c r="I5217" s="411"/>
    </row>
    <row r="5218" spans="1:9" ht="15" customHeight="1" x14ac:dyDescent="0.25">
      <c r="A5218" s="411"/>
      <c r="B5218" s="411"/>
      <c r="C5218" s="411"/>
      <c r="D5218" s="411"/>
      <c r="E5218" s="411"/>
      <c r="F5218" s="411"/>
      <c r="G5218" s="194"/>
      <c r="H5218" s="411"/>
      <c r="I5218" s="411"/>
    </row>
    <row r="5219" spans="1:9" ht="15" customHeight="1" x14ac:dyDescent="0.25">
      <c r="A5219" s="411"/>
      <c r="B5219" s="411"/>
      <c r="C5219" s="411"/>
      <c r="D5219" s="411"/>
      <c r="E5219" s="411"/>
      <c r="F5219" s="411"/>
      <c r="G5219" s="194"/>
      <c r="H5219" s="411"/>
      <c r="I5219" s="411"/>
    </row>
    <row r="5220" spans="1:9" ht="15" customHeight="1" x14ac:dyDescent="0.25">
      <c r="A5220" s="411"/>
      <c r="B5220" s="411"/>
      <c r="C5220" s="411"/>
      <c r="D5220" s="411"/>
      <c r="E5220" s="411"/>
      <c r="F5220" s="411"/>
      <c r="G5220" s="194"/>
      <c r="H5220" s="411"/>
      <c r="I5220" s="411"/>
    </row>
    <row r="5221" spans="1:9" ht="15" customHeight="1" x14ac:dyDescent="0.25">
      <c r="A5221" s="411"/>
      <c r="B5221" s="411"/>
      <c r="C5221" s="411"/>
      <c r="D5221" s="411"/>
      <c r="E5221" s="411"/>
      <c r="F5221" s="412"/>
      <c r="G5221" s="194"/>
      <c r="H5221" s="411"/>
      <c r="I5221" s="411"/>
    </row>
    <row r="5222" spans="1:9" ht="15" customHeight="1" x14ac:dyDescent="0.25">
      <c r="A5222" s="411"/>
      <c r="B5222" s="411"/>
      <c r="C5222" s="411"/>
      <c r="D5222" s="411"/>
      <c r="E5222" s="411"/>
      <c r="F5222" s="412"/>
      <c r="G5222" s="194"/>
      <c r="H5222" s="411"/>
      <c r="I5222" s="411"/>
    </row>
    <row r="5223" spans="1:9" ht="15" customHeight="1" x14ac:dyDescent="0.25">
      <c r="A5223" s="411"/>
      <c r="B5223" s="411"/>
      <c r="C5223" s="411"/>
      <c r="D5223" s="411"/>
      <c r="E5223" s="411"/>
      <c r="F5223" s="412"/>
      <c r="G5223" s="194"/>
      <c r="H5223" s="411"/>
      <c r="I5223" s="411"/>
    </row>
    <row r="5224" spans="1:9" ht="15" customHeight="1" x14ac:dyDescent="0.25">
      <c r="A5224" s="411"/>
      <c r="B5224" s="411"/>
      <c r="C5224" s="411"/>
      <c r="D5224" s="411"/>
      <c r="E5224" s="411"/>
      <c r="F5224" s="411"/>
      <c r="G5224" s="194"/>
      <c r="H5224" s="411"/>
      <c r="I5224" s="411"/>
    </row>
    <row r="5225" spans="1:9" ht="15" customHeight="1" x14ac:dyDescent="0.25">
      <c r="A5225" s="411"/>
      <c r="B5225" s="411"/>
      <c r="C5225" s="411"/>
      <c r="D5225" s="411"/>
      <c r="E5225" s="411"/>
      <c r="F5225" s="411"/>
      <c r="G5225" s="194"/>
      <c r="H5225" s="411"/>
      <c r="I5225" s="411"/>
    </row>
    <row r="5226" spans="1:9" ht="15" customHeight="1" x14ac:dyDescent="0.25">
      <c r="A5226" s="411"/>
      <c r="B5226" s="411"/>
      <c r="C5226" s="411"/>
      <c r="D5226" s="411"/>
      <c r="E5226" s="411"/>
      <c r="F5226" s="411"/>
      <c r="G5226" s="194"/>
      <c r="H5226" s="411"/>
      <c r="I5226" s="411"/>
    </row>
    <row r="5227" spans="1:9" ht="15" customHeight="1" x14ac:dyDescent="0.25">
      <c r="A5227" s="411"/>
      <c r="B5227" s="411"/>
      <c r="C5227" s="411"/>
      <c r="D5227" s="411"/>
      <c r="E5227" s="411"/>
      <c r="F5227" s="412"/>
      <c r="G5227" s="194"/>
      <c r="H5227" s="411"/>
      <c r="I5227" s="411"/>
    </row>
    <row r="5228" spans="1:9" ht="15" customHeight="1" x14ac:dyDescent="0.25">
      <c r="A5228" s="411"/>
      <c r="B5228" s="411"/>
      <c r="C5228" s="411"/>
      <c r="D5228" s="411"/>
      <c r="E5228" s="411"/>
      <c r="F5228" s="412"/>
      <c r="G5228" s="194"/>
      <c r="H5228" s="411"/>
      <c r="I5228" s="411"/>
    </row>
    <row r="5229" spans="1:9" ht="15" customHeight="1" x14ac:dyDescent="0.25">
      <c r="A5229" s="411"/>
      <c r="B5229" s="411"/>
      <c r="C5229" s="411"/>
      <c r="D5229" s="411"/>
      <c r="E5229" s="411"/>
      <c r="F5229" s="412"/>
      <c r="G5229" s="194"/>
      <c r="H5229" s="411"/>
      <c r="I5229" s="411"/>
    </row>
    <row r="5230" spans="1:9" ht="15" customHeight="1" x14ac:dyDescent="0.25">
      <c r="A5230" s="411"/>
      <c r="B5230" s="411"/>
      <c r="C5230" s="411"/>
      <c r="D5230" s="411"/>
      <c r="E5230" s="411"/>
      <c r="F5230" s="411"/>
      <c r="G5230" s="194"/>
      <c r="H5230" s="411"/>
      <c r="I5230" s="411"/>
    </row>
    <row r="5231" spans="1:9" ht="15" customHeight="1" x14ac:dyDescent="0.25">
      <c r="A5231" s="411"/>
      <c r="B5231" s="411"/>
      <c r="C5231" s="411"/>
      <c r="D5231" s="411"/>
      <c r="E5231" s="411"/>
      <c r="F5231" s="411"/>
      <c r="G5231" s="194"/>
      <c r="H5231" s="411"/>
      <c r="I5231" s="411"/>
    </row>
    <row r="5232" spans="1:9" ht="15" customHeight="1" x14ac:dyDescent="0.25">
      <c r="A5232" s="411"/>
      <c r="B5232" s="411"/>
      <c r="C5232" s="411"/>
      <c r="D5232" s="411"/>
      <c r="E5232" s="411"/>
      <c r="F5232" s="411"/>
      <c r="G5232" s="194"/>
      <c r="H5232" s="411"/>
      <c r="I5232" s="411"/>
    </row>
    <row r="5233" spans="1:9" ht="15" customHeight="1" x14ac:dyDescent="0.25">
      <c r="A5233" s="411"/>
      <c r="B5233" s="411"/>
      <c r="C5233" s="411"/>
      <c r="D5233" s="411"/>
      <c r="E5233" s="411"/>
      <c r="F5233" s="411"/>
      <c r="G5233" s="194"/>
      <c r="H5233" s="411"/>
      <c r="I5233" s="411"/>
    </row>
    <row r="5234" spans="1:9" ht="15" customHeight="1" x14ac:dyDescent="0.25">
      <c r="A5234" s="411"/>
      <c r="B5234" s="411"/>
      <c r="C5234" s="411"/>
      <c r="D5234" s="411"/>
      <c r="E5234" s="411"/>
      <c r="F5234" s="411"/>
      <c r="G5234" s="194"/>
      <c r="H5234" s="411"/>
      <c r="I5234" s="411"/>
    </row>
    <row r="5235" spans="1:9" ht="15" customHeight="1" x14ac:dyDescent="0.25">
      <c r="A5235" s="411"/>
      <c r="B5235" s="411"/>
      <c r="C5235" s="411"/>
      <c r="D5235" s="411"/>
      <c r="E5235" s="411"/>
      <c r="F5235" s="411"/>
      <c r="G5235" s="194"/>
      <c r="H5235" s="411"/>
      <c r="I5235" s="411"/>
    </row>
    <row r="5236" spans="1:9" ht="15" customHeight="1" x14ac:dyDescent="0.25">
      <c r="A5236" s="411"/>
      <c r="B5236" s="411"/>
      <c r="C5236" s="411"/>
      <c r="D5236" s="411"/>
      <c r="E5236" s="411"/>
      <c r="F5236" s="411"/>
      <c r="G5236" s="194"/>
      <c r="H5236" s="411"/>
      <c r="I5236" s="411"/>
    </row>
    <row r="5237" spans="1:9" ht="15" customHeight="1" x14ac:dyDescent="0.25">
      <c r="A5237" s="411"/>
      <c r="B5237" s="411"/>
      <c r="C5237" s="411"/>
      <c r="D5237" s="411"/>
      <c r="E5237" s="411"/>
      <c r="F5237" s="411"/>
      <c r="G5237" s="194"/>
      <c r="H5237" s="411"/>
      <c r="I5237" s="411"/>
    </row>
    <row r="5238" spans="1:9" ht="15" customHeight="1" x14ac:dyDescent="0.25">
      <c r="A5238" s="411"/>
      <c r="B5238" s="411"/>
      <c r="C5238" s="411"/>
      <c r="D5238" s="411"/>
      <c r="E5238" s="411"/>
      <c r="F5238" s="411"/>
      <c r="G5238" s="194"/>
      <c r="H5238" s="411"/>
      <c r="I5238" s="411"/>
    </row>
    <row r="5239" spans="1:9" ht="15" customHeight="1" x14ac:dyDescent="0.25">
      <c r="A5239" s="411"/>
      <c r="B5239" s="411"/>
      <c r="C5239" s="411"/>
      <c r="D5239" s="411"/>
      <c r="E5239" s="411"/>
      <c r="F5239" s="412"/>
      <c r="G5239" s="194"/>
      <c r="H5239" s="411"/>
      <c r="I5239" s="411"/>
    </row>
    <row r="5240" spans="1:9" ht="15" customHeight="1" x14ac:dyDescent="0.25">
      <c r="A5240" s="411"/>
      <c r="B5240" s="411"/>
      <c r="C5240" s="411"/>
      <c r="D5240" s="411"/>
      <c r="E5240" s="411"/>
      <c r="F5240" s="412"/>
      <c r="G5240" s="194"/>
      <c r="H5240" s="411"/>
      <c r="I5240" s="411"/>
    </row>
    <row r="5241" spans="1:9" ht="15" customHeight="1" x14ac:dyDescent="0.25">
      <c r="A5241" s="411"/>
      <c r="B5241" s="411"/>
      <c r="C5241" s="411"/>
      <c r="D5241" s="411"/>
      <c r="E5241" s="411"/>
      <c r="F5241" s="412"/>
      <c r="G5241" s="194"/>
      <c r="H5241" s="411"/>
      <c r="I5241" s="411"/>
    </row>
    <row r="5242" spans="1:9" ht="15" customHeight="1" x14ac:dyDescent="0.25">
      <c r="A5242" s="411"/>
      <c r="B5242" s="411"/>
      <c r="C5242" s="411"/>
      <c r="D5242" s="411"/>
      <c r="E5242" s="411"/>
      <c r="F5242" s="411"/>
      <c r="G5242" s="194"/>
      <c r="H5242" s="411"/>
      <c r="I5242" s="411"/>
    </row>
    <row r="5243" spans="1:9" ht="15" customHeight="1" x14ac:dyDescent="0.25">
      <c r="A5243" s="411"/>
      <c r="B5243" s="411"/>
      <c r="C5243" s="411"/>
      <c r="D5243" s="411"/>
      <c r="E5243" s="411"/>
      <c r="F5243" s="411"/>
      <c r="G5243" s="194"/>
      <c r="H5243" s="411"/>
      <c r="I5243" s="411"/>
    </row>
    <row r="5244" spans="1:9" ht="15" customHeight="1" x14ac:dyDescent="0.25">
      <c r="A5244" s="411"/>
      <c r="B5244" s="411"/>
      <c r="C5244" s="411"/>
      <c r="D5244" s="411"/>
      <c r="E5244" s="411"/>
      <c r="F5244" s="411"/>
      <c r="G5244" s="194"/>
      <c r="H5244" s="411"/>
      <c r="I5244" s="411"/>
    </row>
    <row r="5245" spans="1:9" ht="15" customHeight="1" x14ac:dyDescent="0.25">
      <c r="A5245" s="411"/>
      <c r="B5245" s="411"/>
      <c r="C5245" s="411"/>
      <c r="D5245" s="411"/>
      <c r="E5245" s="411"/>
      <c r="F5245" s="411"/>
      <c r="G5245" s="194"/>
      <c r="H5245" s="411"/>
      <c r="I5245" s="411"/>
    </row>
    <row r="5246" spans="1:9" ht="15" customHeight="1" x14ac:dyDescent="0.25">
      <c r="A5246" s="411"/>
      <c r="B5246" s="411"/>
      <c r="C5246" s="411"/>
      <c r="D5246" s="411"/>
      <c r="E5246" s="411"/>
      <c r="F5246" s="412"/>
      <c r="G5246" s="194"/>
      <c r="H5246" s="411"/>
      <c r="I5246" s="411"/>
    </row>
    <row r="5247" spans="1:9" ht="15" customHeight="1" x14ac:dyDescent="0.25">
      <c r="A5247" s="411"/>
      <c r="B5247" s="411"/>
      <c r="C5247" s="411"/>
      <c r="D5247" s="411"/>
      <c r="E5247" s="411"/>
      <c r="F5247" s="412"/>
      <c r="G5247" s="194"/>
      <c r="H5247" s="411"/>
      <c r="I5247" s="411"/>
    </row>
    <row r="5248" spans="1:9" ht="15" customHeight="1" x14ac:dyDescent="0.25">
      <c r="A5248" s="411"/>
      <c r="B5248" s="411"/>
      <c r="C5248" s="411"/>
      <c r="D5248" s="411"/>
      <c r="E5248" s="411"/>
      <c r="F5248" s="412"/>
      <c r="G5248" s="194"/>
      <c r="H5248" s="411"/>
      <c r="I5248" s="411"/>
    </row>
    <row r="5249" spans="1:9" ht="15" customHeight="1" x14ac:dyDescent="0.25">
      <c r="A5249" s="411"/>
      <c r="B5249" s="411"/>
      <c r="C5249" s="411"/>
      <c r="D5249" s="411"/>
      <c r="E5249" s="411"/>
      <c r="F5249" s="411"/>
      <c r="G5249" s="194"/>
      <c r="H5249" s="411"/>
      <c r="I5249" s="411"/>
    </row>
    <row r="5250" spans="1:9" ht="15" customHeight="1" x14ac:dyDescent="0.25">
      <c r="A5250" s="411"/>
      <c r="B5250" s="411"/>
      <c r="C5250" s="411"/>
      <c r="D5250" s="411"/>
      <c r="E5250" s="411"/>
      <c r="F5250" s="411"/>
      <c r="G5250" s="194"/>
      <c r="H5250" s="411"/>
      <c r="I5250" s="411"/>
    </row>
    <row r="5251" spans="1:9" ht="15" customHeight="1" x14ac:dyDescent="0.25">
      <c r="A5251" s="411"/>
      <c r="B5251" s="411"/>
      <c r="C5251" s="411"/>
      <c r="D5251" s="411"/>
      <c r="E5251" s="411"/>
      <c r="F5251" s="411"/>
      <c r="G5251" s="194"/>
      <c r="H5251" s="411"/>
      <c r="I5251" s="411"/>
    </row>
    <row r="5252" spans="1:9" ht="15" customHeight="1" x14ac:dyDescent="0.25">
      <c r="A5252" s="411"/>
      <c r="B5252" s="411"/>
      <c r="C5252" s="411"/>
      <c r="D5252" s="411"/>
      <c r="E5252" s="411"/>
      <c r="F5252" s="411"/>
      <c r="G5252" s="194"/>
      <c r="H5252" s="411"/>
      <c r="I5252" s="411"/>
    </row>
    <row r="5253" spans="1:9" ht="15" customHeight="1" x14ac:dyDescent="0.25">
      <c r="A5253" s="411"/>
      <c r="B5253" s="411"/>
      <c r="C5253" s="411"/>
      <c r="D5253" s="411"/>
      <c r="E5253" s="411"/>
      <c r="F5253" s="411"/>
      <c r="G5253" s="194"/>
      <c r="H5253" s="411"/>
      <c r="I5253" s="411"/>
    </row>
    <row r="5254" spans="1:9" ht="15" customHeight="1" x14ac:dyDescent="0.25">
      <c r="A5254" s="411"/>
      <c r="B5254" s="411"/>
      <c r="C5254" s="411"/>
      <c r="D5254" s="411"/>
      <c r="E5254" s="411"/>
      <c r="F5254" s="411"/>
      <c r="G5254" s="194"/>
      <c r="H5254" s="411"/>
      <c r="I5254" s="411"/>
    </row>
    <row r="5255" spans="1:9" ht="15" customHeight="1" x14ac:dyDescent="0.25">
      <c r="A5255" s="411"/>
      <c r="B5255" s="411"/>
      <c r="C5255" s="411"/>
      <c r="D5255" s="411"/>
      <c r="E5255" s="411"/>
      <c r="F5255" s="411"/>
      <c r="G5255" s="194"/>
      <c r="H5255" s="411"/>
      <c r="I5255" s="411"/>
    </row>
    <row r="5256" spans="1:9" ht="15" customHeight="1" x14ac:dyDescent="0.25">
      <c r="A5256" s="411"/>
      <c r="B5256" s="411"/>
      <c r="C5256" s="411"/>
      <c r="D5256" s="411"/>
      <c r="E5256" s="411"/>
      <c r="F5256" s="411"/>
      <c r="G5256" s="194"/>
      <c r="H5256" s="411"/>
      <c r="I5256" s="411"/>
    </row>
    <row r="5257" spans="1:9" ht="15" customHeight="1" x14ac:dyDescent="0.25">
      <c r="A5257" s="411"/>
      <c r="B5257" s="411"/>
      <c r="C5257" s="411"/>
      <c r="D5257" s="411"/>
      <c r="E5257" s="411"/>
      <c r="F5257" s="411"/>
      <c r="G5257" s="194"/>
      <c r="H5257" s="411"/>
      <c r="I5257" s="411"/>
    </row>
    <row r="5258" spans="1:9" ht="15" customHeight="1" x14ac:dyDescent="0.25">
      <c r="A5258" s="411"/>
      <c r="B5258" s="411"/>
      <c r="C5258" s="411"/>
      <c r="D5258" s="411"/>
      <c r="E5258" s="411"/>
      <c r="F5258" s="412"/>
      <c r="G5258" s="194"/>
      <c r="H5258" s="411"/>
      <c r="I5258" s="411"/>
    </row>
    <row r="5259" spans="1:9" ht="15" customHeight="1" x14ac:dyDescent="0.25">
      <c r="A5259" s="411"/>
      <c r="B5259" s="411"/>
      <c r="C5259" s="411"/>
      <c r="D5259" s="411"/>
      <c r="E5259" s="411"/>
      <c r="F5259" s="411"/>
      <c r="G5259" s="194"/>
      <c r="H5259" s="411"/>
      <c r="I5259" s="411"/>
    </row>
    <row r="5260" spans="1:9" ht="15" customHeight="1" x14ac:dyDescent="0.25">
      <c r="A5260" s="411"/>
      <c r="B5260" s="411"/>
      <c r="C5260" s="411"/>
      <c r="D5260" s="411"/>
      <c r="E5260" s="411"/>
      <c r="F5260" s="412"/>
      <c r="G5260" s="194"/>
      <c r="H5260" s="411"/>
      <c r="I5260" s="411"/>
    </row>
    <row r="5261" spans="1:9" ht="15" customHeight="1" x14ac:dyDescent="0.25">
      <c r="A5261" s="411"/>
      <c r="B5261" s="411"/>
      <c r="C5261" s="411"/>
      <c r="D5261" s="411"/>
      <c r="E5261" s="411"/>
      <c r="F5261" s="411"/>
      <c r="G5261" s="194"/>
      <c r="H5261" s="411"/>
      <c r="I5261" s="411"/>
    </row>
    <row r="5262" spans="1:9" ht="15" customHeight="1" x14ac:dyDescent="0.25">
      <c r="A5262" s="411"/>
      <c r="B5262" s="411"/>
      <c r="C5262" s="411"/>
      <c r="D5262" s="411"/>
      <c r="E5262" s="411"/>
      <c r="F5262" s="412"/>
      <c r="G5262" s="194"/>
      <c r="H5262" s="411"/>
      <c r="I5262" s="411"/>
    </row>
    <row r="5263" spans="1:9" ht="15" customHeight="1" x14ac:dyDescent="0.25">
      <c r="A5263" s="411"/>
      <c r="B5263" s="411"/>
      <c r="C5263" s="411"/>
      <c r="D5263" s="411"/>
      <c r="E5263" s="411"/>
      <c r="F5263" s="411"/>
      <c r="G5263" s="194"/>
      <c r="H5263" s="411"/>
      <c r="I5263" s="411"/>
    </row>
    <row r="5264" spans="1:9" ht="15" customHeight="1" x14ac:dyDescent="0.25">
      <c r="A5264" s="411"/>
      <c r="B5264" s="411"/>
      <c r="C5264" s="411"/>
      <c r="D5264" s="411"/>
      <c r="E5264" s="411"/>
      <c r="F5264" s="412"/>
      <c r="G5264" s="194"/>
      <c r="H5264" s="411"/>
      <c r="I5264" s="411"/>
    </row>
    <row r="5265" spans="1:9" ht="15" customHeight="1" x14ac:dyDescent="0.25">
      <c r="A5265" s="411"/>
      <c r="B5265" s="411"/>
      <c r="C5265" s="411"/>
      <c r="D5265" s="411"/>
      <c r="E5265" s="411"/>
      <c r="F5265" s="411"/>
      <c r="G5265" s="194"/>
      <c r="H5265" s="411"/>
      <c r="I5265" s="411"/>
    </row>
    <row r="5266" spans="1:9" ht="15" customHeight="1" x14ac:dyDescent="0.25">
      <c r="A5266" s="411"/>
      <c r="B5266" s="411"/>
      <c r="C5266" s="411"/>
      <c r="D5266" s="411"/>
      <c r="E5266" s="411"/>
      <c r="F5266" s="411"/>
      <c r="G5266" s="194"/>
      <c r="H5266" s="411"/>
      <c r="I5266" s="411"/>
    </row>
    <row r="5267" spans="1:9" ht="15" customHeight="1" x14ac:dyDescent="0.25">
      <c r="A5267" s="411"/>
      <c r="B5267" s="411"/>
      <c r="C5267" s="411"/>
      <c r="D5267" s="411"/>
      <c r="E5267" s="411"/>
      <c r="F5267" s="411"/>
      <c r="G5267" s="194"/>
      <c r="H5267" s="411"/>
      <c r="I5267" s="411"/>
    </row>
    <row r="5268" spans="1:9" ht="15" customHeight="1" x14ac:dyDescent="0.25">
      <c r="A5268" s="411"/>
      <c r="B5268" s="411"/>
      <c r="C5268" s="411"/>
      <c r="D5268" s="411"/>
      <c r="E5268" s="411"/>
      <c r="F5268" s="412"/>
      <c r="G5268" s="194"/>
      <c r="H5268" s="411"/>
      <c r="I5268" s="411"/>
    </row>
    <row r="5269" spans="1:9" ht="15" customHeight="1" x14ac:dyDescent="0.25">
      <c r="A5269" s="411"/>
      <c r="B5269" s="411"/>
      <c r="C5269" s="411"/>
      <c r="D5269" s="411"/>
      <c r="E5269" s="411"/>
      <c r="F5269" s="412"/>
      <c r="G5269" s="194"/>
      <c r="H5269" s="411"/>
      <c r="I5269" s="411"/>
    </row>
    <row r="5270" spans="1:9" ht="15" customHeight="1" x14ac:dyDescent="0.25">
      <c r="A5270" s="411"/>
      <c r="B5270" s="411"/>
      <c r="C5270" s="411"/>
      <c r="D5270" s="411"/>
      <c r="E5270" s="411"/>
      <c r="F5270" s="411"/>
      <c r="G5270" s="194"/>
      <c r="H5270" s="411"/>
      <c r="I5270" s="411"/>
    </row>
    <row r="5271" spans="1:9" ht="15" customHeight="1" x14ac:dyDescent="0.25">
      <c r="A5271" s="411"/>
      <c r="B5271" s="411"/>
      <c r="C5271" s="411"/>
      <c r="D5271" s="411"/>
      <c r="E5271" s="411"/>
      <c r="F5271" s="411"/>
      <c r="G5271" s="194"/>
      <c r="H5271" s="411"/>
      <c r="I5271" s="411"/>
    </row>
    <row r="5272" spans="1:9" ht="15" customHeight="1" x14ac:dyDescent="0.25">
      <c r="A5272" s="411"/>
      <c r="B5272" s="411"/>
      <c r="C5272" s="411"/>
      <c r="D5272" s="411"/>
      <c r="E5272" s="411"/>
      <c r="F5272" s="412"/>
      <c r="G5272" s="194"/>
      <c r="H5272" s="411"/>
      <c r="I5272" s="411"/>
    </row>
    <row r="5273" spans="1:9" ht="15" customHeight="1" x14ac:dyDescent="0.25">
      <c r="A5273" s="411"/>
      <c r="B5273" s="411"/>
      <c r="C5273" s="411"/>
      <c r="D5273" s="411"/>
      <c r="E5273" s="411"/>
      <c r="F5273" s="411"/>
      <c r="G5273" s="194"/>
      <c r="H5273" s="411"/>
      <c r="I5273" s="411"/>
    </row>
    <row r="5274" spans="1:9" ht="15" customHeight="1" x14ac:dyDescent="0.25">
      <c r="A5274" s="411"/>
      <c r="B5274" s="411"/>
      <c r="C5274" s="411"/>
      <c r="D5274" s="411"/>
      <c r="E5274" s="411"/>
      <c r="F5274" s="411"/>
      <c r="G5274" s="194"/>
      <c r="H5274" s="411"/>
      <c r="I5274" s="411"/>
    </row>
    <row r="5275" spans="1:9" ht="15" customHeight="1" x14ac:dyDescent="0.25">
      <c r="A5275" s="411"/>
      <c r="B5275" s="411"/>
      <c r="C5275" s="411"/>
      <c r="D5275" s="411"/>
      <c r="E5275" s="411"/>
      <c r="F5275" s="411"/>
      <c r="G5275" s="194"/>
      <c r="H5275" s="411"/>
      <c r="I5275" s="411"/>
    </row>
    <row r="5276" spans="1:9" ht="15" customHeight="1" x14ac:dyDescent="0.25">
      <c r="A5276" s="411"/>
      <c r="B5276" s="411"/>
      <c r="C5276" s="411"/>
      <c r="D5276" s="411"/>
      <c r="E5276" s="411"/>
      <c r="F5276" s="412"/>
      <c r="G5276" s="194"/>
      <c r="H5276" s="411"/>
      <c r="I5276" s="411"/>
    </row>
    <row r="5277" spans="1:9" ht="15" customHeight="1" x14ac:dyDescent="0.25">
      <c r="A5277" s="411"/>
      <c r="B5277" s="411"/>
      <c r="C5277" s="411"/>
      <c r="D5277" s="411"/>
      <c r="E5277" s="411"/>
      <c r="F5277" s="412"/>
      <c r="G5277" s="194"/>
      <c r="H5277" s="411"/>
      <c r="I5277" s="411"/>
    </row>
    <row r="5278" spans="1:9" ht="15" customHeight="1" x14ac:dyDescent="0.25">
      <c r="A5278" s="411"/>
      <c r="B5278" s="411"/>
      <c r="C5278" s="411"/>
      <c r="D5278" s="411"/>
      <c r="E5278" s="411"/>
      <c r="F5278" s="412"/>
      <c r="G5278" s="194"/>
      <c r="H5278" s="411"/>
      <c r="I5278" s="411"/>
    </row>
    <row r="5279" spans="1:9" ht="15" customHeight="1" x14ac:dyDescent="0.25">
      <c r="A5279" s="411"/>
      <c r="B5279" s="411"/>
      <c r="C5279" s="411"/>
      <c r="D5279" s="411"/>
      <c r="E5279" s="411"/>
      <c r="F5279" s="411"/>
      <c r="G5279" s="194"/>
      <c r="H5279" s="411"/>
      <c r="I5279" s="411"/>
    </row>
    <row r="5280" spans="1:9" ht="15" customHeight="1" x14ac:dyDescent="0.25">
      <c r="A5280" s="411"/>
      <c r="B5280" s="411"/>
      <c r="C5280" s="411"/>
      <c r="D5280" s="411"/>
      <c r="E5280" s="411"/>
      <c r="F5280" s="411"/>
      <c r="G5280" s="194"/>
      <c r="H5280" s="411"/>
      <c r="I5280" s="411"/>
    </row>
    <row r="5281" spans="1:9" ht="15" customHeight="1" x14ac:dyDescent="0.25">
      <c r="A5281" s="411"/>
      <c r="B5281" s="411"/>
      <c r="C5281" s="411"/>
      <c r="D5281" s="411"/>
      <c r="E5281" s="411"/>
      <c r="F5281" s="412"/>
      <c r="G5281" s="194"/>
      <c r="H5281" s="411"/>
      <c r="I5281" s="411"/>
    </row>
    <row r="5282" spans="1:9" ht="15" customHeight="1" x14ac:dyDescent="0.25">
      <c r="A5282" s="411"/>
      <c r="B5282" s="411"/>
      <c r="C5282" s="411"/>
      <c r="D5282" s="411"/>
      <c r="E5282" s="411"/>
      <c r="F5282" s="412"/>
      <c r="G5282" s="194"/>
      <c r="H5282" s="411"/>
      <c r="I5282" s="411"/>
    </row>
    <row r="5283" spans="1:9" ht="15" customHeight="1" x14ac:dyDescent="0.25">
      <c r="A5283" s="411"/>
      <c r="B5283" s="411"/>
      <c r="C5283" s="411"/>
      <c r="D5283" s="411"/>
      <c r="E5283" s="411"/>
      <c r="F5283" s="411"/>
      <c r="G5283" s="194"/>
      <c r="H5283" s="411"/>
      <c r="I5283" s="411"/>
    </row>
    <row r="5284" spans="1:9" ht="15" customHeight="1" x14ac:dyDescent="0.25">
      <c r="A5284" s="411"/>
      <c r="B5284" s="411"/>
      <c r="C5284" s="411"/>
      <c r="D5284" s="411"/>
      <c r="E5284" s="411"/>
      <c r="F5284" s="411"/>
      <c r="G5284" s="194"/>
      <c r="H5284" s="411"/>
      <c r="I5284" s="411"/>
    </row>
    <row r="5285" spans="1:9" ht="15" customHeight="1" x14ac:dyDescent="0.25">
      <c r="A5285" s="411"/>
      <c r="B5285" s="411"/>
      <c r="C5285" s="411"/>
      <c r="D5285" s="411"/>
      <c r="E5285" s="411"/>
      <c r="F5285" s="411"/>
      <c r="G5285" s="194"/>
      <c r="H5285" s="411"/>
      <c r="I5285" s="411"/>
    </row>
    <row r="5286" spans="1:9" ht="15" customHeight="1" x14ac:dyDescent="0.25">
      <c r="A5286" s="411"/>
      <c r="B5286" s="411"/>
      <c r="C5286" s="411"/>
      <c r="D5286" s="411"/>
      <c r="E5286" s="411"/>
      <c r="F5286" s="411"/>
      <c r="G5286" s="194"/>
      <c r="H5286" s="411"/>
      <c r="I5286" s="411"/>
    </row>
    <row r="5287" spans="1:9" ht="15" customHeight="1" x14ac:dyDescent="0.25">
      <c r="A5287" s="411"/>
      <c r="B5287" s="411"/>
      <c r="C5287" s="411"/>
      <c r="D5287" s="411"/>
      <c r="E5287" s="411"/>
      <c r="F5287" s="411"/>
      <c r="G5287" s="194"/>
      <c r="H5287" s="411"/>
      <c r="I5287" s="411"/>
    </row>
    <row r="5288" spans="1:9" ht="15" customHeight="1" x14ac:dyDescent="0.25">
      <c r="A5288" s="411"/>
      <c r="B5288" s="411"/>
      <c r="C5288" s="411"/>
      <c r="D5288" s="411"/>
      <c r="E5288" s="411"/>
      <c r="F5288" s="412"/>
      <c r="G5288" s="194"/>
      <c r="H5288" s="411"/>
      <c r="I5288" s="411"/>
    </row>
    <row r="5289" spans="1:9" ht="15" customHeight="1" x14ac:dyDescent="0.25">
      <c r="A5289" s="411"/>
      <c r="B5289" s="411"/>
      <c r="C5289" s="411"/>
      <c r="D5289" s="411"/>
      <c r="E5289" s="411"/>
      <c r="F5289" s="412"/>
      <c r="G5289" s="194"/>
      <c r="H5289" s="411"/>
      <c r="I5289" s="411"/>
    </row>
    <row r="5290" spans="1:9" ht="15" customHeight="1" x14ac:dyDescent="0.25">
      <c r="A5290" s="411"/>
      <c r="B5290" s="411"/>
      <c r="C5290" s="411"/>
      <c r="D5290" s="411"/>
      <c r="E5290" s="411"/>
      <c r="F5290" s="412"/>
      <c r="G5290" s="194"/>
      <c r="H5290" s="411"/>
      <c r="I5290" s="411"/>
    </row>
    <row r="5291" spans="1:9" ht="15" customHeight="1" x14ac:dyDescent="0.25">
      <c r="A5291" s="411"/>
      <c r="B5291" s="411"/>
      <c r="C5291" s="411"/>
      <c r="D5291" s="411"/>
      <c r="E5291" s="411"/>
      <c r="F5291" s="412"/>
      <c r="G5291" s="194"/>
      <c r="H5291" s="411"/>
      <c r="I5291" s="411"/>
    </row>
    <row r="5292" spans="1:9" ht="15" customHeight="1" x14ac:dyDescent="0.25">
      <c r="A5292" s="411"/>
      <c r="B5292" s="411"/>
      <c r="C5292" s="411"/>
      <c r="D5292" s="411"/>
      <c r="E5292" s="411"/>
      <c r="F5292" s="411"/>
      <c r="G5292" s="194"/>
      <c r="H5292" s="411"/>
      <c r="I5292" s="411"/>
    </row>
    <row r="5293" spans="1:9" ht="15" customHeight="1" x14ac:dyDescent="0.25">
      <c r="A5293" s="411"/>
      <c r="B5293" s="411"/>
      <c r="C5293" s="411"/>
      <c r="D5293" s="411"/>
      <c r="E5293" s="411"/>
      <c r="F5293" s="411"/>
      <c r="G5293" s="194"/>
      <c r="H5293" s="411"/>
      <c r="I5293" s="411"/>
    </row>
    <row r="5294" spans="1:9" ht="15" customHeight="1" x14ac:dyDescent="0.25">
      <c r="A5294" s="411"/>
      <c r="B5294" s="411"/>
      <c r="C5294" s="411"/>
      <c r="D5294" s="411"/>
      <c r="E5294" s="411"/>
      <c r="F5294" s="411"/>
      <c r="G5294" s="194"/>
      <c r="H5294" s="411"/>
      <c r="I5294" s="411"/>
    </row>
    <row r="5295" spans="1:9" ht="15" customHeight="1" x14ac:dyDescent="0.25">
      <c r="A5295" s="411"/>
      <c r="B5295" s="411"/>
      <c r="C5295" s="411"/>
      <c r="D5295" s="411"/>
      <c r="E5295" s="411"/>
      <c r="F5295" s="412"/>
      <c r="G5295" s="194"/>
      <c r="H5295" s="411"/>
      <c r="I5295" s="411"/>
    </row>
    <row r="5296" spans="1:9" ht="15" customHeight="1" x14ac:dyDescent="0.25">
      <c r="A5296" s="411"/>
      <c r="B5296" s="411"/>
      <c r="C5296" s="411"/>
      <c r="D5296" s="411"/>
      <c r="E5296" s="411"/>
      <c r="F5296" s="412"/>
      <c r="G5296" s="194"/>
      <c r="H5296" s="411"/>
      <c r="I5296" s="411"/>
    </row>
    <row r="5297" spans="1:9" ht="15" customHeight="1" x14ac:dyDescent="0.25">
      <c r="A5297" s="411"/>
      <c r="B5297" s="411"/>
      <c r="C5297" s="411"/>
      <c r="D5297" s="411"/>
      <c r="E5297" s="411"/>
      <c r="F5297" s="411"/>
      <c r="G5297" s="194"/>
      <c r="H5297" s="411"/>
      <c r="I5297" s="411"/>
    </row>
    <row r="5298" spans="1:9" ht="15" customHeight="1" x14ac:dyDescent="0.25">
      <c r="A5298" s="411"/>
      <c r="B5298" s="411"/>
      <c r="C5298" s="411"/>
      <c r="D5298" s="411"/>
      <c r="E5298" s="411"/>
      <c r="F5298" s="411"/>
      <c r="G5298" s="194"/>
      <c r="H5298" s="411"/>
      <c r="I5298" s="411"/>
    </row>
    <row r="5299" spans="1:9" ht="15" customHeight="1" x14ac:dyDescent="0.25">
      <c r="A5299" s="411"/>
      <c r="B5299" s="411"/>
      <c r="C5299" s="411"/>
      <c r="D5299" s="411"/>
      <c r="E5299" s="411"/>
      <c r="F5299" s="411"/>
      <c r="G5299" s="194"/>
      <c r="H5299" s="411"/>
      <c r="I5299" s="411"/>
    </row>
    <row r="5300" spans="1:9" ht="15" customHeight="1" x14ac:dyDescent="0.25">
      <c r="A5300" s="411"/>
      <c r="B5300" s="411"/>
      <c r="C5300" s="411"/>
      <c r="D5300" s="411"/>
      <c r="E5300" s="411"/>
      <c r="F5300" s="411"/>
      <c r="G5300" s="194"/>
      <c r="H5300" s="411"/>
      <c r="I5300" s="411"/>
    </row>
    <row r="5301" spans="1:9" ht="15" customHeight="1" x14ac:dyDescent="0.25">
      <c r="A5301" s="411"/>
      <c r="B5301" s="411"/>
      <c r="C5301" s="411"/>
      <c r="D5301" s="411"/>
      <c r="E5301" s="411"/>
      <c r="F5301" s="411"/>
      <c r="G5301" s="194"/>
      <c r="H5301" s="411"/>
      <c r="I5301" s="411"/>
    </row>
    <row r="5302" spans="1:9" ht="15" customHeight="1" x14ac:dyDescent="0.25">
      <c r="A5302" s="411"/>
      <c r="B5302" s="411"/>
      <c r="C5302" s="411"/>
      <c r="D5302" s="411"/>
      <c r="E5302" s="411"/>
      <c r="F5302" s="412"/>
      <c r="G5302" s="194"/>
      <c r="H5302" s="411"/>
      <c r="I5302" s="411"/>
    </row>
    <row r="5303" spans="1:9" ht="15" customHeight="1" x14ac:dyDescent="0.25">
      <c r="A5303" s="411"/>
      <c r="B5303" s="411"/>
      <c r="C5303" s="411"/>
      <c r="D5303" s="411"/>
      <c r="E5303" s="411"/>
      <c r="F5303" s="412"/>
      <c r="G5303" s="194"/>
      <c r="H5303" s="411"/>
      <c r="I5303" s="411"/>
    </row>
    <row r="5304" spans="1:9" ht="15" customHeight="1" x14ac:dyDescent="0.25">
      <c r="A5304" s="411"/>
      <c r="B5304" s="411"/>
      <c r="C5304" s="411"/>
      <c r="D5304" s="411"/>
      <c r="E5304" s="411"/>
      <c r="F5304" s="412"/>
      <c r="G5304" s="194"/>
      <c r="H5304" s="411"/>
      <c r="I5304" s="411"/>
    </row>
    <row r="5305" spans="1:9" ht="15" customHeight="1" x14ac:dyDescent="0.25">
      <c r="A5305" s="411"/>
      <c r="B5305" s="411"/>
      <c r="C5305" s="411"/>
      <c r="D5305" s="411"/>
      <c r="E5305" s="411"/>
      <c r="F5305" s="411"/>
      <c r="G5305" s="194"/>
      <c r="H5305" s="411"/>
      <c r="I5305" s="411"/>
    </row>
    <row r="5306" spans="1:9" ht="15" customHeight="1" x14ac:dyDescent="0.25">
      <c r="A5306" s="411"/>
      <c r="B5306" s="411"/>
      <c r="C5306" s="411"/>
      <c r="D5306" s="411"/>
      <c r="E5306" s="411"/>
      <c r="F5306" s="411"/>
      <c r="G5306" s="194"/>
      <c r="H5306" s="411"/>
      <c r="I5306" s="411"/>
    </row>
    <row r="5307" spans="1:9" ht="15" customHeight="1" x14ac:dyDescent="0.25">
      <c r="A5307" s="411"/>
      <c r="B5307" s="411"/>
      <c r="C5307" s="411"/>
      <c r="D5307" s="411"/>
      <c r="E5307" s="411"/>
      <c r="F5307" s="411"/>
      <c r="G5307" s="194"/>
      <c r="H5307" s="411"/>
      <c r="I5307" s="411"/>
    </row>
    <row r="5308" spans="1:9" ht="15" customHeight="1" x14ac:dyDescent="0.25">
      <c r="A5308" s="411"/>
      <c r="B5308" s="411"/>
      <c r="C5308" s="411"/>
      <c r="D5308" s="411"/>
      <c r="E5308" s="411"/>
      <c r="F5308" s="412"/>
      <c r="G5308" s="194"/>
      <c r="H5308" s="411"/>
      <c r="I5308" s="411"/>
    </row>
    <row r="5309" spans="1:9" ht="15" customHeight="1" x14ac:dyDescent="0.25">
      <c r="A5309" s="411"/>
      <c r="B5309" s="411"/>
      <c r="C5309" s="411"/>
      <c r="D5309" s="411"/>
      <c r="E5309" s="411"/>
      <c r="F5309" s="411"/>
      <c r="G5309" s="194"/>
      <c r="H5309" s="411"/>
      <c r="I5309" s="411"/>
    </row>
    <row r="5310" spans="1:9" ht="15" customHeight="1" x14ac:dyDescent="0.25">
      <c r="A5310" s="411"/>
      <c r="B5310" s="411"/>
      <c r="C5310" s="411"/>
      <c r="D5310" s="411"/>
      <c r="E5310" s="411"/>
      <c r="F5310" s="411"/>
      <c r="G5310" s="194"/>
      <c r="H5310" s="411"/>
      <c r="I5310" s="411"/>
    </row>
    <row r="5311" spans="1:9" ht="15" customHeight="1" x14ac:dyDescent="0.25">
      <c r="A5311" s="411"/>
      <c r="B5311" s="411"/>
      <c r="C5311" s="411"/>
      <c r="D5311" s="411"/>
      <c r="E5311" s="411"/>
      <c r="F5311" s="411"/>
      <c r="G5311" s="194"/>
      <c r="H5311" s="411"/>
      <c r="I5311" s="411"/>
    </row>
    <row r="5312" spans="1:9" ht="15" customHeight="1" x14ac:dyDescent="0.25">
      <c r="A5312" s="411"/>
      <c r="B5312" s="411"/>
      <c r="C5312" s="411"/>
      <c r="D5312" s="411"/>
      <c r="E5312" s="411"/>
      <c r="F5312" s="411"/>
      <c r="G5312" s="194"/>
      <c r="H5312" s="411"/>
      <c r="I5312" s="411"/>
    </row>
    <row r="5313" spans="1:9" ht="15" customHeight="1" x14ac:dyDescent="0.25">
      <c r="A5313" s="411"/>
      <c r="B5313" s="411"/>
      <c r="C5313" s="411"/>
      <c r="D5313" s="411"/>
      <c r="E5313" s="411"/>
      <c r="F5313" s="411"/>
      <c r="G5313" s="194"/>
      <c r="H5313" s="411"/>
      <c r="I5313" s="411"/>
    </row>
    <row r="5314" spans="1:9" ht="15" customHeight="1" x14ac:dyDescent="0.25">
      <c r="A5314" s="411"/>
      <c r="B5314" s="411"/>
      <c r="C5314" s="411"/>
      <c r="D5314" s="411"/>
      <c r="E5314" s="411"/>
      <c r="F5314" s="412"/>
      <c r="G5314" s="194"/>
      <c r="H5314" s="411"/>
      <c r="I5314" s="411"/>
    </row>
    <row r="5315" spans="1:9" ht="15" customHeight="1" x14ac:dyDescent="0.25">
      <c r="A5315" s="411"/>
      <c r="B5315" s="411"/>
      <c r="C5315" s="411"/>
      <c r="D5315" s="411"/>
      <c r="E5315" s="411"/>
      <c r="F5315" s="412"/>
      <c r="G5315" s="194"/>
      <c r="H5315" s="411"/>
      <c r="I5315" s="411"/>
    </row>
    <row r="5316" spans="1:9" ht="15" customHeight="1" x14ac:dyDescent="0.25">
      <c r="A5316" s="411"/>
      <c r="B5316" s="411"/>
      <c r="C5316" s="411"/>
      <c r="D5316" s="411"/>
      <c r="E5316" s="411"/>
      <c r="F5316" s="412"/>
      <c r="G5316" s="194"/>
      <c r="H5316" s="411"/>
      <c r="I5316" s="411"/>
    </row>
    <row r="5317" spans="1:9" ht="15" customHeight="1" x14ac:dyDescent="0.25">
      <c r="A5317" s="411"/>
      <c r="B5317" s="411"/>
      <c r="C5317" s="411"/>
      <c r="D5317" s="411"/>
      <c r="E5317" s="411"/>
      <c r="F5317" s="412"/>
      <c r="G5317" s="194"/>
      <c r="H5317" s="411"/>
      <c r="I5317" s="411"/>
    </row>
    <row r="5318" spans="1:9" ht="15" customHeight="1" x14ac:dyDescent="0.25">
      <c r="A5318" s="411"/>
      <c r="B5318" s="411"/>
      <c r="C5318" s="411"/>
      <c r="D5318" s="411"/>
      <c r="E5318" s="411"/>
      <c r="F5318" s="412"/>
      <c r="G5318" s="194"/>
      <c r="H5318" s="411"/>
      <c r="I5318" s="411"/>
    </row>
    <row r="5319" spans="1:9" ht="15" customHeight="1" x14ac:dyDescent="0.25">
      <c r="A5319" s="411"/>
      <c r="B5319" s="411"/>
      <c r="C5319" s="411"/>
      <c r="D5319" s="411"/>
      <c r="E5319" s="411"/>
      <c r="F5319" s="411"/>
      <c r="G5319" s="194"/>
      <c r="H5319" s="411"/>
      <c r="I5319" s="411"/>
    </row>
    <row r="5320" spans="1:9" ht="15" customHeight="1" x14ac:dyDescent="0.25">
      <c r="A5320" s="411"/>
      <c r="B5320" s="411"/>
      <c r="C5320" s="411"/>
      <c r="D5320" s="411"/>
      <c r="E5320" s="411"/>
      <c r="F5320" s="411"/>
      <c r="G5320" s="194"/>
      <c r="H5320" s="411"/>
      <c r="I5320" s="411"/>
    </row>
    <row r="5321" spans="1:9" ht="15" customHeight="1" x14ac:dyDescent="0.25">
      <c r="A5321" s="411"/>
      <c r="B5321" s="411"/>
      <c r="C5321" s="411"/>
      <c r="D5321" s="411"/>
      <c r="E5321" s="411"/>
      <c r="F5321" s="411"/>
      <c r="G5321" s="194"/>
      <c r="H5321" s="411"/>
      <c r="I5321" s="411"/>
    </row>
    <row r="5322" spans="1:9" ht="15" customHeight="1" x14ac:dyDescent="0.25">
      <c r="A5322" s="411"/>
      <c r="B5322" s="411"/>
      <c r="C5322" s="411"/>
      <c r="D5322" s="411"/>
      <c r="E5322" s="411"/>
      <c r="F5322" s="411"/>
      <c r="G5322" s="194"/>
      <c r="H5322" s="411"/>
      <c r="I5322" s="411"/>
    </row>
    <row r="5323" spans="1:9" ht="15" customHeight="1" x14ac:dyDescent="0.25">
      <c r="A5323" s="411"/>
      <c r="B5323" s="411"/>
      <c r="C5323" s="411"/>
      <c r="D5323" s="411"/>
      <c r="E5323" s="411"/>
      <c r="F5323" s="412"/>
      <c r="G5323" s="194"/>
      <c r="H5323" s="411"/>
      <c r="I5323" s="411"/>
    </row>
    <row r="5324" spans="1:9" ht="15" customHeight="1" x14ac:dyDescent="0.25">
      <c r="A5324" s="411"/>
      <c r="B5324" s="411"/>
      <c r="C5324" s="411"/>
      <c r="D5324" s="411"/>
      <c r="E5324" s="411"/>
      <c r="F5324" s="412"/>
      <c r="G5324" s="194"/>
      <c r="H5324" s="411"/>
      <c r="I5324" s="411"/>
    </row>
    <row r="5325" spans="1:9" ht="15" customHeight="1" x14ac:dyDescent="0.25">
      <c r="A5325" s="411"/>
      <c r="B5325" s="411"/>
      <c r="C5325" s="411"/>
      <c r="D5325" s="411"/>
      <c r="E5325" s="411"/>
      <c r="F5325" s="411"/>
      <c r="G5325" s="194"/>
      <c r="H5325" s="411"/>
      <c r="I5325" s="411"/>
    </row>
    <row r="5326" spans="1:9" ht="15" customHeight="1" x14ac:dyDescent="0.25">
      <c r="A5326" s="411"/>
      <c r="B5326" s="411"/>
      <c r="C5326" s="411"/>
      <c r="D5326" s="411"/>
      <c r="E5326" s="411"/>
      <c r="F5326" s="411"/>
      <c r="G5326" s="194"/>
      <c r="H5326" s="411"/>
      <c r="I5326" s="411"/>
    </row>
    <row r="5327" spans="1:9" ht="15" customHeight="1" x14ac:dyDescent="0.25">
      <c r="A5327" s="411"/>
      <c r="B5327" s="411"/>
      <c r="C5327" s="411"/>
      <c r="D5327" s="411"/>
      <c r="E5327" s="411"/>
      <c r="F5327" s="411"/>
      <c r="G5327" s="194"/>
      <c r="H5327" s="411"/>
      <c r="I5327" s="411"/>
    </row>
    <row r="5328" spans="1:9" ht="15" customHeight="1" x14ac:dyDescent="0.25">
      <c r="A5328" s="411"/>
      <c r="B5328" s="411"/>
      <c r="C5328" s="411"/>
      <c r="D5328" s="411"/>
      <c r="E5328" s="411"/>
      <c r="F5328" s="411"/>
      <c r="G5328" s="194"/>
      <c r="H5328" s="411"/>
      <c r="I5328" s="411"/>
    </row>
    <row r="5329" spans="1:9" ht="15" customHeight="1" x14ac:dyDescent="0.25">
      <c r="A5329" s="411"/>
      <c r="B5329" s="411"/>
      <c r="C5329" s="411"/>
      <c r="D5329" s="411"/>
      <c r="E5329" s="411"/>
      <c r="F5329" s="411"/>
      <c r="G5329" s="194"/>
      <c r="H5329" s="411"/>
      <c r="I5329" s="411"/>
    </row>
    <row r="5330" spans="1:9" ht="15" customHeight="1" x14ac:dyDescent="0.25">
      <c r="A5330" s="411"/>
      <c r="B5330" s="411"/>
      <c r="C5330" s="411"/>
      <c r="D5330" s="411"/>
      <c r="E5330" s="411"/>
      <c r="F5330" s="411"/>
      <c r="G5330" s="194"/>
      <c r="H5330" s="411"/>
      <c r="I5330" s="411"/>
    </row>
    <row r="5331" spans="1:9" ht="15" customHeight="1" x14ac:dyDescent="0.25">
      <c r="A5331" s="411"/>
      <c r="B5331" s="411"/>
      <c r="C5331" s="411"/>
      <c r="D5331" s="411"/>
      <c r="E5331" s="411"/>
      <c r="F5331" s="411"/>
      <c r="G5331" s="194"/>
      <c r="H5331" s="411"/>
      <c r="I5331" s="411"/>
    </row>
    <row r="5332" spans="1:9" ht="15" customHeight="1" x14ac:dyDescent="0.25">
      <c r="A5332" s="411"/>
      <c r="B5332" s="411"/>
      <c r="C5332" s="411"/>
      <c r="D5332" s="411"/>
      <c r="E5332" s="411"/>
      <c r="F5332" s="411"/>
      <c r="G5332" s="194"/>
      <c r="H5332" s="411"/>
      <c r="I5332" s="411"/>
    </row>
    <row r="5333" spans="1:9" ht="15" customHeight="1" x14ac:dyDescent="0.25">
      <c r="A5333" s="411"/>
      <c r="B5333" s="411"/>
      <c r="C5333" s="411"/>
      <c r="D5333" s="411"/>
      <c r="E5333" s="411"/>
      <c r="F5333" s="412"/>
      <c r="G5333" s="194"/>
      <c r="H5333" s="411"/>
      <c r="I5333" s="411"/>
    </row>
    <row r="5334" spans="1:9" ht="15" customHeight="1" x14ac:dyDescent="0.25">
      <c r="A5334" s="411"/>
      <c r="B5334" s="411"/>
      <c r="C5334" s="411"/>
      <c r="D5334" s="411"/>
      <c r="E5334" s="411"/>
      <c r="F5334" s="412"/>
      <c r="G5334" s="194"/>
      <c r="H5334" s="411"/>
      <c r="I5334" s="411"/>
    </row>
    <row r="5335" spans="1:9" ht="15" customHeight="1" x14ac:dyDescent="0.25">
      <c r="A5335" s="411"/>
      <c r="B5335" s="411"/>
      <c r="C5335" s="411"/>
      <c r="D5335" s="411"/>
      <c r="E5335" s="411"/>
      <c r="F5335" s="412"/>
      <c r="G5335" s="194"/>
      <c r="H5335" s="411"/>
      <c r="I5335" s="411"/>
    </row>
    <row r="5336" spans="1:9" ht="15" customHeight="1" x14ac:dyDescent="0.25">
      <c r="A5336" s="411"/>
      <c r="B5336" s="411"/>
      <c r="C5336" s="411"/>
      <c r="D5336" s="411"/>
      <c r="E5336" s="411"/>
      <c r="F5336" s="412"/>
      <c r="G5336" s="194"/>
      <c r="H5336" s="411"/>
      <c r="I5336" s="411"/>
    </row>
    <row r="5337" spans="1:9" ht="15" customHeight="1" x14ac:dyDescent="0.25">
      <c r="A5337" s="411"/>
      <c r="B5337" s="411"/>
      <c r="C5337" s="411"/>
      <c r="D5337" s="411"/>
      <c r="E5337" s="411"/>
      <c r="F5337" s="412"/>
      <c r="G5337" s="194"/>
      <c r="H5337" s="411"/>
      <c r="I5337" s="411"/>
    </row>
    <row r="5338" spans="1:9" ht="15" customHeight="1" x14ac:dyDescent="0.25">
      <c r="A5338" s="411"/>
      <c r="B5338" s="411"/>
      <c r="C5338" s="411"/>
      <c r="D5338" s="411"/>
      <c r="E5338" s="411"/>
      <c r="F5338" s="411"/>
      <c r="G5338" s="194"/>
      <c r="H5338" s="411"/>
      <c r="I5338" s="411"/>
    </row>
    <row r="5339" spans="1:9" ht="15" customHeight="1" x14ac:dyDescent="0.25">
      <c r="A5339" s="411"/>
      <c r="B5339" s="411"/>
      <c r="C5339" s="411"/>
      <c r="D5339" s="411"/>
      <c r="E5339" s="411"/>
      <c r="F5339" s="411"/>
      <c r="G5339" s="194"/>
      <c r="H5339" s="411"/>
      <c r="I5339" s="411"/>
    </row>
    <row r="5340" spans="1:9" ht="15" customHeight="1" x14ac:dyDescent="0.25">
      <c r="A5340" s="411"/>
      <c r="B5340" s="411"/>
      <c r="C5340" s="411"/>
      <c r="D5340" s="411"/>
      <c r="E5340" s="411"/>
      <c r="F5340" s="411"/>
      <c r="G5340" s="194"/>
      <c r="H5340" s="411"/>
      <c r="I5340" s="411"/>
    </row>
    <row r="5341" spans="1:9" ht="15" customHeight="1" x14ac:dyDescent="0.25">
      <c r="A5341" s="411"/>
      <c r="B5341" s="411"/>
      <c r="C5341" s="411"/>
      <c r="D5341" s="411"/>
      <c r="E5341" s="411"/>
      <c r="F5341" s="411"/>
      <c r="G5341" s="194"/>
      <c r="H5341" s="411"/>
      <c r="I5341" s="411"/>
    </row>
    <row r="5342" spans="1:9" ht="15" customHeight="1" x14ac:dyDescent="0.25">
      <c r="A5342" s="411"/>
      <c r="B5342" s="411"/>
      <c r="C5342" s="411"/>
      <c r="D5342" s="411"/>
      <c r="E5342" s="411"/>
      <c r="F5342" s="412"/>
      <c r="G5342" s="194"/>
      <c r="H5342" s="411"/>
      <c r="I5342" s="411"/>
    </row>
    <row r="5343" spans="1:9" ht="15" customHeight="1" x14ac:dyDescent="0.25">
      <c r="A5343" s="411"/>
      <c r="B5343" s="411"/>
      <c r="C5343" s="411"/>
      <c r="D5343" s="411"/>
      <c r="E5343" s="411"/>
      <c r="F5343" s="412"/>
      <c r="G5343" s="194"/>
      <c r="H5343" s="411"/>
      <c r="I5343" s="411"/>
    </row>
    <row r="5344" spans="1:9" ht="15" customHeight="1" x14ac:dyDescent="0.25">
      <c r="A5344" s="411"/>
      <c r="B5344" s="411"/>
      <c r="C5344" s="411"/>
      <c r="D5344" s="411"/>
      <c r="E5344" s="411"/>
      <c r="F5344" s="411"/>
      <c r="G5344" s="194"/>
      <c r="H5344" s="411"/>
      <c r="I5344" s="411"/>
    </row>
    <row r="5345" spans="1:9" ht="15" customHeight="1" x14ac:dyDescent="0.25">
      <c r="A5345" s="411"/>
      <c r="B5345" s="411"/>
      <c r="C5345" s="411"/>
      <c r="D5345" s="411"/>
      <c r="E5345" s="411"/>
      <c r="F5345" s="411"/>
      <c r="G5345" s="194"/>
      <c r="H5345" s="411"/>
      <c r="I5345" s="411"/>
    </row>
    <row r="5346" spans="1:9" ht="15" customHeight="1" x14ac:dyDescent="0.25">
      <c r="A5346" s="411"/>
      <c r="B5346" s="411"/>
      <c r="C5346" s="411"/>
      <c r="D5346" s="411"/>
      <c r="E5346" s="411"/>
      <c r="F5346" s="411"/>
      <c r="G5346" s="194"/>
      <c r="H5346" s="411"/>
      <c r="I5346" s="411"/>
    </row>
    <row r="5347" spans="1:9" ht="15" customHeight="1" x14ac:dyDescent="0.25">
      <c r="A5347" s="411"/>
      <c r="B5347" s="411"/>
      <c r="C5347" s="411"/>
      <c r="D5347" s="411"/>
      <c r="E5347" s="411"/>
      <c r="F5347" s="411"/>
      <c r="G5347" s="194"/>
      <c r="H5347" s="411"/>
      <c r="I5347" s="411"/>
    </row>
    <row r="5348" spans="1:9" ht="15" customHeight="1" x14ac:dyDescent="0.25">
      <c r="A5348" s="411"/>
      <c r="B5348" s="411"/>
      <c r="C5348" s="411"/>
      <c r="D5348" s="411"/>
      <c r="E5348" s="411"/>
      <c r="F5348" s="411"/>
      <c r="G5348" s="194"/>
      <c r="H5348" s="411"/>
      <c r="I5348" s="411"/>
    </row>
    <row r="5349" spans="1:9" ht="15" customHeight="1" x14ac:dyDescent="0.25">
      <c r="A5349" s="411"/>
      <c r="B5349" s="411"/>
      <c r="C5349" s="411"/>
      <c r="D5349" s="411"/>
      <c r="E5349" s="411"/>
      <c r="F5349" s="411"/>
      <c r="G5349" s="194"/>
      <c r="H5349" s="411"/>
      <c r="I5349" s="411"/>
    </row>
    <row r="5350" spans="1:9" ht="15" customHeight="1" x14ac:dyDescent="0.25">
      <c r="A5350" s="411"/>
      <c r="B5350" s="411"/>
      <c r="C5350" s="411"/>
      <c r="D5350" s="411"/>
      <c r="E5350" s="411"/>
      <c r="F5350" s="411"/>
      <c r="G5350" s="194"/>
      <c r="H5350" s="411"/>
      <c r="I5350" s="411"/>
    </row>
    <row r="5351" spans="1:9" ht="15" customHeight="1" x14ac:dyDescent="0.25">
      <c r="A5351" s="411"/>
      <c r="B5351" s="411"/>
      <c r="C5351" s="411"/>
      <c r="D5351" s="411"/>
      <c r="E5351" s="411"/>
      <c r="F5351" s="411"/>
      <c r="G5351" s="194"/>
      <c r="H5351" s="411"/>
      <c r="I5351" s="411"/>
    </row>
    <row r="5352" spans="1:9" ht="15" customHeight="1" x14ac:dyDescent="0.25">
      <c r="A5352" s="411"/>
      <c r="B5352" s="411"/>
      <c r="C5352" s="411"/>
      <c r="D5352" s="411"/>
      <c r="E5352" s="411"/>
      <c r="F5352" s="412"/>
      <c r="G5352" s="194"/>
      <c r="H5352" s="411"/>
      <c r="I5352" s="411"/>
    </row>
    <row r="5353" spans="1:9" ht="15" customHeight="1" x14ac:dyDescent="0.25">
      <c r="A5353" s="411"/>
      <c r="B5353" s="411"/>
      <c r="C5353" s="411"/>
      <c r="D5353" s="411"/>
      <c r="E5353" s="411"/>
      <c r="F5353" s="412"/>
      <c r="G5353" s="194"/>
      <c r="H5353" s="411"/>
      <c r="I5353" s="411"/>
    </row>
    <row r="5354" spans="1:9" ht="15" customHeight="1" x14ac:dyDescent="0.25">
      <c r="A5354" s="411"/>
      <c r="B5354" s="411"/>
      <c r="C5354" s="411"/>
      <c r="D5354" s="411"/>
      <c r="E5354" s="411"/>
      <c r="F5354" s="412"/>
      <c r="G5354" s="194"/>
      <c r="H5354" s="411"/>
      <c r="I5354" s="411"/>
    </row>
    <row r="5355" spans="1:9" ht="15" customHeight="1" x14ac:dyDescent="0.25">
      <c r="A5355" s="411"/>
      <c r="B5355" s="411"/>
      <c r="C5355" s="411"/>
      <c r="D5355" s="411"/>
      <c r="E5355" s="411"/>
      <c r="F5355" s="412"/>
      <c r="G5355" s="194"/>
      <c r="H5355" s="411"/>
      <c r="I5355" s="411"/>
    </row>
    <row r="5356" spans="1:9" ht="15" customHeight="1" x14ac:dyDescent="0.25">
      <c r="A5356" s="411"/>
      <c r="B5356" s="411"/>
      <c r="C5356" s="411"/>
      <c r="D5356" s="411"/>
      <c r="E5356" s="411"/>
      <c r="F5356" s="412"/>
      <c r="G5356" s="194"/>
      <c r="H5356" s="411"/>
      <c r="I5356" s="411"/>
    </row>
    <row r="5357" spans="1:9" ht="15" customHeight="1" x14ac:dyDescent="0.25">
      <c r="A5357" s="411"/>
      <c r="B5357" s="411"/>
      <c r="C5357" s="411"/>
      <c r="D5357" s="411"/>
      <c r="E5357" s="411"/>
      <c r="F5357" s="411"/>
      <c r="G5357" s="194"/>
      <c r="H5357" s="411"/>
      <c r="I5357" s="411"/>
    </row>
    <row r="5358" spans="1:9" ht="15" customHeight="1" x14ac:dyDescent="0.25">
      <c r="A5358" s="411"/>
      <c r="B5358" s="411"/>
      <c r="C5358" s="411"/>
      <c r="D5358" s="411"/>
      <c r="E5358" s="411"/>
      <c r="F5358" s="411"/>
      <c r="G5358" s="194"/>
      <c r="H5358" s="411"/>
      <c r="I5358" s="411"/>
    </row>
    <row r="5359" spans="1:9" ht="15" customHeight="1" x14ac:dyDescent="0.25">
      <c r="A5359" s="411"/>
      <c r="B5359" s="411"/>
      <c r="C5359" s="411"/>
      <c r="D5359" s="411"/>
      <c r="E5359" s="411"/>
      <c r="F5359" s="411"/>
      <c r="G5359" s="194"/>
      <c r="H5359" s="411"/>
      <c r="I5359" s="411"/>
    </row>
    <row r="5360" spans="1:9" ht="15" customHeight="1" x14ac:dyDescent="0.25">
      <c r="A5360" s="411"/>
      <c r="B5360" s="411"/>
      <c r="C5360" s="411"/>
      <c r="D5360" s="411"/>
      <c r="E5360" s="411"/>
      <c r="F5360" s="412"/>
      <c r="G5360" s="194"/>
      <c r="H5360" s="411"/>
      <c r="I5360" s="411"/>
    </row>
    <row r="5361" spans="1:9" ht="15" customHeight="1" x14ac:dyDescent="0.25">
      <c r="A5361" s="411"/>
      <c r="B5361" s="411"/>
      <c r="C5361" s="411"/>
      <c r="D5361" s="411"/>
      <c r="E5361" s="411"/>
      <c r="F5361" s="412"/>
      <c r="G5361" s="194"/>
      <c r="H5361" s="411"/>
      <c r="I5361" s="411"/>
    </row>
    <row r="5362" spans="1:9" ht="15" customHeight="1" x14ac:dyDescent="0.25">
      <c r="A5362" s="411"/>
      <c r="B5362" s="411"/>
      <c r="C5362" s="411"/>
      <c r="D5362" s="411"/>
      <c r="E5362" s="411"/>
      <c r="F5362" s="412"/>
      <c r="G5362" s="194"/>
      <c r="H5362" s="411"/>
      <c r="I5362" s="411"/>
    </row>
    <row r="5363" spans="1:9" ht="15" customHeight="1" x14ac:dyDescent="0.25">
      <c r="A5363" s="411"/>
      <c r="B5363" s="411"/>
      <c r="C5363" s="411"/>
      <c r="D5363" s="411"/>
      <c r="E5363" s="411"/>
      <c r="F5363" s="411"/>
      <c r="G5363" s="194"/>
      <c r="H5363" s="411"/>
      <c r="I5363" s="411"/>
    </row>
    <row r="5364" spans="1:9" ht="15" customHeight="1" x14ac:dyDescent="0.25">
      <c r="A5364" s="411"/>
      <c r="B5364" s="411"/>
      <c r="C5364" s="411"/>
      <c r="D5364" s="411"/>
      <c r="E5364" s="411"/>
      <c r="F5364" s="411"/>
      <c r="G5364" s="194"/>
      <c r="H5364" s="411"/>
      <c r="I5364" s="411"/>
    </row>
    <row r="5365" spans="1:9" ht="15" customHeight="1" x14ac:dyDescent="0.25">
      <c r="A5365" s="411"/>
      <c r="B5365" s="411"/>
      <c r="C5365" s="411"/>
      <c r="D5365" s="411"/>
      <c r="E5365" s="411"/>
      <c r="F5365" s="411"/>
      <c r="G5365" s="194"/>
      <c r="H5365" s="411"/>
      <c r="I5365" s="411"/>
    </row>
    <row r="5366" spans="1:9" ht="15" customHeight="1" x14ac:dyDescent="0.25">
      <c r="A5366" s="411"/>
      <c r="B5366" s="411"/>
      <c r="C5366" s="411"/>
      <c r="D5366" s="411"/>
      <c r="E5366" s="411"/>
      <c r="F5366" s="411"/>
      <c r="G5366" s="194"/>
      <c r="H5366" s="411"/>
      <c r="I5366" s="411"/>
    </row>
    <row r="5367" spans="1:9" ht="15" customHeight="1" x14ac:dyDescent="0.25">
      <c r="A5367" s="411"/>
      <c r="B5367" s="411"/>
      <c r="C5367" s="411"/>
      <c r="D5367" s="411"/>
      <c r="E5367" s="411"/>
      <c r="F5367" s="411"/>
      <c r="G5367" s="194"/>
      <c r="H5367" s="411"/>
      <c r="I5367" s="411"/>
    </row>
    <row r="5368" spans="1:9" ht="15" customHeight="1" x14ac:dyDescent="0.25">
      <c r="A5368" s="411"/>
      <c r="B5368" s="411"/>
      <c r="C5368" s="411"/>
      <c r="D5368" s="411"/>
      <c r="E5368" s="411"/>
      <c r="F5368" s="411"/>
      <c r="G5368" s="194"/>
      <c r="H5368" s="411"/>
      <c r="I5368" s="411"/>
    </row>
    <row r="5369" spans="1:9" ht="15" customHeight="1" x14ac:dyDescent="0.25">
      <c r="A5369" s="411"/>
      <c r="B5369" s="411"/>
      <c r="C5369" s="411"/>
      <c r="D5369" s="411"/>
      <c r="E5369" s="411"/>
      <c r="F5369" s="411"/>
      <c r="G5369" s="194"/>
      <c r="H5369" s="411"/>
      <c r="I5369" s="411"/>
    </row>
    <row r="5370" spans="1:9" ht="15" customHeight="1" x14ac:dyDescent="0.25">
      <c r="A5370" s="411"/>
      <c r="B5370" s="411"/>
      <c r="C5370" s="411"/>
      <c r="D5370" s="411"/>
      <c r="E5370" s="411"/>
      <c r="F5370" s="411"/>
      <c r="G5370" s="194"/>
      <c r="H5370" s="411"/>
      <c r="I5370" s="411"/>
    </row>
    <row r="5371" spans="1:9" ht="15" customHeight="1" x14ac:dyDescent="0.25">
      <c r="A5371" s="411"/>
      <c r="B5371" s="411"/>
      <c r="C5371" s="411"/>
      <c r="D5371" s="411"/>
      <c r="E5371" s="411"/>
      <c r="F5371" s="412"/>
      <c r="G5371" s="194"/>
      <c r="H5371" s="411"/>
      <c r="I5371" s="411"/>
    </row>
    <row r="5372" spans="1:9" ht="15" customHeight="1" x14ac:dyDescent="0.25">
      <c r="A5372" s="411"/>
      <c r="B5372" s="411"/>
      <c r="C5372" s="411"/>
      <c r="D5372" s="411"/>
      <c r="E5372" s="411"/>
      <c r="F5372" s="412"/>
      <c r="G5372" s="194"/>
      <c r="H5372" s="411"/>
      <c r="I5372" s="411"/>
    </row>
    <row r="5373" spans="1:9" ht="15" customHeight="1" x14ac:dyDescent="0.25">
      <c r="A5373" s="411"/>
      <c r="B5373" s="411"/>
      <c r="C5373" s="411"/>
      <c r="D5373" s="411"/>
      <c r="E5373" s="411"/>
      <c r="F5373" s="412"/>
      <c r="G5373" s="194"/>
      <c r="H5373" s="411"/>
      <c r="I5373" s="411"/>
    </row>
    <row r="5374" spans="1:9" ht="15" customHeight="1" x14ac:dyDescent="0.25">
      <c r="A5374" s="411"/>
      <c r="B5374" s="411"/>
      <c r="C5374" s="411"/>
      <c r="D5374" s="411"/>
      <c r="E5374" s="411"/>
      <c r="F5374" s="412"/>
      <c r="G5374" s="194"/>
      <c r="H5374" s="411"/>
      <c r="I5374" s="411"/>
    </row>
    <row r="5375" spans="1:9" ht="15" customHeight="1" x14ac:dyDescent="0.25">
      <c r="A5375" s="411"/>
      <c r="B5375" s="411"/>
      <c r="C5375" s="411"/>
      <c r="D5375" s="411"/>
      <c r="E5375" s="411"/>
      <c r="F5375" s="412"/>
      <c r="G5375" s="194"/>
      <c r="H5375" s="411"/>
      <c r="I5375" s="411"/>
    </row>
    <row r="5376" spans="1:9" ht="15" customHeight="1" x14ac:dyDescent="0.25">
      <c r="A5376" s="411"/>
      <c r="B5376" s="411"/>
      <c r="C5376" s="411"/>
      <c r="D5376" s="411"/>
      <c r="E5376" s="411"/>
      <c r="F5376" s="411"/>
      <c r="G5376" s="194"/>
      <c r="H5376" s="411"/>
      <c r="I5376" s="411"/>
    </row>
    <row r="5377" spans="1:9" ht="15" customHeight="1" x14ac:dyDescent="0.25">
      <c r="A5377" s="411"/>
      <c r="B5377" s="411"/>
      <c r="C5377" s="411"/>
      <c r="D5377" s="411"/>
      <c r="E5377" s="411"/>
      <c r="F5377" s="411"/>
      <c r="G5377" s="194"/>
      <c r="H5377" s="411"/>
      <c r="I5377" s="411"/>
    </row>
    <row r="5378" spans="1:9" ht="15" customHeight="1" x14ac:dyDescent="0.25">
      <c r="A5378" s="411"/>
      <c r="B5378" s="411"/>
      <c r="C5378" s="411"/>
      <c r="D5378" s="411"/>
      <c r="E5378" s="411"/>
      <c r="F5378" s="411"/>
      <c r="G5378" s="194"/>
      <c r="H5378" s="411"/>
      <c r="I5378" s="411"/>
    </row>
    <row r="5379" spans="1:9" ht="15" customHeight="1" x14ac:dyDescent="0.25">
      <c r="A5379" s="411"/>
      <c r="B5379" s="411"/>
      <c r="C5379" s="411"/>
      <c r="D5379" s="411"/>
      <c r="E5379" s="411"/>
      <c r="F5379" s="411"/>
      <c r="G5379" s="194"/>
      <c r="H5379" s="411"/>
      <c r="I5379" s="411"/>
    </row>
    <row r="5380" spans="1:9" ht="15" customHeight="1" x14ac:dyDescent="0.25">
      <c r="A5380" s="411"/>
      <c r="B5380" s="411"/>
      <c r="C5380" s="411"/>
      <c r="D5380" s="411"/>
      <c r="E5380" s="411"/>
      <c r="F5380" s="412"/>
      <c r="G5380" s="194"/>
      <c r="H5380" s="411"/>
      <c r="I5380" s="411"/>
    </row>
    <row r="5381" spans="1:9" ht="15" customHeight="1" x14ac:dyDescent="0.25">
      <c r="A5381" s="411"/>
      <c r="B5381" s="411"/>
      <c r="C5381" s="411"/>
      <c r="D5381" s="411"/>
      <c r="E5381" s="411"/>
      <c r="F5381" s="412"/>
      <c r="G5381" s="194"/>
      <c r="H5381" s="411"/>
      <c r="I5381" s="411"/>
    </row>
    <row r="5382" spans="1:9" ht="15" customHeight="1" x14ac:dyDescent="0.25">
      <c r="A5382" s="411"/>
      <c r="B5382" s="411"/>
      <c r="C5382" s="411"/>
      <c r="D5382" s="411"/>
      <c r="E5382" s="411"/>
      <c r="F5382" s="412"/>
      <c r="G5382" s="194"/>
      <c r="H5382" s="411"/>
      <c r="I5382" s="411"/>
    </row>
    <row r="5383" spans="1:9" ht="15" customHeight="1" x14ac:dyDescent="0.25">
      <c r="A5383" s="411"/>
      <c r="B5383" s="411"/>
      <c r="C5383" s="411"/>
      <c r="D5383" s="411"/>
      <c r="E5383" s="411"/>
      <c r="F5383" s="411"/>
      <c r="G5383" s="194"/>
      <c r="H5383" s="411"/>
      <c r="I5383" s="411"/>
    </row>
    <row r="5384" spans="1:9" ht="15" customHeight="1" x14ac:dyDescent="0.25">
      <c r="A5384" s="411"/>
      <c r="B5384" s="411"/>
      <c r="C5384" s="411"/>
      <c r="D5384" s="411"/>
      <c r="E5384" s="411"/>
      <c r="F5384" s="411"/>
      <c r="G5384" s="194"/>
      <c r="H5384" s="411"/>
      <c r="I5384" s="411"/>
    </row>
    <row r="5385" spans="1:9" ht="15" customHeight="1" x14ac:dyDescent="0.25">
      <c r="A5385" s="411"/>
      <c r="B5385" s="411"/>
      <c r="C5385" s="411"/>
      <c r="D5385" s="411"/>
      <c r="E5385" s="411"/>
      <c r="F5385" s="411"/>
      <c r="G5385" s="194"/>
      <c r="H5385" s="411"/>
      <c r="I5385" s="411"/>
    </row>
    <row r="5386" spans="1:9" ht="15" customHeight="1" x14ac:dyDescent="0.25">
      <c r="A5386" s="411"/>
      <c r="B5386" s="411"/>
      <c r="C5386" s="411"/>
      <c r="D5386" s="411"/>
      <c r="E5386" s="411"/>
      <c r="F5386" s="411"/>
      <c r="G5386" s="194"/>
      <c r="H5386" s="411"/>
      <c r="I5386" s="411"/>
    </row>
    <row r="5387" spans="1:9" ht="15" customHeight="1" x14ac:dyDescent="0.25">
      <c r="A5387" s="411"/>
      <c r="B5387" s="411"/>
      <c r="C5387" s="411"/>
      <c r="D5387" s="411"/>
      <c r="E5387" s="411"/>
      <c r="F5387" s="411"/>
      <c r="G5387" s="194"/>
      <c r="H5387" s="411"/>
      <c r="I5387" s="411"/>
    </row>
    <row r="5388" spans="1:9" ht="15" customHeight="1" x14ac:dyDescent="0.25">
      <c r="A5388" s="411"/>
      <c r="B5388" s="411"/>
      <c r="C5388" s="411"/>
      <c r="D5388" s="411"/>
      <c r="E5388" s="411"/>
      <c r="F5388" s="411"/>
      <c r="G5388" s="194"/>
      <c r="H5388" s="411"/>
      <c r="I5388" s="411"/>
    </row>
    <row r="5389" spans="1:9" ht="15" customHeight="1" x14ac:dyDescent="0.25">
      <c r="A5389" s="411"/>
      <c r="B5389" s="411"/>
      <c r="C5389" s="411"/>
      <c r="D5389" s="411"/>
      <c r="E5389" s="411"/>
      <c r="F5389" s="411"/>
      <c r="G5389" s="194"/>
      <c r="H5389" s="411"/>
      <c r="I5389" s="411"/>
    </row>
    <row r="5390" spans="1:9" ht="15" customHeight="1" x14ac:dyDescent="0.25">
      <c r="A5390" s="411"/>
      <c r="B5390" s="411"/>
      <c r="C5390" s="411"/>
      <c r="D5390" s="411"/>
      <c r="E5390" s="411"/>
      <c r="F5390" s="411"/>
      <c r="G5390" s="194"/>
      <c r="H5390" s="411"/>
      <c r="I5390" s="411"/>
    </row>
    <row r="5391" spans="1:9" ht="15" customHeight="1" x14ac:dyDescent="0.25">
      <c r="A5391" s="411"/>
      <c r="B5391" s="411"/>
      <c r="C5391" s="411"/>
      <c r="D5391" s="411"/>
      <c r="E5391" s="411"/>
      <c r="F5391" s="411"/>
      <c r="G5391" s="194"/>
      <c r="H5391" s="411"/>
      <c r="I5391" s="411"/>
    </row>
    <row r="5392" spans="1:9" ht="15" customHeight="1" x14ac:dyDescent="0.25">
      <c r="A5392" s="411"/>
      <c r="B5392" s="411"/>
      <c r="C5392" s="411"/>
      <c r="D5392" s="411"/>
      <c r="E5392" s="411"/>
      <c r="F5392" s="411"/>
      <c r="G5392" s="194"/>
      <c r="H5392" s="411"/>
      <c r="I5392" s="411"/>
    </row>
    <row r="5393" spans="1:9" ht="15" customHeight="1" x14ac:dyDescent="0.25">
      <c r="A5393" s="411"/>
      <c r="B5393" s="411"/>
      <c r="C5393" s="411"/>
      <c r="D5393" s="411"/>
      <c r="E5393" s="411"/>
      <c r="F5393" s="412"/>
      <c r="G5393" s="194"/>
      <c r="H5393" s="411"/>
      <c r="I5393" s="411"/>
    </row>
    <row r="5394" spans="1:9" ht="15" customHeight="1" x14ac:dyDescent="0.25">
      <c r="A5394" s="411"/>
      <c r="B5394" s="411"/>
      <c r="C5394" s="411"/>
      <c r="D5394" s="411"/>
      <c r="E5394" s="411"/>
      <c r="F5394" s="412"/>
      <c r="G5394" s="194"/>
      <c r="H5394" s="411"/>
      <c r="I5394" s="411"/>
    </row>
    <row r="5395" spans="1:9" ht="15" customHeight="1" x14ac:dyDescent="0.25">
      <c r="A5395" s="411"/>
      <c r="B5395" s="411"/>
      <c r="C5395" s="411"/>
      <c r="D5395" s="411"/>
      <c r="E5395" s="411"/>
      <c r="F5395" s="412"/>
      <c r="G5395" s="194"/>
      <c r="H5395" s="411"/>
      <c r="I5395" s="411"/>
    </row>
    <row r="5396" spans="1:9" ht="15" customHeight="1" x14ac:dyDescent="0.25">
      <c r="A5396" s="411"/>
      <c r="B5396" s="411"/>
      <c r="C5396" s="411"/>
      <c r="D5396" s="411"/>
      <c r="E5396" s="411"/>
      <c r="F5396" s="412"/>
      <c r="G5396" s="194"/>
      <c r="H5396" s="411"/>
      <c r="I5396" s="411"/>
    </row>
    <row r="5397" spans="1:9" ht="15" customHeight="1" x14ac:dyDescent="0.25">
      <c r="A5397" s="411"/>
      <c r="B5397" s="411"/>
      <c r="C5397" s="411"/>
      <c r="D5397" s="411"/>
      <c r="E5397" s="411"/>
      <c r="F5397" s="412"/>
      <c r="G5397" s="194"/>
      <c r="H5397" s="411"/>
      <c r="I5397" s="411"/>
    </row>
    <row r="5398" spans="1:9" ht="15" customHeight="1" x14ac:dyDescent="0.25">
      <c r="A5398" s="411"/>
      <c r="B5398" s="411"/>
      <c r="C5398" s="411"/>
      <c r="D5398" s="411"/>
      <c r="E5398" s="411"/>
      <c r="F5398" s="411"/>
      <c r="G5398" s="194"/>
      <c r="H5398" s="411"/>
      <c r="I5398" s="411"/>
    </row>
    <row r="5399" spans="1:9" ht="15" customHeight="1" x14ac:dyDescent="0.25">
      <c r="A5399" s="411"/>
      <c r="B5399" s="411"/>
      <c r="C5399" s="411"/>
      <c r="D5399" s="411"/>
      <c r="E5399" s="411"/>
      <c r="F5399" s="411"/>
      <c r="G5399" s="194"/>
      <c r="H5399" s="411"/>
      <c r="I5399" s="411"/>
    </row>
    <row r="5400" spans="1:9" ht="15" customHeight="1" x14ac:dyDescent="0.25">
      <c r="A5400" s="411"/>
      <c r="B5400" s="411"/>
      <c r="C5400" s="411"/>
      <c r="D5400" s="411"/>
      <c r="E5400" s="411"/>
      <c r="F5400" s="411"/>
      <c r="G5400" s="194"/>
      <c r="H5400" s="411"/>
      <c r="I5400" s="411"/>
    </row>
    <row r="5401" spans="1:9" ht="15" customHeight="1" x14ac:dyDescent="0.25">
      <c r="A5401" s="411"/>
      <c r="B5401" s="411"/>
      <c r="C5401" s="411"/>
      <c r="D5401" s="411"/>
      <c r="E5401" s="411"/>
      <c r="F5401" s="411"/>
      <c r="G5401" s="194"/>
      <c r="H5401" s="411"/>
      <c r="I5401" s="411"/>
    </row>
    <row r="5402" spans="1:9" ht="15" customHeight="1" x14ac:dyDescent="0.25">
      <c r="A5402" s="411"/>
      <c r="B5402" s="411"/>
      <c r="C5402" s="411"/>
      <c r="D5402" s="411"/>
      <c r="E5402" s="411"/>
      <c r="F5402" s="412"/>
      <c r="G5402" s="194"/>
      <c r="H5402" s="411"/>
      <c r="I5402" s="411"/>
    </row>
    <row r="5403" spans="1:9" ht="15" customHeight="1" x14ac:dyDescent="0.25">
      <c r="A5403" s="411"/>
      <c r="B5403" s="411"/>
      <c r="C5403" s="411"/>
      <c r="D5403" s="411"/>
      <c r="E5403" s="411"/>
      <c r="F5403" s="412"/>
      <c r="G5403" s="194"/>
      <c r="H5403" s="411"/>
      <c r="I5403" s="411"/>
    </row>
    <row r="5404" spans="1:9" ht="15" customHeight="1" x14ac:dyDescent="0.25">
      <c r="A5404" s="411"/>
      <c r="B5404" s="411"/>
      <c r="C5404" s="411"/>
      <c r="D5404" s="411"/>
      <c r="E5404" s="411"/>
      <c r="F5404" s="412"/>
      <c r="G5404" s="194"/>
      <c r="H5404" s="411"/>
      <c r="I5404" s="411"/>
    </row>
    <row r="5405" spans="1:9" ht="15" customHeight="1" x14ac:dyDescent="0.25">
      <c r="A5405" s="411"/>
      <c r="B5405" s="411"/>
      <c r="C5405" s="411"/>
      <c r="D5405" s="411"/>
      <c r="E5405" s="411"/>
      <c r="F5405" s="411"/>
      <c r="G5405" s="194"/>
      <c r="H5405" s="411"/>
      <c r="I5405" s="411"/>
    </row>
    <row r="5406" spans="1:9" ht="15" customHeight="1" x14ac:dyDescent="0.25">
      <c r="A5406" s="411"/>
      <c r="B5406" s="411"/>
      <c r="C5406" s="411"/>
      <c r="D5406" s="411"/>
      <c r="E5406" s="411"/>
      <c r="F5406" s="411"/>
      <c r="G5406" s="194"/>
      <c r="H5406" s="411"/>
      <c r="I5406" s="411"/>
    </row>
    <row r="5407" spans="1:9" ht="15" customHeight="1" x14ac:dyDescent="0.25">
      <c r="A5407" s="411"/>
      <c r="B5407" s="411"/>
      <c r="C5407" s="411"/>
      <c r="D5407" s="411"/>
      <c r="E5407" s="411"/>
      <c r="F5407" s="411"/>
      <c r="G5407" s="194"/>
      <c r="H5407" s="411"/>
      <c r="I5407" s="411"/>
    </row>
    <row r="5408" spans="1:9" ht="15" customHeight="1" x14ac:dyDescent="0.25">
      <c r="A5408" s="411"/>
      <c r="B5408" s="411"/>
      <c r="C5408" s="411"/>
      <c r="D5408" s="411"/>
      <c r="E5408" s="411"/>
      <c r="F5408" s="411"/>
      <c r="G5408" s="194"/>
      <c r="H5408" s="411"/>
      <c r="I5408" s="411"/>
    </row>
    <row r="5409" spans="1:9" ht="15" customHeight="1" x14ac:dyDescent="0.25">
      <c r="A5409" s="411"/>
      <c r="B5409" s="411"/>
      <c r="C5409" s="411"/>
      <c r="D5409" s="411"/>
      <c r="E5409" s="411"/>
      <c r="F5409" s="411"/>
      <c r="G5409" s="194"/>
      <c r="H5409" s="411"/>
      <c r="I5409" s="411"/>
    </row>
    <row r="5410" spans="1:9" ht="15" customHeight="1" x14ac:dyDescent="0.25">
      <c r="A5410" s="411"/>
      <c r="B5410" s="411"/>
      <c r="C5410" s="411"/>
      <c r="D5410" s="411"/>
      <c r="E5410" s="411"/>
      <c r="F5410" s="411"/>
      <c r="G5410" s="194"/>
      <c r="H5410" s="411"/>
      <c r="I5410" s="411"/>
    </row>
    <row r="5411" spans="1:9" ht="15" customHeight="1" x14ac:dyDescent="0.25">
      <c r="A5411" s="411"/>
      <c r="B5411" s="411"/>
      <c r="C5411" s="411"/>
      <c r="D5411" s="411"/>
      <c r="E5411" s="411"/>
      <c r="F5411" s="411"/>
      <c r="G5411" s="194"/>
      <c r="H5411" s="411"/>
      <c r="I5411" s="411"/>
    </row>
    <row r="5412" spans="1:9" ht="15" customHeight="1" x14ac:dyDescent="0.25">
      <c r="A5412" s="411"/>
      <c r="B5412" s="411"/>
      <c r="C5412" s="411"/>
      <c r="D5412" s="411"/>
      <c r="E5412" s="411"/>
      <c r="F5412" s="411"/>
      <c r="G5412" s="194"/>
      <c r="H5412" s="411"/>
      <c r="I5412" s="411"/>
    </row>
    <row r="5413" spans="1:9" ht="15" customHeight="1" x14ac:dyDescent="0.25">
      <c r="A5413" s="411"/>
      <c r="B5413" s="411"/>
      <c r="C5413" s="411"/>
      <c r="D5413" s="411"/>
      <c r="E5413" s="411"/>
      <c r="F5413" s="411"/>
      <c r="G5413" s="194"/>
      <c r="H5413" s="411"/>
      <c r="I5413" s="411"/>
    </row>
    <row r="5414" spans="1:9" ht="15" customHeight="1" x14ac:dyDescent="0.25">
      <c r="A5414" s="411"/>
      <c r="B5414" s="411"/>
      <c r="C5414" s="411"/>
      <c r="D5414" s="411"/>
      <c r="E5414" s="411"/>
      <c r="F5414" s="412"/>
      <c r="G5414" s="194"/>
      <c r="H5414" s="411"/>
      <c r="I5414" s="411"/>
    </row>
    <row r="5415" spans="1:9" ht="15" customHeight="1" x14ac:dyDescent="0.25">
      <c r="A5415" s="411"/>
      <c r="B5415" s="411"/>
      <c r="C5415" s="411"/>
      <c r="D5415" s="411"/>
      <c r="E5415" s="411"/>
      <c r="F5415" s="412"/>
      <c r="G5415" s="194"/>
      <c r="H5415" s="411"/>
      <c r="I5415" s="411"/>
    </row>
    <row r="5416" spans="1:9" ht="15" customHeight="1" x14ac:dyDescent="0.25">
      <c r="A5416" s="411"/>
      <c r="B5416" s="411"/>
      <c r="C5416" s="411"/>
      <c r="D5416" s="411"/>
      <c r="E5416" s="411"/>
      <c r="F5416" s="412"/>
      <c r="G5416" s="194"/>
      <c r="H5416" s="411"/>
      <c r="I5416" s="411"/>
    </row>
    <row r="5417" spans="1:9" ht="15" customHeight="1" x14ac:dyDescent="0.25">
      <c r="A5417" s="411"/>
      <c r="B5417" s="411"/>
      <c r="C5417" s="411"/>
      <c r="D5417" s="411"/>
      <c r="E5417" s="411"/>
      <c r="F5417" s="412"/>
      <c r="G5417" s="194"/>
      <c r="H5417" s="411"/>
      <c r="I5417" s="411"/>
    </row>
    <row r="5418" spans="1:9" ht="15" customHeight="1" x14ac:dyDescent="0.25">
      <c r="A5418" s="411"/>
      <c r="B5418" s="411"/>
      <c r="C5418" s="411"/>
      <c r="D5418" s="411"/>
      <c r="E5418" s="411"/>
      <c r="F5418" s="412"/>
      <c r="G5418" s="194"/>
      <c r="H5418" s="411"/>
      <c r="I5418" s="411"/>
    </row>
    <row r="5419" spans="1:9" ht="15" customHeight="1" x14ac:dyDescent="0.25">
      <c r="A5419" s="411"/>
      <c r="B5419" s="411"/>
      <c r="C5419" s="411"/>
      <c r="D5419" s="411"/>
      <c r="E5419" s="411"/>
      <c r="F5419" s="412"/>
      <c r="G5419" s="194"/>
      <c r="H5419" s="411"/>
      <c r="I5419" s="411"/>
    </row>
    <row r="5420" spans="1:9" ht="15" customHeight="1" x14ac:dyDescent="0.25">
      <c r="A5420" s="411"/>
      <c r="B5420" s="411"/>
      <c r="C5420" s="411"/>
      <c r="D5420" s="411"/>
      <c r="E5420" s="411"/>
      <c r="F5420" s="411"/>
      <c r="G5420" s="194"/>
      <c r="H5420" s="411"/>
      <c r="I5420" s="411"/>
    </row>
    <row r="5421" spans="1:9" ht="15" customHeight="1" x14ac:dyDescent="0.25">
      <c r="A5421" s="411"/>
      <c r="B5421" s="411"/>
      <c r="C5421" s="411"/>
      <c r="D5421" s="411"/>
      <c r="E5421" s="411"/>
      <c r="F5421" s="411"/>
      <c r="G5421" s="194"/>
      <c r="H5421" s="411"/>
      <c r="I5421" s="411"/>
    </row>
    <row r="5422" spans="1:9" ht="15" customHeight="1" x14ac:dyDescent="0.25">
      <c r="A5422" s="411"/>
      <c r="B5422" s="411"/>
      <c r="C5422" s="411"/>
      <c r="D5422" s="411"/>
      <c r="E5422" s="411"/>
      <c r="F5422" s="411"/>
      <c r="G5422" s="194"/>
      <c r="H5422" s="411"/>
      <c r="I5422" s="411"/>
    </row>
    <row r="5423" spans="1:9" ht="15" customHeight="1" x14ac:dyDescent="0.25">
      <c r="A5423" s="411"/>
      <c r="B5423" s="411"/>
      <c r="C5423" s="411"/>
      <c r="D5423" s="411"/>
      <c r="E5423" s="411"/>
      <c r="F5423" s="411"/>
      <c r="G5423" s="194"/>
      <c r="H5423" s="411"/>
      <c r="I5423" s="411"/>
    </row>
    <row r="5424" spans="1:9" ht="15" customHeight="1" x14ac:dyDescent="0.25">
      <c r="A5424" s="411"/>
      <c r="B5424" s="411"/>
      <c r="C5424" s="411"/>
      <c r="D5424" s="411"/>
      <c r="E5424" s="411"/>
      <c r="F5424" s="412"/>
      <c r="G5424" s="194"/>
      <c r="H5424" s="411"/>
      <c r="I5424" s="411"/>
    </row>
    <row r="5425" spans="1:9" ht="15" customHeight="1" x14ac:dyDescent="0.25">
      <c r="A5425" s="411"/>
      <c r="B5425" s="411"/>
      <c r="C5425" s="411"/>
      <c r="D5425" s="411"/>
      <c r="E5425" s="411"/>
      <c r="F5425" s="412"/>
      <c r="G5425" s="194"/>
      <c r="H5425" s="411"/>
      <c r="I5425" s="411"/>
    </row>
    <row r="5426" spans="1:9" ht="15" customHeight="1" x14ac:dyDescent="0.25">
      <c r="A5426" s="411"/>
      <c r="B5426" s="411"/>
      <c r="C5426" s="411"/>
      <c r="D5426" s="411"/>
      <c r="E5426" s="411"/>
      <c r="F5426" s="412"/>
      <c r="G5426" s="194"/>
      <c r="H5426" s="411"/>
      <c r="I5426" s="411"/>
    </row>
    <row r="5427" spans="1:9" ht="15" customHeight="1" x14ac:dyDescent="0.25">
      <c r="A5427" s="411"/>
      <c r="B5427" s="411"/>
      <c r="C5427" s="411"/>
      <c r="D5427" s="411"/>
      <c r="E5427" s="411"/>
      <c r="F5427" s="411"/>
      <c r="G5427" s="194"/>
      <c r="H5427" s="411"/>
      <c r="I5427" s="411"/>
    </row>
    <row r="5428" spans="1:9" ht="15" customHeight="1" x14ac:dyDescent="0.25">
      <c r="A5428" s="411"/>
      <c r="B5428" s="411"/>
      <c r="C5428" s="411"/>
      <c r="D5428" s="411"/>
      <c r="E5428" s="411"/>
      <c r="F5428" s="411"/>
      <c r="G5428" s="194"/>
      <c r="H5428" s="411"/>
      <c r="I5428" s="411"/>
    </row>
    <row r="5429" spans="1:9" ht="15" customHeight="1" x14ac:dyDescent="0.25">
      <c r="A5429" s="411"/>
      <c r="B5429" s="411"/>
      <c r="C5429" s="411"/>
      <c r="D5429" s="411"/>
      <c r="E5429" s="411"/>
      <c r="F5429" s="411"/>
      <c r="G5429" s="194"/>
      <c r="H5429" s="411"/>
      <c r="I5429" s="411"/>
    </row>
    <row r="5430" spans="1:9" ht="15" customHeight="1" x14ac:dyDescent="0.25">
      <c r="A5430" s="411"/>
      <c r="B5430" s="411"/>
      <c r="C5430" s="411"/>
      <c r="D5430" s="411"/>
      <c r="E5430" s="411"/>
      <c r="F5430" s="411"/>
      <c r="G5430" s="194"/>
      <c r="H5430" s="411"/>
      <c r="I5430" s="411"/>
    </row>
    <row r="5431" spans="1:9" ht="15" customHeight="1" x14ac:dyDescent="0.25">
      <c r="A5431" s="411"/>
      <c r="B5431" s="411"/>
      <c r="C5431" s="411"/>
      <c r="D5431" s="411"/>
      <c r="E5431" s="411"/>
      <c r="F5431" s="411"/>
      <c r="G5431" s="194"/>
      <c r="H5431" s="411"/>
      <c r="I5431" s="411"/>
    </row>
    <row r="5432" spans="1:9" ht="15" customHeight="1" x14ac:dyDescent="0.25">
      <c r="A5432" s="411"/>
      <c r="B5432" s="411"/>
      <c r="C5432" s="411"/>
      <c r="D5432" s="411"/>
      <c r="E5432" s="411"/>
      <c r="F5432" s="411"/>
      <c r="G5432" s="194"/>
      <c r="H5432" s="411"/>
      <c r="I5432" s="411"/>
    </row>
    <row r="5433" spans="1:9" ht="15" customHeight="1" x14ac:dyDescent="0.25">
      <c r="A5433" s="411"/>
      <c r="B5433" s="411"/>
      <c r="C5433" s="411"/>
      <c r="D5433" s="411"/>
      <c r="E5433" s="411"/>
      <c r="F5433" s="411"/>
      <c r="G5433" s="194"/>
      <c r="H5433" s="411"/>
      <c r="I5433" s="411"/>
    </row>
    <row r="5434" spans="1:9" ht="15" customHeight="1" x14ac:dyDescent="0.25">
      <c r="A5434" s="411"/>
      <c r="B5434" s="411"/>
      <c r="C5434" s="411"/>
      <c r="D5434" s="411"/>
      <c r="E5434" s="411"/>
      <c r="F5434" s="411"/>
      <c r="G5434" s="194"/>
      <c r="H5434" s="411"/>
      <c r="I5434" s="411"/>
    </row>
    <row r="5435" spans="1:9" ht="15" customHeight="1" x14ac:dyDescent="0.25">
      <c r="A5435" s="411"/>
      <c r="B5435" s="411"/>
      <c r="C5435" s="411"/>
      <c r="D5435" s="411"/>
      <c r="E5435" s="411"/>
      <c r="F5435" s="411"/>
      <c r="G5435" s="194"/>
      <c r="H5435" s="411"/>
      <c r="I5435" s="411"/>
    </row>
    <row r="5436" spans="1:9" ht="15" customHeight="1" x14ac:dyDescent="0.25">
      <c r="A5436" s="411"/>
      <c r="B5436" s="411"/>
      <c r="C5436" s="411"/>
      <c r="D5436" s="411"/>
      <c r="E5436" s="411"/>
      <c r="F5436" s="411"/>
      <c r="G5436" s="194"/>
      <c r="H5436" s="411"/>
      <c r="I5436" s="411"/>
    </row>
    <row r="5437" spans="1:9" ht="15" customHeight="1" x14ac:dyDescent="0.25">
      <c r="A5437" s="411"/>
      <c r="B5437" s="411"/>
      <c r="C5437" s="411"/>
      <c r="D5437" s="411"/>
      <c r="E5437" s="411"/>
      <c r="F5437" s="411"/>
      <c r="G5437" s="194"/>
      <c r="H5437" s="411"/>
      <c r="I5437" s="411"/>
    </row>
    <row r="5438" spans="1:9" ht="15" customHeight="1" x14ac:dyDescent="0.25">
      <c r="A5438" s="411"/>
      <c r="B5438" s="411"/>
      <c r="C5438" s="411"/>
      <c r="D5438" s="411"/>
      <c r="E5438" s="411"/>
      <c r="F5438" s="411"/>
      <c r="G5438" s="194"/>
      <c r="H5438" s="411"/>
      <c r="I5438" s="411"/>
    </row>
    <row r="5439" spans="1:9" ht="15" customHeight="1" x14ac:dyDescent="0.25">
      <c r="A5439" s="411"/>
      <c r="B5439" s="411"/>
      <c r="C5439" s="411"/>
      <c r="D5439" s="411"/>
      <c r="E5439" s="411"/>
      <c r="F5439" s="411"/>
      <c r="G5439" s="194"/>
      <c r="H5439" s="411"/>
      <c r="I5439" s="411"/>
    </row>
    <row r="5440" spans="1:9" ht="15" customHeight="1" x14ac:dyDescent="0.25">
      <c r="A5440" s="411"/>
      <c r="B5440" s="411"/>
      <c r="C5440" s="411"/>
      <c r="D5440" s="411"/>
      <c r="E5440" s="411"/>
      <c r="F5440" s="411"/>
      <c r="G5440" s="194"/>
      <c r="H5440" s="411"/>
      <c r="I5440" s="411"/>
    </row>
    <row r="5441" spans="1:9" ht="15" customHeight="1" x14ac:dyDescent="0.25">
      <c r="A5441" s="411"/>
      <c r="B5441" s="411"/>
      <c r="C5441" s="411"/>
      <c r="D5441" s="411"/>
      <c r="E5441" s="411"/>
      <c r="F5441" s="411"/>
      <c r="G5441" s="194"/>
      <c r="H5441" s="411"/>
      <c r="I5441" s="411"/>
    </row>
    <row r="5442" spans="1:9" ht="15" customHeight="1" x14ac:dyDescent="0.25">
      <c r="A5442" s="411"/>
      <c r="B5442" s="411"/>
      <c r="C5442" s="411"/>
      <c r="D5442" s="411"/>
      <c r="E5442" s="411"/>
      <c r="F5442" s="411"/>
      <c r="G5442" s="194"/>
      <c r="H5442" s="411"/>
      <c r="I5442" s="411"/>
    </row>
    <row r="5443" spans="1:9" ht="15" customHeight="1" x14ac:dyDescent="0.25">
      <c r="A5443" s="411"/>
      <c r="B5443" s="411"/>
      <c r="C5443" s="411"/>
      <c r="D5443" s="411"/>
      <c r="E5443" s="411"/>
      <c r="F5443" s="411"/>
      <c r="G5443" s="194"/>
      <c r="H5443" s="411"/>
      <c r="I5443" s="411"/>
    </row>
    <row r="5444" spans="1:9" ht="15" customHeight="1" x14ac:dyDescent="0.25">
      <c r="A5444" s="411"/>
      <c r="B5444" s="411"/>
      <c r="C5444" s="411"/>
      <c r="D5444" s="411"/>
      <c r="E5444" s="411"/>
      <c r="F5444" s="411"/>
      <c r="G5444" s="194"/>
      <c r="H5444" s="411"/>
      <c r="I5444" s="411"/>
    </row>
    <row r="5445" spans="1:9" ht="15" customHeight="1" x14ac:dyDescent="0.25">
      <c r="A5445" s="411"/>
      <c r="B5445" s="411"/>
      <c r="C5445" s="411"/>
      <c r="D5445" s="411"/>
      <c r="E5445" s="411"/>
      <c r="F5445" s="412"/>
      <c r="G5445" s="194"/>
      <c r="H5445" s="411"/>
      <c r="I5445" s="411"/>
    </row>
    <row r="5446" spans="1:9" ht="15" customHeight="1" x14ac:dyDescent="0.25">
      <c r="A5446" s="411"/>
      <c r="B5446" s="411"/>
      <c r="C5446" s="411"/>
      <c r="D5446" s="411"/>
      <c r="E5446" s="411"/>
      <c r="F5446" s="411"/>
      <c r="G5446" s="194"/>
      <c r="H5446" s="411"/>
      <c r="I5446" s="411"/>
    </row>
    <row r="5447" spans="1:9" ht="15" customHeight="1" x14ac:dyDescent="0.25">
      <c r="A5447" s="411"/>
      <c r="B5447" s="411"/>
      <c r="C5447" s="411"/>
      <c r="D5447" s="411"/>
      <c r="E5447" s="411"/>
      <c r="F5447" s="411"/>
      <c r="G5447" s="194"/>
      <c r="H5447" s="411"/>
      <c r="I5447" s="411"/>
    </row>
    <row r="5448" spans="1:9" ht="15" customHeight="1" x14ac:dyDescent="0.25">
      <c r="A5448" s="411"/>
      <c r="B5448" s="411"/>
      <c r="C5448" s="411"/>
      <c r="D5448" s="411"/>
      <c r="E5448" s="411"/>
      <c r="F5448" s="411"/>
      <c r="G5448" s="194"/>
      <c r="H5448" s="411"/>
      <c r="I5448" s="411"/>
    </row>
    <row r="5449" spans="1:9" ht="15" customHeight="1" x14ac:dyDescent="0.25">
      <c r="A5449" s="411"/>
      <c r="B5449" s="411"/>
      <c r="C5449" s="411"/>
      <c r="D5449" s="411"/>
      <c r="E5449" s="411"/>
      <c r="F5449" s="411"/>
      <c r="G5449" s="194"/>
      <c r="H5449" s="411"/>
      <c r="I5449" s="411"/>
    </row>
    <row r="5450" spans="1:9" ht="15" customHeight="1" x14ac:dyDescent="0.25">
      <c r="A5450" s="411"/>
      <c r="B5450" s="411"/>
      <c r="C5450" s="411"/>
      <c r="D5450" s="411"/>
      <c r="E5450" s="411"/>
      <c r="F5450" s="411"/>
      <c r="G5450" s="194"/>
      <c r="H5450" s="411"/>
      <c r="I5450" s="411"/>
    </row>
    <row r="5451" spans="1:9" ht="15" customHeight="1" x14ac:dyDescent="0.25">
      <c r="A5451" s="411"/>
      <c r="B5451" s="411"/>
      <c r="C5451" s="411"/>
      <c r="D5451" s="411"/>
      <c r="E5451" s="411"/>
      <c r="F5451" s="411"/>
      <c r="G5451" s="194"/>
      <c r="H5451" s="411"/>
      <c r="I5451" s="411"/>
    </row>
    <row r="5452" spans="1:9" ht="15" customHeight="1" x14ac:dyDescent="0.25">
      <c r="A5452" s="411"/>
      <c r="B5452" s="411"/>
      <c r="C5452" s="411"/>
      <c r="D5452" s="411"/>
      <c r="E5452" s="411"/>
      <c r="F5452" s="412"/>
      <c r="G5452" s="194"/>
      <c r="H5452" s="411"/>
      <c r="I5452" s="411"/>
    </row>
    <row r="5453" spans="1:9" ht="15" customHeight="1" x14ac:dyDescent="0.25">
      <c r="A5453" s="411"/>
      <c r="B5453" s="411"/>
      <c r="C5453" s="411"/>
      <c r="D5453" s="411"/>
      <c r="E5453" s="411"/>
      <c r="F5453" s="411"/>
      <c r="G5453" s="194"/>
      <c r="H5453" s="411"/>
      <c r="I5453" s="411"/>
    </row>
    <row r="5454" spans="1:9" ht="15" customHeight="1" x14ac:dyDescent="0.25">
      <c r="A5454" s="411"/>
      <c r="B5454" s="411"/>
      <c r="C5454" s="411"/>
      <c r="D5454" s="411"/>
      <c r="E5454" s="411"/>
      <c r="F5454" s="411"/>
      <c r="G5454" s="194"/>
      <c r="H5454" s="411"/>
      <c r="I5454" s="411"/>
    </row>
    <row r="5455" spans="1:9" ht="15" customHeight="1" x14ac:dyDescent="0.25">
      <c r="A5455" s="411"/>
      <c r="B5455" s="411"/>
      <c r="C5455" s="411"/>
      <c r="D5455" s="411"/>
      <c r="E5455" s="411"/>
      <c r="F5455" s="411"/>
      <c r="G5455" s="194"/>
      <c r="H5455" s="411"/>
      <c r="I5455" s="411"/>
    </row>
    <row r="5456" spans="1:9" ht="15" customHeight="1" x14ac:dyDescent="0.25">
      <c r="A5456" s="411"/>
      <c r="B5456" s="411"/>
      <c r="C5456" s="411"/>
      <c r="D5456" s="411"/>
      <c r="E5456" s="411"/>
      <c r="F5456" s="411"/>
      <c r="G5456" s="194"/>
      <c r="H5456" s="411"/>
      <c r="I5456" s="411"/>
    </row>
    <row r="5457" spans="1:9" ht="15" customHeight="1" x14ac:dyDescent="0.25">
      <c r="A5457" s="411"/>
      <c r="B5457" s="411"/>
      <c r="C5457" s="411"/>
      <c r="D5457" s="411"/>
      <c r="E5457" s="411"/>
      <c r="F5457" s="411"/>
      <c r="G5457" s="194"/>
      <c r="H5457" s="411"/>
      <c r="I5457" s="411"/>
    </row>
    <row r="5458" spans="1:9" ht="15" customHeight="1" x14ac:dyDescent="0.25">
      <c r="A5458" s="411"/>
      <c r="B5458" s="411"/>
      <c r="C5458" s="411"/>
      <c r="D5458" s="411"/>
      <c r="E5458" s="411"/>
      <c r="F5458" s="412"/>
      <c r="G5458" s="194"/>
      <c r="H5458" s="411"/>
      <c r="I5458" s="411"/>
    </row>
    <row r="5459" spans="1:9" ht="15" customHeight="1" x14ac:dyDescent="0.25">
      <c r="A5459" s="411"/>
      <c r="B5459" s="411"/>
      <c r="C5459" s="411"/>
      <c r="D5459" s="411"/>
      <c r="E5459" s="411"/>
      <c r="F5459" s="412"/>
      <c r="G5459" s="194"/>
      <c r="H5459" s="411"/>
      <c r="I5459" s="411"/>
    </row>
    <row r="5460" spans="1:9" ht="15" customHeight="1" x14ac:dyDescent="0.25">
      <c r="A5460" s="411"/>
      <c r="B5460" s="411"/>
      <c r="C5460" s="411"/>
      <c r="D5460" s="411"/>
      <c r="E5460" s="411"/>
      <c r="F5460" s="411"/>
      <c r="G5460" s="194"/>
      <c r="H5460" s="411"/>
      <c r="I5460" s="411"/>
    </row>
    <row r="5461" spans="1:9" ht="15" customHeight="1" x14ac:dyDescent="0.25">
      <c r="A5461" s="411"/>
      <c r="B5461" s="411"/>
      <c r="C5461" s="411"/>
      <c r="D5461" s="411"/>
      <c r="E5461" s="411"/>
      <c r="F5461" s="411"/>
      <c r="G5461" s="194"/>
      <c r="H5461" s="411"/>
      <c r="I5461" s="411"/>
    </row>
    <row r="5462" spans="1:9" ht="15" customHeight="1" x14ac:dyDescent="0.25">
      <c r="A5462" s="411"/>
      <c r="B5462" s="411"/>
      <c r="C5462" s="411"/>
      <c r="D5462" s="411"/>
      <c r="E5462" s="411"/>
      <c r="F5462" s="411"/>
      <c r="G5462" s="194"/>
      <c r="H5462" s="411"/>
      <c r="I5462" s="411"/>
    </row>
    <row r="5463" spans="1:9" ht="15" customHeight="1" x14ac:dyDescent="0.25">
      <c r="A5463" s="411"/>
      <c r="B5463" s="411"/>
      <c r="C5463" s="411"/>
      <c r="D5463" s="411"/>
      <c r="E5463" s="411"/>
      <c r="F5463" s="411"/>
      <c r="G5463" s="194"/>
      <c r="H5463" s="411"/>
      <c r="I5463" s="411"/>
    </row>
    <row r="5464" spans="1:9" ht="15" customHeight="1" x14ac:dyDescent="0.25">
      <c r="A5464" s="411"/>
      <c r="B5464" s="411"/>
      <c r="C5464" s="411"/>
      <c r="D5464" s="411"/>
      <c r="E5464" s="411"/>
      <c r="F5464" s="411"/>
      <c r="G5464" s="194"/>
      <c r="H5464" s="411"/>
      <c r="I5464" s="411"/>
    </row>
    <row r="5465" spans="1:9" ht="15" customHeight="1" x14ac:dyDescent="0.25">
      <c r="A5465" s="411"/>
      <c r="B5465" s="411"/>
      <c r="C5465" s="411"/>
      <c r="D5465" s="411"/>
      <c r="E5465" s="411"/>
      <c r="F5465" s="411"/>
      <c r="G5465" s="194"/>
      <c r="H5465" s="411"/>
      <c r="I5465" s="411"/>
    </row>
    <row r="5466" spans="1:9" ht="15" customHeight="1" x14ac:dyDescent="0.25">
      <c r="A5466" s="411"/>
      <c r="B5466" s="411"/>
      <c r="C5466" s="411"/>
      <c r="D5466" s="411"/>
      <c r="E5466" s="411"/>
      <c r="F5466" s="412"/>
      <c r="G5466" s="194"/>
      <c r="H5466" s="411"/>
      <c r="I5466" s="411"/>
    </row>
    <row r="5467" spans="1:9" ht="15" customHeight="1" x14ac:dyDescent="0.25">
      <c r="A5467" s="411"/>
      <c r="B5467" s="411"/>
      <c r="C5467" s="411"/>
      <c r="D5467" s="411"/>
      <c r="E5467" s="411"/>
      <c r="F5467" s="411"/>
      <c r="G5467" s="194"/>
      <c r="H5467" s="411"/>
      <c r="I5467" s="411"/>
    </row>
    <row r="5468" spans="1:9" ht="15" customHeight="1" x14ac:dyDescent="0.25">
      <c r="A5468" s="411"/>
      <c r="B5468" s="411"/>
      <c r="C5468" s="411"/>
      <c r="D5468" s="411"/>
      <c r="E5468" s="411"/>
      <c r="F5468" s="411"/>
      <c r="G5468" s="194"/>
      <c r="H5468" s="411"/>
      <c r="I5468" s="411"/>
    </row>
    <row r="5469" spans="1:9" ht="15" customHeight="1" x14ac:dyDescent="0.25">
      <c r="A5469" s="411"/>
      <c r="B5469" s="411"/>
      <c r="C5469" s="411"/>
      <c r="D5469" s="411"/>
      <c r="E5469" s="411"/>
      <c r="F5469" s="411"/>
      <c r="G5469" s="194"/>
      <c r="H5469" s="411"/>
      <c r="I5469" s="411"/>
    </row>
    <row r="5470" spans="1:9" ht="15" customHeight="1" x14ac:dyDescent="0.25">
      <c r="A5470" s="411"/>
      <c r="B5470" s="411"/>
      <c r="C5470" s="411"/>
      <c r="D5470" s="411"/>
      <c r="E5470" s="411"/>
      <c r="F5470" s="411"/>
      <c r="G5470" s="194"/>
      <c r="H5470" s="411"/>
      <c r="I5470" s="411"/>
    </row>
    <row r="5471" spans="1:9" ht="15" customHeight="1" x14ac:dyDescent="0.25">
      <c r="A5471" s="411"/>
      <c r="B5471" s="411"/>
      <c r="C5471" s="411"/>
      <c r="D5471" s="411"/>
      <c r="E5471" s="411"/>
      <c r="F5471" s="411"/>
      <c r="G5471" s="194"/>
      <c r="H5471" s="411"/>
      <c r="I5471" s="411"/>
    </row>
    <row r="5472" spans="1:9" ht="15" customHeight="1" x14ac:dyDescent="0.25">
      <c r="A5472" s="411"/>
      <c r="B5472" s="411"/>
      <c r="C5472" s="411"/>
      <c r="D5472" s="411"/>
      <c r="E5472" s="411"/>
      <c r="F5472" s="411"/>
      <c r="G5472" s="194"/>
      <c r="H5472" s="411"/>
      <c r="I5472" s="411"/>
    </row>
    <row r="5473" spans="1:9" ht="15" customHeight="1" x14ac:dyDescent="0.25">
      <c r="A5473" s="411"/>
      <c r="B5473" s="411"/>
      <c r="C5473" s="411"/>
      <c r="D5473" s="411"/>
      <c r="E5473" s="411"/>
      <c r="F5473" s="411"/>
      <c r="G5473" s="194"/>
      <c r="H5473" s="411"/>
      <c r="I5473" s="411"/>
    </row>
    <row r="5474" spans="1:9" ht="15" customHeight="1" x14ac:dyDescent="0.25">
      <c r="A5474" s="411"/>
      <c r="B5474" s="411"/>
      <c r="C5474" s="411"/>
      <c r="D5474" s="411"/>
      <c r="E5474" s="411"/>
      <c r="F5474" s="411"/>
      <c r="G5474" s="194"/>
      <c r="H5474" s="411"/>
      <c r="I5474" s="411"/>
    </row>
    <row r="5475" spans="1:9" ht="15" customHeight="1" x14ac:dyDescent="0.25">
      <c r="A5475" s="411"/>
      <c r="B5475" s="411"/>
      <c r="C5475" s="411"/>
      <c r="D5475" s="411"/>
      <c r="E5475" s="411"/>
      <c r="F5475" s="411"/>
      <c r="G5475" s="194"/>
      <c r="H5475" s="411"/>
      <c r="I5475" s="411"/>
    </row>
    <row r="5476" spans="1:9" ht="15" customHeight="1" x14ac:dyDescent="0.25">
      <c r="A5476" s="411"/>
      <c r="B5476" s="411"/>
      <c r="C5476" s="411"/>
      <c r="D5476" s="411"/>
      <c r="E5476" s="411"/>
      <c r="F5476" s="411"/>
      <c r="G5476" s="194"/>
      <c r="H5476" s="411"/>
      <c r="I5476" s="411"/>
    </row>
    <row r="5477" spans="1:9" ht="15" customHeight="1" x14ac:dyDescent="0.25">
      <c r="A5477" s="411"/>
      <c r="B5477" s="411"/>
      <c r="C5477" s="411"/>
      <c r="D5477" s="411"/>
      <c r="E5477" s="411"/>
      <c r="F5477" s="411"/>
      <c r="G5477" s="194"/>
      <c r="H5477" s="411"/>
      <c r="I5477" s="411"/>
    </row>
    <row r="5478" spans="1:9" ht="15" customHeight="1" x14ac:dyDescent="0.25">
      <c r="A5478" s="411"/>
      <c r="B5478" s="411"/>
      <c r="C5478" s="411"/>
      <c r="D5478" s="411"/>
      <c r="E5478" s="411"/>
      <c r="F5478" s="412"/>
      <c r="G5478" s="194"/>
      <c r="H5478" s="411"/>
      <c r="I5478" s="411"/>
    </row>
    <row r="5479" spans="1:9" ht="15" customHeight="1" x14ac:dyDescent="0.25">
      <c r="A5479" s="411"/>
      <c r="B5479" s="411"/>
      <c r="C5479" s="411"/>
      <c r="D5479" s="411"/>
      <c r="E5479" s="411"/>
      <c r="F5479" s="412"/>
      <c r="G5479" s="194"/>
      <c r="H5479" s="411"/>
      <c r="I5479" s="411"/>
    </row>
    <row r="5480" spans="1:9" ht="15" customHeight="1" x14ac:dyDescent="0.25">
      <c r="A5480" s="411"/>
      <c r="B5480" s="411"/>
      <c r="C5480" s="411"/>
      <c r="D5480" s="411"/>
      <c r="E5480" s="411"/>
      <c r="F5480" s="411"/>
      <c r="G5480" s="194"/>
      <c r="H5480" s="411"/>
      <c r="I5480" s="411"/>
    </row>
    <row r="5481" spans="1:9" ht="15" customHeight="1" x14ac:dyDescent="0.25">
      <c r="A5481" s="411"/>
      <c r="B5481" s="411"/>
      <c r="C5481" s="411"/>
      <c r="D5481" s="411"/>
      <c r="E5481" s="411"/>
      <c r="F5481" s="411"/>
      <c r="G5481" s="194"/>
      <c r="H5481" s="411"/>
      <c r="I5481" s="411"/>
    </row>
    <row r="5482" spans="1:9" ht="15" customHeight="1" x14ac:dyDescent="0.25">
      <c r="A5482" s="411"/>
      <c r="B5482" s="411"/>
      <c r="C5482" s="411"/>
      <c r="D5482" s="411"/>
      <c r="E5482" s="411"/>
      <c r="F5482" s="411"/>
      <c r="G5482" s="194"/>
      <c r="H5482" s="411"/>
      <c r="I5482" s="411"/>
    </row>
    <row r="5483" spans="1:9" ht="15" customHeight="1" x14ac:dyDescent="0.25">
      <c r="A5483" s="411"/>
      <c r="B5483" s="411"/>
      <c r="C5483" s="411"/>
      <c r="D5483" s="411"/>
      <c r="E5483" s="411"/>
      <c r="F5483" s="411"/>
      <c r="G5483" s="194"/>
      <c r="H5483" s="411"/>
      <c r="I5483" s="411"/>
    </row>
    <row r="5484" spans="1:9" ht="15" customHeight="1" x14ac:dyDescent="0.25">
      <c r="A5484" s="411"/>
      <c r="B5484" s="411"/>
      <c r="C5484" s="411"/>
      <c r="D5484" s="411"/>
      <c r="E5484" s="411"/>
      <c r="F5484" s="411"/>
      <c r="G5484" s="194"/>
      <c r="H5484" s="411"/>
      <c r="I5484" s="411"/>
    </row>
    <row r="5485" spans="1:9" ht="15" customHeight="1" x14ac:dyDescent="0.25">
      <c r="A5485" s="411"/>
      <c r="B5485" s="411"/>
      <c r="C5485" s="411"/>
      <c r="D5485" s="411"/>
      <c r="E5485" s="411"/>
      <c r="F5485" s="411"/>
      <c r="G5485" s="194"/>
      <c r="H5485" s="411"/>
      <c r="I5485" s="411"/>
    </row>
    <row r="5486" spans="1:9" ht="15" customHeight="1" x14ac:dyDescent="0.25">
      <c r="A5486" s="411"/>
      <c r="B5486" s="411"/>
      <c r="C5486" s="411"/>
      <c r="D5486" s="411"/>
      <c r="E5486" s="411"/>
      <c r="F5486" s="411"/>
      <c r="G5486" s="194"/>
      <c r="H5486" s="411"/>
      <c r="I5486" s="411"/>
    </row>
    <row r="5487" spans="1:9" ht="15" customHeight="1" x14ac:dyDescent="0.25">
      <c r="A5487" s="411"/>
      <c r="B5487" s="411"/>
      <c r="C5487" s="411"/>
      <c r="D5487" s="411"/>
      <c r="E5487" s="411"/>
      <c r="F5487" s="411"/>
      <c r="G5487" s="194"/>
      <c r="H5487" s="411"/>
      <c r="I5487" s="411"/>
    </row>
    <row r="5488" spans="1:9" ht="15" customHeight="1" x14ac:dyDescent="0.25">
      <c r="A5488" s="411"/>
      <c r="B5488" s="411"/>
      <c r="C5488" s="411"/>
      <c r="D5488" s="411"/>
      <c r="E5488" s="411"/>
      <c r="F5488" s="411"/>
      <c r="G5488" s="194"/>
      <c r="H5488" s="411"/>
      <c r="I5488" s="411"/>
    </row>
    <row r="5489" spans="1:9" ht="15" customHeight="1" x14ac:dyDescent="0.25">
      <c r="A5489" s="411"/>
      <c r="B5489" s="411"/>
      <c r="C5489" s="411"/>
      <c r="D5489" s="411"/>
      <c r="E5489" s="411"/>
      <c r="F5489" s="411"/>
      <c r="G5489" s="194"/>
      <c r="H5489" s="411"/>
      <c r="I5489" s="411"/>
    </row>
    <row r="5490" spans="1:9" ht="15" customHeight="1" x14ac:dyDescent="0.25">
      <c r="A5490" s="411"/>
      <c r="B5490" s="411"/>
      <c r="C5490" s="411"/>
      <c r="D5490" s="411"/>
      <c r="E5490" s="411"/>
      <c r="F5490" s="411"/>
      <c r="G5490" s="194"/>
      <c r="H5490" s="411"/>
      <c r="I5490" s="411"/>
    </row>
    <row r="5491" spans="1:9" ht="15" customHeight="1" x14ac:dyDescent="0.25">
      <c r="A5491" s="411"/>
      <c r="B5491" s="411"/>
      <c r="C5491" s="411"/>
      <c r="D5491" s="411"/>
      <c r="E5491" s="411"/>
      <c r="F5491" s="411"/>
      <c r="G5491" s="194"/>
      <c r="H5491" s="411"/>
      <c r="I5491" s="411"/>
    </row>
    <row r="5492" spans="1:9" ht="15" customHeight="1" x14ac:dyDescent="0.25">
      <c r="A5492" s="411"/>
      <c r="B5492" s="411"/>
      <c r="C5492" s="411"/>
      <c r="D5492" s="411"/>
      <c r="E5492" s="411"/>
      <c r="F5492" s="412"/>
      <c r="G5492" s="194"/>
      <c r="H5492" s="411"/>
      <c r="I5492" s="411"/>
    </row>
    <row r="5493" spans="1:9" ht="15" customHeight="1" x14ac:dyDescent="0.25">
      <c r="A5493" s="411"/>
      <c r="B5493" s="411"/>
      <c r="C5493" s="411"/>
      <c r="D5493" s="411"/>
      <c r="E5493" s="411"/>
      <c r="F5493" s="411"/>
      <c r="G5493" s="194"/>
      <c r="H5493" s="411"/>
      <c r="I5493" s="411"/>
    </row>
    <row r="5494" spans="1:9" ht="15" customHeight="1" x14ac:dyDescent="0.25">
      <c r="A5494" s="411"/>
      <c r="B5494" s="411"/>
      <c r="C5494" s="411"/>
      <c r="D5494" s="411"/>
      <c r="E5494" s="411"/>
      <c r="F5494" s="411"/>
      <c r="G5494" s="194"/>
      <c r="H5494" s="411"/>
      <c r="I5494" s="411"/>
    </row>
    <row r="5495" spans="1:9" ht="15" customHeight="1" x14ac:dyDescent="0.25">
      <c r="A5495" s="411"/>
      <c r="B5495" s="411"/>
      <c r="C5495" s="411"/>
      <c r="D5495" s="411"/>
      <c r="E5495" s="411"/>
      <c r="F5495" s="411"/>
      <c r="G5495" s="194"/>
      <c r="H5495" s="411"/>
      <c r="I5495" s="411"/>
    </row>
    <row r="5496" spans="1:9" ht="15" customHeight="1" x14ac:dyDescent="0.25">
      <c r="A5496" s="411"/>
      <c r="B5496" s="411"/>
      <c r="C5496" s="411"/>
      <c r="D5496" s="411"/>
      <c r="E5496" s="411"/>
      <c r="F5496" s="411"/>
      <c r="G5496" s="194"/>
      <c r="H5496" s="411"/>
      <c r="I5496" s="411"/>
    </row>
    <row r="5497" spans="1:9" ht="15" customHeight="1" x14ac:dyDescent="0.25">
      <c r="A5497" s="411"/>
      <c r="B5497" s="411"/>
      <c r="C5497" s="411"/>
      <c r="D5497" s="411"/>
      <c r="E5497" s="411"/>
      <c r="F5497" s="411"/>
      <c r="G5497" s="194"/>
      <c r="H5497" s="411"/>
      <c r="I5497" s="411"/>
    </row>
    <row r="5498" spans="1:9" ht="15" customHeight="1" x14ac:dyDescent="0.25">
      <c r="A5498" s="411"/>
      <c r="B5498" s="411"/>
      <c r="C5498" s="411"/>
      <c r="D5498" s="411"/>
      <c r="E5498" s="411"/>
      <c r="F5498" s="411"/>
      <c r="G5498" s="194"/>
      <c r="H5498" s="411"/>
      <c r="I5498" s="411"/>
    </row>
    <row r="5499" spans="1:9" ht="15" customHeight="1" x14ac:dyDescent="0.25">
      <c r="A5499" s="411"/>
      <c r="B5499" s="411"/>
      <c r="C5499" s="411"/>
      <c r="D5499" s="411"/>
      <c r="E5499" s="411"/>
      <c r="F5499" s="411"/>
      <c r="G5499" s="194"/>
      <c r="H5499" s="411"/>
      <c r="I5499" s="411"/>
    </row>
    <row r="5500" spans="1:9" ht="15" customHeight="1" x14ac:dyDescent="0.25">
      <c r="A5500" s="411"/>
      <c r="B5500" s="411"/>
      <c r="C5500" s="411"/>
      <c r="D5500" s="411"/>
      <c r="E5500" s="411"/>
      <c r="F5500" s="411"/>
      <c r="G5500" s="194"/>
      <c r="H5500" s="411"/>
      <c r="I5500" s="411"/>
    </row>
    <row r="5501" spans="1:9" ht="15" customHeight="1" x14ac:dyDescent="0.25">
      <c r="A5501" s="411"/>
      <c r="B5501" s="411"/>
      <c r="C5501" s="411"/>
      <c r="D5501" s="411"/>
      <c r="E5501" s="411"/>
      <c r="F5501" s="411"/>
      <c r="G5501" s="194"/>
      <c r="H5501" s="411"/>
      <c r="I5501" s="411"/>
    </row>
    <row r="5502" spans="1:9" ht="15" customHeight="1" x14ac:dyDescent="0.25">
      <c r="A5502" s="411"/>
      <c r="B5502" s="411"/>
      <c r="C5502" s="411"/>
      <c r="D5502" s="411"/>
      <c r="E5502" s="411"/>
      <c r="F5502" s="411"/>
      <c r="G5502" s="194"/>
      <c r="H5502" s="411"/>
      <c r="I5502" s="411"/>
    </row>
    <row r="5503" spans="1:9" ht="15" customHeight="1" x14ac:dyDescent="0.25">
      <c r="A5503" s="411"/>
      <c r="B5503" s="411"/>
      <c r="C5503" s="411"/>
      <c r="D5503" s="411"/>
      <c r="E5503" s="411"/>
      <c r="F5503" s="411"/>
      <c r="G5503" s="194"/>
      <c r="H5503" s="411"/>
      <c r="I5503" s="411"/>
    </row>
    <row r="5504" spans="1:9" ht="15" customHeight="1" x14ac:dyDescent="0.25">
      <c r="A5504" s="411"/>
      <c r="B5504" s="411"/>
      <c r="C5504" s="411"/>
      <c r="D5504" s="411"/>
      <c r="E5504" s="411"/>
      <c r="F5504" s="411"/>
      <c r="G5504" s="194"/>
      <c r="H5504" s="411"/>
      <c r="I5504" s="411"/>
    </row>
    <row r="5505" spans="1:9" ht="15" customHeight="1" x14ac:dyDescent="0.25">
      <c r="A5505" s="411"/>
      <c r="B5505" s="411"/>
      <c r="C5505" s="411"/>
      <c r="D5505" s="411"/>
      <c r="E5505" s="411"/>
      <c r="F5505" s="412"/>
      <c r="G5505" s="194"/>
      <c r="H5505" s="411"/>
      <c r="I5505" s="411"/>
    </row>
    <row r="5506" spans="1:9" ht="15" customHeight="1" x14ac:dyDescent="0.25">
      <c r="A5506" s="411"/>
      <c r="B5506" s="411"/>
      <c r="C5506" s="411"/>
      <c r="D5506" s="411"/>
      <c r="E5506" s="411"/>
      <c r="F5506" s="412"/>
      <c r="G5506" s="194"/>
      <c r="H5506" s="411"/>
      <c r="I5506" s="411"/>
    </row>
    <row r="5507" spans="1:9" ht="15" customHeight="1" x14ac:dyDescent="0.25">
      <c r="A5507" s="411"/>
      <c r="B5507" s="411"/>
      <c r="C5507" s="411"/>
      <c r="D5507" s="411"/>
      <c r="E5507" s="411"/>
      <c r="F5507" s="411"/>
      <c r="G5507" s="194"/>
      <c r="H5507" s="411"/>
      <c r="I5507" s="411"/>
    </row>
    <row r="5508" spans="1:9" ht="15" customHeight="1" x14ac:dyDescent="0.25">
      <c r="A5508" s="411"/>
      <c r="B5508" s="411"/>
      <c r="C5508" s="411"/>
      <c r="D5508" s="411"/>
      <c r="E5508" s="411"/>
      <c r="F5508" s="411"/>
      <c r="G5508" s="194"/>
      <c r="H5508" s="411"/>
      <c r="I5508" s="411"/>
    </row>
    <row r="5509" spans="1:9" ht="15" customHeight="1" x14ac:dyDescent="0.25">
      <c r="A5509" s="411"/>
      <c r="B5509" s="411"/>
      <c r="C5509" s="411"/>
      <c r="D5509" s="411"/>
      <c r="E5509" s="411"/>
      <c r="F5509" s="411"/>
      <c r="G5509" s="194"/>
      <c r="H5509" s="411"/>
      <c r="I5509" s="411"/>
    </row>
    <row r="5510" spans="1:9" ht="15" customHeight="1" x14ac:dyDescent="0.25">
      <c r="A5510" s="411"/>
      <c r="B5510" s="411"/>
      <c r="C5510" s="411"/>
      <c r="D5510" s="411"/>
      <c r="E5510" s="411"/>
      <c r="F5510" s="411"/>
      <c r="G5510" s="194"/>
      <c r="H5510" s="411"/>
      <c r="I5510" s="411"/>
    </row>
    <row r="5511" spans="1:9" ht="15" customHeight="1" x14ac:dyDescent="0.25">
      <c r="A5511" s="411"/>
      <c r="B5511" s="411"/>
      <c r="C5511" s="411"/>
      <c r="D5511" s="411"/>
      <c r="E5511" s="411"/>
      <c r="F5511" s="411"/>
      <c r="G5511" s="194"/>
      <c r="H5511" s="411"/>
      <c r="I5511" s="411"/>
    </row>
    <row r="5512" spans="1:9" ht="15" customHeight="1" x14ac:dyDescent="0.25">
      <c r="A5512" s="411"/>
      <c r="B5512" s="411"/>
      <c r="C5512" s="411"/>
      <c r="D5512" s="411"/>
      <c r="E5512" s="411"/>
      <c r="F5512" s="411"/>
      <c r="G5512" s="194"/>
      <c r="H5512" s="411"/>
      <c r="I5512" s="411"/>
    </row>
    <row r="5513" spans="1:9" ht="15" customHeight="1" x14ac:dyDescent="0.25">
      <c r="A5513" s="411"/>
      <c r="B5513" s="411"/>
      <c r="C5513" s="411"/>
      <c r="D5513" s="411"/>
      <c r="E5513" s="411"/>
      <c r="F5513" s="411"/>
      <c r="G5513" s="194"/>
      <c r="H5513" s="411"/>
      <c r="I5513" s="411"/>
    </row>
    <row r="5514" spans="1:9" ht="15" customHeight="1" x14ac:dyDescent="0.25">
      <c r="A5514" s="411"/>
      <c r="B5514" s="411"/>
      <c r="C5514" s="411"/>
      <c r="D5514" s="411"/>
      <c r="E5514" s="411"/>
      <c r="F5514" s="411"/>
      <c r="G5514" s="194"/>
      <c r="H5514" s="411"/>
      <c r="I5514" s="411"/>
    </row>
    <row r="5515" spans="1:9" ht="15" customHeight="1" x14ac:dyDescent="0.25">
      <c r="A5515" s="411"/>
      <c r="B5515" s="411"/>
      <c r="C5515" s="411"/>
      <c r="D5515" s="411"/>
      <c r="E5515" s="411"/>
      <c r="F5515" s="411"/>
      <c r="G5515" s="194"/>
      <c r="H5515" s="411"/>
      <c r="I5515" s="411"/>
    </row>
    <row r="5516" spans="1:9" ht="15" customHeight="1" x14ac:dyDescent="0.25">
      <c r="A5516" s="411"/>
      <c r="B5516" s="411"/>
      <c r="C5516" s="411"/>
      <c r="D5516" s="411"/>
      <c r="E5516" s="411"/>
      <c r="F5516" s="411"/>
      <c r="G5516" s="194"/>
      <c r="H5516" s="411"/>
      <c r="I5516" s="411"/>
    </row>
    <row r="5517" spans="1:9" ht="15" customHeight="1" x14ac:dyDescent="0.25">
      <c r="A5517" s="411"/>
      <c r="B5517" s="411"/>
      <c r="C5517" s="411"/>
      <c r="D5517" s="411"/>
      <c r="E5517" s="411"/>
      <c r="F5517" s="411"/>
      <c r="G5517" s="194"/>
      <c r="H5517" s="411"/>
      <c r="I5517" s="411"/>
    </row>
    <row r="5518" spans="1:9" ht="15" customHeight="1" x14ac:dyDescent="0.25">
      <c r="A5518" s="411"/>
      <c r="B5518" s="411"/>
      <c r="C5518" s="411"/>
      <c r="D5518" s="411"/>
      <c r="E5518" s="411"/>
      <c r="F5518" s="411"/>
      <c r="G5518" s="194"/>
      <c r="H5518" s="411"/>
      <c r="I5518" s="411"/>
    </row>
    <row r="5519" spans="1:9" ht="15" customHeight="1" x14ac:dyDescent="0.25">
      <c r="A5519" s="411"/>
      <c r="B5519" s="411"/>
      <c r="C5519" s="411"/>
      <c r="D5519" s="411"/>
      <c r="E5519" s="411"/>
      <c r="F5519" s="411"/>
      <c r="G5519" s="194"/>
      <c r="H5519" s="411"/>
      <c r="I5519" s="411"/>
    </row>
    <row r="5520" spans="1:9" ht="15" customHeight="1" x14ac:dyDescent="0.25">
      <c r="A5520" s="411"/>
      <c r="B5520" s="411"/>
      <c r="C5520" s="411"/>
      <c r="D5520" s="411"/>
      <c r="E5520" s="411"/>
      <c r="F5520" s="411"/>
      <c r="G5520" s="194"/>
      <c r="H5520" s="411"/>
      <c r="I5520" s="411"/>
    </row>
    <row r="5521" spans="1:9" ht="15" customHeight="1" x14ac:dyDescent="0.25">
      <c r="A5521" s="411"/>
      <c r="B5521" s="411"/>
      <c r="C5521" s="411"/>
      <c r="D5521" s="411"/>
      <c r="E5521" s="411"/>
      <c r="F5521" s="412"/>
      <c r="G5521" s="194"/>
      <c r="H5521" s="411"/>
      <c r="I5521" s="411"/>
    </row>
    <row r="5522" spans="1:9" ht="15" customHeight="1" x14ac:dyDescent="0.25">
      <c r="A5522" s="411"/>
      <c r="B5522" s="411"/>
      <c r="C5522" s="411"/>
      <c r="D5522" s="411"/>
      <c r="E5522" s="411"/>
      <c r="F5522" s="412"/>
      <c r="G5522" s="194"/>
      <c r="H5522" s="411"/>
      <c r="I5522" s="411"/>
    </row>
    <row r="5523" spans="1:9" ht="15" customHeight="1" x14ac:dyDescent="0.25">
      <c r="A5523" s="411"/>
      <c r="B5523" s="411"/>
      <c r="C5523" s="411"/>
      <c r="D5523" s="411"/>
      <c r="E5523" s="411"/>
      <c r="F5523" s="411"/>
      <c r="G5523" s="194"/>
      <c r="H5523" s="411"/>
      <c r="I5523" s="411"/>
    </row>
    <row r="5524" spans="1:9" ht="15" customHeight="1" x14ac:dyDescent="0.25">
      <c r="A5524" s="411"/>
      <c r="B5524" s="411"/>
      <c r="C5524" s="411"/>
      <c r="D5524" s="411"/>
      <c r="E5524" s="411"/>
      <c r="F5524" s="411"/>
      <c r="G5524" s="194"/>
      <c r="H5524" s="411"/>
      <c r="I5524" s="411"/>
    </row>
    <row r="5525" spans="1:9" ht="15" customHeight="1" x14ac:dyDescent="0.25">
      <c r="A5525" s="411"/>
      <c r="B5525" s="411"/>
      <c r="C5525" s="411"/>
      <c r="D5525" s="411"/>
      <c r="E5525" s="411"/>
      <c r="F5525" s="411"/>
      <c r="G5525" s="194"/>
      <c r="H5525" s="411"/>
      <c r="I5525" s="411"/>
    </row>
    <row r="5526" spans="1:9" ht="15" customHeight="1" x14ac:dyDescent="0.25">
      <c r="A5526" s="411"/>
      <c r="B5526" s="411"/>
      <c r="C5526" s="411"/>
      <c r="D5526" s="411"/>
      <c r="E5526" s="411"/>
      <c r="F5526" s="411"/>
      <c r="G5526" s="194"/>
      <c r="H5526" s="411"/>
      <c r="I5526" s="411"/>
    </row>
    <row r="5527" spans="1:9" ht="15" customHeight="1" x14ac:dyDescent="0.25">
      <c r="A5527" s="411"/>
      <c r="B5527" s="411"/>
      <c r="C5527" s="411"/>
      <c r="D5527" s="411"/>
      <c r="E5527" s="411"/>
      <c r="F5527" s="411"/>
      <c r="G5527" s="194"/>
      <c r="H5527" s="411"/>
      <c r="I5527" s="411"/>
    </row>
    <row r="5528" spans="1:9" ht="15" customHeight="1" x14ac:dyDescent="0.25">
      <c r="A5528" s="411"/>
      <c r="B5528" s="411"/>
      <c r="C5528" s="411"/>
      <c r="D5528" s="411"/>
      <c r="E5528" s="411"/>
      <c r="F5528" s="411"/>
      <c r="G5528" s="194"/>
      <c r="H5528" s="411"/>
      <c r="I5528" s="411"/>
    </row>
    <row r="5529" spans="1:9" ht="15" customHeight="1" x14ac:dyDescent="0.25">
      <c r="A5529" s="411"/>
      <c r="B5529" s="411"/>
      <c r="C5529" s="411"/>
      <c r="D5529" s="411"/>
      <c r="E5529" s="411"/>
      <c r="F5529" s="411"/>
      <c r="G5529" s="194"/>
      <c r="H5529" s="411"/>
      <c r="I5529" s="411"/>
    </row>
    <row r="5530" spans="1:9" ht="15" customHeight="1" x14ac:dyDescent="0.25">
      <c r="A5530" s="411"/>
      <c r="B5530" s="411"/>
      <c r="C5530" s="411"/>
      <c r="D5530" s="411"/>
      <c r="E5530" s="411"/>
      <c r="F5530" s="411"/>
      <c r="G5530" s="194"/>
      <c r="H5530" s="411"/>
      <c r="I5530" s="411"/>
    </row>
    <row r="5531" spans="1:9" ht="15" customHeight="1" x14ac:dyDescent="0.25">
      <c r="A5531" s="411"/>
      <c r="B5531" s="411"/>
      <c r="C5531" s="411"/>
      <c r="D5531" s="411"/>
      <c r="E5531" s="411"/>
      <c r="F5531" s="411"/>
      <c r="G5531" s="194"/>
      <c r="H5531" s="411"/>
      <c r="I5531" s="411"/>
    </row>
    <row r="5532" spans="1:9" ht="15" customHeight="1" x14ac:dyDescent="0.25">
      <c r="A5532" s="411"/>
      <c r="B5532" s="411"/>
      <c r="C5532" s="411"/>
      <c r="D5532" s="411"/>
      <c r="E5532" s="411"/>
      <c r="F5532" s="411"/>
      <c r="G5532" s="194"/>
      <c r="H5532" s="411"/>
      <c r="I5532" s="411"/>
    </row>
    <row r="5533" spans="1:9" ht="15" customHeight="1" x14ac:dyDescent="0.25">
      <c r="A5533" s="411"/>
      <c r="B5533" s="411"/>
      <c r="C5533" s="411"/>
      <c r="D5533" s="411"/>
      <c r="E5533" s="411"/>
      <c r="F5533" s="411"/>
      <c r="G5533" s="194"/>
      <c r="H5533" s="411"/>
      <c r="I5533" s="411"/>
    </row>
    <row r="5534" spans="1:9" ht="15" customHeight="1" x14ac:dyDescent="0.25">
      <c r="A5534" s="411"/>
      <c r="B5534" s="411"/>
      <c r="C5534" s="411"/>
      <c r="D5534" s="411"/>
      <c r="E5534" s="411"/>
      <c r="F5534" s="411"/>
      <c r="G5534" s="194"/>
      <c r="H5534" s="411"/>
      <c r="I5534" s="411"/>
    </row>
    <row r="5535" spans="1:9" ht="15" customHeight="1" x14ac:dyDescent="0.25">
      <c r="A5535" s="411"/>
      <c r="B5535" s="411"/>
      <c r="C5535" s="411"/>
      <c r="D5535" s="411"/>
      <c r="E5535" s="411"/>
      <c r="F5535" s="411"/>
      <c r="G5535" s="194"/>
      <c r="H5535" s="411"/>
      <c r="I5535" s="411"/>
    </row>
    <row r="5536" spans="1:9" ht="15" customHeight="1" x14ac:dyDescent="0.25">
      <c r="A5536" s="411"/>
      <c r="B5536" s="411"/>
      <c r="C5536" s="411"/>
      <c r="D5536" s="411"/>
      <c r="E5536" s="411"/>
      <c r="F5536" s="411"/>
      <c r="G5536" s="194"/>
      <c r="H5536" s="411"/>
      <c r="I5536" s="411"/>
    </row>
    <row r="5537" spans="1:9" ht="15" customHeight="1" x14ac:dyDescent="0.25">
      <c r="A5537" s="411"/>
      <c r="B5537" s="411"/>
      <c r="C5537" s="411"/>
      <c r="D5537" s="411"/>
      <c r="E5537" s="411"/>
      <c r="F5537" s="411"/>
      <c r="G5537" s="194"/>
      <c r="H5537" s="411"/>
      <c r="I5537" s="411"/>
    </row>
    <row r="5538" spans="1:9" ht="15" customHeight="1" x14ac:dyDescent="0.25">
      <c r="A5538" s="411"/>
      <c r="B5538" s="411"/>
      <c r="C5538" s="411"/>
      <c r="D5538" s="411"/>
      <c r="E5538" s="411"/>
      <c r="F5538" s="411"/>
      <c r="G5538" s="194"/>
      <c r="H5538" s="411"/>
      <c r="I5538" s="411"/>
    </row>
    <row r="5539" spans="1:9" ht="15" customHeight="1" x14ac:dyDescent="0.25">
      <c r="A5539" s="411"/>
      <c r="B5539" s="411"/>
      <c r="C5539" s="411"/>
      <c r="D5539" s="411"/>
      <c r="E5539" s="411"/>
      <c r="F5539" s="412"/>
      <c r="G5539" s="194"/>
      <c r="H5539" s="411"/>
      <c r="I5539" s="411"/>
    </row>
    <row r="5540" spans="1:9" ht="15" customHeight="1" x14ac:dyDescent="0.25">
      <c r="A5540" s="411"/>
      <c r="B5540" s="411"/>
      <c r="C5540" s="411"/>
      <c r="D5540" s="411"/>
      <c r="E5540" s="411"/>
      <c r="F5540" s="412"/>
      <c r="G5540" s="194"/>
      <c r="H5540" s="411"/>
      <c r="I5540" s="411"/>
    </row>
    <row r="5541" spans="1:9" ht="15" customHeight="1" x14ac:dyDescent="0.25">
      <c r="A5541" s="411"/>
      <c r="B5541" s="411"/>
      <c r="C5541" s="411"/>
      <c r="D5541" s="411"/>
      <c r="E5541" s="411"/>
      <c r="F5541" s="412"/>
      <c r="G5541" s="194"/>
      <c r="H5541" s="411"/>
      <c r="I5541" s="411"/>
    </row>
    <row r="5542" spans="1:9" ht="15" customHeight="1" x14ac:dyDescent="0.25">
      <c r="A5542" s="411"/>
      <c r="B5542" s="411"/>
      <c r="C5542" s="411"/>
      <c r="D5542" s="411"/>
      <c r="E5542" s="411"/>
      <c r="F5542" s="411"/>
      <c r="G5542" s="194"/>
      <c r="H5542" s="411"/>
      <c r="I5542" s="411"/>
    </row>
    <row r="5543" spans="1:9" ht="15" customHeight="1" x14ac:dyDescent="0.25">
      <c r="A5543" s="411"/>
      <c r="B5543" s="411"/>
      <c r="C5543" s="411"/>
      <c r="D5543" s="411"/>
      <c r="E5543" s="411"/>
      <c r="F5543" s="411"/>
      <c r="G5543" s="194"/>
      <c r="H5543" s="411"/>
      <c r="I5543" s="411"/>
    </row>
    <row r="5544" spans="1:9" ht="15" customHeight="1" x14ac:dyDescent="0.25">
      <c r="A5544" s="411"/>
      <c r="B5544" s="411"/>
      <c r="C5544" s="411"/>
      <c r="D5544" s="411"/>
      <c r="E5544" s="411"/>
      <c r="F5544" s="411"/>
      <c r="G5544" s="194"/>
      <c r="H5544" s="411"/>
      <c r="I5544" s="411"/>
    </row>
    <row r="5545" spans="1:9" ht="15" customHeight="1" x14ac:dyDescent="0.25">
      <c r="A5545" s="411"/>
      <c r="B5545" s="411"/>
      <c r="C5545" s="411"/>
      <c r="D5545" s="411"/>
      <c r="E5545" s="411"/>
      <c r="F5545" s="411"/>
      <c r="G5545" s="194"/>
      <c r="H5545" s="411"/>
      <c r="I5545" s="411"/>
    </row>
    <row r="5546" spans="1:9" ht="15" customHeight="1" x14ac:dyDescent="0.25">
      <c r="A5546" s="411"/>
      <c r="B5546" s="411"/>
      <c r="C5546" s="411"/>
      <c r="D5546" s="411"/>
      <c r="E5546" s="411"/>
      <c r="F5546" s="411"/>
      <c r="G5546" s="194"/>
      <c r="H5546" s="411"/>
      <c r="I5546" s="411"/>
    </row>
    <row r="5547" spans="1:9" ht="15" customHeight="1" x14ac:dyDescent="0.25">
      <c r="A5547" s="411"/>
      <c r="B5547" s="411"/>
      <c r="C5547" s="411"/>
      <c r="D5547" s="411"/>
      <c r="E5547" s="411"/>
      <c r="F5547" s="411"/>
      <c r="G5547" s="194"/>
      <c r="H5547" s="411"/>
      <c r="I5547" s="411"/>
    </row>
    <row r="5548" spans="1:9" ht="15" customHeight="1" x14ac:dyDescent="0.25">
      <c r="A5548" s="411"/>
      <c r="B5548" s="411"/>
      <c r="C5548" s="411"/>
      <c r="D5548" s="411"/>
      <c r="E5548" s="411"/>
      <c r="F5548" s="411"/>
      <c r="G5548" s="194"/>
      <c r="H5548" s="411"/>
      <c r="I5548" s="411"/>
    </row>
    <row r="5549" spans="1:9" ht="15" customHeight="1" x14ac:dyDescent="0.25">
      <c r="A5549" s="411"/>
      <c r="B5549" s="411"/>
      <c r="C5549" s="411"/>
      <c r="D5549" s="411"/>
      <c r="E5549" s="411"/>
      <c r="F5549" s="411"/>
      <c r="G5549" s="194"/>
      <c r="H5549" s="411"/>
      <c r="I5549" s="411"/>
    </row>
    <row r="5550" spans="1:9" ht="15" customHeight="1" x14ac:dyDescent="0.25">
      <c r="A5550" s="411"/>
      <c r="B5550" s="411"/>
      <c r="C5550" s="411"/>
      <c r="D5550" s="411"/>
      <c r="E5550" s="411"/>
      <c r="F5550" s="411"/>
      <c r="G5550" s="194"/>
      <c r="H5550" s="411"/>
      <c r="I5550" s="411"/>
    </row>
    <row r="5551" spans="1:9" ht="15" customHeight="1" x14ac:dyDescent="0.25">
      <c r="A5551" s="411"/>
      <c r="B5551" s="411"/>
      <c r="C5551" s="411"/>
      <c r="D5551" s="411"/>
      <c r="E5551" s="411"/>
      <c r="F5551" s="411"/>
      <c r="G5551" s="194"/>
      <c r="H5551" s="411"/>
      <c r="I5551" s="411"/>
    </row>
    <row r="5552" spans="1:9" ht="15" customHeight="1" x14ac:dyDescent="0.25">
      <c r="A5552" s="411"/>
      <c r="B5552" s="411"/>
      <c r="C5552" s="411"/>
      <c r="D5552" s="411"/>
      <c r="E5552" s="411"/>
      <c r="F5552" s="411"/>
      <c r="G5552" s="194"/>
      <c r="H5552" s="411"/>
      <c r="I5552" s="411"/>
    </row>
    <row r="5553" spans="1:9" ht="15" customHeight="1" x14ac:dyDescent="0.25">
      <c r="A5553" s="411"/>
      <c r="B5553" s="411"/>
      <c r="C5553" s="411"/>
      <c r="D5553" s="411"/>
      <c r="E5553" s="411"/>
      <c r="F5553" s="411"/>
      <c r="G5553" s="194"/>
      <c r="H5553" s="411"/>
      <c r="I5553" s="411"/>
    </row>
    <row r="5554" spans="1:9" ht="15" customHeight="1" x14ac:dyDescent="0.25">
      <c r="A5554" s="411"/>
      <c r="B5554" s="411"/>
      <c r="C5554" s="411"/>
      <c r="D5554" s="411"/>
      <c r="E5554" s="411"/>
      <c r="F5554" s="411"/>
      <c r="G5554" s="194"/>
      <c r="H5554" s="411"/>
      <c r="I5554" s="411"/>
    </row>
    <row r="5555" spans="1:9" ht="15" customHeight="1" x14ac:dyDescent="0.25">
      <c r="A5555" s="411"/>
      <c r="B5555" s="411"/>
      <c r="C5555" s="411"/>
      <c r="D5555" s="411"/>
      <c r="E5555" s="411"/>
      <c r="F5555" s="411"/>
      <c r="G5555" s="194"/>
      <c r="H5555" s="411"/>
      <c r="I5555" s="411"/>
    </row>
    <row r="5556" spans="1:9" ht="15" customHeight="1" x14ac:dyDescent="0.25">
      <c r="A5556" s="411"/>
      <c r="B5556" s="411"/>
      <c r="C5556" s="411"/>
      <c r="D5556" s="411"/>
      <c r="E5556" s="411"/>
      <c r="F5556" s="411"/>
      <c r="G5556" s="194"/>
      <c r="H5556" s="411"/>
      <c r="I5556" s="411"/>
    </row>
    <row r="5557" spans="1:9" ht="15" customHeight="1" x14ac:dyDescent="0.25">
      <c r="A5557" s="411"/>
      <c r="B5557" s="411"/>
      <c r="C5557" s="411"/>
      <c r="D5557" s="411"/>
      <c r="E5557" s="411"/>
      <c r="F5557" s="411"/>
      <c r="G5557" s="194"/>
      <c r="H5557" s="411"/>
      <c r="I5557" s="411"/>
    </row>
    <row r="5558" spans="1:9" ht="15" customHeight="1" x14ac:dyDescent="0.25">
      <c r="A5558" s="411"/>
      <c r="B5558" s="411"/>
      <c r="C5558" s="411"/>
      <c r="D5558" s="411"/>
      <c r="E5558" s="411"/>
      <c r="F5558" s="411"/>
      <c r="G5558" s="194"/>
      <c r="H5558" s="411"/>
      <c r="I5558" s="411"/>
    </row>
    <row r="5559" spans="1:9" ht="15" customHeight="1" x14ac:dyDescent="0.25">
      <c r="A5559" s="411"/>
      <c r="B5559" s="411"/>
      <c r="C5559" s="411"/>
      <c r="D5559" s="411"/>
      <c r="E5559" s="411"/>
      <c r="F5559" s="411"/>
      <c r="G5559" s="194"/>
      <c r="H5559" s="411"/>
      <c r="I5559" s="411"/>
    </row>
    <row r="5560" spans="1:9" ht="15" customHeight="1" x14ac:dyDescent="0.25">
      <c r="A5560" s="411"/>
      <c r="B5560" s="411"/>
      <c r="C5560" s="411"/>
      <c r="D5560" s="411"/>
      <c r="E5560" s="411"/>
      <c r="F5560" s="411"/>
      <c r="G5560" s="194"/>
      <c r="H5560" s="411"/>
      <c r="I5560" s="411"/>
    </row>
    <row r="5561" spans="1:9" ht="15" customHeight="1" x14ac:dyDescent="0.25">
      <c r="A5561" s="411"/>
      <c r="B5561" s="411"/>
      <c r="C5561" s="411"/>
      <c r="D5561" s="411"/>
      <c r="E5561" s="411"/>
      <c r="F5561" s="411"/>
      <c r="G5561" s="194"/>
      <c r="H5561" s="411"/>
      <c r="I5561" s="411"/>
    </row>
    <row r="5562" spans="1:9" ht="15" customHeight="1" x14ac:dyDescent="0.25">
      <c r="A5562" s="411"/>
      <c r="B5562" s="411"/>
      <c r="C5562" s="411"/>
      <c r="D5562" s="411"/>
      <c r="E5562" s="411"/>
      <c r="F5562" s="411"/>
      <c r="G5562" s="194"/>
      <c r="H5562" s="411"/>
      <c r="I5562" s="411"/>
    </row>
    <row r="5563" spans="1:9" ht="15" customHeight="1" x14ac:dyDescent="0.25">
      <c r="A5563" s="411"/>
      <c r="B5563" s="411"/>
      <c r="C5563" s="411"/>
      <c r="D5563" s="411"/>
      <c r="E5563" s="411"/>
      <c r="F5563" s="411"/>
      <c r="G5563" s="194"/>
      <c r="H5563" s="411"/>
      <c r="I5563" s="411"/>
    </row>
    <row r="5564" spans="1:9" ht="15" customHeight="1" x14ac:dyDescent="0.25">
      <c r="A5564" s="411"/>
      <c r="B5564" s="411"/>
      <c r="C5564" s="411"/>
      <c r="D5564" s="411"/>
      <c r="E5564" s="411"/>
      <c r="F5564" s="411"/>
      <c r="G5564" s="194"/>
      <c r="H5564" s="411"/>
      <c r="I5564" s="411"/>
    </row>
    <row r="5565" spans="1:9" ht="15" customHeight="1" x14ac:dyDescent="0.25">
      <c r="A5565" s="411"/>
      <c r="B5565" s="411"/>
      <c r="C5565" s="411"/>
      <c r="D5565" s="411"/>
      <c r="E5565" s="411"/>
      <c r="F5565" s="411"/>
      <c r="G5565" s="194"/>
      <c r="H5565" s="411"/>
      <c r="I5565" s="411"/>
    </row>
    <row r="5566" spans="1:9" ht="15" customHeight="1" x14ac:dyDescent="0.25">
      <c r="A5566" s="411"/>
      <c r="B5566" s="411"/>
      <c r="C5566" s="411"/>
      <c r="D5566" s="411"/>
      <c r="E5566" s="411"/>
      <c r="F5566" s="411"/>
      <c r="G5566" s="194"/>
      <c r="H5566" s="411"/>
      <c r="I5566" s="411"/>
    </row>
    <row r="5567" spans="1:9" ht="15" customHeight="1" x14ac:dyDescent="0.25">
      <c r="A5567" s="411"/>
      <c r="B5567" s="411"/>
      <c r="C5567" s="411"/>
      <c r="D5567" s="411"/>
      <c r="E5567" s="411"/>
      <c r="F5567" s="411"/>
      <c r="G5567" s="194"/>
      <c r="H5567" s="411"/>
      <c r="I5567" s="411"/>
    </row>
    <row r="5568" spans="1:9" ht="15" customHeight="1" x14ac:dyDescent="0.25">
      <c r="A5568" s="411"/>
      <c r="B5568" s="411"/>
      <c r="C5568" s="411"/>
      <c r="D5568" s="411"/>
      <c r="E5568" s="411"/>
      <c r="F5568" s="411"/>
      <c r="G5568" s="194"/>
      <c r="H5568" s="411"/>
      <c r="I5568" s="411"/>
    </row>
    <row r="5569" spans="1:9" ht="15" customHeight="1" x14ac:dyDescent="0.25">
      <c r="A5569" s="411"/>
      <c r="B5569" s="411"/>
      <c r="C5569" s="411"/>
      <c r="D5569" s="411"/>
      <c r="E5569" s="411"/>
      <c r="F5569" s="411"/>
      <c r="G5569" s="194"/>
      <c r="H5569" s="411"/>
      <c r="I5569" s="411"/>
    </row>
    <row r="5570" spans="1:9" ht="15" customHeight="1" x14ac:dyDescent="0.25">
      <c r="A5570" s="411"/>
      <c r="B5570" s="411"/>
      <c r="C5570" s="411"/>
      <c r="D5570" s="411"/>
      <c r="E5570" s="411"/>
      <c r="F5570" s="411"/>
      <c r="G5570" s="194"/>
      <c r="H5570" s="411"/>
      <c r="I5570" s="411"/>
    </row>
    <row r="5571" spans="1:9" ht="15" customHeight="1" x14ac:dyDescent="0.25">
      <c r="A5571" s="411"/>
      <c r="B5571" s="411"/>
      <c r="C5571" s="411"/>
      <c r="D5571" s="411"/>
      <c r="E5571" s="411"/>
      <c r="F5571" s="411"/>
      <c r="G5571" s="194"/>
      <c r="H5571" s="411"/>
      <c r="I5571" s="411"/>
    </row>
    <row r="5572" spans="1:9" ht="15" customHeight="1" x14ac:dyDescent="0.25">
      <c r="A5572" s="411"/>
      <c r="B5572" s="411"/>
      <c r="C5572" s="411"/>
      <c r="D5572" s="411"/>
      <c r="E5572" s="411"/>
      <c r="F5572" s="411"/>
      <c r="G5572" s="194"/>
      <c r="H5572" s="411"/>
      <c r="I5572" s="411"/>
    </row>
    <row r="5573" spans="1:9" ht="15" customHeight="1" x14ac:dyDescent="0.25">
      <c r="A5573" s="411"/>
      <c r="B5573" s="411"/>
      <c r="C5573" s="411"/>
      <c r="D5573" s="411"/>
      <c r="E5573" s="411"/>
      <c r="F5573" s="411"/>
      <c r="G5573" s="194"/>
      <c r="H5573" s="411"/>
      <c r="I5573" s="411"/>
    </row>
    <row r="5574" spans="1:9" ht="15" customHeight="1" x14ac:dyDescent="0.25">
      <c r="A5574" s="411"/>
      <c r="B5574" s="411"/>
      <c r="C5574" s="411"/>
      <c r="D5574" s="411"/>
      <c r="E5574" s="411"/>
      <c r="F5574" s="411"/>
      <c r="G5574" s="194"/>
      <c r="H5574" s="411"/>
      <c r="I5574" s="411"/>
    </row>
    <row r="5575" spans="1:9" ht="15" customHeight="1" x14ac:dyDescent="0.25">
      <c r="A5575" s="411"/>
      <c r="B5575" s="411"/>
      <c r="C5575" s="411"/>
      <c r="D5575" s="411"/>
      <c r="E5575" s="411"/>
      <c r="F5575" s="411"/>
      <c r="G5575" s="194"/>
      <c r="H5575" s="411"/>
      <c r="I5575" s="411"/>
    </row>
    <row r="5576" spans="1:9" ht="15" customHeight="1" x14ac:dyDescent="0.25">
      <c r="A5576" s="411"/>
      <c r="B5576" s="411"/>
      <c r="C5576" s="411"/>
      <c r="D5576" s="411"/>
      <c r="E5576" s="411"/>
      <c r="F5576" s="411"/>
      <c r="G5576" s="194"/>
      <c r="H5576" s="411"/>
      <c r="I5576" s="411"/>
    </row>
    <row r="5577" spans="1:9" ht="15" customHeight="1" x14ac:dyDescent="0.25">
      <c r="A5577" s="411"/>
      <c r="B5577" s="411"/>
      <c r="C5577" s="411"/>
      <c r="D5577" s="411"/>
      <c r="E5577" s="411"/>
      <c r="F5577" s="411"/>
      <c r="G5577" s="194"/>
      <c r="H5577" s="411"/>
      <c r="I5577" s="411"/>
    </row>
    <row r="5578" spans="1:9" ht="15" customHeight="1" x14ac:dyDescent="0.25">
      <c r="A5578" s="411"/>
      <c r="B5578" s="411"/>
      <c r="C5578" s="411"/>
      <c r="D5578" s="411"/>
      <c r="E5578" s="411"/>
      <c r="F5578" s="411"/>
      <c r="G5578" s="194"/>
      <c r="H5578" s="411"/>
      <c r="I5578" s="411"/>
    </row>
    <row r="5579" spans="1:9" ht="15" customHeight="1" x14ac:dyDescent="0.25">
      <c r="A5579" s="411"/>
      <c r="B5579" s="411"/>
      <c r="C5579" s="411"/>
      <c r="D5579" s="411"/>
      <c r="E5579" s="411"/>
      <c r="F5579" s="411"/>
      <c r="G5579" s="194"/>
      <c r="H5579" s="411"/>
      <c r="I5579" s="411"/>
    </row>
    <row r="5580" spans="1:9" ht="15" customHeight="1" x14ac:dyDescent="0.25">
      <c r="A5580" s="411"/>
      <c r="B5580" s="411"/>
      <c r="C5580" s="411"/>
      <c r="D5580" s="411"/>
      <c r="E5580" s="411"/>
      <c r="F5580" s="411"/>
      <c r="G5580" s="194"/>
      <c r="H5580" s="411"/>
      <c r="I5580" s="411"/>
    </row>
    <row r="5581" spans="1:9" ht="15" customHeight="1" x14ac:dyDescent="0.25">
      <c r="A5581" s="411"/>
      <c r="B5581" s="411"/>
      <c r="C5581" s="411"/>
      <c r="D5581" s="411"/>
      <c r="E5581" s="411"/>
      <c r="F5581" s="411"/>
      <c r="G5581" s="194"/>
      <c r="H5581" s="411"/>
      <c r="I5581" s="411"/>
    </row>
    <row r="5582" spans="1:9" ht="15" customHeight="1" x14ac:dyDescent="0.25">
      <c r="A5582" s="411"/>
      <c r="B5582" s="411"/>
      <c r="C5582" s="411"/>
      <c r="D5582" s="411"/>
      <c r="E5582" s="411"/>
      <c r="F5582" s="411"/>
      <c r="G5582" s="194"/>
      <c r="H5582" s="411"/>
      <c r="I5582" s="411"/>
    </row>
    <row r="5583" spans="1:9" ht="15" customHeight="1" x14ac:dyDescent="0.25">
      <c r="A5583" s="411"/>
      <c r="B5583" s="411"/>
      <c r="C5583" s="411"/>
      <c r="D5583" s="411"/>
      <c r="E5583" s="411"/>
      <c r="F5583" s="411"/>
      <c r="G5583" s="194"/>
      <c r="H5583" s="411"/>
      <c r="I5583" s="411"/>
    </row>
    <row r="5584" spans="1:9" ht="15" customHeight="1" x14ac:dyDescent="0.25">
      <c r="A5584" s="411"/>
      <c r="B5584" s="411"/>
      <c r="C5584" s="411"/>
      <c r="D5584" s="411"/>
      <c r="E5584" s="411"/>
      <c r="F5584" s="411"/>
      <c r="G5584" s="194"/>
      <c r="H5584" s="411"/>
      <c r="I5584" s="411"/>
    </row>
    <row r="5585" spans="1:9" ht="15" customHeight="1" x14ac:dyDescent="0.25">
      <c r="A5585" s="411"/>
      <c r="B5585" s="411"/>
      <c r="C5585" s="411"/>
      <c r="D5585" s="411"/>
      <c r="E5585" s="411"/>
      <c r="F5585" s="411"/>
      <c r="G5585" s="194"/>
      <c r="H5585" s="411"/>
      <c r="I5585" s="411"/>
    </row>
    <row r="5586" spans="1:9" ht="15" customHeight="1" x14ac:dyDescent="0.25">
      <c r="A5586" s="411"/>
      <c r="B5586" s="411"/>
      <c r="C5586" s="411"/>
      <c r="D5586" s="411"/>
      <c r="E5586" s="411"/>
      <c r="F5586" s="411"/>
      <c r="G5586" s="194"/>
      <c r="H5586" s="411"/>
      <c r="I5586" s="411"/>
    </row>
    <row r="5587" spans="1:9" ht="15" customHeight="1" x14ac:dyDescent="0.25">
      <c r="A5587" s="411"/>
      <c r="B5587" s="411"/>
      <c r="C5587" s="411"/>
      <c r="D5587" s="411"/>
      <c r="E5587" s="411"/>
      <c r="F5587" s="411"/>
      <c r="G5587" s="194"/>
      <c r="H5587" s="411"/>
      <c r="I5587" s="411"/>
    </row>
    <row r="5588" spans="1:9" ht="15" customHeight="1" x14ac:dyDescent="0.25">
      <c r="A5588" s="411"/>
      <c r="B5588" s="411"/>
      <c r="C5588" s="411"/>
      <c r="D5588" s="411"/>
      <c r="E5588" s="411"/>
      <c r="F5588" s="411"/>
      <c r="G5588" s="194"/>
      <c r="H5588" s="411"/>
      <c r="I5588" s="411"/>
    </row>
    <row r="5589" spans="1:9" ht="15" customHeight="1" x14ac:dyDescent="0.25">
      <c r="A5589" s="411"/>
      <c r="B5589" s="411"/>
      <c r="C5589" s="411"/>
      <c r="D5589" s="411"/>
      <c r="E5589" s="411"/>
      <c r="F5589" s="411"/>
      <c r="G5589" s="194"/>
      <c r="H5589" s="411"/>
      <c r="I5589" s="411"/>
    </row>
    <row r="5590" spans="1:9" ht="15" customHeight="1" x14ac:dyDescent="0.25">
      <c r="A5590" s="411"/>
      <c r="B5590" s="411"/>
      <c r="C5590" s="411"/>
      <c r="D5590" s="411"/>
      <c r="E5590" s="411"/>
      <c r="F5590" s="411"/>
      <c r="G5590" s="194"/>
      <c r="H5590" s="411"/>
      <c r="I5590" s="411"/>
    </row>
    <row r="5591" spans="1:9" ht="15" customHeight="1" x14ac:dyDescent="0.25">
      <c r="A5591" s="411"/>
      <c r="B5591" s="411"/>
      <c r="C5591" s="411"/>
      <c r="D5591" s="411"/>
      <c r="E5591" s="411"/>
      <c r="F5591" s="411"/>
      <c r="G5591" s="194"/>
      <c r="H5591" s="411"/>
      <c r="I5591" s="411"/>
    </row>
    <row r="5592" spans="1:9" ht="15" customHeight="1" x14ac:dyDescent="0.25">
      <c r="A5592" s="411"/>
      <c r="B5592" s="411"/>
      <c r="C5592" s="411"/>
      <c r="D5592" s="411"/>
      <c r="E5592" s="411"/>
      <c r="F5592" s="411"/>
      <c r="G5592" s="194"/>
      <c r="H5592" s="411"/>
      <c r="I5592" s="411"/>
    </row>
    <row r="5593" spans="1:9" ht="15" customHeight="1" x14ac:dyDescent="0.25">
      <c r="A5593" s="411"/>
      <c r="B5593" s="411"/>
      <c r="C5593" s="411"/>
      <c r="D5593" s="411"/>
      <c r="E5593" s="411"/>
      <c r="F5593" s="411"/>
      <c r="G5593" s="194"/>
      <c r="H5593" s="411"/>
      <c r="I5593" s="411"/>
    </row>
    <row r="5594" spans="1:9" ht="15" customHeight="1" x14ac:dyDescent="0.25">
      <c r="A5594" s="411"/>
      <c r="B5594" s="411"/>
      <c r="C5594" s="411"/>
      <c r="D5594" s="411"/>
      <c r="E5594" s="411"/>
      <c r="F5594" s="411"/>
      <c r="G5594" s="194"/>
      <c r="H5594" s="411"/>
      <c r="I5594" s="411"/>
    </row>
    <row r="5595" spans="1:9" ht="15" customHeight="1" x14ac:dyDescent="0.25">
      <c r="A5595" s="411"/>
      <c r="B5595" s="411"/>
      <c r="C5595" s="411"/>
      <c r="D5595" s="411"/>
      <c r="E5595" s="411"/>
      <c r="F5595" s="411"/>
      <c r="G5595" s="194"/>
      <c r="H5595" s="411"/>
      <c r="I5595" s="411"/>
    </row>
    <row r="5596" spans="1:9" ht="15" customHeight="1" x14ac:dyDescent="0.25">
      <c r="A5596" s="411"/>
      <c r="B5596" s="411"/>
      <c r="C5596" s="411"/>
      <c r="D5596" s="411"/>
      <c r="E5596" s="411"/>
      <c r="F5596" s="411"/>
      <c r="G5596" s="194"/>
      <c r="H5596" s="411"/>
      <c r="I5596" s="411"/>
    </row>
    <row r="5597" spans="1:9" ht="15" customHeight="1" x14ac:dyDescent="0.25">
      <c r="A5597" s="411"/>
      <c r="B5597" s="411"/>
      <c r="C5597" s="411"/>
      <c r="D5597" s="411"/>
      <c r="E5597" s="411"/>
      <c r="F5597" s="411"/>
      <c r="G5597" s="194"/>
      <c r="H5597" s="411"/>
      <c r="I5597" s="411"/>
    </row>
    <row r="5598" spans="1:9" ht="15" customHeight="1" x14ac:dyDescent="0.25">
      <c r="A5598" s="411"/>
      <c r="B5598" s="411"/>
      <c r="C5598" s="411"/>
      <c r="D5598" s="411"/>
      <c r="E5598" s="411"/>
      <c r="F5598" s="411"/>
      <c r="G5598" s="194"/>
      <c r="H5598" s="411"/>
      <c r="I5598" s="411"/>
    </row>
    <row r="5599" spans="1:9" ht="15" customHeight="1" x14ac:dyDescent="0.25">
      <c r="A5599" s="411"/>
      <c r="B5599" s="411"/>
      <c r="C5599" s="411"/>
      <c r="D5599" s="411"/>
      <c r="E5599" s="411"/>
      <c r="F5599" s="411"/>
      <c r="G5599" s="194"/>
      <c r="H5599" s="411"/>
      <c r="I5599" s="411"/>
    </row>
    <row r="5600" spans="1:9" ht="15" customHeight="1" x14ac:dyDescent="0.25">
      <c r="A5600" s="411"/>
      <c r="B5600" s="411"/>
      <c r="C5600" s="411"/>
      <c r="D5600" s="411"/>
      <c r="E5600" s="411"/>
      <c r="F5600" s="411"/>
      <c r="G5600" s="194"/>
      <c r="H5600" s="411"/>
      <c r="I5600" s="411"/>
    </row>
    <row r="5601" spans="1:9" ht="15" customHeight="1" x14ac:dyDescent="0.25">
      <c r="A5601" s="411"/>
      <c r="B5601" s="411"/>
      <c r="C5601" s="411"/>
      <c r="D5601" s="411"/>
      <c r="E5601" s="411"/>
      <c r="F5601" s="411"/>
      <c r="G5601" s="194"/>
      <c r="H5601" s="411"/>
      <c r="I5601" s="411"/>
    </row>
    <row r="5602" spans="1:9" ht="15" customHeight="1" x14ac:dyDescent="0.25">
      <c r="A5602" s="411"/>
      <c r="B5602" s="411"/>
      <c r="C5602" s="411"/>
      <c r="D5602" s="411"/>
      <c r="E5602" s="411"/>
      <c r="F5602" s="411"/>
      <c r="G5602" s="194"/>
      <c r="H5602" s="411"/>
      <c r="I5602" s="411"/>
    </row>
    <row r="5603" spans="1:9" ht="15" customHeight="1" x14ac:dyDescent="0.25">
      <c r="A5603" s="411"/>
      <c r="B5603" s="411"/>
      <c r="C5603" s="411"/>
      <c r="D5603" s="411"/>
      <c r="E5603" s="411"/>
      <c r="F5603" s="411"/>
      <c r="G5603" s="194"/>
      <c r="H5603" s="411"/>
      <c r="I5603" s="411"/>
    </row>
    <row r="5604" spans="1:9" ht="15" customHeight="1" x14ac:dyDescent="0.25">
      <c r="A5604" s="411"/>
      <c r="B5604" s="411"/>
      <c r="C5604" s="411"/>
      <c r="D5604" s="411"/>
      <c r="E5604" s="411"/>
      <c r="F5604" s="411"/>
      <c r="G5604" s="194"/>
      <c r="H5604" s="411"/>
      <c r="I5604" s="411"/>
    </row>
    <row r="5605" spans="1:9" ht="15" customHeight="1" x14ac:dyDescent="0.25">
      <c r="A5605" s="411"/>
      <c r="B5605" s="411"/>
      <c r="C5605" s="411"/>
      <c r="D5605" s="411"/>
      <c r="E5605" s="411"/>
      <c r="F5605" s="411"/>
      <c r="G5605" s="194"/>
      <c r="H5605" s="411"/>
      <c r="I5605" s="411"/>
    </row>
    <row r="5606" spans="1:9" ht="15" customHeight="1" x14ac:dyDescent="0.25">
      <c r="A5606" s="411"/>
      <c r="B5606" s="411"/>
      <c r="C5606" s="411"/>
      <c r="D5606" s="411"/>
      <c r="E5606" s="411"/>
      <c r="F5606" s="411"/>
      <c r="G5606" s="194"/>
      <c r="H5606" s="411"/>
      <c r="I5606" s="411"/>
    </row>
    <row r="5607" spans="1:9" ht="15" customHeight="1" x14ac:dyDescent="0.25">
      <c r="A5607" s="411"/>
      <c r="B5607" s="411"/>
      <c r="C5607" s="411"/>
      <c r="D5607" s="411"/>
      <c r="E5607" s="411"/>
      <c r="F5607" s="411"/>
      <c r="G5607" s="194"/>
      <c r="H5607" s="411"/>
      <c r="I5607" s="411"/>
    </row>
    <row r="5608" spans="1:9" ht="15" customHeight="1" x14ac:dyDescent="0.25">
      <c r="A5608" s="411"/>
      <c r="B5608" s="411"/>
      <c r="C5608" s="411"/>
      <c r="D5608" s="411"/>
      <c r="E5608" s="411"/>
      <c r="F5608" s="411"/>
      <c r="G5608" s="194"/>
      <c r="H5608" s="411"/>
      <c r="I5608" s="411"/>
    </row>
    <row r="5609" spans="1:9" ht="15" customHeight="1" x14ac:dyDescent="0.25">
      <c r="A5609" s="411"/>
      <c r="B5609" s="411"/>
      <c r="C5609" s="411"/>
      <c r="D5609" s="411"/>
      <c r="E5609" s="411"/>
      <c r="F5609" s="411"/>
      <c r="G5609" s="194"/>
      <c r="H5609" s="411"/>
      <c r="I5609" s="411"/>
    </row>
    <row r="5610" spans="1:9" ht="15" customHeight="1" x14ac:dyDescent="0.25">
      <c r="A5610" s="411"/>
      <c r="B5610" s="411"/>
      <c r="C5610" s="411"/>
      <c r="D5610" s="411"/>
      <c r="E5610" s="411"/>
      <c r="F5610" s="411"/>
      <c r="G5610" s="194"/>
      <c r="H5610" s="411"/>
      <c r="I5610" s="411"/>
    </row>
    <row r="5611" spans="1:9" ht="15" customHeight="1" x14ac:dyDescent="0.25">
      <c r="A5611" s="411"/>
      <c r="B5611" s="411"/>
      <c r="C5611" s="411"/>
      <c r="D5611" s="411"/>
      <c r="E5611" s="411"/>
      <c r="F5611" s="411"/>
      <c r="G5611" s="194"/>
      <c r="H5611" s="411"/>
      <c r="I5611" s="411"/>
    </row>
    <row r="5612" spans="1:9" ht="15" customHeight="1" x14ac:dyDescent="0.25">
      <c r="A5612" s="411"/>
      <c r="B5612" s="411"/>
      <c r="C5612" s="411"/>
      <c r="D5612" s="411"/>
      <c r="E5612" s="411"/>
      <c r="F5612" s="411"/>
      <c r="G5612" s="194"/>
      <c r="H5612" s="411"/>
      <c r="I5612" s="411"/>
    </row>
    <row r="5613" spans="1:9" ht="15" customHeight="1" x14ac:dyDescent="0.25">
      <c r="A5613" s="411"/>
      <c r="B5613" s="411"/>
      <c r="C5613" s="411"/>
      <c r="D5613" s="411"/>
      <c r="E5613" s="411"/>
      <c r="F5613" s="411"/>
      <c r="G5613" s="194"/>
      <c r="H5613" s="411"/>
      <c r="I5613" s="411"/>
    </row>
    <row r="5614" spans="1:9" ht="15" customHeight="1" x14ac:dyDescent="0.25">
      <c r="A5614" s="411"/>
      <c r="B5614" s="411"/>
      <c r="C5614" s="411"/>
      <c r="D5614" s="411"/>
      <c r="E5614" s="411"/>
      <c r="F5614" s="411"/>
      <c r="G5614" s="194"/>
      <c r="H5614" s="411"/>
      <c r="I5614" s="411"/>
    </row>
    <row r="5615" spans="1:9" ht="15" customHeight="1" x14ac:dyDescent="0.25">
      <c r="A5615" s="411"/>
      <c r="B5615" s="411"/>
      <c r="C5615" s="411"/>
      <c r="D5615" s="411"/>
      <c r="E5615" s="411"/>
      <c r="F5615" s="411"/>
      <c r="G5615" s="194"/>
      <c r="H5615" s="411"/>
      <c r="I5615" s="411"/>
    </row>
    <row r="5616" spans="1:9" ht="15" customHeight="1" x14ac:dyDescent="0.25">
      <c r="A5616" s="411"/>
      <c r="B5616" s="411"/>
      <c r="C5616" s="411"/>
      <c r="D5616" s="411"/>
      <c r="E5616" s="411"/>
      <c r="F5616" s="411"/>
      <c r="G5616" s="194"/>
      <c r="H5616" s="411"/>
      <c r="I5616" s="411"/>
    </row>
    <row r="5617" spans="1:9" ht="15" customHeight="1" x14ac:dyDescent="0.25">
      <c r="A5617" s="411"/>
      <c r="B5617" s="411"/>
      <c r="C5617" s="411"/>
      <c r="D5617" s="411"/>
      <c r="E5617" s="411"/>
      <c r="F5617" s="411"/>
      <c r="G5617" s="194"/>
      <c r="H5617" s="411"/>
      <c r="I5617" s="411"/>
    </row>
    <row r="5618" spans="1:9" ht="15" customHeight="1" x14ac:dyDescent="0.25">
      <c r="A5618" s="411"/>
      <c r="B5618" s="411"/>
      <c r="C5618" s="411"/>
      <c r="D5618" s="411"/>
      <c r="E5618" s="411"/>
      <c r="F5618" s="411"/>
      <c r="G5618" s="194"/>
      <c r="H5618" s="411"/>
      <c r="I5618" s="411"/>
    </row>
    <row r="5619" spans="1:9" ht="15" customHeight="1" x14ac:dyDescent="0.25">
      <c r="A5619" s="411"/>
      <c r="B5619" s="411"/>
      <c r="C5619" s="411"/>
      <c r="D5619" s="411"/>
      <c r="E5619" s="411"/>
      <c r="F5619" s="411"/>
      <c r="G5619" s="194"/>
      <c r="H5619" s="411"/>
      <c r="I5619" s="411"/>
    </row>
    <row r="5620" spans="1:9" ht="15" customHeight="1" x14ac:dyDescent="0.25">
      <c r="A5620" s="411"/>
      <c r="B5620" s="411"/>
      <c r="C5620" s="411"/>
      <c r="D5620" s="411"/>
      <c r="E5620" s="411"/>
      <c r="F5620" s="411"/>
      <c r="G5620" s="194"/>
      <c r="H5620" s="411"/>
      <c r="I5620" s="411"/>
    </row>
    <row r="5621" spans="1:9" ht="15" customHeight="1" x14ac:dyDescent="0.25">
      <c r="A5621" s="411"/>
      <c r="B5621" s="411"/>
      <c r="C5621" s="411"/>
      <c r="D5621" s="411"/>
      <c r="E5621" s="411"/>
      <c r="F5621" s="411"/>
      <c r="G5621" s="194"/>
      <c r="H5621" s="411"/>
      <c r="I5621" s="411"/>
    </row>
    <row r="5622" spans="1:9" ht="15" customHeight="1" x14ac:dyDescent="0.25">
      <c r="A5622" s="411"/>
      <c r="B5622" s="411"/>
      <c r="C5622" s="411"/>
      <c r="D5622" s="411"/>
      <c r="E5622" s="411"/>
      <c r="F5622" s="411"/>
      <c r="G5622" s="194"/>
      <c r="H5622" s="411"/>
      <c r="I5622" s="411"/>
    </row>
    <row r="5623" spans="1:9" ht="15" customHeight="1" x14ac:dyDescent="0.25">
      <c r="A5623" s="411"/>
      <c r="B5623" s="411"/>
      <c r="C5623" s="411"/>
      <c r="D5623" s="411"/>
      <c r="E5623" s="411"/>
      <c r="F5623" s="411"/>
      <c r="G5623" s="194"/>
      <c r="H5623" s="411"/>
      <c r="I5623" s="411"/>
    </row>
    <row r="5624" spans="1:9" ht="15" customHeight="1" x14ac:dyDescent="0.25">
      <c r="A5624" s="411"/>
      <c r="B5624" s="411"/>
      <c r="C5624" s="411"/>
      <c r="D5624" s="411"/>
      <c r="E5624" s="411"/>
      <c r="F5624" s="411"/>
      <c r="G5624" s="194"/>
      <c r="H5624" s="411"/>
      <c r="I5624" s="411"/>
    </row>
    <row r="5625" spans="1:9" ht="15" customHeight="1" x14ac:dyDescent="0.25">
      <c r="A5625" s="411"/>
      <c r="B5625" s="411"/>
      <c r="C5625" s="411"/>
      <c r="D5625" s="411"/>
      <c r="E5625" s="411"/>
      <c r="F5625" s="411"/>
      <c r="G5625" s="194"/>
      <c r="H5625" s="411"/>
      <c r="I5625" s="411"/>
    </row>
    <row r="5626" spans="1:9" ht="15" customHeight="1" x14ac:dyDescent="0.25">
      <c r="A5626" s="411"/>
      <c r="B5626" s="411"/>
      <c r="C5626" s="411"/>
      <c r="D5626" s="411"/>
      <c r="E5626" s="411"/>
      <c r="F5626" s="411"/>
      <c r="G5626" s="194"/>
      <c r="H5626" s="411"/>
      <c r="I5626" s="411"/>
    </row>
    <row r="5627" spans="1:9" ht="15" customHeight="1" x14ac:dyDescent="0.25">
      <c r="A5627" s="411"/>
      <c r="B5627" s="411"/>
      <c r="C5627" s="411"/>
      <c r="D5627" s="411"/>
      <c r="E5627" s="411"/>
      <c r="F5627" s="411"/>
      <c r="G5627" s="194"/>
      <c r="H5627" s="411"/>
      <c r="I5627" s="411"/>
    </row>
    <row r="5628" spans="1:9" ht="15" customHeight="1" x14ac:dyDescent="0.25">
      <c r="A5628" s="411"/>
      <c r="B5628" s="411"/>
      <c r="C5628" s="411"/>
      <c r="D5628" s="411"/>
      <c r="E5628" s="411"/>
      <c r="F5628" s="411"/>
      <c r="G5628" s="194"/>
      <c r="H5628" s="411"/>
      <c r="I5628" s="411"/>
    </row>
    <row r="5629" spans="1:9" ht="15" customHeight="1" x14ac:dyDescent="0.25">
      <c r="A5629" s="411"/>
      <c r="B5629" s="411"/>
      <c r="C5629" s="411"/>
      <c r="D5629" s="411"/>
      <c r="E5629" s="411"/>
      <c r="F5629" s="411"/>
      <c r="G5629" s="194"/>
      <c r="H5629" s="411"/>
      <c r="I5629" s="411"/>
    </row>
    <row r="5630" spans="1:9" ht="15" customHeight="1" x14ac:dyDescent="0.25">
      <c r="A5630" s="411"/>
      <c r="B5630" s="411"/>
      <c r="C5630" s="411"/>
      <c r="D5630" s="411"/>
      <c r="E5630" s="411"/>
      <c r="F5630" s="411"/>
      <c r="G5630" s="194"/>
      <c r="H5630" s="411"/>
      <c r="I5630" s="411"/>
    </row>
    <row r="5631" spans="1:9" ht="15" customHeight="1" x14ac:dyDescent="0.25">
      <c r="A5631" s="411"/>
      <c r="B5631" s="411"/>
      <c r="C5631" s="411"/>
      <c r="D5631" s="411"/>
      <c r="E5631" s="411"/>
      <c r="F5631" s="411"/>
      <c r="G5631" s="194"/>
      <c r="H5631" s="411"/>
      <c r="I5631" s="411"/>
    </row>
    <row r="5632" spans="1:9" ht="15" customHeight="1" x14ac:dyDescent="0.25">
      <c r="A5632" s="411"/>
      <c r="B5632" s="411"/>
      <c r="C5632" s="411"/>
      <c r="D5632" s="411"/>
      <c r="E5632" s="411"/>
      <c r="F5632" s="411"/>
      <c r="G5632" s="194"/>
      <c r="H5632" s="411"/>
      <c r="I5632" s="411"/>
    </row>
    <row r="5633" spans="1:9" ht="15" customHeight="1" x14ac:dyDescent="0.25">
      <c r="A5633" s="411"/>
      <c r="B5633" s="411"/>
      <c r="C5633" s="411"/>
      <c r="D5633" s="411"/>
      <c r="E5633" s="411"/>
      <c r="F5633" s="411"/>
      <c r="G5633" s="194"/>
      <c r="H5633" s="411"/>
      <c r="I5633" s="411"/>
    </row>
    <row r="5634" spans="1:9" ht="15" customHeight="1" x14ac:dyDescent="0.25">
      <c r="A5634" s="411"/>
      <c r="B5634" s="411"/>
      <c r="C5634" s="411"/>
      <c r="D5634" s="411"/>
      <c r="E5634" s="411"/>
      <c r="F5634" s="411"/>
      <c r="G5634" s="194"/>
      <c r="H5634" s="411"/>
      <c r="I5634" s="411"/>
    </row>
    <row r="5635" spans="1:9" ht="15" customHeight="1" x14ac:dyDescent="0.25">
      <c r="A5635" s="411"/>
      <c r="B5635" s="411"/>
      <c r="C5635" s="411"/>
      <c r="D5635" s="411"/>
      <c r="E5635" s="411"/>
      <c r="F5635" s="412"/>
      <c r="G5635" s="194"/>
      <c r="H5635" s="411"/>
      <c r="I5635" s="411"/>
    </row>
    <row r="5636" spans="1:9" ht="15" customHeight="1" x14ac:dyDescent="0.25">
      <c r="A5636" s="411"/>
      <c r="B5636" s="411"/>
      <c r="C5636" s="411"/>
      <c r="D5636" s="411"/>
      <c r="E5636" s="411"/>
      <c r="F5636" s="412"/>
      <c r="G5636" s="194"/>
      <c r="H5636" s="411"/>
      <c r="I5636" s="411"/>
    </row>
    <row r="5637" spans="1:9" ht="15" customHeight="1" x14ac:dyDescent="0.25">
      <c r="A5637" s="411"/>
      <c r="B5637" s="411"/>
      <c r="C5637" s="411"/>
      <c r="D5637" s="411"/>
      <c r="E5637" s="411"/>
      <c r="F5637" s="412"/>
      <c r="G5637" s="194"/>
      <c r="H5637" s="411"/>
      <c r="I5637" s="411"/>
    </row>
    <row r="5638" spans="1:9" ht="15" customHeight="1" x14ac:dyDescent="0.25">
      <c r="A5638" s="411"/>
      <c r="B5638" s="411"/>
      <c r="C5638" s="411"/>
      <c r="D5638" s="411"/>
      <c r="E5638" s="411"/>
      <c r="F5638" s="411"/>
      <c r="G5638" s="194"/>
      <c r="H5638" s="411"/>
      <c r="I5638" s="411"/>
    </row>
    <row r="5639" spans="1:9" ht="15" customHeight="1" x14ac:dyDescent="0.25">
      <c r="A5639" s="411"/>
      <c r="B5639" s="411"/>
      <c r="C5639" s="411"/>
      <c r="D5639" s="411"/>
      <c r="E5639" s="411"/>
      <c r="F5639" s="411"/>
      <c r="G5639" s="194"/>
      <c r="H5639" s="411"/>
      <c r="I5639" s="411"/>
    </row>
    <row r="5640" spans="1:9" ht="15" customHeight="1" x14ac:dyDescent="0.25">
      <c r="A5640" s="411"/>
      <c r="B5640" s="411"/>
      <c r="C5640" s="411"/>
      <c r="D5640" s="411"/>
      <c r="E5640" s="411"/>
      <c r="F5640" s="411"/>
      <c r="G5640" s="194"/>
      <c r="H5640" s="411"/>
      <c r="I5640" s="411"/>
    </row>
    <row r="5641" spans="1:9" ht="15" customHeight="1" x14ac:dyDescent="0.25">
      <c r="A5641" s="411"/>
      <c r="B5641" s="411"/>
      <c r="C5641" s="411"/>
      <c r="D5641" s="411"/>
      <c r="E5641" s="411"/>
      <c r="F5641" s="412"/>
      <c r="G5641" s="194"/>
      <c r="H5641" s="411"/>
      <c r="I5641" s="411"/>
    </row>
    <row r="5642" spans="1:9" ht="15" customHeight="1" x14ac:dyDescent="0.25">
      <c r="A5642" s="411"/>
      <c r="B5642" s="411"/>
      <c r="C5642" s="411"/>
      <c r="D5642" s="411"/>
      <c r="E5642" s="411"/>
      <c r="F5642" s="412"/>
      <c r="G5642" s="194"/>
      <c r="H5642" s="411"/>
      <c r="I5642" s="411"/>
    </row>
    <row r="5643" spans="1:9" ht="15" customHeight="1" x14ac:dyDescent="0.25">
      <c r="A5643" s="411"/>
      <c r="B5643" s="411"/>
      <c r="C5643" s="411"/>
      <c r="D5643" s="411"/>
      <c r="E5643" s="411"/>
      <c r="F5643" s="411"/>
      <c r="G5643" s="194"/>
      <c r="H5643" s="411"/>
      <c r="I5643" s="411"/>
    </row>
    <row r="5644" spans="1:9" ht="15" customHeight="1" x14ac:dyDescent="0.25">
      <c r="A5644" s="411"/>
      <c r="B5644" s="411"/>
      <c r="C5644" s="411"/>
      <c r="D5644" s="411"/>
      <c r="E5644" s="411"/>
      <c r="F5644" s="411"/>
      <c r="G5644" s="194"/>
      <c r="H5644" s="411"/>
      <c r="I5644" s="411"/>
    </row>
    <row r="5645" spans="1:9" ht="15" customHeight="1" x14ac:dyDescent="0.25">
      <c r="A5645" s="411"/>
      <c r="B5645" s="411"/>
      <c r="C5645" s="411"/>
      <c r="D5645" s="411"/>
      <c r="E5645" s="411"/>
      <c r="F5645" s="411"/>
      <c r="G5645" s="194"/>
      <c r="H5645" s="411"/>
      <c r="I5645" s="411"/>
    </row>
    <row r="5646" spans="1:9" ht="15" customHeight="1" x14ac:dyDescent="0.25">
      <c r="A5646" s="411"/>
      <c r="B5646" s="411"/>
      <c r="C5646" s="411"/>
      <c r="D5646" s="411"/>
      <c r="E5646" s="411"/>
      <c r="F5646" s="411"/>
      <c r="G5646" s="194"/>
      <c r="H5646" s="411"/>
      <c r="I5646" s="411"/>
    </row>
    <row r="5647" spans="1:9" ht="15" customHeight="1" x14ac:dyDescent="0.25">
      <c r="A5647" s="411"/>
      <c r="B5647" s="411"/>
      <c r="C5647" s="411"/>
      <c r="D5647" s="411"/>
      <c r="E5647" s="411"/>
      <c r="F5647" s="411"/>
      <c r="G5647" s="194"/>
      <c r="H5647" s="411"/>
      <c r="I5647" s="411"/>
    </row>
    <row r="5648" spans="1:9" ht="15" customHeight="1" x14ac:dyDescent="0.25">
      <c r="A5648" s="411"/>
      <c r="B5648" s="411"/>
      <c r="C5648" s="411"/>
      <c r="D5648" s="411"/>
      <c r="E5648" s="411"/>
      <c r="F5648" s="412"/>
      <c r="G5648" s="194"/>
      <c r="H5648" s="411"/>
      <c r="I5648" s="411"/>
    </row>
    <row r="5649" spans="1:9" ht="15" customHeight="1" x14ac:dyDescent="0.25">
      <c r="A5649" s="411"/>
      <c r="B5649" s="411"/>
      <c r="C5649" s="411"/>
      <c r="D5649" s="411"/>
      <c r="E5649" s="411"/>
      <c r="F5649" s="412"/>
      <c r="G5649" s="194"/>
      <c r="H5649" s="411"/>
      <c r="I5649" s="411"/>
    </row>
    <row r="5650" spans="1:9" ht="15" customHeight="1" x14ac:dyDescent="0.25">
      <c r="A5650" s="411"/>
      <c r="B5650" s="411"/>
      <c r="C5650" s="411"/>
      <c r="D5650" s="411"/>
      <c r="E5650" s="411"/>
      <c r="F5650" s="411"/>
      <c r="G5650" s="194"/>
      <c r="H5650" s="411"/>
      <c r="I5650" s="411"/>
    </row>
    <row r="5651" spans="1:9" ht="15" customHeight="1" x14ac:dyDescent="0.25">
      <c r="A5651" s="411"/>
      <c r="B5651" s="411"/>
      <c r="C5651" s="411"/>
      <c r="D5651" s="411"/>
      <c r="E5651" s="411"/>
      <c r="F5651" s="411"/>
      <c r="G5651" s="194"/>
      <c r="H5651" s="411"/>
      <c r="I5651" s="411"/>
    </row>
    <row r="5652" spans="1:9" ht="15" customHeight="1" x14ac:dyDescent="0.25">
      <c r="A5652" s="411"/>
      <c r="B5652" s="411"/>
      <c r="C5652" s="411"/>
      <c r="D5652" s="411"/>
      <c r="E5652" s="411"/>
      <c r="F5652" s="411"/>
      <c r="G5652" s="194"/>
      <c r="H5652" s="411"/>
      <c r="I5652" s="411"/>
    </row>
    <row r="5653" spans="1:9" ht="15" customHeight="1" x14ac:dyDescent="0.25">
      <c r="A5653" s="411"/>
      <c r="B5653" s="411"/>
      <c r="C5653" s="411"/>
      <c r="D5653" s="411"/>
      <c r="E5653" s="411"/>
      <c r="F5653" s="411"/>
      <c r="G5653" s="194"/>
      <c r="H5653" s="411"/>
      <c r="I5653" s="411"/>
    </row>
    <row r="5654" spans="1:9" ht="15" customHeight="1" x14ac:dyDescent="0.25">
      <c r="A5654" s="411"/>
      <c r="B5654" s="411"/>
      <c r="C5654" s="411"/>
      <c r="D5654" s="411"/>
      <c r="E5654" s="411"/>
      <c r="F5654" s="411"/>
      <c r="G5654" s="194"/>
      <c r="H5654" s="411"/>
      <c r="I5654" s="411"/>
    </row>
    <row r="5655" spans="1:9" ht="15" customHeight="1" x14ac:dyDescent="0.25">
      <c r="A5655" s="411"/>
      <c r="B5655" s="411"/>
      <c r="C5655" s="411"/>
      <c r="D5655" s="411"/>
      <c r="E5655" s="411"/>
      <c r="F5655" s="411"/>
      <c r="G5655" s="194"/>
      <c r="H5655" s="411"/>
      <c r="I5655" s="411"/>
    </row>
    <row r="5656" spans="1:9" ht="15" customHeight="1" x14ac:dyDescent="0.25">
      <c r="A5656" s="411"/>
      <c r="B5656" s="411"/>
      <c r="C5656" s="411"/>
      <c r="D5656" s="411"/>
      <c r="E5656" s="411"/>
      <c r="F5656" s="411"/>
      <c r="G5656" s="194"/>
      <c r="H5656" s="411"/>
      <c r="I5656" s="411"/>
    </row>
    <row r="5657" spans="1:9" ht="15" customHeight="1" x14ac:dyDescent="0.25">
      <c r="A5657" s="411"/>
      <c r="B5657" s="411"/>
      <c r="C5657" s="411"/>
      <c r="D5657" s="411"/>
      <c r="E5657" s="411"/>
      <c r="F5657" s="411"/>
      <c r="G5657" s="194"/>
      <c r="H5657" s="411"/>
      <c r="I5657" s="411"/>
    </row>
    <row r="5658" spans="1:9" ht="15" customHeight="1" x14ac:dyDescent="0.25">
      <c r="A5658" s="411"/>
      <c r="B5658" s="411"/>
      <c r="C5658" s="411"/>
      <c r="D5658" s="411"/>
      <c r="E5658" s="411"/>
      <c r="F5658" s="411"/>
      <c r="G5658" s="194"/>
      <c r="H5658" s="411"/>
      <c r="I5658" s="411"/>
    </row>
    <row r="5659" spans="1:9" ht="15" customHeight="1" x14ac:dyDescent="0.25">
      <c r="A5659" s="411"/>
      <c r="B5659" s="411"/>
      <c r="C5659" s="411"/>
      <c r="D5659" s="411"/>
      <c r="E5659" s="411"/>
      <c r="F5659" s="411"/>
      <c r="G5659" s="194"/>
      <c r="H5659" s="411"/>
      <c r="I5659" s="411"/>
    </row>
    <row r="5660" spans="1:9" ht="15" customHeight="1" x14ac:dyDescent="0.25">
      <c r="A5660" s="411"/>
      <c r="B5660" s="411"/>
      <c r="C5660" s="411"/>
      <c r="D5660" s="411"/>
      <c r="E5660" s="411"/>
      <c r="F5660" s="412"/>
      <c r="G5660" s="194"/>
      <c r="H5660" s="411"/>
      <c r="I5660" s="411"/>
    </row>
    <row r="5661" spans="1:9" ht="15" customHeight="1" x14ac:dyDescent="0.25">
      <c r="A5661" s="411"/>
      <c r="B5661" s="411"/>
      <c r="C5661" s="411"/>
      <c r="D5661" s="411"/>
      <c r="E5661" s="411"/>
      <c r="F5661" s="411"/>
      <c r="G5661" s="194"/>
      <c r="H5661" s="411"/>
      <c r="I5661" s="411"/>
    </row>
    <row r="5662" spans="1:9" ht="15" customHeight="1" x14ac:dyDescent="0.25">
      <c r="A5662" s="411"/>
      <c r="B5662" s="411"/>
      <c r="C5662" s="411"/>
      <c r="D5662" s="411"/>
      <c r="E5662" s="411"/>
      <c r="F5662" s="411"/>
      <c r="G5662" s="194"/>
      <c r="H5662" s="411"/>
      <c r="I5662" s="411"/>
    </row>
    <row r="5663" spans="1:9" ht="15" customHeight="1" x14ac:dyDescent="0.25">
      <c r="A5663" s="411"/>
      <c r="B5663" s="411"/>
      <c r="C5663" s="411"/>
      <c r="D5663" s="411"/>
      <c r="E5663" s="411"/>
      <c r="F5663" s="411"/>
      <c r="G5663" s="194"/>
      <c r="H5663" s="411"/>
      <c r="I5663" s="411"/>
    </row>
    <row r="5664" spans="1:9" ht="15" customHeight="1" x14ac:dyDescent="0.25">
      <c r="A5664" s="411"/>
      <c r="B5664" s="411"/>
      <c r="C5664" s="411"/>
      <c r="D5664" s="411"/>
      <c r="E5664" s="411"/>
      <c r="F5664" s="411"/>
      <c r="G5664" s="194"/>
      <c r="H5664" s="411"/>
      <c r="I5664" s="411"/>
    </row>
    <row r="5665" spans="1:9" ht="15" customHeight="1" x14ac:dyDescent="0.25">
      <c r="A5665" s="411"/>
      <c r="B5665" s="411"/>
      <c r="C5665" s="411"/>
      <c r="D5665" s="411"/>
      <c r="E5665" s="411"/>
      <c r="F5665" s="411"/>
      <c r="G5665" s="194"/>
      <c r="H5665" s="411"/>
      <c r="I5665" s="411"/>
    </row>
    <row r="5666" spans="1:9" ht="15" customHeight="1" x14ac:dyDescent="0.25">
      <c r="A5666" s="411"/>
      <c r="B5666" s="411"/>
      <c r="C5666" s="411"/>
      <c r="D5666" s="411"/>
      <c r="E5666" s="411"/>
      <c r="F5666" s="411"/>
      <c r="G5666" s="194"/>
      <c r="H5666" s="411"/>
      <c r="I5666" s="411"/>
    </row>
    <row r="5667" spans="1:9" ht="15" customHeight="1" x14ac:dyDescent="0.25">
      <c r="A5667" s="411"/>
      <c r="B5667" s="411"/>
      <c r="C5667" s="411"/>
      <c r="D5667" s="411"/>
      <c r="E5667" s="411"/>
      <c r="F5667" s="411"/>
      <c r="G5667" s="194"/>
      <c r="H5667" s="411"/>
      <c r="I5667" s="411"/>
    </row>
    <row r="5668" spans="1:9" ht="15" customHeight="1" x14ac:dyDescent="0.25">
      <c r="A5668" s="411"/>
      <c r="B5668" s="411"/>
      <c r="C5668" s="411"/>
      <c r="D5668" s="411"/>
      <c r="E5668" s="411"/>
      <c r="F5668" s="411"/>
      <c r="G5668" s="194"/>
      <c r="H5668" s="411"/>
      <c r="I5668" s="411"/>
    </row>
    <row r="5669" spans="1:9" ht="15" customHeight="1" x14ac:dyDescent="0.25">
      <c r="A5669" s="411"/>
      <c r="B5669" s="411"/>
      <c r="C5669" s="411"/>
      <c r="D5669" s="411"/>
      <c r="E5669" s="411"/>
      <c r="F5669" s="411"/>
      <c r="G5669" s="194"/>
      <c r="H5669" s="411"/>
      <c r="I5669" s="411"/>
    </row>
    <row r="5670" spans="1:9" ht="15" customHeight="1" x14ac:dyDescent="0.25">
      <c r="A5670" s="411"/>
      <c r="B5670" s="411"/>
      <c r="C5670" s="411"/>
      <c r="D5670" s="411"/>
      <c r="E5670" s="411"/>
      <c r="F5670" s="412"/>
      <c r="G5670" s="194"/>
      <c r="H5670" s="411"/>
      <c r="I5670" s="411"/>
    </row>
    <row r="5671" spans="1:9" ht="15" customHeight="1" x14ac:dyDescent="0.25">
      <c r="A5671" s="411"/>
      <c r="B5671" s="411"/>
      <c r="C5671" s="411"/>
      <c r="D5671" s="411"/>
      <c r="E5671" s="411"/>
      <c r="F5671" s="411"/>
      <c r="G5671" s="194"/>
      <c r="H5671" s="411"/>
      <c r="I5671" s="411"/>
    </row>
    <row r="5672" spans="1:9" ht="15" customHeight="1" x14ac:dyDescent="0.25">
      <c r="A5672" s="411"/>
      <c r="B5672" s="411"/>
      <c r="C5672" s="411"/>
      <c r="D5672" s="411"/>
      <c r="E5672" s="411"/>
      <c r="F5672" s="411"/>
      <c r="G5672" s="194"/>
      <c r="H5672" s="411"/>
      <c r="I5672" s="411"/>
    </row>
    <row r="5673" spans="1:9" ht="15" customHeight="1" x14ac:dyDescent="0.25">
      <c r="A5673" s="411"/>
      <c r="B5673" s="411"/>
      <c r="C5673" s="411"/>
      <c r="D5673" s="411"/>
      <c r="E5673" s="411"/>
      <c r="F5673" s="411"/>
      <c r="G5673" s="194"/>
      <c r="H5673" s="411"/>
      <c r="I5673" s="411"/>
    </row>
    <row r="5674" spans="1:9" ht="15" customHeight="1" x14ac:dyDescent="0.25">
      <c r="A5674" s="411"/>
      <c r="B5674" s="411"/>
      <c r="C5674" s="411"/>
      <c r="D5674" s="411"/>
      <c r="E5674" s="411"/>
      <c r="F5674" s="411"/>
      <c r="G5674" s="194"/>
      <c r="H5674" s="411"/>
      <c r="I5674" s="411"/>
    </row>
    <row r="5675" spans="1:9" ht="15" customHeight="1" x14ac:dyDescent="0.25">
      <c r="A5675" s="411"/>
      <c r="B5675" s="411"/>
      <c r="C5675" s="411"/>
      <c r="D5675" s="411"/>
      <c r="E5675" s="411"/>
      <c r="F5675" s="411"/>
      <c r="G5675" s="194"/>
      <c r="H5675" s="411"/>
      <c r="I5675" s="411"/>
    </row>
    <row r="5676" spans="1:9" ht="15" customHeight="1" x14ac:dyDescent="0.25">
      <c r="A5676" s="411"/>
      <c r="B5676" s="411"/>
      <c r="C5676" s="411"/>
      <c r="D5676" s="411"/>
      <c r="E5676" s="411"/>
      <c r="F5676" s="411"/>
      <c r="G5676" s="194"/>
      <c r="H5676" s="411"/>
      <c r="I5676" s="411"/>
    </row>
    <row r="5677" spans="1:9" ht="15" customHeight="1" x14ac:dyDescent="0.25">
      <c r="A5677" s="411"/>
      <c r="B5677" s="411"/>
      <c r="C5677" s="411"/>
      <c r="D5677" s="411"/>
      <c r="E5677" s="411"/>
      <c r="F5677" s="411"/>
      <c r="G5677" s="194"/>
      <c r="H5677" s="411"/>
      <c r="I5677" s="411"/>
    </row>
    <row r="5678" spans="1:9" ht="15" customHeight="1" x14ac:dyDescent="0.25">
      <c r="A5678" s="411"/>
      <c r="B5678" s="411"/>
      <c r="C5678" s="411"/>
      <c r="D5678" s="411"/>
      <c r="E5678" s="411"/>
      <c r="F5678" s="411"/>
      <c r="G5678" s="194"/>
      <c r="H5678" s="411"/>
      <c r="I5678" s="411"/>
    </row>
    <row r="5679" spans="1:9" ht="15" customHeight="1" x14ac:dyDescent="0.25">
      <c r="A5679" s="411"/>
      <c r="B5679" s="411"/>
      <c r="C5679" s="411"/>
      <c r="D5679" s="411"/>
      <c r="E5679" s="411"/>
      <c r="F5679" s="411"/>
      <c r="G5679" s="194"/>
      <c r="H5679" s="411"/>
      <c r="I5679" s="411"/>
    </row>
    <row r="5680" spans="1:9" ht="15" customHeight="1" x14ac:dyDescent="0.25">
      <c r="A5680" s="411"/>
      <c r="B5680" s="411"/>
      <c r="C5680" s="411"/>
      <c r="D5680" s="411"/>
      <c r="E5680" s="411"/>
      <c r="F5680" s="411"/>
      <c r="G5680" s="194"/>
      <c r="H5680" s="411"/>
      <c r="I5680" s="411"/>
    </row>
    <row r="5681" spans="1:9" ht="15" customHeight="1" x14ac:dyDescent="0.25">
      <c r="A5681" s="411"/>
      <c r="B5681" s="411"/>
      <c r="C5681" s="411"/>
      <c r="D5681" s="411"/>
      <c r="E5681" s="411"/>
      <c r="F5681" s="411"/>
      <c r="G5681" s="194"/>
      <c r="H5681" s="411"/>
      <c r="I5681" s="411"/>
    </row>
    <row r="5682" spans="1:9" ht="15" customHeight="1" x14ac:dyDescent="0.25">
      <c r="A5682" s="411"/>
      <c r="B5682" s="411"/>
      <c r="C5682" s="411"/>
      <c r="D5682" s="411"/>
      <c r="E5682" s="411"/>
      <c r="F5682" s="412"/>
      <c r="G5682" s="194"/>
      <c r="H5682" s="411"/>
      <c r="I5682" s="411"/>
    </row>
    <row r="5683" spans="1:9" ht="15" customHeight="1" x14ac:dyDescent="0.25">
      <c r="A5683" s="411"/>
      <c r="B5683" s="411"/>
      <c r="C5683" s="411"/>
      <c r="D5683" s="411"/>
      <c r="E5683" s="411"/>
      <c r="F5683" s="412"/>
      <c r="G5683" s="194"/>
      <c r="H5683" s="411"/>
      <c r="I5683" s="411"/>
    </row>
    <row r="5684" spans="1:9" ht="15" customHeight="1" x14ac:dyDescent="0.25">
      <c r="A5684" s="411"/>
      <c r="B5684" s="411"/>
      <c r="C5684" s="411"/>
      <c r="D5684" s="411"/>
      <c r="E5684" s="411"/>
      <c r="F5684" s="411"/>
      <c r="G5684" s="194"/>
      <c r="H5684" s="411"/>
      <c r="I5684" s="411"/>
    </row>
    <row r="5685" spans="1:9" ht="15" customHeight="1" x14ac:dyDescent="0.25">
      <c r="A5685" s="411"/>
      <c r="B5685" s="411"/>
      <c r="C5685" s="411"/>
      <c r="D5685" s="411"/>
      <c r="E5685" s="411"/>
      <c r="F5685" s="411"/>
      <c r="G5685" s="194"/>
      <c r="H5685" s="411"/>
      <c r="I5685" s="411"/>
    </row>
    <row r="5686" spans="1:9" ht="15" customHeight="1" x14ac:dyDescent="0.25">
      <c r="A5686" s="411"/>
      <c r="B5686" s="411"/>
      <c r="C5686" s="411"/>
      <c r="D5686" s="411"/>
      <c r="E5686" s="411"/>
      <c r="F5686" s="411"/>
      <c r="G5686" s="194"/>
      <c r="H5686" s="411"/>
      <c r="I5686" s="411"/>
    </row>
    <row r="5687" spans="1:9" ht="15" customHeight="1" x14ac:dyDescent="0.25">
      <c r="A5687" s="411"/>
      <c r="B5687" s="411"/>
      <c r="C5687" s="411"/>
      <c r="D5687" s="411"/>
      <c r="E5687" s="411"/>
      <c r="F5687" s="411"/>
      <c r="G5687" s="194"/>
      <c r="H5687" s="411"/>
      <c r="I5687" s="411"/>
    </row>
    <row r="5688" spans="1:9" ht="15" customHeight="1" x14ac:dyDescent="0.25">
      <c r="A5688" s="411"/>
      <c r="B5688" s="411"/>
      <c r="C5688" s="411"/>
      <c r="D5688" s="411"/>
      <c r="E5688" s="411"/>
      <c r="F5688" s="411"/>
      <c r="G5688" s="194"/>
      <c r="H5688" s="411"/>
      <c r="I5688" s="411"/>
    </row>
    <row r="5689" spans="1:9" ht="15" customHeight="1" x14ac:dyDescent="0.25">
      <c r="A5689" s="411"/>
      <c r="B5689" s="411"/>
      <c r="C5689" s="411"/>
      <c r="D5689" s="411"/>
      <c r="E5689" s="411"/>
      <c r="F5689" s="411"/>
      <c r="G5689" s="194"/>
      <c r="H5689" s="411"/>
      <c r="I5689" s="411"/>
    </row>
    <row r="5690" spans="1:9" ht="15" customHeight="1" x14ac:dyDescent="0.25">
      <c r="A5690" s="411"/>
      <c r="B5690" s="411"/>
      <c r="C5690" s="411"/>
      <c r="D5690" s="411"/>
      <c r="E5690" s="411"/>
      <c r="F5690" s="411"/>
      <c r="G5690" s="194"/>
      <c r="H5690" s="411"/>
      <c r="I5690" s="411"/>
    </row>
    <row r="5691" spans="1:9" ht="15" customHeight="1" x14ac:dyDescent="0.25">
      <c r="A5691" s="411"/>
      <c r="B5691" s="411"/>
      <c r="C5691" s="411"/>
      <c r="D5691" s="411"/>
      <c r="E5691" s="411"/>
      <c r="F5691" s="411"/>
      <c r="G5691" s="194"/>
      <c r="H5691" s="411"/>
      <c r="I5691" s="411"/>
    </row>
    <row r="5692" spans="1:9" ht="15" customHeight="1" x14ac:dyDescent="0.25">
      <c r="A5692" s="411"/>
      <c r="B5692" s="411"/>
      <c r="C5692" s="411"/>
      <c r="D5692" s="411"/>
      <c r="E5692" s="411"/>
      <c r="F5692" s="411"/>
      <c r="G5692" s="194"/>
      <c r="H5692" s="411"/>
      <c r="I5692" s="411"/>
    </row>
    <row r="5693" spans="1:9" ht="15" customHeight="1" x14ac:dyDescent="0.25">
      <c r="A5693" s="411"/>
      <c r="B5693" s="411"/>
      <c r="C5693" s="411"/>
      <c r="D5693" s="411"/>
      <c r="E5693" s="411"/>
      <c r="F5693" s="411"/>
      <c r="G5693" s="194"/>
      <c r="H5693" s="411"/>
      <c r="I5693" s="411"/>
    </row>
    <row r="5694" spans="1:9" ht="15" customHeight="1" x14ac:dyDescent="0.25">
      <c r="A5694" s="411"/>
      <c r="B5694" s="411"/>
      <c r="C5694" s="411"/>
      <c r="D5694" s="411"/>
      <c r="E5694" s="411"/>
      <c r="F5694" s="411"/>
      <c r="G5694" s="194"/>
      <c r="H5694" s="411"/>
      <c r="I5694" s="411"/>
    </row>
    <row r="5695" spans="1:9" ht="15" customHeight="1" x14ac:dyDescent="0.25">
      <c r="A5695" s="411"/>
      <c r="B5695" s="411"/>
      <c r="C5695" s="411"/>
      <c r="D5695" s="411"/>
      <c r="E5695" s="411"/>
      <c r="F5695" s="412"/>
      <c r="G5695" s="194"/>
      <c r="H5695" s="411"/>
      <c r="I5695" s="411"/>
    </row>
    <row r="5696" spans="1:9" ht="15" customHeight="1" x14ac:dyDescent="0.25">
      <c r="A5696" s="411"/>
      <c r="B5696" s="411"/>
      <c r="C5696" s="411"/>
      <c r="D5696" s="411"/>
      <c r="E5696" s="411"/>
      <c r="F5696" s="412"/>
      <c r="G5696" s="194"/>
      <c r="H5696" s="411"/>
      <c r="I5696" s="411"/>
    </row>
    <row r="5697" spans="1:9" ht="15" customHeight="1" x14ac:dyDescent="0.25">
      <c r="A5697" s="411"/>
      <c r="B5697" s="411"/>
      <c r="C5697" s="411"/>
      <c r="D5697" s="411"/>
      <c r="E5697" s="411"/>
      <c r="F5697" s="411"/>
      <c r="G5697" s="194"/>
      <c r="H5697" s="411"/>
      <c r="I5697" s="411"/>
    </row>
    <row r="5698" spans="1:9" ht="15" customHeight="1" x14ac:dyDescent="0.25">
      <c r="A5698" s="411"/>
      <c r="B5698" s="411"/>
      <c r="C5698" s="411"/>
      <c r="D5698" s="411"/>
      <c r="E5698" s="411"/>
      <c r="F5698" s="411"/>
      <c r="G5698" s="194"/>
      <c r="H5698" s="411"/>
      <c r="I5698" s="411"/>
    </row>
    <row r="5699" spans="1:9" ht="15" customHeight="1" x14ac:dyDescent="0.25">
      <c r="A5699" s="411"/>
      <c r="B5699" s="411"/>
      <c r="C5699" s="411"/>
      <c r="D5699" s="411"/>
      <c r="E5699" s="411"/>
      <c r="F5699" s="412"/>
      <c r="G5699" s="194"/>
      <c r="H5699" s="411"/>
      <c r="I5699" s="411"/>
    </row>
    <row r="5700" spans="1:9" ht="15" customHeight="1" x14ac:dyDescent="0.25">
      <c r="A5700" s="411"/>
      <c r="B5700" s="411"/>
      <c r="C5700" s="411"/>
      <c r="D5700" s="411"/>
      <c r="E5700" s="411"/>
      <c r="F5700" s="411"/>
      <c r="G5700" s="194"/>
      <c r="H5700" s="411"/>
      <c r="I5700" s="411"/>
    </row>
    <row r="5701" spans="1:9" ht="15" customHeight="1" x14ac:dyDescent="0.25">
      <c r="A5701" s="411"/>
      <c r="B5701" s="411"/>
      <c r="C5701" s="411"/>
      <c r="D5701" s="411"/>
      <c r="E5701" s="411"/>
      <c r="F5701" s="411"/>
      <c r="G5701" s="194"/>
      <c r="H5701" s="411"/>
      <c r="I5701" s="411"/>
    </row>
    <row r="5702" spans="1:9" ht="15" customHeight="1" x14ac:dyDescent="0.25">
      <c r="A5702" s="411"/>
      <c r="B5702" s="411"/>
      <c r="C5702" s="411"/>
      <c r="D5702" s="411"/>
      <c r="E5702" s="411"/>
      <c r="F5702" s="411"/>
      <c r="G5702" s="194"/>
      <c r="H5702" s="411"/>
      <c r="I5702" s="411"/>
    </row>
    <row r="5703" spans="1:9" ht="15" customHeight="1" x14ac:dyDescent="0.25">
      <c r="A5703" s="411"/>
      <c r="B5703" s="411"/>
      <c r="C5703" s="411"/>
      <c r="D5703" s="411"/>
      <c r="E5703" s="411"/>
      <c r="F5703" s="411"/>
      <c r="G5703" s="194"/>
      <c r="H5703" s="411"/>
      <c r="I5703" s="411"/>
    </row>
    <row r="5704" spans="1:9" ht="15" customHeight="1" x14ac:dyDescent="0.25">
      <c r="A5704" s="411"/>
      <c r="B5704" s="411"/>
      <c r="C5704" s="411"/>
      <c r="D5704" s="411"/>
      <c r="E5704" s="411"/>
      <c r="F5704" s="411"/>
      <c r="G5704" s="194"/>
      <c r="H5704" s="411"/>
      <c r="I5704" s="411"/>
    </row>
    <row r="5705" spans="1:9" ht="15" customHeight="1" x14ac:dyDescent="0.25">
      <c r="A5705" s="411"/>
      <c r="B5705" s="411"/>
      <c r="C5705" s="411"/>
      <c r="D5705" s="411"/>
      <c r="E5705" s="411"/>
      <c r="F5705" s="411"/>
      <c r="G5705" s="194"/>
      <c r="H5705" s="411"/>
      <c r="I5705" s="411"/>
    </row>
    <row r="5706" spans="1:9" ht="15" customHeight="1" x14ac:dyDescent="0.25">
      <c r="A5706" s="411"/>
      <c r="B5706" s="411"/>
      <c r="C5706" s="411"/>
      <c r="D5706" s="411"/>
      <c r="E5706" s="411"/>
      <c r="F5706" s="411"/>
      <c r="G5706" s="194"/>
      <c r="H5706" s="411"/>
      <c r="I5706" s="411"/>
    </row>
    <row r="5707" spans="1:9" ht="15" customHeight="1" x14ac:dyDescent="0.25">
      <c r="A5707" s="411"/>
      <c r="B5707" s="411"/>
      <c r="C5707" s="411"/>
      <c r="D5707" s="411"/>
      <c r="E5707" s="411"/>
      <c r="F5707" s="411"/>
      <c r="G5707" s="194"/>
      <c r="H5707" s="411"/>
      <c r="I5707" s="411"/>
    </row>
    <row r="5708" spans="1:9" ht="15" customHeight="1" x14ac:dyDescent="0.25">
      <c r="A5708" s="411"/>
      <c r="B5708" s="411"/>
      <c r="C5708" s="411"/>
      <c r="D5708" s="411"/>
      <c r="E5708" s="411"/>
      <c r="F5708" s="411"/>
      <c r="G5708" s="194"/>
      <c r="H5708" s="411"/>
      <c r="I5708" s="411"/>
    </row>
    <row r="5709" spans="1:9" ht="15" customHeight="1" x14ac:dyDescent="0.25">
      <c r="A5709" s="411"/>
      <c r="B5709" s="411"/>
      <c r="C5709" s="411"/>
      <c r="D5709" s="411"/>
      <c r="E5709" s="411"/>
      <c r="F5709" s="411"/>
      <c r="G5709" s="194"/>
      <c r="H5709" s="411"/>
      <c r="I5709" s="411"/>
    </row>
    <row r="5710" spans="1:9" ht="15" customHeight="1" x14ac:dyDescent="0.25">
      <c r="A5710" s="411"/>
      <c r="B5710" s="411"/>
      <c r="C5710" s="411"/>
      <c r="D5710" s="411"/>
      <c r="E5710" s="411"/>
      <c r="F5710" s="412"/>
      <c r="G5710" s="194"/>
      <c r="H5710" s="411"/>
      <c r="I5710" s="411"/>
    </row>
    <row r="5711" spans="1:9" ht="15" customHeight="1" x14ac:dyDescent="0.25">
      <c r="A5711" s="411"/>
      <c r="B5711" s="411"/>
      <c r="C5711" s="411"/>
      <c r="D5711" s="411"/>
      <c r="E5711" s="411"/>
      <c r="F5711" s="412"/>
      <c r="G5711" s="194"/>
      <c r="H5711" s="411"/>
      <c r="I5711" s="411"/>
    </row>
    <row r="5712" spans="1:9" ht="15" customHeight="1" x14ac:dyDescent="0.25">
      <c r="A5712" s="411"/>
      <c r="B5712" s="411"/>
      <c r="C5712" s="411"/>
      <c r="D5712" s="411"/>
      <c r="E5712" s="411"/>
      <c r="F5712" s="411"/>
      <c r="G5712" s="194"/>
      <c r="H5712" s="411"/>
      <c r="I5712" s="411"/>
    </row>
    <row r="5713" spans="1:9" ht="15" customHeight="1" x14ac:dyDescent="0.25">
      <c r="A5713" s="411"/>
      <c r="B5713" s="411"/>
      <c r="C5713" s="411"/>
      <c r="D5713" s="411"/>
      <c r="E5713" s="411"/>
      <c r="F5713" s="412"/>
      <c r="G5713" s="194"/>
      <c r="H5713" s="411"/>
      <c r="I5713" s="411"/>
    </row>
    <row r="5714" spans="1:9" ht="15" customHeight="1" x14ac:dyDescent="0.25">
      <c r="A5714" s="411"/>
      <c r="B5714" s="411"/>
      <c r="C5714" s="411"/>
      <c r="D5714" s="411"/>
      <c r="E5714" s="411"/>
      <c r="F5714" s="412"/>
      <c r="G5714" s="194"/>
      <c r="H5714" s="411"/>
      <c r="I5714" s="411"/>
    </row>
    <row r="5715" spans="1:9" ht="15" customHeight="1" x14ac:dyDescent="0.25">
      <c r="A5715" s="411"/>
      <c r="B5715" s="411"/>
      <c r="C5715" s="411"/>
      <c r="D5715" s="411"/>
      <c r="E5715" s="411"/>
      <c r="F5715" s="411"/>
      <c r="G5715" s="194"/>
      <c r="H5715" s="411"/>
      <c r="I5715" s="411"/>
    </row>
    <row r="5716" spans="1:9" ht="15" customHeight="1" x14ac:dyDescent="0.25">
      <c r="A5716" s="411"/>
      <c r="B5716" s="411"/>
      <c r="C5716" s="411"/>
      <c r="D5716" s="411"/>
      <c r="E5716" s="411"/>
      <c r="F5716" s="411"/>
      <c r="G5716" s="194"/>
      <c r="H5716" s="411"/>
      <c r="I5716" s="411"/>
    </row>
    <row r="5717" spans="1:9" ht="15" customHeight="1" x14ac:dyDescent="0.25">
      <c r="A5717" s="411"/>
      <c r="B5717" s="411"/>
      <c r="C5717" s="411"/>
      <c r="D5717" s="411"/>
      <c r="E5717" s="411"/>
      <c r="F5717" s="411"/>
      <c r="G5717" s="194"/>
      <c r="H5717" s="411"/>
      <c r="I5717" s="411"/>
    </row>
    <row r="5718" spans="1:9" ht="15" customHeight="1" x14ac:dyDescent="0.25">
      <c r="A5718" s="411"/>
      <c r="B5718" s="411"/>
      <c r="C5718" s="411"/>
      <c r="D5718" s="411"/>
      <c r="E5718" s="411"/>
      <c r="F5718" s="411"/>
      <c r="G5718" s="194"/>
      <c r="H5718" s="411"/>
      <c r="I5718" s="411"/>
    </row>
    <row r="5719" spans="1:9" ht="15" customHeight="1" x14ac:dyDescent="0.25">
      <c r="A5719" s="411"/>
      <c r="B5719" s="411"/>
      <c r="C5719" s="411"/>
      <c r="D5719" s="411"/>
      <c r="E5719" s="411"/>
      <c r="F5719" s="411"/>
      <c r="G5719" s="194"/>
      <c r="H5719" s="411"/>
      <c r="I5719" s="411"/>
    </row>
    <row r="5720" spans="1:9" ht="15" customHeight="1" x14ac:dyDescent="0.25">
      <c r="A5720" s="411"/>
      <c r="B5720" s="411"/>
      <c r="C5720" s="411"/>
      <c r="D5720" s="411"/>
      <c r="E5720" s="411"/>
      <c r="F5720" s="411"/>
      <c r="G5720" s="194"/>
      <c r="H5720" s="411"/>
      <c r="I5720" s="411"/>
    </row>
    <row r="5721" spans="1:9" ht="15" customHeight="1" x14ac:dyDescent="0.25">
      <c r="A5721" s="411"/>
      <c r="B5721" s="411"/>
      <c r="C5721" s="411"/>
      <c r="D5721" s="411"/>
      <c r="E5721" s="411"/>
      <c r="F5721" s="411"/>
      <c r="G5721" s="194"/>
      <c r="H5721" s="411"/>
      <c r="I5721" s="411"/>
    </row>
    <row r="5722" spans="1:9" ht="15" customHeight="1" x14ac:dyDescent="0.25">
      <c r="A5722" s="411"/>
      <c r="B5722" s="411"/>
      <c r="C5722" s="411"/>
      <c r="D5722" s="411"/>
      <c r="E5722" s="411"/>
      <c r="F5722" s="411"/>
      <c r="G5722" s="194"/>
      <c r="H5722" s="411"/>
      <c r="I5722" s="411"/>
    </row>
    <row r="5723" spans="1:9" ht="15" customHeight="1" x14ac:dyDescent="0.25">
      <c r="A5723" s="411"/>
      <c r="B5723" s="411"/>
      <c r="C5723" s="411"/>
      <c r="D5723" s="411"/>
      <c r="E5723" s="411"/>
      <c r="F5723" s="411"/>
      <c r="G5723" s="194"/>
      <c r="H5723" s="411"/>
      <c r="I5723" s="411"/>
    </row>
    <row r="5724" spans="1:9" ht="15" customHeight="1" x14ac:dyDescent="0.25">
      <c r="A5724" s="411"/>
      <c r="B5724" s="411"/>
      <c r="C5724" s="411"/>
      <c r="D5724" s="411"/>
      <c r="E5724" s="411"/>
      <c r="F5724" s="412"/>
      <c r="G5724" s="194"/>
      <c r="H5724" s="411"/>
      <c r="I5724" s="411"/>
    </row>
    <row r="5725" spans="1:9" ht="15" customHeight="1" x14ac:dyDescent="0.25">
      <c r="A5725" s="411"/>
      <c r="B5725" s="411"/>
      <c r="C5725" s="411"/>
      <c r="D5725" s="411"/>
      <c r="E5725" s="411"/>
      <c r="F5725" s="412"/>
      <c r="G5725" s="194"/>
      <c r="H5725" s="411"/>
      <c r="I5725" s="411"/>
    </row>
    <row r="5726" spans="1:9" ht="15" customHeight="1" x14ac:dyDescent="0.25">
      <c r="A5726" s="411"/>
      <c r="B5726" s="411"/>
      <c r="C5726" s="411"/>
      <c r="D5726" s="411"/>
      <c r="E5726" s="411"/>
      <c r="F5726" s="411"/>
      <c r="G5726" s="194"/>
      <c r="H5726" s="411"/>
      <c r="I5726" s="411"/>
    </row>
    <row r="5727" spans="1:9" ht="15" customHeight="1" x14ac:dyDescent="0.25">
      <c r="A5727" s="411"/>
      <c r="B5727" s="411"/>
      <c r="C5727" s="411"/>
      <c r="D5727" s="411"/>
      <c r="E5727" s="411"/>
      <c r="F5727" s="411"/>
      <c r="G5727" s="194"/>
      <c r="H5727" s="411"/>
      <c r="I5727" s="411"/>
    </row>
    <row r="5728" spans="1:9" ht="15" customHeight="1" x14ac:dyDescent="0.25">
      <c r="A5728" s="411"/>
      <c r="B5728" s="411"/>
      <c r="C5728" s="411"/>
      <c r="D5728" s="411"/>
      <c r="E5728" s="411"/>
      <c r="F5728" s="412"/>
      <c r="G5728" s="194"/>
      <c r="H5728" s="411"/>
      <c r="I5728" s="411"/>
    </row>
    <row r="5729" spans="1:9" ht="15" customHeight="1" x14ac:dyDescent="0.25">
      <c r="A5729" s="411"/>
      <c r="B5729" s="411"/>
      <c r="C5729" s="411"/>
      <c r="D5729" s="411"/>
      <c r="E5729" s="411"/>
      <c r="F5729" s="412"/>
      <c r="G5729" s="194"/>
      <c r="H5729" s="411"/>
      <c r="I5729" s="411"/>
    </row>
    <row r="5730" spans="1:9" ht="15" customHeight="1" x14ac:dyDescent="0.25">
      <c r="A5730" s="411"/>
      <c r="B5730" s="411"/>
      <c r="C5730" s="411"/>
      <c r="D5730" s="411"/>
      <c r="E5730" s="411"/>
      <c r="F5730" s="412"/>
      <c r="G5730" s="194"/>
      <c r="H5730" s="411"/>
      <c r="I5730" s="411"/>
    </row>
    <row r="5731" spans="1:9" ht="15" customHeight="1" x14ac:dyDescent="0.25">
      <c r="A5731" s="411"/>
      <c r="B5731" s="411"/>
      <c r="C5731" s="411"/>
      <c r="D5731" s="411"/>
      <c r="E5731" s="411"/>
      <c r="F5731" s="411"/>
      <c r="G5731" s="194"/>
      <c r="H5731" s="411"/>
      <c r="I5731" s="411"/>
    </row>
    <row r="5732" spans="1:9" ht="15" customHeight="1" x14ac:dyDescent="0.25">
      <c r="A5732" s="411"/>
      <c r="B5732" s="411"/>
      <c r="C5732" s="411"/>
      <c r="D5732" s="411"/>
      <c r="E5732" s="411"/>
      <c r="F5732" s="411"/>
      <c r="G5732" s="194"/>
      <c r="H5732" s="411"/>
      <c r="I5732" s="411"/>
    </row>
    <row r="5733" spans="1:9" ht="15" customHeight="1" x14ac:dyDescent="0.25">
      <c r="A5733" s="411"/>
      <c r="B5733" s="411"/>
      <c r="C5733" s="411"/>
      <c r="D5733" s="411"/>
      <c r="E5733" s="411"/>
      <c r="F5733" s="411"/>
      <c r="G5733" s="194"/>
      <c r="H5733" s="411"/>
      <c r="I5733" s="411"/>
    </row>
    <row r="5734" spans="1:9" ht="15" customHeight="1" x14ac:dyDescent="0.25">
      <c r="A5734" s="411"/>
      <c r="B5734" s="411"/>
      <c r="C5734" s="411"/>
      <c r="D5734" s="411"/>
      <c r="E5734" s="411"/>
      <c r="F5734" s="411"/>
      <c r="G5734" s="194"/>
      <c r="H5734" s="411"/>
      <c r="I5734" s="411"/>
    </row>
    <row r="5735" spans="1:9" ht="15" customHeight="1" x14ac:dyDescent="0.25">
      <c r="A5735" s="411"/>
      <c r="B5735" s="411"/>
      <c r="C5735" s="411"/>
      <c r="D5735" s="411"/>
      <c r="E5735" s="411"/>
      <c r="F5735" s="411"/>
      <c r="G5735" s="194"/>
      <c r="H5735" s="411"/>
      <c r="I5735" s="411"/>
    </row>
    <row r="5736" spans="1:9" ht="15" customHeight="1" x14ac:dyDescent="0.25">
      <c r="A5736" s="411"/>
      <c r="B5736" s="411"/>
      <c r="C5736" s="411"/>
      <c r="D5736" s="411"/>
      <c r="E5736" s="411"/>
      <c r="F5736" s="411"/>
      <c r="G5736" s="194"/>
      <c r="H5736" s="411"/>
      <c r="I5736" s="411"/>
    </row>
    <row r="5737" spans="1:9" ht="15" customHeight="1" x14ac:dyDescent="0.25">
      <c r="A5737" s="411"/>
      <c r="B5737" s="411"/>
      <c r="C5737" s="411"/>
      <c r="D5737" s="411"/>
      <c r="E5737" s="411"/>
      <c r="F5737" s="411"/>
      <c r="G5737" s="194"/>
      <c r="H5737" s="411"/>
      <c r="I5737" s="411"/>
    </row>
    <row r="5738" spans="1:9" ht="15" customHeight="1" x14ac:dyDescent="0.25">
      <c r="A5738" s="411"/>
      <c r="B5738" s="411"/>
      <c r="C5738" s="411"/>
      <c r="D5738" s="411"/>
      <c r="E5738" s="411"/>
      <c r="F5738" s="411"/>
      <c r="G5738" s="194"/>
      <c r="H5738" s="411"/>
      <c r="I5738" s="411"/>
    </row>
    <row r="5739" spans="1:9" ht="15" customHeight="1" x14ac:dyDescent="0.25">
      <c r="A5739" s="411"/>
      <c r="B5739" s="411"/>
      <c r="C5739" s="411"/>
      <c r="D5739" s="411"/>
      <c r="E5739" s="411"/>
      <c r="F5739" s="411"/>
      <c r="G5739" s="194"/>
      <c r="H5739" s="411"/>
      <c r="I5739" s="411"/>
    </row>
    <row r="5740" spans="1:9" ht="15" customHeight="1" x14ac:dyDescent="0.25">
      <c r="A5740" s="411"/>
      <c r="B5740" s="411"/>
      <c r="C5740" s="411"/>
      <c r="D5740" s="411"/>
      <c r="E5740" s="411"/>
      <c r="F5740" s="411"/>
      <c r="G5740" s="194"/>
      <c r="H5740" s="411"/>
      <c r="I5740" s="411"/>
    </row>
    <row r="5741" spans="1:9" ht="15" customHeight="1" x14ac:dyDescent="0.25">
      <c r="A5741" s="411"/>
      <c r="B5741" s="411"/>
      <c r="C5741" s="411"/>
      <c r="D5741" s="411"/>
      <c r="E5741" s="411"/>
      <c r="F5741" s="411"/>
      <c r="G5741" s="194"/>
      <c r="H5741" s="411"/>
      <c r="I5741" s="411"/>
    </row>
    <row r="5742" spans="1:9" ht="15" customHeight="1" x14ac:dyDescent="0.25">
      <c r="A5742" s="411"/>
      <c r="B5742" s="411"/>
      <c r="C5742" s="411"/>
      <c r="D5742" s="411"/>
      <c r="E5742" s="411"/>
      <c r="F5742" s="412"/>
      <c r="G5742" s="194"/>
      <c r="H5742" s="411"/>
      <c r="I5742" s="411"/>
    </row>
    <row r="5743" spans="1:9" ht="15" customHeight="1" x14ac:dyDescent="0.25">
      <c r="A5743" s="411"/>
      <c r="B5743" s="411"/>
      <c r="C5743" s="411"/>
      <c r="D5743" s="411"/>
      <c r="E5743" s="411"/>
      <c r="F5743" s="412"/>
      <c r="G5743" s="194"/>
      <c r="H5743" s="411"/>
      <c r="I5743" s="411"/>
    </row>
    <row r="5744" spans="1:9" ht="15" customHeight="1" x14ac:dyDescent="0.25">
      <c r="A5744" s="411"/>
      <c r="B5744" s="411"/>
      <c r="C5744" s="411"/>
      <c r="D5744" s="411"/>
      <c r="E5744" s="411"/>
      <c r="F5744" s="411"/>
      <c r="G5744" s="194"/>
      <c r="H5744" s="411"/>
      <c r="I5744" s="411"/>
    </row>
    <row r="5745" spans="1:9" ht="15" customHeight="1" x14ac:dyDescent="0.25">
      <c r="A5745" s="411"/>
      <c r="B5745" s="411"/>
      <c r="C5745" s="411"/>
      <c r="D5745" s="411"/>
      <c r="E5745" s="411"/>
      <c r="F5745" s="411"/>
      <c r="G5745" s="194"/>
      <c r="H5745" s="411"/>
      <c r="I5745" s="411"/>
    </row>
    <row r="5746" spans="1:9" ht="15" customHeight="1" x14ac:dyDescent="0.25">
      <c r="A5746" s="411"/>
      <c r="B5746" s="411"/>
      <c r="C5746" s="411"/>
      <c r="D5746" s="411"/>
      <c r="E5746" s="411"/>
      <c r="F5746" s="412"/>
      <c r="G5746" s="194"/>
      <c r="H5746" s="411"/>
      <c r="I5746" s="411"/>
    </row>
    <row r="5747" spans="1:9" ht="15" customHeight="1" x14ac:dyDescent="0.25">
      <c r="A5747" s="411"/>
      <c r="B5747" s="411"/>
      <c r="C5747" s="411"/>
      <c r="D5747" s="411"/>
      <c r="E5747" s="411"/>
      <c r="F5747" s="412"/>
      <c r="G5747" s="194"/>
      <c r="H5747" s="411"/>
      <c r="I5747" s="411"/>
    </row>
    <row r="5748" spans="1:9" ht="15" customHeight="1" x14ac:dyDescent="0.25">
      <c r="A5748" s="411"/>
      <c r="B5748" s="411"/>
      <c r="C5748" s="411"/>
      <c r="D5748" s="411"/>
      <c r="E5748" s="411"/>
      <c r="F5748" s="411"/>
      <c r="G5748" s="194"/>
      <c r="H5748" s="411"/>
      <c r="I5748" s="411"/>
    </row>
    <row r="5749" spans="1:9" ht="15" customHeight="1" x14ac:dyDescent="0.25">
      <c r="A5749" s="411"/>
      <c r="B5749" s="411"/>
      <c r="C5749" s="411"/>
      <c r="D5749" s="411"/>
      <c r="E5749" s="411"/>
      <c r="F5749" s="411"/>
      <c r="G5749" s="194"/>
      <c r="H5749" s="411"/>
      <c r="I5749" s="411"/>
    </row>
    <row r="5750" spans="1:9" ht="15" customHeight="1" x14ac:dyDescent="0.25">
      <c r="A5750" s="411"/>
      <c r="B5750" s="411"/>
      <c r="C5750" s="411"/>
      <c r="D5750" s="411"/>
      <c r="E5750" s="411"/>
      <c r="F5750" s="411"/>
      <c r="G5750" s="194"/>
      <c r="H5750" s="411"/>
      <c r="I5750" s="411"/>
    </row>
    <row r="5751" spans="1:9" ht="15" customHeight="1" x14ac:dyDescent="0.25">
      <c r="A5751" s="411"/>
      <c r="B5751" s="411"/>
      <c r="C5751" s="411"/>
      <c r="D5751" s="411"/>
      <c r="E5751" s="411"/>
      <c r="F5751" s="411"/>
      <c r="G5751" s="194"/>
      <c r="H5751" s="411"/>
      <c r="I5751" s="411"/>
    </row>
    <row r="5752" spans="1:9" ht="15" customHeight="1" x14ac:dyDescent="0.25">
      <c r="A5752" s="411"/>
      <c r="B5752" s="411"/>
      <c r="C5752" s="411"/>
      <c r="D5752" s="411"/>
      <c r="E5752" s="411"/>
      <c r="F5752" s="411"/>
      <c r="G5752" s="194"/>
      <c r="H5752" s="411"/>
      <c r="I5752" s="411"/>
    </row>
    <row r="5753" spans="1:9" ht="15" customHeight="1" x14ac:dyDescent="0.25">
      <c r="A5753" s="411"/>
      <c r="B5753" s="411"/>
      <c r="C5753" s="411"/>
      <c r="D5753" s="411"/>
      <c r="E5753" s="411"/>
      <c r="F5753" s="411"/>
      <c r="G5753" s="194"/>
      <c r="H5753" s="411"/>
      <c r="I5753" s="411"/>
    </row>
    <row r="5754" spans="1:9" ht="15" customHeight="1" x14ac:dyDescent="0.25">
      <c r="A5754" s="411"/>
      <c r="B5754" s="411"/>
      <c r="C5754" s="411"/>
      <c r="D5754" s="411"/>
      <c r="E5754" s="411"/>
      <c r="F5754" s="411"/>
      <c r="G5754" s="194"/>
      <c r="H5754" s="411"/>
      <c r="I5754" s="411"/>
    </row>
    <row r="5755" spans="1:9" ht="15" customHeight="1" x14ac:dyDescent="0.25">
      <c r="A5755" s="411"/>
      <c r="B5755" s="411"/>
      <c r="C5755" s="411"/>
      <c r="D5755" s="411"/>
      <c r="E5755" s="411"/>
      <c r="F5755" s="411"/>
      <c r="G5755" s="194"/>
      <c r="H5755" s="411"/>
      <c r="I5755" s="411"/>
    </row>
    <row r="5756" spans="1:9" ht="15" customHeight="1" x14ac:dyDescent="0.25">
      <c r="A5756" s="411"/>
      <c r="B5756" s="411"/>
      <c r="C5756" s="411"/>
      <c r="D5756" s="411"/>
      <c r="E5756" s="411"/>
      <c r="F5756" s="411"/>
      <c r="G5756" s="194"/>
      <c r="H5756" s="411"/>
      <c r="I5756" s="411"/>
    </row>
    <row r="5757" spans="1:9" ht="15" customHeight="1" x14ac:dyDescent="0.25">
      <c r="A5757" s="411"/>
      <c r="B5757" s="411"/>
      <c r="C5757" s="411"/>
      <c r="D5757" s="411"/>
      <c r="E5757" s="411"/>
      <c r="F5757" s="411"/>
      <c r="G5757" s="194"/>
      <c r="H5757" s="411"/>
      <c r="I5757" s="411"/>
    </row>
    <row r="5758" spans="1:9" ht="15" customHeight="1" x14ac:dyDescent="0.25">
      <c r="A5758" s="411"/>
      <c r="B5758" s="411"/>
      <c r="C5758" s="411"/>
      <c r="D5758" s="411"/>
      <c r="E5758" s="411"/>
      <c r="F5758" s="412"/>
      <c r="G5758" s="194"/>
      <c r="H5758" s="411"/>
      <c r="I5758" s="411"/>
    </row>
    <row r="5759" spans="1:9" ht="15" customHeight="1" x14ac:dyDescent="0.25">
      <c r="A5759" s="411"/>
      <c r="B5759" s="411"/>
      <c r="C5759" s="411"/>
      <c r="D5759" s="411"/>
      <c r="E5759" s="411"/>
      <c r="F5759" s="412"/>
      <c r="G5759" s="194"/>
      <c r="H5759" s="411"/>
      <c r="I5759" s="411"/>
    </row>
    <row r="5760" spans="1:9" ht="15" customHeight="1" x14ac:dyDescent="0.25">
      <c r="A5760" s="411"/>
      <c r="B5760" s="411"/>
      <c r="C5760" s="411"/>
      <c r="D5760" s="411"/>
      <c r="E5760" s="411"/>
      <c r="F5760" s="411"/>
      <c r="G5760" s="194"/>
      <c r="H5760" s="411"/>
      <c r="I5760" s="411"/>
    </row>
    <row r="5761" spans="1:9" ht="15" customHeight="1" x14ac:dyDescent="0.25">
      <c r="A5761" s="411"/>
      <c r="B5761" s="411"/>
      <c r="C5761" s="411"/>
      <c r="D5761" s="411"/>
      <c r="E5761" s="411"/>
      <c r="F5761" s="411"/>
      <c r="G5761" s="194"/>
      <c r="H5761" s="411"/>
      <c r="I5761" s="411"/>
    </row>
    <row r="5762" spans="1:9" ht="15" customHeight="1" x14ac:dyDescent="0.25">
      <c r="A5762" s="411"/>
      <c r="B5762" s="411"/>
      <c r="C5762" s="411"/>
      <c r="D5762" s="411"/>
      <c r="E5762" s="411"/>
      <c r="F5762" s="411"/>
      <c r="G5762" s="194"/>
      <c r="H5762" s="411"/>
      <c r="I5762" s="411"/>
    </row>
    <row r="5763" spans="1:9" ht="15" customHeight="1" x14ac:dyDescent="0.25">
      <c r="A5763" s="411"/>
      <c r="B5763" s="411"/>
      <c r="C5763" s="411"/>
      <c r="D5763" s="411"/>
      <c r="E5763" s="411"/>
      <c r="F5763" s="412"/>
      <c r="G5763" s="194"/>
      <c r="H5763" s="411"/>
      <c r="I5763" s="411"/>
    </row>
    <row r="5764" spans="1:9" ht="15" customHeight="1" x14ac:dyDescent="0.25">
      <c r="A5764" s="411"/>
      <c r="B5764" s="411"/>
      <c r="C5764" s="411"/>
      <c r="D5764" s="411"/>
      <c r="E5764" s="411"/>
      <c r="F5764" s="412"/>
      <c r="G5764" s="194"/>
      <c r="H5764" s="411"/>
      <c r="I5764" s="411"/>
    </row>
    <row r="5765" spans="1:9" ht="15" customHeight="1" x14ac:dyDescent="0.25">
      <c r="A5765" s="411"/>
      <c r="B5765" s="411"/>
      <c r="C5765" s="411"/>
      <c r="D5765" s="411"/>
      <c r="E5765" s="411"/>
      <c r="F5765" s="412"/>
      <c r="G5765" s="194"/>
      <c r="H5765" s="411"/>
      <c r="I5765" s="411"/>
    </row>
    <row r="5766" spans="1:9" ht="15" customHeight="1" x14ac:dyDescent="0.25">
      <c r="A5766" s="411"/>
      <c r="B5766" s="411"/>
      <c r="C5766" s="411"/>
      <c r="D5766" s="411"/>
      <c r="E5766" s="411"/>
      <c r="F5766" s="411"/>
      <c r="G5766" s="194"/>
      <c r="H5766" s="411"/>
      <c r="I5766" s="411"/>
    </row>
    <row r="5767" spans="1:9" ht="15" customHeight="1" x14ac:dyDescent="0.25">
      <c r="A5767" s="411"/>
      <c r="B5767" s="411"/>
      <c r="C5767" s="411"/>
      <c r="D5767" s="411"/>
      <c r="E5767" s="411"/>
      <c r="F5767" s="411"/>
      <c r="G5767" s="194"/>
      <c r="H5767" s="411"/>
      <c r="I5767" s="411"/>
    </row>
    <row r="5768" spans="1:9" ht="15" customHeight="1" x14ac:dyDescent="0.25">
      <c r="A5768" s="411"/>
      <c r="B5768" s="411"/>
      <c r="C5768" s="411"/>
      <c r="D5768" s="411"/>
      <c r="E5768" s="411"/>
      <c r="F5768" s="411"/>
      <c r="G5768" s="194"/>
      <c r="H5768" s="411"/>
      <c r="I5768" s="411"/>
    </row>
    <row r="5769" spans="1:9" ht="15" customHeight="1" x14ac:dyDescent="0.25">
      <c r="A5769" s="411"/>
      <c r="B5769" s="411"/>
      <c r="C5769" s="411"/>
      <c r="D5769" s="411"/>
      <c r="E5769" s="411"/>
      <c r="F5769" s="411"/>
      <c r="G5769" s="194"/>
      <c r="H5769" s="411"/>
      <c r="I5769" s="411"/>
    </row>
    <row r="5770" spans="1:9" ht="15" customHeight="1" x14ac:dyDescent="0.25">
      <c r="A5770" s="411"/>
      <c r="B5770" s="411"/>
      <c r="C5770" s="411"/>
      <c r="D5770" s="411"/>
      <c r="E5770" s="411"/>
      <c r="F5770" s="411"/>
      <c r="G5770" s="194"/>
      <c r="H5770" s="411"/>
      <c r="I5770" s="411"/>
    </row>
    <row r="5771" spans="1:9" ht="15" customHeight="1" x14ac:dyDescent="0.25">
      <c r="A5771" s="411"/>
      <c r="B5771" s="411"/>
      <c r="C5771" s="411"/>
      <c r="D5771" s="411"/>
      <c r="E5771" s="411"/>
      <c r="F5771" s="411"/>
      <c r="G5771" s="194"/>
      <c r="H5771" s="411"/>
      <c r="I5771" s="411"/>
    </row>
    <row r="5772" spans="1:9" ht="15" customHeight="1" x14ac:dyDescent="0.25">
      <c r="A5772" s="411"/>
      <c r="B5772" s="411"/>
      <c r="C5772" s="411"/>
      <c r="D5772" s="411"/>
      <c r="E5772" s="411"/>
      <c r="F5772" s="411"/>
      <c r="G5772" s="194"/>
      <c r="H5772" s="411"/>
      <c r="I5772" s="411"/>
    </row>
    <row r="5773" spans="1:9" ht="15" customHeight="1" x14ac:dyDescent="0.25">
      <c r="A5773" s="411"/>
      <c r="B5773" s="411"/>
      <c r="C5773" s="411"/>
      <c r="D5773" s="411"/>
      <c r="E5773" s="411"/>
      <c r="F5773" s="411"/>
      <c r="G5773" s="194"/>
      <c r="H5773" s="411"/>
      <c r="I5773" s="411"/>
    </row>
    <row r="5774" spans="1:9" ht="15" customHeight="1" x14ac:dyDescent="0.25">
      <c r="A5774" s="411"/>
      <c r="B5774" s="411"/>
      <c r="C5774" s="411"/>
      <c r="D5774" s="411"/>
      <c r="E5774" s="411"/>
      <c r="F5774" s="411"/>
      <c r="G5774" s="194"/>
      <c r="H5774" s="411"/>
      <c r="I5774" s="411"/>
    </row>
    <row r="5775" spans="1:9" ht="15" customHeight="1" x14ac:dyDescent="0.25">
      <c r="A5775" s="411"/>
      <c r="B5775" s="411"/>
      <c r="C5775" s="411"/>
      <c r="D5775" s="411"/>
      <c r="E5775" s="411"/>
      <c r="F5775" s="411"/>
      <c r="G5775" s="194"/>
      <c r="H5775" s="411"/>
      <c r="I5775" s="411"/>
    </row>
    <row r="5776" spans="1:9" ht="15" customHeight="1" x14ac:dyDescent="0.25">
      <c r="A5776" s="411"/>
      <c r="B5776" s="411"/>
      <c r="C5776" s="411"/>
      <c r="D5776" s="411"/>
      <c r="E5776" s="411"/>
      <c r="F5776" s="412"/>
      <c r="G5776" s="194"/>
      <c r="H5776" s="411"/>
      <c r="I5776" s="411"/>
    </row>
    <row r="5777" spans="1:9" ht="15" customHeight="1" x14ac:dyDescent="0.25">
      <c r="A5777" s="411"/>
      <c r="B5777" s="411"/>
      <c r="C5777" s="411"/>
      <c r="D5777" s="411"/>
      <c r="E5777" s="411"/>
      <c r="F5777" s="412"/>
      <c r="G5777" s="194"/>
      <c r="H5777" s="411"/>
      <c r="I5777" s="411"/>
    </row>
    <row r="5778" spans="1:9" ht="15" customHeight="1" x14ac:dyDescent="0.25">
      <c r="A5778" s="411"/>
      <c r="B5778" s="411"/>
      <c r="C5778" s="411"/>
      <c r="D5778" s="411"/>
      <c r="E5778" s="411"/>
      <c r="F5778" s="411"/>
      <c r="G5778" s="194"/>
      <c r="H5778" s="411"/>
      <c r="I5778" s="411"/>
    </row>
    <row r="5779" spans="1:9" ht="15" customHeight="1" x14ac:dyDescent="0.25">
      <c r="A5779" s="411"/>
      <c r="B5779" s="411"/>
      <c r="C5779" s="411"/>
      <c r="D5779" s="411"/>
      <c r="E5779" s="411"/>
      <c r="F5779" s="411"/>
      <c r="G5779" s="194"/>
      <c r="H5779" s="411"/>
      <c r="I5779" s="411"/>
    </row>
    <row r="5780" spans="1:9" ht="15" customHeight="1" x14ac:dyDescent="0.25">
      <c r="A5780" s="411"/>
      <c r="B5780" s="411"/>
      <c r="C5780" s="411"/>
      <c r="D5780" s="411"/>
      <c r="E5780" s="411"/>
      <c r="F5780" s="411"/>
      <c r="G5780" s="194"/>
      <c r="H5780" s="411"/>
      <c r="I5780" s="411"/>
    </row>
    <row r="5781" spans="1:9" ht="15" customHeight="1" x14ac:dyDescent="0.25">
      <c r="A5781" s="411"/>
      <c r="B5781" s="411"/>
      <c r="C5781" s="411"/>
      <c r="D5781" s="411"/>
      <c r="E5781" s="411"/>
      <c r="F5781" s="412"/>
      <c r="G5781" s="194"/>
      <c r="H5781" s="411"/>
      <c r="I5781" s="411"/>
    </row>
    <row r="5782" spans="1:9" ht="15" customHeight="1" x14ac:dyDescent="0.25">
      <c r="A5782" s="411"/>
      <c r="B5782" s="411"/>
      <c r="C5782" s="411"/>
      <c r="D5782" s="411"/>
      <c r="E5782" s="411"/>
      <c r="F5782" s="412"/>
      <c r="G5782" s="194"/>
      <c r="H5782" s="411"/>
      <c r="I5782" s="411"/>
    </row>
    <row r="5783" spans="1:9" ht="15" customHeight="1" x14ac:dyDescent="0.25">
      <c r="A5783" s="411"/>
      <c r="B5783" s="411"/>
      <c r="C5783" s="411"/>
      <c r="D5783" s="411"/>
      <c r="E5783" s="411"/>
      <c r="F5783" s="412"/>
      <c r="G5783" s="194"/>
      <c r="H5783" s="411"/>
      <c r="I5783" s="411"/>
    </row>
    <row r="5784" spans="1:9" ht="15" customHeight="1" x14ac:dyDescent="0.25">
      <c r="A5784" s="411"/>
      <c r="B5784" s="411"/>
      <c r="C5784" s="411"/>
      <c r="D5784" s="411"/>
      <c r="E5784" s="411"/>
      <c r="F5784" s="411"/>
      <c r="G5784" s="194"/>
      <c r="H5784" s="411"/>
      <c r="I5784" s="411"/>
    </row>
    <row r="5785" spans="1:9" ht="15" customHeight="1" x14ac:dyDescent="0.25">
      <c r="A5785" s="411"/>
      <c r="B5785" s="411"/>
      <c r="C5785" s="411"/>
      <c r="D5785" s="411"/>
      <c r="E5785" s="411"/>
      <c r="F5785" s="411"/>
      <c r="G5785" s="194"/>
      <c r="H5785" s="411"/>
      <c r="I5785" s="411"/>
    </row>
    <row r="5786" spans="1:9" ht="15" customHeight="1" x14ac:dyDescent="0.25">
      <c r="A5786" s="411"/>
      <c r="B5786" s="411"/>
      <c r="C5786" s="411"/>
      <c r="D5786" s="411"/>
      <c r="E5786" s="411"/>
      <c r="F5786" s="411"/>
      <c r="G5786" s="194"/>
      <c r="H5786" s="411"/>
      <c r="I5786" s="411"/>
    </row>
    <row r="5787" spans="1:9" ht="15" customHeight="1" x14ac:dyDescent="0.25">
      <c r="A5787" s="411"/>
      <c r="B5787" s="411"/>
      <c r="C5787" s="411"/>
      <c r="D5787" s="411"/>
      <c r="E5787" s="411"/>
      <c r="F5787" s="411"/>
      <c r="G5787" s="194"/>
      <c r="H5787" s="411"/>
      <c r="I5787" s="411"/>
    </row>
    <row r="5788" spans="1:9" ht="15" customHeight="1" x14ac:dyDescent="0.25">
      <c r="A5788" s="411"/>
      <c r="B5788" s="411"/>
      <c r="C5788" s="411"/>
      <c r="D5788" s="411"/>
      <c r="E5788" s="411"/>
      <c r="F5788" s="411"/>
      <c r="G5788" s="194"/>
      <c r="H5788" s="411"/>
      <c r="I5788" s="411"/>
    </row>
    <row r="5789" spans="1:9" ht="15" customHeight="1" x14ac:dyDescent="0.25">
      <c r="A5789" s="411"/>
      <c r="B5789" s="411"/>
      <c r="C5789" s="411"/>
      <c r="D5789" s="411"/>
      <c r="E5789" s="411"/>
      <c r="F5789" s="411"/>
      <c r="G5789" s="194"/>
      <c r="H5789" s="411"/>
      <c r="I5789" s="411"/>
    </row>
    <row r="5790" spans="1:9" ht="15" customHeight="1" x14ac:dyDescent="0.25">
      <c r="A5790" s="411"/>
      <c r="B5790" s="411"/>
      <c r="C5790" s="411"/>
      <c r="D5790" s="411"/>
      <c r="E5790" s="411"/>
      <c r="F5790" s="411"/>
      <c r="G5790" s="194"/>
      <c r="H5790" s="411"/>
      <c r="I5790" s="411"/>
    </row>
    <row r="5791" spans="1:9" ht="15" customHeight="1" x14ac:dyDescent="0.25">
      <c r="A5791" s="411"/>
      <c r="B5791" s="411"/>
      <c r="C5791" s="411"/>
      <c r="D5791" s="411"/>
      <c r="E5791" s="411"/>
      <c r="F5791" s="411"/>
      <c r="G5791" s="194"/>
      <c r="H5791" s="411"/>
      <c r="I5791" s="411"/>
    </row>
    <row r="5792" spans="1:9" ht="15" customHeight="1" x14ac:dyDescent="0.25">
      <c r="A5792" s="411"/>
      <c r="B5792" s="411"/>
      <c r="C5792" s="411"/>
      <c r="D5792" s="411"/>
      <c r="E5792" s="411"/>
      <c r="F5792" s="411"/>
      <c r="G5792" s="194"/>
      <c r="H5792" s="411"/>
      <c r="I5792" s="411"/>
    </row>
    <row r="5793" spans="1:9" ht="15" customHeight="1" x14ac:dyDescent="0.25">
      <c r="A5793" s="411"/>
      <c r="B5793" s="411"/>
      <c r="C5793" s="411"/>
      <c r="D5793" s="411"/>
      <c r="E5793" s="411"/>
      <c r="F5793" s="411"/>
      <c r="G5793" s="194"/>
      <c r="H5793" s="411"/>
      <c r="I5793" s="411"/>
    </row>
    <row r="5794" spans="1:9" ht="15" customHeight="1" x14ac:dyDescent="0.25">
      <c r="A5794" s="411"/>
      <c r="B5794" s="411"/>
      <c r="C5794" s="411"/>
      <c r="D5794" s="411"/>
      <c r="E5794" s="411"/>
      <c r="F5794" s="411"/>
      <c r="G5794" s="194"/>
      <c r="H5794" s="411"/>
      <c r="I5794" s="411"/>
    </row>
    <row r="5795" spans="1:9" ht="15" customHeight="1" x14ac:dyDescent="0.25">
      <c r="A5795" s="411"/>
      <c r="B5795" s="411"/>
      <c r="C5795" s="411"/>
      <c r="D5795" s="411"/>
      <c r="E5795" s="411"/>
      <c r="F5795" s="411"/>
      <c r="G5795" s="194"/>
      <c r="H5795" s="411"/>
      <c r="I5795" s="411"/>
    </row>
    <row r="5796" spans="1:9" ht="15" customHeight="1" x14ac:dyDescent="0.25">
      <c r="A5796" s="411"/>
      <c r="B5796" s="411"/>
      <c r="C5796" s="411"/>
      <c r="D5796" s="411"/>
      <c r="E5796" s="411"/>
      <c r="F5796" s="411"/>
      <c r="G5796" s="194"/>
      <c r="H5796" s="411"/>
      <c r="I5796" s="411"/>
    </row>
    <row r="5797" spans="1:9" ht="15" customHeight="1" x14ac:dyDescent="0.25">
      <c r="A5797" s="411"/>
      <c r="B5797" s="411"/>
      <c r="C5797" s="411"/>
      <c r="D5797" s="411"/>
      <c r="E5797" s="411"/>
      <c r="F5797" s="412"/>
      <c r="G5797" s="194"/>
      <c r="H5797" s="411"/>
      <c r="I5797" s="411"/>
    </row>
    <row r="5798" spans="1:9" ht="15" customHeight="1" x14ac:dyDescent="0.25">
      <c r="A5798" s="411"/>
      <c r="B5798" s="411"/>
      <c r="C5798" s="411"/>
      <c r="D5798" s="411"/>
      <c r="E5798" s="411"/>
      <c r="F5798" s="412"/>
      <c r="G5798" s="194"/>
      <c r="H5798" s="411"/>
      <c r="I5798" s="411"/>
    </row>
    <row r="5799" spans="1:9" ht="15" customHeight="1" x14ac:dyDescent="0.25">
      <c r="A5799" s="411"/>
      <c r="B5799" s="411"/>
      <c r="C5799" s="411"/>
      <c r="D5799" s="411"/>
      <c r="E5799" s="411"/>
      <c r="F5799" s="412"/>
      <c r="G5799" s="194"/>
      <c r="H5799" s="411"/>
      <c r="I5799" s="411"/>
    </row>
    <row r="5800" spans="1:9" ht="15" customHeight="1" x14ac:dyDescent="0.25">
      <c r="A5800" s="411"/>
      <c r="B5800" s="411"/>
      <c r="C5800" s="411"/>
      <c r="D5800" s="411"/>
      <c r="E5800" s="411"/>
      <c r="F5800" s="411"/>
      <c r="G5800" s="194"/>
      <c r="H5800" s="411"/>
      <c r="I5800" s="411"/>
    </row>
    <row r="5801" spans="1:9" ht="15" customHeight="1" x14ac:dyDescent="0.25">
      <c r="A5801" s="411"/>
      <c r="B5801" s="411"/>
      <c r="C5801" s="411"/>
      <c r="D5801" s="411"/>
      <c r="E5801" s="411"/>
      <c r="F5801" s="411"/>
      <c r="G5801" s="194"/>
      <c r="H5801" s="411"/>
      <c r="I5801" s="411"/>
    </row>
    <row r="5802" spans="1:9" ht="15" customHeight="1" x14ac:dyDescent="0.25">
      <c r="A5802" s="411"/>
      <c r="B5802" s="411"/>
      <c r="C5802" s="411"/>
      <c r="D5802" s="411"/>
      <c r="E5802" s="411"/>
      <c r="F5802" s="411"/>
      <c r="G5802" s="194"/>
      <c r="H5802" s="411"/>
      <c r="I5802" s="411"/>
    </row>
    <row r="5803" spans="1:9" ht="15" customHeight="1" x14ac:dyDescent="0.25">
      <c r="A5803" s="411"/>
      <c r="B5803" s="411"/>
      <c r="C5803" s="411"/>
      <c r="D5803" s="411"/>
      <c r="E5803" s="411"/>
      <c r="F5803" s="412"/>
      <c r="G5803" s="194"/>
      <c r="H5803" s="411"/>
      <c r="I5803" s="411"/>
    </row>
    <row r="5804" spans="1:9" ht="15" customHeight="1" x14ac:dyDescent="0.25">
      <c r="A5804" s="411"/>
      <c r="B5804" s="411"/>
      <c r="C5804" s="411"/>
      <c r="D5804" s="411"/>
      <c r="E5804" s="411"/>
      <c r="F5804" s="412"/>
      <c r="G5804" s="194"/>
      <c r="H5804" s="411"/>
      <c r="I5804" s="411"/>
    </row>
    <row r="5805" spans="1:9" ht="15" customHeight="1" x14ac:dyDescent="0.25">
      <c r="A5805" s="411"/>
      <c r="B5805" s="411"/>
      <c r="C5805" s="411"/>
      <c r="D5805" s="411"/>
      <c r="E5805" s="411"/>
      <c r="F5805" s="412"/>
      <c r="G5805" s="194"/>
      <c r="H5805" s="411"/>
      <c r="I5805" s="411"/>
    </row>
    <row r="5806" spans="1:9" ht="15" customHeight="1" x14ac:dyDescent="0.25">
      <c r="A5806" s="411"/>
      <c r="B5806" s="411"/>
      <c r="C5806" s="411"/>
      <c r="D5806" s="411"/>
      <c r="E5806" s="411"/>
      <c r="F5806" s="411"/>
      <c r="G5806" s="194"/>
      <c r="H5806" s="411"/>
      <c r="I5806" s="411"/>
    </row>
    <row r="5807" spans="1:9" ht="15" customHeight="1" x14ac:dyDescent="0.25">
      <c r="A5807" s="411"/>
      <c r="B5807" s="411"/>
      <c r="C5807" s="411"/>
      <c r="D5807" s="411"/>
      <c r="E5807" s="411"/>
      <c r="F5807" s="411"/>
      <c r="G5807" s="194"/>
      <c r="H5807" s="411"/>
      <c r="I5807" s="411"/>
    </row>
    <row r="5808" spans="1:9" ht="15" customHeight="1" x14ac:dyDescent="0.25">
      <c r="A5808" s="411"/>
      <c r="B5808" s="411"/>
      <c r="C5808" s="411"/>
      <c r="D5808" s="411"/>
      <c r="E5808" s="411"/>
      <c r="F5808" s="411"/>
      <c r="G5808" s="194"/>
      <c r="H5808" s="411"/>
      <c r="I5808" s="411"/>
    </row>
    <row r="5809" spans="1:9" ht="15" customHeight="1" x14ac:dyDescent="0.25">
      <c r="A5809" s="411"/>
      <c r="B5809" s="411"/>
      <c r="C5809" s="411"/>
      <c r="D5809" s="411"/>
      <c r="E5809" s="411"/>
      <c r="F5809" s="411"/>
      <c r="G5809" s="194"/>
      <c r="H5809" s="411"/>
      <c r="I5809" s="411"/>
    </row>
    <row r="5810" spans="1:9" ht="15" customHeight="1" x14ac:dyDescent="0.25">
      <c r="A5810" s="411"/>
      <c r="B5810" s="411"/>
      <c r="C5810" s="411"/>
      <c r="D5810" s="411"/>
      <c r="E5810" s="411"/>
      <c r="F5810" s="411"/>
      <c r="G5810" s="194"/>
      <c r="H5810" s="411"/>
      <c r="I5810" s="411"/>
    </row>
    <row r="5811" spans="1:9" ht="15" customHeight="1" x14ac:dyDescent="0.25">
      <c r="A5811" s="411"/>
      <c r="B5811" s="411"/>
      <c r="C5811" s="411"/>
      <c r="D5811" s="411"/>
      <c r="E5811" s="411"/>
      <c r="F5811" s="411"/>
      <c r="G5811" s="194"/>
      <c r="H5811" s="411"/>
      <c r="I5811" s="411"/>
    </row>
    <row r="5812" spans="1:9" ht="15" customHeight="1" x14ac:dyDescent="0.25">
      <c r="A5812" s="411"/>
      <c r="B5812" s="411"/>
      <c r="C5812" s="411"/>
      <c r="D5812" s="411"/>
      <c r="E5812" s="411"/>
      <c r="F5812" s="411"/>
      <c r="G5812" s="194"/>
      <c r="H5812" s="411"/>
      <c r="I5812" s="411"/>
    </row>
    <row r="5813" spans="1:9" ht="15" customHeight="1" x14ac:dyDescent="0.25">
      <c r="A5813" s="411"/>
      <c r="B5813" s="411"/>
      <c r="C5813" s="411"/>
      <c r="D5813" s="411"/>
      <c r="E5813" s="411"/>
      <c r="F5813" s="411"/>
      <c r="G5813" s="194"/>
      <c r="H5813" s="411"/>
      <c r="I5813" s="411"/>
    </row>
    <row r="5814" spans="1:9" ht="15" customHeight="1" x14ac:dyDescent="0.25">
      <c r="A5814" s="411"/>
      <c r="B5814" s="411"/>
      <c r="C5814" s="411"/>
      <c r="D5814" s="411"/>
      <c r="E5814" s="411"/>
      <c r="F5814" s="411"/>
      <c r="G5814" s="194"/>
      <c r="H5814" s="411"/>
      <c r="I5814" s="411"/>
    </row>
    <row r="5815" spans="1:9" ht="15" customHeight="1" x14ac:dyDescent="0.25">
      <c r="A5815" s="411"/>
      <c r="B5815" s="411"/>
      <c r="C5815" s="411"/>
      <c r="D5815" s="411"/>
      <c r="E5815" s="411"/>
      <c r="F5815" s="411"/>
      <c r="G5815" s="194"/>
      <c r="H5815" s="411"/>
      <c r="I5815" s="411"/>
    </row>
    <row r="5816" spans="1:9" ht="15" customHeight="1" x14ac:dyDescent="0.25">
      <c r="A5816" s="411"/>
      <c r="B5816" s="411"/>
      <c r="C5816" s="411"/>
      <c r="D5816" s="411"/>
      <c r="E5816" s="411"/>
      <c r="F5816" s="411"/>
      <c r="G5816" s="194"/>
      <c r="H5816" s="411"/>
      <c r="I5816" s="411"/>
    </row>
    <row r="5817" spans="1:9" ht="15" customHeight="1" x14ac:dyDescent="0.25">
      <c r="A5817" s="411"/>
      <c r="B5817" s="411"/>
      <c r="C5817" s="411"/>
      <c r="D5817" s="411"/>
      <c r="E5817" s="411"/>
      <c r="F5817" s="412"/>
      <c r="G5817" s="194"/>
      <c r="H5817" s="411"/>
      <c r="I5817" s="411"/>
    </row>
    <row r="5818" spans="1:9" ht="15" customHeight="1" x14ac:dyDescent="0.25">
      <c r="A5818" s="411"/>
      <c r="B5818" s="411"/>
      <c r="C5818" s="411"/>
      <c r="D5818" s="411"/>
      <c r="E5818" s="411"/>
      <c r="F5818" s="411"/>
      <c r="G5818" s="194"/>
      <c r="H5818" s="411"/>
      <c r="I5818" s="411"/>
    </row>
    <row r="5819" spans="1:9" ht="15" customHeight="1" x14ac:dyDescent="0.25">
      <c r="A5819" s="411"/>
      <c r="B5819" s="411"/>
      <c r="C5819" s="411"/>
      <c r="D5819" s="411"/>
      <c r="E5819" s="411"/>
      <c r="F5819" s="411"/>
      <c r="G5819" s="194"/>
      <c r="H5819" s="411"/>
      <c r="I5819" s="411"/>
    </row>
    <row r="5820" spans="1:9" ht="15" customHeight="1" x14ac:dyDescent="0.25">
      <c r="A5820" s="411"/>
      <c r="B5820" s="411"/>
      <c r="C5820" s="411"/>
      <c r="D5820" s="411"/>
      <c r="E5820" s="411"/>
      <c r="F5820" s="412"/>
      <c r="G5820" s="194"/>
      <c r="H5820" s="411"/>
      <c r="I5820" s="411"/>
    </row>
    <row r="5821" spans="1:9" ht="15" customHeight="1" x14ac:dyDescent="0.25">
      <c r="A5821" s="411"/>
      <c r="B5821" s="411"/>
      <c r="C5821" s="411"/>
      <c r="D5821" s="411"/>
      <c r="E5821" s="411"/>
      <c r="F5821" s="411"/>
      <c r="G5821" s="194"/>
      <c r="H5821" s="411"/>
      <c r="I5821" s="411"/>
    </row>
    <row r="5822" spans="1:9" ht="15" customHeight="1" x14ac:dyDescent="0.25">
      <c r="A5822" s="411"/>
      <c r="B5822" s="411"/>
      <c r="C5822" s="411"/>
      <c r="D5822" s="411"/>
      <c r="E5822" s="411"/>
      <c r="F5822" s="411"/>
      <c r="G5822" s="194"/>
      <c r="H5822" s="411"/>
      <c r="I5822" s="411"/>
    </row>
    <row r="5823" spans="1:9" ht="15" customHeight="1" x14ac:dyDescent="0.25">
      <c r="A5823" s="411"/>
      <c r="B5823" s="411"/>
      <c r="C5823" s="411"/>
      <c r="D5823" s="411"/>
      <c r="E5823" s="411"/>
      <c r="F5823" s="411"/>
      <c r="G5823" s="194"/>
      <c r="H5823" s="411"/>
      <c r="I5823" s="411"/>
    </row>
    <row r="5824" spans="1:9" ht="15" customHeight="1" x14ac:dyDescent="0.25">
      <c r="A5824" s="411"/>
      <c r="B5824" s="411"/>
      <c r="C5824" s="411"/>
      <c r="D5824" s="411"/>
      <c r="E5824" s="411"/>
      <c r="F5824" s="411"/>
      <c r="G5824" s="194"/>
      <c r="H5824" s="411"/>
      <c r="I5824" s="411"/>
    </row>
    <row r="5825" spans="1:9" ht="15" customHeight="1" x14ac:dyDescent="0.25">
      <c r="A5825" s="411"/>
      <c r="B5825" s="411"/>
      <c r="C5825" s="411"/>
      <c r="D5825" s="411"/>
      <c r="E5825" s="411"/>
      <c r="F5825" s="411"/>
      <c r="G5825" s="194"/>
      <c r="H5825" s="411"/>
      <c r="I5825" s="411"/>
    </row>
    <row r="5826" spans="1:9" ht="15" customHeight="1" x14ac:dyDescent="0.25">
      <c r="A5826" s="411"/>
      <c r="B5826" s="411"/>
      <c r="C5826" s="411"/>
      <c r="D5826" s="411"/>
      <c r="E5826" s="411"/>
      <c r="F5826" s="411"/>
      <c r="G5826" s="194"/>
      <c r="H5826" s="411"/>
      <c r="I5826" s="411"/>
    </row>
    <row r="5827" spans="1:9" ht="15" customHeight="1" x14ac:dyDescent="0.25">
      <c r="A5827" s="411"/>
      <c r="B5827" s="411"/>
      <c r="C5827" s="411"/>
      <c r="D5827" s="411"/>
      <c r="E5827" s="411"/>
      <c r="F5827" s="411"/>
      <c r="G5827" s="194"/>
      <c r="H5827" s="411"/>
      <c r="I5827" s="411"/>
    </row>
    <row r="5828" spans="1:9" ht="15" customHeight="1" x14ac:dyDescent="0.25">
      <c r="A5828" s="411"/>
      <c r="B5828" s="411"/>
      <c r="C5828" s="411"/>
      <c r="D5828" s="411"/>
      <c r="E5828" s="411"/>
      <c r="F5828" s="412"/>
      <c r="G5828" s="194"/>
      <c r="H5828" s="411"/>
      <c r="I5828" s="411"/>
    </row>
    <row r="5829" spans="1:9" ht="15" customHeight="1" x14ac:dyDescent="0.25">
      <c r="A5829" s="411"/>
      <c r="B5829" s="411"/>
      <c r="C5829" s="411"/>
      <c r="D5829" s="411"/>
      <c r="E5829" s="411"/>
      <c r="F5829" s="411"/>
      <c r="G5829" s="194"/>
      <c r="H5829" s="411"/>
      <c r="I5829" s="411"/>
    </row>
    <row r="5830" spans="1:9" ht="15" customHeight="1" x14ac:dyDescent="0.25">
      <c r="A5830" s="411"/>
      <c r="B5830" s="411"/>
      <c r="C5830" s="411"/>
      <c r="D5830" s="411"/>
      <c r="E5830" s="411"/>
      <c r="F5830" s="411"/>
      <c r="G5830" s="194"/>
      <c r="H5830" s="411"/>
      <c r="I5830" s="411"/>
    </row>
    <row r="5831" spans="1:9" ht="15" customHeight="1" x14ac:dyDescent="0.25">
      <c r="A5831" s="411"/>
      <c r="B5831" s="411"/>
      <c r="C5831" s="411"/>
      <c r="D5831" s="411"/>
      <c r="E5831" s="411"/>
      <c r="F5831" s="411"/>
      <c r="G5831" s="194"/>
      <c r="H5831" s="411"/>
      <c r="I5831" s="411"/>
    </row>
    <row r="5832" spans="1:9" ht="15" customHeight="1" x14ac:dyDescent="0.25">
      <c r="A5832" s="411"/>
      <c r="B5832" s="411"/>
      <c r="C5832" s="411"/>
      <c r="D5832" s="411"/>
      <c r="E5832" s="411"/>
      <c r="F5832" s="411"/>
      <c r="G5832" s="194"/>
      <c r="H5832" s="411"/>
      <c r="I5832" s="411"/>
    </row>
    <row r="5833" spans="1:9" ht="15" customHeight="1" x14ac:dyDescent="0.25">
      <c r="A5833" s="411"/>
      <c r="B5833" s="411"/>
      <c r="C5833" s="411"/>
      <c r="D5833" s="411"/>
      <c r="E5833" s="411"/>
      <c r="F5833" s="411"/>
      <c r="G5833" s="194"/>
      <c r="H5833" s="411"/>
      <c r="I5833" s="411"/>
    </row>
    <row r="5834" spans="1:9" ht="15" customHeight="1" x14ac:dyDescent="0.25">
      <c r="A5834" s="411"/>
      <c r="B5834" s="411"/>
      <c r="C5834" s="411"/>
      <c r="D5834" s="411"/>
      <c r="E5834" s="411"/>
      <c r="F5834" s="411"/>
      <c r="G5834" s="194"/>
      <c r="H5834" s="411"/>
      <c r="I5834" s="411"/>
    </row>
    <row r="5835" spans="1:9" ht="15" customHeight="1" x14ac:dyDescent="0.25">
      <c r="A5835" s="411"/>
      <c r="B5835" s="411"/>
      <c r="C5835" s="411"/>
      <c r="D5835" s="411"/>
      <c r="E5835" s="411"/>
      <c r="F5835" s="411"/>
      <c r="G5835" s="194"/>
      <c r="H5835" s="411"/>
      <c r="I5835" s="411"/>
    </row>
    <row r="5836" spans="1:9" ht="15" customHeight="1" x14ac:dyDescent="0.25">
      <c r="A5836" s="411"/>
      <c r="B5836" s="411"/>
      <c r="C5836" s="411"/>
      <c r="D5836" s="411"/>
      <c r="E5836" s="411"/>
      <c r="F5836" s="411"/>
      <c r="G5836" s="194"/>
      <c r="H5836" s="411"/>
      <c r="I5836" s="411"/>
    </row>
    <row r="5837" spans="1:9" ht="15" customHeight="1" x14ac:dyDescent="0.25">
      <c r="A5837" s="411"/>
      <c r="B5837" s="411"/>
      <c r="C5837" s="411"/>
      <c r="D5837" s="411"/>
      <c r="E5837" s="411"/>
      <c r="F5837" s="412"/>
      <c r="G5837" s="194"/>
      <c r="H5837" s="411"/>
      <c r="I5837" s="411"/>
    </row>
    <row r="5838" spans="1:9" ht="15" customHeight="1" x14ac:dyDescent="0.25">
      <c r="A5838" s="411"/>
      <c r="B5838" s="411"/>
      <c r="C5838" s="411"/>
      <c r="D5838" s="411"/>
      <c r="E5838" s="411"/>
      <c r="F5838" s="411"/>
      <c r="G5838" s="194"/>
      <c r="H5838" s="411"/>
      <c r="I5838" s="411"/>
    </row>
    <row r="5839" spans="1:9" ht="15" customHeight="1" x14ac:dyDescent="0.25">
      <c r="A5839" s="411"/>
      <c r="B5839" s="411"/>
      <c r="C5839" s="411"/>
      <c r="D5839" s="411"/>
      <c r="E5839" s="411"/>
      <c r="F5839" s="411"/>
      <c r="G5839" s="194"/>
      <c r="H5839" s="411"/>
      <c r="I5839" s="411"/>
    </row>
    <row r="5840" spans="1:9" ht="15" customHeight="1" x14ac:dyDescent="0.25">
      <c r="A5840" s="411"/>
      <c r="B5840" s="411"/>
      <c r="C5840" s="411"/>
      <c r="D5840" s="411"/>
      <c r="E5840" s="411"/>
      <c r="F5840" s="411"/>
      <c r="G5840" s="194"/>
      <c r="H5840" s="411"/>
      <c r="I5840" s="411"/>
    </row>
    <row r="5841" spans="1:9" ht="15" customHeight="1" x14ac:dyDescent="0.25">
      <c r="A5841" s="411"/>
      <c r="B5841" s="411"/>
      <c r="C5841" s="411"/>
      <c r="D5841" s="411"/>
      <c r="E5841" s="411"/>
      <c r="F5841" s="411"/>
      <c r="G5841" s="194"/>
      <c r="H5841" s="411"/>
      <c r="I5841" s="411"/>
    </row>
    <row r="5842" spans="1:9" ht="15" customHeight="1" x14ac:dyDescent="0.25">
      <c r="A5842" s="411"/>
      <c r="B5842" s="411"/>
      <c r="C5842" s="411"/>
      <c r="D5842" s="411"/>
      <c r="E5842" s="411"/>
      <c r="F5842" s="411"/>
      <c r="G5842" s="194"/>
      <c r="H5842" s="411"/>
      <c r="I5842" s="411"/>
    </row>
    <row r="5843" spans="1:9" ht="15" customHeight="1" x14ac:dyDescent="0.25">
      <c r="A5843" s="411"/>
      <c r="B5843" s="411"/>
      <c r="C5843" s="411"/>
      <c r="D5843" s="411"/>
      <c r="E5843" s="411"/>
      <c r="F5843" s="411"/>
      <c r="G5843" s="194"/>
      <c r="H5843" s="411"/>
      <c r="I5843" s="411"/>
    </row>
    <row r="5844" spans="1:9" ht="15" customHeight="1" x14ac:dyDescent="0.25">
      <c r="A5844" s="411"/>
      <c r="B5844" s="411"/>
      <c r="C5844" s="411"/>
      <c r="D5844" s="411"/>
      <c r="E5844" s="411"/>
      <c r="F5844" s="412"/>
      <c r="G5844" s="194"/>
      <c r="H5844" s="411"/>
      <c r="I5844" s="411"/>
    </row>
    <row r="5845" spans="1:9" ht="15" customHeight="1" x14ac:dyDescent="0.25">
      <c r="A5845" s="411"/>
      <c r="B5845" s="411"/>
      <c r="C5845" s="411"/>
      <c r="D5845" s="411"/>
      <c r="E5845" s="411"/>
      <c r="F5845" s="411"/>
      <c r="G5845" s="194"/>
      <c r="H5845" s="411"/>
      <c r="I5845" s="411"/>
    </row>
    <row r="5846" spans="1:9" ht="15" customHeight="1" x14ac:dyDescent="0.25">
      <c r="A5846" s="411"/>
      <c r="B5846" s="411"/>
      <c r="C5846" s="411"/>
      <c r="D5846" s="411"/>
      <c r="E5846" s="411"/>
      <c r="F5846" s="411"/>
      <c r="G5846" s="194"/>
      <c r="H5846" s="411"/>
      <c r="I5846" s="411"/>
    </row>
    <row r="5847" spans="1:9" ht="15" customHeight="1" x14ac:dyDescent="0.25">
      <c r="A5847" s="411"/>
      <c r="B5847" s="411"/>
      <c r="C5847" s="411"/>
      <c r="D5847" s="411"/>
      <c r="E5847" s="411"/>
      <c r="F5847" s="411"/>
      <c r="G5847" s="194"/>
      <c r="H5847" s="411"/>
      <c r="I5847" s="411"/>
    </row>
    <row r="5848" spans="1:9" ht="15" customHeight="1" x14ac:dyDescent="0.25">
      <c r="A5848" s="411"/>
      <c r="B5848" s="411"/>
      <c r="C5848" s="411"/>
      <c r="D5848" s="411"/>
      <c r="E5848" s="411"/>
      <c r="F5848" s="412"/>
      <c r="G5848" s="194"/>
      <c r="H5848" s="411"/>
      <c r="I5848" s="411"/>
    </row>
    <row r="5849" spans="1:9" ht="15" customHeight="1" x14ac:dyDescent="0.25">
      <c r="A5849" s="411"/>
      <c r="B5849" s="411"/>
      <c r="C5849" s="411"/>
      <c r="D5849" s="411"/>
      <c r="E5849" s="411"/>
      <c r="F5849" s="411"/>
      <c r="G5849" s="194"/>
      <c r="H5849" s="411"/>
      <c r="I5849" s="411"/>
    </row>
    <row r="5850" spans="1:9" ht="15" customHeight="1" x14ac:dyDescent="0.25">
      <c r="A5850" s="411"/>
      <c r="B5850" s="411"/>
      <c r="C5850" s="411"/>
      <c r="D5850" s="411"/>
      <c r="E5850" s="411"/>
      <c r="F5850" s="411"/>
      <c r="G5850" s="194"/>
      <c r="H5850" s="411"/>
      <c r="I5850" s="411"/>
    </row>
    <row r="5851" spans="1:9" ht="15" customHeight="1" x14ac:dyDescent="0.25">
      <c r="A5851" s="411"/>
      <c r="B5851" s="411"/>
      <c r="C5851" s="411"/>
      <c r="D5851" s="411"/>
      <c r="E5851" s="411"/>
      <c r="F5851" s="411"/>
      <c r="G5851" s="194"/>
      <c r="H5851" s="411"/>
      <c r="I5851" s="411"/>
    </row>
    <row r="5852" spans="1:9" ht="15" customHeight="1" x14ac:dyDescent="0.25">
      <c r="A5852" s="411"/>
      <c r="B5852" s="411"/>
      <c r="C5852" s="411"/>
      <c r="D5852" s="411"/>
      <c r="E5852" s="411"/>
      <c r="F5852" s="411"/>
      <c r="G5852" s="194"/>
      <c r="H5852" s="411"/>
      <c r="I5852" s="411"/>
    </row>
    <row r="5853" spans="1:9" ht="15" customHeight="1" x14ac:dyDescent="0.25">
      <c r="A5853" s="411"/>
      <c r="B5853" s="411"/>
      <c r="C5853" s="411"/>
      <c r="D5853" s="411"/>
      <c r="E5853" s="411"/>
      <c r="F5853" s="412"/>
      <c r="G5853" s="194"/>
      <c r="H5853" s="411"/>
      <c r="I5853" s="411"/>
    </row>
    <row r="5854" spans="1:9" ht="15" customHeight="1" x14ac:dyDescent="0.25">
      <c r="A5854" s="411"/>
      <c r="B5854" s="411"/>
      <c r="C5854" s="411"/>
      <c r="D5854" s="411"/>
      <c r="E5854" s="411"/>
      <c r="F5854" s="412"/>
      <c r="G5854" s="194"/>
      <c r="H5854" s="411"/>
      <c r="I5854" s="411"/>
    </row>
    <row r="5855" spans="1:9" ht="15" customHeight="1" x14ac:dyDescent="0.25">
      <c r="A5855" s="411"/>
      <c r="B5855" s="411"/>
      <c r="C5855" s="411"/>
      <c r="D5855" s="411"/>
      <c r="E5855" s="411"/>
      <c r="F5855" s="411"/>
      <c r="G5855" s="194"/>
      <c r="H5855" s="411"/>
      <c r="I5855" s="411"/>
    </row>
    <row r="5856" spans="1:9" ht="15" customHeight="1" x14ac:dyDescent="0.25">
      <c r="A5856" s="411"/>
      <c r="B5856" s="411"/>
      <c r="C5856" s="411"/>
      <c r="D5856" s="411"/>
      <c r="E5856" s="411"/>
      <c r="F5856" s="411"/>
      <c r="G5856" s="194"/>
      <c r="H5856" s="411"/>
      <c r="I5856" s="411"/>
    </row>
    <row r="5857" spans="1:9" ht="15" customHeight="1" x14ac:dyDescent="0.25">
      <c r="A5857" s="411"/>
      <c r="B5857" s="411"/>
      <c r="C5857" s="411"/>
      <c r="D5857" s="411"/>
      <c r="E5857" s="411"/>
      <c r="F5857" s="412"/>
      <c r="G5857" s="194"/>
      <c r="H5857" s="411"/>
      <c r="I5857" s="411"/>
    </row>
    <row r="5858" spans="1:9" ht="15" customHeight="1" x14ac:dyDescent="0.25">
      <c r="A5858" s="411"/>
      <c r="B5858" s="411"/>
      <c r="C5858" s="411"/>
      <c r="D5858" s="411"/>
      <c r="E5858" s="411"/>
      <c r="F5858" s="411"/>
      <c r="G5858" s="194"/>
      <c r="H5858" s="411"/>
      <c r="I5858" s="411"/>
    </row>
    <row r="5859" spans="1:9" ht="15" customHeight="1" x14ac:dyDescent="0.25">
      <c r="A5859" s="411"/>
      <c r="B5859" s="411"/>
      <c r="C5859" s="411"/>
      <c r="D5859" s="411"/>
      <c r="E5859" s="411"/>
      <c r="F5859" s="411"/>
      <c r="G5859" s="194"/>
      <c r="H5859" s="411"/>
      <c r="I5859" s="411"/>
    </row>
    <row r="5860" spans="1:9" ht="15" customHeight="1" x14ac:dyDescent="0.25">
      <c r="A5860" s="411"/>
      <c r="B5860" s="411"/>
      <c r="C5860" s="411"/>
      <c r="D5860" s="411"/>
      <c r="E5860" s="411"/>
      <c r="F5860" s="411"/>
      <c r="G5860" s="194"/>
      <c r="H5860" s="411"/>
      <c r="I5860" s="411"/>
    </row>
    <row r="5861" spans="1:9" ht="15" customHeight="1" x14ac:dyDescent="0.25">
      <c r="A5861" s="411"/>
      <c r="B5861" s="411"/>
      <c r="C5861" s="411"/>
      <c r="D5861" s="411"/>
      <c r="E5861" s="411"/>
      <c r="F5861" s="411"/>
      <c r="G5861" s="194"/>
      <c r="H5861" s="411"/>
      <c r="I5861" s="411"/>
    </row>
    <row r="5862" spans="1:9" ht="15" customHeight="1" x14ac:dyDescent="0.25">
      <c r="A5862" s="411"/>
      <c r="B5862" s="411"/>
      <c r="C5862" s="411"/>
      <c r="D5862" s="411"/>
      <c r="E5862" s="411"/>
      <c r="F5862" s="411"/>
      <c r="G5862" s="194"/>
      <c r="H5862" s="411"/>
      <c r="I5862" s="411"/>
    </row>
    <row r="5863" spans="1:9" ht="15" customHeight="1" x14ac:dyDescent="0.25">
      <c r="A5863" s="411"/>
      <c r="B5863" s="411"/>
      <c r="C5863" s="411"/>
      <c r="D5863" s="411"/>
      <c r="E5863" s="411"/>
      <c r="F5863" s="412"/>
      <c r="G5863" s="194"/>
      <c r="H5863" s="411"/>
      <c r="I5863" s="411"/>
    </row>
    <row r="5864" spans="1:9" ht="15" customHeight="1" x14ac:dyDescent="0.25">
      <c r="A5864" s="411"/>
      <c r="B5864" s="411"/>
      <c r="C5864" s="411"/>
      <c r="D5864" s="411"/>
      <c r="E5864" s="411"/>
      <c r="F5864" s="412"/>
      <c r="G5864" s="194"/>
      <c r="H5864" s="411"/>
      <c r="I5864" s="411"/>
    </row>
    <row r="5865" spans="1:9" ht="15" customHeight="1" x14ac:dyDescent="0.25">
      <c r="A5865" s="411"/>
      <c r="B5865" s="411"/>
      <c r="C5865" s="411"/>
      <c r="D5865" s="411"/>
      <c r="E5865" s="411"/>
      <c r="F5865" s="411"/>
      <c r="G5865" s="194"/>
      <c r="H5865" s="411"/>
      <c r="I5865" s="411"/>
    </row>
    <row r="5866" spans="1:9" ht="15" customHeight="1" x14ac:dyDescent="0.25">
      <c r="A5866" s="411"/>
      <c r="B5866" s="411"/>
      <c r="C5866" s="411"/>
      <c r="D5866" s="411"/>
      <c r="E5866" s="411"/>
      <c r="F5866" s="411"/>
      <c r="G5866" s="194"/>
      <c r="H5866" s="411"/>
      <c r="I5866" s="411"/>
    </row>
    <row r="5867" spans="1:9" ht="15" customHeight="1" x14ac:dyDescent="0.25">
      <c r="A5867" s="411"/>
      <c r="B5867" s="411"/>
      <c r="C5867" s="411"/>
      <c r="D5867" s="411"/>
      <c r="E5867" s="411"/>
      <c r="F5867" s="411"/>
      <c r="G5867" s="194"/>
      <c r="H5867" s="411"/>
      <c r="I5867" s="411"/>
    </row>
    <row r="5868" spans="1:9" ht="15" customHeight="1" x14ac:dyDescent="0.25">
      <c r="A5868" s="411"/>
      <c r="B5868" s="411"/>
      <c r="C5868" s="411"/>
      <c r="D5868" s="411"/>
      <c r="E5868" s="411"/>
      <c r="F5868" s="412"/>
      <c r="G5868" s="194"/>
      <c r="H5868" s="411"/>
      <c r="I5868" s="411"/>
    </row>
    <row r="5869" spans="1:9" ht="15" customHeight="1" x14ac:dyDescent="0.25">
      <c r="A5869" s="411"/>
      <c r="B5869" s="411"/>
      <c r="C5869" s="411"/>
      <c r="D5869" s="411"/>
      <c r="E5869" s="411"/>
      <c r="F5869" s="411"/>
      <c r="G5869" s="194"/>
      <c r="H5869" s="411"/>
      <c r="I5869" s="411"/>
    </row>
    <row r="5870" spans="1:9" ht="15" customHeight="1" x14ac:dyDescent="0.25">
      <c r="A5870" s="411"/>
      <c r="B5870" s="411"/>
      <c r="C5870" s="411"/>
      <c r="D5870" s="411"/>
      <c r="E5870" s="411"/>
      <c r="F5870" s="411"/>
      <c r="G5870" s="194"/>
      <c r="H5870" s="411"/>
      <c r="I5870" s="411"/>
    </row>
    <row r="5871" spans="1:9" ht="15" customHeight="1" x14ac:dyDescent="0.25">
      <c r="A5871" s="411"/>
      <c r="B5871" s="411"/>
      <c r="C5871" s="411"/>
      <c r="D5871" s="411"/>
      <c r="E5871" s="411"/>
      <c r="F5871" s="411"/>
      <c r="G5871" s="194"/>
      <c r="H5871" s="411"/>
      <c r="I5871" s="411"/>
    </row>
    <row r="5872" spans="1:9" ht="15" customHeight="1" x14ac:dyDescent="0.25">
      <c r="A5872" s="411"/>
      <c r="B5872" s="411"/>
      <c r="C5872" s="411"/>
      <c r="D5872" s="411"/>
      <c r="E5872" s="411"/>
      <c r="F5872" s="411"/>
      <c r="G5872" s="194"/>
      <c r="H5872" s="411"/>
      <c r="I5872" s="411"/>
    </row>
    <row r="5873" spans="1:9" ht="15" customHeight="1" x14ac:dyDescent="0.25">
      <c r="A5873" s="411"/>
      <c r="B5873" s="411"/>
      <c r="C5873" s="411"/>
      <c r="D5873" s="411"/>
      <c r="E5873" s="411"/>
      <c r="F5873" s="411"/>
      <c r="G5873" s="194"/>
      <c r="H5873" s="411"/>
      <c r="I5873" s="411"/>
    </row>
    <row r="5874" spans="1:9" ht="15" customHeight="1" x14ac:dyDescent="0.25">
      <c r="A5874" s="411"/>
      <c r="B5874" s="411"/>
      <c r="C5874" s="411"/>
      <c r="D5874" s="411"/>
      <c r="E5874" s="411"/>
      <c r="F5874" s="411"/>
      <c r="G5874" s="194"/>
      <c r="H5874" s="411"/>
      <c r="I5874" s="411"/>
    </row>
    <row r="5875" spans="1:9" ht="15" customHeight="1" x14ac:dyDescent="0.25">
      <c r="A5875" s="411"/>
      <c r="B5875" s="411"/>
      <c r="C5875" s="411"/>
      <c r="D5875" s="411"/>
      <c r="E5875" s="411"/>
      <c r="F5875" s="412"/>
      <c r="G5875" s="194"/>
      <c r="H5875" s="411"/>
      <c r="I5875" s="411"/>
    </row>
    <row r="5876" spans="1:9" ht="15" customHeight="1" x14ac:dyDescent="0.25">
      <c r="A5876" s="411"/>
      <c r="B5876" s="411"/>
      <c r="C5876" s="411"/>
      <c r="D5876" s="411"/>
      <c r="E5876" s="411"/>
      <c r="F5876" s="412"/>
      <c r="G5876" s="194"/>
      <c r="H5876" s="411"/>
      <c r="I5876" s="411"/>
    </row>
    <row r="5877" spans="1:9" ht="15" customHeight="1" x14ac:dyDescent="0.25">
      <c r="A5877" s="411"/>
      <c r="B5877" s="411"/>
      <c r="C5877" s="411"/>
      <c r="D5877" s="411"/>
      <c r="E5877" s="411"/>
      <c r="F5877" s="411"/>
      <c r="G5877" s="194"/>
      <c r="H5877" s="411"/>
      <c r="I5877" s="411"/>
    </row>
    <row r="5878" spans="1:9" ht="15" customHeight="1" x14ac:dyDescent="0.25">
      <c r="A5878" s="411"/>
      <c r="B5878" s="411"/>
      <c r="C5878" s="411"/>
      <c r="D5878" s="411"/>
      <c r="E5878" s="411"/>
      <c r="F5878" s="411"/>
      <c r="G5878" s="194"/>
      <c r="H5878" s="411"/>
      <c r="I5878" s="411"/>
    </row>
    <row r="5879" spans="1:9" ht="15" customHeight="1" x14ac:dyDescent="0.25">
      <c r="A5879" s="411"/>
      <c r="B5879" s="411"/>
      <c r="C5879" s="411"/>
      <c r="D5879" s="411"/>
      <c r="E5879" s="411"/>
      <c r="F5879" s="411"/>
      <c r="G5879" s="194"/>
      <c r="H5879" s="411"/>
      <c r="I5879" s="411"/>
    </row>
    <row r="5880" spans="1:9" ht="15" customHeight="1" x14ac:dyDescent="0.25">
      <c r="A5880" s="411"/>
      <c r="B5880" s="411"/>
      <c r="C5880" s="411"/>
      <c r="D5880" s="411"/>
      <c r="E5880" s="411"/>
      <c r="F5880" s="411"/>
      <c r="G5880" s="194"/>
      <c r="H5880" s="411"/>
      <c r="I5880" s="411"/>
    </row>
    <row r="5881" spans="1:9" ht="15" customHeight="1" x14ac:dyDescent="0.25">
      <c r="A5881" s="411"/>
      <c r="B5881" s="411"/>
      <c r="C5881" s="411"/>
      <c r="D5881" s="411"/>
      <c r="E5881" s="411"/>
      <c r="F5881" s="412"/>
      <c r="G5881" s="194"/>
      <c r="H5881" s="411"/>
      <c r="I5881" s="411"/>
    </row>
    <row r="5882" spans="1:9" ht="15" customHeight="1" x14ac:dyDescent="0.25">
      <c r="A5882" s="411"/>
      <c r="B5882" s="411"/>
      <c r="C5882" s="411"/>
      <c r="D5882" s="411"/>
      <c r="E5882" s="411"/>
      <c r="F5882" s="411"/>
      <c r="G5882" s="194"/>
      <c r="H5882" s="411"/>
      <c r="I5882" s="411"/>
    </row>
    <row r="5883" spans="1:9" ht="15" customHeight="1" x14ac:dyDescent="0.25">
      <c r="A5883" s="411"/>
      <c r="B5883" s="411"/>
      <c r="C5883" s="411"/>
      <c r="D5883" s="411"/>
      <c r="E5883" s="411"/>
      <c r="F5883" s="411"/>
      <c r="G5883" s="194"/>
      <c r="H5883" s="411"/>
      <c r="I5883" s="411"/>
    </row>
    <row r="5884" spans="1:9" ht="15" customHeight="1" x14ac:dyDescent="0.25">
      <c r="A5884" s="411"/>
      <c r="B5884" s="411"/>
      <c r="C5884" s="411"/>
      <c r="D5884" s="411"/>
      <c r="E5884" s="411"/>
      <c r="F5884" s="411"/>
      <c r="G5884" s="194"/>
      <c r="H5884" s="411"/>
      <c r="I5884" s="411"/>
    </row>
    <row r="5885" spans="1:9" ht="15" customHeight="1" x14ac:dyDescent="0.25">
      <c r="A5885" s="411"/>
      <c r="B5885" s="411"/>
      <c r="C5885" s="411"/>
      <c r="D5885" s="411"/>
      <c r="E5885" s="411"/>
      <c r="F5885" s="411"/>
      <c r="G5885" s="194"/>
      <c r="H5885" s="411"/>
      <c r="I5885" s="411"/>
    </row>
    <row r="5886" spans="1:9" ht="15" customHeight="1" x14ac:dyDescent="0.25">
      <c r="A5886" s="411"/>
      <c r="B5886" s="411"/>
      <c r="C5886" s="411"/>
      <c r="D5886" s="411"/>
      <c r="E5886" s="411"/>
      <c r="F5886" s="411"/>
      <c r="G5886" s="194"/>
      <c r="H5886" s="411"/>
      <c r="I5886" s="411"/>
    </row>
    <row r="5887" spans="1:9" ht="15" customHeight="1" x14ac:dyDescent="0.25">
      <c r="A5887" s="411"/>
      <c r="B5887" s="411"/>
      <c r="C5887" s="411"/>
      <c r="D5887" s="411"/>
      <c r="E5887" s="411"/>
      <c r="F5887" s="411"/>
      <c r="G5887" s="194"/>
      <c r="H5887" s="411"/>
      <c r="I5887" s="411"/>
    </row>
    <row r="5888" spans="1:9" ht="15" customHeight="1" x14ac:dyDescent="0.25">
      <c r="A5888" s="411"/>
      <c r="B5888" s="411"/>
      <c r="C5888" s="411"/>
      <c r="D5888" s="411"/>
      <c r="E5888" s="411"/>
      <c r="F5888" s="412"/>
      <c r="G5888" s="194"/>
      <c r="H5888" s="411"/>
      <c r="I5888" s="411"/>
    </row>
    <row r="5889" spans="1:9" ht="15" customHeight="1" x14ac:dyDescent="0.25">
      <c r="A5889" s="411"/>
      <c r="B5889" s="411"/>
      <c r="C5889" s="411"/>
      <c r="D5889" s="411"/>
      <c r="E5889" s="411"/>
      <c r="F5889" s="412"/>
      <c r="G5889" s="194"/>
      <c r="H5889" s="411"/>
      <c r="I5889" s="411"/>
    </row>
    <row r="5890" spans="1:9" ht="15" customHeight="1" x14ac:dyDescent="0.25">
      <c r="A5890" s="411"/>
      <c r="B5890" s="411"/>
      <c r="C5890" s="411"/>
      <c r="D5890" s="411"/>
      <c r="E5890" s="411"/>
      <c r="F5890" s="411"/>
      <c r="G5890" s="194"/>
      <c r="H5890" s="411"/>
      <c r="I5890" s="411"/>
    </row>
    <row r="5891" spans="1:9" ht="15" customHeight="1" x14ac:dyDescent="0.25">
      <c r="A5891" s="411"/>
      <c r="B5891" s="411"/>
      <c r="C5891" s="411"/>
      <c r="D5891" s="411"/>
      <c r="E5891" s="411"/>
      <c r="F5891" s="411"/>
      <c r="G5891" s="194"/>
      <c r="H5891" s="411"/>
      <c r="I5891" s="411"/>
    </row>
    <row r="5892" spans="1:9" ht="15" customHeight="1" x14ac:dyDescent="0.25">
      <c r="A5892" s="411"/>
      <c r="B5892" s="411"/>
      <c r="C5892" s="411"/>
      <c r="D5892" s="411"/>
      <c r="E5892" s="411"/>
      <c r="F5892" s="411"/>
      <c r="G5892" s="194"/>
      <c r="H5892" s="411"/>
      <c r="I5892" s="411"/>
    </row>
    <row r="5893" spans="1:9" ht="15" customHeight="1" x14ac:dyDescent="0.25">
      <c r="A5893" s="411"/>
      <c r="B5893" s="411"/>
      <c r="C5893" s="411"/>
      <c r="D5893" s="411"/>
      <c r="E5893" s="411"/>
      <c r="F5893" s="411"/>
      <c r="G5893" s="194"/>
      <c r="H5893" s="411"/>
      <c r="I5893" s="411"/>
    </row>
    <row r="5894" spans="1:9" ht="15" customHeight="1" x14ac:dyDescent="0.25">
      <c r="A5894" s="411"/>
      <c r="B5894" s="411"/>
      <c r="C5894" s="411"/>
      <c r="D5894" s="411"/>
      <c r="E5894" s="411"/>
      <c r="F5894" s="412"/>
      <c r="G5894" s="194"/>
      <c r="H5894" s="411"/>
      <c r="I5894" s="411"/>
    </row>
    <row r="5895" spans="1:9" ht="15" customHeight="1" x14ac:dyDescent="0.25">
      <c r="A5895" s="411"/>
      <c r="B5895" s="411"/>
      <c r="C5895" s="411"/>
      <c r="D5895" s="411"/>
      <c r="E5895" s="411"/>
      <c r="F5895" s="412"/>
      <c r="G5895" s="194"/>
      <c r="H5895" s="411"/>
      <c r="I5895" s="411"/>
    </row>
    <row r="5896" spans="1:9" ht="15" customHeight="1" x14ac:dyDescent="0.25">
      <c r="A5896" s="411"/>
      <c r="B5896" s="411"/>
      <c r="C5896" s="411"/>
      <c r="D5896" s="411"/>
      <c r="E5896" s="411"/>
      <c r="F5896" s="412"/>
      <c r="G5896" s="194"/>
      <c r="H5896" s="411"/>
      <c r="I5896" s="411"/>
    </row>
    <row r="5897" spans="1:9" ht="15" customHeight="1" x14ac:dyDescent="0.25">
      <c r="A5897" s="411"/>
      <c r="B5897" s="411"/>
      <c r="C5897" s="411"/>
      <c r="D5897" s="411"/>
      <c r="E5897" s="411"/>
      <c r="F5897" s="411"/>
      <c r="G5897" s="194"/>
      <c r="H5897" s="411"/>
      <c r="I5897" s="411"/>
    </row>
    <row r="5898" spans="1:9" ht="15" customHeight="1" x14ac:dyDescent="0.25">
      <c r="A5898" s="411"/>
      <c r="B5898" s="411"/>
      <c r="C5898" s="411"/>
      <c r="D5898" s="411"/>
      <c r="E5898" s="411"/>
      <c r="F5898" s="411"/>
      <c r="G5898" s="194"/>
      <c r="H5898" s="411"/>
      <c r="I5898" s="411"/>
    </row>
    <row r="5899" spans="1:9" ht="15" customHeight="1" x14ac:dyDescent="0.25">
      <c r="A5899" s="411"/>
      <c r="B5899" s="411"/>
      <c r="C5899" s="411"/>
      <c r="D5899" s="411"/>
      <c r="E5899" s="411"/>
      <c r="F5899" s="411"/>
      <c r="G5899" s="194"/>
      <c r="H5899" s="411"/>
      <c r="I5899" s="411"/>
    </row>
    <row r="5900" spans="1:9" ht="15" customHeight="1" x14ac:dyDescent="0.25">
      <c r="A5900" s="411"/>
      <c r="B5900" s="411"/>
      <c r="C5900" s="411"/>
      <c r="D5900" s="411"/>
      <c r="E5900" s="411"/>
      <c r="F5900" s="411"/>
      <c r="G5900" s="194"/>
      <c r="H5900" s="411"/>
      <c r="I5900" s="411"/>
    </row>
    <row r="5901" spans="1:9" ht="15" customHeight="1" x14ac:dyDescent="0.25">
      <c r="A5901" s="411"/>
      <c r="B5901" s="411"/>
      <c r="C5901" s="411"/>
      <c r="D5901" s="411"/>
      <c r="E5901" s="411"/>
      <c r="F5901" s="411"/>
      <c r="G5901" s="194"/>
      <c r="H5901" s="411"/>
      <c r="I5901" s="411"/>
    </row>
    <row r="5902" spans="1:9" ht="15" customHeight="1" x14ac:dyDescent="0.25">
      <c r="A5902" s="411"/>
      <c r="B5902" s="411"/>
      <c r="C5902" s="411"/>
      <c r="D5902" s="411"/>
      <c r="E5902" s="411"/>
      <c r="F5902" s="411"/>
      <c r="G5902" s="194"/>
      <c r="H5902" s="411"/>
      <c r="I5902" s="411"/>
    </row>
    <row r="5903" spans="1:9" ht="15" customHeight="1" x14ac:dyDescent="0.25">
      <c r="A5903" s="411"/>
      <c r="B5903" s="411"/>
      <c r="C5903" s="411"/>
      <c r="D5903" s="411"/>
      <c r="E5903" s="411"/>
      <c r="F5903" s="411"/>
      <c r="G5903" s="194"/>
      <c r="H5903" s="411"/>
      <c r="I5903" s="411"/>
    </row>
    <row r="5904" spans="1:9" ht="15" customHeight="1" x14ac:dyDescent="0.25">
      <c r="A5904" s="411"/>
      <c r="B5904" s="411"/>
      <c r="C5904" s="411"/>
      <c r="D5904" s="411"/>
      <c r="E5904" s="411"/>
      <c r="F5904" s="412"/>
      <c r="G5904" s="194"/>
      <c r="H5904" s="411"/>
      <c r="I5904" s="411"/>
    </row>
    <row r="5905" spans="1:9" ht="15" customHeight="1" x14ac:dyDescent="0.25">
      <c r="A5905" s="411"/>
      <c r="B5905" s="411"/>
      <c r="C5905" s="411"/>
      <c r="D5905" s="411"/>
      <c r="E5905" s="411"/>
      <c r="F5905" s="412"/>
      <c r="G5905" s="194"/>
      <c r="H5905" s="411"/>
      <c r="I5905" s="411"/>
    </row>
    <row r="5906" spans="1:9" ht="15" customHeight="1" x14ac:dyDescent="0.25">
      <c r="A5906" s="411"/>
      <c r="B5906" s="411"/>
      <c r="C5906" s="411"/>
      <c r="D5906" s="411"/>
      <c r="E5906" s="411"/>
      <c r="F5906" s="411"/>
      <c r="G5906" s="194"/>
      <c r="H5906" s="411"/>
      <c r="I5906" s="411"/>
    </row>
    <row r="5907" spans="1:9" ht="15" customHeight="1" x14ac:dyDescent="0.25">
      <c r="A5907" s="411"/>
      <c r="B5907" s="411"/>
      <c r="C5907" s="411"/>
      <c r="D5907" s="411"/>
      <c r="E5907" s="411"/>
      <c r="F5907" s="411"/>
      <c r="G5907" s="194"/>
      <c r="H5907" s="411"/>
      <c r="I5907" s="411"/>
    </row>
    <row r="5908" spans="1:9" ht="15" customHeight="1" x14ac:dyDescent="0.25">
      <c r="A5908" s="411"/>
      <c r="B5908" s="411"/>
      <c r="C5908" s="411"/>
      <c r="D5908" s="411"/>
      <c r="E5908" s="411"/>
      <c r="F5908" s="411"/>
      <c r="G5908" s="194"/>
      <c r="H5908" s="411"/>
      <c r="I5908" s="411"/>
    </row>
    <row r="5909" spans="1:9" ht="15" customHeight="1" x14ac:dyDescent="0.25">
      <c r="A5909" s="411"/>
      <c r="B5909" s="411"/>
      <c r="C5909" s="411"/>
      <c r="D5909" s="411"/>
      <c r="E5909" s="411"/>
      <c r="F5909" s="411"/>
      <c r="G5909" s="194"/>
      <c r="H5909" s="411"/>
      <c r="I5909" s="411"/>
    </row>
    <row r="5910" spans="1:9" ht="15" customHeight="1" x14ac:dyDescent="0.25">
      <c r="A5910" s="411"/>
      <c r="B5910" s="411"/>
      <c r="C5910" s="411"/>
      <c r="D5910" s="411"/>
      <c r="E5910" s="411"/>
      <c r="F5910" s="412"/>
      <c r="G5910" s="194"/>
      <c r="H5910" s="411"/>
      <c r="I5910" s="411"/>
    </row>
    <row r="5911" spans="1:9" ht="15" customHeight="1" x14ac:dyDescent="0.25">
      <c r="A5911" s="411"/>
      <c r="B5911" s="411"/>
      <c r="C5911" s="411"/>
      <c r="D5911" s="411"/>
      <c r="E5911" s="411"/>
      <c r="F5911" s="412"/>
      <c r="G5911" s="194"/>
      <c r="H5911" s="411"/>
      <c r="I5911" s="411"/>
    </row>
    <row r="5912" spans="1:9" ht="15" customHeight="1" x14ac:dyDescent="0.25">
      <c r="A5912" s="411"/>
      <c r="B5912" s="411"/>
      <c r="C5912" s="411"/>
      <c r="D5912" s="411"/>
      <c r="E5912" s="411"/>
      <c r="F5912" s="412"/>
      <c r="G5912" s="194"/>
      <c r="H5912" s="411"/>
      <c r="I5912" s="411"/>
    </row>
    <row r="5913" spans="1:9" ht="15" customHeight="1" x14ac:dyDescent="0.25">
      <c r="A5913" s="411"/>
      <c r="B5913" s="411"/>
      <c r="C5913" s="411"/>
      <c r="D5913" s="411"/>
      <c r="E5913" s="411"/>
      <c r="F5913" s="411"/>
      <c r="G5913" s="194"/>
      <c r="H5913" s="411"/>
      <c r="I5913" s="411"/>
    </row>
    <row r="5914" spans="1:9" ht="15" customHeight="1" x14ac:dyDescent="0.25">
      <c r="A5914" s="411"/>
      <c r="B5914" s="411"/>
      <c r="C5914" s="411"/>
      <c r="D5914" s="411"/>
      <c r="E5914" s="411"/>
      <c r="F5914" s="411"/>
      <c r="G5914" s="194"/>
      <c r="H5914" s="411"/>
      <c r="I5914" s="411"/>
    </row>
    <row r="5915" spans="1:9" ht="15" customHeight="1" x14ac:dyDescent="0.25">
      <c r="A5915" s="411"/>
      <c r="B5915" s="411"/>
      <c r="C5915" s="411"/>
      <c r="D5915" s="411"/>
      <c r="E5915" s="411"/>
      <c r="F5915" s="411"/>
      <c r="G5915" s="194"/>
      <c r="H5915" s="411"/>
      <c r="I5915" s="411"/>
    </row>
    <row r="5916" spans="1:9" ht="15" customHeight="1" x14ac:dyDescent="0.25">
      <c r="A5916" s="411"/>
      <c r="B5916" s="411"/>
      <c r="C5916" s="411"/>
      <c r="D5916" s="411"/>
      <c r="E5916" s="411"/>
      <c r="F5916" s="411"/>
      <c r="G5916" s="194"/>
      <c r="H5916" s="411"/>
      <c r="I5916" s="411"/>
    </row>
    <row r="5917" spans="1:9" ht="15" customHeight="1" x14ac:dyDescent="0.25">
      <c r="A5917" s="411"/>
      <c r="B5917" s="411"/>
      <c r="C5917" s="411"/>
      <c r="D5917" s="411"/>
      <c r="E5917" s="411"/>
      <c r="F5917" s="411"/>
      <c r="G5917" s="194"/>
      <c r="H5917" s="411"/>
      <c r="I5917" s="411"/>
    </row>
    <row r="5918" spans="1:9" ht="15" customHeight="1" x14ac:dyDescent="0.25">
      <c r="A5918" s="411"/>
      <c r="B5918" s="411"/>
      <c r="C5918" s="411"/>
      <c r="D5918" s="411"/>
      <c r="E5918" s="411"/>
      <c r="F5918" s="411"/>
      <c r="G5918" s="194"/>
      <c r="H5918" s="411"/>
      <c r="I5918" s="411"/>
    </row>
    <row r="5919" spans="1:9" ht="15" customHeight="1" x14ac:dyDescent="0.25">
      <c r="A5919" s="411"/>
      <c r="B5919" s="411"/>
      <c r="C5919" s="411"/>
      <c r="D5919" s="411"/>
      <c r="E5919" s="411"/>
      <c r="F5919" s="411"/>
      <c r="G5919" s="194"/>
      <c r="H5919" s="411"/>
      <c r="I5919" s="411"/>
    </row>
    <row r="5920" spans="1:9" ht="15" customHeight="1" x14ac:dyDescent="0.25">
      <c r="A5920" s="411"/>
      <c r="B5920" s="411"/>
      <c r="C5920" s="411"/>
      <c r="D5920" s="411"/>
      <c r="E5920" s="411"/>
      <c r="F5920" s="411"/>
      <c r="G5920" s="194"/>
      <c r="H5920" s="411"/>
      <c r="I5920" s="411"/>
    </row>
    <row r="5921" spans="1:9" ht="15" customHeight="1" x14ac:dyDescent="0.25">
      <c r="A5921" s="411"/>
      <c r="B5921" s="411"/>
      <c r="C5921" s="411"/>
      <c r="D5921" s="411"/>
      <c r="E5921" s="411"/>
      <c r="F5921" s="412"/>
      <c r="G5921" s="194"/>
      <c r="H5921" s="411"/>
      <c r="I5921" s="411"/>
    </row>
    <row r="5922" spans="1:9" ht="15" customHeight="1" x14ac:dyDescent="0.25">
      <c r="A5922" s="411"/>
      <c r="B5922" s="411"/>
      <c r="C5922" s="411"/>
      <c r="D5922" s="411"/>
      <c r="E5922" s="411"/>
      <c r="F5922" s="412"/>
      <c r="G5922" s="194"/>
      <c r="H5922" s="411"/>
      <c r="I5922" s="411"/>
    </row>
    <row r="5923" spans="1:9" ht="15" customHeight="1" x14ac:dyDescent="0.25">
      <c r="A5923" s="411"/>
      <c r="B5923" s="411"/>
      <c r="C5923" s="411"/>
      <c r="D5923" s="411"/>
      <c r="E5923" s="411"/>
      <c r="F5923" s="412"/>
      <c r="G5923" s="194"/>
      <c r="H5923" s="411"/>
      <c r="I5923" s="411"/>
    </row>
    <row r="5924" spans="1:9" ht="15" customHeight="1" x14ac:dyDescent="0.25">
      <c r="A5924" s="411"/>
      <c r="B5924" s="411"/>
      <c r="C5924" s="411"/>
      <c r="D5924" s="411"/>
      <c r="E5924" s="411"/>
      <c r="F5924" s="411"/>
      <c r="G5924" s="194"/>
      <c r="H5924" s="411"/>
      <c r="I5924" s="411"/>
    </row>
    <row r="5925" spans="1:9" ht="15" customHeight="1" x14ac:dyDescent="0.25">
      <c r="A5925" s="411"/>
      <c r="B5925" s="411"/>
      <c r="C5925" s="411"/>
      <c r="D5925" s="411"/>
      <c r="E5925" s="411"/>
      <c r="F5925" s="411"/>
      <c r="G5925" s="194"/>
      <c r="H5925" s="411"/>
      <c r="I5925" s="411"/>
    </row>
    <row r="5926" spans="1:9" ht="15" customHeight="1" x14ac:dyDescent="0.25">
      <c r="A5926" s="411"/>
      <c r="B5926" s="411"/>
      <c r="C5926" s="411"/>
      <c r="D5926" s="411"/>
      <c r="E5926" s="411"/>
      <c r="F5926" s="411"/>
      <c r="G5926" s="194"/>
      <c r="H5926" s="411"/>
      <c r="I5926" s="411"/>
    </row>
    <row r="5927" spans="1:9" ht="15" customHeight="1" x14ac:dyDescent="0.25">
      <c r="A5927" s="411"/>
      <c r="B5927" s="411"/>
      <c r="C5927" s="411"/>
      <c r="D5927" s="411"/>
      <c r="E5927" s="411"/>
      <c r="F5927" s="411"/>
      <c r="G5927" s="194"/>
      <c r="H5927" s="411"/>
      <c r="I5927" s="411"/>
    </row>
    <row r="5928" spans="1:9" ht="15" customHeight="1" x14ac:dyDescent="0.25">
      <c r="A5928" s="411"/>
      <c r="B5928" s="411"/>
      <c r="C5928" s="411"/>
      <c r="D5928" s="411"/>
      <c r="E5928" s="411"/>
      <c r="F5928" s="412"/>
      <c r="G5928" s="194"/>
      <c r="H5928" s="411"/>
      <c r="I5928" s="411"/>
    </row>
    <row r="5929" spans="1:9" ht="15" customHeight="1" x14ac:dyDescent="0.25">
      <c r="A5929" s="411"/>
      <c r="B5929" s="411"/>
      <c r="C5929" s="411"/>
      <c r="D5929" s="411"/>
      <c r="E5929" s="411"/>
      <c r="F5929" s="412"/>
      <c r="G5929" s="194"/>
      <c r="H5929" s="411"/>
      <c r="I5929" s="411"/>
    </row>
    <row r="5930" spans="1:9" ht="15" customHeight="1" x14ac:dyDescent="0.25">
      <c r="A5930" s="411"/>
      <c r="B5930" s="411"/>
      <c r="C5930" s="411"/>
      <c r="D5930" s="411"/>
      <c r="E5930" s="411"/>
      <c r="F5930" s="412"/>
      <c r="G5930" s="194"/>
      <c r="H5930" s="411"/>
      <c r="I5930" s="411"/>
    </row>
    <row r="5931" spans="1:9" ht="15" customHeight="1" x14ac:dyDescent="0.25">
      <c r="A5931" s="411"/>
      <c r="B5931" s="411"/>
      <c r="C5931" s="411"/>
      <c r="D5931" s="411"/>
      <c r="E5931" s="411"/>
      <c r="F5931" s="411"/>
      <c r="G5931" s="194"/>
      <c r="H5931" s="411"/>
      <c r="I5931" s="411"/>
    </row>
    <row r="5932" spans="1:9" ht="15" customHeight="1" x14ac:dyDescent="0.25">
      <c r="A5932" s="411"/>
      <c r="B5932" s="411"/>
      <c r="C5932" s="411"/>
      <c r="D5932" s="411"/>
      <c r="E5932" s="411"/>
      <c r="F5932" s="411"/>
      <c r="G5932" s="194"/>
      <c r="H5932" s="411"/>
      <c r="I5932" s="411"/>
    </row>
    <row r="5933" spans="1:9" ht="15" customHeight="1" x14ac:dyDescent="0.25">
      <c r="A5933" s="411"/>
      <c r="B5933" s="411"/>
      <c r="C5933" s="411"/>
      <c r="D5933" s="411"/>
      <c r="E5933" s="411"/>
      <c r="F5933" s="411"/>
      <c r="G5933" s="194"/>
      <c r="H5933" s="411"/>
      <c r="I5933" s="411"/>
    </row>
    <row r="5934" spans="1:9" ht="15" customHeight="1" x14ac:dyDescent="0.25">
      <c r="A5934" s="411"/>
      <c r="B5934" s="411"/>
      <c r="C5934" s="411"/>
      <c r="D5934" s="411"/>
      <c r="E5934" s="411"/>
      <c r="F5934" s="411"/>
      <c r="G5934" s="194"/>
      <c r="H5934" s="411"/>
      <c r="I5934" s="411"/>
    </row>
    <row r="5935" spans="1:9" ht="15" customHeight="1" x14ac:dyDescent="0.25">
      <c r="A5935" s="411"/>
      <c r="B5935" s="411"/>
      <c r="C5935" s="411"/>
      <c r="D5935" s="411"/>
      <c r="E5935" s="411"/>
      <c r="F5935" s="411"/>
      <c r="G5935" s="194"/>
      <c r="H5935" s="411"/>
      <c r="I5935" s="411"/>
    </row>
    <row r="5936" spans="1:9" ht="15" customHeight="1" x14ac:dyDescent="0.25">
      <c r="A5936" s="411"/>
      <c r="B5936" s="411"/>
      <c r="C5936" s="411"/>
      <c r="D5936" s="411"/>
      <c r="E5936" s="411"/>
      <c r="F5936" s="411"/>
      <c r="G5936" s="194"/>
      <c r="H5936" s="411"/>
      <c r="I5936" s="411"/>
    </row>
    <row r="5937" spans="1:9" ht="15" customHeight="1" x14ac:dyDescent="0.25">
      <c r="A5937" s="411"/>
      <c r="B5937" s="411"/>
      <c r="C5937" s="411"/>
      <c r="D5937" s="411"/>
      <c r="E5937" s="411"/>
      <c r="F5937" s="411"/>
      <c r="G5937" s="194"/>
      <c r="H5937" s="411"/>
      <c r="I5937" s="411"/>
    </row>
    <row r="5938" spans="1:9" ht="15" customHeight="1" x14ac:dyDescent="0.25">
      <c r="A5938" s="411"/>
      <c r="B5938" s="411"/>
      <c r="C5938" s="411"/>
      <c r="D5938" s="411"/>
      <c r="E5938" s="411"/>
      <c r="F5938" s="411"/>
      <c r="G5938" s="194"/>
      <c r="H5938" s="411"/>
      <c r="I5938" s="411"/>
    </row>
    <row r="5939" spans="1:9" ht="15" customHeight="1" x14ac:dyDescent="0.25">
      <c r="A5939" s="411"/>
      <c r="B5939" s="411"/>
      <c r="C5939" s="411"/>
      <c r="D5939" s="411"/>
      <c r="E5939" s="411"/>
      <c r="F5939" s="412"/>
      <c r="G5939" s="194"/>
      <c r="H5939" s="411"/>
      <c r="I5939" s="411"/>
    </row>
    <row r="5940" spans="1:9" ht="15" customHeight="1" x14ac:dyDescent="0.25">
      <c r="A5940" s="411"/>
      <c r="B5940" s="411"/>
      <c r="C5940" s="411"/>
      <c r="D5940" s="411"/>
      <c r="E5940" s="411"/>
      <c r="F5940" s="412"/>
      <c r="G5940" s="194"/>
      <c r="H5940" s="411"/>
      <c r="I5940" s="411"/>
    </row>
    <row r="5941" spans="1:9" ht="15" customHeight="1" x14ac:dyDescent="0.25">
      <c r="A5941" s="411"/>
      <c r="B5941" s="411"/>
      <c r="C5941" s="411"/>
      <c r="D5941" s="411"/>
      <c r="E5941" s="411"/>
      <c r="F5941" s="411"/>
      <c r="G5941" s="194"/>
      <c r="H5941" s="411"/>
      <c r="I5941" s="411"/>
    </row>
    <row r="5942" spans="1:9" ht="15" customHeight="1" x14ac:dyDescent="0.25">
      <c r="A5942" s="411"/>
      <c r="B5942" s="411"/>
      <c r="C5942" s="411"/>
      <c r="D5942" s="411"/>
      <c r="E5942" s="411"/>
      <c r="F5942" s="411"/>
      <c r="G5942" s="194"/>
      <c r="H5942" s="411"/>
      <c r="I5942" s="411"/>
    </row>
    <row r="5943" spans="1:9" ht="15" customHeight="1" x14ac:dyDescent="0.25">
      <c r="A5943" s="411"/>
      <c r="B5943" s="411"/>
      <c r="C5943" s="411"/>
      <c r="D5943" s="411"/>
      <c r="E5943" s="411"/>
      <c r="F5943" s="411"/>
      <c r="G5943" s="194"/>
      <c r="H5943" s="411"/>
      <c r="I5943" s="411"/>
    </row>
    <row r="5944" spans="1:9" ht="15" customHeight="1" x14ac:dyDescent="0.25">
      <c r="A5944" s="411"/>
      <c r="B5944" s="411"/>
      <c r="C5944" s="411"/>
      <c r="D5944" s="411"/>
      <c r="E5944" s="411"/>
      <c r="F5944" s="412"/>
      <c r="G5944" s="194"/>
      <c r="H5944" s="411"/>
      <c r="I5944" s="411"/>
    </row>
    <row r="5945" spans="1:9" ht="15" customHeight="1" x14ac:dyDescent="0.25">
      <c r="A5945" s="411"/>
      <c r="B5945" s="411"/>
      <c r="C5945" s="411"/>
      <c r="D5945" s="411"/>
      <c r="E5945" s="411"/>
      <c r="F5945" s="412"/>
      <c r="G5945" s="194"/>
      <c r="H5945" s="411"/>
      <c r="I5945" s="411"/>
    </row>
    <row r="5946" spans="1:9" ht="15" customHeight="1" x14ac:dyDescent="0.25">
      <c r="A5946" s="411"/>
      <c r="B5946" s="411"/>
      <c r="C5946" s="411"/>
      <c r="D5946" s="411"/>
      <c r="E5946" s="411"/>
      <c r="F5946" s="412"/>
      <c r="G5946" s="194"/>
      <c r="H5946" s="411"/>
      <c r="I5946" s="411"/>
    </row>
    <row r="5947" spans="1:9" ht="15" customHeight="1" x14ac:dyDescent="0.25">
      <c r="A5947" s="411"/>
      <c r="B5947" s="411"/>
      <c r="C5947" s="411"/>
      <c r="D5947" s="411"/>
      <c r="E5947" s="411"/>
      <c r="F5947" s="411"/>
      <c r="G5947" s="194"/>
      <c r="H5947" s="411"/>
      <c r="I5947" s="411"/>
    </row>
    <row r="5948" spans="1:9" ht="15" customHeight="1" x14ac:dyDescent="0.25">
      <c r="A5948" s="411"/>
      <c r="B5948" s="411"/>
      <c r="C5948" s="411"/>
      <c r="D5948" s="411"/>
      <c r="E5948" s="411"/>
      <c r="F5948" s="411"/>
      <c r="G5948" s="194"/>
      <c r="H5948" s="411"/>
      <c r="I5948" s="411"/>
    </row>
    <row r="5949" spans="1:9" ht="15" customHeight="1" x14ac:dyDescent="0.25">
      <c r="A5949" s="411"/>
      <c r="B5949" s="411"/>
      <c r="C5949" s="411"/>
      <c r="D5949" s="411"/>
      <c r="E5949" s="411"/>
      <c r="F5949" s="411"/>
      <c r="G5949" s="194"/>
      <c r="H5949" s="411"/>
      <c r="I5949" s="411"/>
    </row>
    <row r="5950" spans="1:9" ht="15" customHeight="1" x14ac:dyDescent="0.25">
      <c r="A5950" s="411"/>
      <c r="B5950" s="411"/>
      <c r="C5950" s="411"/>
      <c r="D5950" s="411"/>
      <c r="E5950" s="411"/>
      <c r="F5950" s="411"/>
      <c r="G5950" s="194"/>
      <c r="H5950" s="411"/>
      <c r="I5950" s="411"/>
    </row>
    <row r="5951" spans="1:9" ht="15" customHeight="1" x14ac:dyDescent="0.25">
      <c r="A5951" s="411"/>
      <c r="B5951" s="411"/>
      <c r="C5951" s="411"/>
      <c r="D5951" s="411"/>
      <c r="E5951" s="411"/>
      <c r="F5951" s="411"/>
      <c r="G5951" s="194"/>
      <c r="H5951" s="411"/>
      <c r="I5951" s="411"/>
    </row>
    <row r="5952" spans="1:9" ht="15" customHeight="1" x14ac:dyDescent="0.25">
      <c r="A5952" s="411"/>
      <c r="B5952" s="411"/>
      <c r="C5952" s="411"/>
      <c r="D5952" s="411"/>
      <c r="E5952" s="411"/>
      <c r="F5952" s="411"/>
      <c r="G5952" s="194"/>
      <c r="H5952" s="411"/>
      <c r="I5952" s="411"/>
    </row>
    <row r="5953" spans="1:9" ht="15" customHeight="1" x14ac:dyDescent="0.25">
      <c r="A5953" s="411"/>
      <c r="B5953" s="411"/>
      <c r="C5953" s="411"/>
      <c r="D5953" s="411"/>
      <c r="E5953" s="411"/>
      <c r="F5953" s="411"/>
      <c r="G5953" s="194"/>
      <c r="H5953" s="411"/>
      <c r="I5953" s="411"/>
    </row>
    <row r="5954" spans="1:9" ht="15" customHeight="1" x14ac:dyDescent="0.25">
      <c r="A5954" s="411"/>
      <c r="B5954" s="411"/>
      <c r="C5954" s="411"/>
      <c r="D5954" s="411"/>
      <c r="E5954" s="411"/>
      <c r="F5954" s="411"/>
      <c r="G5954" s="194"/>
      <c r="H5954" s="411"/>
      <c r="I5954" s="411"/>
    </row>
    <row r="5955" spans="1:9" ht="15" customHeight="1" x14ac:dyDescent="0.25">
      <c r="A5955" s="411"/>
      <c r="B5955" s="411"/>
      <c r="C5955" s="411"/>
      <c r="D5955" s="411"/>
      <c r="E5955" s="411"/>
      <c r="F5955" s="411"/>
      <c r="G5955" s="194"/>
      <c r="H5955" s="411"/>
      <c r="I5955" s="411"/>
    </row>
    <row r="5956" spans="1:9" ht="15" customHeight="1" x14ac:dyDescent="0.25">
      <c r="A5956" s="411"/>
      <c r="B5956" s="411"/>
      <c r="C5956" s="411"/>
      <c r="D5956" s="411"/>
      <c r="E5956" s="411"/>
      <c r="F5956" s="412"/>
      <c r="G5956" s="194"/>
      <c r="H5956" s="411"/>
      <c r="I5956" s="411"/>
    </row>
    <row r="5957" spans="1:9" ht="15" customHeight="1" x14ac:dyDescent="0.25">
      <c r="A5957" s="411"/>
      <c r="B5957" s="411"/>
      <c r="C5957" s="411"/>
      <c r="D5957" s="411"/>
      <c r="E5957" s="411"/>
      <c r="F5957" s="412"/>
      <c r="G5957" s="194"/>
      <c r="H5957" s="411"/>
      <c r="I5957" s="411"/>
    </row>
    <row r="5958" spans="1:9" ht="15" customHeight="1" x14ac:dyDescent="0.25">
      <c r="A5958" s="411"/>
      <c r="B5958" s="411"/>
      <c r="C5958" s="411"/>
      <c r="D5958" s="411"/>
      <c r="E5958" s="411"/>
      <c r="F5958" s="412"/>
      <c r="G5958" s="194"/>
      <c r="H5958" s="411"/>
      <c r="I5958" s="411"/>
    </row>
    <row r="5959" spans="1:9" ht="15" customHeight="1" x14ac:dyDescent="0.25">
      <c r="A5959" s="411"/>
      <c r="B5959" s="411"/>
      <c r="C5959" s="411"/>
      <c r="D5959" s="411"/>
      <c r="E5959" s="411"/>
      <c r="F5959" s="411"/>
      <c r="G5959" s="194"/>
      <c r="H5959" s="411"/>
      <c r="I5959" s="411"/>
    </row>
    <row r="5960" spans="1:9" ht="15" customHeight="1" x14ac:dyDescent="0.25">
      <c r="A5960" s="411"/>
      <c r="B5960" s="411"/>
      <c r="C5960" s="411"/>
      <c r="D5960" s="411"/>
      <c r="E5960" s="411"/>
      <c r="F5960" s="411"/>
      <c r="G5960" s="194"/>
      <c r="H5960" s="411"/>
      <c r="I5960" s="411"/>
    </row>
    <row r="5961" spans="1:9" ht="15" customHeight="1" x14ac:dyDescent="0.25">
      <c r="A5961" s="411"/>
      <c r="B5961" s="411"/>
      <c r="C5961" s="411"/>
      <c r="D5961" s="411"/>
      <c r="E5961" s="411"/>
      <c r="F5961" s="411"/>
      <c r="G5961" s="194"/>
      <c r="H5961" s="411"/>
      <c r="I5961" s="411"/>
    </row>
    <row r="5962" spans="1:9" ht="15" customHeight="1" x14ac:dyDescent="0.25">
      <c r="A5962" s="411"/>
      <c r="B5962" s="411"/>
      <c r="C5962" s="411"/>
      <c r="D5962" s="411"/>
      <c r="E5962" s="411"/>
      <c r="F5962" s="411"/>
      <c r="G5962" s="194"/>
      <c r="H5962" s="411"/>
      <c r="I5962" s="411"/>
    </row>
    <row r="5963" spans="1:9" ht="15" customHeight="1" x14ac:dyDescent="0.25">
      <c r="A5963" s="411"/>
      <c r="B5963" s="411"/>
      <c r="C5963" s="411"/>
      <c r="D5963" s="411"/>
      <c r="E5963" s="411"/>
      <c r="F5963" s="412"/>
      <c r="G5963" s="194"/>
      <c r="H5963" s="411"/>
      <c r="I5963" s="411"/>
    </row>
    <row r="5964" spans="1:9" ht="15" customHeight="1" x14ac:dyDescent="0.25">
      <c r="A5964" s="411"/>
      <c r="B5964" s="411"/>
      <c r="C5964" s="411"/>
      <c r="D5964" s="411"/>
      <c r="E5964" s="411"/>
      <c r="F5964" s="412"/>
      <c r="G5964" s="194"/>
      <c r="H5964" s="411"/>
      <c r="I5964" s="411"/>
    </row>
    <row r="5965" spans="1:9" ht="15" customHeight="1" x14ac:dyDescent="0.25">
      <c r="A5965" s="411"/>
      <c r="B5965" s="411"/>
      <c r="C5965" s="411"/>
      <c r="D5965" s="411"/>
      <c r="E5965" s="411"/>
      <c r="F5965" s="412"/>
      <c r="G5965" s="194"/>
      <c r="H5965" s="411"/>
      <c r="I5965" s="411"/>
    </row>
    <row r="5966" spans="1:9" ht="15" customHeight="1" x14ac:dyDescent="0.25">
      <c r="A5966" s="411"/>
      <c r="B5966" s="411"/>
      <c r="C5966" s="411"/>
      <c r="D5966" s="411"/>
      <c r="E5966" s="411"/>
      <c r="F5966" s="411"/>
      <c r="G5966" s="194"/>
      <c r="H5966" s="411"/>
      <c r="I5966" s="411"/>
    </row>
    <row r="5967" spans="1:9" ht="15" customHeight="1" x14ac:dyDescent="0.25">
      <c r="A5967" s="411"/>
      <c r="B5967" s="411"/>
      <c r="C5967" s="411"/>
      <c r="D5967" s="411"/>
      <c r="E5967" s="411"/>
      <c r="F5967" s="411"/>
      <c r="G5967" s="194"/>
      <c r="H5967" s="411"/>
      <c r="I5967" s="411"/>
    </row>
    <row r="5968" spans="1:9" ht="15" customHeight="1" x14ac:dyDescent="0.25">
      <c r="A5968" s="411"/>
      <c r="B5968" s="411"/>
      <c r="C5968" s="411"/>
      <c r="D5968" s="411"/>
      <c r="E5968" s="411"/>
      <c r="F5968" s="411"/>
      <c r="G5968" s="194"/>
      <c r="H5968" s="411"/>
      <c r="I5968" s="411"/>
    </row>
    <row r="5969" spans="1:9" ht="15" customHeight="1" x14ac:dyDescent="0.25">
      <c r="A5969" s="411"/>
      <c r="B5969" s="411"/>
      <c r="C5969" s="411"/>
      <c r="D5969" s="411"/>
      <c r="E5969" s="411"/>
      <c r="F5969" s="411"/>
      <c r="G5969" s="194"/>
      <c r="H5969" s="411"/>
      <c r="I5969" s="411"/>
    </row>
    <row r="5970" spans="1:9" ht="15" customHeight="1" x14ac:dyDescent="0.25">
      <c r="A5970" s="411"/>
      <c r="B5970" s="411"/>
      <c r="C5970" s="411"/>
      <c r="D5970" s="411"/>
      <c r="E5970" s="411"/>
      <c r="F5970" s="411"/>
      <c r="G5970" s="194"/>
      <c r="H5970" s="411"/>
      <c r="I5970" s="411"/>
    </row>
    <row r="5971" spans="1:9" ht="15" customHeight="1" x14ac:dyDescent="0.25">
      <c r="A5971" s="411"/>
      <c r="B5971" s="411"/>
      <c r="C5971" s="411"/>
      <c r="D5971" s="411"/>
      <c r="E5971" s="411"/>
      <c r="F5971" s="411"/>
      <c r="G5971" s="194"/>
      <c r="H5971" s="411"/>
      <c r="I5971" s="411"/>
    </row>
    <row r="5972" spans="1:9" ht="15" customHeight="1" x14ac:dyDescent="0.25">
      <c r="A5972" s="411"/>
      <c r="B5972" s="411"/>
      <c r="C5972" s="411"/>
      <c r="D5972" s="411"/>
      <c r="E5972" s="411"/>
      <c r="F5972" s="411"/>
      <c r="G5972" s="194"/>
      <c r="H5972" s="411"/>
      <c r="I5972" s="411"/>
    </row>
    <row r="5973" spans="1:9" ht="15" customHeight="1" x14ac:dyDescent="0.25">
      <c r="A5973" s="411"/>
      <c r="B5973" s="411"/>
      <c r="C5973" s="411"/>
      <c r="D5973" s="411"/>
      <c r="E5973" s="411"/>
      <c r="F5973" s="412"/>
      <c r="G5973" s="194"/>
      <c r="H5973" s="411"/>
      <c r="I5973" s="411"/>
    </row>
    <row r="5974" spans="1:9" ht="15" customHeight="1" x14ac:dyDescent="0.25">
      <c r="A5974" s="411"/>
      <c r="B5974" s="411"/>
      <c r="C5974" s="411"/>
      <c r="D5974" s="411"/>
      <c r="E5974" s="411"/>
      <c r="F5974" s="412"/>
      <c r="G5974" s="194"/>
      <c r="H5974" s="411"/>
      <c r="I5974" s="411"/>
    </row>
    <row r="5975" spans="1:9" ht="15" customHeight="1" x14ac:dyDescent="0.25">
      <c r="A5975" s="411"/>
      <c r="B5975" s="411"/>
      <c r="C5975" s="411"/>
      <c r="D5975" s="411"/>
      <c r="E5975" s="411"/>
      <c r="F5975" s="412"/>
      <c r="G5975" s="194"/>
      <c r="H5975" s="411"/>
      <c r="I5975" s="411"/>
    </row>
    <row r="5976" spans="1:9" ht="15" customHeight="1" x14ac:dyDescent="0.25">
      <c r="A5976" s="411"/>
      <c r="B5976" s="411"/>
      <c r="C5976" s="411"/>
      <c r="D5976" s="411"/>
      <c r="E5976" s="411"/>
      <c r="F5976" s="411"/>
      <c r="G5976" s="194"/>
      <c r="H5976" s="411"/>
      <c r="I5976" s="411"/>
    </row>
    <row r="5977" spans="1:9" ht="15" customHeight="1" x14ac:dyDescent="0.25">
      <c r="A5977" s="411"/>
      <c r="B5977" s="411"/>
      <c r="C5977" s="411"/>
      <c r="D5977" s="411"/>
      <c r="E5977" s="411"/>
      <c r="F5977" s="411"/>
      <c r="G5977" s="194"/>
      <c r="H5977" s="411"/>
      <c r="I5977" s="411"/>
    </row>
    <row r="5978" spans="1:9" ht="15" customHeight="1" x14ac:dyDescent="0.25">
      <c r="A5978" s="411"/>
      <c r="B5978" s="411"/>
      <c r="C5978" s="411"/>
      <c r="D5978" s="411"/>
      <c r="E5978" s="411"/>
      <c r="F5978" s="411"/>
      <c r="G5978" s="194"/>
      <c r="H5978" s="411"/>
      <c r="I5978" s="411"/>
    </row>
    <row r="5979" spans="1:9" ht="15" customHeight="1" x14ac:dyDescent="0.25">
      <c r="A5979" s="411"/>
      <c r="B5979" s="411"/>
      <c r="C5979" s="411"/>
      <c r="D5979" s="411"/>
      <c r="E5979" s="411"/>
      <c r="F5979" s="411"/>
      <c r="G5979" s="194"/>
      <c r="H5979" s="411"/>
      <c r="I5979" s="411"/>
    </row>
    <row r="5980" spans="1:9" ht="15" customHeight="1" x14ac:dyDescent="0.25">
      <c r="A5980" s="411"/>
      <c r="B5980" s="411"/>
      <c r="C5980" s="411"/>
      <c r="D5980" s="411"/>
      <c r="E5980" s="411"/>
      <c r="F5980" s="411"/>
      <c r="G5980" s="194"/>
      <c r="H5980" s="411"/>
      <c r="I5980" s="411"/>
    </row>
    <row r="5981" spans="1:9" ht="15" customHeight="1" x14ac:dyDescent="0.25">
      <c r="A5981" s="411"/>
      <c r="B5981" s="411"/>
      <c r="C5981" s="411"/>
      <c r="D5981" s="411"/>
      <c r="E5981" s="411"/>
      <c r="F5981" s="412"/>
      <c r="G5981" s="194"/>
      <c r="H5981" s="411"/>
      <c r="I5981" s="411"/>
    </row>
    <row r="5982" spans="1:9" ht="15" customHeight="1" x14ac:dyDescent="0.25">
      <c r="A5982" s="411"/>
      <c r="B5982" s="411"/>
      <c r="C5982" s="411"/>
      <c r="D5982" s="411"/>
      <c r="E5982" s="411"/>
      <c r="F5982" s="411"/>
      <c r="G5982" s="194"/>
      <c r="H5982" s="411"/>
      <c r="I5982" s="411"/>
    </row>
    <row r="5983" spans="1:9" ht="15" customHeight="1" x14ac:dyDescent="0.25">
      <c r="A5983" s="411"/>
      <c r="B5983" s="411"/>
      <c r="C5983" s="411"/>
      <c r="D5983" s="411"/>
      <c r="E5983" s="411"/>
      <c r="F5983" s="411"/>
      <c r="G5983" s="194"/>
      <c r="H5983" s="411"/>
      <c r="I5983" s="411"/>
    </row>
    <row r="5984" spans="1:9" ht="15" customHeight="1" x14ac:dyDescent="0.25">
      <c r="A5984" s="411"/>
      <c r="B5984" s="411"/>
      <c r="C5984" s="411"/>
      <c r="D5984" s="411"/>
      <c r="E5984" s="411"/>
      <c r="F5984" s="411"/>
      <c r="G5984" s="194"/>
      <c r="H5984" s="411"/>
      <c r="I5984" s="411"/>
    </row>
    <row r="5985" spans="1:9" ht="15" customHeight="1" x14ac:dyDescent="0.25">
      <c r="A5985" s="411"/>
      <c r="B5985" s="411"/>
      <c r="C5985" s="411"/>
      <c r="D5985" s="411"/>
      <c r="E5985" s="411"/>
      <c r="F5985" s="411"/>
      <c r="G5985" s="194"/>
      <c r="H5985" s="411"/>
      <c r="I5985" s="411"/>
    </row>
    <row r="5986" spans="1:9" ht="15" customHeight="1" x14ac:dyDescent="0.25">
      <c r="A5986" s="411"/>
      <c r="B5986" s="411"/>
      <c r="C5986" s="411"/>
      <c r="D5986" s="411"/>
      <c r="E5986" s="411"/>
      <c r="F5986" s="412"/>
      <c r="G5986" s="194"/>
      <c r="H5986" s="411"/>
      <c r="I5986" s="411"/>
    </row>
    <row r="5987" spans="1:9" ht="15" customHeight="1" x14ac:dyDescent="0.25">
      <c r="A5987" s="411"/>
      <c r="B5987" s="411"/>
      <c r="C5987" s="411"/>
      <c r="D5987" s="411"/>
      <c r="E5987" s="411"/>
      <c r="F5987" s="412"/>
      <c r="G5987" s="194"/>
      <c r="H5987" s="411"/>
      <c r="I5987" s="411"/>
    </row>
    <row r="5988" spans="1:9" ht="15" customHeight="1" x14ac:dyDescent="0.25">
      <c r="A5988" s="411"/>
      <c r="B5988" s="411"/>
      <c r="C5988" s="411"/>
      <c r="D5988" s="411"/>
      <c r="E5988" s="411"/>
      <c r="F5988" s="411"/>
      <c r="G5988" s="194"/>
      <c r="H5988" s="411"/>
      <c r="I5988" s="411"/>
    </row>
    <row r="5989" spans="1:9" ht="15" customHeight="1" x14ac:dyDescent="0.25">
      <c r="A5989" s="411"/>
      <c r="B5989" s="411"/>
      <c r="C5989" s="411"/>
      <c r="D5989" s="411"/>
      <c r="E5989" s="411"/>
      <c r="F5989" s="412"/>
      <c r="G5989" s="194"/>
      <c r="H5989" s="411"/>
      <c r="I5989" s="411"/>
    </row>
    <row r="5990" spans="1:9" ht="15" customHeight="1" x14ac:dyDescent="0.25">
      <c r="A5990" s="411"/>
      <c r="B5990" s="411"/>
      <c r="C5990" s="411"/>
      <c r="D5990" s="411"/>
      <c r="E5990" s="411"/>
      <c r="F5990" s="411"/>
      <c r="G5990" s="194"/>
      <c r="H5990" s="411"/>
      <c r="I5990" s="411"/>
    </row>
    <row r="5991" spans="1:9" ht="15" customHeight="1" x14ac:dyDescent="0.25">
      <c r="A5991" s="411"/>
      <c r="B5991" s="411"/>
      <c r="C5991" s="411"/>
      <c r="D5991" s="411"/>
      <c r="E5991" s="411"/>
      <c r="F5991" s="411"/>
      <c r="G5991" s="194"/>
      <c r="H5991" s="411"/>
      <c r="I5991" s="411"/>
    </row>
    <row r="5992" spans="1:9" ht="15" customHeight="1" x14ac:dyDescent="0.25">
      <c r="A5992" s="411"/>
      <c r="B5992" s="411"/>
      <c r="C5992" s="411"/>
      <c r="D5992" s="411"/>
      <c r="E5992" s="411"/>
      <c r="F5992" s="412"/>
      <c r="G5992" s="194"/>
      <c r="H5992" s="411"/>
      <c r="I5992" s="411"/>
    </row>
    <row r="5993" spans="1:9" ht="15" customHeight="1" x14ac:dyDescent="0.25">
      <c r="A5993" s="411"/>
      <c r="B5993" s="411"/>
      <c r="C5993" s="411"/>
      <c r="D5993" s="411"/>
      <c r="E5993" s="411"/>
      <c r="F5993" s="412"/>
      <c r="G5993" s="194"/>
      <c r="H5993" s="411"/>
      <c r="I5993" s="411"/>
    </row>
    <row r="5994" spans="1:9" ht="15" customHeight="1" x14ac:dyDescent="0.25">
      <c r="A5994" s="411"/>
      <c r="B5994" s="411"/>
      <c r="C5994" s="411"/>
      <c r="D5994" s="411"/>
      <c r="E5994" s="411"/>
      <c r="F5994" s="411"/>
      <c r="G5994" s="194"/>
      <c r="H5994" s="411"/>
      <c r="I5994" s="411"/>
    </row>
    <row r="5995" spans="1:9" ht="15" customHeight="1" x14ac:dyDescent="0.25">
      <c r="A5995" s="411"/>
      <c r="B5995" s="411"/>
      <c r="C5995" s="411"/>
      <c r="D5995" s="411"/>
      <c r="E5995" s="411"/>
      <c r="F5995" s="412"/>
      <c r="G5995" s="194"/>
      <c r="H5995" s="411"/>
      <c r="I5995" s="411"/>
    </row>
    <row r="5996" spans="1:9" ht="15" customHeight="1" x14ac:dyDescent="0.25">
      <c r="A5996" s="411"/>
      <c r="B5996" s="411"/>
      <c r="C5996" s="411"/>
      <c r="D5996" s="411"/>
      <c r="E5996" s="411"/>
      <c r="F5996" s="411"/>
      <c r="G5996" s="194"/>
      <c r="H5996" s="411"/>
      <c r="I5996" s="411"/>
    </row>
    <row r="5997" spans="1:9" ht="15" customHeight="1" x14ac:dyDescent="0.25">
      <c r="A5997" s="411"/>
      <c r="B5997" s="411"/>
      <c r="C5997" s="411"/>
      <c r="D5997" s="411"/>
      <c r="E5997" s="411"/>
      <c r="F5997" s="411"/>
      <c r="G5997" s="194"/>
      <c r="H5997" s="411"/>
      <c r="I5997" s="411"/>
    </row>
    <row r="5998" spans="1:9" ht="15" customHeight="1" x14ac:dyDescent="0.25">
      <c r="A5998" s="411"/>
      <c r="B5998" s="411"/>
      <c r="C5998" s="411"/>
      <c r="D5998" s="411"/>
      <c r="E5998" s="411"/>
      <c r="F5998" s="411"/>
      <c r="G5998" s="194"/>
      <c r="H5998" s="411"/>
      <c r="I5998" s="411"/>
    </row>
    <row r="5999" spans="1:9" ht="15" customHeight="1" x14ac:dyDescent="0.25">
      <c r="A5999" s="411"/>
      <c r="B5999" s="411"/>
      <c r="C5999" s="411"/>
      <c r="D5999" s="411"/>
      <c r="E5999" s="411"/>
      <c r="F5999" s="412"/>
      <c r="G5999" s="194"/>
      <c r="H5999" s="411"/>
      <c r="I5999" s="411"/>
    </row>
    <row r="6000" spans="1:9" ht="15" customHeight="1" x14ac:dyDescent="0.25">
      <c r="A6000" s="411"/>
      <c r="B6000" s="411"/>
      <c r="C6000" s="411"/>
      <c r="D6000" s="411"/>
      <c r="E6000" s="411"/>
      <c r="F6000" s="412"/>
      <c r="G6000" s="194"/>
      <c r="H6000" s="411"/>
      <c r="I6000" s="411"/>
    </row>
    <row r="6001" spans="1:9" ht="15" customHeight="1" x14ac:dyDescent="0.25">
      <c r="A6001" s="411"/>
      <c r="B6001" s="411"/>
      <c r="C6001" s="411"/>
      <c r="D6001" s="411"/>
      <c r="E6001" s="411"/>
      <c r="F6001" s="411"/>
      <c r="G6001" s="194"/>
      <c r="H6001" s="411"/>
      <c r="I6001" s="411"/>
    </row>
    <row r="6002" spans="1:9" ht="15" customHeight="1" x14ac:dyDescent="0.25">
      <c r="A6002" s="411"/>
      <c r="B6002" s="411"/>
      <c r="C6002" s="411"/>
      <c r="D6002" s="411"/>
      <c r="E6002" s="411"/>
      <c r="F6002" s="412"/>
      <c r="G6002" s="194"/>
      <c r="H6002" s="411"/>
      <c r="I6002" s="411"/>
    </row>
    <row r="6003" spans="1:9" ht="15" customHeight="1" x14ac:dyDescent="0.25">
      <c r="A6003" s="411"/>
      <c r="B6003" s="411"/>
      <c r="C6003" s="411"/>
      <c r="D6003" s="411"/>
      <c r="E6003" s="411"/>
      <c r="F6003" s="412"/>
      <c r="G6003" s="194"/>
      <c r="H6003" s="411"/>
      <c r="I6003" s="411"/>
    </row>
    <row r="6004" spans="1:9" ht="15" customHeight="1" x14ac:dyDescent="0.25">
      <c r="A6004" s="411"/>
      <c r="B6004" s="411"/>
      <c r="C6004" s="411"/>
      <c r="D6004" s="411"/>
      <c r="E6004" s="411"/>
      <c r="F6004" s="411"/>
      <c r="G6004" s="194"/>
      <c r="H6004" s="411"/>
      <c r="I6004" s="411"/>
    </row>
    <row r="6005" spans="1:9" ht="15" customHeight="1" x14ac:dyDescent="0.25">
      <c r="A6005" s="411"/>
      <c r="B6005" s="411"/>
      <c r="C6005" s="411"/>
      <c r="D6005" s="411"/>
      <c r="E6005" s="411"/>
      <c r="F6005" s="411"/>
      <c r="G6005" s="194"/>
      <c r="H6005" s="411"/>
      <c r="I6005" s="411"/>
    </row>
    <row r="6006" spans="1:9" ht="15" customHeight="1" x14ac:dyDescent="0.25">
      <c r="A6006" s="411"/>
      <c r="B6006" s="411"/>
      <c r="C6006" s="411"/>
      <c r="D6006" s="411"/>
      <c r="E6006" s="411"/>
      <c r="F6006" s="411"/>
      <c r="G6006" s="194"/>
      <c r="H6006" s="411"/>
      <c r="I6006" s="411"/>
    </row>
    <row r="6007" spans="1:9" ht="15" customHeight="1" x14ac:dyDescent="0.25">
      <c r="A6007" s="411"/>
      <c r="B6007" s="411"/>
      <c r="C6007" s="411"/>
      <c r="D6007" s="411"/>
      <c r="E6007" s="411"/>
      <c r="F6007" s="411"/>
      <c r="G6007" s="194"/>
      <c r="H6007" s="411"/>
      <c r="I6007" s="411"/>
    </row>
    <row r="6008" spans="1:9" ht="15" customHeight="1" x14ac:dyDescent="0.25">
      <c r="A6008" s="411"/>
      <c r="B6008" s="411"/>
      <c r="C6008" s="411"/>
      <c r="D6008" s="411"/>
      <c r="E6008" s="411"/>
      <c r="F6008" s="412"/>
      <c r="G6008" s="194"/>
      <c r="H6008" s="411"/>
      <c r="I6008" s="411"/>
    </row>
    <row r="6009" spans="1:9" ht="15" customHeight="1" x14ac:dyDescent="0.25">
      <c r="A6009" s="411"/>
      <c r="B6009" s="411"/>
      <c r="C6009" s="411"/>
      <c r="D6009" s="411"/>
      <c r="E6009" s="411"/>
      <c r="F6009" s="412"/>
      <c r="G6009" s="194"/>
      <c r="H6009" s="411"/>
      <c r="I6009" s="411"/>
    </row>
    <row r="6010" spans="1:9" ht="15" customHeight="1" x14ac:dyDescent="0.25">
      <c r="A6010" s="411"/>
      <c r="B6010" s="411"/>
      <c r="C6010" s="411"/>
      <c r="D6010" s="411"/>
      <c r="E6010" s="411"/>
      <c r="F6010" s="412"/>
      <c r="G6010" s="194"/>
      <c r="H6010" s="411"/>
      <c r="I6010" s="411"/>
    </row>
    <row r="6011" spans="1:9" ht="15" customHeight="1" x14ac:dyDescent="0.25">
      <c r="A6011" s="411"/>
      <c r="B6011" s="411"/>
      <c r="C6011" s="411"/>
      <c r="D6011" s="411"/>
      <c r="E6011" s="411"/>
      <c r="F6011" s="411"/>
      <c r="G6011" s="194"/>
      <c r="H6011" s="411"/>
      <c r="I6011" s="411"/>
    </row>
    <row r="6012" spans="1:9" ht="15" customHeight="1" x14ac:dyDescent="0.25">
      <c r="A6012" s="411"/>
      <c r="B6012" s="411"/>
      <c r="C6012" s="411"/>
      <c r="D6012" s="411"/>
      <c r="E6012" s="411"/>
      <c r="F6012" s="412"/>
      <c r="G6012" s="194"/>
      <c r="H6012" s="411"/>
      <c r="I6012" s="411"/>
    </row>
    <row r="6013" spans="1:9" ht="15" customHeight="1" x14ac:dyDescent="0.25">
      <c r="A6013" s="411"/>
      <c r="B6013" s="411"/>
      <c r="C6013" s="411"/>
      <c r="D6013" s="411"/>
      <c r="E6013" s="411"/>
      <c r="F6013" s="412"/>
      <c r="G6013" s="194"/>
      <c r="H6013" s="411"/>
      <c r="I6013" s="411"/>
    </row>
    <row r="6014" spans="1:9" ht="15" customHeight="1" x14ac:dyDescent="0.25">
      <c r="A6014" s="411"/>
      <c r="B6014" s="411"/>
      <c r="C6014" s="411"/>
      <c r="D6014" s="411"/>
      <c r="E6014" s="411"/>
      <c r="F6014" s="411"/>
      <c r="G6014" s="194"/>
      <c r="H6014" s="411"/>
      <c r="I6014" s="411"/>
    </row>
    <row r="6015" spans="1:9" ht="15" customHeight="1" x14ac:dyDescent="0.25">
      <c r="A6015" s="411"/>
      <c r="B6015" s="411"/>
      <c r="C6015" s="411"/>
      <c r="D6015" s="411"/>
      <c r="E6015" s="411"/>
      <c r="F6015" s="411"/>
      <c r="G6015" s="194"/>
      <c r="H6015" s="411"/>
      <c r="I6015" s="411"/>
    </row>
    <row r="6016" spans="1:9" ht="15" customHeight="1" x14ac:dyDescent="0.25">
      <c r="A6016" s="411"/>
      <c r="B6016" s="411"/>
      <c r="C6016" s="411"/>
      <c r="D6016" s="411"/>
      <c r="E6016" s="411"/>
      <c r="F6016" s="411"/>
      <c r="G6016" s="194"/>
      <c r="H6016" s="411"/>
      <c r="I6016" s="411"/>
    </row>
    <row r="6017" spans="1:9" ht="15" customHeight="1" x14ac:dyDescent="0.25">
      <c r="A6017" s="411"/>
      <c r="B6017" s="411"/>
      <c r="C6017" s="411"/>
      <c r="D6017" s="411"/>
      <c r="E6017" s="411"/>
      <c r="F6017" s="411"/>
      <c r="G6017" s="194"/>
      <c r="H6017" s="411"/>
      <c r="I6017" s="411"/>
    </row>
    <row r="6018" spans="1:9" ht="15" customHeight="1" x14ac:dyDescent="0.25">
      <c r="A6018" s="411"/>
      <c r="B6018" s="411"/>
      <c r="C6018" s="411"/>
      <c r="D6018" s="411"/>
      <c r="E6018" s="411"/>
      <c r="F6018" s="411"/>
      <c r="G6018" s="194"/>
      <c r="H6018" s="411"/>
      <c r="I6018" s="411"/>
    </row>
    <row r="6019" spans="1:9" ht="15" customHeight="1" x14ac:dyDescent="0.25">
      <c r="A6019" s="411"/>
      <c r="B6019" s="411"/>
      <c r="C6019" s="411"/>
      <c r="D6019" s="411"/>
      <c r="E6019" s="411"/>
      <c r="F6019" s="411"/>
      <c r="G6019" s="194"/>
      <c r="H6019" s="411"/>
      <c r="I6019" s="411"/>
    </row>
    <row r="6020" spans="1:9" ht="15" customHeight="1" x14ac:dyDescent="0.25">
      <c r="A6020" s="411"/>
      <c r="B6020" s="411"/>
      <c r="C6020" s="411"/>
      <c r="D6020" s="411"/>
      <c r="E6020" s="411"/>
      <c r="F6020" s="412"/>
      <c r="G6020" s="194"/>
      <c r="H6020" s="411"/>
      <c r="I6020" s="411"/>
    </row>
    <row r="6021" spans="1:9" ht="15" customHeight="1" x14ac:dyDescent="0.25">
      <c r="A6021" s="411"/>
      <c r="B6021" s="411"/>
      <c r="C6021" s="411"/>
      <c r="D6021" s="411"/>
      <c r="E6021" s="411"/>
      <c r="F6021" s="412"/>
      <c r="G6021" s="194"/>
      <c r="H6021" s="411"/>
      <c r="I6021" s="411"/>
    </row>
    <row r="6022" spans="1:9" ht="15" customHeight="1" x14ac:dyDescent="0.25">
      <c r="A6022" s="411"/>
      <c r="B6022" s="411"/>
      <c r="C6022" s="411"/>
      <c r="D6022" s="411"/>
      <c r="E6022" s="411"/>
      <c r="F6022" s="412"/>
      <c r="G6022" s="194"/>
      <c r="H6022" s="411"/>
      <c r="I6022" s="411"/>
    </row>
    <row r="6023" spans="1:9" ht="15" customHeight="1" x14ac:dyDescent="0.25">
      <c r="A6023" s="411"/>
      <c r="B6023" s="411"/>
      <c r="C6023" s="411"/>
      <c r="D6023" s="411"/>
      <c r="E6023" s="411"/>
      <c r="F6023" s="411"/>
      <c r="G6023" s="194"/>
      <c r="H6023" s="411"/>
      <c r="I6023" s="411"/>
    </row>
    <row r="6024" spans="1:9" ht="15" customHeight="1" x14ac:dyDescent="0.25">
      <c r="A6024" s="411"/>
      <c r="B6024" s="411"/>
      <c r="C6024" s="411"/>
      <c r="D6024" s="411"/>
      <c r="E6024" s="411"/>
      <c r="F6024" s="412"/>
      <c r="G6024" s="194"/>
      <c r="H6024" s="411"/>
      <c r="I6024" s="411"/>
    </row>
    <row r="6025" spans="1:9" ht="15" customHeight="1" x14ac:dyDescent="0.25">
      <c r="A6025" s="411"/>
      <c r="B6025" s="411"/>
      <c r="C6025" s="411"/>
      <c r="D6025" s="411"/>
      <c r="E6025" s="411"/>
      <c r="F6025" s="412"/>
      <c r="G6025" s="194"/>
      <c r="H6025" s="411"/>
      <c r="I6025" s="411"/>
    </row>
    <row r="6026" spans="1:9" ht="15" customHeight="1" x14ac:dyDescent="0.25">
      <c r="A6026" s="411"/>
      <c r="B6026" s="411"/>
      <c r="C6026" s="411"/>
      <c r="D6026" s="411"/>
      <c r="E6026" s="411"/>
      <c r="F6026" s="412"/>
      <c r="G6026" s="194"/>
      <c r="H6026" s="411"/>
      <c r="I6026" s="411"/>
    </row>
    <row r="6027" spans="1:9" ht="15" customHeight="1" x14ac:dyDescent="0.25">
      <c r="A6027" s="411"/>
      <c r="B6027" s="411"/>
      <c r="C6027" s="411"/>
      <c r="D6027" s="411"/>
      <c r="E6027" s="411"/>
      <c r="F6027" s="411"/>
      <c r="G6027" s="194"/>
      <c r="H6027" s="411"/>
      <c r="I6027" s="411"/>
    </row>
    <row r="6028" spans="1:9" ht="15" customHeight="1" x14ac:dyDescent="0.25">
      <c r="A6028" s="411"/>
      <c r="B6028" s="411"/>
      <c r="C6028" s="411"/>
      <c r="D6028" s="411"/>
      <c r="E6028" s="411"/>
      <c r="F6028" s="411"/>
      <c r="G6028" s="194"/>
      <c r="H6028" s="411"/>
      <c r="I6028" s="411"/>
    </row>
    <row r="6029" spans="1:9" ht="15" customHeight="1" x14ac:dyDescent="0.25">
      <c r="A6029" s="411"/>
      <c r="B6029" s="411"/>
      <c r="C6029" s="411"/>
      <c r="D6029" s="411"/>
      <c r="E6029" s="411"/>
      <c r="F6029" s="411"/>
      <c r="G6029" s="194"/>
      <c r="H6029" s="411"/>
      <c r="I6029" s="411"/>
    </row>
    <row r="6030" spans="1:9" ht="15" customHeight="1" x14ac:dyDescent="0.25">
      <c r="A6030" s="411"/>
      <c r="B6030" s="411"/>
      <c r="C6030" s="411"/>
      <c r="D6030" s="411"/>
      <c r="E6030" s="411"/>
      <c r="F6030" s="411"/>
      <c r="G6030" s="194"/>
      <c r="H6030" s="411"/>
      <c r="I6030" s="411"/>
    </row>
    <row r="6031" spans="1:9" ht="15" customHeight="1" x14ac:dyDescent="0.25">
      <c r="A6031" s="411"/>
      <c r="B6031" s="411"/>
      <c r="C6031" s="411"/>
      <c r="D6031" s="411"/>
      <c r="E6031" s="411"/>
      <c r="F6031" s="411"/>
      <c r="G6031" s="194"/>
      <c r="H6031" s="411"/>
      <c r="I6031" s="411"/>
    </row>
    <row r="6032" spans="1:9" ht="15" customHeight="1" x14ac:dyDescent="0.25">
      <c r="A6032" s="411"/>
      <c r="B6032" s="411"/>
      <c r="C6032" s="411"/>
      <c r="D6032" s="411"/>
      <c r="E6032" s="411"/>
      <c r="F6032" s="411"/>
      <c r="G6032" s="194"/>
      <c r="H6032" s="411"/>
      <c r="I6032" s="411"/>
    </row>
    <row r="6033" spans="1:9" ht="15" customHeight="1" x14ac:dyDescent="0.25">
      <c r="A6033" s="411"/>
      <c r="B6033" s="411"/>
      <c r="C6033" s="411"/>
      <c r="D6033" s="411"/>
      <c r="E6033" s="411"/>
      <c r="F6033" s="412"/>
      <c r="G6033" s="194"/>
      <c r="H6033" s="411"/>
      <c r="I6033" s="411"/>
    </row>
    <row r="6034" spans="1:9" ht="15" customHeight="1" x14ac:dyDescent="0.25">
      <c r="A6034" s="411"/>
      <c r="B6034" s="411"/>
      <c r="C6034" s="411"/>
      <c r="D6034" s="411"/>
      <c r="E6034" s="411"/>
      <c r="F6034" s="412"/>
      <c r="G6034" s="194"/>
      <c r="H6034" s="411"/>
      <c r="I6034" s="411"/>
    </row>
    <row r="6035" spans="1:9" ht="15" customHeight="1" x14ac:dyDescent="0.25">
      <c r="A6035" s="411"/>
      <c r="B6035" s="411"/>
      <c r="C6035" s="411"/>
      <c r="D6035" s="411"/>
      <c r="E6035" s="411"/>
      <c r="F6035" s="412"/>
      <c r="G6035" s="194"/>
      <c r="H6035" s="411"/>
      <c r="I6035" s="411"/>
    </row>
    <row r="6036" spans="1:9" ht="15" customHeight="1" x14ac:dyDescent="0.25">
      <c r="A6036" s="411"/>
      <c r="B6036" s="411"/>
      <c r="C6036" s="411"/>
      <c r="D6036" s="411"/>
      <c r="E6036" s="411"/>
      <c r="F6036" s="411"/>
      <c r="G6036" s="194"/>
      <c r="H6036" s="411"/>
      <c r="I6036" s="411"/>
    </row>
    <row r="6037" spans="1:9" ht="15" customHeight="1" x14ac:dyDescent="0.25">
      <c r="A6037" s="411"/>
      <c r="B6037" s="411"/>
      <c r="C6037" s="411"/>
      <c r="D6037" s="411"/>
      <c r="E6037" s="411"/>
      <c r="F6037" s="412"/>
      <c r="G6037" s="194"/>
      <c r="H6037" s="411"/>
      <c r="I6037" s="411"/>
    </row>
    <row r="6038" spans="1:9" ht="15" customHeight="1" x14ac:dyDescent="0.25">
      <c r="A6038" s="411"/>
      <c r="B6038" s="411"/>
      <c r="C6038" s="411"/>
      <c r="D6038" s="411"/>
      <c r="E6038" s="411"/>
      <c r="F6038" s="412"/>
      <c r="G6038" s="194"/>
      <c r="H6038" s="411"/>
      <c r="I6038" s="411"/>
    </row>
    <row r="6039" spans="1:9" ht="15" customHeight="1" x14ac:dyDescent="0.25">
      <c r="A6039" s="411"/>
      <c r="B6039" s="411"/>
      <c r="C6039" s="411"/>
      <c r="D6039" s="411"/>
      <c r="E6039" s="411"/>
      <c r="F6039" s="412"/>
      <c r="G6039" s="194"/>
      <c r="H6039" s="411"/>
      <c r="I6039" s="411"/>
    </row>
    <row r="6040" spans="1:9" ht="15" customHeight="1" x14ac:dyDescent="0.25">
      <c r="A6040" s="411"/>
      <c r="B6040" s="411"/>
      <c r="C6040" s="411"/>
      <c r="D6040" s="411"/>
      <c r="E6040" s="411"/>
      <c r="F6040" s="411"/>
      <c r="G6040" s="194"/>
      <c r="H6040" s="411"/>
      <c r="I6040" s="411"/>
    </row>
    <row r="6041" spans="1:9" ht="15" customHeight="1" x14ac:dyDescent="0.25">
      <c r="A6041" s="411"/>
      <c r="B6041" s="411"/>
      <c r="C6041" s="411"/>
      <c r="D6041" s="411"/>
      <c r="E6041" s="411"/>
      <c r="F6041" s="411"/>
      <c r="G6041" s="194"/>
      <c r="H6041" s="411"/>
      <c r="I6041" s="411"/>
    </row>
    <row r="6042" spans="1:9" ht="15" customHeight="1" x14ac:dyDescent="0.25">
      <c r="A6042" s="411"/>
      <c r="B6042" s="411"/>
      <c r="C6042" s="411"/>
      <c r="D6042" s="411"/>
      <c r="E6042" s="411"/>
      <c r="F6042" s="411"/>
      <c r="G6042" s="194"/>
      <c r="H6042" s="411"/>
      <c r="I6042" s="411"/>
    </row>
    <row r="6043" spans="1:9" ht="15" customHeight="1" x14ac:dyDescent="0.25">
      <c r="A6043" s="411"/>
      <c r="B6043" s="411"/>
      <c r="C6043" s="411"/>
      <c r="D6043" s="411"/>
      <c r="E6043" s="411"/>
      <c r="F6043" s="411"/>
      <c r="G6043" s="194"/>
      <c r="H6043" s="411"/>
      <c r="I6043" s="411"/>
    </row>
    <row r="6044" spans="1:9" ht="15" customHeight="1" x14ac:dyDescent="0.25">
      <c r="A6044" s="411"/>
      <c r="B6044" s="411"/>
      <c r="C6044" s="411"/>
      <c r="D6044" s="411"/>
      <c r="E6044" s="411"/>
      <c r="F6044" s="411"/>
      <c r="G6044" s="194"/>
      <c r="H6044" s="411"/>
      <c r="I6044" s="411"/>
    </row>
    <row r="6045" spans="1:9" ht="15" customHeight="1" x14ac:dyDescent="0.25">
      <c r="A6045" s="411"/>
      <c r="B6045" s="411"/>
      <c r="C6045" s="411"/>
      <c r="D6045" s="411"/>
      <c r="E6045" s="411"/>
      <c r="F6045" s="411"/>
      <c r="G6045" s="194"/>
      <c r="H6045" s="411"/>
      <c r="I6045" s="411"/>
    </row>
    <row r="6046" spans="1:9" ht="15" customHeight="1" x14ac:dyDescent="0.25">
      <c r="A6046" s="411"/>
      <c r="B6046" s="411"/>
      <c r="C6046" s="411"/>
      <c r="D6046" s="411"/>
      <c r="E6046" s="411"/>
      <c r="F6046" s="412"/>
      <c r="G6046" s="194"/>
      <c r="H6046" s="411"/>
      <c r="I6046" s="411"/>
    </row>
    <row r="6047" spans="1:9" ht="15" customHeight="1" x14ac:dyDescent="0.25">
      <c r="A6047" s="411"/>
      <c r="B6047" s="411"/>
      <c r="C6047" s="411"/>
      <c r="D6047" s="411"/>
      <c r="E6047" s="411"/>
      <c r="F6047" s="412"/>
      <c r="G6047" s="194"/>
      <c r="H6047" s="411"/>
      <c r="I6047" s="411"/>
    </row>
    <row r="6048" spans="1:9" ht="15" customHeight="1" x14ac:dyDescent="0.25">
      <c r="A6048" s="411"/>
      <c r="B6048" s="411"/>
      <c r="C6048" s="411"/>
      <c r="D6048" s="411"/>
      <c r="E6048" s="411"/>
      <c r="F6048" s="412"/>
      <c r="G6048" s="194"/>
      <c r="H6048" s="411"/>
      <c r="I6048" s="411"/>
    </row>
    <row r="6049" spans="1:9" ht="15" customHeight="1" x14ac:dyDescent="0.25">
      <c r="A6049" s="411"/>
      <c r="B6049" s="411"/>
      <c r="C6049" s="411"/>
      <c r="D6049" s="411"/>
      <c r="E6049" s="411"/>
      <c r="F6049" s="411"/>
      <c r="G6049" s="194"/>
      <c r="H6049" s="411"/>
      <c r="I6049" s="411"/>
    </row>
    <row r="6050" spans="1:9" ht="15" customHeight="1" x14ac:dyDescent="0.25">
      <c r="A6050" s="411"/>
      <c r="B6050" s="411"/>
      <c r="C6050" s="411"/>
      <c r="D6050" s="411"/>
      <c r="E6050" s="411"/>
      <c r="F6050" s="411"/>
      <c r="G6050" s="194"/>
      <c r="H6050" s="411"/>
      <c r="I6050" s="411"/>
    </row>
    <row r="6051" spans="1:9" ht="15" customHeight="1" x14ac:dyDescent="0.25">
      <c r="A6051" s="411"/>
      <c r="B6051" s="411"/>
      <c r="C6051" s="411"/>
      <c r="D6051" s="411"/>
      <c r="E6051" s="411"/>
      <c r="F6051" s="412"/>
      <c r="G6051" s="194"/>
      <c r="H6051" s="411"/>
      <c r="I6051" s="411"/>
    </row>
    <row r="6052" spans="1:9" ht="15" customHeight="1" x14ac:dyDescent="0.25">
      <c r="A6052" s="411"/>
      <c r="B6052" s="411"/>
      <c r="C6052" s="411"/>
      <c r="D6052" s="411"/>
      <c r="E6052" s="411"/>
      <c r="F6052" s="412"/>
      <c r="G6052" s="194"/>
      <c r="H6052" s="411"/>
      <c r="I6052" s="411"/>
    </row>
    <row r="6053" spans="1:9" ht="15" customHeight="1" x14ac:dyDescent="0.25">
      <c r="A6053" s="411"/>
      <c r="B6053" s="411"/>
      <c r="C6053" s="411"/>
      <c r="D6053" s="411"/>
      <c r="E6053" s="411"/>
      <c r="F6053" s="412"/>
      <c r="G6053" s="194"/>
      <c r="H6053" s="411"/>
      <c r="I6053" s="411"/>
    </row>
    <row r="6054" spans="1:9" ht="15" customHeight="1" x14ac:dyDescent="0.25">
      <c r="A6054" s="411"/>
      <c r="B6054" s="411"/>
      <c r="C6054" s="411"/>
      <c r="D6054" s="411"/>
      <c r="E6054" s="411"/>
      <c r="F6054" s="411"/>
      <c r="G6054" s="194"/>
      <c r="H6054" s="411"/>
      <c r="I6054" s="411"/>
    </row>
    <row r="6055" spans="1:9" ht="15" customHeight="1" x14ac:dyDescent="0.25">
      <c r="A6055" s="411"/>
      <c r="B6055" s="411"/>
      <c r="C6055" s="411"/>
      <c r="D6055" s="411"/>
      <c r="E6055" s="411"/>
      <c r="F6055" s="411"/>
      <c r="G6055" s="194"/>
      <c r="H6055" s="411"/>
      <c r="I6055" s="411"/>
    </row>
    <row r="6056" spans="1:9" ht="15" customHeight="1" x14ac:dyDescent="0.25">
      <c r="A6056" s="411"/>
      <c r="B6056" s="411"/>
      <c r="C6056" s="411"/>
      <c r="D6056" s="411"/>
      <c r="E6056" s="411"/>
      <c r="F6056" s="411"/>
      <c r="G6056" s="194"/>
      <c r="H6056" s="411"/>
      <c r="I6056" s="411"/>
    </row>
    <row r="6057" spans="1:9" ht="15" customHeight="1" x14ac:dyDescent="0.25">
      <c r="A6057" s="411"/>
      <c r="B6057" s="411"/>
      <c r="C6057" s="411"/>
      <c r="D6057" s="411"/>
      <c r="E6057" s="411"/>
      <c r="F6057" s="411"/>
      <c r="G6057" s="194"/>
      <c r="H6057" s="411"/>
      <c r="I6057" s="411"/>
    </row>
    <row r="6058" spans="1:9" ht="15" customHeight="1" x14ac:dyDescent="0.25">
      <c r="A6058" s="411"/>
      <c r="B6058" s="411"/>
      <c r="C6058" s="411"/>
      <c r="D6058" s="411"/>
      <c r="E6058" s="411"/>
      <c r="F6058" s="411"/>
      <c r="G6058" s="194"/>
      <c r="H6058" s="411"/>
      <c r="I6058" s="411"/>
    </row>
    <row r="6059" spans="1:9" ht="15" customHeight="1" x14ac:dyDescent="0.25">
      <c r="A6059" s="411"/>
      <c r="B6059" s="411"/>
      <c r="C6059" s="411"/>
      <c r="D6059" s="411"/>
      <c r="E6059" s="411"/>
      <c r="F6059" s="411"/>
      <c r="G6059" s="194"/>
      <c r="H6059" s="411"/>
      <c r="I6059" s="411"/>
    </row>
    <row r="6060" spans="1:9" ht="15" customHeight="1" x14ac:dyDescent="0.25">
      <c r="A6060" s="411"/>
      <c r="B6060" s="411"/>
      <c r="C6060" s="411"/>
      <c r="D6060" s="411"/>
      <c r="E6060" s="411"/>
      <c r="F6060" s="411"/>
      <c r="G6060" s="194"/>
      <c r="H6060" s="411"/>
      <c r="I6060" s="411"/>
    </row>
    <row r="6061" spans="1:9" ht="15" customHeight="1" x14ac:dyDescent="0.25">
      <c r="A6061" s="411"/>
      <c r="B6061" s="411"/>
      <c r="C6061" s="411"/>
      <c r="D6061" s="411"/>
      <c r="E6061" s="411"/>
      <c r="F6061" s="412"/>
      <c r="G6061" s="194"/>
      <c r="H6061" s="411"/>
      <c r="I6061" s="411"/>
    </row>
    <row r="6062" spans="1:9" ht="15" customHeight="1" x14ac:dyDescent="0.25">
      <c r="A6062" s="411"/>
      <c r="B6062" s="411"/>
      <c r="C6062" s="411"/>
      <c r="D6062" s="411"/>
      <c r="E6062" s="411"/>
      <c r="F6062" s="412"/>
      <c r="G6062" s="194"/>
      <c r="H6062" s="411"/>
      <c r="I6062" s="411"/>
    </row>
    <row r="6063" spans="1:9" ht="15" customHeight="1" x14ac:dyDescent="0.25">
      <c r="A6063" s="411"/>
      <c r="B6063" s="411"/>
      <c r="C6063" s="411"/>
      <c r="D6063" s="411"/>
      <c r="E6063" s="411"/>
      <c r="F6063" s="412"/>
      <c r="G6063" s="194"/>
      <c r="H6063" s="411"/>
      <c r="I6063" s="411"/>
    </row>
    <row r="6064" spans="1:9" ht="15" customHeight="1" x14ac:dyDescent="0.25">
      <c r="A6064" s="411"/>
      <c r="B6064" s="411"/>
      <c r="C6064" s="411"/>
      <c r="D6064" s="411"/>
      <c r="E6064" s="411"/>
      <c r="F6064" s="412"/>
      <c r="G6064" s="194"/>
      <c r="H6064" s="411"/>
      <c r="I6064" s="411"/>
    </row>
    <row r="6065" spans="1:9" ht="15" customHeight="1" x14ac:dyDescent="0.25">
      <c r="A6065" s="411"/>
      <c r="B6065" s="411"/>
      <c r="C6065" s="411"/>
      <c r="D6065" s="411"/>
      <c r="E6065" s="411"/>
      <c r="F6065" s="411"/>
      <c r="G6065" s="194"/>
      <c r="H6065" s="411"/>
      <c r="I6065" s="411"/>
    </row>
    <row r="6066" spans="1:9" ht="15" customHeight="1" x14ac:dyDescent="0.25">
      <c r="A6066" s="411"/>
      <c r="B6066" s="411"/>
      <c r="C6066" s="411"/>
      <c r="D6066" s="411"/>
      <c r="E6066" s="411"/>
      <c r="F6066" s="411"/>
      <c r="G6066" s="194"/>
      <c r="H6066" s="411"/>
      <c r="I6066" s="411"/>
    </row>
    <row r="6067" spans="1:9" ht="15" customHeight="1" x14ac:dyDescent="0.25">
      <c r="A6067" s="411"/>
      <c r="B6067" s="411"/>
      <c r="C6067" s="411"/>
      <c r="D6067" s="411"/>
      <c r="E6067" s="411"/>
      <c r="F6067" s="411"/>
      <c r="G6067" s="194"/>
      <c r="H6067" s="411"/>
      <c r="I6067" s="411"/>
    </row>
    <row r="6068" spans="1:9" ht="15" customHeight="1" x14ac:dyDescent="0.25">
      <c r="A6068" s="411"/>
      <c r="B6068" s="411"/>
      <c r="C6068" s="411"/>
      <c r="D6068" s="411"/>
      <c r="E6068" s="411"/>
      <c r="F6068" s="412"/>
      <c r="G6068" s="194"/>
      <c r="H6068" s="411"/>
      <c r="I6068" s="411"/>
    </row>
    <row r="6069" spans="1:9" ht="15" customHeight="1" x14ac:dyDescent="0.25">
      <c r="A6069" s="411"/>
      <c r="B6069" s="411"/>
      <c r="C6069" s="411"/>
      <c r="D6069" s="411"/>
      <c r="E6069" s="411"/>
      <c r="F6069" s="412"/>
      <c r="G6069" s="194"/>
      <c r="H6069" s="411"/>
      <c r="I6069" s="411"/>
    </row>
    <row r="6070" spans="1:9" ht="15" customHeight="1" x14ac:dyDescent="0.25">
      <c r="A6070" s="411"/>
      <c r="B6070" s="411"/>
      <c r="C6070" s="411"/>
      <c r="D6070" s="411"/>
      <c r="E6070" s="411"/>
      <c r="F6070" s="412"/>
      <c r="G6070" s="194"/>
      <c r="H6070" s="411"/>
      <c r="I6070" s="411"/>
    </row>
    <row r="6071" spans="1:9" ht="15" customHeight="1" x14ac:dyDescent="0.25">
      <c r="A6071" s="411"/>
      <c r="B6071" s="411"/>
      <c r="C6071" s="411"/>
      <c r="D6071" s="411"/>
      <c r="E6071" s="411"/>
      <c r="F6071" s="411"/>
      <c r="G6071" s="194"/>
      <c r="H6071" s="411"/>
      <c r="I6071" s="411"/>
    </row>
    <row r="6072" spans="1:9" ht="15" customHeight="1" x14ac:dyDescent="0.25">
      <c r="A6072" s="411"/>
      <c r="B6072" s="411"/>
      <c r="C6072" s="411"/>
      <c r="D6072" s="411"/>
      <c r="E6072" s="411"/>
      <c r="F6072" s="411"/>
      <c r="G6072" s="194"/>
      <c r="H6072" s="411"/>
      <c r="I6072" s="411"/>
    </row>
    <row r="6073" spans="1:9" ht="15" customHeight="1" x14ac:dyDescent="0.25">
      <c r="A6073" s="411"/>
      <c r="B6073" s="411"/>
      <c r="C6073" s="411"/>
      <c r="D6073" s="411"/>
      <c r="E6073" s="411"/>
      <c r="F6073" s="411"/>
      <c r="G6073" s="194"/>
      <c r="H6073" s="411"/>
      <c r="I6073" s="411"/>
    </row>
    <row r="6074" spans="1:9" ht="15" customHeight="1" x14ac:dyDescent="0.25">
      <c r="A6074" s="411"/>
      <c r="B6074" s="411"/>
      <c r="C6074" s="411"/>
      <c r="D6074" s="411"/>
      <c r="E6074" s="411"/>
      <c r="F6074" s="411"/>
      <c r="G6074" s="194"/>
      <c r="H6074" s="411"/>
      <c r="I6074" s="411"/>
    </row>
    <row r="6075" spans="1:9" ht="15" customHeight="1" x14ac:dyDescent="0.25">
      <c r="A6075" s="411"/>
      <c r="B6075" s="411"/>
      <c r="C6075" s="411"/>
      <c r="D6075" s="411"/>
      <c r="E6075" s="411"/>
      <c r="F6075" s="411"/>
      <c r="G6075" s="194"/>
      <c r="H6075" s="411"/>
      <c r="I6075" s="411"/>
    </row>
    <row r="6076" spans="1:9" ht="15" customHeight="1" x14ac:dyDescent="0.25">
      <c r="A6076" s="411"/>
      <c r="B6076" s="411"/>
      <c r="C6076" s="411"/>
      <c r="D6076" s="411"/>
      <c r="E6076" s="411"/>
      <c r="F6076" s="411"/>
      <c r="G6076" s="194"/>
      <c r="H6076" s="411"/>
      <c r="I6076" s="411"/>
    </row>
    <row r="6077" spans="1:9" ht="15" customHeight="1" x14ac:dyDescent="0.25">
      <c r="A6077" s="411"/>
      <c r="B6077" s="411"/>
      <c r="C6077" s="411"/>
      <c r="D6077" s="411"/>
      <c r="E6077" s="411"/>
      <c r="F6077" s="411"/>
      <c r="G6077" s="194"/>
      <c r="H6077" s="411"/>
      <c r="I6077" s="411"/>
    </row>
    <row r="6078" spans="1:9" ht="15" customHeight="1" x14ac:dyDescent="0.25">
      <c r="A6078" s="411"/>
      <c r="B6078" s="411"/>
      <c r="C6078" s="411"/>
      <c r="D6078" s="411"/>
      <c r="E6078" s="411"/>
      <c r="F6078" s="411"/>
      <c r="G6078" s="194"/>
      <c r="H6078" s="411"/>
      <c r="I6078" s="411"/>
    </row>
    <row r="6079" spans="1:9" ht="15" customHeight="1" x14ac:dyDescent="0.25">
      <c r="A6079" s="411"/>
      <c r="B6079" s="411"/>
      <c r="C6079" s="411"/>
      <c r="D6079" s="411"/>
      <c r="E6079" s="411"/>
      <c r="F6079" s="412"/>
      <c r="G6079" s="194"/>
      <c r="H6079" s="411"/>
      <c r="I6079" s="411"/>
    </row>
    <row r="6080" spans="1:9" ht="15" customHeight="1" x14ac:dyDescent="0.25">
      <c r="A6080" s="411"/>
      <c r="B6080" s="411"/>
      <c r="C6080" s="411"/>
      <c r="D6080" s="411"/>
      <c r="E6080" s="411"/>
      <c r="F6080" s="412"/>
      <c r="G6080" s="194"/>
      <c r="H6080" s="411"/>
      <c r="I6080" s="411"/>
    </row>
    <row r="6081" spans="1:9" ht="15" customHeight="1" x14ac:dyDescent="0.25">
      <c r="A6081" s="411"/>
      <c r="B6081" s="411"/>
      <c r="C6081" s="411"/>
      <c r="D6081" s="411"/>
      <c r="E6081" s="411"/>
      <c r="F6081" s="412"/>
      <c r="G6081" s="194"/>
      <c r="H6081" s="411"/>
      <c r="I6081" s="411"/>
    </row>
    <row r="6082" spans="1:9" ht="15" customHeight="1" x14ac:dyDescent="0.25">
      <c r="A6082" s="411"/>
      <c r="B6082" s="411"/>
      <c r="C6082" s="411"/>
      <c r="D6082" s="411"/>
      <c r="E6082" s="411"/>
      <c r="F6082" s="412"/>
      <c r="G6082" s="194"/>
      <c r="H6082" s="411"/>
      <c r="I6082" s="411"/>
    </row>
    <row r="6083" spans="1:9" ht="15" customHeight="1" x14ac:dyDescent="0.25">
      <c r="A6083" s="411"/>
      <c r="B6083" s="411"/>
      <c r="C6083" s="411"/>
      <c r="D6083" s="411"/>
      <c r="E6083" s="411"/>
      <c r="F6083" s="412"/>
      <c r="G6083" s="194"/>
      <c r="H6083" s="411"/>
      <c r="I6083" s="411"/>
    </row>
    <row r="6084" spans="1:9" ht="15" customHeight="1" x14ac:dyDescent="0.25">
      <c r="A6084" s="411"/>
      <c r="B6084" s="411"/>
      <c r="C6084" s="411"/>
      <c r="D6084" s="411"/>
      <c r="E6084" s="411"/>
      <c r="F6084" s="412"/>
      <c r="G6084" s="194"/>
      <c r="H6084" s="411"/>
      <c r="I6084" s="411"/>
    </row>
    <row r="6085" spans="1:9" ht="15" customHeight="1" x14ac:dyDescent="0.25">
      <c r="A6085" s="411"/>
      <c r="B6085" s="411"/>
      <c r="C6085" s="411"/>
      <c r="D6085" s="411"/>
      <c r="E6085" s="411"/>
      <c r="F6085" s="411"/>
      <c r="G6085" s="194"/>
      <c r="H6085" s="411"/>
      <c r="I6085" s="411"/>
    </row>
    <row r="6086" spans="1:9" ht="15" customHeight="1" x14ac:dyDescent="0.25">
      <c r="A6086" s="411"/>
      <c r="B6086" s="411"/>
      <c r="C6086" s="411"/>
      <c r="D6086" s="411"/>
      <c r="E6086" s="411"/>
      <c r="F6086" s="411"/>
      <c r="G6086" s="194"/>
      <c r="H6086" s="411"/>
      <c r="I6086" s="411"/>
    </row>
    <row r="6087" spans="1:9" ht="15" customHeight="1" x14ac:dyDescent="0.25">
      <c r="A6087" s="411"/>
      <c r="B6087" s="411"/>
      <c r="C6087" s="411"/>
      <c r="D6087" s="411"/>
      <c r="E6087" s="411"/>
      <c r="F6087" s="411"/>
      <c r="G6087" s="194"/>
      <c r="H6087" s="411"/>
      <c r="I6087" s="411"/>
    </row>
    <row r="6088" spans="1:9" ht="15" customHeight="1" x14ac:dyDescent="0.25">
      <c r="A6088" s="411"/>
      <c r="B6088" s="411"/>
      <c r="C6088" s="411"/>
      <c r="D6088" s="411"/>
      <c r="E6088" s="411"/>
      <c r="F6088" s="412"/>
      <c r="G6088" s="194"/>
      <c r="H6088" s="411"/>
      <c r="I6088" s="411"/>
    </row>
    <row r="6089" spans="1:9" ht="15" customHeight="1" x14ac:dyDescent="0.25">
      <c r="A6089" s="411"/>
      <c r="B6089" s="411"/>
      <c r="C6089" s="411"/>
      <c r="D6089" s="411"/>
      <c r="E6089" s="411"/>
      <c r="F6089" s="412"/>
      <c r="G6089" s="194"/>
      <c r="H6089" s="411"/>
      <c r="I6089" s="411"/>
    </row>
    <row r="6090" spans="1:9" ht="15" customHeight="1" x14ac:dyDescent="0.25">
      <c r="A6090" s="411"/>
      <c r="B6090" s="411"/>
      <c r="C6090" s="411"/>
      <c r="D6090" s="411"/>
      <c r="E6090" s="411"/>
      <c r="F6090" s="412"/>
      <c r="G6090" s="194"/>
      <c r="H6090" s="411"/>
      <c r="I6090" s="411"/>
    </row>
    <row r="6091" spans="1:9" ht="15" customHeight="1" x14ac:dyDescent="0.25">
      <c r="A6091" s="411"/>
      <c r="B6091" s="411"/>
      <c r="C6091" s="411"/>
      <c r="D6091" s="411"/>
      <c r="E6091" s="411"/>
      <c r="F6091" s="411"/>
      <c r="G6091" s="194"/>
      <c r="H6091" s="411"/>
      <c r="I6091" s="411"/>
    </row>
    <row r="6092" spans="1:9" ht="15" customHeight="1" x14ac:dyDescent="0.25">
      <c r="A6092" s="411"/>
      <c r="B6092" s="411"/>
      <c r="C6092" s="411"/>
      <c r="D6092" s="411"/>
      <c r="E6092" s="411"/>
      <c r="F6092" s="411"/>
      <c r="G6092" s="194"/>
      <c r="H6092" s="411"/>
      <c r="I6092" s="411"/>
    </row>
    <row r="6093" spans="1:9" ht="15" customHeight="1" x14ac:dyDescent="0.25">
      <c r="A6093" s="411"/>
      <c r="B6093" s="411"/>
      <c r="C6093" s="411"/>
      <c r="D6093" s="411"/>
      <c r="E6093" s="411"/>
      <c r="F6093" s="411"/>
      <c r="G6093" s="194"/>
      <c r="H6093" s="411"/>
      <c r="I6093" s="411"/>
    </row>
    <row r="6094" spans="1:9" ht="15" customHeight="1" x14ac:dyDescent="0.25">
      <c r="A6094" s="411"/>
      <c r="B6094" s="411"/>
      <c r="C6094" s="411"/>
      <c r="D6094" s="411"/>
      <c r="E6094" s="411"/>
      <c r="F6094" s="411"/>
      <c r="G6094" s="194"/>
      <c r="H6094" s="411"/>
      <c r="I6094" s="411"/>
    </row>
    <row r="6095" spans="1:9" ht="15" customHeight="1" x14ac:dyDescent="0.25">
      <c r="A6095" s="411"/>
      <c r="B6095" s="411"/>
      <c r="C6095" s="411"/>
      <c r="D6095" s="411"/>
      <c r="E6095" s="411"/>
      <c r="F6095" s="411"/>
      <c r="G6095" s="194"/>
      <c r="H6095" s="411"/>
      <c r="I6095" s="411"/>
    </row>
    <row r="6096" spans="1:9" ht="15" customHeight="1" x14ac:dyDescent="0.25">
      <c r="A6096" s="411"/>
      <c r="B6096" s="411"/>
      <c r="C6096" s="411"/>
      <c r="D6096" s="411"/>
      <c r="E6096" s="411"/>
      <c r="F6096" s="411"/>
      <c r="G6096" s="194"/>
      <c r="H6096" s="411"/>
      <c r="I6096" s="411"/>
    </row>
    <row r="6097" spans="1:9" ht="15" customHeight="1" x14ac:dyDescent="0.25">
      <c r="A6097" s="411"/>
      <c r="B6097" s="411"/>
      <c r="C6097" s="411"/>
      <c r="D6097" s="411"/>
      <c r="E6097" s="411"/>
      <c r="F6097" s="411"/>
      <c r="G6097" s="194"/>
      <c r="H6097" s="411"/>
      <c r="I6097" s="411"/>
    </row>
    <row r="6098" spans="1:9" ht="15" customHeight="1" x14ac:dyDescent="0.25">
      <c r="A6098" s="411"/>
      <c r="B6098" s="411"/>
      <c r="C6098" s="411"/>
      <c r="D6098" s="411"/>
      <c r="E6098" s="411"/>
      <c r="F6098" s="411"/>
      <c r="G6098" s="194"/>
      <c r="H6098" s="411"/>
      <c r="I6098" s="411"/>
    </row>
    <row r="6099" spans="1:9" ht="15" customHeight="1" x14ac:dyDescent="0.25">
      <c r="A6099" s="411"/>
      <c r="B6099" s="411"/>
      <c r="C6099" s="411"/>
      <c r="D6099" s="411"/>
      <c r="E6099" s="411"/>
      <c r="F6099" s="411"/>
      <c r="G6099" s="194"/>
      <c r="H6099" s="411"/>
      <c r="I6099" s="411"/>
    </row>
    <row r="6100" spans="1:9" ht="15" customHeight="1" x14ac:dyDescent="0.25">
      <c r="A6100" s="411"/>
      <c r="B6100" s="411"/>
      <c r="C6100" s="411"/>
      <c r="D6100" s="411"/>
      <c r="E6100" s="411"/>
      <c r="F6100" s="411"/>
      <c r="G6100" s="194"/>
      <c r="H6100" s="411"/>
      <c r="I6100" s="411"/>
    </row>
    <row r="6101" spans="1:9" ht="15" customHeight="1" x14ac:dyDescent="0.25">
      <c r="A6101" s="411"/>
      <c r="B6101" s="411"/>
      <c r="C6101" s="411"/>
      <c r="D6101" s="411"/>
      <c r="E6101" s="411"/>
      <c r="F6101" s="412"/>
      <c r="G6101" s="194"/>
      <c r="H6101" s="411"/>
      <c r="I6101" s="411"/>
    </row>
    <row r="6102" spans="1:9" ht="15" customHeight="1" x14ac:dyDescent="0.25">
      <c r="A6102" s="411"/>
      <c r="B6102" s="411"/>
      <c r="C6102" s="411"/>
      <c r="D6102" s="411"/>
      <c r="E6102" s="411"/>
      <c r="F6102" s="412"/>
      <c r="G6102" s="194"/>
      <c r="H6102" s="411"/>
      <c r="I6102" s="411"/>
    </row>
    <row r="6103" spans="1:9" ht="15" customHeight="1" x14ac:dyDescent="0.25">
      <c r="A6103" s="411"/>
      <c r="B6103" s="411"/>
      <c r="C6103" s="411"/>
      <c r="D6103" s="411"/>
      <c r="E6103" s="411"/>
      <c r="F6103" s="412"/>
      <c r="G6103" s="194"/>
      <c r="H6103" s="411"/>
      <c r="I6103" s="411"/>
    </row>
    <row r="6104" spans="1:9" ht="15" customHeight="1" x14ac:dyDescent="0.25">
      <c r="A6104" s="411"/>
      <c r="B6104" s="411"/>
      <c r="C6104" s="411"/>
      <c r="D6104" s="411"/>
      <c r="E6104" s="411"/>
      <c r="F6104" s="412"/>
      <c r="G6104" s="194"/>
      <c r="H6104" s="411"/>
      <c r="I6104" s="411"/>
    </row>
    <row r="6105" spans="1:9" ht="15" customHeight="1" x14ac:dyDescent="0.25">
      <c r="A6105" s="411"/>
      <c r="B6105" s="411"/>
      <c r="C6105" s="411"/>
      <c r="D6105" s="411"/>
      <c r="E6105" s="411"/>
      <c r="F6105" s="411"/>
      <c r="G6105" s="194"/>
      <c r="H6105" s="411"/>
      <c r="I6105" s="411"/>
    </row>
    <row r="6106" spans="1:9" ht="15" customHeight="1" x14ac:dyDescent="0.25">
      <c r="A6106" s="411"/>
      <c r="B6106" s="411"/>
      <c r="C6106" s="411"/>
      <c r="D6106" s="411"/>
      <c r="E6106" s="411"/>
      <c r="F6106" s="411"/>
      <c r="G6106" s="194"/>
      <c r="H6106" s="411"/>
      <c r="I6106" s="411"/>
    </row>
    <row r="6107" spans="1:9" ht="15" customHeight="1" x14ac:dyDescent="0.25">
      <c r="A6107" s="411"/>
      <c r="B6107" s="411"/>
      <c r="C6107" s="411"/>
      <c r="D6107" s="411"/>
      <c r="E6107" s="411"/>
      <c r="F6107" s="411"/>
      <c r="G6107" s="194"/>
      <c r="H6107" s="411"/>
      <c r="I6107" s="411"/>
    </row>
    <row r="6108" spans="1:9" ht="15" customHeight="1" x14ac:dyDescent="0.25">
      <c r="A6108" s="411"/>
      <c r="B6108" s="411"/>
      <c r="C6108" s="411"/>
      <c r="D6108" s="411"/>
      <c r="E6108" s="411"/>
      <c r="F6108" s="412"/>
      <c r="G6108" s="194"/>
      <c r="H6108" s="411"/>
      <c r="I6108" s="411"/>
    </row>
    <row r="6109" spans="1:9" ht="15" customHeight="1" x14ac:dyDescent="0.25">
      <c r="A6109" s="411"/>
      <c r="B6109" s="411"/>
      <c r="C6109" s="411"/>
      <c r="D6109" s="411"/>
      <c r="E6109" s="411"/>
      <c r="F6109" s="412"/>
      <c r="G6109" s="194"/>
      <c r="H6109" s="411"/>
      <c r="I6109" s="411"/>
    </row>
    <row r="6110" spans="1:9" ht="15" customHeight="1" x14ac:dyDescent="0.25">
      <c r="A6110" s="411"/>
      <c r="B6110" s="411"/>
      <c r="C6110" s="411"/>
      <c r="D6110" s="411"/>
      <c r="E6110" s="411"/>
      <c r="F6110" s="412"/>
      <c r="G6110" s="194"/>
      <c r="H6110" s="411"/>
      <c r="I6110" s="411"/>
    </row>
    <row r="6111" spans="1:9" ht="15" customHeight="1" x14ac:dyDescent="0.25">
      <c r="A6111" s="411"/>
      <c r="B6111" s="411"/>
      <c r="C6111" s="411"/>
      <c r="D6111" s="411"/>
      <c r="E6111" s="411"/>
      <c r="F6111" s="411"/>
      <c r="G6111" s="194"/>
      <c r="H6111" s="411"/>
      <c r="I6111" s="411"/>
    </row>
    <row r="6112" spans="1:9" ht="15" customHeight="1" x14ac:dyDescent="0.25">
      <c r="A6112" s="411"/>
      <c r="B6112" s="411"/>
      <c r="C6112" s="411"/>
      <c r="D6112" s="411"/>
      <c r="E6112" s="411"/>
      <c r="F6112" s="411"/>
      <c r="G6112" s="194"/>
      <c r="H6112" s="411"/>
      <c r="I6112" s="411"/>
    </row>
    <row r="6113" spans="1:9" ht="15" customHeight="1" x14ac:dyDescent="0.25">
      <c r="A6113" s="411"/>
      <c r="B6113" s="411"/>
      <c r="C6113" s="411"/>
      <c r="D6113" s="411"/>
      <c r="E6113" s="411"/>
      <c r="F6113" s="411"/>
      <c r="G6113" s="194"/>
      <c r="H6113" s="411"/>
      <c r="I6113" s="411"/>
    </row>
    <row r="6114" spans="1:9" ht="15" customHeight="1" x14ac:dyDescent="0.25">
      <c r="A6114" s="411"/>
      <c r="B6114" s="411"/>
      <c r="C6114" s="411"/>
      <c r="D6114" s="411"/>
      <c r="E6114" s="411"/>
      <c r="F6114" s="411"/>
      <c r="G6114" s="194"/>
      <c r="H6114" s="411"/>
      <c r="I6114" s="411"/>
    </row>
    <row r="6115" spans="1:9" ht="15" customHeight="1" x14ac:dyDescent="0.25">
      <c r="A6115" s="411"/>
      <c r="B6115" s="411"/>
      <c r="C6115" s="411"/>
      <c r="D6115" s="411"/>
      <c r="E6115" s="411"/>
      <c r="F6115" s="411"/>
      <c r="G6115" s="194"/>
      <c r="H6115" s="411"/>
      <c r="I6115" s="411"/>
    </row>
    <row r="6116" spans="1:9" ht="15" customHeight="1" x14ac:dyDescent="0.25">
      <c r="A6116" s="411"/>
      <c r="B6116" s="411"/>
      <c r="C6116" s="411"/>
      <c r="D6116" s="411"/>
      <c r="E6116" s="411"/>
      <c r="F6116" s="411"/>
      <c r="G6116" s="194"/>
      <c r="H6116" s="411"/>
      <c r="I6116" s="411"/>
    </row>
    <row r="6117" spans="1:9" ht="15" customHeight="1" x14ac:dyDescent="0.25">
      <c r="A6117" s="411"/>
      <c r="B6117" s="411"/>
      <c r="C6117" s="411"/>
      <c r="D6117" s="411"/>
      <c r="E6117" s="411"/>
      <c r="F6117" s="411"/>
      <c r="G6117" s="194"/>
      <c r="H6117" s="411"/>
      <c r="I6117" s="411"/>
    </row>
    <row r="6118" spans="1:9" ht="15" customHeight="1" x14ac:dyDescent="0.25">
      <c r="A6118" s="411"/>
      <c r="B6118" s="411"/>
      <c r="C6118" s="411"/>
      <c r="D6118" s="411"/>
      <c r="E6118" s="411"/>
      <c r="F6118" s="411"/>
      <c r="G6118" s="194"/>
      <c r="H6118" s="411"/>
      <c r="I6118" s="411"/>
    </row>
    <row r="6119" spans="1:9" ht="15" customHeight="1" x14ac:dyDescent="0.25">
      <c r="A6119" s="411"/>
      <c r="B6119" s="411"/>
      <c r="C6119" s="411"/>
      <c r="D6119" s="411"/>
      <c r="E6119" s="411"/>
      <c r="F6119" s="411"/>
      <c r="G6119" s="194"/>
      <c r="H6119" s="411"/>
      <c r="I6119" s="411"/>
    </row>
    <row r="6120" spans="1:9" ht="15" customHeight="1" x14ac:dyDescent="0.25">
      <c r="A6120" s="411"/>
      <c r="B6120" s="411"/>
      <c r="C6120" s="411"/>
      <c r="D6120" s="411"/>
      <c r="E6120" s="411"/>
      <c r="F6120" s="411"/>
      <c r="G6120" s="194"/>
      <c r="H6120" s="411"/>
      <c r="I6120" s="411"/>
    </row>
    <row r="6121" spans="1:9" ht="15" customHeight="1" x14ac:dyDescent="0.25">
      <c r="A6121" s="411"/>
      <c r="B6121" s="411"/>
      <c r="C6121" s="411"/>
      <c r="D6121" s="411"/>
      <c r="E6121" s="411"/>
      <c r="F6121" s="411"/>
      <c r="G6121" s="194"/>
      <c r="H6121" s="411"/>
      <c r="I6121" s="411"/>
    </row>
    <row r="6122" spans="1:9" ht="15" customHeight="1" x14ac:dyDescent="0.25">
      <c r="A6122" s="411"/>
      <c r="B6122" s="411"/>
      <c r="C6122" s="411"/>
      <c r="D6122" s="411"/>
      <c r="E6122" s="411"/>
      <c r="F6122" s="411"/>
      <c r="G6122" s="194"/>
      <c r="H6122" s="411"/>
      <c r="I6122" s="411"/>
    </row>
    <row r="6123" spans="1:9" ht="15" customHeight="1" x14ac:dyDescent="0.25">
      <c r="A6123" s="411"/>
      <c r="B6123" s="411"/>
      <c r="C6123" s="411"/>
      <c r="D6123" s="411"/>
      <c r="E6123" s="411"/>
      <c r="F6123" s="411"/>
      <c r="G6123" s="194"/>
      <c r="H6123" s="411"/>
      <c r="I6123" s="411"/>
    </row>
    <row r="6124" spans="1:9" ht="15" customHeight="1" x14ac:dyDescent="0.25">
      <c r="A6124" s="411"/>
      <c r="B6124" s="411"/>
      <c r="C6124" s="411"/>
      <c r="D6124" s="411"/>
      <c r="E6124" s="411"/>
      <c r="F6124" s="411"/>
      <c r="G6124" s="194"/>
      <c r="H6124" s="411"/>
      <c r="I6124" s="411"/>
    </row>
    <row r="6125" spans="1:9" ht="15" customHeight="1" x14ac:dyDescent="0.25">
      <c r="A6125" s="411"/>
      <c r="B6125" s="411"/>
      <c r="C6125" s="411"/>
      <c r="D6125" s="411"/>
      <c r="E6125" s="411"/>
      <c r="F6125" s="412"/>
      <c r="G6125" s="194"/>
      <c r="H6125" s="411"/>
      <c r="I6125" s="411"/>
    </row>
    <row r="6126" spans="1:9" ht="15" customHeight="1" x14ac:dyDescent="0.25">
      <c r="A6126" s="411"/>
      <c r="B6126" s="411"/>
      <c r="C6126" s="411"/>
      <c r="D6126" s="411"/>
      <c r="E6126" s="411"/>
      <c r="F6126" s="411"/>
      <c r="G6126" s="194"/>
      <c r="H6126" s="411"/>
      <c r="I6126" s="411"/>
    </row>
    <row r="6127" spans="1:9" ht="15" customHeight="1" x14ac:dyDescent="0.25">
      <c r="A6127" s="411"/>
      <c r="B6127" s="411"/>
      <c r="C6127" s="411"/>
      <c r="D6127" s="411"/>
      <c r="E6127" s="411"/>
      <c r="F6127" s="411"/>
      <c r="G6127" s="194"/>
      <c r="H6127" s="411"/>
      <c r="I6127" s="411"/>
    </row>
    <row r="6128" spans="1:9" ht="15" customHeight="1" x14ac:dyDescent="0.25">
      <c r="A6128" s="411"/>
      <c r="B6128" s="411"/>
      <c r="C6128" s="411"/>
      <c r="D6128" s="411"/>
      <c r="E6128" s="411"/>
      <c r="F6128" s="411"/>
      <c r="G6128" s="194"/>
      <c r="H6128" s="411"/>
      <c r="I6128" s="411"/>
    </row>
    <row r="6129" spans="1:9" ht="15" customHeight="1" x14ac:dyDescent="0.25">
      <c r="A6129" s="411"/>
      <c r="B6129" s="411"/>
      <c r="C6129" s="411"/>
      <c r="D6129" s="411"/>
      <c r="E6129" s="411"/>
      <c r="F6129" s="412"/>
      <c r="G6129" s="194"/>
      <c r="H6129" s="411"/>
      <c r="I6129" s="411"/>
    </row>
    <row r="6130" spans="1:9" ht="15" customHeight="1" x14ac:dyDescent="0.25">
      <c r="A6130" s="411"/>
      <c r="B6130" s="411"/>
      <c r="C6130" s="411"/>
      <c r="D6130" s="411"/>
      <c r="E6130" s="411"/>
      <c r="F6130" s="411"/>
      <c r="G6130" s="194"/>
      <c r="H6130" s="411"/>
      <c r="I6130" s="411"/>
    </row>
    <row r="6131" spans="1:9" ht="15" customHeight="1" x14ac:dyDescent="0.25">
      <c r="A6131" s="411"/>
      <c r="B6131" s="411"/>
      <c r="C6131" s="411"/>
      <c r="D6131" s="411"/>
      <c r="E6131" s="411"/>
      <c r="F6131" s="411"/>
      <c r="G6131" s="194"/>
      <c r="H6131" s="411"/>
      <c r="I6131" s="411"/>
    </row>
    <row r="6132" spans="1:9" ht="15" customHeight="1" x14ac:dyDescent="0.25">
      <c r="A6132" s="411"/>
      <c r="B6132" s="411"/>
      <c r="C6132" s="411"/>
      <c r="D6132" s="411"/>
      <c r="E6132" s="411"/>
      <c r="F6132" s="411"/>
      <c r="G6132" s="194"/>
      <c r="H6132" s="411"/>
      <c r="I6132" s="411"/>
    </row>
    <row r="6133" spans="1:9" ht="15" customHeight="1" x14ac:dyDescent="0.25">
      <c r="A6133" s="411"/>
      <c r="B6133" s="411"/>
      <c r="C6133" s="411"/>
      <c r="D6133" s="411"/>
      <c r="E6133" s="411"/>
      <c r="F6133" s="412"/>
      <c r="G6133" s="194"/>
      <c r="H6133" s="411"/>
      <c r="I6133" s="411"/>
    </row>
    <row r="6134" spans="1:9" ht="15" customHeight="1" x14ac:dyDescent="0.25">
      <c r="A6134" s="411"/>
      <c r="B6134" s="411"/>
      <c r="C6134" s="411"/>
      <c r="D6134" s="411"/>
      <c r="E6134" s="411"/>
      <c r="F6134" s="411"/>
      <c r="G6134" s="194"/>
      <c r="H6134" s="411"/>
      <c r="I6134" s="411"/>
    </row>
    <row r="6135" spans="1:9" ht="15" customHeight="1" x14ac:dyDescent="0.25">
      <c r="A6135" s="411"/>
      <c r="B6135" s="411"/>
      <c r="C6135" s="411"/>
      <c r="D6135" s="411"/>
      <c r="E6135" s="411"/>
      <c r="F6135" s="411"/>
      <c r="G6135" s="194"/>
      <c r="H6135" s="411"/>
      <c r="I6135" s="411"/>
    </row>
    <row r="6136" spans="1:9" ht="15" customHeight="1" x14ac:dyDescent="0.25">
      <c r="A6136" s="411"/>
      <c r="B6136" s="411"/>
      <c r="C6136" s="411"/>
      <c r="D6136" s="411"/>
      <c r="E6136" s="411"/>
      <c r="F6136" s="411"/>
      <c r="G6136" s="194"/>
      <c r="H6136" s="411"/>
      <c r="I6136" s="411"/>
    </row>
    <row r="6137" spans="1:9" ht="15" customHeight="1" x14ac:dyDescent="0.25">
      <c r="A6137" s="411"/>
      <c r="B6137" s="411"/>
      <c r="C6137" s="411"/>
      <c r="D6137" s="411"/>
      <c r="E6137" s="411"/>
      <c r="F6137" s="411"/>
      <c r="G6137" s="194"/>
      <c r="H6137" s="411"/>
      <c r="I6137" s="411"/>
    </row>
    <row r="6138" spans="1:9" ht="15" customHeight="1" x14ac:dyDescent="0.25">
      <c r="A6138" s="411"/>
      <c r="B6138" s="411"/>
      <c r="C6138" s="411"/>
      <c r="D6138" s="411"/>
      <c r="E6138" s="411"/>
      <c r="F6138" s="411"/>
      <c r="G6138" s="194"/>
      <c r="H6138" s="411"/>
      <c r="I6138" s="411"/>
    </row>
    <row r="6139" spans="1:9" ht="15" customHeight="1" x14ac:dyDescent="0.25">
      <c r="A6139" s="411"/>
      <c r="B6139" s="411"/>
      <c r="C6139" s="411"/>
      <c r="D6139" s="411"/>
      <c r="E6139" s="411"/>
      <c r="F6139" s="411"/>
      <c r="G6139" s="194"/>
      <c r="H6139" s="411"/>
      <c r="I6139" s="411"/>
    </row>
    <row r="6140" spans="1:9" ht="15" customHeight="1" x14ac:dyDescent="0.25">
      <c r="A6140" s="411"/>
      <c r="B6140" s="411"/>
      <c r="C6140" s="411"/>
      <c r="D6140" s="411"/>
      <c r="E6140" s="411"/>
      <c r="F6140" s="411"/>
      <c r="G6140" s="194"/>
      <c r="H6140" s="411"/>
      <c r="I6140" s="411"/>
    </row>
    <row r="6141" spans="1:9" ht="15" customHeight="1" x14ac:dyDescent="0.25">
      <c r="A6141" s="411"/>
      <c r="B6141" s="411"/>
      <c r="C6141" s="411"/>
      <c r="D6141" s="411"/>
      <c r="E6141" s="411"/>
      <c r="F6141" s="411"/>
      <c r="G6141" s="194"/>
      <c r="H6141" s="411"/>
      <c r="I6141" s="411"/>
    </row>
    <row r="6142" spans="1:9" ht="15" customHeight="1" x14ac:dyDescent="0.25">
      <c r="A6142" s="411"/>
      <c r="B6142" s="411"/>
      <c r="C6142" s="411"/>
      <c r="D6142" s="411"/>
      <c r="E6142" s="411"/>
      <c r="F6142" s="411"/>
      <c r="G6142" s="194"/>
      <c r="H6142" s="411"/>
      <c r="I6142" s="411"/>
    </row>
    <row r="6143" spans="1:9" ht="15" customHeight="1" x14ac:dyDescent="0.25">
      <c r="A6143" s="411"/>
      <c r="B6143" s="411"/>
      <c r="C6143" s="411"/>
      <c r="D6143" s="411"/>
      <c r="E6143" s="411"/>
      <c r="F6143" s="412"/>
      <c r="G6143" s="194"/>
      <c r="H6143" s="411"/>
      <c r="I6143" s="411"/>
    </row>
    <row r="6144" spans="1:9" ht="15" customHeight="1" x14ac:dyDescent="0.25">
      <c r="A6144" s="411"/>
      <c r="B6144" s="411"/>
      <c r="C6144" s="411"/>
      <c r="D6144" s="411"/>
      <c r="E6144" s="411"/>
      <c r="F6144" s="411"/>
      <c r="G6144" s="194"/>
      <c r="H6144" s="411"/>
      <c r="I6144" s="411"/>
    </row>
    <row r="6145" spans="1:9" ht="15" customHeight="1" x14ac:dyDescent="0.25">
      <c r="A6145" s="411"/>
      <c r="B6145" s="411"/>
      <c r="C6145" s="411"/>
      <c r="D6145" s="411"/>
      <c r="E6145" s="411"/>
      <c r="F6145" s="411"/>
      <c r="G6145" s="194"/>
      <c r="H6145" s="411"/>
      <c r="I6145" s="411"/>
    </row>
    <row r="6146" spans="1:9" ht="15" customHeight="1" x14ac:dyDescent="0.25">
      <c r="A6146" s="411"/>
      <c r="B6146" s="411"/>
      <c r="C6146" s="411"/>
      <c r="D6146" s="411"/>
      <c r="E6146" s="411"/>
      <c r="F6146" s="411"/>
      <c r="G6146" s="194"/>
      <c r="H6146" s="411"/>
      <c r="I6146" s="411"/>
    </row>
    <row r="6147" spans="1:9" ht="15" customHeight="1" x14ac:dyDescent="0.25">
      <c r="A6147" s="411"/>
      <c r="B6147" s="411"/>
      <c r="C6147" s="411"/>
      <c r="D6147" s="411"/>
      <c r="E6147" s="411"/>
      <c r="F6147" s="411"/>
      <c r="G6147" s="194"/>
      <c r="H6147" s="411"/>
      <c r="I6147" s="411"/>
    </row>
    <row r="6148" spans="1:9" ht="15" customHeight="1" x14ac:dyDescent="0.25">
      <c r="A6148" s="411"/>
      <c r="B6148" s="411"/>
      <c r="C6148" s="411"/>
      <c r="D6148" s="411"/>
      <c r="E6148" s="411"/>
      <c r="F6148" s="411"/>
      <c r="G6148" s="194"/>
      <c r="H6148" s="411"/>
      <c r="I6148" s="411"/>
    </row>
    <row r="6149" spans="1:9" ht="15" customHeight="1" x14ac:dyDescent="0.25">
      <c r="A6149" s="411"/>
      <c r="B6149" s="411"/>
      <c r="C6149" s="411"/>
      <c r="D6149" s="411"/>
      <c r="E6149" s="411"/>
      <c r="F6149" s="411"/>
      <c r="G6149" s="194"/>
      <c r="H6149" s="411"/>
      <c r="I6149" s="411"/>
    </row>
    <row r="6150" spans="1:9" ht="15" customHeight="1" x14ac:dyDescent="0.25">
      <c r="A6150" s="411"/>
      <c r="B6150" s="411"/>
      <c r="C6150" s="411"/>
      <c r="D6150" s="411"/>
      <c r="E6150" s="411"/>
      <c r="F6150" s="411"/>
      <c r="G6150" s="194"/>
      <c r="H6150" s="411"/>
      <c r="I6150" s="411"/>
    </row>
    <row r="6151" spans="1:9" ht="15" customHeight="1" x14ac:dyDescent="0.25">
      <c r="A6151" s="411"/>
      <c r="B6151" s="411"/>
      <c r="C6151" s="411"/>
      <c r="D6151" s="411"/>
      <c r="E6151" s="411"/>
      <c r="F6151" s="411"/>
      <c r="G6151" s="194"/>
      <c r="H6151" s="411"/>
      <c r="I6151" s="411"/>
    </row>
    <row r="6152" spans="1:9" ht="15" customHeight="1" x14ac:dyDescent="0.25">
      <c r="A6152" s="411"/>
      <c r="B6152" s="411"/>
      <c r="C6152" s="411"/>
      <c r="D6152" s="411"/>
      <c r="E6152" s="411"/>
      <c r="F6152" s="411"/>
      <c r="G6152" s="194"/>
      <c r="H6152" s="411"/>
      <c r="I6152" s="411"/>
    </row>
    <row r="6153" spans="1:9" ht="15" customHeight="1" x14ac:dyDescent="0.25">
      <c r="A6153" s="411"/>
      <c r="B6153" s="411"/>
      <c r="C6153" s="411"/>
      <c r="D6153" s="411"/>
      <c r="E6153" s="411"/>
      <c r="F6153" s="411"/>
      <c r="G6153" s="194"/>
      <c r="H6153" s="411"/>
      <c r="I6153" s="411"/>
    </row>
    <row r="6154" spans="1:9" ht="15" customHeight="1" x14ac:dyDescent="0.25">
      <c r="A6154" s="411"/>
      <c r="B6154" s="411"/>
      <c r="C6154" s="411"/>
      <c r="D6154" s="411"/>
      <c r="E6154" s="411"/>
      <c r="F6154" s="411"/>
      <c r="G6154" s="194"/>
      <c r="H6154" s="411"/>
      <c r="I6154" s="411"/>
    </row>
    <row r="6155" spans="1:9" ht="15" customHeight="1" x14ac:dyDescent="0.25">
      <c r="A6155" s="411"/>
      <c r="B6155" s="411"/>
      <c r="C6155" s="411"/>
      <c r="D6155" s="411"/>
      <c r="E6155" s="411"/>
      <c r="F6155" s="412"/>
      <c r="G6155" s="194"/>
      <c r="H6155" s="411"/>
      <c r="I6155" s="411"/>
    </row>
    <row r="6156" spans="1:9" ht="15" customHeight="1" x14ac:dyDescent="0.25">
      <c r="A6156" s="411"/>
      <c r="B6156" s="411"/>
      <c r="C6156" s="411"/>
      <c r="D6156" s="411"/>
      <c r="E6156" s="411"/>
      <c r="F6156" s="412"/>
      <c r="G6156" s="194"/>
      <c r="H6156" s="411"/>
      <c r="I6156" s="411"/>
    </row>
    <row r="6157" spans="1:9" ht="15" customHeight="1" x14ac:dyDescent="0.25">
      <c r="A6157" s="411"/>
      <c r="B6157" s="411"/>
      <c r="C6157" s="411"/>
      <c r="D6157" s="411"/>
      <c r="E6157" s="411"/>
      <c r="F6157" s="411"/>
      <c r="G6157" s="194"/>
      <c r="H6157" s="411"/>
      <c r="I6157" s="411"/>
    </row>
    <row r="6158" spans="1:9" ht="15" customHeight="1" x14ac:dyDescent="0.25">
      <c r="A6158" s="411"/>
      <c r="B6158" s="411"/>
      <c r="C6158" s="411"/>
      <c r="D6158" s="411"/>
      <c r="E6158" s="411"/>
      <c r="F6158" s="411"/>
      <c r="G6158" s="194"/>
      <c r="H6158" s="411"/>
      <c r="I6158" s="411"/>
    </row>
    <row r="6159" spans="1:9" ht="15" customHeight="1" x14ac:dyDescent="0.25">
      <c r="A6159" s="411"/>
      <c r="B6159" s="411"/>
      <c r="C6159" s="411"/>
      <c r="D6159" s="411"/>
      <c r="E6159" s="411"/>
      <c r="F6159" s="411"/>
      <c r="G6159" s="194"/>
      <c r="H6159" s="411"/>
      <c r="I6159" s="411"/>
    </row>
    <row r="6160" spans="1:9" ht="15" customHeight="1" x14ac:dyDescent="0.25">
      <c r="A6160" s="411"/>
      <c r="B6160" s="411"/>
      <c r="C6160" s="411"/>
      <c r="D6160" s="411"/>
      <c r="E6160" s="411"/>
      <c r="F6160" s="411"/>
      <c r="G6160" s="194"/>
      <c r="H6160" s="411"/>
      <c r="I6160" s="411"/>
    </row>
    <row r="6161" spans="1:9" ht="15" customHeight="1" x14ac:dyDescent="0.25">
      <c r="A6161" s="411"/>
      <c r="B6161" s="411"/>
      <c r="C6161" s="411"/>
      <c r="D6161" s="411"/>
      <c r="E6161" s="411"/>
      <c r="F6161" s="411"/>
      <c r="G6161" s="194"/>
      <c r="H6161" s="411"/>
      <c r="I6161" s="411"/>
    </row>
    <row r="6162" spans="1:9" ht="15" customHeight="1" x14ac:dyDescent="0.25">
      <c r="A6162" s="411"/>
      <c r="B6162" s="411"/>
      <c r="C6162" s="411"/>
      <c r="D6162" s="411"/>
      <c r="E6162" s="411"/>
      <c r="F6162" s="411"/>
      <c r="G6162" s="194"/>
      <c r="H6162" s="411"/>
      <c r="I6162" s="411"/>
    </row>
    <row r="6163" spans="1:9" ht="15" customHeight="1" x14ac:dyDescent="0.25">
      <c r="A6163" s="411"/>
      <c r="B6163" s="411"/>
      <c r="C6163" s="411"/>
      <c r="D6163" s="411"/>
      <c r="E6163" s="411"/>
      <c r="F6163" s="411"/>
      <c r="G6163" s="194"/>
      <c r="H6163" s="411"/>
      <c r="I6163" s="411"/>
    </row>
    <row r="6164" spans="1:9" ht="15" customHeight="1" x14ac:dyDescent="0.25">
      <c r="A6164" s="411"/>
      <c r="B6164" s="411"/>
      <c r="C6164" s="411"/>
      <c r="D6164" s="411"/>
      <c r="E6164" s="411"/>
      <c r="F6164" s="411"/>
      <c r="G6164" s="194"/>
      <c r="H6164" s="411"/>
      <c r="I6164" s="411"/>
    </row>
    <row r="6165" spans="1:9" ht="15" customHeight="1" x14ac:dyDescent="0.25">
      <c r="A6165" s="411"/>
      <c r="B6165" s="411"/>
      <c r="C6165" s="411"/>
      <c r="D6165" s="411"/>
      <c r="E6165" s="411"/>
      <c r="F6165" s="411"/>
      <c r="G6165" s="194"/>
      <c r="H6165" s="411"/>
      <c r="I6165" s="411"/>
    </row>
    <row r="6166" spans="1:9" ht="15" customHeight="1" x14ac:dyDescent="0.25">
      <c r="A6166" s="411"/>
      <c r="B6166" s="411"/>
      <c r="C6166" s="411"/>
      <c r="D6166" s="411"/>
      <c r="E6166" s="411"/>
      <c r="F6166" s="412"/>
      <c r="G6166" s="194"/>
      <c r="H6166" s="411"/>
      <c r="I6166" s="411"/>
    </row>
    <row r="6167" spans="1:9" ht="15" customHeight="1" x14ac:dyDescent="0.25">
      <c r="A6167" s="411"/>
      <c r="B6167" s="411"/>
      <c r="C6167" s="411"/>
      <c r="D6167" s="411"/>
      <c r="E6167" s="411"/>
      <c r="F6167" s="412"/>
      <c r="G6167" s="194"/>
      <c r="H6167" s="411"/>
      <c r="I6167" s="411"/>
    </row>
    <row r="6168" spans="1:9" ht="15" customHeight="1" x14ac:dyDescent="0.25">
      <c r="A6168" s="411"/>
      <c r="B6168" s="411"/>
      <c r="C6168" s="411"/>
      <c r="D6168" s="411"/>
      <c r="E6168" s="411"/>
      <c r="F6168" s="411"/>
      <c r="G6168" s="194"/>
      <c r="H6168" s="411"/>
      <c r="I6168" s="411"/>
    </row>
    <row r="6169" spans="1:9" ht="15" customHeight="1" x14ac:dyDescent="0.25">
      <c r="A6169" s="411"/>
      <c r="B6169" s="411"/>
      <c r="C6169" s="411"/>
      <c r="D6169" s="411"/>
      <c r="E6169" s="411"/>
      <c r="F6169" s="411"/>
      <c r="G6169" s="194"/>
      <c r="H6169" s="411"/>
      <c r="I6169" s="411"/>
    </row>
    <row r="6170" spans="1:9" ht="15" customHeight="1" x14ac:dyDescent="0.25">
      <c r="A6170" s="411"/>
      <c r="B6170" s="411"/>
      <c r="C6170" s="411"/>
      <c r="D6170" s="411"/>
      <c r="E6170" s="411"/>
      <c r="F6170" s="411"/>
      <c r="G6170" s="194"/>
      <c r="H6170" s="411"/>
      <c r="I6170" s="411"/>
    </row>
    <row r="6171" spans="1:9" ht="15" customHeight="1" x14ac:dyDescent="0.25">
      <c r="A6171" s="411"/>
      <c r="B6171" s="411"/>
      <c r="C6171" s="411"/>
      <c r="D6171" s="411"/>
      <c r="E6171" s="411"/>
      <c r="F6171" s="411"/>
      <c r="G6171" s="194"/>
      <c r="H6171" s="411"/>
      <c r="I6171" s="411"/>
    </row>
    <row r="6172" spans="1:9" ht="15" customHeight="1" x14ac:dyDescent="0.25">
      <c r="A6172" s="411"/>
      <c r="B6172" s="411"/>
      <c r="C6172" s="411"/>
      <c r="D6172" s="411"/>
      <c r="E6172" s="411"/>
      <c r="F6172" s="411"/>
      <c r="G6172" s="194"/>
      <c r="H6172" s="411"/>
      <c r="I6172" s="411"/>
    </row>
    <row r="6173" spans="1:9" ht="15" customHeight="1" x14ac:dyDescent="0.25">
      <c r="A6173" s="411"/>
      <c r="B6173" s="411"/>
      <c r="C6173" s="411"/>
      <c r="D6173" s="411"/>
      <c r="E6173" s="411"/>
      <c r="F6173" s="411"/>
      <c r="G6173" s="194"/>
      <c r="H6173" s="411"/>
      <c r="I6173" s="411"/>
    </row>
    <row r="6174" spans="1:9" ht="15" customHeight="1" x14ac:dyDescent="0.25">
      <c r="A6174" s="411"/>
      <c r="B6174" s="411"/>
      <c r="C6174" s="411"/>
      <c r="D6174" s="411"/>
      <c r="E6174" s="411"/>
      <c r="F6174" s="411"/>
      <c r="G6174" s="194"/>
      <c r="H6174" s="411"/>
      <c r="I6174" s="411"/>
    </row>
    <row r="6175" spans="1:9" ht="15" customHeight="1" x14ac:dyDescent="0.25">
      <c r="A6175" s="411"/>
      <c r="B6175" s="411"/>
      <c r="C6175" s="411"/>
      <c r="D6175" s="411"/>
      <c r="E6175" s="411"/>
      <c r="F6175" s="411"/>
      <c r="G6175" s="194"/>
      <c r="H6175" s="411"/>
      <c r="I6175" s="411"/>
    </row>
    <row r="6176" spans="1:9" ht="15" customHeight="1" x14ac:dyDescent="0.25">
      <c r="A6176" s="411"/>
      <c r="B6176" s="411"/>
      <c r="C6176" s="411"/>
      <c r="D6176" s="411"/>
      <c r="E6176" s="411"/>
      <c r="F6176" s="411"/>
      <c r="G6176" s="194"/>
      <c r="H6176" s="411"/>
      <c r="I6176" s="411"/>
    </row>
    <row r="6177" spans="1:9" ht="15" customHeight="1" x14ac:dyDescent="0.25">
      <c r="A6177" s="411"/>
      <c r="B6177" s="411"/>
      <c r="C6177" s="411"/>
      <c r="D6177" s="411"/>
      <c r="E6177" s="411"/>
      <c r="F6177" s="411"/>
      <c r="G6177" s="194"/>
      <c r="H6177" s="411"/>
      <c r="I6177" s="411"/>
    </row>
    <row r="6178" spans="1:9" ht="15" customHeight="1" x14ac:dyDescent="0.25">
      <c r="A6178" s="411"/>
      <c r="B6178" s="411"/>
      <c r="C6178" s="411"/>
      <c r="D6178" s="411"/>
      <c r="E6178" s="411"/>
      <c r="F6178" s="411"/>
      <c r="G6178" s="194"/>
      <c r="H6178" s="411"/>
      <c r="I6178" s="411"/>
    </row>
    <row r="6179" spans="1:9" ht="15" customHeight="1" x14ac:dyDescent="0.25">
      <c r="A6179" s="411"/>
      <c r="B6179" s="411"/>
      <c r="C6179" s="411"/>
      <c r="D6179" s="411"/>
      <c r="E6179" s="411"/>
      <c r="F6179" s="412"/>
      <c r="G6179" s="194"/>
      <c r="H6179" s="411"/>
      <c r="I6179" s="411"/>
    </row>
    <row r="6180" spans="1:9" ht="15" customHeight="1" x14ac:dyDescent="0.25">
      <c r="A6180" s="411"/>
      <c r="B6180" s="411"/>
      <c r="C6180" s="411"/>
      <c r="D6180" s="411"/>
      <c r="E6180" s="411"/>
      <c r="F6180" s="412"/>
      <c r="G6180" s="194"/>
      <c r="H6180" s="411"/>
      <c r="I6180" s="411"/>
    </row>
    <row r="6181" spans="1:9" ht="15" customHeight="1" x14ac:dyDescent="0.25">
      <c r="A6181" s="411"/>
      <c r="B6181" s="411"/>
      <c r="C6181" s="411"/>
      <c r="D6181" s="411"/>
      <c r="E6181" s="411"/>
      <c r="F6181" s="411"/>
      <c r="G6181" s="194"/>
      <c r="H6181" s="411"/>
      <c r="I6181" s="411"/>
    </row>
    <row r="6182" spans="1:9" ht="15" customHeight="1" x14ac:dyDescent="0.25">
      <c r="A6182" s="411"/>
      <c r="B6182" s="411"/>
      <c r="C6182" s="411"/>
      <c r="D6182" s="411"/>
      <c r="E6182" s="411"/>
      <c r="F6182" s="411"/>
      <c r="G6182" s="194"/>
      <c r="H6182" s="411"/>
      <c r="I6182" s="411"/>
    </row>
    <row r="6183" spans="1:9" ht="15" customHeight="1" x14ac:dyDescent="0.25">
      <c r="A6183" s="411"/>
      <c r="B6183" s="411"/>
      <c r="C6183" s="411"/>
      <c r="D6183" s="411"/>
      <c r="E6183" s="411"/>
      <c r="F6183" s="411"/>
      <c r="G6183" s="194"/>
      <c r="H6183" s="411"/>
      <c r="I6183" s="411"/>
    </row>
    <row r="6184" spans="1:9" ht="15" customHeight="1" x14ac:dyDescent="0.25">
      <c r="A6184" s="411"/>
      <c r="B6184" s="411"/>
      <c r="C6184" s="411"/>
      <c r="D6184" s="411"/>
      <c r="E6184" s="411"/>
      <c r="F6184" s="411"/>
      <c r="G6184" s="194"/>
      <c r="H6184" s="411"/>
      <c r="I6184" s="411"/>
    </row>
    <row r="6185" spans="1:9" ht="15" customHeight="1" x14ac:dyDescent="0.25">
      <c r="A6185" s="411"/>
      <c r="B6185" s="411"/>
      <c r="C6185" s="411"/>
      <c r="D6185" s="411"/>
      <c r="E6185" s="411"/>
      <c r="F6185" s="411"/>
      <c r="G6185" s="194"/>
      <c r="H6185" s="411"/>
      <c r="I6185" s="411"/>
    </row>
    <row r="6186" spans="1:9" ht="15" customHeight="1" x14ac:dyDescent="0.25">
      <c r="A6186" s="411"/>
      <c r="B6186" s="411"/>
      <c r="C6186" s="411"/>
      <c r="D6186" s="411"/>
      <c r="E6186" s="411"/>
      <c r="F6186" s="411"/>
      <c r="G6186" s="194"/>
      <c r="H6186" s="411"/>
      <c r="I6186" s="411"/>
    </row>
    <row r="6187" spans="1:9" ht="15" customHeight="1" x14ac:dyDescent="0.25">
      <c r="A6187" s="411"/>
      <c r="B6187" s="411"/>
      <c r="C6187" s="411"/>
      <c r="D6187" s="411"/>
      <c r="E6187" s="411"/>
      <c r="F6187" s="411"/>
      <c r="G6187" s="194"/>
      <c r="H6187" s="411"/>
      <c r="I6187" s="411"/>
    </row>
    <row r="6188" spans="1:9" ht="15" customHeight="1" x14ac:dyDescent="0.25">
      <c r="A6188" s="411"/>
      <c r="B6188" s="411"/>
      <c r="C6188" s="411"/>
      <c r="D6188" s="411"/>
      <c r="E6188" s="411"/>
      <c r="F6188" s="411"/>
      <c r="G6188" s="194"/>
      <c r="H6188" s="411"/>
      <c r="I6188" s="411"/>
    </row>
    <row r="6189" spans="1:9" ht="15" customHeight="1" x14ac:dyDescent="0.25">
      <c r="A6189" s="411"/>
      <c r="B6189" s="411"/>
      <c r="C6189" s="411"/>
      <c r="D6189" s="411"/>
      <c r="E6189" s="411"/>
      <c r="F6189" s="411"/>
      <c r="G6189" s="194"/>
      <c r="H6189" s="411"/>
      <c r="I6189" s="411"/>
    </row>
    <row r="6190" spans="1:9" ht="15" customHeight="1" x14ac:dyDescent="0.25">
      <c r="A6190" s="411"/>
      <c r="B6190" s="411"/>
      <c r="C6190" s="411"/>
      <c r="D6190" s="411"/>
      <c r="E6190" s="411"/>
      <c r="F6190" s="411"/>
      <c r="G6190" s="194"/>
      <c r="H6190" s="411"/>
      <c r="I6190" s="411"/>
    </row>
    <row r="6191" spans="1:9" ht="15" customHeight="1" x14ac:dyDescent="0.25">
      <c r="A6191" s="411"/>
      <c r="B6191" s="411"/>
      <c r="C6191" s="411"/>
      <c r="D6191" s="411"/>
      <c r="E6191" s="411"/>
      <c r="F6191" s="411"/>
      <c r="G6191" s="194"/>
      <c r="H6191" s="411"/>
      <c r="I6191" s="411"/>
    </row>
    <row r="6192" spans="1:9" ht="15" customHeight="1" x14ac:dyDescent="0.25">
      <c r="A6192" s="411"/>
      <c r="B6192" s="411"/>
      <c r="C6192" s="411"/>
      <c r="D6192" s="411"/>
      <c r="E6192" s="411"/>
      <c r="F6192" s="411"/>
      <c r="G6192" s="194"/>
      <c r="H6192" s="411"/>
      <c r="I6192" s="411"/>
    </row>
    <row r="6193" spans="1:9" ht="15" customHeight="1" x14ac:dyDescent="0.25">
      <c r="A6193" s="411"/>
      <c r="B6193" s="411"/>
      <c r="C6193" s="411"/>
      <c r="D6193" s="411"/>
      <c r="E6193" s="411"/>
      <c r="F6193" s="412"/>
      <c r="G6193" s="194"/>
      <c r="H6193" s="411"/>
      <c r="I6193" s="411"/>
    </row>
    <row r="6194" spans="1:9" ht="15" customHeight="1" x14ac:dyDescent="0.25">
      <c r="A6194" s="411"/>
      <c r="B6194" s="411"/>
      <c r="C6194" s="411"/>
      <c r="D6194" s="411"/>
      <c r="E6194" s="411"/>
      <c r="F6194" s="411"/>
      <c r="G6194" s="194"/>
      <c r="H6194" s="411"/>
      <c r="I6194" s="411"/>
    </row>
    <row r="6195" spans="1:9" ht="15" customHeight="1" x14ac:dyDescent="0.25">
      <c r="A6195" s="411"/>
      <c r="B6195" s="411"/>
      <c r="C6195" s="411"/>
      <c r="D6195" s="411"/>
      <c r="E6195" s="411"/>
      <c r="F6195" s="411"/>
      <c r="G6195" s="194"/>
      <c r="H6195" s="411"/>
      <c r="I6195" s="411"/>
    </row>
    <row r="6196" spans="1:9" ht="15" customHeight="1" x14ac:dyDescent="0.25">
      <c r="A6196" s="411"/>
      <c r="B6196" s="411"/>
      <c r="C6196" s="411"/>
      <c r="D6196" s="411"/>
      <c r="E6196" s="411"/>
      <c r="F6196" s="411"/>
      <c r="G6196" s="194"/>
      <c r="H6196" s="411"/>
      <c r="I6196" s="411"/>
    </row>
    <row r="6197" spans="1:9" ht="15" customHeight="1" x14ac:dyDescent="0.25">
      <c r="A6197" s="411"/>
      <c r="B6197" s="411"/>
      <c r="C6197" s="411"/>
      <c r="D6197" s="411"/>
      <c r="E6197" s="411"/>
      <c r="F6197" s="411"/>
      <c r="G6197" s="194"/>
      <c r="H6197" s="411"/>
      <c r="I6197" s="411"/>
    </row>
    <row r="6198" spans="1:9" ht="15" customHeight="1" x14ac:dyDescent="0.25">
      <c r="A6198" s="411"/>
      <c r="B6198" s="411"/>
      <c r="C6198" s="411"/>
      <c r="D6198" s="411"/>
      <c r="E6198" s="411"/>
      <c r="F6198" s="411"/>
      <c r="G6198" s="194"/>
      <c r="H6198" s="411"/>
      <c r="I6198" s="411"/>
    </row>
    <row r="6199" spans="1:9" ht="15" customHeight="1" x14ac:dyDescent="0.25">
      <c r="A6199" s="411"/>
      <c r="B6199" s="411"/>
      <c r="C6199" s="411"/>
      <c r="D6199" s="411"/>
      <c r="E6199" s="411"/>
      <c r="F6199" s="411"/>
      <c r="G6199" s="194"/>
      <c r="H6199" s="411"/>
      <c r="I6199" s="411"/>
    </row>
    <row r="6200" spans="1:9" ht="15" customHeight="1" x14ac:dyDescent="0.25">
      <c r="A6200" s="411"/>
      <c r="B6200" s="411"/>
      <c r="C6200" s="411"/>
      <c r="D6200" s="411"/>
      <c r="E6200" s="411"/>
      <c r="F6200" s="411"/>
      <c r="G6200" s="194"/>
      <c r="H6200" s="411"/>
      <c r="I6200" s="411"/>
    </row>
    <row r="6201" spans="1:9" ht="15" customHeight="1" x14ac:dyDescent="0.25">
      <c r="A6201" s="411"/>
      <c r="B6201" s="411"/>
      <c r="C6201" s="411"/>
      <c r="D6201" s="411"/>
      <c r="E6201" s="411"/>
      <c r="F6201" s="411"/>
      <c r="G6201" s="194"/>
      <c r="H6201" s="411"/>
      <c r="I6201" s="411"/>
    </row>
    <row r="6202" spans="1:9" ht="15" customHeight="1" x14ac:dyDescent="0.25">
      <c r="A6202" s="411"/>
      <c r="B6202" s="411"/>
      <c r="C6202" s="411"/>
      <c r="D6202" s="411"/>
      <c r="E6202" s="411"/>
      <c r="F6202" s="411"/>
      <c r="G6202" s="194"/>
      <c r="H6202" s="411"/>
      <c r="I6202" s="411"/>
    </row>
    <row r="6203" spans="1:9" ht="15" customHeight="1" x14ac:dyDescent="0.25">
      <c r="A6203" s="411"/>
      <c r="B6203" s="411"/>
      <c r="C6203" s="411"/>
      <c r="D6203" s="411"/>
      <c r="E6203" s="411"/>
      <c r="F6203" s="411"/>
      <c r="G6203" s="194"/>
      <c r="H6203" s="411"/>
      <c r="I6203" s="411"/>
    </row>
    <row r="6204" spans="1:9" ht="15" customHeight="1" x14ac:dyDescent="0.25">
      <c r="A6204" s="411"/>
      <c r="B6204" s="411"/>
      <c r="C6204" s="411"/>
      <c r="D6204" s="411"/>
      <c r="E6204" s="411"/>
      <c r="F6204" s="411"/>
      <c r="G6204" s="194"/>
      <c r="H6204" s="411"/>
      <c r="I6204" s="411"/>
    </row>
    <row r="6205" spans="1:9" ht="15" customHeight="1" x14ac:dyDescent="0.25">
      <c r="A6205" s="411"/>
      <c r="B6205" s="411"/>
      <c r="C6205" s="411"/>
      <c r="D6205" s="411"/>
      <c r="E6205" s="411"/>
      <c r="F6205" s="411"/>
      <c r="G6205" s="194"/>
      <c r="H6205" s="411"/>
      <c r="I6205" s="411"/>
    </row>
    <row r="6206" spans="1:9" ht="15" customHeight="1" x14ac:dyDescent="0.25">
      <c r="A6206" s="411"/>
      <c r="B6206" s="411"/>
      <c r="C6206" s="411"/>
      <c r="D6206" s="411"/>
      <c r="E6206" s="411"/>
      <c r="F6206" s="411"/>
      <c r="G6206" s="194"/>
      <c r="H6206" s="411"/>
      <c r="I6206" s="411"/>
    </row>
    <row r="6207" spans="1:9" ht="15" customHeight="1" x14ac:dyDescent="0.25">
      <c r="A6207" s="411"/>
      <c r="B6207" s="411"/>
      <c r="C6207" s="411"/>
      <c r="D6207" s="411"/>
      <c r="E6207" s="411"/>
      <c r="F6207" s="411"/>
      <c r="G6207" s="194"/>
      <c r="H6207" s="411"/>
      <c r="I6207" s="411"/>
    </row>
    <row r="6208" spans="1:9" ht="15" customHeight="1" x14ac:dyDescent="0.25">
      <c r="A6208" s="411"/>
      <c r="B6208" s="411"/>
      <c r="C6208" s="411"/>
      <c r="D6208" s="411"/>
      <c r="E6208" s="411"/>
      <c r="F6208" s="412"/>
      <c r="G6208" s="194"/>
      <c r="H6208" s="411"/>
      <c r="I6208" s="411"/>
    </row>
    <row r="6209" spans="1:9" ht="15" customHeight="1" x14ac:dyDescent="0.25">
      <c r="A6209" s="411"/>
      <c r="B6209" s="411"/>
      <c r="C6209" s="411"/>
      <c r="D6209" s="411"/>
      <c r="E6209" s="411"/>
      <c r="F6209" s="412"/>
      <c r="G6209" s="194"/>
      <c r="H6209" s="411"/>
      <c r="I6209" s="411"/>
    </row>
    <row r="6210" spans="1:9" ht="15" customHeight="1" x14ac:dyDescent="0.25">
      <c r="A6210" s="411"/>
      <c r="B6210" s="411"/>
      <c r="C6210" s="411"/>
      <c r="D6210" s="411"/>
      <c r="E6210" s="411"/>
      <c r="F6210" s="412"/>
      <c r="G6210" s="194"/>
      <c r="H6210" s="411"/>
      <c r="I6210" s="411"/>
    </row>
    <row r="6211" spans="1:9" ht="15" customHeight="1" x14ac:dyDescent="0.25">
      <c r="A6211" s="411"/>
      <c r="B6211" s="411"/>
      <c r="C6211" s="411"/>
      <c r="D6211" s="411"/>
      <c r="E6211" s="411"/>
      <c r="F6211" s="411"/>
      <c r="G6211" s="194"/>
      <c r="H6211" s="411"/>
      <c r="I6211" s="411"/>
    </row>
    <row r="6212" spans="1:9" ht="15" customHeight="1" x14ac:dyDescent="0.25">
      <c r="A6212" s="411"/>
      <c r="B6212" s="411"/>
      <c r="C6212" s="411"/>
      <c r="D6212" s="411"/>
      <c r="E6212" s="411"/>
      <c r="F6212" s="411"/>
      <c r="G6212" s="194"/>
      <c r="H6212" s="411"/>
      <c r="I6212" s="411"/>
    </row>
    <row r="6213" spans="1:9" ht="15" customHeight="1" x14ac:dyDescent="0.25">
      <c r="A6213" s="411"/>
      <c r="B6213" s="411"/>
      <c r="C6213" s="411"/>
      <c r="D6213" s="411"/>
      <c r="E6213" s="411"/>
      <c r="F6213" s="411"/>
      <c r="G6213" s="194"/>
      <c r="H6213" s="411"/>
      <c r="I6213" s="411"/>
    </row>
    <row r="6214" spans="1:9" ht="15" customHeight="1" x14ac:dyDescent="0.25">
      <c r="A6214" s="411"/>
      <c r="B6214" s="411"/>
      <c r="C6214" s="411"/>
      <c r="D6214" s="411"/>
      <c r="E6214" s="411"/>
      <c r="F6214" s="411"/>
      <c r="G6214" s="194"/>
      <c r="H6214" s="411"/>
      <c r="I6214" s="411"/>
    </row>
    <row r="6215" spans="1:9" ht="15" customHeight="1" x14ac:dyDescent="0.25">
      <c r="A6215" s="411"/>
      <c r="B6215" s="411"/>
      <c r="C6215" s="411"/>
      <c r="D6215" s="411"/>
      <c r="E6215" s="411"/>
      <c r="F6215" s="411"/>
      <c r="G6215" s="194"/>
      <c r="H6215" s="411"/>
      <c r="I6215" s="411"/>
    </row>
    <row r="6216" spans="1:9" ht="15" customHeight="1" x14ac:dyDescent="0.25">
      <c r="A6216" s="411"/>
      <c r="B6216" s="411"/>
      <c r="C6216" s="411"/>
      <c r="D6216" s="411"/>
      <c r="E6216" s="411"/>
      <c r="F6216" s="411"/>
      <c r="G6216" s="194"/>
      <c r="H6216" s="411"/>
      <c r="I6216" s="411"/>
    </row>
    <row r="6217" spans="1:9" ht="15" customHeight="1" x14ac:dyDescent="0.25">
      <c r="A6217" s="411"/>
      <c r="B6217" s="411"/>
      <c r="C6217" s="411"/>
      <c r="D6217" s="411"/>
      <c r="E6217" s="411"/>
      <c r="F6217" s="411"/>
      <c r="G6217" s="194"/>
      <c r="H6217" s="411"/>
      <c r="I6217" s="411"/>
    </row>
    <row r="6218" spans="1:9" ht="15" customHeight="1" x14ac:dyDescent="0.25">
      <c r="A6218" s="411"/>
      <c r="B6218" s="411"/>
      <c r="C6218" s="411"/>
      <c r="D6218" s="411"/>
      <c r="E6218" s="411"/>
      <c r="F6218" s="411"/>
      <c r="G6218" s="194"/>
      <c r="H6218" s="411"/>
      <c r="I6218" s="411"/>
    </row>
    <row r="6219" spans="1:9" ht="15" customHeight="1" x14ac:dyDescent="0.25">
      <c r="A6219" s="411"/>
      <c r="B6219" s="411"/>
      <c r="C6219" s="411"/>
      <c r="D6219" s="411"/>
      <c r="E6219" s="411"/>
      <c r="F6219" s="411"/>
      <c r="G6219" s="194"/>
      <c r="H6219" s="411"/>
      <c r="I6219" s="411"/>
    </row>
    <row r="6220" spans="1:9" ht="15" customHeight="1" x14ac:dyDescent="0.25">
      <c r="A6220" s="411"/>
      <c r="B6220" s="411"/>
      <c r="C6220" s="411"/>
      <c r="D6220" s="411"/>
      <c r="E6220" s="411"/>
      <c r="F6220" s="411"/>
      <c r="G6220" s="194"/>
      <c r="H6220" s="411"/>
      <c r="I6220" s="411"/>
    </row>
    <row r="6221" spans="1:9" ht="15" customHeight="1" x14ac:dyDescent="0.25">
      <c r="A6221" s="411"/>
      <c r="B6221" s="411"/>
      <c r="C6221" s="411"/>
      <c r="D6221" s="411"/>
      <c r="E6221" s="411"/>
      <c r="F6221" s="411"/>
      <c r="G6221" s="194"/>
      <c r="H6221" s="411"/>
      <c r="I6221" s="411"/>
    </row>
    <row r="6222" spans="1:9" ht="15" customHeight="1" x14ac:dyDescent="0.25">
      <c r="A6222" s="411"/>
      <c r="B6222" s="411"/>
      <c r="C6222" s="411"/>
      <c r="D6222" s="411"/>
      <c r="E6222" s="411"/>
      <c r="F6222" s="411"/>
      <c r="G6222" s="194"/>
      <c r="H6222" s="411"/>
      <c r="I6222" s="411"/>
    </row>
    <row r="6223" spans="1:9" ht="15" customHeight="1" x14ac:dyDescent="0.25">
      <c r="A6223" s="411"/>
      <c r="B6223" s="411"/>
      <c r="C6223" s="411"/>
      <c r="D6223" s="411"/>
      <c r="E6223" s="411"/>
      <c r="F6223" s="411"/>
      <c r="G6223" s="194"/>
      <c r="H6223" s="411"/>
      <c r="I6223" s="411"/>
    </row>
    <row r="6224" spans="1:9" ht="15" customHeight="1" x14ac:dyDescent="0.25">
      <c r="A6224" s="411"/>
      <c r="B6224" s="411"/>
      <c r="C6224" s="411"/>
      <c r="D6224" s="411"/>
      <c r="E6224" s="411"/>
      <c r="F6224" s="411"/>
      <c r="G6224" s="194"/>
      <c r="H6224" s="411"/>
      <c r="I6224" s="411"/>
    </row>
    <row r="6225" spans="1:9" ht="15" customHeight="1" x14ac:dyDescent="0.25">
      <c r="A6225" s="411"/>
      <c r="B6225" s="411"/>
      <c r="C6225" s="411"/>
      <c r="D6225" s="411"/>
      <c r="E6225" s="411"/>
      <c r="F6225" s="412"/>
      <c r="G6225" s="194"/>
      <c r="H6225" s="411"/>
      <c r="I6225" s="411"/>
    </row>
    <row r="6226" spans="1:9" ht="15" customHeight="1" x14ac:dyDescent="0.25">
      <c r="A6226" s="411"/>
      <c r="B6226" s="411"/>
      <c r="C6226" s="411"/>
      <c r="D6226" s="411"/>
      <c r="E6226" s="411"/>
      <c r="F6226" s="412"/>
      <c r="G6226" s="194"/>
      <c r="H6226" s="411"/>
      <c r="I6226" s="411"/>
    </row>
    <row r="6227" spans="1:9" ht="15" customHeight="1" x14ac:dyDescent="0.25">
      <c r="A6227" s="411"/>
      <c r="B6227" s="411"/>
      <c r="C6227" s="411"/>
      <c r="D6227" s="411"/>
      <c r="E6227" s="411"/>
      <c r="F6227" s="412"/>
      <c r="G6227" s="194"/>
      <c r="H6227" s="411"/>
      <c r="I6227" s="411"/>
    </row>
    <row r="6228" spans="1:9" ht="15" customHeight="1" x14ac:dyDescent="0.25">
      <c r="A6228" s="411"/>
      <c r="B6228" s="411"/>
      <c r="C6228" s="411"/>
      <c r="D6228" s="411"/>
      <c r="E6228" s="411"/>
      <c r="F6228" s="411"/>
      <c r="G6228" s="194"/>
      <c r="H6228" s="411"/>
      <c r="I6228" s="411"/>
    </row>
    <row r="6229" spans="1:9" ht="15" customHeight="1" x14ac:dyDescent="0.25">
      <c r="A6229" s="411"/>
      <c r="B6229" s="411"/>
      <c r="C6229" s="411"/>
      <c r="D6229" s="411"/>
      <c r="E6229" s="411"/>
      <c r="F6229" s="411"/>
      <c r="G6229" s="194"/>
      <c r="H6229" s="411"/>
      <c r="I6229" s="411"/>
    </row>
    <row r="6230" spans="1:9" ht="15" customHeight="1" x14ac:dyDescent="0.25">
      <c r="A6230" s="411"/>
      <c r="B6230" s="411"/>
      <c r="C6230" s="411"/>
      <c r="D6230" s="411"/>
      <c r="E6230" s="411"/>
      <c r="F6230" s="411"/>
      <c r="G6230" s="194"/>
      <c r="H6230" s="411"/>
      <c r="I6230" s="411"/>
    </row>
    <row r="6231" spans="1:9" ht="15" customHeight="1" x14ac:dyDescent="0.25">
      <c r="A6231" s="411"/>
      <c r="B6231" s="411"/>
      <c r="C6231" s="411"/>
      <c r="D6231" s="411"/>
      <c r="E6231" s="411"/>
      <c r="F6231" s="411"/>
      <c r="G6231" s="194"/>
      <c r="H6231" s="411"/>
      <c r="I6231" s="411"/>
    </row>
    <row r="6232" spans="1:9" ht="15" customHeight="1" x14ac:dyDescent="0.25">
      <c r="A6232" s="411"/>
      <c r="B6232" s="411"/>
      <c r="C6232" s="411"/>
      <c r="D6232" s="411"/>
      <c r="E6232" s="411"/>
      <c r="F6232" s="411"/>
      <c r="G6232" s="194"/>
      <c r="H6232" s="411"/>
      <c r="I6232" s="411"/>
    </row>
    <row r="6233" spans="1:9" ht="15" customHeight="1" x14ac:dyDescent="0.25">
      <c r="A6233" s="411"/>
      <c r="B6233" s="411"/>
      <c r="C6233" s="411"/>
      <c r="D6233" s="411"/>
      <c r="E6233" s="411"/>
      <c r="F6233" s="411"/>
      <c r="G6233" s="194"/>
      <c r="H6233" s="411"/>
      <c r="I6233" s="411"/>
    </row>
    <row r="6234" spans="1:9" ht="15" customHeight="1" x14ac:dyDescent="0.25">
      <c r="A6234" s="411"/>
      <c r="B6234" s="411"/>
      <c r="C6234" s="411"/>
      <c r="D6234" s="411"/>
      <c r="E6234" s="411"/>
      <c r="F6234" s="411"/>
      <c r="G6234" s="194"/>
      <c r="H6234" s="411"/>
      <c r="I6234" s="411"/>
    </row>
    <row r="6235" spans="1:9" ht="15" customHeight="1" x14ac:dyDescent="0.25">
      <c r="A6235" s="411"/>
      <c r="B6235" s="411"/>
      <c r="C6235" s="411"/>
      <c r="D6235" s="411"/>
      <c r="E6235" s="411"/>
      <c r="F6235" s="411"/>
      <c r="G6235" s="194"/>
      <c r="H6235" s="411"/>
      <c r="I6235" s="411"/>
    </row>
    <row r="6236" spans="1:9" ht="15" customHeight="1" x14ac:dyDescent="0.25">
      <c r="A6236" s="411"/>
      <c r="B6236" s="411"/>
      <c r="C6236" s="411"/>
      <c r="D6236" s="411"/>
      <c r="E6236" s="411"/>
      <c r="F6236" s="411"/>
      <c r="G6236" s="194"/>
      <c r="H6236" s="411"/>
      <c r="I6236" s="411"/>
    </row>
    <row r="6237" spans="1:9" ht="15" customHeight="1" x14ac:dyDescent="0.25">
      <c r="A6237" s="411"/>
      <c r="B6237" s="411"/>
      <c r="C6237" s="411"/>
      <c r="D6237" s="411"/>
      <c r="E6237" s="411"/>
      <c r="F6237" s="411"/>
      <c r="G6237" s="194"/>
      <c r="H6237" s="411"/>
      <c r="I6237" s="411"/>
    </row>
    <row r="6238" spans="1:9" ht="15" customHeight="1" x14ac:dyDescent="0.25">
      <c r="A6238" s="411"/>
      <c r="B6238" s="411"/>
      <c r="C6238" s="411"/>
      <c r="D6238" s="411"/>
      <c r="E6238" s="411"/>
      <c r="F6238" s="411"/>
      <c r="G6238" s="194"/>
      <c r="H6238" s="411"/>
      <c r="I6238" s="411"/>
    </row>
    <row r="6239" spans="1:9" ht="15" customHeight="1" x14ac:dyDescent="0.25">
      <c r="A6239" s="411"/>
      <c r="B6239" s="411"/>
      <c r="C6239" s="411"/>
      <c r="D6239" s="411"/>
      <c r="E6239" s="411"/>
      <c r="F6239" s="411"/>
      <c r="G6239" s="194"/>
      <c r="H6239" s="411"/>
      <c r="I6239" s="411"/>
    </row>
    <row r="6240" spans="1:9" ht="15" customHeight="1" x14ac:dyDescent="0.25">
      <c r="A6240" s="411"/>
      <c r="B6240" s="411"/>
      <c r="C6240" s="411"/>
      <c r="D6240" s="411"/>
      <c r="E6240" s="411"/>
      <c r="F6240" s="411"/>
      <c r="G6240" s="194"/>
      <c r="H6240" s="411"/>
      <c r="I6240" s="411"/>
    </row>
    <row r="6241" spans="1:9" ht="15" customHeight="1" x14ac:dyDescent="0.25">
      <c r="A6241" s="411"/>
      <c r="B6241" s="411"/>
      <c r="C6241" s="411"/>
      <c r="D6241" s="411"/>
      <c r="E6241" s="411"/>
      <c r="F6241" s="412"/>
      <c r="G6241" s="194"/>
      <c r="H6241" s="411"/>
      <c r="I6241" s="411"/>
    </row>
    <row r="6242" spans="1:9" ht="15" customHeight="1" x14ac:dyDescent="0.25">
      <c r="A6242" s="411"/>
      <c r="B6242" s="411"/>
      <c r="C6242" s="411"/>
      <c r="D6242" s="411"/>
      <c r="E6242" s="411"/>
      <c r="F6242" s="412"/>
      <c r="G6242" s="194"/>
      <c r="H6242" s="411"/>
      <c r="I6242" s="411"/>
    </row>
    <row r="6243" spans="1:9" ht="15" customHeight="1" x14ac:dyDescent="0.25">
      <c r="A6243" s="411"/>
      <c r="B6243" s="411"/>
      <c r="C6243" s="411"/>
      <c r="D6243" s="411"/>
      <c r="E6243" s="411"/>
      <c r="F6243" s="412"/>
      <c r="G6243" s="194"/>
      <c r="H6243" s="411"/>
      <c r="I6243" s="411"/>
    </row>
    <row r="6244" spans="1:9" ht="15" customHeight="1" x14ac:dyDescent="0.25">
      <c r="A6244" s="411"/>
      <c r="B6244" s="411"/>
      <c r="C6244" s="411"/>
      <c r="D6244" s="411"/>
      <c r="E6244" s="411"/>
      <c r="F6244" s="411"/>
      <c r="G6244" s="194"/>
      <c r="H6244" s="411"/>
      <c r="I6244" s="411"/>
    </row>
    <row r="6245" spans="1:9" ht="15" customHeight="1" x14ac:dyDescent="0.25">
      <c r="A6245" s="411"/>
      <c r="B6245" s="411"/>
      <c r="C6245" s="411"/>
      <c r="D6245" s="411"/>
      <c r="E6245" s="411"/>
      <c r="F6245" s="411"/>
      <c r="G6245" s="194"/>
      <c r="H6245" s="411"/>
      <c r="I6245" s="411"/>
    </row>
    <row r="6246" spans="1:9" ht="15" customHeight="1" x14ac:dyDescent="0.25">
      <c r="A6246" s="411"/>
      <c r="B6246" s="411"/>
      <c r="C6246" s="411"/>
      <c r="D6246" s="411"/>
      <c r="E6246" s="411"/>
      <c r="F6246" s="411"/>
      <c r="G6246" s="194"/>
      <c r="H6246" s="411"/>
      <c r="I6246" s="411"/>
    </row>
    <row r="6247" spans="1:9" ht="15" customHeight="1" x14ac:dyDescent="0.25">
      <c r="A6247" s="411"/>
      <c r="B6247" s="411"/>
      <c r="C6247" s="411"/>
      <c r="D6247" s="411"/>
      <c r="E6247" s="411"/>
      <c r="F6247" s="411"/>
      <c r="G6247" s="194"/>
      <c r="H6247" s="411"/>
      <c r="I6247" s="411"/>
    </row>
    <row r="6248" spans="1:9" ht="15" customHeight="1" x14ac:dyDescent="0.25">
      <c r="A6248" s="411"/>
      <c r="B6248" s="411"/>
      <c r="C6248" s="411"/>
      <c r="D6248" s="411"/>
      <c r="E6248" s="411"/>
      <c r="F6248" s="411"/>
      <c r="G6248" s="194"/>
      <c r="H6248" s="411"/>
      <c r="I6248" s="411"/>
    </row>
    <row r="6249" spans="1:9" ht="15" customHeight="1" x14ac:dyDescent="0.25">
      <c r="A6249" s="411"/>
      <c r="B6249" s="411"/>
      <c r="C6249" s="411"/>
      <c r="D6249" s="411"/>
      <c r="E6249" s="411"/>
      <c r="F6249" s="411"/>
      <c r="G6249" s="194"/>
      <c r="H6249" s="411"/>
      <c r="I6249" s="411"/>
    </row>
    <row r="6250" spans="1:9" ht="15" customHeight="1" x14ac:dyDescent="0.25">
      <c r="A6250" s="411"/>
      <c r="B6250" s="411"/>
      <c r="C6250" s="411"/>
      <c r="D6250" s="411"/>
      <c r="E6250" s="411"/>
      <c r="F6250" s="411"/>
      <c r="G6250" s="194"/>
      <c r="H6250" s="411"/>
      <c r="I6250" s="411"/>
    </row>
    <row r="6251" spans="1:9" ht="15" customHeight="1" x14ac:dyDescent="0.25">
      <c r="A6251" s="411"/>
      <c r="B6251" s="411"/>
      <c r="C6251" s="411"/>
      <c r="D6251" s="411"/>
      <c r="E6251" s="411"/>
      <c r="F6251" s="411"/>
      <c r="G6251" s="194"/>
      <c r="H6251" s="411"/>
      <c r="I6251" s="411"/>
    </row>
    <row r="6252" spans="1:9" ht="15" customHeight="1" x14ac:dyDescent="0.25">
      <c r="A6252" s="411"/>
      <c r="B6252" s="411"/>
      <c r="C6252" s="411"/>
      <c r="D6252" s="411"/>
      <c r="E6252" s="411"/>
      <c r="F6252" s="411"/>
      <c r="G6252" s="194"/>
      <c r="H6252" s="411"/>
      <c r="I6252" s="411"/>
    </row>
    <row r="6253" spans="1:9" ht="15" customHeight="1" x14ac:dyDescent="0.25">
      <c r="A6253" s="411"/>
      <c r="B6253" s="411"/>
      <c r="C6253" s="411"/>
      <c r="D6253" s="411"/>
      <c r="E6253" s="411"/>
      <c r="F6253" s="411"/>
      <c r="G6253" s="194"/>
      <c r="H6253" s="411"/>
      <c r="I6253" s="411"/>
    </row>
    <row r="6254" spans="1:9" ht="15" customHeight="1" x14ac:dyDescent="0.25">
      <c r="A6254" s="411"/>
      <c r="B6254" s="411"/>
      <c r="C6254" s="411"/>
      <c r="D6254" s="411"/>
      <c r="E6254" s="411"/>
      <c r="F6254" s="411"/>
      <c r="G6254" s="194"/>
      <c r="H6254" s="411"/>
      <c r="I6254" s="411"/>
    </row>
    <row r="6255" spans="1:9" ht="15" customHeight="1" x14ac:dyDescent="0.25">
      <c r="A6255" s="411"/>
      <c r="B6255" s="411"/>
      <c r="C6255" s="411"/>
      <c r="D6255" s="411"/>
      <c r="E6255" s="411"/>
      <c r="F6255" s="411"/>
      <c r="G6255" s="194"/>
      <c r="H6255" s="411"/>
      <c r="I6255" s="411"/>
    </row>
    <row r="6256" spans="1:9" ht="15" customHeight="1" x14ac:dyDescent="0.25">
      <c r="A6256" s="411"/>
      <c r="B6256" s="411"/>
      <c r="C6256" s="411"/>
      <c r="D6256" s="411"/>
      <c r="E6256" s="411"/>
      <c r="F6256" s="411"/>
      <c r="G6256" s="194"/>
      <c r="H6256" s="411"/>
      <c r="I6256" s="411"/>
    </row>
    <row r="6257" spans="1:9" ht="15" customHeight="1" x14ac:dyDescent="0.25">
      <c r="A6257" s="411"/>
      <c r="B6257" s="411"/>
      <c r="C6257" s="411"/>
      <c r="D6257" s="411"/>
      <c r="E6257" s="411"/>
      <c r="F6257" s="411"/>
      <c r="G6257" s="194"/>
      <c r="H6257" s="411"/>
      <c r="I6257" s="411"/>
    </row>
    <row r="6258" spans="1:9" ht="15" customHeight="1" x14ac:dyDescent="0.25">
      <c r="A6258" s="411"/>
      <c r="B6258" s="411"/>
      <c r="C6258" s="411"/>
      <c r="D6258" s="411"/>
      <c r="E6258" s="411"/>
      <c r="F6258" s="411"/>
      <c r="G6258" s="194"/>
      <c r="H6258" s="411"/>
      <c r="I6258" s="411"/>
    </row>
    <row r="6259" spans="1:9" ht="15" customHeight="1" x14ac:dyDescent="0.25">
      <c r="A6259" s="411"/>
      <c r="B6259" s="411"/>
      <c r="C6259" s="411"/>
      <c r="D6259" s="411"/>
      <c r="E6259" s="411"/>
      <c r="F6259" s="411"/>
      <c r="G6259" s="194"/>
      <c r="H6259" s="411"/>
      <c r="I6259" s="411"/>
    </row>
    <row r="6260" spans="1:9" ht="15" customHeight="1" x14ac:dyDescent="0.25">
      <c r="A6260" s="411"/>
      <c r="B6260" s="411"/>
      <c r="C6260" s="411"/>
      <c r="D6260" s="411"/>
      <c r="E6260" s="411"/>
      <c r="F6260" s="411"/>
      <c r="G6260" s="194"/>
      <c r="H6260" s="411"/>
      <c r="I6260" s="411"/>
    </row>
    <row r="6261" spans="1:9" ht="15" customHeight="1" x14ac:dyDescent="0.25">
      <c r="A6261" s="411"/>
      <c r="B6261" s="411"/>
      <c r="C6261" s="411"/>
      <c r="D6261" s="411"/>
      <c r="E6261" s="411"/>
      <c r="F6261" s="411"/>
      <c r="G6261" s="194"/>
      <c r="H6261" s="411"/>
      <c r="I6261" s="411"/>
    </row>
    <row r="6262" spans="1:9" ht="15" customHeight="1" x14ac:dyDescent="0.25">
      <c r="A6262" s="411"/>
      <c r="B6262" s="411"/>
      <c r="C6262" s="411"/>
      <c r="D6262" s="411"/>
      <c r="E6262" s="411"/>
      <c r="F6262" s="411"/>
      <c r="G6262" s="194"/>
      <c r="H6262" s="411"/>
      <c r="I6262" s="411"/>
    </row>
    <row r="6263" spans="1:9" ht="15" customHeight="1" x14ac:dyDescent="0.25">
      <c r="A6263" s="411"/>
      <c r="B6263" s="411"/>
      <c r="C6263" s="411"/>
      <c r="D6263" s="411"/>
      <c r="E6263" s="411"/>
      <c r="F6263" s="411"/>
      <c r="G6263" s="194"/>
      <c r="H6263" s="411"/>
      <c r="I6263" s="411"/>
    </row>
    <row r="6264" spans="1:9" ht="15" customHeight="1" x14ac:dyDescent="0.25">
      <c r="A6264" s="411"/>
      <c r="B6264" s="411"/>
      <c r="C6264" s="411"/>
      <c r="D6264" s="411"/>
      <c r="E6264" s="411"/>
      <c r="F6264" s="411"/>
      <c r="G6264" s="194"/>
      <c r="H6264" s="411"/>
      <c r="I6264" s="411"/>
    </row>
    <row r="6265" spans="1:9" ht="15" customHeight="1" x14ac:dyDescent="0.25">
      <c r="A6265" s="411"/>
      <c r="B6265" s="411"/>
      <c r="C6265" s="411"/>
      <c r="D6265" s="411"/>
      <c r="E6265" s="411"/>
      <c r="F6265" s="411"/>
      <c r="G6265" s="194"/>
      <c r="H6265" s="411"/>
      <c r="I6265" s="411"/>
    </row>
    <row r="6266" spans="1:9" ht="15" customHeight="1" x14ac:dyDescent="0.25">
      <c r="A6266" s="411"/>
      <c r="B6266" s="411"/>
      <c r="C6266" s="411"/>
      <c r="D6266" s="411"/>
      <c r="E6266" s="411"/>
      <c r="F6266" s="411"/>
      <c r="G6266" s="194"/>
      <c r="H6266" s="411"/>
      <c r="I6266" s="411"/>
    </row>
    <row r="6267" spans="1:9" ht="15" customHeight="1" x14ac:dyDescent="0.25">
      <c r="A6267" s="411"/>
      <c r="B6267" s="411"/>
      <c r="C6267" s="411"/>
      <c r="D6267" s="411"/>
      <c r="E6267" s="411"/>
      <c r="F6267" s="411"/>
      <c r="G6267" s="194"/>
      <c r="H6267" s="411"/>
      <c r="I6267" s="411"/>
    </row>
    <row r="6268" spans="1:9" ht="15" customHeight="1" x14ac:dyDescent="0.25">
      <c r="A6268" s="411"/>
      <c r="B6268" s="411"/>
      <c r="C6268" s="411"/>
      <c r="D6268" s="411"/>
      <c r="E6268" s="411"/>
      <c r="F6268" s="411"/>
      <c r="G6268" s="194"/>
      <c r="H6268" s="411"/>
      <c r="I6268" s="411"/>
    </row>
    <row r="6269" spans="1:9" ht="15" customHeight="1" x14ac:dyDescent="0.25">
      <c r="A6269" s="411"/>
      <c r="B6269" s="411"/>
      <c r="C6269" s="411"/>
      <c r="D6269" s="411"/>
      <c r="E6269" s="411"/>
      <c r="F6269" s="411"/>
      <c r="G6269" s="194"/>
      <c r="H6269" s="411"/>
      <c r="I6269" s="411"/>
    </row>
    <row r="6270" spans="1:9" ht="15" customHeight="1" x14ac:dyDescent="0.25">
      <c r="A6270" s="411"/>
      <c r="B6270" s="411"/>
      <c r="C6270" s="411"/>
      <c r="D6270" s="411"/>
      <c r="E6270" s="411"/>
      <c r="F6270" s="411"/>
      <c r="G6270" s="194"/>
      <c r="H6270" s="411"/>
      <c r="I6270" s="411"/>
    </row>
    <row r="6271" spans="1:9" ht="15" customHeight="1" x14ac:dyDescent="0.25">
      <c r="A6271" s="411"/>
      <c r="B6271" s="411"/>
      <c r="C6271" s="411"/>
      <c r="D6271" s="411"/>
      <c r="E6271" s="411"/>
      <c r="F6271" s="411"/>
      <c r="G6271" s="194"/>
      <c r="H6271" s="411"/>
      <c r="I6271" s="411"/>
    </row>
    <row r="6272" spans="1:9" ht="15" customHeight="1" x14ac:dyDescent="0.25">
      <c r="A6272" s="411"/>
      <c r="B6272" s="411"/>
      <c r="C6272" s="411"/>
      <c r="D6272" s="411"/>
      <c r="E6272" s="411"/>
      <c r="F6272" s="411"/>
      <c r="G6272" s="194"/>
      <c r="H6272" s="411"/>
      <c r="I6272" s="411"/>
    </row>
    <row r="6273" spans="1:9" ht="15" customHeight="1" x14ac:dyDescent="0.25">
      <c r="A6273" s="411"/>
      <c r="B6273" s="411"/>
      <c r="C6273" s="411"/>
      <c r="D6273" s="411"/>
      <c r="E6273" s="411"/>
      <c r="F6273" s="411"/>
      <c r="G6273" s="194"/>
      <c r="H6273" s="411"/>
      <c r="I6273" s="411"/>
    </row>
    <row r="6274" spans="1:9" ht="15" customHeight="1" x14ac:dyDescent="0.25">
      <c r="A6274" s="411"/>
      <c r="B6274" s="411"/>
      <c r="C6274" s="411"/>
      <c r="D6274" s="411"/>
      <c r="E6274" s="411"/>
      <c r="F6274" s="411"/>
      <c r="G6274" s="194"/>
      <c r="H6274" s="411"/>
      <c r="I6274" s="411"/>
    </row>
    <row r="6275" spans="1:9" ht="15" customHeight="1" x14ac:dyDescent="0.25">
      <c r="A6275" s="411"/>
      <c r="B6275" s="411"/>
      <c r="C6275" s="411"/>
      <c r="D6275" s="411"/>
      <c r="E6275" s="411"/>
      <c r="F6275" s="411"/>
      <c r="G6275" s="194"/>
      <c r="H6275" s="411"/>
      <c r="I6275" s="411"/>
    </row>
    <row r="6276" spans="1:9" ht="15" customHeight="1" x14ac:dyDescent="0.25">
      <c r="A6276" s="411"/>
      <c r="B6276" s="411"/>
      <c r="C6276" s="411"/>
      <c r="D6276" s="411"/>
      <c r="E6276" s="411"/>
      <c r="F6276" s="411"/>
      <c r="G6276" s="194"/>
      <c r="H6276" s="411"/>
      <c r="I6276" s="411"/>
    </row>
    <row r="6277" spans="1:9" ht="15" customHeight="1" x14ac:dyDescent="0.25">
      <c r="A6277" s="411"/>
      <c r="B6277" s="411"/>
      <c r="C6277" s="411"/>
      <c r="D6277" s="411"/>
      <c r="E6277" s="411"/>
      <c r="F6277" s="411"/>
      <c r="G6277" s="194"/>
      <c r="H6277" s="411"/>
      <c r="I6277" s="411"/>
    </row>
    <row r="6278" spans="1:9" ht="15" customHeight="1" x14ac:dyDescent="0.25">
      <c r="A6278" s="411"/>
      <c r="B6278" s="411"/>
      <c r="C6278" s="411"/>
      <c r="D6278" s="411"/>
      <c r="E6278" s="411"/>
      <c r="F6278" s="411"/>
      <c r="G6278" s="194"/>
      <c r="H6278" s="411"/>
      <c r="I6278" s="411"/>
    </row>
    <row r="6279" spans="1:9" ht="15" customHeight="1" x14ac:dyDescent="0.25">
      <c r="A6279" s="411"/>
      <c r="B6279" s="411"/>
      <c r="C6279" s="411"/>
      <c r="D6279" s="411"/>
      <c r="E6279" s="411"/>
      <c r="F6279" s="411"/>
      <c r="G6279" s="194"/>
      <c r="H6279" s="411"/>
      <c r="I6279" s="411"/>
    </row>
    <row r="6280" spans="1:9" ht="15" customHeight="1" x14ac:dyDescent="0.25">
      <c r="A6280" s="411"/>
      <c r="B6280" s="411"/>
      <c r="C6280" s="411"/>
      <c r="D6280" s="411"/>
      <c r="E6280" s="411"/>
      <c r="F6280" s="411"/>
      <c r="G6280" s="194"/>
      <c r="H6280" s="411"/>
      <c r="I6280" s="411"/>
    </row>
    <row r="6281" spans="1:9" ht="15" customHeight="1" x14ac:dyDescent="0.25">
      <c r="A6281" s="411"/>
      <c r="B6281" s="411"/>
      <c r="C6281" s="411"/>
      <c r="D6281" s="411"/>
      <c r="E6281" s="411"/>
      <c r="F6281" s="411"/>
      <c r="G6281" s="194"/>
      <c r="H6281" s="411"/>
      <c r="I6281" s="411"/>
    </row>
    <row r="6282" spans="1:9" ht="15" customHeight="1" x14ac:dyDescent="0.25">
      <c r="A6282" s="411"/>
      <c r="B6282" s="411"/>
      <c r="C6282" s="411"/>
      <c r="D6282" s="411"/>
      <c r="E6282" s="411"/>
      <c r="F6282" s="411"/>
      <c r="G6282" s="194"/>
      <c r="H6282" s="411"/>
      <c r="I6282" s="411"/>
    </row>
    <row r="6283" spans="1:9" ht="15" customHeight="1" x14ac:dyDescent="0.25">
      <c r="A6283" s="411"/>
      <c r="B6283" s="411"/>
      <c r="C6283" s="411"/>
      <c r="D6283" s="411"/>
      <c r="E6283" s="411"/>
      <c r="F6283" s="411"/>
      <c r="G6283" s="194"/>
      <c r="H6283" s="411"/>
      <c r="I6283" s="411"/>
    </row>
    <row r="6284" spans="1:9" ht="15" customHeight="1" x14ac:dyDescent="0.25">
      <c r="A6284" s="411"/>
      <c r="B6284" s="411"/>
      <c r="C6284" s="411"/>
      <c r="D6284" s="411"/>
      <c r="E6284" s="411"/>
      <c r="F6284" s="411"/>
      <c r="G6284" s="194"/>
      <c r="H6284" s="411"/>
      <c r="I6284" s="411"/>
    </row>
    <row r="6285" spans="1:9" ht="15" customHeight="1" x14ac:dyDescent="0.25">
      <c r="A6285" s="411"/>
      <c r="B6285" s="411"/>
      <c r="C6285" s="411"/>
      <c r="D6285" s="411"/>
      <c r="E6285" s="411"/>
      <c r="F6285" s="411"/>
      <c r="G6285" s="194"/>
      <c r="H6285" s="411"/>
      <c r="I6285" s="411"/>
    </row>
    <row r="6286" spans="1:9" ht="15" customHeight="1" x14ac:dyDescent="0.25">
      <c r="A6286" s="411"/>
      <c r="B6286" s="411"/>
      <c r="C6286" s="411"/>
      <c r="D6286" s="411"/>
      <c r="E6286" s="411"/>
      <c r="F6286" s="411"/>
      <c r="G6286" s="194"/>
      <c r="H6286" s="411"/>
      <c r="I6286" s="411"/>
    </row>
    <row r="6287" spans="1:9" ht="15" customHeight="1" x14ac:dyDescent="0.25">
      <c r="A6287" s="411"/>
      <c r="B6287" s="411"/>
      <c r="C6287" s="411"/>
      <c r="D6287" s="411"/>
      <c r="E6287" s="411"/>
      <c r="F6287" s="411"/>
      <c r="G6287" s="194"/>
      <c r="H6287" s="411"/>
      <c r="I6287" s="411"/>
    </row>
    <row r="6288" spans="1:9" ht="15" customHeight="1" x14ac:dyDescent="0.25">
      <c r="A6288" s="411"/>
      <c r="B6288" s="411"/>
      <c r="C6288" s="411"/>
      <c r="D6288" s="411"/>
      <c r="E6288" s="411"/>
      <c r="F6288" s="411"/>
      <c r="G6288" s="194"/>
      <c r="H6288" s="411"/>
      <c r="I6288" s="411"/>
    </row>
    <row r="6289" spans="1:9" ht="15" customHeight="1" x14ac:dyDescent="0.25">
      <c r="A6289" s="411"/>
      <c r="B6289" s="411"/>
      <c r="C6289" s="411"/>
      <c r="D6289" s="411"/>
      <c r="E6289" s="411"/>
      <c r="F6289" s="411"/>
      <c r="G6289" s="194"/>
      <c r="H6289" s="411"/>
      <c r="I6289" s="411"/>
    </row>
    <row r="6290" spans="1:9" ht="15" customHeight="1" x14ac:dyDescent="0.25">
      <c r="A6290" s="411"/>
      <c r="B6290" s="411"/>
      <c r="C6290" s="411"/>
      <c r="D6290" s="411"/>
      <c r="E6290" s="411"/>
      <c r="F6290" s="411"/>
      <c r="G6290" s="194"/>
      <c r="H6290" s="411"/>
      <c r="I6290" s="411"/>
    </row>
    <row r="6291" spans="1:9" ht="15" customHeight="1" x14ac:dyDescent="0.25">
      <c r="A6291" s="411"/>
      <c r="B6291" s="411"/>
      <c r="C6291" s="411"/>
      <c r="D6291" s="411"/>
      <c r="E6291" s="411"/>
      <c r="F6291" s="411"/>
      <c r="G6291" s="194"/>
      <c r="H6291" s="411"/>
      <c r="I6291" s="411"/>
    </row>
    <row r="6292" spans="1:9" ht="15" customHeight="1" x14ac:dyDescent="0.25">
      <c r="A6292" s="411"/>
      <c r="B6292" s="411"/>
      <c r="C6292" s="411"/>
      <c r="D6292" s="411"/>
      <c r="E6292" s="411"/>
      <c r="F6292" s="411"/>
      <c r="G6292" s="194"/>
      <c r="H6292" s="411"/>
      <c r="I6292" s="411"/>
    </row>
    <row r="6293" spans="1:9" ht="15" customHeight="1" x14ac:dyDescent="0.25">
      <c r="A6293" s="411"/>
      <c r="B6293" s="411"/>
      <c r="C6293" s="411"/>
      <c r="D6293" s="411"/>
      <c r="E6293" s="411"/>
      <c r="F6293" s="411"/>
      <c r="G6293" s="194"/>
      <c r="H6293" s="411"/>
      <c r="I6293" s="411"/>
    </row>
    <row r="6294" spans="1:9" ht="15" customHeight="1" x14ac:dyDescent="0.25">
      <c r="A6294" s="411"/>
      <c r="B6294" s="411"/>
      <c r="C6294" s="411"/>
      <c r="D6294" s="411"/>
      <c r="E6294" s="411"/>
      <c r="F6294" s="411"/>
      <c r="G6294" s="194"/>
      <c r="H6294" s="411"/>
      <c r="I6294" s="411"/>
    </row>
    <row r="6295" spans="1:9" ht="15" customHeight="1" x14ac:dyDescent="0.25">
      <c r="A6295" s="411"/>
      <c r="B6295" s="411"/>
      <c r="C6295" s="411"/>
      <c r="D6295" s="411"/>
      <c r="E6295" s="411"/>
      <c r="F6295" s="411"/>
      <c r="G6295" s="194"/>
      <c r="H6295" s="411"/>
      <c r="I6295" s="411"/>
    </row>
    <row r="6296" spans="1:9" ht="15" customHeight="1" x14ac:dyDescent="0.25">
      <c r="A6296" s="411"/>
      <c r="B6296" s="411"/>
      <c r="C6296" s="411"/>
      <c r="D6296" s="411"/>
      <c r="E6296" s="411"/>
      <c r="F6296" s="411"/>
      <c r="G6296" s="194"/>
      <c r="H6296" s="411"/>
      <c r="I6296" s="411"/>
    </row>
    <row r="6297" spans="1:9" ht="15" customHeight="1" x14ac:dyDescent="0.25">
      <c r="A6297" s="411"/>
      <c r="B6297" s="411"/>
      <c r="C6297" s="411"/>
      <c r="D6297" s="411"/>
      <c r="E6297" s="411"/>
      <c r="F6297" s="411"/>
      <c r="G6297" s="194"/>
      <c r="H6297" s="411"/>
      <c r="I6297" s="411"/>
    </row>
    <row r="6298" spans="1:9" ht="15" customHeight="1" x14ac:dyDescent="0.25">
      <c r="A6298" s="411"/>
      <c r="B6298" s="411"/>
      <c r="C6298" s="411"/>
      <c r="D6298" s="411"/>
      <c r="E6298" s="411"/>
      <c r="F6298" s="411"/>
      <c r="G6298" s="194"/>
      <c r="H6298" s="411"/>
      <c r="I6298" s="411"/>
    </row>
    <row r="6299" spans="1:9" ht="15" customHeight="1" x14ac:dyDescent="0.25">
      <c r="A6299" s="411"/>
      <c r="B6299" s="411"/>
      <c r="C6299" s="411"/>
      <c r="D6299" s="411"/>
      <c r="E6299" s="411"/>
      <c r="F6299" s="411"/>
      <c r="G6299" s="194"/>
      <c r="H6299" s="411"/>
      <c r="I6299" s="411"/>
    </row>
    <row r="6300" spans="1:9" ht="15" customHeight="1" x14ac:dyDescent="0.25">
      <c r="A6300" s="411"/>
      <c r="B6300" s="411"/>
      <c r="C6300" s="411"/>
      <c r="D6300" s="411"/>
      <c r="E6300" s="411"/>
      <c r="F6300" s="411"/>
      <c r="G6300" s="194"/>
      <c r="H6300" s="411"/>
      <c r="I6300" s="411"/>
    </row>
    <row r="6301" spans="1:9" ht="15" customHeight="1" x14ac:dyDescent="0.25">
      <c r="A6301" s="411"/>
      <c r="B6301" s="411"/>
      <c r="C6301" s="411"/>
      <c r="D6301" s="411"/>
      <c r="E6301" s="411"/>
      <c r="F6301" s="411"/>
      <c r="G6301" s="194"/>
      <c r="H6301" s="411"/>
      <c r="I6301" s="411"/>
    </row>
    <row r="6302" spans="1:9" ht="15" customHeight="1" x14ac:dyDescent="0.25">
      <c r="A6302" s="411"/>
      <c r="B6302" s="411"/>
      <c r="C6302" s="411"/>
      <c r="D6302" s="411"/>
      <c r="E6302" s="411"/>
      <c r="F6302" s="411"/>
      <c r="G6302" s="194"/>
      <c r="H6302" s="411"/>
      <c r="I6302" s="411"/>
    </row>
    <row r="6303" spans="1:9" ht="15" customHeight="1" x14ac:dyDescent="0.25">
      <c r="A6303" s="411"/>
      <c r="B6303" s="411"/>
      <c r="C6303" s="411"/>
      <c r="D6303" s="411"/>
      <c r="E6303" s="411"/>
      <c r="F6303" s="411"/>
      <c r="G6303" s="194"/>
      <c r="H6303" s="411"/>
      <c r="I6303" s="411"/>
    </row>
    <row r="6304" spans="1:9" ht="15" customHeight="1" x14ac:dyDescent="0.25">
      <c r="A6304" s="411"/>
      <c r="B6304" s="411"/>
      <c r="C6304" s="411"/>
      <c r="D6304" s="411"/>
      <c r="E6304" s="411"/>
      <c r="F6304" s="411"/>
      <c r="G6304" s="194"/>
      <c r="H6304" s="411"/>
      <c r="I6304" s="411"/>
    </row>
    <row r="6305" spans="1:9" ht="15" customHeight="1" x14ac:dyDescent="0.25">
      <c r="A6305" s="411"/>
      <c r="B6305" s="411"/>
      <c r="C6305" s="411"/>
      <c r="D6305" s="411"/>
      <c r="E6305" s="411"/>
      <c r="F6305" s="411"/>
      <c r="G6305" s="194"/>
      <c r="H6305" s="411"/>
      <c r="I6305" s="411"/>
    </row>
    <row r="6306" spans="1:9" ht="15" customHeight="1" x14ac:dyDescent="0.25">
      <c r="A6306" s="411"/>
      <c r="B6306" s="411"/>
      <c r="C6306" s="411"/>
      <c r="D6306" s="411"/>
      <c r="E6306" s="411"/>
      <c r="F6306" s="411"/>
      <c r="G6306" s="194"/>
      <c r="H6306" s="411"/>
      <c r="I6306" s="411"/>
    </row>
    <row r="6307" spans="1:9" ht="15" customHeight="1" x14ac:dyDescent="0.25">
      <c r="A6307" s="411"/>
      <c r="B6307" s="411"/>
      <c r="C6307" s="411"/>
      <c r="D6307" s="411"/>
      <c r="E6307" s="411"/>
      <c r="F6307" s="411"/>
      <c r="G6307" s="194"/>
      <c r="H6307" s="411"/>
      <c r="I6307" s="411"/>
    </row>
    <row r="6308" spans="1:9" ht="15" customHeight="1" x14ac:dyDescent="0.25">
      <c r="A6308" s="411"/>
      <c r="B6308" s="411"/>
      <c r="C6308" s="411"/>
      <c r="D6308" s="411"/>
      <c r="E6308" s="411"/>
      <c r="F6308" s="411"/>
      <c r="G6308" s="194"/>
      <c r="H6308" s="411"/>
      <c r="I6308" s="411"/>
    </row>
    <row r="6309" spans="1:9" ht="15" customHeight="1" x14ac:dyDescent="0.25">
      <c r="A6309" s="411"/>
      <c r="B6309" s="411"/>
      <c r="C6309" s="411"/>
      <c r="D6309" s="411"/>
      <c r="E6309" s="411"/>
      <c r="F6309" s="411"/>
      <c r="G6309" s="194"/>
      <c r="H6309" s="411"/>
      <c r="I6309" s="411"/>
    </row>
    <row r="6310" spans="1:9" ht="15" customHeight="1" x14ac:dyDescent="0.25">
      <c r="A6310" s="411"/>
      <c r="B6310" s="411"/>
      <c r="C6310" s="411"/>
      <c r="D6310" s="411"/>
      <c r="E6310" s="411"/>
      <c r="F6310" s="411"/>
      <c r="G6310" s="194"/>
      <c r="H6310" s="411"/>
      <c r="I6310" s="411"/>
    </row>
    <row r="6311" spans="1:9" ht="15" customHeight="1" x14ac:dyDescent="0.25">
      <c r="A6311" s="411"/>
      <c r="B6311" s="411"/>
      <c r="C6311" s="411"/>
      <c r="D6311" s="411"/>
      <c r="E6311" s="411"/>
      <c r="F6311" s="411"/>
      <c r="G6311" s="194"/>
      <c r="H6311" s="411"/>
      <c r="I6311" s="411"/>
    </row>
    <row r="6312" spans="1:9" ht="15" customHeight="1" x14ac:dyDescent="0.25">
      <c r="A6312" s="411"/>
      <c r="B6312" s="411"/>
      <c r="C6312" s="411"/>
      <c r="D6312" s="411"/>
      <c r="E6312" s="411"/>
      <c r="F6312" s="411"/>
      <c r="G6312" s="194"/>
      <c r="H6312" s="411"/>
      <c r="I6312" s="411"/>
    </row>
    <row r="6313" spans="1:9" ht="15" customHeight="1" x14ac:dyDescent="0.25">
      <c r="A6313" s="411"/>
      <c r="B6313" s="411"/>
      <c r="C6313" s="411"/>
      <c r="D6313" s="411"/>
      <c r="E6313" s="411"/>
      <c r="F6313" s="411"/>
      <c r="G6313" s="194"/>
      <c r="H6313" s="411"/>
      <c r="I6313" s="411"/>
    </row>
    <row r="6314" spans="1:9" ht="15" customHeight="1" x14ac:dyDescent="0.25">
      <c r="A6314" s="411"/>
      <c r="B6314" s="411"/>
      <c r="C6314" s="411"/>
      <c r="D6314" s="411"/>
      <c r="E6314" s="411"/>
      <c r="F6314" s="411"/>
      <c r="G6314" s="194"/>
      <c r="H6314" s="411"/>
      <c r="I6314" s="411"/>
    </row>
    <row r="6315" spans="1:9" ht="15" customHeight="1" x14ac:dyDescent="0.25">
      <c r="A6315" s="411"/>
      <c r="B6315" s="411"/>
      <c r="C6315" s="411"/>
      <c r="D6315" s="411"/>
      <c r="E6315" s="411"/>
      <c r="F6315" s="411"/>
      <c r="G6315" s="194"/>
      <c r="H6315" s="411"/>
      <c r="I6315" s="411"/>
    </row>
    <row r="6316" spans="1:9" ht="15" customHeight="1" x14ac:dyDescent="0.25">
      <c r="A6316" s="411"/>
      <c r="B6316" s="411"/>
      <c r="C6316" s="411"/>
      <c r="D6316" s="411"/>
      <c r="E6316" s="411"/>
      <c r="F6316" s="411"/>
      <c r="G6316" s="194"/>
      <c r="H6316" s="411"/>
      <c r="I6316" s="411"/>
    </row>
    <row r="6317" spans="1:9" ht="15" customHeight="1" x14ac:dyDescent="0.25">
      <c r="A6317" s="411"/>
      <c r="B6317" s="411"/>
      <c r="C6317" s="411"/>
      <c r="D6317" s="411"/>
      <c r="E6317" s="411"/>
      <c r="F6317" s="411"/>
      <c r="G6317" s="194"/>
      <c r="H6317" s="411"/>
      <c r="I6317" s="411"/>
    </row>
    <row r="6318" spans="1:9" ht="15" customHeight="1" x14ac:dyDescent="0.25">
      <c r="A6318" s="411"/>
      <c r="B6318" s="411"/>
      <c r="C6318" s="411"/>
      <c r="D6318" s="411"/>
      <c r="E6318" s="411"/>
      <c r="F6318" s="411"/>
      <c r="G6318" s="194"/>
      <c r="H6318" s="411"/>
      <c r="I6318" s="411"/>
    </row>
    <row r="6319" spans="1:9" ht="15" customHeight="1" x14ac:dyDescent="0.25">
      <c r="A6319" s="411"/>
      <c r="B6319" s="411"/>
      <c r="C6319" s="411"/>
      <c r="D6319" s="411"/>
      <c r="E6319" s="411"/>
      <c r="F6319" s="411"/>
      <c r="G6319" s="194"/>
      <c r="H6319" s="411"/>
      <c r="I6319" s="411"/>
    </row>
    <row r="6320" spans="1:9" ht="15" customHeight="1" x14ac:dyDescent="0.25">
      <c r="A6320" s="411"/>
      <c r="B6320" s="411"/>
      <c r="C6320" s="411"/>
      <c r="D6320" s="411"/>
      <c r="E6320" s="411"/>
      <c r="F6320" s="411"/>
      <c r="G6320" s="194"/>
      <c r="H6320" s="411"/>
      <c r="I6320" s="411"/>
    </row>
    <row r="6321" spans="1:9" ht="15" customHeight="1" x14ac:dyDescent="0.25">
      <c r="A6321" s="411"/>
      <c r="B6321" s="411"/>
      <c r="C6321" s="411"/>
      <c r="D6321" s="411"/>
      <c r="E6321" s="411"/>
      <c r="F6321" s="411"/>
      <c r="G6321" s="194"/>
      <c r="H6321" s="411"/>
      <c r="I6321" s="411"/>
    </row>
    <row r="6322" spans="1:9" ht="15" customHeight="1" x14ac:dyDescent="0.25">
      <c r="A6322" s="411"/>
      <c r="B6322" s="411"/>
      <c r="C6322" s="411"/>
      <c r="D6322" s="411"/>
      <c r="E6322" s="411"/>
      <c r="F6322" s="411"/>
      <c r="G6322" s="194"/>
      <c r="H6322" s="411"/>
      <c r="I6322" s="411"/>
    </row>
    <row r="6323" spans="1:9" ht="15" customHeight="1" x14ac:dyDescent="0.25">
      <c r="A6323" s="411"/>
      <c r="B6323" s="411"/>
      <c r="C6323" s="411"/>
      <c r="D6323" s="411"/>
      <c r="E6323" s="411"/>
      <c r="F6323" s="411"/>
      <c r="G6323" s="194"/>
      <c r="H6323" s="411"/>
      <c r="I6323" s="411"/>
    </row>
    <row r="6324" spans="1:9" ht="15" customHeight="1" x14ac:dyDescent="0.25">
      <c r="A6324" s="411"/>
      <c r="B6324" s="411"/>
      <c r="C6324" s="411"/>
      <c r="D6324" s="411"/>
      <c r="E6324" s="411"/>
      <c r="F6324" s="411"/>
      <c r="G6324" s="194"/>
      <c r="H6324" s="411"/>
      <c r="I6324" s="411"/>
    </row>
    <row r="6325" spans="1:9" ht="15" customHeight="1" x14ac:dyDescent="0.25">
      <c r="A6325" s="411"/>
      <c r="B6325" s="411"/>
      <c r="C6325" s="411"/>
      <c r="D6325" s="411"/>
      <c r="E6325" s="411"/>
      <c r="F6325" s="411"/>
      <c r="G6325" s="194"/>
      <c r="H6325" s="411"/>
      <c r="I6325" s="411"/>
    </row>
    <row r="6326" spans="1:9" ht="15" customHeight="1" x14ac:dyDescent="0.25">
      <c r="A6326" s="411"/>
      <c r="B6326" s="411"/>
      <c r="C6326" s="411"/>
      <c r="D6326" s="411"/>
      <c r="E6326" s="411"/>
      <c r="F6326" s="411"/>
      <c r="G6326" s="194"/>
      <c r="H6326" s="411"/>
      <c r="I6326" s="411"/>
    </row>
    <row r="6327" spans="1:9" ht="15" customHeight="1" x14ac:dyDescent="0.25">
      <c r="A6327" s="411"/>
      <c r="B6327" s="411"/>
      <c r="C6327" s="411"/>
      <c r="D6327" s="411"/>
      <c r="E6327" s="411"/>
      <c r="F6327" s="411"/>
      <c r="G6327" s="194"/>
      <c r="H6327" s="411"/>
      <c r="I6327" s="411"/>
    </row>
    <row r="6328" spans="1:9" ht="15" customHeight="1" x14ac:dyDescent="0.25">
      <c r="A6328" s="411"/>
      <c r="B6328" s="411"/>
      <c r="C6328" s="411"/>
      <c r="D6328" s="411"/>
      <c r="E6328" s="411"/>
      <c r="F6328" s="411"/>
      <c r="G6328" s="194"/>
      <c r="H6328" s="411"/>
      <c r="I6328" s="411"/>
    </row>
    <row r="6329" spans="1:9" ht="15" customHeight="1" x14ac:dyDescent="0.25">
      <c r="A6329" s="411"/>
      <c r="B6329" s="411"/>
      <c r="C6329" s="411"/>
      <c r="D6329" s="411"/>
      <c r="E6329" s="411"/>
      <c r="F6329" s="411"/>
      <c r="G6329" s="194"/>
      <c r="H6329" s="411"/>
      <c r="I6329" s="411"/>
    </row>
    <row r="6330" spans="1:9" ht="15" customHeight="1" x14ac:dyDescent="0.25">
      <c r="A6330" s="411"/>
      <c r="B6330" s="411"/>
      <c r="C6330" s="411"/>
      <c r="D6330" s="411"/>
      <c r="E6330" s="411"/>
      <c r="F6330" s="411"/>
      <c r="G6330" s="194"/>
      <c r="H6330" s="411"/>
      <c r="I6330" s="411"/>
    </row>
    <row r="6331" spans="1:9" ht="15" customHeight="1" x14ac:dyDescent="0.25">
      <c r="A6331" s="411"/>
      <c r="B6331" s="411"/>
      <c r="C6331" s="411"/>
      <c r="D6331" s="411"/>
      <c r="E6331" s="411"/>
      <c r="F6331" s="411"/>
      <c r="G6331" s="194"/>
      <c r="H6331" s="411"/>
      <c r="I6331" s="411"/>
    </row>
    <row r="6332" spans="1:9" ht="15" customHeight="1" x14ac:dyDescent="0.25">
      <c r="A6332" s="411"/>
      <c r="B6332" s="411"/>
      <c r="C6332" s="411"/>
      <c r="D6332" s="411"/>
      <c r="E6332" s="411"/>
      <c r="F6332" s="411"/>
      <c r="G6332" s="194"/>
      <c r="H6332" s="411"/>
      <c r="I6332" s="411"/>
    </row>
    <row r="6333" spans="1:9" ht="15" customHeight="1" x14ac:dyDescent="0.25">
      <c r="A6333" s="411"/>
      <c r="B6333" s="411"/>
      <c r="C6333" s="411"/>
      <c r="D6333" s="411"/>
      <c r="E6333" s="411"/>
      <c r="F6333" s="412"/>
      <c r="G6333" s="194"/>
      <c r="H6333" s="411"/>
      <c r="I6333" s="411"/>
    </row>
    <row r="6334" spans="1:9" ht="15" customHeight="1" x14ac:dyDescent="0.25">
      <c r="A6334" s="411"/>
      <c r="B6334" s="411"/>
      <c r="C6334" s="411"/>
      <c r="D6334" s="411"/>
      <c r="E6334" s="411"/>
      <c r="F6334" s="411"/>
      <c r="G6334" s="194"/>
      <c r="H6334" s="411"/>
      <c r="I6334" s="411"/>
    </row>
    <row r="6335" spans="1:9" ht="15" customHeight="1" x14ac:dyDescent="0.25">
      <c r="A6335" s="411"/>
      <c r="B6335" s="411"/>
      <c r="C6335" s="411"/>
      <c r="D6335" s="411"/>
      <c r="E6335" s="411"/>
      <c r="F6335" s="411"/>
      <c r="G6335" s="194"/>
      <c r="H6335" s="411"/>
      <c r="I6335" s="411"/>
    </row>
    <row r="6336" spans="1:9" ht="15" customHeight="1" x14ac:dyDescent="0.25">
      <c r="A6336" s="411"/>
      <c r="B6336" s="411"/>
      <c r="C6336" s="411"/>
      <c r="D6336" s="411"/>
      <c r="E6336" s="411"/>
      <c r="F6336" s="411"/>
      <c r="G6336" s="194"/>
      <c r="H6336" s="411"/>
      <c r="I6336" s="411"/>
    </row>
    <row r="6337" spans="1:9" ht="15" customHeight="1" x14ac:dyDescent="0.25">
      <c r="A6337" s="411"/>
      <c r="B6337" s="411"/>
      <c r="C6337" s="411"/>
      <c r="D6337" s="411"/>
      <c r="E6337" s="411"/>
      <c r="F6337" s="411"/>
      <c r="G6337" s="194"/>
      <c r="H6337" s="411"/>
      <c r="I6337" s="411"/>
    </row>
    <row r="6338" spans="1:9" ht="15" customHeight="1" x14ac:dyDescent="0.25">
      <c r="A6338" s="411"/>
      <c r="B6338" s="411"/>
      <c r="C6338" s="411"/>
      <c r="D6338" s="411"/>
      <c r="E6338" s="411"/>
      <c r="F6338" s="411"/>
      <c r="G6338" s="194"/>
      <c r="H6338" s="411"/>
      <c r="I6338" s="411"/>
    </row>
    <row r="6339" spans="1:9" ht="15" customHeight="1" x14ac:dyDescent="0.25">
      <c r="A6339" s="411"/>
      <c r="B6339" s="411"/>
      <c r="C6339" s="411"/>
      <c r="D6339" s="411"/>
      <c r="E6339" s="411"/>
      <c r="F6339" s="411"/>
      <c r="G6339" s="194"/>
      <c r="H6339" s="411"/>
      <c r="I6339" s="411"/>
    </row>
    <row r="6340" spans="1:9" ht="15" customHeight="1" x14ac:dyDescent="0.25">
      <c r="A6340" s="411"/>
      <c r="B6340" s="411"/>
      <c r="C6340" s="411"/>
      <c r="D6340" s="411"/>
      <c r="E6340" s="411"/>
      <c r="F6340" s="412"/>
      <c r="G6340" s="194"/>
      <c r="H6340" s="411"/>
      <c r="I6340" s="411"/>
    </row>
    <row r="6341" spans="1:9" ht="15" customHeight="1" x14ac:dyDescent="0.25">
      <c r="A6341" s="411"/>
      <c r="B6341" s="411"/>
      <c r="C6341" s="411"/>
      <c r="D6341" s="411"/>
      <c r="E6341" s="411"/>
      <c r="F6341" s="411"/>
      <c r="G6341" s="194"/>
      <c r="H6341" s="411"/>
      <c r="I6341" s="411"/>
    </row>
    <row r="6342" spans="1:9" ht="15" customHeight="1" x14ac:dyDescent="0.25">
      <c r="A6342" s="411"/>
      <c r="B6342" s="411"/>
      <c r="C6342" s="411"/>
      <c r="D6342" s="411"/>
      <c r="E6342" s="411"/>
      <c r="F6342" s="411"/>
      <c r="G6342" s="194"/>
      <c r="H6342" s="411"/>
      <c r="I6342" s="411"/>
    </row>
    <row r="6343" spans="1:9" ht="15" customHeight="1" x14ac:dyDescent="0.25">
      <c r="A6343" s="411"/>
      <c r="B6343" s="411"/>
      <c r="C6343" s="411"/>
      <c r="D6343" s="411"/>
      <c r="E6343" s="411"/>
      <c r="F6343" s="411"/>
      <c r="G6343" s="194"/>
      <c r="H6343" s="411"/>
      <c r="I6343" s="411"/>
    </row>
    <row r="6344" spans="1:9" ht="15" customHeight="1" x14ac:dyDescent="0.25">
      <c r="A6344" s="411"/>
      <c r="B6344" s="411"/>
      <c r="C6344" s="411"/>
      <c r="D6344" s="411"/>
      <c r="E6344" s="411"/>
      <c r="F6344" s="411"/>
      <c r="G6344" s="194"/>
      <c r="H6344" s="411"/>
      <c r="I6344" s="411"/>
    </row>
    <row r="6345" spans="1:9" ht="15" customHeight="1" x14ac:dyDescent="0.25">
      <c r="A6345" s="411"/>
      <c r="B6345" s="411"/>
      <c r="C6345" s="411"/>
      <c r="D6345" s="411"/>
      <c r="E6345" s="411"/>
      <c r="F6345" s="411"/>
      <c r="G6345" s="194"/>
      <c r="H6345" s="411"/>
      <c r="I6345" s="411"/>
    </row>
    <row r="6346" spans="1:9" ht="15" customHeight="1" x14ac:dyDescent="0.25">
      <c r="A6346" s="411"/>
      <c r="B6346" s="411"/>
      <c r="C6346" s="411"/>
      <c r="D6346" s="411"/>
      <c r="E6346" s="411"/>
      <c r="F6346" s="411"/>
      <c r="G6346" s="194"/>
      <c r="H6346" s="411"/>
      <c r="I6346" s="411"/>
    </row>
    <row r="6347" spans="1:9" ht="15" customHeight="1" x14ac:dyDescent="0.25">
      <c r="A6347" s="411"/>
      <c r="B6347" s="411"/>
      <c r="C6347" s="411"/>
      <c r="D6347" s="411"/>
      <c r="E6347" s="411"/>
      <c r="F6347" s="411"/>
      <c r="G6347" s="194"/>
      <c r="H6347" s="411"/>
      <c r="I6347" s="411"/>
    </row>
    <row r="6348" spans="1:9" ht="15" customHeight="1" x14ac:dyDescent="0.25">
      <c r="A6348" s="411"/>
      <c r="B6348" s="411"/>
      <c r="C6348" s="411"/>
      <c r="D6348" s="411"/>
      <c r="E6348" s="411"/>
      <c r="F6348" s="411"/>
      <c r="G6348" s="194"/>
      <c r="H6348" s="411"/>
      <c r="I6348" s="411"/>
    </row>
    <row r="6349" spans="1:9" ht="15" customHeight="1" x14ac:dyDescent="0.25">
      <c r="A6349" s="411"/>
      <c r="B6349" s="411"/>
      <c r="C6349" s="411"/>
      <c r="D6349" s="411"/>
      <c r="E6349" s="411"/>
      <c r="F6349" s="412"/>
      <c r="G6349" s="194"/>
      <c r="H6349" s="411"/>
      <c r="I6349" s="411"/>
    </row>
    <row r="6350" spans="1:9" ht="15" customHeight="1" x14ac:dyDescent="0.25">
      <c r="A6350" s="411"/>
      <c r="B6350" s="411"/>
      <c r="C6350" s="411"/>
      <c r="D6350" s="411"/>
      <c r="E6350" s="411"/>
      <c r="F6350" s="412"/>
      <c r="G6350" s="194"/>
      <c r="H6350" s="411"/>
      <c r="I6350" s="411"/>
    </row>
    <row r="6351" spans="1:9" ht="15" customHeight="1" x14ac:dyDescent="0.25">
      <c r="A6351" s="411"/>
      <c r="B6351" s="411"/>
      <c r="C6351" s="411"/>
      <c r="D6351" s="411"/>
      <c r="E6351" s="411"/>
      <c r="F6351" s="411"/>
      <c r="G6351" s="194"/>
      <c r="H6351" s="411"/>
      <c r="I6351" s="411"/>
    </row>
    <row r="6352" spans="1:9" ht="15" customHeight="1" x14ac:dyDescent="0.25">
      <c r="A6352" s="411"/>
      <c r="B6352" s="411"/>
      <c r="C6352" s="411"/>
      <c r="D6352" s="411"/>
      <c r="E6352" s="411"/>
      <c r="F6352" s="411"/>
      <c r="G6352" s="194"/>
      <c r="H6352" s="411"/>
      <c r="I6352" s="411"/>
    </row>
    <row r="6353" spans="1:9" ht="15" customHeight="1" x14ac:dyDescent="0.25">
      <c r="A6353" s="411"/>
      <c r="B6353" s="411"/>
      <c r="C6353" s="411"/>
      <c r="D6353" s="411"/>
      <c r="E6353" s="411"/>
      <c r="F6353" s="411"/>
      <c r="G6353" s="194"/>
      <c r="H6353" s="411"/>
      <c r="I6353" s="411"/>
    </row>
    <row r="6354" spans="1:9" ht="15" customHeight="1" x14ac:dyDescent="0.25">
      <c r="A6354" s="411"/>
      <c r="B6354" s="411"/>
      <c r="C6354" s="411"/>
      <c r="D6354" s="411"/>
      <c r="E6354" s="411"/>
      <c r="F6354" s="411"/>
      <c r="G6354" s="194"/>
      <c r="H6354" s="411"/>
      <c r="I6354" s="411"/>
    </row>
    <row r="6355" spans="1:9" ht="15" customHeight="1" x14ac:dyDescent="0.25">
      <c r="A6355" s="411"/>
      <c r="B6355" s="411"/>
      <c r="C6355" s="411"/>
      <c r="D6355" s="411"/>
      <c r="E6355" s="411"/>
      <c r="F6355" s="411"/>
      <c r="G6355" s="194"/>
      <c r="H6355" s="411"/>
      <c r="I6355" s="411"/>
    </row>
    <row r="6356" spans="1:9" ht="15" customHeight="1" x14ac:dyDescent="0.25">
      <c r="A6356" s="411"/>
      <c r="B6356" s="411"/>
      <c r="C6356" s="411"/>
      <c r="D6356" s="411"/>
      <c r="E6356" s="411"/>
      <c r="F6356" s="411"/>
      <c r="G6356" s="194"/>
      <c r="H6356" s="411"/>
      <c r="I6356" s="411"/>
    </row>
    <row r="6357" spans="1:9" ht="15" customHeight="1" x14ac:dyDescent="0.25">
      <c r="A6357" s="411"/>
      <c r="B6357" s="411"/>
      <c r="C6357" s="411"/>
      <c r="D6357" s="411"/>
      <c r="E6357" s="411"/>
      <c r="F6357" s="411"/>
      <c r="G6357" s="194"/>
      <c r="H6357" s="411"/>
      <c r="I6357" s="411"/>
    </row>
    <row r="6358" spans="1:9" ht="15" customHeight="1" x14ac:dyDescent="0.25">
      <c r="A6358" s="411"/>
      <c r="B6358" s="411"/>
      <c r="C6358" s="411"/>
      <c r="D6358" s="411"/>
      <c r="E6358" s="411"/>
      <c r="F6358" s="412"/>
      <c r="G6358" s="194"/>
      <c r="H6358" s="411"/>
      <c r="I6358" s="411"/>
    </row>
    <row r="6359" spans="1:9" ht="15" customHeight="1" x14ac:dyDescent="0.25">
      <c r="A6359" s="411"/>
      <c r="B6359" s="411"/>
      <c r="C6359" s="411"/>
      <c r="D6359" s="411"/>
      <c r="E6359" s="411"/>
      <c r="F6359" s="412"/>
      <c r="G6359" s="194"/>
      <c r="H6359" s="411"/>
      <c r="I6359" s="411"/>
    </row>
    <row r="6360" spans="1:9" ht="15" customHeight="1" x14ac:dyDescent="0.25">
      <c r="A6360" s="411"/>
      <c r="B6360" s="411"/>
      <c r="C6360" s="411"/>
      <c r="D6360" s="411"/>
      <c r="E6360" s="411"/>
      <c r="F6360" s="411"/>
      <c r="G6360" s="194"/>
      <c r="H6360" s="411"/>
      <c r="I6360" s="411"/>
    </row>
    <row r="6361" spans="1:9" ht="15" customHeight="1" x14ac:dyDescent="0.25">
      <c r="A6361" s="411"/>
      <c r="B6361" s="411"/>
      <c r="C6361" s="411"/>
      <c r="D6361" s="411"/>
      <c r="E6361" s="411"/>
      <c r="F6361" s="411"/>
      <c r="G6361" s="194"/>
      <c r="H6361" s="411"/>
      <c r="I6361" s="411"/>
    </row>
    <row r="6362" spans="1:9" ht="15" customHeight="1" x14ac:dyDescent="0.25">
      <c r="A6362" s="411"/>
      <c r="B6362" s="411"/>
      <c r="C6362" s="411"/>
      <c r="D6362" s="411"/>
      <c r="E6362" s="411"/>
      <c r="F6362" s="411"/>
      <c r="G6362" s="194"/>
      <c r="H6362" s="411"/>
      <c r="I6362" s="411"/>
    </row>
    <row r="6363" spans="1:9" ht="15" customHeight="1" x14ac:dyDescent="0.25">
      <c r="A6363" s="411"/>
      <c r="B6363" s="411"/>
      <c r="C6363" s="411"/>
      <c r="D6363" s="411"/>
      <c r="E6363" s="411"/>
      <c r="F6363" s="411"/>
      <c r="G6363" s="194"/>
      <c r="H6363" s="411"/>
      <c r="I6363" s="411"/>
    </row>
    <row r="6364" spans="1:9" ht="15" customHeight="1" x14ac:dyDescent="0.25">
      <c r="A6364" s="411"/>
      <c r="B6364" s="411"/>
      <c r="C6364" s="411"/>
      <c r="D6364" s="411"/>
      <c r="E6364" s="411"/>
      <c r="F6364" s="411"/>
      <c r="G6364" s="194"/>
      <c r="H6364" s="411"/>
      <c r="I6364" s="411"/>
    </row>
    <row r="6365" spans="1:9" ht="15" customHeight="1" x14ac:dyDescent="0.25">
      <c r="A6365" s="411"/>
      <c r="B6365" s="411"/>
      <c r="C6365" s="411"/>
      <c r="D6365" s="411"/>
      <c r="E6365" s="411"/>
      <c r="F6365" s="411"/>
      <c r="G6365" s="194"/>
      <c r="H6365" s="411"/>
      <c r="I6365" s="411"/>
    </row>
    <row r="6366" spans="1:9" ht="15" customHeight="1" x14ac:dyDescent="0.25">
      <c r="A6366" s="411"/>
      <c r="B6366" s="411"/>
      <c r="C6366" s="411"/>
      <c r="D6366" s="411"/>
      <c r="E6366" s="411"/>
      <c r="F6366" s="411"/>
      <c r="G6366" s="194"/>
      <c r="H6366" s="411"/>
      <c r="I6366" s="411"/>
    </row>
    <row r="6367" spans="1:9" ht="15" customHeight="1" x14ac:dyDescent="0.25">
      <c r="A6367" s="411"/>
      <c r="B6367" s="411"/>
      <c r="C6367" s="411"/>
      <c r="D6367" s="411"/>
      <c r="E6367" s="411"/>
      <c r="F6367" s="412"/>
      <c r="G6367" s="194"/>
      <c r="H6367" s="411"/>
      <c r="I6367" s="411"/>
    </row>
    <row r="6368" spans="1:9" ht="15" customHeight="1" x14ac:dyDescent="0.25">
      <c r="A6368" s="411"/>
      <c r="B6368" s="411"/>
      <c r="C6368" s="411"/>
      <c r="D6368" s="411"/>
      <c r="E6368" s="411"/>
      <c r="F6368" s="412"/>
      <c r="G6368" s="194"/>
      <c r="H6368" s="411"/>
      <c r="I6368" s="411"/>
    </row>
    <row r="6369" spans="1:9" ht="15" customHeight="1" x14ac:dyDescent="0.25">
      <c r="A6369" s="411"/>
      <c r="B6369" s="411"/>
      <c r="C6369" s="411"/>
      <c r="D6369" s="411"/>
      <c r="E6369" s="411"/>
      <c r="F6369" s="411"/>
      <c r="G6369" s="194"/>
      <c r="H6369" s="411"/>
      <c r="I6369" s="411"/>
    </row>
    <row r="6370" spans="1:9" ht="15" customHeight="1" x14ac:dyDescent="0.25">
      <c r="A6370" s="411"/>
      <c r="B6370" s="411"/>
      <c r="C6370" s="411"/>
      <c r="D6370" s="411"/>
      <c r="E6370" s="411"/>
      <c r="F6370" s="411"/>
      <c r="G6370" s="194"/>
      <c r="H6370" s="411"/>
      <c r="I6370" s="411"/>
    </row>
    <row r="6371" spans="1:9" ht="15" customHeight="1" x14ac:dyDescent="0.25">
      <c r="A6371" s="411"/>
      <c r="B6371" s="411"/>
      <c r="C6371" s="411"/>
      <c r="D6371" s="411"/>
      <c r="E6371" s="411"/>
      <c r="F6371" s="411"/>
      <c r="G6371" s="194"/>
      <c r="H6371" s="411"/>
      <c r="I6371" s="411"/>
    </row>
    <row r="6372" spans="1:9" ht="15" customHeight="1" x14ac:dyDescent="0.25">
      <c r="A6372" s="411"/>
      <c r="B6372" s="411"/>
      <c r="C6372" s="411"/>
      <c r="D6372" s="411"/>
      <c r="E6372" s="411"/>
      <c r="F6372" s="411"/>
      <c r="G6372" s="194"/>
      <c r="H6372" s="411"/>
      <c r="I6372" s="411"/>
    </row>
    <row r="6373" spans="1:9" ht="15" customHeight="1" x14ac:dyDescent="0.25">
      <c r="A6373" s="411"/>
      <c r="B6373" s="411"/>
      <c r="C6373" s="411"/>
      <c r="D6373" s="411"/>
      <c r="E6373" s="411"/>
      <c r="F6373" s="411"/>
      <c r="G6373" s="194"/>
      <c r="H6373" s="411"/>
      <c r="I6373" s="411"/>
    </row>
    <row r="6374" spans="1:9" ht="15" customHeight="1" x14ac:dyDescent="0.25">
      <c r="A6374" s="411"/>
      <c r="B6374" s="411"/>
      <c r="C6374" s="411"/>
      <c r="D6374" s="411"/>
      <c r="E6374" s="411"/>
      <c r="F6374" s="411"/>
      <c r="G6374" s="194"/>
      <c r="H6374" s="411"/>
      <c r="I6374" s="411"/>
    </row>
    <row r="6375" spans="1:9" ht="15" customHeight="1" x14ac:dyDescent="0.25">
      <c r="A6375" s="411"/>
      <c r="B6375" s="411"/>
      <c r="C6375" s="411"/>
      <c r="D6375" s="411"/>
      <c r="E6375" s="411"/>
      <c r="F6375" s="411"/>
      <c r="G6375" s="194"/>
      <c r="H6375" s="411"/>
      <c r="I6375" s="411"/>
    </row>
    <row r="6376" spans="1:9" ht="15" customHeight="1" x14ac:dyDescent="0.25">
      <c r="A6376" s="411"/>
      <c r="B6376" s="411"/>
      <c r="C6376" s="411"/>
      <c r="D6376" s="411"/>
      <c r="E6376" s="411"/>
      <c r="F6376" s="411"/>
      <c r="G6376" s="194"/>
      <c r="H6376" s="411"/>
      <c r="I6376" s="411"/>
    </row>
    <row r="6377" spans="1:9" ht="15" customHeight="1" x14ac:dyDescent="0.25">
      <c r="A6377" s="411"/>
      <c r="B6377" s="411"/>
      <c r="C6377" s="411"/>
      <c r="D6377" s="411"/>
      <c r="E6377" s="411"/>
      <c r="F6377" s="411"/>
      <c r="G6377" s="194"/>
      <c r="H6377" s="411"/>
      <c r="I6377" s="411"/>
    </row>
    <row r="6378" spans="1:9" ht="15" customHeight="1" x14ac:dyDescent="0.25">
      <c r="A6378" s="411"/>
      <c r="B6378" s="411"/>
      <c r="C6378" s="411"/>
      <c r="D6378" s="411"/>
      <c r="E6378" s="411"/>
      <c r="F6378" s="412"/>
      <c r="G6378" s="194"/>
      <c r="H6378" s="411"/>
      <c r="I6378" s="411"/>
    </row>
    <row r="6379" spans="1:9" ht="15" customHeight="1" x14ac:dyDescent="0.25">
      <c r="A6379" s="411"/>
      <c r="B6379" s="411"/>
      <c r="C6379" s="411"/>
      <c r="D6379" s="411"/>
      <c r="E6379" s="411"/>
      <c r="F6379" s="412"/>
      <c r="G6379" s="194"/>
      <c r="H6379" s="411"/>
      <c r="I6379" s="411"/>
    </row>
    <row r="6380" spans="1:9" ht="15" customHeight="1" x14ac:dyDescent="0.25">
      <c r="A6380" s="411"/>
      <c r="B6380" s="411"/>
      <c r="C6380" s="411"/>
      <c r="D6380" s="411"/>
      <c r="E6380" s="411"/>
      <c r="F6380" s="411"/>
      <c r="G6380" s="194"/>
      <c r="H6380" s="411"/>
      <c r="I6380" s="411"/>
    </row>
    <row r="6381" spans="1:9" ht="15" customHeight="1" x14ac:dyDescent="0.25">
      <c r="A6381" s="411"/>
      <c r="B6381" s="411"/>
      <c r="C6381" s="411"/>
      <c r="D6381" s="411"/>
      <c r="E6381" s="411"/>
      <c r="F6381" s="411"/>
      <c r="G6381" s="194"/>
      <c r="H6381" s="411"/>
      <c r="I6381" s="411"/>
    </row>
    <row r="6382" spans="1:9" ht="15" customHeight="1" x14ac:dyDescent="0.25">
      <c r="A6382" s="411"/>
      <c r="B6382" s="411"/>
      <c r="C6382" s="411"/>
      <c r="D6382" s="411"/>
      <c r="E6382" s="411"/>
      <c r="F6382" s="411"/>
      <c r="G6382" s="194"/>
      <c r="H6382" s="411"/>
      <c r="I6382" s="411"/>
    </row>
    <row r="6383" spans="1:9" ht="15" customHeight="1" x14ac:dyDescent="0.25">
      <c r="A6383" s="411"/>
      <c r="B6383" s="411"/>
      <c r="C6383" s="411"/>
      <c r="D6383" s="411"/>
      <c r="E6383" s="411"/>
      <c r="F6383" s="411"/>
      <c r="G6383" s="194"/>
      <c r="H6383" s="411"/>
      <c r="I6383" s="411"/>
    </row>
    <row r="6384" spans="1:9" ht="15" customHeight="1" x14ac:dyDescent="0.25">
      <c r="A6384" s="411"/>
      <c r="B6384" s="411"/>
      <c r="C6384" s="411"/>
      <c r="D6384" s="411"/>
      <c r="E6384" s="411"/>
      <c r="F6384" s="411"/>
      <c r="G6384" s="194"/>
      <c r="H6384" s="411"/>
      <c r="I6384" s="411"/>
    </row>
    <row r="6385" spans="1:9" ht="15" customHeight="1" x14ac:dyDescent="0.25">
      <c r="A6385" s="411"/>
      <c r="B6385" s="411"/>
      <c r="C6385" s="411"/>
      <c r="D6385" s="411"/>
      <c r="E6385" s="411"/>
      <c r="F6385" s="411"/>
      <c r="G6385" s="194"/>
      <c r="H6385" s="411"/>
      <c r="I6385" s="411"/>
    </row>
    <row r="6386" spans="1:9" ht="15" customHeight="1" x14ac:dyDescent="0.25">
      <c r="A6386" s="411"/>
      <c r="B6386" s="411"/>
      <c r="C6386" s="411"/>
      <c r="D6386" s="411"/>
      <c r="E6386" s="411"/>
      <c r="F6386" s="411"/>
      <c r="G6386" s="194"/>
      <c r="H6386" s="411"/>
      <c r="I6386" s="411"/>
    </row>
    <row r="6387" spans="1:9" ht="15" customHeight="1" x14ac:dyDescent="0.25">
      <c r="A6387" s="411"/>
      <c r="B6387" s="411"/>
      <c r="C6387" s="411"/>
      <c r="D6387" s="411"/>
      <c r="E6387" s="411"/>
      <c r="F6387" s="411"/>
      <c r="G6387" s="194"/>
      <c r="H6387" s="411"/>
      <c r="I6387" s="411"/>
    </row>
    <row r="6388" spans="1:9" ht="15" customHeight="1" x14ac:dyDescent="0.25">
      <c r="A6388" s="411"/>
      <c r="B6388" s="411"/>
      <c r="C6388" s="411"/>
      <c r="D6388" s="411"/>
      <c r="E6388" s="411"/>
      <c r="F6388" s="411"/>
      <c r="G6388" s="194"/>
      <c r="H6388" s="411"/>
      <c r="I6388" s="411"/>
    </row>
    <row r="6389" spans="1:9" ht="15" customHeight="1" x14ac:dyDescent="0.25">
      <c r="A6389" s="411"/>
      <c r="B6389" s="411"/>
      <c r="C6389" s="411"/>
      <c r="D6389" s="411"/>
      <c r="E6389" s="411"/>
      <c r="F6389" s="412"/>
      <c r="G6389" s="194"/>
      <c r="H6389" s="411"/>
      <c r="I6389" s="411"/>
    </row>
    <row r="6390" spans="1:9" ht="15" customHeight="1" x14ac:dyDescent="0.25">
      <c r="A6390" s="411"/>
      <c r="B6390" s="411"/>
      <c r="C6390" s="411"/>
      <c r="D6390" s="411"/>
      <c r="E6390" s="411"/>
      <c r="F6390" s="412"/>
      <c r="G6390" s="194"/>
      <c r="H6390" s="411"/>
      <c r="I6390" s="411"/>
    </row>
    <row r="6391" spans="1:9" ht="15" customHeight="1" x14ac:dyDescent="0.25">
      <c r="A6391" s="411"/>
      <c r="B6391" s="411"/>
      <c r="C6391" s="411"/>
      <c r="D6391" s="411"/>
      <c r="E6391" s="411"/>
      <c r="F6391" s="411"/>
      <c r="G6391" s="194"/>
      <c r="H6391" s="411"/>
      <c r="I6391" s="411"/>
    </row>
    <row r="6392" spans="1:9" ht="15" customHeight="1" x14ac:dyDescent="0.25">
      <c r="A6392" s="411"/>
      <c r="B6392" s="411"/>
      <c r="C6392" s="411"/>
      <c r="D6392" s="411"/>
      <c r="E6392" s="411"/>
      <c r="F6392" s="411"/>
      <c r="G6392" s="194"/>
      <c r="H6392" s="411"/>
      <c r="I6392" s="411"/>
    </row>
    <row r="6393" spans="1:9" ht="15" customHeight="1" x14ac:dyDescent="0.25">
      <c r="A6393" s="411"/>
      <c r="B6393" s="411"/>
      <c r="C6393" s="411"/>
      <c r="D6393" s="411"/>
      <c r="E6393" s="411"/>
      <c r="F6393" s="411"/>
      <c r="G6393" s="194"/>
      <c r="H6393" s="411"/>
      <c r="I6393" s="411"/>
    </row>
    <row r="6394" spans="1:9" ht="15" customHeight="1" x14ac:dyDescent="0.25">
      <c r="A6394" s="411"/>
      <c r="B6394" s="411"/>
      <c r="C6394" s="411"/>
      <c r="D6394" s="411"/>
      <c r="E6394" s="411"/>
      <c r="F6394" s="411"/>
      <c r="G6394" s="194"/>
      <c r="H6394" s="411"/>
      <c r="I6394" s="411"/>
    </row>
    <row r="6395" spans="1:9" ht="15" customHeight="1" x14ac:dyDescent="0.25">
      <c r="A6395" s="411"/>
      <c r="B6395" s="411"/>
      <c r="C6395" s="411"/>
      <c r="D6395" s="411"/>
      <c r="E6395" s="411"/>
      <c r="F6395" s="411"/>
      <c r="G6395" s="194"/>
      <c r="H6395" s="411"/>
      <c r="I6395" s="411"/>
    </row>
    <row r="6396" spans="1:9" ht="15" customHeight="1" x14ac:dyDescent="0.25">
      <c r="A6396" s="411"/>
      <c r="B6396" s="411"/>
      <c r="C6396" s="411"/>
      <c r="D6396" s="411"/>
      <c r="E6396" s="411"/>
      <c r="F6396" s="411"/>
      <c r="G6396" s="194"/>
      <c r="H6396" s="411"/>
      <c r="I6396" s="411"/>
    </row>
    <row r="6397" spans="1:9" ht="15" customHeight="1" x14ac:dyDescent="0.25">
      <c r="A6397" s="411"/>
      <c r="B6397" s="411"/>
      <c r="C6397" s="411"/>
      <c r="D6397" s="411"/>
      <c r="E6397" s="411"/>
      <c r="F6397" s="411"/>
      <c r="G6397" s="194"/>
      <c r="H6397" s="411"/>
      <c r="I6397" s="411"/>
    </row>
    <row r="6398" spans="1:9" ht="15" customHeight="1" x14ac:dyDescent="0.25">
      <c r="A6398" s="411"/>
      <c r="B6398" s="411"/>
      <c r="C6398" s="411"/>
      <c r="D6398" s="411"/>
      <c r="E6398" s="411"/>
      <c r="F6398" s="411"/>
      <c r="G6398" s="194"/>
      <c r="H6398" s="411"/>
      <c r="I6398" s="411"/>
    </row>
    <row r="6399" spans="1:9" ht="15" customHeight="1" x14ac:dyDescent="0.25">
      <c r="A6399" s="411"/>
      <c r="B6399" s="411"/>
      <c r="C6399" s="411"/>
      <c r="D6399" s="411"/>
      <c r="E6399" s="411"/>
      <c r="F6399" s="411"/>
      <c r="G6399" s="194"/>
      <c r="H6399" s="411"/>
      <c r="I6399" s="411"/>
    </row>
    <row r="6400" spans="1:9" ht="15" customHeight="1" x14ac:dyDescent="0.25">
      <c r="A6400" s="411"/>
      <c r="B6400" s="411"/>
      <c r="C6400" s="411"/>
      <c r="D6400" s="411"/>
      <c r="E6400" s="411"/>
      <c r="F6400" s="411"/>
      <c r="G6400" s="194"/>
      <c r="H6400" s="411"/>
      <c r="I6400" s="411"/>
    </row>
    <row r="6401" spans="1:9" ht="15" customHeight="1" x14ac:dyDescent="0.25">
      <c r="A6401" s="411"/>
      <c r="B6401" s="411"/>
      <c r="C6401" s="411"/>
      <c r="D6401" s="411"/>
      <c r="E6401" s="411"/>
      <c r="F6401" s="411"/>
      <c r="G6401" s="194"/>
      <c r="H6401" s="411"/>
      <c r="I6401" s="411"/>
    </row>
    <row r="6402" spans="1:9" ht="15" customHeight="1" x14ac:dyDescent="0.25">
      <c r="A6402" s="411"/>
      <c r="B6402" s="411"/>
      <c r="C6402" s="411"/>
      <c r="D6402" s="411"/>
      <c r="E6402" s="411"/>
      <c r="F6402" s="412"/>
      <c r="G6402" s="194"/>
      <c r="H6402" s="411"/>
      <c r="I6402" s="411"/>
    </row>
    <row r="6403" spans="1:9" ht="15" customHeight="1" x14ac:dyDescent="0.25">
      <c r="A6403" s="411"/>
      <c r="B6403" s="411"/>
      <c r="C6403" s="411"/>
      <c r="D6403" s="411"/>
      <c r="E6403" s="411"/>
      <c r="F6403" s="412"/>
      <c r="G6403" s="194"/>
      <c r="H6403" s="411"/>
      <c r="I6403" s="411"/>
    </row>
    <row r="6404" spans="1:9" ht="15" customHeight="1" x14ac:dyDescent="0.25">
      <c r="A6404" s="411"/>
      <c r="B6404" s="411"/>
      <c r="C6404" s="411"/>
      <c r="D6404" s="411"/>
      <c r="E6404" s="411"/>
      <c r="F6404" s="411"/>
      <c r="G6404" s="194"/>
      <c r="H6404" s="411"/>
      <c r="I6404" s="411"/>
    </row>
    <row r="6405" spans="1:9" ht="15" customHeight="1" x14ac:dyDescent="0.25">
      <c r="A6405" s="411"/>
      <c r="B6405" s="411"/>
      <c r="C6405" s="411"/>
      <c r="D6405" s="411"/>
      <c r="E6405" s="411"/>
      <c r="F6405" s="411"/>
      <c r="G6405" s="194"/>
      <c r="H6405" s="411"/>
      <c r="I6405" s="411"/>
    </row>
    <row r="6406" spans="1:9" ht="15" customHeight="1" x14ac:dyDescent="0.25">
      <c r="A6406" s="411"/>
      <c r="B6406" s="411"/>
      <c r="C6406" s="411"/>
      <c r="D6406" s="411"/>
      <c r="E6406" s="411"/>
      <c r="F6406" s="412"/>
      <c r="G6406" s="194"/>
      <c r="H6406" s="411"/>
      <c r="I6406" s="411"/>
    </row>
    <row r="6407" spans="1:9" ht="15" customHeight="1" x14ac:dyDescent="0.25">
      <c r="A6407" s="411"/>
      <c r="B6407" s="411"/>
      <c r="C6407" s="411"/>
      <c r="D6407" s="411"/>
      <c r="E6407" s="411"/>
      <c r="F6407" s="411"/>
      <c r="G6407" s="194"/>
      <c r="H6407" s="411"/>
      <c r="I6407" s="411"/>
    </row>
    <row r="6408" spans="1:9" ht="15" customHeight="1" x14ac:dyDescent="0.25">
      <c r="A6408" s="411"/>
      <c r="B6408" s="411"/>
      <c r="C6408" s="411"/>
      <c r="D6408" s="411"/>
      <c r="E6408" s="411"/>
      <c r="F6408" s="411"/>
      <c r="G6408" s="194"/>
      <c r="H6408" s="411"/>
      <c r="I6408" s="411"/>
    </row>
    <row r="6409" spans="1:9" ht="15" customHeight="1" x14ac:dyDescent="0.25">
      <c r="A6409" s="411"/>
      <c r="B6409" s="411"/>
      <c r="C6409" s="411"/>
      <c r="D6409" s="411"/>
      <c r="E6409" s="411"/>
      <c r="F6409" s="411"/>
      <c r="G6409" s="194"/>
      <c r="H6409" s="411"/>
      <c r="I6409" s="411"/>
    </row>
    <row r="6410" spans="1:9" ht="15" customHeight="1" x14ac:dyDescent="0.25">
      <c r="A6410" s="411"/>
      <c r="B6410" s="411"/>
      <c r="C6410" s="411"/>
      <c r="D6410" s="411"/>
      <c r="E6410" s="411"/>
      <c r="F6410" s="411"/>
      <c r="G6410" s="194"/>
      <c r="H6410" s="411"/>
      <c r="I6410" s="411"/>
    </row>
    <row r="6411" spans="1:9" ht="15" customHeight="1" x14ac:dyDescent="0.25">
      <c r="A6411" s="411"/>
      <c r="B6411" s="411"/>
      <c r="C6411" s="411"/>
      <c r="D6411" s="411"/>
      <c r="E6411" s="411"/>
      <c r="F6411" s="411"/>
      <c r="G6411" s="194"/>
      <c r="H6411" s="411"/>
      <c r="I6411" s="411"/>
    </row>
    <row r="6412" spans="1:9" ht="15" customHeight="1" x14ac:dyDescent="0.25">
      <c r="A6412" s="411"/>
      <c r="B6412" s="411"/>
      <c r="C6412" s="411"/>
      <c r="D6412" s="411"/>
      <c r="E6412" s="411"/>
      <c r="F6412" s="411"/>
      <c r="G6412" s="194"/>
      <c r="H6412" s="411"/>
      <c r="I6412" s="411"/>
    </row>
    <row r="6413" spans="1:9" ht="15" customHeight="1" x14ac:dyDescent="0.25">
      <c r="A6413" s="411"/>
      <c r="B6413" s="411"/>
      <c r="C6413" s="411"/>
      <c r="D6413" s="411"/>
      <c r="E6413" s="411"/>
      <c r="F6413" s="411"/>
      <c r="G6413" s="194"/>
      <c r="H6413" s="411"/>
      <c r="I6413" s="411"/>
    </row>
    <row r="6414" spans="1:9" ht="15" customHeight="1" x14ac:dyDescent="0.25">
      <c r="A6414" s="411"/>
      <c r="B6414" s="411"/>
      <c r="C6414" s="411"/>
      <c r="D6414" s="411"/>
      <c r="E6414" s="411"/>
      <c r="F6414" s="411"/>
      <c r="G6414" s="194"/>
      <c r="H6414" s="411"/>
      <c r="I6414" s="411"/>
    </row>
    <row r="6415" spans="1:9" ht="15" customHeight="1" x14ac:dyDescent="0.25">
      <c r="A6415" s="411"/>
      <c r="B6415" s="411"/>
      <c r="C6415" s="411"/>
      <c r="D6415" s="411"/>
      <c r="E6415" s="411"/>
      <c r="F6415" s="411"/>
      <c r="G6415" s="194"/>
      <c r="H6415" s="411"/>
      <c r="I6415" s="411"/>
    </row>
    <row r="6416" spans="1:9" ht="15" customHeight="1" x14ac:dyDescent="0.25">
      <c r="A6416" s="411"/>
      <c r="B6416" s="411"/>
      <c r="C6416" s="411"/>
      <c r="D6416" s="411"/>
      <c r="E6416" s="411"/>
      <c r="F6416" s="412"/>
      <c r="G6416" s="194"/>
      <c r="H6416" s="411"/>
      <c r="I6416" s="411"/>
    </row>
    <row r="6417" spans="1:9" ht="15" customHeight="1" x14ac:dyDescent="0.25">
      <c r="A6417" s="411"/>
      <c r="B6417" s="411"/>
      <c r="C6417" s="411"/>
      <c r="D6417" s="411"/>
      <c r="E6417" s="411"/>
      <c r="F6417" s="412"/>
      <c r="G6417" s="194"/>
      <c r="H6417" s="411"/>
      <c r="I6417" s="411"/>
    </row>
    <row r="6418" spans="1:9" ht="15" customHeight="1" x14ac:dyDescent="0.25">
      <c r="A6418" s="411"/>
      <c r="B6418" s="411"/>
      <c r="C6418" s="411"/>
      <c r="D6418" s="411"/>
      <c r="E6418" s="411"/>
      <c r="F6418" s="411"/>
      <c r="G6418" s="194"/>
      <c r="H6418" s="411"/>
      <c r="I6418" s="411"/>
    </row>
    <row r="6419" spans="1:9" ht="15" customHeight="1" x14ac:dyDescent="0.25">
      <c r="A6419" s="411"/>
      <c r="B6419" s="411"/>
      <c r="C6419" s="411"/>
      <c r="D6419" s="411"/>
      <c r="E6419" s="411"/>
      <c r="F6419" s="411"/>
      <c r="G6419" s="194"/>
      <c r="H6419" s="411"/>
      <c r="I6419" s="411"/>
    </row>
    <row r="6420" spans="1:9" ht="15" customHeight="1" x14ac:dyDescent="0.25">
      <c r="A6420" s="411"/>
      <c r="B6420" s="411"/>
      <c r="C6420" s="411"/>
      <c r="D6420" s="411"/>
      <c r="E6420" s="411"/>
      <c r="F6420" s="412"/>
      <c r="G6420" s="194"/>
      <c r="H6420" s="411"/>
      <c r="I6420" s="411"/>
    </row>
    <row r="6421" spans="1:9" ht="15" customHeight="1" x14ac:dyDescent="0.25">
      <c r="A6421" s="411"/>
      <c r="B6421" s="411"/>
      <c r="C6421" s="411"/>
      <c r="D6421" s="411"/>
      <c r="E6421" s="411"/>
      <c r="F6421" s="411"/>
      <c r="G6421" s="194"/>
      <c r="H6421" s="411"/>
      <c r="I6421" s="411"/>
    </row>
    <row r="6422" spans="1:9" ht="15" customHeight="1" x14ac:dyDescent="0.25">
      <c r="A6422" s="411"/>
      <c r="B6422" s="411"/>
      <c r="C6422" s="411"/>
      <c r="D6422" s="411"/>
      <c r="E6422" s="411"/>
      <c r="F6422" s="411"/>
      <c r="G6422" s="194"/>
      <c r="H6422" s="411"/>
      <c r="I6422" s="411"/>
    </row>
    <row r="6423" spans="1:9" ht="15" customHeight="1" x14ac:dyDescent="0.25">
      <c r="A6423" s="411"/>
      <c r="B6423" s="411"/>
      <c r="C6423" s="411"/>
      <c r="D6423" s="411"/>
      <c r="E6423" s="411"/>
      <c r="F6423" s="411"/>
      <c r="G6423" s="194"/>
      <c r="H6423" s="411"/>
      <c r="I6423" s="411"/>
    </row>
    <row r="6424" spans="1:9" ht="15" customHeight="1" x14ac:dyDescent="0.25">
      <c r="A6424" s="411"/>
      <c r="B6424" s="411"/>
      <c r="C6424" s="411"/>
      <c r="D6424" s="411"/>
      <c r="E6424" s="411"/>
      <c r="F6424" s="411"/>
      <c r="G6424" s="194"/>
      <c r="H6424" s="411"/>
      <c r="I6424" s="411"/>
    </row>
    <row r="6425" spans="1:9" ht="15" customHeight="1" x14ac:dyDescent="0.25">
      <c r="A6425" s="411"/>
      <c r="B6425" s="411"/>
      <c r="C6425" s="411"/>
      <c r="D6425" s="411"/>
      <c r="E6425" s="411"/>
      <c r="F6425" s="411"/>
      <c r="G6425" s="194"/>
      <c r="H6425" s="411"/>
      <c r="I6425" s="411"/>
    </row>
    <row r="6426" spans="1:9" ht="15" customHeight="1" x14ac:dyDescent="0.25">
      <c r="A6426" s="411"/>
      <c r="B6426" s="411"/>
      <c r="C6426" s="411"/>
      <c r="D6426" s="411"/>
      <c r="E6426" s="411"/>
      <c r="F6426" s="411"/>
      <c r="G6426" s="194"/>
      <c r="H6426" s="411"/>
      <c r="I6426" s="411"/>
    </row>
    <row r="6427" spans="1:9" ht="15" customHeight="1" x14ac:dyDescent="0.25">
      <c r="A6427" s="411"/>
      <c r="B6427" s="411"/>
      <c r="C6427" s="411"/>
      <c r="D6427" s="411"/>
      <c r="E6427" s="411"/>
      <c r="F6427" s="411"/>
      <c r="G6427" s="194"/>
      <c r="H6427" s="411"/>
      <c r="I6427" s="411"/>
    </row>
    <row r="6428" spans="1:9" ht="15" customHeight="1" x14ac:dyDescent="0.25">
      <c r="A6428" s="411"/>
      <c r="B6428" s="411"/>
      <c r="C6428" s="411"/>
      <c r="D6428" s="411"/>
      <c r="E6428" s="411"/>
      <c r="F6428" s="411"/>
      <c r="G6428" s="194"/>
      <c r="H6428" s="411"/>
      <c r="I6428" s="411"/>
    </row>
    <row r="6429" spans="1:9" ht="15" customHeight="1" x14ac:dyDescent="0.25">
      <c r="A6429" s="411"/>
      <c r="B6429" s="411"/>
      <c r="C6429" s="411"/>
      <c r="D6429" s="411"/>
      <c r="E6429" s="411"/>
      <c r="F6429" s="411"/>
      <c r="G6429" s="194"/>
      <c r="H6429" s="411"/>
      <c r="I6429" s="411"/>
    </row>
    <row r="6430" spans="1:9" ht="15" customHeight="1" x14ac:dyDescent="0.25">
      <c r="A6430" s="411"/>
      <c r="B6430" s="411"/>
      <c r="C6430" s="411"/>
      <c r="D6430" s="411"/>
      <c r="E6430" s="411"/>
      <c r="F6430" s="411"/>
      <c r="G6430" s="194"/>
      <c r="H6430" s="411"/>
      <c r="I6430" s="411"/>
    </row>
    <row r="6431" spans="1:9" ht="15" customHeight="1" x14ac:dyDescent="0.25">
      <c r="A6431" s="411"/>
      <c r="B6431" s="411"/>
      <c r="C6431" s="411"/>
      <c r="D6431" s="411"/>
      <c r="E6431" s="411"/>
      <c r="F6431" s="412"/>
      <c r="G6431" s="194"/>
      <c r="H6431" s="411"/>
      <c r="I6431" s="411"/>
    </row>
    <row r="6432" spans="1:9" ht="15" customHeight="1" x14ac:dyDescent="0.25">
      <c r="A6432" s="411"/>
      <c r="B6432" s="411"/>
      <c r="C6432" s="411"/>
      <c r="D6432" s="411"/>
      <c r="E6432" s="411"/>
      <c r="F6432" s="412"/>
      <c r="G6432" s="194"/>
      <c r="H6432" s="411"/>
      <c r="I6432" s="411"/>
    </row>
    <row r="6433" spans="1:9" ht="15" customHeight="1" x14ac:dyDescent="0.25">
      <c r="A6433" s="411"/>
      <c r="B6433" s="411"/>
      <c r="C6433" s="411"/>
      <c r="D6433" s="411"/>
      <c r="E6433" s="411"/>
      <c r="F6433" s="411"/>
      <c r="G6433" s="194"/>
      <c r="H6433" s="411"/>
      <c r="I6433" s="411"/>
    </row>
    <row r="6434" spans="1:9" ht="15" customHeight="1" x14ac:dyDescent="0.25">
      <c r="A6434" s="411"/>
      <c r="B6434" s="411"/>
      <c r="C6434" s="411"/>
      <c r="D6434" s="411"/>
      <c r="E6434" s="411"/>
      <c r="F6434" s="411"/>
      <c r="G6434" s="194"/>
      <c r="H6434" s="411"/>
      <c r="I6434" s="411"/>
    </row>
    <row r="6435" spans="1:9" ht="15" customHeight="1" x14ac:dyDescent="0.25">
      <c r="A6435" s="411"/>
      <c r="B6435" s="411"/>
      <c r="C6435" s="411"/>
      <c r="D6435" s="411"/>
      <c r="E6435" s="411"/>
      <c r="F6435" s="412"/>
      <c r="G6435" s="194"/>
      <c r="H6435" s="411"/>
      <c r="I6435" s="411"/>
    </row>
    <row r="6436" spans="1:9" ht="15" customHeight="1" x14ac:dyDescent="0.25">
      <c r="A6436" s="411"/>
      <c r="B6436" s="411"/>
      <c r="C6436" s="411"/>
      <c r="D6436" s="411"/>
      <c r="E6436" s="411"/>
      <c r="F6436" s="412"/>
      <c r="G6436" s="194"/>
      <c r="H6436" s="411"/>
      <c r="I6436" s="411"/>
    </row>
    <row r="6437" spans="1:9" ht="15" customHeight="1" x14ac:dyDescent="0.25">
      <c r="A6437" s="411"/>
      <c r="B6437" s="411"/>
      <c r="C6437" s="411"/>
      <c r="D6437" s="411"/>
      <c r="E6437" s="411"/>
      <c r="F6437" s="411"/>
      <c r="G6437" s="194"/>
      <c r="H6437" s="411"/>
      <c r="I6437" s="411"/>
    </row>
    <row r="6438" spans="1:9" ht="15" customHeight="1" x14ac:dyDescent="0.25">
      <c r="A6438" s="411"/>
      <c r="B6438" s="411"/>
      <c r="C6438" s="411"/>
      <c r="D6438" s="411"/>
      <c r="E6438" s="411"/>
      <c r="F6438" s="411"/>
      <c r="G6438" s="194"/>
      <c r="H6438" s="411"/>
      <c r="I6438" s="411"/>
    </row>
    <row r="6439" spans="1:9" ht="15" customHeight="1" x14ac:dyDescent="0.25">
      <c r="A6439" s="411"/>
      <c r="B6439" s="411"/>
      <c r="C6439" s="411"/>
      <c r="D6439" s="411"/>
      <c r="E6439" s="411"/>
      <c r="F6439" s="411"/>
      <c r="G6439" s="194"/>
      <c r="H6439" s="411"/>
      <c r="I6439" s="411"/>
    </row>
    <row r="6440" spans="1:9" ht="15" customHeight="1" x14ac:dyDescent="0.25">
      <c r="A6440" s="411"/>
      <c r="B6440" s="411"/>
      <c r="C6440" s="411"/>
      <c r="D6440" s="411"/>
      <c r="E6440" s="411"/>
      <c r="F6440" s="411"/>
      <c r="G6440" s="194"/>
      <c r="H6440" s="411"/>
      <c r="I6440" s="411"/>
    </row>
    <row r="6441" spans="1:9" ht="15" customHeight="1" x14ac:dyDescent="0.25">
      <c r="A6441" s="411"/>
      <c r="B6441" s="411"/>
      <c r="C6441" s="411"/>
      <c r="D6441" s="411"/>
      <c r="E6441" s="411"/>
      <c r="F6441" s="411"/>
      <c r="G6441" s="194"/>
      <c r="H6441" s="411"/>
      <c r="I6441" s="411"/>
    </row>
    <row r="6442" spans="1:9" ht="15" customHeight="1" x14ac:dyDescent="0.25">
      <c r="A6442" s="411"/>
      <c r="B6442" s="411"/>
      <c r="C6442" s="411"/>
      <c r="D6442" s="411"/>
      <c r="E6442" s="411"/>
      <c r="F6442" s="411"/>
      <c r="G6442" s="194"/>
      <c r="H6442" s="411"/>
      <c r="I6442" s="411"/>
    </row>
    <row r="6443" spans="1:9" ht="15" customHeight="1" x14ac:dyDescent="0.25">
      <c r="A6443" s="411"/>
      <c r="B6443" s="411"/>
      <c r="C6443" s="411"/>
      <c r="D6443" s="411"/>
      <c r="E6443" s="411"/>
      <c r="F6443" s="411"/>
      <c r="G6443" s="194"/>
      <c r="H6443" s="411"/>
      <c r="I6443" s="411"/>
    </row>
    <row r="6444" spans="1:9" ht="15" customHeight="1" x14ac:dyDescent="0.25">
      <c r="A6444" s="411"/>
      <c r="B6444" s="411"/>
      <c r="C6444" s="411"/>
      <c r="D6444" s="411"/>
      <c r="E6444" s="411"/>
      <c r="F6444" s="411"/>
      <c r="G6444" s="194"/>
      <c r="H6444" s="411"/>
      <c r="I6444" s="411"/>
    </row>
    <row r="6445" spans="1:9" ht="15" customHeight="1" x14ac:dyDescent="0.25">
      <c r="A6445" s="411"/>
      <c r="B6445" s="411"/>
      <c r="C6445" s="411"/>
      <c r="D6445" s="411"/>
      <c r="E6445" s="411"/>
      <c r="F6445" s="411"/>
      <c r="G6445" s="194"/>
      <c r="H6445" s="411"/>
      <c r="I6445" s="411"/>
    </row>
    <row r="6446" spans="1:9" ht="15" customHeight="1" x14ac:dyDescent="0.25">
      <c r="A6446" s="411"/>
      <c r="B6446" s="411"/>
      <c r="C6446" s="411"/>
      <c r="D6446" s="411"/>
      <c r="E6446" s="411"/>
      <c r="F6446" s="411"/>
      <c r="G6446" s="194"/>
      <c r="H6446" s="411"/>
      <c r="I6446" s="411"/>
    </row>
    <row r="6447" spans="1:9" ht="15" customHeight="1" x14ac:dyDescent="0.25">
      <c r="A6447" s="411"/>
      <c r="B6447" s="411"/>
      <c r="C6447" s="411"/>
      <c r="D6447" s="411"/>
      <c r="E6447" s="411"/>
      <c r="F6447" s="411"/>
      <c r="G6447" s="194"/>
      <c r="H6447" s="411"/>
      <c r="I6447" s="411"/>
    </row>
    <row r="6448" spans="1:9" ht="15" customHeight="1" x14ac:dyDescent="0.25">
      <c r="A6448" s="411"/>
      <c r="B6448" s="411"/>
      <c r="C6448" s="411"/>
      <c r="D6448" s="411"/>
      <c r="E6448" s="411"/>
      <c r="F6448" s="412"/>
      <c r="G6448" s="194"/>
      <c r="H6448" s="411"/>
      <c r="I6448" s="411"/>
    </row>
    <row r="6449" spans="1:9" ht="15" customHeight="1" x14ac:dyDescent="0.25">
      <c r="A6449" s="411"/>
      <c r="B6449" s="411"/>
      <c r="C6449" s="411"/>
      <c r="D6449" s="411"/>
      <c r="E6449" s="411"/>
      <c r="F6449" s="412"/>
      <c r="G6449" s="194"/>
      <c r="H6449" s="411"/>
      <c r="I6449" s="411"/>
    </row>
    <row r="6450" spans="1:9" ht="15" customHeight="1" x14ac:dyDescent="0.25">
      <c r="A6450" s="411"/>
      <c r="B6450" s="411"/>
      <c r="C6450" s="411"/>
      <c r="D6450" s="411"/>
      <c r="E6450" s="411"/>
      <c r="F6450" s="411"/>
      <c r="G6450" s="194"/>
      <c r="H6450" s="411"/>
      <c r="I6450" s="411"/>
    </row>
    <row r="6451" spans="1:9" ht="15" customHeight="1" x14ac:dyDescent="0.25">
      <c r="A6451" s="411"/>
      <c r="B6451" s="411"/>
      <c r="C6451" s="411"/>
      <c r="D6451" s="411"/>
      <c r="E6451" s="411"/>
      <c r="F6451" s="411"/>
      <c r="G6451" s="194"/>
      <c r="H6451" s="411"/>
      <c r="I6451" s="411"/>
    </row>
    <row r="6452" spans="1:9" ht="15" customHeight="1" x14ac:dyDescent="0.25">
      <c r="A6452" s="411"/>
      <c r="B6452" s="411"/>
      <c r="C6452" s="411"/>
      <c r="D6452" s="411"/>
      <c r="E6452" s="411"/>
      <c r="F6452" s="411"/>
      <c r="G6452" s="194"/>
      <c r="H6452" s="411"/>
      <c r="I6452" s="411"/>
    </row>
    <row r="6453" spans="1:9" ht="15" customHeight="1" x14ac:dyDescent="0.25">
      <c r="A6453" s="411"/>
      <c r="B6453" s="411"/>
      <c r="C6453" s="411"/>
      <c r="D6453" s="411"/>
      <c r="E6453" s="411"/>
      <c r="F6453" s="411"/>
      <c r="G6453" s="194"/>
      <c r="H6453" s="411"/>
      <c r="I6453" s="411"/>
    </row>
    <row r="6454" spans="1:9" ht="15" customHeight="1" x14ac:dyDescent="0.25">
      <c r="A6454" s="411"/>
      <c r="B6454" s="411"/>
      <c r="C6454" s="411"/>
      <c r="D6454" s="411"/>
      <c r="E6454" s="411"/>
      <c r="F6454" s="412"/>
      <c r="G6454" s="194"/>
      <c r="H6454" s="411"/>
      <c r="I6454" s="411"/>
    </row>
    <row r="6455" spans="1:9" ht="15" customHeight="1" x14ac:dyDescent="0.25">
      <c r="A6455" s="411"/>
      <c r="B6455" s="411"/>
      <c r="C6455" s="411"/>
      <c r="D6455" s="411"/>
      <c r="E6455" s="411"/>
      <c r="F6455" s="412"/>
      <c r="G6455" s="194"/>
      <c r="H6455" s="411"/>
      <c r="I6455" s="411"/>
    </row>
    <row r="6456" spans="1:9" ht="15" customHeight="1" x14ac:dyDescent="0.25">
      <c r="A6456" s="411"/>
      <c r="B6456" s="411"/>
      <c r="C6456" s="411"/>
      <c r="D6456" s="411"/>
      <c r="E6456" s="411"/>
      <c r="F6456" s="412"/>
      <c r="G6456" s="194"/>
      <c r="H6456" s="411"/>
      <c r="I6456" s="411"/>
    </row>
    <row r="6457" spans="1:9" ht="15" customHeight="1" x14ac:dyDescent="0.25">
      <c r="A6457" s="411"/>
      <c r="B6457" s="411"/>
      <c r="C6457" s="411"/>
      <c r="D6457" s="411"/>
      <c r="E6457" s="411"/>
      <c r="F6457" s="411"/>
      <c r="G6457" s="194"/>
      <c r="H6457" s="411"/>
      <c r="I6457" s="411"/>
    </row>
    <row r="6458" spans="1:9" ht="15" customHeight="1" x14ac:dyDescent="0.25">
      <c r="A6458" s="411"/>
      <c r="B6458" s="411"/>
      <c r="C6458" s="411"/>
      <c r="D6458" s="411"/>
      <c r="E6458" s="411"/>
      <c r="F6458" s="411"/>
      <c r="G6458" s="194"/>
      <c r="H6458" s="411"/>
      <c r="I6458" s="411"/>
    </row>
    <row r="6459" spans="1:9" ht="15" customHeight="1" x14ac:dyDescent="0.25">
      <c r="A6459" s="411"/>
      <c r="B6459" s="411"/>
      <c r="C6459" s="411"/>
      <c r="D6459" s="411"/>
      <c r="E6459" s="411"/>
      <c r="F6459" s="411"/>
      <c r="G6459" s="194"/>
      <c r="H6459" s="411"/>
      <c r="I6459" s="411"/>
    </row>
    <row r="6460" spans="1:9" ht="15" customHeight="1" x14ac:dyDescent="0.25">
      <c r="A6460" s="411"/>
      <c r="B6460" s="411"/>
      <c r="C6460" s="411"/>
      <c r="D6460" s="411"/>
      <c r="E6460" s="411"/>
      <c r="F6460" s="411"/>
      <c r="G6460" s="194"/>
      <c r="H6460" s="411"/>
      <c r="I6460" s="411"/>
    </row>
    <row r="6461" spans="1:9" ht="15" customHeight="1" x14ac:dyDescent="0.25">
      <c r="A6461" s="411"/>
      <c r="B6461" s="411"/>
      <c r="C6461" s="411"/>
      <c r="D6461" s="411"/>
      <c r="E6461" s="411"/>
      <c r="F6461" s="411"/>
      <c r="G6461" s="194"/>
      <c r="H6461" s="411"/>
      <c r="I6461" s="411"/>
    </row>
    <row r="6462" spans="1:9" ht="15" customHeight="1" x14ac:dyDescent="0.25">
      <c r="A6462" s="411"/>
      <c r="B6462" s="411"/>
      <c r="C6462" s="411"/>
      <c r="D6462" s="411"/>
      <c r="E6462" s="411"/>
      <c r="F6462" s="411"/>
      <c r="G6462" s="194"/>
      <c r="H6462" s="411"/>
      <c r="I6462" s="411"/>
    </row>
    <row r="6463" spans="1:9" ht="15" customHeight="1" x14ac:dyDescent="0.25">
      <c r="A6463" s="411"/>
      <c r="B6463" s="411"/>
      <c r="C6463" s="411"/>
      <c r="D6463" s="411"/>
      <c r="E6463" s="411"/>
      <c r="F6463" s="411"/>
      <c r="G6463" s="194"/>
      <c r="H6463" s="411"/>
      <c r="I6463" s="411"/>
    </row>
    <row r="6464" spans="1:9" ht="15" customHeight="1" x14ac:dyDescent="0.25">
      <c r="A6464" s="411"/>
      <c r="B6464" s="411"/>
      <c r="C6464" s="411"/>
      <c r="D6464" s="411"/>
      <c r="E6464" s="411"/>
      <c r="F6464" s="411"/>
      <c r="G6464" s="194"/>
      <c r="H6464" s="411"/>
      <c r="I6464" s="411"/>
    </row>
    <row r="6465" spans="1:9" ht="15" customHeight="1" x14ac:dyDescent="0.25">
      <c r="A6465" s="411"/>
      <c r="B6465" s="411"/>
      <c r="C6465" s="411"/>
      <c r="D6465" s="411"/>
      <c r="E6465" s="411"/>
      <c r="F6465" s="411"/>
      <c r="G6465" s="194"/>
      <c r="H6465" s="411"/>
      <c r="I6465" s="411"/>
    </row>
    <row r="6466" spans="1:9" ht="15" customHeight="1" x14ac:dyDescent="0.25">
      <c r="A6466" s="411"/>
      <c r="B6466" s="411"/>
      <c r="C6466" s="411"/>
      <c r="D6466" s="411"/>
      <c r="E6466" s="411"/>
      <c r="F6466" s="411"/>
      <c r="G6466" s="194"/>
      <c r="H6466" s="411"/>
      <c r="I6466" s="411"/>
    </row>
    <row r="6467" spans="1:9" ht="15" customHeight="1" x14ac:dyDescent="0.25">
      <c r="A6467" s="411"/>
      <c r="B6467" s="411"/>
      <c r="C6467" s="411"/>
      <c r="D6467" s="411"/>
      <c r="E6467" s="411"/>
      <c r="F6467" s="411"/>
      <c r="G6467" s="194"/>
      <c r="H6467" s="411"/>
      <c r="I6467" s="411"/>
    </row>
    <row r="6468" spans="1:9" ht="15" customHeight="1" x14ac:dyDescent="0.25">
      <c r="A6468" s="411"/>
      <c r="B6468" s="411"/>
      <c r="C6468" s="411"/>
      <c r="D6468" s="411"/>
      <c r="E6468" s="411"/>
      <c r="F6468" s="412"/>
      <c r="G6468" s="194"/>
      <c r="H6468" s="411"/>
      <c r="I6468" s="411"/>
    </row>
    <row r="6469" spans="1:9" ht="15" customHeight="1" x14ac:dyDescent="0.25">
      <c r="A6469" s="411"/>
      <c r="B6469" s="411"/>
      <c r="C6469" s="411"/>
      <c r="D6469" s="411"/>
      <c r="E6469" s="411"/>
      <c r="F6469" s="412"/>
      <c r="G6469" s="194"/>
      <c r="H6469" s="411"/>
      <c r="I6469" s="411"/>
    </row>
    <row r="6470" spans="1:9" ht="15" customHeight="1" x14ac:dyDescent="0.25">
      <c r="A6470" s="411"/>
      <c r="B6470" s="411"/>
      <c r="C6470" s="411"/>
      <c r="D6470" s="411"/>
      <c r="E6470" s="411"/>
      <c r="F6470" s="411"/>
      <c r="G6470" s="194"/>
      <c r="H6470" s="411"/>
      <c r="I6470" s="411"/>
    </row>
    <row r="6471" spans="1:9" ht="15" customHeight="1" x14ac:dyDescent="0.25">
      <c r="A6471" s="411"/>
      <c r="B6471" s="411"/>
      <c r="C6471" s="411"/>
      <c r="D6471" s="411"/>
      <c r="E6471" s="411"/>
      <c r="F6471" s="411"/>
      <c r="G6471" s="194"/>
      <c r="H6471" s="411"/>
      <c r="I6471" s="411"/>
    </row>
    <row r="6472" spans="1:9" ht="15" customHeight="1" x14ac:dyDescent="0.25">
      <c r="A6472" s="411"/>
      <c r="B6472" s="411"/>
      <c r="C6472" s="411"/>
      <c r="D6472" s="411"/>
      <c r="E6472" s="411"/>
      <c r="F6472" s="411"/>
      <c r="G6472" s="194"/>
      <c r="H6472" s="411"/>
      <c r="I6472" s="411"/>
    </row>
    <row r="6473" spans="1:9" ht="15" customHeight="1" x14ac:dyDescent="0.25">
      <c r="A6473" s="411"/>
      <c r="B6473" s="411"/>
      <c r="C6473" s="411"/>
      <c r="D6473" s="411"/>
      <c r="E6473" s="411"/>
      <c r="F6473" s="411"/>
      <c r="G6473" s="194"/>
      <c r="H6473" s="411"/>
      <c r="I6473" s="411"/>
    </row>
    <row r="6474" spans="1:9" ht="15" customHeight="1" x14ac:dyDescent="0.25">
      <c r="A6474" s="411"/>
      <c r="B6474" s="411"/>
      <c r="C6474" s="411"/>
      <c r="D6474" s="411"/>
      <c r="E6474" s="411"/>
      <c r="F6474" s="412"/>
      <c r="G6474" s="194"/>
      <c r="H6474" s="411"/>
      <c r="I6474" s="411"/>
    </row>
    <row r="6475" spans="1:9" ht="15" customHeight="1" x14ac:dyDescent="0.25">
      <c r="A6475" s="411"/>
      <c r="B6475" s="411"/>
      <c r="C6475" s="411"/>
      <c r="D6475" s="411"/>
      <c r="E6475" s="411"/>
      <c r="F6475" s="412"/>
      <c r="G6475" s="194"/>
      <c r="H6475" s="411"/>
      <c r="I6475" s="411"/>
    </row>
    <row r="6476" spans="1:9" ht="15" customHeight="1" x14ac:dyDescent="0.25">
      <c r="A6476" s="411"/>
      <c r="B6476" s="411"/>
      <c r="C6476" s="411"/>
      <c r="D6476" s="411"/>
      <c r="E6476" s="411"/>
      <c r="F6476" s="412"/>
      <c r="G6476" s="194"/>
      <c r="H6476" s="411"/>
      <c r="I6476" s="411"/>
    </row>
    <row r="6477" spans="1:9" ht="15" customHeight="1" x14ac:dyDescent="0.25">
      <c r="A6477" s="411"/>
      <c r="B6477" s="411"/>
      <c r="C6477" s="411"/>
      <c r="D6477" s="411"/>
      <c r="E6477" s="411"/>
      <c r="F6477" s="411"/>
      <c r="G6477" s="194"/>
      <c r="H6477" s="411"/>
      <c r="I6477" s="411"/>
    </row>
    <row r="6478" spans="1:9" ht="15" customHeight="1" x14ac:dyDescent="0.25">
      <c r="A6478" s="411"/>
      <c r="B6478" s="411"/>
      <c r="C6478" s="411"/>
      <c r="D6478" s="411"/>
      <c r="E6478" s="411"/>
      <c r="F6478" s="411"/>
      <c r="G6478" s="194"/>
      <c r="H6478" s="411"/>
      <c r="I6478" s="411"/>
    </row>
    <row r="6479" spans="1:9" ht="15" customHeight="1" x14ac:dyDescent="0.25">
      <c r="A6479" s="411"/>
      <c r="B6479" s="411"/>
      <c r="C6479" s="411"/>
      <c r="D6479" s="411"/>
      <c r="E6479" s="411"/>
      <c r="F6479" s="411"/>
      <c r="G6479" s="194"/>
      <c r="H6479" s="411"/>
      <c r="I6479" s="411"/>
    </row>
    <row r="6480" spans="1:9" ht="15" customHeight="1" x14ac:dyDescent="0.25">
      <c r="A6480" s="411"/>
      <c r="B6480" s="411"/>
      <c r="C6480" s="411"/>
      <c r="D6480" s="411"/>
      <c r="E6480" s="411"/>
      <c r="F6480" s="411"/>
      <c r="G6480" s="194"/>
      <c r="H6480" s="411"/>
      <c r="I6480" s="411"/>
    </row>
    <row r="6481" spans="1:9" ht="15" customHeight="1" x14ac:dyDescent="0.25">
      <c r="A6481" s="411"/>
      <c r="B6481" s="411"/>
      <c r="C6481" s="411"/>
      <c r="D6481" s="411"/>
      <c r="E6481" s="411"/>
      <c r="F6481" s="411"/>
      <c r="G6481" s="194"/>
      <c r="H6481" s="411"/>
      <c r="I6481" s="411"/>
    </row>
    <row r="6482" spans="1:9" ht="15" customHeight="1" x14ac:dyDescent="0.25">
      <c r="A6482" s="411"/>
      <c r="B6482" s="411"/>
      <c r="C6482" s="411"/>
      <c r="D6482" s="411"/>
      <c r="E6482" s="411"/>
      <c r="F6482" s="411"/>
      <c r="G6482" s="194"/>
      <c r="H6482" s="411"/>
      <c r="I6482" s="411"/>
    </row>
    <row r="6483" spans="1:9" ht="15" customHeight="1" x14ac:dyDescent="0.25">
      <c r="A6483" s="411"/>
      <c r="B6483" s="411"/>
      <c r="C6483" s="411"/>
      <c r="D6483" s="411"/>
      <c r="E6483" s="411"/>
      <c r="F6483" s="411"/>
      <c r="G6483" s="194"/>
      <c r="H6483" s="411"/>
      <c r="I6483" s="411"/>
    </row>
    <row r="6484" spans="1:9" ht="15" customHeight="1" x14ac:dyDescent="0.25">
      <c r="A6484" s="411"/>
      <c r="B6484" s="411"/>
      <c r="C6484" s="411"/>
      <c r="D6484" s="411"/>
      <c r="E6484" s="411"/>
      <c r="F6484" s="411"/>
      <c r="G6484" s="194"/>
      <c r="H6484" s="411"/>
      <c r="I6484" s="411"/>
    </row>
    <row r="6485" spans="1:9" ht="15" customHeight="1" x14ac:dyDescent="0.25">
      <c r="A6485" s="411"/>
      <c r="B6485" s="411"/>
      <c r="C6485" s="411"/>
      <c r="D6485" s="411"/>
      <c r="E6485" s="411"/>
      <c r="F6485" s="411"/>
      <c r="G6485" s="194"/>
      <c r="H6485" s="411"/>
      <c r="I6485" s="411"/>
    </row>
    <row r="6486" spans="1:9" ht="15" customHeight="1" x14ac:dyDescent="0.25">
      <c r="A6486" s="411"/>
      <c r="B6486" s="411"/>
      <c r="C6486" s="411"/>
      <c r="D6486" s="411"/>
      <c r="E6486" s="411"/>
      <c r="F6486" s="411"/>
      <c r="G6486" s="194"/>
      <c r="H6486" s="411"/>
      <c r="I6486" s="411"/>
    </row>
    <row r="6487" spans="1:9" ht="15" customHeight="1" x14ac:dyDescent="0.25">
      <c r="A6487" s="411"/>
      <c r="B6487" s="411"/>
      <c r="C6487" s="411"/>
      <c r="D6487" s="411"/>
      <c r="E6487" s="411"/>
      <c r="F6487" s="411"/>
      <c r="G6487" s="194"/>
      <c r="H6487" s="411"/>
      <c r="I6487" s="411"/>
    </row>
    <row r="6488" spans="1:9" ht="15" customHeight="1" x14ac:dyDescent="0.25">
      <c r="A6488" s="411"/>
      <c r="B6488" s="411"/>
      <c r="C6488" s="411"/>
      <c r="D6488" s="411"/>
      <c r="E6488" s="411"/>
      <c r="F6488" s="411"/>
      <c r="G6488" s="194"/>
      <c r="H6488" s="411"/>
      <c r="I6488" s="411"/>
    </row>
    <row r="6489" spans="1:9" ht="15" customHeight="1" x14ac:dyDescent="0.25">
      <c r="A6489" s="411"/>
      <c r="B6489" s="411"/>
      <c r="C6489" s="411"/>
      <c r="D6489" s="411"/>
      <c r="E6489" s="411"/>
      <c r="F6489" s="412"/>
      <c r="G6489" s="194"/>
      <c r="H6489" s="411"/>
      <c r="I6489" s="411"/>
    </row>
    <row r="6490" spans="1:9" ht="15" customHeight="1" x14ac:dyDescent="0.25">
      <c r="A6490" s="411"/>
      <c r="B6490" s="411"/>
      <c r="C6490" s="411"/>
      <c r="D6490" s="411"/>
      <c r="E6490" s="411"/>
      <c r="F6490" s="411"/>
      <c r="G6490" s="194"/>
      <c r="H6490" s="411"/>
      <c r="I6490" s="411"/>
    </row>
    <row r="6491" spans="1:9" ht="15" customHeight="1" x14ac:dyDescent="0.25">
      <c r="A6491" s="411"/>
      <c r="B6491" s="411"/>
      <c r="C6491" s="411"/>
      <c r="D6491" s="411"/>
      <c r="E6491" s="411"/>
      <c r="F6491" s="411"/>
      <c r="G6491" s="194"/>
      <c r="H6491" s="411"/>
      <c r="I6491" s="411"/>
    </row>
    <row r="6492" spans="1:9" ht="15" customHeight="1" x14ac:dyDescent="0.25">
      <c r="A6492" s="411"/>
      <c r="B6492" s="411"/>
      <c r="C6492" s="411"/>
      <c r="D6492" s="411"/>
      <c r="E6492" s="411"/>
      <c r="F6492" s="411"/>
      <c r="G6492" s="194"/>
      <c r="H6492" s="411"/>
      <c r="I6492" s="411"/>
    </row>
    <row r="6493" spans="1:9" ht="15" customHeight="1" x14ac:dyDescent="0.25">
      <c r="A6493" s="411"/>
      <c r="B6493" s="411"/>
      <c r="C6493" s="411"/>
      <c r="D6493" s="411"/>
      <c r="E6493" s="411"/>
      <c r="F6493" s="412"/>
      <c r="G6493" s="194"/>
      <c r="H6493" s="411"/>
      <c r="I6493" s="411"/>
    </row>
    <row r="6494" spans="1:9" ht="15" customHeight="1" x14ac:dyDescent="0.25">
      <c r="A6494" s="411"/>
      <c r="B6494" s="411"/>
      <c r="C6494" s="411"/>
      <c r="D6494" s="411"/>
      <c r="E6494" s="411"/>
      <c r="F6494" s="411"/>
      <c r="G6494" s="194"/>
      <c r="H6494" s="411"/>
      <c r="I6494" s="411"/>
    </row>
    <row r="6495" spans="1:9" ht="15" customHeight="1" x14ac:dyDescent="0.25">
      <c r="A6495" s="411"/>
      <c r="B6495" s="411"/>
      <c r="C6495" s="411"/>
      <c r="D6495" s="411"/>
      <c r="E6495" s="411"/>
      <c r="F6495" s="411"/>
      <c r="G6495" s="194"/>
      <c r="H6495" s="411"/>
      <c r="I6495" s="411"/>
    </row>
    <row r="6496" spans="1:9" ht="15" customHeight="1" x14ac:dyDescent="0.25">
      <c r="A6496" s="411"/>
      <c r="B6496" s="411"/>
      <c r="C6496" s="411"/>
      <c r="D6496" s="411"/>
      <c r="E6496" s="411"/>
      <c r="F6496" s="411"/>
      <c r="G6496" s="194"/>
      <c r="H6496" s="411"/>
      <c r="I6496" s="411"/>
    </row>
    <row r="6497" spans="1:9" ht="15" customHeight="1" x14ac:dyDescent="0.25">
      <c r="A6497" s="411"/>
      <c r="B6497" s="411"/>
      <c r="C6497" s="411"/>
      <c r="D6497" s="411"/>
      <c r="E6497" s="411"/>
      <c r="F6497" s="411"/>
      <c r="G6497" s="194"/>
      <c r="H6497" s="411"/>
      <c r="I6497" s="411"/>
    </row>
    <row r="6498" spans="1:9" ht="15" customHeight="1" x14ac:dyDescent="0.25">
      <c r="A6498" s="411"/>
      <c r="B6498" s="411"/>
      <c r="C6498" s="411"/>
      <c r="D6498" s="411"/>
      <c r="E6498" s="411"/>
      <c r="F6498" s="411"/>
      <c r="G6498" s="194"/>
      <c r="H6498" s="411"/>
      <c r="I6498" s="411"/>
    </row>
    <row r="6499" spans="1:9" ht="15" customHeight="1" x14ac:dyDescent="0.25">
      <c r="A6499" s="411"/>
      <c r="B6499" s="411"/>
      <c r="C6499" s="411"/>
      <c r="D6499" s="411"/>
      <c r="E6499" s="411"/>
      <c r="F6499" s="412"/>
      <c r="G6499" s="194"/>
      <c r="H6499" s="411"/>
      <c r="I6499" s="411"/>
    </row>
    <row r="6500" spans="1:9" ht="15" customHeight="1" x14ac:dyDescent="0.25">
      <c r="A6500" s="411"/>
      <c r="B6500" s="411"/>
      <c r="C6500" s="411"/>
      <c r="D6500" s="411"/>
      <c r="E6500" s="411"/>
      <c r="F6500" s="411"/>
      <c r="G6500" s="194"/>
      <c r="H6500" s="411"/>
      <c r="I6500" s="411"/>
    </row>
    <row r="6501" spans="1:9" ht="15" customHeight="1" x14ac:dyDescent="0.25">
      <c r="A6501" s="411"/>
      <c r="B6501" s="411"/>
      <c r="C6501" s="411"/>
      <c r="D6501" s="411"/>
      <c r="E6501" s="411"/>
      <c r="F6501" s="412"/>
      <c r="G6501" s="194"/>
      <c r="H6501" s="411"/>
      <c r="I6501" s="411"/>
    </row>
    <row r="6502" spans="1:9" ht="15" customHeight="1" x14ac:dyDescent="0.25">
      <c r="A6502" s="411"/>
      <c r="B6502" s="411"/>
      <c r="C6502" s="411"/>
      <c r="D6502" s="411"/>
      <c r="E6502" s="411"/>
      <c r="F6502" s="411"/>
      <c r="G6502" s="194"/>
      <c r="H6502" s="411"/>
      <c r="I6502" s="411"/>
    </row>
    <row r="6503" spans="1:9" ht="15" customHeight="1" x14ac:dyDescent="0.25">
      <c r="A6503" s="411"/>
      <c r="B6503" s="411"/>
      <c r="C6503" s="411"/>
      <c r="D6503" s="411"/>
      <c r="E6503" s="411"/>
      <c r="F6503" s="411"/>
      <c r="G6503" s="194"/>
      <c r="H6503" s="411"/>
      <c r="I6503" s="411"/>
    </row>
    <row r="6504" spans="1:9" ht="15" customHeight="1" x14ac:dyDescent="0.25">
      <c r="A6504" s="411"/>
      <c r="B6504" s="411"/>
      <c r="C6504" s="411"/>
      <c r="D6504" s="411"/>
      <c r="E6504" s="411"/>
      <c r="F6504" s="412"/>
      <c r="G6504" s="194"/>
      <c r="H6504" s="411"/>
      <c r="I6504" s="411"/>
    </row>
    <row r="6505" spans="1:9" ht="15" customHeight="1" x14ac:dyDescent="0.25">
      <c r="A6505" s="411"/>
      <c r="B6505" s="411"/>
      <c r="C6505" s="411"/>
      <c r="D6505" s="411"/>
      <c r="E6505" s="411"/>
      <c r="F6505" s="411"/>
      <c r="G6505" s="194"/>
      <c r="H6505" s="411"/>
      <c r="I6505" s="411"/>
    </row>
    <row r="6506" spans="1:9" ht="15" customHeight="1" x14ac:dyDescent="0.25">
      <c r="A6506" s="411"/>
      <c r="B6506" s="411"/>
      <c r="C6506" s="411"/>
      <c r="D6506" s="411"/>
      <c r="E6506" s="411"/>
      <c r="F6506" s="411"/>
      <c r="G6506" s="194"/>
      <c r="H6506" s="411"/>
      <c r="I6506" s="411"/>
    </row>
    <row r="6507" spans="1:9" ht="15" customHeight="1" x14ac:dyDescent="0.25">
      <c r="A6507" s="411"/>
      <c r="B6507" s="411"/>
      <c r="C6507" s="411"/>
      <c r="D6507" s="411"/>
      <c r="E6507" s="411"/>
      <c r="F6507" s="412"/>
      <c r="G6507" s="194"/>
      <c r="H6507" s="411"/>
      <c r="I6507" s="411"/>
    </row>
    <row r="6508" spans="1:9" ht="15" customHeight="1" x14ac:dyDescent="0.25">
      <c r="A6508" s="411"/>
      <c r="B6508" s="411"/>
      <c r="C6508" s="411"/>
      <c r="D6508" s="411"/>
      <c r="E6508" s="411"/>
      <c r="F6508" s="411"/>
      <c r="G6508" s="194"/>
      <c r="H6508" s="411"/>
      <c r="I6508" s="411"/>
    </row>
    <row r="6509" spans="1:9" ht="15" customHeight="1" x14ac:dyDescent="0.25">
      <c r="A6509" s="411"/>
      <c r="B6509" s="411"/>
      <c r="C6509" s="411"/>
      <c r="D6509" s="411"/>
      <c r="E6509" s="411"/>
      <c r="F6509" s="411"/>
      <c r="G6509" s="194"/>
      <c r="H6509" s="411"/>
      <c r="I6509" s="411"/>
    </row>
    <row r="6510" spans="1:9" ht="15" customHeight="1" x14ac:dyDescent="0.25">
      <c r="A6510" s="411"/>
      <c r="B6510" s="411"/>
      <c r="C6510" s="411"/>
      <c r="D6510" s="411"/>
      <c r="E6510" s="411"/>
      <c r="F6510" s="412"/>
      <c r="G6510" s="194"/>
      <c r="H6510" s="411"/>
      <c r="I6510" s="411"/>
    </row>
    <row r="6511" spans="1:9" ht="15" customHeight="1" x14ac:dyDescent="0.25">
      <c r="A6511" s="411"/>
      <c r="B6511" s="411"/>
      <c r="C6511" s="411"/>
      <c r="D6511" s="411"/>
      <c r="E6511" s="411"/>
      <c r="F6511" s="412"/>
      <c r="G6511" s="194"/>
      <c r="H6511" s="411"/>
      <c r="I6511" s="411"/>
    </row>
    <row r="6512" spans="1:9" ht="15" customHeight="1" x14ac:dyDescent="0.25">
      <c r="A6512" s="411"/>
      <c r="B6512" s="411"/>
      <c r="C6512" s="411"/>
      <c r="D6512" s="411"/>
      <c r="E6512" s="411"/>
      <c r="F6512" s="411"/>
      <c r="G6512" s="194"/>
      <c r="H6512" s="411"/>
      <c r="I6512" s="411"/>
    </row>
    <row r="6513" spans="1:9" ht="15" customHeight="1" x14ac:dyDescent="0.25">
      <c r="A6513" s="411"/>
      <c r="B6513" s="411"/>
      <c r="C6513" s="411"/>
      <c r="D6513" s="411"/>
      <c r="E6513" s="411"/>
      <c r="F6513" s="411"/>
      <c r="G6513" s="194"/>
      <c r="H6513" s="411"/>
      <c r="I6513" s="411"/>
    </row>
    <row r="6514" spans="1:9" ht="15" customHeight="1" x14ac:dyDescent="0.25">
      <c r="A6514" s="411"/>
      <c r="B6514" s="411"/>
      <c r="C6514" s="411"/>
      <c r="D6514" s="411"/>
      <c r="E6514" s="411"/>
      <c r="F6514" s="412"/>
      <c r="G6514" s="194"/>
      <c r="H6514" s="411"/>
      <c r="I6514" s="411"/>
    </row>
    <row r="6515" spans="1:9" ht="15" customHeight="1" x14ac:dyDescent="0.25">
      <c r="A6515" s="411"/>
      <c r="B6515" s="411"/>
      <c r="C6515" s="411"/>
      <c r="D6515" s="411"/>
      <c r="E6515" s="411"/>
      <c r="F6515" s="411"/>
      <c r="G6515" s="194"/>
      <c r="H6515" s="411"/>
      <c r="I6515" s="411"/>
    </row>
    <row r="6516" spans="1:9" ht="15" customHeight="1" x14ac:dyDescent="0.25">
      <c r="A6516" s="411"/>
      <c r="B6516" s="411"/>
      <c r="C6516" s="411"/>
      <c r="D6516" s="411"/>
      <c r="E6516" s="411"/>
      <c r="F6516" s="411"/>
      <c r="G6516" s="194"/>
      <c r="H6516" s="411"/>
      <c r="I6516" s="411"/>
    </row>
    <row r="6517" spans="1:9" ht="15" customHeight="1" x14ac:dyDescent="0.25">
      <c r="A6517" s="411"/>
      <c r="B6517" s="411"/>
      <c r="C6517" s="411"/>
      <c r="D6517" s="411"/>
      <c r="E6517" s="411"/>
      <c r="F6517" s="412"/>
      <c r="G6517" s="194"/>
      <c r="H6517" s="411"/>
      <c r="I6517" s="411"/>
    </row>
    <row r="6518" spans="1:9" ht="15" customHeight="1" x14ac:dyDescent="0.25">
      <c r="A6518" s="411"/>
      <c r="B6518" s="411"/>
      <c r="C6518" s="411"/>
      <c r="D6518" s="411"/>
      <c r="E6518" s="411"/>
      <c r="F6518" s="412"/>
      <c r="G6518" s="194"/>
      <c r="H6518" s="411"/>
      <c r="I6518" s="411"/>
    </row>
    <row r="6519" spans="1:9" ht="15" customHeight="1" x14ac:dyDescent="0.25">
      <c r="A6519" s="411"/>
      <c r="B6519" s="411"/>
      <c r="C6519" s="411"/>
      <c r="D6519" s="411"/>
      <c r="E6519" s="411"/>
      <c r="F6519" s="411"/>
      <c r="G6519" s="194"/>
      <c r="H6519" s="411"/>
      <c r="I6519" s="411"/>
    </row>
    <row r="6520" spans="1:9" ht="15" customHeight="1" x14ac:dyDescent="0.25">
      <c r="A6520" s="411"/>
      <c r="B6520" s="411"/>
      <c r="C6520" s="411"/>
      <c r="D6520" s="411"/>
      <c r="E6520" s="411"/>
      <c r="F6520" s="411"/>
      <c r="G6520" s="194"/>
      <c r="H6520" s="411"/>
      <c r="I6520" s="411"/>
    </row>
    <row r="6521" spans="1:9" ht="15" customHeight="1" x14ac:dyDescent="0.25">
      <c r="A6521" s="411"/>
      <c r="B6521" s="411"/>
      <c r="C6521" s="411"/>
      <c r="D6521" s="411"/>
      <c r="E6521" s="411"/>
      <c r="F6521" s="412"/>
      <c r="G6521" s="194"/>
      <c r="H6521" s="411"/>
      <c r="I6521" s="411"/>
    </row>
    <row r="6522" spans="1:9" ht="15" customHeight="1" x14ac:dyDescent="0.25">
      <c r="A6522" s="411"/>
      <c r="B6522" s="411"/>
      <c r="C6522" s="411"/>
      <c r="D6522" s="411"/>
      <c r="E6522" s="411"/>
      <c r="F6522" s="411"/>
      <c r="G6522" s="194"/>
      <c r="H6522" s="411"/>
      <c r="I6522" s="411"/>
    </row>
    <row r="6523" spans="1:9" ht="15" customHeight="1" x14ac:dyDescent="0.25">
      <c r="A6523" s="411"/>
      <c r="B6523" s="411"/>
      <c r="C6523" s="411"/>
      <c r="D6523" s="411"/>
      <c r="E6523" s="411"/>
      <c r="F6523" s="411"/>
      <c r="G6523" s="194"/>
      <c r="H6523" s="411"/>
      <c r="I6523" s="411"/>
    </row>
    <row r="6524" spans="1:9" ht="15" customHeight="1" x14ac:dyDescent="0.25">
      <c r="A6524" s="411"/>
      <c r="B6524" s="411"/>
      <c r="C6524" s="411"/>
      <c r="D6524" s="411"/>
      <c r="E6524" s="411"/>
      <c r="F6524" s="411"/>
      <c r="G6524" s="194"/>
      <c r="H6524" s="411"/>
      <c r="I6524" s="411"/>
    </row>
    <row r="6525" spans="1:9" ht="15" customHeight="1" x14ac:dyDescent="0.25">
      <c r="A6525" s="411"/>
      <c r="B6525" s="411"/>
      <c r="C6525" s="411"/>
      <c r="D6525" s="411"/>
      <c r="E6525" s="411"/>
      <c r="F6525" s="411"/>
      <c r="G6525" s="194"/>
      <c r="H6525" s="411"/>
      <c r="I6525" s="411"/>
    </row>
    <row r="6526" spans="1:9" ht="15" customHeight="1" x14ac:dyDescent="0.25">
      <c r="A6526" s="411"/>
      <c r="B6526" s="411"/>
      <c r="C6526" s="411"/>
      <c r="D6526" s="411"/>
      <c r="E6526" s="411"/>
      <c r="F6526" s="412"/>
      <c r="G6526" s="194"/>
      <c r="H6526" s="411"/>
      <c r="I6526" s="411"/>
    </row>
    <row r="6527" spans="1:9" ht="15" customHeight="1" x14ac:dyDescent="0.25">
      <c r="A6527" s="411"/>
      <c r="B6527" s="411"/>
      <c r="C6527" s="411"/>
      <c r="D6527" s="411"/>
      <c r="E6527" s="411"/>
      <c r="F6527" s="411"/>
      <c r="G6527" s="194"/>
      <c r="H6527" s="411"/>
      <c r="I6527" s="411"/>
    </row>
    <row r="6528" spans="1:9" ht="15" customHeight="1" x14ac:dyDescent="0.25">
      <c r="A6528" s="411"/>
      <c r="B6528" s="411"/>
      <c r="C6528" s="411"/>
      <c r="D6528" s="411"/>
      <c r="E6528" s="411"/>
      <c r="F6528" s="411"/>
      <c r="G6528" s="194"/>
      <c r="H6528" s="411"/>
      <c r="I6528" s="411"/>
    </row>
    <row r="6529" spans="1:9" ht="15" customHeight="1" x14ac:dyDescent="0.25">
      <c r="A6529" s="411"/>
      <c r="B6529" s="411"/>
      <c r="C6529" s="411"/>
      <c r="D6529" s="411"/>
      <c r="E6529" s="411"/>
      <c r="F6529" s="412"/>
      <c r="G6529" s="194"/>
      <c r="H6529" s="411"/>
      <c r="I6529" s="411"/>
    </row>
    <row r="6530" spans="1:9" ht="15" customHeight="1" x14ac:dyDescent="0.25">
      <c r="A6530" s="411"/>
      <c r="B6530" s="411"/>
      <c r="C6530" s="411"/>
      <c r="D6530" s="411"/>
      <c r="E6530" s="411"/>
      <c r="F6530" s="412"/>
      <c r="G6530" s="194"/>
      <c r="H6530" s="411"/>
      <c r="I6530" s="411"/>
    </row>
    <row r="6531" spans="1:9" ht="15" customHeight="1" x14ac:dyDescent="0.25">
      <c r="A6531" s="411"/>
      <c r="B6531" s="411"/>
      <c r="C6531" s="411"/>
      <c r="D6531" s="411"/>
      <c r="E6531" s="411"/>
      <c r="F6531" s="411"/>
      <c r="G6531" s="194"/>
      <c r="H6531" s="411"/>
      <c r="I6531" s="411"/>
    </row>
    <row r="6532" spans="1:9" ht="15" customHeight="1" x14ac:dyDescent="0.25">
      <c r="A6532" s="411"/>
      <c r="B6532" s="411"/>
      <c r="C6532" s="411"/>
      <c r="D6532" s="411"/>
      <c r="E6532" s="411"/>
      <c r="F6532" s="411"/>
      <c r="G6532" s="194"/>
      <c r="H6532" s="411"/>
      <c r="I6532" s="411"/>
    </row>
    <row r="6533" spans="1:9" ht="15" customHeight="1" x14ac:dyDescent="0.25">
      <c r="A6533" s="411"/>
      <c r="B6533" s="411"/>
      <c r="C6533" s="411"/>
      <c r="D6533" s="411"/>
      <c r="E6533" s="411"/>
      <c r="F6533" s="411"/>
      <c r="G6533" s="194"/>
      <c r="H6533" s="411"/>
      <c r="I6533" s="411"/>
    </row>
    <row r="6534" spans="1:9" ht="15" customHeight="1" x14ac:dyDescent="0.25">
      <c r="A6534" s="411"/>
      <c r="B6534" s="411"/>
      <c r="C6534" s="411"/>
      <c r="D6534" s="411"/>
      <c r="E6534" s="411"/>
      <c r="F6534" s="411"/>
      <c r="G6534" s="194"/>
      <c r="H6534" s="411"/>
      <c r="I6534" s="411"/>
    </row>
    <row r="6535" spans="1:9" ht="15" customHeight="1" x14ac:dyDescent="0.25">
      <c r="A6535" s="411"/>
      <c r="B6535" s="411"/>
      <c r="C6535" s="411"/>
      <c r="D6535" s="411"/>
      <c r="E6535" s="411"/>
      <c r="F6535" s="411"/>
      <c r="G6535" s="194"/>
      <c r="H6535" s="411"/>
      <c r="I6535" s="411"/>
    </row>
    <row r="6536" spans="1:9" ht="15" customHeight="1" x14ac:dyDescent="0.25">
      <c r="A6536" s="411"/>
      <c r="B6536" s="411"/>
      <c r="C6536" s="411"/>
      <c r="D6536" s="411"/>
      <c r="E6536" s="411"/>
      <c r="F6536" s="411"/>
      <c r="G6536" s="194"/>
      <c r="H6536" s="411"/>
      <c r="I6536" s="411"/>
    </row>
    <row r="6537" spans="1:9" ht="15" customHeight="1" x14ac:dyDescent="0.25">
      <c r="A6537" s="411"/>
      <c r="B6537" s="411"/>
      <c r="C6537" s="411"/>
      <c r="D6537" s="411"/>
      <c r="E6537" s="411"/>
      <c r="F6537" s="412"/>
      <c r="G6537" s="194"/>
      <c r="H6537" s="411"/>
      <c r="I6537" s="411"/>
    </row>
    <row r="6538" spans="1:9" ht="15" customHeight="1" x14ac:dyDescent="0.25">
      <c r="A6538" s="411"/>
      <c r="B6538" s="411"/>
      <c r="C6538" s="411"/>
      <c r="D6538" s="411"/>
      <c r="E6538" s="411"/>
      <c r="F6538" s="412"/>
      <c r="G6538" s="194"/>
      <c r="H6538" s="411"/>
      <c r="I6538" s="411"/>
    </row>
    <row r="6539" spans="1:9" ht="15" customHeight="1" x14ac:dyDescent="0.25">
      <c r="A6539" s="411"/>
      <c r="B6539" s="411"/>
      <c r="C6539" s="411"/>
      <c r="D6539" s="411"/>
      <c r="E6539" s="411"/>
      <c r="F6539" s="411"/>
      <c r="G6539" s="194"/>
      <c r="H6539" s="411"/>
      <c r="I6539" s="411"/>
    </row>
    <row r="6540" spans="1:9" ht="15" customHeight="1" x14ac:dyDescent="0.25">
      <c r="A6540" s="411"/>
      <c r="B6540" s="411"/>
      <c r="C6540" s="411"/>
      <c r="D6540" s="411"/>
      <c r="E6540" s="411"/>
      <c r="F6540" s="411"/>
      <c r="G6540" s="194"/>
      <c r="H6540" s="411"/>
      <c r="I6540" s="411"/>
    </row>
    <row r="6541" spans="1:9" ht="15" customHeight="1" x14ac:dyDescent="0.25">
      <c r="A6541" s="411"/>
      <c r="B6541" s="411"/>
      <c r="C6541" s="411"/>
      <c r="D6541" s="411"/>
      <c r="E6541" s="411"/>
      <c r="F6541" s="411"/>
      <c r="G6541" s="194"/>
      <c r="H6541" s="411"/>
      <c r="I6541" s="411"/>
    </row>
    <row r="6542" spans="1:9" ht="15" customHeight="1" x14ac:dyDescent="0.25">
      <c r="A6542" s="411"/>
      <c r="B6542" s="411"/>
      <c r="C6542" s="411"/>
      <c r="D6542" s="411"/>
      <c r="E6542" s="411"/>
      <c r="F6542" s="412"/>
      <c r="G6542" s="194"/>
      <c r="H6542" s="411"/>
      <c r="I6542" s="411"/>
    </row>
    <row r="6543" spans="1:9" ht="15" customHeight="1" x14ac:dyDescent="0.25">
      <c r="A6543" s="411"/>
      <c r="B6543" s="411"/>
      <c r="C6543" s="411"/>
      <c r="D6543" s="411"/>
      <c r="E6543" s="411"/>
      <c r="F6543" s="412"/>
      <c r="G6543" s="194"/>
      <c r="H6543" s="411"/>
      <c r="I6543" s="411"/>
    </row>
    <row r="6544" spans="1:9" ht="15" customHeight="1" x14ac:dyDescent="0.25">
      <c r="A6544" s="411"/>
      <c r="B6544" s="411"/>
      <c r="C6544" s="411"/>
      <c r="D6544" s="411"/>
      <c r="E6544" s="411"/>
      <c r="F6544" s="411"/>
      <c r="G6544" s="194"/>
      <c r="H6544" s="411"/>
      <c r="I6544" s="411"/>
    </row>
    <row r="6545" spans="1:9" ht="15" customHeight="1" x14ac:dyDescent="0.25">
      <c r="A6545" s="411"/>
      <c r="B6545" s="411"/>
      <c r="C6545" s="411"/>
      <c r="D6545" s="411"/>
      <c r="E6545" s="411"/>
      <c r="F6545" s="411"/>
      <c r="G6545" s="194"/>
      <c r="H6545" s="411"/>
      <c r="I6545" s="411"/>
    </row>
    <row r="6546" spans="1:9" ht="15" customHeight="1" x14ac:dyDescent="0.25">
      <c r="A6546" s="411"/>
      <c r="B6546" s="411"/>
      <c r="C6546" s="411"/>
      <c r="D6546" s="411"/>
      <c r="E6546" s="411"/>
      <c r="F6546" s="411"/>
      <c r="G6546" s="194"/>
      <c r="H6546" s="411"/>
      <c r="I6546" s="411"/>
    </row>
    <row r="6547" spans="1:9" ht="15" customHeight="1" x14ac:dyDescent="0.25">
      <c r="A6547" s="411"/>
      <c r="B6547" s="411"/>
      <c r="C6547" s="411"/>
      <c r="D6547" s="411"/>
      <c r="E6547" s="411"/>
      <c r="F6547" s="411"/>
      <c r="G6547" s="194"/>
      <c r="H6547" s="411"/>
      <c r="I6547" s="411"/>
    </row>
    <row r="6548" spans="1:9" ht="15" customHeight="1" x14ac:dyDescent="0.25">
      <c r="A6548" s="411"/>
      <c r="B6548" s="411"/>
      <c r="C6548" s="411"/>
      <c r="D6548" s="411"/>
      <c r="E6548" s="411"/>
      <c r="F6548" s="411"/>
      <c r="G6548" s="194"/>
      <c r="H6548" s="411"/>
      <c r="I6548" s="411"/>
    </row>
    <row r="6549" spans="1:9" ht="15" customHeight="1" x14ac:dyDescent="0.25">
      <c r="A6549" s="411"/>
      <c r="B6549" s="411"/>
      <c r="C6549" s="411"/>
      <c r="D6549" s="411"/>
      <c r="E6549" s="411"/>
      <c r="F6549" s="412"/>
      <c r="G6549" s="194"/>
      <c r="H6549" s="411"/>
      <c r="I6549" s="411"/>
    </row>
    <row r="6550" spans="1:9" ht="15" customHeight="1" x14ac:dyDescent="0.25">
      <c r="A6550" s="411"/>
      <c r="B6550" s="411"/>
      <c r="C6550" s="411"/>
      <c r="D6550" s="411"/>
      <c r="E6550" s="411"/>
      <c r="F6550" s="411"/>
      <c r="G6550" s="194"/>
      <c r="H6550" s="411"/>
      <c r="I6550" s="411"/>
    </row>
    <row r="6551" spans="1:9" ht="15" customHeight="1" x14ac:dyDescent="0.25">
      <c r="A6551" s="411"/>
      <c r="B6551" s="411"/>
      <c r="C6551" s="411"/>
      <c r="D6551" s="411"/>
      <c r="E6551" s="411"/>
      <c r="F6551" s="411"/>
      <c r="G6551" s="194"/>
      <c r="H6551" s="411"/>
      <c r="I6551" s="411"/>
    </row>
    <row r="6552" spans="1:9" ht="15" customHeight="1" x14ac:dyDescent="0.25">
      <c r="A6552" s="411"/>
      <c r="B6552" s="411"/>
      <c r="C6552" s="411"/>
      <c r="D6552" s="411"/>
      <c r="E6552" s="411"/>
      <c r="F6552" s="411"/>
      <c r="G6552" s="194"/>
      <c r="H6552" s="411"/>
      <c r="I6552" s="411"/>
    </row>
    <row r="6553" spans="1:9" ht="15" customHeight="1" x14ac:dyDescent="0.25">
      <c r="A6553" s="411"/>
      <c r="B6553" s="411"/>
      <c r="C6553" s="411"/>
      <c r="D6553" s="411"/>
      <c r="E6553" s="411"/>
      <c r="F6553" s="411"/>
      <c r="G6553" s="194"/>
      <c r="H6553" s="411"/>
      <c r="I6553" s="411"/>
    </row>
    <row r="6554" spans="1:9" ht="15" customHeight="1" x14ac:dyDescent="0.25">
      <c r="A6554" s="411"/>
      <c r="B6554" s="411"/>
      <c r="C6554" s="411"/>
      <c r="D6554" s="411"/>
      <c r="E6554" s="411"/>
      <c r="F6554" s="412"/>
      <c r="G6554" s="194"/>
      <c r="H6554" s="411"/>
      <c r="I6554" s="411"/>
    </row>
    <row r="6555" spans="1:9" ht="15" customHeight="1" x14ac:dyDescent="0.25">
      <c r="A6555" s="411"/>
      <c r="B6555" s="411"/>
      <c r="C6555" s="411"/>
      <c r="D6555" s="411"/>
      <c r="E6555" s="411"/>
      <c r="F6555" s="412"/>
      <c r="G6555" s="194"/>
      <c r="H6555" s="411"/>
      <c r="I6555" s="411"/>
    </row>
    <row r="6556" spans="1:9" ht="15" customHeight="1" x14ac:dyDescent="0.25">
      <c r="A6556" s="411"/>
      <c r="B6556" s="411"/>
      <c r="C6556" s="411"/>
      <c r="D6556" s="411"/>
      <c r="E6556" s="411"/>
      <c r="F6556" s="412"/>
      <c r="G6556" s="194"/>
      <c r="H6556" s="411"/>
      <c r="I6556" s="411"/>
    </row>
    <row r="6557" spans="1:9" ht="15" customHeight="1" x14ac:dyDescent="0.25">
      <c r="A6557" s="411"/>
      <c r="B6557" s="411"/>
      <c r="C6557" s="411"/>
      <c r="D6557" s="411"/>
      <c r="E6557" s="411"/>
      <c r="F6557" s="411"/>
      <c r="G6557" s="194"/>
      <c r="H6557" s="411"/>
      <c r="I6557" s="411"/>
    </row>
    <row r="6558" spans="1:9" ht="15" customHeight="1" x14ac:dyDescent="0.25">
      <c r="A6558" s="411"/>
      <c r="B6558" s="411"/>
      <c r="C6558" s="411"/>
      <c r="D6558" s="411"/>
      <c r="E6558" s="411"/>
      <c r="F6558" s="411"/>
      <c r="G6558" s="194"/>
      <c r="H6558" s="411"/>
      <c r="I6558" s="411"/>
    </row>
    <row r="6559" spans="1:9" ht="15" customHeight="1" x14ac:dyDescent="0.25">
      <c r="A6559" s="411"/>
      <c r="B6559" s="411"/>
      <c r="C6559" s="411"/>
      <c r="D6559" s="411"/>
      <c r="E6559" s="411"/>
      <c r="F6559" s="411"/>
      <c r="G6559" s="194"/>
      <c r="H6559" s="411"/>
      <c r="I6559" s="411"/>
    </row>
    <row r="6560" spans="1:9" ht="15" customHeight="1" x14ac:dyDescent="0.25">
      <c r="A6560" s="411"/>
      <c r="B6560" s="411"/>
      <c r="C6560" s="411"/>
      <c r="D6560" s="411"/>
      <c r="E6560" s="411"/>
      <c r="F6560" s="411"/>
      <c r="G6560" s="194"/>
      <c r="H6560" s="411"/>
      <c r="I6560" s="411"/>
    </row>
    <row r="6561" spans="1:9" ht="15" customHeight="1" x14ac:dyDescent="0.25">
      <c r="A6561" s="411"/>
      <c r="B6561" s="411"/>
      <c r="C6561" s="411"/>
      <c r="D6561" s="411"/>
      <c r="E6561" s="411"/>
      <c r="F6561" s="411"/>
      <c r="G6561" s="194"/>
      <c r="H6561" s="411"/>
      <c r="I6561" s="411"/>
    </row>
    <row r="6562" spans="1:9" ht="15" customHeight="1" x14ac:dyDescent="0.25">
      <c r="A6562" s="411"/>
      <c r="B6562" s="411"/>
      <c r="C6562" s="411"/>
      <c r="D6562" s="411"/>
      <c r="E6562" s="411"/>
      <c r="F6562" s="412"/>
      <c r="G6562" s="194"/>
      <c r="H6562" s="411"/>
      <c r="I6562" s="411"/>
    </row>
    <row r="6563" spans="1:9" ht="15" customHeight="1" x14ac:dyDescent="0.25">
      <c r="A6563" s="411"/>
      <c r="B6563" s="411"/>
      <c r="C6563" s="411"/>
      <c r="D6563" s="411"/>
      <c r="E6563" s="411"/>
      <c r="F6563" s="411"/>
      <c r="G6563" s="194"/>
      <c r="H6563" s="411"/>
      <c r="I6563" s="411"/>
    </row>
    <row r="6564" spans="1:9" ht="15" customHeight="1" x14ac:dyDescent="0.25">
      <c r="A6564" s="411"/>
      <c r="B6564" s="411"/>
      <c r="C6564" s="411"/>
      <c r="D6564" s="411"/>
      <c r="E6564" s="411"/>
      <c r="F6564" s="411"/>
      <c r="G6564" s="194"/>
      <c r="H6564" s="411"/>
      <c r="I6564" s="411"/>
    </row>
    <row r="6565" spans="1:9" ht="15" customHeight="1" x14ac:dyDescent="0.25">
      <c r="A6565" s="411"/>
      <c r="B6565" s="411"/>
      <c r="C6565" s="411"/>
      <c r="D6565" s="411"/>
      <c r="E6565" s="411"/>
      <c r="F6565" s="411"/>
      <c r="G6565" s="194"/>
      <c r="H6565" s="411"/>
      <c r="I6565" s="411"/>
    </row>
    <row r="6566" spans="1:9" ht="15" customHeight="1" x14ac:dyDescent="0.25">
      <c r="A6566" s="411"/>
      <c r="B6566" s="411"/>
      <c r="C6566" s="411"/>
      <c r="D6566" s="411"/>
      <c r="E6566" s="411"/>
      <c r="F6566" s="411"/>
      <c r="G6566" s="194"/>
      <c r="H6566" s="411"/>
      <c r="I6566" s="411"/>
    </row>
    <row r="6567" spans="1:9" ht="15" customHeight="1" x14ac:dyDescent="0.25">
      <c r="A6567" s="411"/>
      <c r="B6567" s="411"/>
      <c r="C6567" s="411"/>
      <c r="D6567" s="411"/>
      <c r="E6567" s="411"/>
      <c r="F6567" s="412"/>
      <c r="G6567" s="194"/>
      <c r="H6567" s="411"/>
      <c r="I6567" s="411"/>
    </row>
    <row r="6568" spans="1:9" ht="15" customHeight="1" x14ac:dyDescent="0.25">
      <c r="A6568" s="411"/>
      <c r="B6568" s="411"/>
      <c r="C6568" s="411"/>
      <c r="D6568" s="411"/>
      <c r="E6568" s="411"/>
      <c r="F6568" s="412"/>
      <c r="G6568" s="194"/>
      <c r="H6568" s="411"/>
      <c r="I6568" s="411"/>
    </row>
    <row r="6569" spans="1:9" ht="15" customHeight="1" x14ac:dyDescent="0.25">
      <c r="A6569" s="411"/>
      <c r="B6569" s="411"/>
      <c r="C6569" s="411"/>
      <c r="D6569" s="411"/>
      <c r="E6569" s="411"/>
      <c r="F6569" s="412"/>
      <c r="G6569" s="194"/>
      <c r="H6569" s="411"/>
      <c r="I6569" s="411"/>
    </row>
    <row r="6570" spans="1:9" ht="15" customHeight="1" x14ac:dyDescent="0.25">
      <c r="A6570" s="411"/>
      <c r="B6570" s="411"/>
      <c r="C6570" s="411"/>
      <c r="D6570" s="411"/>
      <c r="E6570" s="411"/>
      <c r="F6570" s="411"/>
      <c r="G6570" s="194"/>
      <c r="H6570" s="411"/>
      <c r="I6570" s="411"/>
    </row>
    <row r="6571" spans="1:9" ht="15" customHeight="1" x14ac:dyDescent="0.25">
      <c r="A6571" s="411"/>
      <c r="B6571" s="411"/>
      <c r="C6571" s="411"/>
      <c r="D6571" s="411"/>
      <c r="E6571" s="411"/>
      <c r="F6571" s="411"/>
      <c r="G6571" s="194"/>
      <c r="H6571" s="411"/>
      <c r="I6571" s="411"/>
    </row>
    <row r="6572" spans="1:9" ht="15" customHeight="1" x14ac:dyDescent="0.25">
      <c r="A6572" s="411"/>
      <c r="B6572" s="411"/>
      <c r="C6572" s="411"/>
      <c r="D6572" s="411"/>
      <c r="E6572" s="411"/>
      <c r="F6572" s="411"/>
      <c r="G6572" s="194"/>
      <c r="H6572" s="411"/>
      <c r="I6572" s="411"/>
    </row>
    <row r="6573" spans="1:9" ht="15" customHeight="1" x14ac:dyDescent="0.25">
      <c r="A6573" s="411"/>
      <c r="B6573" s="411"/>
      <c r="C6573" s="411"/>
      <c r="D6573" s="411"/>
      <c r="E6573" s="411"/>
      <c r="F6573" s="411"/>
      <c r="G6573" s="194"/>
      <c r="H6573" s="411"/>
      <c r="I6573" s="411"/>
    </row>
    <row r="6574" spans="1:9" ht="15" customHeight="1" x14ac:dyDescent="0.25">
      <c r="A6574" s="411"/>
      <c r="B6574" s="411"/>
      <c r="C6574" s="411"/>
      <c r="D6574" s="411"/>
      <c r="E6574" s="411"/>
      <c r="F6574" s="411"/>
      <c r="G6574" s="194"/>
      <c r="H6574" s="411"/>
      <c r="I6574" s="411"/>
    </row>
    <row r="6575" spans="1:9" ht="15" customHeight="1" x14ac:dyDescent="0.25">
      <c r="A6575" s="411"/>
      <c r="B6575" s="411"/>
      <c r="C6575" s="411"/>
      <c r="D6575" s="411"/>
      <c r="E6575" s="411"/>
      <c r="F6575" s="412"/>
      <c r="G6575" s="194"/>
      <c r="H6575" s="411"/>
      <c r="I6575" s="411"/>
    </row>
    <row r="6576" spans="1:9" ht="15" customHeight="1" x14ac:dyDescent="0.25">
      <c r="A6576" s="411"/>
      <c r="B6576" s="411"/>
      <c r="C6576" s="411"/>
      <c r="D6576" s="411"/>
      <c r="E6576" s="411"/>
      <c r="F6576" s="412"/>
      <c r="G6576" s="194"/>
      <c r="H6576" s="411"/>
      <c r="I6576" s="411"/>
    </row>
    <row r="6577" spans="1:9" ht="15" customHeight="1" x14ac:dyDescent="0.25">
      <c r="A6577" s="411"/>
      <c r="B6577" s="411"/>
      <c r="C6577" s="411"/>
      <c r="D6577" s="411"/>
      <c r="E6577" s="411"/>
      <c r="F6577" s="411"/>
      <c r="G6577" s="194"/>
      <c r="H6577" s="411"/>
      <c r="I6577" s="411"/>
    </row>
    <row r="6578" spans="1:9" ht="15" customHeight="1" x14ac:dyDescent="0.25">
      <c r="A6578" s="411"/>
      <c r="B6578" s="411"/>
      <c r="C6578" s="411"/>
      <c r="D6578" s="411"/>
      <c r="E6578" s="411"/>
      <c r="F6578" s="411"/>
      <c r="G6578" s="194"/>
      <c r="H6578" s="411"/>
      <c r="I6578" s="411"/>
    </row>
    <row r="6579" spans="1:9" ht="15" customHeight="1" x14ac:dyDescent="0.25">
      <c r="A6579" s="411"/>
      <c r="B6579" s="411"/>
      <c r="C6579" s="411"/>
      <c r="D6579" s="411"/>
      <c r="E6579" s="411"/>
      <c r="F6579" s="411"/>
      <c r="G6579" s="194"/>
      <c r="H6579" s="411"/>
      <c r="I6579" s="411"/>
    </row>
    <row r="6580" spans="1:9" ht="15" customHeight="1" x14ac:dyDescent="0.25">
      <c r="A6580" s="411"/>
      <c r="B6580" s="411"/>
      <c r="C6580" s="411"/>
      <c r="D6580" s="411"/>
      <c r="E6580" s="411"/>
      <c r="F6580" s="411"/>
      <c r="G6580" s="194"/>
      <c r="H6580" s="411"/>
      <c r="I6580" s="411"/>
    </row>
    <row r="6581" spans="1:9" ht="15" customHeight="1" x14ac:dyDescent="0.25">
      <c r="A6581" s="411"/>
      <c r="B6581" s="411"/>
      <c r="C6581" s="411"/>
      <c r="D6581" s="411"/>
      <c r="E6581" s="411"/>
      <c r="F6581" s="412"/>
      <c r="G6581" s="194"/>
      <c r="H6581" s="411"/>
      <c r="I6581" s="411"/>
    </row>
    <row r="6582" spans="1:9" ht="15" customHeight="1" x14ac:dyDescent="0.25">
      <c r="A6582" s="411"/>
      <c r="B6582" s="411"/>
      <c r="C6582" s="411"/>
      <c r="D6582" s="411"/>
      <c r="E6582" s="411"/>
      <c r="F6582" s="412"/>
      <c r="G6582" s="194"/>
      <c r="H6582" s="411"/>
      <c r="I6582" s="411"/>
    </row>
    <row r="6583" spans="1:9" ht="15" customHeight="1" x14ac:dyDescent="0.25">
      <c r="A6583" s="411"/>
      <c r="B6583" s="411"/>
      <c r="C6583" s="411"/>
      <c r="D6583" s="411"/>
      <c r="E6583" s="411"/>
      <c r="F6583" s="412"/>
      <c r="G6583" s="194"/>
      <c r="H6583" s="411"/>
      <c r="I6583" s="411"/>
    </row>
    <row r="6584" spans="1:9" ht="15" customHeight="1" x14ac:dyDescent="0.25">
      <c r="A6584" s="411"/>
      <c r="B6584" s="411"/>
      <c r="C6584" s="411"/>
      <c r="D6584" s="411"/>
      <c r="E6584" s="411"/>
      <c r="F6584" s="411"/>
      <c r="G6584" s="194"/>
      <c r="H6584" s="411"/>
      <c r="I6584" s="411"/>
    </row>
    <row r="6585" spans="1:9" ht="15" customHeight="1" x14ac:dyDescent="0.25">
      <c r="A6585" s="411"/>
      <c r="B6585" s="411"/>
      <c r="C6585" s="411"/>
      <c r="D6585" s="411"/>
      <c r="E6585" s="411"/>
      <c r="F6585" s="411"/>
      <c r="G6585" s="194"/>
      <c r="H6585" s="411"/>
      <c r="I6585" s="411"/>
    </row>
    <row r="6586" spans="1:9" ht="15" customHeight="1" x14ac:dyDescent="0.25">
      <c r="A6586" s="411"/>
      <c r="B6586" s="411"/>
      <c r="C6586" s="411"/>
      <c r="D6586" s="411"/>
      <c r="E6586" s="411"/>
      <c r="F6586" s="411"/>
      <c r="G6586" s="194"/>
      <c r="H6586" s="411"/>
      <c r="I6586" s="411"/>
    </row>
    <row r="6587" spans="1:9" ht="15" customHeight="1" x14ac:dyDescent="0.25">
      <c r="A6587" s="411"/>
      <c r="B6587" s="411"/>
      <c r="C6587" s="411"/>
      <c r="D6587" s="411"/>
      <c r="E6587" s="411"/>
      <c r="F6587" s="411"/>
      <c r="G6587" s="194"/>
      <c r="H6587" s="411"/>
      <c r="I6587" s="411"/>
    </row>
    <row r="6588" spans="1:9" ht="15" customHeight="1" x14ac:dyDescent="0.25">
      <c r="A6588" s="411"/>
      <c r="B6588" s="411"/>
      <c r="C6588" s="411"/>
      <c r="D6588" s="411"/>
      <c r="E6588" s="411"/>
      <c r="F6588" s="411"/>
      <c r="G6588" s="194"/>
      <c r="H6588" s="411"/>
      <c r="I6588" s="411"/>
    </row>
    <row r="6589" spans="1:9" ht="15" customHeight="1" x14ac:dyDescent="0.25">
      <c r="A6589" s="411"/>
      <c r="B6589" s="411"/>
      <c r="C6589" s="411"/>
      <c r="D6589" s="411"/>
      <c r="E6589" s="411"/>
      <c r="F6589" s="412"/>
      <c r="G6589" s="194"/>
      <c r="H6589" s="411"/>
      <c r="I6589" s="411"/>
    </row>
    <row r="6590" spans="1:9" ht="15" customHeight="1" x14ac:dyDescent="0.25">
      <c r="A6590" s="411"/>
      <c r="B6590" s="411"/>
      <c r="C6590" s="411"/>
      <c r="D6590" s="411"/>
      <c r="E6590" s="411"/>
      <c r="F6590" s="412"/>
      <c r="G6590" s="194"/>
      <c r="H6590" s="411"/>
      <c r="I6590" s="411"/>
    </row>
    <row r="6591" spans="1:9" ht="15" customHeight="1" x14ac:dyDescent="0.25">
      <c r="A6591" s="411"/>
      <c r="B6591" s="411"/>
      <c r="C6591" s="411"/>
      <c r="D6591" s="411"/>
      <c r="E6591" s="411"/>
      <c r="F6591" s="412"/>
      <c r="G6591" s="194"/>
      <c r="H6591" s="411"/>
      <c r="I6591" s="411"/>
    </row>
    <row r="6592" spans="1:9" ht="15" customHeight="1" x14ac:dyDescent="0.25">
      <c r="A6592" s="411"/>
      <c r="B6592" s="411"/>
      <c r="C6592" s="411"/>
      <c r="D6592" s="411"/>
      <c r="E6592" s="411"/>
      <c r="F6592" s="411"/>
      <c r="G6592" s="194"/>
      <c r="H6592" s="411"/>
      <c r="I6592" s="411"/>
    </row>
    <row r="6593" spans="1:9" ht="15" customHeight="1" x14ac:dyDescent="0.25">
      <c r="A6593" s="411"/>
      <c r="B6593" s="411"/>
      <c r="C6593" s="411"/>
      <c r="D6593" s="411"/>
      <c r="E6593" s="411"/>
      <c r="F6593" s="412"/>
      <c r="G6593" s="194"/>
      <c r="H6593" s="411"/>
      <c r="I6593" s="411"/>
    </row>
    <row r="6594" spans="1:9" ht="15" customHeight="1" x14ac:dyDescent="0.25">
      <c r="A6594" s="411"/>
      <c r="B6594" s="411"/>
      <c r="C6594" s="411"/>
      <c r="D6594" s="411"/>
      <c r="E6594" s="411"/>
      <c r="F6594" s="412"/>
      <c r="G6594" s="194"/>
      <c r="H6594" s="411"/>
      <c r="I6594" s="411"/>
    </row>
    <row r="6595" spans="1:9" ht="15" customHeight="1" x14ac:dyDescent="0.25">
      <c r="A6595" s="411"/>
      <c r="B6595" s="411"/>
      <c r="C6595" s="411"/>
      <c r="D6595" s="411"/>
      <c r="E6595" s="411"/>
      <c r="F6595" s="411"/>
      <c r="G6595" s="194"/>
      <c r="H6595" s="411"/>
      <c r="I6595" s="411"/>
    </row>
    <row r="6596" spans="1:9" ht="15" customHeight="1" x14ac:dyDescent="0.25">
      <c r="A6596" s="411"/>
      <c r="B6596" s="411"/>
      <c r="C6596" s="411"/>
      <c r="D6596" s="411"/>
      <c r="E6596" s="411"/>
      <c r="F6596" s="411"/>
      <c r="G6596" s="194"/>
      <c r="H6596" s="411"/>
      <c r="I6596" s="411"/>
    </row>
    <row r="6597" spans="1:9" ht="15" customHeight="1" x14ac:dyDescent="0.25">
      <c r="A6597" s="411"/>
      <c r="B6597" s="411"/>
      <c r="C6597" s="411"/>
      <c r="D6597" s="411"/>
      <c r="E6597" s="411"/>
      <c r="F6597" s="411"/>
      <c r="G6597" s="194"/>
      <c r="H6597" s="411"/>
      <c r="I6597" s="411"/>
    </row>
    <row r="6598" spans="1:9" ht="15" customHeight="1" x14ac:dyDescent="0.25">
      <c r="A6598" s="411"/>
      <c r="B6598" s="411"/>
      <c r="C6598" s="411"/>
      <c r="D6598" s="411"/>
      <c r="E6598" s="411"/>
      <c r="F6598" s="411"/>
      <c r="G6598" s="194"/>
      <c r="H6598" s="411"/>
      <c r="I6598" s="411"/>
    </row>
    <row r="6599" spans="1:9" ht="15" customHeight="1" x14ac:dyDescent="0.25">
      <c r="A6599" s="411"/>
      <c r="B6599" s="411"/>
      <c r="C6599" s="411"/>
      <c r="D6599" s="411"/>
      <c r="E6599" s="411"/>
      <c r="F6599" s="411"/>
      <c r="G6599" s="194"/>
      <c r="H6599" s="411"/>
      <c r="I6599" s="411"/>
    </row>
    <row r="6600" spans="1:9" ht="15" customHeight="1" x14ac:dyDescent="0.25">
      <c r="A6600" s="411"/>
      <c r="B6600" s="411"/>
      <c r="C6600" s="411"/>
      <c r="D6600" s="411"/>
      <c r="E6600" s="411"/>
      <c r="F6600" s="412"/>
      <c r="G6600" s="194"/>
      <c r="H6600" s="411"/>
      <c r="I6600" s="411"/>
    </row>
    <row r="6601" spans="1:9" ht="15" customHeight="1" x14ac:dyDescent="0.25">
      <c r="A6601" s="411"/>
      <c r="B6601" s="411"/>
      <c r="C6601" s="411"/>
      <c r="D6601" s="411"/>
      <c r="E6601" s="411"/>
      <c r="F6601" s="412"/>
      <c r="G6601" s="194"/>
      <c r="H6601" s="411"/>
      <c r="I6601" s="411"/>
    </row>
    <row r="6602" spans="1:9" ht="15" customHeight="1" x14ac:dyDescent="0.25">
      <c r="A6602" s="411"/>
      <c r="B6602" s="411"/>
      <c r="C6602" s="411"/>
      <c r="D6602" s="411"/>
      <c r="E6602" s="411"/>
      <c r="F6602" s="412"/>
      <c r="G6602" s="194"/>
      <c r="H6602" s="411"/>
      <c r="I6602" s="411"/>
    </row>
    <row r="6603" spans="1:9" ht="15" customHeight="1" x14ac:dyDescent="0.25">
      <c r="A6603" s="411"/>
      <c r="B6603" s="411"/>
      <c r="C6603" s="411"/>
      <c r="D6603" s="411"/>
      <c r="E6603" s="411"/>
      <c r="F6603" s="412"/>
      <c r="G6603" s="194"/>
      <c r="H6603" s="411"/>
      <c r="I6603" s="411"/>
    </row>
    <row r="6604" spans="1:9" ht="15" customHeight="1" x14ac:dyDescent="0.25">
      <c r="A6604" s="411"/>
      <c r="B6604" s="411"/>
      <c r="C6604" s="411"/>
      <c r="D6604" s="411"/>
      <c r="E6604" s="411"/>
      <c r="F6604" s="411"/>
      <c r="G6604" s="194"/>
      <c r="H6604" s="411"/>
      <c r="I6604" s="411"/>
    </row>
    <row r="6605" spans="1:9" ht="15" customHeight="1" x14ac:dyDescent="0.25">
      <c r="A6605" s="411"/>
      <c r="B6605" s="411"/>
      <c r="C6605" s="411"/>
      <c r="D6605" s="411"/>
      <c r="E6605" s="411"/>
      <c r="F6605" s="411"/>
      <c r="G6605" s="194"/>
      <c r="H6605" s="411"/>
      <c r="I6605" s="411"/>
    </row>
    <row r="6606" spans="1:9" ht="15" customHeight="1" x14ac:dyDescent="0.25">
      <c r="A6606" s="411"/>
      <c r="B6606" s="411"/>
      <c r="C6606" s="411"/>
      <c r="D6606" s="411"/>
      <c r="E6606" s="411"/>
      <c r="F6606" s="411"/>
      <c r="G6606" s="194"/>
      <c r="H6606" s="411"/>
      <c r="I6606" s="411"/>
    </row>
    <row r="6607" spans="1:9" ht="15" customHeight="1" x14ac:dyDescent="0.25">
      <c r="A6607" s="411"/>
      <c r="B6607" s="411"/>
      <c r="C6607" s="411"/>
      <c r="D6607" s="411"/>
      <c r="E6607" s="411"/>
      <c r="F6607" s="411"/>
      <c r="G6607" s="194"/>
      <c r="H6607" s="411"/>
      <c r="I6607" s="411"/>
    </row>
    <row r="6608" spans="1:9" ht="15" customHeight="1" x14ac:dyDescent="0.25">
      <c r="A6608" s="411"/>
      <c r="B6608" s="411"/>
      <c r="C6608" s="411"/>
      <c r="D6608" s="411"/>
      <c r="E6608" s="411"/>
      <c r="F6608" s="412"/>
      <c r="G6608" s="194"/>
      <c r="H6608" s="411"/>
      <c r="I6608" s="411"/>
    </row>
    <row r="6609" spans="1:9" ht="15" customHeight="1" x14ac:dyDescent="0.25">
      <c r="A6609" s="411"/>
      <c r="B6609" s="411"/>
      <c r="C6609" s="411"/>
      <c r="D6609" s="411"/>
      <c r="E6609" s="411"/>
      <c r="F6609" s="412"/>
      <c r="G6609" s="194"/>
      <c r="H6609" s="411"/>
      <c r="I6609" s="411"/>
    </row>
    <row r="6610" spans="1:9" ht="15" customHeight="1" x14ac:dyDescent="0.25">
      <c r="A6610" s="411"/>
      <c r="B6610" s="411"/>
      <c r="C6610" s="411"/>
      <c r="D6610" s="411"/>
      <c r="E6610" s="411"/>
      <c r="F6610" s="411"/>
      <c r="G6610" s="194"/>
      <c r="H6610" s="411"/>
      <c r="I6610" s="411"/>
    </row>
    <row r="6611" spans="1:9" ht="15" customHeight="1" x14ac:dyDescent="0.25">
      <c r="A6611" s="411"/>
      <c r="B6611" s="411"/>
      <c r="C6611" s="411"/>
      <c r="D6611" s="411"/>
      <c r="E6611" s="411"/>
      <c r="F6611" s="412"/>
      <c r="G6611" s="194"/>
      <c r="H6611" s="411"/>
      <c r="I6611" s="411"/>
    </row>
    <row r="6612" spans="1:9" ht="15" customHeight="1" x14ac:dyDescent="0.25">
      <c r="A6612" s="411"/>
      <c r="B6612" s="411"/>
      <c r="C6612" s="411"/>
      <c r="D6612" s="411"/>
      <c r="E6612" s="411"/>
      <c r="F6612" s="412"/>
      <c r="G6612" s="194"/>
      <c r="H6612" s="411"/>
      <c r="I6612" s="411"/>
    </row>
    <row r="6613" spans="1:9" ht="15" customHeight="1" x14ac:dyDescent="0.25">
      <c r="A6613" s="411"/>
      <c r="B6613" s="411"/>
      <c r="C6613" s="411"/>
      <c r="D6613" s="411"/>
      <c r="E6613" s="411"/>
      <c r="F6613" s="411"/>
      <c r="G6613" s="194"/>
      <c r="H6613" s="411"/>
      <c r="I6613" s="411"/>
    </row>
    <row r="6614" spans="1:9" ht="15" customHeight="1" x14ac:dyDescent="0.25">
      <c r="A6614" s="411"/>
      <c r="B6614" s="411"/>
      <c r="C6614" s="411"/>
      <c r="D6614" s="411"/>
      <c r="E6614" s="411"/>
      <c r="F6614" s="411"/>
      <c r="G6614" s="194"/>
      <c r="H6614" s="411"/>
      <c r="I6614" s="411"/>
    </row>
    <row r="6615" spans="1:9" ht="15" customHeight="1" x14ac:dyDescent="0.25">
      <c r="A6615" s="411"/>
      <c r="B6615" s="411"/>
      <c r="C6615" s="411"/>
      <c r="D6615" s="411"/>
      <c r="E6615" s="411"/>
      <c r="F6615" s="411"/>
      <c r="G6615" s="194"/>
      <c r="H6615" s="411"/>
      <c r="I6615" s="411"/>
    </row>
    <row r="6616" spans="1:9" ht="15" customHeight="1" x14ac:dyDescent="0.25">
      <c r="A6616" s="411"/>
      <c r="B6616" s="411"/>
      <c r="C6616" s="411"/>
      <c r="D6616" s="411"/>
      <c r="E6616" s="411"/>
      <c r="F6616" s="411"/>
      <c r="G6616" s="194"/>
      <c r="H6616" s="411"/>
      <c r="I6616" s="411"/>
    </row>
    <row r="6617" spans="1:9" ht="15" customHeight="1" x14ac:dyDescent="0.25">
      <c r="A6617" s="411"/>
      <c r="B6617" s="411"/>
      <c r="C6617" s="411"/>
      <c r="D6617" s="411"/>
      <c r="E6617" s="411"/>
      <c r="F6617" s="411"/>
      <c r="G6617" s="194"/>
      <c r="H6617" s="411"/>
      <c r="I6617" s="411"/>
    </row>
    <row r="6618" spans="1:9" ht="15" customHeight="1" x14ac:dyDescent="0.25">
      <c r="A6618" s="411"/>
      <c r="B6618" s="411"/>
      <c r="C6618" s="411"/>
      <c r="D6618" s="411"/>
      <c r="E6618" s="411"/>
      <c r="F6618" s="412"/>
      <c r="G6618" s="194"/>
      <c r="H6618" s="411"/>
      <c r="I6618" s="411"/>
    </row>
    <row r="6619" spans="1:9" ht="15" customHeight="1" x14ac:dyDescent="0.25">
      <c r="A6619" s="411"/>
      <c r="B6619" s="411"/>
      <c r="C6619" s="411"/>
      <c r="D6619" s="411"/>
      <c r="E6619" s="411"/>
      <c r="F6619" s="412"/>
      <c r="G6619" s="194"/>
      <c r="H6619" s="411"/>
      <c r="I6619" s="411"/>
    </row>
    <row r="6620" spans="1:9" ht="15" customHeight="1" x14ac:dyDescent="0.25">
      <c r="A6620" s="411"/>
      <c r="B6620" s="411"/>
      <c r="C6620" s="411"/>
      <c r="D6620" s="411"/>
      <c r="E6620" s="411"/>
      <c r="F6620" s="412"/>
      <c r="G6620" s="194"/>
      <c r="H6620" s="411"/>
      <c r="I6620" s="411"/>
    </row>
    <row r="6621" spans="1:9" ht="15" customHeight="1" x14ac:dyDescent="0.25">
      <c r="A6621" s="411"/>
      <c r="B6621" s="411"/>
      <c r="C6621" s="411"/>
      <c r="D6621" s="411"/>
      <c r="E6621" s="411"/>
      <c r="F6621" s="411"/>
      <c r="G6621" s="194"/>
      <c r="H6621" s="411"/>
      <c r="I6621" s="411"/>
    </row>
    <row r="6622" spans="1:9" ht="15" customHeight="1" x14ac:dyDescent="0.25">
      <c r="A6622" s="411"/>
      <c r="B6622" s="411"/>
      <c r="C6622" s="411"/>
      <c r="D6622" s="411"/>
      <c r="E6622" s="411"/>
      <c r="F6622" s="411"/>
      <c r="G6622" s="194"/>
      <c r="H6622" s="411"/>
      <c r="I6622" s="411"/>
    </row>
    <row r="6623" spans="1:9" ht="15" customHeight="1" x14ac:dyDescent="0.25">
      <c r="A6623" s="411"/>
      <c r="B6623" s="411"/>
      <c r="C6623" s="411"/>
      <c r="D6623" s="411"/>
      <c r="E6623" s="411"/>
      <c r="F6623" s="411"/>
      <c r="G6623" s="194"/>
      <c r="H6623" s="411"/>
      <c r="I6623" s="411"/>
    </row>
    <row r="6624" spans="1:9" ht="15" customHeight="1" x14ac:dyDescent="0.25">
      <c r="A6624" s="411"/>
      <c r="B6624" s="411"/>
      <c r="C6624" s="411"/>
      <c r="D6624" s="411"/>
      <c r="E6624" s="411"/>
      <c r="F6624" s="411"/>
      <c r="G6624" s="194"/>
      <c r="H6624" s="411"/>
      <c r="I6624" s="411"/>
    </row>
    <row r="6625" spans="1:9" ht="15" customHeight="1" x14ac:dyDescent="0.25">
      <c r="A6625" s="411"/>
      <c r="B6625" s="411"/>
      <c r="C6625" s="411"/>
      <c r="D6625" s="411"/>
      <c r="E6625" s="411"/>
      <c r="F6625" s="411"/>
      <c r="G6625" s="194"/>
      <c r="H6625" s="411"/>
      <c r="I6625" s="411"/>
    </row>
    <row r="6626" spans="1:9" ht="15" customHeight="1" x14ac:dyDescent="0.25">
      <c r="A6626" s="411"/>
      <c r="B6626" s="411"/>
      <c r="C6626" s="411"/>
      <c r="D6626" s="411"/>
      <c r="E6626" s="411"/>
      <c r="F6626" s="411"/>
      <c r="G6626" s="194"/>
      <c r="H6626" s="411"/>
      <c r="I6626" s="411"/>
    </row>
    <row r="6627" spans="1:9" ht="15" customHeight="1" x14ac:dyDescent="0.25">
      <c r="A6627" s="411"/>
      <c r="B6627" s="411"/>
      <c r="C6627" s="411"/>
      <c r="D6627" s="411"/>
      <c r="E6627" s="411"/>
      <c r="F6627" s="412"/>
      <c r="G6627" s="194"/>
      <c r="H6627" s="411"/>
      <c r="I6627" s="411"/>
    </row>
    <row r="6628" spans="1:9" ht="15" customHeight="1" x14ac:dyDescent="0.25">
      <c r="A6628" s="411"/>
      <c r="B6628" s="411"/>
      <c r="C6628" s="411"/>
      <c r="D6628" s="411"/>
      <c r="E6628" s="411"/>
      <c r="F6628" s="412"/>
      <c r="G6628" s="194"/>
      <c r="H6628" s="411"/>
      <c r="I6628" s="411"/>
    </row>
    <row r="6629" spans="1:9" ht="15" customHeight="1" x14ac:dyDescent="0.25">
      <c r="A6629" s="411"/>
      <c r="B6629" s="411"/>
      <c r="C6629" s="411"/>
      <c r="D6629" s="411"/>
      <c r="E6629" s="411"/>
      <c r="F6629" s="412"/>
      <c r="G6629" s="194"/>
      <c r="H6629" s="411"/>
      <c r="I6629" s="411"/>
    </row>
    <row r="6630" spans="1:9" ht="15" customHeight="1" x14ac:dyDescent="0.25">
      <c r="A6630" s="411"/>
      <c r="B6630" s="411"/>
      <c r="C6630" s="411"/>
      <c r="D6630" s="411"/>
      <c r="E6630" s="411"/>
      <c r="F6630" s="412"/>
      <c r="G6630" s="194"/>
      <c r="H6630" s="411"/>
      <c r="I6630" s="411"/>
    </row>
    <row r="6631" spans="1:9" ht="15" customHeight="1" x14ac:dyDescent="0.25">
      <c r="A6631" s="411"/>
      <c r="B6631" s="411"/>
      <c r="C6631" s="411"/>
      <c r="D6631" s="411"/>
      <c r="E6631" s="411"/>
      <c r="F6631" s="411"/>
      <c r="G6631" s="194"/>
      <c r="H6631" s="411"/>
      <c r="I6631" s="411"/>
    </row>
    <row r="6632" spans="1:9" ht="15" customHeight="1" x14ac:dyDescent="0.25">
      <c r="A6632" s="411"/>
      <c r="B6632" s="411"/>
      <c r="C6632" s="411"/>
      <c r="D6632" s="411"/>
      <c r="E6632" s="411"/>
      <c r="F6632" s="411"/>
      <c r="G6632" s="194"/>
      <c r="H6632" s="411"/>
      <c r="I6632" s="411"/>
    </row>
    <row r="6633" spans="1:9" ht="15" customHeight="1" x14ac:dyDescent="0.25">
      <c r="A6633" s="411"/>
      <c r="B6633" s="411"/>
      <c r="C6633" s="411"/>
      <c r="D6633" s="411"/>
      <c r="E6633" s="411"/>
      <c r="F6633" s="411"/>
      <c r="G6633" s="194"/>
      <c r="H6633" s="411"/>
      <c r="I6633" s="411"/>
    </row>
    <row r="6634" spans="1:9" ht="15" customHeight="1" x14ac:dyDescent="0.25">
      <c r="A6634" s="411"/>
      <c r="B6634" s="411"/>
      <c r="C6634" s="411"/>
      <c r="D6634" s="411"/>
      <c r="E6634" s="411"/>
      <c r="F6634" s="411"/>
      <c r="G6634" s="194"/>
      <c r="H6634" s="411"/>
      <c r="I6634" s="411"/>
    </row>
    <row r="6635" spans="1:9" ht="15" customHeight="1" x14ac:dyDescent="0.25">
      <c r="A6635" s="411"/>
      <c r="B6635" s="411"/>
      <c r="C6635" s="411"/>
      <c r="D6635" s="411"/>
      <c r="E6635" s="411"/>
      <c r="F6635" s="412"/>
      <c r="G6635" s="194"/>
      <c r="H6635" s="411"/>
      <c r="I6635" s="411"/>
    </row>
    <row r="6636" spans="1:9" ht="15" customHeight="1" x14ac:dyDescent="0.25">
      <c r="A6636" s="411"/>
      <c r="B6636" s="411"/>
      <c r="C6636" s="411"/>
      <c r="D6636" s="411"/>
      <c r="E6636" s="411"/>
      <c r="F6636" s="412"/>
      <c r="G6636" s="194"/>
      <c r="H6636" s="411"/>
      <c r="I6636" s="411"/>
    </row>
    <row r="6637" spans="1:9" ht="15" customHeight="1" x14ac:dyDescent="0.25">
      <c r="A6637" s="411"/>
      <c r="B6637" s="411"/>
      <c r="C6637" s="411"/>
      <c r="D6637" s="411"/>
      <c r="E6637" s="411"/>
      <c r="F6637" s="412"/>
      <c r="G6637" s="194"/>
      <c r="H6637" s="411"/>
      <c r="I6637" s="411"/>
    </row>
    <row r="6638" spans="1:9" ht="15" customHeight="1" x14ac:dyDescent="0.25">
      <c r="A6638" s="411"/>
      <c r="B6638" s="411"/>
      <c r="C6638" s="411"/>
      <c r="D6638" s="411"/>
      <c r="E6638" s="411"/>
      <c r="F6638" s="412"/>
      <c r="G6638" s="194"/>
      <c r="H6638" s="411"/>
      <c r="I6638" s="411"/>
    </row>
    <row r="6639" spans="1:9" ht="15" customHeight="1" x14ac:dyDescent="0.25">
      <c r="A6639" s="411"/>
      <c r="B6639" s="411"/>
      <c r="C6639" s="411"/>
      <c r="D6639" s="411"/>
      <c r="E6639" s="411"/>
      <c r="F6639" s="412"/>
      <c r="G6639" s="194"/>
      <c r="H6639" s="411"/>
      <c r="I6639" s="411"/>
    </row>
    <row r="6640" spans="1:9" ht="15" customHeight="1" x14ac:dyDescent="0.25">
      <c r="A6640" s="411"/>
      <c r="B6640" s="411"/>
      <c r="C6640" s="411"/>
      <c r="D6640" s="411"/>
      <c r="E6640" s="411"/>
      <c r="F6640" s="411"/>
      <c r="G6640" s="194"/>
      <c r="H6640" s="411"/>
      <c r="I6640" s="411"/>
    </row>
    <row r="6641" spans="1:9" ht="15" customHeight="1" x14ac:dyDescent="0.25">
      <c r="A6641" s="411"/>
      <c r="B6641" s="411"/>
      <c r="C6641" s="411"/>
      <c r="D6641" s="411"/>
      <c r="E6641" s="411"/>
      <c r="F6641" s="411"/>
      <c r="G6641" s="194"/>
      <c r="H6641" s="411"/>
      <c r="I6641" s="411"/>
    </row>
    <row r="6642" spans="1:9" ht="15" customHeight="1" x14ac:dyDescent="0.25">
      <c r="A6642" s="411"/>
      <c r="B6642" s="411"/>
      <c r="C6642" s="411"/>
      <c r="D6642" s="411"/>
      <c r="E6642" s="411"/>
      <c r="F6642" s="411"/>
      <c r="G6642" s="194"/>
      <c r="H6642" s="411"/>
      <c r="I6642" s="411"/>
    </row>
    <row r="6643" spans="1:9" ht="15" customHeight="1" x14ac:dyDescent="0.25">
      <c r="A6643" s="411"/>
      <c r="B6643" s="411"/>
      <c r="C6643" s="411"/>
      <c r="D6643" s="411"/>
      <c r="E6643" s="411"/>
      <c r="F6643" s="411"/>
      <c r="G6643" s="194"/>
      <c r="H6643" s="411"/>
      <c r="I6643" s="411"/>
    </row>
    <row r="6644" spans="1:9" ht="15" customHeight="1" x14ac:dyDescent="0.25">
      <c r="A6644" s="411"/>
      <c r="B6644" s="411"/>
      <c r="C6644" s="411"/>
      <c r="D6644" s="411"/>
      <c r="E6644" s="411"/>
      <c r="F6644" s="411"/>
      <c r="G6644" s="194"/>
      <c r="H6644" s="411"/>
      <c r="I6644" s="411"/>
    </row>
    <row r="6645" spans="1:9" ht="15" customHeight="1" x14ac:dyDescent="0.25">
      <c r="A6645" s="411"/>
      <c r="B6645" s="411"/>
      <c r="C6645" s="411"/>
      <c r="D6645" s="411"/>
      <c r="E6645" s="411"/>
      <c r="F6645" s="412"/>
      <c r="G6645" s="194"/>
      <c r="H6645" s="411"/>
      <c r="I6645" s="411"/>
    </row>
    <row r="6646" spans="1:9" ht="15" customHeight="1" x14ac:dyDescent="0.25">
      <c r="A6646" s="411"/>
      <c r="B6646" s="411"/>
      <c r="C6646" s="411"/>
      <c r="D6646" s="411"/>
      <c r="E6646" s="411"/>
      <c r="F6646" s="412"/>
      <c r="G6646" s="194"/>
      <c r="H6646" s="411"/>
      <c r="I6646" s="411"/>
    </row>
    <row r="6647" spans="1:9" ht="15" customHeight="1" x14ac:dyDescent="0.25">
      <c r="A6647" s="411"/>
      <c r="B6647" s="411"/>
      <c r="C6647" s="411"/>
      <c r="D6647" s="411"/>
      <c r="E6647" s="411"/>
      <c r="F6647" s="411"/>
      <c r="G6647" s="194"/>
      <c r="H6647" s="411"/>
      <c r="I6647" s="411"/>
    </row>
    <row r="6648" spans="1:9" ht="15" customHeight="1" x14ac:dyDescent="0.25">
      <c r="A6648" s="411"/>
      <c r="B6648" s="411"/>
      <c r="C6648" s="411"/>
      <c r="D6648" s="411"/>
      <c r="E6648" s="411"/>
      <c r="F6648" s="411"/>
      <c r="G6648" s="194"/>
      <c r="H6648" s="411"/>
      <c r="I6648" s="411"/>
    </row>
    <row r="6649" spans="1:9" ht="15" customHeight="1" x14ac:dyDescent="0.25">
      <c r="A6649" s="411"/>
      <c r="B6649" s="411"/>
      <c r="C6649" s="411"/>
      <c r="D6649" s="411"/>
      <c r="E6649" s="411"/>
      <c r="F6649" s="411"/>
      <c r="G6649" s="194"/>
      <c r="H6649" s="411"/>
      <c r="I6649" s="411"/>
    </row>
    <row r="6650" spans="1:9" ht="15" customHeight="1" x14ac:dyDescent="0.25">
      <c r="A6650" s="411"/>
      <c r="B6650" s="411"/>
      <c r="C6650" s="411"/>
      <c r="D6650" s="411"/>
      <c r="E6650" s="411"/>
      <c r="F6650" s="411"/>
      <c r="G6650" s="194"/>
      <c r="H6650" s="411"/>
      <c r="I6650" s="411"/>
    </row>
    <row r="6651" spans="1:9" ht="15" customHeight="1" x14ac:dyDescent="0.25">
      <c r="A6651" s="411"/>
      <c r="B6651" s="411"/>
      <c r="C6651" s="411"/>
      <c r="D6651" s="411"/>
      <c r="E6651" s="411"/>
      <c r="F6651" s="411"/>
      <c r="G6651" s="194"/>
      <c r="H6651" s="411"/>
      <c r="I6651" s="411"/>
    </row>
    <row r="6652" spans="1:9" ht="15" customHeight="1" x14ac:dyDescent="0.25">
      <c r="A6652" s="411"/>
      <c r="B6652" s="411"/>
      <c r="C6652" s="411"/>
      <c r="D6652" s="411"/>
      <c r="E6652" s="411"/>
      <c r="F6652" s="411"/>
      <c r="G6652" s="194"/>
      <c r="H6652" s="411"/>
      <c r="I6652" s="411"/>
    </row>
    <row r="6653" spans="1:9" ht="15" customHeight="1" x14ac:dyDescent="0.25">
      <c r="A6653" s="411"/>
      <c r="B6653" s="411"/>
      <c r="C6653" s="411"/>
      <c r="D6653" s="411"/>
      <c r="E6653" s="411"/>
      <c r="F6653" s="411"/>
      <c r="G6653" s="194"/>
      <c r="H6653" s="411"/>
      <c r="I6653" s="411"/>
    </row>
    <row r="6654" spans="1:9" ht="15" customHeight="1" x14ac:dyDescent="0.25">
      <c r="A6654" s="411"/>
      <c r="B6654" s="411"/>
      <c r="C6654" s="411"/>
      <c r="D6654" s="411"/>
      <c r="E6654" s="411"/>
      <c r="F6654" s="411"/>
      <c r="G6654" s="194"/>
      <c r="H6654" s="411"/>
      <c r="I6654" s="411"/>
    </row>
    <row r="6655" spans="1:9" ht="15" customHeight="1" x14ac:dyDescent="0.25">
      <c r="A6655" s="411"/>
      <c r="B6655" s="411"/>
      <c r="C6655" s="411"/>
      <c r="D6655" s="411"/>
      <c r="E6655" s="411"/>
      <c r="F6655" s="411"/>
      <c r="G6655" s="194"/>
      <c r="H6655" s="411"/>
      <c r="I6655" s="411"/>
    </row>
    <row r="6656" spans="1:9" ht="15" customHeight="1" x14ac:dyDescent="0.25">
      <c r="A6656" s="411"/>
      <c r="B6656" s="411"/>
      <c r="C6656" s="411"/>
      <c r="D6656" s="411"/>
      <c r="E6656" s="411"/>
      <c r="F6656" s="412"/>
      <c r="G6656" s="194"/>
      <c r="H6656" s="411"/>
      <c r="I6656" s="411"/>
    </row>
    <row r="6657" spans="1:9" ht="15" customHeight="1" x14ac:dyDescent="0.25">
      <c r="A6657" s="411"/>
      <c r="B6657" s="411"/>
      <c r="C6657" s="411"/>
      <c r="D6657" s="411"/>
      <c r="E6657" s="411"/>
      <c r="F6657" s="412"/>
      <c r="G6657" s="194"/>
      <c r="H6657" s="411"/>
      <c r="I6657" s="411"/>
    </row>
    <row r="6658" spans="1:9" ht="15" customHeight="1" x14ac:dyDescent="0.25">
      <c r="A6658" s="411"/>
      <c r="B6658" s="411"/>
      <c r="C6658" s="411"/>
      <c r="D6658" s="411"/>
      <c r="E6658" s="411"/>
      <c r="F6658" s="411"/>
      <c r="G6658" s="194"/>
      <c r="H6658" s="411"/>
      <c r="I6658" s="411"/>
    </row>
    <row r="6659" spans="1:9" ht="15" customHeight="1" x14ac:dyDescent="0.25">
      <c r="A6659" s="411"/>
      <c r="B6659" s="411"/>
      <c r="C6659" s="411"/>
      <c r="D6659" s="411"/>
      <c r="E6659" s="411"/>
      <c r="F6659" s="412"/>
      <c r="G6659" s="194"/>
      <c r="H6659" s="411"/>
      <c r="I6659" s="411"/>
    </row>
    <row r="6660" spans="1:9" ht="15" customHeight="1" x14ac:dyDescent="0.25">
      <c r="A6660" s="411"/>
      <c r="B6660" s="411"/>
      <c r="C6660" s="411"/>
      <c r="D6660" s="411"/>
      <c r="E6660" s="411"/>
      <c r="F6660" s="412"/>
      <c r="G6660" s="194"/>
      <c r="H6660" s="411"/>
      <c r="I6660" s="411"/>
    </row>
    <row r="6661" spans="1:9" ht="15" customHeight="1" x14ac:dyDescent="0.25">
      <c r="A6661" s="411"/>
      <c r="B6661" s="411"/>
      <c r="C6661" s="411"/>
      <c r="D6661" s="411"/>
      <c r="E6661" s="411"/>
      <c r="F6661" s="411"/>
      <c r="G6661" s="194"/>
      <c r="H6661" s="411"/>
      <c r="I6661" s="411"/>
    </row>
    <row r="6662" spans="1:9" ht="15" customHeight="1" x14ac:dyDescent="0.25">
      <c r="A6662" s="411"/>
      <c r="B6662" s="411"/>
      <c r="C6662" s="411"/>
      <c r="D6662" s="411"/>
      <c r="E6662" s="411"/>
      <c r="F6662" s="411"/>
      <c r="G6662" s="194"/>
      <c r="H6662" s="411"/>
      <c r="I6662" s="411"/>
    </row>
    <row r="6663" spans="1:9" ht="15" customHeight="1" x14ac:dyDescent="0.25">
      <c r="A6663" s="411"/>
      <c r="B6663" s="411"/>
      <c r="C6663" s="411"/>
      <c r="D6663" s="411"/>
      <c r="E6663" s="411"/>
      <c r="F6663" s="411"/>
      <c r="G6663" s="194"/>
      <c r="H6663" s="411"/>
      <c r="I6663" s="411"/>
    </row>
    <row r="6664" spans="1:9" ht="15" customHeight="1" x14ac:dyDescent="0.25">
      <c r="A6664" s="411"/>
      <c r="B6664" s="411"/>
      <c r="C6664" s="411"/>
      <c r="D6664" s="411"/>
      <c r="E6664" s="411"/>
      <c r="F6664" s="411"/>
      <c r="G6664" s="194"/>
      <c r="H6664" s="411"/>
      <c r="I6664" s="411"/>
    </row>
    <row r="6665" spans="1:9" ht="15" customHeight="1" x14ac:dyDescent="0.25">
      <c r="A6665" s="411"/>
      <c r="B6665" s="411"/>
      <c r="C6665" s="411"/>
      <c r="D6665" s="411"/>
      <c r="E6665" s="411"/>
      <c r="F6665" s="411"/>
      <c r="G6665" s="194"/>
      <c r="H6665" s="411"/>
      <c r="I6665" s="411"/>
    </row>
    <row r="6666" spans="1:9" ht="15" customHeight="1" x14ac:dyDescent="0.25">
      <c r="A6666" s="411"/>
      <c r="B6666" s="411"/>
      <c r="C6666" s="411"/>
      <c r="D6666" s="411"/>
      <c r="E6666" s="411"/>
      <c r="F6666" s="411"/>
      <c r="G6666" s="194"/>
      <c r="H6666" s="411"/>
      <c r="I6666" s="411"/>
    </row>
    <row r="6667" spans="1:9" ht="15" customHeight="1" x14ac:dyDescent="0.25">
      <c r="A6667" s="411"/>
      <c r="B6667" s="411"/>
      <c r="C6667" s="411"/>
      <c r="D6667" s="411"/>
      <c r="E6667" s="411"/>
      <c r="F6667" s="411"/>
      <c r="G6667" s="194"/>
      <c r="H6667" s="411"/>
      <c r="I6667" s="411"/>
    </row>
    <row r="6668" spans="1:9" ht="15" customHeight="1" x14ac:dyDescent="0.25">
      <c r="A6668" s="411"/>
      <c r="B6668" s="411"/>
      <c r="C6668" s="411"/>
      <c r="D6668" s="411"/>
      <c r="E6668" s="411"/>
      <c r="F6668" s="411"/>
      <c r="G6668" s="194"/>
      <c r="H6668" s="411"/>
      <c r="I6668" s="411"/>
    </row>
    <row r="6669" spans="1:9" ht="15" customHeight="1" x14ac:dyDescent="0.25">
      <c r="A6669" s="411"/>
      <c r="B6669" s="411"/>
      <c r="C6669" s="411"/>
      <c r="D6669" s="411"/>
      <c r="E6669" s="411"/>
      <c r="F6669" s="412"/>
      <c r="G6669" s="194"/>
      <c r="H6669" s="411"/>
      <c r="I6669" s="411"/>
    </row>
    <row r="6670" spans="1:9" ht="15" customHeight="1" x14ac:dyDescent="0.25">
      <c r="A6670" s="411"/>
      <c r="B6670" s="411"/>
      <c r="C6670" s="411"/>
      <c r="D6670" s="411"/>
      <c r="E6670" s="411"/>
      <c r="F6670" s="412"/>
      <c r="G6670" s="194"/>
      <c r="H6670" s="411"/>
      <c r="I6670" s="411"/>
    </row>
    <row r="6671" spans="1:9" ht="15" customHeight="1" x14ac:dyDescent="0.25">
      <c r="A6671" s="411"/>
      <c r="B6671" s="411"/>
      <c r="C6671" s="411"/>
      <c r="D6671" s="411"/>
      <c r="E6671" s="411"/>
      <c r="F6671" s="412"/>
      <c r="G6671" s="194"/>
      <c r="H6671" s="411"/>
      <c r="I6671" s="411"/>
    </row>
    <row r="6672" spans="1:9" ht="15" customHeight="1" x14ac:dyDescent="0.25">
      <c r="A6672" s="411"/>
      <c r="B6672" s="411"/>
      <c r="C6672" s="411"/>
      <c r="D6672" s="411"/>
      <c r="E6672" s="411"/>
      <c r="F6672" s="412"/>
      <c r="G6672" s="194"/>
      <c r="H6672" s="411"/>
      <c r="I6672" s="411"/>
    </row>
    <row r="6673" spans="1:9" ht="15" customHeight="1" x14ac:dyDescent="0.25">
      <c r="A6673" s="411"/>
      <c r="B6673" s="411"/>
      <c r="C6673" s="411"/>
      <c r="D6673" s="411"/>
      <c r="E6673" s="411"/>
      <c r="F6673" s="411"/>
      <c r="G6673" s="194"/>
      <c r="H6673" s="411"/>
      <c r="I6673" s="411"/>
    </row>
    <row r="6674" spans="1:9" ht="15" customHeight="1" x14ac:dyDescent="0.25">
      <c r="A6674" s="411"/>
      <c r="B6674" s="411"/>
      <c r="C6674" s="411"/>
      <c r="D6674" s="411"/>
      <c r="E6674" s="411"/>
      <c r="F6674" s="412"/>
      <c r="G6674" s="194"/>
      <c r="H6674" s="411"/>
      <c r="I6674" s="411"/>
    </row>
    <row r="6675" spans="1:9" ht="15" customHeight="1" x14ac:dyDescent="0.25">
      <c r="A6675" s="411"/>
      <c r="B6675" s="411"/>
      <c r="C6675" s="411"/>
      <c r="D6675" s="411"/>
      <c r="E6675" s="411"/>
      <c r="F6675" s="412"/>
      <c r="G6675" s="194"/>
      <c r="H6675" s="411"/>
      <c r="I6675" s="411"/>
    </row>
    <row r="6676" spans="1:9" ht="15" customHeight="1" x14ac:dyDescent="0.25">
      <c r="A6676" s="411"/>
      <c r="B6676" s="411"/>
      <c r="C6676" s="411"/>
      <c r="D6676" s="411"/>
      <c r="E6676" s="411"/>
      <c r="F6676" s="412"/>
      <c r="G6676" s="194"/>
      <c r="H6676" s="411"/>
      <c r="I6676" s="411"/>
    </row>
    <row r="6677" spans="1:9" ht="15" customHeight="1" x14ac:dyDescent="0.25">
      <c r="A6677" s="411"/>
      <c r="B6677" s="411"/>
      <c r="C6677" s="411"/>
      <c r="D6677" s="411"/>
      <c r="E6677" s="411"/>
      <c r="F6677" s="411"/>
      <c r="G6677" s="194"/>
      <c r="H6677" s="411"/>
      <c r="I6677" s="411"/>
    </row>
    <row r="6678" spans="1:9" ht="15" customHeight="1" x14ac:dyDescent="0.25">
      <c r="A6678" s="411"/>
      <c r="B6678" s="411"/>
      <c r="C6678" s="411"/>
      <c r="D6678" s="411"/>
      <c r="E6678" s="411"/>
      <c r="F6678" s="411"/>
      <c r="G6678" s="194"/>
      <c r="H6678" s="411"/>
      <c r="I6678" s="411"/>
    </row>
    <row r="6679" spans="1:9" ht="15" customHeight="1" x14ac:dyDescent="0.25">
      <c r="A6679" s="411"/>
      <c r="B6679" s="411"/>
      <c r="C6679" s="411"/>
      <c r="D6679" s="411"/>
      <c r="E6679" s="411"/>
      <c r="F6679" s="411"/>
      <c r="G6679" s="194"/>
      <c r="H6679" s="411"/>
      <c r="I6679" s="411"/>
    </row>
    <row r="6680" spans="1:9" ht="15" customHeight="1" x14ac:dyDescent="0.25">
      <c r="A6680" s="411"/>
      <c r="B6680" s="411"/>
      <c r="C6680" s="411"/>
      <c r="D6680" s="411"/>
      <c r="E6680" s="411"/>
      <c r="F6680" s="411"/>
      <c r="G6680" s="194"/>
      <c r="H6680" s="411"/>
      <c r="I6680" s="411"/>
    </row>
    <row r="6681" spans="1:9" ht="15" customHeight="1" x14ac:dyDescent="0.25">
      <c r="A6681" s="411"/>
      <c r="B6681" s="411"/>
      <c r="C6681" s="411"/>
      <c r="D6681" s="411"/>
      <c r="E6681" s="411"/>
      <c r="F6681" s="411"/>
      <c r="G6681" s="194"/>
      <c r="H6681" s="411"/>
      <c r="I6681" s="411"/>
    </row>
    <row r="6682" spans="1:9" ht="15" customHeight="1" x14ac:dyDescent="0.25">
      <c r="A6682" s="411"/>
      <c r="B6682" s="411"/>
      <c r="C6682" s="411"/>
      <c r="D6682" s="411"/>
      <c r="E6682" s="411"/>
      <c r="F6682" s="411"/>
      <c r="G6682" s="194"/>
      <c r="H6682" s="411"/>
      <c r="I6682" s="411"/>
    </row>
    <row r="6683" spans="1:9" ht="15" customHeight="1" x14ac:dyDescent="0.25">
      <c r="A6683" s="411"/>
      <c r="B6683" s="411"/>
      <c r="C6683" s="411"/>
      <c r="D6683" s="411"/>
      <c r="E6683" s="411"/>
      <c r="F6683" s="411"/>
      <c r="G6683" s="194"/>
      <c r="H6683" s="411"/>
      <c r="I6683" s="411"/>
    </row>
    <row r="6684" spans="1:9" ht="15" customHeight="1" x14ac:dyDescent="0.25">
      <c r="A6684" s="411"/>
      <c r="B6684" s="411"/>
      <c r="C6684" s="411"/>
      <c r="D6684" s="411"/>
      <c r="E6684" s="411"/>
      <c r="F6684" s="411"/>
      <c r="G6684" s="194"/>
      <c r="H6684" s="411"/>
      <c r="I6684" s="411"/>
    </row>
    <row r="6685" spans="1:9" ht="15" customHeight="1" x14ac:dyDescent="0.25">
      <c r="A6685" s="411"/>
      <c r="B6685" s="411"/>
      <c r="C6685" s="411"/>
      <c r="D6685" s="411"/>
      <c r="E6685" s="411"/>
      <c r="F6685" s="411"/>
      <c r="G6685" s="194"/>
      <c r="H6685" s="411"/>
      <c r="I6685" s="411"/>
    </row>
    <row r="6686" spans="1:9" ht="15" customHeight="1" x14ac:dyDescent="0.25">
      <c r="A6686" s="411"/>
      <c r="B6686" s="411"/>
      <c r="C6686" s="411"/>
      <c r="D6686" s="411"/>
      <c r="E6686" s="411"/>
      <c r="F6686" s="412"/>
      <c r="G6686" s="194"/>
      <c r="H6686" s="411"/>
      <c r="I6686" s="411"/>
    </row>
    <row r="6687" spans="1:9" ht="15" customHeight="1" x14ac:dyDescent="0.25">
      <c r="A6687" s="411"/>
      <c r="B6687" s="411"/>
      <c r="C6687" s="411"/>
      <c r="D6687" s="411"/>
      <c r="E6687" s="411"/>
      <c r="F6687" s="412"/>
      <c r="G6687" s="194"/>
      <c r="H6687" s="411"/>
      <c r="I6687" s="411"/>
    </row>
    <row r="6688" spans="1:9" ht="15" customHeight="1" x14ac:dyDescent="0.25">
      <c r="A6688" s="411"/>
      <c r="B6688" s="411"/>
      <c r="C6688" s="411"/>
      <c r="D6688" s="411"/>
      <c r="E6688" s="411"/>
      <c r="F6688" s="412"/>
      <c r="G6688" s="194"/>
      <c r="H6688" s="411"/>
      <c r="I6688" s="411"/>
    </row>
    <row r="6689" spans="1:9" ht="15" customHeight="1" x14ac:dyDescent="0.25">
      <c r="A6689" s="411"/>
      <c r="B6689" s="411"/>
      <c r="C6689" s="411"/>
      <c r="D6689" s="411"/>
      <c r="E6689" s="411"/>
      <c r="F6689" s="412"/>
      <c r="G6689" s="194"/>
      <c r="H6689" s="411"/>
      <c r="I6689" s="411"/>
    </row>
    <row r="6690" spans="1:9" ht="15" customHeight="1" x14ac:dyDescent="0.25">
      <c r="A6690" s="411"/>
      <c r="B6690" s="411"/>
      <c r="C6690" s="411"/>
      <c r="D6690" s="411"/>
      <c r="E6690" s="411"/>
      <c r="F6690" s="412"/>
      <c r="G6690" s="194"/>
      <c r="H6690" s="411"/>
      <c r="I6690" s="411"/>
    </row>
    <row r="6691" spans="1:9" ht="15" customHeight="1" x14ac:dyDescent="0.25">
      <c r="A6691" s="411"/>
      <c r="B6691" s="411"/>
      <c r="C6691" s="411"/>
      <c r="D6691" s="411"/>
      <c r="E6691" s="411"/>
      <c r="F6691" s="412"/>
      <c r="G6691" s="194"/>
      <c r="H6691" s="411"/>
      <c r="I6691" s="411"/>
    </row>
    <row r="6692" spans="1:9" ht="15" customHeight="1" x14ac:dyDescent="0.25">
      <c r="A6692" s="411"/>
      <c r="B6692" s="411"/>
      <c r="C6692" s="411"/>
      <c r="D6692" s="411"/>
      <c r="E6692" s="411"/>
      <c r="F6692" s="411"/>
      <c r="G6692" s="194"/>
      <c r="H6692" s="411"/>
      <c r="I6692" s="411"/>
    </row>
    <row r="6693" spans="1:9" ht="15" customHeight="1" x14ac:dyDescent="0.25">
      <c r="A6693" s="411"/>
      <c r="B6693" s="411"/>
      <c r="C6693" s="411"/>
      <c r="D6693" s="411"/>
      <c r="E6693" s="411"/>
      <c r="F6693" s="412"/>
      <c r="G6693" s="194"/>
      <c r="H6693" s="411"/>
      <c r="I6693" s="411"/>
    </row>
    <row r="6694" spans="1:9" ht="15" customHeight="1" x14ac:dyDescent="0.25">
      <c r="A6694" s="411"/>
      <c r="B6694" s="411"/>
      <c r="C6694" s="411"/>
      <c r="D6694" s="411"/>
      <c r="E6694" s="411"/>
      <c r="F6694" s="412"/>
      <c r="G6694" s="194"/>
      <c r="H6694" s="411"/>
      <c r="I6694" s="411"/>
    </row>
    <row r="6695" spans="1:9" ht="15" customHeight="1" x14ac:dyDescent="0.25">
      <c r="A6695" s="411"/>
      <c r="B6695" s="411"/>
      <c r="C6695" s="411"/>
      <c r="D6695" s="411"/>
      <c r="E6695" s="411"/>
      <c r="F6695" s="412"/>
      <c r="G6695" s="194"/>
      <c r="H6695" s="411"/>
      <c r="I6695" s="411"/>
    </row>
    <row r="6696" spans="1:9" ht="15" customHeight="1" x14ac:dyDescent="0.25">
      <c r="A6696" s="411"/>
      <c r="B6696" s="411"/>
      <c r="C6696" s="411"/>
      <c r="D6696" s="411"/>
      <c r="E6696" s="411"/>
      <c r="F6696" s="411"/>
      <c r="G6696" s="194"/>
      <c r="H6696" s="411"/>
      <c r="I6696" s="411"/>
    </row>
    <row r="6697" spans="1:9" ht="15" customHeight="1" x14ac:dyDescent="0.25">
      <c r="A6697" s="411"/>
      <c r="B6697" s="411"/>
      <c r="C6697" s="411"/>
      <c r="D6697" s="411"/>
      <c r="E6697" s="411"/>
      <c r="F6697" s="411"/>
      <c r="G6697" s="194"/>
      <c r="H6697" s="411"/>
      <c r="I6697" s="411"/>
    </row>
    <row r="6698" spans="1:9" ht="15" customHeight="1" x14ac:dyDescent="0.25">
      <c r="A6698" s="411"/>
      <c r="B6698" s="411"/>
      <c r="C6698" s="411"/>
      <c r="D6698" s="411"/>
      <c r="E6698" s="411"/>
      <c r="F6698" s="411"/>
      <c r="G6698" s="194"/>
      <c r="H6698" s="411"/>
      <c r="I6698" s="411"/>
    </row>
    <row r="6699" spans="1:9" ht="15" customHeight="1" x14ac:dyDescent="0.25">
      <c r="A6699" s="411"/>
      <c r="B6699" s="411"/>
      <c r="C6699" s="411"/>
      <c r="D6699" s="411"/>
      <c r="E6699" s="411"/>
      <c r="F6699" s="411"/>
      <c r="G6699" s="194"/>
      <c r="H6699" s="411"/>
      <c r="I6699" s="411"/>
    </row>
    <row r="6700" spans="1:9" ht="15" customHeight="1" x14ac:dyDescent="0.25">
      <c r="A6700" s="411"/>
      <c r="B6700" s="411"/>
      <c r="C6700" s="411"/>
      <c r="D6700" s="411"/>
      <c r="E6700" s="411"/>
      <c r="F6700" s="411"/>
      <c r="G6700" s="194"/>
      <c r="H6700" s="411"/>
      <c r="I6700" s="411"/>
    </row>
    <row r="6701" spans="1:9" ht="15" customHeight="1" x14ac:dyDescent="0.25">
      <c r="A6701" s="411"/>
      <c r="B6701" s="411"/>
      <c r="C6701" s="411"/>
      <c r="D6701" s="411"/>
      <c r="E6701" s="411"/>
      <c r="F6701" s="411"/>
      <c r="G6701" s="194"/>
      <c r="H6701" s="411"/>
      <c r="I6701" s="411"/>
    </row>
    <row r="6702" spans="1:9" ht="15" customHeight="1" x14ac:dyDescent="0.25">
      <c r="A6702" s="411"/>
      <c r="B6702" s="411"/>
      <c r="C6702" s="411"/>
      <c r="D6702" s="411"/>
      <c r="E6702" s="411"/>
      <c r="F6702" s="411"/>
      <c r="G6702" s="194"/>
      <c r="H6702" s="411"/>
      <c r="I6702" s="411"/>
    </row>
    <row r="6703" spans="1:9" ht="15" customHeight="1" x14ac:dyDescent="0.25">
      <c r="A6703" s="411"/>
      <c r="B6703" s="411"/>
      <c r="C6703" s="411"/>
      <c r="D6703" s="411"/>
      <c r="E6703" s="411"/>
      <c r="F6703" s="411"/>
      <c r="G6703" s="194"/>
      <c r="H6703" s="411"/>
      <c r="I6703" s="411"/>
    </row>
    <row r="6704" spans="1:9" ht="15" customHeight="1" x14ac:dyDescent="0.25">
      <c r="A6704" s="411"/>
      <c r="B6704" s="411"/>
      <c r="C6704" s="411"/>
      <c r="D6704" s="411"/>
      <c r="E6704" s="411"/>
      <c r="F6704" s="411"/>
      <c r="G6704" s="194"/>
      <c r="H6704" s="411"/>
      <c r="I6704" s="411"/>
    </row>
    <row r="6705" spans="1:9" ht="15" customHeight="1" x14ac:dyDescent="0.25">
      <c r="A6705" s="411"/>
      <c r="B6705" s="411"/>
      <c r="C6705" s="411"/>
      <c r="D6705" s="411"/>
      <c r="E6705" s="411"/>
      <c r="F6705" s="412"/>
      <c r="G6705" s="194"/>
      <c r="H6705" s="411"/>
      <c r="I6705" s="411"/>
    </row>
    <row r="6706" spans="1:9" ht="15" customHeight="1" x14ac:dyDescent="0.25">
      <c r="A6706" s="411"/>
      <c r="B6706" s="411"/>
      <c r="C6706" s="411"/>
      <c r="D6706" s="411"/>
      <c r="E6706" s="411"/>
      <c r="F6706" s="412"/>
      <c r="G6706" s="194"/>
      <c r="H6706" s="411"/>
      <c r="I6706" s="411"/>
    </row>
    <row r="6707" spans="1:9" ht="15" customHeight="1" x14ac:dyDescent="0.25">
      <c r="A6707" s="411"/>
      <c r="B6707" s="411"/>
      <c r="C6707" s="411"/>
      <c r="D6707" s="411"/>
      <c r="E6707" s="411"/>
      <c r="F6707" s="412"/>
      <c r="G6707" s="194"/>
      <c r="H6707" s="411"/>
      <c r="I6707" s="411"/>
    </row>
    <row r="6708" spans="1:9" ht="15" customHeight="1" x14ac:dyDescent="0.25">
      <c r="A6708" s="411"/>
      <c r="B6708" s="411"/>
      <c r="C6708" s="411"/>
      <c r="D6708" s="411"/>
      <c r="E6708" s="411"/>
      <c r="F6708" s="412"/>
      <c r="G6708" s="194"/>
      <c r="H6708" s="411"/>
      <c r="I6708" s="411"/>
    </row>
    <row r="6709" spans="1:9" ht="15" customHeight="1" x14ac:dyDescent="0.25">
      <c r="A6709" s="411"/>
      <c r="B6709" s="411"/>
      <c r="C6709" s="411"/>
      <c r="D6709" s="411"/>
      <c r="E6709" s="411"/>
      <c r="F6709" s="412"/>
      <c r="G6709" s="194"/>
      <c r="H6709" s="411"/>
      <c r="I6709" s="411"/>
    </row>
    <row r="6710" spans="1:9" ht="15" customHeight="1" x14ac:dyDescent="0.25">
      <c r="A6710" s="411"/>
      <c r="B6710" s="411"/>
      <c r="C6710" s="411"/>
      <c r="D6710" s="411"/>
      <c r="E6710" s="411"/>
      <c r="F6710" s="411"/>
      <c r="G6710" s="194"/>
      <c r="H6710" s="411"/>
      <c r="I6710" s="411"/>
    </row>
    <row r="6711" spans="1:9" ht="15" customHeight="1" x14ac:dyDescent="0.25">
      <c r="A6711" s="411"/>
      <c r="B6711" s="411"/>
      <c r="C6711" s="411"/>
      <c r="D6711" s="411"/>
      <c r="E6711" s="411"/>
      <c r="F6711" s="411"/>
      <c r="G6711" s="194"/>
      <c r="H6711" s="411"/>
      <c r="I6711" s="411"/>
    </row>
    <row r="6712" spans="1:9" ht="15" customHeight="1" x14ac:dyDescent="0.25">
      <c r="A6712" s="411"/>
      <c r="B6712" s="411"/>
      <c r="C6712" s="411"/>
      <c r="D6712" s="411"/>
      <c r="E6712" s="411"/>
      <c r="F6712" s="411"/>
      <c r="G6712" s="194"/>
      <c r="H6712" s="411"/>
      <c r="I6712" s="411"/>
    </row>
    <row r="6713" spans="1:9" ht="15" customHeight="1" x14ac:dyDescent="0.25">
      <c r="A6713" s="411"/>
      <c r="B6713" s="411"/>
      <c r="C6713" s="411"/>
      <c r="D6713" s="411"/>
      <c r="E6713" s="411"/>
      <c r="F6713" s="412"/>
      <c r="G6713" s="194"/>
      <c r="H6713" s="411"/>
      <c r="I6713" s="411"/>
    </row>
    <row r="6714" spans="1:9" ht="15" customHeight="1" x14ac:dyDescent="0.25">
      <c r="A6714" s="411"/>
      <c r="B6714" s="411"/>
      <c r="C6714" s="411"/>
      <c r="D6714" s="411"/>
      <c r="E6714" s="411"/>
      <c r="F6714" s="412"/>
      <c r="G6714" s="194"/>
      <c r="H6714" s="411"/>
      <c r="I6714" s="411"/>
    </row>
    <row r="6715" spans="1:9" ht="15" customHeight="1" x14ac:dyDescent="0.25">
      <c r="A6715" s="411"/>
      <c r="B6715" s="411"/>
      <c r="C6715" s="411"/>
      <c r="D6715" s="411"/>
      <c r="E6715" s="411"/>
      <c r="F6715" s="412"/>
      <c r="G6715" s="194"/>
      <c r="H6715" s="411"/>
      <c r="I6715" s="411"/>
    </row>
    <row r="6716" spans="1:9" ht="15" customHeight="1" x14ac:dyDescent="0.25">
      <c r="A6716" s="411"/>
      <c r="B6716" s="411"/>
      <c r="C6716" s="411"/>
      <c r="D6716" s="411"/>
      <c r="E6716" s="411"/>
      <c r="F6716" s="411"/>
      <c r="G6716" s="194"/>
      <c r="H6716" s="411"/>
      <c r="I6716" s="411"/>
    </row>
    <row r="6717" spans="1:9" ht="15" customHeight="1" x14ac:dyDescent="0.25">
      <c r="A6717" s="411"/>
      <c r="B6717" s="411"/>
      <c r="C6717" s="411"/>
      <c r="D6717" s="411"/>
      <c r="E6717" s="411"/>
      <c r="F6717" s="411"/>
      <c r="G6717" s="194"/>
      <c r="H6717" s="411"/>
      <c r="I6717" s="411"/>
    </row>
    <row r="6718" spans="1:9" ht="15" customHeight="1" x14ac:dyDescent="0.25">
      <c r="A6718" s="411"/>
      <c r="B6718" s="411"/>
      <c r="C6718" s="411"/>
      <c r="D6718" s="411"/>
      <c r="E6718" s="411"/>
      <c r="F6718" s="411"/>
      <c r="G6718" s="194"/>
      <c r="H6718" s="411"/>
      <c r="I6718" s="411"/>
    </row>
    <row r="6719" spans="1:9" ht="15" customHeight="1" x14ac:dyDescent="0.25">
      <c r="A6719" s="411"/>
      <c r="B6719" s="411"/>
      <c r="C6719" s="411"/>
      <c r="D6719" s="411"/>
      <c r="E6719" s="411"/>
      <c r="F6719" s="411"/>
      <c r="G6719" s="194"/>
      <c r="H6719" s="411"/>
      <c r="I6719" s="411"/>
    </row>
    <row r="6720" spans="1:9" ht="15" customHeight="1" x14ac:dyDescent="0.25">
      <c r="A6720" s="411"/>
      <c r="B6720" s="411"/>
      <c r="C6720" s="411"/>
      <c r="D6720" s="411"/>
      <c r="E6720" s="411"/>
      <c r="F6720" s="411"/>
      <c r="G6720" s="194"/>
      <c r="H6720" s="411"/>
      <c r="I6720" s="411"/>
    </row>
    <row r="6721" spans="1:9" ht="15" customHeight="1" x14ac:dyDescent="0.25">
      <c r="A6721" s="411"/>
      <c r="B6721" s="411"/>
      <c r="C6721" s="411"/>
      <c r="D6721" s="411"/>
      <c r="E6721" s="411"/>
      <c r="F6721" s="411"/>
      <c r="G6721" s="194"/>
      <c r="H6721" s="411"/>
      <c r="I6721" s="411"/>
    </row>
    <row r="6722" spans="1:9" ht="15" customHeight="1" x14ac:dyDescent="0.25">
      <c r="A6722" s="411"/>
      <c r="B6722" s="411"/>
      <c r="C6722" s="411"/>
      <c r="D6722" s="411"/>
      <c r="E6722" s="411"/>
      <c r="F6722" s="411"/>
      <c r="G6722" s="194"/>
      <c r="H6722" s="411"/>
      <c r="I6722" s="411"/>
    </row>
    <row r="6723" spans="1:9" ht="15" customHeight="1" x14ac:dyDescent="0.25">
      <c r="A6723" s="411"/>
      <c r="B6723" s="411"/>
      <c r="C6723" s="411"/>
      <c r="D6723" s="411"/>
      <c r="E6723" s="411"/>
      <c r="F6723" s="411"/>
      <c r="G6723" s="194"/>
      <c r="H6723" s="411"/>
      <c r="I6723" s="411"/>
    </row>
    <row r="6724" spans="1:9" ht="15" customHeight="1" x14ac:dyDescent="0.25">
      <c r="A6724" s="411"/>
      <c r="B6724" s="411"/>
      <c r="C6724" s="411"/>
      <c r="D6724" s="411"/>
      <c r="E6724" s="411"/>
      <c r="F6724" s="411"/>
      <c r="G6724" s="194"/>
      <c r="H6724" s="411"/>
      <c r="I6724" s="411"/>
    </row>
    <row r="6725" spans="1:9" ht="15" customHeight="1" x14ac:dyDescent="0.25">
      <c r="A6725" s="411"/>
      <c r="B6725" s="411"/>
      <c r="C6725" s="411"/>
      <c r="D6725" s="411"/>
      <c r="E6725" s="411"/>
      <c r="F6725" s="411"/>
      <c r="G6725" s="194"/>
      <c r="H6725" s="411"/>
      <c r="I6725" s="411"/>
    </row>
    <row r="6726" spans="1:9" ht="15" customHeight="1" x14ac:dyDescent="0.25">
      <c r="A6726" s="411"/>
      <c r="B6726" s="411"/>
      <c r="C6726" s="411"/>
      <c r="D6726" s="411"/>
      <c r="E6726" s="411"/>
      <c r="F6726" s="412"/>
      <c r="G6726" s="194"/>
      <c r="H6726" s="411"/>
      <c r="I6726" s="411"/>
    </row>
    <row r="6727" spans="1:9" ht="15" customHeight="1" x14ac:dyDescent="0.25">
      <c r="A6727" s="411"/>
      <c r="B6727" s="411"/>
      <c r="C6727" s="411"/>
      <c r="D6727" s="411"/>
      <c r="E6727" s="411"/>
      <c r="F6727" s="412"/>
      <c r="G6727" s="194"/>
      <c r="H6727" s="411"/>
      <c r="I6727" s="411"/>
    </row>
    <row r="6728" spans="1:9" ht="15" customHeight="1" x14ac:dyDescent="0.25">
      <c r="A6728" s="411"/>
      <c r="B6728" s="411"/>
      <c r="C6728" s="411"/>
      <c r="D6728" s="411"/>
      <c r="E6728" s="411"/>
      <c r="F6728" s="412"/>
      <c r="G6728" s="194"/>
      <c r="H6728" s="411"/>
      <c r="I6728" s="411"/>
    </row>
    <row r="6729" spans="1:9" ht="15" customHeight="1" x14ac:dyDescent="0.25">
      <c r="A6729" s="411"/>
      <c r="B6729" s="411"/>
      <c r="C6729" s="411"/>
      <c r="D6729" s="411"/>
      <c r="E6729" s="411"/>
      <c r="F6729" s="412"/>
      <c r="G6729" s="194"/>
      <c r="H6729" s="411"/>
      <c r="I6729" s="411"/>
    </row>
    <row r="6730" spans="1:9" ht="15" customHeight="1" x14ac:dyDescent="0.25">
      <c r="A6730" s="411"/>
      <c r="B6730" s="411"/>
      <c r="C6730" s="411"/>
      <c r="D6730" s="411"/>
      <c r="E6730" s="411"/>
      <c r="F6730" s="412"/>
      <c r="G6730" s="194"/>
      <c r="H6730" s="411"/>
      <c r="I6730" s="411"/>
    </row>
    <row r="6731" spans="1:9" ht="15" customHeight="1" x14ac:dyDescent="0.25">
      <c r="A6731" s="411"/>
      <c r="B6731" s="411"/>
      <c r="C6731" s="411"/>
      <c r="D6731" s="411"/>
      <c r="E6731" s="411"/>
      <c r="F6731" s="412"/>
      <c r="G6731" s="194"/>
      <c r="H6731" s="411"/>
      <c r="I6731" s="411"/>
    </row>
    <row r="6732" spans="1:9" ht="15" customHeight="1" x14ac:dyDescent="0.25">
      <c r="A6732" s="411"/>
      <c r="B6732" s="411"/>
      <c r="C6732" s="411"/>
      <c r="D6732" s="411"/>
      <c r="E6732" s="411"/>
      <c r="F6732" s="411"/>
      <c r="G6732" s="194"/>
      <c r="H6732" s="411"/>
      <c r="I6732" s="411"/>
    </row>
    <row r="6733" spans="1:9" ht="15" customHeight="1" x14ac:dyDescent="0.25">
      <c r="A6733" s="411"/>
      <c r="B6733" s="411"/>
      <c r="C6733" s="411"/>
      <c r="D6733" s="411"/>
      <c r="E6733" s="411"/>
      <c r="F6733" s="411"/>
      <c r="G6733" s="194"/>
      <c r="H6733" s="411"/>
      <c r="I6733" s="411"/>
    </row>
    <row r="6734" spans="1:9" ht="15" customHeight="1" x14ac:dyDescent="0.25">
      <c r="A6734" s="411"/>
      <c r="B6734" s="411"/>
      <c r="C6734" s="411"/>
      <c r="D6734" s="411"/>
      <c r="E6734" s="411"/>
      <c r="F6734" s="412"/>
      <c r="G6734" s="194"/>
      <c r="H6734" s="411"/>
      <c r="I6734" s="411"/>
    </row>
    <row r="6735" spans="1:9" ht="15" customHeight="1" x14ac:dyDescent="0.25">
      <c r="A6735" s="411"/>
      <c r="B6735" s="411"/>
      <c r="C6735" s="411"/>
      <c r="D6735" s="411"/>
      <c r="E6735" s="411"/>
      <c r="F6735" s="412"/>
      <c r="G6735" s="194"/>
      <c r="H6735" s="411"/>
      <c r="I6735" s="411"/>
    </row>
    <row r="6736" spans="1:9" ht="15" customHeight="1" x14ac:dyDescent="0.25">
      <c r="A6736" s="411"/>
      <c r="B6736" s="411"/>
      <c r="C6736" s="411"/>
      <c r="D6736" s="411"/>
      <c r="E6736" s="411"/>
      <c r="F6736" s="412"/>
      <c r="G6736" s="194"/>
      <c r="H6736" s="411"/>
      <c r="I6736" s="411"/>
    </row>
    <row r="6737" spans="1:9" ht="15" customHeight="1" x14ac:dyDescent="0.25">
      <c r="A6737" s="411"/>
      <c r="B6737" s="411"/>
      <c r="C6737" s="411"/>
      <c r="D6737" s="411"/>
      <c r="E6737" s="411"/>
      <c r="F6737" s="411"/>
      <c r="G6737" s="194"/>
      <c r="H6737" s="411"/>
      <c r="I6737" s="411"/>
    </row>
    <row r="6738" spans="1:9" ht="15" customHeight="1" x14ac:dyDescent="0.25">
      <c r="A6738" s="411"/>
      <c r="B6738" s="411"/>
      <c r="C6738" s="411"/>
      <c r="D6738" s="411"/>
      <c r="E6738" s="411"/>
      <c r="F6738" s="411"/>
      <c r="G6738" s="194"/>
      <c r="H6738" s="411"/>
      <c r="I6738" s="411"/>
    </row>
    <row r="6739" spans="1:9" ht="15" customHeight="1" x14ac:dyDescent="0.25">
      <c r="A6739" s="411"/>
      <c r="B6739" s="411"/>
      <c r="C6739" s="411"/>
      <c r="D6739" s="411"/>
      <c r="E6739" s="411"/>
      <c r="F6739" s="411"/>
      <c r="G6739" s="194"/>
      <c r="H6739" s="411"/>
      <c r="I6739" s="411"/>
    </row>
    <row r="6740" spans="1:9" ht="15" customHeight="1" x14ac:dyDescent="0.25">
      <c r="A6740" s="411"/>
      <c r="B6740" s="411"/>
      <c r="C6740" s="411"/>
      <c r="D6740" s="411"/>
      <c r="E6740" s="411"/>
      <c r="F6740" s="411"/>
      <c r="G6740" s="194"/>
      <c r="H6740" s="411"/>
      <c r="I6740" s="411"/>
    </row>
    <row r="6741" spans="1:9" ht="15" customHeight="1" x14ac:dyDescent="0.25">
      <c r="A6741" s="411"/>
      <c r="B6741" s="411"/>
      <c r="C6741" s="411"/>
      <c r="D6741" s="411"/>
      <c r="E6741" s="411"/>
      <c r="F6741" s="411"/>
      <c r="G6741" s="194"/>
      <c r="H6741" s="411"/>
      <c r="I6741" s="411"/>
    </row>
    <row r="6742" spans="1:9" ht="15" customHeight="1" x14ac:dyDescent="0.25">
      <c r="A6742" s="411"/>
      <c r="B6742" s="411"/>
      <c r="C6742" s="411"/>
      <c r="D6742" s="411"/>
      <c r="E6742" s="411"/>
      <c r="F6742" s="411"/>
      <c r="G6742" s="194"/>
      <c r="H6742" s="411"/>
      <c r="I6742" s="411"/>
    </row>
    <row r="6743" spans="1:9" ht="15" customHeight="1" x14ac:dyDescent="0.25">
      <c r="A6743" s="411"/>
      <c r="B6743" s="411"/>
      <c r="C6743" s="411"/>
      <c r="D6743" s="411"/>
      <c r="E6743" s="411"/>
      <c r="F6743" s="411"/>
      <c r="G6743" s="194"/>
      <c r="H6743" s="411"/>
      <c r="I6743" s="411"/>
    </row>
    <row r="6744" spans="1:9" ht="15" customHeight="1" x14ac:dyDescent="0.25">
      <c r="A6744" s="411"/>
      <c r="B6744" s="411"/>
      <c r="C6744" s="411"/>
      <c r="D6744" s="411"/>
      <c r="E6744" s="411"/>
      <c r="F6744" s="411"/>
      <c r="G6744" s="194"/>
      <c r="H6744" s="411"/>
      <c r="I6744" s="411"/>
    </row>
    <row r="6745" spans="1:9" ht="15" customHeight="1" x14ac:dyDescent="0.25">
      <c r="A6745" s="411"/>
      <c r="B6745" s="411"/>
      <c r="C6745" s="411"/>
      <c r="D6745" s="411"/>
      <c r="E6745" s="411"/>
      <c r="F6745" s="411"/>
      <c r="G6745" s="194"/>
      <c r="H6745" s="411"/>
      <c r="I6745" s="411"/>
    </row>
    <row r="6746" spans="1:9" ht="15" customHeight="1" x14ac:dyDescent="0.25">
      <c r="A6746" s="411"/>
      <c r="B6746" s="411"/>
      <c r="C6746" s="411"/>
      <c r="D6746" s="411"/>
      <c r="E6746" s="411"/>
      <c r="F6746" s="411"/>
      <c r="G6746" s="194"/>
      <c r="H6746" s="411"/>
      <c r="I6746" s="411"/>
    </row>
    <row r="6747" spans="1:9" ht="15" customHeight="1" x14ac:dyDescent="0.25">
      <c r="A6747" s="411"/>
      <c r="B6747" s="411"/>
      <c r="C6747" s="411"/>
      <c r="D6747" s="411"/>
      <c r="E6747" s="411"/>
      <c r="F6747" s="411"/>
      <c r="G6747" s="194"/>
      <c r="H6747" s="411"/>
      <c r="I6747" s="411"/>
    </row>
    <row r="6748" spans="1:9" ht="15" customHeight="1" x14ac:dyDescent="0.25">
      <c r="A6748" s="411"/>
      <c r="B6748" s="411"/>
      <c r="C6748" s="411"/>
      <c r="D6748" s="411"/>
      <c r="E6748" s="411"/>
      <c r="F6748" s="411"/>
      <c r="G6748" s="194"/>
      <c r="H6748" s="411"/>
      <c r="I6748" s="411"/>
    </row>
    <row r="6749" spans="1:9" ht="15" customHeight="1" x14ac:dyDescent="0.25">
      <c r="A6749" s="411"/>
      <c r="B6749" s="411"/>
      <c r="C6749" s="411"/>
      <c r="D6749" s="411"/>
      <c r="E6749" s="411"/>
      <c r="F6749" s="411"/>
      <c r="G6749" s="194"/>
      <c r="H6749" s="411"/>
      <c r="I6749" s="411"/>
    </row>
    <row r="6750" spans="1:9" ht="15" customHeight="1" x14ac:dyDescent="0.25">
      <c r="A6750" s="411"/>
      <c r="B6750" s="411"/>
      <c r="C6750" s="411"/>
      <c r="D6750" s="411"/>
      <c r="E6750" s="411"/>
      <c r="F6750" s="411"/>
      <c r="G6750" s="194"/>
      <c r="H6750" s="411"/>
      <c r="I6750" s="411"/>
    </row>
    <row r="6751" spans="1:9" ht="15" customHeight="1" x14ac:dyDescent="0.25">
      <c r="A6751" s="411"/>
      <c r="B6751" s="411"/>
      <c r="C6751" s="411"/>
      <c r="D6751" s="411"/>
      <c r="E6751" s="411"/>
      <c r="F6751" s="411"/>
      <c r="G6751" s="194"/>
      <c r="H6751" s="411"/>
      <c r="I6751" s="411"/>
    </row>
    <row r="6752" spans="1:9" ht="15" customHeight="1" x14ac:dyDescent="0.25">
      <c r="A6752" s="411"/>
      <c r="B6752" s="411"/>
      <c r="C6752" s="411"/>
      <c r="D6752" s="411"/>
      <c r="E6752" s="411"/>
      <c r="F6752" s="411"/>
      <c r="G6752" s="194"/>
      <c r="H6752" s="411"/>
      <c r="I6752" s="411"/>
    </row>
    <row r="6753" spans="1:9" ht="15" customHeight="1" x14ac:dyDescent="0.25">
      <c r="A6753" s="411"/>
      <c r="B6753" s="411"/>
      <c r="C6753" s="411"/>
      <c r="D6753" s="411"/>
      <c r="E6753" s="411"/>
      <c r="F6753" s="411"/>
      <c r="G6753" s="194"/>
      <c r="H6753" s="411"/>
      <c r="I6753" s="411"/>
    </row>
    <row r="6754" spans="1:9" ht="15" customHeight="1" x14ac:dyDescent="0.25">
      <c r="A6754" s="411"/>
      <c r="B6754" s="411"/>
      <c r="C6754" s="411"/>
      <c r="D6754" s="411"/>
      <c r="E6754" s="411"/>
      <c r="F6754" s="411"/>
      <c r="G6754" s="194"/>
      <c r="H6754" s="411"/>
      <c r="I6754" s="411"/>
    </row>
    <row r="6755" spans="1:9" ht="15" customHeight="1" x14ac:dyDescent="0.25">
      <c r="A6755" s="411"/>
      <c r="B6755" s="411"/>
      <c r="C6755" s="411"/>
      <c r="D6755" s="411"/>
      <c r="E6755" s="411"/>
      <c r="F6755" s="411"/>
      <c r="G6755" s="194"/>
      <c r="H6755" s="411"/>
      <c r="I6755" s="411"/>
    </row>
    <row r="6756" spans="1:9" ht="15" customHeight="1" x14ac:dyDescent="0.25">
      <c r="A6756" s="411"/>
      <c r="B6756" s="411"/>
      <c r="C6756" s="411"/>
      <c r="D6756" s="411"/>
      <c r="E6756" s="411"/>
      <c r="F6756" s="411"/>
      <c r="G6756" s="194"/>
      <c r="H6756" s="411"/>
      <c r="I6756" s="411"/>
    </row>
    <row r="6757" spans="1:9" ht="15" customHeight="1" x14ac:dyDescent="0.25">
      <c r="A6757" s="411"/>
      <c r="B6757" s="411"/>
      <c r="C6757" s="411"/>
      <c r="D6757" s="411"/>
      <c r="E6757" s="411"/>
      <c r="F6757" s="411"/>
      <c r="G6757" s="194"/>
      <c r="H6757" s="411"/>
      <c r="I6757" s="411"/>
    </row>
    <row r="6758" spans="1:9" ht="15" customHeight="1" x14ac:dyDescent="0.25">
      <c r="A6758" s="411"/>
      <c r="B6758" s="411"/>
      <c r="C6758" s="411"/>
      <c r="D6758" s="411"/>
      <c r="E6758" s="411"/>
      <c r="F6758" s="411"/>
      <c r="G6758" s="194"/>
      <c r="H6758" s="411"/>
      <c r="I6758" s="411"/>
    </row>
    <row r="6759" spans="1:9" ht="15" customHeight="1" x14ac:dyDescent="0.25">
      <c r="A6759" s="411"/>
      <c r="B6759" s="411"/>
      <c r="C6759" s="411"/>
      <c r="D6759" s="411"/>
      <c r="E6759" s="411"/>
      <c r="F6759" s="411"/>
      <c r="G6759" s="194"/>
      <c r="H6759" s="411"/>
      <c r="I6759" s="411"/>
    </row>
    <row r="6760" spans="1:9" ht="15" customHeight="1" x14ac:dyDescent="0.25">
      <c r="A6760" s="411"/>
      <c r="B6760" s="411"/>
      <c r="C6760" s="411"/>
      <c r="D6760" s="411"/>
      <c r="E6760" s="411"/>
      <c r="F6760" s="411"/>
      <c r="G6760" s="194"/>
      <c r="H6760" s="411"/>
      <c r="I6760" s="411"/>
    </row>
    <row r="6761" spans="1:9" ht="15" customHeight="1" x14ac:dyDescent="0.25">
      <c r="A6761" s="411"/>
      <c r="B6761" s="411"/>
      <c r="C6761" s="411"/>
      <c r="D6761" s="411"/>
      <c r="E6761" s="411"/>
      <c r="F6761" s="411"/>
      <c r="G6761" s="194"/>
      <c r="H6761" s="411"/>
      <c r="I6761" s="411"/>
    </row>
    <row r="6762" spans="1:9" ht="15" customHeight="1" x14ac:dyDescent="0.25">
      <c r="A6762" s="411"/>
      <c r="B6762" s="411"/>
      <c r="C6762" s="411"/>
      <c r="D6762" s="411"/>
      <c r="E6762" s="411"/>
      <c r="F6762" s="411"/>
      <c r="G6762" s="194"/>
      <c r="H6762" s="411"/>
      <c r="I6762" s="411"/>
    </row>
    <row r="6763" spans="1:9" ht="15" customHeight="1" x14ac:dyDescent="0.25">
      <c r="A6763" s="411"/>
      <c r="B6763" s="411"/>
      <c r="C6763" s="411"/>
      <c r="D6763" s="411"/>
      <c r="E6763" s="411"/>
      <c r="F6763" s="411"/>
      <c r="G6763" s="194"/>
      <c r="H6763" s="411"/>
      <c r="I6763" s="411"/>
    </row>
    <row r="6764" spans="1:9" ht="15" customHeight="1" x14ac:dyDescent="0.25">
      <c r="A6764" s="411"/>
      <c r="B6764" s="411"/>
      <c r="C6764" s="411"/>
      <c r="D6764" s="411"/>
      <c r="E6764" s="411"/>
      <c r="F6764" s="411"/>
      <c r="G6764" s="194"/>
      <c r="H6764" s="411"/>
      <c r="I6764" s="411"/>
    </row>
    <row r="6765" spans="1:9" ht="15" customHeight="1" x14ac:dyDescent="0.25">
      <c r="A6765" s="411"/>
      <c r="B6765" s="411"/>
      <c r="C6765" s="411"/>
      <c r="D6765" s="411"/>
      <c r="E6765" s="411"/>
      <c r="F6765" s="411"/>
      <c r="G6765" s="194"/>
      <c r="H6765" s="411"/>
      <c r="I6765" s="411"/>
    </row>
    <row r="6766" spans="1:9" ht="15" customHeight="1" x14ac:dyDescent="0.25">
      <c r="A6766" s="411"/>
      <c r="B6766" s="411"/>
      <c r="C6766" s="411"/>
      <c r="D6766" s="411"/>
      <c r="E6766" s="411"/>
      <c r="F6766" s="411"/>
      <c r="G6766" s="194"/>
      <c r="H6766" s="411"/>
      <c r="I6766" s="411"/>
    </row>
    <row r="6767" spans="1:9" ht="15" customHeight="1" x14ac:dyDescent="0.25">
      <c r="A6767" s="411"/>
      <c r="B6767" s="411"/>
      <c r="C6767" s="411"/>
      <c r="D6767" s="411"/>
      <c r="E6767" s="411"/>
      <c r="F6767" s="411"/>
      <c r="G6767" s="194"/>
      <c r="H6767" s="411"/>
      <c r="I6767" s="411"/>
    </row>
    <row r="6768" spans="1:9" ht="15" customHeight="1" x14ac:dyDescent="0.25">
      <c r="A6768" s="411"/>
      <c r="B6768" s="411"/>
      <c r="C6768" s="411"/>
      <c r="D6768" s="411"/>
      <c r="E6768" s="411"/>
      <c r="F6768" s="411"/>
      <c r="G6768" s="194"/>
      <c r="H6768" s="411"/>
      <c r="I6768" s="411"/>
    </row>
    <row r="6769" spans="1:9" ht="15" customHeight="1" x14ac:dyDescent="0.25">
      <c r="A6769" s="411"/>
      <c r="B6769" s="411"/>
      <c r="C6769" s="411"/>
      <c r="D6769" s="411"/>
      <c r="E6769" s="411"/>
      <c r="F6769" s="411"/>
      <c r="G6769" s="194"/>
      <c r="H6769" s="411"/>
      <c r="I6769" s="411"/>
    </row>
    <row r="6770" spans="1:9" ht="15" customHeight="1" x14ac:dyDescent="0.25">
      <c r="A6770" s="411"/>
      <c r="B6770" s="411"/>
      <c r="C6770" s="411"/>
      <c r="D6770" s="411"/>
      <c r="E6770" s="411"/>
      <c r="F6770" s="411"/>
      <c r="G6770" s="194"/>
      <c r="H6770" s="411"/>
      <c r="I6770" s="411"/>
    </row>
    <row r="6771" spans="1:9" ht="15" customHeight="1" x14ac:dyDescent="0.25">
      <c r="A6771" s="411"/>
      <c r="B6771" s="411"/>
      <c r="C6771" s="411"/>
      <c r="D6771" s="411"/>
      <c r="E6771" s="411"/>
      <c r="F6771" s="411"/>
      <c r="G6771" s="194"/>
      <c r="H6771" s="411"/>
      <c r="I6771" s="411"/>
    </row>
    <row r="6772" spans="1:9" ht="15" customHeight="1" x14ac:dyDescent="0.25">
      <c r="A6772" s="411"/>
      <c r="B6772" s="411"/>
      <c r="C6772" s="411"/>
      <c r="D6772" s="411"/>
      <c r="E6772" s="411"/>
      <c r="F6772" s="411"/>
      <c r="G6772" s="194"/>
      <c r="H6772" s="411"/>
      <c r="I6772" s="411"/>
    </row>
    <row r="6773" spans="1:9" ht="15" customHeight="1" x14ac:dyDescent="0.25">
      <c r="A6773" s="411"/>
      <c r="B6773" s="411"/>
      <c r="C6773" s="411"/>
      <c r="D6773" s="411"/>
      <c r="E6773" s="411"/>
      <c r="F6773" s="411"/>
      <c r="G6773" s="194"/>
      <c r="H6773" s="411"/>
      <c r="I6773" s="411"/>
    </row>
    <row r="6774" spans="1:9" ht="15" customHeight="1" x14ac:dyDescent="0.25">
      <c r="A6774" s="411"/>
      <c r="B6774" s="411"/>
      <c r="C6774" s="411"/>
      <c r="D6774" s="411"/>
      <c r="E6774" s="411"/>
      <c r="F6774" s="411"/>
      <c r="G6774" s="194"/>
      <c r="H6774" s="411"/>
      <c r="I6774" s="411"/>
    </row>
    <row r="6775" spans="1:9" ht="15" customHeight="1" x14ac:dyDescent="0.25">
      <c r="A6775" s="411"/>
      <c r="B6775" s="411"/>
      <c r="C6775" s="411"/>
      <c r="D6775" s="411"/>
      <c r="E6775" s="411"/>
      <c r="F6775" s="411"/>
      <c r="G6775" s="194"/>
      <c r="H6775" s="411"/>
      <c r="I6775" s="411"/>
    </row>
    <row r="6776" spans="1:9" ht="15" customHeight="1" x14ac:dyDescent="0.25">
      <c r="A6776" s="411"/>
      <c r="B6776" s="411"/>
      <c r="C6776" s="411"/>
      <c r="D6776" s="411"/>
      <c r="E6776" s="411"/>
      <c r="F6776" s="411"/>
      <c r="G6776" s="194"/>
      <c r="H6776" s="411"/>
      <c r="I6776" s="411"/>
    </row>
    <row r="6777" spans="1:9" ht="15" customHeight="1" x14ac:dyDescent="0.25">
      <c r="A6777" s="411"/>
      <c r="B6777" s="411"/>
      <c r="C6777" s="411"/>
      <c r="D6777" s="411"/>
      <c r="E6777" s="411"/>
      <c r="F6777" s="411"/>
      <c r="G6777" s="194"/>
      <c r="H6777" s="411"/>
      <c r="I6777" s="411"/>
    </row>
    <row r="6778" spans="1:9" ht="15" customHeight="1" x14ac:dyDescent="0.25">
      <c r="A6778" s="411"/>
      <c r="B6778" s="411"/>
      <c r="C6778" s="411"/>
      <c r="D6778" s="411"/>
      <c r="E6778" s="411"/>
      <c r="F6778" s="411"/>
      <c r="G6778" s="194"/>
      <c r="H6778" s="411"/>
      <c r="I6778" s="411"/>
    </row>
    <row r="6779" spans="1:9" ht="15" customHeight="1" x14ac:dyDescent="0.25">
      <c r="A6779" s="411"/>
      <c r="B6779" s="411"/>
      <c r="C6779" s="411"/>
      <c r="D6779" s="411"/>
      <c r="E6779" s="411"/>
      <c r="F6779" s="411"/>
      <c r="G6779" s="194"/>
      <c r="H6779" s="411"/>
      <c r="I6779" s="411"/>
    </row>
    <row r="6780" spans="1:9" ht="15" customHeight="1" x14ac:dyDescent="0.25">
      <c r="A6780" s="411"/>
      <c r="B6780" s="411"/>
      <c r="C6780" s="411"/>
      <c r="D6780" s="411"/>
      <c r="E6780" s="411"/>
      <c r="F6780" s="411"/>
      <c r="G6780" s="194"/>
      <c r="H6780" s="411"/>
      <c r="I6780" s="411"/>
    </row>
    <row r="6781" spans="1:9" ht="15" customHeight="1" x14ac:dyDescent="0.25">
      <c r="A6781" s="411"/>
      <c r="B6781" s="411"/>
      <c r="C6781" s="411"/>
      <c r="D6781" s="411"/>
      <c r="E6781" s="411"/>
      <c r="F6781" s="411"/>
      <c r="G6781" s="194"/>
      <c r="H6781" s="411"/>
      <c r="I6781" s="411"/>
    </row>
    <row r="6782" spans="1:9" ht="15" customHeight="1" x14ac:dyDescent="0.25">
      <c r="A6782" s="411"/>
      <c r="B6782" s="411"/>
      <c r="C6782" s="411"/>
      <c r="D6782" s="411"/>
      <c r="E6782" s="411"/>
      <c r="F6782" s="411"/>
      <c r="G6782" s="194"/>
      <c r="H6782" s="411"/>
      <c r="I6782" s="411"/>
    </row>
    <row r="6783" spans="1:9" ht="15" customHeight="1" x14ac:dyDescent="0.25">
      <c r="A6783" s="411"/>
      <c r="B6783" s="411"/>
      <c r="C6783" s="411"/>
      <c r="D6783" s="411"/>
      <c r="E6783" s="411"/>
      <c r="F6783" s="411"/>
      <c r="G6783" s="194"/>
      <c r="H6783" s="411"/>
      <c r="I6783" s="411"/>
    </row>
    <row r="6784" spans="1:9" ht="15" customHeight="1" x14ac:dyDescent="0.25">
      <c r="A6784" s="411"/>
      <c r="B6784" s="411"/>
      <c r="C6784" s="411"/>
      <c r="D6784" s="411"/>
      <c r="E6784" s="411"/>
      <c r="F6784" s="411"/>
      <c r="G6784" s="194"/>
      <c r="H6784" s="411"/>
      <c r="I6784" s="411"/>
    </row>
    <row r="6785" spans="1:9" ht="15" customHeight="1" x14ac:dyDescent="0.25">
      <c r="A6785" s="411"/>
      <c r="B6785" s="411"/>
      <c r="C6785" s="411"/>
      <c r="D6785" s="411"/>
      <c r="E6785" s="411"/>
      <c r="F6785" s="411"/>
      <c r="G6785" s="194"/>
      <c r="H6785" s="411"/>
      <c r="I6785" s="411"/>
    </row>
    <row r="6786" spans="1:9" ht="15" customHeight="1" x14ac:dyDescent="0.25">
      <c r="A6786" s="411"/>
      <c r="B6786" s="411"/>
      <c r="C6786" s="411"/>
      <c r="D6786" s="411"/>
      <c r="E6786" s="411"/>
      <c r="F6786" s="411"/>
      <c r="G6786" s="194"/>
      <c r="H6786" s="411"/>
      <c r="I6786" s="411"/>
    </row>
    <row r="6787" spans="1:9" ht="15" customHeight="1" x14ac:dyDescent="0.25">
      <c r="A6787" s="411"/>
      <c r="B6787" s="411"/>
      <c r="C6787" s="411"/>
      <c r="D6787" s="411"/>
      <c r="E6787" s="411"/>
      <c r="F6787" s="411"/>
      <c r="G6787" s="194"/>
      <c r="H6787" s="411"/>
      <c r="I6787" s="411"/>
    </row>
    <row r="6788" spans="1:9" ht="15" customHeight="1" x14ac:dyDescent="0.25">
      <c r="A6788" s="411"/>
      <c r="B6788" s="411"/>
      <c r="C6788" s="411"/>
      <c r="D6788" s="411"/>
      <c r="E6788" s="411"/>
      <c r="F6788" s="411"/>
      <c r="G6788" s="194"/>
      <c r="H6788" s="411"/>
      <c r="I6788" s="411"/>
    </row>
    <row r="6789" spans="1:9" ht="15" customHeight="1" x14ac:dyDescent="0.25">
      <c r="A6789" s="411"/>
      <c r="B6789" s="411"/>
      <c r="C6789" s="411"/>
      <c r="D6789" s="411"/>
      <c r="E6789" s="411"/>
      <c r="F6789" s="411"/>
      <c r="G6789" s="194"/>
      <c r="H6789" s="411"/>
      <c r="I6789" s="411"/>
    </row>
    <row r="6790" spans="1:9" ht="15" customHeight="1" x14ac:dyDescent="0.25">
      <c r="A6790" s="411"/>
      <c r="B6790" s="411"/>
      <c r="C6790" s="411"/>
      <c r="D6790" s="411"/>
      <c r="E6790" s="411"/>
      <c r="F6790" s="411"/>
      <c r="G6790" s="194"/>
      <c r="H6790" s="411"/>
      <c r="I6790" s="411"/>
    </row>
    <row r="6791" spans="1:9" ht="15" customHeight="1" x14ac:dyDescent="0.25">
      <c r="A6791" s="411"/>
      <c r="B6791" s="411"/>
      <c r="C6791" s="411"/>
      <c r="D6791" s="411"/>
      <c r="E6791" s="411"/>
      <c r="F6791" s="412"/>
      <c r="G6791" s="194"/>
      <c r="H6791" s="411"/>
      <c r="I6791" s="411"/>
    </row>
    <row r="6792" spans="1:9" ht="15" customHeight="1" x14ac:dyDescent="0.25">
      <c r="A6792" s="411"/>
      <c r="B6792" s="411"/>
      <c r="C6792" s="411"/>
      <c r="D6792" s="411"/>
      <c r="E6792" s="411"/>
      <c r="F6792" s="411"/>
      <c r="G6792" s="194"/>
      <c r="H6792" s="411"/>
      <c r="I6792" s="411"/>
    </row>
    <row r="6793" spans="1:9" ht="15" customHeight="1" x14ac:dyDescent="0.25">
      <c r="A6793" s="411"/>
      <c r="B6793" s="411"/>
      <c r="C6793" s="411"/>
      <c r="D6793" s="411"/>
      <c r="E6793" s="411"/>
      <c r="F6793" s="411"/>
      <c r="G6793" s="194"/>
      <c r="H6793" s="411"/>
      <c r="I6793" s="411"/>
    </row>
    <row r="6794" spans="1:9" ht="15" customHeight="1" x14ac:dyDescent="0.25">
      <c r="A6794" s="411"/>
      <c r="B6794" s="411"/>
      <c r="C6794" s="411"/>
      <c r="D6794" s="411"/>
      <c r="E6794" s="411"/>
      <c r="F6794" s="411"/>
      <c r="G6794" s="194"/>
      <c r="H6794" s="411"/>
      <c r="I6794" s="411"/>
    </row>
    <row r="6795" spans="1:9" ht="15" customHeight="1" x14ac:dyDescent="0.25">
      <c r="A6795" s="411"/>
      <c r="B6795" s="411"/>
      <c r="C6795" s="411"/>
      <c r="D6795" s="411"/>
      <c r="E6795" s="411"/>
      <c r="F6795" s="411"/>
      <c r="G6795" s="194"/>
      <c r="H6795" s="411"/>
      <c r="I6795" s="411"/>
    </row>
    <row r="6796" spans="1:9" ht="15" customHeight="1" x14ac:dyDescent="0.25">
      <c r="A6796" s="411"/>
      <c r="B6796" s="411"/>
      <c r="C6796" s="411"/>
      <c r="D6796" s="411"/>
      <c r="E6796" s="411"/>
      <c r="F6796" s="411"/>
      <c r="G6796" s="194"/>
      <c r="H6796" s="411"/>
      <c r="I6796" s="411"/>
    </row>
    <row r="6797" spans="1:9" ht="15" customHeight="1" x14ac:dyDescent="0.25">
      <c r="A6797" s="411"/>
      <c r="B6797" s="411"/>
      <c r="C6797" s="411"/>
      <c r="D6797" s="411"/>
      <c r="E6797" s="411"/>
      <c r="F6797" s="411"/>
      <c r="G6797" s="194"/>
      <c r="H6797" s="411"/>
      <c r="I6797" s="411"/>
    </row>
    <row r="6798" spans="1:9" ht="15" customHeight="1" x14ac:dyDescent="0.25">
      <c r="A6798" s="411"/>
      <c r="B6798" s="411"/>
      <c r="C6798" s="411"/>
      <c r="D6798" s="411"/>
      <c r="E6798" s="411"/>
      <c r="F6798" s="411"/>
      <c r="G6798" s="194"/>
      <c r="H6798" s="411"/>
      <c r="I6798" s="411"/>
    </row>
    <row r="6799" spans="1:9" ht="15" customHeight="1" x14ac:dyDescent="0.25">
      <c r="A6799" s="411"/>
      <c r="B6799" s="411"/>
      <c r="C6799" s="411"/>
      <c r="D6799" s="411"/>
      <c r="E6799" s="411"/>
      <c r="F6799" s="412"/>
      <c r="G6799" s="194"/>
      <c r="H6799" s="411"/>
      <c r="I6799" s="411"/>
    </row>
    <row r="6800" spans="1:9" ht="15" customHeight="1" x14ac:dyDescent="0.25">
      <c r="A6800" s="411"/>
      <c r="B6800" s="411"/>
      <c r="C6800" s="411"/>
      <c r="D6800" s="411"/>
      <c r="E6800" s="411"/>
      <c r="F6800" s="411"/>
      <c r="G6800" s="194"/>
      <c r="H6800" s="411"/>
      <c r="I6800" s="411"/>
    </row>
    <row r="6801" spans="1:9" ht="15" customHeight="1" x14ac:dyDescent="0.25">
      <c r="A6801" s="411"/>
      <c r="B6801" s="411"/>
      <c r="C6801" s="411"/>
      <c r="D6801" s="411"/>
      <c r="E6801" s="411"/>
      <c r="F6801" s="411"/>
      <c r="G6801" s="194"/>
      <c r="H6801" s="411"/>
      <c r="I6801" s="411"/>
    </row>
    <row r="6802" spans="1:9" ht="15" customHeight="1" x14ac:dyDescent="0.25">
      <c r="A6802" s="411"/>
      <c r="B6802" s="411"/>
      <c r="C6802" s="411"/>
      <c r="D6802" s="411"/>
      <c r="E6802" s="411"/>
      <c r="F6802" s="411"/>
      <c r="G6802" s="194"/>
      <c r="H6802" s="411"/>
      <c r="I6802" s="411"/>
    </row>
    <row r="6803" spans="1:9" ht="15" customHeight="1" x14ac:dyDescent="0.25">
      <c r="A6803" s="411"/>
      <c r="B6803" s="411"/>
      <c r="C6803" s="411"/>
      <c r="D6803" s="411"/>
      <c r="E6803" s="411"/>
      <c r="F6803" s="411"/>
      <c r="G6803" s="194"/>
      <c r="H6803" s="411"/>
      <c r="I6803" s="411"/>
    </row>
    <row r="6804" spans="1:9" ht="15" customHeight="1" x14ac:dyDescent="0.25">
      <c r="A6804" s="411"/>
      <c r="B6804" s="411"/>
      <c r="C6804" s="411"/>
      <c r="D6804" s="411"/>
      <c r="E6804" s="411"/>
      <c r="F6804" s="411"/>
      <c r="G6804" s="194"/>
      <c r="H6804" s="411"/>
      <c r="I6804" s="411"/>
    </row>
    <row r="6805" spans="1:9" ht="15" customHeight="1" x14ac:dyDescent="0.25">
      <c r="A6805" s="411"/>
      <c r="B6805" s="411"/>
      <c r="C6805" s="411"/>
      <c r="D6805" s="411"/>
      <c r="E6805" s="411"/>
      <c r="F6805" s="411"/>
      <c r="G6805" s="194"/>
      <c r="H6805" s="411"/>
      <c r="I6805" s="411"/>
    </row>
    <row r="6806" spans="1:9" ht="15" customHeight="1" x14ac:dyDescent="0.25">
      <c r="A6806" s="411"/>
      <c r="B6806" s="411"/>
      <c r="C6806" s="411"/>
      <c r="D6806" s="411"/>
      <c r="E6806" s="411"/>
      <c r="F6806" s="411"/>
      <c r="G6806" s="194"/>
      <c r="H6806" s="411"/>
      <c r="I6806" s="411"/>
    </row>
    <row r="6807" spans="1:9" ht="15" customHeight="1" x14ac:dyDescent="0.25">
      <c r="A6807" s="411"/>
      <c r="B6807" s="411"/>
      <c r="C6807" s="411"/>
      <c r="D6807" s="411"/>
      <c r="E6807" s="411"/>
      <c r="F6807" s="411"/>
      <c r="G6807" s="194"/>
      <c r="H6807" s="411"/>
      <c r="I6807" s="411"/>
    </row>
    <row r="6808" spans="1:9" ht="15" customHeight="1" x14ac:dyDescent="0.25">
      <c r="A6808" s="411"/>
      <c r="B6808" s="411"/>
      <c r="C6808" s="411"/>
      <c r="D6808" s="411"/>
      <c r="E6808" s="411"/>
      <c r="F6808" s="411"/>
      <c r="G6808" s="194"/>
      <c r="H6808" s="411"/>
      <c r="I6808" s="411"/>
    </row>
    <row r="6809" spans="1:9" ht="15" customHeight="1" x14ac:dyDescent="0.25">
      <c r="A6809" s="411"/>
      <c r="B6809" s="411"/>
      <c r="C6809" s="411"/>
      <c r="D6809" s="411"/>
      <c r="E6809" s="411"/>
      <c r="F6809" s="411"/>
      <c r="G6809" s="194"/>
      <c r="H6809" s="411"/>
      <c r="I6809" s="411"/>
    </row>
    <row r="6810" spans="1:9" ht="15" customHeight="1" x14ac:dyDescent="0.25">
      <c r="A6810" s="411"/>
      <c r="B6810" s="411"/>
      <c r="C6810" s="411"/>
      <c r="D6810" s="411"/>
      <c r="E6810" s="411"/>
      <c r="F6810" s="412"/>
      <c r="G6810" s="194"/>
      <c r="H6810" s="411"/>
      <c r="I6810" s="411"/>
    </row>
    <row r="6811" spans="1:9" ht="15" customHeight="1" x14ac:dyDescent="0.25">
      <c r="A6811" s="411"/>
      <c r="B6811" s="411"/>
      <c r="C6811" s="411"/>
      <c r="D6811" s="411"/>
      <c r="E6811" s="411"/>
      <c r="F6811" s="412"/>
      <c r="G6811" s="194"/>
      <c r="H6811" s="411"/>
      <c r="I6811" s="411"/>
    </row>
    <row r="6812" spans="1:9" ht="15" customHeight="1" x14ac:dyDescent="0.25">
      <c r="A6812" s="411"/>
      <c r="B6812" s="411"/>
      <c r="C6812" s="411"/>
      <c r="D6812" s="411"/>
      <c r="E6812" s="411"/>
      <c r="F6812" s="411"/>
      <c r="G6812" s="194"/>
      <c r="H6812" s="411"/>
      <c r="I6812" s="411"/>
    </row>
    <row r="6813" spans="1:9" ht="15" customHeight="1" x14ac:dyDescent="0.25">
      <c r="A6813" s="411"/>
      <c r="B6813" s="411"/>
      <c r="C6813" s="411"/>
      <c r="D6813" s="411"/>
      <c r="E6813" s="411"/>
      <c r="F6813" s="411"/>
      <c r="G6813" s="194"/>
      <c r="H6813" s="411"/>
      <c r="I6813" s="411"/>
    </row>
    <row r="6814" spans="1:9" ht="15" customHeight="1" x14ac:dyDescent="0.25">
      <c r="A6814" s="411"/>
      <c r="B6814" s="411"/>
      <c r="C6814" s="411"/>
      <c r="D6814" s="411"/>
      <c r="E6814" s="411"/>
      <c r="F6814" s="411"/>
      <c r="G6814" s="194"/>
      <c r="H6814" s="411"/>
      <c r="I6814" s="411"/>
    </row>
    <row r="6815" spans="1:9" ht="15" customHeight="1" x14ac:dyDescent="0.25">
      <c r="A6815" s="411"/>
      <c r="B6815" s="411"/>
      <c r="C6815" s="411"/>
      <c r="D6815" s="411"/>
      <c r="E6815" s="411"/>
      <c r="F6815" s="411"/>
      <c r="G6815" s="194"/>
      <c r="H6815" s="411"/>
      <c r="I6815" s="411"/>
    </row>
    <row r="6816" spans="1:9" ht="15" customHeight="1" x14ac:dyDescent="0.25">
      <c r="A6816" s="411"/>
      <c r="B6816" s="411"/>
      <c r="C6816" s="411"/>
      <c r="D6816" s="411"/>
      <c r="E6816" s="411"/>
      <c r="F6816" s="411"/>
      <c r="G6816" s="194"/>
      <c r="H6816" s="411"/>
      <c r="I6816" s="411"/>
    </row>
    <row r="6817" spans="1:9" ht="15" customHeight="1" x14ac:dyDescent="0.25">
      <c r="A6817" s="411"/>
      <c r="B6817" s="411"/>
      <c r="C6817" s="411"/>
      <c r="D6817" s="411"/>
      <c r="E6817" s="411"/>
      <c r="F6817" s="411"/>
      <c r="G6817" s="194"/>
      <c r="H6817" s="411"/>
      <c r="I6817" s="411"/>
    </row>
    <row r="6818" spans="1:9" ht="15" customHeight="1" x14ac:dyDescent="0.25">
      <c r="A6818" s="411"/>
      <c r="B6818" s="411"/>
      <c r="C6818" s="411"/>
      <c r="D6818" s="411"/>
      <c r="E6818" s="411"/>
      <c r="F6818" s="411"/>
      <c r="G6818" s="194"/>
      <c r="H6818" s="411"/>
      <c r="I6818" s="411"/>
    </row>
    <row r="6819" spans="1:9" ht="15" customHeight="1" x14ac:dyDescent="0.25">
      <c r="A6819" s="411"/>
      <c r="B6819" s="411"/>
      <c r="C6819" s="411"/>
      <c r="D6819" s="411"/>
      <c r="E6819" s="411"/>
      <c r="F6819" s="411"/>
      <c r="G6819" s="194"/>
      <c r="H6819" s="411"/>
      <c r="I6819" s="411"/>
    </row>
    <row r="6820" spans="1:9" ht="15" customHeight="1" x14ac:dyDescent="0.25">
      <c r="A6820" s="411"/>
      <c r="B6820" s="411"/>
      <c r="C6820" s="411"/>
      <c r="D6820" s="411"/>
      <c r="E6820" s="411"/>
      <c r="F6820" s="411"/>
      <c r="G6820" s="194"/>
      <c r="H6820" s="411"/>
      <c r="I6820" s="411"/>
    </row>
    <row r="6821" spans="1:9" ht="15" customHeight="1" x14ac:dyDescent="0.25">
      <c r="A6821" s="411"/>
      <c r="B6821" s="411"/>
      <c r="C6821" s="411"/>
      <c r="D6821" s="411"/>
      <c r="E6821" s="411"/>
      <c r="F6821" s="411"/>
      <c r="G6821" s="194"/>
      <c r="H6821" s="411"/>
      <c r="I6821" s="411"/>
    </row>
    <row r="6822" spans="1:9" ht="15" customHeight="1" x14ac:dyDescent="0.25">
      <c r="A6822" s="411"/>
      <c r="B6822" s="411"/>
      <c r="C6822" s="411"/>
      <c r="D6822" s="411"/>
      <c r="E6822" s="411"/>
      <c r="F6822" s="411"/>
      <c r="G6822" s="194"/>
      <c r="H6822" s="411"/>
      <c r="I6822" s="411"/>
    </row>
    <row r="6823" spans="1:9" ht="15" customHeight="1" x14ac:dyDescent="0.25">
      <c r="A6823" s="411"/>
      <c r="B6823" s="411"/>
      <c r="C6823" s="411"/>
      <c r="D6823" s="411"/>
      <c r="E6823" s="411"/>
      <c r="F6823" s="412"/>
      <c r="G6823" s="194"/>
      <c r="H6823" s="411"/>
      <c r="I6823" s="411"/>
    </row>
    <row r="6824" spans="1:9" ht="15" customHeight="1" x14ac:dyDescent="0.25">
      <c r="A6824" s="411"/>
      <c r="B6824" s="411"/>
      <c r="C6824" s="411"/>
      <c r="D6824" s="411"/>
      <c r="E6824" s="411"/>
      <c r="F6824" s="412"/>
      <c r="G6824" s="194"/>
      <c r="H6824" s="411"/>
      <c r="I6824" s="411"/>
    </row>
    <row r="6825" spans="1:9" ht="15" customHeight="1" x14ac:dyDescent="0.25">
      <c r="A6825" s="411"/>
      <c r="B6825" s="411"/>
      <c r="C6825" s="411"/>
      <c r="D6825" s="411"/>
      <c r="E6825" s="411"/>
      <c r="F6825" s="411"/>
      <c r="G6825" s="194"/>
      <c r="H6825" s="411"/>
      <c r="I6825" s="411"/>
    </row>
    <row r="6826" spans="1:9" ht="15" customHeight="1" x14ac:dyDescent="0.25">
      <c r="A6826" s="411"/>
      <c r="B6826" s="411"/>
      <c r="C6826" s="411"/>
      <c r="D6826" s="411"/>
      <c r="E6826" s="411"/>
      <c r="F6826" s="411"/>
      <c r="G6826" s="194"/>
      <c r="H6826" s="411"/>
      <c r="I6826" s="411"/>
    </row>
    <row r="6827" spans="1:9" ht="15" customHeight="1" x14ac:dyDescent="0.25">
      <c r="A6827" s="411"/>
      <c r="B6827" s="411"/>
      <c r="C6827" s="411"/>
      <c r="D6827" s="411"/>
      <c r="E6827" s="411"/>
      <c r="F6827" s="411"/>
      <c r="G6827" s="194"/>
      <c r="H6827" s="411"/>
      <c r="I6827" s="411"/>
    </row>
    <row r="6828" spans="1:9" ht="15" customHeight="1" x14ac:dyDescent="0.25">
      <c r="A6828" s="411"/>
      <c r="B6828" s="411"/>
      <c r="C6828" s="411"/>
      <c r="D6828" s="411"/>
      <c r="E6828" s="411"/>
      <c r="F6828" s="411"/>
      <c r="G6828" s="194"/>
      <c r="H6828" s="411"/>
      <c r="I6828" s="411"/>
    </row>
    <row r="6829" spans="1:9" ht="15" customHeight="1" x14ac:dyDescent="0.25">
      <c r="A6829" s="411"/>
      <c r="B6829" s="411"/>
      <c r="C6829" s="411"/>
      <c r="D6829" s="411"/>
      <c r="E6829" s="411"/>
      <c r="F6829" s="411"/>
      <c r="G6829" s="194"/>
      <c r="H6829" s="411"/>
      <c r="I6829" s="411"/>
    </row>
    <row r="6830" spans="1:9" ht="15" customHeight="1" x14ac:dyDescent="0.25">
      <c r="A6830" s="411"/>
      <c r="B6830" s="411"/>
      <c r="C6830" s="411"/>
      <c r="D6830" s="411"/>
      <c r="E6830" s="411"/>
      <c r="F6830" s="411"/>
      <c r="G6830" s="194"/>
      <c r="H6830" s="411"/>
      <c r="I6830" s="411"/>
    </row>
    <row r="6831" spans="1:9" ht="15" customHeight="1" x14ac:dyDescent="0.25">
      <c r="A6831" s="411"/>
      <c r="B6831" s="411"/>
      <c r="C6831" s="411"/>
      <c r="D6831" s="411"/>
      <c r="E6831" s="411"/>
      <c r="F6831" s="411"/>
      <c r="G6831" s="194"/>
      <c r="H6831" s="411"/>
      <c r="I6831" s="411"/>
    </row>
    <row r="6832" spans="1:9" ht="15" customHeight="1" x14ac:dyDescent="0.25">
      <c r="A6832" s="411"/>
      <c r="B6832" s="411"/>
      <c r="C6832" s="411"/>
      <c r="D6832" s="411"/>
      <c r="E6832" s="411"/>
      <c r="F6832" s="411"/>
      <c r="G6832" s="194"/>
      <c r="H6832" s="411"/>
      <c r="I6832" s="411"/>
    </row>
    <row r="6833" spans="1:9" ht="15" customHeight="1" x14ac:dyDescent="0.25">
      <c r="A6833" s="411"/>
      <c r="B6833" s="411"/>
      <c r="C6833" s="411"/>
      <c r="D6833" s="411"/>
      <c r="E6833" s="411"/>
      <c r="F6833" s="411"/>
      <c r="G6833" s="194"/>
      <c r="H6833" s="411"/>
      <c r="I6833" s="411"/>
    </row>
    <row r="6834" spans="1:9" ht="15" customHeight="1" x14ac:dyDescent="0.25">
      <c r="A6834" s="411"/>
      <c r="B6834" s="411"/>
      <c r="C6834" s="411"/>
      <c r="D6834" s="411"/>
      <c r="E6834" s="411"/>
      <c r="F6834" s="411"/>
      <c r="G6834" s="194"/>
      <c r="H6834" s="411"/>
      <c r="I6834" s="411"/>
    </row>
    <row r="6835" spans="1:9" ht="15" customHeight="1" x14ac:dyDescent="0.25">
      <c r="A6835" s="411"/>
      <c r="B6835" s="411"/>
      <c r="C6835" s="411"/>
      <c r="D6835" s="411"/>
      <c r="E6835" s="411"/>
      <c r="F6835" s="411"/>
      <c r="G6835" s="194"/>
      <c r="H6835" s="411"/>
      <c r="I6835" s="411"/>
    </row>
    <row r="6836" spans="1:9" ht="15" customHeight="1" x14ac:dyDescent="0.25">
      <c r="A6836" s="411"/>
      <c r="B6836" s="411"/>
      <c r="C6836" s="411"/>
      <c r="D6836" s="411"/>
      <c r="E6836" s="411"/>
      <c r="F6836" s="411"/>
      <c r="G6836" s="194"/>
      <c r="H6836" s="411"/>
      <c r="I6836" s="411"/>
    </row>
    <row r="6837" spans="1:9" ht="15" customHeight="1" x14ac:dyDescent="0.25">
      <c r="A6837" s="411"/>
      <c r="B6837" s="411"/>
      <c r="C6837" s="411"/>
      <c r="D6837" s="411"/>
      <c r="E6837" s="411"/>
      <c r="F6837" s="412"/>
      <c r="G6837" s="194"/>
      <c r="H6837" s="411"/>
      <c r="I6837" s="411"/>
    </row>
    <row r="6838" spans="1:9" ht="15" customHeight="1" x14ac:dyDescent="0.25">
      <c r="A6838" s="411"/>
      <c r="B6838" s="411"/>
      <c r="C6838" s="411"/>
      <c r="D6838" s="411"/>
      <c r="E6838" s="411"/>
      <c r="F6838" s="412"/>
      <c r="G6838" s="194"/>
      <c r="H6838" s="411"/>
      <c r="I6838" s="411"/>
    </row>
    <row r="6839" spans="1:9" ht="15" customHeight="1" x14ac:dyDescent="0.25">
      <c r="A6839" s="411"/>
      <c r="B6839" s="411"/>
      <c r="C6839" s="411"/>
      <c r="D6839" s="411"/>
      <c r="E6839" s="411"/>
      <c r="F6839" s="411"/>
      <c r="G6839" s="194"/>
      <c r="H6839" s="411"/>
      <c r="I6839" s="411"/>
    </row>
    <row r="6840" spans="1:9" ht="15" customHeight="1" x14ac:dyDescent="0.25">
      <c r="A6840" s="411"/>
      <c r="B6840" s="411"/>
      <c r="C6840" s="411"/>
      <c r="D6840" s="411"/>
      <c r="E6840" s="411"/>
      <c r="F6840" s="411"/>
      <c r="G6840" s="194"/>
      <c r="H6840" s="411"/>
      <c r="I6840" s="411"/>
    </row>
    <row r="6841" spans="1:9" ht="15" customHeight="1" x14ac:dyDescent="0.25">
      <c r="A6841" s="411"/>
      <c r="B6841" s="411"/>
      <c r="C6841" s="411"/>
      <c r="D6841" s="411"/>
      <c r="E6841" s="411"/>
      <c r="F6841" s="411"/>
      <c r="G6841" s="194"/>
      <c r="H6841" s="411"/>
      <c r="I6841" s="411"/>
    </row>
    <row r="6842" spans="1:9" ht="15" customHeight="1" x14ac:dyDescent="0.25">
      <c r="A6842" s="411"/>
      <c r="B6842" s="411"/>
      <c r="C6842" s="411"/>
      <c r="D6842" s="411"/>
      <c r="E6842" s="411"/>
      <c r="F6842" s="411"/>
      <c r="G6842" s="194"/>
      <c r="H6842" s="411"/>
      <c r="I6842" s="411"/>
    </row>
    <row r="6843" spans="1:9" ht="15" customHeight="1" x14ac:dyDescent="0.25">
      <c r="A6843" s="411"/>
      <c r="B6843" s="411"/>
      <c r="C6843" s="411"/>
      <c r="D6843" s="411"/>
      <c r="E6843" s="411"/>
      <c r="F6843" s="411"/>
      <c r="G6843" s="194"/>
      <c r="H6843" s="411"/>
      <c r="I6843" s="411"/>
    </row>
    <row r="6844" spans="1:9" ht="15" customHeight="1" x14ac:dyDescent="0.25">
      <c r="A6844" s="411"/>
      <c r="B6844" s="411"/>
      <c r="C6844" s="411"/>
      <c r="D6844" s="411"/>
      <c r="E6844" s="411"/>
      <c r="F6844" s="411"/>
      <c r="G6844" s="194"/>
      <c r="H6844" s="411"/>
      <c r="I6844" s="411"/>
    </row>
    <row r="6845" spans="1:9" ht="15" customHeight="1" x14ac:dyDescent="0.25">
      <c r="A6845" s="411"/>
      <c r="B6845" s="411"/>
      <c r="C6845" s="411"/>
      <c r="D6845" s="411"/>
      <c r="E6845" s="411"/>
      <c r="F6845" s="411"/>
      <c r="G6845" s="194"/>
      <c r="H6845" s="411"/>
      <c r="I6845" s="411"/>
    </row>
    <row r="6846" spans="1:9" ht="15" customHeight="1" x14ac:dyDescent="0.25">
      <c r="A6846" s="411"/>
      <c r="B6846" s="411"/>
      <c r="C6846" s="411"/>
      <c r="D6846" s="411"/>
      <c r="E6846" s="411"/>
      <c r="F6846" s="411"/>
      <c r="G6846" s="194"/>
      <c r="H6846" s="411"/>
      <c r="I6846" s="411"/>
    </row>
    <row r="6847" spans="1:9" ht="15" customHeight="1" x14ac:dyDescent="0.25">
      <c r="A6847" s="411"/>
      <c r="B6847" s="411"/>
      <c r="C6847" s="411"/>
      <c r="D6847" s="411"/>
      <c r="E6847" s="411"/>
      <c r="F6847" s="411"/>
      <c r="G6847" s="194"/>
      <c r="H6847" s="411"/>
      <c r="I6847" s="411"/>
    </row>
    <row r="6848" spans="1:9" ht="15" customHeight="1" x14ac:dyDescent="0.25">
      <c r="A6848" s="411"/>
      <c r="B6848" s="411"/>
      <c r="C6848" s="411"/>
      <c r="D6848" s="411"/>
      <c r="E6848" s="411"/>
      <c r="F6848" s="411"/>
      <c r="G6848" s="194"/>
      <c r="H6848" s="411"/>
      <c r="I6848" s="411"/>
    </row>
    <row r="6849" spans="1:9" ht="15" customHeight="1" x14ac:dyDescent="0.25">
      <c r="A6849" s="411"/>
      <c r="B6849" s="411"/>
      <c r="C6849" s="411"/>
      <c r="D6849" s="411"/>
      <c r="E6849" s="411"/>
      <c r="F6849" s="411"/>
      <c r="G6849" s="194"/>
      <c r="H6849" s="411"/>
      <c r="I6849" s="411"/>
    </row>
    <row r="6850" spans="1:9" ht="15" customHeight="1" x14ac:dyDescent="0.25">
      <c r="A6850" s="411"/>
      <c r="B6850" s="411"/>
      <c r="C6850" s="411"/>
      <c r="D6850" s="411"/>
      <c r="E6850" s="411"/>
      <c r="F6850" s="411"/>
      <c r="G6850" s="194"/>
      <c r="H6850" s="411"/>
      <c r="I6850" s="411"/>
    </row>
    <row r="6851" spans="1:9" ht="15" customHeight="1" x14ac:dyDescent="0.25">
      <c r="A6851" s="411"/>
      <c r="B6851" s="411"/>
      <c r="C6851" s="411"/>
      <c r="D6851" s="411"/>
      <c r="E6851" s="411"/>
      <c r="F6851" s="411"/>
      <c r="G6851" s="194"/>
      <c r="H6851" s="411"/>
      <c r="I6851" s="411"/>
    </row>
    <row r="6852" spans="1:9" ht="15" customHeight="1" x14ac:dyDescent="0.25">
      <c r="A6852" s="411"/>
      <c r="B6852" s="411"/>
      <c r="C6852" s="411"/>
      <c r="D6852" s="411"/>
      <c r="E6852" s="411"/>
      <c r="F6852" s="412"/>
      <c r="G6852" s="194"/>
      <c r="H6852" s="411"/>
      <c r="I6852" s="411"/>
    </row>
    <row r="6853" spans="1:9" ht="15" customHeight="1" x14ac:dyDescent="0.25">
      <c r="A6853" s="411"/>
      <c r="B6853" s="411"/>
      <c r="C6853" s="411"/>
      <c r="D6853" s="411"/>
      <c r="E6853" s="411"/>
      <c r="F6853" s="412"/>
      <c r="G6853" s="194"/>
      <c r="H6853" s="411"/>
      <c r="I6853" s="411"/>
    </row>
    <row r="6854" spans="1:9" ht="15" customHeight="1" x14ac:dyDescent="0.25">
      <c r="A6854" s="411"/>
      <c r="B6854" s="411"/>
      <c r="C6854" s="411"/>
      <c r="D6854" s="411"/>
      <c r="E6854" s="411"/>
      <c r="F6854" s="412"/>
      <c r="G6854" s="194"/>
      <c r="H6854" s="411"/>
      <c r="I6854" s="411"/>
    </row>
    <row r="6855" spans="1:9" ht="15" customHeight="1" x14ac:dyDescent="0.25">
      <c r="A6855" s="411"/>
      <c r="B6855" s="411"/>
      <c r="C6855" s="411"/>
      <c r="D6855" s="411"/>
      <c r="E6855" s="411"/>
      <c r="F6855" s="411"/>
      <c r="G6855" s="194"/>
      <c r="H6855" s="411"/>
      <c r="I6855" s="411"/>
    </row>
    <row r="6856" spans="1:9" ht="15" customHeight="1" x14ac:dyDescent="0.25">
      <c r="A6856" s="411"/>
      <c r="B6856" s="411"/>
      <c r="C6856" s="411"/>
      <c r="D6856" s="411"/>
      <c r="E6856" s="411"/>
      <c r="F6856" s="411"/>
      <c r="G6856" s="194"/>
      <c r="H6856" s="411"/>
      <c r="I6856" s="411"/>
    </row>
    <row r="6857" spans="1:9" ht="15" customHeight="1" x14ac:dyDescent="0.25">
      <c r="A6857" s="411"/>
      <c r="B6857" s="411"/>
      <c r="C6857" s="411"/>
      <c r="D6857" s="411"/>
      <c r="E6857" s="411"/>
      <c r="F6857" s="411"/>
      <c r="G6857" s="194"/>
      <c r="H6857" s="411"/>
      <c r="I6857" s="411"/>
    </row>
    <row r="6858" spans="1:9" ht="15" customHeight="1" x14ac:dyDescent="0.25">
      <c r="A6858" s="411"/>
      <c r="B6858" s="411"/>
      <c r="C6858" s="411"/>
      <c r="D6858" s="411"/>
      <c r="E6858" s="411"/>
      <c r="F6858" s="411"/>
      <c r="G6858" s="194"/>
      <c r="H6858" s="411"/>
      <c r="I6858" s="411"/>
    </row>
    <row r="6859" spans="1:9" ht="15" customHeight="1" x14ac:dyDescent="0.25">
      <c r="A6859" s="411"/>
      <c r="B6859" s="411"/>
      <c r="C6859" s="411"/>
      <c r="D6859" s="411"/>
      <c r="E6859" s="411"/>
      <c r="F6859" s="411"/>
      <c r="G6859" s="194"/>
      <c r="H6859" s="411"/>
      <c r="I6859" s="411"/>
    </row>
    <row r="6860" spans="1:9" ht="15" customHeight="1" x14ac:dyDescent="0.25">
      <c r="A6860" s="411"/>
      <c r="B6860" s="411"/>
      <c r="C6860" s="411"/>
      <c r="D6860" s="411"/>
      <c r="E6860" s="411"/>
      <c r="F6860" s="411"/>
      <c r="G6860" s="194"/>
      <c r="H6860" s="411"/>
      <c r="I6860" s="411"/>
    </row>
    <row r="6861" spans="1:9" ht="15" customHeight="1" x14ac:dyDescent="0.25">
      <c r="A6861" s="411"/>
      <c r="B6861" s="411"/>
      <c r="C6861" s="411"/>
      <c r="D6861" s="411"/>
      <c r="E6861" s="411"/>
      <c r="F6861" s="411"/>
      <c r="G6861" s="194"/>
      <c r="H6861" s="411"/>
      <c r="I6861" s="411"/>
    </row>
    <row r="6862" spans="1:9" ht="15" customHeight="1" x14ac:dyDescent="0.25">
      <c r="A6862" s="411"/>
      <c r="B6862" s="411"/>
      <c r="C6862" s="411"/>
      <c r="D6862" s="411"/>
      <c r="E6862" s="411"/>
      <c r="F6862" s="411"/>
      <c r="G6862" s="194"/>
      <c r="H6862" s="411"/>
      <c r="I6862" s="411"/>
    </row>
    <row r="6863" spans="1:9" ht="15" customHeight="1" x14ac:dyDescent="0.25">
      <c r="A6863" s="411"/>
      <c r="B6863" s="411"/>
      <c r="C6863" s="411"/>
      <c r="D6863" s="411"/>
      <c r="E6863" s="411"/>
      <c r="F6863" s="411"/>
      <c r="G6863" s="194"/>
      <c r="H6863" s="411"/>
      <c r="I6863" s="411"/>
    </row>
    <row r="6864" spans="1:9" ht="15" customHeight="1" x14ac:dyDescent="0.25">
      <c r="A6864" s="411"/>
      <c r="B6864" s="411"/>
      <c r="C6864" s="411"/>
      <c r="D6864" s="411"/>
      <c r="E6864" s="411"/>
      <c r="F6864" s="411"/>
      <c r="G6864" s="194"/>
      <c r="H6864" s="411"/>
      <c r="I6864" s="411"/>
    </row>
    <row r="6865" spans="1:9" ht="15" customHeight="1" x14ac:dyDescent="0.25">
      <c r="A6865" s="411"/>
      <c r="B6865" s="411"/>
      <c r="C6865" s="411"/>
      <c r="D6865" s="411"/>
      <c r="E6865" s="411"/>
      <c r="F6865" s="411"/>
      <c r="G6865" s="194"/>
      <c r="H6865" s="411"/>
      <c r="I6865" s="411"/>
    </row>
    <row r="6866" spans="1:9" ht="15" customHeight="1" x14ac:dyDescent="0.25">
      <c r="A6866" s="411"/>
      <c r="B6866" s="411"/>
      <c r="C6866" s="411"/>
      <c r="D6866" s="411"/>
      <c r="E6866" s="411"/>
      <c r="F6866" s="411"/>
      <c r="G6866" s="194"/>
      <c r="H6866" s="411"/>
      <c r="I6866" s="411"/>
    </row>
    <row r="6867" spans="1:9" ht="15" customHeight="1" x14ac:dyDescent="0.25">
      <c r="A6867" s="411"/>
      <c r="B6867" s="411"/>
      <c r="C6867" s="411"/>
      <c r="D6867" s="411"/>
      <c r="E6867" s="411"/>
      <c r="F6867" s="411"/>
      <c r="G6867" s="194"/>
      <c r="H6867" s="411"/>
      <c r="I6867" s="411"/>
    </row>
    <row r="6868" spans="1:9" ht="15" customHeight="1" x14ac:dyDescent="0.25">
      <c r="A6868" s="411"/>
      <c r="B6868" s="411"/>
      <c r="C6868" s="411"/>
      <c r="D6868" s="411"/>
      <c r="E6868" s="411"/>
      <c r="F6868" s="411"/>
      <c r="G6868" s="194"/>
      <c r="H6868" s="411"/>
      <c r="I6868" s="411"/>
    </row>
    <row r="6869" spans="1:9" ht="15" customHeight="1" x14ac:dyDescent="0.25">
      <c r="A6869" s="411"/>
      <c r="B6869" s="411"/>
      <c r="C6869" s="411"/>
      <c r="D6869" s="411"/>
      <c r="E6869" s="411"/>
      <c r="F6869" s="411"/>
      <c r="G6869" s="194"/>
      <c r="H6869" s="411"/>
      <c r="I6869" s="411"/>
    </row>
    <row r="6870" spans="1:9" ht="15" customHeight="1" x14ac:dyDescent="0.25">
      <c r="A6870" s="411"/>
      <c r="B6870" s="411"/>
      <c r="C6870" s="411"/>
      <c r="D6870" s="411"/>
      <c r="E6870" s="411"/>
      <c r="F6870" s="411"/>
      <c r="G6870" s="194"/>
      <c r="H6870" s="411"/>
      <c r="I6870" s="411"/>
    </row>
    <row r="6871" spans="1:9" ht="15" customHeight="1" x14ac:dyDescent="0.25">
      <c r="A6871" s="411"/>
      <c r="B6871" s="411"/>
      <c r="C6871" s="411"/>
      <c r="D6871" s="411"/>
      <c r="E6871" s="411"/>
      <c r="F6871" s="411"/>
      <c r="G6871" s="194"/>
      <c r="H6871" s="411"/>
      <c r="I6871" s="411"/>
    </row>
    <row r="6872" spans="1:9" ht="15" customHeight="1" x14ac:dyDescent="0.25">
      <c r="A6872" s="411"/>
      <c r="B6872" s="411"/>
      <c r="C6872" s="411"/>
      <c r="D6872" s="411"/>
      <c r="E6872" s="411"/>
      <c r="F6872" s="411"/>
      <c r="G6872" s="194"/>
      <c r="H6872" s="411"/>
      <c r="I6872" s="411"/>
    </row>
    <row r="6873" spans="1:9" ht="15" customHeight="1" x14ac:dyDescent="0.25">
      <c r="A6873" s="411"/>
      <c r="B6873" s="411"/>
      <c r="C6873" s="411"/>
      <c r="D6873" s="411"/>
      <c r="E6873" s="411"/>
      <c r="F6873" s="411"/>
      <c r="G6873" s="194"/>
      <c r="H6873" s="411"/>
      <c r="I6873" s="411"/>
    </row>
    <row r="6874" spans="1:9" ht="15" customHeight="1" x14ac:dyDescent="0.25">
      <c r="A6874" s="411"/>
      <c r="B6874" s="411"/>
      <c r="C6874" s="411"/>
      <c r="D6874" s="411"/>
      <c r="E6874" s="411"/>
      <c r="F6874" s="411"/>
      <c r="G6874" s="194"/>
      <c r="H6874" s="411"/>
      <c r="I6874" s="411"/>
    </row>
    <row r="6875" spans="1:9" ht="15" customHeight="1" x14ac:dyDescent="0.25">
      <c r="A6875" s="411"/>
      <c r="B6875" s="411"/>
      <c r="C6875" s="411"/>
      <c r="D6875" s="411"/>
      <c r="E6875" s="411"/>
      <c r="F6875" s="411"/>
      <c r="G6875" s="194"/>
      <c r="H6875" s="411"/>
      <c r="I6875" s="411"/>
    </row>
    <row r="6876" spans="1:9" ht="15" customHeight="1" x14ac:dyDescent="0.25">
      <c r="A6876" s="411"/>
      <c r="B6876" s="411"/>
      <c r="C6876" s="411"/>
      <c r="D6876" s="411"/>
      <c r="E6876" s="411"/>
      <c r="F6876" s="411"/>
      <c r="G6876" s="194"/>
      <c r="H6876" s="411"/>
      <c r="I6876" s="411"/>
    </row>
    <row r="6877" spans="1:9" ht="15" customHeight="1" x14ac:dyDescent="0.25">
      <c r="A6877" s="411"/>
      <c r="B6877" s="411"/>
      <c r="C6877" s="411"/>
      <c r="D6877" s="411"/>
      <c r="E6877" s="411"/>
      <c r="F6877" s="411"/>
      <c r="G6877" s="194"/>
      <c r="H6877" s="411"/>
      <c r="I6877" s="411"/>
    </row>
    <row r="6878" spans="1:9" ht="15" customHeight="1" x14ac:dyDescent="0.25">
      <c r="A6878" s="411"/>
      <c r="B6878" s="411"/>
      <c r="C6878" s="411"/>
      <c r="D6878" s="411"/>
      <c r="E6878" s="411"/>
      <c r="F6878" s="411"/>
      <c r="G6878" s="194"/>
      <c r="H6878" s="411"/>
      <c r="I6878" s="411"/>
    </row>
    <row r="6879" spans="1:9" ht="15" customHeight="1" x14ac:dyDescent="0.25">
      <c r="A6879" s="411"/>
      <c r="B6879" s="411"/>
      <c r="C6879" s="411"/>
      <c r="D6879" s="411"/>
      <c r="E6879" s="411"/>
      <c r="F6879" s="411"/>
      <c r="G6879" s="194"/>
      <c r="H6879" s="411"/>
      <c r="I6879" s="411"/>
    </row>
    <row r="6880" spans="1:9" ht="15" customHeight="1" x14ac:dyDescent="0.25">
      <c r="A6880" s="411"/>
      <c r="B6880" s="411"/>
      <c r="C6880" s="411"/>
      <c r="D6880" s="411"/>
      <c r="E6880" s="411"/>
      <c r="F6880" s="411"/>
      <c r="G6880" s="194"/>
      <c r="H6880" s="411"/>
      <c r="I6880" s="411"/>
    </row>
    <row r="6881" spans="1:9" ht="15" customHeight="1" x14ac:dyDescent="0.25">
      <c r="A6881" s="411"/>
      <c r="B6881" s="411"/>
      <c r="C6881" s="411"/>
      <c r="D6881" s="411"/>
      <c r="E6881" s="411"/>
      <c r="F6881" s="411"/>
      <c r="G6881" s="194"/>
      <c r="H6881" s="411"/>
      <c r="I6881" s="411"/>
    </row>
    <row r="6882" spans="1:9" ht="15" customHeight="1" x14ac:dyDescent="0.25">
      <c r="A6882" s="411"/>
      <c r="B6882" s="411"/>
      <c r="C6882" s="411"/>
      <c r="D6882" s="411"/>
      <c r="E6882" s="411"/>
      <c r="F6882" s="411"/>
      <c r="G6882" s="194"/>
      <c r="H6882" s="411"/>
      <c r="I6882" s="411"/>
    </row>
    <row r="6883" spans="1:9" ht="15" customHeight="1" x14ac:dyDescent="0.25">
      <c r="A6883" s="411"/>
      <c r="B6883" s="411"/>
      <c r="C6883" s="411"/>
      <c r="D6883" s="411"/>
      <c r="E6883" s="411"/>
      <c r="F6883" s="411"/>
      <c r="G6883" s="194"/>
      <c r="H6883" s="411"/>
      <c r="I6883" s="411"/>
    </row>
    <row r="6884" spans="1:9" ht="15" customHeight="1" x14ac:dyDescent="0.25">
      <c r="A6884" s="411"/>
      <c r="B6884" s="411"/>
      <c r="C6884" s="411"/>
      <c r="D6884" s="411"/>
      <c r="E6884" s="411"/>
      <c r="F6884" s="411"/>
      <c r="G6884" s="194"/>
      <c r="H6884" s="411"/>
      <c r="I6884" s="411"/>
    </row>
    <row r="6885" spans="1:9" ht="15" customHeight="1" x14ac:dyDescent="0.25">
      <c r="A6885" s="411"/>
      <c r="B6885" s="411"/>
      <c r="C6885" s="411"/>
      <c r="D6885" s="411"/>
      <c r="E6885" s="411"/>
      <c r="F6885" s="411"/>
      <c r="G6885" s="194"/>
      <c r="H6885" s="411"/>
      <c r="I6885" s="411"/>
    </row>
    <row r="6886" spans="1:9" ht="15" customHeight="1" x14ac:dyDescent="0.25">
      <c r="A6886" s="411"/>
      <c r="B6886" s="411"/>
      <c r="C6886" s="411"/>
      <c r="D6886" s="411"/>
      <c r="E6886" s="411"/>
      <c r="F6886" s="411"/>
      <c r="G6886" s="194"/>
      <c r="H6886" s="411"/>
      <c r="I6886" s="411"/>
    </row>
    <row r="6887" spans="1:9" ht="15" customHeight="1" x14ac:dyDescent="0.25">
      <c r="A6887" s="411"/>
      <c r="B6887" s="411"/>
      <c r="C6887" s="411"/>
      <c r="D6887" s="411"/>
      <c r="E6887" s="411"/>
      <c r="F6887" s="411"/>
      <c r="G6887" s="194"/>
      <c r="H6887" s="411"/>
      <c r="I6887" s="411"/>
    </row>
    <row r="6888" spans="1:9" ht="15" customHeight="1" x14ac:dyDescent="0.25">
      <c r="A6888" s="411"/>
      <c r="B6888" s="411"/>
      <c r="C6888" s="411"/>
      <c r="D6888" s="411"/>
      <c r="E6888" s="411"/>
      <c r="F6888" s="411"/>
      <c r="G6888" s="194"/>
      <c r="H6888" s="411"/>
      <c r="I6888" s="411"/>
    </row>
    <row r="6889" spans="1:9" ht="15" customHeight="1" x14ac:dyDescent="0.25">
      <c r="A6889" s="411"/>
      <c r="B6889" s="411"/>
      <c r="C6889" s="411"/>
      <c r="D6889" s="411"/>
      <c r="E6889" s="411"/>
      <c r="F6889" s="411"/>
      <c r="G6889" s="194"/>
      <c r="H6889" s="411"/>
      <c r="I6889" s="411"/>
    </row>
    <row r="6890" spans="1:9" ht="15" customHeight="1" x14ac:dyDescent="0.25">
      <c r="A6890" s="411"/>
      <c r="B6890" s="411"/>
      <c r="C6890" s="411"/>
      <c r="D6890" s="411"/>
      <c r="E6890" s="411"/>
      <c r="F6890" s="411"/>
      <c r="G6890" s="194"/>
      <c r="H6890" s="411"/>
      <c r="I6890" s="411"/>
    </row>
    <row r="6891" spans="1:9" ht="15" customHeight="1" x14ac:dyDescent="0.25">
      <c r="A6891" s="411"/>
      <c r="B6891" s="411"/>
      <c r="C6891" s="411"/>
      <c r="D6891" s="411"/>
      <c r="E6891" s="411"/>
      <c r="F6891" s="411"/>
      <c r="G6891" s="194"/>
      <c r="H6891" s="411"/>
      <c r="I6891" s="411"/>
    </row>
    <row r="6892" spans="1:9" ht="15" customHeight="1" x14ac:dyDescent="0.25">
      <c r="A6892" s="411"/>
      <c r="B6892" s="411"/>
      <c r="C6892" s="411"/>
      <c r="D6892" s="411"/>
      <c r="E6892" s="411"/>
      <c r="F6892" s="411"/>
      <c r="G6892" s="194"/>
      <c r="H6892" s="411"/>
      <c r="I6892" s="411"/>
    </row>
    <row r="6893" spans="1:9" ht="15" customHeight="1" x14ac:dyDescent="0.25">
      <c r="A6893" s="411"/>
      <c r="B6893" s="411"/>
      <c r="C6893" s="411"/>
      <c r="D6893" s="411"/>
      <c r="E6893" s="411"/>
      <c r="F6893" s="411"/>
      <c r="G6893" s="194"/>
      <c r="H6893" s="411"/>
      <c r="I6893" s="411"/>
    </row>
    <row r="6894" spans="1:9" ht="15" customHeight="1" x14ac:dyDescent="0.25">
      <c r="A6894" s="411"/>
      <c r="B6894" s="411"/>
      <c r="C6894" s="411"/>
      <c r="D6894" s="411"/>
      <c r="E6894" s="411"/>
      <c r="F6894" s="411"/>
      <c r="G6894" s="194"/>
      <c r="H6894" s="411"/>
      <c r="I6894" s="411"/>
    </row>
    <row r="6895" spans="1:9" ht="15" customHeight="1" x14ac:dyDescent="0.25">
      <c r="A6895" s="411"/>
      <c r="B6895" s="411"/>
      <c r="C6895" s="411"/>
      <c r="D6895" s="411"/>
      <c r="E6895" s="411"/>
      <c r="F6895" s="411"/>
      <c r="G6895" s="194"/>
      <c r="H6895" s="411"/>
      <c r="I6895" s="411"/>
    </row>
    <row r="6896" spans="1:9" ht="15" customHeight="1" x14ac:dyDescent="0.25">
      <c r="A6896" s="411"/>
      <c r="B6896" s="411"/>
      <c r="C6896" s="411"/>
      <c r="D6896" s="411"/>
      <c r="E6896" s="411"/>
      <c r="F6896" s="411"/>
      <c r="G6896" s="194"/>
      <c r="H6896" s="411"/>
      <c r="I6896" s="411"/>
    </row>
    <row r="6897" spans="1:9" ht="15" customHeight="1" x14ac:dyDescent="0.25">
      <c r="A6897" s="411"/>
      <c r="B6897" s="411"/>
      <c r="C6897" s="411"/>
      <c r="D6897" s="411"/>
      <c r="E6897" s="411"/>
      <c r="F6897" s="411"/>
      <c r="G6897" s="194"/>
      <c r="H6897" s="411"/>
      <c r="I6897" s="411"/>
    </row>
    <row r="6898" spans="1:9" ht="15" customHeight="1" x14ac:dyDescent="0.25">
      <c r="A6898" s="411"/>
      <c r="B6898" s="411"/>
      <c r="C6898" s="411"/>
      <c r="D6898" s="411"/>
      <c r="E6898" s="411"/>
      <c r="F6898" s="411"/>
      <c r="G6898" s="194"/>
      <c r="H6898" s="411"/>
      <c r="I6898" s="411"/>
    </row>
    <row r="6899" spans="1:9" ht="15" customHeight="1" x14ac:dyDescent="0.25">
      <c r="A6899" s="411"/>
      <c r="B6899" s="411"/>
      <c r="C6899" s="411"/>
      <c r="D6899" s="411"/>
      <c r="E6899" s="411"/>
      <c r="F6899" s="411"/>
      <c r="G6899" s="194"/>
      <c r="H6899" s="411"/>
      <c r="I6899" s="411"/>
    </row>
    <row r="6900" spans="1:9" ht="15" customHeight="1" x14ac:dyDescent="0.25">
      <c r="A6900" s="411"/>
      <c r="B6900" s="411"/>
      <c r="C6900" s="411"/>
      <c r="D6900" s="411"/>
      <c r="E6900" s="411"/>
      <c r="F6900" s="411"/>
      <c r="G6900" s="194"/>
      <c r="H6900" s="411"/>
      <c r="I6900" s="411"/>
    </row>
    <row r="6901" spans="1:9" ht="15" customHeight="1" x14ac:dyDescent="0.25">
      <c r="A6901" s="411"/>
      <c r="B6901" s="411"/>
      <c r="C6901" s="411"/>
      <c r="D6901" s="411"/>
      <c r="E6901" s="411"/>
      <c r="F6901" s="411"/>
      <c r="G6901" s="194"/>
      <c r="H6901" s="411"/>
      <c r="I6901" s="411"/>
    </row>
    <row r="6902" spans="1:9" ht="15" customHeight="1" x14ac:dyDescent="0.25">
      <c r="A6902" s="411"/>
      <c r="B6902" s="411"/>
      <c r="C6902" s="411"/>
      <c r="D6902" s="411"/>
      <c r="E6902" s="411"/>
      <c r="F6902" s="411"/>
      <c r="G6902" s="194"/>
      <c r="H6902" s="411"/>
      <c r="I6902" s="411"/>
    </row>
    <row r="6903" spans="1:9" ht="15" customHeight="1" x14ac:dyDescent="0.25">
      <c r="A6903" s="411"/>
      <c r="B6903" s="411"/>
      <c r="C6903" s="411"/>
      <c r="D6903" s="411"/>
      <c r="E6903" s="411"/>
      <c r="F6903" s="411"/>
      <c r="G6903" s="194"/>
      <c r="H6903" s="411"/>
      <c r="I6903" s="411"/>
    </row>
    <row r="6904" spans="1:9" ht="15" customHeight="1" x14ac:dyDescent="0.25">
      <c r="A6904" s="411"/>
      <c r="B6904" s="411"/>
      <c r="C6904" s="411"/>
      <c r="D6904" s="411"/>
      <c r="E6904" s="411"/>
      <c r="F6904" s="411"/>
      <c r="G6904" s="194"/>
      <c r="H6904" s="411"/>
      <c r="I6904" s="411"/>
    </row>
    <row r="6905" spans="1:9" ht="15" customHeight="1" x14ac:dyDescent="0.25">
      <c r="A6905" s="411"/>
      <c r="B6905" s="411"/>
      <c r="C6905" s="411"/>
      <c r="D6905" s="411"/>
      <c r="E6905" s="411"/>
      <c r="F6905" s="411"/>
      <c r="G6905" s="194"/>
      <c r="H6905" s="411"/>
      <c r="I6905" s="411"/>
    </row>
    <row r="6906" spans="1:9" ht="15" customHeight="1" x14ac:dyDescent="0.25">
      <c r="A6906" s="411"/>
      <c r="B6906" s="411"/>
      <c r="C6906" s="411"/>
      <c r="D6906" s="411"/>
      <c r="E6906" s="411"/>
      <c r="F6906" s="411"/>
      <c r="G6906" s="194"/>
      <c r="H6906" s="411"/>
      <c r="I6906" s="411"/>
    </row>
    <row r="6907" spans="1:9" ht="15" customHeight="1" x14ac:dyDescent="0.25">
      <c r="A6907" s="411"/>
      <c r="B6907" s="411"/>
      <c r="C6907" s="411"/>
      <c r="D6907" s="411"/>
      <c r="E6907" s="411"/>
      <c r="F6907" s="411"/>
      <c r="G6907" s="194"/>
      <c r="H6907" s="411"/>
      <c r="I6907" s="411"/>
    </row>
    <row r="6908" spans="1:9" ht="15" customHeight="1" x14ac:dyDescent="0.25">
      <c r="A6908" s="411"/>
      <c r="B6908" s="411"/>
      <c r="C6908" s="411"/>
      <c r="D6908" s="411"/>
      <c r="E6908" s="411"/>
      <c r="F6908" s="411"/>
      <c r="G6908" s="194"/>
      <c r="H6908" s="411"/>
      <c r="I6908" s="411"/>
    </row>
    <row r="6909" spans="1:9" ht="15" customHeight="1" x14ac:dyDescent="0.25">
      <c r="A6909" s="411"/>
      <c r="B6909" s="411"/>
      <c r="C6909" s="411"/>
      <c r="D6909" s="411"/>
      <c r="E6909" s="411"/>
      <c r="F6909" s="411"/>
      <c r="G6909" s="194"/>
      <c r="H6909" s="411"/>
      <c r="I6909" s="411"/>
    </row>
    <row r="6910" spans="1:9" ht="15" customHeight="1" x14ac:dyDescent="0.25">
      <c r="A6910" s="411"/>
      <c r="B6910" s="411"/>
      <c r="C6910" s="411"/>
      <c r="D6910" s="411"/>
      <c r="E6910" s="411"/>
      <c r="F6910" s="411"/>
      <c r="G6910" s="194"/>
      <c r="H6910" s="411"/>
      <c r="I6910" s="411"/>
    </row>
    <row r="6911" spans="1:9" ht="15" customHeight="1" x14ac:dyDescent="0.25">
      <c r="A6911" s="411"/>
      <c r="B6911" s="411"/>
      <c r="C6911" s="411"/>
      <c r="D6911" s="411"/>
      <c r="E6911" s="411"/>
      <c r="F6911" s="411"/>
      <c r="G6911" s="194"/>
      <c r="H6911" s="411"/>
      <c r="I6911" s="411"/>
    </row>
    <row r="6912" spans="1:9" ht="15" customHeight="1" x14ac:dyDescent="0.25">
      <c r="A6912" s="411"/>
      <c r="B6912" s="411"/>
      <c r="C6912" s="411"/>
      <c r="D6912" s="411"/>
      <c r="E6912" s="411"/>
      <c r="F6912" s="411"/>
      <c r="G6912" s="194"/>
      <c r="H6912" s="411"/>
      <c r="I6912" s="411"/>
    </row>
    <row r="6913" spans="1:9" ht="15" customHeight="1" x14ac:dyDescent="0.25">
      <c r="A6913" s="411"/>
      <c r="B6913" s="411"/>
      <c r="C6913" s="411"/>
      <c r="D6913" s="411"/>
      <c r="E6913" s="411"/>
      <c r="F6913" s="411"/>
      <c r="G6913" s="194"/>
      <c r="H6913" s="411"/>
      <c r="I6913" s="411"/>
    </row>
    <row r="6914" spans="1:9" ht="15" customHeight="1" x14ac:dyDescent="0.25">
      <c r="A6914" s="411"/>
      <c r="B6914" s="411"/>
      <c r="C6914" s="411"/>
      <c r="D6914" s="411"/>
      <c r="E6914" s="411"/>
      <c r="F6914" s="411"/>
      <c r="G6914" s="194"/>
      <c r="H6914" s="411"/>
      <c r="I6914" s="411"/>
    </row>
    <row r="6915" spans="1:9" ht="15" customHeight="1" x14ac:dyDescent="0.25">
      <c r="A6915" s="411"/>
      <c r="B6915" s="411"/>
      <c r="C6915" s="411"/>
      <c r="D6915" s="411"/>
      <c r="E6915" s="411"/>
      <c r="F6915" s="411"/>
      <c r="G6915" s="194"/>
      <c r="H6915" s="411"/>
      <c r="I6915" s="411"/>
    </row>
    <row r="6916" spans="1:9" ht="15" customHeight="1" x14ac:dyDescent="0.25">
      <c r="A6916" s="411"/>
      <c r="B6916" s="411"/>
      <c r="C6916" s="411"/>
      <c r="D6916" s="411"/>
      <c r="E6916" s="411"/>
      <c r="F6916" s="411"/>
      <c r="G6916" s="194"/>
      <c r="H6916" s="411"/>
      <c r="I6916" s="411"/>
    </row>
    <row r="6917" spans="1:9" ht="15" customHeight="1" x14ac:dyDescent="0.25">
      <c r="A6917" s="411"/>
      <c r="B6917" s="411"/>
      <c r="C6917" s="411"/>
      <c r="D6917" s="411"/>
      <c r="E6917" s="411"/>
      <c r="F6917" s="412"/>
      <c r="G6917" s="194"/>
      <c r="H6917" s="411"/>
      <c r="I6917" s="411"/>
    </row>
    <row r="6918" spans="1:9" ht="15" customHeight="1" x14ac:dyDescent="0.25">
      <c r="A6918" s="411"/>
      <c r="B6918" s="411"/>
      <c r="C6918" s="411"/>
      <c r="D6918" s="411"/>
      <c r="E6918" s="411"/>
      <c r="F6918" s="412"/>
      <c r="G6918" s="194"/>
      <c r="H6918" s="411"/>
      <c r="I6918" s="411"/>
    </row>
    <row r="6919" spans="1:9" ht="15" customHeight="1" x14ac:dyDescent="0.25">
      <c r="A6919" s="411"/>
      <c r="B6919" s="411"/>
      <c r="C6919" s="411"/>
      <c r="D6919" s="411"/>
      <c r="E6919" s="411"/>
      <c r="F6919" s="411"/>
      <c r="G6919" s="194"/>
      <c r="H6919" s="411"/>
      <c r="I6919" s="411"/>
    </row>
    <row r="6920" spans="1:9" ht="15" customHeight="1" x14ac:dyDescent="0.25">
      <c r="A6920" s="411"/>
      <c r="B6920" s="411"/>
      <c r="C6920" s="411"/>
      <c r="D6920" s="411"/>
      <c r="E6920" s="411"/>
      <c r="F6920" s="411"/>
      <c r="G6920" s="194"/>
      <c r="H6920" s="411"/>
      <c r="I6920" s="411"/>
    </row>
    <row r="6921" spans="1:9" ht="15" customHeight="1" x14ac:dyDescent="0.25">
      <c r="A6921" s="411"/>
      <c r="B6921" s="411"/>
      <c r="C6921" s="411"/>
      <c r="D6921" s="411"/>
      <c r="E6921" s="411"/>
      <c r="F6921" s="411"/>
      <c r="G6921" s="194"/>
      <c r="H6921" s="411"/>
      <c r="I6921" s="411"/>
    </row>
    <row r="6922" spans="1:9" ht="15" customHeight="1" x14ac:dyDescent="0.25">
      <c r="A6922" s="411"/>
      <c r="B6922" s="411"/>
      <c r="C6922" s="411"/>
      <c r="D6922" s="411"/>
      <c r="E6922" s="411"/>
      <c r="F6922" s="411"/>
      <c r="G6922" s="194"/>
      <c r="H6922" s="411"/>
      <c r="I6922" s="411"/>
    </row>
    <row r="6923" spans="1:9" ht="15" customHeight="1" x14ac:dyDescent="0.25">
      <c r="A6923" s="411"/>
      <c r="B6923" s="411"/>
      <c r="C6923" s="411"/>
      <c r="D6923" s="411"/>
      <c r="E6923" s="411"/>
      <c r="F6923" s="412"/>
      <c r="G6923" s="194"/>
      <c r="H6923" s="411"/>
      <c r="I6923" s="411"/>
    </row>
    <row r="6924" spans="1:9" ht="15" customHeight="1" x14ac:dyDescent="0.25">
      <c r="A6924" s="411"/>
      <c r="B6924" s="411"/>
      <c r="C6924" s="411"/>
      <c r="D6924" s="411"/>
      <c r="E6924" s="411"/>
      <c r="F6924" s="412"/>
      <c r="G6924" s="194"/>
      <c r="H6924" s="411"/>
      <c r="I6924" s="411"/>
    </row>
    <row r="6925" spans="1:9" ht="15" customHeight="1" x14ac:dyDescent="0.25">
      <c r="A6925" s="411"/>
      <c r="B6925" s="411"/>
      <c r="C6925" s="411"/>
      <c r="D6925" s="411"/>
      <c r="E6925" s="411"/>
      <c r="F6925" s="412"/>
      <c r="G6925" s="194"/>
      <c r="H6925" s="411"/>
      <c r="I6925" s="411"/>
    </row>
    <row r="6926" spans="1:9" ht="15" customHeight="1" x14ac:dyDescent="0.25">
      <c r="A6926" s="411"/>
      <c r="B6926" s="411"/>
      <c r="C6926" s="411"/>
      <c r="D6926" s="411"/>
      <c r="E6926" s="411"/>
      <c r="F6926" s="412"/>
      <c r="G6926" s="194"/>
      <c r="H6926" s="411"/>
      <c r="I6926" s="411"/>
    </row>
    <row r="6927" spans="1:9" ht="15" customHeight="1" x14ac:dyDescent="0.25">
      <c r="A6927" s="411"/>
      <c r="B6927" s="411"/>
      <c r="C6927" s="411"/>
      <c r="D6927" s="411"/>
      <c r="E6927" s="411"/>
      <c r="F6927" s="411"/>
      <c r="G6927" s="194"/>
      <c r="H6927" s="411"/>
      <c r="I6927" s="411"/>
    </row>
    <row r="6928" spans="1:9" ht="15" customHeight="1" x14ac:dyDescent="0.25">
      <c r="A6928" s="411"/>
      <c r="B6928" s="411"/>
      <c r="C6928" s="411"/>
      <c r="D6928" s="411"/>
      <c r="E6928" s="411"/>
      <c r="F6928" s="411"/>
      <c r="G6928" s="194"/>
      <c r="H6928" s="411"/>
      <c r="I6928" s="411"/>
    </row>
    <row r="6929" spans="1:9" ht="15" customHeight="1" x14ac:dyDescent="0.25">
      <c r="A6929" s="411"/>
      <c r="B6929" s="411"/>
      <c r="C6929" s="411"/>
      <c r="D6929" s="411"/>
      <c r="E6929" s="411"/>
      <c r="F6929" s="411"/>
      <c r="G6929" s="194"/>
      <c r="H6929" s="411"/>
      <c r="I6929" s="411"/>
    </row>
    <row r="6930" spans="1:9" ht="15" customHeight="1" x14ac:dyDescent="0.25">
      <c r="A6930" s="411"/>
      <c r="B6930" s="411"/>
      <c r="C6930" s="411"/>
      <c r="D6930" s="411"/>
      <c r="E6930" s="411"/>
      <c r="F6930" s="411"/>
      <c r="G6930" s="194"/>
      <c r="H6930" s="411"/>
      <c r="I6930" s="411"/>
    </row>
    <row r="6931" spans="1:9" ht="15" customHeight="1" x14ac:dyDescent="0.25">
      <c r="A6931" s="411"/>
      <c r="B6931" s="411"/>
      <c r="C6931" s="411"/>
      <c r="D6931" s="411"/>
      <c r="E6931" s="411"/>
      <c r="F6931" s="412"/>
      <c r="G6931" s="194"/>
      <c r="H6931" s="411"/>
      <c r="I6931" s="411"/>
    </row>
    <row r="6932" spans="1:9" ht="15" customHeight="1" x14ac:dyDescent="0.25">
      <c r="A6932" s="411"/>
      <c r="B6932" s="411"/>
      <c r="C6932" s="411"/>
      <c r="D6932" s="411"/>
      <c r="E6932" s="411"/>
      <c r="F6932" s="412"/>
      <c r="G6932" s="194"/>
      <c r="H6932" s="411"/>
      <c r="I6932" s="411"/>
    </row>
    <row r="6933" spans="1:9" ht="15" customHeight="1" x14ac:dyDescent="0.25">
      <c r="A6933" s="411"/>
      <c r="B6933" s="411"/>
      <c r="C6933" s="411"/>
      <c r="D6933" s="411"/>
      <c r="E6933" s="411"/>
      <c r="F6933" s="412"/>
      <c r="G6933" s="194"/>
      <c r="H6933" s="411"/>
      <c r="I6933" s="411"/>
    </row>
    <row r="6934" spans="1:9" ht="15" customHeight="1" x14ac:dyDescent="0.25">
      <c r="A6934" s="411"/>
      <c r="B6934" s="411"/>
      <c r="C6934" s="411"/>
      <c r="D6934" s="411"/>
      <c r="E6934" s="411"/>
      <c r="F6934" s="411"/>
      <c r="G6934" s="194"/>
      <c r="H6934" s="411"/>
      <c r="I6934" s="411"/>
    </row>
    <row r="6935" spans="1:9" ht="15" customHeight="1" x14ac:dyDescent="0.25">
      <c r="A6935" s="411"/>
      <c r="B6935" s="411"/>
      <c r="C6935" s="411"/>
      <c r="D6935" s="411"/>
      <c r="E6935" s="411"/>
      <c r="F6935" s="411"/>
      <c r="G6935" s="194"/>
      <c r="H6935" s="411"/>
      <c r="I6935" s="411"/>
    </row>
    <row r="6936" spans="1:9" ht="15" customHeight="1" x14ac:dyDescent="0.25">
      <c r="A6936" s="411"/>
      <c r="B6936" s="411"/>
      <c r="C6936" s="411"/>
      <c r="D6936" s="411"/>
      <c r="E6936" s="411"/>
      <c r="F6936" s="411"/>
      <c r="G6936" s="194"/>
      <c r="H6936" s="411"/>
      <c r="I6936" s="411"/>
    </row>
    <row r="6937" spans="1:9" ht="15" customHeight="1" x14ac:dyDescent="0.25">
      <c r="A6937" s="411"/>
      <c r="B6937" s="411"/>
      <c r="C6937" s="411"/>
      <c r="D6937" s="411"/>
      <c r="E6937" s="411"/>
      <c r="F6937" s="411"/>
      <c r="G6937" s="194"/>
      <c r="H6937" s="411"/>
      <c r="I6937" s="411"/>
    </row>
    <row r="6938" spans="1:9" ht="15" customHeight="1" x14ac:dyDescent="0.25">
      <c r="A6938" s="411"/>
      <c r="B6938" s="411"/>
      <c r="C6938" s="411"/>
      <c r="D6938" s="411"/>
      <c r="E6938" s="411"/>
      <c r="F6938" s="411"/>
      <c r="G6938" s="194"/>
      <c r="H6938" s="411"/>
      <c r="I6938" s="411"/>
    </row>
    <row r="6939" spans="1:9" ht="15" customHeight="1" x14ac:dyDescent="0.25">
      <c r="A6939" s="411"/>
      <c r="B6939" s="411"/>
      <c r="C6939" s="411"/>
      <c r="D6939" s="411"/>
      <c r="E6939" s="411"/>
      <c r="F6939" s="411"/>
      <c r="G6939" s="194"/>
      <c r="H6939" s="411"/>
      <c r="I6939" s="411"/>
    </row>
    <row r="6940" spans="1:9" ht="15" customHeight="1" x14ac:dyDescent="0.25">
      <c r="A6940" s="411"/>
      <c r="B6940" s="411"/>
      <c r="C6940" s="411"/>
      <c r="D6940" s="411"/>
      <c r="E6940" s="411"/>
      <c r="F6940" s="412"/>
      <c r="G6940" s="194"/>
      <c r="H6940" s="411"/>
      <c r="I6940" s="411"/>
    </row>
    <row r="6941" spans="1:9" ht="15" customHeight="1" x14ac:dyDescent="0.25">
      <c r="A6941" s="411"/>
      <c r="B6941" s="411"/>
      <c r="C6941" s="411"/>
      <c r="D6941" s="411"/>
      <c r="E6941" s="411"/>
      <c r="F6941" s="412"/>
      <c r="G6941" s="194"/>
      <c r="H6941" s="411"/>
      <c r="I6941" s="411"/>
    </row>
    <row r="6942" spans="1:9" ht="15" customHeight="1" x14ac:dyDescent="0.25">
      <c r="A6942" s="411"/>
      <c r="B6942" s="411"/>
      <c r="C6942" s="411"/>
      <c r="D6942" s="411"/>
      <c r="E6942" s="411"/>
      <c r="F6942" s="412"/>
      <c r="G6942" s="194"/>
      <c r="H6942" s="411"/>
      <c r="I6942" s="411"/>
    </row>
    <row r="6943" spans="1:9" ht="15" customHeight="1" x14ac:dyDescent="0.25">
      <c r="A6943" s="411"/>
      <c r="B6943" s="411"/>
      <c r="C6943" s="411"/>
      <c r="D6943" s="411"/>
      <c r="E6943" s="411"/>
      <c r="F6943" s="411"/>
      <c r="G6943" s="194"/>
      <c r="H6943" s="411"/>
      <c r="I6943" s="411"/>
    </row>
    <row r="6944" spans="1:9" ht="15" customHeight="1" x14ac:dyDescent="0.25">
      <c r="A6944" s="411"/>
      <c r="B6944" s="411"/>
      <c r="C6944" s="411"/>
      <c r="D6944" s="411"/>
      <c r="E6944" s="411"/>
      <c r="F6944" s="411"/>
      <c r="G6944" s="194"/>
      <c r="H6944" s="411"/>
      <c r="I6944" s="411"/>
    </row>
    <row r="6945" spans="1:9" ht="15" customHeight="1" x14ac:dyDescent="0.25">
      <c r="A6945" s="411"/>
      <c r="B6945" s="411"/>
      <c r="C6945" s="411"/>
      <c r="D6945" s="411"/>
      <c r="E6945" s="411"/>
      <c r="F6945" s="411"/>
      <c r="G6945" s="194"/>
      <c r="H6945" s="411"/>
      <c r="I6945" s="411"/>
    </row>
    <row r="6946" spans="1:9" ht="15" customHeight="1" x14ac:dyDescent="0.25">
      <c r="A6946" s="411"/>
      <c r="B6946" s="411"/>
      <c r="C6946" s="411"/>
      <c r="D6946" s="411"/>
      <c r="E6946" s="411"/>
      <c r="F6946" s="411"/>
      <c r="G6946" s="194"/>
      <c r="H6946" s="411"/>
      <c r="I6946" s="411"/>
    </row>
    <row r="6947" spans="1:9" ht="15" customHeight="1" x14ac:dyDescent="0.25">
      <c r="A6947" s="411"/>
      <c r="B6947" s="411"/>
      <c r="C6947" s="411"/>
      <c r="D6947" s="411"/>
      <c r="E6947" s="411"/>
      <c r="F6947" s="411"/>
      <c r="G6947" s="194"/>
      <c r="H6947" s="411"/>
      <c r="I6947" s="411"/>
    </row>
    <row r="6948" spans="1:9" ht="15" customHeight="1" x14ac:dyDescent="0.25">
      <c r="A6948" s="411"/>
      <c r="B6948" s="411"/>
      <c r="C6948" s="411"/>
      <c r="D6948" s="411"/>
      <c r="E6948" s="411"/>
      <c r="F6948" s="411"/>
      <c r="G6948" s="194"/>
      <c r="H6948" s="411"/>
      <c r="I6948" s="411"/>
    </row>
    <row r="6949" spans="1:9" ht="15" customHeight="1" x14ac:dyDescent="0.25">
      <c r="A6949" s="411"/>
      <c r="B6949" s="411"/>
      <c r="C6949" s="411"/>
      <c r="D6949" s="411"/>
      <c r="E6949" s="411"/>
      <c r="F6949" s="412"/>
      <c r="G6949" s="194"/>
      <c r="H6949" s="411"/>
      <c r="I6949" s="411"/>
    </row>
    <row r="6950" spans="1:9" ht="15" customHeight="1" x14ac:dyDescent="0.25">
      <c r="A6950" s="411"/>
      <c r="B6950" s="411"/>
      <c r="C6950" s="411"/>
      <c r="D6950" s="411"/>
      <c r="E6950" s="411"/>
      <c r="F6950" s="411"/>
      <c r="G6950" s="194"/>
      <c r="H6950" s="411"/>
      <c r="I6950" s="411"/>
    </row>
    <row r="6951" spans="1:9" ht="15" customHeight="1" x14ac:dyDescent="0.25">
      <c r="A6951" s="411"/>
      <c r="B6951" s="411"/>
      <c r="C6951" s="411"/>
      <c r="D6951" s="411"/>
      <c r="E6951" s="411"/>
      <c r="F6951" s="412"/>
      <c r="G6951" s="194"/>
      <c r="H6951" s="411"/>
      <c r="I6951" s="411"/>
    </row>
    <row r="6952" spans="1:9" ht="15" customHeight="1" x14ac:dyDescent="0.25">
      <c r="A6952" s="411"/>
      <c r="B6952" s="411"/>
      <c r="C6952" s="411"/>
      <c r="D6952" s="411"/>
      <c r="E6952" s="411"/>
      <c r="F6952" s="412"/>
      <c r="G6952" s="194"/>
      <c r="H6952" s="411"/>
      <c r="I6952" s="411"/>
    </row>
    <row r="6953" spans="1:9" ht="15" customHeight="1" x14ac:dyDescent="0.25">
      <c r="A6953" s="411"/>
      <c r="B6953" s="411"/>
      <c r="C6953" s="411"/>
      <c r="D6953" s="411"/>
      <c r="E6953" s="411"/>
      <c r="F6953" s="411"/>
      <c r="G6953" s="194"/>
      <c r="H6953" s="411"/>
      <c r="I6953" s="411"/>
    </row>
    <row r="6954" spans="1:9" ht="15" customHeight="1" x14ac:dyDescent="0.25">
      <c r="A6954" s="411"/>
      <c r="B6954" s="411"/>
      <c r="C6954" s="411"/>
      <c r="D6954" s="411"/>
      <c r="E6954" s="411"/>
      <c r="F6954" s="411"/>
      <c r="G6954" s="194"/>
      <c r="H6954" s="411"/>
      <c r="I6954" s="411"/>
    </row>
    <row r="6955" spans="1:9" ht="15" customHeight="1" x14ac:dyDescent="0.25">
      <c r="A6955" s="411"/>
      <c r="B6955" s="411"/>
      <c r="C6955" s="411"/>
      <c r="D6955" s="411"/>
      <c r="E6955" s="411"/>
      <c r="F6955" s="411"/>
      <c r="G6955" s="194"/>
      <c r="H6955" s="411"/>
      <c r="I6955" s="411"/>
    </row>
    <row r="6956" spans="1:9" ht="15" customHeight="1" x14ac:dyDescent="0.25">
      <c r="A6956" s="411"/>
      <c r="B6956" s="411"/>
      <c r="C6956" s="411"/>
      <c r="D6956" s="411"/>
      <c r="E6956" s="411"/>
      <c r="F6956" s="411"/>
      <c r="G6956" s="194"/>
      <c r="H6956" s="411"/>
      <c r="I6956" s="411"/>
    </row>
    <row r="6957" spans="1:9" ht="15" customHeight="1" x14ac:dyDescent="0.25">
      <c r="A6957" s="411"/>
      <c r="B6957" s="411"/>
      <c r="C6957" s="411"/>
      <c r="D6957" s="411"/>
      <c r="E6957" s="411"/>
      <c r="F6957" s="411"/>
      <c r="G6957" s="194"/>
      <c r="H6957" s="411"/>
      <c r="I6957" s="411"/>
    </row>
    <row r="6958" spans="1:9" ht="15" customHeight="1" x14ac:dyDescent="0.25">
      <c r="A6958" s="411"/>
      <c r="B6958" s="411"/>
      <c r="C6958" s="411"/>
      <c r="D6958" s="411"/>
      <c r="E6958" s="411"/>
      <c r="F6958" s="411"/>
      <c r="G6958" s="194"/>
      <c r="H6958" s="411"/>
      <c r="I6958" s="411"/>
    </row>
    <row r="6959" spans="1:9" ht="15" customHeight="1" x14ac:dyDescent="0.25">
      <c r="A6959" s="411"/>
      <c r="B6959" s="411"/>
      <c r="C6959" s="411"/>
      <c r="D6959" s="411"/>
      <c r="E6959" s="411"/>
      <c r="F6959" s="412"/>
      <c r="G6959" s="194"/>
      <c r="H6959" s="411"/>
      <c r="I6959" s="411"/>
    </row>
    <row r="6960" spans="1:9" ht="15" customHeight="1" x14ac:dyDescent="0.25">
      <c r="A6960" s="411"/>
      <c r="B6960" s="411"/>
      <c r="C6960" s="411"/>
      <c r="D6960" s="411"/>
      <c r="E6960" s="411"/>
      <c r="F6960" s="412"/>
      <c r="G6960" s="194"/>
      <c r="H6960" s="411"/>
      <c r="I6960" s="411"/>
    </row>
    <row r="6961" spans="1:9" ht="15" customHeight="1" x14ac:dyDescent="0.25">
      <c r="A6961" s="411"/>
      <c r="B6961" s="411"/>
      <c r="C6961" s="411"/>
      <c r="D6961" s="411"/>
      <c r="E6961" s="411"/>
      <c r="F6961" s="411"/>
      <c r="G6961" s="194"/>
      <c r="H6961" s="411"/>
      <c r="I6961" s="411"/>
    </row>
    <row r="6962" spans="1:9" ht="15" customHeight="1" x14ac:dyDescent="0.25">
      <c r="A6962" s="411"/>
      <c r="B6962" s="411"/>
      <c r="C6962" s="411"/>
      <c r="D6962" s="411"/>
      <c r="E6962" s="411"/>
      <c r="F6962" s="411"/>
      <c r="G6962" s="194"/>
      <c r="H6962" s="411"/>
      <c r="I6962" s="411"/>
    </row>
    <row r="6963" spans="1:9" ht="15" customHeight="1" x14ac:dyDescent="0.25">
      <c r="A6963" s="411"/>
      <c r="B6963" s="411"/>
      <c r="C6963" s="411"/>
      <c r="D6963" s="411"/>
      <c r="E6963" s="411"/>
      <c r="F6963" s="412"/>
      <c r="G6963" s="194"/>
      <c r="H6963" s="411"/>
      <c r="I6963" s="411"/>
    </row>
    <row r="6964" spans="1:9" ht="15" customHeight="1" x14ac:dyDescent="0.25">
      <c r="A6964" s="411"/>
      <c r="B6964" s="411"/>
      <c r="C6964" s="411"/>
      <c r="D6964" s="411"/>
      <c r="E6964" s="411"/>
      <c r="F6964" s="412"/>
      <c r="G6964" s="194"/>
      <c r="H6964" s="411"/>
      <c r="I6964" s="411"/>
    </row>
    <row r="6965" spans="1:9" ht="15" customHeight="1" x14ac:dyDescent="0.25">
      <c r="A6965" s="411"/>
      <c r="B6965" s="411"/>
      <c r="C6965" s="411"/>
      <c r="D6965" s="411"/>
      <c r="E6965" s="411"/>
      <c r="F6965" s="411"/>
      <c r="G6965" s="194"/>
      <c r="H6965" s="411"/>
      <c r="I6965" s="411"/>
    </row>
    <row r="6966" spans="1:9" ht="15" customHeight="1" x14ac:dyDescent="0.25">
      <c r="A6966" s="411"/>
      <c r="B6966" s="411"/>
      <c r="C6966" s="411"/>
      <c r="D6966" s="411"/>
      <c r="E6966" s="411"/>
      <c r="F6966" s="411"/>
      <c r="G6966" s="194"/>
      <c r="H6966" s="411"/>
      <c r="I6966" s="411"/>
    </row>
    <row r="6967" spans="1:9" ht="15" customHeight="1" x14ac:dyDescent="0.25">
      <c r="A6967" s="411"/>
      <c r="B6967" s="411"/>
      <c r="C6967" s="411"/>
      <c r="D6967" s="411"/>
      <c r="E6967" s="411"/>
      <c r="F6967" s="411"/>
      <c r="G6967" s="194"/>
      <c r="H6967" s="411"/>
      <c r="I6967" s="411"/>
    </row>
    <row r="6968" spans="1:9" ht="15" customHeight="1" x14ac:dyDescent="0.25">
      <c r="A6968" s="411"/>
      <c r="B6968" s="411"/>
      <c r="C6968" s="411"/>
      <c r="D6968" s="411"/>
      <c r="E6968" s="411"/>
      <c r="F6968" s="411"/>
      <c r="G6968" s="194"/>
      <c r="H6968" s="411"/>
      <c r="I6968" s="411"/>
    </row>
    <row r="6969" spans="1:9" ht="15" customHeight="1" x14ac:dyDescent="0.25">
      <c r="A6969" s="411"/>
      <c r="B6969" s="411"/>
      <c r="C6969" s="411"/>
      <c r="D6969" s="411"/>
      <c r="E6969" s="411"/>
      <c r="F6969" s="411"/>
      <c r="G6969" s="194"/>
      <c r="H6969" s="411"/>
      <c r="I6969" s="411"/>
    </row>
    <row r="6970" spans="1:9" ht="15" customHeight="1" x14ac:dyDescent="0.25">
      <c r="A6970" s="411"/>
      <c r="B6970" s="411"/>
      <c r="C6970" s="411"/>
      <c r="D6970" s="411"/>
      <c r="E6970" s="411"/>
      <c r="F6970" s="412"/>
      <c r="G6970" s="194"/>
      <c r="H6970" s="411"/>
      <c r="I6970" s="411"/>
    </row>
    <row r="6971" spans="1:9" ht="15" customHeight="1" x14ac:dyDescent="0.25">
      <c r="A6971" s="411"/>
      <c r="B6971" s="411"/>
      <c r="C6971" s="411"/>
      <c r="D6971" s="411"/>
      <c r="E6971" s="411"/>
      <c r="F6971" s="412"/>
      <c r="G6971" s="194"/>
      <c r="H6971" s="411"/>
      <c r="I6971" s="411"/>
    </row>
    <row r="6972" spans="1:9" ht="15" customHeight="1" x14ac:dyDescent="0.25">
      <c r="A6972" s="411"/>
      <c r="B6972" s="411"/>
      <c r="C6972" s="411"/>
      <c r="D6972" s="411"/>
      <c r="E6972" s="411"/>
      <c r="F6972" s="411"/>
      <c r="G6972" s="194"/>
      <c r="H6972" s="411"/>
      <c r="I6972" s="411"/>
    </row>
    <row r="6973" spans="1:9" ht="15" customHeight="1" x14ac:dyDescent="0.25">
      <c r="A6973" s="411"/>
      <c r="B6973" s="411"/>
      <c r="C6973" s="411"/>
      <c r="D6973" s="411"/>
      <c r="E6973" s="411"/>
      <c r="F6973" s="411"/>
      <c r="G6973" s="194"/>
      <c r="H6973" s="411"/>
      <c r="I6973" s="411"/>
    </row>
    <row r="6974" spans="1:9" ht="15" customHeight="1" x14ac:dyDescent="0.25">
      <c r="A6974" s="411"/>
      <c r="B6974" s="411"/>
      <c r="C6974" s="411"/>
      <c r="D6974" s="411"/>
      <c r="E6974" s="411"/>
      <c r="F6974" s="411"/>
      <c r="G6974" s="194"/>
      <c r="H6974" s="411"/>
      <c r="I6974" s="411"/>
    </row>
    <row r="6975" spans="1:9" ht="15" customHeight="1" x14ac:dyDescent="0.25">
      <c r="A6975" s="411"/>
      <c r="B6975" s="411"/>
      <c r="C6975" s="411"/>
      <c r="D6975" s="411"/>
      <c r="E6975" s="411"/>
      <c r="F6975" s="412"/>
      <c r="G6975" s="194"/>
      <c r="H6975" s="411"/>
      <c r="I6975" s="411"/>
    </row>
    <row r="6976" spans="1:9" ht="15" customHeight="1" x14ac:dyDescent="0.25">
      <c r="A6976" s="411"/>
      <c r="B6976" s="411"/>
      <c r="C6976" s="411"/>
      <c r="D6976" s="411"/>
      <c r="E6976" s="411"/>
      <c r="F6976" s="412"/>
      <c r="G6976" s="194"/>
      <c r="H6976" s="411"/>
      <c r="I6976" s="411"/>
    </row>
    <row r="6977" spans="1:9" ht="15" customHeight="1" x14ac:dyDescent="0.25">
      <c r="A6977" s="411"/>
      <c r="B6977" s="411"/>
      <c r="C6977" s="411"/>
      <c r="D6977" s="411"/>
      <c r="E6977" s="411"/>
      <c r="F6977" s="411"/>
      <c r="G6977" s="194"/>
      <c r="H6977" s="411"/>
      <c r="I6977" s="411"/>
    </row>
    <row r="6978" spans="1:9" ht="15" customHeight="1" x14ac:dyDescent="0.25">
      <c r="A6978" s="411"/>
      <c r="B6978" s="411"/>
      <c r="C6978" s="411"/>
      <c r="D6978" s="411"/>
      <c r="E6978" s="411"/>
      <c r="F6978" s="411"/>
      <c r="G6978" s="194"/>
      <c r="H6978" s="411"/>
      <c r="I6978" s="411"/>
    </row>
    <row r="6979" spans="1:9" ht="15" customHeight="1" x14ac:dyDescent="0.25">
      <c r="A6979" s="411"/>
      <c r="B6979" s="411"/>
      <c r="C6979" s="411"/>
      <c r="D6979" s="411"/>
      <c r="E6979" s="411"/>
      <c r="F6979" s="411"/>
      <c r="G6979" s="194"/>
      <c r="H6979" s="411"/>
      <c r="I6979" s="411"/>
    </row>
    <row r="6980" spans="1:9" ht="15" customHeight="1" x14ac:dyDescent="0.25">
      <c r="A6980" s="411"/>
      <c r="B6980" s="411"/>
      <c r="C6980" s="411"/>
      <c r="D6980" s="411"/>
      <c r="E6980" s="411"/>
      <c r="F6980" s="411"/>
      <c r="G6980" s="194"/>
      <c r="H6980" s="411"/>
      <c r="I6980" s="411"/>
    </row>
    <row r="6981" spans="1:9" ht="15" customHeight="1" x14ac:dyDescent="0.25">
      <c r="A6981" s="411"/>
      <c r="B6981" s="411"/>
      <c r="C6981" s="411"/>
      <c r="D6981" s="411"/>
      <c r="E6981" s="411"/>
      <c r="F6981" s="411"/>
      <c r="G6981" s="194"/>
      <c r="H6981" s="411"/>
      <c r="I6981" s="411"/>
    </row>
    <row r="6982" spans="1:9" ht="15" customHeight="1" x14ac:dyDescent="0.25">
      <c r="A6982" s="411"/>
      <c r="B6982" s="411"/>
      <c r="C6982" s="411"/>
      <c r="D6982" s="411"/>
      <c r="E6982" s="411"/>
      <c r="F6982" s="411"/>
      <c r="G6982" s="194"/>
      <c r="H6982" s="411"/>
      <c r="I6982" s="411"/>
    </row>
    <row r="6983" spans="1:9" ht="15" customHeight="1" x14ac:dyDescent="0.25">
      <c r="A6983" s="411"/>
      <c r="B6983" s="411"/>
      <c r="C6983" s="411"/>
      <c r="D6983" s="411"/>
      <c r="E6983" s="411"/>
      <c r="F6983" s="412"/>
      <c r="G6983" s="194"/>
      <c r="H6983" s="411"/>
      <c r="I6983" s="411"/>
    </row>
    <row r="6984" spans="1:9" ht="15" customHeight="1" x14ac:dyDescent="0.25">
      <c r="A6984" s="411"/>
      <c r="B6984" s="411"/>
      <c r="C6984" s="411"/>
      <c r="D6984" s="411"/>
      <c r="E6984" s="411"/>
      <c r="F6984" s="412"/>
      <c r="G6984" s="194"/>
      <c r="H6984" s="411"/>
      <c r="I6984" s="411"/>
    </row>
    <row r="6985" spans="1:9" ht="15" customHeight="1" x14ac:dyDescent="0.25">
      <c r="A6985" s="411"/>
      <c r="B6985" s="411"/>
      <c r="C6985" s="411"/>
      <c r="D6985" s="411"/>
      <c r="E6985" s="411"/>
      <c r="F6985" s="411"/>
      <c r="G6985" s="194"/>
      <c r="H6985" s="411"/>
      <c r="I6985" s="411"/>
    </row>
    <row r="6986" spans="1:9" ht="15" customHeight="1" x14ac:dyDescent="0.25">
      <c r="A6986" s="411"/>
      <c r="B6986" s="411"/>
      <c r="C6986" s="411"/>
      <c r="D6986" s="411"/>
      <c r="E6986" s="411"/>
      <c r="F6986" s="411"/>
      <c r="G6986" s="194"/>
      <c r="H6986" s="411"/>
      <c r="I6986" s="411"/>
    </row>
    <row r="6987" spans="1:9" ht="15" customHeight="1" x14ac:dyDescent="0.25">
      <c r="A6987" s="411"/>
      <c r="B6987" s="411"/>
      <c r="C6987" s="411"/>
      <c r="D6987" s="411"/>
      <c r="E6987" s="411"/>
      <c r="F6987" s="411"/>
      <c r="G6987" s="194"/>
      <c r="H6987" s="411"/>
      <c r="I6987" s="411"/>
    </row>
    <row r="6988" spans="1:9" ht="15" customHeight="1" x14ac:dyDescent="0.25">
      <c r="A6988" s="411"/>
      <c r="B6988" s="411"/>
      <c r="C6988" s="411"/>
      <c r="D6988" s="411"/>
      <c r="E6988" s="411"/>
      <c r="F6988" s="412"/>
      <c r="G6988" s="194"/>
      <c r="H6988" s="411"/>
      <c r="I6988" s="411"/>
    </row>
    <row r="6989" spans="1:9" ht="15" customHeight="1" x14ac:dyDescent="0.25">
      <c r="A6989" s="411"/>
      <c r="B6989" s="411"/>
      <c r="C6989" s="411"/>
      <c r="D6989" s="411"/>
      <c r="E6989" s="411"/>
      <c r="F6989" s="412"/>
      <c r="G6989" s="194"/>
      <c r="H6989" s="411"/>
      <c r="I6989" s="411"/>
    </row>
    <row r="6990" spans="1:9" ht="15" customHeight="1" x14ac:dyDescent="0.25">
      <c r="A6990" s="411"/>
      <c r="B6990" s="411"/>
      <c r="C6990" s="411"/>
      <c r="D6990" s="411"/>
      <c r="E6990" s="411"/>
      <c r="F6990" s="412"/>
      <c r="G6990" s="194"/>
      <c r="H6990" s="411"/>
      <c r="I6990" s="411"/>
    </row>
    <row r="6991" spans="1:9" ht="15" customHeight="1" x14ac:dyDescent="0.25">
      <c r="A6991" s="411"/>
      <c r="B6991" s="411"/>
      <c r="C6991" s="411"/>
      <c r="D6991" s="411"/>
      <c r="E6991" s="411"/>
      <c r="F6991" s="411"/>
      <c r="G6991" s="194"/>
      <c r="H6991" s="411"/>
      <c r="I6991" s="411"/>
    </row>
    <row r="6992" spans="1:9" ht="15" customHeight="1" x14ac:dyDescent="0.25">
      <c r="A6992" s="411"/>
      <c r="B6992" s="411"/>
      <c r="C6992" s="411"/>
      <c r="D6992" s="411"/>
      <c r="E6992" s="411"/>
      <c r="F6992" s="411"/>
      <c r="G6992" s="194"/>
      <c r="H6992" s="411"/>
      <c r="I6992" s="411"/>
    </row>
    <row r="6993" spans="1:9" ht="15" customHeight="1" x14ac:dyDescent="0.25">
      <c r="A6993" s="411"/>
      <c r="B6993" s="411"/>
      <c r="C6993" s="411"/>
      <c r="D6993" s="411"/>
      <c r="E6993" s="411"/>
      <c r="F6993" s="411"/>
      <c r="G6993" s="194"/>
      <c r="H6993" s="411"/>
      <c r="I6993" s="411"/>
    </row>
    <row r="6994" spans="1:9" ht="15" customHeight="1" x14ac:dyDescent="0.25">
      <c r="A6994" s="411"/>
      <c r="B6994" s="411"/>
      <c r="C6994" s="411"/>
      <c r="D6994" s="411"/>
      <c r="E6994" s="411"/>
      <c r="F6994" s="411"/>
      <c r="G6994" s="194"/>
      <c r="H6994" s="411"/>
      <c r="I6994" s="411"/>
    </row>
    <row r="6995" spans="1:9" ht="15" customHeight="1" x14ac:dyDescent="0.25">
      <c r="A6995" s="411"/>
      <c r="B6995" s="411"/>
      <c r="C6995" s="411"/>
      <c r="D6995" s="411"/>
      <c r="E6995" s="411"/>
      <c r="F6995" s="411"/>
      <c r="G6995" s="194"/>
      <c r="H6995" s="411"/>
      <c r="I6995" s="411"/>
    </row>
    <row r="6996" spans="1:9" ht="15" customHeight="1" x14ac:dyDescent="0.25">
      <c r="A6996" s="411"/>
      <c r="B6996" s="411"/>
      <c r="C6996" s="411"/>
      <c r="D6996" s="411"/>
      <c r="E6996" s="411"/>
      <c r="F6996" s="411"/>
      <c r="G6996" s="194"/>
      <c r="H6996" s="411"/>
      <c r="I6996" s="411"/>
    </row>
    <row r="6997" spans="1:9" ht="15" customHeight="1" x14ac:dyDescent="0.25">
      <c r="A6997" s="411"/>
      <c r="B6997" s="411"/>
      <c r="C6997" s="411"/>
      <c r="D6997" s="411"/>
      <c r="E6997" s="411"/>
      <c r="F6997" s="412"/>
      <c r="G6997" s="194"/>
      <c r="H6997" s="411"/>
      <c r="I6997" s="411"/>
    </row>
    <row r="6998" spans="1:9" ht="15" customHeight="1" x14ac:dyDescent="0.25">
      <c r="A6998" s="411"/>
      <c r="B6998" s="411"/>
      <c r="C6998" s="411"/>
      <c r="D6998" s="411"/>
      <c r="E6998" s="411"/>
      <c r="F6998" s="412"/>
      <c r="G6998" s="194"/>
      <c r="H6998" s="411"/>
      <c r="I6998" s="411"/>
    </row>
    <row r="6999" spans="1:9" ht="15" customHeight="1" x14ac:dyDescent="0.25">
      <c r="A6999" s="411"/>
      <c r="B6999" s="411"/>
      <c r="C6999" s="411"/>
      <c r="D6999" s="411"/>
      <c r="E6999" s="411"/>
      <c r="F6999" s="411"/>
      <c r="G6999" s="194"/>
      <c r="H6999" s="411"/>
      <c r="I6999" s="411"/>
    </row>
    <row r="7000" spans="1:9" ht="15" customHeight="1" x14ac:dyDescent="0.25">
      <c r="A7000" s="411"/>
      <c r="B7000" s="411"/>
      <c r="C7000" s="411"/>
      <c r="D7000" s="411"/>
      <c r="E7000" s="411"/>
      <c r="F7000" s="411"/>
      <c r="G7000" s="194"/>
      <c r="H7000" s="411"/>
      <c r="I7000" s="411"/>
    </row>
    <row r="7001" spans="1:9" ht="15" customHeight="1" x14ac:dyDescent="0.25">
      <c r="A7001" s="411"/>
      <c r="B7001" s="411"/>
      <c r="C7001" s="411"/>
      <c r="D7001" s="411"/>
      <c r="E7001" s="411"/>
      <c r="F7001" s="411"/>
      <c r="G7001" s="194"/>
      <c r="H7001" s="411"/>
      <c r="I7001" s="411"/>
    </row>
    <row r="7002" spans="1:9" ht="15" customHeight="1" x14ac:dyDescent="0.25">
      <c r="A7002" s="411"/>
      <c r="B7002" s="411"/>
      <c r="C7002" s="411"/>
      <c r="D7002" s="411"/>
      <c r="E7002" s="411"/>
      <c r="F7002" s="412"/>
      <c r="G7002" s="194"/>
      <c r="H7002" s="411"/>
      <c r="I7002" s="411"/>
    </row>
    <row r="7003" spans="1:9" ht="15" customHeight="1" x14ac:dyDescent="0.25">
      <c r="A7003" s="411"/>
      <c r="B7003" s="411"/>
      <c r="C7003" s="411"/>
      <c r="D7003" s="411"/>
      <c r="E7003" s="411"/>
      <c r="F7003" s="412"/>
      <c r="G7003" s="194"/>
      <c r="H7003" s="411"/>
      <c r="I7003" s="411"/>
    </row>
    <row r="7004" spans="1:9" ht="15" customHeight="1" x14ac:dyDescent="0.25">
      <c r="A7004" s="411"/>
      <c r="B7004" s="411"/>
      <c r="C7004" s="411"/>
      <c r="D7004" s="411"/>
      <c r="E7004" s="411"/>
      <c r="F7004" s="412"/>
      <c r="G7004" s="194"/>
      <c r="H7004" s="411"/>
      <c r="I7004" s="411"/>
    </row>
    <row r="7005" spans="1:9" ht="15" customHeight="1" x14ac:dyDescent="0.25">
      <c r="A7005" s="411"/>
      <c r="B7005" s="411"/>
      <c r="C7005" s="411"/>
      <c r="D7005" s="411"/>
      <c r="E7005" s="411"/>
      <c r="F7005" s="411"/>
      <c r="G7005" s="194"/>
      <c r="H7005" s="411"/>
      <c r="I7005" s="411"/>
    </row>
    <row r="7006" spans="1:9" ht="15" customHeight="1" x14ac:dyDescent="0.25">
      <c r="A7006" s="411"/>
      <c r="B7006" s="411"/>
      <c r="C7006" s="411"/>
      <c r="D7006" s="411"/>
      <c r="E7006" s="411"/>
      <c r="F7006" s="411"/>
      <c r="G7006" s="194"/>
      <c r="H7006" s="411"/>
      <c r="I7006" s="411"/>
    </row>
    <row r="7007" spans="1:9" ht="15" customHeight="1" x14ac:dyDescent="0.25">
      <c r="A7007" s="411"/>
      <c r="B7007" s="411"/>
      <c r="C7007" s="411"/>
      <c r="D7007" s="411"/>
      <c r="E7007" s="411"/>
      <c r="F7007" s="411"/>
      <c r="G7007" s="194"/>
      <c r="H7007" s="411"/>
      <c r="I7007" s="411"/>
    </row>
    <row r="7008" spans="1:9" ht="15" customHeight="1" x14ac:dyDescent="0.25">
      <c r="A7008" s="411"/>
      <c r="B7008" s="411"/>
      <c r="C7008" s="411"/>
      <c r="D7008" s="411"/>
      <c r="E7008" s="411"/>
      <c r="F7008" s="411"/>
      <c r="G7008" s="194"/>
      <c r="H7008" s="411"/>
      <c r="I7008" s="411"/>
    </row>
    <row r="7009" spans="1:9" ht="15" customHeight="1" x14ac:dyDescent="0.25">
      <c r="A7009" s="411"/>
      <c r="B7009" s="411"/>
      <c r="C7009" s="411"/>
      <c r="D7009" s="411"/>
      <c r="E7009" s="411"/>
      <c r="F7009" s="411"/>
      <c r="G7009" s="194"/>
      <c r="H7009" s="411"/>
      <c r="I7009" s="411"/>
    </row>
    <row r="7010" spans="1:9" ht="15" customHeight="1" x14ac:dyDescent="0.25">
      <c r="A7010" s="411"/>
      <c r="B7010" s="411"/>
      <c r="C7010" s="411"/>
      <c r="D7010" s="411"/>
      <c r="E7010" s="411"/>
      <c r="F7010" s="411"/>
      <c r="G7010" s="194"/>
      <c r="H7010" s="411"/>
      <c r="I7010" s="411"/>
    </row>
    <row r="7011" spans="1:9" ht="15" customHeight="1" x14ac:dyDescent="0.25">
      <c r="A7011" s="411"/>
      <c r="B7011" s="411"/>
      <c r="C7011" s="411"/>
      <c r="D7011" s="411"/>
      <c r="E7011" s="411"/>
      <c r="F7011" s="411"/>
      <c r="G7011" s="194"/>
      <c r="H7011" s="411"/>
      <c r="I7011" s="411"/>
    </row>
    <row r="7012" spans="1:9" ht="15" customHeight="1" x14ac:dyDescent="0.25">
      <c r="A7012" s="411"/>
      <c r="B7012" s="411"/>
      <c r="C7012" s="411"/>
      <c r="D7012" s="411"/>
      <c r="E7012" s="411"/>
      <c r="F7012" s="412"/>
      <c r="G7012" s="194"/>
      <c r="H7012" s="411"/>
      <c r="I7012" s="411"/>
    </row>
    <row r="7013" spans="1:9" ht="15" customHeight="1" x14ac:dyDescent="0.25">
      <c r="A7013" s="411"/>
      <c r="B7013" s="411"/>
      <c r="C7013" s="411"/>
      <c r="D7013" s="411"/>
      <c r="E7013" s="411"/>
      <c r="F7013" s="412"/>
      <c r="G7013" s="194"/>
      <c r="H7013" s="411"/>
      <c r="I7013" s="411"/>
    </row>
    <row r="7014" spans="1:9" ht="15" customHeight="1" x14ac:dyDescent="0.25">
      <c r="A7014" s="411"/>
      <c r="B7014" s="411"/>
      <c r="C7014" s="411"/>
      <c r="D7014" s="411"/>
      <c r="E7014" s="411"/>
      <c r="F7014" s="411"/>
      <c r="G7014" s="194"/>
      <c r="H7014" s="411"/>
      <c r="I7014" s="411"/>
    </row>
    <row r="7015" spans="1:9" ht="15" customHeight="1" x14ac:dyDescent="0.25">
      <c r="A7015" s="411"/>
      <c r="B7015" s="411"/>
      <c r="C7015" s="411"/>
      <c r="D7015" s="411"/>
      <c r="E7015" s="411"/>
      <c r="F7015" s="411"/>
      <c r="G7015" s="194"/>
      <c r="H7015" s="411"/>
      <c r="I7015" s="411"/>
    </row>
    <row r="7016" spans="1:9" ht="15" customHeight="1" x14ac:dyDescent="0.25">
      <c r="A7016" s="411"/>
      <c r="B7016" s="411"/>
      <c r="C7016" s="411"/>
      <c r="D7016" s="411"/>
      <c r="E7016" s="411"/>
      <c r="F7016" s="411"/>
      <c r="G7016" s="194"/>
      <c r="H7016" s="411"/>
      <c r="I7016" s="411"/>
    </row>
    <row r="7017" spans="1:9" ht="15" customHeight="1" x14ac:dyDescent="0.25">
      <c r="A7017" s="411"/>
      <c r="B7017" s="411"/>
      <c r="C7017" s="411"/>
      <c r="D7017" s="411"/>
      <c r="E7017" s="411"/>
      <c r="F7017" s="412"/>
      <c r="G7017" s="194"/>
      <c r="H7017" s="411"/>
      <c r="I7017" s="411"/>
    </row>
    <row r="7018" spans="1:9" ht="15" customHeight="1" x14ac:dyDescent="0.25">
      <c r="A7018" s="411"/>
      <c r="B7018" s="411"/>
      <c r="C7018" s="411"/>
      <c r="D7018" s="411"/>
      <c r="E7018" s="411"/>
      <c r="F7018" s="412"/>
      <c r="G7018" s="194"/>
      <c r="H7018" s="411"/>
      <c r="I7018" s="411"/>
    </row>
    <row r="7019" spans="1:9" ht="15" customHeight="1" x14ac:dyDescent="0.25">
      <c r="A7019" s="411"/>
      <c r="B7019" s="411"/>
      <c r="C7019" s="411"/>
      <c r="D7019" s="411"/>
      <c r="E7019" s="411"/>
      <c r="F7019" s="412"/>
      <c r="G7019" s="194"/>
      <c r="H7019" s="411"/>
      <c r="I7019" s="411"/>
    </row>
    <row r="7020" spans="1:9" ht="15" customHeight="1" x14ac:dyDescent="0.25">
      <c r="A7020" s="411"/>
      <c r="B7020" s="411"/>
      <c r="C7020" s="411"/>
      <c r="D7020" s="411"/>
      <c r="E7020" s="411"/>
      <c r="F7020" s="411"/>
      <c r="G7020" s="194"/>
      <c r="H7020" s="411"/>
      <c r="I7020" s="411"/>
    </row>
    <row r="7021" spans="1:9" ht="15" customHeight="1" x14ac:dyDescent="0.25">
      <c r="A7021" s="411"/>
      <c r="B7021" s="411"/>
      <c r="C7021" s="411"/>
      <c r="D7021" s="411"/>
      <c r="E7021" s="411"/>
      <c r="F7021" s="411"/>
      <c r="G7021" s="194"/>
      <c r="H7021" s="411"/>
      <c r="I7021" s="411"/>
    </row>
    <row r="7022" spans="1:9" ht="15" customHeight="1" x14ac:dyDescent="0.25">
      <c r="A7022" s="411"/>
      <c r="B7022" s="411"/>
      <c r="C7022" s="411"/>
      <c r="D7022" s="411"/>
      <c r="E7022" s="411"/>
      <c r="F7022" s="411"/>
      <c r="G7022" s="194"/>
      <c r="H7022" s="411"/>
      <c r="I7022" s="411"/>
    </row>
    <row r="7023" spans="1:9" ht="15" customHeight="1" x14ac:dyDescent="0.25">
      <c r="A7023" s="411"/>
      <c r="B7023" s="411"/>
      <c r="C7023" s="411"/>
      <c r="D7023" s="411"/>
      <c r="E7023" s="411"/>
      <c r="F7023" s="411"/>
      <c r="G7023" s="194"/>
      <c r="H7023" s="411"/>
      <c r="I7023" s="411"/>
    </row>
    <row r="7024" spans="1:9" ht="15" customHeight="1" x14ac:dyDescent="0.25">
      <c r="A7024" s="411"/>
      <c r="B7024" s="411"/>
      <c r="C7024" s="411"/>
      <c r="D7024" s="411"/>
      <c r="E7024" s="411"/>
      <c r="F7024" s="411"/>
      <c r="G7024" s="194"/>
      <c r="H7024" s="411"/>
      <c r="I7024" s="411"/>
    </row>
    <row r="7025" spans="1:9" ht="15" customHeight="1" x14ac:dyDescent="0.25">
      <c r="A7025" s="411"/>
      <c r="B7025" s="411"/>
      <c r="C7025" s="411"/>
      <c r="D7025" s="411"/>
      <c r="E7025" s="411"/>
      <c r="F7025" s="411"/>
      <c r="G7025" s="194"/>
      <c r="H7025" s="411"/>
      <c r="I7025" s="411"/>
    </row>
    <row r="7026" spans="1:9" ht="15" customHeight="1" x14ac:dyDescent="0.25">
      <c r="A7026" s="411"/>
      <c r="B7026" s="411"/>
      <c r="C7026" s="411"/>
      <c r="D7026" s="411"/>
      <c r="E7026" s="411"/>
      <c r="F7026" s="411"/>
      <c r="G7026" s="194"/>
      <c r="H7026" s="411"/>
      <c r="I7026" s="411"/>
    </row>
    <row r="7027" spans="1:9" ht="15" customHeight="1" x14ac:dyDescent="0.25">
      <c r="A7027" s="411"/>
      <c r="B7027" s="411"/>
      <c r="C7027" s="411"/>
      <c r="D7027" s="411"/>
      <c r="E7027" s="411"/>
      <c r="F7027" s="411"/>
      <c r="G7027" s="194"/>
      <c r="H7027" s="411"/>
      <c r="I7027" s="411"/>
    </row>
    <row r="7028" spans="1:9" ht="15" customHeight="1" x14ac:dyDescent="0.25">
      <c r="A7028" s="411"/>
      <c r="B7028" s="411"/>
      <c r="C7028" s="411"/>
      <c r="D7028" s="411"/>
      <c r="E7028" s="411"/>
      <c r="F7028" s="411"/>
      <c r="G7028" s="194"/>
      <c r="H7028" s="411"/>
      <c r="I7028" s="411"/>
    </row>
    <row r="7029" spans="1:9" ht="15" customHeight="1" x14ac:dyDescent="0.25">
      <c r="A7029" s="411"/>
      <c r="B7029" s="411"/>
      <c r="C7029" s="411"/>
      <c r="D7029" s="411"/>
      <c r="E7029" s="411"/>
      <c r="F7029" s="412"/>
      <c r="G7029" s="194"/>
      <c r="H7029" s="411"/>
      <c r="I7029" s="411"/>
    </row>
    <row r="7030" spans="1:9" ht="15" customHeight="1" x14ac:dyDescent="0.25">
      <c r="A7030" s="411"/>
      <c r="B7030" s="411"/>
      <c r="C7030" s="411"/>
      <c r="D7030" s="411"/>
      <c r="E7030" s="411"/>
      <c r="F7030" s="412"/>
      <c r="G7030" s="194"/>
      <c r="H7030" s="411"/>
      <c r="I7030" s="411"/>
    </row>
    <row r="7031" spans="1:9" ht="15" customHeight="1" x14ac:dyDescent="0.25">
      <c r="A7031" s="411"/>
      <c r="B7031" s="411"/>
      <c r="C7031" s="411"/>
      <c r="D7031" s="411"/>
      <c r="E7031" s="411"/>
      <c r="F7031" s="412"/>
      <c r="G7031" s="194"/>
      <c r="H7031" s="411"/>
      <c r="I7031" s="411"/>
    </row>
    <row r="7032" spans="1:9" ht="15" customHeight="1" x14ac:dyDescent="0.25">
      <c r="A7032" s="411"/>
      <c r="B7032" s="411"/>
      <c r="C7032" s="411"/>
      <c r="D7032" s="411"/>
      <c r="E7032" s="411"/>
      <c r="F7032" s="411"/>
      <c r="G7032" s="194"/>
      <c r="H7032" s="411"/>
      <c r="I7032" s="411"/>
    </row>
    <row r="7033" spans="1:9" ht="15" customHeight="1" x14ac:dyDescent="0.25">
      <c r="A7033" s="411"/>
      <c r="B7033" s="411"/>
      <c r="C7033" s="411"/>
      <c r="D7033" s="411"/>
      <c r="E7033" s="411"/>
      <c r="F7033" s="411"/>
      <c r="G7033" s="194"/>
      <c r="H7033" s="411"/>
      <c r="I7033" s="411"/>
    </row>
    <row r="7034" spans="1:9" ht="15" customHeight="1" x14ac:dyDescent="0.25">
      <c r="A7034" s="411"/>
      <c r="B7034" s="411"/>
      <c r="C7034" s="411"/>
      <c r="D7034" s="411"/>
      <c r="E7034" s="411"/>
      <c r="F7034" s="411"/>
      <c r="G7034" s="194"/>
      <c r="H7034" s="411"/>
      <c r="I7034" s="411"/>
    </row>
    <row r="7035" spans="1:9" ht="15" customHeight="1" x14ac:dyDescent="0.25">
      <c r="A7035" s="411"/>
      <c r="B7035" s="411"/>
      <c r="C7035" s="411"/>
      <c r="D7035" s="411"/>
      <c r="E7035" s="411"/>
      <c r="F7035" s="412"/>
      <c r="G7035" s="194"/>
      <c r="H7035" s="411"/>
      <c r="I7035" s="411"/>
    </row>
    <row r="7036" spans="1:9" ht="15" customHeight="1" x14ac:dyDescent="0.25">
      <c r="A7036" s="411"/>
      <c r="B7036" s="411"/>
      <c r="C7036" s="411"/>
      <c r="D7036" s="411"/>
      <c r="E7036" s="411"/>
      <c r="F7036" s="412"/>
      <c r="G7036" s="194"/>
      <c r="H7036" s="411"/>
      <c r="I7036" s="411"/>
    </row>
    <row r="7037" spans="1:9" ht="15" customHeight="1" x14ac:dyDescent="0.25">
      <c r="A7037" s="411"/>
      <c r="B7037" s="411"/>
      <c r="C7037" s="411"/>
      <c r="D7037" s="411"/>
      <c r="E7037" s="411"/>
      <c r="F7037" s="411"/>
      <c r="G7037" s="194"/>
      <c r="H7037" s="411"/>
      <c r="I7037" s="411"/>
    </row>
    <row r="7038" spans="1:9" ht="15" customHeight="1" x14ac:dyDescent="0.25">
      <c r="A7038" s="411"/>
      <c r="B7038" s="411"/>
      <c r="C7038" s="411"/>
      <c r="D7038" s="411"/>
      <c r="E7038" s="411"/>
      <c r="F7038" s="411"/>
      <c r="G7038" s="194"/>
      <c r="H7038" s="411"/>
      <c r="I7038" s="411"/>
    </row>
    <row r="7039" spans="1:9" ht="15" customHeight="1" x14ac:dyDescent="0.25">
      <c r="A7039" s="411"/>
      <c r="B7039" s="411"/>
      <c r="C7039" s="411"/>
      <c r="D7039" s="411"/>
      <c r="E7039" s="411"/>
      <c r="F7039" s="411"/>
      <c r="G7039" s="194"/>
      <c r="H7039" s="411"/>
      <c r="I7039" s="411"/>
    </row>
    <row r="7040" spans="1:9" ht="15" customHeight="1" x14ac:dyDescent="0.25">
      <c r="A7040" s="411"/>
      <c r="B7040" s="411"/>
      <c r="C7040" s="411"/>
      <c r="D7040" s="411"/>
      <c r="E7040" s="411"/>
      <c r="F7040" s="411"/>
      <c r="G7040" s="194"/>
      <c r="H7040" s="411"/>
      <c r="I7040" s="411"/>
    </row>
    <row r="7041" spans="1:9" ht="15" customHeight="1" x14ac:dyDescent="0.25">
      <c r="A7041" s="411"/>
      <c r="B7041" s="411"/>
      <c r="C7041" s="411"/>
      <c r="D7041" s="411"/>
      <c r="E7041" s="411"/>
      <c r="F7041" s="411"/>
      <c r="G7041" s="194"/>
      <c r="H7041" s="411"/>
      <c r="I7041" s="411"/>
    </row>
    <row r="7042" spans="1:9" ht="15" customHeight="1" x14ac:dyDescent="0.25">
      <c r="A7042" s="411"/>
      <c r="B7042" s="411"/>
      <c r="C7042" s="411"/>
      <c r="D7042" s="411"/>
      <c r="E7042" s="411"/>
      <c r="F7042" s="411"/>
      <c r="G7042" s="194"/>
      <c r="H7042" s="411"/>
      <c r="I7042" s="411"/>
    </row>
    <row r="7043" spans="1:9" ht="15" customHeight="1" x14ac:dyDescent="0.25">
      <c r="A7043" s="411"/>
      <c r="B7043" s="411"/>
      <c r="C7043" s="411"/>
      <c r="D7043" s="411"/>
      <c r="E7043" s="411"/>
      <c r="F7043" s="411"/>
      <c r="G7043" s="194"/>
      <c r="H7043" s="411"/>
      <c r="I7043" s="411"/>
    </row>
    <row r="7044" spans="1:9" ht="15" customHeight="1" x14ac:dyDescent="0.25">
      <c r="A7044" s="411"/>
      <c r="B7044" s="411"/>
      <c r="C7044" s="411"/>
      <c r="D7044" s="411"/>
      <c r="E7044" s="411"/>
      <c r="F7044" s="411"/>
      <c r="G7044" s="194"/>
      <c r="H7044" s="411"/>
      <c r="I7044" s="411"/>
    </row>
    <row r="7045" spans="1:9" ht="15" customHeight="1" x14ac:dyDescent="0.25">
      <c r="A7045" s="411"/>
      <c r="B7045" s="411"/>
      <c r="C7045" s="411"/>
      <c r="D7045" s="411"/>
      <c r="E7045" s="411"/>
      <c r="F7045" s="411"/>
      <c r="G7045" s="194"/>
      <c r="H7045" s="411"/>
      <c r="I7045" s="411"/>
    </row>
    <row r="7046" spans="1:9" ht="15" customHeight="1" x14ac:dyDescent="0.25">
      <c r="A7046" s="411"/>
      <c r="B7046" s="411"/>
      <c r="C7046" s="411"/>
      <c r="D7046" s="411"/>
      <c r="E7046" s="411"/>
      <c r="F7046" s="412"/>
      <c r="G7046" s="194"/>
      <c r="H7046" s="411"/>
      <c r="I7046" s="411"/>
    </row>
    <row r="7047" spans="1:9" ht="15" customHeight="1" x14ac:dyDescent="0.25">
      <c r="A7047" s="411"/>
      <c r="B7047" s="411"/>
      <c r="C7047" s="411"/>
      <c r="D7047" s="411"/>
      <c r="E7047" s="411"/>
      <c r="F7047" s="412"/>
      <c r="G7047" s="194"/>
      <c r="H7047" s="411"/>
      <c r="I7047" s="411"/>
    </row>
    <row r="7048" spans="1:9" ht="15" customHeight="1" x14ac:dyDescent="0.25">
      <c r="A7048" s="411"/>
      <c r="B7048" s="411"/>
      <c r="C7048" s="411"/>
      <c r="D7048" s="411"/>
      <c r="E7048" s="411"/>
      <c r="F7048" s="412"/>
      <c r="G7048" s="194"/>
      <c r="H7048" s="411"/>
      <c r="I7048" s="411"/>
    </row>
    <row r="7049" spans="1:9" ht="15" customHeight="1" x14ac:dyDescent="0.25">
      <c r="A7049" s="411"/>
      <c r="B7049" s="411"/>
      <c r="C7049" s="411"/>
      <c r="D7049" s="411"/>
      <c r="E7049" s="411"/>
      <c r="F7049" s="411"/>
      <c r="G7049" s="194"/>
      <c r="H7049" s="411"/>
      <c r="I7049" s="411"/>
    </row>
    <row r="7050" spans="1:9" ht="15" customHeight="1" x14ac:dyDescent="0.25">
      <c r="A7050" s="411"/>
      <c r="B7050" s="411"/>
      <c r="C7050" s="411"/>
      <c r="D7050" s="411"/>
      <c r="E7050" s="411"/>
      <c r="F7050" s="411"/>
      <c r="G7050" s="194"/>
      <c r="H7050" s="411"/>
      <c r="I7050" s="411"/>
    </row>
    <row r="7051" spans="1:9" ht="15" customHeight="1" x14ac:dyDescent="0.25">
      <c r="A7051" s="411"/>
      <c r="B7051" s="411"/>
      <c r="C7051" s="411"/>
      <c r="D7051" s="411"/>
      <c r="E7051" s="411"/>
      <c r="F7051" s="411"/>
      <c r="G7051" s="194"/>
      <c r="H7051" s="411"/>
      <c r="I7051" s="411"/>
    </row>
    <row r="7052" spans="1:9" ht="15" customHeight="1" x14ac:dyDescent="0.25">
      <c r="A7052" s="411"/>
      <c r="B7052" s="411"/>
      <c r="C7052" s="411"/>
      <c r="D7052" s="411"/>
      <c r="E7052" s="411"/>
      <c r="F7052" s="412"/>
      <c r="G7052" s="194"/>
      <c r="H7052" s="411"/>
      <c r="I7052" s="411"/>
    </row>
    <row r="7053" spans="1:9" ht="15" customHeight="1" x14ac:dyDescent="0.25">
      <c r="A7053" s="411"/>
      <c r="B7053" s="411"/>
      <c r="C7053" s="411"/>
      <c r="D7053" s="411"/>
      <c r="E7053" s="411"/>
      <c r="F7053" s="412"/>
      <c r="G7053" s="194"/>
      <c r="H7053" s="411"/>
      <c r="I7053" s="411"/>
    </row>
    <row r="7054" spans="1:9" ht="15" customHeight="1" x14ac:dyDescent="0.25">
      <c r="A7054" s="411"/>
      <c r="B7054" s="411"/>
      <c r="C7054" s="411"/>
      <c r="D7054" s="411"/>
      <c r="E7054" s="411"/>
      <c r="F7054" s="412"/>
      <c r="G7054" s="194"/>
      <c r="H7054" s="411"/>
      <c r="I7054" s="411"/>
    </row>
    <row r="7055" spans="1:9" ht="15" customHeight="1" x14ac:dyDescent="0.25">
      <c r="A7055" s="411"/>
      <c r="B7055" s="411"/>
      <c r="C7055" s="411"/>
      <c r="D7055" s="411"/>
      <c r="E7055" s="411"/>
      <c r="F7055" s="411"/>
      <c r="G7055" s="194"/>
      <c r="H7055" s="411"/>
      <c r="I7055" s="411"/>
    </row>
    <row r="7056" spans="1:9" ht="15" customHeight="1" x14ac:dyDescent="0.25">
      <c r="A7056" s="411"/>
      <c r="B7056" s="411"/>
      <c r="C7056" s="411"/>
      <c r="D7056" s="411"/>
      <c r="E7056" s="411"/>
      <c r="F7056" s="411"/>
      <c r="G7056" s="194"/>
      <c r="H7056" s="411"/>
      <c r="I7056" s="411"/>
    </row>
    <row r="7057" spans="1:9" ht="15" customHeight="1" x14ac:dyDescent="0.25">
      <c r="A7057" s="411"/>
      <c r="B7057" s="411"/>
      <c r="C7057" s="411"/>
      <c r="D7057" s="411"/>
      <c r="E7057" s="411"/>
      <c r="F7057" s="411"/>
      <c r="G7057" s="194"/>
      <c r="H7057" s="411"/>
      <c r="I7057" s="411"/>
    </row>
    <row r="7058" spans="1:9" ht="15" customHeight="1" x14ac:dyDescent="0.25">
      <c r="A7058" s="411"/>
      <c r="B7058" s="411"/>
      <c r="C7058" s="411"/>
      <c r="D7058" s="411"/>
      <c r="E7058" s="411"/>
      <c r="F7058" s="411"/>
      <c r="G7058" s="194"/>
      <c r="H7058" s="411"/>
      <c r="I7058" s="411"/>
    </row>
    <row r="7059" spans="1:9" ht="15" customHeight="1" x14ac:dyDescent="0.25">
      <c r="A7059" s="411"/>
      <c r="B7059" s="411"/>
      <c r="C7059" s="411"/>
      <c r="D7059" s="411"/>
      <c r="E7059" s="411"/>
      <c r="F7059" s="411"/>
      <c r="G7059" s="194"/>
      <c r="H7059" s="411"/>
      <c r="I7059" s="411"/>
    </row>
    <row r="7060" spans="1:9" ht="15" customHeight="1" x14ac:dyDescent="0.25">
      <c r="A7060" s="411"/>
      <c r="B7060" s="411"/>
      <c r="C7060" s="411"/>
      <c r="D7060" s="411"/>
      <c r="E7060" s="411"/>
      <c r="F7060" s="411"/>
      <c r="G7060" s="194"/>
      <c r="H7060" s="411"/>
      <c r="I7060" s="411"/>
    </row>
    <row r="7061" spans="1:9" ht="15" customHeight="1" x14ac:dyDescent="0.25">
      <c r="A7061" s="411"/>
      <c r="B7061" s="411"/>
      <c r="C7061" s="411"/>
      <c r="D7061" s="411"/>
      <c r="E7061" s="411"/>
      <c r="F7061" s="411"/>
      <c r="G7061" s="194"/>
      <c r="H7061" s="411"/>
      <c r="I7061" s="411"/>
    </row>
    <row r="7062" spans="1:9" ht="15" customHeight="1" x14ac:dyDescent="0.25">
      <c r="A7062" s="411"/>
      <c r="B7062" s="411"/>
      <c r="C7062" s="411"/>
      <c r="D7062" s="411"/>
      <c r="E7062" s="411"/>
      <c r="F7062" s="411"/>
      <c r="G7062" s="194"/>
      <c r="H7062" s="411"/>
      <c r="I7062" s="411"/>
    </row>
    <row r="7063" spans="1:9" ht="15" customHeight="1" x14ac:dyDescent="0.25">
      <c r="A7063" s="411"/>
      <c r="B7063" s="411"/>
      <c r="C7063" s="411"/>
      <c r="D7063" s="411"/>
      <c r="E7063" s="411"/>
      <c r="F7063" s="411"/>
      <c r="G7063" s="194"/>
      <c r="H7063" s="411"/>
      <c r="I7063" s="411"/>
    </row>
    <row r="7064" spans="1:9" ht="15" customHeight="1" x14ac:dyDescent="0.25">
      <c r="A7064" s="411"/>
      <c r="B7064" s="411"/>
      <c r="C7064" s="411"/>
      <c r="D7064" s="411"/>
      <c r="E7064" s="411"/>
      <c r="F7064" s="411"/>
      <c r="G7064" s="194"/>
      <c r="H7064" s="411"/>
      <c r="I7064" s="411"/>
    </row>
    <row r="7065" spans="1:9" ht="15" customHeight="1" x14ac:dyDescent="0.25">
      <c r="A7065" s="411"/>
      <c r="B7065" s="411"/>
      <c r="C7065" s="411"/>
      <c r="D7065" s="411"/>
      <c r="E7065" s="411"/>
      <c r="F7065" s="411"/>
      <c r="G7065" s="194"/>
      <c r="H7065" s="411"/>
      <c r="I7065" s="411"/>
    </row>
    <row r="7066" spans="1:9" ht="15" customHeight="1" x14ac:dyDescent="0.25">
      <c r="A7066" s="411"/>
      <c r="B7066" s="411"/>
      <c r="C7066" s="411"/>
      <c r="D7066" s="411"/>
      <c r="E7066" s="411"/>
      <c r="F7066" s="411"/>
      <c r="G7066" s="194"/>
      <c r="H7066" s="411"/>
      <c r="I7066" s="411"/>
    </row>
    <row r="7067" spans="1:9" ht="15" customHeight="1" x14ac:dyDescent="0.25">
      <c r="A7067" s="411"/>
      <c r="B7067" s="411"/>
      <c r="C7067" s="411"/>
      <c r="D7067" s="411"/>
      <c r="E7067" s="411"/>
      <c r="F7067" s="412"/>
      <c r="G7067" s="194"/>
      <c r="H7067" s="411"/>
      <c r="I7067" s="411"/>
    </row>
    <row r="7068" spans="1:9" ht="15" customHeight="1" x14ac:dyDescent="0.25">
      <c r="A7068" s="411"/>
      <c r="B7068" s="411"/>
      <c r="C7068" s="411"/>
      <c r="D7068" s="411"/>
      <c r="E7068" s="411"/>
      <c r="F7068" s="411"/>
      <c r="G7068" s="194"/>
      <c r="H7068" s="411"/>
      <c r="I7068" s="411"/>
    </row>
    <row r="7069" spans="1:9" ht="15" customHeight="1" x14ac:dyDescent="0.25">
      <c r="A7069" s="411"/>
      <c r="B7069" s="411"/>
      <c r="C7069" s="411"/>
      <c r="D7069" s="411"/>
      <c r="E7069" s="411"/>
      <c r="F7069" s="412"/>
      <c r="G7069" s="194"/>
      <c r="H7069" s="411"/>
      <c r="I7069" s="411"/>
    </row>
    <row r="7070" spans="1:9" ht="15" customHeight="1" x14ac:dyDescent="0.25">
      <c r="A7070" s="411"/>
      <c r="B7070" s="411"/>
      <c r="C7070" s="411"/>
      <c r="D7070" s="411"/>
      <c r="E7070" s="411"/>
      <c r="F7070" s="411"/>
      <c r="G7070" s="194"/>
      <c r="H7070" s="411"/>
      <c r="I7070" s="411"/>
    </row>
    <row r="7071" spans="1:9" ht="15" customHeight="1" x14ac:dyDescent="0.25">
      <c r="A7071" s="411"/>
      <c r="B7071" s="411"/>
      <c r="C7071" s="411"/>
      <c r="D7071" s="411"/>
      <c r="E7071" s="411"/>
      <c r="F7071" s="411"/>
      <c r="G7071" s="194"/>
      <c r="H7071" s="411"/>
      <c r="I7071" s="411"/>
    </row>
    <row r="7072" spans="1:9" ht="15" customHeight="1" x14ac:dyDescent="0.25">
      <c r="A7072" s="411"/>
      <c r="B7072" s="411"/>
      <c r="C7072" s="411"/>
      <c r="D7072" s="411"/>
      <c r="E7072" s="411"/>
      <c r="F7072" s="411"/>
      <c r="G7072" s="194"/>
      <c r="H7072" s="411"/>
      <c r="I7072" s="411"/>
    </row>
    <row r="7073" spans="1:9" ht="15" customHeight="1" x14ac:dyDescent="0.25">
      <c r="A7073" s="411"/>
      <c r="B7073" s="411"/>
      <c r="C7073" s="411"/>
      <c r="D7073" s="411"/>
      <c r="E7073" s="411"/>
      <c r="F7073" s="412"/>
      <c r="G7073" s="194"/>
      <c r="H7073" s="411"/>
      <c r="I7073" s="411"/>
    </row>
    <row r="7074" spans="1:9" ht="15" customHeight="1" x14ac:dyDescent="0.25">
      <c r="A7074" s="411"/>
      <c r="B7074" s="411"/>
      <c r="C7074" s="411"/>
      <c r="D7074" s="411"/>
      <c r="E7074" s="411"/>
      <c r="F7074" s="412"/>
      <c r="G7074" s="194"/>
      <c r="H7074" s="411"/>
      <c r="I7074" s="411"/>
    </row>
    <row r="7075" spans="1:9" ht="15" customHeight="1" x14ac:dyDescent="0.25">
      <c r="A7075" s="411"/>
      <c r="B7075" s="411"/>
      <c r="C7075" s="411"/>
      <c r="D7075" s="411"/>
      <c r="E7075" s="411"/>
      <c r="F7075" s="411"/>
      <c r="G7075" s="194"/>
      <c r="H7075" s="411"/>
      <c r="I7075" s="411"/>
    </row>
    <row r="7076" spans="1:9" ht="15" customHeight="1" x14ac:dyDescent="0.25">
      <c r="A7076" s="411"/>
      <c r="B7076" s="411"/>
      <c r="C7076" s="411"/>
      <c r="D7076" s="411"/>
      <c r="E7076" s="411"/>
      <c r="F7076" s="411"/>
      <c r="G7076" s="194"/>
      <c r="H7076" s="411"/>
      <c r="I7076" s="411"/>
    </row>
    <row r="7077" spans="1:9" ht="15" customHeight="1" x14ac:dyDescent="0.25">
      <c r="A7077" s="411"/>
      <c r="B7077" s="411"/>
      <c r="C7077" s="411"/>
      <c r="D7077" s="411"/>
      <c r="E7077" s="411"/>
      <c r="F7077" s="411"/>
      <c r="G7077" s="194"/>
      <c r="H7077" s="411"/>
      <c r="I7077" s="411"/>
    </row>
    <row r="7078" spans="1:9" ht="15" customHeight="1" x14ac:dyDescent="0.25">
      <c r="A7078" s="411"/>
      <c r="B7078" s="411"/>
      <c r="C7078" s="411"/>
      <c r="D7078" s="411"/>
      <c r="E7078" s="411"/>
      <c r="F7078" s="412"/>
      <c r="G7078" s="194"/>
      <c r="H7078" s="411"/>
      <c r="I7078" s="411"/>
    </row>
    <row r="7079" spans="1:9" ht="15" customHeight="1" x14ac:dyDescent="0.25">
      <c r="A7079" s="411"/>
      <c r="B7079" s="411"/>
      <c r="C7079" s="411"/>
      <c r="D7079" s="411"/>
      <c r="E7079" s="411"/>
      <c r="F7079" s="412"/>
      <c r="G7079" s="194"/>
      <c r="H7079" s="411"/>
      <c r="I7079" s="411"/>
    </row>
    <row r="7080" spans="1:9" ht="15" customHeight="1" x14ac:dyDescent="0.25">
      <c r="A7080" s="411"/>
      <c r="B7080" s="411"/>
      <c r="C7080" s="411"/>
      <c r="D7080" s="411"/>
      <c r="E7080" s="411"/>
      <c r="F7080" s="411"/>
      <c r="G7080" s="194"/>
      <c r="H7080" s="411"/>
      <c r="I7080" s="411"/>
    </row>
    <row r="7081" spans="1:9" ht="15" customHeight="1" x14ac:dyDescent="0.25">
      <c r="A7081" s="411"/>
      <c r="B7081" s="411"/>
      <c r="C7081" s="411"/>
      <c r="D7081" s="411"/>
      <c r="E7081" s="411"/>
      <c r="F7081" s="412"/>
      <c r="G7081" s="194"/>
      <c r="H7081" s="411"/>
      <c r="I7081" s="411"/>
    </row>
    <row r="7082" spans="1:9" ht="15" customHeight="1" x14ac:dyDescent="0.25">
      <c r="A7082" s="411"/>
      <c r="B7082" s="411"/>
      <c r="C7082" s="411"/>
      <c r="D7082" s="411"/>
      <c r="E7082" s="411"/>
      <c r="F7082" s="411"/>
      <c r="G7082" s="194"/>
      <c r="H7082" s="411"/>
      <c r="I7082" s="411"/>
    </row>
    <row r="7083" spans="1:9" ht="15" customHeight="1" x14ac:dyDescent="0.25">
      <c r="A7083" s="411"/>
      <c r="B7083" s="411"/>
      <c r="C7083" s="411"/>
      <c r="D7083" s="411"/>
      <c r="E7083" s="411"/>
      <c r="F7083" s="411"/>
      <c r="G7083" s="194"/>
      <c r="H7083" s="411"/>
      <c r="I7083" s="411"/>
    </row>
    <row r="7084" spans="1:9" ht="15" customHeight="1" x14ac:dyDescent="0.25">
      <c r="A7084" s="411"/>
      <c r="B7084" s="411"/>
      <c r="C7084" s="411"/>
      <c r="D7084" s="411"/>
      <c r="E7084" s="411"/>
      <c r="F7084" s="411"/>
      <c r="G7084" s="194"/>
      <c r="H7084" s="411"/>
      <c r="I7084" s="411"/>
    </row>
    <row r="7085" spans="1:9" ht="15" customHeight="1" x14ac:dyDescent="0.25">
      <c r="A7085" s="411"/>
      <c r="B7085" s="411"/>
      <c r="C7085" s="411"/>
      <c r="D7085" s="411"/>
      <c r="E7085" s="411"/>
      <c r="F7085" s="412"/>
      <c r="G7085" s="194"/>
      <c r="H7085" s="411"/>
      <c r="I7085" s="411"/>
    </row>
    <row r="7086" spans="1:9" ht="15" customHeight="1" x14ac:dyDescent="0.25">
      <c r="A7086" s="411"/>
      <c r="B7086" s="411"/>
      <c r="C7086" s="411"/>
      <c r="D7086" s="411"/>
      <c r="E7086" s="411"/>
      <c r="F7086" s="412"/>
      <c r="G7086" s="194"/>
      <c r="H7086" s="411"/>
      <c r="I7086" s="411"/>
    </row>
    <row r="7087" spans="1:9" ht="15" customHeight="1" x14ac:dyDescent="0.25">
      <c r="A7087" s="411"/>
      <c r="B7087" s="411"/>
      <c r="C7087" s="411"/>
      <c r="D7087" s="411"/>
      <c r="E7087" s="411"/>
      <c r="F7087" s="411"/>
      <c r="G7087" s="194"/>
      <c r="H7087" s="411"/>
      <c r="I7087" s="411"/>
    </row>
    <row r="7088" spans="1:9" ht="15" customHeight="1" x14ac:dyDescent="0.25">
      <c r="A7088" s="411"/>
      <c r="B7088" s="411"/>
      <c r="C7088" s="411"/>
      <c r="D7088" s="411"/>
      <c r="E7088" s="411"/>
      <c r="F7088" s="411"/>
      <c r="G7088" s="194"/>
      <c r="H7088" s="411"/>
      <c r="I7088" s="411"/>
    </row>
    <row r="7089" spans="1:9" ht="15" customHeight="1" x14ac:dyDescent="0.25">
      <c r="A7089" s="411"/>
      <c r="B7089" s="411"/>
      <c r="C7089" s="411"/>
      <c r="D7089" s="411"/>
      <c r="E7089" s="411"/>
      <c r="F7089" s="411"/>
      <c r="G7089" s="194"/>
      <c r="H7089" s="411"/>
      <c r="I7089" s="411"/>
    </row>
    <row r="7090" spans="1:9" ht="15" customHeight="1" x14ac:dyDescent="0.25">
      <c r="A7090" s="411"/>
      <c r="B7090" s="411"/>
      <c r="C7090" s="411"/>
      <c r="D7090" s="411"/>
      <c r="E7090" s="411"/>
      <c r="F7090" s="412"/>
      <c r="G7090" s="194"/>
      <c r="H7090" s="411"/>
      <c r="I7090" s="411"/>
    </row>
    <row r="7091" spans="1:9" ht="15" customHeight="1" x14ac:dyDescent="0.25">
      <c r="A7091" s="411"/>
      <c r="B7091" s="411"/>
      <c r="C7091" s="411"/>
      <c r="D7091" s="411"/>
      <c r="E7091" s="411"/>
      <c r="F7091" s="411"/>
      <c r="G7091" s="194"/>
      <c r="H7091" s="411"/>
      <c r="I7091" s="411"/>
    </row>
    <row r="7092" spans="1:9" ht="15" customHeight="1" x14ac:dyDescent="0.25">
      <c r="A7092" s="411"/>
      <c r="B7092" s="411"/>
      <c r="C7092" s="411"/>
      <c r="D7092" s="411"/>
      <c r="E7092" s="411"/>
      <c r="F7092" s="411"/>
      <c r="G7092" s="194"/>
      <c r="H7092" s="411"/>
      <c r="I7092" s="411"/>
    </row>
    <row r="7093" spans="1:9" ht="15" customHeight="1" x14ac:dyDescent="0.25">
      <c r="A7093" s="411"/>
      <c r="B7093" s="411"/>
      <c r="C7093" s="411"/>
      <c r="D7093" s="411"/>
      <c r="E7093" s="411"/>
      <c r="F7093" s="411"/>
      <c r="G7093" s="194"/>
      <c r="H7093" s="411"/>
      <c r="I7093" s="411"/>
    </row>
    <row r="7094" spans="1:9" ht="15" customHeight="1" x14ac:dyDescent="0.25">
      <c r="A7094" s="411"/>
      <c r="B7094" s="411"/>
      <c r="C7094" s="411"/>
      <c r="D7094" s="411"/>
      <c r="E7094" s="411"/>
      <c r="F7094" s="411"/>
      <c r="G7094" s="194"/>
      <c r="H7094" s="411"/>
      <c r="I7094" s="411"/>
    </row>
    <row r="7095" spans="1:9" ht="15" customHeight="1" x14ac:dyDescent="0.25">
      <c r="A7095" s="411"/>
      <c r="B7095" s="411"/>
      <c r="C7095" s="411"/>
      <c r="D7095" s="411"/>
      <c r="E7095" s="411"/>
      <c r="F7095" s="412"/>
      <c r="G7095" s="194"/>
      <c r="H7095" s="411"/>
      <c r="I7095" s="411"/>
    </row>
    <row r="7096" spans="1:9" ht="15" customHeight="1" x14ac:dyDescent="0.25">
      <c r="A7096" s="411"/>
      <c r="B7096" s="411"/>
      <c r="C7096" s="411"/>
      <c r="D7096" s="411"/>
      <c r="E7096" s="411"/>
      <c r="F7096" s="411"/>
      <c r="G7096" s="194"/>
      <c r="H7096" s="411"/>
      <c r="I7096" s="411"/>
    </row>
    <row r="7097" spans="1:9" ht="15" customHeight="1" x14ac:dyDescent="0.25">
      <c r="A7097" s="411"/>
      <c r="B7097" s="411"/>
      <c r="C7097" s="411"/>
      <c r="D7097" s="411"/>
      <c r="E7097" s="411"/>
      <c r="F7097" s="411"/>
      <c r="G7097" s="194"/>
      <c r="H7097" s="411"/>
      <c r="I7097" s="411"/>
    </row>
    <row r="7098" spans="1:9" ht="15" customHeight="1" x14ac:dyDescent="0.25">
      <c r="A7098" s="411"/>
      <c r="B7098" s="411"/>
      <c r="C7098" s="411"/>
      <c r="D7098" s="411"/>
      <c r="E7098" s="411"/>
      <c r="F7098" s="411"/>
      <c r="G7098" s="194"/>
      <c r="H7098" s="411"/>
      <c r="I7098" s="411"/>
    </row>
    <row r="7099" spans="1:9" ht="15" customHeight="1" x14ac:dyDescent="0.25">
      <c r="A7099" s="411"/>
      <c r="B7099" s="411"/>
      <c r="C7099" s="411"/>
      <c r="D7099" s="411"/>
      <c r="E7099" s="411"/>
      <c r="F7099" s="411"/>
      <c r="G7099" s="194"/>
      <c r="H7099" s="411"/>
      <c r="I7099" s="411"/>
    </row>
    <row r="7100" spans="1:9" ht="15" customHeight="1" x14ac:dyDescent="0.25">
      <c r="A7100" s="411"/>
      <c r="B7100" s="411"/>
      <c r="C7100" s="411"/>
      <c r="D7100" s="411"/>
      <c r="E7100" s="411"/>
      <c r="F7100" s="411"/>
      <c r="G7100" s="194"/>
      <c r="H7100" s="411"/>
      <c r="I7100" s="411"/>
    </row>
    <row r="7101" spans="1:9" ht="15" customHeight="1" x14ac:dyDescent="0.25">
      <c r="A7101" s="411"/>
      <c r="B7101" s="411"/>
      <c r="C7101" s="411"/>
      <c r="D7101" s="411"/>
      <c r="E7101" s="411"/>
      <c r="F7101" s="412"/>
      <c r="G7101" s="194"/>
      <c r="H7101" s="411"/>
      <c r="I7101" s="411"/>
    </row>
    <row r="7102" spans="1:9" ht="15" customHeight="1" x14ac:dyDescent="0.25">
      <c r="A7102" s="411"/>
      <c r="B7102" s="411"/>
      <c r="C7102" s="411"/>
      <c r="D7102" s="411"/>
      <c r="E7102" s="411"/>
      <c r="F7102" s="411"/>
      <c r="G7102" s="194"/>
      <c r="H7102" s="411"/>
      <c r="I7102" s="411"/>
    </row>
    <row r="7103" spans="1:9" ht="15" customHeight="1" x14ac:dyDescent="0.25">
      <c r="A7103" s="411"/>
      <c r="B7103" s="411"/>
      <c r="C7103" s="411"/>
      <c r="D7103" s="411"/>
      <c r="E7103" s="411"/>
      <c r="F7103" s="411"/>
      <c r="G7103" s="194"/>
      <c r="H7103" s="411"/>
      <c r="I7103" s="411"/>
    </row>
    <row r="7104" spans="1:9" ht="15" customHeight="1" x14ac:dyDescent="0.25">
      <c r="A7104" s="411"/>
      <c r="B7104" s="411"/>
      <c r="C7104" s="411"/>
      <c r="D7104" s="411"/>
      <c r="E7104" s="411"/>
      <c r="F7104" s="411"/>
      <c r="G7104" s="194"/>
      <c r="H7104" s="411"/>
      <c r="I7104" s="411"/>
    </row>
    <row r="7105" spans="1:9" ht="15" customHeight="1" x14ac:dyDescent="0.25">
      <c r="A7105" s="411"/>
      <c r="B7105" s="411"/>
      <c r="C7105" s="411"/>
      <c r="D7105" s="411"/>
      <c r="E7105" s="411"/>
      <c r="F7105" s="411"/>
      <c r="G7105" s="194"/>
      <c r="H7105" s="411"/>
      <c r="I7105" s="411"/>
    </row>
    <row r="7106" spans="1:9" ht="15" customHeight="1" x14ac:dyDescent="0.25">
      <c r="A7106" s="411"/>
      <c r="B7106" s="411"/>
      <c r="C7106" s="411"/>
      <c r="D7106" s="411"/>
      <c r="E7106" s="411"/>
      <c r="F7106" s="412"/>
      <c r="G7106" s="194"/>
      <c r="H7106" s="411"/>
      <c r="I7106" s="411"/>
    </row>
    <row r="7107" spans="1:9" ht="15" customHeight="1" x14ac:dyDescent="0.25">
      <c r="A7107" s="411"/>
      <c r="B7107" s="411"/>
      <c r="C7107" s="411"/>
      <c r="D7107" s="411"/>
      <c r="E7107" s="411"/>
      <c r="F7107" s="412"/>
      <c r="G7107" s="194"/>
      <c r="H7107" s="411"/>
      <c r="I7107" s="411"/>
    </row>
    <row r="7108" spans="1:9" ht="15" customHeight="1" x14ac:dyDescent="0.25">
      <c r="A7108" s="411"/>
      <c r="B7108" s="411"/>
      <c r="C7108" s="411"/>
      <c r="D7108" s="411"/>
      <c r="E7108" s="411"/>
      <c r="F7108" s="411"/>
      <c r="G7108" s="194"/>
      <c r="H7108" s="411"/>
      <c r="I7108" s="411"/>
    </row>
    <row r="7109" spans="1:9" ht="15" customHeight="1" x14ac:dyDescent="0.25">
      <c r="A7109" s="411"/>
      <c r="B7109" s="411"/>
      <c r="C7109" s="411"/>
      <c r="D7109" s="411"/>
      <c r="E7109" s="411"/>
      <c r="F7109" s="411"/>
      <c r="G7109" s="194"/>
      <c r="H7109" s="411"/>
      <c r="I7109" s="411"/>
    </row>
    <row r="7110" spans="1:9" ht="15" customHeight="1" x14ac:dyDescent="0.25">
      <c r="A7110" s="411"/>
      <c r="B7110" s="411"/>
      <c r="C7110" s="411"/>
      <c r="D7110" s="411"/>
      <c r="E7110" s="411"/>
      <c r="F7110" s="411"/>
      <c r="G7110" s="194"/>
      <c r="H7110" s="411"/>
      <c r="I7110" s="411"/>
    </row>
    <row r="7111" spans="1:9" ht="15" customHeight="1" x14ac:dyDescent="0.25">
      <c r="A7111" s="411"/>
      <c r="B7111" s="411"/>
      <c r="C7111" s="411"/>
      <c r="D7111" s="411"/>
      <c r="E7111" s="411"/>
      <c r="F7111" s="411"/>
      <c r="G7111" s="194"/>
      <c r="H7111" s="411"/>
      <c r="I7111" s="411"/>
    </row>
    <row r="7112" spans="1:9" ht="15" customHeight="1" x14ac:dyDescent="0.25">
      <c r="A7112" s="411"/>
      <c r="B7112" s="411"/>
      <c r="C7112" s="411"/>
      <c r="D7112" s="411"/>
      <c r="E7112" s="411"/>
      <c r="F7112" s="411"/>
      <c r="G7112" s="194"/>
      <c r="H7112" s="411"/>
      <c r="I7112" s="411"/>
    </row>
    <row r="7113" spans="1:9" ht="15" customHeight="1" x14ac:dyDescent="0.25">
      <c r="A7113" s="411"/>
      <c r="B7113" s="411"/>
      <c r="C7113" s="411"/>
      <c r="D7113" s="411"/>
      <c r="E7113" s="411"/>
      <c r="F7113" s="411"/>
      <c r="G7113" s="194"/>
      <c r="H7113" s="411"/>
      <c r="I7113" s="411"/>
    </row>
    <row r="7114" spans="1:9" ht="15" customHeight="1" x14ac:dyDescent="0.25">
      <c r="A7114" s="411"/>
      <c r="B7114" s="411"/>
      <c r="C7114" s="411"/>
      <c r="D7114" s="411"/>
      <c r="E7114" s="411"/>
      <c r="F7114" s="411"/>
      <c r="G7114" s="194"/>
      <c r="H7114" s="411"/>
      <c r="I7114" s="411"/>
    </row>
    <row r="7115" spans="1:9" ht="15" customHeight="1" x14ac:dyDescent="0.25">
      <c r="A7115" s="411"/>
      <c r="B7115" s="411"/>
      <c r="C7115" s="411"/>
      <c r="D7115" s="411"/>
      <c r="E7115" s="411"/>
      <c r="F7115" s="412"/>
      <c r="G7115" s="194"/>
      <c r="H7115" s="411"/>
      <c r="I7115" s="411"/>
    </row>
    <row r="7116" spans="1:9" ht="15" customHeight="1" x14ac:dyDescent="0.25">
      <c r="A7116" s="411"/>
      <c r="B7116" s="411"/>
      <c r="C7116" s="411"/>
      <c r="D7116" s="411"/>
      <c r="E7116" s="411"/>
      <c r="F7116" s="412"/>
      <c r="G7116" s="194"/>
      <c r="H7116" s="411"/>
      <c r="I7116" s="411"/>
    </row>
    <row r="7117" spans="1:9" ht="15" customHeight="1" x14ac:dyDescent="0.25">
      <c r="A7117" s="411"/>
      <c r="B7117" s="411"/>
      <c r="C7117" s="411"/>
      <c r="D7117" s="411"/>
      <c r="E7117" s="411"/>
      <c r="F7117" s="411"/>
      <c r="G7117" s="194"/>
      <c r="H7117" s="411"/>
      <c r="I7117" s="411"/>
    </row>
    <row r="7118" spans="1:9" ht="15" customHeight="1" x14ac:dyDescent="0.25">
      <c r="A7118" s="411"/>
      <c r="B7118" s="411"/>
      <c r="C7118" s="411"/>
      <c r="D7118" s="411"/>
      <c r="E7118" s="411"/>
      <c r="F7118" s="411"/>
      <c r="G7118" s="194"/>
      <c r="H7118" s="411"/>
      <c r="I7118" s="411"/>
    </row>
    <row r="7119" spans="1:9" ht="15" customHeight="1" x14ac:dyDescent="0.25">
      <c r="A7119" s="411"/>
      <c r="B7119" s="411"/>
      <c r="C7119" s="411"/>
      <c r="D7119" s="411"/>
      <c r="E7119" s="411"/>
      <c r="F7119" s="411"/>
      <c r="G7119" s="194"/>
      <c r="H7119" s="411"/>
      <c r="I7119" s="411"/>
    </row>
    <row r="7120" spans="1:9" ht="15" customHeight="1" x14ac:dyDescent="0.25">
      <c r="A7120" s="411"/>
      <c r="B7120" s="411"/>
      <c r="C7120" s="411"/>
      <c r="D7120" s="411"/>
      <c r="E7120" s="411"/>
      <c r="F7120" s="411"/>
      <c r="G7120" s="194"/>
      <c r="H7120" s="411"/>
      <c r="I7120" s="411"/>
    </row>
    <row r="7121" spans="1:9" ht="15" customHeight="1" x14ac:dyDescent="0.25">
      <c r="A7121" s="411"/>
      <c r="B7121" s="411"/>
      <c r="C7121" s="411"/>
      <c r="D7121" s="411"/>
      <c r="E7121" s="411"/>
      <c r="F7121" s="412"/>
      <c r="G7121" s="194"/>
      <c r="H7121" s="411"/>
      <c r="I7121" s="411"/>
    </row>
    <row r="7122" spans="1:9" ht="15" customHeight="1" x14ac:dyDescent="0.25">
      <c r="A7122" s="411"/>
      <c r="B7122" s="411"/>
      <c r="C7122" s="411"/>
      <c r="D7122" s="411"/>
      <c r="E7122" s="411"/>
      <c r="F7122" s="412"/>
      <c r="G7122" s="194"/>
      <c r="H7122" s="411"/>
      <c r="I7122" s="411"/>
    </row>
    <row r="7123" spans="1:9" ht="15" customHeight="1" x14ac:dyDescent="0.25">
      <c r="A7123" s="411"/>
      <c r="B7123" s="411"/>
      <c r="C7123" s="411"/>
      <c r="D7123" s="411"/>
      <c r="E7123" s="411"/>
      <c r="F7123" s="411"/>
      <c r="G7123" s="194"/>
      <c r="H7123" s="411"/>
      <c r="I7123" s="411"/>
    </row>
    <row r="7124" spans="1:9" ht="15" customHeight="1" x14ac:dyDescent="0.25">
      <c r="A7124" s="411"/>
      <c r="B7124" s="411"/>
      <c r="C7124" s="411"/>
      <c r="D7124" s="411"/>
      <c r="E7124" s="411"/>
      <c r="F7124" s="411"/>
      <c r="G7124" s="194"/>
      <c r="H7124" s="411"/>
      <c r="I7124" s="411"/>
    </row>
    <row r="7125" spans="1:9" ht="15" customHeight="1" x14ac:dyDescent="0.25">
      <c r="A7125" s="411"/>
      <c r="B7125" s="411"/>
      <c r="C7125" s="411"/>
      <c r="D7125" s="411"/>
      <c r="E7125" s="411"/>
      <c r="F7125" s="411"/>
      <c r="G7125" s="194"/>
      <c r="H7125" s="411"/>
      <c r="I7125" s="411"/>
    </row>
    <row r="7126" spans="1:9" ht="15" customHeight="1" x14ac:dyDescent="0.25">
      <c r="A7126" s="411"/>
      <c r="B7126" s="411"/>
      <c r="C7126" s="411"/>
      <c r="D7126" s="411"/>
      <c r="E7126" s="411"/>
      <c r="F7126" s="411"/>
      <c r="G7126" s="194"/>
      <c r="H7126" s="411"/>
      <c r="I7126" s="411"/>
    </row>
    <row r="7127" spans="1:9" ht="15" customHeight="1" x14ac:dyDescent="0.25">
      <c r="A7127" s="411"/>
      <c r="B7127" s="411"/>
      <c r="C7127" s="411"/>
      <c r="D7127" s="411"/>
      <c r="E7127" s="411"/>
      <c r="F7127" s="411"/>
      <c r="G7127" s="194"/>
      <c r="H7127" s="411"/>
      <c r="I7127" s="411"/>
    </row>
    <row r="7128" spans="1:9" ht="15" customHeight="1" x14ac:dyDescent="0.25">
      <c r="A7128" s="411"/>
      <c r="B7128" s="411"/>
      <c r="C7128" s="411"/>
      <c r="D7128" s="411"/>
      <c r="E7128" s="411"/>
      <c r="F7128" s="411"/>
      <c r="G7128" s="194"/>
      <c r="H7128" s="411"/>
      <c r="I7128" s="411"/>
    </row>
    <row r="7129" spans="1:9" ht="15" customHeight="1" x14ac:dyDescent="0.25">
      <c r="A7129" s="411"/>
      <c r="B7129" s="411"/>
      <c r="C7129" s="411"/>
      <c r="D7129" s="411"/>
      <c r="E7129" s="411"/>
      <c r="F7129" s="411"/>
      <c r="G7129" s="194"/>
      <c r="H7129" s="411"/>
      <c r="I7129" s="411"/>
    </row>
    <row r="7130" spans="1:9" ht="15" customHeight="1" x14ac:dyDescent="0.25">
      <c r="A7130" s="411"/>
      <c r="B7130" s="411"/>
      <c r="C7130" s="411"/>
      <c r="D7130" s="411"/>
      <c r="E7130" s="411"/>
      <c r="F7130" s="412"/>
      <c r="G7130" s="194"/>
      <c r="H7130" s="411"/>
      <c r="I7130" s="411"/>
    </row>
    <row r="7131" spans="1:9" ht="15" customHeight="1" x14ac:dyDescent="0.25">
      <c r="A7131" s="411"/>
      <c r="B7131" s="411"/>
      <c r="C7131" s="411"/>
      <c r="D7131" s="411"/>
      <c r="E7131" s="411"/>
      <c r="F7131" s="412"/>
      <c r="G7131" s="194"/>
      <c r="H7131" s="411"/>
      <c r="I7131" s="411"/>
    </row>
    <row r="7132" spans="1:9" ht="15" customHeight="1" x14ac:dyDescent="0.25">
      <c r="A7132" s="411"/>
      <c r="B7132" s="411"/>
      <c r="C7132" s="411"/>
      <c r="D7132" s="411"/>
      <c r="E7132" s="411"/>
      <c r="F7132" s="411"/>
      <c r="G7132" s="194"/>
      <c r="H7132" s="411"/>
      <c r="I7132" s="411"/>
    </row>
    <row r="7133" spans="1:9" ht="15" customHeight="1" x14ac:dyDescent="0.25">
      <c r="A7133" s="411"/>
      <c r="B7133" s="411"/>
      <c r="C7133" s="411"/>
      <c r="D7133" s="411"/>
      <c r="E7133" s="411"/>
      <c r="F7133" s="411"/>
      <c r="G7133" s="194"/>
      <c r="H7133" s="411"/>
      <c r="I7133" s="411"/>
    </row>
    <row r="7134" spans="1:9" ht="15" customHeight="1" x14ac:dyDescent="0.25">
      <c r="A7134" s="411"/>
      <c r="B7134" s="411"/>
      <c r="C7134" s="411"/>
      <c r="D7134" s="411"/>
      <c r="E7134" s="411"/>
      <c r="F7134" s="411"/>
      <c r="G7134" s="194"/>
      <c r="H7134" s="411"/>
      <c r="I7134" s="411"/>
    </row>
    <row r="7135" spans="1:9" ht="15" customHeight="1" x14ac:dyDescent="0.25">
      <c r="A7135" s="411"/>
      <c r="B7135" s="411"/>
      <c r="C7135" s="411"/>
      <c r="D7135" s="411"/>
      <c r="E7135" s="411"/>
      <c r="F7135" s="411"/>
      <c r="G7135" s="194"/>
      <c r="H7135" s="411"/>
      <c r="I7135" s="411"/>
    </row>
    <row r="7136" spans="1:9" ht="15" customHeight="1" x14ac:dyDescent="0.25">
      <c r="A7136" s="411"/>
      <c r="B7136" s="411"/>
      <c r="C7136" s="411"/>
      <c r="D7136" s="411"/>
      <c r="E7136" s="411"/>
      <c r="F7136" s="412"/>
      <c r="G7136" s="194"/>
      <c r="H7136" s="411"/>
      <c r="I7136" s="411"/>
    </row>
    <row r="7137" spans="1:9" ht="15" customHeight="1" x14ac:dyDescent="0.25">
      <c r="A7137" s="411"/>
      <c r="B7137" s="411"/>
      <c r="C7137" s="411"/>
      <c r="D7137" s="411"/>
      <c r="E7137" s="411"/>
      <c r="F7137" s="412"/>
      <c r="G7137" s="194"/>
      <c r="H7137" s="411"/>
      <c r="I7137" s="411"/>
    </row>
    <row r="7138" spans="1:9" ht="15" customHeight="1" x14ac:dyDescent="0.25">
      <c r="A7138" s="411"/>
      <c r="B7138" s="411"/>
      <c r="C7138" s="411"/>
      <c r="D7138" s="411"/>
      <c r="E7138" s="411"/>
      <c r="F7138" s="411"/>
      <c r="G7138" s="194"/>
      <c r="H7138" s="411"/>
      <c r="I7138" s="411"/>
    </row>
    <row r="7139" spans="1:9" ht="15" customHeight="1" x14ac:dyDescent="0.25">
      <c r="A7139" s="411"/>
      <c r="B7139" s="411"/>
      <c r="C7139" s="411"/>
      <c r="D7139" s="411"/>
      <c r="E7139" s="411"/>
      <c r="F7139" s="411"/>
      <c r="G7139" s="194"/>
      <c r="H7139" s="411"/>
      <c r="I7139" s="411"/>
    </row>
    <row r="7140" spans="1:9" ht="15" customHeight="1" x14ac:dyDescent="0.25">
      <c r="A7140" s="411"/>
      <c r="B7140" s="411"/>
      <c r="C7140" s="411"/>
      <c r="D7140" s="411"/>
      <c r="E7140" s="411"/>
      <c r="F7140" s="411"/>
      <c r="G7140" s="194"/>
      <c r="H7140" s="411"/>
      <c r="I7140" s="411"/>
    </row>
    <row r="7141" spans="1:9" ht="15" customHeight="1" x14ac:dyDescent="0.25">
      <c r="A7141" s="411"/>
      <c r="B7141" s="411"/>
      <c r="C7141" s="411"/>
      <c r="D7141" s="411"/>
      <c r="E7141" s="411"/>
      <c r="F7141" s="411"/>
      <c r="G7141" s="194"/>
      <c r="H7141" s="411"/>
      <c r="I7141" s="411"/>
    </row>
    <row r="7142" spans="1:9" ht="15" customHeight="1" x14ac:dyDescent="0.25">
      <c r="A7142" s="411"/>
      <c r="B7142" s="411"/>
      <c r="C7142" s="411"/>
      <c r="D7142" s="411"/>
      <c r="E7142" s="411"/>
      <c r="F7142" s="411"/>
      <c r="G7142" s="194"/>
      <c r="H7142" s="411"/>
      <c r="I7142" s="411"/>
    </row>
    <row r="7143" spans="1:9" ht="15" customHeight="1" x14ac:dyDescent="0.25">
      <c r="A7143" s="411"/>
      <c r="B7143" s="411"/>
      <c r="C7143" s="411"/>
      <c r="D7143" s="411"/>
      <c r="E7143" s="411"/>
      <c r="F7143" s="411"/>
      <c r="G7143" s="194"/>
      <c r="H7143" s="411"/>
      <c r="I7143" s="411"/>
    </row>
    <row r="7144" spans="1:9" ht="15" customHeight="1" x14ac:dyDescent="0.25">
      <c r="A7144" s="411"/>
      <c r="B7144" s="411"/>
      <c r="C7144" s="411"/>
      <c r="D7144" s="411"/>
      <c r="E7144" s="411"/>
      <c r="F7144" s="411"/>
      <c r="G7144" s="194"/>
      <c r="H7144" s="411"/>
      <c r="I7144" s="411"/>
    </row>
    <row r="7145" spans="1:9" ht="15" customHeight="1" x14ac:dyDescent="0.25">
      <c r="A7145" s="411"/>
      <c r="B7145" s="411"/>
      <c r="C7145" s="411"/>
      <c r="D7145" s="411"/>
      <c r="E7145" s="411"/>
      <c r="F7145" s="412"/>
      <c r="G7145" s="194"/>
      <c r="H7145" s="411"/>
      <c r="I7145" s="411"/>
    </row>
    <row r="7146" spans="1:9" ht="15" customHeight="1" x14ac:dyDescent="0.25">
      <c r="A7146" s="411"/>
      <c r="B7146" s="411"/>
      <c r="C7146" s="411"/>
      <c r="D7146" s="411"/>
      <c r="E7146" s="411"/>
      <c r="F7146" s="412"/>
      <c r="G7146" s="194"/>
      <c r="H7146" s="411"/>
      <c r="I7146" s="411"/>
    </row>
    <row r="7147" spans="1:9" ht="15" customHeight="1" x14ac:dyDescent="0.25">
      <c r="A7147" s="411"/>
      <c r="B7147" s="411"/>
      <c r="C7147" s="411"/>
      <c r="D7147" s="411"/>
      <c r="E7147" s="411"/>
      <c r="F7147" s="411"/>
      <c r="G7147" s="194"/>
      <c r="H7147" s="411"/>
      <c r="I7147" s="411"/>
    </row>
    <row r="7148" spans="1:9" ht="15" customHeight="1" x14ac:dyDescent="0.25">
      <c r="A7148" s="411"/>
      <c r="B7148" s="411"/>
      <c r="C7148" s="411"/>
      <c r="D7148" s="411"/>
      <c r="E7148" s="411"/>
      <c r="F7148" s="411"/>
      <c r="G7148" s="194"/>
      <c r="H7148" s="411"/>
      <c r="I7148" s="411"/>
    </row>
    <row r="7149" spans="1:9" ht="15" customHeight="1" x14ac:dyDescent="0.25">
      <c r="A7149" s="411"/>
      <c r="B7149" s="411"/>
      <c r="C7149" s="411"/>
      <c r="D7149" s="411"/>
      <c r="E7149" s="411"/>
      <c r="F7149" s="411"/>
      <c r="G7149" s="194"/>
      <c r="H7149" s="411"/>
      <c r="I7149" s="411"/>
    </row>
    <row r="7150" spans="1:9" ht="15" customHeight="1" x14ac:dyDescent="0.25">
      <c r="A7150" s="411"/>
      <c r="B7150" s="411"/>
      <c r="C7150" s="411"/>
      <c r="D7150" s="411"/>
      <c r="E7150" s="411"/>
      <c r="F7150" s="412"/>
      <c r="G7150" s="194"/>
      <c r="H7150" s="411"/>
      <c r="I7150" s="411"/>
    </row>
    <row r="7151" spans="1:9" ht="15" customHeight="1" x14ac:dyDescent="0.25">
      <c r="A7151" s="411"/>
      <c r="B7151" s="411"/>
      <c r="C7151" s="411"/>
      <c r="D7151" s="411"/>
      <c r="E7151" s="411"/>
      <c r="F7151" s="412"/>
      <c r="G7151" s="194"/>
      <c r="H7151" s="411"/>
      <c r="I7151" s="411"/>
    </row>
    <row r="7152" spans="1:9" ht="15" customHeight="1" x14ac:dyDescent="0.25">
      <c r="A7152" s="411"/>
      <c r="B7152" s="411"/>
      <c r="C7152" s="411"/>
      <c r="D7152" s="411"/>
      <c r="E7152" s="411"/>
      <c r="F7152" s="411"/>
      <c r="G7152" s="194"/>
      <c r="H7152" s="411"/>
      <c r="I7152" s="411"/>
    </row>
    <row r="7153" spans="1:9" ht="15" customHeight="1" x14ac:dyDescent="0.25">
      <c r="A7153" s="411"/>
      <c r="B7153" s="411"/>
      <c r="C7153" s="411"/>
      <c r="D7153" s="411"/>
      <c r="E7153" s="411"/>
      <c r="F7153" s="411"/>
      <c r="G7153" s="194"/>
      <c r="H7153" s="411"/>
      <c r="I7153" s="411"/>
    </row>
    <row r="7154" spans="1:9" ht="15" customHeight="1" x14ac:dyDescent="0.25">
      <c r="A7154" s="411"/>
      <c r="B7154" s="411"/>
      <c r="C7154" s="411"/>
      <c r="D7154" s="411"/>
      <c r="E7154" s="411"/>
      <c r="F7154" s="411"/>
      <c r="G7154" s="194"/>
      <c r="H7154" s="411"/>
      <c r="I7154" s="411"/>
    </row>
    <row r="7155" spans="1:9" ht="15" customHeight="1" x14ac:dyDescent="0.25">
      <c r="A7155" s="411"/>
      <c r="B7155" s="411"/>
      <c r="C7155" s="411"/>
      <c r="D7155" s="411"/>
      <c r="E7155" s="411"/>
      <c r="F7155" s="411"/>
      <c r="G7155" s="194"/>
      <c r="H7155" s="411"/>
      <c r="I7155" s="411"/>
    </row>
    <row r="7156" spans="1:9" ht="15" customHeight="1" x14ac:dyDescent="0.25">
      <c r="A7156" s="411"/>
      <c r="B7156" s="411"/>
      <c r="C7156" s="411"/>
      <c r="D7156" s="411"/>
      <c r="E7156" s="411"/>
      <c r="F7156" s="411"/>
      <c r="G7156" s="194"/>
      <c r="H7156" s="411"/>
      <c r="I7156" s="411"/>
    </row>
    <row r="7157" spans="1:9" ht="15" customHeight="1" x14ac:dyDescent="0.25">
      <c r="A7157" s="411"/>
      <c r="B7157" s="411"/>
      <c r="C7157" s="411"/>
      <c r="D7157" s="411"/>
      <c r="E7157" s="411"/>
      <c r="F7157" s="411"/>
      <c r="G7157" s="194"/>
      <c r="H7157" s="411"/>
      <c r="I7157" s="411"/>
    </row>
    <row r="7158" spans="1:9" ht="15" customHeight="1" x14ac:dyDescent="0.25">
      <c r="A7158" s="411"/>
      <c r="B7158" s="411"/>
      <c r="C7158" s="411"/>
      <c r="D7158" s="411"/>
      <c r="E7158" s="411"/>
      <c r="F7158" s="411"/>
      <c r="G7158" s="194"/>
      <c r="H7158" s="411"/>
      <c r="I7158" s="411"/>
    </row>
    <row r="7159" spans="1:9" ht="15" customHeight="1" x14ac:dyDescent="0.25">
      <c r="A7159" s="411"/>
      <c r="B7159" s="411"/>
      <c r="C7159" s="411"/>
      <c r="D7159" s="411"/>
      <c r="E7159" s="411"/>
      <c r="F7159" s="411"/>
      <c r="G7159" s="194"/>
      <c r="H7159" s="411"/>
      <c r="I7159" s="411"/>
    </row>
    <row r="7160" spans="1:9" ht="15" customHeight="1" x14ac:dyDescent="0.25">
      <c r="A7160" s="411"/>
      <c r="B7160" s="411"/>
      <c r="C7160" s="411"/>
      <c r="D7160" s="411"/>
      <c r="E7160" s="411"/>
      <c r="F7160" s="412"/>
      <c r="G7160" s="194"/>
      <c r="H7160" s="411"/>
      <c r="I7160" s="411"/>
    </row>
    <row r="7161" spans="1:9" ht="15" customHeight="1" x14ac:dyDescent="0.25">
      <c r="A7161" s="411"/>
      <c r="B7161" s="411"/>
      <c r="C7161" s="411"/>
      <c r="D7161" s="411"/>
      <c r="E7161" s="411"/>
      <c r="F7161" s="411"/>
      <c r="G7161" s="194"/>
      <c r="H7161" s="411"/>
      <c r="I7161" s="411"/>
    </row>
    <row r="7162" spans="1:9" ht="15" customHeight="1" x14ac:dyDescent="0.25">
      <c r="A7162" s="411"/>
      <c r="B7162" s="411"/>
      <c r="C7162" s="411"/>
      <c r="D7162" s="411"/>
      <c r="E7162" s="411"/>
      <c r="F7162" s="411"/>
      <c r="G7162" s="194"/>
      <c r="H7162" s="411"/>
      <c r="I7162" s="411"/>
    </row>
    <row r="7163" spans="1:9" ht="15" customHeight="1" x14ac:dyDescent="0.25">
      <c r="A7163" s="411"/>
      <c r="B7163" s="411"/>
      <c r="C7163" s="411"/>
      <c r="D7163" s="411"/>
      <c r="E7163" s="411"/>
      <c r="F7163" s="411"/>
      <c r="G7163" s="194"/>
      <c r="H7163" s="411"/>
      <c r="I7163" s="411"/>
    </row>
    <row r="7164" spans="1:9" ht="15" customHeight="1" x14ac:dyDescent="0.25">
      <c r="A7164" s="411"/>
      <c r="B7164" s="411"/>
      <c r="C7164" s="411"/>
      <c r="D7164" s="411"/>
      <c r="E7164" s="411"/>
      <c r="F7164" s="411"/>
      <c r="G7164" s="194"/>
      <c r="H7164" s="411"/>
      <c r="I7164" s="411"/>
    </row>
    <row r="7165" spans="1:9" ht="15" customHeight="1" x14ac:dyDescent="0.25">
      <c r="A7165" s="411"/>
      <c r="B7165" s="411"/>
      <c r="C7165" s="411"/>
      <c r="D7165" s="411"/>
      <c r="E7165" s="411"/>
      <c r="F7165" s="412"/>
      <c r="G7165" s="194"/>
      <c r="H7165" s="411"/>
      <c r="I7165" s="411"/>
    </row>
    <row r="7166" spans="1:9" ht="15" customHeight="1" x14ac:dyDescent="0.25">
      <c r="A7166" s="411"/>
      <c r="B7166" s="411"/>
      <c r="C7166" s="411"/>
      <c r="D7166" s="411"/>
      <c r="E7166" s="411"/>
      <c r="F7166" s="412"/>
      <c r="G7166" s="194"/>
      <c r="H7166" s="411"/>
      <c r="I7166" s="411"/>
    </row>
    <row r="7167" spans="1:9" ht="15" customHeight="1" x14ac:dyDescent="0.25">
      <c r="A7167" s="411"/>
      <c r="B7167" s="411"/>
      <c r="C7167" s="411"/>
      <c r="D7167" s="411"/>
      <c r="E7167" s="411"/>
      <c r="F7167" s="411"/>
      <c r="G7167" s="194"/>
      <c r="H7167" s="411"/>
      <c r="I7167" s="411"/>
    </row>
    <row r="7168" spans="1:9" ht="15" customHeight="1" x14ac:dyDescent="0.25">
      <c r="A7168" s="411"/>
      <c r="B7168" s="411"/>
      <c r="C7168" s="411"/>
      <c r="D7168" s="411"/>
      <c r="E7168" s="411"/>
      <c r="F7168" s="411"/>
      <c r="G7168" s="194"/>
      <c r="H7168" s="411"/>
      <c r="I7168" s="411"/>
    </row>
    <row r="7169" spans="1:9" ht="15" customHeight="1" x14ac:dyDescent="0.25">
      <c r="A7169" s="411"/>
      <c r="B7169" s="411"/>
      <c r="C7169" s="411"/>
      <c r="D7169" s="411"/>
      <c r="E7169" s="411"/>
      <c r="F7169" s="411"/>
      <c r="G7169" s="194"/>
      <c r="H7169" s="411"/>
      <c r="I7169" s="411"/>
    </row>
    <row r="7170" spans="1:9" ht="15" customHeight="1" x14ac:dyDescent="0.25">
      <c r="A7170" s="411"/>
      <c r="B7170" s="411"/>
      <c r="C7170" s="411"/>
      <c r="D7170" s="411"/>
      <c r="E7170" s="411"/>
      <c r="F7170" s="411"/>
      <c r="G7170" s="194"/>
      <c r="H7170" s="411"/>
      <c r="I7170" s="411"/>
    </row>
    <row r="7171" spans="1:9" ht="15" customHeight="1" x14ac:dyDescent="0.25">
      <c r="A7171" s="411"/>
      <c r="B7171" s="411"/>
      <c r="C7171" s="411"/>
      <c r="D7171" s="411"/>
      <c r="E7171" s="411"/>
      <c r="F7171" s="411"/>
      <c r="G7171" s="194"/>
      <c r="H7171" s="411"/>
      <c r="I7171" s="411"/>
    </row>
    <row r="7172" spans="1:9" ht="15" customHeight="1" x14ac:dyDescent="0.25">
      <c r="A7172" s="411"/>
      <c r="B7172" s="411"/>
      <c r="C7172" s="411"/>
      <c r="D7172" s="411"/>
      <c r="E7172" s="411"/>
      <c r="F7172" s="411"/>
      <c r="G7172" s="194"/>
      <c r="H7172" s="411"/>
      <c r="I7172" s="411"/>
    </row>
    <row r="7173" spans="1:9" ht="15" customHeight="1" x14ac:dyDescent="0.25">
      <c r="A7173" s="411"/>
      <c r="B7173" s="411"/>
      <c r="C7173" s="411"/>
      <c r="D7173" s="411"/>
      <c r="E7173" s="411"/>
      <c r="F7173" s="412"/>
      <c r="G7173" s="194"/>
      <c r="H7173" s="411"/>
      <c r="I7173" s="411"/>
    </row>
    <row r="7174" spans="1:9" ht="15" customHeight="1" x14ac:dyDescent="0.25">
      <c r="A7174" s="411"/>
      <c r="B7174" s="411"/>
      <c r="C7174" s="411"/>
      <c r="D7174" s="411"/>
      <c r="E7174" s="411"/>
      <c r="F7174" s="411"/>
      <c r="G7174" s="194"/>
      <c r="H7174" s="411"/>
      <c r="I7174" s="411"/>
    </row>
    <row r="7175" spans="1:9" ht="15" customHeight="1" x14ac:dyDescent="0.25">
      <c r="A7175" s="411"/>
      <c r="B7175" s="411"/>
      <c r="C7175" s="411"/>
      <c r="D7175" s="411"/>
      <c r="E7175" s="411"/>
      <c r="F7175" s="411"/>
      <c r="G7175" s="194"/>
      <c r="H7175" s="411"/>
      <c r="I7175" s="411"/>
    </row>
    <row r="7176" spans="1:9" ht="15" customHeight="1" x14ac:dyDescent="0.25">
      <c r="A7176" s="411"/>
      <c r="B7176" s="411"/>
      <c r="C7176" s="411"/>
      <c r="D7176" s="411"/>
      <c r="E7176" s="411"/>
      <c r="F7176" s="411"/>
      <c r="G7176" s="194"/>
      <c r="H7176" s="411"/>
      <c r="I7176" s="411"/>
    </row>
    <row r="7177" spans="1:9" ht="15" customHeight="1" x14ac:dyDescent="0.25">
      <c r="A7177" s="411"/>
      <c r="B7177" s="411"/>
      <c r="C7177" s="411"/>
      <c r="D7177" s="411"/>
      <c r="E7177" s="411"/>
      <c r="F7177" s="411"/>
      <c r="G7177" s="194"/>
      <c r="H7177" s="411"/>
      <c r="I7177" s="411"/>
    </row>
    <row r="7178" spans="1:9" ht="15" customHeight="1" x14ac:dyDescent="0.25">
      <c r="A7178" s="411"/>
      <c r="B7178" s="411"/>
      <c r="C7178" s="411"/>
      <c r="D7178" s="411"/>
      <c r="E7178" s="411"/>
      <c r="F7178" s="412"/>
      <c r="G7178" s="194"/>
      <c r="H7178" s="411"/>
      <c r="I7178" s="411"/>
    </row>
    <row r="7179" spans="1:9" ht="15" customHeight="1" x14ac:dyDescent="0.25">
      <c r="A7179" s="411"/>
      <c r="B7179" s="411"/>
      <c r="C7179" s="411"/>
      <c r="D7179" s="411"/>
      <c r="E7179" s="411"/>
      <c r="F7179" s="412"/>
      <c r="G7179" s="194"/>
      <c r="H7179" s="411"/>
      <c r="I7179" s="411"/>
    </row>
    <row r="7180" spans="1:9" ht="15" customHeight="1" x14ac:dyDescent="0.25">
      <c r="A7180" s="411"/>
      <c r="B7180" s="411"/>
      <c r="C7180" s="411"/>
      <c r="D7180" s="411"/>
      <c r="E7180" s="411"/>
      <c r="F7180" s="412"/>
      <c r="G7180" s="194"/>
      <c r="H7180" s="411"/>
      <c r="I7180" s="411"/>
    </row>
    <row r="7181" spans="1:9" ht="15" customHeight="1" x14ac:dyDescent="0.25">
      <c r="A7181" s="411"/>
      <c r="B7181" s="411"/>
      <c r="C7181" s="411"/>
      <c r="D7181" s="411"/>
      <c r="E7181" s="411"/>
      <c r="F7181" s="411"/>
      <c r="G7181" s="194"/>
      <c r="H7181" s="411"/>
      <c r="I7181" s="411"/>
    </row>
    <row r="7182" spans="1:9" ht="15" customHeight="1" x14ac:dyDescent="0.25">
      <c r="A7182" s="411"/>
      <c r="B7182" s="411"/>
      <c r="C7182" s="411"/>
      <c r="D7182" s="411"/>
      <c r="E7182" s="411"/>
      <c r="F7182" s="411"/>
      <c r="G7182" s="194"/>
      <c r="H7182" s="411"/>
      <c r="I7182" s="411"/>
    </row>
    <row r="7183" spans="1:9" ht="15" customHeight="1" x14ac:dyDescent="0.25">
      <c r="A7183" s="411"/>
      <c r="B7183" s="411"/>
      <c r="C7183" s="411"/>
      <c r="D7183" s="411"/>
      <c r="E7183" s="411"/>
      <c r="F7183" s="411"/>
      <c r="G7183" s="194"/>
      <c r="H7183" s="411"/>
      <c r="I7183" s="411"/>
    </row>
    <row r="7184" spans="1:9" ht="15" customHeight="1" x14ac:dyDescent="0.25">
      <c r="A7184" s="411"/>
      <c r="B7184" s="411"/>
      <c r="C7184" s="411"/>
      <c r="D7184" s="411"/>
      <c r="E7184" s="411"/>
      <c r="F7184" s="411"/>
      <c r="G7184" s="194"/>
      <c r="H7184" s="411"/>
      <c r="I7184" s="411"/>
    </row>
    <row r="7185" spans="1:9" ht="15" customHeight="1" x14ac:dyDescent="0.25">
      <c r="A7185" s="411"/>
      <c r="B7185" s="411"/>
      <c r="C7185" s="411"/>
      <c r="D7185" s="411"/>
      <c r="E7185" s="411"/>
      <c r="F7185" s="411"/>
      <c r="G7185" s="194"/>
      <c r="H7185" s="411"/>
      <c r="I7185" s="411"/>
    </row>
    <row r="7186" spans="1:9" ht="15" customHeight="1" x14ac:dyDescent="0.25">
      <c r="A7186" s="411"/>
      <c r="B7186" s="411"/>
      <c r="C7186" s="411"/>
      <c r="D7186" s="411"/>
      <c r="E7186" s="411"/>
      <c r="F7186" s="411"/>
      <c r="G7186" s="194"/>
      <c r="H7186" s="411"/>
      <c r="I7186" s="411"/>
    </row>
    <row r="7187" spans="1:9" ht="15" customHeight="1" x14ac:dyDescent="0.25">
      <c r="A7187" s="411"/>
      <c r="B7187" s="411"/>
      <c r="C7187" s="411"/>
      <c r="D7187" s="411"/>
      <c r="E7187" s="411"/>
      <c r="F7187" s="412"/>
      <c r="G7187" s="194"/>
      <c r="H7187" s="411"/>
      <c r="I7187" s="411"/>
    </row>
    <row r="7188" spans="1:9" ht="15" customHeight="1" x14ac:dyDescent="0.25">
      <c r="A7188" s="411"/>
      <c r="B7188" s="411"/>
      <c r="C7188" s="411"/>
      <c r="D7188" s="411"/>
      <c r="E7188" s="411"/>
      <c r="F7188" s="412"/>
      <c r="G7188" s="194"/>
      <c r="H7188" s="411"/>
      <c r="I7188" s="411"/>
    </row>
    <row r="7189" spans="1:9" ht="15" customHeight="1" x14ac:dyDescent="0.25">
      <c r="A7189" s="411"/>
      <c r="B7189" s="411"/>
      <c r="C7189" s="411"/>
      <c r="D7189" s="411"/>
      <c r="E7189" s="411"/>
      <c r="F7189" s="412"/>
      <c r="G7189" s="194"/>
      <c r="H7189" s="411"/>
      <c r="I7189" s="411"/>
    </row>
    <row r="7190" spans="1:9" ht="15" customHeight="1" x14ac:dyDescent="0.25">
      <c r="A7190" s="411"/>
      <c r="B7190" s="411"/>
      <c r="C7190" s="411"/>
      <c r="D7190" s="411"/>
      <c r="E7190" s="411"/>
      <c r="F7190" s="411"/>
      <c r="G7190" s="194"/>
      <c r="H7190" s="411"/>
      <c r="I7190" s="411"/>
    </row>
    <row r="7191" spans="1:9" ht="15" customHeight="1" x14ac:dyDescent="0.25">
      <c r="A7191" s="411"/>
      <c r="B7191" s="411"/>
      <c r="C7191" s="411"/>
      <c r="D7191" s="411"/>
      <c r="E7191" s="411"/>
      <c r="F7191" s="411"/>
      <c r="G7191" s="194"/>
      <c r="H7191" s="411"/>
      <c r="I7191" s="411"/>
    </row>
    <row r="7192" spans="1:9" ht="15" customHeight="1" x14ac:dyDescent="0.25">
      <c r="A7192" s="411"/>
      <c r="B7192" s="411"/>
      <c r="C7192" s="411"/>
      <c r="D7192" s="411"/>
      <c r="E7192" s="411"/>
      <c r="F7192" s="411"/>
      <c r="G7192" s="194"/>
      <c r="H7192" s="411"/>
      <c r="I7192" s="411"/>
    </row>
    <row r="7193" spans="1:9" ht="15" customHeight="1" x14ac:dyDescent="0.25">
      <c r="A7193" s="411"/>
      <c r="B7193" s="411"/>
      <c r="C7193" s="411"/>
      <c r="D7193" s="411"/>
      <c r="E7193" s="411"/>
      <c r="F7193" s="411"/>
      <c r="G7193" s="194"/>
      <c r="H7193" s="411"/>
      <c r="I7193" s="411"/>
    </row>
    <row r="7194" spans="1:9" ht="15" customHeight="1" x14ac:dyDescent="0.25">
      <c r="A7194" s="411"/>
      <c r="B7194" s="411"/>
      <c r="C7194" s="411"/>
      <c r="D7194" s="411"/>
      <c r="E7194" s="411"/>
      <c r="F7194" s="412"/>
      <c r="G7194" s="194"/>
      <c r="H7194" s="411"/>
      <c r="I7194" s="411"/>
    </row>
    <row r="7195" spans="1:9" ht="15" customHeight="1" x14ac:dyDescent="0.25">
      <c r="A7195" s="411"/>
      <c r="B7195" s="411"/>
      <c r="C7195" s="411"/>
      <c r="D7195" s="411"/>
      <c r="E7195" s="411"/>
      <c r="F7195" s="412"/>
      <c r="G7195" s="194"/>
      <c r="H7195" s="411"/>
      <c r="I7195" s="411"/>
    </row>
    <row r="7196" spans="1:9" ht="15" customHeight="1" x14ac:dyDescent="0.25">
      <c r="A7196" s="411"/>
      <c r="B7196" s="411"/>
      <c r="C7196" s="411"/>
      <c r="D7196" s="411"/>
      <c r="E7196" s="411"/>
      <c r="F7196" s="412"/>
      <c r="G7196" s="194"/>
      <c r="H7196" s="411"/>
      <c r="I7196" s="411"/>
    </row>
    <row r="7197" spans="1:9" ht="15" customHeight="1" x14ac:dyDescent="0.25">
      <c r="A7197" s="411"/>
      <c r="B7197" s="411"/>
      <c r="C7197" s="411"/>
      <c r="D7197" s="411"/>
      <c r="E7197" s="411"/>
      <c r="F7197" s="411"/>
      <c r="G7197" s="194"/>
      <c r="H7197" s="411"/>
      <c r="I7197" s="411"/>
    </row>
    <row r="7198" spans="1:9" ht="15" customHeight="1" x14ac:dyDescent="0.25">
      <c r="A7198" s="411"/>
      <c r="B7198" s="411"/>
      <c r="C7198" s="411"/>
      <c r="D7198" s="411"/>
      <c r="E7198" s="411"/>
      <c r="F7198" s="411"/>
      <c r="G7198" s="194"/>
      <c r="H7198" s="411"/>
      <c r="I7198" s="411"/>
    </row>
    <row r="7199" spans="1:9" ht="15" customHeight="1" x14ac:dyDescent="0.25">
      <c r="A7199" s="411"/>
      <c r="B7199" s="411"/>
      <c r="C7199" s="411"/>
      <c r="D7199" s="411"/>
      <c r="E7199" s="411"/>
      <c r="F7199" s="411"/>
      <c r="G7199" s="194"/>
      <c r="H7199" s="411"/>
      <c r="I7199" s="411"/>
    </row>
    <row r="7200" spans="1:9" ht="15" customHeight="1" x14ac:dyDescent="0.25">
      <c r="A7200" s="411"/>
      <c r="B7200" s="411"/>
      <c r="C7200" s="411"/>
      <c r="D7200" s="411"/>
      <c r="E7200" s="411"/>
      <c r="F7200" s="411"/>
      <c r="G7200" s="194"/>
      <c r="H7200" s="411"/>
      <c r="I7200" s="411"/>
    </row>
    <row r="7201" spans="1:9" ht="15" customHeight="1" x14ac:dyDescent="0.25">
      <c r="A7201" s="411"/>
      <c r="B7201" s="411"/>
      <c r="C7201" s="411"/>
      <c r="D7201" s="411"/>
      <c r="E7201" s="411"/>
      <c r="F7201" s="411"/>
      <c r="G7201" s="194"/>
      <c r="H7201" s="411"/>
      <c r="I7201" s="411"/>
    </row>
    <row r="7202" spans="1:9" ht="15" customHeight="1" x14ac:dyDescent="0.25">
      <c r="A7202" s="411"/>
      <c r="B7202" s="411"/>
      <c r="C7202" s="411"/>
      <c r="D7202" s="411"/>
      <c r="E7202" s="411"/>
      <c r="F7202" s="411"/>
      <c r="G7202" s="194"/>
      <c r="H7202" s="411"/>
      <c r="I7202" s="411"/>
    </row>
    <row r="7203" spans="1:9" ht="15" customHeight="1" x14ac:dyDescent="0.25">
      <c r="A7203" s="411"/>
      <c r="B7203" s="411"/>
      <c r="C7203" s="411"/>
      <c r="D7203" s="411"/>
      <c r="E7203" s="411"/>
      <c r="F7203" s="411"/>
      <c r="G7203" s="194"/>
      <c r="H7203" s="411"/>
      <c r="I7203" s="411"/>
    </row>
    <row r="7204" spans="1:9" ht="15" customHeight="1" x14ac:dyDescent="0.25">
      <c r="A7204" s="411"/>
      <c r="B7204" s="411"/>
      <c r="C7204" s="411"/>
      <c r="D7204" s="411"/>
      <c r="E7204" s="411"/>
      <c r="F7204" s="412"/>
      <c r="G7204" s="194"/>
      <c r="H7204" s="411"/>
      <c r="I7204" s="411"/>
    </row>
    <row r="7205" spans="1:9" ht="15" customHeight="1" x14ac:dyDescent="0.25">
      <c r="A7205" s="411"/>
      <c r="B7205" s="411"/>
      <c r="C7205" s="411"/>
      <c r="D7205" s="411"/>
      <c r="E7205" s="411"/>
      <c r="F7205" s="411"/>
      <c r="G7205" s="194"/>
      <c r="H7205" s="411"/>
      <c r="I7205" s="411"/>
    </row>
    <row r="7206" spans="1:9" ht="15" customHeight="1" x14ac:dyDescent="0.25">
      <c r="A7206" s="411"/>
      <c r="B7206" s="411"/>
      <c r="C7206" s="411"/>
      <c r="D7206" s="411"/>
      <c r="E7206" s="411"/>
      <c r="F7206" s="411"/>
      <c r="G7206" s="194"/>
      <c r="H7206" s="411"/>
      <c r="I7206" s="411"/>
    </row>
    <row r="7207" spans="1:9" ht="15" customHeight="1" x14ac:dyDescent="0.25">
      <c r="A7207" s="411"/>
      <c r="B7207" s="411"/>
      <c r="C7207" s="411"/>
      <c r="D7207" s="411"/>
      <c r="E7207" s="411"/>
      <c r="F7207" s="411"/>
      <c r="G7207" s="194"/>
      <c r="H7207" s="411"/>
      <c r="I7207" s="411"/>
    </row>
    <row r="7208" spans="1:9" ht="15" customHeight="1" x14ac:dyDescent="0.25">
      <c r="A7208" s="411"/>
      <c r="B7208" s="411"/>
      <c r="C7208" s="411"/>
      <c r="D7208" s="411"/>
      <c r="E7208" s="411"/>
      <c r="F7208" s="411"/>
      <c r="G7208" s="194"/>
      <c r="H7208" s="411"/>
      <c r="I7208" s="411"/>
    </row>
    <row r="7209" spans="1:9" ht="15" customHeight="1" x14ac:dyDescent="0.25">
      <c r="A7209" s="411"/>
      <c r="B7209" s="411"/>
      <c r="C7209" s="411"/>
      <c r="D7209" s="411"/>
      <c r="E7209" s="411"/>
      <c r="F7209" s="411"/>
      <c r="G7209" s="194"/>
      <c r="H7209" s="411"/>
      <c r="I7209" s="411"/>
    </row>
    <row r="7210" spans="1:9" ht="15" customHeight="1" x14ac:dyDescent="0.25">
      <c r="A7210" s="411"/>
      <c r="B7210" s="411"/>
      <c r="C7210" s="411"/>
      <c r="D7210" s="411"/>
      <c r="E7210" s="411"/>
      <c r="F7210" s="411"/>
      <c r="G7210" s="194"/>
      <c r="H7210" s="411"/>
      <c r="I7210" s="411"/>
    </row>
    <row r="7211" spans="1:9" ht="15" customHeight="1" x14ac:dyDescent="0.25">
      <c r="A7211" s="411"/>
      <c r="B7211" s="411"/>
      <c r="C7211" s="411"/>
      <c r="D7211" s="411"/>
      <c r="E7211" s="411"/>
      <c r="F7211" s="411"/>
      <c r="G7211" s="194"/>
      <c r="H7211" s="411"/>
      <c r="I7211" s="411"/>
    </row>
    <row r="7212" spans="1:9" ht="15" customHeight="1" x14ac:dyDescent="0.25">
      <c r="A7212" s="411"/>
      <c r="B7212" s="411"/>
      <c r="C7212" s="411"/>
      <c r="D7212" s="411"/>
      <c r="E7212" s="411"/>
      <c r="F7212" s="411"/>
      <c r="G7212" s="194"/>
      <c r="H7212" s="411"/>
      <c r="I7212" s="411"/>
    </row>
    <row r="7213" spans="1:9" ht="15" customHeight="1" x14ac:dyDescent="0.25">
      <c r="A7213" s="411"/>
      <c r="B7213" s="411"/>
      <c r="C7213" s="411"/>
      <c r="D7213" s="411"/>
      <c r="E7213" s="411"/>
      <c r="F7213" s="412"/>
      <c r="G7213" s="194"/>
      <c r="H7213" s="411"/>
      <c r="I7213" s="411"/>
    </row>
    <row r="7214" spans="1:9" ht="15" customHeight="1" x14ac:dyDescent="0.25">
      <c r="A7214" s="411"/>
      <c r="B7214" s="411"/>
      <c r="C7214" s="411"/>
      <c r="D7214" s="411"/>
      <c r="E7214" s="411"/>
      <c r="F7214" s="412"/>
      <c r="G7214" s="194"/>
      <c r="H7214" s="411"/>
      <c r="I7214" s="411"/>
    </row>
    <row r="7215" spans="1:9" ht="15" customHeight="1" x14ac:dyDescent="0.25">
      <c r="A7215" s="411"/>
      <c r="B7215" s="411"/>
      <c r="C7215" s="411"/>
      <c r="D7215" s="411"/>
      <c r="E7215" s="411"/>
      <c r="F7215" s="412"/>
      <c r="G7215" s="194"/>
      <c r="H7215" s="411"/>
      <c r="I7215" s="411"/>
    </row>
    <row r="7216" spans="1:9" ht="15" customHeight="1" x14ac:dyDescent="0.25">
      <c r="A7216" s="411"/>
      <c r="B7216" s="411"/>
      <c r="C7216" s="411"/>
      <c r="D7216" s="411"/>
      <c r="E7216" s="411"/>
      <c r="F7216" s="412"/>
      <c r="G7216" s="194"/>
      <c r="H7216" s="411"/>
      <c r="I7216" s="411"/>
    </row>
    <row r="7217" spans="1:9" ht="15" customHeight="1" x14ac:dyDescent="0.25">
      <c r="A7217" s="411"/>
      <c r="B7217" s="411"/>
      <c r="C7217" s="411"/>
      <c r="D7217" s="411"/>
      <c r="E7217" s="411"/>
      <c r="F7217" s="411"/>
      <c r="G7217" s="194"/>
      <c r="H7217" s="411"/>
      <c r="I7217" s="411"/>
    </row>
    <row r="7218" spans="1:9" ht="15" customHeight="1" x14ac:dyDescent="0.25">
      <c r="A7218" s="411"/>
      <c r="B7218" s="411"/>
      <c r="C7218" s="411"/>
      <c r="D7218" s="411"/>
      <c r="E7218" s="411"/>
      <c r="F7218" s="412"/>
      <c r="G7218" s="194"/>
      <c r="H7218" s="411"/>
      <c r="I7218" s="411"/>
    </row>
    <row r="7219" spans="1:9" ht="15" customHeight="1" x14ac:dyDescent="0.25">
      <c r="A7219" s="411"/>
      <c r="B7219" s="411"/>
      <c r="C7219" s="411"/>
      <c r="D7219" s="411"/>
      <c r="E7219" s="411"/>
      <c r="F7219" s="411"/>
      <c r="G7219" s="194"/>
      <c r="H7219" s="411"/>
      <c r="I7219" s="411"/>
    </row>
    <row r="7220" spans="1:9" ht="15" customHeight="1" x14ac:dyDescent="0.25">
      <c r="A7220" s="411"/>
      <c r="B7220" s="411"/>
      <c r="C7220" s="411"/>
      <c r="D7220" s="411"/>
      <c r="E7220" s="411"/>
      <c r="F7220" s="411"/>
      <c r="G7220" s="194"/>
      <c r="H7220" s="411"/>
      <c r="I7220" s="411"/>
    </row>
    <row r="7221" spans="1:9" ht="15" customHeight="1" x14ac:dyDescent="0.25">
      <c r="A7221" s="411"/>
      <c r="B7221" s="411"/>
      <c r="C7221" s="411"/>
      <c r="D7221" s="411"/>
      <c r="E7221" s="411"/>
      <c r="F7221" s="411"/>
      <c r="G7221" s="194"/>
      <c r="H7221" s="411"/>
      <c r="I7221" s="411"/>
    </row>
    <row r="7222" spans="1:9" ht="15" customHeight="1" x14ac:dyDescent="0.25">
      <c r="A7222" s="411"/>
      <c r="B7222" s="411"/>
      <c r="C7222" s="411"/>
      <c r="D7222" s="411"/>
      <c r="E7222" s="411"/>
      <c r="F7222" s="411"/>
      <c r="G7222" s="194"/>
      <c r="H7222" s="411"/>
      <c r="I7222" s="411"/>
    </row>
    <row r="7223" spans="1:9" ht="15" customHeight="1" x14ac:dyDescent="0.25">
      <c r="A7223" s="411"/>
      <c r="B7223" s="411"/>
      <c r="C7223" s="411"/>
      <c r="D7223" s="411"/>
      <c r="E7223" s="411"/>
      <c r="F7223" s="411"/>
      <c r="G7223" s="194"/>
      <c r="H7223" s="411"/>
      <c r="I7223" s="411"/>
    </row>
    <row r="7224" spans="1:9" ht="15" customHeight="1" x14ac:dyDescent="0.25">
      <c r="A7224" s="411"/>
      <c r="B7224" s="411"/>
      <c r="C7224" s="411"/>
      <c r="D7224" s="411"/>
      <c r="E7224" s="411"/>
      <c r="F7224" s="411"/>
      <c r="G7224" s="194"/>
      <c r="H7224" s="411"/>
      <c r="I7224" s="411"/>
    </row>
    <row r="7225" spans="1:9" ht="15" customHeight="1" x14ac:dyDescent="0.25">
      <c r="A7225" s="411"/>
      <c r="B7225" s="411"/>
      <c r="C7225" s="411"/>
      <c r="D7225" s="411"/>
      <c r="E7225" s="411"/>
      <c r="F7225" s="412"/>
      <c r="G7225" s="194"/>
      <c r="H7225" s="411"/>
      <c r="I7225" s="411"/>
    </row>
    <row r="7226" spans="1:9" ht="15" customHeight="1" x14ac:dyDescent="0.25">
      <c r="A7226" s="411"/>
      <c r="B7226" s="411"/>
      <c r="C7226" s="411"/>
      <c r="D7226" s="411"/>
      <c r="E7226" s="411"/>
      <c r="F7226" s="412"/>
      <c r="G7226" s="194"/>
      <c r="H7226" s="411"/>
      <c r="I7226" s="411"/>
    </row>
    <row r="7227" spans="1:9" ht="15" customHeight="1" x14ac:dyDescent="0.25">
      <c r="A7227" s="411"/>
      <c r="B7227" s="411"/>
      <c r="C7227" s="411"/>
      <c r="D7227" s="411"/>
      <c r="E7227" s="411"/>
      <c r="F7227" s="412"/>
      <c r="G7227" s="194"/>
      <c r="H7227" s="411"/>
      <c r="I7227" s="411"/>
    </row>
    <row r="7228" spans="1:9" ht="15" customHeight="1" x14ac:dyDescent="0.25">
      <c r="A7228" s="411"/>
      <c r="B7228" s="411"/>
      <c r="C7228" s="411"/>
      <c r="D7228" s="411"/>
      <c r="E7228" s="411"/>
      <c r="F7228" s="412"/>
      <c r="G7228" s="194"/>
      <c r="H7228" s="411"/>
      <c r="I7228" s="411"/>
    </row>
    <row r="7229" spans="1:9" ht="15" customHeight="1" x14ac:dyDescent="0.25">
      <c r="A7229" s="411"/>
      <c r="B7229" s="411"/>
      <c r="C7229" s="411"/>
      <c r="D7229" s="411"/>
      <c r="E7229" s="411"/>
      <c r="F7229" s="411"/>
      <c r="G7229" s="194"/>
      <c r="H7229" s="411"/>
      <c r="I7229" s="411"/>
    </row>
    <row r="7230" spans="1:9" ht="15" customHeight="1" x14ac:dyDescent="0.25">
      <c r="A7230" s="411"/>
      <c r="B7230" s="411"/>
      <c r="C7230" s="411"/>
      <c r="D7230" s="411"/>
      <c r="E7230" s="411"/>
      <c r="F7230" s="412"/>
      <c r="G7230" s="194"/>
      <c r="H7230" s="411"/>
      <c r="I7230" s="411"/>
    </row>
    <row r="7231" spans="1:9" ht="15" customHeight="1" x14ac:dyDescent="0.25">
      <c r="A7231" s="411"/>
      <c r="B7231" s="411"/>
      <c r="C7231" s="411"/>
      <c r="D7231" s="411"/>
      <c r="E7231" s="411"/>
      <c r="F7231" s="412"/>
      <c r="G7231" s="194"/>
      <c r="H7231" s="411"/>
      <c r="I7231" s="411"/>
    </row>
    <row r="7232" spans="1:9" ht="15" customHeight="1" x14ac:dyDescent="0.25">
      <c r="A7232" s="411"/>
      <c r="B7232" s="411"/>
      <c r="C7232" s="411"/>
      <c r="D7232" s="411"/>
      <c r="E7232" s="411"/>
      <c r="F7232" s="411"/>
      <c r="G7232" s="194"/>
      <c r="H7232" s="411"/>
      <c r="I7232" s="411"/>
    </row>
    <row r="7233" spans="1:9" ht="15" customHeight="1" x14ac:dyDescent="0.25">
      <c r="A7233" s="411"/>
      <c r="B7233" s="411"/>
      <c r="C7233" s="411"/>
      <c r="D7233" s="411"/>
      <c r="E7233" s="411"/>
      <c r="F7233" s="411"/>
      <c r="G7233" s="194"/>
      <c r="H7233" s="411"/>
      <c r="I7233" s="411"/>
    </row>
    <row r="7234" spans="1:9" ht="15" customHeight="1" x14ac:dyDescent="0.25">
      <c r="A7234" s="411"/>
      <c r="B7234" s="411"/>
      <c r="C7234" s="411"/>
      <c r="D7234" s="411"/>
      <c r="E7234" s="411"/>
      <c r="F7234" s="411"/>
      <c r="G7234" s="194"/>
      <c r="H7234" s="411"/>
      <c r="I7234" s="411"/>
    </row>
    <row r="7235" spans="1:9" ht="15" customHeight="1" x14ac:dyDescent="0.25">
      <c r="A7235" s="411"/>
      <c r="B7235" s="411"/>
      <c r="C7235" s="411"/>
      <c r="D7235" s="411"/>
      <c r="E7235" s="411"/>
      <c r="F7235" s="411"/>
      <c r="G7235" s="194"/>
      <c r="H7235" s="411"/>
      <c r="I7235" s="411"/>
    </row>
    <row r="7236" spans="1:9" ht="15" customHeight="1" x14ac:dyDescent="0.25">
      <c r="A7236" s="411"/>
      <c r="B7236" s="411"/>
      <c r="C7236" s="411"/>
      <c r="D7236" s="411"/>
      <c r="E7236" s="411"/>
      <c r="F7236" s="411"/>
      <c r="G7236" s="194"/>
      <c r="H7236" s="411"/>
      <c r="I7236" s="411"/>
    </row>
    <row r="7237" spans="1:9" ht="15" customHeight="1" x14ac:dyDescent="0.25">
      <c r="A7237" s="411"/>
      <c r="B7237" s="411"/>
      <c r="C7237" s="411"/>
      <c r="D7237" s="411"/>
      <c r="E7237" s="411"/>
      <c r="F7237" s="411"/>
      <c r="G7237" s="194"/>
      <c r="H7237" s="411"/>
      <c r="I7237" s="411"/>
    </row>
    <row r="7238" spans="1:9" ht="15" customHeight="1" x14ac:dyDescent="0.25">
      <c r="A7238" s="411"/>
      <c r="B7238" s="411"/>
      <c r="C7238" s="411"/>
      <c r="D7238" s="411"/>
      <c r="E7238" s="411"/>
      <c r="F7238" s="412"/>
      <c r="G7238" s="194"/>
      <c r="H7238" s="411"/>
      <c r="I7238" s="411"/>
    </row>
    <row r="7239" spans="1:9" ht="15" customHeight="1" x14ac:dyDescent="0.25">
      <c r="A7239" s="411"/>
      <c r="B7239" s="411"/>
      <c r="C7239" s="411"/>
      <c r="D7239" s="411"/>
      <c r="E7239" s="411"/>
      <c r="F7239" s="412"/>
      <c r="G7239" s="194"/>
      <c r="H7239" s="411"/>
      <c r="I7239" s="411"/>
    </row>
    <row r="7240" spans="1:9" ht="15" customHeight="1" x14ac:dyDescent="0.25">
      <c r="A7240" s="411"/>
      <c r="B7240" s="411"/>
      <c r="C7240" s="411"/>
      <c r="D7240" s="411"/>
      <c r="E7240" s="411"/>
      <c r="F7240" s="412"/>
      <c r="G7240" s="194"/>
      <c r="H7240" s="411"/>
      <c r="I7240" s="411"/>
    </row>
    <row r="7241" spans="1:9" ht="15" customHeight="1" x14ac:dyDescent="0.25">
      <c r="A7241" s="411"/>
      <c r="B7241" s="411"/>
      <c r="C7241" s="411"/>
      <c r="D7241" s="411"/>
      <c r="E7241" s="411"/>
      <c r="F7241" s="412"/>
      <c r="G7241" s="194"/>
      <c r="H7241" s="411"/>
      <c r="I7241" s="411"/>
    </row>
    <row r="7242" spans="1:9" ht="15" customHeight="1" x14ac:dyDescent="0.25">
      <c r="A7242" s="411"/>
      <c r="B7242" s="411"/>
      <c r="C7242" s="411"/>
      <c r="D7242" s="411"/>
      <c r="E7242" s="411"/>
      <c r="F7242" s="411"/>
      <c r="G7242" s="194"/>
      <c r="H7242" s="411"/>
      <c r="I7242" s="411"/>
    </row>
    <row r="7243" spans="1:9" ht="15" customHeight="1" x14ac:dyDescent="0.25">
      <c r="A7243" s="411"/>
      <c r="B7243" s="411"/>
      <c r="C7243" s="411"/>
      <c r="D7243" s="411"/>
      <c r="E7243" s="411"/>
      <c r="F7243" s="412"/>
      <c r="G7243" s="194"/>
      <c r="H7243" s="411"/>
      <c r="I7243" s="411"/>
    </row>
    <row r="7244" spans="1:9" ht="15" customHeight="1" x14ac:dyDescent="0.25">
      <c r="A7244" s="411"/>
      <c r="B7244" s="411"/>
      <c r="C7244" s="411"/>
      <c r="D7244" s="411"/>
      <c r="E7244" s="411"/>
      <c r="F7244" s="412"/>
      <c r="G7244" s="194"/>
      <c r="H7244" s="411"/>
      <c r="I7244" s="411"/>
    </row>
    <row r="7245" spans="1:9" ht="15" customHeight="1" x14ac:dyDescent="0.25">
      <c r="A7245" s="411"/>
      <c r="B7245" s="411"/>
      <c r="C7245" s="411"/>
      <c r="D7245" s="411"/>
      <c r="E7245" s="411"/>
      <c r="F7245" s="411"/>
      <c r="G7245" s="194"/>
      <c r="H7245" s="411"/>
      <c r="I7245" s="411"/>
    </row>
    <row r="7246" spans="1:9" ht="15" customHeight="1" x14ac:dyDescent="0.25">
      <c r="A7246" s="411"/>
      <c r="B7246" s="411"/>
      <c r="C7246" s="411"/>
      <c r="D7246" s="411"/>
      <c r="E7246" s="411"/>
      <c r="F7246" s="411"/>
      <c r="G7246" s="194"/>
      <c r="H7246" s="411"/>
      <c r="I7246" s="411"/>
    </row>
    <row r="7247" spans="1:9" ht="15" customHeight="1" x14ac:dyDescent="0.25">
      <c r="A7247" s="411"/>
      <c r="B7247" s="411"/>
      <c r="C7247" s="411"/>
      <c r="D7247" s="411"/>
      <c r="E7247" s="411"/>
      <c r="F7247" s="411"/>
      <c r="G7247" s="194"/>
      <c r="H7247" s="411"/>
      <c r="I7247" s="411"/>
    </row>
    <row r="7248" spans="1:9" ht="15" customHeight="1" x14ac:dyDescent="0.25">
      <c r="A7248" s="411"/>
      <c r="B7248" s="411"/>
      <c r="C7248" s="411"/>
      <c r="D7248" s="411"/>
      <c r="E7248" s="411"/>
      <c r="F7248" s="411"/>
      <c r="G7248" s="194"/>
      <c r="H7248" s="411"/>
      <c r="I7248" s="411"/>
    </row>
    <row r="7249" spans="1:9" ht="15" customHeight="1" x14ac:dyDescent="0.25">
      <c r="A7249" s="411"/>
      <c r="B7249" s="411"/>
      <c r="C7249" s="411"/>
      <c r="D7249" s="411"/>
      <c r="E7249" s="411"/>
      <c r="F7249" s="411"/>
      <c r="G7249" s="194"/>
      <c r="H7249" s="411"/>
      <c r="I7249" s="411"/>
    </row>
    <row r="7250" spans="1:9" ht="15" customHeight="1" x14ac:dyDescent="0.25">
      <c r="A7250" s="411"/>
      <c r="B7250" s="411"/>
      <c r="C7250" s="411"/>
      <c r="D7250" s="411"/>
      <c r="E7250" s="411"/>
      <c r="F7250" s="411"/>
      <c r="G7250" s="194"/>
      <c r="H7250" s="411"/>
      <c r="I7250" s="411"/>
    </row>
    <row r="7251" spans="1:9" ht="15" customHeight="1" x14ac:dyDescent="0.25">
      <c r="A7251" s="411"/>
      <c r="B7251" s="411"/>
      <c r="C7251" s="411"/>
      <c r="D7251" s="411"/>
      <c r="E7251" s="411"/>
      <c r="F7251" s="412"/>
      <c r="G7251" s="194"/>
      <c r="H7251" s="411"/>
      <c r="I7251" s="411"/>
    </row>
    <row r="7252" spans="1:9" ht="15" customHeight="1" x14ac:dyDescent="0.25">
      <c r="A7252" s="411"/>
      <c r="B7252" s="411"/>
      <c r="C7252" s="411"/>
      <c r="D7252" s="411"/>
      <c r="E7252" s="411"/>
      <c r="F7252" s="412"/>
      <c r="G7252" s="194"/>
      <c r="H7252" s="411"/>
      <c r="I7252" s="411"/>
    </row>
    <row r="7253" spans="1:9" ht="15" customHeight="1" x14ac:dyDescent="0.25">
      <c r="A7253" s="411"/>
      <c r="B7253" s="411"/>
      <c r="C7253" s="411"/>
      <c r="D7253" s="411"/>
      <c r="E7253" s="411"/>
      <c r="F7253" s="412"/>
      <c r="G7253" s="194"/>
      <c r="H7253" s="411"/>
      <c r="I7253" s="411"/>
    </row>
    <row r="7254" spans="1:9" ht="15" customHeight="1" x14ac:dyDescent="0.25">
      <c r="A7254" s="411"/>
      <c r="B7254" s="411"/>
      <c r="C7254" s="411"/>
      <c r="D7254" s="411"/>
      <c r="E7254" s="411"/>
      <c r="F7254" s="412"/>
      <c r="G7254" s="194"/>
      <c r="H7254" s="411"/>
      <c r="I7254" s="411"/>
    </row>
    <row r="7255" spans="1:9" ht="15" customHeight="1" x14ac:dyDescent="0.25">
      <c r="A7255" s="411"/>
      <c r="B7255" s="411"/>
      <c r="C7255" s="411"/>
      <c r="D7255" s="411"/>
      <c r="E7255" s="411"/>
      <c r="F7255" s="411"/>
      <c r="G7255" s="194"/>
      <c r="H7255" s="411"/>
      <c r="I7255" s="411"/>
    </row>
    <row r="7256" spans="1:9" ht="15" customHeight="1" x14ac:dyDescent="0.25">
      <c r="A7256" s="411"/>
      <c r="B7256" s="411"/>
      <c r="C7256" s="411"/>
      <c r="D7256" s="411"/>
      <c r="E7256" s="411"/>
      <c r="F7256" s="412"/>
      <c r="G7256" s="194"/>
      <c r="H7256" s="411"/>
      <c r="I7256" s="411"/>
    </row>
    <row r="7257" spans="1:9" ht="15" customHeight="1" x14ac:dyDescent="0.25">
      <c r="A7257" s="411"/>
      <c r="B7257" s="411"/>
      <c r="C7257" s="411"/>
      <c r="D7257" s="411"/>
      <c r="E7257" s="411"/>
      <c r="F7257" s="411"/>
      <c r="G7257" s="194"/>
      <c r="H7257" s="411"/>
      <c r="I7257" s="411"/>
    </row>
    <row r="7258" spans="1:9" ht="15" customHeight="1" x14ac:dyDescent="0.25">
      <c r="A7258" s="411"/>
      <c r="B7258" s="411"/>
      <c r="C7258" s="411"/>
      <c r="D7258" s="411"/>
      <c r="E7258" s="411"/>
      <c r="F7258" s="411"/>
      <c r="G7258" s="194"/>
      <c r="H7258" s="411"/>
      <c r="I7258" s="411"/>
    </row>
    <row r="7259" spans="1:9" ht="15" customHeight="1" x14ac:dyDescent="0.25">
      <c r="A7259" s="411"/>
      <c r="B7259" s="411"/>
      <c r="C7259" s="411"/>
      <c r="D7259" s="411"/>
      <c r="E7259" s="411"/>
      <c r="F7259" s="411"/>
      <c r="G7259" s="194"/>
      <c r="H7259" s="411"/>
      <c r="I7259" s="411"/>
    </row>
    <row r="7260" spans="1:9" ht="15" customHeight="1" x14ac:dyDescent="0.25">
      <c r="A7260" s="411"/>
      <c r="B7260" s="411"/>
      <c r="C7260" s="411"/>
      <c r="D7260" s="411"/>
      <c r="E7260" s="411"/>
      <c r="F7260" s="411"/>
      <c r="G7260" s="194"/>
      <c r="H7260" s="411"/>
      <c r="I7260" s="411"/>
    </row>
    <row r="7261" spans="1:9" ht="15" customHeight="1" x14ac:dyDescent="0.25">
      <c r="A7261" s="411"/>
      <c r="B7261" s="411"/>
      <c r="C7261" s="411"/>
      <c r="D7261" s="411"/>
      <c r="E7261" s="411"/>
      <c r="F7261" s="411"/>
      <c r="G7261" s="194"/>
      <c r="H7261" s="411"/>
      <c r="I7261" s="411"/>
    </row>
    <row r="7262" spans="1:9" ht="15" customHeight="1" x14ac:dyDescent="0.25">
      <c r="A7262" s="411"/>
      <c r="B7262" s="411"/>
      <c r="C7262" s="411"/>
      <c r="D7262" s="411"/>
      <c r="E7262" s="411"/>
      <c r="F7262" s="411"/>
      <c r="G7262" s="194"/>
      <c r="H7262" s="411"/>
      <c r="I7262" s="411"/>
    </row>
    <row r="7263" spans="1:9" ht="15" customHeight="1" x14ac:dyDescent="0.25">
      <c r="A7263" s="411"/>
      <c r="B7263" s="411"/>
      <c r="C7263" s="411"/>
      <c r="D7263" s="411"/>
      <c r="E7263" s="411"/>
      <c r="F7263" s="412"/>
      <c r="G7263" s="194"/>
      <c r="H7263" s="411"/>
      <c r="I7263" s="411"/>
    </row>
    <row r="7264" spans="1:9" ht="15" customHeight="1" x14ac:dyDescent="0.25">
      <c r="A7264" s="411"/>
      <c r="B7264" s="411"/>
      <c r="C7264" s="411"/>
      <c r="D7264" s="411"/>
      <c r="E7264" s="411"/>
      <c r="F7264" s="412"/>
      <c r="G7264" s="194"/>
      <c r="H7264" s="411"/>
      <c r="I7264" s="411"/>
    </row>
    <row r="7265" spans="1:9" ht="15" customHeight="1" x14ac:dyDescent="0.25">
      <c r="A7265" s="411"/>
      <c r="B7265" s="411"/>
      <c r="C7265" s="411"/>
      <c r="D7265" s="411"/>
      <c r="E7265" s="411"/>
      <c r="F7265" s="412"/>
      <c r="G7265" s="194"/>
      <c r="H7265" s="411"/>
      <c r="I7265" s="411"/>
    </row>
    <row r="7266" spans="1:9" ht="15" customHeight="1" x14ac:dyDescent="0.25">
      <c r="A7266" s="411"/>
      <c r="B7266" s="411"/>
      <c r="C7266" s="411"/>
      <c r="D7266" s="411"/>
      <c r="E7266" s="411"/>
      <c r="F7266" s="412"/>
      <c r="G7266" s="194"/>
      <c r="H7266" s="411"/>
      <c r="I7266" s="411"/>
    </row>
    <row r="7267" spans="1:9" ht="15" customHeight="1" x14ac:dyDescent="0.25">
      <c r="A7267" s="411"/>
      <c r="B7267" s="411"/>
      <c r="C7267" s="411"/>
      <c r="D7267" s="411"/>
      <c r="E7267" s="411"/>
      <c r="F7267" s="411"/>
      <c r="G7267" s="194"/>
      <c r="H7267" s="411"/>
      <c r="I7267" s="411"/>
    </row>
    <row r="7268" spans="1:9" ht="15" customHeight="1" x14ac:dyDescent="0.25">
      <c r="A7268" s="411"/>
      <c r="B7268" s="411"/>
      <c r="C7268" s="411"/>
      <c r="D7268" s="411"/>
      <c r="E7268" s="411"/>
      <c r="F7268" s="412"/>
      <c r="G7268" s="194"/>
      <c r="H7268" s="411"/>
      <c r="I7268" s="411"/>
    </row>
    <row r="7269" spans="1:9" ht="15" customHeight="1" x14ac:dyDescent="0.25">
      <c r="A7269" s="411"/>
      <c r="B7269" s="411"/>
      <c r="C7269" s="411"/>
      <c r="D7269" s="411"/>
      <c r="E7269" s="411"/>
      <c r="F7269" s="411"/>
      <c r="G7269" s="194"/>
      <c r="H7269" s="411"/>
      <c r="I7269" s="411"/>
    </row>
    <row r="7270" spans="1:9" ht="15" customHeight="1" x14ac:dyDescent="0.25">
      <c r="A7270" s="411"/>
      <c r="B7270" s="411"/>
      <c r="C7270" s="411"/>
      <c r="D7270" s="411"/>
      <c r="E7270" s="411"/>
      <c r="F7270" s="411"/>
      <c r="G7270" s="194"/>
      <c r="H7270" s="411"/>
      <c r="I7270" s="411"/>
    </row>
    <row r="7271" spans="1:9" ht="15" customHeight="1" x14ac:dyDescent="0.25">
      <c r="A7271" s="411"/>
      <c r="B7271" s="411"/>
      <c r="C7271" s="411"/>
      <c r="D7271" s="411"/>
      <c r="E7271" s="411"/>
      <c r="F7271" s="411"/>
      <c r="G7271" s="194"/>
      <c r="H7271" s="411"/>
      <c r="I7271" s="411"/>
    </row>
    <row r="7272" spans="1:9" ht="15" customHeight="1" x14ac:dyDescent="0.25">
      <c r="A7272" s="411"/>
      <c r="B7272" s="411"/>
      <c r="C7272" s="411"/>
      <c r="D7272" s="411"/>
      <c r="E7272" s="411"/>
      <c r="F7272" s="411"/>
      <c r="G7272" s="194"/>
      <c r="H7272" s="411"/>
      <c r="I7272" s="411"/>
    </row>
    <row r="7273" spans="1:9" ht="15" customHeight="1" x14ac:dyDescent="0.25">
      <c r="A7273" s="411"/>
      <c r="B7273" s="411"/>
      <c r="C7273" s="411"/>
      <c r="D7273" s="411"/>
      <c r="E7273" s="411"/>
      <c r="F7273" s="411"/>
      <c r="G7273" s="194"/>
      <c r="H7273" s="411"/>
      <c r="I7273" s="411"/>
    </row>
    <row r="7274" spans="1:9" ht="15" customHeight="1" x14ac:dyDescent="0.25">
      <c r="A7274" s="411"/>
      <c r="B7274" s="411"/>
      <c r="C7274" s="411"/>
      <c r="D7274" s="411"/>
      <c r="E7274" s="411"/>
      <c r="F7274" s="411"/>
      <c r="G7274" s="194"/>
      <c r="H7274" s="411"/>
      <c r="I7274" s="411"/>
    </row>
    <row r="7275" spans="1:9" ht="15" customHeight="1" x14ac:dyDescent="0.25">
      <c r="A7275" s="411"/>
      <c r="B7275" s="411"/>
      <c r="C7275" s="411"/>
      <c r="D7275" s="411"/>
      <c r="E7275" s="411"/>
      <c r="F7275" s="411"/>
      <c r="G7275" s="194"/>
      <c r="H7275" s="411"/>
      <c r="I7275" s="411"/>
    </row>
    <row r="7276" spans="1:9" ht="15" customHeight="1" x14ac:dyDescent="0.25">
      <c r="A7276" s="411"/>
      <c r="B7276" s="411"/>
      <c r="C7276" s="411"/>
      <c r="D7276" s="411"/>
      <c r="E7276" s="411"/>
      <c r="F7276" s="412"/>
      <c r="G7276" s="194"/>
      <c r="H7276" s="411"/>
      <c r="I7276" s="411"/>
    </row>
    <row r="7277" spans="1:9" ht="15" customHeight="1" x14ac:dyDescent="0.25">
      <c r="A7277" s="411"/>
      <c r="B7277" s="411"/>
      <c r="C7277" s="411"/>
      <c r="D7277" s="411"/>
      <c r="E7277" s="411"/>
      <c r="F7277" s="412"/>
      <c r="G7277" s="194"/>
      <c r="H7277" s="411"/>
      <c r="I7277" s="411"/>
    </row>
    <row r="7278" spans="1:9" ht="15" customHeight="1" x14ac:dyDescent="0.25">
      <c r="A7278" s="411"/>
      <c r="B7278" s="411"/>
      <c r="C7278" s="411"/>
      <c r="D7278" s="411"/>
      <c r="E7278" s="411"/>
      <c r="F7278" s="412"/>
      <c r="G7278" s="194"/>
      <c r="H7278" s="411"/>
      <c r="I7278" s="411"/>
    </row>
    <row r="7279" spans="1:9" ht="15" customHeight="1" x14ac:dyDescent="0.25">
      <c r="A7279" s="411"/>
      <c r="B7279" s="411"/>
      <c r="C7279" s="411"/>
      <c r="D7279" s="411"/>
      <c r="E7279" s="411"/>
      <c r="F7279" s="412"/>
      <c r="G7279" s="194"/>
      <c r="H7279" s="411"/>
      <c r="I7279" s="411"/>
    </row>
    <row r="7280" spans="1:9" ht="15" customHeight="1" x14ac:dyDescent="0.25">
      <c r="A7280" s="411"/>
      <c r="B7280" s="411"/>
      <c r="C7280" s="411"/>
      <c r="D7280" s="411"/>
      <c r="E7280" s="411"/>
      <c r="F7280" s="411"/>
      <c r="G7280" s="194"/>
      <c r="H7280" s="411"/>
      <c r="I7280" s="411"/>
    </row>
    <row r="7281" spans="1:9" ht="15" customHeight="1" x14ac:dyDescent="0.25">
      <c r="A7281" s="411"/>
      <c r="B7281" s="411"/>
      <c r="C7281" s="411"/>
      <c r="D7281" s="411"/>
      <c r="E7281" s="411"/>
      <c r="F7281" s="411"/>
      <c r="G7281" s="194"/>
      <c r="H7281" s="411"/>
      <c r="I7281" s="411"/>
    </row>
    <row r="7282" spans="1:9" ht="15" customHeight="1" x14ac:dyDescent="0.25">
      <c r="A7282" s="411"/>
      <c r="B7282" s="411"/>
      <c r="C7282" s="411"/>
      <c r="D7282" s="411"/>
      <c r="E7282" s="411"/>
      <c r="F7282" s="412"/>
      <c r="G7282" s="194"/>
      <c r="H7282" s="411"/>
      <c r="I7282" s="411"/>
    </row>
    <row r="7283" spans="1:9" ht="15" customHeight="1" x14ac:dyDescent="0.25">
      <c r="A7283" s="411"/>
      <c r="B7283" s="411"/>
      <c r="C7283" s="411"/>
      <c r="D7283" s="411"/>
      <c r="E7283" s="411"/>
      <c r="F7283" s="412"/>
      <c r="G7283" s="194"/>
      <c r="H7283" s="411"/>
      <c r="I7283" s="411"/>
    </row>
    <row r="7284" spans="1:9" ht="15" customHeight="1" x14ac:dyDescent="0.25">
      <c r="A7284" s="411"/>
      <c r="B7284" s="411"/>
      <c r="C7284" s="411"/>
      <c r="D7284" s="411"/>
      <c r="E7284" s="411"/>
      <c r="F7284" s="411"/>
      <c r="G7284" s="194"/>
      <c r="H7284" s="411"/>
      <c r="I7284" s="411"/>
    </row>
    <row r="7285" spans="1:9" ht="15" customHeight="1" x14ac:dyDescent="0.25">
      <c r="A7285" s="411"/>
      <c r="B7285" s="411"/>
      <c r="C7285" s="411"/>
      <c r="D7285" s="411"/>
      <c r="E7285" s="411"/>
      <c r="F7285" s="411"/>
      <c r="G7285" s="194"/>
      <c r="H7285" s="411"/>
      <c r="I7285" s="411"/>
    </row>
    <row r="7286" spans="1:9" ht="15" customHeight="1" x14ac:dyDescent="0.25">
      <c r="A7286" s="411"/>
      <c r="B7286" s="411"/>
      <c r="C7286" s="411"/>
      <c r="D7286" s="411"/>
      <c r="E7286" s="411"/>
      <c r="F7286" s="411"/>
      <c r="G7286" s="194"/>
      <c r="H7286" s="411"/>
      <c r="I7286" s="411"/>
    </row>
    <row r="7287" spans="1:9" ht="15" customHeight="1" x14ac:dyDescent="0.25">
      <c r="A7287" s="411"/>
      <c r="B7287" s="411"/>
      <c r="C7287" s="411"/>
      <c r="D7287" s="411"/>
      <c r="E7287" s="411"/>
      <c r="F7287" s="411"/>
      <c r="G7287" s="194"/>
      <c r="H7287" s="411"/>
      <c r="I7287" s="411"/>
    </row>
    <row r="7288" spans="1:9" ht="15" customHeight="1" x14ac:dyDescent="0.25">
      <c r="A7288" s="411"/>
      <c r="B7288" s="411"/>
      <c r="C7288" s="411"/>
      <c r="D7288" s="411"/>
      <c r="E7288" s="411"/>
      <c r="F7288" s="411"/>
      <c r="G7288" s="194"/>
      <c r="H7288" s="411"/>
      <c r="I7288" s="411"/>
    </row>
    <row r="7289" spans="1:9" ht="15" customHeight="1" x14ac:dyDescent="0.25">
      <c r="A7289" s="411"/>
      <c r="B7289" s="411"/>
      <c r="C7289" s="411"/>
      <c r="D7289" s="411"/>
      <c r="E7289" s="411"/>
      <c r="F7289" s="411"/>
      <c r="G7289" s="194"/>
      <c r="H7289" s="411"/>
      <c r="I7289" s="411"/>
    </row>
    <row r="7290" spans="1:9" ht="15" customHeight="1" x14ac:dyDescent="0.25">
      <c r="A7290" s="411"/>
      <c r="B7290" s="411"/>
      <c r="C7290" s="411"/>
      <c r="D7290" s="411"/>
      <c r="E7290" s="411"/>
      <c r="F7290" s="411"/>
      <c r="G7290" s="194"/>
      <c r="H7290" s="411"/>
      <c r="I7290" s="411"/>
    </row>
    <row r="7291" spans="1:9" ht="15" customHeight="1" x14ac:dyDescent="0.25">
      <c r="A7291" s="411"/>
      <c r="B7291" s="411"/>
      <c r="C7291" s="411"/>
      <c r="D7291" s="411"/>
      <c r="E7291" s="411"/>
      <c r="F7291" s="412"/>
      <c r="G7291" s="194"/>
      <c r="H7291" s="411"/>
      <c r="I7291" s="411"/>
    </row>
    <row r="7292" spans="1:9" ht="15" customHeight="1" x14ac:dyDescent="0.25">
      <c r="A7292" s="411"/>
      <c r="B7292" s="411"/>
      <c r="C7292" s="411"/>
      <c r="D7292" s="411"/>
      <c r="E7292" s="411"/>
      <c r="F7292" s="412"/>
      <c r="G7292" s="194"/>
      <c r="H7292" s="411"/>
      <c r="I7292" s="411"/>
    </row>
    <row r="7293" spans="1:9" ht="15" customHeight="1" x14ac:dyDescent="0.25">
      <c r="A7293" s="411"/>
      <c r="B7293" s="411"/>
      <c r="C7293" s="411"/>
      <c r="D7293" s="411"/>
      <c r="E7293" s="411"/>
      <c r="F7293" s="412"/>
      <c r="G7293" s="194"/>
      <c r="H7293" s="411"/>
      <c r="I7293" s="411"/>
    </row>
    <row r="7294" spans="1:9" ht="15" customHeight="1" x14ac:dyDescent="0.25">
      <c r="A7294" s="411"/>
      <c r="B7294" s="411"/>
      <c r="C7294" s="411"/>
      <c r="D7294" s="411"/>
      <c r="E7294" s="411"/>
      <c r="F7294" s="412"/>
      <c r="G7294" s="194"/>
      <c r="H7294" s="411"/>
      <c r="I7294" s="411"/>
    </row>
    <row r="7295" spans="1:9" ht="15" customHeight="1" x14ac:dyDescent="0.25">
      <c r="A7295" s="411"/>
      <c r="B7295" s="411"/>
      <c r="C7295" s="411"/>
      <c r="D7295" s="411"/>
      <c r="E7295" s="411"/>
      <c r="F7295" s="411"/>
      <c r="G7295" s="194"/>
      <c r="H7295" s="411"/>
      <c r="I7295" s="411"/>
    </row>
    <row r="7296" spans="1:9" ht="15" customHeight="1" x14ac:dyDescent="0.25">
      <c r="A7296" s="411"/>
      <c r="B7296" s="411"/>
      <c r="C7296" s="411"/>
      <c r="D7296" s="411"/>
      <c r="E7296" s="411"/>
      <c r="F7296" s="411"/>
      <c r="G7296" s="194"/>
      <c r="H7296" s="411"/>
      <c r="I7296" s="411"/>
    </row>
    <row r="7297" spans="1:9" ht="15" customHeight="1" x14ac:dyDescent="0.25">
      <c r="A7297" s="411"/>
      <c r="B7297" s="411"/>
      <c r="C7297" s="411"/>
      <c r="D7297" s="411"/>
      <c r="E7297" s="411"/>
      <c r="F7297" s="412"/>
      <c r="G7297" s="194"/>
      <c r="H7297" s="411"/>
      <c r="I7297" s="411"/>
    </row>
    <row r="7298" spans="1:9" ht="15" customHeight="1" x14ac:dyDescent="0.25">
      <c r="A7298" s="411"/>
      <c r="B7298" s="411"/>
      <c r="C7298" s="411"/>
      <c r="D7298" s="411"/>
      <c r="E7298" s="411"/>
      <c r="F7298" s="412"/>
      <c r="G7298" s="194"/>
      <c r="H7298" s="411"/>
      <c r="I7298" s="411"/>
    </row>
    <row r="7299" spans="1:9" ht="15" customHeight="1" x14ac:dyDescent="0.25">
      <c r="A7299" s="411"/>
      <c r="B7299" s="411"/>
      <c r="C7299" s="411"/>
      <c r="D7299" s="411"/>
      <c r="E7299" s="411"/>
      <c r="F7299" s="411"/>
      <c r="G7299" s="194"/>
      <c r="H7299" s="411"/>
      <c r="I7299" s="411"/>
    </row>
    <row r="7300" spans="1:9" ht="15" customHeight="1" x14ac:dyDescent="0.25">
      <c r="A7300" s="411"/>
      <c r="B7300" s="411"/>
      <c r="C7300" s="411"/>
      <c r="D7300" s="411"/>
      <c r="E7300" s="411"/>
      <c r="F7300" s="411"/>
      <c r="G7300" s="194"/>
      <c r="H7300" s="411"/>
      <c r="I7300" s="411"/>
    </row>
    <row r="7301" spans="1:9" ht="15" customHeight="1" x14ac:dyDescent="0.25">
      <c r="A7301" s="411"/>
      <c r="B7301" s="411"/>
      <c r="C7301" s="411"/>
      <c r="D7301" s="411"/>
      <c r="E7301" s="411"/>
      <c r="F7301" s="411"/>
      <c r="G7301" s="194"/>
      <c r="H7301" s="411"/>
      <c r="I7301" s="411"/>
    </row>
    <row r="7302" spans="1:9" ht="15" customHeight="1" x14ac:dyDescent="0.25">
      <c r="A7302" s="411"/>
      <c r="B7302" s="411"/>
      <c r="C7302" s="411"/>
      <c r="D7302" s="411"/>
      <c r="E7302" s="411"/>
      <c r="F7302" s="411"/>
      <c r="G7302" s="194"/>
      <c r="H7302" s="411"/>
      <c r="I7302" s="411"/>
    </row>
    <row r="7303" spans="1:9" ht="15" customHeight="1" x14ac:dyDescent="0.25">
      <c r="A7303" s="411"/>
      <c r="B7303" s="411"/>
      <c r="C7303" s="411"/>
      <c r="D7303" s="411"/>
      <c r="E7303" s="411"/>
      <c r="F7303" s="411"/>
      <c r="G7303" s="194"/>
      <c r="H7303" s="411"/>
      <c r="I7303" s="411"/>
    </row>
    <row r="7304" spans="1:9" ht="15" customHeight="1" x14ac:dyDescent="0.25">
      <c r="A7304" s="411"/>
      <c r="B7304" s="411"/>
      <c r="C7304" s="411"/>
      <c r="D7304" s="411"/>
      <c r="E7304" s="411"/>
      <c r="F7304" s="411"/>
      <c r="G7304" s="194"/>
      <c r="H7304" s="411"/>
      <c r="I7304" s="411"/>
    </row>
    <row r="7305" spans="1:9" ht="15" customHeight="1" x14ac:dyDescent="0.25">
      <c r="A7305" s="411"/>
      <c r="B7305" s="411"/>
      <c r="C7305" s="411"/>
      <c r="D7305" s="411"/>
      <c r="E7305" s="411"/>
      <c r="F7305" s="411"/>
      <c r="G7305" s="194"/>
      <c r="H7305" s="411"/>
      <c r="I7305" s="411"/>
    </row>
    <row r="7306" spans="1:9" ht="15" customHeight="1" x14ac:dyDescent="0.25">
      <c r="A7306" s="411"/>
      <c r="B7306" s="411"/>
      <c r="C7306" s="411"/>
      <c r="D7306" s="411"/>
      <c r="E7306" s="411"/>
      <c r="F7306" s="411"/>
      <c r="G7306" s="194"/>
      <c r="H7306" s="411"/>
      <c r="I7306" s="411"/>
    </row>
    <row r="7307" spans="1:9" ht="15" customHeight="1" x14ac:dyDescent="0.25">
      <c r="A7307" s="411"/>
      <c r="B7307" s="411"/>
      <c r="C7307" s="411"/>
      <c r="D7307" s="411"/>
      <c r="E7307" s="411"/>
      <c r="F7307" s="412"/>
      <c r="G7307" s="194"/>
      <c r="H7307" s="411"/>
      <c r="I7307" s="411"/>
    </row>
    <row r="7308" spans="1:9" ht="15" customHeight="1" x14ac:dyDescent="0.25">
      <c r="A7308" s="411"/>
      <c r="B7308" s="411"/>
      <c r="C7308" s="411"/>
      <c r="D7308" s="411"/>
      <c r="E7308" s="411"/>
      <c r="F7308" s="412"/>
      <c r="G7308" s="194"/>
      <c r="H7308" s="411"/>
      <c r="I7308" s="411"/>
    </row>
    <row r="7309" spans="1:9" ht="15" customHeight="1" x14ac:dyDescent="0.25">
      <c r="A7309" s="411"/>
      <c r="B7309" s="411"/>
      <c r="C7309" s="411"/>
      <c r="D7309" s="411"/>
      <c r="E7309" s="411"/>
      <c r="F7309" s="412"/>
      <c r="G7309" s="194"/>
      <c r="H7309" s="411"/>
      <c r="I7309" s="411"/>
    </row>
    <row r="7310" spans="1:9" ht="15" customHeight="1" x14ac:dyDescent="0.25">
      <c r="A7310" s="411"/>
      <c r="B7310" s="411"/>
      <c r="C7310" s="411"/>
      <c r="D7310" s="411"/>
      <c r="E7310" s="411"/>
      <c r="F7310" s="412"/>
      <c r="G7310" s="194"/>
      <c r="H7310" s="411"/>
      <c r="I7310" s="411"/>
    </row>
    <row r="7311" spans="1:9" ht="15" customHeight="1" x14ac:dyDescent="0.25">
      <c r="A7311" s="411"/>
      <c r="B7311" s="411"/>
      <c r="C7311" s="411"/>
      <c r="D7311" s="411"/>
      <c r="E7311" s="411"/>
      <c r="F7311" s="411"/>
      <c r="G7311" s="194"/>
      <c r="H7311" s="411"/>
      <c r="I7311" s="411"/>
    </row>
    <row r="7312" spans="1:9" ht="15" customHeight="1" x14ac:dyDescent="0.25">
      <c r="A7312" s="411"/>
      <c r="B7312" s="411"/>
      <c r="C7312" s="411"/>
      <c r="D7312" s="411"/>
      <c r="E7312" s="411"/>
      <c r="F7312" s="411"/>
      <c r="G7312" s="194"/>
      <c r="H7312" s="411"/>
      <c r="I7312" s="411"/>
    </row>
    <row r="7313" spans="1:9" ht="15" customHeight="1" x14ac:dyDescent="0.25">
      <c r="A7313" s="411"/>
      <c r="B7313" s="411"/>
      <c r="C7313" s="411"/>
      <c r="D7313" s="411"/>
      <c r="E7313" s="411"/>
      <c r="F7313" s="412"/>
      <c r="G7313" s="194"/>
      <c r="H7313" s="411"/>
      <c r="I7313" s="411"/>
    </row>
    <row r="7314" spans="1:9" ht="15" customHeight="1" x14ac:dyDescent="0.25">
      <c r="A7314" s="411"/>
      <c r="B7314" s="411"/>
      <c r="C7314" s="411"/>
      <c r="D7314" s="411"/>
      <c r="E7314" s="411"/>
      <c r="F7314" s="412"/>
      <c r="G7314" s="194"/>
      <c r="H7314" s="411"/>
      <c r="I7314" s="411"/>
    </row>
    <row r="7315" spans="1:9" ht="15" customHeight="1" x14ac:dyDescent="0.25">
      <c r="A7315" s="411"/>
      <c r="B7315" s="411"/>
      <c r="C7315" s="411"/>
      <c r="D7315" s="411"/>
      <c r="E7315" s="411"/>
      <c r="F7315" s="411"/>
      <c r="G7315" s="194"/>
      <c r="H7315" s="411"/>
      <c r="I7315" s="411"/>
    </row>
    <row r="7316" spans="1:9" ht="15" customHeight="1" x14ac:dyDescent="0.25">
      <c r="A7316" s="411"/>
      <c r="B7316" s="411"/>
      <c r="C7316" s="411"/>
      <c r="D7316" s="411"/>
      <c r="E7316" s="411"/>
      <c r="F7316" s="411"/>
      <c r="G7316" s="194"/>
      <c r="H7316" s="411"/>
      <c r="I7316" s="411"/>
    </row>
    <row r="7317" spans="1:9" ht="15" customHeight="1" x14ac:dyDescent="0.25">
      <c r="A7317" s="411"/>
      <c r="B7317" s="411"/>
      <c r="C7317" s="411"/>
      <c r="D7317" s="411"/>
      <c r="E7317" s="411"/>
      <c r="F7317" s="411"/>
      <c r="G7317" s="194"/>
      <c r="H7317" s="411"/>
      <c r="I7317" s="411"/>
    </row>
    <row r="7318" spans="1:9" ht="15" customHeight="1" x14ac:dyDescent="0.25">
      <c r="A7318" s="411"/>
      <c r="B7318" s="411"/>
      <c r="C7318" s="411"/>
      <c r="D7318" s="411"/>
      <c r="E7318" s="411"/>
      <c r="F7318" s="411"/>
      <c r="G7318" s="194"/>
      <c r="H7318" s="411"/>
      <c r="I7318" s="411"/>
    </row>
    <row r="7319" spans="1:9" ht="15" customHeight="1" x14ac:dyDescent="0.25">
      <c r="A7319" s="411"/>
      <c r="B7319" s="411"/>
      <c r="C7319" s="411"/>
      <c r="D7319" s="411"/>
      <c r="E7319" s="411"/>
      <c r="F7319" s="411"/>
      <c r="G7319" s="194"/>
      <c r="H7319" s="411"/>
      <c r="I7319" s="411"/>
    </row>
    <row r="7320" spans="1:9" ht="15" customHeight="1" x14ac:dyDescent="0.25">
      <c r="A7320" s="411"/>
      <c r="B7320" s="411"/>
      <c r="C7320" s="411"/>
      <c r="D7320" s="411"/>
      <c r="E7320" s="411"/>
      <c r="F7320" s="411"/>
      <c r="G7320" s="194"/>
      <c r="H7320" s="411"/>
      <c r="I7320" s="411"/>
    </row>
    <row r="7321" spans="1:9" ht="15" customHeight="1" x14ac:dyDescent="0.25">
      <c r="A7321" s="411"/>
      <c r="B7321" s="411"/>
      <c r="C7321" s="411"/>
      <c r="D7321" s="411"/>
      <c r="E7321" s="411"/>
      <c r="F7321" s="411"/>
      <c r="G7321" s="194"/>
      <c r="H7321" s="411"/>
      <c r="I7321" s="411"/>
    </row>
    <row r="7322" spans="1:9" ht="15" customHeight="1" x14ac:dyDescent="0.25">
      <c r="A7322" s="411"/>
      <c r="B7322" s="411"/>
      <c r="C7322" s="411"/>
      <c r="D7322" s="411"/>
      <c r="E7322" s="411"/>
      <c r="F7322" s="412"/>
      <c r="G7322" s="194"/>
      <c r="H7322" s="411"/>
      <c r="I7322" s="411"/>
    </row>
    <row r="7323" spans="1:9" ht="15" customHeight="1" x14ac:dyDescent="0.25">
      <c r="A7323" s="411"/>
      <c r="B7323" s="411"/>
      <c r="C7323" s="411"/>
      <c r="D7323" s="411"/>
      <c r="E7323" s="411"/>
      <c r="F7323" s="412"/>
      <c r="G7323" s="194"/>
      <c r="H7323" s="411"/>
      <c r="I7323" s="411"/>
    </row>
    <row r="7324" spans="1:9" ht="15" customHeight="1" x14ac:dyDescent="0.25">
      <c r="A7324" s="411"/>
      <c r="B7324" s="411"/>
      <c r="C7324" s="411"/>
      <c r="D7324" s="411"/>
      <c r="E7324" s="411"/>
      <c r="F7324" s="412"/>
      <c r="G7324" s="194"/>
      <c r="H7324" s="411"/>
      <c r="I7324" s="411"/>
    </row>
    <row r="7325" spans="1:9" ht="15" customHeight="1" x14ac:dyDescent="0.25">
      <c r="A7325" s="411"/>
      <c r="B7325" s="411"/>
      <c r="C7325" s="411"/>
      <c r="D7325" s="411"/>
      <c r="E7325" s="411"/>
      <c r="F7325" s="412"/>
      <c r="G7325" s="194"/>
      <c r="H7325" s="411"/>
      <c r="I7325" s="411"/>
    </row>
    <row r="7326" spans="1:9" ht="15" customHeight="1" x14ac:dyDescent="0.25">
      <c r="A7326" s="411"/>
      <c r="B7326" s="411"/>
      <c r="C7326" s="411"/>
      <c r="D7326" s="411"/>
      <c r="E7326" s="411"/>
      <c r="F7326" s="411"/>
      <c r="G7326" s="194"/>
      <c r="H7326" s="411"/>
      <c r="I7326" s="411"/>
    </row>
    <row r="7327" spans="1:9" ht="15" customHeight="1" x14ac:dyDescent="0.25">
      <c r="A7327" s="411"/>
      <c r="B7327" s="411"/>
      <c r="C7327" s="411"/>
      <c r="D7327" s="411"/>
      <c r="E7327" s="411"/>
      <c r="F7327" s="411"/>
      <c r="G7327" s="194"/>
      <c r="H7327" s="411"/>
      <c r="I7327" s="411"/>
    </row>
    <row r="7328" spans="1:9" ht="15" customHeight="1" x14ac:dyDescent="0.25">
      <c r="A7328" s="411"/>
      <c r="B7328" s="411"/>
      <c r="C7328" s="411"/>
      <c r="D7328" s="411"/>
      <c r="E7328" s="411"/>
      <c r="F7328" s="412"/>
      <c r="G7328" s="194"/>
      <c r="H7328" s="411"/>
      <c r="I7328" s="411"/>
    </row>
    <row r="7329" spans="1:9" ht="15" customHeight="1" x14ac:dyDescent="0.25">
      <c r="A7329" s="411"/>
      <c r="B7329" s="411"/>
      <c r="C7329" s="411"/>
      <c r="D7329" s="411"/>
      <c r="E7329" s="411"/>
      <c r="F7329" s="412"/>
      <c r="G7329" s="194"/>
      <c r="H7329" s="411"/>
      <c r="I7329" s="411"/>
    </row>
    <row r="7330" spans="1:9" ht="15" customHeight="1" x14ac:dyDescent="0.25">
      <c r="A7330" s="411"/>
      <c r="B7330" s="411"/>
      <c r="C7330" s="411"/>
      <c r="D7330" s="411"/>
      <c r="E7330" s="411"/>
      <c r="F7330" s="412"/>
      <c r="G7330" s="194"/>
      <c r="H7330" s="411"/>
      <c r="I7330" s="411"/>
    </row>
    <row r="7331" spans="1:9" ht="15" customHeight="1" x14ac:dyDescent="0.25">
      <c r="A7331" s="411"/>
      <c r="B7331" s="411"/>
      <c r="C7331" s="411"/>
      <c r="D7331" s="411"/>
      <c r="E7331" s="411"/>
      <c r="F7331" s="411"/>
      <c r="G7331" s="194"/>
      <c r="H7331" s="411"/>
      <c r="I7331" s="411"/>
    </row>
    <row r="7332" spans="1:9" ht="15" customHeight="1" x14ac:dyDescent="0.25">
      <c r="A7332" s="411"/>
      <c r="B7332" s="411"/>
      <c r="C7332" s="411"/>
      <c r="D7332" s="411"/>
      <c r="E7332" s="411"/>
      <c r="F7332" s="411"/>
      <c r="G7332" s="194"/>
      <c r="H7332" s="411"/>
      <c r="I7332" s="411"/>
    </row>
    <row r="7333" spans="1:9" ht="15" customHeight="1" x14ac:dyDescent="0.25">
      <c r="A7333" s="411"/>
      <c r="B7333" s="411"/>
      <c r="C7333" s="411"/>
      <c r="D7333" s="411"/>
      <c r="E7333" s="411"/>
      <c r="F7333" s="411"/>
      <c r="G7333" s="194"/>
      <c r="H7333" s="411"/>
      <c r="I7333" s="411"/>
    </row>
    <row r="7334" spans="1:9" ht="15" customHeight="1" x14ac:dyDescent="0.25">
      <c r="A7334" s="411"/>
      <c r="B7334" s="411"/>
      <c r="C7334" s="411"/>
      <c r="D7334" s="411"/>
      <c r="E7334" s="411"/>
      <c r="F7334" s="411"/>
      <c r="G7334" s="194"/>
      <c r="H7334" s="411"/>
      <c r="I7334" s="411"/>
    </row>
    <row r="7335" spans="1:9" ht="15" customHeight="1" x14ac:dyDescent="0.25">
      <c r="A7335" s="411"/>
      <c r="B7335" s="411"/>
      <c r="C7335" s="411"/>
      <c r="D7335" s="411"/>
      <c r="E7335" s="411"/>
      <c r="F7335" s="411"/>
      <c r="G7335" s="194"/>
      <c r="H7335" s="411"/>
      <c r="I7335" s="411"/>
    </row>
    <row r="7336" spans="1:9" ht="15" customHeight="1" x14ac:dyDescent="0.25">
      <c r="A7336" s="411"/>
      <c r="B7336" s="411"/>
      <c r="C7336" s="411"/>
      <c r="D7336" s="411"/>
      <c r="E7336" s="411"/>
      <c r="F7336" s="411"/>
      <c r="G7336" s="194"/>
      <c r="H7336" s="411"/>
      <c r="I7336" s="411"/>
    </row>
    <row r="7337" spans="1:9" ht="15" customHeight="1" x14ac:dyDescent="0.25">
      <c r="A7337" s="411"/>
      <c r="B7337" s="411"/>
      <c r="C7337" s="411"/>
      <c r="D7337" s="411"/>
      <c r="E7337" s="411"/>
      <c r="F7337" s="411"/>
      <c r="G7337" s="194"/>
      <c r="H7337" s="411"/>
      <c r="I7337" s="411"/>
    </row>
    <row r="7338" spans="1:9" ht="15" customHeight="1" x14ac:dyDescent="0.25">
      <c r="A7338" s="411"/>
      <c r="B7338" s="411"/>
      <c r="C7338" s="411"/>
      <c r="D7338" s="411"/>
      <c r="E7338" s="411"/>
      <c r="F7338" s="412"/>
      <c r="G7338" s="194"/>
      <c r="H7338" s="411"/>
      <c r="I7338" s="411"/>
    </row>
    <row r="7339" spans="1:9" ht="15" customHeight="1" x14ac:dyDescent="0.25">
      <c r="A7339" s="411"/>
      <c r="B7339" s="411"/>
      <c r="C7339" s="411"/>
      <c r="D7339" s="411"/>
      <c r="E7339" s="411"/>
      <c r="F7339" s="412"/>
      <c r="G7339" s="194"/>
      <c r="H7339" s="411"/>
      <c r="I7339" s="411"/>
    </row>
    <row r="7340" spans="1:9" ht="15" customHeight="1" x14ac:dyDescent="0.25">
      <c r="A7340" s="411"/>
      <c r="B7340" s="411"/>
      <c r="C7340" s="411"/>
      <c r="D7340" s="411"/>
      <c r="E7340" s="411"/>
      <c r="F7340" s="412"/>
      <c r="G7340" s="194"/>
      <c r="H7340" s="411"/>
      <c r="I7340" s="411"/>
    </row>
    <row r="7341" spans="1:9" ht="15" customHeight="1" x14ac:dyDescent="0.25">
      <c r="A7341" s="411"/>
      <c r="B7341" s="411"/>
      <c r="C7341" s="411"/>
      <c r="D7341" s="411"/>
      <c r="E7341" s="411"/>
      <c r="F7341" s="412"/>
      <c r="G7341" s="194"/>
      <c r="H7341" s="411"/>
      <c r="I7341" s="411"/>
    </row>
    <row r="7342" spans="1:9" ht="15" customHeight="1" x14ac:dyDescent="0.25">
      <c r="A7342" s="411"/>
      <c r="B7342" s="411"/>
      <c r="C7342" s="411"/>
      <c r="D7342" s="411"/>
      <c r="E7342" s="411"/>
      <c r="F7342" s="411"/>
      <c r="G7342" s="194"/>
      <c r="H7342" s="411"/>
      <c r="I7342" s="411"/>
    </row>
    <row r="7343" spans="1:9" ht="15" customHeight="1" x14ac:dyDescent="0.25">
      <c r="A7343" s="411"/>
      <c r="B7343" s="411"/>
      <c r="C7343" s="411"/>
      <c r="D7343" s="411"/>
      <c r="E7343" s="411"/>
      <c r="F7343" s="411"/>
      <c r="G7343" s="194"/>
      <c r="H7343" s="411"/>
      <c r="I7343" s="411"/>
    </row>
    <row r="7344" spans="1:9" ht="15" customHeight="1" x14ac:dyDescent="0.25">
      <c r="A7344" s="411"/>
      <c r="B7344" s="411"/>
      <c r="C7344" s="411"/>
      <c r="D7344" s="411"/>
      <c r="E7344" s="411"/>
      <c r="F7344" s="411"/>
      <c r="G7344" s="194"/>
      <c r="H7344" s="411"/>
      <c r="I7344" s="411"/>
    </row>
    <row r="7345" spans="1:9" ht="15" customHeight="1" x14ac:dyDescent="0.25">
      <c r="A7345" s="411"/>
      <c r="B7345" s="411"/>
      <c r="C7345" s="411"/>
      <c r="D7345" s="411"/>
      <c r="E7345" s="411"/>
      <c r="F7345" s="412"/>
      <c r="G7345" s="194"/>
      <c r="H7345" s="411"/>
      <c r="I7345" s="411"/>
    </row>
    <row r="7346" spans="1:9" ht="15" customHeight="1" x14ac:dyDescent="0.25">
      <c r="A7346" s="411"/>
      <c r="B7346" s="411"/>
      <c r="C7346" s="411"/>
      <c r="D7346" s="411"/>
      <c r="E7346" s="411"/>
      <c r="F7346" s="412"/>
      <c r="G7346" s="194"/>
      <c r="H7346" s="411"/>
      <c r="I7346" s="411"/>
    </row>
    <row r="7347" spans="1:9" ht="15" customHeight="1" x14ac:dyDescent="0.25">
      <c r="A7347" s="411"/>
      <c r="B7347" s="411"/>
      <c r="C7347" s="411"/>
      <c r="D7347" s="411"/>
      <c r="E7347" s="411"/>
      <c r="F7347" s="412"/>
      <c r="G7347" s="194"/>
      <c r="H7347" s="411"/>
      <c r="I7347" s="411"/>
    </row>
    <row r="7348" spans="1:9" ht="15" customHeight="1" x14ac:dyDescent="0.25">
      <c r="A7348" s="411"/>
      <c r="B7348" s="411"/>
      <c r="C7348" s="411"/>
      <c r="D7348" s="411"/>
      <c r="E7348" s="411"/>
      <c r="F7348" s="411"/>
      <c r="G7348" s="194"/>
      <c r="H7348" s="411"/>
      <c r="I7348" s="411"/>
    </row>
    <row r="7349" spans="1:9" ht="15" customHeight="1" x14ac:dyDescent="0.25">
      <c r="A7349" s="411"/>
      <c r="B7349" s="411"/>
      <c r="C7349" s="411"/>
      <c r="D7349" s="411"/>
      <c r="E7349" s="411"/>
      <c r="F7349" s="411"/>
      <c r="G7349" s="194"/>
      <c r="H7349" s="411"/>
      <c r="I7349" s="411"/>
    </row>
    <row r="7350" spans="1:9" ht="15" customHeight="1" x14ac:dyDescent="0.25">
      <c r="A7350" s="411"/>
      <c r="B7350" s="411"/>
      <c r="C7350" s="411"/>
      <c r="D7350" s="411"/>
      <c r="E7350" s="411"/>
      <c r="F7350" s="411"/>
      <c r="G7350" s="194"/>
      <c r="H7350" s="411"/>
      <c r="I7350" s="411"/>
    </row>
    <row r="7351" spans="1:9" ht="15" customHeight="1" x14ac:dyDescent="0.25">
      <c r="A7351" s="411"/>
      <c r="B7351" s="411"/>
      <c r="C7351" s="411"/>
      <c r="D7351" s="411"/>
      <c r="E7351" s="411"/>
      <c r="F7351" s="411"/>
      <c r="G7351" s="194"/>
      <c r="H7351" s="411"/>
      <c r="I7351" s="411"/>
    </row>
    <row r="7352" spans="1:9" ht="15" customHeight="1" x14ac:dyDescent="0.25">
      <c r="A7352" s="411"/>
      <c r="B7352" s="411"/>
      <c r="C7352" s="411"/>
      <c r="D7352" s="411"/>
      <c r="E7352" s="411"/>
      <c r="F7352" s="411"/>
      <c r="G7352" s="194"/>
      <c r="H7352" s="411"/>
      <c r="I7352" s="411"/>
    </row>
    <row r="7353" spans="1:9" ht="15" customHeight="1" x14ac:dyDescent="0.25">
      <c r="A7353" s="411"/>
      <c r="B7353" s="411"/>
      <c r="C7353" s="411"/>
      <c r="D7353" s="411"/>
      <c r="E7353" s="411"/>
      <c r="F7353" s="411"/>
      <c r="G7353" s="194"/>
      <c r="H7353" s="411"/>
      <c r="I7353" s="411"/>
    </row>
    <row r="7354" spans="1:9" ht="15" customHeight="1" x14ac:dyDescent="0.25">
      <c r="A7354" s="411"/>
      <c r="B7354" s="411"/>
      <c r="C7354" s="411"/>
      <c r="D7354" s="411"/>
      <c r="E7354" s="411"/>
      <c r="F7354" s="412"/>
      <c r="G7354" s="194"/>
      <c r="H7354" s="411"/>
      <c r="I7354" s="411"/>
    </row>
    <row r="7355" spans="1:9" ht="15" customHeight="1" x14ac:dyDescent="0.25">
      <c r="A7355" s="411"/>
      <c r="B7355" s="411"/>
      <c r="C7355" s="411"/>
      <c r="D7355" s="411"/>
      <c r="E7355" s="411"/>
      <c r="F7355" s="412"/>
      <c r="G7355" s="194"/>
      <c r="H7355" s="411"/>
      <c r="I7355" s="411"/>
    </row>
    <row r="7356" spans="1:9" ht="15" customHeight="1" x14ac:dyDescent="0.25">
      <c r="A7356" s="411"/>
      <c r="B7356" s="411"/>
      <c r="C7356" s="411"/>
      <c r="D7356" s="411"/>
      <c r="E7356" s="411"/>
      <c r="F7356" s="412"/>
      <c r="G7356" s="194"/>
      <c r="H7356" s="411"/>
      <c r="I7356" s="411"/>
    </row>
    <row r="7357" spans="1:9" ht="15" customHeight="1" x14ac:dyDescent="0.25">
      <c r="A7357" s="411"/>
      <c r="B7357" s="411"/>
      <c r="C7357" s="411"/>
      <c r="D7357" s="411"/>
      <c r="E7357" s="411"/>
      <c r="F7357" s="412"/>
      <c r="G7357" s="194"/>
      <c r="H7357" s="411"/>
      <c r="I7357" s="411"/>
    </row>
    <row r="7358" spans="1:9" ht="15" customHeight="1" x14ac:dyDescent="0.25">
      <c r="A7358" s="411"/>
      <c r="B7358" s="411"/>
      <c r="C7358" s="411"/>
      <c r="D7358" s="411"/>
      <c r="E7358" s="411"/>
      <c r="F7358" s="411"/>
      <c r="G7358" s="194"/>
      <c r="H7358" s="411"/>
      <c r="I7358" s="411"/>
    </row>
    <row r="7359" spans="1:9" ht="15" customHeight="1" x14ac:dyDescent="0.25">
      <c r="A7359" s="411"/>
      <c r="B7359" s="411"/>
      <c r="C7359" s="411"/>
      <c r="D7359" s="411"/>
      <c r="E7359" s="411"/>
      <c r="F7359" s="411"/>
      <c r="G7359" s="194"/>
      <c r="H7359" s="411"/>
      <c r="I7359" s="411"/>
    </row>
    <row r="7360" spans="1:9" ht="15" customHeight="1" x14ac:dyDescent="0.25">
      <c r="A7360" s="411"/>
      <c r="B7360" s="411"/>
      <c r="C7360" s="411"/>
      <c r="D7360" s="411"/>
      <c r="E7360" s="411"/>
      <c r="F7360" s="412"/>
      <c r="G7360" s="194"/>
      <c r="H7360" s="411"/>
      <c r="I7360" s="411"/>
    </row>
    <row r="7361" spans="1:9" ht="15" customHeight="1" x14ac:dyDescent="0.25">
      <c r="A7361" s="411"/>
      <c r="B7361" s="411"/>
      <c r="C7361" s="411"/>
      <c r="D7361" s="411"/>
      <c r="E7361" s="411"/>
      <c r="F7361" s="412"/>
      <c r="G7361" s="194"/>
      <c r="H7361" s="411"/>
      <c r="I7361" s="411"/>
    </row>
    <row r="7362" spans="1:9" ht="15" customHeight="1" x14ac:dyDescent="0.25">
      <c r="A7362" s="411"/>
      <c r="B7362" s="411"/>
      <c r="C7362" s="411"/>
      <c r="D7362" s="411"/>
      <c r="E7362" s="411"/>
      <c r="F7362" s="412"/>
      <c r="G7362" s="194"/>
      <c r="H7362" s="411"/>
      <c r="I7362" s="411"/>
    </row>
    <row r="7363" spans="1:9" ht="15" customHeight="1" x14ac:dyDescent="0.25">
      <c r="A7363" s="411"/>
      <c r="B7363" s="411"/>
      <c r="C7363" s="411"/>
      <c r="D7363" s="411"/>
      <c r="E7363" s="411"/>
      <c r="F7363" s="411"/>
      <c r="G7363" s="194"/>
      <c r="H7363" s="411"/>
      <c r="I7363" s="411"/>
    </row>
    <row r="7364" spans="1:9" ht="15" customHeight="1" x14ac:dyDescent="0.25">
      <c r="A7364" s="411"/>
      <c r="B7364" s="411"/>
      <c r="C7364" s="411"/>
      <c r="D7364" s="411"/>
      <c r="E7364" s="411"/>
      <c r="F7364" s="411"/>
      <c r="G7364" s="194"/>
      <c r="H7364" s="411"/>
      <c r="I7364" s="411"/>
    </row>
    <row r="7365" spans="1:9" ht="15" customHeight="1" x14ac:dyDescent="0.25">
      <c r="A7365" s="411"/>
      <c r="B7365" s="411"/>
      <c r="C7365" s="411"/>
      <c r="D7365" s="411"/>
      <c r="E7365" s="411"/>
      <c r="F7365" s="411"/>
      <c r="G7365" s="194"/>
      <c r="H7365" s="411"/>
      <c r="I7365" s="411"/>
    </row>
    <row r="7366" spans="1:9" ht="15" customHeight="1" x14ac:dyDescent="0.25">
      <c r="A7366" s="411"/>
      <c r="B7366" s="411"/>
      <c r="C7366" s="411"/>
      <c r="D7366" s="411"/>
      <c r="E7366" s="411"/>
      <c r="F7366" s="411"/>
      <c r="G7366" s="194"/>
      <c r="H7366" s="411"/>
      <c r="I7366" s="411"/>
    </row>
    <row r="7367" spans="1:9" ht="15" customHeight="1" x14ac:dyDescent="0.25">
      <c r="A7367" s="411"/>
      <c r="B7367" s="411"/>
      <c r="C7367" s="411"/>
      <c r="D7367" s="411"/>
      <c r="E7367" s="411"/>
      <c r="F7367" s="411"/>
      <c r="G7367" s="194"/>
      <c r="H7367" s="411"/>
      <c r="I7367" s="411"/>
    </row>
    <row r="7368" spans="1:9" ht="15" customHeight="1" x14ac:dyDescent="0.25">
      <c r="A7368" s="411"/>
      <c r="B7368" s="411"/>
      <c r="C7368" s="411"/>
      <c r="D7368" s="411"/>
      <c r="E7368" s="411"/>
      <c r="F7368" s="411"/>
      <c r="G7368" s="194"/>
      <c r="H7368" s="411"/>
      <c r="I7368" s="411"/>
    </row>
    <row r="7369" spans="1:9" ht="15" customHeight="1" x14ac:dyDescent="0.25">
      <c r="A7369" s="411"/>
      <c r="B7369" s="411"/>
      <c r="C7369" s="411"/>
      <c r="D7369" s="411"/>
      <c r="E7369" s="411"/>
      <c r="F7369" s="411"/>
      <c r="G7369" s="194"/>
      <c r="H7369" s="411"/>
      <c r="I7369" s="411"/>
    </row>
    <row r="7370" spans="1:9" ht="15" customHeight="1" x14ac:dyDescent="0.25">
      <c r="A7370" s="411"/>
      <c r="B7370" s="411"/>
      <c r="C7370" s="411"/>
      <c r="D7370" s="411"/>
      <c r="E7370" s="411"/>
      <c r="F7370" s="411"/>
      <c r="G7370" s="194"/>
      <c r="H7370" s="411"/>
      <c r="I7370" s="411"/>
    </row>
    <row r="7371" spans="1:9" ht="15" customHeight="1" x14ac:dyDescent="0.25">
      <c r="A7371" s="411"/>
      <c r="B7371" s="411"/>
      <c r="C7371" s="411"/>
      <c r="D7371" s="411"/>
      <c r="E7371" s="411"/>
      <c r="F7371" s="411"/>
      <c r="G7371" s="194"/>
      <c r="H7371" s="411"/>
      <c r="I7371" s="411"/>
    </row>
    <row r="7372" spans="1:9" ht="15" customHeight="1" x14ac:dyDescent="0.25">
      <c r="A7372" s="411"/>
      <c r="B7372" s="411"/>
      <c r="C7372" s="411"/>
      <c r="D7372" s="411"/>
      <c r="E7372" s="411"/>
      <c r="F7372" s="411"/>
      <c r="G7372" s="194"/>
      <c r="H7372" s="411"/>
      <c r="I7372" s="411"/>
    </row>
    <row r="7373" spans="1:9" ht="15" customHeight="1" x14ac:dyDescent="0.25">
      <c r="A7373" s="411"/>
      <c r="B7373" s="411"/>
      <c r="C7373" s="411"/>
      <c r="D7373" s="411"/>
      <c r="E7373" s="411"/>
      <c r="F7373" s="411"/>
      <c r="G7373" s="194"/>
      <c r="H7373" s="411"/>
      <c r="I7373" s="411"/>
    </row>
    <row r="7374" spans="1:9" ht="15" customHeight="1" x14ac:dyDescent="0.25">
      <c r="A7374" s="411"/>
      <c r="B7374" s="411"/>
      <c r="C7374" s="411"/>
      <c r="D7374" s="411"/>
      <c r="E7374" s="411"/>
      <c r="F7374" s="411"/>
      <c r="G7374" s="194"/>
      <c r="H7374" s="411"/>
      <c r="I7374" s="411"/>
    </row>
    <row r="7375" spans="1:9" ht="15" customHeight="1" x14ac:dyDescent="0.25">
      <c r="A7375" s="411"/>
      <c r="B7375" s="411"/>
      <c r="C7375" s="411"/>
      <c r="D7375" s="411"/>
      <c r="E7375" s="411"/>
      <c r="F7375" s="411"/>
      <c r="G7375" s="194"/>
      <c r="H7375" s="411"/>
      <c r="I7375" s="411"/>
    </row>
    <row r="7376" spans="1:9" ht="15" customHeight="1" x14ac:dyDescent="0.25">
      <c r="A7376" s="411"/>
      <c r="B7376" s="411"/>
      <c r="C7376" s="411"/>
      <c r="D7376" s="411"/>
      <c r="E7376" s="411"/>
      <c r="F7376" s="411"/>
      <c r="G7376" s="194"/>
      <c r="H7376" s="411"/>
      <c r="I7376" s="411"/>
    </row>
    <row r="7377" spans="1:9" ht="15" customHeight="1" x14ac:dyDescent="0.25">
      <c r="A7377" s="411"/>
      <c r="B7377" s="411"/>
      <c r="C7377" s="411"/>
      <c r="D7377" s="411"/>
      <c r="E7377" s="411"/>
      <c r="F7377" s="411"/>
      <c r="G7377" s="194"/>
      <c r="H7377" s="411"/>
      <c r="I7377" s="411"/>
    </row>
    <row r="7378" spans="1:9" ht="15" customHeight="1" x14ac:dyDescent="0.25">
      <c r="A7378" s="411"/>
      <c r="B7378" s="411"/>
      <c r="C7378" s="411"/>
      <c r="D7378" s="411"/>
      <c r="E7378" s="411"/>
      <c r="F7378" s="411"/>
      <c r="G7378" s="194"/>
      <c r="H7378" s="411"/>
      <c r="I7378" s="411"/>
    </row>
    <row r="7379" spans="1:9" ht="15" customHeight="1" x14ac:dyDescent="0.25">
      <c r="A7379" s="411"/>
      <c r="B7379" s="411"/>
      <c r="C7379" s="411"/>
      <c r="D7379" s="411"/>
      <c r="E7379" s="411"/>
      <c r="F7379" s="411"/>
      <c r="G7379" s="194"/>
      <c r="H7379" s="411"/>
      <c r="I7379" s="411"/>
    </row>
    <row r="7380" spans="1:9" ht="15" customHeight="1" x14ac:dyDescent="0.25">
      <c r="A7380" s="411"/>
      <c r="B7380" s="411"/>
      <c r="C7380" s="411"/>
      <c r="D7380" s="411"/>
      <c r="E7380" s="411"/>
      <c r="F7380" s="412"/>
      <c r="G7380" s="194"/>
      <c r="H7380" s="411"/>
      <c r="I7380" s="411"/>
    </row>
    <row r="7381" spans="1:9" ht="15" customHeight="1" x14ac:dyDescent="0.25">
      <c r="A7381" s="411"/>
      <c r="B7381" s="411"/>
      <c r="C7381" s="411"/>
      <c r="D7381" s="411"/>
      <c r="E7381" s="411"/>
      <c r="F7381" s="411"/>
      <c r="G7381" s="194"/>
      <c r="H7381" s="411"/>
      <c r="I7381" s="411"/>
    </row>
    <row r="7382" spans="1:9" ht="15" customHeight="1" x14ac:dyDescent="0.25">
      <c r="A7382" s="411"/>
      <c r="B7382" s="411"/>
      <c r="C7382" s="411"/>
      <c r="D7382" s="411"/>
      <c r="E7382" s="411"/>
      <c r="F7382" s="411"/>
      <c r="G7382" s="194"/>
      <c r="H7382" s="411"/>
      <c r="I7382" s="411"/>
    </row>
    <row r="7383" spans="1:9" ht="15" customHeight="1" x14ac:dyDescent="0.25">
      <c r="A7383" s="411"/>
      <c r="B7383" s="411"/>
      <c r="C7383" s="411"/>
      <c r="D7383" s="411"/>
      <c r="E7383" s="411"/>
      <c r="F7383" s="411"/>
      <c r="G7383" s="194"/>
      <c r="H7383" s="411"/>
      <c r="I7383" s="411"/>
    </row>
    <row r="7384" spans="1:9" ht="15" customHeight="1" x14ac:dyDescent="0.25">
      <c r="A7384" s="411"/>
      <c r="B7384" s="411"/>
      <c r="C7384" s="411"/>
      <c r="D7384" s="411"/>
      <c r="E7384" s="411"/>
      <c r="F7384" s="411"/>
      <c r="G7384" s="194"/>
      <c r="H7384" s="411"/>
      <c r="I7384" s="411"/>
    </row>
    <row r="7385" spans="1:9" ht="15" customHeight="1" x14ac:dyDescent="0.25">
      <c r="A7385" s="411"/>
      <c r="B7385" s="411"/>
      <c r="C7385" s="411"/>
      <c r="D7385" s="411"/>
      <c r="E7385" s="411"/>
      <c r="F7385" s="411"/>
      <c r="G7385" s="194"/>
      <c r="H7385" s="411"/>
      <c r="I7385" s="411"/>
    </row>
    <row r="7386" spans="1:9" ht="15" customHeight="1" x14ac:dyDescent="0.25">
      <c r="A7386" s="411"/>
      <c r="B7386" s="411"/>
      <c r="C7386" s="411"/>
      <c r="D7386" s="411"/>
      <c r="E7386" s="411"/>
      <c r="F7386" s="411"/>
      <c r="G7386" s="194"/>
      <c r="H7386" s="411"/>
      <c r="I7386" s="411"/>
    </row>
    <row r="7387" spans="1:9" ht="15" customHeight="1" x14ac:dyDescent="0.25">
      <c r="A7387" s="411"/>
      <c r="B7387" s="411"/>
      <c r="C7387" s="411"/>
      <c r="D7387" s="411"/>
      <c r="E7387" s="411"/>
      <c r="F7387" s="412"/>
      <c r="G7387" s="194"/>
      <c r="H7387" s="411"/>
      <c r="I7387" s="411"/>
    </row>
    <row r="7388" spans="1:9" ht="15" customHeight="1" x14ac:dyDescent="0.25">
      <c r="A7388" s="411"/>
      <c r="B7388" s="411"/>
      <c r="C7388" s="411"/>
      <c r="D7388" s="411"/>
      <c r="E7388" s="411"/>
      <c r="F7388" s="411"/>
      <c r="G7388" s="194"/>
      <c r="H7388" s="411"/>
      <c r="I7388" s="411"/>
    </row>
    <row r="7389" spans="1:9" ht="15" customHeight="1" x14ac:dyDescent="0.25">
      <c r="A7389" s="411"/>
      <c r="B7389" s="411"/>
      <c r="C7389" s="411"/>
      <c r="D7389" s="411"/>
      <c r="E7389" s="411"/>
      <c r="F7389" s="411"/>
      <c r="G7389" s="194"/>
      <c r="H7389" s="411"/>
      <c r="I7389" s="411"/>
    </row>
    <row r="7390" spans="1:9" ht="15" customHeight="1" x14ac:dyDescent="0.25">
      <c r="A7390" s="411"/>
      <c r="B7390" s="411"/>
      <c r="C7390" s="411"/>
      <c r="D7390" s="411"/>
      <c r="E7390" s="411"/>
      <c r="F7390" s="411"/>
      <c r="G7390" s="194"/>
      <c r="H7390" s="411"/>
      <c r="I7390" s="411"/>
    </row>
    <row r="7391" spans="1:9" ht="15" customHeight="1" x14ac:dyDescent="0.25">
      <c r="A7391" s="411"/>
      <c r="B7391" s="411"/>
      <c r="C7391" s="411"/>
      <c r="D7391" s="411"/>
      <c r="E7391" s="411"/>
      <c r="F7391" s="411"/>
      <c r="G7391" s="194"/>
      <c r="H7391" s="411"/>
      <c r="I7391" s="411"/>
    </row>
    <row r="7392" spans="1:9" ht="15" customHeight="1" x14ac:dyDescent="0.25">
      <c r="A7392" s="411"/>
      <c r="B7392" s="411"/>
      <c r="C7392" s="411"/>
      <c r="D7392" s="411"/>
      <c r="E7392" s="411"/>
      <c r="F7392" s="411"/>
      <c r="G7392" s="194"/>
      <c r="H7392" s="411"/>
      <c r="I7392" s="411"/>
    </row>
    <row r="7393" spans="1:9" ht="15" customHeight="1" x14ac:dyDescent="0.25">
      <c r="A7393" s="411"/>
      <c r="B7393" s="411"/>
      <c r="C7393" s="411"/>
      <c r="D7393" s="411"/>
      <c r="E7393" s="411"/>
      <c r="F7393" s="411"/>
      <c r="G7393" s="194"/>
      <c r="H7393" s="411"/>
      <c r="I7393" s="411"/>
    </row>
    <row r="7394" spans="1:9" ht="15" customHeight="1" x14ac:dyDescent="0.25">
      <c r="A7394" s="411"/>
      <c r="B7394" s="411"/>
      <c r="C7394" s="411"/>
      <c r="D7394" s="411"/>
      <c r="E7394" s="411"/>
      <c r="F7394" s="412"/>
      <c r="G7394" s="194"/>
      <c r="H7394" s="411"/>
      <c r="I7394" s="411"/>
    </row>
    <row r="7395" spans="1:9" ht="15" customHeight="1" x14ac:dyDescent="0.25">
      <c r="A7395" s="411"/>
      <c r="B7395" s="411"/>
      <c r="C7395" s="411"/>
      <c r="D7395" s="411"/>
      <c r="E7395" s="411"/>
      <c r="F7395" s="411"/>
      <c r="G7395" s="194"/>
      <c r="H7395" s="411"/>
      <c r="I7395" s="411"/>
    </row>
    <row r="7396" spans="1:9" ht="15" customHeight="1" x14ac:dyDescent="0.25">
      <c r="A7396" s="411"/>
      <c r="B7396" s="411"/>
      <c r="C7396" s="411"/>
      <c r="D7396" s="411"/>
      <c r="E7396" s="411"/>
      <c r="F7396" s="411"/>
      <c r="G7396" s="194"/>
      <c r="H7396" s="411"/>
      <c r="I7396" s="411"/>
    </row>
    <row r="7397" spans="1:9" ht="15" customHeight="1" x14ac:dyDescent="0.25">
      <c r="A7397" s="411"/>
      <c r="B7397" s="411"/>
      <c r="C7397" s="411"/>
      <c r="D7397" s="411"/>
      <c r="E7397" s="411"/>
      <c r="F7397" s="411"/>
      <c r="G7397" s="194"/>
      <c r="H7397" s="411"/>
      <c r="I7397" s="411"/>
    </row>
    <row r="7398" spans="1:9" ht="15" customHeight="1" x14ac:dyDescent="0.25">
      <c r="A7398" s="411"/>
      <c r="B7398" s="411"/>
      <c r="C7398" s="411"/>
      <c r="D7398" s="411"/>
      <c r="E7398" s="411"/>
      <c r="F7398" s="411"/>
      <c r="G7398" s="194"/>
      <c r="H7398" s="411"/>
      <c r="I7398" s="411"/>
    </row>
    <row r="7399" spans="1:9" ht="15" customHeight="1" x14ac:dyDescent="0.25">
      <c r="A7399" s="411"/>
      <c r="B7399" s="411"/>
      <c r="C7399" s="411"/>
      <c r="D7399" s="411"/>
      <c r="E7399" s="411"/>
      <c r="F7399" s="411"/>
      <c r="G7399" s="194"/>
      <c r="H7399" s="411"/>
      <c r="I7399" s="411"/>
    </row>
    <row r="7400" spans="1:9" ht="15" customHeight="1" x14ac:dyDescent="0.25">
      <c r="A7400" s="411"/>
      <c r="B7400" s="411"/>
      <c r="C7400" s="411"/>
      <c r="D7400" s="411"/>
      <c r="E7400" s="411"/>
      <c r="F7400" s="411"/>
      <c r="G7400" s="194"/>
      <c r="H7400" s="411"/>
      <c r="I7400" s="411"/>
    </row>
    <row r="7401" spans="1:9" ht="15" customHeight="1" x14ac:dyDescent="0.25">
      <c r="A7401" s="411"/>
      <c r="B7401" s="411"/>
      <c r="C7401" s="411"/>
      <c r="D7401" s="411"/>
      <c r="E7401" s="411"/>
      <c r="F7401" s="411"/>
      <c r="G7401" s="194"/>
      <c r="H7401" s="411"/>
      <c r="I7401" s="411"/>
    </row>
    <row r="7402" spans="1:9" ht="15" customHeight="1" x14ac:dyDescent="0.25">
      <c r="A7402" s="411"/>
      <c r="B7402" s="411"/>
      <c r="C7402" s="411"/>
      <c r="D7402" s="411"/>
      <c r="E7402" s="411"/>
      <c r="F7402" s="412"/>
      <c r="G7402" s="194"/>
      <c r="H7402" s="411"/>
      <c r="I7402" s="411"/>
    </row>
    <row r="7403" spans="1:9" ht="15" customHeight="1" x14ac:dyDescent="0.25">
      <c r="A7403" s="411"/>
      <c r="B7403" s="411"/>
      <c r="C7403" s="411"/>
      <c r="D7403" s="411"/>
      <c r="E7403" s="411"/>
      <c r="F7403" s="411"/>
      <c r="G7403" s="194"/>
      <c r="H7403" s="411"/>
      <c r="I7403" s="411"/>
    </row>
    <row r="7404" spans="1:9" ht="15" customHeight="1" x14ac:dyDescent="0.25">
      <c r="A7404" s="411"/>
      <c r="B7404" s="411"/>
      <c r="C7404" s="411"/>
      <c r="D7404" s="411"/>
      <c r="E7404" s="411"/>
      <c r="F7404" s="411"/>
      <c r="G7404" s="194"/>
      <c r="H7404" s="411"/>
      <c r="I7404" s="411"/>
    </row>
    <row r="7405" spans="1:9" ht="15" customHeight="1" x14ac:dyDescent="0.25">
      <c r="A7405" s="411"/>
      <c r="B7405" s="411"/>
      <c r="C7405" s="411"/>
      <c r="D7405" s="411"/>
      <c r="E7405" s="411"/>
      <c r="F7405" s="411"/>
      <c r="G7405" s="194"/>
      <c r="H7405" s="411"/>
      <c r="I7405" s="411"/>
    </row>
    <row r="7406" spans="1:9" ht="15" customHeight="1" x14ac:dyDescent="0.25">
      <c r="A7406" s="411"/>
      <c r="B7406" s="411"/>
      <c r="C7406" s="411"/>
      <c r="D7406" s="411"/>
      <c r="E7406" s="411"/>
      <c r="F7406" s="411"/>
      <c r="G7406" s="194"/>
      <c r="H7406" s="411"/>
      <c r="I7406" s="411"/>
    </row>
    <row r="7407" spans="1:9" ht="15" customHeight="1" x14ac:dyDescent="0.25">
      <c r="A7407" s="411"/>
      <c r="B7407" s="411"/>
      <c r="C7407" s="411"/>
      <c r="D7407" s="411"/>
      <c r="E7407" s="411"/>
      <c r="F7407" s="411"/>
      <c r="G7407" s="194"/>
      <c r="H7407" s="411"/>
      <c r="I7407" s="411"/>
    </row>
    <row r="7408" spans="1:9" ht="15" customHeight="1" x14ac:dyDescent="0.25">
      <c r="A7408" s="411"/>
      <c r="B7408" s="411"/>
      <c r="C7408" s="411"/>
      <c r="D7408" s="411"/>
      <c r="E7408" s="411"/>
      <c r="F7408" s="411"/>
      <c r="G7408" s="194"/>
      <c r="H7408" s="411"/>
      <c r="I7408" s="411"/>
    </row>
    <row r="7409" spans="1:9" ht="15" customHeight="1" x14ac:dyDescent="0.25">
      <c r="A7409" s="411"/>
      <c r="B7409" s="411"/>
      <c r="C7409" s="411"/>
      <c r="D7409" s="411"/>
      <c r="E7409" s="411"/>
      <c r="F7409" s="411"/>
      <c r="G7409" s="194"/>
      <c r="H7409" s="411"/>
      <c r="I7409" s="411"/>
    </row>
    <row r="7410" spans="1:9" ht="15" customHeight="1" x14ac:dyDescent="0.25">
      <c r="A7410" s="411"/>
      <c r="B7410" s="411"/>
      <c r="C7410" s="411"/>
      <c r="D7410" s="411"/>
      <c r="E7410" s="411"/>
      <c r="F7410" s="411"/>
      <c r="G7410" s="194"/>
      <c r="H7410" s="411"/>
      <c r="I7410" s="411"/>
    </row>
    <row r="7411" spans="1:9" ht="15" customHeight="1" x14ac:dyDescent="0.25">
      <c r="A7411" s="411"/>
      <c r="B7411" s="411"/>
      <c r="C7411" s="411"/>
      <c r="D7411" s="411"/>
      <c r="E7411" s="411"/>
      <c r="F7411" s="411"/>
      <c r="G7411" s="194"/>
      <c r="H7411" s="411"/>
      <c r="I7411" s="411"/>
    </row>
    <row r="7412" spans="1:9" ht="15" customHeight="1" x14ac:dyDescent="0.25">
      <c r="A7412" s="411"/>
      <c r="B7412" s="411"/>
      <c r="C7412" s="411"/>
      <c r="D7412" s="411"/>
      <c r="E7412" s="411"/>
      <c r="F7412" s="411"/>
      <c r="G7412" s="194"/>
      <c r="H7412" s="411"/>
      <c r="I7412" s="411"/>
    </row>
    <row r="7413" spans="1:9" ht="15" customHeight="1" x14ac:dyDescent="0.25">
      <c r="A7413" s="411"/>
      <c r="B7413" s="411"/>
      <c r="C7413" s="411"/>
      <c r="D7413" s="411"/>
      <c r="E7413" s="411"/>
      <c r="F7413" s="411"/>
      <c r="G7413" s="194"/>
      <c r="H7413" s="411"/>
      <c r="I7413" s="411"/>
    </row>
    <row r="7414" spans="1:9" ht="15" customHeight="1" x14ac:dyDescent="0.25">
      <c r="A7414" s="411"/>
      <c r="B7414" s="411"/>
      <c r="C7414" s="411"/>
      <c r="D7414" s="411"/>
      <c r="E7414" s="411"/>
      <c r="F7414" s="411"/>
      <c r="G7414" s="194"/>
      <c r="H7414" s="411"/>
      <c r="I7414" s="411"/>
    </row>
    <row r="7415" spans="1:9" ht="15" customHeight="1" x14ac:dyDescent="0.25">
      <c r="A7415" s="411"/>
      <c r="B7415" s="411"/>
      <c r="C7415" s="411"/>
      <c r="D7415" s="411"/>
      <c r="E7415" s="411"/>
      <c r="F7415" s="411"/>
      <c r="G7415" s="194"/>
      <c r="H7415" s="411"/>
      <c r="I7415" s="411"/>
    </row>
    <row r="7416" spans="1:9" ht="15" customHeight="1" x14ac:dyDescent="0.25">
      <c r="A7416" s="411"/>
      <c r="B7416" s="411"/>
      <c r="C7416" s="411"/>
      <c r="D7416" s="411"/>
      <c r="E7416" s="411"/>
      <c r="F7416" s="411"/>
      <c r="G7416" s="194"/>
      <c r="H7416" s="411"/>
      <c r="I7416" s="411"/>
    </row>
    <row r="7417" spans="1:9" ht="15" customHeight="1" x14ac:dyDescent="0.25">
      <c r="A7417" s="411"/>
      <c r="B7417" s="411"/>
      <c r="C7417" s="411"/>
      <c r="D7417" s="411"/>
      <c r="E7417" s="411"/>
      <c r="F7417" s="411"/>
      <c r="G7417" s="194"/>
      <c r="H7417" s="411"/>
      <c r="I7417" s="411"/>
    </row>
    <row r="7418" spans="1:9" ht="15" customHeight="1" x14ac:dyDescent="0.25">
      <c r="A7418" s="411"/>
      <c r="B7418" s="411"/>
      <c r="C7418" s="411"/>
      <c r="D7418" s="411"/>
      <c r="E7418" s="411"/>
      <c r="F7418" s="411"/>
      <c r="G7418" s="194"/>
      <c r="H7418" s="411"/>
      <c r="I7418" s="411"/>
    </row>
    <row r="7419" spans="1:9" ht="15" customHeight="1" x14ac:dyDescent="0.25">
      <c r="A7419" s="411"/>
      <c r="B7419" s="411"/>
      <c r="C7419" s="411"/>
      <c r="D7419" s="411"/>
      <c r="E7419" s="411"/>
      <c r="F7419" s="411"/>
      <c r="G7419" s="194"/>
      <c r="H7419" s="411"/>
      <c r="I7419" s="411"/>
    </row>
    <row r="7420" spans="1:9" ht="15" customHeight="1" x14ac:dyDescent="0.25">
      <c r="A7420" s="411"/>
      <c r="B7420" s="411"/>
      <c r="C7420" s="411"/>
      <c r="D7420" s="411"/>
      <c r="E7420" s="411"/>
      <c r="F7420" s="411"/>
      <c r="G7420" s="194"/>
      <c r="H7420" s="411"/>
      <c r="I7420" s="411"/>
    </row>
    <row r="7421" spans="1:9" ht="15" customHeight="1" x14ac:dyDescent="0.25">
      <c r="A7421" s="411"/>
      <c r="B7421" s="411"/>
      <c r="C7421" s="411"/>
      <c r="D7421" s="411"/>
      <c r="E7421" s="411"/>
      <c r="F7421" s="411"/>
      <c r="G7421" s="194"/>
      <c r="H7421" s="411"/>
      <c r="I7421" s="411"/>
    </row>
    <row r="7422" spans="1:9" ht="15" customHeight="1" x14ac:dyDescent="0.25">
      <c r="A7422" s="411"/>
      <c r="B7422" s="411"/>
      <c r="C7422" s="411"/>
      <c r="D7422" s="411"/>
      <c r="E7422" s="411"/>
      <c r="F7422" s="411"/>
      <c r="G7422" s="194"/>
      <c r="H7422" s="411"/>
      <c r="I7422" s="411"/>
    </row>
    <row r="7423" spans="1:9" ht="15" customHeight="1" x14ac:dyDescent="0.25">
      <c r="A7423" s="411"/>
      <c r="B7423" s="411"/>
      <c r="C7423" s="411"/>
      <c r="D7423" s="411"/>
      <c r="E7423" s="411"/>
      <c r="F7423" s="411"/>
      <c r="G7423" s="194"/>
      <c r="H7423" s="411"/>
      <c r="I7423" s="411"/>
    </row>
    <row r="7424" spans="1:9" ht="15" customHeight="1" x14ac:dyDescent="0.25">
      <c r="A7424" s="411"/>
      <c r="B7424" s="411"/>
      <c r="C7424" s="411"/>
      <c r="D7424" s="411"/>
      <c r="E7424" s="411"/>
      <c r="F7424" s="411"/>
      <c r="G7424" s="194"/>
      <c r="H7424" s="411"/>
      <c r="I7424" s="411"/>
    </row>
    <row r="7425" spans="1:9" ht="15" customHeight="1" x14ac:dyDescent="0.25">
      <c r="A7425" s="411"/>
      <c r="B7425" s="411"/>
      <c r="C7425" s="411"/>
      <c r="D7425" s="411"/>
      <c r="E7425" s="411"/>
      <c r="F7425" s="411"/>
      <c r="G7425" s="194"/>
      <c r="H7425" s="411"/>
      <c r="I7425" s="411"/>
    </row>
    <row r="7426" spans="1:9" ht="15" customHeight="1" x14ac:dyDescent="0.25">
      <c r="A7426" s="411"/>
      <c r="B7426" s="411"/>
      <c r="C7426" s="411"/>
      <c r="D7426" s="411"/>
      <c r="E7426" s="411"/>
      <c r="F7426" s="411"/>
      <c r="G7426" s="194"/>
      <c r="H7426" s="411"/>
      <c r="I7426" s="411"/>
    </row>
    <row r="7427" spans="1:9" ht="15" customHeight="1" x14ac:dyDescent="0.25">
      <c r="A7427" s="411"/>
      <c r="B7427" s="411"/>
      <c r="C7427" s="411"/>
      <c r="D7427" s="411"/>
      <c r="E7427" s="411"/>
      <c r="F7427" s="411"/>
      <c r="G7427" s="194"/>
      <c r="H7427" s="411"/>
      <c r="I7427" s="411"/>
    </row>
    <row r="7428" spans="1:9" ht="15" customHeight="1" x14ac:dyDescent="0.25">
      <c r="A7428" s="411"/>
      <c r="B7428" s="411"/>
      <c r="C7428" s="411"/>
      <c r="D7428" s="411"/>
      <c r="E7428" s="411"/>
      <c r="F7428" s="411"/>
      <c r="G7428" s="194"/>
      <c r="H7428" s="411"/>
      <c r="I7428" s="411"/>
    </row>
    <row r="7429" spans="1:9" ht="15" customHeight="1" x14ac:dyDescent="0.25">
      <c r="A7429" s="411"/>
      <c r="B7429" s="411"/>
      <c r="C7429" s="411"/>
      <c r="D7429" s="411"/>
      <c r="E7429" s="411"/>
      <c r="F7429" s="411"/>
      <c r="G7429" s="194"/>
      <c r="H7429" s="411"/>
      <c r="I7429" s="411"/>
    </row>
    <row r="7430" spans="1:9" ht="15" customHeight="1" x14ac:dyDescent="0.25">
      <c r="A7430" s="411"/>
      <c r="B7430" s="411"/>
      <c r="C7430" s="411"/>
      <c r="D7430" s="411"/>
      <c r="E7430" s="411"/>
      <c r="F7430" s="411"/>
      <c r="G7430" s="194"/>
      <c r="H7430" s="411"/>
      <c r="I7430" s="411"/>
    </row>
    <row r="7431" spans="1:9" ht="15" customHeight="1" x14ac:dyDescent="0.25">
      <c r="A7431" s="411"/>
      <c r="B7431" s="411"/>
      <c r="C7431" s="411"/>
      <c r="D7431" s="411"/>
      <c r="E7431" s="411"/>
      <c r="F7431" s="411"/>
      <c r="G7431" s="194"/>
      <c r="H7431" s="411"/>
      <c r="I7431" s="411"/>
    </row>
    <row r="7432" spans="1:9" ht="15" customHeight="1" x14ac:dyDescent="0.25">
      <c r="A7432" s="411"/>
      <c r="B7432" s="411"/>
      <c r="C7432" s="411"/>
      <c r="D7432" s="411"/>
      <c r="E7432" s="411"/>
      <c r="F7432" s="411"/>
      <c r="G7432" s="194"/>
      <c r="H7432" s="411"/>
      <c r="I7432" s="411"/>
    </row>
    <row r="7433" spans="1:9" ht="15" customHeight="1" x14ac:dyDescent="0.25">
      <c r="A7433" s="411"/>
      <c r="B7433" s="411"/>
      <c r="C7433" s="411"/>
      <c r="D7433" s="411"/>
      <c r="E7433" s="411"/>
      <c r="F7433" s="412"/>
      <c r="G7433" s="194"/>
      <c r="H7433" s="411"/>
      <c r="I7433" s="411"/>
    </row>
    <row r="7434" spans="1:9" ht="15" customHeight="1" x14ac:dyDescent="0.25">
      <c r="A7434" s="411"/>
      <c r="B7434" s="411"/>
      <c r="C7434" s="411"/>
      <c r="D7434" s="411"/>
      <c r="E7434" s="411"/>
      <c r="F7434" s="411"/>
      <c r="G7434" s="194"/>
      <c r="H7434" s="411"/>
      <c r="I7434" s="411"/>
    </row>
    <row r="7435" spans="1:9" ht="15" customHeight="1" x14ac:dyDescent="0.25">
      <c r="A7435" s="411"/>
      <c r="B7435" s="411"/>
      <c r="C7435" s="411"/>
      <c r="D7435" s="411"/>
      <c r="E7435" s="411"/>
      <c r="F7435" s="411"/>
      <c r="G7435" s="194"/>
      <c r="H7435" s="411"/>
      <c r="I7435" s="411"/>
    </row>
    <row r="7436" spans="1:9" ht="15" customHeight="1" x14ac:dyDescent="0.25">
      <c r="A7436" s="411"/>
      <c r="B7436" s="411"/>
      <c r="C7436" s="411"/>
      <c r="D7436" s="411"/>
      <c r="E7436" s="411"/>
      <c r="F7436" s="411"/>
      <c r="G7436" s="194"/>
      <c r="H7436" s="411"/>
      <c r="I7436" s="411"/>
    </row>
    <row r="7437" spans="1:9" ht="15" customHeight="1" x14ac:dyDescent="0.25">
      <c r="A7437" s="411"/>
      <c r="B7437" s="411"/>
      <c r="C7437" s="411"/>
      <c r="D7437" s="411"/>
      <c r="E7437" s="411"/>
      <c r="F7437" s="411"/>
      <c r="G7437" s="194"/>
      <c r="H7437" s="411"/>
      <c r="I7437" s="411"/>
    </row>
    <row r="7438" spans="1:9" ht="15" customHeight="1" x14ac:dyDescent="0.25">
      <c r="A7438" s="411"/>
      <c r="B7438" s="411"/>
      <c r="C7438" s="411"/>
      <c r="D7438" s="411"/>
      <c r="E7438" s="411"/>
      <c r="F7438" s="411"/>
      <c r="G7438" s="194"/>
      <c r="H7438" s="411"/>
      <c r="I7438" s="411"/>
    </row>
    <row r="7439" spans="1:9" ht="15" customHeight="1" x14ac:dyDescent="0.25">
      <c r="A7439" s="411"/>
      <c r="B7439" s="411"/>
      <c r="C7439" s="411"/>
      <c r="D7439" s="411"/>
      <c r="E7439" s="411"/>
      <c r="F7439" s="411"/>
      <c r="G7439" s="194"/>
      <c r="H7439" s="411"/>
      <c r="I7439" s="411"/>
    </row>
    <row r="7440" spans="1:9" ht="15" customHeight="1" x14ac:dyDescent="0.25">
      <c r="A7440" s="411"/>
      <c r="B7440" s="411"/>
      <c r="C7440" s="411"/>
      <c r="D7440" s="411"/>
      <c r="E7440" s="411"/>
      <c r="F7440" s="411"/>
      <c r="G7440" s="194"/>
      <c r="H7440" s="411"/>
      <c r="I7440" s="411"/>
    </row>
    <row r="7441" spans="1:9" ht="15" customHeight="1" x14ac:dyDescent="0.25">
      <c r="A7441" s="411"/>
      <c r="B7441" s="411"/>
      <c r="C7441" s="411"/>
      <c r="D7441" s="411"/>
      <c r="E7441" s="411"/>
      <c r="F7441" s="411"/>
      <c r="G7441" s="194"/>
      <c r="H7441" s="411"/>
      <c r="I7441" s="411"/>
    </row>
    <row r="7442" spans="1:9" ht="15" customHeight="1" x14ac:dyDescent="0.25">
      <c r="A7442" s="411"/>
      <c r="B7442" s="411"/>
      <c r="C7442" s="411"/>
      <c r="D7442" s="411"/>
      <c r="E7442" s="411"/>
      <c r="F7442" s="411"/>
      <c r="G7442" s="194"/>
      <c r="H7442" s="411"/>
      <c r="I7442" s="411"/>
    </row>
    <row r="7443" spans="1:9" ht="15" customHeight="1" x14ac:dyDescent="0.25">
      <c r="A7443" s="411"/>
      <c r="B7443" s="411"/>
      <c r="C7443" s="411"/>
      <c r="D7443" s="411"/>
      <c r="E7443" s="411"/>
      <c r="F7443" s="412"/>
      <c r="G7443" s="194"/>
      <c r="H7443" s="411"/>
      <c r="I7443" s="411"/>
    </row>
    <row r="7444" spans="1:9" ht="15" customHeight="1" x14ac:dyDescent="0.25">
      <c r="A7444" s="411"/>
      <c r="B7444" s="411"/>
      <c r="C7444" s="411"/>
      <c r="D7444" s="411"/>
      <c r="E7444" s="411"/>
      <c r="F7444" s="412"/>
      <c r="G7444" s="194"/>
      <c r="H7444" s="411"/>
      <c r="I7444" s="411"/>
    </row>
    <row r="7445" spans="1:9" ht="15" customHeight="1" x14ac:dyDescent="0.25">
      <c r="A7445" s="411"/>
      <c r="B7445" s="411"/>
      <c r="C7445" s="411"/>
      <c r="D7445" s="411"/>
      <c r="E7445" s="411"/>
      <c r="F7445" s="411"/>
      <c r="G7445" s="194"/>
      <c r="H7445" s="411"/>
      <c r="I7445" s="411"/>
    </row>
    <row r="7446" spans="1:9" ht="15" customHeight="1" x14ac:dyDescent="0.25">
      <c r="A7446" s="411"/>
      <c r="B7446" s="411"/>
      <c r="C7446" s="411"/>
      <c r="D7446" s="411"/>
      <c r="E7446" s="411"/>
      <c r="F7446" s="411"/>
      <c r="G7446" s="194"/>
      <c r="H7446" s="411"/>
      <c r="I7446" s="411"/>
    </row>
    <row r="7447" spans="1:9" ht="15" customHeight="1" x14ac:dyDescent="0.25">
      <c r="A7447" s="411"/>
      <c r="B7447" s="411"/>
      <c r="C7447" s="411"/>
      <c r="D7447" s="411"/>
      <c r="E7447" s="411"/>
      <c r="F7447" s="411"/>
      <c r="G7447" s="194"/>
      <c r="H7447" s="411"/>
      <c r="I7447" s="411"/>
    </row>
    <row r="7448" spans="1:9" ht="15" customHeight="1" x14ac:dyDescent="0.25">
      <c r="A7448" s="411"/>
      <c r="B7448" s="411"/>
      <c r="C7448" s="411"/>
      <c r="D7448" s="411"/>
      <c r="E7448" s="411"/>
      <c r="F7448" s="411"/>
      <c r="G7448" s="194"/>
      <c r="H7448" s="411"/>
      <c r="I7448" s="411"/>
    </row>
    <row r="7449" spans="1:9" ht="15" customHeight="1" x14ac:dyDescent="0.25">
      <c r="A7449" s="411"/>
      <c r="B7449" s="411"/>
      <c r="C7449" s="411"/>
      <c r="D7449" s="411"/>
      <c r="E7449" s="411"/>
      <c r="F7449" s="411"/>
      <c r="G7449" s="194"/>
      <c r="H7449" s="411"/>
      <c r="I7449" s="411"/>
    </row>
    <row r="7450" spans="1:9" ht="15" customHeight="1" x14ac:dyDescent="0.25">
      <c r="A7450" s="411"/>
      <c r="B7450" s="411"/>
      <c r="C7450" s="411"/>
      <c r="D7450" s="411"/>
      <c r="E7450" s="411"/>
      <c r="F7450" s="411"/>
      <c r="G7450" s="194"/>
      <c r="H7450" s="411"/>
      <c r="I7450" s="411"/>
    </row>
    <row r="7451" spans="1:9" ht="15" customHeight="1" x14ac:dyDescent="0.25">
      <c r="A7451" s="411"/>
      <c r="B7451" s="411"/>
      <c r="C7451" s="411"/>
      <c r="D7451" s="411"/>
      <c r="E7451" s="411"/>
      <c r="F7451" s="411"/>
      <c r="G7451" s="194"/>
      <c r="H7451" s="411"/>
      <c r="I7451" s="411"/>
    </row>
    <row r="7452" spans="1:9" ht="15" customHeight="1" x14ac:dyDescent="0.25">
      <c r="A7452" s="411"/>
      <c r="B7452" s="411"/>
      <c r="C7452" s="411"/>
      <c r="D7452" s="411"/>
      <c r="E7452" s="411"/>
      <c r="F7452" s="411"/>
      <c r="G7452" s="194"/>
      <c r="H7452" s="411"/>
      <c r="I7452" s="411"/>
    </row>
    <row r="7453" spans="1:9" ht="15" customHeight="1" x14ac:dyDescent="0.25">
      <c r="A7453" s="411"/>
      <c r="B7453" s="411"/>
      <c r="C7453" s="411"/>
      <c r="D7453" s="411"/>
      <c r="E7453" s="411"/>
      <c r="F7453" s="411"/>
      <c r="G7453" s="194"/>
      <c r="H7453" s="411"/>
      <c r="I7453" s="411"/>
    </row>
    <row r="7454" spans="1:9" ht="15" customHeight="1" x14ac:dyDescent="0.25">
      <c r="A7454" s="411"/>
      <c r="B7454" s="411"/>
      <c r="C7454" s="411"/>
      <c r="D7454" s="411"/>
      <c r="E7454" s="411"/>
      <c r="F7454" s="411"/>
      <c r="G7454" s="194"/>
      <c r="H7454" s="411"/>
      <c r="I7454" s="411"/>
    </row>
    <row r="7455" spans="1:9" ht="15" customHeight="1" x14ac:dyDescent="0.25">
      <c r="A7455" s="411"/>
      <c r="B7455" s="411"/>
      <c r="C7455" s="411"/>
      <c r="D7455" s="411"/>
      <c r="E7455" s="411"/>
      <c r="F7455" s="411"/>
      <c r="G7455" s="194"/>
      <c r="H7455" s="411"/>
      <c r="I7455" s="411"/>
    </row>
    <row r="7456" spans="1:9" ht="15" customHeight="1" x14ac:dyDescent="0.25">
      <c r="A7456" s="411"/>
      <c r="B7456" s="411"/>
      <c r="C7456" s="411"/>
      <c r="D7456" s="411"/>
      <c r="E7456" s="411"/>
      <c r="F7456" s="411"/>
      <c r="G7456" s="194"/>
      <c r="H7456" s="411"/>
      <c r="I7456" s="411"/>
    </row>
    <row r="7457" spans="1:9" ht="15" customHeight="1" x14ac:dyDescent="0.25">
      <c r="A7457" s="411"/>
      <c r="B7457" s="411"/>
      <c r="C7457" s="411"/>
      <c r="D7457" s="411"/>
      <c r="E7457" s="411"/>
      <c r="F7457" s="411"/>
      <c r="G7457" s="194"/>
      <c r="H7457" s="411"/>
      <c r="I7457" s="411"/>
    </row>
    <row r="7458" spans="1:9" ht="15" customHeight="1" x14ac:dyDescent="0.25">
      <c r="A7458" s="411"/>
      <c r="B7458" s="411"/>
      <c r="C7458" s="411"/>
      <c r="D7458" s="411"/>
      <c r="E7458" s="411"/>
      <c r="F7458" s="412"/>
      <c r="G7458" s="194"/>
      <c r="H7458" s="411"/>
      <c r="I7458" s="411"/>
    </row>
    <row r="7459" spans="1:9" ht="15" customHeight="1" x14ac:dyDescent="0.25">
      <c r="A7459" s="411"/>
      <c r="B7459" s="411"/>
      <c r="C7459" s="411"/>
      <c r="D7459" s="411"/>
      <c r="E7459" s="411"/>
      <c r="F7459" s="411"/>
      <c r="G7459" s="194"/>
      <c r="H7459" s="411"/>
      <c r="I7459" s="411"/>
    </row>
    <row r="7460" spans="1:9" ht="15" customHeight="1" x14ac:dyDescent="0.25">
      <c r="A7460" s="411"/>
      <c r="B7460" s="411"/>
      <c r="C7460" s="411"/>
      <c r="D7460" s="411"/>
      <c r="E7460" s="411"/>
      <c r="F7460" s="411"/>
      <c r="G7460" s="194"/>
      <c r="H7460" s="411"/>
      <c r="I7460" s="411"/>
    </row>
    <row r="7461" spans="1:9" ht="15" customHeight="1" x14ac:dyDescent="0.25">
      <c r="A7461" s="411"/>
      <c r="B7461" s="411"/>
      <c r="C7461" s="411"/>
      <c r="D7461" s="411"/>
      <c r="E7461" s="411"/>
      <c r="F7461" s="411"/>
      <c r="G7461" s="194"/>
      <c r="H7461" s="411"/>
      <c r="I7461" s="411"/>
    </row>
    <row r="7462" spans="1:9" ht="15" customHeight="1" x14ac:dyDescent="0.25">
      <c r="A7462" s="411"/>
      <c r="B7462" s="411"/>
      <c r="C7462" s="411"/>
      <c r="D7462" s="411"/>
      <c r="E7462" s="411"/>
      <c r="F7462" s="411"/>
      <c r="G7462" s="194"/>
      <c r="H7462" s="411"/>
      <c r="I7462" s="411"/>
    </row>
    <row r="7463" spans="1:9" ht="15" customHeight="1" x14ac:dyDescent="0.25">
      <c r="A7463" s="411"/>
      <c r="B7463" s="411"/>
      <c r="C7463" s="411"/>
      <c r="D7463" s="411"/>
      <c r="E7463" s="411"/>
      <c r="F7463" s="411"/>
      <c r="G7463" s="194"/>
      <c r="H7463" s="411"/>
      <c r="I7463" s="411"/>
    </row>
    <row r="7464" spans="1:9" ht="15" customHeight="1" x14ac:dyDescent="0.25">
      <c r="A7464" s="411"/>
      <c r="B7464" s="411"/>
      <c r="C7464" s="411"/>
      <c r="D7464" s="411"/>
      <c r="E7464" s="411"/>
      <c r="F7464" s="411"/>
      <c r="G7464" s="194"/>
      <c r="H7464" s="411"/>
      <c r="I7464" s="411"/>
    </row>
    <row r="7465" spans="1:9" ht="15" customHeight="1" x14ac:dyDescent="0.25">
      <c r="A7465" s="411"/>
      <c r="B7465" s="411"/>
      <c r="C7465" s="411"/>
      <c r="D7465" s="411"/>
      <c r="E7465" s="411"/>
      <c r="F7465" s="411"/>
      <c r="G7465" s="194"/>
      <c r="H7465" s="411"/>
      <c r="I7465" s="411"/>
    </row>
    <row r="7466" spans="1:9" ht="15" customHeight="1" x14ac:dyDescent="0.25">
      <c r="A7466" s="411"/>
      <c r="B7466" s="411"/>
      <c r="C7466" s="411"/>
      <c r="D7466" s="411"/>
      <c r="E7466" s="411"/>
      <c r="F7466" s="411"/>
      <c r="G7466" s="194"/>
      <c r="H7466" s="411"/>
      <c r="I7466" s="411"/>
    </row>
    <row r="7467" spans="1:9" ht="15" customHeight="1" x14ac:dyDescent="0.25">
      <c r="A7467" s="411"/>
      <c r="B7467" s="411"/>
      <c r="C7467" s="411"/>
      <c r="D7467" s="411"/>
      <c r="E7467" s="411"/>
      <c r="F7467" s="411"/>
      <c r="G7467" s="194"/>
      <c r="H7467" s="411"/>
      <c r="I7467" s="411"/>
    </row>
    <row r="7468" spans="1:9" ht="15" customHeight="1" x14ac:dyDescent="0.25">
      <c r="A7468" s="411"/>
      <c r="B7468" s="411"/>
      <c r="C7468" s="411"/>
      <c r="D7468" s="411"/>
      <c r="E7468" s="411"/>
      <c r="F7468" s="411"/>
      <c r="G7468" s="194"/>
      <c r="H7468" s="411"/>
      <c r="I7468" s="411"/>
    </row>
    <row r="7469" spans="1:9" ht="15" customHeight="1" x14ac:dyDescent="0.25">
      <c r="A7469" s="411"/>
      <c r="B7469" s="411"/>
      <c r="C7469" s="411"/>
      <c r="D7469" s="411"/>
      <c r="E7469" s="411"/>
      <c r="F7469" s="411"/>
      <c r="G7469" s="194"/>
      <c r="H7469" s="411"/>
      <c r="I7469" s="411"/>
    </row>
    <row r="7470" spans="1:9" ht="15" customHeight="1" x14ac:dyDescent="0.25">
      <c r="A7470" s="411"/>
      <c r="B7470" s="411"/>
      <c r="C7470" s="411"/>
      <c r="D7470" s="411"/>
      <c r="E7470" s="411"/>
      <c r="F7470" s="411"/>
      <c r="G7470" s="194"/>
      <c r="H7470" s="411"/>
      <c r="I7470" s="411"/>
    </row>
    <row r="7471" spans="1:9" ht="15" customHeight="1" x14ac:dyDescent="0.25">
      <c r="A7471" s="411"/>
      <c r="B7471" s="411"/>
      <c r="C7471" s="411"/>
      <c r="D7471" s="411"/>
      <c r="E7471" s="411"/>
      <c r="F7471" s="411"/>
      <c r="G7471" s="194"/>
      <c r="H7471" s="411"/>
      <c r="I7471" s="411"/>
    </row>
    <row r="7472" spans="1:9" ht="15" customHeight="1" x14ac:dyDescent="0.25">
      <c r="A7472" s="411"/>
      <c r="B7472" s="411"/>
      <c r="C7472" s="411"/>
      <c r="D7472" s="411"/>
      <c r="E7472" s="411"/>
      <c r="F7472" s="412"/>
      <c r="G7472" s="194"/>
      <c r="H7472" s="411"/>
      <c r="I7472" s="411"/>
    </row>
    <row r="7473" spans="1:9" ht="15" customHeight="1" x14ac:dyDescent="0.25">
      <c r="A7473" s="411"/>
      <c r="B7473" s="411"/>
      <c r="C7473" s="411"/>
      <c r="D7473" s="411"/>
      <c r="E7473" s="411"/>
      <c r="F7473" s="411"/>
      <c r="G7473" s="194"/>
      <c r="H7473" s="411"/>
      <c r="I7473" s="411"/>
    </row>
    <row r="7474" spans="1:9" ht="15" customHeight="1" x14ac:dyDescent="0.25">
      <c r="A7474" s="411"/>
      <c r="B7474" s="411"/>
      <c r="C7474" s="411"/>
      <c r="D7474" s="411"/>
      <c r="E7474" s="411"/>
      <c r="F7474" s="411"/>
      <c r="G7474" s="194"/>
      <c r="H7474" s="411"/>
      <c r="I7474" s="411"/>
    </row>
    <row r="7475" spans="1:9" ht="15" customHeight="1" x14ac:dyDescent="0.25">
      <c r="A7475" s="411"/>
      <c r="B7475" s="411"/>
      <c r="C7475" s="411"/>
      <c r="D7475" s="411"/>
      <c r="E7475" s="411"/>
      <c r="F7475" s="411"/>
      <c r="G7475" s="194"/>
      <c r="H7475" s="411"/>
      <c r="I7475" s="411"/>
    </row>
    <row r="7476" spans="1:9" ht="15" customHeight="1" x14ac:dyDescent="0.25">
      <c r="A7476" s="411"/>
      <c r="B7476" s="411"/>
      <c r="C7476" s="411"/>
      <c r="D7476" s="411"/>
      <c r="E7476" s="411"/>
      <c r="F7476" s="411"/>
      <c r="G7476" s="194"/>
      <c r="H7476" s="411"/>
      <c r="I7476" s="411"/>
    </row>
    <row r="7477" spans="1:9" ht="15" customHeight="1" x14ac:dyDescent="0.25">
      <c r="A7477" s="411"/>
      <c r="B7477" s="411"/>
      <c r="C7477" s="411"/>
      <c r="D7477" s="411"/>
      <c r="E7477" s="411"/>
      <c r="F7477" s="411"/>
      <c r="G7477" s="194"/>
      <c r="H7477" s="411"/>
      <c r="I7477" s="411"/>
    </row>
    <row r="7478" spans="1:9" ht="15" customHeight="1" x14ac:dyDescent="0.25">
      <c r="A7478" s="411"/>
      <c r="B7478" s="411"/>
      <c r="C7478" s="411"/>
      <c r="D7478" s="411"/>
      <c r="E7478" s="411"/>
      <c r="F7478" s="411"/>
      <c r="G7478" s="194"/>
      <c r="H7478" s="411"/>
      <c r="I7478" s="411"/>
    </row>
    <row r="7479" spans="1:9" ht="15" customHeight="1" x14ac:dyDescent="0.25">
      <c r="A7479" s="411"/>
      <c r="B7479" s="411"/>
      <c r="C7479" s="411"/>
      <c r="D7479" s="411"/>
      <c r="E7479" s="411"/>
      <c r="F7479" s="411"/>
      <c r="G7479" s="194"/>
      <c r="H7479" s="411"/>
      <c r="I7479" s="411"/>
    </row>
    <row r="7480" spans="1:9" ht="15" customHeight="1" x14ac:dyDescent="0.25">
      <c r="A7480" s="411"/>
      <c r="B7480" s="411"/>
      <c r="C7480" s="411"/>
      <c r="D7480" s="411"/>
      <c r="E7480" s="411"/>
      <c r="F7480" s="411"/>
      <c r="G7480" s="194"/>
      <c r="H7480" s="411"/>
      <c r="I7480" s="411"/>
    </row>
    <row r="7481" spans="1:9" ht="15" customHeight="1" x14ac:dyDescent="0.25">
      <c r="A7481" s="411"/>
      <c r="B7481" s="411"/>
      <c r="C7481" s="411"/>
      <c r="D7481" s="411"/>
      <c r="E7481" s="411"/>
      <c r="F7481" s="411"/>
      <c r="G7481" s="194"/>
      <c r="H7481" s="411"/>
      <c r="I7481" s="411"/>
    </row>
    <row r="7482" spans="1:9" ht="15" customHeight="1" x14ac:dyDescent="0.25">
      <c r="A7482" s="411"/>
      <c r="B7482" s="411"/>
      <c r="C7482" s="411"/>
      <c r="D7482" s="411"/>
      <c r="E7482" s="411"/>
      <c r="F7482" s="411"/>
      <c r="G7482" s="194"/>
      <c r="H7482" s="411"/>
      <c r="I7482" s="411"/>
    </row>
    <row r="7483" spans="1:9" ht="15" customHeight="1" x14ac:dyDescent="0.25">
      <c r="A7483" s="411"/>
      <c r="B7483" s="411"/>
      <c r="C7483" s="411"/>
      <c r="D7483" s="411"/>
      <c r="E7483" s="411"/>
      <c r="F7483" s="411"/>
      <c r="G7483" s="194"/>
      <c r="H7483" s="411"/>
      <c r="I7483" s="411"/>
    </row>
    <row r="7484" spans="1:9" ht="15" customHeight="1" x14ac:dyDescent="0.25">
      <c r="A7484" s="411"/>
      <c r="B7484" s="411"/>
      <c r="C7484" s="411"/>
      <c r="D7484" s="411"/>
      <c r="E7484" s="411"/>
      <c r="F7484" s="411"/>
      <c r="G7484" s="194"/>
      <c r="H7484" s="411"/>
      <c r="I7484" s="411"/>
    </row>
    <row r="7485" spans="1:9" ht="15" customHeight="1" x14ac:dyDescent="0.25">
      <c r="A7485" s="411"/>
      <c r="B7485" s="411"/>
      <c r="C7485" s="411"/>
      <c r="D7485" s="411"/>
      <c r="E7485" s="411"/>
      <c r="F7485" s="411"/>
      <c r="G7485" s="194"/>
      <c r="H7485" s="411"/>
      <c r="I7485" s="411"/>
    </row>
    <row r="7486" spans="1:9" ht="15" customHeight="1" x14ac:dyDescent="0.25">
      <c r="A7486" s="411"/>
      <c r="B7486" s="411"/>
      <c r="C7486" s="411"/>
      <c r="D7486" s="411"/>
      <c r="E7486" s="411"/>
      <c r="F7486" s="411"/>
      <c r="G7486" s="194"/>
      <c r="H7486" s="411"/>
      <c r="I7486" s="411"/>
    </row>
    <row r="7487" spans="1:9" ht="15" customHeight="1" x14ac:dyDescent="0.25">
      <c r="A7487" s="411"/>
      <c r="B7487" s="411"/>
      <c r="C7487" s="411"/>
      <c r="D7487" s="411"/>
      <c r="E7487" s="411"/>
      <c r="F7487" s="411"/>
      <c r="G7487" s="194"/>
      <c r="H7487" s="411"/>
      <c r="I7487" s="411"/>
    </row>
    <row r="7488" spans="1:9" ht="15" customHeight="1" x14ac:dyDescent="0.25">
      <c r="A7488" s="411"/>
      <c r="B7488" s="411"/>
      <c r="C7488" s="411"/>
      <c r="D7488" s="411"/>
      <c r="E7488" s="411"/>
      <c r="F7488" s="411"/>
      <c r="G7488" s="194"/>
      <c r="H7488" s="411"/>
      <c r="I7488" s="411"/>
    </row>
    <row r="7489" spans="1:9" ht="15" customHeight="1" x14ac:dyDescent="0.25">
      <c r="A7489" s="411"/>
      <c r="B7489" s="411"/>
      <c r="C7489" s="411"/>
      <c r="D7489" s="411"/>
      <c r="E7489" s="411"/>
      <c r="F7489" s="411"/>
      <c r="G7489" s="194"/>
      <c r="H7489" s="411"/>
      <c r="I7489" s="411"/>
    </row>
    <row r="7490" spans="1:9" ht="15" customHeight="1" x14ac:dyDescent="0.25">
      <c r="A7490" s="411"/>
      <c r="B7490" s="411"/>
      <c r="C7490" s="411"/>
      <c r="D7490" s="411"/>
      <c r="E7490" s="411"/>
      <c r="F7490" s="411"/>
      <c r="G7490" s="194"/>
      <c r="H7490" s="411"/>
      <c r="I7490" s="411"/>
    </row>
    <row r="7491" spans="1:9" ht="15" customHeight="1" x14ac:dyDescent="0.25">
      <c r="A7491" s="411"/>
      <c r="B7491" s="411"/>
      <c r="C7491" s="411"/>
      <c r="D7491" s="411"/>
      <c r="E7491" s="411"/>
      <c r="F7491" s="411"/>
      <c r="G7491" s="194"/>
      <c r="H7491" s="411"/>
      <c r="I7491" s="411"/>
    </row>
    <row r="7492" spans="1:9" ht="15" customHeight="1" x14ac:dyDescent="0.25">
      <c r="A7492" s="411"/>
      <c r="B7492" s="411"/>
      <c r="C7492" s="411"/>
      <c r="D7492" s="411"/>
      <c r="E7492" s="411"/>
      <c r="F7492" s="411"/>
      <c r="G7492" s="194"/>
      <c r="H7492" s="411"/>
      <c r="I7492" s="411"/>
    </row>
    <row r="7493" spans="1:9" ht="15" customHeight="1" x14ac:dyDescent="0.25">
      <c r="A7493" s="411"/>
      <c r="B7493" s="411"/>
      <c r="C7493" s="411"/>
      <c r="D7493" s="411"/>
      <c r="E7493" s="411"/>
      <c r="F7493" s="411"/>
      <c r="G7493" s="194"/>
      <c r="H7493" s="411"/>
      <c r="I7493" s="411"/>
    </row>
    <row r="7494" spans="1:9" ht="15" customHeight="1" x14ac:dyDescent="0.25">
      <c r="A7494" s="411"/>
      <c r="B7494" s="411"/>
      <c r="C7494" s="411"/>
      <c r="D7494" s="411"/>
      <c r="E7494" s="411"/>
      <c r="F7494" s="411"/>
      <c r="G7494" s="194"/>
      <c r="H7494" s="411"/>
      <c r="I7494" s="411"/>
    </row>
    <row r="7495" spans="1:9" ht="15" customHeight="1" x14ac:dyDescent="0.25">
      <c r="A7495" s="411"/>
      <c r="B7495" s="411"/>
      <c r="C7495" s="411"/>
      <c r="D7495" s="411"/>
      <c r="E7495" s="411"/>
      <c r="F7495" s="411"/>
      <c r="G7495" s="194"/>
      <c r="H7495" s="411"/>
      <c r="I7495" s="411"/>
    </row>
    <row r="7496" spans="1:9" ht="15" customHeight="1" x14ac:dyDescent="0.25">
      <c r="A7496" s="411"/>
      <c r="B7496" s="411"/>
      <c r="C7496" s="411"/>
      <c r="D7496" s="411"/>
      <c r="E7496" s="411"/>
      <c r="F7496" s="411"/>
      <c r="G7496" s="194"/>
      <c r="H7496" s="411"/>
      <c r="I7496" s="411"/>
    </row>
    <row r="7497" spans="1:9" ht="15" customHeight="1" x14ac:dyDescent="0.25">
      <c r="A7497" s="411"/>
      <c r="B7497" s="411"/>
      <c r="C7497" s="411"/>
      <c r="D7497" s="411"/>
      <c r="E7497" s="411"/>
      <c r="F7497" s="411"/>
      <c r="G7497" s="194"/>
      <c r="H7497" s="411"/>
      <c r="I7497" s="411"/>
    </row>
    <row r="7498" spans="1:9" ht="15" customHeight="1" x14ac:dyDescent="0.25">
      <c r="A7498" s="411"/>
      <c r="B7498" s="411"/>
      <c r="C7498" s="411"/>
      <c r="D7498" s="411"/>
      <c r="E7498" s="411"/>
      <c r="F7498" s="411"/>
      <c r="G7498" s="194"/>
      <c r="H7498" s="411"/>
      <c r="I7498" s="411"/>
    </row>
    <row r="7499" spans="1:9" ht="15" customHeight="1" x14ac:dyDescent="0.25">
      <c r="A7499" s="411"/>
      <c r="B7499" s="411"/>
      <c r="C7499" s="411"/>
      <c r="D7499" s="411"/>
      <c r="E7499" s="411"/>
      <c r="F7499" s="411"/>
      <c r="G7499" s="194"/>
      <c r="H7499" s="411"/>
      <c r="I7499" s="411"/>
    </row>
    <row r="7500" spans="1:9" ht="15" customHeight="1" x14ac:dyDescent="0.25">
      <c r="A7500" s="411"/>
      <c r="B7500" s="411"/>
      <c r="C7500" s="411"/>
      <c r="D7500" s="411"/>
      <c r="E7500" s="411"/>
      <c r="F7500" s="411"/>
      <c r="G7500" s="194"/>
      <c r="H7500" s="411"/>
      <c r="I7500" s="411"/>
    </row>
    <row r="7501" spans="1:9" ht="15" customHeight="1" x14ac:dyDescent="0.25">
      <c r="A7501" s="411"/>
      <c r="B7501" s="411"/>
      <c r="C7501" s="411"/>
      <c r="D7501" s="411"/>
      <c r="E7501" s="411"/>
      <c r="F7501" s="411"/>
      <c r="G7501" s="194"/>
      <c r="H7501" s="411"/>
      <c r="I7501" s="411"/>
    </row>
    <row r="7502" spans="1:9" ht="15" customHeight="1" x14ac:dyDescent="0.25">
      <c r="A7502" s="411"/>
      <c r="B7502" s="411"/>
      <c r="C7502" s="411"/>
      <c r="D7502" s="411"/>
      <c r="E7502" s="411"/>
      <c r="F7502" s="411"/>
      <c r="G7502" s="194"/>
      <c r="H7502" s="411"/>
      <c r="I7502" s="411"/>
    </row>
    <row r="7503" spans="1:9" ht="15" customHeight="1" x14ac:dyDescent="0.25">
      <c r="A7503" s="411"/>
      <c r="B7503" s="411"/>
      <c r="C7503" s="411"/>
      <c r="D7503" s="411"/>
      <c r="E7503" s="411"/>
      <c r="F7503" s="411"/>
      <c r="G7503" s="194"/>
      <c r="H7503" s="411"/>
      <c r="I7503" s="411"/>
    </row>
    <row r="7504" spans="1:9" ht="15" customHeight="1" x14ac:dyDescent="0.25">
      <c r="A7504" s="411"/>
      <c r="B7504" s="411"/>
      <c r="C7504" s="411"/>
      <c r="D7504" s="411"/>
      <c r="E7504" s="411"/>
      <c r="F7504" s="411"/>
      <c r="G7504" s="194"/>
      <c r="H7504" s="411"/>
      <c r="I7504" s="411"/>
    </row>
    <row r="7505" spans="1:9" ht="15" customHeight="1" x14ac:dyDescent="0.25">
      <c r="A7505" s="411"/>
      <c r="B7505" s="411"/>
      <c r="C7505" s="411"/>
      <c r="D7505" s="411"/>
      <c r="E7505" s="411"/>
      <c r="F7505" s="411"/>
      <c r="G7505" s="194"/>
      <c r="H7505" s="411"/>
      <c r="I7505" s="411"/>
    </row>
    <row r="7506" spans="1:9" ht="15" customHeight="1" x14ac:dyDescent="0.25">
      <c r="A7506" s="411"/>
      <c r="B7506" s="411"/>
      <c r="C7506" s="411"/>
      <c r="D7506" s="411"/>
      <c r="E7506" s="411"/>
      <c r="F7506" s="411"/>
      <c r="G7506" s="194"/>
      <c r="H7506" s="411"/>
      <c r="I7506" s="411"/>
    </row>
    <row r="7507" spans="1:9" ht="15" customHeight="1" x14ac:dyDescent="0.25">
      <c r="A7507" s="411"/>
      <c r="B7507" s="411"/>
      <c r="C7507" s="411"/>
      <c r="D7507" s="411"/>
      <c r="E7507" s="411"/>
      <c r="F7507" s="411"/>
      <c r="G7507" s="194"/>
      <c r="H7507" s="411"/>
      <c r="I7507" s="411"/>
    </row>
    <row r="7508" spans="1:9" ht="15" customHeight="1" x14ac:dyDescent="0.25">
      <c r="A7508" s="411"/>
      <c r="B7508" s="411"/>
      <c r="C7508" s="411"/>
      <c r="D7508" s="411"/>
      <c r="E7508" s="411"/>
      <c r="F7508" s="411"/>
      <c r="G7508" s="194"/>
      <c r="H7508" s="411"/>
      <c r="I7508" s="411"/>
    </row>
    <row r="7509" spans="1:9" ht="15" customHeight="1" x14ac:dyDescent="0.25">
      <c r="A7509" s="411"/>
      <c r="B7509" s="411"/>
      <c r="C7509" s="411"/>
      <c r="D7509" s="411"/>
      <c r="E7509" s="411"/>
      <c r="F7509" s="411"/>
      <c r="G7509" s="194"/>
      <c r="H7509" s="411"/>
      <c r="I7509" s="411"/>
    </row>
    <row r="7510" spans="1:9" ht="15" customHeight="1" x14ac:dyDescent="0.25">
      <c r="A7510" s="411"/>
      <c r="B7510" s="411"/>
      <c r="C7510" s="411"/>
      <c r="D7510" s="411"/>
      <c r="E7510" s="411"/>
      <c r="F7510" s="411"/>
      <c r="G7510" s="194"/>
      <c r="H7510" s="411"/>
      <c r="I7510" s="411"/>
    </row>
    <row r="7511" spans="1:9" ht="15" customHeight="1" x14ac:dyDescent="0.25">
      <c r="A7511" s="411"/>
      <c r="B7511" s="411"/>
      <c r="C7511" s="411"/>
      <c r="D7511" s="411"/>
      <c r="E7511" s="411"/>
      <c r="F7511" s="411"/>
      <c r="G7511" s="194"/>
      <c r="H7511" s="411"/>
      <c r="I7511" s="411"/>
    </row>
    <row r="7512" spans="1:9" ht="15" customHeight="1" x14ac:dyDescent="0.25">
      <c r="A7512" s="411"/>
      <c r="B7512" s="411"/>
      <c r="C7512" s="411"/>
      <c r="D7512" s="411"/>
      <c r="E7512" s="411"/>
      <c r="F7512" s="411"/>
      <c r="G7512" s="194"/>
      <c r="H7512" s="411"/>
      <c r="I7512" s="411"/>
    </row>
    <row r="7513" spans="1:9" ht="15" customHeight="1" x14ac:dyDescent="0.25">
      <c r="A7513" s="411"/>
      <c r="B7513" s="411"/>
      <c r="C7513" s="411"/>
      <c r="D7513" s="411"/>
      <c r="E7513" s="411"/>
      <c r="F7513" s="411"/>
      <c r="G7513" s="194"/>
      <c r="H7513" s="411"/>
      <c r="I7513" s="411"/>
    </row>
    <row r="7514" spans="1:9" ht="15" customHeight="1" x14ac:dyDescent="0.25">
      <c r="A7514" s="411"/>
      <c r="B7514" s="411"/>
      <c r="C7514" s="411"/>
      <c r="D7514" s="411"/>
      <c r="E7514" s="411"/>
      <c r="F7514" s="411"/>
      <c r="G7514" s="194"/>
      <c r="H7514" s="411"/>
      <c r="I7514" s="411"/>
    </row>
    <row r="7515" spans="1:9" ht="15" customHeight="1" x14ac:dyDescent="0.25">
      <c r="A7515" s="411"/>
      <c r="B7515" s="411"/>
      <c r="C7515" s="411"/>
      <c r="D7515" s="411"/>
      <c r="E7515" s="411"/>
      <c r="F7515" s="411"/>
      <c r="G7515" s="194"/>
      <c r="H7515" s="411"/>
      <c r="I7515" s="411"/>
    </row>
    <row r="7516" spans="1:9" ht="15" customHeight="1" x14ac:dyDescent="0.25">
      <c r="A7516" s="411"/>
      <c r="B7516" s="411"/>
      <c r="C7516" s="411"/>
      <c r="D7516" s="411"/>
      <c r="E7516" s="411"/>
      <c r="F7516" s="411"/>
      <c r="G7516" s="194"/>
      <c r="H7516" s="411"/>
      <c r="I7516" s="411"/>
    </row>
    <row r="7517" spans="1:9" ht="15" customHeight="1" x14ac:dyDescent="0.25">
      <c r="A7517" s="411"/>
      <c r="B7517" s="411"/>
      <c r="C7517" s="411"/>
      <c r="D7517" s="411"/>
      <c r="E7517" s="411"/>
      <c r="F7517" s="411"/>
      <c r="G7517" s="194"/>
      <c r="H7517" s="411"/>
      <c r="I7517" s="411"/>
    </row>
    <row r="7518" spans="1:9" ht="15" customHeight="1" x14ac:dyDescent="0.25">
      <c r="A7518" s="411"/>
      <c r="B7518" s="411"/>
      <c r="C7518" s="411"/>
      <c r="D7518" s="411"/>
      <c r="E7518" s="411"/>
      <c r="F7518" s="411"/>
      <c r="G7518" s="194"/>
      <c r="H7518" s="411"/>
      <c r="I7518" s="411"/>
    </row>
    <row r="7519" spans="1:9" ht="15" customHeight="1" x14ac:dyDescent="0.25">
      <c r="A7519" s="411"/>
      <c r="B7519" s="411"/>
      <c r="C7519" s="411"/>
      <c r="D7519" s="411"/>
      <c r="E7519" s="411"/>
      <c r="F7519" s="411"/>
      <c r="G7519" s="194"/>
      <c r="H7519" s="411"/>
      <c r="I7519" s="411"/>
    </row>
    <row r="7520" spans="1:9" ht="15" customHeight="1" x14ac:dyDescent="0.25">
      <c r="A7520" s="411"/>
      <c r="B7520" s="411"/>
      <c r="C7520" s="411"/>
      <c r="D7520" s="411"/>
      <c r="E7520" s="411"/>
      <c r="F7520" s="411"/>
      <c r="G7520" s="194"/>
      <c r="H7520" s="411"/>
      <c r="I7520" s="411"/>
    </row>
    <row r="7521" spans="1:9" ht="15" customHeight="1" x14ac:dyDescent="0.25">
      <c r="A7521" s="411"/>
      <c r="B7521" s="411"/>
      <c r="C7521" s="411"/>
      <c r="D7521" s="411"/>
      <c r="E7521" s="411"/>
      <c r="F7521" s="411"/>
      <c r="G7521" s="194"/>
      <c r="H7521" s="411"/>
      <c r="I7521" s="411"/>
    </row>
    <row r="7522" spans="1:9" ht="15" customHeight="1" x14ac:dyDescent="0.25">
      <c r="A7522" s="411"/>
      <c r="B7522" s="411"/>
      <c r="C7522" s="411"/>
      <c r="D7522" s="411"/>
      <c r="E7522" s="411"/>
      <c r="F7522" s="411"/>
      <c r="G7522" s="194"/>
      <c r="H7522" s="411"/>
      <c r="I7522" s="411"/>
    </row>
    <row r="7523" spans="1:9" ht="15" customHeight="1" x14ac:dyDescent="0.25">
      <c r="A7523" s="411"/>
      <c r="B7523" s="411"/>
      <c r="C7523" s="411"/>
      <c r="D7523" s="411"/>
      <c r="E7523" s="411"/>
      <c r="F7523" s="411"/>
      <c r="G7523" s="194"/>
      <c r="H7523" s="411"/>
      <c r="I7523" s="411"/>
    </row>
    <row r="7524" spans="1:9" ht="15" customHeight="1" x14ac:dyDescent="0.25">
      <c r="A7524" s="411"/>
      <c r="B7524" s="411"/>
      <c r="C7524" s="411"/>
      <c r="D7524" s="411"/>
      <c r="E7524" s="411"/>
      <c r="F7524" s="411"/>
      <c r="G7524" s="194"/>
      <c r="H7524" s="411"/>
      <c r="I7524" s="411"/>
    </row>
    <row r="7525" spans="1:9" ht="15" customHeight="1" x14ac:dyDescent="0.25">
      <c r="A7525" s="411"/>
      <c r="B7525" s="411"/>
      <c r="C7525" s="411"/>
      <c r="D7525" s="411"/>
      <c r="E7525" s="411"/>
      <c r="F7525" s="411"/>
      <c r="G7525" s="194"/>
      <c r="H7525" s="411"/>
      <c r="I7525" s="411"/>
    </row>
    <row r="7526" spans="1:9" ht="15" customHeight="1" x14ac:dyDescent="0.25">
      <c r="A7526" s="411"/>
      <c r="B7526" s="411"/>
      <c r="C7526" s="411"/>
      <c r="D7526" s="411"/>
      <c r="E7526" s="411"/>
      <c r="F7526" s="411"/>
      <c r="G7526" s="194"/>
      <c r="H7526" s="411"/>
      <c r="I7526" s="411"/>
    </row>
    <row r="7527" spans="1:9" ht="15" customHeight="1" x14ac:dyDescent="0.25">
      <c r="A7527" s="411"/>
      <c r="B7527" s="411"/>
      <c r="C7527" s="411"/>
      <c r="D7527" s="411"/>
      <c r="E7527" s="411"/>
      <c r="F7527" s="411"/>
      <c r="G7527" s="194"/>
      <c r="H7527" s="411"/>
      <c r="I7527" s="411"/>
    </row>
    <row r="7528" spans="1:9" ht="15" customHeight="1" x14ac:dyDescent="0.25">
      <c r="A7528" s="411"/>
      <c r="B7528" s="411"/>
      <c r="C7528" s="411"/>
      <c r="D7528" s="411"/>
      <c r="E7528" s="411"/>
      <c r="F7528" s="411"/>
      <c r="G7528" s="194"/>
      <c r="H7528" s="411"/>
      <c r="I7528" s="411"/>
    </row>
    <row r="7529" spans="1:9" ht="15" customHeight="1" x14ac:dyDescent="0.25">
      <c r="A7529" s="411"/>
      <c r="B7529" s="411"/>
      <c r="C7529" s="411"/>
      <c r="D7529" s="411"/>
      <c r="E7529" s="411"/>
      <c r="F7529" s="411"/>
      <c r="G7529" s="194"/>
      <c r="H7529" s="411"/>
      <c r="I7529" s="411"/>
    </row>
    <row r="7530" spans="1:9" ht="15" customHeight="1" x14ac:dyDescent="0.25">
      <c r="A7530" s="411"/>
      <c r="B7530" s="411"/>
      <c r="C7530" s="411"/>
      <c r="D7530" s="411"/>
      <c r="E7530" s="411"/>
      <c r="F7530" s="411"/>
      <c r="G7530" s="194"/>
      <c r="H7530" s="411"/>
      <c r="I7530" s="411"/>
    </row>
    <row r="7531" spans="1:9" ht="15" customHeight="1" x14ac:dyDescent="0.25">
      <c r="A7531" s="411"/>
      <c r="B7531" s="411"/>
      <c r="C7531" s="411"/>
      <c r="D7531" s="411"/>
      <c r="E7531" s="411"/>
      <c r="F7531" s="411"/>
      <c r="G7531" s="194"/>
      <c r="H7531" s="411"/>
      <c r="I7531" s="411"/>
    </row>
    <row r="7532" spans="1:9" ht="15" customHeight="1" x14ac:dyDescent="0.25">
      <c r="A7532" s="411"/>
      <c r="B7532" s="411"/>
      <c r="C7532" s="411"/>
      <c r="D7532" s="411"/>
      <c r="E7532" s="411"/>
      <c r="F7532" s="411"/>
      <c r="G7532" s="194"/>
      <c r="H7532" s="411"/>
      <c r="I7532" s="411"/>
    </row>
    <row r="7533" spans="1:9" ht="15" customHeight="1" x14ac:dyDescent="0.25">
      <c r="A7533" s="411"/>
      <c r="B7533" s="411"/>
      <c r="C7533" s="411"/>
      <c r="D7533" s="411"/>
      <c r="E7533" s="411"/>
      <c r="F7533" s="411"/>
      <c r="G7533" s="194"/>
      <c r="H7533" s="411"/>
      <c r="I7533" s="411"/>
    </row>
    <row r="7534" spans="1:9" ht="15" customHeight="1" x14ac:dyDescent="0.25">
      <c r="A7534" s="411"/>
      <c r="B7534" s="411"/>
      <c r="C7534" s="411"/>
      <c r="D7534" s="411"/>
      <c r="E7534" s="411"/>
      <c r="F7534" s="411"/>
      <c r="G7534" s="194"/>
      <c r="H7534" s="411"/>
      <c r="I7534" s="411"/>
    </row>
    <row r="7535" spans="1:9" ht="15" customHeight="1" x14ac:dyDescent="0.25">
      <c r="A7535" s="411"/>
      <c r="B7535" s="411"/>
      <c r="C7535" s="411"/>
      <c r="D7535" s="411"/>
      <c r="E7535" s="411"/>
      <c r="F7535" s="411"/>
      <c r="G7535" s="194"/>
      <c r="H7535" s="411"/>
      <c r="I7535" s="411"/>
    </row>
    <row r="7536" spans="1:9" ht="15" customHeight="1" x14ac:dyDescent="0.25">
      <c r="A7536" s="411"/>
      <c r="B7536" s="411"/>
      <c r="C7536" s="411"/>
      <c r="D7536" s="411"/>
      <c r="E7536" s="411"/>
      <c r="F7536" s="411"/>
      <c r="G7536" s="194"/>
      <c r="H7536" s="411"/>
      <c r="I7536" s="411"/>
    </row>
    <row r="7537" spans="1:9" ht="15" customHeight="1" x14ac:dyDescent="0.25">
      <c r="A7537" s="411"/>
      <c r="B7537" s="411"/>
      <c r="C7537" s="411"/>
      <c r="D7537" s="411"/>
      <c r="E7537" s="411"/>
      <c r="F7537" s="411"/>
      <c r="G7537" s="194"/>
      <c r="H7537" s="411"/>
      <c r="I7537" s="411"/>
    </row>
    <row r="7538" spans="1:9" ht="15" customHeight="1" x14ac:dyDescent="0.25">
      <c r="A7538" s="411"/>
      <c r="B7538" s="411"/>
      <c r="C7538" s="411"/>
      <c r="D7538" s="411"/>
      <c r="E7538" s="411"/>
      <c r="F7538" s="411"/>
      <c r="G7538" s="194"/>
      <c r="H7538" s="411"/>
      <c r="I7538" s="411"/>
    </row>
    <row r="7539" spans="1:9" ht="15" customHeight="1" x14ac:dyDescent="0.25">
      <c r="A7539" s="411"/>
      <c r="B7539" s="411"/>
      <c r="C7539" s="411"/>
      <c r="D7539" s="411"/>
      <c r="E7539" s="411"/>
      <c r="F7539" s="411"/>
      <c r="G7539" s="194"/>
      <c r="H7539" s="411"/>
      <c r="I7539" s="411"/>
    </row>
    <row r="7540" spans="1:9" ht="15" customHeight="1" x14ac:dyDescent="0.25">
      <c r="A7540" s="411"/>
      <c r="B7540" s="411"/>
      <c r="C7540" s="411"/>
      <c r="D7540" s="411"/>
      <c r="E7540" s="411"/>
      <c r="F7540" s="411"/>
      <c r="G7540" s="194"/>
      <c r="H7540" s="411"/>
      <c r="I7540" s="411"/>
    </row>
    <row r="7541" spans="1:9" ht="15" customHeight="1" x14ac:dyDescent="0.25">
      <c r="A7541" s="411"/>
      <c r="B7541" s="411"/>
      <c r="C7541" s="411"/>
      <c r="D7541" s="411"/>
      <c r="E7541" s="411"/>
      <c r="F7541" s="411"/>
      <c r="G7541" s="194"/>
      <c r="H7541" s="411"/>
      <c r="I7541" s="411"/>
    </row>
    <row r="7542" spans="1:9" ht="15" customHeight="1" x14ac:dyDescent="0.25">
      <c r="A7542" s="411"/>
      <c r="B7542" s="411"/>
      <c r="C7542" s="411"/>
      <c r="D7542" s="411"/>
      <c r="E7542" s="411"/>
      <c r="F7542" s="411"/>
      <c r="G7542" s="194"/>
      <c r="H7542" s="411"/>
      <c r="I7542" s="411"/>
    </row>
    <row r="7543" spans="1:9" ht="15" customHeight="1" x14ac:dyDescent="0.25">
      <c r="A7543" s="411"/>
      <c r="B7543" s="411"/>
      <c r="C7543" s="411"/>
      <c r="D7543" s="411"/>
      <c r="E7543" s="411"/>
      <c r="F7543" s="411"/>
      <c r="G7543" s="194"/>
      <c r="H7543" s="411"/>
      <c r="I7543" s="411"/>
    </row>
    <row r="7544" spans="1:9" ht="15" customHeight="1" x14ac:dyDescent="0.25">
      <c r="A7544" s="411"/>
      <c r="B7544" s="411"/>
      <c r="C7544" s="411"/>
      <c r="D7544" s="411"/>
      <c r="E7544" s="411"/>
      <c r="F7544" s="411"/>
      <c r="G7544" s="194"/>
      <c r="H7544" s="411"/>
      <c r="I7544" s="411"/>
    </row>
    <row r="7545" spans="1:9" ht="15" customHeight="1" x14ac:dyDescent="0.25">
      <c r="A7545" s="411"/>
      <c r="B7545" s="411"/>
      <c r="C7545" s="411"/>
      <c r="D7545" s="411"/>
      <c r="E7545" s="411"/>
      <c r="F7545" s="411"/>
      <c r="G7545" s="194"/>
      <c r="H7545" s="411"/>
      <c r="I7545" s="411"/>
    </row>
    <row r="7546" spans="1:9" ht="15" customHeight="1" x14ac:dyDescent="0.25">
      <c r="A7546" s="411"/>
      <c r="B7546" s="411"/>
      <c r="C7546" s="411"/>
      <c r="D7546" s="411"/>
      <c r="E7546" s="411"/>
      <c r="F7546" s="411"/>
      <c r="G7546" s="194"/>
      <c r="H7546" s="411"/>
      <c r="I7546" s="411"/>
    </row>
    <row r="7547" spans="1:9" ht="15" customHeight="1" x14ac:dyDescent="0.25">
      <c r="A7547" s="411"/>
      <c r="B7547" s="411"/>
      <c r="C7547" s="411"/>
      <c r="D7547" s="411"/>
      <c r="E7547" s="411"/>
      <c r="F7547" s="411"/>
      <c r="G7547" s="194"/>
      <c r="H7547" s="411"/>
      <c r="I7547" s="411"/>
    </row>
    <row r="7548" spans="1:9" ht="15" customHeight="1" x14ac:dyDescent="0.25">
      <c r="A7548" s="411"/>
      <c r="B7548" s="411"/>
      <c r="C7548" s="411"/>
      <c r="D7548" s="411"/>
      <c r="E7548" s="411"/>
      <c r="F7548" s="411"/>
      <c r="G7548" s="194"/>
      <c r="H7548" s="411"/>
      <c r="I7548" s="411"/>
    </row>
    <row r="7549" spans="1:9" ht="15" customHeight="1" x14ac:dyDescent="0.25">
      <c r="A7549" s="411"/>
      <c r="B7549" s="411"/>
      <c r="C7549" s="411"/>
      <c r="D7549" s="411"/>
      <c r="E7549" s="411"/>
      <c r="F7549" s="411"/>
      <c r="G7549" s="194"/>
      <c r="H7549" s="411"/>
      <c r="I7549" s="411"/>
    </row>
    <row r="7550" spans="1:9" ht="15" customHeight="1" x14ac:dyDescent="0.25">
      <c r="A7550" s="411"/>
      <c r="B7550" s="411"/>
      <c r="C7550" s="411"/>
      <c r="D7550" s="411"/>
      <c r="E7550" s="411"/>
      <c r="F7550" s="412"/>
      <c r="G7550" s="194"/>
      <c r="H7550" s="411"/>
      <c r="I7550" s="411"/>
    </row>
    <row r="7551" spans="1:9" ht="15" customHeight="1" x14ac:dyDescent="0.25">
      <c r="A7551" s="411"/>
      <c r="B7551" s="411"/>
      <c r="C7551" s="411"/>
      <c r="D7551" s="411"/>
      <c r="E7551" s="411"/>
      <c r="F7551" s="411"/>
      <c r="G7551" s="194"/>
      <c r="H7551" s="411"/>
      <c r="I7551" s="411"/>
    </row>
    <row r="7552" spans="1:9" ht="15" customHeight="1" x14ac:dyDescent="0.25">
      <c r="A7552" s="411"/>
      <c r="B7552" s="411"/>
      <c r="C7552" s="411"/>
      <c r="D7552" s="411"/>
      <c r="E7552" s="411"/>
      <c r="F7552" s="411"/>
      <c r="G7552" s="194"/>
      <c r="H7552" s="411"/>
      <c r="I7552" s="411"/>
    </row>
    <row r="7553" spans="1:9" ht="15" customHeight="1" x14ac:dyDescent="0.25">
      <c r="A7553" s="411"/>
      <c r="B7553" s="411"/>
      <c r="C7553" s="411"/>
      <c r="D7553" s="411"/>
      <c r="E7553" s="411"/>
      <c r="F7553" s="411"/>
      <c r="G7553" s="194"/>
      <c r="H7553" s="411"/>
      <c r="I7553" s="411"/>
    </row>
    <row r="7554" spans="1:9" ht="15" customHeight="1" x14ac:dyDescent="0.25">
      <c r="A7554" s="411"/>
      <c r="B7554" s="411"/>
      <c r="C7554" s="411"/>
      <c r="D7554" s="411"/>
      <c r="E7554" s="411"/>
      <c r="F7554" s="411"/>
      <c r="G7554" s="194"/>
      <c r="H7554" s="411"/>
      <c r="I7554" s="411"/>
    </row>
    <row r="7555" spans="1:9" ht="15" customHeight="1" x14ac:dyDescent="0.25">
      <c r="A7555" s="411"/>
      <c r="B7555" s="411"/>
      <c r="C7555" s="411"/>
      <c r="D7555" s="411"/>
      <c r="E7555" s="411"/>
      <c r="F7555" s="411"/>
      <c r="G7555" s="194"/>
      <c r="H7555" s="411"/>
      <c r="I7555" s="411"/>
    </row>
    <row r="7556" spans="1:9" ht="15" customHeight="1" x14ac:dyDescent="0.25">
      <c r="A7556" s="411"/>
      <c r="B7556" s="411"/>
      <c r="C7556" s="411"/>
      <c r="D7556" s="411"/>
      <c r="E7556" s="411"/>
      <c r="F7556" s="412"/>
      <c r="G7556" s="194"/>
      <c r="H7556" s="411"/>
      <c r="I7556" s="411"/>
    </row>
    <row r="7557" spans="1:9" ht="15" customHeight="1" x14ac:dyDescent="0.25">
      <c r="A7557" s="411"/>
      <c r="B7557" s="411"/>
      <c r="C7557" s="411"/>
      <c r="D7557" s="411"/>
      <c r="E7557" s="411"/>
      <c r="F7557" s="411"/>
      <c r="G7557" s="194"/>
      <c r="H7557" s="411"/>
      <c r="I7557" s="411"/>
    </row>
    <row r="7558" spans="1:9" ht="15" customHeight="1" x14ac:dyDescent="0.25">
      <c r="A7558" s="411"/>
      <c r="B7558" s="411"/>
      <c r="C7558" s="411"/>
      <c r="D7558" s="411"/>
      <c r="E7558" s="411"/>
      <c r="F7558" s="411"/>
      <c r="G7558" s="194"/>
      <c r="H7558" s="411"/>
      <c r="I7558" s="411"/>
    </row>
    <row r="7559" spans="1:9" ht="15" customHeight="1" x14ac:dyDescent="0.25">
      <c r="A7559" s="411"/>
      <c r="B7559" s="411"/>
      <c r="C7559" s="411"/>
      <c r="D7559" s="411"/>
      <c r="E7559" s="411"/>
      <c r="F7559" s="411"/>
      <c r="G7559" s="194"/>
      <c r="H7559" s="411"/>
      <c r="I7559" s="411"/>
    </row>
    <row r="7560" spans="1:9" ht="15" customHeight="1" x14ac:dyDescent="0.25">
      <c r="A7560" s="411"/>
      <c r="B7560" s="411"/>
      <c r="C7560" s="411"/>
      <c r="D7560" s="411"/>
      <c r="E7560" s="411"/>
      <c r="F7560" s="412"/>
      <c r="G7560" s="194"/>
      <c r="H7560" s="411"/>
      <c r="I7560" s="411"/>
    </row>
    <row r="7561" spans="1:9" ht="15" customHeight="1" x14ac:dyDescent="0.25">
      <c r="A7561" s="411"/>
      <c r="B7561" s="411"/>
      <c r="C7561" s="411"/>
      <c r="D7561" s="411"/>
      <c r="E7561" s="411"/>
      <c r="F7561" s="412"/>
      <c r="G7561" s="194"/>
      <c r="H7561" s="411"/>
      <c r="I7561" s="411"/>
    </row>
    <row r="7562" spans="1:9" ht="15" customHeight="1" x14ac:dyDescent="0.25">
      <c r="A7562" s="411"/>
      <c r="B7562" s="411"/>
      <c r="C7562" s="411"/>
      <c r="D7562" s="411"/>
      <c r="E7562" s="411"/>
      <c r="F7562" s="411"/>
      <c r="G7562" s="194"/>
      <c r="H7562" s="411"/>
      <c r="I7562" s="411"/>
    </row>
    <row r="7563" spans="1:9" ht="15" customHeight="1" x14ac:dyDescent="0.25">
      <c r="A7563" s="411"/>
      <c r="B7563" s="411"/>
      <c r="C7563" s="411"/>
      <c r="D7563" s="411"/>
      <c r="E7563" s="411"/>
      <c r="F7563" s="411"/>
      <c r="G7563" s="194"/>
      <c r="H7563" s="411"/>
      <c r="I7563" s="411"/>
    </row>
    <row r="7564" spans="1:9" ht="15" customHeight="1" x14ac:dyDescent="0.25">
      <c r="A7564" s="411"/>
      <c r="B7564" s="411"/>
      <c r="C7564" s="411"/>
      <c r="D7564" s="411"/>
      <c r="E7564" s="411"/>
      <c r="F7564" s="411"/>
      <c r="G7564" s="194"/>
      <c r="H7564" s="411"/>
      <c r="I7564" s="411"/>
    </row>
    <row r="7565" spans="1:9" ht="15" customHeight="1" x14ac:dyDescent="0.25">
      <c r="A7565" s="411"/>
      <c r="B7565" s="411"/>
      <c r="C7565" s="411"/>
      <c r="D7565" s="411"/>
      <c r="E7565" s="411"/>
      <c r="F7565" s="411"/>
      <c r="G7565" s="194"/>
      <c r="H7565" s="411"/>
      <c r="I7565" s="411"/>
    </row>
    <row r="7566" spans="1:9" ht="15" customHeight="1" x14ac:dyDescent="0.25">
      <c r="A7566" s="411"/>
      <c r="B7566" s="411"/>
      <c r="C7566" s="411"/>
      <c r="D7566" s="411"/>
      <c r="E7566" s="411"/>
      <c r="F7566" s="411"/>
      <c r="G7566" s="194"/>
      <c r="H7566" s="411"/>
      <c r="I7566" s="411"/>
    </row>
    <row r="7567" spans="1:9" ht="15" customHeight="1" x14ac:dyDescent="0.25">
      <c r="A7567" s="411"/>
      <c r="B7567" s="411"/>
      <c r="C7567" s="411"/>
      <c r="D7567" s="411"/>
      <c r="E7567" s="411"/>
      <c r="F7567" s="412"/>
      <c r="G7567" s="194"/>
      <c r="H7567" s="411"/>
      <c r="I7567" s="411"/>
    </row>
    <row r="7568" spans="1:9" ht="15" customHeight="1" x14ac:dyDescent="0.25">
      <c r="A7568" s="411"/>
      <c r="B7568" s="411"/>
      <c r="C7568" s="411"/>
      <c r="D7568" s="411"/>
      <c r="E7568" s="411"/>
      <c r="F7568" s="412"/>
      <c r="G7568" s="194"/>
      <c r="H7568" s="411"/>
      <c r="I7568" s="411"/>
    </row>
    <row r="7569" spans="1:9" ht="15" customHeight="1" x14ac:dyDescent="0.25">
      <c r="A7569" s="411"/>
      <c r="B7569" s="411"/>
      <c r="C7569" s="411"/>
      <c r="D7569" s="411"/>
      <c r="E7569" s="411"/>
      <c r="F7569" s="411"/>
      <c r="G7569" s="194"/>
      <c r="H7569" s="411"/>
      <c r="I7569" s="411"/>
    </row>
    <row r="7570" spans="1:9" ht="15" customHeight="1" x14ac:dyDescent="0.25">
      <c r="A7570" s="411"/>
      <c r="B7570" s="411"/>
      <c r="C7570" s="411"/>
      <c r="D7570" s="411"/>
      <c r="E7570" s="411"/>
      <c r="F7570" s="412"/>
      <c r="G7570" s="194"/>
      <c r="H7570" s="411"/>
      <c r="I7570" s="411"/>
    </row>
    <row r="7571" spans="1:9" ht="15" customHeight="1" x14ac:dyDescent="0.25">
      <c r="A7571" s="411"/>
      <c r="B7571" s="411"/>
      <c r="C7571" s="411"/>
      <c r="D7571" s="411"/>
      <c r="E7571" s="411"/>
      <c r="F7571" s="411"/>
      <c r="G7571" s="194"/>
      <c r="H7571" s="411"/>
      <c r="I7571" s="411"/>
    </row>
    <row r="7572" spans="1:9" ht="15" customHeight="1" x14ac:dyDescent="0.25">
      <c r="A7572" s="411"/>
      <c r="B7572" s="411"/>
      <c r="C7572" s="411"/>
      <c r="D7572" s="411"/>
      <c r="E7572" s="411"/>
      <c r="F7572" s="411"/>
      <c r="G7572" s="194"/>
      <c r="H7572" s="411"/>
      <c r="I7572" s="411"/>
    </row>
    <row r="7573" spans="1:9" ht="15" customHeight="1" x14ac:dyDescent="0.25">
      <c r="A7573" s="411"/>
      <c r="B7573" s="411"/>
      <c r="C7573" s="411"/>
      <c r="D7573" s="411"/>
      <c r="E7573" s="411"/>
      <c r="F7573" s="411"/>
      <c r="G7573" s="194"/>
      <c r="H7573" s="411"/>
      <c r="I7573" s="411"/>
    </row>
    <row r="7574" spans="1:9" ht="15" customHeight="1" x14ac:dyDescent="0.25">
      <c r="A7574" s="411"/>
      <c r="B7574" s="411"/>
      <c r="C7574" s="411"/>
      <c r="D7574" s="411"/>
      <c r="E7574" s="411"/>
      <c r="F7574" s="411"/>
      <c r="G7574" s="194"/>
      <c r="H7574" s="411"/>
      <c r="I7574" s="411"/>
    </row>
    <row r="7575" spans="1:9" ht="15" customHeight="1" x14ac:dyDescent="0.25">
      <c r="A7575" s="411"/>
      <c r="B7575" s="411"/>
      <c r="C7575" s="411"/>
      <c r="D7575" s="411"/>
      <c r="E7575" s="411"/>
      <c r="F7575" s="411"/>
      <c r="G7575" s="194"/>
      <c r="H7575" s="411"/>
      <c r="I7575" s="411"/>
    </row>
    <row r="7576" spans="1:9" ht="15" customHeight="1" x14ac:dyDescent="0.25">
      <c r="A7576" s="411"/>
      <c r="B7576" s="411"/>
      <c r="C7576" s="411"/>
      <c r="D7576" s="411"/>
      <c r="E7576" s="411"/>
      <c r="F7576" s="412"/>
      <c r="G7576" s="194"/>
      <c r="H7576" s="411"/>
      <c r="I7576" s="411"/>
    </row>
    <row r="7577" spans="1:9" ht="15" customHeight="1" x14ac:dyDescent="0.25">
      <c r="A7577" s="411"/>
      <c r="B7577" s="411"/>
      <c r="C7577" s="411"/>
      <c r="D7577" s="411"/>
      <c r="E7577" s="411"/>
      <c r="F7577" s="412"/>
      <c r="G7577" s="194"/>
      <c r="H7577" s="411"/>
      <c r="I7577" s="411"/>
    </row>
    <row r="7578" spans="1:9" ht="15" customHeight="1" x14ac:dyDescent="0.25">
      <c r="A7578" s="411"/>
      <c r="B7578" s="411"/>
      <c r="C7578" s="411"/>
      <c r="D7578" s="411"/>
      <c r="E7578" s="411"/>
      <c r="F7578" s="412"/>
      <c r="G7578" s="194"/>
      <c r="H7578" s="411"/>
      <c r="I7578" s="411"/>
    </row>
    <row r="7579" spans="1:9" ht="15" customHeight="1" x14ac:dyDescent="0.25">
      <c r="A7579" s="411"/>
      <c r="B7579" s="411"/>
      <c r="C7579" s="411"/>
      <c r="D7579" s="411"/>
      <c r="E7579" s="411"/>
      <c r="F7579" s="411"/>
      <c r="G7579" s="194"/>
      <c r="H7579" s="411"/>
      <c r="I7579" s="411"/>
    </row>
    <row r="7580" spans="1:9" ht="15" customHeight="1" x14ac:dyDescent="0.25">
      <c r="A7580" s="411"/>
      <c r="B7580" s="411"/>
      <c r="C7580" s="411"/>
      <c r="D7580" s="411"/>
      <c r="E7580" s="411"/>
      <c r="F7580" s="411"/>
      <c r="G7580" s="194"/>
      <c r="H7580" s="411"/>
      <c r="I7580" s="411"/>
    </row>
    <row r="7581" spans="1:9" ht="15" customHeight="1" x14ac:dyDescent="0.25">
      <c r="A7581" s="411"/>
      <c r="B7581" s="411"/>
      <c r="C7581" s="411"/>
      <c r="D7581" s="411"/>
      <c r="E7581" s="411"/>
      <c r="F7581" s="411"/>
      <c r="G7581" s="194"/>
      <c r="H7581" s="411"/>
      <c r="I7581" s="411"/>
    </row>
    <row r="7582" spans="1:9" ht="15" customHeight="1" x14ac:dyDescent="0.25">
      <c r="A7582" s="411"/>
      <c r="B7582" s="411"/>
      <c r="C7582" s="411"/>
      <c r="D7582" s="411"/>
      <c r="E7582" s="411"/>
      <c r="F7582" s="411"/>
      <c r="G7582" s="194"/>
      <c r="H7582" s="411"/>
      <c r="I7582" s="411"/>
    </row>
    <row r="7583" spans="1:9" ht="15" customHeight="1" x14ac:dyDescent="0.25">
      <c r="A7583" s="411"/>
      <c r="B7583" s="411"/>
      <c r="C7583" s="411"/>
      <c r="D7583" s="411"/>
      <c r="E7583" s="411"/>
      <c r="F7583" s="411"/>
      <c r="G7583" s="194"/>
      <c r="H7583" s="411"/>
      <c r="I7583" s="411"/>
    </row>
    <row r="7584" spans="1:9" ht="15" customHeight="1" x14ac:dyDescent="0.25">
      <c r="A7584" s="411"/>
      <c r="B7584" s="411"/>
      <c r="C7584" s="411"/>
      <c r="D7584" s="411"/>
      <c r="E7584" s="411"/>
      <c r="F7584" s="412"/>
      <c r="G7584" s="194"/>
      <c r="H7584" s="411"/>
      <c r="I7584" s="411"/>
    </row>
    <row r="7585" spans="1:9" ht="15" customHeight="1" x14ac:dyDescent="0.25">
      <c r="A7585" s="411"/>
      <c r="B7585" s="411"/>
      <c r="C7585" s="411"/>
      <c r="D7585" s="411"/>
      <c r="E7585" s="411"/>
      <c r="F7585" s="412"/>
      <c r="G7585" s="194"/>
      <c r="H7585" s="411"/>
      <c r="I7585" s="411"/>
    </row>
    <row r="7586" spans="1:9" ht="15" customHeight="1" x14ac:dyDescent="0.25">
      <c r="A7586" s="411"/>
      <c r="B7586" s="411"/>
      <c r="C7586" s="411"/>
      <c r="D7586" s="411"/>
      <c r="E7586" s="411"/>
      <c r="F7586" s="412"/>
      <c r="G7586" s="194"/>
      <c r="H7586" s="411"/>
      <c r="I7586" s="411"/>
    </row>
    <row r="7587" spans="1:9" ht="15" customHeight="1" x14ac:dyDescent="0.25">
      <c r="A7587" s="411"/>
      <c r="B7587" s="411"/>
      <c r="C7587" s="411"/>
      <c r="D7587" s="411"/>
      <c r="E7587" s="411"/>
      <c r="F7587" s="411"/>
      <c r="G7587" s="194"/>
      <c r="H7587" s="411"/>
      <c r="I7587" s="411"/>
    </row>
    <row r="7588" spans="1:9" ht="15" customHeight="1" x14ac:dyDescent="0.25">
      <c r="A7588" s="411"/>
      <c r="B7588" s="411"/>
      <c r="C7588" s="411"/>
      <c r="D7588" s="411"/>
      <c r="E7588" s="411"/>
      <c r="F7588" s="412"/>
      <c r="G7588" s="194"/>
      <c r="H7588" s="411"/>
      <c r="I7588" s="411"/>
    </row>
    <row r="7589" spans="1:9" ht="15" customHeight="1" x14ac:dyDescent="0.25">
      <c r="A7589" s="411"/>
      <c r="B7589" s="411"/>
      <c r="C7589" s="411"/>
      <c r="D7589" s="411"/>
      <c r="E7589" s="411"/>
      <c r="F7589" s="411"/>
      <c r="G7589" s="194"/>
      <c r="H7589" s="411"/>
      <c r="I7589" s="411"/>
    </row>
    <row r="7590" spans="1:9" ht="15" customHeight="1" x14ac:dyDescent="0.25">
      <c r="A7590" s="411"/>
      <c r="B7590" s="411"/>
      <c r="C7590" s="411"/>
      <c r="D7590" s="411"/>
      <c r="E7590" s="411"/>
      <c r="F7590" s="411"/>
      <c r="G7590" s="194"/>
      <c r="H7590" s="411"/>
      <c r="I7590" s="411"/>
    </row>
    <row r="7591" spans="1:9" ht="15" customHeight="1" x14ac:dyDescent="0.25">
      <c r="A7591" s="411"/>
      <c r="B7591" s="411"/>
      <c r="C7591" s="411"/>
      <c r="D7591" s="411"/>
      <c r="E7591" s="411"/>
      <c r="F7591" s="411"/>
      <c r="G7591" s="194"/>
      <c r="H7591" s="411"/>
      <c r="I7591" s="411"/>
    </row>
    <row r="7592" spans="1:9" ht="15" customHeight="1" x14ac:dyDescent="0.25">
      <c r="A7592" s="411"/>
      <c r="B7592" s="411"/>
      <c r="C7592" s="411"/>
      <c r="D7592" s="411"/>
      <c r="E7592" s="411"/>
      <c r="F7592" s="411"/>
      <c r="G7592" s="194"/>
      <c r="H7592" s="411"/>
      <c r="I7592" s="411"/>
    </row>
    <row r="7593" spans="1:9" ht="15" customHeight="1" x14ac:dyDescent="0.25">
      <c r="A7593" s="411"/>
      <c r="B7593" s="411"/>
      <c r="C7593" s="411"/>
      <c r="D7593" s="411"/>
      <c r="E7593" s="411"/>
      <c r="F7593" s="412"/>
      <c r="G7593" s="194"/>
      <c r="H7593" s="411"/>
      <c r="I7593" s="411"/>
    </row>
    <row r="7594" spans="1:9" ht="15" customHeight="1" x14ac:dyDescent="0.25">
      <c r="A7594" s="411"/>
      <c r="B7594" s="411"/>
      <c r="C7594" s="411"/>
      <c r="D7594" s="411"/>
      <c r="E7594" s="411"/>
      <c r="F7594" s="412"/>
      <c r="G7594" s="194"/>
      <c r="H7594" s="411"/>
      <c r="I7594" s="411"/>
    </row>
    <row r="7595" spans="1:9" ht="15" customHeight="1" x14ac:dyDescent="0.25">
      <c r="A7595" s="411"/>
      <c r="B7595" s="411"/>
      <c r="C7595" s="411"/>
      <c r="D7595" s="411"/>
      <c r="E7595" s="411"/>
      <c r="F7595" s="412"/>
      <c r="G7595" s="194"/>
      <c r="H7595" s="411"/>
      <c r="I7595" s="411"/>
    </row>
    <row r="7596" spans="1:9" ht="15" customHeight="1" x14ac:dyDescent="0.25">
      <c r="A7596" s="411"/>
      <c r="B7596" s="411"/>
      <c r="C7596" s="411"/>
      <c r="D7596" s="411"/>
      <c r="E7596" s="411"/>
      <c r="F7596" s="411"/>
      <c r="G7596" s="194"/>
      <c r="H7596" s="411"/>
      <c r="I7596" s="411"/>
    </row>
    <row r="7597" spans="1:9" ht="15" customHeight="1" x14ac:dyDescent="0.25">
      <c r="A7597" s="411"/>
      <c r="B7597" s="411"/>
      <c r="C7597" s="411"/>
      <c r="D7597" s="411"/>
      <c r="E7597" s="411"/>
      <c r="F7597" s="412"/>
      <c r="G7597" s="194"/>
      <c r="H7597" s="411"/>
      <c r="I7597" s="411"/>
    </row>
    <row r="7598" spans="1:9" ht="15" customHeight="1" x14ac:dyDescent="0.25">
      <c r="A7598" s="411"/>
      <c r="B7598" s="411"/>
      <c r="C7598" s="411"/>
      <c r="D7598" s="411"/>
      <c r="E7598" s="411"/>
      <c r="F7598" s="411"/>
      <c r="G7598" s="194"/>
      <c r="H7598" s="411"/>
      <c r="I7598" s="411"/>
    </row>
    <row r="7599" spans="1:9" ht="15" customHeight="1" x14ac:dyDescent="0.25">
      <c r="A7599" s="411"/>
      <c r="B7599" s="411"/>
      <c r="C7599" s="411"/>
      <c r="D7599" s="411"/>
      <c r="E7599" s="411"/>
      <c r="F7599" s="411"/>
      <c r="G7599" s="194"/>
      <c r="H7599" s="411"/>
      <c r="I7599" s="411"/>
    </row>
    <row r="7600" spans="1:9" ht="15" customHeight="1" x14ac:dyDescent="0.25">
      <c r="A7600" s="411"/>
      <c r="B7600" s="411"/>
      <c r="C7600" s="411"/>
      <c r="D7600" s="411"/>
      <c r="E7600" s="411"/>
      <c r="F7600" s="411"/>
      <c r="G7600" s="194"/>
      <c r="H7600" s="411"/>
      <c r="I7600" s="411"/>
    </row>
    <row r="7601" spans="1:9" ht="15" customHeight="1" x14ac:dyDescent="0.25">
      <c r="A7601" s="411"/>
      <c r="B7601" s="411"/>
      <c r="C7601" s="411"/>
      <c r="D7601" s="411"/>
      <c r="E7601" s="411"/>
      <c r="F7601" s="411"/>
      <c r="G7601" s="194"/>
      <c r="H7601" s="411"/>
      <c r="I7601" s="411"/>
    </row>
    <row r="7602" spans="1:9" ht="15" customHeight="1" x14ac:dyDescent="0.25">
      <c r="A7602" s="411"/>
      <c r="B7602" s="411"/>
      <c r="C7602" s="411"/>
      <c r="D7602" s="411"/>
      <c r="E7602" s="411"/>
      <c r="F7602" s="411"/>
      <c r="G7602" s="194"/>
      <c r="H7602" s="411"/>
      <c r="I7602" s="411"/>
    </row>
    <row r="7603" spans="1:9" ht="15" customHeight="1" x14ac:dyDescent="0.25">
      <c r="A7603" s="411"/>
      <c r="B7603" s="411"/>
      <c r="C7603" s="411"/>
      <c r="D7603" s="411"/>
      <c r="E7603" s="411"/>
      <c r="F7603" s="411"/>
      <c r="G7603" s="194"/>
      <c r="H7603" s="411"/>
      <c r="I7603" s="411"/>
    </row>
    <row r="7604" spans="1:9" ht="15" customHeight="1" x14ac:dyDescent="0.25">
      <c r="A7604" s="411"/>
      <c r="B7604" s="411"/>
      <c r="C7604" s="411"/>
      <c r="D7604" s="411"/>
      <c r="E7604" s="411"/>
      <c r="F7604" s="411"/>
      <c r="G7604" s="194"/>
      <c r="H7604" s="411"/>
      <c r="I7604" s="411"/>
    </row>
    <row r="7605" spans="1:9" ht="15" customHeight="1" x14ac:dyDescent="0.25">
      <c r="A7605" s="411"/>
      <c r="B7605" s="411"/>
      <c r="C7605" s="411"/>
      <c r="D7605" s="411"/>
      <c r="E7605" s="411"/>
      <c r="F7605" s="411"/>
      <c r="G7605" s="194"/>
      <c r="H7605" s="411"/>
      <c r="I7605" s="411"/>
    </row>
    <row r="7606" spans="1:9" ht="15" customHeight="1" x14ac:dyDescent="0.25">
      <c r="A7606" s="411"/>
      <c r="B7606" s="411"/>
      <c r="C7606" s="411"/>
      <c r="D7606" s="411"/>
      <c r="E7606" s="411"/>
      <c r="F7606" s="412"/>
      <c r="G7606" s="194"/>
      <c r="H7606" s="411"/>
      <c r="I7606" s="411"/>
    </row>
    <row r="7607" spans="1:9" ht="15" customHeight="1" x14ac:dyDescent="0.25">
      <c r="A7607" s="411"/>
      <c r="B7607" s="411"/>
      <c r="C7607" s="411"/>
      <c r="D7607" s="411"/>
      <c r="E7607" s="411"/>
      <c r="F7607" s="412"/>
      <c r="G7607" s="194"/>
      <c r="H7607" s="411"/>
      <c r="I7607" s="411"/>
    </row>
    <row r="7608" spans="1:9" ht="15" customHeight="1" x14ac:dyDescent="0.25">
      <c r="A7608" s="411"/>
      <c r="B7608" s="411"/>
      <c r="C7608" s="411"/>
      <c r="D7608" s="411"/>
      <c r="E7608" s="411"/>
      <c r="F7608" s="411"/>
      <c r="G7608" s="194"/>
      <c r="H7608" s="411"/>
      <c r="I7608" s="411"/>
    </row>
    <row r="7609" spans="1:9" ht="15" customHeight="1" x14ac:dyDescent="0.25">
      <c r="A7609" s="411"/>
      <c r="B7609" s="411"/>
      <c r="C7609" s="411"/>
      <c r="D7609" s="411"/>
      <c r="E7609" s="411"/>
      <c r="F7609" s="412"/>
      <c r="G7609" s="194"/>
      <c r="H7609" s="411"/>
      <c r="I7609" s="411"/>
    </row>
    <row r="7610" spans="1:9" ht="15" customHeight="1" x14ac:dyDescent="0.25">
      <c r="A7610" s="411"/>
      <c r="B7610" s="411"/>
      <c r="C7610" s="411"/>
      <c r="D7610" s="411"/>
      <c r="E7610" s="411"/>
      <c r="F7610" s="411"/>
      <c r="G7610" s="194"/>
      <c r="H7610" s="411"/>
      <c r="I7610" s="411"/>
    </row>
    <row r="7611" spans="1:9" ht="15" customHeight="1" x14ac:dyDescent="0.25">
      <c r="A7611" s="411"/>
      <c r="B7611" s="411"/>
      <c r="C7611" s="411"/>
      <c r="D7611" s="411"/>
      <c r="E7611" s="411"/>
      <c r="F7611" s="411"/>
      <c r="G7611" s="194"/>
      <c r="H7611" s="411"/>
      <c r="I7611" s="411"/>
    </row>
    <row r="7612" spans="1:9" ht="15" customHeight="1" x14ac:dyDescent="0.25">
      <c r="A7612" s="411"/>
      <c r="B7612" s="411"/>
      <c r="C7612" s="411"/>
      <c r="D7612" s="411"/>
      <c r="E7612" s="411"/>
      <c r="F7612" s="411"/>
      <c r="G7612" s="194"/>
      <c r="H7612" s="411"/>
      <c r="I7612" s="411"/>
    </row>
    <row r="7613" spans="1:9" ht="15" customHeight="1" x14ac:dyDescent="0.25">
      <c r="A7613" s="411"/>
      <c r="B7613" s="411"/>
      <c r="C7613" s="411"/>
      <c r="D7613" s="411"/>
      <c r="E7613" s="411"/>
      <c r="F7613" s="411"/>
      <c r="G7613" s="194"/>
      <c r="H7613" s="411"/>
      <c r="I7613" s="411"/>
    </row>
    <row r="7614" spans="1:9" ht="15" customHeight="1" x14ac:dyDescent="0.25">
      <c r="A7614" s="411"/>
      <c r="B7614" s="411"/>
      <c r="C7614" s="411"/>
      <c r="D7614" s="411"/>
      <c r="E7614" s="411"/>
      <c r="F7614" s="411"/>
      <c r="G7614" s="194"/>
      <c r="H7614" s="411"/>
      <c r="I7614" s="411"/>
    </row>
    <row r="7615" spans="1:9" ht="15" customHeight="1" x14ac:dyDescent="0.25">
      <c r="A7615" s="411"/>
      <c r="B7615" s="411"/>
      <c r="C7615" s="411"/>
      <c r="D7615" s="411"/>
      <c r="E7615" s="411"/>
      <c r="F7615" s="411"/>
      <c r="G7615" s="194"/>
      <c r="H7615" s="411"/>
      <c r="I7615" s="411"/>
    </row>
    <row r="7616" spans="1:9" ht="15" customHeight="1" x14ac:dyDescent="0.25">
      <c r="A7616" s="411"/>
      <c r="B7616" s="411"/>
      <c r="C7616" s="411"/>
      <c r="D7616" s="411"/>
      <c r="E7616" s="411"/>
      <c r="F7616" s="411"/>
      <c r="G7616" s="194"/>
      <c r="H7616" s="411"/>
      <c r="I7616" s="411"/>
    </row>
    <row r="7617" spans="1:9" ht="15" customHeight="1" x14ac:dyDescent="0.25">
      <c r="A7617" s="411"/>
      <c r="B7617" s="411"/>
      <c r="C7617" s="411"/>
      <c r="D7617" s="411"/>
      <c r="E7617" s="411"/>
      <c r="F7617" s="411"/>
      <c r="G7617" s="194"/>
      <c r="H7617" s="411"/>
      <c r="I7617" s="411"/>
    </row>
    <row r="7618" spans="1:9" ht="15" customHeight="1" x14ac:dyDescent="0.25">
      <c r="A7618" s="411"/>
      <c r="B7618" s="411"/>
      <c r="C7618" s="411"/>
      <c r="D7618" s="411"/>
      <c r="E7618" s="411"/>
      <c r="F7618" s="412"/>
      <c r="G7618" s="194"/>
      <c r="H7618" s="411"/>
      <c r="I7618" s="411"/>
    </row>
    <row r="7619" spans="1:9" ht="15" customHeight="1" x14ac:dyDescent="0.25">
      <c r="A7619" s="411"/>
      <c r="B7619" s="411"/>
      <c r="C7619" s="411"/>
      <c r="D7619" s="411"/>
      <c r="E7619" s="411"/>
      <c r="F7619" s="412"/>
      <c r="G7619" s="194"/>
      <c r="H7619" s="411"/>
      <c r="I7619" s="411"/>
    </row>
    <row r="7620" spans="1:9" ht="15" customHeight="1" x14ac:dyDescent="0.25">
      <c r="A7620" s="411"/>
      <c r="B7620" s="411"/>
      <c r="C7620" s="411"/>
      <c r="D7620" s="411"/>
      <c r="E7620" s="411"/>
      <c r="F7620" s="412"/>
      <c r="G7620" s="194"/>
      <c r="H7620" s="411"/>
      <c r="I7620" s="411"/>
    </row>
    <row r="7621" spans="1:9" ht="15" customHeight="1" x14ac:dyDescent="0.25">
      <c r="A7621" s="411"/>
      <c r="B7621" s="411"/>
      <c r="C7621" s="411"/>
      <c r="D7621" s="411"/>
      <c r="E7621" s="411"/>
      <c r="F7621" s="411"/>
      <c r="G7621" s="194"/>
      <c r="H7621" s="411"/>
      <c r="I7621" s="411"/>
    </row>
    <row r="7622" spans="1:9" ht="15" customHeight="1" x14ac:dyDescent="0.25">
      <c r="A7622" s="411"/>
      <c r="B7622" s="411"/>
      <c r="C7622" s="411"/>
      <c r="D7622" s="411"/>
      <c r="E7622" s="411"/>
      <c r="F7622" s="411"/>
      <c r="G7622" s="194"/>
      <c r="H7622" s="411"/>
      <c r="I7622" s="411"/>
    </row>
    <row r="7623" spans="1:9" ht="15" customHeight="1" x14ac:dyDescent="0.25">
      <c r="A7623" s="411"/>
      <c r="B7623" s="411"/>
      <c r="C7623" s="411"/>
      <c r="D7623" s="411"/>
      <c r="E7623" s="411"/>
      <c r="F7623" s="412"/>
      <c r="G7623" s="194"/>
      <c r="H7623" s="411"/>
      <c r="I7623" s="411"/>
    </row>
    <row r="7624" spans="1:9" ht="15" customHeight="1" x14ac:dyDescent="0.25">
      <c r="A7624" s="411"/>
      <c r="B7624" s="411"/>
      <c r="C7624" s="411"/>
      <c r="D7624" s="411"/>
      <c r="E7624" s="411"/>
      <c r="F7624" s="412"/>
      <c r="G7624" s="194"/>
      <c r="H7624" s="411"/>
      <c r="I7624" s="411"/>
    </row>
    <row r="7625" spans="1:9" ht="15" customHeight="1" x14ac:dyDescent="0.25">
      <c r="A7625" s="411"/>
      <c r="B7625" s="411"/>
      <c r="C7625" s="411"/>
      <c r="D7625" s="411"/>
      <c r="E7625" s="411"/>
      <c r="F7625" s="411"/>
      <c r="G7625" s="194"/>
      <c r="H7625" s="411"/>
      <c r="I7625" s="411"/>
    </row>
    <row r="7626" spans="1:9" ht="15" customHeight="1" x14ac:dyDescent="0.25">
      <c r="A7626" s="411"/>
      <c r="B7626" s="411"/>
      <c r="C7626" s="411"/>
      <c r="D7626" s="411"/>
      <c r="E7626" s="411"/>
      <c r="F7626" s="411"/>
      <c r="G7626" s="194"/>
      <c r="H7626" s="411"/>
      <c r="I7626" s="411"/>
    </row>
    <row r="7627" spans="1:9" ht="15" customHeight="1" x14ac:dyDescent="0.25">
      <c r="A7627" s="411"/>
      <c r="B7627" s="411"/>
      <c r="C7627" s="411"/>
      <c r="D7627" s="411"/>
      <c r="E7627" s="411"/>
      <c r="F7627" s="411"/>
      <c r="G7627" s="194"/>
      <c r="H7627" s="411"/>
      <c r="I7627" s="411"/>
    </row>
    <row r="7628" spans="1:9" ht="15" customHeight="1" x14ac:dyDescent="0.25">
      <c r="A7628" s="411"/>
      <c r="B7628" s="411"/>
      <c r="C7628" s="411"/>
      <c r="D7628" s="411"/>
      <c r="E7628" s="411"/>
      <c r="F7628" s="411"/>
      <c r="G7628" s="194"/>
      <c r="H7628" s="411"/>
      <c r="I7628" s="411"/>
    </row>
    <row r="7629" spans="1:9" ht="15" customHeight="1" x14ac:dyDescent="0.25">
      <c r="A7629" s="411"/>
      <c r="B7629" s="411"/>
      <c r="C7629" s="411"/>
      <c r="D7629" s="411"/>
      <c r="E7629" s="411"/>
      <c r="F7629" s="411"/>
      <c r="G7629" s="194"/>
      <c r="H7629" s="411"/>
      <c r="I7629" s="411"/>
    </row>
    <row r="7630" spans="1:9" ht="15" customHeight="1" x14ac:dyDescent="0.25">
      <c r="A7630" s="411"/>
      <c r="B7630" s="411"/>
      <c r="C7630" s="411"/>
      <c r="D7630" s="411"/>
      <c r="E7630" s="411"/>
      <c r="F7630" s="411"/>
      <c r="G7630" s="194"/>
      <c r="H7630" s="411"/>
      <c r="I7630" s="411"/>
    </row>
    <row r="7631" spans="1:9" ht="15" customHeight="1" x14ac:dyDescent="0.25">
      <c r="A7631" s="411"/>
      <c r="B7631" s="411"/>
      <c r="C7631" s="411"/>
      <c r="D7631" s="411"/>
      <c r="E7631" s="411"/>
      <c r="F7631" s="411"/>
      <c r="G7631" s="194"/>
      <c r="H7631" s="411"/>
      <c r="I7631" s="411"/>
    </row>
    <row r="7632" spans="1:9" ht="15" customHeight="1" x14ac:dyDescent="0.25">
      <c r="A7632" s="411"/>
      <c r="B7632" s="411"/>
      <c r="C7632" s="411"/>
      <c r="D7632" s="411"/>
      <c r="E7632" s="411"/>
      <c r="F7632" s="411"/>
      <c r="G7632" s="194"/>
      <c r="H7632" s="411"/>
      <c r="I7632" s="411"/>
    </row>
    <row r="7633" spans="1:9" ht="15" customHeight="1" x14ac:dyDescent="0.25">
      <c r="A7633" s="411"/>
      <c r="B7633" s="411"/>
      <c r="C7633" s="411"/>
      <c r="D7633" s="411"/>
      <c r="E7633" s="411"/>
      <c r="F7633" s="412"/>
      <c r="G7633" s="194"/>
      <c r="H7633" s="411"/>
      <c r="I7633" s="411"/>
    </row>
    <row r="7634" spans="1:9" ht="15" customHeight="1" x14ac:dyDescent="0.25">
      <c r="A7634" s="411"/>
      <c r="B7634" s="411"/>
      <c r="C7634" s="411"/>
      <c r="D7634" s="411"/>
      <c r="E7634" s="411"/>
      <c r="F7634" s="412"/>
      <c r="G7634" s="194"/>
      <c r="H7634" s="411"/>
      <c r="I7634" s="411"/>
    </row>
    <row r="7635" spans="1:9" ht="15" customHeight="1" x14ac:dyDescent="0.25">
      <c r="A7635" s="411"/>
      <c r="B7635" s="411"/>
      <c r="C7635" s="411"/>
      <c r="D7635" s="411"/>
      <c r="E7635" s="411"/>
      <c r="F7635" s="411"/>
      <c r="G7635" s="194"/>
      <c r="H7635" s="411"/>
      <c r="I7635" s="411"/>
    </row>
    <row r="7636" spans="1:9" ht="15" customHeight="1" x14ac:dyDescent="0.25">
      <c r="A7636" s="411"/>
      <c r="B7636" s="411"/>
      <c r="C7636" s="411"/>
      <c r="D7636" s="411"/>
      <c r="E7636" s="411"/>
      <c r="F7636" s="411"/>
      <c r="G7636" s="194"/>
      <c r="H7636" s="411"/>
      <c r="I7636" s="411"/>
    </row>
    <row r="7637" spans="1:9" ht="15" customHeight="1" x14ac:dyDescent="0.25">
      <c r="A7637" s="411"/>
      <c r="B7637" s="411"/>
      <c r="C7637" s="411"/>
      <c r="D7637" s="411"/>
      <c r="E7637" s="411"/>
      <c r="F7637" s="412"/>
      <c r="G7637" s="194"/>
      <c r="H7637" s="411"/>
      <c r="I7637" s="411"/>
    </row>
    <row r="7638" spans="1:9" ht="15" customHeight="1" x14ac:dyDescent="0.25">
      <c r="A7638" s="411"/>
      <c r="B7638" s="411"/>
      <c r="C7638" s="411"/>
      <c r="D7638" s="411"/>
      <c r="E7638" s="411"/>
      <c r="F7638" s="412"/>
      <c r="G7638" s="194"/>
      <c r="H7638" s="411"/>
      <c r="I7638" s="411"/>
    </row>
    <row r="7639" spans="1:9" ht="15" customHeight="1" x14ac:dyDescent="0.25">
      <c r="A7639" s="411"/>
      <c r="B7639" s="411"/>
      <c r="C7639" s="411"/>
      <c r="D7639" s="411"/>
      <c r="E7639" s="411"/>
      <c r="F7639" s="411"/>
      <c r="G7639" s="194"/>
      <c r="H7639" s="411"/>
      <c r="I7639" s="411"/>
    </row>
    <row r="7640" spans="1:9" ht="15" customHeight="1" x14ac:dyDescent="0.25">
      <c r="A7640" s="411"/>
      <c r="B7640" s="411"/>
      <c r="C7640" s="411"/>
      <c r="D7640" s="411"/>
      <c r="E7640" s="411"/>
      <c r="F7640" s="411"/>
      <c r="G7640" s="194"/>
      <c r="H7640" s="411"/>
      <c r="I7640" s="411"/>
    </row>
    <row r="7641" spans="1:9" ht="15" customHeight="1" x14ac:dyDescent="0.25">
      <c r="A7641" s="411"/>
      <c r="B7641" s="411"/>
      <c r="C7641" s="411"/>
      <c r="D7641" s="411"/>
      <c r="E7641" s="411"/>
      <c r="F7641" s="411"/>
      <c r="G7641" s="194"/>
      <c r="H7641" s="411"/>
      <c r="I7641" s="411"/>
    </row>
    <row r="7642" spans="1:9" ht="15" customHeight="1" x14ac:dyDescent="0.25">
      <c r="A7642" s="411"/>
      <c r="B7642" s="411"/>
      <c r="C7642" s="411"/>
      <c r="D7642" s="411"/>
      <c r="E7642" s="411"/>
      <c r="F7642" s="411"/>
      <c r="G7642" s="194"/>
      <c r="H7642" s="411"/>
      <c r="I7642" s="411"/>
    </row>
    <row r="7643" spans="1:9" ht="15" customHeight="1" x14ac:dyDescent="0.25">
      <c r="A7643" s="411"/>
      <c r="B7643" s="411"/>
      <c r="C7643" s="411"/>
      <c r="D7643" s="411"/>
      <c r="E7643" s="411"/>
      <c r="F7643" s="411"/>
      <c r="G7643" s="194"/>
      <c r="H7643" s="411"/>
      <c r="I7643" s="411"/>
    </row>
    <row r="7644" spans="1:9" ht="15" customHeight="1" x14ac:dyDescent="0.25">
      <c r="A7644" s="411"/>
      <c r="B7644" s="411"/>
      <c r="C7644" s="411"/>
      <c r="D7644" s="411"/>
      <c r="E7644" s="411"/>
      <c r="F7644" s="411"/>
      <c r="G7644" s="194"/>
      <c r="H7644" s="411"/>
      <c r="I7644" s="411"/>
    </row>
    <row r="7645" spans="1:9" ht="15" customHeight="1" x14ac:dyDescent="0.25">
      <c r="A7645" s="411"/>
      <c r="B7645" s="411"/>
      <c r="C7645" s="411"/>
      <c r="D7645" s="411"/>
      <c r="E7645" s="411"/>
      <c r="F7645" s="411"/>
      <c r="G7645" s="194"/>
      <c r="H7645" s="411"/>
      <c r="I7645" s="411"/>
    </row>
    <row r="7646" spans="1:9" ht="15" customHeight="1" x14ac:dyDescent="0.25">
      <c r="A7646" s="411"/>
      <c r="B7646" s="411"/>
      <c r="C7646" s="411"/>
      <c r="D7646" s="411"/>
      <c r="E7646" s="411"/>
      <c r="F7646" s="411"/>
      <c r="G7646" s="194"/>
      <c r="H7646" s="411"/>
      <c r="I7646" s="411"/>
    </row>
    <row r="7647" spans="1:9" ht="15" customHeight="1" x14ac:dyDescent="0.25">
      <c r="A7647" s="411"/>
      <c r="B7647" s="411"/>
      <c r="C7647" s="411"/>
      <c r="D7647" s="411"/>
      <c r="E7647" s="411"/>
      <c r="F7647" s="411"/>
      <c r="G7647" s="194"/>
      <c r="H7647" s="411"/>
      <c r="I7647" s="411"/>
    </row>
    <row r="7648" spans="1:9" ht="15" customHeight="1" x14ac:dyDescent="0.25">
      <c r="A7648" s="411"/>
      <c r="B7648" s="411"/>
      <c r="C7648" s="411"/>
      <c r="D7648" s="411"/>
      <c r="E7648" s="411"/>
      <c r="F7648" s="411"/>
      <c r="G7648" s="194"/>
      <c r="H7648" s="411"/>
      <c r="I7648" s="411"/>
    </row>
    <row r="7649" spans="1:9" ht="15" customHeight="1" x14ac:dyDescent="0.25">
      <c r="A7649" s="411"/>
      <c r="B7649" s="411"/>
      <c r="C7649" s="411"/>
      <c r="D7649" s="411"/>
      <c r="E7649" s="411"/>
      <c r="F7649" s="412"/>
      <c r="G7649" s="194"/>
      <c r="H7649" s="411"/>
      <c r="I7649" s="411"/>
    </row>
    <row r="7650" spans="1:9" ht="15" customHeight="1" x14ac:dyDescent="0.25">
      <c r="A7650" s="411"/>
      <c r="B7650" s="411"/>
      <c r="C7650" s="411"/>
      <c r="D7650" s="411"/>
      <c r="E7650" s="411"/>
      <c r="F7650" s="412"/>
      <c r="G7650" s="194"/>
      <c r="H7650" s="411"/>
      <c r="I7650" s="411"/>
    </row>
    <row r="7651" spans="1:9" ht="15" customHeight="1" x14ac:dyDescent="0.25">
      <c r="A7651" s="411"/>
      <c r="B7651" s="411"/>
      <c r="C7651" s="411"/>
      <c r="D7651" s="411"/>
      <c r="E7651" s="411"/>
      <c r="F7651" s="411"/>
      <c r="G7651" s="194"/>
      <c r="H7651" s="411"/>
      <c r="I7651" s="411"/>
    </row>
    <row r="7652" spans="1:9" ht="15" customHeight="1" x14ac:dyDescent="0.25">
      <c r="A7652" s="411"/>
      <c r="B7652" s="411"/>
      <c r="C7652" s="411"/>
      <c r="D7652" s="411"/>
      <c r="E7652" s="411"/>
      <c r="F7652" s="411"/>
      <c r="G7652" s="194"/>
      <c r="H7652" s="411"/>
      <c r="I7652" s="411"/>
    </row>
    <row r="7653" spans="1:9" ht="15" customHeight="1" x14ac:dyDescent="0.25">
      <c r="A7653" s="411"/>
      <c r="B7653" s="411"/>
      <c r="C7653" s="411"/>
      <c r="D7653" s="411"/>
      <c r="E7653" s="411"/>
      <c r="F7653" s="412"/>
      <c r="G7653" s="194"/>
      <c r="H7653" s="411"/>
      <c r="I7653" s="411"/>
    </row>
    <row r="7654" spans="1:9" ht="15" customHeight="1" x14ac:dyDescent="0.25">
      <c r="A7654" s="411"/>
      <c r="B7654" s="411"/>
      <c r="C7654" s="411"/>
      <c r="D7654" s="411"/>
      <c r="E7654" s="411"/>
      <c r="F7654" s="411"/>
      <c r="G7654" s="194"/>
      <c r="H7654" s="411"/>
      <c r="I7654" s="411"/>
    </row>
    <row r="7655" spans="1:9" ht="15" customHeight="1" x14ac:dyDescent="0.25">
      <c r="A7655" s="411"/>
      <c r="B7655" s="411"/>
      <c r="C7655" s="411"/>
      <c r="D7655" s="411"/>
      <c r="E7655" s="411"/>
      <c r="F7655" s="411"/>
      <c r="G7655" s="194"/>
      <c r="H7655" s="411"/>
      <c r="I7655" s="411"/>
    </row>
    <row r="7656" spans="1:9" ht="15" customHeight="1" x14ac:dyDescent="0.25">
      <c r="A7656" s="411"/>
      <c r="B7656" s="411"/>
      <c r="C7656" s="411"/>
      <c r="D7656" s="411"/>
      <c r="E7656" s="411"/>
      <c r="F7656" s="411"/>
      <c r="G7656" s="194"/>
      <c r="H7656" s="411"/>
      <c r="I7656" s="411"/>
    </row>
    <row r="7657" spans="1:9" ht="15" customHeight="1" x14ac:dyDescent="0.25">
      <c r="A7657" s="411"/>
      <c r="B7657" s="411"/>
      <c r="C7657" s="411"/>
      <c r="D7657" s="411"/>
      <c r="E7657" s="411"/>
      <c r="F7657" s="411"/>
      <c r="G7657" s="194"/>
      <c r="H7657" s="411"/>
      <c r="I7657" s="411"/>
    </row>
    <row r="7658" spans="1:9" ht="15" customHeight="1" x14ac:dyDescent="0.25">
      <c r="A7658" s="411"/>
      <c r="B7658" s="411"/>
      <c r="C7658" s="411"/>
      <c r="D7658" s="411"/>
      <c r="E7658" s="411"/>
      <c r="F7658" s="411"/>
      <c r="G7658" s="194"/>
      <c r="H7658" s="411"/>
      <c r="I7658" s="411"/>
    </row>
    <row r="7659" spans="1:9" ht="15" customHeight="1" x14ac:dyDescent="0.25">
      <c r="A7659" s="411"/>
      <c r="B7659" s="411"/>
      <c r="C7659" s="411"/>
      <c r="D7659" s="411"/>
      <c r="E7659" s="411"/>
      <c r="F7659" s="411"/>
      <c r="G7659" s="194"/>
      <c r="H7659" s="411"/>
      <c r="I7659" s="411"/>
    </row>
    <row r="7660" spans="1:9" ht="15" customHeight="1" x14ac:dyDescent="0.25">
      <c r="A7660" s="411"/>
      <c r="B7660" s="411"/>
      <c r="C7660" s="411"/>
      <c r="D7660" s="411"/>
      <c r="E7660" s="411"/>
      <c r="F7660" s="411"/>
      <c r="G7660" s="194"/>
      <c r="H7660" s="411"/>
      <c r="I7660" s="411"/>
    </row>
    <row r="7661" spans="1:9" ht="15" customHeight="1" x14ac:dyDescent="0.25">
      <c r="A7661" s="411"/>
      <c r="B7661" s="411"/>
      <c r="C7661" s="411"/>
      <c r="D7661" s="411"/>
      <c r="E7661" s="411"/>
      <c r="F7661" s="411"/>
      <c r="G7661" s="194"/>
      <c r="H7661" s="411"/>
      <c r="I7661" s="411"/>
    </row>
    <row r="7662" spans="1:9" ht="15" customHeight="1" x14ac:dyDescent="0.25">
      <c r="A7662" s="411"/>
      <c r="B7662" s="411"/>
      <c r="C7662" s="411"/>
      <c r="D7662" s="411"/>
      <c r="E7662" s="411"/>
      <c r="F7662" s="411"/>
      <c r="G7662" s="194"/>
      <c r="H7662" s="411"/>
      <c r="I7662" s="411"/>
    </row>
    <row r="7663" spans="1:9" ht="15" customHeight="1" x14ac:dyDescent="0.25">
      <c r="A7663" s="411"/>
      <c r="B7663" s="411"/>
      <c r="C7663" s="411"/>
      <c r="D7663" s="411"/>
      <c r="E7663" s="411"/>
      <c r="F7663" s="411"/>
      <c r="G7663" s="194"/>
      <c r="H7663" s="411"/>
      <c r="I7663" s="411"/>
    </row>
    <row r="7664" spans="1:9" ht="15" customHeight="1" x14ac:dyDescent="0.25">
      <c r="A7664" s="411"/>
      <c r="B7664" s="411"/>
      <c r="C7664" s="411"/>
      <c r="D7664" s="411"/>
      <c r="E7664" s="411"/>
      <c r="F7664" s="412"/>
      <c r="G7664" s="194"/>
      <c r="H7664" s="411"/>
      <c r="I7664" s="411"/>
    </row>
    <row r="7665" spans="1:9" ht="15" customHeight="1" x14ac:dyDescent="0.25">
      <c r="A7665" s="411"/>
      <c r="B7665" s="411"/>
      <c r="C7665" s="411"/>
      <c r="D7665" s="411"/>
      <c r="E7665" s="411"/>
      <c r="F7665" s="412"/>
      <c r="G7665" s="194"/>
      <c r="H7665" s="411"/>
      <c r="I7665" s="411"/>
    </row>
    <row r="7666" spans="1:9" ht="15" customHeight="1" x14ac:dyDescent="0.25">
      <c r="A7666" s="411"/>
      <c r="B7666" s="411"/>
      <c r="C7666" s="411"/>
      <c r="D7666" s="411"/>
      <c r="E7666" s="411"/>
      <c r="F7666" s="412"/>
      <c r="G7666" s="194"/>
      <c r="H7666" s="411"/>
      <c r="I7666" s="411"/>
    </row>
    <row r="7667" spans="1:9" ht="15" customHeight="1" x14ac:dyDescent="0.25">
      <c r="A7667" s="411"/>
      <c r="B7667" s="411"/>
      <c r="C7667" s="411"/>
      <c r="D7667" s="411"/>
      <c r="E7667" s="411"/>
      <c r="F7667" s="411"/>
      <c r="G7667" s="194"/>
      <c r="H7667" s="411"/>
      <c r="I7667" s="411"/>
    </row>
    <row r="7668" spans="1:9" ht="15" customHeight="1" x14ac:dyDescent="0.25">
      <c r="A7668" s="411"/>
      <c r="B7668" s="411"/>
      <c r="C7668" s="411"/>
      <c r="D7668" s="411"/>
      <c r="E7668" s="411"/>
      <c r="F7668" s="411"/>
      <c r="G7668" s="194"/>
      <c r="H7668" s="411"/>
      <c r="I7668" s="411"/>
    </row>
    <row r="7669" spans="1:9" ht="15" customHeight="1" x14ac:dyDescent="0.25">
      <c r="A7669" s="411"/>
      <c r="B7669" s="411"/>
      <c r="C7669" s="411"/>
      <c r="D7669" s="411"/>
      <c r="E7669" s="411"/>
      <c r="F7669" s="411"/>
      <c r="G7669" s="194"/>
      <c r="H7669" s="411"/>
      <c r="I7669" s="411"/>
    </row>
    <row r="7670" spans="1:9" ht="15" customHeight="1" x14ac:dyDescent="0.25">
      <c r="A7670" s="411"/>
      <c r="B7670" s="411"/>
      <c r="C7670" s="411"/>
      <c r="D7670" s="411"/>
      <c r="E7670" s="411"/>
      <c r="F7670" s="412"/>
      <c r="G7670" s="194"/>
      <c r="H7670" s="411"/>
      <c r="I7670" s="411"/>
    </row>
    <row r="7671" spans="1:9" ht="15" customHeight="1" x14ac:dyDescent="0.25">
      <c r="A7671" s="411"/>
      <c r="B7671" s="411"/>
      <c r="C7671" s="411"/>
      <c r="D7671" s="411"/>
      <c r="E7671" s="411"/>
      <c r="F7671" s="412"/>
      <c r="G7671" s="194"/>
      <c r="H7671" s="411"/>
      <c r="I7671" s="411"/>
    </row>
    <row r="7672" spans="1:9" ht="15" customHeight="1" x14ac:dyDescent="0.25">
      <c r="A7672" s="411"/>
      <c r="B7672" s="411"/>
      <c r="C7672" s="411"/>
      <c r="D7672" s="411"/>
      <c r="E7672" s="411"/>
      <c r="F7672" s="412"/>
      <c r="G7672" s="194"/>
      <c r="H7672" s="411"/>
      <c r="I7672" s="411"/>
    </row>
    <row r="7673" spans="1:9" ht="15" customHeight="1" x14ac:dyDescent="0.25">
      <c r="A7673" s="411"/>
      <c r="B7673" s="411"/>
      <c r="C7673" s="411"/>
      <c r="D7673" s="411"/>
      <c r="E7673" s="411"/>
      <c r="F7673" s="411"/>
      <c r="G7673" s="194"/>
      <c r="H7673" s="411"/>
      <c r="I7673" s="411"/>
    </row>
    <row r="7674" spans="1:9" ht="15" customHeight="1" x14ac:dyDescent="0.25">
      <c r="A7674" s="411"/>
      <c r="B7674" s="411"/>
      <c r="C7674" s="411"/>
      <c r="D7674" s="411"/>
      <c r="E7674" s="411"/>
      <c r="F7674" s="411"/>
      <c r="G7674" s="194"/>
      <c r="H7674" s="411"/>
      <c r="I7674" s="411"/>
    </row>
    <row r="7675" spans="1:9" ht="15" customHeight="1" x14ac:dyDescent="0.25">
      <c r="A7675" s="411"/>
      <c r="B7675" s="411"/>
      <c r="C7675" s="411"/>
      <c r="D7675" s="411"/>
      <c r="E7675" s="411"/>
      <c r="F7675" s="411"/>
      <c r="G7675" s="194"/>
      <c r="H7675" s="411"/>
      <c r="I7675" s="411"/>
    </row>
    <row r="7676" spans="1:9" ht="15" customHeight="1" x14ac:dyDescent="0.25">
      <c r="A7676" s="411"/>
      <c r="B7676" s="411"/>
      <c r="C7676" s="411"/>
      <c r="D7676" s="411"/>
      <c r="E7676" s="411"/>
      <c r="F7676" s="411"/>
      <c r="G7676" s="194"/>
      <c r="H7676" s="411"/>
      <c r="I7676" s="411"/>
    </row>
    <row r="7677" spans="1:9" ht="15" customHeight="1" x14ac:dyDescent="0.25">
      <c r="A7677" s="411"/>
      <c r="B7677" s="411"/>
      <c r="C7677" s="411"/>
      <c r="D7677" s="411"/>
      <c r="E7677" s="411"/>
      <c r="F7677" s="411"/>
      <c r="G7677" s="194"/>
      <c r="H7677" s="411"/>
      <c r="I7677" s="411"/>
    </row>
    <row r="7678" spans="1:9" ht="15" customHeight="1" x14ac:dyDescent="0.25">
      <c r="A7678" s="411"/>
      <c r="B7678" s="411"/>
      <c r="C7678" s="411"/>
      <c r="D7678" s="411"/>
      <c r="E7678" s="411"/>
      <c r="F7678" s="411"/>
      <c r="G7678" s="194"/>
      <c r="H7678" s="411"/>
      <c r="I7678" s="411"/>
    </row>
    <row r="7679" spans="1:9" ht="15" customHeight="1" x14ac:dyDescent="0.25">
      <c r="A7679" s="411"/>
      <c r="B7679" s="411"/>
      <c r="C7679" s="411"/>
      <c r="D7679" s="411"/>
      <c r="E7679" s="411"/>
      <c r="F7679" s="411"/>
      <c r="G7679" s="194"/>
      <c r="H7679" s="411"/>
      <c r="I7679" s="411"/>
    </row>
    <row r="7680" spans="1:9" ht="15" customHeight="1" x14ac:dyDescent="0.25">
      <c r="A7680" s="411"/>
      <c r="B7680" s="411"/>
      <c r="C7680" s="411"/>
      <c r="D7680" s="411"/>
      <c r="E7680" s="411"/>
      <c r="F7680" s="411"/>
      <c r="G7680" s="194"/>
      <c r="H7680" s="411"/>
      <c r="I7680" s="411"/>
    </row>
    <row r="7681" spans="1:9" ht="15" customHeight="1" x14ac:dyDescent="0.25">
      <c r="A7681" s="411"/>
      <c r="B7681" s="411"/>
      <c r="C7681" s="411"/>
      <c r="D7681" s="411"/>
      <c r="E7681" s="411"/>
      <c r="F7681" s="411"/>
      <c r="G7681" s="194"/>
      <c r="H7681" s="411"/>
      <c r="I7681" s="411"/>
    </row>
    <row r="7682" spans="1:9" ht="15" customHeight="1" x14ac:dyDescent="0.25">
      <c r="A7682" s="411"/>
      <c r="B7682" s="411"/>
      <c r="C7682" s="411"/>
      <c r="D7682" s="411"/>
      <c r="E7682" s="411"/>
      <c r="F7682" s="411"/>
      <c r="G7682" s="194"/>
      <c r="H7682" s="411"/>
      <c r="I7682" s="411"/>
    </row>
    <row r="7683" spans="1:9" ht="15" customHeight="1" x14ac:dyDescent="0.25">
      <c r="A7683" s="411"/>
      <c r="B7683" s="411"/>
      <c r="C7683" s="411"/>
      <c r="D7683" s="411"/>
      <c r="E7683" s="411"/>
      <c r="F7683" s="411"/>
      <c r="G7683" s="194"/>
      <c r="H7683" s="411"/>
      <c r="I7683" s="411"/>
    </row>
    <row r="7684" spans="1:9" ht="15" customHeight="1" x14ac:dyDescent="0.25">
      <c r="A7684" s="411"/>
      <c r="B7684" s="411"/>
      <c r="C7684" s="411"/>
      <c r="D7684" s="411"/>
      <c r="E7684" s="411"/>
      <c r="F7684" s="411"/>
      <c r="G7684" s="194"/>
      <c r="H7684" s="411"/>
      <c r="I7684" s="411"/>
    </row>
    <row r="7685" spans="1:9" ht="15" customHeight="1" x14ac:dyDescent="0.25">
      <c r="A7685" s="411"/>
      <c r="B7685" s="411"/>
      <c r="C7685" s="411"/>
      <c r="D7685" s="411"/>
      <c r="E7685" s="411"/>
      <c r="F7685" s="411"/>
      <c r="G7685" s="194"/>
      <c r="H7685" s="411"/>
      <c r="I7685" s="411"/>
    </row>
    <row r="7686" spans="1:9" ht="15" customHeight="1" x14ac:dyDescent="0.25">
      <c r="A7686" s="411"/>
      <c r="B7686" s="411"/>
      <c r="C7686" s="411"/>
      <c r="D7686" s="411"/>
      <c r="E7686" s="411"/>
      <c r="F7686" s="411"/>
      <c r="G7686" s="194"/>
      <c r="H7686" s="411"/>
      <c r="I7686" s="411"/>
    </row>
    <row r="7687" spans="1:9" ht="15" customHeight="1" x14ac:dyDescent="0.25">
      <c r="A7687" s="411"/>
      <c r="B7687" s="411"/>
      <c r="C7687" s="411"/>
      <c r="D7687" s="411"/>
      <c r="E7687" s="411"/>
      <c r="F7687" s="412"/>
      <c r="G7687" s="194"/>
      <c r="H7687" s="411"/>
      <c r="I7687" s="411"/>
    </row>
    <row r="7688" spans="1:9" ht="15" customHeight="1" x14ac:dyDescent="0.25">
      <c r="A7688" s="411"/>
      <c r="B7688" s="411"/>
      <c r="C7688" s="411"/>
      <c r="D7688" s="411"/>
      <c r="E7688" s="411"/>
      <c r="F7688" s="411"/>
      <c r="G7688" s="194"/>
      <c r="H7688" s="411"/>
      <c r="I7688" s="411"/>
    </row>
    <row r="7689" spans="1:9" ht="15" customHeight="1" x14ac:dyDescent="0.25">
      <c r="A7689" s="411"/>
      <c r="B7689" s="411"/>
      <c r="C7689" s="411"/>
      <c r="D7689" s="411"/>
      <c r="E7689" s="411"/>
      <c r="F7689" s="411"/>
      <c r="G7689" s="194"/>
      <c r="H7689" s="411"/>
      <c r="I7689" s="411"/>
    </row>
    <row r="7690" spans="1:9" ht="15" customHeight="1" x14ac:dyDescent="0.25">
      <c r="A7690" s="411"/>
      <c r="B7690" s="411"/>
      <c r="C7690" s="411"/>
      <c r="D7690" s="411"/>
      <c r="E7690" s="411"/>
      <c r="F7690" s="411"/>
      <c r="G7690" s="194"/>
      <c r="H7690" s="411"/>
      <c r="I7690" s="411"/>
    </row>
    <row r="7691" spans="1:9" ht="15" customHeight="1" x14ac:dyDescent="0.25">
      <c r="A7691" s="411"/>
      <c r="B7691" s="411"/>
      <c r="C7691" s="411"/>
      <c r="D7691" s="411"/>
      <c r="E7691" s="411"/>
      <c r="F7691" s="411"/>
      <c r="G7691" s="194"/>
      <c r="H7691" s="411"/>
      <c r="I7691" s="411"/>
    </row>
    <row r="7692" spans="1:9" ht="15" customHeight="1" x14ac:dyDescent="0.25">
      <c r="A7692" s="411"/>
      <c r="B7692" s="411"/>
      <c r="C7692" s="411"/>
      <c r="D7692" s="411"/>
      <c r="E7692" s="411"/>
      <c r="F7692" s="411"/>
      <c r="G7692" s="194"/>
      <c r="H7692" s="411"/>
      <c r="I7692" s="411"/>
    </row>
    <row r="7693" spans="1:9" ht="15" customHeight="1" x14ac:dyDescent="0.25">
      <c r="A7693" s="411"/>
      <c r="B7693" s="411"/>
      <c r="C7693" s="411"/>
      <c r="D7693" s="411"/>
      <c r="E7693" s="411"/>
      <c r="F7693" s="412"/>
      <c r="G7693" s="194"/>
      <c r="H7693" s="411"/>
      <c r="I7693" s="411"/>
    </row>
    <row r="7694" spans="1:9" ht="15" customHeight="1" x14ac:dyDescent="0.25">
      <c r="A7694" s="411"/>
      <c r="B7694" s="411"/>
      <c r="C7694" s="411"/>
      <c r="D7694" s="411"/>
      <c r="E7694" s="411"/>
      <c r="F7694" s="411"/>
      <c r="G7694" s="194"/>
      <c r="H7694" s="411"/>
      <c r="I7694" s="411"/>
    </row>
    <row r="7695" spans="1:9" ht="15" customHeight="1" x14ac:dyDescent="0.25">
      <c r="A7695" s="411"/>
      <c r="B7695" s="411"/>
      <c r="C7695" s="411"/>
      <c r="D7695" s="411"/>
      <c r="E7695" s="411"/>
      <c r="F7695" s="411"/>
      <c r="G7695" s="194"/>
      <c r="H7695" s="411"/>
      <c r="I7695" s="411"/>
    </row>
    <row r="7696" spans="1:9" ht="15" customHeight="1" x14ac:dyDescent="0.25">
      <c r="A7696" s="411"/>
      <c r="B7696" s="411"/>
      <c r="C7696" s="411"/>
      <c r="D7696" s="411"/>
      <c r="E7696" s="411"/>
      <c r="F7696" s="411"/>
      <c r="G7696" s="194"/>
      <c r="H7696" s="411"/>
      <c r="I7696" s="411"/>
    </row>
    <row r="7697" spans="1:9" ht="15" customHeight="1" x14ac:dyDescent="0.25">
      <c r="A7697" s="411"/>
      <c r="B7697" s="411"/>
      <c r="C7697" s="411"/>
      <c r="D7697" s="411"/>
      <c r="E7697" s="411"/>
      <c r="F7697" s="411"/>
      <c r="G7697" s="194"/>
      <c r="H7697" s="411"/>
      <c r="I7697" s="411"/>
    </row>
    <row r="7698" spans="1:9" ht="15" customHeight="1" x14ac:dyDescent="0.25">
      <c r="A7698" s="411"/>
      <c r="B7698" s="411"/>
      <c r="C7698" s="411"/>
      <c r="D7698" s="411"/>
      <c r="E7698" s="411"/>
      <c r="F7698" s="411"/>
      <c r="G7698" s="194"/>
      <c r="H7698" s="411"/>
      <c r="I7698" s="411"/>
    </row>
    <row r="7699" spans="1:9" ht="15" customHeight="1" x14ac:dyDescent="0.25">
      <c r="A7699" s="411"/>
      <c r="B7699" s="411"/>
      <c r="C7699" s="411"/>
      <c r="D7699" s="411"/>
      <c r="E7699" s="411"/>
      <c r="F7699" s="411"/>
      <c r="G7699" s="194"/>
      <c r="H7699" s="411"/>
      <c r="I7699" s="411"/>
    </row>
    <row r="7700" spans="1:9" ht="15" customHeight="1" x14ac:dyDescent="0.25">
      <c r="A7700" s="411"/>
      <c r="B7700" s="411"/>
      <c r="C7700" s="411"/>
      <c r="D7700" s="411"/>
      <c r="E7700" s="411"/>
      <c r="F7700" s="412"/>
      <c r="G7700" s="194"/>
      <c r="H7700" s="411"/>
      <c r="I7700" s="411"/>
    </row>
    <row r="7701" spans="1:9" ht="15" customHeight="1" x14ac:dyDescent="0.25">
      <c r="A7701" s="411"/>
      <c r="B7701" s="411"/>
      <c r="C7701" s="411"/>
      <c r="D7701" s="411"/>
      <c r="E7701" s="411"/>
      <c r="F7701" s="411"/>
      <c r="G7701" s="194"/>
      <c r="H7701" s="411"/>
      <c r="I7701" s="411"/>
    </row>
    <row r="7702" spans="1:9" ht="15" customHeight="1" x14ac:dyDescent="0.25">
      <c r="A7702" s="411"/>
      <c r="B7702" s="411"/>
      <c r="C7702" s="411"/>
      <c r="D7702" s="411"/>
      <c r="E7702" s="411"/>
      <c r="F7702" s="411"/>
      <c r="G7702" s="194"/>
      <c r="H7702" s="411"/>
      <c r="I7702" s="411"/>
    </row>
    <row r="7703" spans="1:9" ht="15" customHeight="1" x14ac:dyDescent="0.25">
      <c r="A7703" s="411"/>
      <c r="B7703" s="411"/>
      <c r="C7703" s="411"/>
      <c r="D7703" s="411"/>
      <c r="E7703" s="411"/>
      <c r="F7703" s="411"/>
      <c r="G7703" s="194"/>
      <c r="H7703" s="411"/>
      <c r="I7703" s="411"/>
    </row>
    <row r="7704" spans="1:9" ht="15" customHeight="1" x14ac:dyDescent="0.25">
      <c r="A7704" s="411"/>
      <c r="B7704" s="411"/>
      <c r="C7704" s="411"/>
      <c r="D7704" s="411"/>
      <c r="E7704" s="411"/>
      <c r="F7704" s="411"/>
      <c r="G7704" s="194"/>
      <c r="H7704" s="411"/>
      <c r="I7704" s="411"/>
    </row>
    <row r="7705" spans="1:9" ht="15" customHeight="1" x14ac:dyDescent="0.25">
      <c r="A7705" s="411"/>
      <c r="B7705" s="411"/>
      <c r="C7705" s="411"/>
      <c r="D7705" s="411"/>
      <c r="E7705" s="411"/>
      <c r="F7705" s="411"/>
      <c r="G7705" s="194"/>
      <c r="H7705" s="411"/>
      <c r="I7705" s="411"/>
    </row>
    <row r="7706" spans="1:9" ht="15" customHeight="1" x14ac:dyDescent="0.25">
      <c r="A7706" s="411"/>
      <c r="B7706" s="411"/>
      <c r="C7706" s="411"/>
      <c r="D7706" s="411"/>
      <c r="E7706" s="411"/>
      <c r="F7706" s="412"/>
      <c r="G7706" s="194"/>
      <c r="H7706" s="411"/>
      <c r="I7706" s="411"/>
    </row>
    <row r="7707" spans="1:9" ht="15" customHeight="1" x14ac:dyDescent="0.25">
      <c r="A7707" s="411"/>
      <c r="B7707" s="411"/>
      <c r="C7707" s="411"/>
      <c r="D7707" s="411"/>
      <c r="E7707" s="411"/>
      <c r="F7707" s="412"/>
      <c r="G7707" s="194"/>
      <c r="H7707" s="411"/>
      <c r="I7707" s="411"/>
    </row>
    <row r="7708" spans="1:9" ht="15" customHeight="1" x14ac:dyDescent="0.25">
      <c r="A7708" s="411"/>
      <c r="B7708" s="411"/>
      <c r="C7708" s="411"/>
      <c r="D7708" s="411"/>
      <c r="E7708" s="411"/>
      <c r="F7708" s="411"/>
      <c r="G7708" s="194"/>
      <c r="H7708" s="411"/>
      <c r="I7708" s="411"/>
    </row>
    <row r="7709" spans="1:9" ht="15" customHeight="1" x14ac:dyDescent="0.25">
      <c r="A7709" s="411"/>
      <c r="B7709" s="411"/>
      <c r="C7709" s="411"/>
      <c r="D7709" s="411"/>
      <c r="E7709" s="411"/>
      <c r="F7709" s="411"/>
      <c r="G7709" s="194"/>
      <c r="H7709" s="411"/>
      <c r="I7709" s="411"/>
    </row>
    <row r="7710" spans="1:9" ht="15" customHeight="1" x14ac:dyDescent="0.25">
      <c r="A7710" s="411"/>
      <c r="B7710" s="411"/>
      <c r="C7710" s="411"/>
      <c r="D7710" s="411"/>
      <c r="E7710" s="411"/>
      <c r="F7710" s="411"/>
      <c r="G7710" s="194"/>
      <c r="H7710" s="411"/>
      <c r="I7710" s="411"/>
    </row>
    <row r="7711" spans="1:9" ht="15" customHeight="1" x14ac:dyDescent="0.25">
      <c r="A7711" s="411"/>
      <c r="B7711" s="411"/>
      <c r="C7711" s="411"/>
      <c r="D7711" s="411"/>
      <c r="E7711" s="411"/>
      <c r="F7711" s="411"/>
      <c r="G7711" s="194"/>
      <c r="H7711" s="411"/>
      <c r="I7711" s="411"/>
    </row>
    <row r="7712" spans="1:9" ht="15" customHeight="1" x14ac:dyDescent="0.25">
      <c r="A7712" s="411"/>
      <c r="B7712" s="411"/>
      <c r="C7712" s="411"/>
      <c r="D7712" s="411"/>
      <c r="E7712" s="411"/>
      <c r="F7712" s="411"/>
      <c r="G7712" s="194"/>
      <c r="H7712" s="411"/>
      <c r="I7712" s="411"/>
    </row>
    <row r="7713" spans="1:9" ht="15" customHeight="1" x14ac:dyDescent="0.25">
      <c r="A7713" s="411"/>
      <c r="B7713" s="411"/>
      <c r="C7713" s="411"/>
      <c r="D7713" s="411"/>
      <c r="E7713" s="411"/>
      <c r="F7713" s="411"/>
      <c r="G7713" s="194"/>
      <c r="H7713" s="411"/>
      <c r="I7713" s="411"/>
    </row>
    <row r="7714" spans="1:9" ht="15" customHeight="1" x14ac:dyDescent="0.25">
      <c r="A7714" s="411"/>
      <c r="B7714" s="411"/>
      <c r="C7714" s="411"/>
      <c r="D7714" s="411"/>
      <c r="E7714" s="411"/>
      <c r="F7714" s="411"/>
      <c r="G7714" s="194"/>
      <c r="H7714" s="411"/>
      <c r="I7714" s="411"/>
    </row>
    <row r="7715" spans="1:9" ht="15" customHeight="1" x14ac:dyDescent="0.25">
      <c r="A7715" s="411"/>
      <c r="B7715" s="411"/>
      <c r="C7715" s="411"/>
      <c r="D7715" s="411"/>
      <c r="E7715" s="411"/>
      <c r="F7715" s="412"/>
      <c r="G7715" s="194"/>
      <c r="H7715" s="411"/>
      <c r="I7715" s="411"/>
    </row>
    <row r="7716" spans="1:9" ht="15" customHeight="1" x14ac:dyDescent="0.25">
      <c r="A7716" s="411"/>
      <c r="B7716" s="411"/>
      <c r="C7716" s="411"/>
      <c r="D7716" s="411"/>
      <c r="E7716" s="411"/>
      <c r="F7716" s="411"/>
      <c r="G7716" s="194"/>
      <c r="H7716" s="411"/>
      <c r="I7716" s="411"/>
    </row>
    <row r="7717" spans="1:9" ht="15" customHeight="1" x14ac:dyDescent="0.25">
      <c r="A7717" s="411"/>
      <c r="B7717" s="411"/>
      <c r="C7717" s="411"/>
      <c r="D7717" s="411"/>
      <c r="E7717" s="411"/>
      <c r="F7717" s="411"/>
      <c r="G7717" s="194"/>
      <c r="H7717" s="411"/>
      <c r="I7717" s="411"/>
    </row>
    <row r="7718" spans="1:9" ht="15" customHeight="1" x14ac:dyDescent="0.25">
      <c r="A7718" s="411"/>
      <c r="B7718" s="411"/>
      <c r="C7718" s="411"/>
      <c r="D7718" s="411"/>
      <c r="E7718" s="411"/>
      <c r="F7718" s="411"/>
      <c r="G7718" s="194"/>
      <c r="H7718" s="411"/>
      <c r="I7718" s="411"/>
    </row>
    <row r="7719" spans="1:9" ht="15" customHeight="1" x14ac:dyDescent="0.25">
      <c r="A7719" s="411"/>
      <c r="B7719" s="411"/>
      <c r="C7719" s="411"/>
      <c r="D7719" s="411"/>
      <c r="E7719" s="411"/>
      <c r="F7719" s="412"/>
      <c r="G7719" s="194"/>
      <c r="H7719" s="411"/>
      <c r="I7719" s="411"/>
    </row>
    <row r="7720" spans="1:9" ht="15" customHeight="1" x14ac:dyDescent="0.25">
      <c r="A7720" s="411"/>
      <c r="B7720" s="411"/>
      <c r="C7720" s="411"/>
      <c r="D7720" s="411"/>
      <c r="E7720" s="411"/>
      <c r="F7720" s="411"/>
      <c r="G7720" s="194"/>
      <c r="H7720" s="411"/>
      <c r="I7720" s="411"/>
    </row>
    <row r="7721" spans="1:9" ht="15" customHeight="1" x14ac:dyDescent="0.25">
      <c r="A7721" s="411"/>
      <c r="B7721" s="411"/>
      <c r="C7721" s="411"/>
      <c r="D7721" s="411"/>
      <c r="E7721" s="411"/>
      <c r="F7721" s="411"/>
      <c r="G7721" s="194"/>
      <c r="H7721" s="411"/>
      <c r="I7721" s="411"/>
    </row>
    <row r="7722" spans="1:9" ht="15" customHeight="1" x14ac:dyDescent="0.25">
      <c r="A7722" s="411"/>
      <c r="B7722" s="411"/>
      <c r="C7722" s="411"/>
      <c r="D7722" s="411"/>
      <c r="E7722" s="411"/>
      <c r="F7722" s="411"/>
      <c r="G7722" s="194"/>
      <c r="H7722" s="411"/>
      <c r="I7722" s="411"/>
    </row>
    <row r="7723" spans="1:9" ht="15" customHeight="1" x14ac:dyDescent="0.25">
      <c r="A7723" s="411"/>
      <c r="B7723" s="411"/>
      <c r="C7723" s="411"/>
      <c r="D7723" s="411"/>
      <c r="E7723" s="411"/>
      <c r="F7723" s="411"/>
      <c r="G7723" s="194"/>
      <c r="H7723" s="411"/>
      <c r="I7723" s="411"/>
    </row>
    <row r="7724" spans="1:9" ht="15" customHeight="1" x14ac:dyDescent="0.25">
      <c r="A7724" s="411"/>
      <c r="B7724" s="411"/>
      <c r="C7724" s="411"/>
      <c r="D7724" s="411"/>
      <c r="E7724" s="411"/>
      <c r="F7724" s="411"/>
      <c r="G7724" s="194"/>
      <c r="H7724" s="411"/>
      <c r="I7724" s="411"/>
    </row>
    <row r="7725" spans="1:9" ht="15" customHeight="1" x14ac:dyDescent="0.25">
      <c r="A7725" s="411"/>
      <c r="B7725" s="411"/>
      <c r="C7725" s="411"/>
      <c r="D7725" s="411"/>
      <c r="E7725" s="411"/>
      <c r="F7725" s="412"/>
      <c r="G7725" s="194"/>
      <c r="H7725" s="411"/>
      <c r="I7725" s="411"/>
    </row>
    <row r="7726" spans="1:9" ht="15" customHeight="1" x14ac:dyDescent="0.25">
      <c r="A7726" s="411"/>
      <c r="B7726" s="411"/>
      <c r="C7726" s="411"/>
      <c r="D7726" s="411"/>
      <c r="E7726" s="411"/>
      <c r="F7726" s="411"/>
      <c r="G7726" s="194"/>
      <c r="H7726" s="411"/>
      <c r="I7726" s="411"/>
    </row>
    <row r="7727" spans="1:9" ht="15" customHeight="1" x14ac:dyDescent="0.25">
      <c r="A7727" s="411"/>
      <c r="B7727" s="411"/>
      <c r="C7727" s="411"/>
      <c r="D7727" s="411"/>
      <c r="E7727" s="411"/>
      <c r="F7727" s="411"/>
      <c r="G7727" s="194"/>
      <c r="H7727" s="411"/>
      <c r="I7727" s="411"/>
    </row>
    <row r="7728" spans="1:9" ht="15" customHeight="1" x14ac:dyDescent="0.25">
      <c r="A7728" s="411"/>
      <c r="B7728" s="411"/>
      <c r="C7728" s="411"/>
      <c r="D7728" s="411"/>
      <c r="E7728" s="411"/>
      <c r="F7728" s="411"/>
      <c r="G7728" s="194"/>
      <c r="H7728" s="411"/>
      <c r="I7728" s="411"/>
    </row>
    <row r="7729" spans="1:9" ht="15" customHeight="1" x14ac:dyDescent="0.25">
      <c r="A7729" s="411"/>
      <c r="B7729" s="411"/>
      <c r="C7729" s="411"/>
      <c r="D7729" s="411"/>
      <c r="E7729" s="411"/>
      <c r="F7729" s="412"/>
      <c r="G7729" s="194"/>
      <c r="H7729" s="411"/>
      <c r="I7729" s="411"/>
    </row>
    <row r="7730" spans="1:9" ht="15" customHeight="1" x14ac:dyDescent="0.25">
      <c r="A7730" s="411"/>
      <c r="B7730" s="411"/>
      <c r="C7730" s="411"/>
      <c r="D7730" s="411"/>
      <c r="E7730" s="411"/>
      <c r="F7730" s="411"/>
      <c r="G7730" s="194"/>
      <c r="H7730" s="411"/>
      <c r="I7730" s="411"/>
    </row>
    <row r="7731" spans="1:9" ht="15" customHeight="1" x14ac:dyDescent="0.25">
      <c r="A7731" s="411"/>
      <c r="B7731" s="411"/>
      <c r="C7731" s="411"/>
      <c r="D7731" s="411"/>
      <c r="E7731" s="411"/>
      <c r="F7731" s="411"/>
      <c r="G7731" s="194"/>
      <c r="H7731" s="411"/>
      <c r="I7731" s="411"/>
    </row>
    <row r="7732" spans="1:9" ht="15" customHeight="1" x14ac:dyDescent="0.25">
      <c r="A7732" s="411"/>
      <c r="B7732" s="411"/>
      <c r="C7732" s="411"/>
      <c r="D7732" s="411"/>
      <c r="E7732" s="411"/>
      <c r="F7732" s="411"/>
      <c r="G7732" s="194"/>
      <c r="H7732" s="411"/>
      <c r="I7732" s="411"/>
    </row>
    <row r="7733" spans="1:9" ht="15" customHeight="1" x14ac:dyDescent="0.25">
      <c r="A7733" s="411"/>
      <c r="B7733" s="411"/>
      <c r="C7733" s="411"/>
      <c r="D7733" s="411"/>
      <c r="E7733" s="411"/>
      <c r="F7733" s="411"/>
      <c r="G7733" s="194"/>
      <c r="H7733" s="411"/>
      <c r="I7733" s="411"/>
    </row>
    <row r="7734" spans="1:9" ht="15" customHeight="1" x14ac:dyDescent="0.25">
      <c r="A7734" s="411"/>
      <c r="B7734" s="411"/>
      <c r="C7734" s="411"/>
      <c r="D7734" s="411"/>
      <c r="E7734" s="411"/>
      <c r="F7734" s="411"/>
      <c r="G7734" s="194"/>
      <c r="H7734" s="411"/>
      <c r="I7734" s="411"/>
    </row>
    <row r="7735" spans="1:9" ht="15" customHeight="1" x14ac:dyDescent="0.25">
      <c r="A7735" s="411"/>
      <c r="B7735" s="411"/>
      <c r="C7735" s="411"/>
      <c r="D7735" s="411"/>
      <c r="E7735" s="411"/>
      <c r="F7735" s="412"/>
      <c r="G7735" s="194"/>
      <c r="H7735" s="411"/>
      <c r="I7735" s="411"/>
    </row>
    <row r="7736" spans="1:9" ht="15" customHeight="1" x14ac:dyDescent="0.25">
      <c r="A7736" s="411"/>
      <c r="B7736" s="411"/>
      <c r="C7736" s="411"/>
      <c r="D7736" s="411"/>
      <c r="E7736" s="411"/>
      <c r="F7736" s="411"/>
      <c r="G7736" s="194"/>
      <c r="H7736" s="411"/>
      <c r="I7736" s="411"/>
    </row>
    <row r="7737" spans="1:9" ht="15" customHeight="1" x14ac:dyDescent="0.25">
      <c r="A7737" s="411"/>
      <c r="B7737" s="411"/>
      <c r="C7737" s="411"/>
      <c r="D7737" s="411"/>
      <c r="E7737" s="411"/>
      <c r="F7737" s="411"/>
      <c r="G7737" s="194"/>
      <c r="H7737" s="411"/>
      <c r="I7737" s="411"/>
    </row>
    <row r="7738" spans="1:9" ht="15" customHeight="1" x14ac:dyDescent="0.25">
      <c r="A7738" s="411"/>
      <c r="B7738" s="411"/>
      <c r="C7738" s="411"/>
      <c r="D7738" s="411"/>
      <c r="E7738" s="411"/>
      <c r="F7738" s="411"/>
      <c r="G7738" s="194"/>
      <c r="H7738" s="411"/>
      <c r="I7738" s="411"/>
    </row>
    <row r="7739" spans="1:9" ht="15" customHeight="1" x14ac:dyDescent="0.25">
      <c r="A7739" s="411"/>
      <c r="B7739" s="411"/>
      <c r="C7739" s="411"/>
      <c r="D7739" s="411"/>
      <c r="E7739" s="411"/>
      <c r="F7739" s="412"/>
      <c r="G7739" s="194"/>
      <c r="H7739" s="411"/>
      <c r="I7739" s="411"/>
    </row>
    <row r="7740" spans="1:9" ht="15" customHeight="1" x14ac:dyDescent="0.25">
      <c r="A7740" s="411"/>
      <c r="B7740" s="411"/>
      <c r="C7740" s="411"/>
      <c r="D7740" s="411"/>
      <c r="E7740" s="411"/>
      <c r="F7740" s="412"/>
      <c r="G7740" s="194"/>
      <c r="H7740" s="411"/>
      <c r="I7740" s="411"/>
    </row>
    <row r="7741" spans="1:9" ht="15" customHeight="1" x14ac:dyDescent="0.25">
      <c r="A7741" s="411"/>
      <c r="B7741" s="411"/>
      <c r="C7741" s="411"/>
      <c r="D7741" s="411"/>
      <c r="E7741" s="411"/>
      <c r="F7741" s="411"/>
      <c r="G7741" s="194"/>
      <c r="H7741" s="411"/>
      <c r="I7741" s="411"/>
    </row>
    <row r="7742" spans="1:9" ht="15" customHeight="1" x14ac:dyDescent="0.25">
      <c r="A7742" s="411"/>
      <c r="B7742" s="411"/>
      <c r="C7742" s="411"/>
      <c r="D7742" s="411"/>
      <c r="E7742" s="411"/>
      <c r="F7742" s="411"/>
      <c r="G7742" s="194"/>
      <c r="H7742" s="411"/>
      <c r="I7742" s="411"/>
    </row>
    <row r="7743" spans="1:9" ht="15" customHeight="1" x14ac:dyDescent="0.25">
      <c r="A7743" s="411"/>
      <c r="B7743" s="411"/>
      <c r="C7743" s="411"/>
      <c r="D7743" s="411"/>
      <c r="E7743" s="411"/>
      <c r="F7743" s="411"/>
      <c r="G7743" s="194"/>
      <c r="H7743" s="411"/>
      <c r="I7743" s="411"/>
    </row>
    <row r="7744" spans="1:9" ht="15" customHeight="1" x14ac:dyDescent="0.25">
      <c r="A7744" s="411"/>
      <c r="B7744" s="411"/>
      <c r="C7744" s="411"/>
      <c r="D7744" s="411"/>
      <c r="E7744" s="411"/>
      <c r="F7744" s="411"/>
      <c r="G7744" s="194"/>
      <c r="H7744" s="411"/>
      <c r="I7744" s="411"/>
    </row>
    <row r="7745" spans="1:9" ht="15" customHeight="1" x14ac:dyDescent="0.25">
      <c r="A7745" s="411"/>
      <c r="B7745" s="411"/>
      <c r="C7745" s="411"/>
      <c r="D7745" s="411"/>
      <c r="E7745" s="411"/>
      <c r="F7745" s="411"/>
      <c r="G7745" s="194"/>
      <c r="H7745" s="411"/>
      <c r="I7745" s="411"/>
    </row>
    <row r="7746" spans="1:9" ht="15" customHeight="1" x14ac:dyDescent="0.25">
      <c r="A7746" s="411"/>
      <c r="B7746" s="411"/>
      <c r="C7746" s="411"/>
      <c r="D7746" s="411"/>
      <c r="E7746" s="411"/>
      <c r="F7746" s="412"/>
      <c r="G7746" s="194"/>
      <c r="H7746" s="411"/>
      <c r="I7746" s="411"/>
    </row>
    <row r="7747" spans="1:9" ht="15" customHeight="1" x14ac:dyDescent="0.25">
      <c r="A7747" s="411"/>
      <c r="B7747" s="411"/>
      <c r="C7747" s="411"/>
      <c r="D7747" s="411"/>
      <c r="E7747" s="411"/>
      <c r="F7747" s="412"/>
      <c r="G7747" s="194"/>
      <c r="H7747" s="411"/>
      <c r="I7747" s="411"/>
    </row>
    <row r="7748" spans="1:9" ht="15" customHeight="1" x14ac:dyDescent="0.25">
      <c r="A7748" s="411"/>
      <c r="B7748" s="411"/>
      <c r="C7748" s="411"/>
      <c r="D7748" s="411"/>
      <c r="E7748" s="411"/>
      <c r="F7748" s="411"/>
      <c r="G7748" s="194"/>
      <c r="H7748" s="411"/>
      <c r="I7748" s="411"/>
    </row>
    <row r="7749" spans="1:9" ht="15" customHeight="1" x14ac:dyDescent="0.25">
      <c r="A7749" s="411"/>
      <c r="B7749" s="411"/>
      <c r="C7749" s="411"/>
      <c r="D7749" s="411"/>
      <c r="E7749" s="411"/>
      <c r="F7749" s="411"/>
      <c r="G7749" s="194"/>
      <c r="H7749" s="411"/>
      <c r="I7749" s="411"/>
    </row>
    <row r="7750" spans="1:9" ht="15" customHeight="1" x14ac:dyDescent="0.25">
      <c r="A7750" s="411"/>
      <c r="B7750" s="411"/>
      <c r="C7750" s="411"/>
      <c r="D7750" s="411"/>
      <c r="E7750" s="411"/>
      <c r="F7750" s="411"/>
      <c r="G7750" s="194"/>
      <c r="H7750" s="411"/>
      <c r="I7750" s="411"/>
    </row>
    <row r="7751" spans="1:9" ht="15" customHeight="1" x14ac:dyDescent="0.25">
      <c r="A7751" s="411"/>
      <c r="B7751" s="411"/>
      <c r="C7751" s="411"/>
      <c r="D7751" s="411"/>
      <c r="E7751" s="411"/>
      <c r="F7751" s="412"/>
      <c r="G7751" s="194"/>
      <c r="H7751" s="411"/>
      <c r="I7751" s="411"/>
    </row>
    <row r="7752" spans="1:9" ht="15" customHeight="1" x14ac:dyDescent="0.25">
      <c r="A7752" s="411"/>
      <c r="B7752" s="411"/>
      <c r="C7752" s="411"/>
      <c r="D7752" s="411"/>
      <c r="E7752" s="411"/>
      <c r="F7752" s="411"/>
      <c r="G7752" s="194"/>
      <c r="H7752" s="411"/>
      <c r="I7752" s="411"/>
    </row>
    <row r="7753" spans="1:9" ht="15" customHeight="1" x14ac:dyDescent="0.25">
      <c r="A7753" s="411"/>
      <c r="B7753" s="411"/>
      <c r="C7753" s="411"/>
      <c r="D7753" s="411"/>
      <c r="E7753" s="411"/>
      <c r="F7753" s="411"/>
      <c r="G7753" s="194"/>
      <c r="H7753" s="411"/>
      <c r="I7753" s="411"/>
    </row>
    <row r="7754" spans="1:9" ht="15" customHeight="1" x14ac:dyDescent="0.25">
      <c r="A7754" s="411"/>
      <c r="B7754" s="411"/>
      <c r="C7754" s="411"/>
      <c r="D7754" s="411"/>
      <c r="E7754" s="411"/>
      <c r="F7754" s="411"/>
      <c r="G7754" s="194"/>
      <c r="H7754" s="411"/>
      <c r="I7754" s="411"/>
    </row>
    <row r="7755" spans="1:9" ht="15" customHeight="1" x14ac:dyDescent="0.25">
      <c r="A7755" s="411"/>
      <c r="B7755" s="411"/>
      <c r="C7755" s="411"/>
      <c r="D7755" s="411"/>
      <c r="E7755" s="411"/>
      <c r="F7755" s="411"/>
      <c r="G7755" s="194"/>
      <c r="H7755" s="411"/>
      <c r="I7755" s="411"/>
    </row>
    <row r="7756" spans="1:9" ht="15" customHeight="1" x14ac:dyDescent="0.25">
      <c r="A7756" s="411"/>
      <c r="B7756" s="411"/>
      <c r="C7756" s="411"/>
      <c r="D7756" s="411"/>
      <c r="E7756" s="411"/>
      <c r="F7756" s="411"/>
      <c r="G7756" s="194"/>
      <c r="H7756" s="411"/>
      <c r="I7756" s="411"/>
    </row>
    <row r="7757" spans="1:9" ht="15" customHeight="1" x14ac:dyDescent="0.25">
      <c r="A7757" s="411"/>
      <c r="B7757" s="411"/>
      <c r="C7757" s="411"/>
      <c r="D7757" s="411"/>
      <c r="E7757" s="411"/>
      <c r="F7757" s="411"/>
      <c r="G7757" s="194"/>
      <c r="H7757" s="411"/>
      <c r="I7757" s="411"/>
    </row>
    <row r="7758" spans="1:9" ht="15" customHeight="1" x14ac:dyDescent="0.25">
      <c r="A7758" s="411"/>
      <c r="B7758" s="411"/>
      <c r="C7758" s="411"/>
      <c r="D7758" s="411"/>
      <c r="E7758" s="411"/>
      <c r="F7758" s="412"/>
      <c r="G7758" s="194"/>
      <c r="H7758" s="411"/>
      <c r="I7758" s="411"/>
    </row>
    <row r="7759" spans="1:9" ht="15" customHeight="1" x14ac:dyDescent="0.25">
      <c r="A7759" s="411"/>
      <c r="B7759" s="411"/>
      <c r="C7759" s="411"/>
      <c r="D7759" s="411"/>
      <c r="E7759" s="411"/>
      <c r="F7759" s="412"/>
      <c r="G7759" s="194"/>
      <c r="H7759" s="411"/>
      <c r="I7759" s="411"/>
    </row>
    <row r="7760" spans="1:9" ht="15" customHeight="1" x14ac:dyDescent="0.25">
      <c r="A7760" s="411"/>
      <c r="B7760" s="411"/>
      <c r="C7760" s="411"/>
      <c r="D7760" s="411"/>
      <c r="E7760" s="411"/>
      <c r="F7760" s="411"/>
      <c r="G7760" s="194"/>
      <c r="H7760" s="411"/>
      <c r="I7760" s="411"/>
    </row>
    <row r="7761" spans="1:9" ht="15" customHeight="1" x14ac:dyDescent="0.25">
      <c r="A7761" s="411"/>
      <c r="B7761" s="411"/>
      <c r="C7761" s="411"/>
      <c r="D7761" s="411"/>
      <c r="E7761" s="411"/>
      <c r="F7761" s="411"/>
      <c r="G7761" s="194"/>
      <c r="H7761" s="411"/>
      <c r="I7761" s="411"/>
    </row>
    <row r="7762" spans="1:9" ht="15" customHeight="1" x14ac:dyDescent="0.25">
      <c r="A7762" s="411"/>
      <c r="B7762" s="411"/>
      <c r="C7762" s="411"/>
      <c r="D7762" s="411"/>
      <c r="E7762" s="411"/>
      <c r="F7762" s="411"/>
      <c r="G7762" s="194"/>
      <c r="H7762" s="411"/>
      <c r="I7762" s="411"/>
    </row>
    <row r="7763" spans="1:9" ht="15" customHeight="1" x14ac:dyDescent="0.25">
      <c r="A7763" s="411"/>
      <c r="B7763" s="411"/>
      <c r="C7763" s="411"/>
      <c r="D7763" s="411"/>
      <c r="E7763" s="411"/>
      <c r="F7763" s="412"/>
      <c r="G7763" s="194"/>
      <c r="H7763" s="411"/>
      <c r="I7763" s="411"/>
    </row>
    <row r="7764" spans="1:9" ht="15" customHeight="1" x14ac:dyDescent="0.25">
      <c r="A7764" s="411"/>
      <c r="B7764" s="411"/>
      <c r="C7764" s="411"/>
      <c r="D7764" s="411"/>
      <c r="E7764" s="411"/>
      <c r="F7764" s="411"/>
      <c r="G7764" s="194"/>
      <c r="H7764" s="411"/>
      <c r="I7764" s="411"/>
    </row>
    <row r="7765" spans="1:9" ht="15" customHeight="1" x14ac:dyDescent="0.25">
      <c r="A7765" s="411"/>
      <c r="B7765" s="411"/>
      <c r="C7765" s="411"/>
      <c r="D7765" s="411"/>
      <c r="E7765" s="411"/>
      <c r="F7765" s="411"/>
      <c r="G7765" s="194"/>
      <c r="H7765" s="411"/>
      <c r="I7765" s="411"/>
    </row>
    <row r="7766" spans="1:9" ht="15" customHeight="1" x14ac:dyDescent="0.25">
      <c r="A7766" s="411"/>
      <c r="B7766" s="411"/>
      <c r="C7766" s="411"/>
      <c r="D7766" s="411"/>
      <c r="E7766" s="411"/>
      <c r="F7766" s="411"/>
      <c r="G7766" s="194"/>
      <c r="H7766" s="411"/>
      <c r="I7766" s="411"/>
    </row>
    <row r="7767" spans="1:9" ht="15" customHeight="1" x14ac:dyDescent="0.25">
      <c r="A7767" s="411"/>
      <c r="B7767" s="411"/>
      <c r="C7767" s="411"/>
      <c r="D7767" s="411"/>
      <c r="E7767" s="411"/>
      <c r="F7767" s="411"/>
      <c r="G7767" s="194"/>
      <c r="H7767" s="411"/>
      <c r="I7767" s="411"/>
    </row>
    <row r="7768" spans="1:9" ht="15" customHeight="1" x14ac:dyDescent="0.25">
      <c r="A7768" s="411"/>
      <c r="B7768" s="411"/>
      <c r="C7768" s="411"/>
      <c r="D7768" s="411"/>
      <c r="E7768" s="411"/>
      <c r="F7768" s="411"/>
      <c r="G7768" s="194"/>
      <c r="H7768" s="411"/>
      <c r="I7768" s="411"/>
    </row>
    <row r="7769" spans="1:9" ht="15" customHeight="1" x14ac:dyDescent="0.25">
      <c r="A7769" s="411"/>
      <c r="B7769" s="411"/>
      <c r="C7769" s="411"/>
      <c r="D7769" s="411"/>
      <c r="E7769" s="411"/>
      <c r="F7769" s="411"/>
      <c r="G7769" s="194"/>
      <c r="H7769" s="411"/>
      <c r="I7769" s="411"/>
    </row>
    <row r="7770" spans="1:9" ht="15" customHeight="1" x14ac:dyDescent="0.25">
      <c r="A7770" s="411"/>
      <c r="B7770" s="411"/>
      <c r="C7770" s="411"/>
      <c r="D7770" s="411"/>
      <c r="E7770" s="411"/>
      <c r="F7770" s="412"/>
      <c r="G7770" s="194"/>
      <c r="H7770" s="411"/>
      <c r="I7770" s="411"/>
    </row>
    <row r="7771" spans="1:9" ht="15" customHeight="1" x14ac:dyDescent="0.25">
      <c r="A7771" s="411"/>
      <c r="B7771" s="411"/>
      <c r="C7771" s="411"/>
      <c r="D7771" s="411"/>
      <c r="E7771" s="411"/>
      <c r="F7771" s="412"/>
      <c r="G7771" s="194"/>
      <c r="H7771" s="411"/>
      <c r="I7771" s="411"/>
    </row>
    <row r="7772" spans="1:9" ht="15" customHeight="1" x14ac:dyDescent="0.25">
      <c r="A7772" s="411"/>
      <c r="B7772" s="411"/>
      <c r="C7772" s="411"/>
      <c r="D7772" s="411"/>
      <c r="E7772" s="411"/>
      <c r="F7772" s="411"/>
      <c r="G7772" s="194"/>
      <c r="H7772" s="411"/>
      <c r="I7772" s="411"/>
    </row>
    <row r="7773" spans="1:9" ht="15" customHeight="1" x14ac:dyDescent="0.25">
      <c r="A7773" s="411"/>
      <c r="B7773" s="411"/>
      <c r="C7773" s="411"/>
      <c r="D7773" s="411"/>
      <c r="E7773" s="411"/>
      <c r="F7773" s="411"/>
      <c r="G7773" s="194"/>
      <c r="H7773" s="411"/>
      <c r="I7773" s="411"/>
    </row>
    <row r="7774" spans="1:9" ht="15" customHeight="1" x14ac:dyDescent="0.25">
      <c r="A7774" s="411"/>
      <c r="B7774" s="411"/>
      <c r="C7774" s="411"/>
      <c r="D7774" s="411"/>
      <c r="E7774" s="411"/>
      <c r="F7774" s="412"/>
      <c r="G7774" s="194"/>
      <c r="H7774" s="411"/>
      <c r="I7774" s="411"/>
    </row>
    <row r="7775" spans="1:9" ht="15" customHeight="1" x14ac:dyDescent="0.25">
      <c r="A7775" s="411"/>
      <c r="B7775" s="411"/>
      <c r="C7775" s="411"/>
      <c r="D7775" s="411"/>
      <c r="E7775" s="411"/>
      <c r="F7775" s="411"/>
      <c r="G7775" s="194"/>
      <c r="H7775" s="411"/>
      <c r="I7775" s="411"/>
    </row>
    <row r="7776" spans="1:9" ht="15" customHeight="1" x14ac:dyDescent="0.25">
      <c r="A7776" s="411"/>
      <c r="B7776" s="411"/>
      <c r="C7776" s="411"/>
      <c r="D7776" s="411"/>
      <c r="E7776" s="411"/>
      <c r="F7776" s="411"/>
      <c r="G7776" s="194"/>
      <c r="H7776" s="411"/>
      <c r="I7776" s="411"/>
    </row>
    <row r="7777" spans="1:9" ht="15" customHeight="1" x14ac:dyDescent="0.25">
      <c r="A7777" s="411"/>
      <c r="B7777" s="411"/>
      <c r="C7777" s="411"/>
      <c r="D7777" s="411"/>
      <c r="E7777" s="411"/>
      <c r="F7777" s="411"/>
      <c r="G7777" s="194"/>
      <c r="H7777" s="411"/>
      <c r="I7777" s="411"/>
    </row>
    <row r="7778" spans="1:9" ht="15" customHeight="1" x14ac:dyDescent="0.25">
      <c r="A7778" s="411"/>
      <c r="B7778" s="411"/>
      <c r="C7778" s="411"/>
      <c r="D7778" s="411"/>
      <c r="E7778" s="411"/>
      <c r="F7778" s="411"/>
      <c r="G7778" s="194"/>
      <c r="H7778" s="411"/>
      <c r="I7778" s="411"/>
    </row>
    <row r="7779" spans="1:9" ht="15" customHeight="1" x14ac:dyDescent="0.25">
      <c r="A7779" s="411"/>
      <c r="B7779" s="411"/>
      <c r="C7779" s="411"/>
      <c r="D7779" s="411"/>
      <c r="E7779" s="411"/>
      <c r="F7779" s="411"/>
      <c r="G7779" s="194"/>
      <c r="H7779" s="411"/>
      <c r="I7779" s="411"/>
    </row>
    <row r="7780" spans="1:9" ht="15" customHeight="1" x14ac:dyDescent="0.25">
      <c r="A7780" s="411"/>
      <c r="B7780" s="411"/>
      <c r="C7780" s="411"/>
      <c r="D7780" s="411"/>
      <c r="E7780" s="411"/>
      <c r="F7780" s="412"/>
      <c r="G7780" s="194"/>
      <c r="H7780" s="411"/>
      <c r="I7780" s="411"/>
    </row>
    <row r="7781" spans="1:9" ht="15" customHeight="1" x14ac:dyDescent="0.25">
      <c r="A7781" s="411"/>
      <c r="B7781" s="411"/>
      <c r="C7781" s="411"/>
      <c r="D7781" s="411"/>
      <c r="E7781" s="411"/>
      <c r="F7781" s="412"/>
      <c r="G7781" s="194"/>
      <c r="H7781" s="411"/>
      <c r="I7781" s="411"/>
    </row>
    <row r="7782" spans="1:9" ht="15" customHeight="1" x14ac:dyDescent="0.25">
      <c r="A7782" s="411"/>
      <c r="B7782" s="411"/>
      <c r="C7782" s="411"/>
      <c r="D7782" s="411"/>
      <c r="E7782" s="411"/>
      <c r="F7782" s="411"/>
      <c r="G7782" s="194"/>
      <c r="H7782" s="411"/>
      <c r="I7782" s="411"/>
    </row>
    <row r="7783" spans="1:9" ht="15" customHeight="1" x14ac:dyDescent="0.25">
      <c r="A7783" s="411"/>
      <c r="B7783" s="411"/>
      <c r="C7783" s="411"/>
      <c r="D7783" s="411"/>
      <c r="E7783" s="411"/>
      <c r="F7783" s="411"/>
      <c r="G7783" s="194"/>
      <c r="H7783" s="411"/>
      <c r="I7783" s="411"/>
    </row>
    <row r="7784" spans="1:9" ht="15" customHeight="1" x14ac:dyDescent="0.25">
      <c r="A7784" s="411"/>
      <c r="B7784" s="411"/>
      <c r="C7784" s="411"/>
      <c r="D7784" s="411"/>
      <c r="E7784" s="411"/>
      <c r="F7784" s="411"/>
      <c r="G7784" s="194"/>
      <c r="H7784" s="411"/>
      <c r="I7784" s="411"/>
    </row>
    <row r="7785" spans="1:9" ht="15" customHeight="1" x14ac:dyDescent="0.25">
      <c r="A7785" s="411"/>
      <c r="B7785" s="411"/>
      <c r="C7785" s="411"/>
      <c r="D7785" s="411"/>
      <c r="E7785" s="411"/>
      <c r="F7785" s="412"/>
      <c r="G7785" s="194"/>
      <c r="H7785" s="411"/>
      <c r="I7785" s="411"/>
    </row>
    <row r="7786" spans="1:9" ht="15" customHeight="1" x14ac:dyDescent="0.25">
      <c r="A7786" s="411"/>
      <c r="B7786" s="411"/>
      <c r="C7786" s="411"/>
      <c r="D7786" s="411"/>
      <c r="E7786" s="411"/>
      <c r="F7786" s="411"/>
      <c r="G7786" s="194"/>
      <c r="H7786" s="411"/>
      <c r="I7786" s="411"/>
    </row>
    <row r="7787" spans="1:9" ht="15" customHeight="1" x14ac:dyDescent="0.25">
      <c r="A7787" s="411"/>
      <c r="B7787" s="411"/>
      <c r="C7787" s="411"/>
      <c r="D7787" s="411"/>
      <c r="E7787" s="411"/>
      <c r="F7787" s="411"/>
      <c r="G7787" s="194"/>
      <c r="H7787" s="411"/>
      <c r="I7787" s="411"/>
    </row>
    <row r="7788" spans="1:9" ht="15" customHeight="1" x14ac:dyDescent="0.25">
      <c r="A7788" s="411"/>
      <c r="B7788" s="411"/>
      <c r="C7788" s="411"/>
      <c r="D7788" s="411"/>
      <c r="E7788" s="411"/>
      <c r="F7788" s="411"/>
      <c r="G7788" s="194"/>
      <c r="H7788" s="411"/>
      <c r="I7788" s="411"/>
    </row>
    <row r="7789" spans="1:9" ht="15" customHeight="1" x14ac:dyDescent="0.25">
      <c r="A7789" s="411"/>
      <c r="B7789" s="411"/>
      <c r="C7789" s="411"/>
      <c r="D7789" s="411"/>
      <c r="E7789" s="411"/>
      <c r="F7789" s="411"/>
      <c r="G7789" s="194"/>
      <c r="H7789" s="411"/>
      <c r="I7789" s="411"/>
    </row>
    <row r="7790" spans="1:9" ht="15" customHeight="1" x14ac:dyDescent="0.25">
      <c r="A7790" s="411"/>
      <c r="B7790" s="411"/>
      <c r="C7790" s="411"/>
      <c r="D7790" s="411"/>
      <c r="E7790" s="411"/>
      <c r="F7790" s="411"/>
      <c r="G7790" s="194"/>
      <c r="H7790" s="411"/>
      <c r="I7790" s="411"/>
    </row>
    <row r="7791" spans="1:9" ht="15" customHeight="1" x14ac:dyDescent="0.25">
      <c r="A7791" s="411"/>
      <c r="B7791" s="411"/>
      <c r="C7791" s="411"/>
      <c r="D7791" s="411"/>
      <c r="E7791" s="411"/>
      <c r="F7791" s="412"/>
      <c r="G7791" s="194"/>
      <c r="H7791" s="411"/>
      <c r="I7791" s="411"/>
    </row>
    <row r="7792" spans="1:9" ht="15" customHeight="1" x14ac:dyDescent="0.25">
      <c r="A7792" s="411"/>
      <c r="B7792" s="411"/>
      <c r="C7792" s="411"/>
      <c r="D7792" s="411"/>
      <c r="E7792" s="411"/>
      <c r="F7792" s="411"/>
      <c r="G7792" s="194"/>
      <c r="H7792" s="411"/>
      <c r="I7792" s="411"/>
    </row>
    <row r="7793" spans="1:9" ht="15" customHeight="1" x14ac:dyDescent="0.25">
      <c r="A7793" s="411"/>
      <c r="B7793" s="411"/>
      <c r="C7793" s="411"/>
      <c r="D7793" s="411"/>
      <c r="E7793" s="411"/>
      <c r="F7793" s="412"/>
      <c r="G7793" s="194"/>
      <c r="H7793" s="411"/>
      <c r="I7793" s="411"/>
    </row>
    <row r="7794" spans="1:9" ht="15" customHeight="1" x14ac:dyDescent="0.25">
      <c r="A7794" s="411"/>
      <c r="B7794" s="411"/>
      <c r="C7794" s="411"/>
      <c r="D7794" s="411"/>
      <c r="E7794" s="411"/>
      <c r="F7794" s="412"/>
      <c r="G7794" s="194"/>
      <c r="H7794" s="411"/>
      <c r="I7794" s="411"/>
    </row>
    <row r="7795" spans="1:9" ht="15" customHeight="1" x14ac:dyDescent="0.25">
      <c r="A7795" s="411"/>
      <c r="B7795" s="411"/>
      <c r="C7795" s="411"/>
      <c r="D7795" s="411"/>
      <c r="E7795" s="411"/>
      <c r="F7795" s="412"/>
      <c r="G7795" s="194"/>
      <c r="H7795" s="411"/>
      <c r="I7795" s="411"/>
    </row>
    <row r="7796" spans="1:9" ht="15" customHeight="1" x14ac:dyDescent="0.25">
      <c r="A7796" s="411"/>
      <c r="B7796" s="411"/>
      <c r="C7796" s="411"/>
      <c r="D7796" s="411"/>
      <c r="E7796" s="411"/>
      <c r="F7796" s="412"/>
      <c r="G7796" s="194"/>
      <c r="H7796" s="411"/>
      <c r="I7796" s="411"/>
    </row>
    <row r="7797" spans="1:9" ht="15" customHeight="1" x14ac:dyDescent="0.25">
      <c r="A7797" s="411"/>
      <c r="B7797" s="411"/>
      <c r="C7797" s="411"/>
      <c r="D7797" s="411"/>
      <c r="E7797" s="411"/>
      <c r="F7797" s="411"/>
      <c r="G7797" s="194"/>
      <c r="H7797" s="411"/>
      <c r="I7797" s="411"/>
    </row>
    <row r="7798" spans="1:9" ht="15" customHeight="1" x14ac:dyDescent="0.25">
      <c r="A7798" s="411"/>
      <c r="B7798" s="411"/>
      <c r="C7798" s="411"/>
      <c r="D7798" s="411"/>
      <c r="E7798" s="411"/>
      <c r="F7798" s="411"/>
      <c r="G7798" s="194"/>
      <c r="H7798" s="411"/>
      <c r="I7798" s="411"/>
    </row>
    <row r="7799" spans="1:9" ht="15" customHeight="1" x14ac:dyDescent="0.25">
      <c r="A7799" s="411"/>
      <c r="B7799" s="411"/>
      <c r="C7799" s="411"/>
      <c r="D7799" s="411"/>
      <c r="E7799" s="411"/>
      <c r="F7799" s="412"/>
      <c r="G7799" s="194"/>
      <c r="H7799" s="411"/>
      <c r="I7799" s="411"/>
    </row>
    <row r="7800" spans="1:9" ht="15" customHeight="1" x14ac:dyDescent="0.25">
      <c r="A7800" s="411"/>
      <c r="B7800" s="411"/>
      <c r="C7800" s="411"/>
      <c r="D7800" s="411"/>
      <c r="E7800" s="411"/>
      <c r="F7800" s="412"/>
      <c r="G7800" s="194"/>
      <c r="H7800" s="411"/>
      <c r="I7800" s="411"/>
    </row>
    <row r="7801" spans="1:9" ht="15" customHeight="1" x14ac:dyDescent="0.25">
      <c r="A7801" s="411"/>
      <c r="B7801" s="411"/>
      <c r="C7801" s="411"/>
      <c r="D7801" s="411"/>
      <c r="E7801" s="411"/>
      <c r="F7801" s="411"/>
      <c r="G7801" s="194"/>
      <c r="H7801" s="411"/>
      <c r="I7801" s="411"/>
    </row>
    <row r="7802" spans="1:9" ht="15" customHeight="1" x14ac:dyDescent="0.25">
      <c r="A7802" s="411"/>
      <c r="B7802" s="411"/>
      <c r="C7802" s="411"/>
      <c r="D7802" s="411"/>
      <c r="E7802" s="411"/>
      <c r="F7802" s="411"/>
      <c r="G7802" s="194"/>
      <c r="H7802" s="411"/>
      <c r="I7802" s="411"/>
    </row>
    <row r="7803" spans="1:9" ht="15" customHeight="1" x14ac:dyDescent="0.25">
      <c r="A7803" s="411"/>
      <c r="B7803" s="411"/>
      <c r="C7803" s="411"/>
      <c r="D7803" s="411"/>
      <c r="E7803" s="411"/>
      <c r="F7803" s="412"/>
      <c r="G7803" s="194"/>
      <c r="H7803" s="411"/>
      <c r="I7803" s="411"/>
    </row>
    <row r="7804" spans="1:9" ht="15" customHeight="1" x14ac:dyDescent="0.25">
      <c r="A7804" s="411"/>
      <c r="B7804" s="411"/>
      <c r="C7804" s="411"/>
      <c r="D7804" s="411"/>
      <c r="E7804" s="411"/>
      <c r="F7804" s="412"/>
      <c r="G7804" s="194"/>
      <c r="H7804" s="411"/>
      <c r="I7804" s="411"/>
    </row>
    <row r="7805" spans="1:9" ht="15" customHeight="1" x14ac:dyDescent="0.25">
      <c r="A7805" s="411"/>
      <c r="B7805" s="411"/>
      <c r="C7805" s="411"/>
      <c r="D7805" s="411"/>
      <c r="E7805" s="411"/>
      <c r="F7805" s="412"/>
      <c r="G7805" s="194"/>
      <c r="H7805" s="411"/>
      <c r="I7805" s="411"/>
    </row>
    <row r="7806" spans="1:9" ht="15" customHeight="1" x14ac:dyDescent="0.25">
      <c r="A7806" s="411"/>
      <c r="B7806" s="411"/>
      <c r="C7806" s="411"/>
      <c r="D7806" s="411"/>
      <c r="E7806" s="411"/>
      <c r="F7806" s="411"/>
      <c r="G7806" s="194"/>
      <c r="H7806" s="411"/>
      <c r="I7806" s="411"/>
    </row>
    <row r="7807" spans="1:9" ht="15" customHeight="1" x14ac:dyDescent="0.25">
      <c r="A7807" s="411"/>
      <c r="B7807" s="411"/>
      <c r="C7807" s="411"/>
      <c r="D7807" s="411"/>
      <c r="E7807" s="411"/>
      <c r="F7807" s="411"/>
      <c r="G7807" s="194"/>
      <c r="H7807" s="411"/>
      <c r="I7807" s="411"/>
    </row>
    <row r="7808" spans="1:9" ht="15" customHeight="1" x14ac:dyDescent="0.25">
      <c r="A7808" s="411"/>
      <c r="B7808" s="411"/>
      <c r="C7808" s="411"/>
      <c r="D7808" s="411"/>
      <c r="E7808" s="411"/>
      <c r="F7808" s="411"/>
      <c r="G7808" s="194"/>
      <c r="H7808" s="411"/>
      <c r="I7808" s="411"/>
    </row>
    <row r="7809" spans="1:9" ht="15" customHeight="1" x14ac:dyDescent="0.25">
      <c r="A7809" s="411"/>
      <c r="B7809" s="411"/>
      <c r="C7809" s="411"/>
      <c r="D7809" s="411"/>
      <c r="E7809" s="411"/>
      <c r="F7809" s="412"/>
      <c r="G7809" s="194"/>
      <c r="H7809" s="411"/>
      <c r="I7809" s="411"/>
    </row>
    <row r="7810" spans="1:9" ht="15" customHeight="1" x14ac:dyDescent="0.25">
      <c r="A7810" s="411"/>
      <c r="B7810" s="411"/>
      <c r="C7810" s="411"/>
      <c r="D7810" s="411"/>
      <c r="E7810" s="411"/>
      <c r="F7810" s="412"/>
      <c r="G7810" s="194"/>
      <c r="H7810" s="411"/>
      <c r="I7810" s="411"/>
    </row>
    <row r="7811" spans="1:9" ht="15" customHeight="1" x14ac:dyDescent="0.25">
      <c r="A7811" s="411"/>
      <c r="B7811" s="411"/>
      <c r="C7811" s="411"/>
      <c r="D7811" s="411"/>
      <c r="E7811" s="411"/>
      <c r="F7811" s="412"/>
      <c r="G7811" s="194"/>
      <c r="H7811" s="411"/>
      <c r="I7811" s="411"/>
    </row>
    <row r="7812" spans="1:9" ht="15" customHeight="1" x14ac:dyDescent="0.25">
      <c r="A7812" s="411"/>
      <c r="B7812" s="411"/>
      <c r="C7812" s="411"/>
      <c r="D7812" s="411"/>
      <c r="E7812" s="411"/>
      <c r="F7812" s="412"/>
      <c r="G7812" s="194"/>
      <c r="H7812" s="411"/>
      <c r="I7812" s="411"/>
    </row>
    <row r="7813" spans="1:9" ht="15" customHeight="1" x14ac:dyDescent="0.25">
      <c r="A7813" s="411"/>
      <c r="B7813" s="411"/>
      <c r="C7813" s="411"/>
      <c r="D7813" s="411"/>
      <c r="E7813" s="411"/>
      <c r="F7813" s="411"/>
      <c r="G7813" s="194"/>
      <c r="H7813" s="411"/>
      <c r="I7813" s="411"/>
    </row>
    <row r="7814" spans="1:9" ht="15" customHeight="1" x14ac:dyDescent="0.25">
      <c r="A7814" s="411"/>
      <c r="B7814" s="411"/>
      <c r="C7814" s="411"/>
      <c r="D7814" s="411"/>
      <c r="E7814" s="411"/>
      <c r="F7814" s="411"/>
      <c r="G7814" s="194"/>
      <c r="H7814" s="411"/>
      <c r="I7814" s="411"/>
    </row>
    <row r="7815" spans="1:9" ht="15" customHeight="1" x14ac:dyDescent="0.25">
      <c r="A7815" s="411"/>
      <c r="B7815" s="411"/>
      <c r="C7815" s="411"/>
      <c r="D7815" s="411"/>
      <c r="E7815" s="411"/>
      <c r="F7815" s="411"/>
      <c r="G7815" s="194"/>
      <c r="H7815" s="411"/>
      <c r="I7815" s="411"/>
    </row>
    <row r="7816" spans="1:9" ht="15" customHeight="1" x14ac:dyDescent="0.25">
      <c r="A7816" s="411"/>
      <c r="B7816" s="411"/>
      <c r="C7816" s="411"/>
      <c r="D7816" s="411"/>
      <c r="E7816" s="411"/>
      <c r="F7816" s="412"/>
      <c r="G7816" s="194"/>
      <c r="H7816" s="411"/>
      <c r="I7816" s="411"/>
    </row>
    <row r="7817" spans="1:9" ht="15" customHeight="1" x14ac:dyDescent="0.25">
      <c r="A7817" s="411"/>
      <c r="B7817" s="411"/>
      <c r="C7817" s="411"/>
      <c r="D7817" s="411"/>
      <c r="E7817" s="411"/>
      <c r="F7817" s="412"/>
      <c r="G7817" s="194"/>
      <c r="H7817" s="411"/>
      <c r="I7817" s="411"/>
    </row>
    <row r="7818" spans="1:9" ht="15" customHeight="1" x14ac:dyDescent="0.25">
      <c r="A7818" s="411"/>
      <c r="B7818" s="411"/>
      <c r="C7818" s="411"/>
      <c r="D7818" s="411"/>
      <c r="E7818" s="411"/>
      <c r="F7818" s="411"/>
      <c r="G7818" s="194"/>
      <c r="H7818" s="411"/>
      <c r="I7818" s="411"/>
    </row>
    <row r="7819" spans="1:9" ht="15" customHeight="1" x14ac:dyDescent="0.25">
      <c r="A7819" s="411"/>
      <c r="B7819" s="411"/>
      <c r="C7819" s="411"/>
      <c r="D7819" s="411"/>
      <c r="E7819" s="411"/>
      <c r="F7819" s="412"/>
      <c r="G7819" s="194"/>
      <c r="H7819" s="411"/>
      <c r="I7819" s="411"/>
    </row>
    <row r="7820" spans="1:9" ht="15" customHeight="1" x14ac:dyDescent="0.25">
      <c r="A7820" s="411"/>
      <c r="B7820" s="411"/>
      <c r="C7820" s="411"/>
      <c r="D7820" s="411"/>
      <c r="E7820" s="411"/>
      <c r="F7820" s="412"/>
      <c r="G7820" s="194"/>
      <c r="H7820" s="411"/>
      <c r="I7820" s="411"/>
    </row>
    <row r="7821" spans="1:9" ht="15" customHeight="1" x14ac:dyDescent="0.25">
      <c r="A7821" s="411"/>
      <c r="B7821" s="411"/>
      <c r="C7821" s="411"/>
      <c r="D7821" s="411"/>
      <c r="E7821" s="411"/>
      <c r="F7821" s="411"/>
      <c r="G7821" s="194"/>
      <c r="H7821" s="411"/>
      <c r="I7821" s="411"/>
    </row>
    <row r="7822" spans="1:9" ht="15" customHeight="1" x14ac:dyDescent="0.25">
      <c r="A7822" s="411"/>
      <c r="B7822" s="411"/>
      <c r="C7822" s="411"/>
      <c r="D7822" s="411"/>
      <c r="E7822" s="411"/>
      <c r="F7822" s="411"/>
      <c r="G7822" s="194"/>
      <c r="H7822" s="411"/>
      <c r="I7822" s="411"/>
    </row>
    <row r="7823" spans="1:9" ht="15" customHeight="1" x14ac:dyDescent="0.25">
      <c r="A7823" s="411"/>
      <c r="B7823" s="411"/>
      <c r="C7823" s="411"/>
      <c r="D7823" s="411"/>
      <c r="E7823" s="411"/>
      <c r="F7823" s="411"/>
      <c r="G7823" s="194"/>
      <c r="H7823" s="411"/>
      <c r="I7823" s="411"/>
    </row>
    <row r="7824" spans="1:9" ht="15" customHeight="1" x14ac:dyDescent="0.25">
      <c r="A7824" s="411"/>
      <c r="B7824" s="411"/>
      <c r="C7824" s="411"/>
      <c r="D7824" s="411"/>
      <c r="E7824" s="411"/>
      <c r="F7824" s="411"/>
      <c r="G7824" s="194"/>
      <c r="H7824" s="411"/>
      <c r="I7824" s="411"/>
    </row>
    <row r="7825" spans="1:9" ht="15" customHeight="1" x14ac:dyDescent="0.25">
      <c r="A7825" s="411"/>
      <c r="B7825" s="411"/>
      <c r="C7825" s="411"/>
      <c r="D7825" s="411"/>
      <c r="E7825" s="411"/>
      <c r="F7825" s="412"/>
      <c r="G7825" s="194"/>
      <c r="H7825" s="411"/>
      <c r="I7825" s="411"/>
    </row>
    <row r="7826" spans="1:9" ht="15" customHeight="1" x14ac:dyDescent="0.25">
      <c r="A7826" s="411"/>
      <c r="B7826" s="411"/>
      <c r="C7826" s="411"/>
      <c r="D7826" s="411"/>
      <c r="E7826" s="411"/>
      <c r="F7826" s="412"/>
      <c r="G7826" s="194"/>
      <c r="H7826" s="411"/>
      <c r="I7826" s="411"/>
    </row>
    <row r="7827" spans="1:9" ht="15" customHeight="1" x14ac:dyDescent="0.25">
      <c r="A7827" s="411"/>
      <c r="B7827" s="411"/>
      <c r="C7827" s="411"/>
      <c r="D7827" s="411"/>
      <c r="E7827" s="411"/>
      <c r="F7827" s="412"/>
      <c r="G7827" s="194"/>
      <c r="H7827" s="411"/>
      <c r="I7827" s="411"/>
    </row>
    <row r="7828" spans="1:9" ht="15" customHeight="1" x14ac:dyDescent="0.25">
      <c r="A7828" s="411"/>
      <c r="B7828" s="411"/>
      <c r="C7828" s="411"/>
      <c r="D7828" s="411"/>
      <c r="E7828" s="411"/>
      <c r="F7828" s="411"/>
      <c r="G7828" s="194"/>
      <c r="H7828" s="411"/>
      <c r="I7828" s="411"/>
    </row>
    <row r="7829" spans="1:9" ht="15" customHeight="1" x14ac:dyDescent="0.25">
      <c r="A7829" s="411"/>
      <c r="B7829" s="411"/>
      <c r="C7829" s="411"/>
      <c r="D7829" s="411"/>
      <c r="E7829" s="411"/>
      <c r="F7829" s="412"/>
      <c r="G7829" s="194"/>
      <c r="H7829" s="411"/>
      <c r="I7829" s="411"/>
    </row>
    <row r="7830" spans="1:9" ht="15" customHeight="1" x14ac:dyDescent="0.25">
      <c r="A7830" s="411"/>
      <c r="B7830" s="411"/>
      <c r="C7830" s="411"/>
      <c r="D7830" s="411"/>
      <c r="E7830" s="411"/>
      <c r="F7830" s="412"/>
      <c r="G7830" s="194"/>
      <c r="H7830" s="411"/>
      <c r="I7830" s="411"/>
    </row>
    <row r="7831" spans="1:9" ht="15" customHeight="1" x14ac:dyDescent="0.25">
      <c r="A7831" s="411"/>
      <c r="B7831" s="411"/>
      <c r="C7831" s="411"/>
      <c r="D7831" s="411"/>
      <c r="E7831" s="411"/>
      <c r="F7831" s="411"/>
      <c r="G7831" s="194"/>
      <c r="H7831" s="411"/>
      <c r="I7831" s="411"/>
    </row>
    <row r="7832" spans="1:9" ht="15" customHeight="1" x14ac:dyDescent="0.25">
      <c r="A7832" s="411"/>
      <c r="B7832" s="411"/>
      <c r="C7832" s="411"/>
      <c r="D7832" s="411"/>
      <c r="E7832" s="411"/>
      <c r="F7832" s="411"/>
      <c r="G7832" s="194"/>
      <c r="H7832" s="411"/>
      <c r="I7832" s="411"/>
    </row>
    <row r="7833" spans="1:9" ht="15" customHeight="1" x14ac:dyDescent="0.25">
      <c r="A7833" s="411"/>
      <c r="B7833" s="411"/>
      <c r="C7833" s="411"/>
      <c r="D7833" s="411"/>
      <c r="E7833" s="411"/>
      <c r="F7833" s="411"/>
      <c r="G7833" s="194"/>
      <c r="H7833" s="411"/>
      <c r="I7833" s="411"/>
    </row>
    <row r="7834" spans="1:9" ht="15" customHeight="1" x14ac:dyDescent="0.25">
      <c r="A7834" s="411"/>
      <c r="B7834" s="411"/>
      <c r="C7834" s="411"/>
      <c r="D7834" s="411"/>
      <c r="E7834" s="411"/>
      <c r="F7834" s="411"/>
      <c r="G7834" s="194"/>
      <c r="H7834" s="411"/>
      <c r="I7834" s="411"/>
    </row>
    <row r="7835" spans="1:9" ht="15" customHeight="1" x14ac:dyDescent="0.25">
      <c r="A7835" s="411"/>
      <c r="B7835" s="411"/>
      <c r="C7835" s="411"/>
      <c r="D7835" s="411"/>
      <c r="E7835" s="411"/>
      <c r="F7835" s="411"/>
      <c r="G7835" s="194"/>
      <c r="H7835" s="411"/>
      <c r="I7835" s="411"/>
    </row>
    <row r="7836" spans="1:9" ht="15" customHeight="1" x14ac:dyDescent="0.25">
      <c r="A7836" s="411"/>
      <c r="B7836" s="411"/>
      <c r="C7836" s="411"/>
      <c r="D7836" s="411"/>
      <c r="E7836" s="411"/>
      <c r="F7836" s="412"/>
      <c r="G7836" s="194"/>
      <c r="H7836" s="411"/>
      <c r="I7836" s="411"/>
    </row>
    <row r="7837" spans="1:9" ht="15" customHeight="1" x14ac:dyDescent="0.25">
      <c r="A7837" s="411"/>
      <c r="B7837" s="411"/>
      <c r="C7837" s="411"/>
      <c r="D7837" s="411"/>
      <c r="E7837" s="411"/>
      <c r="F7837" s="412"/>
      <c r="G7837" s="194"/>
      <c r="H7837" s="411"/>
      <c r="I7837" s="411"/>
    </row>
    <row r="7838" spans="1:9" ht="15" customHeight="1" x14ac:dyDescent="0.25">
      <c r="A7838" s="411"/>
      <c r="B7838" s="411"/>
      <c r="C7838" s="411"/>
      <c r="D7838" s="411"/>
      <c r="E7838" s="411"/>
      <c r="F7838" s="412"/>
      <c r="G7838" s="194"/>
      <c r="H7838" s="411"/>
      <c r="I7838" s="411"/>
    </row>
    <row r="7839" spans="1:9" ht="15" customHeight="1" x14ac:dyDescent="0.25">
      <c r="A7839" s="411"/>
      <c r="B7839" s="411"/>
      <c r="C7839" s="411"/>
      <c r="D7839" s="411"/>
      <c r="E7839" s="411"/>
      <c r="F7839" s="411"/>
      <c r="G7839" s="194"/>
      <c r="H7839" s="411"/>
      <c r="I7839" s="411"/>
    </row>
    <row r="7840" spans="1:9" ht="15" customHeight="1" x14ac:dyDescent="0.25">
      <c r="A7840" s="411"/>
      <c r="B7840" s="411"/>
      <c r="C7840" s="411"/>
      <c r="D7840" s="411"/>
      <c r="E7840" s="411"/>
      <c r="F7840" s="412"/>
      <c r="G7840" s="194"/>
      <c r="H7840" s="411"/>
      <c r="I7840" s="411"/>
    </row>
    <row r="7841" spans="1:9" ht="15" customHeight="1" x14ac:dyDescent="0.25">
      <c r="A7841" s="411"/>
      <c r="B7841" s="411"/>
      <c r="C7841" s="411"/>
      <c r="D7841" s="411"/>
      <c r="E7841" s="411"/>
      <c r="F7841" s="412"/>
      <c r="G7841" s="194"/>
      <c r="H7841" s="411"/>
      <c r="I7841" s="411"/>
    </row>
    <row r="7842" spans="1:9" ht="15" customHeight="1" x14ac:dyDescent="0.25">
      <c r="A7842" s="411"/>
      <c r="B7842" s="411"/>
      <c r="C7842" s="411"/>
      <c r="D7842" s="411"/>
      <c r="E7842" s="411"/>
      <c r="F7842" s="411"/>
      <c r="G7842" s="194"/>
      <c r="H7842" s="411"/>
      <c r="I7842" s="411"/>
    </row>
    <row r="7843" spans="1:9" ht="15" customHeight="1" x14ac:dyDescent="0.25">
      <c r="A7843" s="411"/>
      <c r="B7843" s="411"/>
      <c r="C7843" s="411"/>
      <c r="D7843" s="411"/>
      <c r="E7843" s="411"/>
      <c r="F7843" s="411"/>
      <c r="G7843" s="194"/>
      <c r="H7843" s="411"/>
      <c r="I7843" s="411"/>
    </row>
    <row r="7844" spans="1:9" ht="15" customHeight="1" x14ac:dyDescent="0.25">
      <c r="A7844" s="411"/>
      <c r="B7844" s="411"/>
      <c r="C7844" s="411"/>
      <c r="D7844" s="411"/>
      <c r="E7844" s="411"/>
      <c r="F7844" s="411"/>
      <c r="G7844" s="194"/>
      <c r="H7844" s="411"/>
      <c r="I7844" s="411"/>
    </row>
    <row r="7845" spans="1:9" ht="15" customHeight="1" x14ac:dyDescent="0.25">
      <c r="A7845" s="411"/>
      <c r="B7845" s="411"/>
      <c r="C7845" s="411"/>
      <c r="D7845" s="411"/>
      <c r="E7845" s="411"/>
      <c r="F7845" s="411"/>
      <c r="G7845" s="194"/>
      <c r="H7845" s="411"/>
      <c r="I7845" s="411"/>
    </row>
    <row r="7846" spans="1:9" ht="15" customHeight="1" x14ac:dyDescent="0.25">
      <c r="A7846" s="411"/>
      <c r="B7846" s="411"/>
      <c r="C7846" s="411"/>
      <c r="D7846" s="411"/>
      <c r="E7846" s="411"/>
      <c r="F7846" s="412"/>
      <c r="G7846" s="194"/>
      <c r="H7846" s="411"/>
      <c r="I7846" s="411"/>
    </row>
    <row r="7847" spans="1:9" ht="15" customHeight="1" x14ac:dyDescent="0.25">
      <c r="A7847" s="411"/>
      <c r="B7847" s="411"/>
      <c r="C7847" s="411"/>
      <c r="D7847" s="411"/>
      <c r="E7847" s="411"/>
      <c r="F7847" s="412"/>
      <c r="G7847" s="194"/>
      <c r="H7847" s="411"/>
      <c r="I7847" s="411"/>
    </row>
    <row r="7848" spans="1:9" ht="15" customHeight="1" x14ac:dyDescent="0.25">
      <c r="A7848" s="411"/>
      <c r="B7848" s="411"/>
      <c r="C7848" s="411"/>
      <c r="D7848" s="411"/>
      <c r="E7848" s="411"/>
      <c r="F7848" s="412"/>
      <c r="G7848" s="194"/>
      <c r="H7848" s="411"/>
      <c r="I7848" s="411"/>
    </row>
    <row r="7849" spans="1:9" ht="15" customHeight="1" x14ac:dyDescent="0.25">
      <c r="A7849" s="411"/>
      <c r="B7849" s="411"/>
      <c r="C7849" s="411"/>
      <c r="D7849" s="411"/>
      <c r="E7849" s="411"/>
      <c r="F7849" s="411"/>
      <c r="G7849" s="194"/>
      <c r="H7849" s="411"/>
      <c r="I7849" s="411"/>
    </row>
    <row r="7850" spans="1:9" ht="15" customHeight="1" x14ac:dyDescent="0.25">
      <c r="A7850" s="411"/>
      <c r="B7850" s="411"/>
      <c r="C7850" s="411"/>
      <c r="D7850" s="411"/>
      <c r="E7850" s="411"/>
      <c r="F7850" s="412"/>
      <c r="G7850" s="194"/>
      <c r="H7850" s="411"/>
      <c r="I7850" s="411"/>
    </row>
    <row r="7851" spans="1:9" ht="15" customHeight="1" x14ac:dyDescent="0.25">
      <c r="A7851" s="411"/>
      <c r="B7851" s="411"/>
      <c r="C7851" s="411"/>
      <c r="D7851" s="411"/>
      <c r="E7851" s="411"/>
      <c r="F7851" s="412"/>
      <c r="G7851" s="194"/>
      <c r="H7851" s="411"/>
      <c r="I7851" s="411"/>
    </row>
    <row r="7852" spans="1:9" ht="15" customHeight="1" x14ac:dyDescent="0.25">
      <c r="A7852" s="411"/>
      <c r="B7852" s="411"/>
      <c r="C7852" s="411"/>
      <c r="D7852" s="411"/>
      <c r="E7852" s="411"/>
      <c r="F7852" s="411"/>
      <c r="G7852" s="194"/>
      <c r="H7852" s="411"/>
      <c r="I7852" s="411"/>
    </row>
    <row r="7853" spans="1:9" ht="15" customHeight="1" x14ac:dyDescent="0.25">
      <c r="A7853" s="411"/>
      <c r="B7853" s="411"/>
      <c r="C7853" s="411"/>
      <c r="D7853" s="411"/>
      <c r="E7853" s="411"/>
      <c r="F7853" s="411"/>
      <c r="G7853" s="194"/>
      <c r="H7853" s="411"/>
      <c r="I7853" s="411"/>
    </row>
    <row r="7854" spans="1:9" ht="15" customHeight="1" x14ac:dyDescent="0.25">
      <c r="A7854" s="411"/>
      <c r="B7854" s="411"/>
      <c r="C7854" s="411"/>
      <c r="D7854" s="411"/>
      <c r="E7854" s="411"/>
      <c r="F7854" s="411"/>
      <c r="G7854" s="194"/>
      <c r="H7854" s="411"/>
      <c r="I7854" s="411"/>
    </row>
    <row r="7855" spans="1:9" ht="15" customHeight="1" x14ac:dyDescent="0.25">
      <c r="A7855" s="411"/>
      <c r="B7855" s="411"/>
      <c r="C7855" s="411"/>
      <c r="D7855" s="411"/>
      <c r="E7855" s="411"/>
      <c r="F7855" s="411"/>
      <c r="G7855" s="194"/>
      <c r="H7855" s="411"/>
      <c r="I7855" s="411"/>
    </row>
    <row r="7856" spans="1:9" ht="15" customHeight="1" x14ac:dyDescent="0.25">
      <c r="A7856" s="411"/>
      <c r="B7856" s="411"/>
      <c r="C7856" s="411"/>
      <c r="D7856" s="411"/>
      <c r="E7856" s="411"/>
      <c r="F7856" s="411"/>
      <c r="G7856" s="194"/>
      <c r="H7856" s="411"/>
      <c r="I7856" s="411"/>
    </row>
    <row r="7857" spans="1:9" ht="15" customHeight="1" x14ac:dyDescent="0.25">
      <c r="A7857" s="411"/>
      <c r="B7857" s="411"/>
      <c r="C7857" s="411"/>
      <c r="D7857" s="411"/>
      <c r="E7857" s="411"/>
      <c r="F7857" s="412"/>
      <c r="G7857" s="194"/>
      <c r="H7857" s="411"/>
      <c r="I7857" s="411"/>
    </row>
    <row r="7858" spans="1:9" ht="15" customHeight="1" x14ac:dyDescent="0.25">
      <c r="A7858" s="411"/>
      <c r="B7858" s="411"/>
      <c r="C7858" s="411"/>
      <c r="D7858" s="411"/>
      <c r="E7858" s="411"/>
      <c r="F7858" s="412"/>
      <c r="G7858" s="194"/>
      <c r="H7858" s="411"/>
      <c r="I7858" s="411"/>
    </row>
    <row r="7859" spans="1:9" ht="15" customHeight="1" x14ac:dyDescent="0.25">
      <c r="A7859" s="411"/>
      <c r="B7859" s="411"/>
      <c r="C7859" s="411"/>
      <c r="D7859" s="411"/>
      <c r="E7859" s="411"/>
      <c r="F7859" s="412"/>
      <c r="G7859" s="194"/>
      <c r="H7859" s="411"/>
      <c r="I7859" s="411"/>
    </row>
    <row r="7860" spans="1:9" ht="15" customHeight="1" x14ac:dyDescent="0.25">
      <c r="A7860" s="411"/>
      <c r="B7860" s="411"/>
      <c r="C7860" s="411"/>
      <c r="D7860" s="411"/>
      <c r="E7860" s="411"/>
      <c r="F7860" s="412"/>
      <c r="G7860" s="194"/>
      <c r="H7860" s="411"/>
      <c r="I7860" s="411"/>
    </row>
    <row r="7861" spans="1:9" ht="15" customHeight="1" x14ac:dyDescent="0.25">
      <c r="A7861" s="411"/>
      <c r="B7861" s="411"/>
      <c r="C7861" s="411"/>
      <c r="D7861" s="411"/>
      <c r="E7861" s="411"/>
      <c r="F7861" s="411"/>
      <c r="G7861" s="194"/>
      <c r="H7861" s="411"/>
      <c r="I7861" s="411"/>
    </row>
    <row r="7862" spans="1:9" ht="15" customHeight="1" x14ac:dyDescent="0.25">
      <c r="A7862" s="411"/>
      <c r="B7862" s="411"/>
      <c r="C7862" s="411"/>
      <c r="D7862" s="411"/>
      <c r="E7862" s="411"/>
      <c r="F7862" s="411"/>
      <c r="G7862" s="194"/>
      <c r="H7862" s="411"/>
      <c r="I7862" s="411"/>
    </row>
    <row r="7863" spans="1:9" ht="15" customHeight="1" x14ac:dyDescent="0.25">
      <c r="A7863" s="411"/>
      <c r="B7863" s="411"/>
      <c r="C7863" s="411"/>
      <c r="D7863" s="411"/>
      <c r="E7863" s="411"/>
      <c r="F7863" s="412"/>
      <c r="G7863" s="194"/>
      <c r="H7863" s="411"/>
      <c r="I7863" s="411"/>
    </row>
    <row r="7864" spans="1:9" ht="15" customHeight="1" x14ac:dyDescent="0.25">
      <c r="A7864" s="411"/>
      <c r="B7864" s="411"/>
      <c r="C7864" s="411"/>
      <c r="D7864" s="411"/>
      <c r="E7864" s="411"/>
      <c r="F7864" s="412"/>
      <c r="G7864" s="194"/>
      <c r="H7864" s="411"/>
      <c r="I7864" s="411"/>
    </row>
    <row r="7865" spans="1:9" ht="15" customHeight="1" x14ac:dyDescent="0.25">
      <c r="A7865" s="411"/>
      <c r="B7865" s="411"/>
      <c r="C7865" s="411"/>
      <c r="D7865" s="411"/>
      <c r="E7865" s="411"/>
      <c r="F7865" s="411"/>
      <c r="G7865" s="194"/>
      <c r="H7865" s="411"/>
      <c r="I7865" s="411"/>
    </row>
    <row r="7866" spans="1:9" ht="15" customHeight="1" x14ac:dyDescent="0.25">
      <c r="A7866" s="411"/>
      <c r="B7866" s="411"/>
      <c r="C7866" s="411"/>
      <c r="D7866" s="411"/>
      <c r="E7866" s="411"/>
      <c r="F7866" s="411"/>
      <c r="G7866" s="194"/>
      <c r="H7866" s="411"/>
      <c r="I7866" s="411"/>
    </row>
    <row r="7867" spans="1:9" ht="15" customHeight="1" x14ac:dyDescent="0.25">
      <c r="A7867" s="411"/>
      <c r="B7867" s="411"/>
      <c r="C7867" s="411"/>
      <c r="D7867" s="411"/>
      <c r="E7867" s="411"/>
      <c r="F7867" s="411"/>
      <c r="G7867" s="194"/>
      <c r="H7867" s="411"/>
      <c r="I7867" s="411"/>
    </row>
    <row r="7868" spans="1:9" ht="15" customHeight="1" x14ac:dyDescent="0.25">
      <c r="A7868" s="411"/>
      <c r="B7868" s="411"/>
      <c r="C7868" s="411"/>
      <c r="D7868" s="411"/>
      <c r="E7868" s="411"/>
      <c r="F7868" s="411"/>
      <c r="G7868" s="194"/>
      <c r="H7868" s="411"/>
      <c r="I7868" s="411"/>
    </row>
    <row r="7869" spans="1:9" ht="15" customHeight="1" x14ac:dyDescent="0.25">
      <c r="A7869" s="411"/>
      <c r="B7869" s="411"/>
      <c r="C7869" s="411"/>
      <c r="D7869" s="411"/>
      <c r="E7869" s="411"/>
      <c r="F7869" s="411"/>
      <c r="G7869" s="194"/>
      <c r="H7869" s="411"/>
      <c r="I7869" s="411"/>
    </row>
    <row r="7870" spans="1:9" ht="15" customHeight="1" x14ac:dyDescent="0.25">
      <c r="A7870" s="411"/>
      <c r="B7870" s="411"/>
      <c r="C7870" s="411"/>
      <c r="D7870" s="411"/>
      <c r="E7870" s="411"/>
      <c r="F7870" s="411"/>
      <c r="G7870" s="194"/>
      <c r="H7870" s="411"/>
      <c r="I7870" s="411"/>
    </row>
    <row r="7871" spans="1:9" ht="15" customHeight="1" x14ac:dyDescent="0.25">
      <c r="A7871" s="411"/>
      <c r="B7871" s="411"/>
      <c r="C7871" s="411"/>
      <c r="D7871" s="411"/>
      <c r="E7871" s="411"/>
      <c r="F7871" s="411"/>
      <c r="G7871" s="194"/>
      <c r="H7871" s="411"/>
      <c r="I7871" s="411"/>
    </row>
    <row r="7872" spans="1:9" ht="15" customHeight="1" x14ac:dyDescent="0.25">
      <c r="A7872" s="411"/>
      <c r="B7872" s="411"/>
      <c r="C7872" s="411"/>
      <c r="D7872" s="411"/>
      <c r="E7872" s="411"/>
      <c r="F7872" s="412"/>
      <c r="G7872" s="194"/>
      <c r="H7872" s="411"/>
      <c r="I7872" s="411"/>
    </row>
    <row r="7873" spans="1:9" ht="15" customHeight="1" x14ac:dyDescent="0.25">
      <c r="A7873" s="411"/>
      <c r="B7873" s="411"/>
      <c r="C7873" s="411"/>
      <c r="D7873" s="411"/>
      <c r="E7873" s="411"/>
      <c r="F7873" s="412"/>
      <c r="G7873" s="194"/>
      <c r="H7873" s="411"/>
      <c r="I7873" s="411"/>
    </row>
    <row r="7874" spans="1:9" ht="15" customHeight="1" x14ac:dyDescent="0.25">
      <c r="A7874" s="411"/>
      <c r="B7874" s="411"/>
      <c r="C7874" s="411"/>
      <c r="D7874" s="411"/>
      <c r="E7874" s="411"/>
      <c r="F7874" s="412"/>
      <c r="G7874" s="194"/>
      <c r="H7874" s="411"/>
      <c r="I7874" s="411"/>
    </row>
    <row r="7875" spans="1:9" ht="15" customHeight="1" x14ac:dyDescent="0.25">
      <c r="A7875" s="411"/>
      <c r="B7875" s="411"/>
      <c r="C7875" s="411"/>
      <c r="D7875" s="411"/>
      <c r="E7875" s="411"/>
      <c r="F7875" s="412"/>
      <c r="G7875" s="194"/>
      <c r="H7875" s="411"/>
      <c r="I7875" s="411"/>
    </row>
    <row r="7876" spans="1:9" ht="15" customHeight="1" x14ac:dyDescent="0.25">
      <c r="A7876" s="411"/>
      <c r="B7876" s="411"/>
      <c r="C7876" s="411"/>
      <c r="D7876" s="411"/>
      <c r="E7876" s="411"/>
      <c r="F7876" s="411"/>
      <c r="G7876" s="194"/>
      <c r="H7876" s="411"/>
      <c r="I7876" s="411"/>
    </row>
    <row r="7877" spans="1:9" ht="15" customHeight="1" x14ac:dyDescent="0.25">
      <c r="A7877" s="411"/>
      <c r="B7877" s="411"/>
      <c r="C7877" s="411"/>
      <c r="D7877" s="411"/>
      <c r="E7877" s="411"/>
      <c r="F7877" s="411"/>
      <c r="G7877" s="194"/>
      <c r="H7877" s="411"/>
      <c r="I7877" s="411"/>
    </row>
    <row r="7878" spans="1:9" ht="15" customHeight="1" x14ac:dyDescent="0.25">
      <c r="A7878" s="411"/>
      <c r="B7878" s="411"/>
      <c r="C7878" s="411"/>
      <c r="D7878" s="411"/>
      <c r="E7878" s="411"/>
      <c r="F7878" s="412"/>
      <c r="G7878" s="194"/>
      <c r="H7878" s="411"/>
      <c r="I7878" s="411"/>
    </row>
    <row r="7879" spans="1:9" ht="15" customHeight="1" x14ac:dyDescent="0.25">
      <c r="A7879" s="411"/>
      <c r="B7879" s="411"/>
      <c r="C7879" s="411"/>
      <c r="D7879" s="411"/>
      <c r="E7879" s="411"/>
      <c r="F7879" s="412"/>
      <c r="G7879" s="194"/>
      <c r="H7879" s="411"/>
      <c r="I7879" s="411"/>
    </row>
    <row r="7880" spans="1:9" ht="15" customHeight="1" x14ac:dyDescent="0.25">
      <c r="A7880" s="411"/>
      <c r="B7880" s="411"/>
      <c r="C7880" s="411"/>
      <c r="D7880" s="411"/>
      <c r="E7880" s="411"/>
      <c r="F7880" s="411"/>
      <c r="G7880" s="194"/>
      <c r="H7880" s="411"/>
      <c r="I7880" s="411"/>
    </row>
    <row r="7881" spans="1:9" ht="15" customHeight="1" x14ac:dyDescent="0.25">
      <c r="A7881" s="411"/>
      <c r="B7881" s="411"/>
      <c r="C7881" s="411"/>
      <c r="D7881" s="411"/>
      <c r="E7881" s="411"/>
      <c r="F7881" s="411"/>
      <c r="G7881" s="194"/>
      <c r="H7881" s="411"/>
      <c r="I7881" s="411"/>
    </row>
    <row r="7882" spans="1:9" ht="15" customHeight="1" x14ac:dyDescent="0.25">
      <c r="A7882" s="411"/>
      <c r="B7882" s="411"/>
      <c r="C7882" s="411"/>
      <c r="D7882" s="411"/>
      <c r="E7882" s="411"/>
      <c r="F7882" s="411"/>
      <c r="G7882" s="194"/>
      <c r="H7882" s="411"/>
      <c r="I7882" s="411"/>
    </row>
    <row r="7883" spans="1:9" ht="15" customHeight="1" x14ac:dyDescent="0.25">
      <c r="A7883" s="411"/>
      <c r="B7883" s="411"/>
      <c r="C7883" s="411"/>
      <c r="D7883" s="411"/>
      <c r="E7883" s="411"/>
      <c r="F7883" s="411"/>
      <c r="G7883" s="194"/>
      <c r="H7883" s="411"/>
      <c r="I7883" s="411"/>
    </row>
    <row r="7884" spans="1:9" ht="15" customHeight="1" x14ac:dyDescent="0.25">
      <c r="A7884" s="411"/>
      <c r="B7884" s="411"/>
      <c r="C7884" s="411"/>
      <c r="D7884" s="411"/>
      <c r="E7884" s="411"/>
      <c r="F7884" s="411"/>
      <c r="G7884" s="194"/>
      <c r="H7884" s="411"/>
      <c r="I7884" s="411"/>
    </row>
    <row r="7885" spans="1:9" ht="15" customHeight="1" x14ac:dyDescent="0.25">
      <c r="A7885" s="411"/>
      <c r="B7885" s="411"/>
      <c r="C7885" s="411"/>
      <c r="D7885" s="411"/>
      <c r="E7885" s="411"/>
      <c r="F7885" s="411"/>
      <c r="G7885" s="194"/>
      <c r="H7885" s="411"/>
      <c r="I7885" s="411"/>
    </row>
    <row r="7886" spans="1:9" ht="15" customHeight="1" x14ac:dyDescent="0.25">
      <c r="A7886" s="411"/>
      <c r="B7886" s="411"/>
      <c r="C7886" s="411"/>
      <c r="D7886" s="411"/>
      <c r="E7886" s="411"/>
      <c r="F7886" s="411"/>
      <c r="G7886" s="194"/>
      <c r="H7886" s="411"/>
      <c r="I7886" s="411"/>
    </row>
    <row r="7887" spans="1:9" ht="15" customHeight="1" x14ac:dyDescent="0.25">
      <c r="A7887" s="411"/>
      <c r="B7887" s="411"/>
      <c r="C7887" s="411"/>
      <c r="D7887" s="411"/>
      <c r="E7887" s="411"/>
      <c r="F7887" s="411"/>
      <c r="G7887" s="194"/>
      <c r="H7887" s="411"/>
      <c r="I7887" s="411"/>
    </row>
    <row r="7888" spans="1:9" ht="15" customHeight="1" x14ac:dyDescent="0.25">
      <c r="A7888" s="411"/>
      <c r="B7888" s="411"/>
      <c r="C7888" s="411"/>
      <c r="D7888" s="411"/>
      <c r="E7888" s="411"/>
      <c r="F7888" s="411"/>
      <c r="G7888" s="194"/>
      <c r="H7888" s="411"/>
      <c r="I7888" s="411"/>
    </row>
    <row r="7889" spans="1:9" ht="15" customHeight="1" x14ac:dyDescent="0.25">
      <c r="A7889" s="411"/>
      <c r="B7889" s="411"/>
      <c r="C7889" s="411"/>
      <c r="D7889" s="411"/>
      <c r="E7889" s="411"/>
      <c r="F7889" s="411"/>
      <c r="G7889" s="194"/>
      <c r="H7889" s="411"/>
      <c r="I7889" s="411"/>
    </row>
    <row r="7890" spans="1:9" ht="15" customHeight="1" x14ac:dyDescent="0.25">
      <c r="A7890" s="411"/>
      <c r="B7890" s="411"/>
      <c r="C7890" s="411"/>
      <c r="D7890" s="411"/>
      <c r="E7890" s="411"/>
      <c r="F7890" s="411"/>
      <c r="G7890" s="194"/>
      <c r="H7890" s="411"/>
      <c r="I7890" s="411"/>
    </row>
    <row r="7891" spans="1:9" ht="15" customHeight="1" x14ac:dyDescent="0.25">
      <c r="A7891" s="411"/>
      <c r="B7891" s="411"/>
      <c r="C7891" s="411"/>
      <c r="D7891" s="411"/>
      <c r="E7891" s="411"/>
      <c r="F7891" s="411"/>
      <c r="G7891" s="194"/>
      <c r="H7891" s="411"/>
      <c r="I7891" s="411"/>
    </row>
    <row r="7892" spans="1:9" ht="15" customHeight="1" x14ac:dyDescent="0.25">
      <c r="A7892" s="411"/>
      <c r="B7892" s="411"/>
      <c r="C7892" s="411"/>
      <c r="D7892" s="411"/>
      <c r="E7892" s="411"/>
      <c r="F7892" s="411"/>
      <c r="G7892" s="194"/>
      <c r="H7892" s="411"/>
      <c r="I7892" s="411"/>
    </row>
    <row r="7893" spans="1:9" ht="15" customHeight="1" x14ac:dyDescent="0.25">
      <c r="A7893" s="411"/>
      <c r="B7893" s="411"/>
      <c r="C7893" s="411"/>
      <c r="D7893" s="411"/>
      <c r="E7893" s="411"/>
      <c r="F7893" s="411"/>
      <c r="G7893" s="194"/>
      <c r="H7893" s="411"/>
      <c r="I7893" s="411"/>
    </row>
    <row r="7894" spans="1:9" ht="15" customHeight="1" x14ac:dyDescent="0.25">
      <c r="A7894" s="411"/>
      <c r="B7894" s="411"/>
      <c r="C7894" s="411"/>
      <c r="D7894" s="411"/>
      <c r="E7894" s="411"/>
      <c r="F7894" s="411"/>
      <c r="G7894" s="194"/>
      <c r="H7894" s="411"/>
      <c r="I7894" s="411"/>
    </row>
    <row r="7895" spans="1:9" ht="15" customHeight="1" x14ac:dyDescent="0.25">
      <c r="A7895" s="411"/>
      <c r="B7895" s="411"/>
      <c r="C7895" s="411"/>
      <c r="D7895" s="411"/>
      <c r="E7895" s="411"/>
      <c r="F7895" s="411"/>
      <c r="G7895" s="194"/>
      <c r="H7895" s="411"/>
      <c r="I7895" s="411"/>
    </row>
    <row r="7896" spans="1:9" ht="15" customHeight="1" x14ac:dyDescent="0.25">
      <c r="A7896" s="411"/>
      <c r="B7896" s="411"/>
      <c r="C7896" s="411"/>
      <c r="D7896" s="411"/>
      <c r="E7896" s="411"/>
      <c r="F7896" s="411"/>
      <c r="G7896" s="194"/>
      <c r="H7896" s="411"/>
      <c r="I7896" s="411"/>
    </row>
    <row r="7897" spans="1:9" ht="15" customHeight="1" x14ac:dyDescent="0.25">
      <c r="A7897" s="411"/>
      <c r="B7897" s="411"/>
      <c r="C7897" s="411"/>
      <c r="D7897" s="411"/>
      <c r="E7897" s="411"/>
      <c r="F7897" s="411"/>
      <c r="G7897" s="194"/>
      <c r="H7897" s="411"/>
      <c r="I7897" s="411"/>
    </row>
    <row r="7898" spans="1:9" ht="15" customHeight="1" x14ac:dyDescent="0.25">
      <c r="A7898" s="411"/>
      <c r="B7898" s="411"/>
      <c r="C7898" s="411"/>
      <c r="D7898" s="411"/>
      <c r="E7898" s="411"/>
      <c r="F7898" s="411"/>
      <c r="G7898" s="194"/>
      <c r="H7898" s="411"/>
      <c r="I7898" s="411"/>
    </row>
    <row r="7899" spans="1:9" ht="15" customHeight="1" x14ac:dyDescent="0.25">
      <c r="A7899" s="411"/>
      <c r="B7899" s="411"/>
      <c r="C7899" s="411"/>
      <c r="D7899" s="411"/>
      <c r="E7899" s="411"/>
      <c r="F7899" s="411"/>
      <c r="G7899" s="194"/>
      <c r="H7899" s="411"/>
      <c r="I7899" s="411"/>
    </row>
    <row r="7900" spans="1:9" ht="15" customHeight="1" x14ac:dyDescent="0.25">
      <c r="A7900" s="411"/>
      <c r="B7900" s="411"/>
      <c r="C7900" s="411"/>
      <c r="D7900" s="411"/>
      <c r="E7900" s="411"/>
      <c r="F7900" s="411"/>
      <c r="G7900" s="194"/>
      <c r="H7900" s="411"/>
      <c r="I7900" s="411"/>
    </row>
    <row r="7901" spans="1:9" ht="15" customHeight="1" x14ac:dyDescent="0.25">
      <c r="A7901" s="411"/>
      <c r="B7901" s="411"/>
      <c r="C7901" s="411"/>
      <c r="D7901" s="411"/>
      <c r="E7901" s="411"/>
      <c r="F7901" s="411"/>
      <c r="G7901" s="194"/>
      <c r="H7901" s="411"/>
      <c r="I7901" s="411"/>
    </row>
    <row r="7902" spans="1:9" ht="15" customHeight="1" x14ac:dyDescent="0.25">
      <c r="A7902" s="411"/>
      <c r="B7902" s="411"/>
      <c r="C7902" s="411"/>
      <c r="D7902" s="411"/>
      <c r="E7902" s="411"/>
      <c r="F7902" s="411"/>
      <c r="G7902" s="194"/>
      <c r="H7902" s="411"/>
      <c r="I7902" s="411"/>
    </row>
    <row r="7903" spans="1:9" ht="15" customHeight="1" x14ac:dyDescent="0.25">
      <c r="A7903" s="411"/>
      <c r="B7903" s="411"/>
      <c r="C7903" s="411"/>
      <c r="D7903" s="411"/>
      <c r="E7903" s="411"/>
      <c r="F7903" s="411"/>
      <c r="G7903" s="194"/>
      <c r="H7903" s="411"/>
      <c r="I7903" s="411"/>
    </row>
    <row r="7904" spans="1:9" ht="15" customHeight="1" x14ac:dyDescent="0.25">
      <c r="A7904" s="411"/>
      <c r="B7904" s="411"/>
      <c r="C7904" s="411"/>
      <c r="D7904" s="411"/>
      <c r="E7904" s="411"/>
      <c r="F7904" s="411"/>
      <c r="G7904" s="194"/>
      <c r="H7904" s="411"/>
      <c r="I7904" s="411"/>
    </row>
    <row r="7905" spans="1:9" ht="15" customHeight="1" x14ac:dyDescent="0.25">
      <c r="A7905" s="411"/>
      <c r="B7905" s="411"/>
      <c r="C7905" s="411"/>
      <c r="D7905" s="411"/>
      <c r="E7905" s="411"/>
      <c r="F7905" s="411"/>
      <c r="G7905" s="194"/>
      <c r="H7905" s="411"/>
      <c r="I7905" s="411"/>
    </row>
    <row r="7906" spans="1:9" ht="15" customHeight="1" x14ac:dyDescent="0.25">
      <c r="A7906" s="411"/>
      <c r="B7906" s="411"/>
      <c r="C7906" s="411"/>
      <c r="D7906" s="411"/>
      <c r="E7906" s="411"/>
      <c r="F7906" s="411"/>
      <c r="G7906" s="194"/>
      <c r="H7906" s="411"/>
      <c r="I7906" s="411"/>
    </row>
    <row r="7907" spans="1:9" ht="15" customHeight="1" x14ac:dyDescent="0.25">
      <c r="A7907" s="411"/>
      <c r="B7907" s="411"/>
      <c r="C7907" s="411"/>
      <c r="D7907" s="411"/>
      <c r="E7907" s="411"/>
      <c r="F7907" s="411"/>
      <c r="G7907" s="194"/>
      <c r="H7907" s="411"/>
      <c r="I7907" s="411"/>
    </row>
    <row r="7908" spans="1:9" ht="15" customHeight="1" x14ac:dyDescent="0.25">
      <c r="A7908" s="411"/>
      <c r="B7908" s="411"/>
      <c r="C7908" s="411"/>
      <c r="D7908" s="411"/>
      <c r="E7908" s="411"/>
      <c r="F7908" s="411"/>
      <c r="G7908" s="194"/>
      <c r="H7908" s="411"/>
      <c r="I7908" s="411"/>
    </row>
    <row r="7909" spans="1:9" ht="15" customHeight="1" x14ac:dyDescent="0.25">
      <c r="A7909" s="411"/>
      <c r="B7909" s="411"/>
      <c r="C7909" s="411"/>
      <c r="D7909" s="411"/>
      <c r="E7909" s="411"/>
      <c r="F7909" s="411"/>
      <c r="G7909" s="194"/>
      <c r="H7909" s="411"/>
      <c r="I7909" s="411"/>
    </row>
    <row r="7910" spans="1:9" ht="15" customHeight="1" x14ac:dyDescent="0.25">
      <c r="A7910" s="411"/>
      <c r="B7910" s="411"/>
      <c r="C7910" s="411"/>
      <c r="D7910" s="411"/>
      <c r="E7910" s="411"/>
      <c r="F7910" s="411"/>
      <c r="G7910" s="194"/>
      <c r="H7910" s="411"/>
      <c r="I7910" s="411"/>
    </row>
    <row r="7911" spans="1:9" ht="15" customHeight="1" x14ac:dyDescent="0.25">
      <c r="A7911" s="411"/>
      <c r="B7911" s="411"/>
      <c r="C7911" s="411"/>
      <c r="D7911" s="411"/>
      <c r="E7911" s="411"/>
      <c r="F7911" s="411"/>
      <c r="G7911" s="194"/>
      <c r="H7911" s="411"/>
      <c r="I7911" s="411"/>
    </row>
    <row r="7912" spans="1:9" ht="15" customHeight="1" x14ac:dyDescent="0.25">
      <c r="A7912" s="411"/>
      <c r="B7912" s="411"/>
      <c r="C7912" s="411"/>
      <c r="D7912" s="411"/>
      <c r="E7912" s="411"/>
      <c r="F7912" s="412"/>
      <c r="G7912" s="194"/>
      <c r="H7912" s="411"/>
      <c r="I7912" s="411"/>
    </row>
    <row r="7913" spans="1:9" ht="15" customHeight="1" x14ac:dyDescent="0.25">
      <c r="A7913" s="411"/>
      <c r="B7913" s="411"/>
      <c r="C7913" s="411"/>
      <c r="D7913" s="411"/>
      <c r="E7913" s="411"/>
      <c r="F7913" s="411"/>
      <c r="G7913" s="194"/>
      <c r="H7913" s="411"/>
      <c r="I7913" s="411"/>
    </row>
    <row r="7914" spans="1:9" ht="15" customHeight="1" x14ac:dyDescent="0.25">
      <c r="A7914" s="411"/>
      <c r="B7914" s="411"/>
      <c r="C7914" s="411"/>
      <c r="D7914" s="411"/>
      <c r="E7914" s="411"/>
      <c r="F7914" s="411"/>
      <c r="G7914" s="194"/>
      <c r="H7914" s="411"/>
      <c r="I7914" s="411"/>
    </row>
    <row r="7915" spans="1:9" ht="15" customHeight="1" x14ac:dyDescent="0.25">
      <c r="A7915" s="411"/>
      <c r="B7915" s="411"/>
      <c r="C7915" s="411"/>
      <c r="D7915" s="411"/>
      <c r="E7915" s="411"/>
      <c r="F7915" s="411"/>
      <c r="G7915" s="194"/>
      <c r="H7915" s="411"/>
      <c r="I7915" s="411"/>
    </row>
    <row r="7916" spans="1:9" ht="15" customHeight="1" x14ac:dyDescent="0.25">
      <c r="A7916" s="411"/>
      <c r="B7916" s="411"/>
      <c r="C7916" s="411"/>
      <c r="D7916" s="411"/>
      <c r="E7916" s="411"/>
      <c r="F7916" s="411"/>
      <c r="G7916" s="194"/>
      <c r="H7916" s="411"/>
      <c r="I7916" s="411"/>
    </row>
    <row r="7917" spans="1:9" ht="15" customHeight="1" x14ac:dyDescent="0.25">
      <c r="A7917" s="411"/>
      <c r="B7917" s="411"/>
      <c r="C7917" s="411"/>
      <c r="D7917" s="411"/>
      <c r="E7917" s="411"/>
      <c r="F7917" s="411"/>
      <c r="G7917" s="194"/>
      <c r="H7917" s="411"/>
      <c r="I7917" s="411"/>
    </row>
    <row r="7918" spans="1:9" ht="15" customHeight="1" x14ac:dyDescent="0.25">
      <c r="A7918" s="411"/>
      <c r="B7918" s="411"/>
      <c r="C7918" s="411"/>
      <c r="D7918" s="411"/>
      <c r="E7918" s="411"/>
      <c r="F7918" s="411"/>
      <c r="G7918" s="194"/>
      <c r="H7918" s="411"/>
      <c r="I7918" s="411"/>
    </row>
    <row r="7919" spans="1:9" ht="15" customHeight="1" x14ac:dyDescent="0.25">
      <c r="A7919" s="411"/>
      <c r="B7919" s="411"/>
      <c r="C7919" s="411"/>
      <c r="D7919" s="411"/>
      <c r="E7919" s="411"/>
      <c r="F7919" s="411"/>
      <c r="G7919" s="194"/>
      <c r="H7919" s="411"/>
      <c r="I7919" s="411"/>
    </row>
    <row r="7920" spans="1:9" ht="15" customHeight="1" x14ac:dyDescent="0.25">
      <c r="A7920" s="411"/>
      <c r="B7920" s="411"/>
      <c r="C7920" s="411"/>
      <c r="D7920" s="411"/>
      <c r="E7920" s="411"/>
      <c r="F7920" s="412"/>
      <c r="G7920" s="194"/>
      <c r="H7920" s="411"/>
      <c r="I7920" s="411"/>
    </row>
    <row r="7921" spans="1:9" ht="15" customHeight="1" x14ac:dyDescent="0.25">
      <c r="A7921" s="411"/>
      <c r="B7921" s="411"/>
      <c r="C7921" s="411"/>
      <c r="D7921" s="411"/>
      <c r="E7921" s="411"/>
      <c r="F7921" s="412"/>
      <c r="G7921" s="194"/>
      <c r="H7921" s="411"/>
      <c r="I7921" s="411"/>
    </row>
    <row r="7922" spans="1:9" ht="15" customHeight="1" x14ac:dyDescent="0.25">
      <c r="A7922" s="411"/>
      <c r="B7922" s="411"/>
      <c r="C7922" s="411"/>
      <c r="D7922" s="411"/>
      <c r="E7922" s="411"/>
      <c r="F7922" s="411"/>
      <c r="G7922" s="194"/>
      <c r="H7922" s="411"/>
      <c r="I7922" s="411"/>
    </row>
    <row r="7923" spans="1:9" ht="15" customHeight="1" x14ac:dyDescent="0.25">
      <c r="A7923" s="411"/>
      <c r="B7923" s="411"/>
      <c r="C7923" s="411"/>
      <c r="D7923" s="411"/>
      <c r="E7923" s="411"/>
      <c r="F7923" s="411"/>
      <c r="G7923" s="194"/>
      <c r="H7923" s="411"/>
      <c r="I7923" s="411"/>
    </row>
    <row r="7924" spans="1:9" ht="15" customHeight="1" x14ac:dyDescent="0.25">
      <c r="A7924" s="411"/>
      <c r="B7924" s="411"/>
      <c r="C7924" s="411"/>
      <c r="D7924" s="411"/>
      <c r="E7924" s="411"/>
      <c r="F7924" s="411"/>
      <c r="G7924" s="194"/>
      <c r="H7924" s="411"/>
      <c r="I7924" s="411"/>
    </row>
    <row r="7925" spans="1:9" ht="15" customHeight="1" x14ac:dyDescent="0.25">
      <c r="A7925" s="411"/>
      <c r="B7925" s="411"/>
      <c r="C7925" s="411"/>
      <c r="D7925" s="411"/>
      <c r="E7925" s="411"/>
      <c r="F7925" s="411"/>
      <c r="G7925" s="194"/>
      <c r="H7925" s="411"/>
      <c r="I7925" s="411"/>
    </row>
    <row r="7926" spans="1:9" ht="15" customHeight="1" x14ac:dyDescent="0.25">
      <c r="A7926" s="411"/>
      <c r="B7926" s="411"/>
      <c r="C7926" s="411"/>
      <c r="D7926" s="411"/>
      <c r="E7926" s="411"/>
      <c r="F7926" s="411"/>
      <c r="G7926" s="194"/>
      <c r="H7926" s="411"/>
      <c r="I7926" s="411"/>
    </row>
    <row r="7927" spans="1:9" ht="15" customHeight="1" x14ac:dyDescent="0.25">
      <c r="A7927" s="411"/>
      <c r="B7927" s="411"/>
      <c r="C7927" s="411"/>
      <c r="D7927" s="411"/>
      <c r="E7927" s="411"/>
      <c r="F7927" s="411"/>
      <c r="G7927" s="194"/>
      <c r="H7927" s="411"/>
      <c r="I7927" s="411"/>
    </row>
    <row r="7928" spans="1:9" ht="15" customHeight="1" x14ac:dyDescent="0.25">
      <c r="A7928" s="411"/>
      <c r="B7928" s="411"/>
      <c r="C7928" s="411"/>
      <c r="D7928" s="411"/>
      <c r="E7928" s="411"/>
      <c r="F7928" s="411"/>
      <c r="G7928" s="194"/>
      <c r="H7928" s="411"/>
      <c r="I7928" s="411"/>
    </row>
    <row r="7929" spans="1:9" ht="15" customHeight="1" x14ac:dyDescent="0.25">
      <c r="A7929" s="411"/>
      <c r="B7929" s="411"/>
      <c r="C7929" s="411"/>
      <c r="D7929" s="411"/>
      <c r="E7929" s="411"/>
      <c r="F7929" s="411"/>
      <c r="G7929" s="194"/>
      <c r="H7929" s="411"/>
      <c r="I7929" s="411"/>
    </row>
    <row r="7930" spans="1:9" ht="15" customHeight="1" x14ac:dyDescent="0.25">
      <c r="A7930" s="411"/>
      <c r="B7930" s="411"/>
      <c r="C7930" s="411"/>
      <c r="D7930" s="411"/>
      <c r="E7930" s="411"/>
      <c r="F7930" s="411"/>
      <c r="G7930" s="194"/>
      <c r="H7930" s="411"/>
      <c r="I7930" s="411"/>
    </row>
    <row r="7931" spans="1:9" ht="15" customHeight="1" x14ac:dyDescent="0.25">
      <c r="A7931" s="411"/>
      <c r="B7931" s="411"/>
      <c r="C7931" s="411"/>
      <c r="D7931" s="411"/>
      <c r="E7931" s="411"/>
      <c r="F7931" s="411"/>
      <c r="G7931" s="194"/>
      <c r="H7931" s="411"/>
      <c r="I7931" s="411"/>
    </row>
    <row r="7932" spans="1:9" ht="15" customHeight="1" x14ac:dyDescent="0.25">
      <c r="A7932" s="411"/>
      <c r="B7932" s="411"/>
      <c r="C7932" s="411"/>
      <c r="D7932" s="411"/>
      <c r="E7932" s="411"/>
      <c r="F7932" s="411"/>
      <c r="G7932" s="194"/>
      <c r="H7932" s="411"/>
      <c r="I7932" s="411"/>
    </row>
    <row r="7933" spans="1:9" ht="15" customHeight="1" x14ac:dyDescent="0.25">
      <c r="A7933" s="411"/>
      <c r="B7933" s="411"/>
      <c r="C7933" s="411"/>
      <c r="D7933" s="411"/>
      <c r="E7933" s="411"/>
      <c r="F7933" s="411"/>
      <c r="G7933" s="194"/>
      <c r="H7933" s="411"/>
      <c r="I7933" s="411"/>
    </row>
    <row r="7934" spans="1:9" ht="15" customHeight="1" x14ac:dyDescent="0.25">
      <c r="A7934" s="411"/>
      <c r="B7934" s="411"/>
      <c r="C7934" s="411"/>
      <c r="D7934" s="411"/>
      <c r="E7934" s="411"/>
      <c r="F7934" s="411"/>
      <c r="G7934" s="194"/>
      <c r="H7934" s="411"/>
      <c r="I7934" s="411"/>
    </row>
    <row r="7935" spans="1:9" ht="15" customHeight="1" x14ac:dyDescent="0.25">
      <c r="A7935" s="411"/>
      <c r="B7935" s="411"/>
      <c r="C7935" s="411"/>
      <c r="D7935" s="411"/>
      <c r="E7935" s="411"/>
      <c r="F7935" s="411"/>
      <c r="G7935" s="194"/>
      <c r="H7935" s="411"/>
      <c r="I7935" s="411"/>
    </row>
    <row r="7936" spans="1:9" ht="15" customHeight="1" x14ac:dyDescent="0.25">
      <c r="A7936" s="411"/>
      <c r="B7936" s="411"/>
      <c r="C7936" s="411"/>
      <c r="D7936" s="411"/>
      <c r="E7936" s="411"/>
      <c r="F7936" s="411"/>
      <c r="G7936" s="194"/>
      <c r="H7936" s="411"/>
      <c r="I7936" s="411"/>
    </row>
    <row r="7937" spans="1:9" ht="15" customHeight="1" x14ac:dyDescent="0.25">
      <c r="A7937" s="411"/>
      <c r="B7937" s="411"/>
      <c r="C7937" s="411"/>
      <c r="D7937" s="411"/>
      <c r="E7937" s="411"/>
      <c r="F7937" s="411"/>
      <c r="G7937" s="194"/>
      <c r="H7937" s="411"/>
      <c r="I7937" s="411"/>
    </row>
    <row r="7938" spans="1:9" ht="15" customHeight="1" x14ac:dyDescent="0.25">
      <c r="A7938" s="411"/>
      <c r="B7938" s="411"/>
      <c r="C7938" s="411"/>
      <c r="D7938" s="411"/>
      <c r="E7938" s="411"/>
      <c r="F7938" s="411"/>
      <c r="G7938" s="194"/>
      <c r="H7938" s="411"/>
      <c r="I7938" s="411"/>
    </row>
    <row r="7939" spans="1:9" ht="15" customHeight="1" x14ac:dyDescent="0.25">
      <c r="A7939" s="411"/>
      <c r="B7939" s="411"/>
      <c r="C7939" s="411"/>
      <c r="D7939" s="411"/>
      <c r="E7939" s="411"/>
      <c r="F7939" s="411"/>
      <c r="G7939" s="194"/>
      <c r="H7939" s="411"/>
      <c r="I7939" s="411"/>
    </row>
    <row r="7940" spans="1:9" ht="15" customHeight="1" x14ac:dyDescent="0.25">
      <c r="A7940" s="411"/>
      <c r="B7940" s="411"/>
      <c r="C7940" s="411"/>
      <c r="D7940" s="411"/>
      <c r="E7940" s="411"/>
      <c r="F7940" s="411"/>
      <c r="G7940" s="194"/>
      <c r="H7940" s="411"/>
      <c r="I7940" s="411"/>
    </row>
    <row r="7941" spans="1:9" ht="15" customHeight="1" x14ac:dyDescent="0.25">
      <c r="A7941" s="411"/>
      <c r="B7941" s="411"/>
      <c r="C7941" s="411"/>
      <c r="D7941" s="411"/>
      <c r="E7941" s="411"/>
      <c r="F7941" s="411"/>
      <c r="G7941" s="194"/>
      <c r="H7941" s="411"/>
      <c r="I7941" s="411"/>
    </row>
    <row r="7942" spans="1:9" ht="15" customHeight="1" x14ac:dyDescent="0.25">
      <c r="A7942" s="411"/>
      <c r="B7942" s="411"/>
      <c r="C7942" s="411"/>
      <c r="D7942" s="411"/>
      <c r="E7942" s="411"/>
      <c r="F7942" s="411"/>
      <c r="G7942" s="194"/>
      <c r="H7942" s="411"/>
      <c r="I7942" s="411"/>
    </row>
    <row r="7943" spans="1:9" ht="15" customHeight="1" x14ac:dyDescent="0.25">
      <c r="A7943" s="411"/>
      <c r="B7943" s="411"/>
      <c r="C7943" s="411"/>
      <c r="D7943" s="411"/>
      <c r="E7943" s="411"/>
      <c r="F7943" s="411"/>
      <c r="G7943" s="194"/>
      <c r="H7943" s="411"/>
      <c r="I7943" s="411"/>
    </row>
    <row r="7944" spans="1:9" ht="15" customHeight="1" x14ac:dyDescent="0.25">
      <c r="A7944" s="411"/>
      <c r="B7944" s="411"/>
      <c r="C7944" s="411"/>
      <c r="D7944" s="411"/>
      <c r="E7944" s="411"/>
      <c r="F7944" s="411"/>
      <c r="G7944" s="194"/>
      <c r="H7944" s="411"/>
      <c r="I7944" s="411"/>
    </row>
    <row r="7945" spans="1:9" ht="15" customHeight="1" x14ac:dyDescent="0.25">
      <c r="A7945" s="411"/>
      <c r="B7945" s="411"/>
      <c r="C7945" s="411"/>
      <c r="D7945" s="411"/>
      <c r="E7945" s="411"/>
      <c r="F7945" s="411"/>
      <c r="G7945" s="194"/>
      <c r="H7945" s="411"/>
      <c r="I7945" s="411"/>
    </row>
    <row r="7946" spans="1:9" ht="15" customHeight="1" x14ac:dyDescent="0.25">
      <c r="A7946" s="411"/>
      <c r="B7946" s="411"/>
      <c r="C7946" s="411"/>
      <c r="D7946" s="411"/>
      <c r="E7946" s="411"/>
      <c r="F7946" s="411"/>
      <c r="G7946" s="194"/>
      <c r="H7946" s="411"/>
      <c r="I7946" s="411"/>
    </row>
    <row r="7947" spans="1:9" ht="15" customHeight="1" x14ac:dyDescent="0.25">
      <c r="A7947" s="411"/>
      <c r="B7947" s="411"/>
      <c r="C7947" s="411"/>
      <c r="D7947" s="411"/>
      <c r="E7947" s="411"/>
      <c r="F7947" s="412"/>
      <c r="G7947" s="194"/>
      <c r="H7947" s="411"/>
      <c r="I7947" s="411"/>
    </row>
    <row r="7948" spans="1:9" ht="15" customHeight="1" x14ac:dyDescent="0.25">
      <c r="A7948" s="411"/>
      <c r="B7948" s="411"/>
      <c r="C7948" s="411"/>
      <c r="D7948" s="411"/>
      <c r="E7948" s="411"/>
      <c r="F7948" s="411"/>
      <c r="G7948" s="194"/>
      <c r="H7948" s="411"/>
      <c r="I7948" s="411"/>
    </row>
    <row r="7949" spans="1:9" ht="15" customHeight="1" x14ac:dyDescent="0.25">
      <c r="A7949" s="411"/>
      <c r="B7949" s="411"/>
      <c r="C7949" s="411"/>
      <c r="D7949" s="411"/>
      <c r="E7949" s="411"/>
      <c r="F7949" s="411"/>
      <c r="G7949" s="194"/>
      <c r="H7949" s="411"/>
      <c r="I7949" s="411"/>
    </row>
    <row r="7950" spans="1:9" ht="15" customHeight="1" x14ac:dyDescent="0.25">
      <c r="A7950" s="411"/>
      <c r="B7950" s="411"/>
      <c r="C7950" s="411"/>
      <c r="D7950" s="411"/>
      <c r="E7950" s="411"/>
      <c r="F7950" s="411"/>
      <c r="G7950" s="194"/>
      <c r="H7950" s="411"/>
      <c r="I7950" s="411"/>
    </row>
    <row r="7951" spans="1:9" ht="15" customHeight="1" x14ac:dyDescent="0.25">
      <c r="A7951" s="411"/>
      <c r="B7951" s="411"/>
      <c r="C7951" s="411"/>
      <c r="D7951" s="411"/>
      <c r="E7951" s="411"/>
      <c r="F7951" s="411"/>
      <c r="G7951" s="194"/>
      <c r="H7951" s="411"/>
      <c r="I7951" s="411"/>
    </row>
    <row r="7952" spans="1:9" ht="15" customHeight="1" x14ac:dyDescent="0.25">
      <c r="A7952" s="411"/>
      <c r="B7952" s="411"/>
      <c r="C7952" s="411"/>
      <c r="D7952" s="411"/>
      <c r="E7952" s="411"/>
      <c r="F7952" s="411"/>
      <c r="G7952" s="194"/>
      <c r="H7952" s="411"/>
      <c r="I7952" s="411"/>
    </row>
    <row r="7953" spans="1:9" ht="15" customHeight="1" x14ac:dyDescent="0.25">
      <c r="A7953" s="411"/>
      <c r="B7953" s="411"/>
      <c r="C7953" s="411"/>
      <c r="D7953" s="411"/>
      <c r="E7953" s="411"/>
      <c r="F7953" s="411"/>
      <c r="G7953" s="194"/>
      <c r="H7953" s="411"/>
      <c r="I7953" s="411"/>
    </row>
    <row r="7954" spans="1:9" ht="15" customHeight="1" x14ac:dyDescent="0.25">
      <c r="A7954" s="411"/>
      <c r="B7954" s="411"/>
      <c r="C7954" s="411"/>
      <c r="D7954" s="411"/>
      <c r="E7954" s="411"/>
      <c r="F7954" s="411"/>
      <c r="G7954" s="194"/>
      <c r="H7954" s="411"/>
      <c r="I7954" s="411"/>
    </row>
    <row r="7955" spans="1:9" ht="15" customHeight="1" x14ac:dyDescent="0.25">
      <c r="A7955" s="411"/>
      <c r="B7955" s="411"/>
      <c r="C7955" s="411"/>
      <c r="D7955" s="411"/>
      <c r="E7955" s="411"/>
      <c r="F7955" s="411"/>
      <c r="G7955" s="194"/>
      <c r="H7955" s="411"/>
      <c r="I7955" s="411"/>
    </row>
    <row r="7956" spans="1:9" ht="15" customHeight="1" x14ac:dyDescent="0.25">
      <c r="A7956" s="411"/>
      <c r="B7956" s="411"/>
      <c r="C7956" s="411"/>
      <c r="D7956" s="411"/>
      <c r="E7956" s="411"/>
      <c r="F7956" s="411"/>
      <c r="G7956" s="194"/>
      <c r="H7956" s="411"/>
      <c r="I7956" s="411"/>
    </row>
    <row r="7957" spans="1:9" ht="15" customHeight="1" x14ac:dyDescent="0.25">
      <c r="A7957" s="411"/>
      <c r="B7957" s="411"/>
      <c r="C7957" s="411"/>
      <c r="D7957" s="411"/>
      <c r="E7957" s="411"/>
      <c r="F7957" s="411"/>
      <c r="G7957" s="194"/>
      <c r="H7957" s="411"/>
      <c r="I7957" s="411"/>
    </row>
    <row r="7958" spans="1:9" ht="15" customHeight="1" x14ac:dyDescent="0.25">
      <c r="A7958" s="411"/>
      <c r="B7958" s="411"/>
      <c r="C7958" s="411"/>
      <c r="D7958" s="411"/>
      <c r="E7958" s="411"/>
      <c r="F7958" s="412"/>
      <c r="G7958" s="194"/>
      <c r="H7958" s="411"/>
      <c r="I7958" s="411"/>
    </row>
    <row r="7959" spans="1:9" ht="15" customHeight="1" x14ac:dyDescent="0.25">
      <c r="A7959" s="411"/>
      <c r="B7959" s="411"/>
      <c r="C7959" s="411"/>
      <c r="D7959" s="411"/>
      <c r="E7959" s="411"/>
      <c r="F7959" s="412"/>
      <c r="G7959" s="194"/>
      <c r="H7959" s="411"/>
      <c r="I7959" s="411"/>
    </row>
    <row r="7960" spans="1:9" ht="15" customHeight="1" x14ac:dyDescent="0.25">
      <c r="A7960" s="411"/>
      <c r="B7960" s="411"/>
      <c r="C7960" s="411"/>
      <c r="D7960" s="411"/>
      <c r="E7960" s="411"/>
      <c r="F7960" s="411"/>
      <c r="G7960" s="194"/>
      <c r="H7960" s="411"/>
      <c r="I7960" s="411"/>
    </row>
    <row r="7961" spans="1:9" ht="15" customHeight="1" x14ac:dyDescent="0.25">
      <c r="A7961" s="411"/>
      <c r="B7961" s="411"/>
      <c r="C7961" s="411"/>
      <c r="D7961" s="411"/>
      <c r="E7961" s="411"/>
      <c r="F7961" s="411"/>
      <c r="G7961" s="194"/>
      <c r="H7961" s="411"/>
      <c r="I7961" s="411"/>
    </row>
    <row r="7962" spans="1:9" ht="15" customHeight="1" x14ac:dyDescent="0.25">
      <c r="A7962" s="411"/>
      <c r="B7962" s="411"/>
      <c r="C7962" s="411"/>
      <c r="D7962" s="411"/>
      <c r="E7962" s="411"/>
      <c r="F7962" s="411"/>
      <c r="G7962" s="194"/>
      <c r="H7962" s="411"/>
      <c r="I7962" s="411"/>
    </row>
    <row r="7963" spans="1:9" ht="15" customHeight="1" x14ac:dyDescent="0.25">
      <c r="A7963" s="411"/>
      <c r="B7963" s="411"/>
      <c r="C7963" s="411"/>
      <c r="D7963" s="411"/>
      <c r="E7963" s="411"/>
      <c r="F7963" s="411"/>
      <c r="G7963" s="194"/>
      <c r="H7963" s="411"/>
      <c r="I7963" s="411"/>
    </row>
    <row r="7964" spans="1:9" ht="15" customHeight="1" x14ac:dyDescent="0.25">
      <c r="A7964" s="411"/>
      <c r="B7964" s="411"/>
      <c r="C7964" s="411"/>
      <c r="D7964" s="411"/>
      <c r="E7964" s="411"/>
      <c r="F7964" s="411"/>
      <c r="G7964" s="194"/>
      <c r="H7964" s="411"/>
      <c r="I7964" s="411"/>
    </row>
    <row r="7965" spans="1:9" ht="15" customHeight="1" x14ac:dyDescent="0.25">
      <c r="A7965" s="411"/>
      <c r="B7965" s="411"/>
      <c r="C7965" s="411"/>
      <c r="D7965" s="411"/>
      <c r="E7965" s="411"/>
      <c r="F7965" s="411"/>
      <c r="G7965" s="194"/>
      <c r="H7965" s="411"/>
      <c r="I7965" s="411"/>
    </row>
    <row r="7966" spans="1:9" ht="15" customHeight="1" x14ac:dyDescent="0.25">
      <c r="A7966" s="411"/>
      <c r="B7966" s="411"/>
      <c r="C7966" s="411"/>
      <c r="D7966" s="411"/>
      <c r="E7966" s="411"/>
      <c r="F7966" s="411"/>
      <c r="G7966" s="194"/>
      <c r="H7966" s="411"/>
      <c r="I7966" s="411"/>
    </row>
    <row r="7967" spans="1:9" ht="15" customHeight="1" x14ac:dyDescent="0.25">
      <c r="A7967" s="411"/>
      <c r="B7967" s="411"/>
      <c r="C7967" s="411"/>
      <c r="D7967" s="411"/>
      <c r="E7967" s="411"/>
      <c r="F7967" s="411"/>
      <c r="G7967" s="194"/>
      <c r="H7967" s="411"/>
      <c r="I7967" s="411"/>
    </row>
    <row r="7968" spans="1:9" ht="15" customHeight="1" x14ac:dyDescent="0.25">
      <c r="A7968" s="411"/>
      <c r="B7968" s="411"/>
      <c r="C7968" s="411"/>
      <c r="D7968" s="411"/>
      <c r="E7968" s="411"/>
      <c r="F7968" s="411"/>
      <c r="G7968" s="194"/>
      <c r="H7968" s="411"/>
      <c r="I7968" s="411"/>
    </row>
    <row r="7969" spans="1:9" ht="15" customHeight="1" x14ac:dyDescent="0.25">
      <c r="A7969" s="411"/>
      <c r="B7969" s="411"/>
      <c r="C7969" s="411"/>
      <c r="D7969" s="411"/>
      <c r="E7969" s="411"/>
      <c r="F7969" s="411"/>
      <c r="G7969" s="194"/>
      <c r="H7969" s="411"/>
      <c r="I7969" s="411"/>
    </row>
    <row r="7970" spans="1:9" ht="15" customHeight="1" x14ac:dyDescent="0.25">
      <c r="A7970" s="411"/>
      <c r="B7970" s="411"/>
      <c r="C7970" s="411"/>
      <c r="D7970" s="411"/>
      <c r="E7970" s="411"/>
      <c r="F7970" s="411"/>
      <c r="G7970" s="194"/>
      <c r="H7970" s="411"/>
      <c r="I7970" s="411"/>
    </row>
    <row r="7971" spans="1:9" ht="15" customHeight="1" x14ac:dyDescent="0.25">
      <c r="A7971" s="411"/>
      <c r="B7971" s="411"/>
      <c r="C7971" s="411"/>
      <c r="D7971" s="411"/>
      <c r="E7971" s="411"/>
      <c r="F7971" s="411"/>
      <c r="G7971" s="194"/>
      <c r="H7971" s="411"/>
      <c r="I7971" s="411"/>
    </row>
    <row r="7972" spans="1:9" ht="15" customHeight="1" x14ac:dyDescent="0.25">
      <c r="A7972" s="411"/>
      <c r="B7972" s="411"/>
      <c r="C7972" s="411"/>
      <c r="D7972" s="411"/>
      <c r="E7972" s="411"/>
      <c r="F7972" s="412"/>
      <c r="G7972" s="194"/>
      <c r="H7972" s="411"/>
      <c r="I7972" s="411"/>
    </row>
    <row r="7973" spans="1:9" ht="15" customHeight="1" x14ac:dyDescent="0.25">
      <c r="A7973" s="411"/>
      <c r="B7973" s="411"/>
      <c r="C7973" s="411"/>
      <c r="D7973" s="411"/>
      <c r="E7973" s="411"/>
      <c r="F7973" s="412"/>
      <c r="G7973" s="194"/>
      <c r="H7973" s="411"/>
      <c r="I7973" s="411"/>
    </row>
    <row r="7974" spans="1:9" ht="15" customHeight="1" x14ac:dyDescent="0.25">
      <c r="A7974" s="411"/>
      <c r="B7974" s="411"/>
      <c r="C7974" s="411"/>
      <c r="D7974" s="411"/>
      <c r="E7974" s="411"/>
      <c r="F7974" s="411"/>
      <c r="G7974" s="194"/>
      <c r="H7974" s="411"/>
      <c r="I7974" s="411"/>
    </row>
    <row r="7975" spans="1:9" ht="15" customHeight="1" x14ac:dyDescent="0.25">
      <c r="A7975" s="411"/>
      <c r="B7975" s="411"/>
      <c r="C7975" s="411"/>
      <c r="D7975" s="411"/>
      <c r="E7975" s="411"/>
      <c r="F7975" s="411"/>
      <c r="G7975" s="194"/>
      <c r="H7975" s="411"/>
      <c r="I7975" s="411"/>
    </row>
    <row r="7976" spans="1:9" ht="15" customHeight="1" x14ac:dyDescent="0.25">
      <c r="A7976" s="411"/>
      <c r="B7976" s="411"/>
      <c r="C7976" s="411"/>
      <c r="D7976" s="411"/>
      <c r="E7976" s="411"/>
      <c r="F7976" s="411"/>
      <c r="G7976" s="194"/>
      <c r="H7976" s="411"/>
      <c r="I7976" s="411"/>
    </row>
    <row r="7977" spans="1:9" ht="15" customHeight="1" x14ac:dyDescent="0.25">
      <c r="A7977" s="411"/>
      <c r="B7977" s="411"/>
      <c r="C7977" s="411"/>
      <c r="D7977" s="411"/>
      <c r="E7977" s="411"/>
      <c r="F7977" s="411"/>
      <c r="G7977" s="194"/>
      <c r="H7977" s="411"/>
      <c r="I7977" s="411"/>
    </row>
    <row r="7978" spans="1:9" ht="15" customHeight="1" x14ac:dyDescent="0.25">
      <c r="A7978" s="411"/>
      <c r="B7978" s="411"/>
      <c r="C7978" s="411"/>
      <c r="D7978" s="411"/>
      <c r="E7978" s="411"/>
      <c r="F7978" s="411"/>
      <c r="G7978" s="194"/>
      <c r="H7978" s="411"/>
      <c r="I7978" s="411"/>
    </row>
    <row r="7979" spans="1:9" ht="15" customHeight="1" x14ac:dyDescent="0.25">
      <c r="A7979" s="411"/>
      <c r="B7979" s="411"/>
      <c r="C7979" s="411"/>
      <c r="D7979" s="411"/>
      <c r="E7979" s="411"/>
      <c r="F7979" s="411"/>
      <c r="G7979" s="194"/>
      <c r="H7979" s="411"/>
      <c r="I7979" s="411"/>
    </row>
    <row r="7980" spans="1:9" ht="15" customHeight="1" x14ac:dyDescent="0.25">
      <c r="A7980" s="411"/>
      <c r="B7980" s="411"/>
      <c r="C7980" s="411"/>
      <c r="D7980" s="411"/>
      <c r="E7980" s="411"/>
      <c r="F7980" s="411"/>
      <c r="G7980" s="194"/>
      <c r="H7980" s="411"/>
      <c r="I7980" s="411"/>
    </row>
    <row r="7981" spans="1:9" ht="15" customHeight="1" x14ac:dyDescent="0.25">
      <c r="A7981" s="411"/>
      <c r="B7981" s="411"/>
      <c r="C7981" s="411"/>
      <c r="D7981" s="411"/>
      <c r="E7981" s="411"/>
      <c r="F7981" s="411"/>
      <c r="G7981" s="194"/>
      <c r="H7981" s="411"/>
      <c r="I7981" s="411"/>
    </row>
    <row r="7982" spans="1:9" ht="15" customHeight="1" x14ac:dyDescent="0.25">
      <c r="A7982" s="411"/>
      <c r="B7982" s="411"/>
      <c r="C7982" s="411"/>
      <c r="D7982" s="411"/>
      <c r="E7982" s="411"/>
      <c r="F7982" s="411"/>
      <c r="G7982" s="194"/>
      <c r="H7982" s="411"/>
      <c r="I7982" s="411"/>
    </row>
    <row r="7983" spans="1:9" ht="15" customHeight="1" x14ac:dyDescent="0.25">
      <c r="A7983" s="411"/>
      <c r="B7983" s="411"/>
      <c r="C7983" s="411"/>
      <c r="D7983" s="411"/>
      <c r="E7983" s="411"/>
      <c r="F7983" s="411"/>
      <c r="G7983" s="194"/>
      <c r="H7983" s="411"/>
      <c r="I7983" s="411"/>
    </row>
    <row r="7984" spans="1:9" ht="15" customHeight="1" x14ac:dyDescent="0.25">
      <c r="A7984" s="411"/>
      <c r="B7984" s="411"/>
      <c r="C7984" s="411"/>
      <c r="D7984" s="411"/>
      <c r="E7984" s="411"/>
      <c r="F7984" s="411"/>
      <c r="G7984" s="194"/>
      <c r="H7984" s="411"/>
      <c r="I7984" s="411"/>
    </row>
    <row r="7985" spans="1:9" ht="15" customHeight="1" x14ac:dyDescent="0.25">
      <c r="A7985" s="411"/>
      <c r="B7985" s="411"/>
      <c r="C7985" s="411"/>
      <c r="D7985" s="411"/>
      <c r="E7985" s="411"/>
      <c r="F7985" s="411"/>
      <c r="G7985" s="194"/>
      <c r="H7985" s="411"/>
      <c r="I7985" s="411"/>
    </row>
    <row r="7986" spans="1:9" ht="15" customHeight="1" x14ac:dyDescent="0.25">
      <c r="A7986" s="411"/>
      <c r="B7986" s="411"/>
      <c r="C7986" s="411"/>
      <c r="D7986" s="411"/>
      <c r="E7986" s="411"/>
      <c r="F7986" s="411"/>
      <c r="G7986" s="194"/>
      <c r="H7986" s="411"/>
      <c r="I7986" s="411"/>
    </row>
    <row r="7987" spans="1:9" ht="15" customHeight="1" x14ac:dyDescent="0.25">
      <c r="A7987" s="411"/>
      <c r="B7987" s="411"/>
      <c r="C7987" s="411"/>
      <c r="D7987" s="411"/>
      <c r="E7987" s="411"/>
      <c r="F7987" s="411"/>
      <c r="G7987" s="194"/>
      <c r="H7987" s="411"/>
      <c r="I7987" s="411"/>
    </row>
    <row r="7988" spans="1:9" ht="15" customHeight="1" x14ac:dyDescent="0.25">
      <c r="A7988" s="411"/>
      <c r="B7988" s="411"/>
      <c r="C7988" s="411"/>
      <c r="D7988" s="411"/>
      <c r="E7988" s="411"/>
      <c r="F7988" s="411"/>
      <c r="G7988" s="194"/>
      <c r="H7988" s="411"/>
      <c r="I7988" s="411"/>
    </row>
    <row r="7989" spans="1:9" ht="15" customHeight="1" x14ac:dyDescent="0.25">
      <c r="A7989" s="411"/>
      <c r="B7989" s="411"/>
      <c r="C7989" s="411"/>
      <c r="D7989" s="411"/>
      <c r="E7989" s="411"/>
      <c r="F7989" s="411"/>
      <c r="G7989" s="194"/>
      <c r="H7989" s="411"/>
      <c r="I7989" s="411"/>
    </row>
    <row r="7990" spans="1:9" ht="15" customHeight="1" x14ac:dyDescent="0.25">
      <c r="A7990" s="411"/>
      <c r="B7990" s="411"/>
      <c r="C7990" s="411"/>
      <c r="D7990" s="411"/>
      <c r="E7990" s="411"/>
      <c r="F7990" s="411"/>
      <c r="G7990" s="194"/>
      <c r="H7990" s="411"/>
      <c r="I7990" s="411"/>
    </row>
    <row r="7991" spans="1:9" ht="15" customHeight="1" x14ac:dyDescent="0.25">
      <c r="A7991" s="411"/>
      <c r="B7991" s="411"/>
      <c r="C7991" s="411"/>
      <c r="D7991" s="411"/>
      <c r="E7991" s="411"/>
      <c r="F7991" s="411"/>
      <c r="G7991" s="194"/>
      <c r="H7991" s="411"/>
      <c r="I7991" s="411"/>
    </row>
    <row r="7992" spans="1:9" ht="15" customHeight="1" x14ac:dyDescent="0.25">
      <c r="A7992" s="411"/>
      <c r="B7992" s="411"/>
      <c r="C7992" s="411"/>
      <c r="D7992" s="411"/>
      <c r="E7992" s="411"/>
      <c r="F7992" s="411"/>
      <c r="G7992" s="194"/>
      <c r="H7992" s="411"/>
      <c r="I7992" s="411"/>
    </row>
    <row r="7993" spans="1:9" ht="15" customHeight="1" x14ac:dyDescent="0.25">
      <c r="A7993" s="411"/>
      <c r="B7993" s="411"/>
      <c r="C7993" s="411"/>
      <c r="D7993" s="411"/>
      <c r="E7993" s="411"/>
      <c r="F7993" s="411"/>
      <c r="G7993" s="194"/>
      <c r="H7993" s="411"/>
      <c r="I7993" s="411"/>
    </row>
    <row r="7994" spans="1:9" ht="15" customHeight="1" x14ac:dyDescent="0.25">
      <c r="A7994" s="411"/>
      <c r="B7994" s="411"/>
      <c r="C7994" s="411"/>
      <c r="D7994" s="411"/>
      <c r="E7994" s="411"/>
      <c r="F7994" s="411"/>
      <c r="G7994" s="194"/>
      <c r="H7994" s="411"/>
      <c r="I7994" s="411"/>
    </row>
    <row r="7995" spans="1:9" ht="15" customHeight="1" x14ac:dyDescent="0.25">
      <c r="A7995" s="411"/>
      <c r="B7995" s="411"/>
      <c r="C7995" s="411"/>
      <c r="D7995" s="411"/>
      <c r="E7995" s="411"/>
      <c r="F7995" s="411"/>
      <c r="G7995" s="194"/>
      <c r="H7995" s="411"/>
      <c r="I7995" s="411"/>
    </row>
    <row r="7996" spans="1:9" ht="15" customHeight="1" x14ac:dyDescent="0.25">
      <c r="A7996" s="411"/>
      <c r="B7996" s="411"/>
      <c r="C7996" s="411"/>
      <c r="D7996" s="411"/>
      <c r="E7996" s="411"/>
      <c r="F7996" s="411"/>
      <c r="G7996" s="194"/>
      <c r="H7996" s="411"/>
      <c r="I7996" s="411"/>
    </row>
    <row r="7997" spans="1:9" ht="15" customHeight="1" x14ac:dyDescent="0.25">
      <c r="A7997" s="411"/>
      <c r="B7997" s="411"/>
      <c r="C7997" s="411"/>
      <c r="D7997" s="411"/>
      <c r="E7997" s="411"/>
      <c r="F7997" s="411"/>
      <c r="G7997" s="194"/>
      <c r="H7997" s="411"/>
      <c r="I7997" s="411"/>
    </row>
    <row r="7998" spans="1:9" ht="15" customHeight="1" x14ac:dyDescent="0.25">
      <c r="A7998" s="411"/>
      <c r="B7998" s="411"/>
      <c r="C7998" s="411"/>
      <c r="D7998" s="411"/>
      <c r="E7998" s="411"/>
      <c r="F7998" s="411"/>
      <c r="G7998" s="194"/>
      <c r="H7998" s="411"/>
      <c r="I7998" s="411"/>
    </row>
    <row r="7999" spans="1:9" ht="15" customHeight="1" x14ac:dyDescent="0.25">
      <c r="A7999" s="411"/>
      <c r="B7999" s="411"/>
      <c r="C7999" s="411"/>
      <c r="D7999" s="411"/>
      <c r="E7999" s="411"/>
      <c r="F7999" s="411"/>
      <c r="G7999" s="194"/>
      <c r="H7999" s="411"/>
      <c r="I7999" s="411"/>
    </row>
    <row r="8000" spans="1:9" ht="15" customHeight="1" x14ac:dyDescent="0.25">
      <c r="A8000" s="411"/>
      <c r="B8000" s="411"/>
      <c r="C8000" s="411"/>
      <c r="D8000" s="411"/>
      <c r="E8000" s="411"/>
      <c r="F8000" s="411"/>
      <c r="G8000" s="194"/>
      <c r="H8000" s="411"/>
      <c r="I8000" s="411"/>
    </row>
    <row r="8001" spans="1:9" ht="15" customHeight="1" x14ac:dyDescent="0.25">
      <c r="A8001" s="411"/>
      <c r="B8001" s="411"/>
      <c r="C8001" s="411"/>
      <c r="D8001" s="411"/>
      <c r="E8001" s="411"/>
      <c r="F8001" s="411"/>
      <c r="G8001" s="194"/>
      <c r="H8001" s="411"/>
      <c r="I8001" s="411"/>
    </row>
    <row r="8002" spans="1:9" ht="15" customHeight="1" x14ac:dyDescent="0.25">
      <c r="A8002" s="411"/>
      <c r="B8002" s="411"/>
      <c r="C8002" s="411"/>
      <c r="D8002" s="411"/>
      <c r="E8002" s="411"/>
      <c r="F8002" s="411"/>
      <c r="G8002" s="194"/>
      <c r="H8002" s="411"/>
      <c r="I8002" s="411"/>
    </row>
    <row r="8003" spans="1:9" ht="15" customHeight="1" x14ac:dyDescent="0.25">
      <c r="A8003" s="411"/>
      <c r="B8003" s="411"/>
      <c r="C8003" s="411"/>
      <c r="D8003" s="411"/>
      <c r="E8003" s="411"/>
      <c r="F8003" s="411"/>
      <c r="G8003" s="194"/>
      <c r="H8003" s="411"/>
      <c r="I8003" s="411"/>
    </row>
    <row r="8004" spans="1:9" ht="15" customHeight="1" x14ac:dyDescent="0.25">
      <c r="A8004" s="411"/>
      <c r="B8004" s="411"/>
      <c r="C8004" s="411"/>
      <c r="D8004" s="411"/>
      <c r="E8004" s="411"/>
      <c r="F8004" s="411"/>
      <c r="G8004" s="194"/>
      <c r="H8004" s="411"/>
      <c r="I8004" s="411"/>
    </row>
    <row r="8005" spans="1:9" ht="15" customHeight="1" x14ac:dyDescent="0.25">
      <c r="A8005" s="411"/>
      <c r="B8005" s="411"/>
      <c r="C8005" s="411"/>
      <c r="D8005" s="411"/>
      <c r="E8005" s="411"/>
      <c r="F8005" s="411"/>
      <c r="G8005" s="194"/>
      <c r="H8005" s="411"/>
      <c r="I8005" s="411"/>
    </row>
    <row r="8006" spans="1:9" ht="15" customHeight="1" x14ac:dyDescent="0.25">
      <c r="A8006" s="411"/>
      <c r="B8006" s="411"/>
      <c r="C8006" s="411"/>
      <c r="D8006" s="411"/>
      <c r="E8006" s="411"/>
      <c r="F8006" s="411"/>
      <c r="G8006" s="194"/>
      <c r="H8006" s="411"/>
      <c r="I8006" s="411"/>
    </row>
    <row r="8007" spans="1:9" ht="15" customHeight="1" x14ac:dyDescent="0.25">
      <c r="A8007" s="411"/>
      <c r="B8007" s="411"/>
      <c r="C8007" s="411"/>
      <c r="D8007" s="411"/>
      <c r="E8007" s="411"/>
      <c r="F8007" s="411"/>
      <c r="G8007" s="194"/>
      <c r="H8007" s="411"/>
      <c r="I8007" s="411"/>
    </row>
    <row r="8008" spans="1:9" ht="15" customHeight="1" x14ac:dyDescent="0.25">
      <c r="A8008" s="411"/>
      <c r="B8008" s="411"/>
      <c r="C8008" s="411"/>
      <c r="D8008" s="411"/>
      <c r="E8008" s="411"/>
      <c r="F8008" s="411"/>
      <c r="G8008" s="194"/>
      <c r="H8008" s="411"/>
      <c r="I8008" s="411"/>
    </row>
    <row r="8009" spans="1:9" ht="15" customHeight="1" x14ac:dyDescent="0.25">
      <c r="A8009" s="411"/>
      <c r="B8009" s="411"/>
      <c r="C8009" s="411"/>
      <c r="D8009" s="411"/>
      <c r="E8009" s="411"/>
      <c r="F8009" s="411"/>
      <c r="G8009" s="194"/>
      <c r="H8009" s="411"/>
      <c r="I8009" s="411"/>
    </row>
    <row r="8010" spans="1:9" ht="15" customHeight="1" x14ac:dyDescent="0.25">
      <c r="A8010" s="411"/>
      <c r="B8010" s="411"/>
      <c r="C8010" s="411"/>
      <c r="D8010" s="411"/>
      <c r="E8010" s="411"/>
      <c r="F8010" s="411"/>
      <c r="G8010" s="194"/>
      <c r="H8010" s="411"/>
      <c r="I8010" s="411"/>
    </row>
    <row r="8011" spans="1:9" ht="15" customHeight="1" x14ac:dyDescent="0.25">
      <c r="A8011" s="411"/>
      <c r="B8011" s="411"/>
      <c r="C8011" s="411"/>
      <c r="D8011" s="411"/>
      <c r="E8011" s="411"/>
      <c r="F8011" s="411"/>
      <c r="G8011" s="194"/>
      <c r="H8011" s="411"/>
      <c r="I8011" s="411"/>
    </row>
    <row r="8012" spans="1:9" ht="15" customHeight="1" x14ac:dyDescent="0.25">
      <c r="A8012" s="411"/>
      <c r="B8012" s="411"/>
      <c r="C8012" s="411"/>
      <c r="D8012" s="411"/>
      <c r="E8012" s="411"/>
      <c r="F8012" s="411"/>
      <c r="G8012" s="194"/>
      <c r="H8012" s="411"/>
      <c r="I8012" s="411"/>
    </row>
    <row r="8013" spans="1:9" ht="15" customHeight="1" x14ac:dyDescent="0.25">
      <c r="A8013" s="411"/>
      <c r="B8013" s="411"/>
      <c r="C8013" s="411"/>
      <c r="D8013" s="411"/>
      <c r="E8013" s="411"/>
      <c r="F8013" s="411"/>
      <c r="G8013" s="194"/>
      <c r="H8013" s="411"/>
      <c r="I8013" s="411"/>
    </row>
    <row r="8014" spans="1:9" ht="15" customHeight="1" x14ac:dyDescent="0.25">
      <c r="A8014" s="411"/>
      <c r="B8014" s="411"/>
      <c r="C8014" s="411"/>
      <c r="D8014" s="411"/>
      <c r="E8014" s="411"/>
      <c r="F8014" s="411"/>
      <c r="G8014" s="194"/>
      <c r="H8014" s="411"/>
      <c r="I8014" s="411"/>
    </row>
    <row r="8015" spans="1:9" ht="15" customHeight="1" x14ac:dyDescent="0.25">
      <c r="A8015" s="411"/>
      <c r="B8015" s="411"/>
      <c r="C8015" s="411"/>
      <c r="D8015" s="411"/>
      <c r="E8015" s="411"/>
      <c r="F8015" s="411"/>
      <c r="G8015" s="194"/>
      <c r="H8015" s="411"/>
      <c r="I8015" s="411"/>
    </row>
    <row r="8016" spans="1:9" ht="15" customHeight="1" x14ac:dyDescent="0.25">
      <c r="A8016" s="411"/>
      <c r="B8016" s="411"/>
      <c r="C8016" s="411"/>
      <c r="D8016" s="411"/>
      <c r="E8016" s="411"/>
      <c r="F8016" s="411"/>
      <c r="G8016" s="194"/>
      <c r="H8016" s="411"/>
      <c r="I8016" s="411"/>
    </row>
    <row r="8017" spans="1:9" ht="15" customHeight="1" x14ac:dyDescent="0.25">
      <c r="A8017" s="411"/>
      <c r="B8017" s="411"/>
      <c r="C8017" s="411"/>
      <c r="D8017" s="411"/>
      <c r="E8017" s="411"/>
      <c r="F8017" s="411"/>
      <c r="G8017" s="194"/>
      <c r="H8017" s="411"/>
      <c r="I8017" s="411"/>
    </row>
    <row r="8018" spans="1:9" ht="15" customHeight="1" x14ac:dyDescent="0.25">
      <c r="A8018" s="411"/>
      <c r="B8018" s="411"/>
      <c r="C8018" s="411"/>
      <c r="D8018" s="411"/>
      <c r="E8018" s="411"/>
      <c r="F8018" s="411"/>
      <c r="G8018" s="194"/>
      <c r="H8018" s="411"/>
      <c r="I8018" s="411"/>
    </row>
    <row r="8019" spans="1:9" ht="15" customHeight="1" x14ac:dyDescent="0.25">
      <c r="A8019" s="411"/>
      <c r="B8019" s="411"/>
      <c r="C8019" s="411"/>
      <c r="D8019" s="411"/>
      <c r="E8019" s="411"/>
      <c r="F8019" s="411"/>
      <c r="G8019" s="194"/>
      <c r="H8019" s="411"/>
      <c r="I8019" s="411"/>
    </row>
    <row r="8020" spans="1:9" ht="15" customHeight="1" x14ac:dyDescent="0.25">
      <c r="A8020" s="411"/>
      <c r="B8020" s="411"/>
      <c r="C8020" s="411"/>
      <c r="D8020" s="411"/>
      <c r="E8020" s="411"/>
      <c r="F8020" s="411"/>
      <c r="G8020" s="194"/>
      <c r="H8020" s="411"/>
      <c r="I8020" s="411"/>
    </row>
    <row r="8021" spans="1:9" ht="15" customHeight="1" x14ac:dyDescent="0.25">
      <c r="A8021" s="411"/>
      <c r="B8021" s="411"/>
      <c r="C8021" s="411"/>
      <c r="D8021" s="411"/>
      <c r="E8021" s="411"/>
      <c r="F8021" s="411"/>
      <c r="G8021" s="194"/>
      <c r="H8021" s="411"/>
      <c r="I8021" s="411"/>
    </row>
    <row r="8022" spans="1:9" ht="15" customHeight="1" x14ac:dyDescent="0.25">
      <c r="A8022" s="411"/>
      <c r="B8022" s="411"/>
      <c r="C8022" s="411"/>
      <c r="D8022" s="411"/>
      <c r="E8022" s="411"/>
      <c r="F8022" s="411"/>
      <c r="G8022" s="194"/>
      <c r="H8022" s="411"/>
      <c r="I8022" s="411"/>
    </row>
    <row r="8023" spans="1:9" ht="15" customHeight="1" x14ac:dyDescent="0.25">
      <c r="A8023" s="411"/>
      <c r="B8023" s="411"/>
      <c r="C8023" s="411"/>
      <c r="D8023" s="411"/>
      <c r="E8023" s="411"/>
      <c r="F8023" s="411"/>
      <c r="G8023" s="194"/>
      <c r="H8023" s="411"/>
      <c r="I8023" s="411"/>
    </row>
    <row r="8024" spans="1:9" ht="15" customHeight="1" x14ac:dyDescent="0.25">
      <c r="A8024" s="411"/>
      <c r="B8024" s="411"/>
      <c r="C8024" s="411"/>
      <c r="D8024" s="411"/>
      <c r="E8024" s="411"/>
      <c r="F8024" s="411"/>
      <c r="G8024" s="194"/>
      <c r="H8024" s="411"/>
      <c r="I8024" s="411"/>
    </row>
    <row r="8025" spans="1:9" ht="15" customHeight="1" x14ac:dyDescent="0.25">
      <c r="A8025" s="411"/>
      <c r="B8025" s="411"/>
      <c r="C8025" s="411"/>
      <c r="D8025" s="411"/>
      <c r="E8025" s="411"/>
      <c r="F8025" s="411"/>
      <c r="G8025" s="194"/>
      <c r="H8025" s="411"/>
      <c r="I8025" s="411"/>
    </row>
    <row r="8026" spans="1:9" ht="15" customHeight="1" x14ac:dyDescent="0.25">
      <c r="A8026" s="411"/>
      <c r="B8026" s="411"/>
      <c r="C8026" s="411"/>
      <c r="D8026" s="411"/>
      <c r="E8026" s="411"/>
      <c r="F8026" s="411"/>
      <c r="G8026" s="194"/>
      <c r="H8026" s="411"/>
      <c r="I8026" s="411"/>
    </row>
    <row r="8027" spans="1:9" ht="15" customHeight="1" x14ac:dyDescent="0.25">
      <c r="A8027" s="411"/>
      <c r="B8027" s="411"/>
      <c r="C8027" s="411"/>
      <c r="D8027" s="411"/>
      <c r="E8027" s="411"/>
      <c r="F8027" s="411"/>
      <c r="G8027" s="194"/>
      <c r="H8027" s="411"/>
      <c r="I8027" s="411"/>
    </row>
    <row r="8028" spans="1:9" ht="15" customHeight="1" x14ac:dyDescent="0.25">
      <c r="A8028" s="411"/>
      <c r="B8028" s="411"/>
      <c r="C8028" s="411"/>
      <c r="D8028" s="411"/>
      <c r="E8028" s="411"/>
      <c r="F8028" s="411"/>
      <c r="G8028" s="194"/>
      <c r="H8028" s="411"/>
      <c r="I8028" s="411"/>
    </row>
    <row r="8029" spans="1:9" ht="15" customHeight="1" x14ac:dyDescent="0.25">
      <c r="A8029" s="411"/>
      <c r="B8029" s="411"/>
      <c r="C8029" s="411"/>
      <c r="D8029" s="411"/>
      <c r="E8029" s="411"/>
      <c r="F8029" s="412"/>
      <c r="G8029" s="194"/>
      <c r="H8029" s="411"/>
      <c r="I8029" s="411"/>
    </row>
    <row r="8030" spans="1:9" ht="15" customHeight="1" x14ac:dyDescent="0.25">
      <c r="A8030" s="411"/>
      <c r="B8030" s="411"/>
      <c r="C8030" s="411"/>
      <c r="D8030" s="411"/>
      <c r="E8030" s="411"/>
      <c r="F8030" s="412"/>
      <c r="G8030" s="194"/>
      <c r="H8030" s="411"/>
      <c r="I8030" s="411"/>
    </row>
    <row r="8031" spans="1:9" ht="15" customHeight="1" x14ac:dyDescent="0.25">
      <c r="A8031" s="411"/>
      <c r="B8031" s="411"/>
      <c r="C8031" s="411"/>
      <c r="D8031" s="411"/>
      <c r="E8031" s="411"/>
      <c r="F8031" s="412"/>
      <c r="G8031" s="194"/>
      <c r="H8031" s="411"/>
      <c r="I8031" s="411"/>
    </row>
    <row r="8032" spans="1:9" ht="15" customHeight="1" x14ac:dyDescent="0.25">
      <c r="A8032" s="411"/>
      <c r="B8032" s="411"/>
      <c r="C8032" s="411"/>
      <c r="D8032" s="411"/>
      <c r="E8032" s="411"/>
      <c r="F8032" s="411"/>
      <c r="G8032" s="194"/>
      <c r="H8032" s="411"/>
      <c r="I8032" s="411"/>
    </row>
    <row r="8033" spans="1:9" ht="15" customHeight="1" x14ac:dyDescent="0.25">
      <c r="A8033" s="411"/>
      <c r="B8033" s="411"/>
      <c r="C8033" s="411"/>
      <c r="D8033" s="411"/>
      <c r="E8033" s="411"/>
      <c r="F8033" s="411"/>
      <c r="G8033" s="194"/>
      <c r="H8033" s="411"/>
      <c r="I8033" s="411"/>
    </row>
    <row r="8034" spans="1:9" ht="15" customHeight="1" x14ac:dyDescent="0.25">
      <c r="A8034" s="411"/>
      <c r="B8034" s="411"/>
      <c r="C8034" s="411"/>
      <c r="D8034" s="411"/>
      <c r="E8034" s="411"/>
      <c r="F8034" s="411"/>
      <c r="G8034" s="194"/>
      <c r="H8034" s="411"/>
      <c r="I8034" s="411"/>
    </row>
    <row r="8035" spans="1:9" ht="15" customHeight="1" x14ac:dyDescent="0.25">
      <c r="A8035" s="411"/>
      <c r="B8035" s="411"/>
      <c r="C8035" s="411"/>
      <c r="D8035" s="411"/>
      <c r="E8035" s="411"/>
      <c r="F8035" s="411"/>
      <c r="G8035" s="194"/>
      <c r="H8035" s="411"/>
      <c r="I8035" s="411"/>
    </row>
    <row r="8036" spans="1:9" ht="15" customHeight="1" x14ac:dyDescent="0.25">
      <c r="A8036" s="411"/>
      <c r="B8036" s="411"/>
      <c r="C8036" s="411"/>
      <c r="D8036" s="411"/>
      <c r="E8036" s="411"/>
      <c r="F8036" s="412"/>
      <c r="G8036" s="194"/>
      <c r="H8036" s="411"/>
      <c r="I8036" s="411"/>
    </row>
    <row r="8037" spans="1:9" ht="15" customHeight="1" x14ac:dyDescent="0.25">
      <c r="A8037" s="411"/>
      <c r="B8037" s="411"/>
      <c r="C8037" s="411"/>
      <c r="D8037" s="411"/>
      <c r="E8037" s="411"/>
      <c r="F8037" s="412"/>
      <c r="G8037" s="194"/>
      <c r="H8037" s="411"/>
      <c r="I8037" s="411"/>
    </row>
    <row r="8038" spans="1:9" ht="15" customHeight="1" x14ac:dyDescent="0.25">
      <c r="A8038" s="411"/>
      <c r="B8038" s="411"/>
      <c r="C8038" s="411"/>
      <c r="D8038" s="411"/>
      <c r="E8038" s="411"/>
      <c r="F8038" s="412"/>
      <c r="G8038" s="194"/>
      <c r="H8038" s="411"/>
      <c r="I8038" s="411"/>
    </row>
    <row r="8039" spans="1:9" ht="15" customHeight="1" x14ac:dyDescent="0.25">
      <c r="A8039" s="411"/>
      <c r="B8039" s="411"/>
      <c r="C8039" s="411"/>
      <c r="D8039" s="411"/>
      <c r="E8039" s="411"/>
      <c r="F8039" s="411"/>
      <c r="G8039" s="194"/>
      <c r="H8039" s="411"/>
      <c r="I8039" s="411"/>
    </row>
    <row r="8040" spans="1:9" ht="15" customHeight="1" x14ac:dyDescent="0.25">
      <c r="A8040" s="411"/>
      <c r="B8040" s="411"/>
      <c r="C8040" s="411"/>
      <c r="D8040" s="411"/>
      <c r="E8040" s="411"/>
      <c r="F8040" s="411"/>
      <c r="G8040" s="194"/>
      <c r="H8040" s="411"/>
      <c r="I8040" s="411"/>
    </row>
    <row r="8041" spans="1:9" ht="15" customHeight="1" x14ac:dyDescent="0.25">
      <c r="A8041" s="411"/>
      <c r="B8041" s="411"/>
      <c r="C8041" s="411"/>
      <c r="D8041" s="411"/>
      <c r="E8041" s="411"/>
      <c r="F8041" s="411"/>
      <c r="G8041" s="194"/>
      <c r="H8041" s="411"/>
      <c r="I8041" s="411"/>
    </row>
    <row r="8042" spans="1:9" ht="15" customHeight="1" x14ac:dyDescent="0.25">
      <c r="A8042" s="411"/>
      <c r="B8042" s="411"/>
      <c r="C8042" s="411"/>
      <c r="D8042" s="411"/>
      <c r="E8042" s="411"/>
      <c r="F8042" s="411"/>
      <c r="G8042" s="194"/>
      <c r="H8042" s="411"/>
      <c r="I8042" s="411"/>
    </row>
    <row r="8043" spans="1:9" ht="15" customHeight="1" x14ac:dyDescent="0.25">
      <c r="A8043" s="411"/>
      <c r="B8043" s="411"/>
      <c r="C8043" s="411"/>
      <c r="D8043" s="411"/>
      <c r="E8043" s="411"/>
      <c r="F8043" s="411"/>
      <c r="G8043" s="194"/>
      <c r="H8043" s="411"/>
      <c r="I8043" s="411"/>
    </row>
    <row r="8044" spans="1:9" ht="15" customHeight="1" x14ac:dyDescent="0.25">
      <c r="A8044" s="411"/>
      <c r="B8044" s="411"/>
      <c r="C8044" s="411"/>
      <c r="D8044" s="411"/>
      <c r="E8044" s="411"/>
      <c r="F8044" s="412"/>
      <c r="G8044" s="194"/>
      <c r="H8044" s="411"/>
      <c r="I8044" s="411"/>
    </row>
    <row r="8045" spans="1:9" ht="15" customHeight="1" x14ac:dyDescent="0.25">
      <c r="A8045" s="411"/>
      <c r="B8045" s="411"/>
      <c r="C8045" s="411"/>
      <c r="D8045" s="411"/>
      <c r="E8045" s="411"/>
      <c r="F8045" s="412"/>
      <c r="G8045" s="194"/>
      <c r="H8045" s="411"/>
      <c r="I8045" s="411"/>
    </row>
    <row r="8046" spans="1:9" ht="15" customHeight="1" x14ac:dyDescent="0.25">
      <c r="A8046" s="411"/>
      <c r="B8046" s="411"/>
      <c r="C8046" s="411"/>
      <c r="D8046" s="411"/>
      <c r="E8046" s="411"/>
      <c r="F8046" s="412"/>
      <c r="G8046" s="194"/>
      <c r="H8046" s="411"/>
      <c r="I8046" s="411"/>
    </row>
    <row r="8047" spans="1:9" ht="15" customHeight="1" x14ac:dyDescent="0.25">
      <c r="A8047" s="411"/>
      <c r="B8047" s="411"/>
      <c r="C8047" s="411"/>
      <c r="D8047" s="411"/>
      <c r="E8047" s="411"/>
      <c r="F8047" s="411"/>
      <c r="G8047" s="194"/>
      <c r="H8047" s="411"/>
      <c r="I8047" s="411"/>
    </row>
    <row r="8048" spans="1:9" ht="15" customHeight="1" x14ac:dyDescent="0.25">
      <c r="A8048" s="411"/>
      <c r="B8048" s="411"/>
      <c r="C8048" s="411"/>
      <c r="D8048" s="411"/>
      <c r="E8048" s="411"/>
      <c r="F8048" s="411"/>
      <c r="G8048" s="194"/>
      <c r="H8048" s="411"/>
      <c r="I8048" s="411"/>
    </row>
    <row r="8049" spans="1:9" ht="15" customHeight="1" x14ac:dyDescent="0.25">
      <c r="A8049" s="411"/>
      <c r="B8049" s="411"/>
      <c r="C8049" s="411"/>
      <c r="D8049" s="411"/>
      <c r="E8049" s="411"/>
      <c r="F8049" s="411"/>
      <c r="G8049" s="194"/>
      <c r="H8049" s="411"/>
      <c r="I8049" s="411"/>
    </row>
    <row r="8050" spans="1:9" ht="15" customHeight="1" x14ac:dyDescent="0.25">
      <c r="A8050" s="411"/>
      <c r="B8050" s="411"/>
      <c r="C8050" s="411"/>
      <c r="D8050" s="411"/>
      <c r="E8050" s="411"/>
      <c r="F8050" s="411"/>
      <c r="G8050" s="194"/>
      <c r="H8050" s="411"/>
      <c r="I8050" s="411"/>
    </row>
    <row r="8051" spans="1:9" ht="15" customHeight="1" x14ac:dyDescent="0.25">
      <c r="A8051" s="411"/>
      <c r="B8051" s="411"/>
      <c r="C8051" s="411"/>
      <c r="D8051" s="411"/>
      <c r="E8051" s="411"/>
      <c r="F8051" s="411"/>
      <c r="G8051" s="194"/>
      <c r="H8051" s="411"/>
      <c r="I8051" s="411"/>
    </row>
    <row r="8052" spans="1:9" ht="15" customHeight="1" x14ac:dyDescent="0.25">
      <c r="A8052" s="411"/>
      <c r="B8052" s="411"/>
      <c r="C8052" s="411"/>
      <c r="D8052" s="411"/>
      <c r="E8052" s="411"/>
      <c r="F8052" s="412"/>
      <c r="G8052" s="194"/>
      <c r="H8052" s="411"/>
      <c r="I8052" s="411"/>
    </row>
    <row r="8053" spans="1:9" ht="15" customHeight="1" x14ac:dyDescent="0.25">
      <c r="A8053" s="411"/>
      <c r="B8053" s="411"/>
      <c r="C8053" s="411"/>
      <c r="D8053" s="411"/>
      <c r="E8053" s="411"/>
      <c r="F8053" s="412"/>
      <c r="G8053" s="194"/>
      <c r="H8053" s="411"/>
      <c r="I8053" s="411"/>
    </row>
    <row r="8054" spans="1:9" ht="15" customHeight="1" x14ac:dyDescent="0.25">
      <c r="A8054" s="411"/>
      <c r="B8054" s="411"/>
      <c r="C8054" s="411"/>
      <c r="D8054" s="411"/>
      <c r="E8054" s="411"/>
      <c r="F8054" s="412"/>
      <c r="G8054" s="194"/>
      <c r="H8054" s="411"/>
      <c r="I8054" s="411"/>
    </row>
    <row r="8055" spans="1:9" ht="15" customHeight="1" x14ac:dyDescent="0.25">
      <c r="A8055" s="411"/>
      <c r="B8055" s="411"/>
      <c r="C8055" s="411"/>
      <c r="D8055" s="411"/>
      <c r="E8055" s="411"/>
      <c r="F8055" s="412"/>
      <c r="G8055" s="194"/>
      <c r="H8055" s="411"/>
      <c r="I8055" s="411"/>
    </row>
    <row r="8056" spans="1:9" ht="15" customHeight="1" x14ac:dyDescent="0.25">
      <c r="A8056" s="411"/>
      <c r="B8056" s="411"/>
      <c r="C8056" s="411"/>
      <c r="D8056" s="411"/>
      <c r="E8056" s="411"/>
      <c r="F8056" s="411"/>
      <c r="G8056" s="194"/>
      <c r="H8056" s="411"/>
      <c r="I8056" s="411"/>
    </row>
    <row r="8057" spans="1:9" ht="15" customHeight="1" x14ac:dyDescent="0.25">
      <c r="A8057" s="411"/>
      <c r="B8057" s="411"/>
      <c r="C8057" s="411"/>
      <c r="D8057" s="411"/>
      <c r="E8057" s="411"/>
      <c r="F8057" s="411"/>
      <c r="G8057" s="194"/>
      <c r="H8057" s="411"/>
      <c r="I8057" s="411"/>
    </row>
    <row r="8058" spans="1:9" ht="15" customHeight="1" x14ac:dyDescent="0.25">
      <c r="A8058" s="411"/>
      <c r="B8058" s="411"/>
      <c r="C8058" s="411"/>
      <c r="D8058" s="411"/>
      <c r="E8058" s="411"/>
      <c r="F8058" s="411"/>
      <c r="G8058" s="194"/>
      <c r="H8058" s="411"/>
      <c r="I8058" s="411"/>
    </row>
    <row r="8059" spans="1:9" ht="15" customHeight="1" x14ac:dyDescent="0.25">
      <c r="A8059" s="411"/>
      <c r="B8059" s="411"/>
      <c r="C8059" s="411"/>
      <c r="D8059" s="411"/>
      <c r="E8059" s="411"/>
      <c r="F8059" s="411"/>
      <c r="G8059" s="194"/>
      <c r="H8059" s="411"/>
      <c r="I8059" s="411"/>
    </row>
    <row r="8060" spans="1:9" ht="15" customHeight="1" x14ac:dyDescent="0.25">
      <c r="A8060" s="411"/>
      <c r="B8060" s="411"/>
      <c r="C8060" s="411"/>
      <c r="D8060" s="411"/>
      <c r="E8060" s="411"/>
      <c r="F8060" s="411"/>
      <c r="G8060" s="194"/>
      <c r="H8060" s="411"/>
      <c r="I8060" s="411"/>
    </row>
    <row r="8061" spans="1:9" ht="15" customHeight="1" x14ac:dyDescent="0.25">
      <c r="A8061" s="411"/>
      <c r="B8061" s="411"/>
      <c r="C8061" s="411"/>
      <c r="D8061" s="411"/>
      <c r="E8061" s="411"/>
      <c r="F8061" s="412"/>
      <c r="G8061" s="194"/>
      <c r="H8061" s="411"/>
      <c r="I8061" s="411"/>
    </row>
    <row r="8062" spans="1:9" ht="15" customHeight="1" x14ac:dyDescent="0.25">
      <c r="A8062" s="411"/>
      <c r="B8062" s="411"/>
      <c r="C8062" s="411"/>
      <c r="D8062" s="411"/>
      <c r="E8062" s="411"/>
      <c r="F8062" s="411"/>
      <c r="G8062" s="194"/>
      <c r="H8062" s="411"/>
      <c r="I8062" s="411"/>
    </row>
    <row r="8063" spans="1:9" ht="15" customHeight="1" x14ac:dyDescent="0.25">
      <c r="A8063" s="411"/>
      <c r="B8063" s="411"/>
      <c r="C8063" s="411"/>
      <c r="D8063" s="411"/>
      <c r="E8063" s="411"/>
      <c r="F8063" s="411"/>
      <c r="G8063" s="194"/>
      <c r="H8063" s="411"/>
      <c r="I8063" s="411"/>
    </row>
    <row r="8064" spans="1:9" ht="15" customHeight="1" x14ac:dyDescent="0.25">
      <c r="A8064" s="411"/>
      <c r="B8064" s="411"/>
      <c r="C8064" s="411"/>
      <c r="D8064" s="411"/>
      <c r="E8064" s="411"/>
      <c r="F8064" s="412"/>
      <c r="G8064" s="194"/>
      <c r="H8064" s="411"/>
      <c r="I8064" s="411"/>
    </row>
    <row r="8065" spans="1:9" ht="15" customHeight="1" x14ac:dyDescent="0.25">
      <c r="A8065" s="411"/>
      <c r="B8065" s="411"/>
      <c r="C8065" s="411"/>
      <c r="D8065" s="411"/>
      <c r="E8065" s="411"/>
      <c r="F8065" s="412"/>
      <c r="G8065" s="194"/>
      <c r="H8065" s="411"/>
      <c r="I8065" s="411"/>
    </row>
    <row r="8066" spans="1:9" ht="15" customHeight="1" x14ac:dyDescent="0.25">
      <c r="A8066" s="411"/>
      <c r="B8066" s="411"/>
      <c r="C8066" s="411"/>
      <c r="D8066" s="411"/>
      <c r="E8066" s="411"/>
      <c r="F8066" s="411"/>
      <c r="G8066" s="194"/>
      <c r="H8066" s="411"/>
      <c r="I8066" s="411"/>
    </row>
    <row r="8067" spans="1:9" ht="15" customHeight="1" x14ac:dyDescent="0.25">
      <c r="A8067" s="411"/>
      <c r="B8067" s="411"/>
      <c r="C8067" s="411"/>
      <c r="D8067" s="411"/>
      <c r="E8067" s="411"/>
      <c r="F8067" s="411"/>
      <c r="G8067" s="194"/>
      <c r="H8067" s="411"/>
      <c r="I8067" s="411"/>
    </row>
    <row r="8068" spans="1:9" ht="15" customHeight="1" x14ac:dyDescent="0.25">
      <c r="A8068" s="411"/>
      <c r="B8068" s="411"/>
      <c r="C8068" s="411"/>
      <c r="D8068" s="411"/>
      <c r="E8068" s="411"/>
      <c r="F8068" s="411"/>
      <c r="G8068" s="194"/>
      <c r="H8068" s="411"/>
      <c r="I8068" s="411"/>
    </row>
    <row r="8069" spans="1:9" ht="15" customHeight="1" x14ac:dyDescent="0.25">
      <c r="A8069" s="411"/>
      <c r="B8069" s="411"/>
      <c r="C8069" s="411"/>
      <c r="D8069" s="411"/>
      <c r="E8069" s="411"/>
      <c r="F8069" s="411"/>
      <c r="G8069" s="194"/>
      <c r="H8069" s="411"/>
      <c r="I8069" s="411"/>
    </row>
    <row r="8070" spans="1:9" ht="15" customHeight="1" x14ac:dyDescent="0.25">
      <c r="A8070" s="411"/>
      <c r="B8070" s="411"/>
      <c r="C8070" s="411"/>
      <c r="D8070" s="411"/>
      <c r="E8070" s="411"/>
      <c r="F8070" s="411"/>
      <c r="G8070" s="194"/>
      <c r="H8070" s="411"/>
      <c r="I8070" s="411"/>
    </row>
    <row r="8071" spans="1:9" ht="15" customHeight="1" x14ac:dyDescent="0.25">
      <c r="A8071" s="411"/>
      <c r="B8071" s="411"/>
      <c r="C8071" s="411"/>
      <c r="D8071" s="411"/>
      <c r="E8071" s="411"/>
      <c r="F8071" s="411"/>
      <c r="G8071" s="194"/>
      <c r="H8071" s="411"/>
      <c r="I8071" s="411"/>
    </row>
    <row r="8072" spans="1:9" ht="15" customHeight="1" x14ac:dyDescent="0.25">
      <c r="A8072" s="411"/>
      <c r="B8072" s="411"/>
      <c r="C8072" s="411"/>
      <c r="D8072" s="411"/>
      <c r="E8072" s="411"/>
      <c r="F8072" s="411"/>
      <c r="G8072" s="194"/>
      <c r="H8072" s="411"/>
      <c r="I8072" s="411"/>
    </row>
    <row r="8073" spans="1:9" ht="15" customHeight="1" x14ac:dyDescent="0.25">
      <c r="A8073" s="411"/>
      <c r="B8073" s="411"/>
      <c r="C8073" s="411"/>
      <c r="D8073" s="411"/>
      <c r="E8073" s="411"/>
      <c r="F8073" s="412"/>
      <c r="G8073" s="194"/>
      <c r="H8073" s="411"/>
      <c r="I8073" s="411"/>
    </row>
    <row r="8074" spans="1:9" ht="15" customHeight="1" x14ac:dyDescent="0.25">
      <c r="A8074" s="411"/>
      <c r="B8074" s="411"/>
      <c r="C8074" s="411"/>
      <c r="D8074" s="411"/>
      <c r="E8074" s="411"/>
      <c r="F8074" s="411"/>
      <c r="G8074" s="194"/>
      <c r="H8074" s="411"/>
      <c r="I8074" s="411"/>
    </row>
    <row r="8075" spans="1:9" ht="15" customHeight="1" x14ac:dyDescent="0.25">
      <c r="A8075" s="411"/>
      <c r="B8075" s="411"/>
      <c r="C8075" s="411"/>
      <c r="D8075" s="411"/>
      <c r="E8075" s="411"/>
      <c r="F8075" s="411"/>
      <c r="G8075" s="194"/>
      <c r="H8075" s="411"/>
      <c r="I8075" s="411"/>
    </row>
    <row r="8076" spans="1:9" ht="15" customHeight="1" x14ac:dyDescent="0.25">
      <c r="A8076" s="411"/>
      <c r="B8076" s="411"/>
      <c r="C8076" s="411"/>
      <c r="D8076" s="411"/>
      <c r="E8076" s="411"/>
      <c r="F8076" s="412"/>
      <c r="G8076" s="194"/>
      <c r="H8076" s="411"/>
      <c r="I8076" s="411"/>
    </row>
    <row r="8077" spans="1:9" ht="15" customHeight="1" x14ac:dyDescent="0.25">
      <c r="A8077" s="411"/>
      <c r="B8077" s="411"/>
      <c r="C8077" s="411"/>
      <c r="D8077" s="411"/>
      <c r="E8077" s="411"/>
      <c r="F8077" s="412"/>
      <c r="G8077" s="194"/>
      <c r="H8077" s="411"/>
      <c r="I8077" s="411"/>
    </row>
    <row r="8078" spans="1:9" ht="15" customHeight="1" x14ac:dyDescent="0.25">
      <c r="A8078" s="411"/>
      <c r="B8078" s="411"/>
      <c r="C8078" s="411"/>
      <c r="D8078" s="411"/>
      <c r="E8078" s="411"/>
      <c r="F8078" s="412"/>
      <c r="G8078" s="194"/>
      <c r="H8078" s="411"/>
      <c r="I8078" s="411"/>
    </row>
    <row r="8079" spans="1:9" ht="15" customHeight="1" x14ac:dyDescent="0.25">
      <c r="A8079" s="411"/>
      <c r="B8079" s="411"/>
      <c r="C8079" s="411"/>
      <c r="D8079" s="411"/>
      <c r="E8079" s="411"/>
      <c r="F8079" s="411"/>
      <c r="G8079" s="194"/>
      <c r="H8079" s="411"/>
      <c r="I8079" s="411"/>
    </row>
    <row r="8080" spans="1:9" ht="15" customHeight="1" x14ac:dyDescent="0.25">
      <c r="A8080" s="411"/>
      <c r="B8080" s="411"/>
      <c r="C8080" s="411"/>
      <c r="D8080" s="411"/>
      <c r="E8080" s="411"/>
      <c r="F8080" s="411"/>
      <c r="G8080" s="194"/>
      <c r="H8080" s="411"/>
      <c r="I8080" s="411"/>
    </row>
    <row r="8081" spans="1:9" ht="15" customHeight="1" x14ac:dyDescent="0.25">
      <c r="A8081" s="411"/>
      <c r="B8081" s="411"/>
      <c r="C8081" s="411"/>
      <c r="D8081" s="411"/>
      <c r="E8081" s="411"/>
      <c r="F8081" s="411"/>
      <c r="G8081" s="194"/>
      <c r="H8081" s="411"/>
      <c r="I8081" s="411"/>
    </row>
    <row r="8082" spans="1:9" ht="15" customHeight="1" x14ac:dyDescent="0.25">
      <c r="A8082" s="411"/>
      <c r="B8082" s="411"/>
      <c r="C8082" s="411"/>
      <c r="D8082" s="411"/>
      <c r="E8082" s="411"/>
      <c r="F8082" s="411"/>
      <c r="G8082" s="194"/>
      <c r="H8082" s="411"/>
      <c r="I8082" s="411"/>
    </row>
    <row r="8083" spans="1:9" ht="15" customHeight="1" x14ac:dyDescent="0.25">
      <c r="A8083" s="411"/>
      <c r="B8083" s="411"/>
      <c r="C8083" s="411"/>
      <c r="D8083" s="411"/>
      <c r="E8083" s="411"/>
      <c r="F8083" s="411"/>
      <c r="G8083" s="194"/>
      <c r="H8083" s="411"/>
      <c r="I8083" s="411"/>
    </row>
    <row r="8084" spans="1:9" ht="15" customHeight="1" x14ac:dyDescent="0.25">
      <c r="A8084" s="411"/>
      <c r="B8084" s="411"/>
      <c r="C8084" s="411"/>
      <c r="D8084" s="411"/>
      <c r="E8084" s="411"/>
      <c r="F8084" s="411"/>
      <c r="G8084" s="194"/>
      <c r="H8084" s="411"/>
      <c r="I8084" s="411"/>
    </row>
    <row r="8085" spans="1:9" ht="15" customHeight="1" x14ac:dyDescent="0.25">
      <c r="A8085" s="411"/>
      <c r="B8085" s="411"/>
      <c r="C8085" s="411"/>
      <c r="D8085" s="411"/>
      <c r="E8085" s="411"/>
      <c r="F8085" s="411"/>
      <c r="G8085" s="194"/>
      <c r="H8085" s="411"/>
      <c r="I8085" s="411"/>
    </row>
    <row r="8086" spans="1:9" ht="15" customHeight="1" x14ac:dyDescent="0.25">
      <c r="A8086" s="411"/>
      <c r="B8086" s="411"/>
      <c r="C8086" s="411"/>
      <c r="D8086" s="411"/>
      <c r="E8086" s="411"/>
      <c r="F8086" s="411"/>
      <c r="G8086" s="194"/>
      <c r="H8086" s="411"/>
      <c r="I8086" s="411"/>
    </row>
    <row r="8087" spans="1:9" ht="15" customHeight="1" x14ac:dyDescent="0.25">
      <c r="A8087" s="411"/>
      <c r="B8087" s="411"/>
      <c r="C8087" s="411"/>
      <c r="D8087" s="411"/>
      <c r="E8087" s="411"/>
      <c r="F8087" s="411"/>
      <c r="G8087" s="194"/>
      <c r="H8087" s="411"/>
      <c r="I8087" s="411"/>
    </row>
    <row r="8088" spans="1:9" ht="15" customHeight="1" x14ac:dyDescent="0.25">
      <c r="A8088" s="411"/>
      <c r="B8088" s="411"/>
      <c r="C8088" s="411"/>
      <c r="D8088" s="411"/>
      <c r="E8088" s="411"/>
      <c r="F8088" s="411"/>
      <c r="G8088" s="194"/>
      <c r="H8088" s="411"/>
      <c r="I8088" s="411"/>
    </row>
    <row r="8089" spans="1:9" ht="15" customHeight="1" x14ac:dyDescent="0.25">
      <c r="A8089" s="411"/>
      <c r="B8089" s="411"/>
      <c r="C8089" s="411"/>
      <c r="D8089" s="411"/>
      <c r="E8089" s="411"/>
      <c r="F8089" s="411"/>
      <c r="G8089" s="194"/>
      <c r="H8089" s="411"/>
      <c r="I8089" s="411"/>
    </row>
    <row r="8090" spans="1:9" ht="15" customHeight="1" x14ac:dyDescent="0.25">
      <c r="A8090" s="411"/>
      <c r="B8090" s="411"/>
      <c r="C8090" s="411"/>
      <c r="D8090" s="411"/>
      <c r="E8090" s="411"/>
      <c r="F8090" s="412"/>
      <c r="G8090" s="194"/>
      <c r="H8090" s="411"/>
      <c r="I8090" s="411"/>
    </row>
    <row r="8091" spans="1:9" ht="15" customHeight="1" x14ac:dyDescent="0.25">
      <c r="A8091" s="411"/>
      <c r="B8091" s="411"/>
      <c r="C8091" s="411"/>
      <c r="D8091" s="411"/>
      <c r="E8091" s="411"/>
      <c r="F8091" s="412"/>
      <c r="G8091" s="194"/>
      <c r="H8091" s="411"/>
      <c r="I8091" s="411"/>
    </row>
    <row r="8092" spans="1:9" ht="15" customHeight="1" x14ac:dyDescent="0.25">
      <c r="A8092" s="411"/>
      <c r="B8092" s="411"/>
      <c r="C8092" s="411"/>
      <c r="D8092" s="411"/>
      <c r="E8092" s="411"/>
      <c r="F8092" s="411"/>
      <c r="G8092" s="194"/>
      <c r="H8092" s="411"/>
      <c r="I8092" s="411"/>
    </row>
    <row r="8093" spans="1:9" ht="15" customHeight="1" x14ac:dyDescent="0.25">
      <c r="A8093" s="411"/>
      <c r="B8093" s="411"/>
      <c r="C8093" s="411"/>
      <c r="D8093" s="411"/>
      <c r="E8093" s="411"/>
      <c r="F8093" s="411"/>
      <c r="G8093" s="194"/>
      <c r="H8093" s="411"/>
      <c r="I8093" s="411"/>
    </row>
    <row r="8094" spans="1:9" ht="15" customHeight="1" x14ac:dyDescent="0.25">
      <c r="A8094" s="411"/>
      <c r="B8094" s="411"/>
      <c r="C8094" s="411"/>
      <c r="D8094" s="411"/>
      <c r="E8094" s="411"/>
      <c r="F8094" s="411"/>
      <c r="G8094" s="194"/>
      <c r="H8094" s="411"/>
      <c r="I8094" s="411"/>
    </row>
    <row r="8095" spans="1:9" ht="15" customHeight="1" x14ac:dyDescent="0.25">
      <c r="A8095" s="411"/>
      <c r="B8095" s="411"/>
      <c r="C8095" s="411"/>
      <c r="D8095" s="411"/>
      <c r="E8095" s="411"/>
      <c r="F8095" s="411"/>
      <c r="G8095" s="194"/>
      <c r="H8095" s="411"/>
      <c r="I8095" s="411"/>
    </row>
    <row r="8096" spans="1:9" ht="15" customHeight="1" x14ac:dyDescent="0.25">
      <c r="A8096" s="411"/>
      <c r="B8096" s="411"/>
      <c r="C8096" s="411"/>
      <c r="D8096" s="411"/>
      <c r="E8096" s="411"/>
      <c r="F8096" s="411"/>
      <c r="G8096" s="194"/>
      <c r="H8096" s="411"/>
      <c r="I8096" s="411"/>
    </row>
    <row r="8097" spans="1:9" ht="15" customHeight="1" x14ac:dyDescent="0.25">
      <c r="A8097" s="411"/>
      <c r="B8097" s="411"/>
      <c r="C8097" s="411"/>
      <c r="D8097" s="411"/>
      <c r="E8097" s="411"/>
      <c r="F8097" s="411"/>
      <c r="G8097" s="194"/>
      <c r="H8097" s="411"/>
      <c r="I8097" s="411"/>
    </row>
    <row r="8098" spans="1:9" ht="15" customHeight="1" x14ac:dyDescent="0.25">
      <c r="A8098" s="411"/>
      <c r="B8098" s="411"/>
      <c r="C8098" s="411"/>
      <c r="D8098" s="411"/>
      <c r="E8098" s="411"/>
      <c r="F8098" s="411"/>
      <c r="G8098" s="194"/>
      <c r="H8098" s="411"/>
      <c r="I8098" s="411"/>
    </row>
    <row r="8099" spans="1:9" ht="15" customHeight="1" x14ac:dyDescent="0.25">
      <c r="A8099" s="411"/>
      <c r="B8099" s="411"/>
      <c r="C8099" s="411"/>
      <c r="D8099" s="411"/>
      <c r="E8099" s="411"/>
      <c r="F8099" s="411"/>
      <c r="G8099" s="194"/>
      <c r="H8099" s="411"/>
      <c r="I8099" s="411"/>
    </row>
    <row r="8100" spans="1:9" ht="15" customHeight="1" x14ac:dyDescent="0.25">
      <c r="A8100" s="411"/>
      <c r="B8100" s="411"/>
      <c r="C8100" s="411"/>
      <c r="D8100" s="411"/>
      <c r="E8100" s="411"/>
      <c r="F8100" s="411"/>
      <c r="G8100" s="194"/>
      <c r="H8100" s="411"/>
      <c r="I8100" s="411"/>
    </row>
    <row r="8101" spans="1:9" ht="15" customHeight="1" x14ac:dyDescent="0.25">
      <c r="A8101" s="411"/>
      <c r="B8101" s="411"/>
      <c r="C8101" s="411"/>
      <c r="D8101" s="411"/>
      <c r="E8101" s="411"/>
      <c r="F8101" s="411"/>
      <c r="G8101" s="194"/>
      <c r="H8101" s="411"/>
      <c r="I8101" s="411"/>
    </row>
    <row r="8102" spans="1:9" ht="15" customHeight="1" x14ac:dyDescent="0.25">
      <c r="A8102" s="411"/>
      <c r="B8102" s="411"/>
      <c r="C8102" s="411"/>
      <c r="D8102" s="411"/>
      <c r="E8102" s="411"/>
      <c r="F8102" s="411"/>
      <c r="G8102" s="194"/>
      <c r="H8102" s="411"/>
      <c r="I8102" s="411"/>
    </row>
    <row r="8103" spans="1:9" ht="15" customHeight="1" x14ac:dyDescent="0.25">
      <c r="A8103" s="411"/>
      <c r="B8103" s="411"/>
      <c r="C8103" s="411"/>
      <c r="D8103" s="411"/>
      <c r="E8103" s="411"/>
      <c r="F8103" s="411"/>
      <c r="G8103" s="194"/>
      <c r="H8103" s="411"/>
      <c r="I8103" s="411"/>
    </row>
    <row r="8104" spans="1:9" ht="15" customHeight="1" x14ac:dyDescent="0.25">
      <c r="A8104" s="411"/>
      <c r="B8104" s="411"/>
      <c r="C8104" s="411"/>
      <c r="D8104" s="411"/>
      <c r="E8104" s="411"/>
      <c r="F8104" s="411"/>
      <c r="G8104" s="194"/>
      <c r="H8104" s="411"/>
      <c r="I8104" s="411"/>
    </row>
    <row r="8105" spans="1:9" ht="15" customHeight="1" x14ac:dyDescent="0.25">
      <c r="A8105" s="411"/>
      <c r="B8105" s="411"/>
      <c r="C8105" s="411"/>
      <c r="D8105" s="411"/>
      <c r="E8105" s="411"/>
      <c r="F8105" s="411"/>
      <c r="G8105" s="194"/>
      <c r="H8105" s="411"/>
      <c r="I8105" s="411"/>
    </row>
    <row r="8106" spans="1:9" ht="15" customHeight="1" x14ac:dyDescent="0.25">
      <c r="A8106" s="411"/>
      <c r="B8106" s="411"/>
      <c r="C8106" s="411"/>
      <c r="D8106" s="411"/>
      <c r="E8106" s="411"/>
      <c r="F8106" s="411"/>
      <c r="G8106" s="194"/>
      <c r="H8106" s="411"/>
      <c r="I8106" s="411"/>
    </row>
    <row r="8107" spans="1:9" ht="15" customHeight="1" x14ac:dyDescent="0.25">
      <c r="A8107" s="411"/>
      <c r="B8107" s="411"/>
      <c r="C8107" s="411"/>
      <c r="D8107" s="411"/>
      <c r="E8107" s="411"/>
      <c r="F8107" s="411"/>
      <c r="G8107" s="194"/>
      <c r="H8107" s="411"/>
      <c r="I8107" s="411"/>
    </row>
    <row r="8108" spans="1:9" ht="15" customHeight="1" x14ac:dyDescent="0.25">
      <c r="A8108" s="411"/>
      <c r="B8108" s="411"/>
      <c r="C8108" s="411"/>
      <c r="D8108" s="411"/>
      <c r="E8108" s="411"/>
      <c r="F8108" s="411"/>
      <c r="G8108" s="194"/>
      <c r="H8108" s="411"/>
      <c r="I8108" s="411"/>
    </row>
    <row r="8109" spans="1:9" ht="15" customHeight="1" x14ac:dyDescent="0.25">
      <c r="A8109" s="411"/>
      <c r="B8109" s="411"/>
      <c r="C8109" s="411"/>
      <c r="D8109" s="411"/>
      <c r="E8109" s="411"/>
      <c r="F8109" s="411"/>
      <c r="G8109" s="194"/>
      <c r="H8109" s="411"/>
      <c r="I8109" s="411"/>
    </row>
    <row r="8110" spans="1:9" ht="15" customHeight="1" x14ac:dyDescent="0.25">
      <c r="A8110" s="411"/>
      <c r="B8110" s="411"/>
      <c r="C8110" s="411"/>
      <c r="D8110" s="411"/>
      <c r="E8110" s="411"/>
      <c r="F8110" s="412"/>
      <c r="G8110" s="194"/>
      <c r="H8110" s="411"/>
      <c r="I8110" s="411"/>
    </row>
    <row r="8111" spans="1:9" ht="15" customHeight="1" x14ac:dyDescent="0.25">
      <c r="A8111" s="411"/>
      <c r="B8111" s="411"/>
      <c r="C8111" s="411"/>
      <c r="D8111" s="411"/>
      <c r="E8111" s="411"/>
      <c r="F8111" s="411"/>
      <c r="G8111" s="194"/>
      <c r="H8111" s="411"/>
      <c r="I8111" s="411"/>
    </row>
    <row r="8112" spans="1:9" ht="15" customHeight="1" x14ac:dyDescent="0.25">
      <c r="A8112" s="411"/>
      <c r="B8112" s="411"/>
      <c r="C8112" s="411"/>
      <c r="D8112" s="411"/>
      <c r="E8112" s="411"/>
      <c r="F8112" s="411"/>
      <c r="G8112" s="194"/>
      <c r="H8112" s="411"/>
      <c r="I8112" s="411"/>
    </row>
    <row r="8113" spans="1:9" ht="15" customHeight="1" x14ac:dyDescent="0.25">
      <c r="A8113" s="411"/>
      <c r="B8113" s="411"/>
      <c r="C8113" s="411"/>
      <c r="D8113" s="411"/>
      <c r="E8113" s="411"/>
      <c r="F8113" s="412"/>
      <c r="G8113" s="194"/>
      <c r="H8113" s="411"/>
      <c r="I8113" s="411"/>
    </row>
    <row r="8114" spans="1:9" ht="15" customHeight="1" x14ac:dyDescent="0.25">
      <c r="A8114" s="411"/>
      <c r="B8114" s="411"/>
      <c r="C8114" s="411"/>
      <c r="D8114" s="411"/>
      <c r="E8114" s="411"/>
      <c r="F8114" s="412"/>
      <c r="G8114" s="194"/>
      <c r="H8114" s="411"/>
      <c r="I8114" s="411"/>
    </row>
    <row r="8115" spans="1:9" ht="15" customHeight="1" x14ac:dyDescent="0.25">
      <c r="A8115" s="411"/>
      <c r="B8115" s="411"/>
      <c r="C8115" s="411"/>
      <c r="D8115" s="411"/>
      <c r="E8115" s="411"/>
      <c r="F8115" s="411"/>
      <c r="G8115" s="194"/>
      <c r="H8115" s="411"/>
      <c r="I8115" s="411"/>
    </row>
    <row r="8116" spans="1:9" ht="15" customHeight="1" x14ac:dyDescent="0.25">
      <c r="A8116" s="411"/>
      <c r="B8116" s="411"/>
      <c r="C8116" s="411"/>
      <c r="D8116" s="411"/>
      <c r="E8116" s="411"/>
      <c r="F8116" s="411"/>
      <c r="G8116" s="194"/>
      <c r="H8116" s="411"/>
      <c r="I8116" s="411"/>
    </row>
    <row r="8117" spans="1:9" ht="15" customHeight="1" x14ac:dyDescent="0.25">
      <c r="A8117" s="411"/>
      <c r="B8117" s="411"/>
      <c r="C8117" s="411"/>
      <c r="D8117" s="411"/>
      <c r="E8117" s="411"/>
      <c r="F8117" s="411"/>
      <c r="G8117" s="194"/>
      <c r="H8117" s="411"/>
      <c r="I8117" s="411"/>
    </row>
    <row r="8118" spans="1:9" ht="15" customHeight="1" x14ac:dyDescent="0.25">
      <c r="A8118" s="411"/>
      <c r="B8118" s="411"/>
      <c r="C8118" s="411"/>
      <c r="D8118" s="411"/>
      <c r="E8118" s="411"/>
      <c r="F8118" s="411"/>
      <c r="G8118" s="194"/>
      <c r="H8118" s="411"/>
      <c r="I8118" s="411"/>
    </row>
    <row r="8119" spans="1:9" ht="15" customHeight="1" x14ac:dyDescent="0.25">
      <c r="A8119" s="411"/>
      <c r="B8119" s="411"/>
      <c r="C8119" s="411"/>
      <c r="D8119" s="411"/>
      <c r="E8119" s="411"/>
      <c r="F8119" s="411"/>
      <c r="G8119" s="194"/>
      <c r="H8119" s="411"/>
      <c r="I8119" s="411"/>
    </row>
    <row r="8120" spans="1:9" ht="15" customHeight="1" x14ac:dyDescent="0.25">
      <c r="A8120" s="411"/>
      <c r="B8120" s="411"/>
      <c r="C8120" s="411"/>
      <c r="D8120" s="411"/>
      <c r="E8120" s="411"/>
      <c r="F8120" s="411"/>
      <c r="G8120" s="194"/>
      <c r="H8120" s="411"/>
      <c r="I8120" s="411"/>
    </row>
    <row r="8121" spans="1:9" ht="15" customHeight="1" x14ac:dyDescent="0.25">
      <c r="A8121" s="411"/>
      <c r="B8121" s="411"/>
      <c r="C8121" s="411"/>
      <c r="D8121" s="411"/>
      <c r="E8121" s="411"/>
      <c r="F8121" s="411"/>
      <c r="G8121" s="194"/>
      <c r="H8121" s="411"/>
      <c r="I8121" s="411"/>
    </row>
    <row r="8122" spans="1:9" ht="15" customHeight="1" x14ac:dyDescent="0.25">
      <c r="A8122" s="411"/>
      <c r="B8122" s="411"/>
      <c r="C8122" s="411"/>
      <c r="D8122" s="411"/>
      <c r="E8122" s="411"/>
      <c r="F8122" s="412"/>
      <c r="G8122" s="194"/>
      <c r="H8122" s="411"/>
      <c r="I8122" s="411"/>
    </row>
    <row r="8123" spans="1:9" ht="15" customHeight="1" x14ac:dyDescent="0.25">
      <c r="A8123" s="411"/>
      <c r="B8123" s="411"/>
      <c r="C8123" s="411"/>
      <c r="D8123" s="411"/>
      <c r="E8123" s="411"/>
      <c r="F8123" s="411"/>
      <c r="G8123" s="194"/>
      <c r="H8123" s="411"/>
      <c r="I8123" s="411"/>
    </row>
    <row r="8124" spans="1:9" ht="15" customHeight="1" x14ac:dyDescent="0.25">
      <c r="A8124" s="411"/>
      <c r="B8124" s="411"/>
      <c r="C8124" s="411"/>
      <c r="D8124" s="411"/>
      <c r="E8124" s="411"/>
      <c r="F8124" s="411"/>
      <c r="G8124" s="194"/>
      <c r="H8124" s="411"/>
      <c r="I8124" s="411"/>
    </row>
    <row r="8125" spans="1:9" ht="15" customHeight="1" x14ac:dyDescent="0.25">
      <c r="A8125" s="411"/>
      <c r="B8125" s="411"/>
      <c r="C8125" s="411"/>
      <c r="D8125" s="411"/>
      <c r="E8125" s="411"/>
      <c r="F8125" s="411"/>
      <c r="G8125" s="194"/>
      <c r="H8125" s="411"/>
      <c r="I8125" s="411"/>
    </row>
    <row r="8126" spans="1:9" ht="15" customHeight="1" x14ac:dyDescent="0.25">
      <c r="A8126" s="411"/>
      <c r="B8126" s="411"/>
      <c r="C8126" s="411"/>
      <c r="D8126" s="411"/>
      <c r="E8126" s="411"/>
      <c r="F8126" s="412"/>
      <c r="G8126" s="194"/>
      <c r="H8126" s="411"/>
      <c r="I8126" s="411"/>
    </row>
    <row r="8127" spans="1:9" ht="15" customHeight="1" x14ac:dyDescent="0.25">
      <c r="A8127" s="411"/>
      <c r="B8127" s="411"/>
      <c r="C8127" s="411"/>
      <c r="D8127" s="411"/>
      <c r="E8127" s="411"/>
      <c r="F8127" s="412"/>
      <c r="G8127" s="194"/>
      <c r="H8127" s="411"/>
      <c r="I8127" s="411"/>
    </row>
    <row r="8128" spans="1:9" ht="15" customHeight="1" x14ac:dyDescent="0.25">
      <c r="A8128" s="411"/>
      <c r="B8128" s="411"/>
      <c r="C8128" s="411"/>
      <c r="D8128" s="411"/>
      <c r="E8128" s="411"/>
      <c r="F8128" s="411"/>
      <c r="G8128" s="194"/>
      <c r="H8128" s="411"/>
      <c r="I8128" s="411"/>
    </row>
    <row r="8129" spans="1:9" ht="15" customHeight="1" x14ac:dyDescent="0.25">
      <c r="A8129" s="411"/>
      <c r="B8129" s="411"/>
      <c r="C8129" s="411"/>
      <c r="D8129" s="411"/>
      <c r="E8129" s="411"/>
      <c r="F8129" s="411"/>
      <c r="G8129" s="194"/>
      <c r="H8129" s="411"/>
      <c r="I8129" s="411"/>
    </row>
    <row r="8130" spans="1:9" ht="15" customHeight="1" x14ac:dyDescent="0.25">
      <c r="A8130" s="411"/>
      <c r="B8130" s="411"/>
      <c r="C8130" s="411"/>
      <c r="D8130" s="411"/>
      <c r="E8130" s="411"/>
      <c r="F8130" s="411"/>
      <c r="G8130" s="194"/>
      <c r="H8130" s="411"/>
      <c r="I8130" s="411"/>
    </row>
    <row r="8131" spans="1:9" ht="15" customHeight="1" x14ac:dyDescent="0.25">
      <c r="A8131" s="411"/>
      <c r="B8131" s="411"/>
      <c r="C8131" s="411"/>
      <c r="D8131" s="411"/>
      <c r="E8131" s="411"/>
      <c r="F8131" s="411"/>
      <c r="G8131" s="194"/>
      <c r="H8131" s="411"/>
      <c r="I8131" s="411"/>
    </row>
    <row r="8132" spans="1:9" ht="15" customHeight="1" x14ac:dyDescent="0.25">
      <c r="A8132" s="411"/>
      <c r="B8132" s="411"/>
      <c r="C8132" s="411"/>
      <c r="D8132" s="411"/>
      <c r="E8132" s="411"/>
      <c r="F8132" s="411"/>
      <c r="G8132" s="194"/>
      <c r="H8132" s="411"/>
      <c r="I8132" s="411"/>
    </row>
    <row r="8133" spans="1:9" ht="15" customHeight="1" x14ac:dyDescent="0.25">
      <c r="A8133" s="411"/>
      <c r="B8133" s="411"/>
      <c r="C8133" s="411"/>
      <c r="D8133" s="411"/>
      <c r="E8133" s="411"/>
      <c r="F8133" s="411"/>
      <c r="G8133" s="194"/>
      <c r="H8133" s="411"/>
      <c r="I8133" s="411"/>
    </row>
    <row r="8134" spans="1:9" ht="15" customHeight="1" x14ac:dyDescent="0.25">
      <c r="A8134" s="411"/>
      <c r="B8134" s="411"/>
      <c r="C8134" s="411"/>
      <c r="D8134" s="411"/>
      <c r="E8134" s="411"/>
      <c r="F8134" s="411"/>
      <c r="G8134" s="194"/>
      <c r="H8134" s="411"/>
      <c r="I8134" s="411"/>
    </row>
    <row r="8135" spans="1:9" ht="15" customHeight="1" x14ac:dyDescent="0.25">
      <c r="A8135" s="411"/>
      <c r="B8135" s="411"/>
      <c r="C8135" s="411"/>
      <c r="D8135" s="411"/>
      <c r="E8135" s="411"/>
      <c r="F8135" s="412"/>
      <c r="G8135" s="194"/>
      <c r="H8135" s="411"/>
      <c r="I8135" s="411"/>
    </row>
    <row r="8136" spans="1:9" ht="15" customHeight="1" x14ac:dyDescent="0.25">
      <c r="A8136" s="411"/>
      <c r="B8136" s="411"/>
      <c r="C8136" s="411"/>
      <c r="D8136" s="411"/>
      <c r="E8136" s="411"/>
      <c r="F8136" s="411"/>
      <c r="G8136" s="194"/>
      <c r="H8136" s="411"/>
      <c r="I8136" s="411"/>
    </row>
    <row r="8137" spans="1:9" ht="15" customHeight="1" x14ac:dyDescent="0.25">
      <c r="A8137" s="411"/>
      <c r="B8137" s="411"/>
      <c r="C8137" s="411"/>
      <c r="D8137" s="411"/>
      <c r="E8137" s="411"/>
      <c r="F8137" s="412"/>
      <c r="G8137" s="194"/>
      <c r="H8137" s="411"/>
      <c r="I8137" s="411"/>
    </row>
    <row r="8138" spans="1:9" ht="15" customHeight="1" x14ac:dyDescent="0.25">
      <c r="A8138" s="411"/>
      <c r="B8138" s="411"/>
      <c r="C8138" s="411"/>
      <c r="D8138" s="411"/>
      <c r="E8138" s="411"/>
      <c r="F8138" s="411"/>
      <c r="G8138" s="194"/>
      <c r="H8138" s="411"/>
      <c r="I8138" s="411"/>
    </row>
    <row r="8139" spans="1:9" ht="15" customHeight="1" x14ac:dyDescent="0.25">
      <c r="A8139" s="411"/>
      <c r="B8139" s="411"/>
      <c r="C8139" s="411"/>
      <c r="D8139" s="411"/>
      <c r="E8139" s="411"/>
      <c r="F8139" s="411"/>
      <c r="G8139" s="194"/>
      <c r="H8139" s="411"/>
      <c r="I8139" s="411"/>
    </row>
    <row r="8140" spans="1:9" ht="15" customHeight="1" x14ac:dyDescent="0.25">
      <c r="A8140" s="411"/>
      <c r="B8140" s="411"/>
      <c r="C8140" s="411"/>
      <c r="D8140" s="411"/>
      <c r="E8140" s="411"/>
      <c r="F8140" s="411"/>
      <c r="G8140" s="194"/>
      <c r="H8140" s="411"/>
      <c r="I8140" s="411"/>
    </row>
    <row r="8141" spans="1:9" ht="15" customHeight="1" x14ac:dyDescent="0.25">
      <c r="A8141" s="411"/>
      <c r="B8141" s="411"/>
      <c r="C8141" s="411"/>
      <c r="D8141" s="411"/>
      <c r="E8141" s="411"/>
      <c r="F8141" s="411"/>
      <c r="G8141" s="194"/>
      <c r="H8141" s="411"/>
      <c r="I8141" s="411"/>
    </row>
    <row r="8142" spans="1:9" ht="15" customHeight="1" x14ac:dyDescent="0.25">
      <c r="A8142" s="411"/>
      <c r="B8142" s="411"/>
      <c r="C8142" s="411"/>
      <c r="D8142" s="411"/>
      <c r="E8142" s="411"/>
      <c r="F8142" s="411"/>
      <c r="G8142" s="194"/>
      <c r="H8142" s="411"/>
      <c r="I8142" s="411"/>
    </row>
    <row r="8143" spans="1:9" ht="15" customHeight="1" x14ac:dyDescent="0.25">
      <c r="A8143" s="411"/>
      <c r="B8143" s="411"/>
      <c r="C8143" s="411"/>
      <c r="D8143" s="411"/>
      <c r="E8143" s="411"/>
      <c r="F8143" s="411"/>
      <c r="G8143" s="194"/>
      <c r="H8143" s="411"/>
      <c r="I8143" s="411"/>
    </row>
    <row r="8144" spans="1:9" ht="15" customHeight="1" x14ac:dyDescent="0.25">
      <c r="A8144" s="411"/>
      <c r="B8144" s="411"/>
      <c r="C8144" s="411"/>
      <c r="D8144" s="411"/>
      <c r="E8144" s="411"/>
      <c r="F8144" s="411"/>
      <c r="G8144" s="194"/>
      <c r="H8144" s="411"/>
      <c r="I8144" s="411"/>
    </row>
    <row r="8145" spans="1:9" ht="15" customHeight="1" x14ac:dyDescent="0.25">
      <c r="A8145" s="411"/>
      <c r="B8145" s="411"/>
      <c r="C8145" s="411"/>
      <c r="D8145" s="411"/>
      <c r="E8145" s="411"/>
      <c r="F8145" s="411"/>
      <c r="G8145" s="194"/>
      <c r="H8145" s="411"/>
      <c r="I8145" s="411"/>
    </row>
    <row r="8146" spans="1:9" ht="15" customHeight="1" x14ac:dyDescent="0.25">
      <c r="A8146" s="411"/>
      <c r="B8146" s="411"/>
      <c r="C8146" s="411"/>
      <c r="D8146" s="411"/>
      <c r="E8146" s="411"/>
      <c r="F8146" s="412"/>
      <c r="G8146" s="194"/>
      <c r="H8146" s="411"/>
      <c r="I8146" s="411"/>
    </row>
    <row r="8147" spans="1:9" ht="15" customHeight="1" x14ac:dyDescent="0.25">
      <c r="A8147" s="411"/>
      <c r="B8147" s="411"/>
      <c r="C8147" s="411"/>
      <c r="D8147" s="411"/>
      <c r="E8147" s="411"/>
      <c r="F8147" s="412"/>
      <c r="G8147" s="194"/>
      <c r="H8147" s="411"/>
      <c r="I8147" s="411"/>
    </row>
    <row r="8148" spans="1:9" ht="15" customHeight="1" x14ac:dyDescent="0.25">
      <c r="A8148" s="411"/>
      <c r="B8148" s="411"/>
      <c r="C8148" s="411"/>
      <c r="D8148" s="411"/>
      <c r="E8148" s="411"/>
      <c r="F8148" s="412"/>
      <c r="G8148" s="194"/>
      <c r="H8148" s="411"/>
      <c r="I8148" s="411"/>
    </row>
    <row r="8149" spans="1:9" ht="15" customHeight="1" x14ac:dyDescent="0.25">
      <c r="A8149" s="411"/>
      <c r="B8149" s="411"/>
      <c r="C8149" s="411"/>
      <c r="D8149" s="411"/>
      <c r="E8149" s="411"/>
      <c r="F8149" s="411"/>
      <c r="G8149" s="194"/>
      <c r="H8149" s="411"/>
      <c r="I8149" s="411"/>
    </row>
    <row r="8150" spans="1:9" ht="15" customHeight="1" x14ac:dyDescent="0.25">
      <c r="A8150" s="411"/>
      <c r="B8150" s="411"/>
      <c r="C8150" s="411"/>
      <c r="D8150" s="411"/>
      <c r="E8150" s="411"/>
      <c r="F8150" s="411"/>
      <c r="G8150" s="194"/>
      <c r="H8150" s="411"/>
      <c r="I8150" s="411"/>
    </row>
    <row r="8151" spans="1:9" ht="15" customHeight="1" x14ac:dyDescent="0.25">
      <c r="A8151" s="411"/>
      <c r="B8151" s="411"/>
      <c r="C8151" s="411"/>
      <c r="D8151" s="411"/>
      <c r="E8151" s="411"/>
      <c r="F8151" s="412"/>
      <c r="G8151" s="194"/>
      <c r="H8151" s="411"/>
      <c r="I8151" s="411"/>
    </row>
    <row r="8152" spans="1:9" ht="15" customHeight="1" x14ac:dyDescent="0.25">
      <c r="A8152" s="411"/>
      <c r="B8152" s="411"/>
      <c r="C8152" s="411"/>
      <c r="D8152" s="411"/>
      <c r="E8152" s="411"/>
      <c r="F8152" s="412"/>
      <c r="G8152" s="194"/>
      <c r="H8152" s="411"/>
      <c r="I8152" s="411"/>
    </row>
    <row r="8153" spans="1:9" ht="15" customHeight="1" x14ac:dyDescent="0.25">
      <c r="A8153" s="411"/>
      <c r="B8153" s="411"/>
      <c r="C8153" s="411"/>
      <c r="D8153" s="411"/>
      <c r="E8153" s="411"/>
      <c r="F8153" s="412"/>
      <c r="G8153" s="194"/>
      <c r="H8153" s="411"/>
      <c r="I8153" s="411"/>
    </row>
    <row r="8154" spans="1:9" ht="15" customHeight="1" x14ac:dyDescent="0.25">
      <c r="A8154" s="411"/>
      <c r="B8154" s="411"/>
      <c r="C8154" s="411"/>
      <c r="D8154" s="411"/>
      <c r="E8154" s="411"/>
      <c r="F8154" s="411"/>
      <c r="G8154" s="194"/>
      <c r="H8154" s="411"/>
      <c r="I8154" s="411"/>
    </row>
    <row r="8155" spans="1:9" ht="15" customHeight="1" x14ac:dyDescent="0.25">
      <c r="A8155" s="411"/>
      <c r="B8155" s="411"/>
      <c r="C8155" s="411"/>
      <c r="D8155" s="411"/>
      <c r="E8155" s="411"/>
      <c r="F8155" s="411"/>
      <c r="G8155" s="194"/>
      <c r="H8155" s="411"/>
      <c r="I8155" s="411"/>
    </row>
    <row r="8156" spans="1:9" ht="15" customHeight="1" x14ac:dyDescent="0.25">
      <c r="A8156" s="411"/>
      <c r="B8156" s="411"/>
      <c r="C8156" s="411"/>
      <c r="D8156" s="411"/>
      <c r="E8156" s="411"/>
      <c r="F8156" s="411"/>
      <c r="G8156" s="194"/>
      <c r="H8156" s="411"/>
      <c r="I8156" s="411"/>
    </row>
    <row r="8157" spans="1:9" ht="15" customHeight="1" x14ac:dyDescent="0.25">
      <c r="A8157" s="411"/>
      <c r="B8157" s="411"/>
      <c r="C8157" s="411"/>
      <c r="D8157" s="411"/>
      <c r="E8157" s="411"/>
      <c r="F8157" s="411"/>
      <c r="G8157" s="194"/>
      <c r="H8157" s="411"/>
      <c r="I8157" s="411"/>
    </row>
    <row r="8158" spans="1:9" ht="15" customHeight="1" x14ac:dyDescent="0.25">
      <c r="A8158" s="411"/>
      <c r="B8158" s="411"/>
      <c r="C8158" s="411"/>
      <c r="D8158" s="411"/>
      <c r="E8158" s="411"/>
      <c r="F8158" s="411"/>
      <c r="G8158" s="194"/>
      <c r="H8158" s="411"/>
      <c r="I8158" s="411"/>
    </row>
    <row r="8159" spans="1:9" ht="15" customHeight="1" x14ac:dyDescent="0.25">
      <c r="A8159" s="411"/>
      <c r="B8159" s="411"/>
      <c r="C8159" s="411"/>
      <c r="D8159" s="411"/>
      <c r="E8159" s="411"/>
      <c r="F8159" s="411"/>
      <c r="G8159" s="194"/>
      <c r="H8159" s="411"/>
      <c r="I8159" s="411"/>
    </row>
    <row r="8160" spans="1:9" ht="15" customHeight="1" x14ac:dyDescent="0.25">
      <c r="A8160" s="411"/>
      <c r="B8160" s="411"/>
      <c r="C8160" s="411"/>
      <c r="D8160" s="411"/>
      <c r="E8160" s="411"/>
      <c r="F8160" s="411"/>
      <c r="G8160" s="194"/>
      <c r="H8160" s="411"/>
      <c r="I8160" s="411"/>
    </row>
    <row r="8161" spans="1:9" ht="15" customHeight="1" x14ac:dyDescent="0.25">
      <c r="A8161" s="411"/>
      <c r="B8161" s="411"/>
      <c r="C8161" s="411"/>
      <c r="D8161" s="411"/>
      <c r="E8161" s="411"/>
      <c r="F8161" s="411"/>
      <c r="G8161" s="194"/>
      <c r="H8161" s="411"/>
      <c r="I8161" s="411"/>
    </row>
    <row r="8162" spans="1:9" ht="15" customHeight="1" x14ac:dyDescent="0.25">
      <c r="A8162" s="411"/>
      <c r="B8162" s="411"/>
      <c r="C8162" s="411"/>
      <c r="D8162" s="411"/>
      <c r="E8162" s="411"/>
      <c r="F8162" s="411"/>
      <c r="G8162" s="194"/>
      <c r="H8162" s="411"/>
      <c r="I8162" s="411"/>
    </row>
    <row r="8163" spans="1:9" ht="15" customHeight="1" x14ac:dyDescent="0.25">
      <c r="A8163" s="411"/>
      <c r="B8163" s="411"/>
      <c r="C8163" s="411"/>
      <c r="D8163" s="411"/>
      <c r="E8163" s="411"/>
      <c r="F8163" s="411"/>
      <c r="G8163" s="194"/>
      <c r="H8163" s="411"/>
      <c r="I8163" s="411"/>
    </row>
    <row r="8164" spans="1:9" ht="15" customHeight="1" x14ac:dyDescent="0.25">
      <c r="A8164" s="411"/>
      <c r="B8164" s="411"/>
      <c r="C8164" s="411"/>
      <c r="D8164" s="411"/>
      <c r="E8164" s="411"/>
      <c r="F8164" s="412"/>
      <c r="G8164" s="194"/>
      <c r="H8164" s="411"/>
      <c r="I8164" s="411"/>
    </row>
    <row r="8165" spans="1:9" ht="15" customHeight="1" x14ac:dyDescent="0.25">
      <c r="A8165" s="411"/>
      <c r="B8165" s="411"/>
      <c r="C8165" s="411"/>
      <c r="D8165" s="411"/>
      <c r="E8165" s="411"/>
      <c r="F8165" s="411"/>
      <c r="G8165" s="194"/>
      <c r="H8165" s="411"/>
      <c r="I8165" s="411"/>
    </row>
    <row r="8166" spans="1:9" ht="15" customHeight="1" x14ac:dyDescent="0.25">
      <c r="A8166" s="411"/>
      <c r="B8166" s="411"/>
      <c r="C8166" s="411"/>
      <c r="D8166" s="411"/>
      <c r="E8166" s="411"/>
      <c r="F8166" s="411"/>
      <c r="G8166" s="194"/>
      <c r="H8166" s="411"/>
      <c r="I8166" s="411"/>
    </row>
    <row r="8167" spans="1:9" ht="15" customHeight="1" x14ac:dyDescent="0.25">
      <c r="A8167" s="411"/>
      <c r="B8167" s="411"/>
      <c r="C8167" s="411"/>
      <c r="D8167" s="411"/>
      <c r="E8167" s="411"/>
      <c r="F8167" s="411"/>
      <c r="G8167" s="194"/>
      <c r="H8167" s="411"/>
      <c r="I8167" s="411"/>
    </row>
    <row r="8168" spans="1:9" ht="15" customHeight="1" x14ac:dyDescent="0.25">
      <c r="A8168" s="411"/>
      <c r="B8168" s="411"/>
      <c r="C8168" s="411"/>
      <c r="D8168" s="411"/>
      <c r="E8168" s="411"/>
      <c r="F8168" s="411"/>
      <c r="G8168" s="194"/>
      <c r="H8168" s="411"/>
      <c r="I8168" s="411"/>
    </row>
    <row r="8169" spans="1:9" ht="15" customHeight="1" x14ac:dyDescent="0.25">
      <c r="A8169" s="411"/>
      <c r="B8169" s="411"/>
      <c r="C8169" s="411"/>
      <c r="D8169" s="411"/>
      <c r="E8169" s="411"/>
      <c r="F8169" s="411"/>
      <c r="G8169" s="194"/>
      <c r="H8169" s="411"/>
      <c r="I8169" s="411"/>
    </row>
    <row r="8170" spans="1:9" ht="15" customHeight="1" x14ac:dyDescent="0.25">
      <c r="A8170" s="411"/>
      <c r="B8170" s="411"/>
      <c r="C8170" s="411"/>
      <c r="D8170" s="411"/>
      <c r="E8170" s="411"/>
      <c r="F8170" s="412"/>
      <c r="G8170" s="194"/>
      <c r="H8170" s="411"/>
      <c r="I8170" s="411"/>
    </row>
    <row r="8171" spans="1:9" ht="15" customHeight="1" x14ac:dyDescent="0.25">
      <c r="A8171" s="411"/>
      <c r="B8171" s="411"/>
      <c r="C8171" s="411"/>
      <c r="D8171" s="411"/>
      <c r="E8171" s="411"/>
      <c r="F8171" s="411"/>
      <c r="G8171" s="194"/>
      <c r="H8171" s="411"/>
      <c r="I8171" s="411"/>
    </row>
    <row r="8172" spans="1:9" ht="15" customHeight="1" x14ac:dyDescent="0.25">
      <c r="A8172" s="411"/>
      <c r="B8172" s="411"/>
      <c r="C8172" s="411"/>
      <c r="D8172" s="411"/>
      <c r="E8172" s="411"/>
      <c r="F8172" s="411"/>
      <c r="G8172" s="194"/>
      <c r="H8172" s="411"/>
      <c r="I8172" s="411"/>
    </row>
    <row r="8173" spans="1:9" ht="15" customHeight="1" x14ac:dyDescent="0.25">
      <c r="A8173" s="411"/>
      <c r="B8173" s="411"/>
      <c r="C8173" s="411"/>
      <c r="D8173" s="411"/>
      <c r="E8173" s="411"/>
      <c r="F8173" s="411"/>
      <c r="G8173" s="194"/>
      <c r="H8173" s="411"/>
      <c r="I8173" s="411"/>
    </row>
    <row r="8174" spans="1:9" ht="15" customHeight="1" x14ac:dyDescent="0.25">
      <c r="A8174" s="411"/>
      <c r="B8174" s="411"/>
      <c r="C8174" s="411"/>
      <c r="D8174" s="411"/>
      <c r="E8174" s="411"/>
      <c r="F8174" s="411"/>
      <c r="G8174" s="194"/>
      <c r="H8174" s="411"/>
      <c r="I8174" s="411"/>
    </row>
    <row r="8175" spans="1:9" ht="15" customHeight="1" x14ac:dyDescent="0.25">
      <c r="A8175" s="411"/>
      <c r="B8175" s="411"/>
      <c r="C8175" s="411"/>
      <c r="D8175" s="411"/>
      <c r="E8175" s="411"/>
      <c r="F8175" s="412"/>
      <c r="G8175" s="194"/>
      <c r="H8175" s="411"/>
      <c r="I8175" s="411"/>
    </row>
    <row r="8176" spans="1:9" ht="15" customHeight="1" x14ac:dyDescent="0.25">
      <c r="A8176" s="411"/>
      <c r="B8176" s="411"/>
      <c r="C8176" s="411"/>
      <c r="D8176" s="411"/>
      <c r="E8176" s="411"/>
      <c r="F8176" s="411"/>
      <c r="G8176" s="194"/>
      <c r="H8176" s="411"/>
      <c r="I8176" s="411"/>
    </row>
    <row r="8177" spans="1:9" ht="15" customHeight="1" x14ac:dyDescent="0.25">
      <c r="A8177" s="411"/>
      <c r="B8177" s="411"/>
      <c r="C8177" s="411"/>
      <c r="D8177" s="411"/>
      <c r="E8177" s="411"/>
      <c r="F8177" s="411"/>
      <c r="G8177" s="194"/>
      <c r="H8177" s="411"/>
      <c r="I8177" s="411"/>
    </row>
    <row r="8178" spans="1:9" ht="15" customHeight="1" x14ac:dyDescent="0.25">
      <c r="A8178" s="411"/>
      <c r="B8178" s="411"/>
      <c r="C8178" s="411"/>
      <c r="D8178" s="411"/>
      <c r="E8178" s="411"/>
      <c r="F8178" s="411"/>
      <c r="G8178" s="194"/>
      <c r="H8178" s="411"/>
      <c r="I8178" s="411"/>
    </row>
    <row r="8179" spans="1:9" ht="15" customHeight="1" x14ac:dyDescent="0.25">
      <c r="A8179" s="411"/>
      <c r="B8179" s="411"/>
      <c r="C8179" s="411"/>
      <c r="D8179" s="411"/>
      <c r="E8179" s="411"/>
      <c r="F8179" s="412"/>
      <c r="G8179" s="194"/>
      <c r="H8179" s="411"/>
      <c r="I8179" s="411"/>
    </row>
    <row r="8180" spans="1:9" ht="15" customHeight="1" x14ac:dyDescent="0.25">
      <c r="A8180" s="411"/>
      <c r="B8180" s="411"/>
      <c r="C8180" s="411"/>
      <c r="D8180" s="411"/>
      <c r="E8180" s="411"/>
      <c r="F8180" s="411"/>
      <c r="G8180" s="194"/>
      <c r="H8180" s="411"/>
      <c r="I8180" s="411"/>
    </row>
    <row r="8181" spans="1:9" ht="15" customHeight="1" x14ac:dyDescent="0.25">
      <c r="A8181" s="411"/>
      <c r="B8181" s="411"/>
      <c r="C8181" s="411"/>
      <c r="D8181" s="411"/>
      <c r="E8181" s="411"/>
      <c r="F8181" s="411"/>
      <c r="G8181" s="194"/>
      <c r="H8181" s="411"/>
      <c r="I8181" s="411"/>
    </row>
    <row r="8182" spans="1:9" ht="15" customHeight="1" x14ac:dyDescent="0.25">
      <c r="A8182" s="411"/>
      <c r="B8182" s="411"/>
      <c r="C8182" s="411"/>
      <c r="D8182" s="411"/>
      <c r="E8182" s="411"/>
      <c r="F8182" s="412"/>
      <c r="G8182" s="194"/>
      <c r="H8182" s="411"/>
      <c r="I8182" s="411"/>
    </row>
    <row r="8183" spans="1:9" ht="15" customHeight="1" x14ac:dyDescent="0.25">
      <c r="A8183" s="411"/>
      <c r="B8183" s="411"/>
      <c r="C8183" s="411"/>
      <c r="D8183" s="411"/>
      <c r="E8183" s="411"/>
      <c r="F8183" s="411"/>
      <c r="G8183" s="194"/>
      <c r="H8183" s="411"/>
      <c r="I8183" s="411"/>
    </row>
    <row r="8184" spans="1:9" ht="15" customHeight="1" x14ac:dyDescent="0.25">
      <c r="A8184" s="411"/>
      <c r="B8184" s="411"/>
      <c r="C8184" s="411"/>
      <c r="D8184" s="411"/>
      <c r="E8184" s="411"/>
      <c r="F8184" s="412"/>
      <c r="G8184" s="194"/>
      <c r="H8184" s="411"/>
      <c r="I8184" s="411"/>
    </row>
    <row r="8185" spans="1:9" ht="15" customHeight="1" x14ac:dyDescent="0.25">
      <c r="A8185" s="411"/>
      <c r="B8185" s="411"/>
      <c r="C8185" s="411"/>
      <c r="D8185" s="411"/>
      <c r="E8185" s="411"/>
      <c r="F8185" s="411"/>
      <c r="G8185" s="194"/>
      <c r="H8185" s="411"/>
      <c r="I8185" s="411"/>
    </row>
    <row r="8186" spans="1:9" ht="15" customHeight="1" x14ac:dyDescent="0.25">
      <c r="A8186" s="411"/>
      <c r="B8186" s="411"/>
      <c r="C8186" s="411"/>
      <c r="D8186" s="411"/>
      <c r="E8186" s="411"/>
      <c r="F8186" s="411"/>
      <c r="G8186" s="194"/>
      <c r="H8186" s="411"/>
      <c r="I8186" s="411"/>
    </row>
    <row r="8187" spans="1:9" ht="15" customHeight="1" x14ac:dyDescent="0.25">
      <c r="A8187" s="411"/>
      <c r="B8187" s="411"/>
      <c r="C8187" s="411"/>
      <c r="D8187" s="411"/>
      <c r="E8187" s="411"/>
      <c r="F8187" s="412"/>
      <c r="G8187" s="194"/>
      <c r="H8187" s="411"/>
      <c r="I8187" s="411"/>
    </row>
    <row r="8188" spans="1:9" ht="15" customHeight="1" x14ac:dyDescent="0.25">
      <c r="A8188" s="411"/>
      <c r="B8188" s="411"/>
      <c r="C8188" s="411"/>
      <c r="D8188" s="411"/>
      <c r="E8188" s="411"/>
      <c r="F8188" s="411"/>
      <c r="G8188" s="194"/>
      <c r="H8188" s="411"/>
      <c r="I8188" s="411"/>
    </row>
    <row r="8189" spans="1:9" ht="15" customHeight="1" x14ac:dyDescent="0.25">
      <c r="A8189" s="411"/>
      <c r="B8189" s="411"/>
      <c r="C8189" s="411"/>
      <c r="D8189" s="411"/>
      <c r="E8189" s="411"/>
      <c r="F8189" s="411"/>
      <c r="G8189" s="194"/>
      <c r="H8189" s="411"/>
      <c r="I8189" s="411"/>
    </row>
    <row r="8190" spans="1:9" ht="15" customHeight="1" x14ac:dyDescent="0.25">
      <c r="A8190" s="411"/>
      <c r="B8190" s="411"/>
      <c r="C8190" s="411"/>
      <c r="D8190" s="411"/>
      <c r="E8190" s="411"/>
      <c r="F8190" s="411"/>
      <c r="G8190" s="194"/>
      <c r="H8190" s="411"/>
      <c r="I8190" s="411"/>
    </row>
    <row r="8191" spans="1:9" ht="15" customHeight="1" x14ac:dyDescent="0.25">
      <c r="A8191" s="411"/>
      <c r="B8191" s="411"/>
      <c r="C8191" s="411"/>
      <c r="D8191" s="411"/>
      <c r="E8191" s="411"/>
      <c r="F8191" s="411"/>
      <c r="G8191" s="194"/>
      <c r="H8191" s="411"/>
      <c r="I8191" s="411"/>
    </row>
    <row r="8192" spans="1:9" ht="15" customHeight="1" x14ac:dyDescent="0.25">
      <c r="A8192" s="411"/>
      <c r="B8192" s="411"/>
      <c r="C8192" s="411"/>
      <c r="D8192" s="411"/>
      <c r="E8192" s="411"/>
      <c r="F8192" s="412"/>
      <c r="G8192" s="194"/>
      <c r="H8192" s="411"/>
      <c r="I8192" s="411"/>
    </row>
    <row r="8193" spans="1:9" ht="15" customHeight="1" x14ac:dyDescent="0.25">
      <c r="A8193" s="411"/>
      <c r="B8193" s="411"/>
      <c r="C8193" s="411"/>
      <c r="D8193" s="411"/>
      <c r="E8193" s="411"/>
      <c r="F8193" s="411"/>
      <c r="G8193" s="194"/>
      <c r="H8193" s="411"/>
      <c r="I8193" s="411"/>
    </row>
    <row r="8194" spans="1:9" ht="15" customHeight="1" x14ac:dyDescent="0.25">
      <c r="A8194" s="411"/>
      <c r="B8194" s="411"/>
      <c r="C8194" s="411"/>
      <c r="D8194" s="411"/>
      <c r="E8194" s="411"/>
      <c r="F8194" s="411"/>
      <c r="G8194" s="194"/>
      <c r="H8194" s="411"/>
      <c r="I8194" s="411"/>
    </row>
    <row r="8195" spans="1:9" ht="15" customHeight="1" x14ac:dyDescent="0.25">
      <c r="A8195" s="411"/>
      <c r="B8195" s="411"/>
      <c r="C8195" s="411"/>
      <c r="D8195" s="411"/>
      <c r="E8195" s="411"/>
      <c r="F8195" s="412"/>
      <c r="G8195" s="194"/>
      <c r="H8195" s="411"/>
      <c r="I8195" s="411"/>
    </row>
    <row r="8196" spans="1:9" ht="15" customHeight="1" x14ac:dyDescent="0.25">
      <c r="A8196" s="411"/>
      <c r="B8196" s="411"/>
      <c r="C8196" s="411"/>
      <c r="D8196" s="411"/>
      <c r="E8196" s="411"/>
      <c r="F8196" s="411"/>
      <c r="G8196" s="194"/>
      <c r="H8196" s="411"/>
      <c r="I8196" s="411"/>
    </row>
    <row r="8197" spans="1:9" ht="15" customHeight="1" x14ac:dyDescent="0.25">
      <c r="A8197" s="411"/>
      <c r="B8197" s="411"/>
      <c r="C8197" s="411"/>
      <c r="D8197" s="411"/>
      <c r="E8197" s="411"/>
      <c r="F8197" s="411"/>
      <c r="G8197" s="194"/>
      <c r="H8197" s="411"/>
      <c r="I8197" s="411"/>
    </row>
    <row r="8198" spans="1:9" ht="15" customHeight="1" x14ac:dyDescent="0.25">
      <c r="A8198" s="411"/>
      <c r="B8198" s="411"/>
      <c r="C8198" s="411"/>
      <c r="D8198" s="411"/>
      <c r="E8198" s="411"/>
      <c r="F8198" s="412"/>
      <c r="G8198" s="194"/>
      <c r="H8198" s="411"/>
      <c r="I8198" s="411"/>
    </row>
    <row r="8199" spans="1:9" ht="15" customHeight="1" x14ac:dyDescent="0.25">
      <c r="A8199" s="411"/>
      <c r="B8199" s="411"/>
      <c r="C8199" s="411"/>
      <c r="D8199" s="411"/>
      <c r="E8199" s="411"/>
      <c r="F8199" s="412"/>
      <c r="G8199" s="194"/>
      <c r="H8199" s="411"/>
      <c r="I8199" s="411"/>
    </row>
    <row r="8200" spans="1:9" ht="15" customHeight="1" x14ac:dyDescent="0.25">
      <c r="A8200" s="411"/>
      <c r="B8200" s="411"/>
      <c r="C8200" s="411"/>
      <c r="D8200" s="411"/>
      <c r="E8200" s="411"/>
      <c r="F8200" s="411"/>
      <c r="G8200" s="194"/>
      <c r="H8200" s="411"/>
      <c r="I8200" s="411"/>
    </row>
    <row r="8201" spans="1:9" ht="15" customHeight="1" x14ac:dyDescent="0.25">
      <c r="A8201" s="411"/>
      <c r="B8201" s="411"/>
      <c r="C8201" s="411"/>
      <c r="D8201" s="411"/>
      <c r="E8201" s="411"/>
      <c r="F8201" s="412"/>
      <c r="G8201" s="194"/>
      <c r="H8201" s="411"/>
      <c r="I8201" s="411"/>
    </row>
    <row r="8202" spans="1:9" ht="15" customHeight="1" x14ac:dyDescent="0.25">
      <c r="A8202" s="411"/>
      <c r="B8202" s="411"/>
      <c r="C8202" s="411"/>
      <c r="D8202" s="411"/>
      <c r="E8202" s="411"/>
      <c r="F8202" s="411"/>
      <c r="G8202" s="194"/>
      <c r="H8202" s="411"/>
      <c r="I8202" s="411"/>
    </row>
    <row r="8203" spans="1:9" ht="15" customHeight="1" x14ac:dyDescent="0.25">
      <c r="A8203" s="411"/>
      <c r="B8203" s="411"/>
      <c r="C8203" s="411"/>
      <c r="D8203" s="411"/>
      <c r="E8203" s="411"/>
      <c r="F8203" s="411"/>
      <c r="G8203" s="194"/>
      <c r="H8203" s="411"/>
      <c r="I8203" s="411"/>
    </row>
    <row r="8204" spans="1:9" ht="15" customHeight="1" x14ac:dyDescent="0.25">
      <c r="A8204" s="411"/>
      <c r="B8204" s="411"/>
      <c r="C8204" s="411"/>
      <c r="D8204" s="411"/>
      <c r="E8204" s="411"/>
      <c r="F8204" s="411"/>
      <c r="G8204" s="194"/>
      <c r="H8204" s="411"/>
      <c r="I8204" s="411"/>
    </row>
    <row r="8205" spans="1:9" ht="15" customHeight="1" x14ac:dyDescent="0.25">
      <c r="A8205" s="411"/>
      <c r="B8205" s="411"/>
      <c r="C8205" s="411"/>
      <c r="D8205" s="411"/>
      <c r="E8205" s="411"/>
      <c r="F8205" s="411"/>
      <c r="G8205" s="194"/>
      <c r="H8205" s="411"/>
      <c r="I8205" s="411"/>
    </row>
    <row r="8206" spans="1:9" ht="15" customHeight="1" x14ac:dyDescent="0.25">
      <c r="A8206" s="411"/>
      <c r="B8206" s="411"/>
      <c r="C8206" s="411"/>
      <c r="D8206" s="411"/>
      <c r="E8206" s="411"/>
      <c r="F8206" s="412"/>
      <c r="G8206" s="194"/>
      <c r="H8206" s="411"/>
      <c r="I8206" s="411"/>
    </row>
    <row r="8207" spans="1:9" ht="15" customHeight="1" x14ac:dyDescent="0.25">
      <c r="A8207" s="411"/>
      <c r="B8207" s="411"/>
      <c r="C8207" s="411"/>
      <c r="D8207" s="411"/>
      <c r="E8207" s="411"/>
      <c r="F8207" s="411"/>
      <c r="G8207" s="194"/>
      <c r="H8207" s="411"/>
      <c r="I8207" s="411"/>
    </row>
    <row r="8208" spans="1:9" ht="15" customHeight="1" x14ac:dyDescent="0.25">
      <c r="A8208" s="411"/>
      <c r="B8208" s="411"/>
      <c r="C8208" s="411"/>
      <c r="D8208" s="411"/>
      <c r="E8208" s="411"/>
      <c r="F8208" s="411"/>
      <c r="G8208" s="194"/>
      <c r="H8208" s="411"/>
      <c r="I8208" s="411"/>
    </row>
    <row r="8209" spans="1:9" ht="15" customHeight="1" x14ac:dyDescent="0.25">
      <c r="A8209" s="411"/>
      <c r="B8209" s="411"/>
      <c r="C8209" s="411"/>
      <c r="D8209" s="411"/>
      <c r="E8209" s="411"/>
      <c r="F8209" s="412"/>
      <c r="G8209" s="194"/>
      <c r="H8209" s="411"/>
      <c r="I8209" s="411"/>
    </row>
    <row r="8210" spans="1:9" ht="15" customHeight="1" x14ac:dyDescent="0.25">
      <c r="A8210" s="411"/>
      <c r="B8210" s="411"/>
      <c r="C8210" s="411"/>
      <c r="D8210" s="411"/>
      <c r="E8210" s="411"/>
      <c r="F8210" s="411"/>
      <c r="G8210" s="194"/>
      <c r="H8210" s="411"/>
      <c r="I8210" s="411"/>
    </row>
    <row r="8211" spans="1:9" ht="15" customHeight="1" x14ac:dyDescent="0.25">
      <c r="A8211" s="411"/>
      <c r="B8211" s="411"/>
      <c r="C8211" s="411"/>
      <c r="D8211" s="411"/>
      <c r="E8211" s="411"/>
      <c r="F8211" s="411"/>
      <c r="G8211" s="194"/>
      <c r="H8211" s="411"/>
      <c r="I8211" s="411"/>
    </row>
    <row r="8212" spans="1:9" ht="15" customHeight="1" x14ac:dyDescent="0.25">
      <c r="A8212" s="411"/>
      <c r="B8212" s="411"/>
      <c r="C8212" s="411"/>
      <c r="D8212" s="411"/>
      <c r="E8212" s="411"/>
      <c r="F8212" s="411"/>
      <c r="G8212" s="194"/>
      <c r="H8212" s="411"/>
      <c r="I8212" s="411"/>
    </row>
    <row r="8213" spans="1:9" ht="15" customHeight="1" x14ac:dyDescent="0.25">
      <c r="A8213" s="411"/>
      <c r="B8213" s="411"/>
      <c r="C8213" s="411"/>
      <c r="D8213" s="411"/>
      <c r="E8213" s="411"/>
      <c r="F8213" s="412"/>
      <c r="G8213" s="194"/>
      <c r="H8213" s="411"/>
      <c r="I8213" s="411"/>
    </row>
    <row r="8214" spans="1:9" ht="15" customHeight="1" x14ac:dyDescent="0.25">
      <c r="A8214" s="411"/>
      <c r="B8214" s="411"/>
      <c r="C8214" s="411"/>
      <c r="D8214" s="411"/>
      <c r="E8214" s="411"/>
      <c r="F8214" s="411"/>
      <c r="G8214" s="194"/>
      <c r="H8214" s="411"/>
      <c r="I8214" s="411"/>
    </row>
    <row r="8215" spans="1:9" ht="15" customHeight="1" x14ac:dyDescent="0.25">
      <c r="A8215" s="411"/>
      <c r="B8215" s="411"/>
      <c r="C8215" s="411"/>
      <c r="D8215" s="411"/>
      <c r="E8215" s="411"/>
      <c r="F8215" s="411"/>
      <c r="G8215" s="194"/>
      <c r="H8215" s="411"/>
      <c r="I8215" s="411"/>
    </row>
    <row r="8216" spans="1:9" ht="15" customHeight="1" x14ac:dyDescent="0.25">
      <c r="A8216" s="411"/>
      <c r="B8216" s="411"/>
      <c r="C8216" s="411"/>
      <c r="D8216" s="411"/>
      <c r="E8216" s="411"/>
      <c r="F8216" s="411"/>
      <c r="G8216" s="194"/>
      <c r="H8216" s="411"/>
      <c r="I8216" s="411"/>
    </row>
    <row r="8217" spans="1:9" ht="15" customHeight="1" x14ac:dyDescent="0.25">
      <c r="A8217" s="411"/>
      <c r="B8217" s="411"/>
      <c r="C8217" s="411"/>
      <c r="D8217" s="411"/>
      <c r="E8217" s="411"/>
      <c r="F8217" s="412"/>
      <c r="G8217" s="194"/>
      <c r="H8217" s="411"/>
      <c r="I8217" s="411"/>
    </row>
    <row r="8218" spans="1:9" ht="15" customHeight="1" x14ac:dyDescent="0.25">
      <c r="A8218" s="411"/>
      <c r="B8218" s="411"/>
      <c r="C8218" s="411"/>
      <c r="D8218" s="411"/>
      <c r="E8218" s="411"/>
      <c r="F8218" s="411"/>
      <c r="G8218" s="194"/>
      <c r="H8218" s="411"/>
      <c r="I8218" s="411"/>
    </row>
    <row r="8219" spans="1:9" ht="15" customHeight="1" x14ac:dyDescent="0.25">
      <c r="A8219" s="411"/>
      <c r="B8219" s="411"/>
      <c r="C8219" s="411"/>
      <c r="D8219" s="411"/>
      <c r="E8219" s="411"/>
      <c r="F8219" s="411"/>
      <c r="G8219" s="194"/>
      <c r="H8219" s="411"/>
      <c r="I8219" s="411"/>
    </row>
    <row r="8220" spans="1:9" ht="15" customHeight="1" x14ac:dyDescent="0.25">
      <c r="A8220" s="411"/>
      <c r="B8220" s="411"/>
      <c r="C8220" s="411"/>
      <c r="D8220" s="411"/>
      <c r="E8220" s="411"/>
      <c r="F8220" s="411"/>
      <c r="G8220" s="194"/>
      <c r="H8220" s="411"/>
      <c r="I8220" s="411"/>
    </row>
    <row r="8221" spans="1:9" ht="15" customHeight="1" x14ac:dyDescent="0.25">
      <c r="A8221" s="411"/>
      <c r="B8221" s="411"/>
      <c r="C8221" s="411"/>
      <c r="D8221" s="411"/>
      <c r="E8221" s="411"/>
      <c r="F8221" s="411"/>
      <c r="G8221" s="194"/>
      <c r="H8221" s="411"/>
      <c r="I8221" s="411"/>
    </row>
    <row r="8222" spans="1:9" ht="15" customHeight="1" x14ac:dyDescent="0.25">
      <c r="A8222" s="411"/>
      <c r="B8222" s="411"/>
      <c r="C8222" s="411"/>
      <c r="D8222" s="411"/>
      <c r="E8222" s="411"/>
      <c r="F8222" s="412"/>
      <c r="G8222" s="194"/>
      <c r="H8222" s="411"/>
      <c r="I8222" s="411"/>
    </row>
    <row r="8223" spans="1:9" ht="15" customHeight="1" x14ac:dyDescent="0.25">
      <c r="A8223" s="411"/>
      <c r="B8223" s="411"/>
      <c r="C8223" s="411"/>
      <c r="D8223" s="411"/>
      <c r="E8223" s="411"/>
      <c r="F8223" s="412"/>
      <c r="G8223" s="194"/>
      <c r="H8223" s="411"/>
      <c r="I8223" s="411"/>
    </row>
    <row r="8224" spans="1:9" ht="15" customHeight="1" x14ac:dyDescent="0.25">
      <c r="A8224" s="411"/>
      <c r="B8224" s="411"/>
      <c r="C8224" s="411"/>
      <c r="D8224" s="411"/>
      <c r="E8224" s="411"/>
      <c r="F8224" s="411"/>
      <c r="G8224" s="194"/>
      <c r="H8224" s="411"/>
      <c r="I8224" s="411"/>
    </row>
    <row r="8225" spans="1:9" ht="15" customHeight="1" x14ac:dyDescent="0.25">
      <c r="A8225" s="411"/>
      <c r="B8225" s="411"/>
      <c r="C8225" s="411"/>
      <c r="D8225" s="411"/>
      <c r="E8225" s="411"/>
      <c r="F8225" s="411"/>
      <c r="G8225" s="194"/>
      <c r="H8225" s="411"/>
      <c r="I8225" s="411"/>
    </row>
    <row r="8226" spans="1:9" ht="15" customHeight="1" x14ac:dyDescent="0.25">
      <c r="A8226" s="411"/>
      <c r="B8226" s="411"/>
      <c r="C8226" s="411"/>
      <c r="D8226" s="411"/>
      <c r="E8226" s="411"/>
      <c r="F8226" s="411"/>
      <c r="G8226" s="194"/>
      <c r="H8226" s="411"/>
      <c r="I8226" s="411"/>
    </row>
    <row r="8227" spans="1:9" ht="15" customHeight="1" x14ac:dyDescent="0.25">
      <c r="A8227" s="411"/>
      <c r="B8227" s="411"/>
      <c r="C8227" s="411"/>
      <c r="D8227" s="411"/>
      <c r="E8227" s="411"/>
      <c r="F8227" s="412"/>
      <c r="G8227" s="194"/>
      <c r="H8227" s="411"/>
      <c r="I8227" s="411"/>
    </row>
    <row r="8228" spans="1:9" ht="15" customHeight="1" x14ac:dyDescent="0.25">
      <c r="A8228" s="411"/>
      <c r="B8228" s="411"/>
      <c r="C8228" s="411"/>
      <c r="D8228" s="411"/>
      <c r="E8228" s="411"/>
      <c r="F8228" s="411"/>
      <c r="G8228" s="194"/>
      <c r="H8228" s="411"/>
      <c r="I8228" s="411"/>
    </row>
    <row r="8229" spans="1:9" ht="15" customHeight="1" x14ac:dyDescent="0.25">
      <c r="A8229" s="411"/>
      <c r="B8229" s="411"/>
      <c r="C8229" s="411"/>
      <c r="D8229" s="411"/>
      <c r="E8229" s="411"/>
      <c r="F8229" s="411"/>
      <c r="G8229" s="194"/>
      <c r="H8229" s="411"/>
      <c r="I8229" s="411"/>
    </row>
    <row r="8230" spans="1:9" ht="15" customHeight="1" x14ac:dyDescent="0.25">
      <c r="A8230" s="411"/>
      <c r="B8230" s="411"/>
      <c r="C8230" s="411"/>
      <c r="D8230" s="411"/>
      <c r="E8230" s="411"/>
      <c r="F8230" s="411"/>
      <c r="G8230" s="194"/>
      <c r="H8230" s="411"/>
      <c r="I8230" s="411"/>
    </row>
    <row r="8231" spans="1:9" ht="15" customHeight="1" x14ac:dyDescent="0.25">
      <c r="A8231" s="411"/>
      <c r="B8231" s="411"/>
      <c r="C8231" s="411"/>
      <c r="D8231" s="411"/>
      <c r="E8231" s="411"/>
      <c r="F8231" s="411"/>
      <c r="G8231" s="194"/>
      <c r="H8231" s="411"/>
      <c r="I8231" s="411"/>
    </row>
    <row r="8232" spans="1:9" ht="15" customHeight="1" x14ac:dyDescent="0.25">
      <c r="A8232" s="411"/>
      <c r="B8232" s="411"/>
      <c r="C8232" s="411"/>
      <c r="D8232" s="411"/>
      <c r="E8232" s="411"/>
      <c r="F8232" s="412"/>
      <c r="G8232" s="194"/>
      <c r="H8232" s="411"/>
      <c r="I8232" s="411"/>
    </row>
    <row r="8233" spans="1:9" ht="15" customHeight="1" x14ac:dyDescent="0.25">
      <c r="A8233" s="411"/>
      <c r="B8233" s="411"/>
      <c r="C8233" s="411"/>
      <c r="D8233" s="411"/>
      <c r="E8233" s="411"/>
      <c r="F8233" s="412"/>
      <c r="G8233" s="194"/>
      <c r="H8233" s="411"/>
      <c r="I8233" s="411"/>
    </row>
    <row r="8234" spans="1:9" ht="15" customHeight="1" x14ac:dyDescent="0.25">
      <c r="A8234" s="411"/>
      <c r="B8234" s="411"/>
      <c r="C8234" s="411"/>
      <c r="D8234" s="411"/>
      <c r="E8234" s="411"/>
      <c r="F8234" s="411"/>
      <c r="G8234" s="194"/>
      <c r="H8234" s="411"/>
      <c r="I8234" s="411"/>
    </row>
    <row r="8235" spans="1:9" ht="15" customHeight="1" x14ac:dyDescent="0.25">
      <c r="A8235" s="411"/>
      <c r="B8235" s="411"/>
      <c r="C8235" s="411"/>
      <c r="D8235" s="411"/>
      <c r="E8235" s="411"/>
      <c r="F8235" s="411"/>
      <c r="G8235" s="194"/>
      <c r="H8235" s="411"/>
      <c r="I8235" s="411"/>
    </row>
    <row r="8236" spans="1:9" ht="15" customHeight="1" x14ac:dyDescent="0.25">
      <c r="A8236" s="411"/>
      <c r="B8236" s="411"/>
      <c r="C8236" s="411"/>
      <c r="D8236" s="411"/>
      <c r="E8236" s="411"/>
      <c r="F8236" s="411"/>
      <c r="G8236" s="194"/>
      <c r="H8236" s="411"/>
      <c r="I8236" s="411"/>
    </row>
    <row r="8237" spans="1:9" ht="15" customHeight="1" x14ac:dyDescent="0.25">
      <c r="A8237" s="411"/>
      <c r="B8237" s="411"/>
      <c r="C8237" s="411"/>
      <c r="D8237" s="411"/>
      <c r="E8237" s="411"/>
      <c r="F8237" s="412"/>
      <c r="G8237" s="194"/>
      <c r="H8237" s="411"/>
      <c r="I8237" s="411"/>
    </row>
    <row r="8238" spans="1:9" ht="15" customHeight="1" x14ac:dyDescent="0.25">
      <c r="A8238" s="411"/>
      <c r="B8238" s="411"/>
      <c r="C8238" s="411"/>
      <c r="D8238" s="411"/>
      <c r="E8238" s="411"/>
      <c r="F8238" s="411"/>
      <c r="G8238" s="194"/>
      <c r="H8238" s="411"/>
      <c r="I8238" s="411"/>
    </row>
    <row r="8239" spans="1:9" ht="15" customHeight="1" x14ac:dyDescent="0.25">
      <c r="A8239" s="411"/>
      <c r="B8239" s="411"/>
      <c r="C8239" s="411"/>
      <c r="D8239" s="411"/>
      <c r="E8239" s="411"/>
      <c r="F8239" s="411"/>
      <c r="G8239" s="194"/>
      <c r="H8239" s="411"/>
      <c r="I8239" s="411"/>
    </row>
    <row r="8240" spans="1:9" ht="15" customHeight="1" x14ac:dyDescent="0.25">
      <c r="A8240" s="411"/>
      <c r="B8240" s="411"/>
      <c r="C8240" s="411"/>
      <c r="D8240" s="411"/>
      <c r="E8240" s="411"/>
      <c r="F8240" s="411"/>
      <c r="G8240" s="194"/>
      <c r="H8240" s="411"/>
      <c r="I8240" s="411"/>
    </row>
    <row r="8241" spans="1:9" ht="15" customHeight="1" x14ac:dyDescent="0.25">
      <c r="A8241" s="411"/>
      <c r="B8241" s="411"/>
      <c r="C8241" s="411"/>
      <c r="D8241" s="411"/>
      <c r="E8241" s="411"/>
      <c r="F8241" s="411"/>
      <c r="G8241" s="194"/>
      <c r="H8241" s="411"/>
      <c r="I8241" s="411"/>
    </row>
    <row r="8242" spans="1:9" ht="15" customHeight="1" x14ac:dyDescent="0.25">
      <c r="A8242" s="411"/>
      <c r="B8242" s="411"/>
      <c r="C8242" s="411"/>
      <c r="D8242" s="411"/>
      <c r="E8242" s="411"/>
      <c r="F8242" s="411"/>
      <c r="G8242" s="194"/>
      <c r="H8242" s="411"/>
      <c r="I8242" s="411"/>
    </row>
    <row r="8243" spans="1:9" ht="15" customHeight="1" x14ac:dyDescent="0.25">
      <c r="A8243" s="411"/>
      <c r="B8243" s="411"/>
      <c r="C8243" s="411"/>
      <c r="D8243" s="411"/>
      <c r="E8243" s="411"/>
      <c r="F8243" s="412"/>
      <c r="G8243" s="194"/>
      <c r="H8243" s="411"/>
      <c r="I8243" s="411"/>
    </row>
    <row r="8244" spans="1:9" ht="15" customHeight="1" x14ac:dyDescent="0.25">
      <c r="A8244" s="411"/>
      <c r="B8244" s="411"/>
      <c r="C8244" s="411"/>
      <c r="D8244" s="411"/>
      <c r="E8244" s="411"/>
      <c r="F8244" s="411"/>
      <c r="G8244" s="194"/>
      <c r="H8244" s="411"/>
      <c r="I8244" s="411"/>
    </row>
    <row r="8245" spans="1:9" ht="15" customHeight="1" x14ac:dyDescent="0.25">
      <c r="A8245" s="411"/>
      <c r="B8245" s="411"/>
      <c r="C8245" s="411"/>
      <c r="D8245" s="411"/>
      <c r="E8245" s="411"/>
      <c r="F8245" s="411"/>
      <c r="G8245" s="194"/>
      <c r="H8245" s="411"/>
      <c r="I8245" s="411"/>
    </row>
    <row r="8246" spans="1:9" ht="15" customHeight="1" x14ac:dyDescent="0.25">
      <c r="A8246" s="411"/>
      <c r="B8246" s="411"/>
      <c r="C8246" s="411"/>
      <c r="D8246" s="411"/>
      <c r="E8246" s="411"/>
      <c r="F8246" s="411"/>
      <c r="G8246" s="194"/>
      <c r="H8246" s="411"/>
      <c r="I8246" s="411"/>
    </row>
    <row r="8247" spans="1:9" ht="15" customHeight="1" x14ac:dyDescent="0.25">
      <c r="A8247" s="411"/>
      <c r="B8247" s="411"/>
      <c r="C8247" s="411"/>
      <c r="D8247" s="411"/>
      <c r="E8247" s="411"/>
      <c r="F8247" s="412"/>
      <c r="G8247" s="194"/>
      <c r="H8247" s="411"/>
      <c r="I8247" s="411"/>
    </row>
    <row r="8248" spans="1:9" ht="15" customHeight="1" x14ac:dyDescent="0.25">
      <c r="A8248" s="411"/>
      <c r="B8248" s="411"/>
      <c r="C8248" s="411"/>
      <c r="D8248" s="411"/>
      <c r="E8248" s="411"/>
      <c r="F8248" s="412"/>
      <c r="G8248" s="194"/>
      <c r="H8248" s="411"/>
      <c r="I8248" s="411"/>
    </row>
    <row r="8249" spans="1:9" ht="15" customHeight="1" x14ac:dyDescent="0.25">
      <c r="A8249" s="411"/>
      <c r="B8249" s="411"/>
      <c r="C8249" s="411"/>
      <c r="D8249" s="411"/>
      <c r="E8249" s="411"/>
      <c r="F8249" s="411"/>
      <c r="G8249" s="194"/>
      <c r="H8249" s="411"/>
      <c r="I8249" s="411"/>
    </row>
    <row r="8250" spans="1:9" ht="15" customHeight="1" x14ac:dyDescent="0.25">
      <c r="A8250" s="411"/>
      <c r="B8250" s="411"/>
      <c r="C8250" s="411"/>
      <c r="D8250" s="411"/>
      <c r="E8250" s="411"/>
      <c r="F8250" s="411"/>
      <c r="G8250" s="194"/>
      <c r="H8250" s="411"/>
      <c r="I8250" s="411"/>
    </row>
    <row r="8251" spans="1:9" ht="15" customHeight="1" x14ac:dyDescent="0.25">
      <c r="A8251" s="411"/>
      <c r="B8251" s="411"/>
      <c r="C8251" s="411"/>
      <c r="D8251" s="411"/>
      <c r="E8251" s="411"/>
      <c r="F8251" s="411"/>
      <c r="G8251" s="194"/>
      <c r="H8251" s="411"/>
      <c r="I8251" s="411"/>
    </row>
    <row r="8252" spans="1:9" ht="15" customHeight="1" x14ac:dyDescent="0.25">
      <c r="A8252" s="411"/>
      <c r="B8252" s="411"/>
      <c r="C8252" s="411"/>
      <c r="D8252" s="411"/>
      <c r="E8252" s="411"/>
      <c r="F8252" s="411"/>
      <c r="G8252" s="194"/>
      <c r="H8252" s="411"/>
      <c r="I8252" s="411"/>
    </row>
    <row r="8253" spans="1:9" ht="15" customHeight="1" x14ac:dyDescent="0.25">
      <c r="A8253" s="411"/>
      <c r="B8253" s="411"/>
      <c r="C8253" s="411"/>
      <c r="D8253" s="411"/>
      <c r="E8253" s="411"/>
      <c r="F8253" s="411"/>
      <c r="G8253" s="194"/>
      <c r="H8253" s="411"/>
      <c r="I8253" s="411"/>
    </row>
    <row r="8254" spans="1:9" ht="15" customHeight="1" x14ac:dyDescent="0.25">
      <c r="A8254" s="411"/>
      <c r="B8254" s="411"/>
      <c r="C8254" s="411"/>
      <c r="D8254" s="411"/>
      <c r="E8254" s="411"/>
      <c r="F8254" s="411"/>
      <c r="G8254" s="194"/>
      <c r="H8254" s="411"/>
      <c r="I8254" s="411"/>
    </row>
    <row r="8255" spans="1:9" ht="15" customHeight="1" x14ac:dyDescent="0.25">
      <c r="A8255" s="411"/>
      <c r="B8255" s="411"/>
      <c r="C8255" s="411"/>
      <c r="D8255" s="411"/>
      <c r="E8255" s="411"/>
      <c r="F8255" s="412"/>
      <c r="G8255" s="194"/>
      <c r="H8255" s="411"/>
      <c r="I8255" s="411"/>
    </row>
    <row r="8256" spans="1:9" ht="15" customHeight="1" x14ac:dyDescent="0.25">
      <c r="A8256" s="411"/>
      <c r="B8256" s="411"/>
      <c r="C8256" s="411"/>
      <c r="D8256" s="411"/>
      <c r="E8256" s="411"/>
      <c r="F8256" s="412"/>
      <c r="G8256" s="194"/>
      <c r="H8256" s="411"/>
      <c r="I8256" s="411"/>
    </row>
    <row r="8257" spans="1:9" ht="15" customHeight="1" x14ac:dyDescent="0.25">
      <c r="A8257" s="411"/>
      <c r="B8257" s="411"/>
      <c r="C8257" s="411"/>
      <c r="D8257" s="411"/>
      <c r="E8257" s="411"/>
      <c r="F8257" s="412"/>
      <c r="G8257" s="194"/>
      <c r="H8257" s="411"/>
      <c r="I8257" s="411"/>
    </row>
    <row r="8258" spans="1:9" ht="15" customHeight="1" x14ac:dyDescent="0.25">
      <c r="A8258" s="411"/>
      <c r="B8258" s="411"/>
      <c r="C8258" s="411"/>
      <c r="D8258" s="411"/>
      <c r="E8258" s="411"/>
      <c r="F8258" s="411"/>
      <c r="G8258" s="194"/>
      <c r="H8258" s="411"/>
      <c r="I8258" s="411"/>
    </row>
    <row r="8259" spans="1:9" ht="15" customHeight="1" x14ac:dyDescent="0.25">
      <c r="A8259" s="411"/>
      <c r="B8259" s="411"/>
      <c r="C8259" s="411"/>
      <c r="D8259" s="411"/>
      <c r="E8259" s="411"/>
      <c r="F8259" s="411"/>
      <c r="G8259" s="194"/>
      <c r="H8259" s="411"/>
      <c r="I8259" s="411"/>
    </row>
    <row r="8260" spans="1:9" ht="15" customHeight="1" x14ac:dyDescent="0.25">
      <c r="A8260" s="411"/>
      <c r="B8260" s="411"/>
      <c r="C8260" s="411"/>
      <c r="D8260" s="411"/>
      <c r="E8260" s="411"/>
      <c r="F8260" s="411"/>
      <c r="G8260" s="194"/>
      <c r="H8260" s="411"/>
      <c r="I8260" s="411"/>
    </row>
    <row r="8261" spans="1:9" ht="15" customHeight="1" x14ac:dyDescent="0.25">
      <c r="A8261" s="411"/>
      <c r="B8261" s="411"/>
      <c r="C8261" s="411"/>
      <c r="D8261" s="411"/>
      <c r="E8261" s="411"/>
      <c r="F8261" s="411"/>
      <c r="G8261" s="194"/>
      <c r="H8261" s="411"/>
      <c r="I8261" s="411"/>
    </row>
    <row r="8262" spans="1:9" ht="15" customHeight="1" x14ac:dyDescent="0.25">
      <c r="A8262" s="411"/>
      <c r="B8262" s="411"/>
      <c r="C8262" s="411"/>
      <c r="D8262" s="411"/>
      <c r="E8262" s="411"/>
      <c r="F8262" s="412"/>
      <c r="G8262" s="194"/>
      <c r="H8262" s="411"/>
      <c r="I8262" s="411"/>
    </row>
    <row r="8263" spans="1:9" ht="15" customHeight="1" x14ac:dyDescent="0.25">
      <c r="A8263" s="411"/>
      <c r="B8263" s="411"/>
      <c r="C8263" s="411"/>
      <c r="D8263" s="411"/>
      <c r="E8263" s="411"/>
      <c r="F8263" s="411"/>
      <c r="G8263" s="194"/>
      <c r="H8263" s="411"/>
      <c r="I8263" s="411"/>
    </row>
    <row r="8264" spans="1:9" ht="15" customHeight="1" x14ac:dyDescent="0.25">
      <c r="A8264" s="411"/>
      <c r="B8264" s="411"/>
      <c r="C8264" s="411"/>
      <c r="D8264" s="411"/>
      <c r="E8264" s="411"/>
      <c r="F8264" s="412"/>
      <c r="G8264" s="194"/>
      <c r="H8264" s="411"/>
      <c r="I8264" s="411"/>
    </row>
    <row r="8265" spans="1:9" ht="15" customHeight="1" x14ac:dyDescent="0.25">
      <c r="A8265" s="411"/>
      <c r="B8265" s="411"/>
      <c r="C8265" s="411"/>
      <c r="D8265" s="411"/>
      <c r="E8265" s="411"/>
      <c r="F8265" s="411"/>
      <c r="G8265" s="194"/>
      <c r="H8265" s="411"/>
      <c r="I8265" s="411"/>
    </row>
    <row r="8266" spans="1:9" ht="15" customHeight="1" x14ac:dyDescent="0.25">
      <c r="A8266" s="411"/>
      <c r="B8266" s="411"/>
      <c r="C8266" s="411"/>
      <c r="D8266" s="411"/>
      <c r="E8266" s="411"/>
      <c r="F8266" s="411"/>
      <c r="G8266" s="194"/>
      <c r="H8266" s="411"/>
      <c r="I8266" s="411"/>
    </row>
    <row r="8267" spans="1:9" ht="15" customHeight="1" x14ac:dyDescent="0.25">
      <c r="A8267" s="411"/>
      <c r="B8267" s="411"/>
      <c r="C8267" s="411"/>
      <c r="D8267" s="411"/>
      <c r="E8267" s="411"/>
      <c r="F8267" s="411"/>
      <c r="G8267" s="194"/>
      <c r="H8267" s="411"/>
      <c r="I8267" s="411"/>
    </row>
    <row r="8268" spans="1:9" ht="15" customHeight="1" x14ac:dyDescent="0.25">
      <c r="A8268" s="411"/>
      <c r="B8268" s="411"/>
      <c r="C8268" s="411"/>
      <c r="D8268" s="411"/>
      <c r="E8268" s="411"/>
      <c r="F8268" s="411"/>
      <c r="G8268" s="194"/>
      <c r="H8268" s="411"/>
      <c r="I8268" s="411"/>
    </row>
    <row r="8269" spans="1:9" ht="15" customHeight="1" x14ac:dyDescent="0.25">
      <c r="A8269" s="411"/>
      <c r="B8269" s="411"/>
      <c r="C8269" s="411"/>
      <c r="D8269" s="411"/>
      <c r="E8269" s="411"/>
      <c r="F8269" s="411"/>
      <c r="G8269" s="194"/>
      <c r="H8269" s="411"/>
      <c r="I8269" s="411"/>
    </row>
    <row r="8270" spans="1:9" ht="15" customHeight="1" x14ac:dyDescent="0.25">
      <c r="A8270" s="411"/>
      <c r="B8270" s="411"/>
      <c r="C8270" s="411"/>
      <c r="D8270" s="411"/>
      <c r="E8270" s="411"/>
      <c r="F8270" s="411"/>
      <c r="G8270" s="194"/>
      <c r="H8270" s="411"/>
      <c r="I8270" s="411"/>
    </row>
    <row r="8271" spans="1:9" ht="15" customHeight="1" x14ac:dyDescent="0.25">
      <c r="A8271" s="411"/>
      <c r="B8271" s="411"/>
      <c r="C8271" s="411"/>
      <c r="D8271" s="411"/>
      <c r="E8271" s="411"/>
      <c r="F8271" s="412"/>
      <c r="G8271" s="194"/>
      <c r="H8271" s="411"/>
      <c r="I8271" s="411"/>
    </row>
    <row r="8272" spans="1:9" ht="15" customHeight="1" x14ac:dyDescent="0.25">
      <c r="A8272" s="411"/>
      <c r="B8272" s="411"/>
      <c r="C8272" s="411"/>
      <c r="D8272" s="411"/>
      <c r="E8272" s="411"/>
      <c r="F8272" s="411"/>
      <c r="G8272" s="194"/>
      <c r="H8272" s="411"/>
      <c r="I8272" s="411"/>
    </row>
    <row r="8273" spans="1:9" ht="15" customHeight="1" x14ac:dyDescent="0.25">
      <c r="A8273" s="411"/>
      <c r="B8273" s="411"/>
      <c r="C8273" s="411"/>
      <c r="D8273" s="411"/>
      <c r="E8273" s="411"/>
      <c r="F8273" s="412"/>
      <c r="G8273" s="194"/>
      <c r="H8273" s="411"/>
      <c r="I8273" s="411"/>
    </row>
    <row r="8274" spans="1:9" ht="15" customHeight="1" x14ac:dyDescent="0.25">
      <c r="A8274" s="411"/>
      <c r="B8274" s="411"/>
      <c r="C8274" s="411"/>
      <c r="D8274" s="411"/>
      <c r="E8274" s="411"/>
      <c r="F8274" s="411"/>
      <c r="G8274" s="194"/>
      <c r="H8274" s="411"/>
      <c r="I8274" s="411"/>
    </row>
    <row r="8275" spans="1:9" ht="15" customHeight="1" x14ac:dyDescent="0.25">
      <c r="A8275" s="411"/>
      <c r="B8275" s="411"/>
      <c r="C8275" s="411"/>
      <c r="D8275" s="411"/>
      <c r="E8275" s="411"/>
      <c r="F8275" s="411"/>
      <c r="G8275" s="194"/>
      <c r="H8275" s="411"/>
      <c r="I8275" s="411"/>
    </row>
    <row r="8276" spans="1:9" ht="15" customHeight="1" x14ac:dyDescent="0.25">
      <c r="A8276" s="411"/>
      <c r="B8276" s="411"/>
      <c r="C8276" s="411"/>
      <c r="D8276" s="411"/>
      <c r="E8276" s="411"/>
      <c r="F8276" s="411"/>
      <c r="G8276" s="194"/>
      <c r="H8276" s="411"/>
      <c r="I8276" s="411"/>
    </row>
    <row r="8277" spans="1:9" ht="15" customHeight="1" x14ac:dyDescent="0.25">
      <c r="A8277" s="411"/>
      <c r="B8277" s="411"/>
      <c r="C8277" s="411"/>
      <c r="D8277" s="411"/>
      <c r="E8277" s="411"/>
      <c r="F8277" s="411"/>
      <c r="G8277" s="194"/>
      <c r="H8277" s="411"/>
      <c r="I8277" s="411"/>
    </row>
    <row r="8278" spans="1:9" ht="15" customHeight="1" x14ac:dyDescent="0.25">
      <c r="A8278" s="411"/>
      <c r="B8278" s="411"/>
      <c r="C8278" s="411"/>
      <c r="D8278" s="411"/>
      <c r="E8278" s="411"/>
      <c r="F8278" s="411"/>
      <c r="G8278" s="194"/>
      <c r="H8278" s="411"/>
      <c r="I8278" s="411"/>
    </row>
    <row r="8279" spans="1:9" ht="15" customHeight="1" x14ac:dyDescent="0.25">
      <c r="A8279" s="411"/>
      <c r="B8279" s="411"/>
      <c r="C8279" s="411"/>
      <c r="D8279" s="411"/>
      <c r="E8279" s="411"/>
      <c r="F8279" s="411"/>
      <c r="G8279" s="194"/>
      <c r="H8279" s="411"/>
      <c r="I8279" s="411"/>
    </row>
    <row r="8280" spans="1:9" ht="15" customHeight="1" x14ac:dyDescent="0.25">
      <c r="A8280" s="411"/>
      <c r="B8280" s="411"/>
      <c r="C8280" s="411"/>
      <c r="D8280" s="411"/>
      <c r="E8280" s="411"/>
      <c r="F8280" s="412"/>
      <c r="G8280" s="194"/>
      <c r="H8280" s="411"/>
      <c r="I8280" s="411"/>
    </row>
    <row r="8281" spans="1:9" ht="15" customHeight="1" x14ac:dyDescent="0.25">
      <c r="A8281" s="411"/>
      <c r="B8281" s="411"/>
      <c r="C8281" s="411"/>
      <c r="D8281" s="411"/>
      <c r="E8281" s="411"/>
      <c r="F8281" s="411"/>
      <c r="G8281" s="194"/>
      <c r="H8281" s="411"/>
      <c r="I8281" s="411"/>
    </row>
    <row r="8282" spans="1:9" ht="15" customHeight="1" x14ac:dyDescent="0.25">
      <c r="A8282" s="411"/>
      <c r="B8282" s="411"/>
      <c r="C8282" s="411"/>
      <c r="D8282" s="411"/>
      <c r="E8282" s="411"/>
      <c r="F8282" s="411"/>
      <c r="G8282" s="194"/>
      <c r="H8282" s="411"/>
      <c r="I8282" s="411"/>
    </row>
    <row r="8283" spans="1:9" ht="15" customHeight="1" x14ac:dyDescent="0.25">
      <c r="A8283" s="411"/>
      <c r="B8283" s="411"/>
      <c r="C8283" s="411"/>
      <c r="D8283" s="411"/>
      <c r="E8283" s="411"/>
      <c r="F8283" s="411"/>
      <c r="G8283" s="194"/>
      <c r="H8283" s="411"/>
      <c r="I8283" s="411"/>
    </row>
    <row r="8284" spans="1:9" ht="15" customHeight="1" x14ac:dyDescent="0.25">
      <c r="A8284" s="411"/>
      <c r="B8284" s="411"/>
      <c r="C8284" s="411"/>
      <c r="D8284" s="411"/>
      <c r="E8284" s="411"/>
      <c r="F8284" s="411"/>
      <c r="G8284" s="194"/>
      <c r="H8284" s="411"/>
      <c r="I8284" s="411"/>
    </row>
    <row r="8285" spans="1:9" ht="15" customHeight="1" x14ac:dyDescent="0.25">
      <c r="A8285" s="411"/>
      <c r="B8285" s="411"/>
      <c r="C8285" s="411"/>
      <c r="D8285" s="411"/>
      <c r="E8285" s="411"/>
      <c r="F8285" s="411"/>
      <c r="G8285" s="194"/>
      <c r="H8285" s="411"/>
      <c r="I8285" s="411"/>
    </row>
    <row r="8286" spans="1:9" ht="15" customHeight="1" x14ac:dyDescent="0.25">
      <c r="A8286" s="411"/>
      <c r="B8286" s="411"/>
      <c r="C8286" s="411"/>
      <c r="D8286" s="411"/>
      <c r="E8286" s="411"/>
      <c r="F8286" s="411"/>
      <c r="G8286" s="194"/>
      <c r="H8286" s="411"/>
      <c r="I8286" s="411"/>
    </row>
    <row r="8287" spans="1:9" ht="15" customHeight="1" x14ac:dyDescent="0.25">
      <c r="A8287" s="411"/>
      <c r="B8287" s="411"/>
      <c r="C8287" s="411"/>
      <c r="D8287" s="411"/>
      <c r="E8287" s="411"/>
      <c r="F8287" s="412"/>
      <c r="G8287" s="194"/>
      <c r="H8287" s="411"/>
      <c r="I8287" s="411"/>
    </row>
    <row r="8288" spans="1:9" ht="15" customHeight="1" x14ac:dyDescent="0.25">
      <c r="A8288" s="411"/>
      <c r="B8288" s="411"/>
      <c r="C8288" s="411"/>
      <c r="D8288" s="411"/>
      <c r="E8288" s="411"/>
      <c r="F8288" s="412"/>
      <c r="G8288" s="194"/>
      <c r="H8288" s="411"/>
      <c r="I8288" s="411"/>
    </row>
    <row r="8289" spans="1:9" ht="15" customHeight="1" x14ac:dyDescent="0.25">
      <c r="A8289" s="411"/>
      <c r="B8289" s="411"/>
      <c r="C8289" s="411"/>
      <c r="D8289" s="411"/>
      <c r="E8289" s="411"/>
      <c r="F8289" s="411"/>
      <c r="G8289" s="194"/>
      <c r="H8289" s="411"/>
      <c r="I8289" s="411"/>
    </row>
    <row r="8290" spans="1:9" ht="15" customHeight="1" x14ac:dyDescent="0.25">
      <c r="A8290" s="411"/>
      <c r="B8290" s="411"/>
      <c r="C8290" s="411"/>
      <c r="D8290" s="411"/>
      <c r="E8290" s="411"/>
      <c r="F8290" s="411"/>
      <c r="G8290" s="194"/>
      <c r="H8290" s="411"/>
      <c r="I8290" s="411"/>
    </row>
    <row r="8291" spans="1:9" ht="15" customHeight="1" x14ac:dyDescent="0.25">
      <c r="A8291" s="411"/>
      <c r="B8291" s="411"/>
      <c r="C8291" s="411"/>
      <c r="D8291" s="411"/>
      <c r="E8291" s="411"/>
      <c r="F8291" s="411"/>
      <c r="G8291" s="194"/>
      <c r="H8291" s="411"/>
      <c r="I8291" s="411"/>
    </row>
    <row r="8292" spans="1:9" ht="15" customHeight="1" x14ac:dyDescent="0.25">
      <c r="A8292" s="411"/>
      <c r="B8292" s="411"/>
      <c r="C8292" s="411"/>
      <c r="D8292" s="411"/>
      <c r="E8292" s="411"/>
      <c r="F8292" s="411"/>
      <c r="G8292" s="194"/>
      <c r="H8292" s="411"/>
      <c r="I8292" s="411"/>
    </row>
    <row r="8293" spans="1:9" ht="15" customHeight="1" x14ac:dyDescent="0.25">
      <c r="A8293" s="411"/>
      <c r="B8293" s="411"/>
      <c r="C8293" s="411"/>
      <c r="D8293" s="411"/>
      <c r="E8293" s="411"/>
      <c r="F8293" s="411"/>
      <c r="G8293" s="194"/>
      <c r="H8293" s="411"/>
      <c r="I8293" s="411"/>
    </row>
    <row r="8294" spans="1:9" ht="15" customHeight="1" x14ac:dyDescent="0.25">
      <c r="A8294" s="411"/>
      <c r="B8294" s="411"/>
      <c r="C8294" s="411"/>
      <c r="D8294" s="411"/>
      <c r="E8294" s="411"/>
      <c r="F8294" s="412"/>
      <c r="G8294" s="194"/>
      <c r="H8294" s="411"/>
      <c r="I8294" s="411"/>
    </row>
    <row r="8295" spans="1:9" ht="15" customHeight="1" x14ac:dyDescent="0.25">
      <c r="A8295" s="411"/>
      <c r="B8295" s="411"/>
      <c r="C8295" s="411"/>
      <c r="D8295" s="411"/>
      <c r="E8295" s="411"/>
      <c r="F8295" s="412"/>
      <c r="G8295" s="194"/>
      <c r="H8295" s="411"/>
      <c r="I8295" s="411"/>
    </row>
    <row r="8296" spans="1:9" ht="15" customHeight="1" x14ac:dyDescent="0.25">
      <c r="A8296" s="411"/>
      <c r="B8296" s="411"/>
      <c r="C8296" s="411"/>
      <c r="D8296" s="411"/>
      <c r="E8296" s="411"/>
      <c r="F8296" s="411"/>
      <c r="G8296" s="194"/>
      <c r="H8296" s="411"/>
      <c r="I8296" s="411"/>
    </row>
    <row r="8297" spans="1:9" ht="15" customHeight="1" x14ac:dyDescent="0.25">
      <c r="A8297" s="411"/>
      <c r="B8297" s="411"/>
      <c r="C8297" s="411"/>
      <c r="D8297" s="411"/>
      <c r="E8297" s="411"/>
      <c r="F8297" s="411"/>
      <c r="G8297" s="194"/>
      <c r="H8297" s="411"/>
      <c r="I8297" s="411"/>
    </row>
    <row r="8298" spans="1:9" ht="15" customHeight="1" x14ac:dyDescent="0.25">
      <c r="A8298" s="411"/>
      <c r="B8298" s="411"/>
      <c r="C8298" s="411"/>
      <c r="D8298" s="411"/>
      <c r="E8298" s="411"/>
      <c r="F8298" s="411"/>
      <c r="G8298" s="194"/>
      <c r="H8298" s="411"/>
      <c r="I8298" s="411"/>
    </row>
    <row r="8299" spans="1:9" ht="15" customHeight="1" x14ac:dyDescent="0.25">
      <c r="A8299" s="411"/>
      <c r="B8299" s="411"/>
      <c r="C8299" s="411"/>
      <c r="D8299" s="411"/>
      <c r="E8299" s="411"/>
      <c r="F8299" s="411"/>
      <c r="G8299" s="194"/>
      <c r="H8299" s="411"/>
      <c r="I8299" s="411"/>
    </row>
    <row r="8300" spans="1:9" ht="15" customHeight="1" x14ac:dyDescent="0.25">
      <c r="A8300" s="411"/>
      <c r="B8300" s="411"/>
      <c r="C8300" s="411"/>
      <c r="D8300" s="411"/>
      <c r="E8300" s="411"/>
      <c r="F8300" s="411"/>
      <c r="G8300" s="194"/>
      <c r="H8300" s="411"/>
      <c r="I8300" s="411"/>
    </row>
    <row r="8301" spans="1:9" ht="15" customHeight="1" x14ac:dyDescent="0.25">
      <c r="A8301" s="411"/>
      <c r="B8301" s="411"/>
      <c r="C8301" s="411"/>
      <c r="D8301" s="411"/>
      <c r="E8301" s="411"/>
      <c r="F8301" s="411"/>
      <c r="G8301" s="194"/>
      <c r="H8301" s="411"/>
      <c r="I8301" s="411"/>
    </row>
    <row r="8302" spans="1:9" ht="15" customHeight="1" x14ac:dyDescent="0.25">
      <c r="A8302" s="411"/>
      <c r="B8302" s="411"/>
      <c r="C8302" s="411"/>
      <c r="D8302" s="411"/>
      <c r="E8302" s="411"/>
      <c r="F8302" s="411"/>
      <c r="G8302" s="194"/>
      <c r="H8302" s="411"/>
      <c r="I8302" s="411"/>
    </row>
    <row r="8303" spans="1:9" ht="15" customHeight="1" x14ac:dyDescent="0.25">
      <c r="A8303" s="411"/>
      <c r="B8303" s="411"/>
      <c r="C8303" s="411"/>
      <c r="D8303" s="411"/>
      <c r="E8303" s="411"/>
      <c r="F8303" s="412"/>
      <c r="G8303" s="194"/>
      <c r="H8303" s="411"/>
      <c r="I8303" s="411"/>
    </row>
    <row r="8304" spans="1:9" ht="15" customHeight="1" x14ac:dyDescent="0.25">
      <c r="A8304" s="411"/>
      <c r="B8304" s="411"/>
      <c r="C8304" s="411"/>
      <c r="D8304" s="411"/>
      <c r="E8304" s="411"/>
      <c r="F8304" s="412"/>
      <c r="G8304" s="194"/>
      <c r="H8304" s="411"/>
      <c r="I8304" s="411"/>
    </row>
    <row r="8305" spans="1:9" ht="15" customHeight="1" x14ac:dyDescent="0.25">
      <c r="A8305" s="411"/>
      <c r="B8305" s="411"/>
      <c r="C8305" s="411"/>
      <c r="D8305" s="411"/>
      <c r="E8305" s="411"/>
      <c r="F8305" s="412"/>
      <c r="G8305" s="194"/>
      <c r="H8305" s="411"/>
      <c r="I8305" s="411"/>
    </row>
    <row r="8306" spans="1:9" ht="15" customHeight="1" x14ac:dyDescent="0.25">
      <c r="A8306" s="411"/>
      <c r="B8306" s="411"/>
      <c r="C8306" s="411"/>
      <c r="D8306" s="411"/>
      <c r="E8306" s="411"/>
      <c r="F8306" s="411"/>
      <c r="G8306" s="194"/>
      <c r="H8306" s="411"/>
      <c r="I8306" s="411"/>
    </row>
    <row r="8307" spans="1:9" ht="15" customHeight="1" x14ac:dyDescent="0.25">
      <c r="A8307" s="411"/>
      <c r="B8307" s="411"/>
      <c r="C8307" s="411"/>
      <c r="D8307" s="411"/>
      <c r="E8307" s="411"/>
      <c r="F8307" s="411"/>
      <c r="G8307" s="194"/>
      <c r="H8307" s="411"/>
      <c r="I8307" s="411"/>
    </row>
    <row r="8308" spans="1:9" ht="15" customHeight="1" x14ac:dyDescent="0.25">
      <c r="A8308" s="411"/>
      <c r="B8308" s="411"/>
      <c r="C8308" s="411"/>
      <c r="D8308" s="411"/>
      <c r="E8308" s="411"/>
      <c r="F8308" s="411"/>
      <c r="G8308" s="194"/>
      <c r="H8308" s="411"/>
      <c r="I8308" s="411"/>
    </row>
    <row r="8309" spans="1:9" ht="15" customHeight="1" x14ac:dyDescent="0.25">
      <c r="A8309" s="411"/>
      <c r="B8309" s="411"/>
      <c r="C8309" s="411"/>
      <c r="D8309" s="411"/>
      <c r="E8309" s="411"/>
      <c r="F8309" s="411"/>
      <c r="G8309" s="194"/>
      <c r="H8309" s="411"/>
      <c r="I8309" s="411"/>
    </row>
    <row r="8310" spans="1:9" ht="15" customHeight="1" x14ac:dyDescent="0.25">
      <c r="A8310" s="411"/>
      <c r="B8310" s="411"/>
      <c r="C8310" s="411"/>
      <c r="D8310" s="411"/>
      <c r="E8310" s="411"/>
      <c r="F8310" s="412"/>
      <c r="G8310" s="194"/>
      <c r="H8310" s="411"/>
      <c r="I8310" s="411"/>
    </row>
    <row r="8311" spans="1:9" ht="15" customHeight="1" x14ac:dyDescent="0.25">
      <c r="A8311" s="411"/>
      <c r="B8311" s="411"/>
      <c r="C8311" s="411"/>
      <c r="D8311" s="411"/>
      <c r="E8311" s="411"/>
      <c r="F8311" s="412"/>
      <c r="G8311" s="194"/>
      <c r="H8311" s="411"/>
      <c r="I8311" s="411"/>
    </row>
    <row r="8312" spans="1:9" ht="15" customHeight="1" x14ac:dyDescent="0.25">
      <c r="A8312" s="411"/>
      <c r="B8312" s="411"/>
      <c r="C8312" s="411"/>
      <c r="D8312" s="411"/>
      <c r="E8312" s="411"/>
      <c r="F8312" s="412"/>
      <c r="G8312" s="194"/>
      <c r="H8312" s="411"/>
      <c r="I8312" s="411"/>
    </row>
    <row r="8313" spans="1:9" ht="15" customHeight="1" x14ac:dyDescent="0.25">
      <c r="A8313" s="411"/>
      <c r="B8313" s="411"/>
      <c r="C8313" s="411"/>
      <c r="D8313" s="411"/>
      <c r="E8313" s="411"/>
      <c r="F8313" s="412"/>
      <c r="G8313" s="194"/>
      <c r="H8313" s="411"/>
      <c r="I8313" s="411"/>
    </row>
    <row r="8314" spans="1:9" ht="15" customHeight="1" x14ac:dyDescent="0.25">
      <c r="A8314" s="411"/>
      <c r="B8314" s="411"/>
      <c r="C8314" s="411"/>
      <c r="D8314" s="411"/>
      <c r="E8314" s="411"/>
      <c r="F8314" s="411"/>
      <c r="G8314" s="194"/>
      <c r="H8314" s="411"/>
      <c r="I8314" s="411"/>
    </row>
    <row r="8315" spans="1:9" ht="15" customHeight="1" x14ac:dyDescent="0.25">
      <c r="A8315" s="411"/>
      <c r="B8315" s="411"/>
      <c r="C8315" s="411"/>
      <c r="D8315" s="411"/>
      <c r="E8315" s="411"/>
      <c r="F8315" s="411"/>
      <c r="G8315" s="194"/>
      <c r="H8315" s="411"/>
      <c r="I8315" s="411"/>
    </row>
    <row r="8316" spans="1:9" ht="15" customHeight="1" x14ac:dyDescent="0.25">
      <c r="A8316" s="411"/>
      <c r="B8316" s="411"/>
      <c r="C8316" s="411"/>
      <c r="D8316" s="411"/>
      <c r="E8316" s="411"/>
      <c r="F8316" s="411"/>
      <c r="G8316" s="194"/>
      <c r="H8316" s="411"/>
      <c r="I8316" s="411"/>
    </row>
    <row r="8317" spans="1:9" ht="15" customHeight="1" x14ac:dyDescent="0.25">
      <c r="A8317" s="411"/>
      <c r="B8317" s="411"/>
      <c r="C8317" s="411"/>
      <c r="D8317" s="411"/>
      <c r="E8317" s="411"/>
      <c r="F8317" s="411"/>
      <c r="G8317" s="194"/>
      <c r="H8317" s="411"/>
      <c r="I8317" s="411"/>
    </row>
    <row r="8318" spans="1:9" ht="15" customHeight="1" x14ac:dyDescent="0.25">
      <c r="A8318" s="411"/>
      <c r="B8318" s="411"/>
      <c r="C8318" s="411"/>
      <c r="D8318" s="411"/>
      <c r="E8318" s="411"/>
      <c r="F8318" s="411"/>
      <c r="G8318" s="194"/>
      <c r="H8318" s="411"/>
      <c r="I8318" s="411"/>
    </row>
    <row r="8319" spans="1:9" ht="15" customHeight="1" x14ac:dyDescent="0.25">
      <c r="A8319" s="411"/>
      <c r="B8319" s="411"/>
      <c r="C8319" s="411"/>
      <c r="D8319" s="411"/>
      <c r="E8319" s="411"/>
      <c r="F8319" s="412"/>
      <c r="G8319" s="194"/>
      <c r="H8319" s="411"/>
      <c r="I8319" s="411"/>
    </row>
    <row r="8320" spans="1:9" ht="15" customHeight="1" x14ac:dyDescent="0.25">
      <c r="A8320" s="411"/>
      <c r="B8320" s="411"/>
      <c r="C8320" s="411"/>
      <c r="D8320" s="411"/>
      <c r="E8320" s="411"/>
      <c r="F8320" s="411"/>
      <c r="G8320" s="194"/>
      <c r="H8320" s="411"/>
      <c r="I8320" s="411"/>
    </row>
    <row r="8321" spans="1:9" ht="15" customHeight="1" x14ac:dyDescent="0.25">
      <c r="A8321" s="411"/>
      <c r="B8321" s="411"/>
      <c r="C8321" s="411"/>
      <c r="D8321" s="411"/>
      <c r="E8321" s="411"/>
      <c r="F8321" s="412"/>
      <c r="G8321" s="194"/>
      <c r="H8321" s="411"/>
      <c r="I8321" s="411"/>
    </row>
    <row r="8322" spans="1:9" ht="15" customHeight="1" x14ac:dyDescent="0.25">
      <c r="A8322" s="411"/>
      <c r="B8322" s="411"/>
      <c r="C8322" s="411"/>
      <c r="D8322" s="411"/>
      <c r="E8322" s="411"/>
      <c r="F8322" s="412"/>
      <c r="G8322" s="194"/>
      <c r="H8322" s="411"/>
      <c r="I8322" s="411"/>
    </row>
    <row r="8323" spans="1:9" ht="15" customHeight="1" x14ac:dyDescent="0.25">
      <c r="A8323" s="411"/>
      <c r="B8323" s="411"/>
      <c r="C8323" s="411"/>
      <c r="D8323" s="411"/>
      <c r="E8323" s="411"/>
      <c r="F8323" s="411"/>
      <c r="G8323" s="194"/>
      <c r="H8323" s="411"/>
      <c r="I8323" s="411"/>
    </row>
    <row r="8324" spans="1:9" ht="15" customHeight="1" x14ac:dyDescent="0.25">
      <c r="A8324" s="411"/>
      <c r="B8324" s="411"/>
      <c r="C8324" s="411"/>
      <c r="D8324" s="411"/>
      <c r="E8324" s="411"/>
      <c r="F8324" s="411"/>
      <c r="G8324" s="194"/>
      <c r="H8324" s="411"/>
      <c r="I8324" s="411"/>
    </row>
    <row r="8325" spans="1:9" ht="15" customHeight="1" x14ac:dyDescent="0.25">
      <c r="A8325" s="411"/>
      <c r="B8325" s="411"/>
      <c r="C8325" s="411"/>
      <c r="D8325" s="411"/>
      <c r="E8325" s="411"/>
      <c r="F8325" s="411"/>
      <c r="G8325" s="194"/>
      <c r="H8325" s="411"/>
      <c r="I8325" s="411"/>
    </row>
    <row r="8326" spans="1:9" ht="15" customHeight="1" x14ac:dyDescent="0.25">
      <c r="A8326" s="411"/>
      <c r="B8326" s="411"/>
      <c r="C8326" s="411"/>
      <c r="D8326" s="411"/>
      <c r="E8326" s="411"/>
      <c r="F8326" s="411"/>
      <c r="G8326" s="194"/>
      <c r="H8326" s="411"/>
      <c r="I8326" s="411"/>
    </row>
    <row r="8327" spans="1:9" ht="15" customHeight="1" x14ac:dyDescent="0.25">
      <c r="A8327" s="411"/>
      <c r="B8327" s="411"/>
      <c r="C8327" s="411"/>
      <c r="D8327" s="411"/>
      <c r="E8327" s="411"/>
      <c r="F8327" s="411"/>
      <c r="G8327" s="194"/>
      <c r="H8327" s="411"/>
      <c r="I8327" s="411"/>
    </row>
    <row r="8328" spans="1:9" ht="15" customHeight="1" x14ac:dyDescent="0.25">
      <c r="A8328" s="411"/>
      <c r="B8328" s="411"/>
      <c r="C8328" s="411"/>
      <c r="D8328" s="411"/>
      <c r="E8328" s="411"/>
      <c r="F8328" s="411"/>
      <c r="G8328" s="194"/>
      <c r="H8328" s="411"/>
      <c r="I8328" s="411"/>
    </row>
    <row r="8329" spans="1:9" ht="15" customHeight="1" x14ac:dyDescent="0.25">
      <c r="A8329" s="411"/>
      <c r="B8329" s="411"/>
      <c r="C8329" s="411"/>
      <c r="D8329" s="411"/>
      <c r="E8329" s="411"/>
      <c r="F8329" s="412"/>
      <c r="G8329" s="194"/>
      <c r="H8329" s="411"/>
      <c r="I8329" s="411"/>
    </row>
    <row r="8330" spans="1:9" ht="15" customHeight="1" x14ac:dyDescent="0.25">
      <c r="A8330" s="411"/>
      <c r="B8330" s="411"/>
      <c r="C8330" s="411"/>
      <c r="D8330" s="411"/>
      <c r="E8330" s="411"/>
      <c r="F8330" s="412"/>
      <c r="G8330" s="194"/>
      <c r="H8330" s="411"/>
      <c r="I8330" s="411"/>
    </row>
    <row r="8331" spans="1:9" ht="15" customHeight="1" x14ac:dyDescent="0.25">
      <c r="A8331" s="411"/>
      <c r="B8331" s="411"/>
      <c r="C8331" s="411"/>
      <c r="D8331" s="411"/>
      <c r="E8331" s="411"/>
      <c r="F8331" s="412"/>
      <c r="G8331" s="194"/>
      <c r="H8331" s="411"/>
      <c r="I8331" s="411"/>
    </row>
    <row r="8332" spans="1:9" ht="15" customHeight="1" x14ac:dyDescent="0.25">
      <c r="A8332" s="411"/>
      <c r="B8332" s="411"/>
      <c r="C8332" s="411"/>
      <c r="D8332" s="411"/>
      <c r="E8332" s="411"/>
      <c r="F8332" s="411"/>
      <c r="G8332" s="194"/>
      <c r="H8332" s="411"/>
      <c r="I8332" s="411"/>
    </row>
    <row r="8333" spans="1:9" ht="15" customHeight="1" x14ac:dyDescent="0.25">
      <c r="A8333" s="411"/>
      <c r="B8333" s="411"/>
      <c r="C8333" s="411"/>
      <c r="D8333" s="411"/>
      <c r="E8333" s="411"/>
      <c r="F8333" s="411"/>
      <c r="G8333" s="194"/>
      <c r="H8333" s="411"/>
      <c r="I8333" s="411"/>
    </row>
    <row r="8334" spans="1:9" ht="15" customHeight="1" x14ac:dyDescent="0.25">
      <c r="A8334" s="411"/>
      <c r="B8334" s="411"/>
      <c r="C8334" s="411"/>
      <c r="D8334" s="411"/>
      <c r="E8334" s="411"/>
      <c r="F8334" s="411"/>
      <c r="G8334" s="194"/>
      <c r="H8334" s="411"/>
      <c r="I8334" s="411"/>
    </row>
    <row r="8335" spans="1:9" ht="15" customHeight="1" x14ac:dyDescent="0.25">
      <c r="A8335" s="411"/>
      <c r="B8335" s="411"/>
      <c r="C8335" s="411"/>
      <c r="D8335" s="411"/>
      <c r="E8335" s="411"/>
      <c r="F8335" s="411"/>
      <c r="G8335" s="194"/>
      <c r="H8335" s="411"/>
      <c r="I8335" s="411"/>
    </row>
    <row r="8336" spans="1:9" ht="15" customHeight="1" x14ac:dyDescent="0.25">
      <c r="A8336" s="411"/>
      <c r="B8336" s="411"/>
      <c r="C8336" s="411"/>
      <c r="D8336" s="411"/>
      <c r="E8336" s="411"/>
      <c r="F8336" s="411"/>
      <c r="G8336" s="194"/>
      <c r="H8336" s="411"/>
      <c r="I8336" s="411"/>
    </row>
    <row r="8337" spans="1:9" ht="15" customHeight="1" x14ac:dyDescent="0.25">
      <c r="A8337" s="411"/>
      <c r="B8337" s="411"/>
      <c r="C8337" s="411"/>
      <c r="D8337" s="411"/>
      <c r="E8337" s="411"/>
      <c r="F8337" s="411"/>
      <c r="G8337" s="194"/>
      <c r="H8337" s="411"/>
      <c r="I8337" s="411"/>
    </row>
    <row r="8338" spans="1:9" ht="15" customHeight="1" x14ac:dyDescent="0.25">
      <c r="A8338" s="411"/>
      <c r="B8338" s="411"/>
      <c r="C8338" s="411"/>
      <c r="D8338" s="411"/>
      <c r="E8338" s="411"/>
      <c r="F8338" s="411"/>
      <c r="G8338" s="194"/>
      <c r="H8338" s="411"/>
      <c r="I8338" s="411"/>
    </row>
    <row r="8339" spans="1:9" ht="15" customHeight="1" x14ac:dyDescent="0.25">
      <c r="A8339" s="411"/>
      <c r="B8339" s="411"/>
      <c r="C8339" s="411"/>
      <c r="D8339" s="411"/>
      <c r="E8339" s="411"/>
      <c r="F8339" s="412"/>
      <c r="G8339" s="194"/>
      <c r="H8339" s="411"/>
      <c r="I8339" s="411"/>
    </row>
    <row r="8340" spans="1:9" ht="15" customHeight="1" x14ac:dyDescent="0.25">
      <c r="A8340" s="411"/>
      <c r="B8340" s="411"/>
      <c r="C8340" s="411"/>
      <c r="D8340" s="411"/>
      <c r="E8340" s="411"/>
      <c r="F8340" s="412"/>
      <c r="G8340" s="194"/>
      <c r="H8340" s="411"/>
      <c r="I8340" s="411"/>
    </row>
    <row r="8341" spans="1:9" ht="15" customHeight="1" x14ac:dyDescent="0.25">
      <c r="A8341" s="411"/>
      <c r="B8341" s="411"/>
      <c r="C8341" s="411"/>
      <c r="D8341" s="411"/>
      <c r="E8341" s="411"/>
      <c r="F8341" s="412"/>
      <c r="G8341" s="194"/>
      <c r="H8341" s="411"/>
      <c r="I8341" s="411"/>
    </row>
    <row r="8342" spans="1:9" ht="15" customHeight="1" x14ac:dyDescent="0.25">
      <c r="A8342" s="411"/>
      <c r="B8342" s="411"/>
      <c r="C8342" s="411"/>
      <c r="D8342" s="411"/>
      <c r="E8342" s="411"/>
      <c r="F8342" s="412"/>
      <c r="G8342" s="194"/>
      <c r="H8342" s="411"/>
      <c r="I8342" s="411"/>
    </row>
    <row r="8343" spans="1:9" ht="15" customHeight="1" x14ac:dyDescent="0.25">
      <c r="A8343" s="411"/>
      <c r="B8343" s="411"/>
      <c r="C8343" s="411"/>
      <c r="D8343" s="411"/>
      <c r="E8343" s="411"/>
      <c r="F8343" s="412"/>
      <c r="G8343" s="194"/>
      <c r="H8343" s="411"/>
      <c r="I8343" s="411"/>
    </row>
    <row r="8344" spans="1:9" ht="15" customHeight="1" x14ac:dyDescent="0.25">
      <c r="A8344" s="411"/>
      <c r="B8344" s="411"/>
      <c r="C8344" s="411"/>
      <c r="D8344" s="411"/>
      <c r="E8344" s="411"/>
      <c r="F8344" s="411"/>
      <c r="G8344" s="194"/>
      <c r="H8344" s="411"/>
      <c r="I8344" s="411"/>
    </row>
    <row r="8345" spans="1:9" ht="15" customHeight="1" x14ac:dyDescent="0.25">
      <c r="A8345" s="411"/>
      <c r="B8345" s="411"/>
      <c r="C8345" s="411"/>
      <c r="D8345" s="411"/>
      <c r="E8345" s="411"/>
      <c r="F8345" s="411"/>
      <c r="G8345" s="194"/>
      <c r="H8345" s="411"/>
      <c r="I8345" s="411"/>
    </row>
    <row r="8346" spans="1:9" ht="15" customHeight="1" x14ac:dyDescent="0.25">
      <c r="A8346" s="411"/>
      <c r="B8346" s="411"/>
      <c r="C8346" s="411"/>
      <c r="D8346" s="411"/>
      <c r="E8346" s="411"/>
      <c r="F8346" s="411"/>
      <c r="G8346" s="194"/>
      <c r="H8346" s="411"/>
      <c r="I8346" s="411"/>
    </row>
    <row r="8347" spans="1:9" ht="15" customHeight="1" x14ac:dyDescent="0.25">
      <c r="A8347" s="411"/>
      <c r="B8347" s="411"/>
      <c r="C8347" s="411"/>
      <c r="D8347" s="411"/>
      <c r="E8347" s="411"/>
      <c r="F8347" s="411"/>
      <c r="G8347" s="194"/>
      <c r="H8347" s="411"/>
      <c r="I8347" s="411"/>
    </row>
    <row r="8348" spans="1:9" ht="15" customHeight="1" x14ac:dyDescent="0.25">
      <c r="A8348" s="411"/>
      <c r="B8348" s="411"/>
      <c r="C8348" s="411"/>
      <c r="D8348" s="411"/>
      <c r="E8348" s="411"/>
      <c r="F8348" s="411"/>
      <c r="G8348" s="194"/>
      <c r="H8348" s="411"/>
      <c r="I8348" s="411"/>
    </row>
    <row r="8349" spans="1:9" ht="15" customHeight="1" x14ac:dyDescent="0.25">
      <c r="A8349" s="411"/>
      <c r="B8349" s="411"/>
      <c r="C8349" s="411"/>
      <c r="D8349" s="411"/>
      <c r="E8349" s="411"/>
      <c r="F8349" s="412"/>
      <c r="G8349" s="194"/>
      <c r="H8349" s="411"/>
      <c r="I8349" s="411"/>
    </row>
    <row r="8350" spans="1:9" ht="15" customHeight="1" x14ac:dyDescent="0.25">
      <c r="A8350" s="411"/>
      <c r="B8350" s="411"/>
      <c r="C8350" s="411"/>
      <c r="D8350" s="411"/>
      <c r="E8350" s="411"/>
      <c r="F8350" s="412"/>
      <c r="G8350" s="194"/>
      <c r="H8350" s="411"/>
      <c r="I8350" s="411"/>
    </row>
    <row r="8351" spans="1:9" ht="15" customHeight="1" x14ac:dyDescent="0.25">
      <c r="A8351" s="411"/>
      <c r="B8351" s="411"/>
      <c r="C8351" s="411"/>
      <c r="D8351" s="411"/>
      <c r="E8351" s="411"/>
      <c r="F8351" s="412"/>
      <c r="G8351" s="194"/>
      <c r="H8351" s="411"/>
      <c r="I8351" s="411"/>
    </row>
    <row r="8352" spans="1:9" ht="15" customHeight="1" x14ac:dyDescent="0.25">
      <c r="A8352" s="411"/>
      <c r="B8352" s="411"/>
      <c r="C8352" s="411"/>
      <c r="D8352" s="411"/>
      <c r="E8352" s="411"/>
      <c r="F8352" s="412"/>
      <c r="G8352" s="194"/>
      <c r="H8352" s="411"/>
      <c r="I8352" s="411"/>
    </row>
    <row r="8353" spans="1:9" ht="15" customHeight="1" x14ac:dyDescent="0.25">
      <c r="A8353" s="411"/>
      <c r="B8353" s="411"/>
      <c r="C8353" s="411"/>
      <c r="D8353" s="411"/>
      <c r="E8353" s="411"/>
      <c r="F8353" s="411"/>
      <c r="G8353" s="194"/>
      <c r="H8353" s="411"/>
      <c r="I8353" s="411"/>
    </row>
    <row r="8354" spans="1:9" ht="15" customHeight="1" x14ac:dyDescent="0.25">
      <c r="A8354" s="411"/>
      <c r="B8354" s="411"/>
      <c r="C8354" s="411"/>
      <c r="D8354" s="411"/>
      <c r="E8354" s="411"/>
      <c r="F8354" s="411"/>
      <c r="G8354" s="194"/>
      <c r="H8354" s="411"/>
      <c r="I8354" s="411"/>
    </row>
    <row r="8355" spans="1:9" ht="15" customHeight="1" x14ac:dyDescent="0.25">
      <c r="A8355" s="411"/>
      <c r="B8355" s="411"/>
      <c r="C8355" s="411"/>
      <c r="D8355" s="411"/>
      <c r="E8355" s="411"/>
      <c r="F8355" s="412"/>
      <c r="G8355" s="194"/>
      <c r="H8355" s="411"/>
      <c r="I8355" s="411"/>
    </row>
    <row r="8356" spans="1:9" ht="15" customHeight="1" x14ac:dyDescent="0.25">
      <c r="A8356" s="411"/>
      <c r="B8356" s="411"/>
      <c r="C8356" s="411"/>
      <c r="D8356" s="411"/>
      <c r="E8356" s="411"/>
      <c r="F8356" s="412"/>
      <c r="G8356" s="194"/>
      <c r="H8356" s="411"/>
      <c r="I8356" s="411"/>
    </row>
    <row r="8357" spans="1:9" ht="15" customHeight="1" x14ac:dyDescent="0.25">
      <c r="A8357" s="411"/>
      <c r="B8357" s="411"/>
      <c r="C8357" s="411"/>
      <c r="D8357" s="411"/>
      <c r="E8357" s="411"/>
      <c r="F8357" s="411"/>
      <c r="G8357" s="194"/>
      <c r="H8357" s="411"/>
      <c r="I8357" s="411"/>
    </row>
    <row r="8358" spans="1:9" ht="15" customHeight="1" x14ac:dyDescent="0.25">
      <c r="A8358" s="411"/>
      <c r="B8358" s="411"/>
      <c r="C8358" s="411"/>
      <c r="D8358" s="411"/>
      <c r="E8358" s="411"/>
      <c r="F8358" s="411"/>
      <c r="G8358" s="194"/>
      <c r="H8358" s="411"/>
      <c r="I8358" s="411"/>
    </row>
    <row r="8359" spans="1:9" ht="15" customHeight="1" x14ac:dyDescent="0.25">
      <c r="A8359" s="411"/>
      <c r="B8359" s="411"/>
      <c r="C8359" s="411"/>
      <c r="D8359" s="411"/>
      <c r="E8359" s="411"/>
      <c r="F8359" s="411"/>
      <c r="G8359" s="194"/>
      <c r="H8359" s="411"/>
      <c r="I8359" s="411"/>
    </row>
    <row r="8360" spans="1:9" ht="15" customHeight="1" x14ac:dyDescent="0.25">
      <c r="A8360" s="411"/>
      <c r="B8360" s="411"/>
      <c r="C8360" s="411"/>
      <c r="D8360" s="411"/>
      <c r="E8360" s="411"/>
      <c r="F8360" s="411"/>
      <c r="G8360" s="194"/>
      <c r="H8360" s="411"/>
      <c r="I8360" s="411"/>
    </row>
    <row r="8361" spans="1:9" ht="15" customHeight="1" x14ac:dyDescent="0.25">
      <c r="A8361" s="411"/>
      <c r="B8361" s="411"/>
      <c r="C8361" s="411"/>
      <c r="D8361" s="411"/>
      <c r="E8361" s="411"/>
      <c r="F8361" s="411"/>
      <c r="G8361" s="194"/>
      <c r="H8361" s="411"/>
      <c r="I8361" s="411"/>
    </row>
    <row r="8362" spans="1:9" ht="15" customHeight="1" x14ac:dyDescent="0.25">
      <c r="A8362" s="411"/>
      <c r="B8362" s="411"/>
      <c r="C8362" s="411"/>
      <c r="D8362" s="411"/>
      <c r="E8362" s="411"/>
      <c r="F8362" s="411"/>
      <c r="G8362" s="194"/>
      <c r="H8362" s="411"/>
      <c r="I8362" s="411"/>
    </row>
    <row r="8363" spans="1:9" ht="15" customHeight="1" x14ac:dyDescent="0.25">
      <c r="A8363" s="411"/>
      <c r="B8363" s="411"/>
      <c r="C8363" s="411"/>
      <c r="D8363" s="411"/>
      <c r="E8363" s="411"/>
      <c r="F8363" s="411"/>
      <c r="G8363" s="194"/>
      <c r="H8363" s="411"/>
      <c r="I8363" s="411"/>
    </row>
    <row r="8364" spans="1:9" ht="15" customHeight="1" x14ac:dyDescent="0.25">
      <c r="A8364" s="411"/>
      <c r="B8364" s="411"/>
      <c r="C8364" s="411"/>
      <c r="D8364" s="411"/>
      <c r="E8364" s="411"/>
      <c r="F8364" s="411"/>
      <c r="G8364" s="194"/>
      <c r="H8364" s="411"/>
      <c r="I8364" s="411"/>
    </row>
    <row r="8365" spans="1:9" ht="15" customHeight="1" x14ac:dyDescent="0.25">
      <c r="A8365" s="411"/>
      <c r="B8365" s="411"/>
      <c r="C8365" s="411"/>
      <c r="D8365" s="411"/>
      <c r="E8365" s="411"/>
      <c r="F8365" s="411"/>
      <c r="G8365" s="194"/>
      <c r="H8365" s="411"/>
      <c r="I8365" s="411"/>
    </row>
    <row r="8366" spans="1:9" ht="15" customHeight="1" x14ac:dyDescent="0.25">
      <c r="A8366" s="411"/>
      <c r="B8366" s="411"/>
      <c r="C8366" s="411"/>
      <c r="D8366" s="411"/>
      <c r="E8366" s="411"/>
      <c r="F8366" s="411"/>
      <c r="G8366" s="194"/>
      <c r="H8366" s="411"/>
      <c r="I8366" s="411"/>
    </row>
    <row r="8367" spans="1:9" ht="15" customHeight="1" x14ac:dyDescent="0.25">
      <c r="A8367" s="411"/>
      <c r="B8367" s="411"/>
      <c r="C8367" s="411"/>
      <c r="D8367" s="411"/>
      <c r="E8367" s="411"/>
      <c r="F8367" s="411"/>
      <c r="G8367" s="194"/>
      <c r="H8367" s="411"/>
      <c r="I8367" s="411"/>
    </row>
    <row r="8368" spans="1:9" ht="15" customHeight="1" x14ac:dyDescent="0.25">
      <c r="A8368" s="411"/>
      <c r="B8368" s="411"/>
      <c r="C8368" s="411"/>
      <c r="D8368" s="411"/>
      <c r="E8368" s="411"/>
      <c r="F8368" s="411"/>
      <c r="G8368" s="194"/>
      <c r="H8368" s="411"/>
      <c r="I8368" s="411"/>
    </row>
    <row r="8369" spans="1:9" ht="15" customHeight="1" x14ac:dyDescent="0.25">
      <c r="A8369" s="411"/>
      <c r="B8369" s="411"/>
      <c r="C8369" s="411"/>
      <c r="D8369" s="411"/>
      <c r="E8369" s="411"/>
      <c r="F8369" s="411"/>
      <c r="G8369" s="194"/>
      <c r="H8369" s="411"/>
      <c r="I8369" s="411"/>
    </row>
    <row r="8370" spans="1:9" ht="15" customHeight="1" x14ac:dyDescent="0.25">
      <c r="A8370" s="411"/>
      <c r="B8370" s="411"/>
      <c r="C8370" s="411"/>
      <c r="D8370" s="411"/>
      <c r="E8370" s="411"/>
      <c r="F8370" s="411"/>
      <c r="G8370" s="194"/>
      <c r="H8370" s="411"/>
      <c r="I8370" s="411"/>
    </row>
    <row r="8371" spans="1:9" ht="15" customHeight="1" x14ac:dyDescent="0.25">
      <c r="A8371" s="411"/>
      <c r="B8371" s="411"/>
      <c r="C8371" s="411"/>
      <c r="D8371" s="411"/>
      <c r="E8371" s="411"/>
      <c r="F8371" s="411"/>
      <c r="G8371" s="194"/>
      <c r="H8371" s="411"/>
      <c r="I8371" s="411"/>
    </row>
    <row r="8372" spans="1:9" ht="15" customHeight="1" x14ac:dyDescent="0.25">
      <c r="A8372" s="411"/>
      <c r="B8372" s="411"/>
      <c r="C8372" s="411"/>
      <c r="D8372" s="411"/>
      <c r="E8372" s="411"/>
      <c r="F8372" s="411"/>
      <c r="G8372" s="194"/>
      <c r="H8372" s="411"/>
      <c r="I8372" s="411"/>
    </row>
    <row r="8373" spans="1:9" ht="15" customHeight="1" x14ac:dyDescent="0.25">
      <c r="A8373" s="411"/>
      <c r="B8373" s="411"/>
      <c r="C8373" s="411"/>
      <c r="D8373" s="411"/>
      <c r="E8373" s="411"/>
      <c r="F8373" s="411"/>
      <c r="G8373" s="194"/>
      <c r="H8373" s="411"/>
      <c r="I8373" s="411"/>
    </row>
    <row r="8374" spans="1:9" ht="15" customHeight="1" x14ac:dyDescent="0.25">
      <c r="A8374" s="411"/>
      <c r="B8374" s="411"/>
      <c r="C8374" s="411"/>
      <c r="D8374" s="411"/>
      <c r="E8374" s="411"/>
      <c r="F8374" s="411"/>
      <c r="G8374" s="194"/>
      <c r="H8374" s="411"/>
      <c r="I8374" s="411"/>
    </row>
    <row r="8375" spans="1:9" ht="15" customHeight="1" x14ac:dyDescent="0.25">
      <c r="A8375" s="411"/>
      <c r="B8375" s="411"/>
      <c r="C8375" s="411"/>
      <c r="D8375" s="411"/>
      <c r="E8375" s="411"/>
      <c r="F8375" s="412"/>
      <c r="G8375" s="194"/>
      <c r="H8375" s="411"/>
      <c r="I8375" s="411"/>
    </row>
    <row r="8376" spans="1:9" ht="15" customHeight="1" x14ac:dyDescent="0.25">
      <c r="A8376" s="411"/>
      <c r="B8376" s="411"/>
      <c r="C8376" s="411"/>
      <c r="D8376" s="411"/>
      <c r="E8376" s="411"/>
      <c r="F8376" s="411"/>
      <c r="G8376" s="194"/>
      <c r="H8376" s="411"/>
      <c r="I8376" s="411"/>
    </row>
    <row r="8377" spans="1:9" ht="15" customHeight="1" x14ac:dyDescent="0.25">
      <c r="A8377" s="411"/>
      <c r="B8377" s="411"/>
      <c r="C8377" s="411"/>
      <c r="D8377" s="411"/>
      <c r="E8377" s="411"/>
      <c r="F8377" s="411"/>
      <c r="G8377" s="194"/>
      <c r="H8377" s="411"/>
      <c r="I8377" s="411"/>
    </row>
    <row r="8378" spans="1:9" ht="15" customHeight="1" x14ac:dyDescent="0.25">
      <c r="A8378" s="411"/>
      <c r="B8378" s="411"/>
      <c r="C8378" s="411"/>
      <c r="D8378" s="411"/>
      <c r="E8378" s="411"/>
      <c r="F8378" s="411"/>
      <c r="G8378" s="194"/>
      <c r="H8378" s="411"/>
      <c r="I8378" s="411"/>
    </row>
    <row r="8379" spans="1:9" ht="15" customHeight="1" x14ac:dyDescent="0.25">
      <c r="A8379" s="411"/>
      <c r="B8379" s="411"/>
      <c r="C8379" s="411"/>
      <c r="D8379" s="411"/>
      <c r="E8379" s="411"/>
      <c r="F8379" s="411"/>
      <c r="G8379" s="194"/>
      <c r="H8379" s="411"/>
      <c r="I8379" s="411"/>
    </row>
    <row r="8380" spans="1:9" ht="15" customHeight="1" x14ac:dyDescent="0.25">
      <c r="A8380" s="411"/>
      <c r="B8380" s="411"/>
      <c r="C8380" s="411"/>
      <c r="D8380" s="411"/>
      <c r="E8380" s="411"/>
      <c r="F8380" s="411"/>
      <c r="G8380" s="194"/>
      <c r="H8380" s="411"/>
      <c r="I8380" s="411"/>
    </row>
    <row r="8381" spans="1:9" ht="15" customHeight="1" x14ac:dyDescent="0.25">
      <c r="A8381" s="411"/>
      <c r="B8381" s="411"/>
      <c r="C8381" s="411"/>
      <c r="D8381" s="411"/>
      <c r="E8381" s="411"/>
      <c r="F8381" s="411"/>
      <c r="G8381" s="194"/>
      <c r="H8381" s="411"/>
      <c r="I8381" s="411"/>
    </row>
    <row r="8382" spans="1:9" ht="15" customHeight="1" x14ac:dyDescent="0.25">
      <c r="A8382" s="411"/>
      <c r="B8382" s="411"/>
      <c r="C8382" s="411"/>
      <c r="D8382" s="411"/>
      <c r="E8382" s="411"/>
      <c r="F8382" s="411"/>
      <c r="G8382" s="194"/>
      <c r="H8382" s="411"/>
      <c r="I8382" s="411"/>
    </row>
    <row r="8383" spans="1:9" ht="15" customHeight="1" x14ac:dyDescent="0.25">
      <c r="A8383" s="411"/>
      <c r="B8383" s="411"/>
      <c r="C8383" s="411"/>
      <c r="D8383" s="411"/>
      <c r="E8383" s="411"/>
      <c r="F8383" s="412"/>
      <c r="G8383" s="194"/>
      <c r="H8383" s="411"/>
      <c r="I8383" s="411"/>
    </row>
    <row r="8384" spans="1:9" ht="15" customHeight="1" x14ac:dyDescent="0.25">
      <c r="A8384" s="411"/>
      <c r="B8384" s="411"/>
      <c r="C8384" s="411"/>
      <c r="D8384" s="411"/>
      <c r="E8384" s="411"/>
      <c r="F8384" s="411"/>
      <c r="G8384" s="194"/>
      <c r="H8384" s="411"/>
      <c r="I8384" s="411"/>
    </row>
    <row r="8385" spans="1:9" ht="15" customHeight="1" x14ac:dyDescent="0.25">
      <c r="A8385" s="411"/>
      <c r="B8385" s="411"/>
      <c r="C8385" s="411"/>
      <c r="D8385" s="411"/>
      <c r="E8385" s="411"/>
      <c r="F8385" s="411"/>
      <c r="G8385" s="194"/>
      <c r="H8385" s="411"/>
      <c r="I8385" s="411"/>
    </row>
    <row r="8386" spans="1:9" ht="15" customHeight="1" x14ac:dyDescent="0.25">
      <c r="A8386" s="411"/>
      <c r="B8386" s="411"/>
      <c r="C8386" s="411"/>
      <c r="D8386" s="411"/>
      <c r="E8386" s="411"/>
      <c r="F8386" s="411"/>
      <c r="G8386" s="194"/>
      <c r="H8386" s="411"/>
      <c r="I8386" s="411"/>
    </row>
    <row r="8387" spans="1:9" ht="15" customHeight="1" x14ac:dyDescent="0.25">
      <c r="A8387" s="411"/>
      <c r="B8387" s="411"/>
      <c r="C8387" s="411"/>
      <c r="D8387" s="411"/>
      <c r="E8387" s="411"/>
      <c r="F8387" s="411"/>
      <c r="G8387" s="194"/>
      <c r="H8387" s="411"/>
      <c r="I8387" s="411"/>
    </row>
    <row r="8388" spans="1:9" ht="15" customHeight="1" x14ac:dyDescent="0.25">
      <c r="A8388" s="411"/>
      <c r="B8388" s="411"/>
      <c r="C8388" s="411"/>
      <c r="D8388" s="411"/>
      <c r="E8388" s="411"/>
      <c r="F8388" s="411"/>
      <c r="G8388" s="194"/>
      <c r="H8388" s="411"/>
      <c r="I8388" s="411"/>
    </row>
    <row r="8389" spans="1:9" ht="15" customHeight="1" x14ac:dyDescent="0.25">
      <c r="A8389" s="411"/>
      <c r="B8389" s="411"/>
      <c r="C8389" s="411"/>
      <c r="D8389" s="411"/>
      <c r="E8389" s="411"/>
      <c r="F8389" s="411"/>
      <c r="G8389" s="194"/>
      <c r="H8389" s="411"/>
      <c r="I8389" s="411"/>
    </row>
    <row r="8390" spans="1:9" ht="15" customHeight="1" x14ac:dyDescent="0.25">
      <c r="A8390" s="411"/>
      <c r="B8390" s="411"/>
      <c r="C8390" s="411"/>
      <c r="D8390" s="411"/>
      <c r="E8390" s="411"/>
      <c r="F8390" s="411"/>
      <c r="G8390" s="194"/>
      <c r="H8390" s="411"/>
      <c r="I8390" s="411"/>
    </row>
    <row r="8391" spans="1:9" ht="15" customHeight="1" x14ac:dyDescent="0.25">
      <c r="A8391" s="411"/>
      <c r="B8391" s="411"/>
      <c r="C8391" s="411"/>
      <c r="D8391" s="411"/>
      <c r="E8391" s="411"/>
      <c r="F8391" s="411"/>
      <c r="G8391" s="194"/>
      <c r="H8391" s="411"/>
      <c r="I8391" s="411"/>
    </row>
    <row r="8392" spans="1:9" ht="15" customHeight="1" x14ac:dyDescent="0.25">
      <c r="A8392" s="411"/>
      <c r="B8392" s="411"/>
      <c r="C8392" s="411"/>
      <c r="D8392" s="411"/>
      <c r="E8392" s="411"/>
      <c r="F8392" s="411"/>
      <c r="G8392" s="194"/>
      <c r="H8392" s="411"/>
      <c r="I8392" s="411"/>
    </row>
    <row r="8393" spans="1:9" ht="15" customHeight="1" x14ac:dyDescent="0.25">
      <c r="A8393" s="411"/>
      <c r="B8393" s="411"/>
      <c r="C8393" s="411"/>
      <c r="D8393" s="411"/>
      <c r="E8393" s="411"/>
      <c r="F8393" s="412"/>
      <c r="G8393" s="194"/>
      <c r="H8393" s="411"/>
      <c r="I8393" s="411"/>
    </row>
    <row r="8394" spans="1:9" ht="15" customHeight="1" x14ac:dyDescent="0.25">
      <c r="A8394" s="411"/>
      <c r="B8394" s="411"/>
      <c r="C8394" s="411"/>
      <c r="D8394" s="411"/>
      <c r="E8394" s="411"/>
      <c r="F8394" s="412"/>
      <c r="G8394" s="194"/>
      <c r="H8394" s="411"/>
      <c r="I8394" s="411"/>
    </row>
    <row r="8395" spans="1:9" ht="15" customHeight="1" x14ac:dyDescent="0.25">
      <c r="A8395" s="411"/>
      <c r="B8395" s="411"/>
      <c r="C8395" s="411"/>
      <c r="D8395" s="411"/>
      <c r="E8395" s="411"/>
      <c r="F8395" s="411"/>
      <c r="G8395" s="194"/>
      <c r="H8395" s="411"/>
      <c r="I8395" s="411"/>
    </row>
    <row r="8396" spans="1:9" ht="15" customHeight="1" x14ac:dyDescent="0.25">
      <c r="A8396" s="411"/>
      <c r="B8396" s="411"/>
      <c r="C8396" s="411"/>
      <c r="D8396" s="411"/>
      <c r="E8396" s="411"/>
      <c r="F8396" s="411"/>
      <c r="G8396" s="194"/>
      <c r="H8396" s="411"/>
      <c r="I8396" s="411"/>
    </row>
    <row r="8397" spans="1:9" ht="15" customHeight="1" x14ac:dyDescent="0.25">
      <c r="A8397" s="411"/>
      <c r="B8397" s="411"/>
      <c r="C8397" s="411"/>
      <c r="D8397" s="411"/>
      <c r="E8397" s="411"/>
      <c r="F8397" s="411"/>
      <c r="G8397" s="194"/>
      <c r="H8397" s="411"/>
      <c r="I8397" s="411"/>
    </row>
    <row r="8398" spans="1:9" ht="15" customHeight="1" x14ac:dyDescent="0.25">
      <c r="A8398" s="411"/>
      <c r="B8398" s="411"/>
      <c r="C8398" s="411"/>
      <c r="D8398" s="411"/>
      <c r="E8398" s="411"/>
      <c r="F8398" s="411"/>
      <c r="G8398" s="194"/>
      <c r="H8398" s="411"/>
      <c r="I8398" s="411"/>
    </row>
    <row r="8399" spans="1:9" ht="15" customHeight="1" x14ac:dyDescent="0.25">
      <c r="A8399" s="411"/>
      <c r="B8399" s="411"/>
      <c r="C8399" s="411"/>
      <c r="D8399" s="411"/>
      <c r="E8399" s="411"/>
      <c r="F8399" s="411"/>
      <c r="G8399" s="194"/>
      <c r="H8399" s="411"/>
      <c r="I8399" s="411"/>
    </row>
    <row r="8400" spans="1:9" ht="15" customHeight="1" x14ac:dyDescent="0.25">
      <c r="A8400" s="411"/>
      <c r="B8400" s="411"/>
      <c r="C8400" s="411"/>
      <c r="D8400" s="411"/>
      <c r="E8400" s="411"/>
      <c r="F8400" s="411"/>
      <c r="G8400" s="194"/>
      <c r="H8400" s="411"/>
      <c r="I8400" s="411"/>
    </row>
    <row r="8401" spans="1:9" ht="15" customHeight="1" x14ac:dyDescent="0.25">
      <c r="A8401" s="411"/>
      <c r="B8401" s="411"/>
      <c r="C8401" s="411"/>
      <c r="D8401" s="411"/>
      <c r="E8401" s="411"/>
      <c r="F8401" s="411"/>
      <c r="G8401" s="194"/>
      <c r="H8401" s="411"/>
      <c r="I8401" s="411"/>
    </row>
    <row r="8402" spans="1:9" ht="15" customHeight="1" x14ac:dyDescent="0.25">
      <c r="A8402" s="411"/>
      <c r="B8402" s="411"/>
      <c r="C8402" s="411"/>
      <c r="D8402" s="411"/>
      <c r="E8402" s="411"/>
      <c r="F8402" s="412"/>
      <c r="G8402" s="194"/>
      <c r="H8402" s="411"/>
      <c r="I8402" s="411"/>
    </row>
    <row r="8403" spans="1:9" ht="15" customHeight="1" x14ac:dyDescent="0.25">
      <c r="A8403" s="411"/>
      <c r="B8403" s="411"/>
      <c r="C8403" s="411"/>
      <c r="D8403" s="411"/>
      <c r="E8403" s="411"/>
      <c r="F8403" s="411"/>
      <c r="G8403" s="194"/>
      <c r="H8403" s="411"/>
      <c r="I8403" s="411"/>
    </row>
    <row r="8404" spans="1:9" ht="15" customHeight="1" x14ac:dyDescent="0.25">
      <c r="A8404" s="411"/>
      <c r="B8404" s="411"/>
      <c r="C8404" s="411"/>
      <c r="D8404" s="411"/>
      <c r="E8404" s="411"/>
      <c r="F8404" s="411"/>
      <c r="G8404" s="194"/>
      <c r="H8404" s="411"/>
      <c r="I8404" s="411"/>
    </row>
    <row r="8405" spans="1:9" ht="15" customHeight="1" x14ac:dyDescent="0.25">
      <c r="A8405" s="411"/>
      <c r="B8405" s="411"/>
      <c r="C8405" s="411"/>
      <c r="D8405" s="411"/>
      <c r="E8405" s="411"/>
      <c r="F8405" s="411"/>
      <c r="G8405" s="194"/>
      <c r="H8405" s="411"/>
      <c r="I8405" s="411"/>
    </row>
    <row r="8406" spans="1:9" ht="15" customHeight="1" x14ac:dyDescent="0.25">
      <c r="A8406" s="411"/>
      <c r="B8406" s="411"/>
      <c r="C8406" s="411"/>
      <c r="D8406" s="411"/>
      <c r="E8406" s="411"/>
      <c r="F8406" s="411"/>
      <c r="G8406" s="194"/>
      <c r="H8406" s="411"/>
      <c r="I8406" s="411"/>
    </row>
    <row r="8407" spans="1:9" ht="15" customHeight="1" x14ac:dyDescent="0.25">
      <c r="A8407" s="411"/>
      <c r="B8407" s="411"/>
      <c r="C8407" s="411"/>
      <c r="D8407" s="411"/>
      <c r="E8407" s="411"/>
      <c r="F8407" s="411"/>
      <c r="G8407" s="194"/>
      <c r="H8407" s="411"/>
      <c r="I8407" s="411"/>
    </row>
    <row r="8408" spans="1:9" ht="15" customHeight="1" x14ac:dyDescent="0.25">
      <c r="A8408" s="411"/>
      <c r="B8408" s="411"/>
      <c r="C8408" s="411"/>
      <c r="D8408" s="411"/>
      <c r="E8408" s="411"/>
      <c r="F8408" s="411"/>
      <c r="G8408" s="194"/>
      <c r="H8408" s="411"/>
      <c r="I8408" s="411"/>
    </row>
    <row r="8409" spans="1:9" ht="15" customHeight="1" x14ac:dyDescent="0.25">
      <c r="A8409" s="411"/>
      <c r="B8409" s="411"/>
      <c r="C8409" s="411"/>
      <c r="D8409" s="411"/>
      <c r="E8409" s="411"/>
      <c r="F8409" s="411"/>
      <c r="G8409" s="194"/>
      <c r="H8409" s="411"/>
      <c r="I8409" s="411"/>
    </row>
    <row r="8410" spans="1:9" ht="15" customHeight="1" x14ac:dyDescent="0.25">
      <c r="A8410" s="411"/>
      <c r="B8410" s="411"/>
      <c r="C8410" s="411"/>
      <c r="D8410" s="411"/>
      <c r="E8410" s="411"/>
      <c r="F8410" s="412"/>
      <c r="G8410" s="194"/>
      <c r="H8410" s="411"/>
      <c r="I8410" s="411"/>
    </row>
    <row r="8411" spans="1:9" ht="15" customHeight="1" x14ac:dyDescent="0.25">
      <c r="A8411" s="411"/>
      <c r="B8411" s="411"/>
      <c r="C8411" s="411"/>
      <c r="D8411" s="411"/>
      <c r="E8411" s="411"/>
      <c r="F8411" s="411"/>
      <c r="G8411" s="194"/>
      <c r="H8411" s="411"/>
      <c r="I8411" s="411"/>
    </row>
    <row r="8412" spans="1:9" ht="15" customHeight="1" x14ac:dyDescent="0.25">
      <c r="A8412" s="411"/>
      <c r="B8412" s="411"/>
      <c r="C8412" s="411"/>
      <c r="D8412" s="411"/>
      <c r="E8412" s="411"/>
      <c r="F8412" s="411"/>
      <c r="G8412" s="194"/>
      <c r="H8412" s="411"/>
      <c r="I8412" s="411"/>
    </row>
    <row r="8413" spans="1:9" ht="15" customHeight="1" x14ac:dyDescent="0.25">
      <c r="A8413" s="411"/>
      <c r="B8413" s="411"/>
      <c r="C8413" s="411"/>
      <c r="D8413" s="411"/>
      <c r="E8413" s="411"/>
      <c r="F8413" s="411"/>
      <c r="G8413" s="194"/>
      <c r="H8413" s="411"/>
      <c r="I8413" s="411"/>
    </row>
    <row r="8414" spans="1:9" ht="15" customHeight="1" x14ac:dyDescent="0.25">
      <c r="A8414" s="411"/>
      <c r="B8414" s="411"/>
      <c r="C8414" s="411"/>
      <c r="D8414" s="411"/>
      <c r="E8414" s="411"/>
      <c r="F8414" s="411"/>
      <c r="G8414" s="194"/>
      <c r="H8414" s="411"/>
      <c r="I8414" s="411"/>
    </row>
    <row r="8415" spans="1:9" ht="15" customHeight="1" x14ac:dyDescent="0.25">
      <c r="A8415" s="411"/>
      <c r="B8415" s="411"/>
      <c r="C8415" s="411"/>
      <c r="D8415" s="411"/>
      <c r="E8415" s="411"/>
      <c r="F8415" s="411"/>
      <c r="G8415" s="194"/>
      <c r="H8415" s="411"/>
      <c r="I8415" s="411"/>
    </row>
    <row r="8416" spans="1:9" ht="15" customHeight="1" x14ac:dyDescent="0.25">
      <c r="A8416" s="411"/>
      <c r="B8416" s="411"/>
      <c r="C8416" s="411"/>
      <c r="D8416" s="411"/>
      <c r="E8416" s="411"/>
      <c r="F8416" s="411"/>
      <c r="G8416" s="194"/>
      <c r="H8416" s="411"/>
      <c r="I8416" s="411"/>
    </row>
    <row r="8417" spans="1:9" ht="15" customHeight="1" x14ac:dyDescent="0.25">
      <c r="A8417" s="411"/>
      <c r="B8417" s="411"/>
      <c r="C8417" s="411"/>
      <c r="D8417" s="411"/>
      <c r="E8417" s="411"/>
      <c r="F8417" s="411"/>
      <c r="G8417" s="194"/>
      <c r="H8417" s="411"/>
      <c r="I8417" s="411"/>
    </row>
    <row r="8418" spans="1:9" ht="15" customHeight="1" x14ac:dyDescent="0.25">
      <c r="A8418" s="411"/>
      <c r="B8418" s="411"/>
      <c r="C8418" s="411"/>
      <c r="D8418" s="411"/>
      <c r="E8418" s="411"/>
      <c r="F8418" s="412"/>
      <c r="G8418" s="194"/>
      <c r="H8418" s="411"/>
      <c r="I8418" s="411"/>
    </row>
    <row r="8419" spans="1:9" ht="15" customHeight="1" x14ac:dyDescent="0.25">
      <c r="A8419" s="411"/>
      <c r="B8419" s="411"/>
      <c r="C8419" s="411"/>
      <c r="D8419" s="411"/>
      <c r="E8419" s="411"/>
      <c r="F8419" s="412"/>
      <c r="G8419" s="194"/>
      <c r="H8419" s="411"/>
      <c r="I8419" s="411"/>
    </row>
    <row r="8420" spans="1:9" ht="15" customHeight="1" x14ac:dyDescent="0.25">
      <c r="A8420" s="411"/>
      <c r="B8420" s="411"/>
      <c r="C8420" s="411"/>
      <c r="D8420" s="411"/>
      <c r="E8420" s="411"/>
      <c r="F8420" s="411"/>
      <c r="G8420" s="194"/>
      <c r="H8420" s="411"/>
      <c r="I8420" s="411"/>
    </row>
    <row r="8421" spans="1:9" ht="15" customHeight="1" x14ac:dyDescent="0.25">
      <c r="A8421" s="411"/>
      <c r="B8421" s="411"/>
      <c r="C8421" s="411"/>
      <c r="D8421" s="411"/>
      <c r="E8421" s="411"/>
      <c r="F8421" s="411"/>
      <c r="G8421" s="194"/>
      <c r="H8421" s="411"/>
      <c r="I8421" s="411"/>
    </row>
    <row r="8422" spans="1:9" ht="15" customHeight="1" x14ac:dyDescent="0.25">
      <c r="A8422" s="411"/>
      <c r="B8422" s="411"/>
      <c r="C8422" s="411"/>
      <c r="D8422" s="411"/>
      <c r="E8422" s="411"/>
      <c r="F8422" s="411"/>
      <c r="G8422" s="194"/>
      <c r="H8422" s="411"/>
      <c r="I8422" s="411"/>
    </row>
    <row r="8423" spans="1:9" ht="15" customHeight="1" x14ac:dyDescent="0.25">
      <c r="A8423" s="411"/>
      <c r="B8423" s="411"/>
      <c r="C8423" s="411"/>
      <c r="D8423" s="411"/>
      <c r="E8423" s="411"/>
      <c r="F8423" s="411"/>
      <c r="G8423" s="194"/>
      <c r="H8423" s="411"/>
      <c r="I8423" s="411"/>
    </row>
    <row r="8424" spans="1:9" ht="15" customHeight="1" x14ac:dyDescent="0.25">
      <c r="A8424" s="411"/>
      <c r="B8424" s="411"/>
      <c r="C8424" s="411"/>
      <c r="D8424" s="411"/>
      <c r="E8424" s="411"/>
      <c r="F8424" s="411"/>
      <c r="G8424" s="194"/>
      <c r="H8424" s="411"/>
      <c r="I8424" s="411"/>
    </row>
    <row r="8425" spans="1:9" ht="15" customHeight="1" x14ac:dyDescent="0.25">
      <c r="A8425" s="411"/>
      <c r="B8425" s="411"/>
      <c r="C8425" s="411"/>
      <c r="D8425" s="411"/>
      <c r="E8425" s="411"/>
      <c r="F8425" s="411"/>
      <c r="G8425" s="194"/>
      <c r="H8425" s="411"/>
      <c r="I8425" s="411"/>
    </row>
    <row r="8426" spans="1:9" ht="15" customHeight="1" x14ac:dyDescent="0.25">
      <c r="A8426" s="411"/>
      <c r="B8426" s="411"/>
      <c r="C8426" s="411"/>
      <c r="D8426" s="411"/>
      <c r="E8426" s="411"/>
      <c r="F8426" s="412"/>
      <c r="G8426" s="194"/>
      <c r="H8426" s="411"/>
      <c r="I8426" s="411"/>
    </row>
    <row r="8427" spans="1:9" ht="15" customHeight="1" x14ac:dyDescent="0.25">
      <c r="A8427" s="411"/>
      <c r="B8427" s="411"/>
      <c r="C8427" s="411"/>
      <c r="D8427" s="411"/>
      <c r="E8427" s="411"/>
      <c r="F8427" s="412"/>
      <c r="G8427" s="194"/>
      <c r="H8427" s="411"/>
      <c r="I8427" s="411"/>
    </row>
    <row r="8428" spans="1:9" ht="15" customHeight="1" x14ac:dyDescent="0.25">
      <c r="A8428" s="411"/>
      <c r="B8428" s="411"/>
      <c r="C8428" s="411"/>
      <c r="D8428" s="411"/>
      <c r="E8428" s="411"/>
      <c r="F8428" s="411"/>
      <c r="G8428" s="194"/>
      <c r="H8428" s="411"/>
      <c r="I8428" s="411"/>
    </row>
    <row r="8429" spans="1:9" ht="15" customHeight="1" x14ac:dyDescent="0.25">
      <c r="A8429" s="411"/>
      <c r="B8429" s="411"/>
      <c r="C8429" s="411"/>
      <c r="D8429" s="411"/>
      <c r="E8429" s="411"/>
      <c r="F8429" s="411"/>
      <c r="G8429" s="194"/>
      <c r="H8429" s="411"/>
      <c r="I8429" s="411"/>
    </row>
    <row r="8430" spans="1:9" ht="15" customHeight="1" x14ac:dyDescent="0.25">
      <c r="A8430" s="411"/>
      <c r="B8430" s="411"/>
      <c r="C8430" s="411"/>
      <c r="D8430" s="411"/>
      <c r="E8430" s="411"/>
      <c r="F8430" s="411"/>
      <c r="G8430" s="194"/>
      <c r="H8430" s="411"/>
      <c r="I8430" s="411"/>
    </row>
    <row r="8431" spans="1:9" ht="15" customHeight="1" x14ac:dyDescent="0.25">
      <c r="A8431" s="411"/>
      <c r="B8431" s="411"/>
      <c r="C8431" s="411"/>
      <c r="D8431" s="411"/>
      <c r="E8431" s="411"/>
      <c r="F8431" s="411"/>
      <c r="G8431" s="194"/>
      <c r="H8431" s="411"/>
      <c r="I8431" s="411"/>
    </row>
    <row r="8432" spans="1:9" ht="15" customHeight="1" x14ac:dyDescent="0.25">
      <c r="A8432" s="411"/>
      <c r="B8432" s="411"/>
      <c r="C8432" s="411"/>
      <c r="D8432" s="411"/>
      <c r="E8432" s="411"/>
      <c r="F8432" s="411"/>
      <c r="G8432" s="194"/>
      <c r="H8432" s="411"/>
      <c r="I8432" s="411"/>
    </row>
    <row r="8433" spans="1:9" ht="15" customHeight="1" x14ac:dyDescent="0.25">
      <c r="A8433" s="411"/>
      <c r="B8433" s="411"/>
      <c r="C8433" s="411"/>
      <c r="D8433" s="411"/>
      <c r="E8433" s="411"/>
      <c r="F8433" s="411"/>
      <c r="G8433" s="194"/>
      <c r="H8433" s="411"/>
      <c r="I8433" s="411"/>
    </row>
    <row r="8434" spans="1:9" ht="15" customHeight="1" x14ac:dyDescent="0.25">
      <c r="A8434" s="411"/>
      <c r="B8434" s="411"/>
      <c r="C8434" s="411"/>
      <c r="D8434" s="411"/>
      <c r="E8434" s="411"/>
      <c r="F8434" s="411"/>
      <c r="G8434" s="194"/>
      <c r="H8434" s="411"/>
      <c r="I8434" s="411"/>
    </row>
    <row r="8435" spans="1:9" ht="15" customHeight="1" x14ac:dyDescent="0.25">
      <c r="A8435" s="411"/>
      <c r="B8435" s="411"/>
      <c r="C8435" s="411"/>
      <c r="D8435" s="411"/>
      <c r="E8435" s="411"/>
      <c r="F8435" s="411"/>
      <c r="G8435" s="194"/>
      <c r="H8435" s="411"/>
      <c r="I8435" s="411"/>
    </row>
    <row r="8436" spans="1:9" ht="15" customHeight="1" x14ac:dyDescent="0.25">
      <c r="A8436" s="411"/>
      <c r="B8436" s="411"/>
      <c r="C8436" s="411"/>
      <c r="D8436" s="411"/>
      <c r="E8436" s="411"/>
      <c r="F8436" s="411"/>
      <c r="G8436" s="194"/>
      <c r="H8436" s="411"/>
      <c r="I8436" s="411"/>
    </row>
    <row r="8437" spans="1:9" ht="15" customHeight="1" x14ac:dyDescent="0.25">
      <c r="A8437" s="411"/>
      <c r="B8437" s="411"/>
      <c r="C8437" s="411"/>
      <c r="D8437" s="411"/>
      <c r="E8437" s="411"/>
      <c r="F8437" s="411"/>
      <c r="G8437" s="194"/>
      <c r="H8437" s="411"/>
      <c r="I8437" s="411"/>
    </row>
    <row r="8438" spans="1:9" ht="15" customHeight="1" x14ac:dyDescent="0.25">
      <c r="A8438" s="411"/>
      <c r="B8438" s="411"/>
      <c r="C8438" s="411"/>
      <c r="D8438" s="411"/>
      <c r="E8438" s="411"/>
      <c r="F8438" s="412"/>
      <c r="G8438" s="194"/>
      <c r="H8438" s="411"/>
      <c r="I8438" s="411"/>
    </row>
    <row r="8439" spans="1:9" ht="15" customHeight="1" x14ac:dyDescent="0.25">
      <c r="A8439" s="411"/>
      <c r="B8439" s="411"/>
      <c r="C8439" s="411"/>
      <c r="D8439" s="411"/>
      <c r="E8439" s="411"/>
      <c r="F8439" s="412"/>
      <c r="G8439" s="194"/>
      <c r="H8439" s="411"/>
      <c r="I8439" s="411"/>
    </row>
    <row r="8440" spans="1:9" ht="15" customHeight="1" x14ac:dyDescent="0.25">
      <c r="A8440" s="411"/>
      <c r="B8440" s="411"/>
      <c r="C8440" s="411"/>
      <c r="D8440" s="411"/>
      <c r="E8440" s="411"/>
      <c r="F8440" s="411"/>
      <c r="G8440" s="194"/>
      <c r="H8440" s="411"/>
      <c r="I8440" s="411"/>
    </row>
    <row r="8441" spans="1:9" ht="15" customHeight="1" x14ac:dyDescent="0.25">
      <c r="A8441" s="411"/>
      <c r="B8441" s="411"/>
      <c r="C8441" s="411"/>
      <c r="D8441" s="411"/>
      <c r="E8441" s="411"/>
      <c r="F8441" s="411"/>
      <c r="G8441" s="194"/>
      <c r="H8441" s="411"/>
      <c r="I8441" s="411"/>
    </row>
    <row r="8442" spans="1:9" ht="15" customHeight="1" x14ac:dyDescent="0.25">
      <c r="A8442" s="411"/>
      <c r="B8442" s="411"/>
      <c r="C8442" s="411"/>
      <c r="D8442" s="411"/>
      <c r="E8442" s="411"/>
      <c r="F8442" s="411"/>
      <c r="G8442" s="194"/>
      <c r="H8442" s="411"/>
      <c r="I8442" s="411"/>
    </row>
    <row r="8443" spans="1:9" ht="15" customHeight="1" x14ac:dyDescent="0.25">
      <c r="A8443" s="411"/>
      <c r="B8443" s="411"/>
      <c r="C8443" s="411"/>
      <c r="D8443" s="411"/>
      <c r="E8443" s="411"/>
      <c r="F8443" s="411"/>
      <c r="G8443" s="194"/>
      <c r="H8443" s="411"/>
      <c r="I8443" s="411"/>
    </row>
    <row r="8444" spans="1:9" ht="15" customHeight="1" x14ac:dyDescent="0.25">
      <c r="A8444" s="411"/>
      <c r="B8444" s="411"/>
      <c r="C8444" s="411"/>
      <c r="D8444" s="411"/>
      <c r="E8444" s="411"/>
      <c r="F8444" s="411"/>
      <c r="G8444" s="194"/>
      <c r="H8444" s="411"/>
      <c r="I8444" s="411"/>
    </row>
    <row r="8445" spans="1:9" ht="15" customHeight="1" x14ac:dyDescent="0.25">
      <c r="A8445" s="411"/>
      <c r="B8445" s="411"/>
      <c r="C8445" s="411"/>
      <c r="D8445" s="411"/>
      <c r="E8445" s="411"/>
      <c r="F8445" s="411"/>
      <c r="G8445" s="194"/>
      <c r="H8445" s="411"/>
      <c r="I8445" s="411"/>
    </row>
    <row r="8446" spans="1:9" ht="15" customHeight="1" x14ac:dyDescent="0.25">
      <c r="A8446" s="411"/>
      <c r="B8446" s="411"/>
      <c r="C8446" s="411"/>
      <c r="D8446" s="411"/>
      <c r="E8446" s="411"/>
      <c r="F8446" s="411"/>
      <c r="G8446" s="194"/>
      <c r="H8446" s="411"/>
      <c r="I8446" s="411"/>
    </row>
    <row r="8447" spans="1:9" ht="15" customHeight="1" x14ac:dyDescent="0.25">
      <c r="A8447" s="411"/>
      <c r="B8447" s="411"/>
      <c r="C8447" s="411"/>
      <c r="D8447" s="411"/>
      <c r="E8447" s="411"/>
      <c r="F8447" s="411"/>
      <c r="G8447" s="194"/>
      <c r="H8447" s="411"/>
      <c r="I8447" s="411"/>
    </row>
    <row r="8448" spans="1:9" ht="15" customHeight="1" x14ac:dyDescent="0.25">
      <c r="A8448" s="411"/>
      <c r="B8448" s="411"/>
      <c r="C8448" s="411"/>
      <c r="D8448" s="411"/>
      <c r="E8448" s="411"/>
      <c r="F8448" s="411"/>
      <c r="G8448" s="194"/>
      <c r="H8448" s="411"/>
      <c r="I8448" s="411"/>
    </row>
    <row r="8449" spans="1:9" ht="15" customHeight="1" x14ac:dyDescent="0.25">
      <c r="A8449" s="411"/>
      <c r="B8449" s="411"/>
      <c r="C8449" s="411"/>
      <c r="D8449" s="411"/>
      <c r="E8449" s="411"/>
      <c r="F8449" s="412"/>
      <c r="G8449" s="194"/>
      <c r="H8449" s="411"/>
      <c r="I8449" s="411"/>
    </row>
    <row r="8450" spans="1:9" ht="15" customHeight="1" x14ac:dyDescent="0.25">
      <c r="A8450" s="411"/>
      <c r="B8450" s="411"/>
      <c r="C8450" s="411"/>
      <c r="D8450" s="411"/>
      <c r="E8450" s="411"/>
      <c r="F8450" s="412"/>
      <c r="G8450" s="194"/>
      <c r="H8450" s="411"/>
      <c r="I8450" s="411"/>
    </row>
    <row r="8451" spans="1:9" ht="15" customHeight="1" x14ac:dyDescent="0.25">
      <c r="A8451" s="411"/>
      <c r="B8451" s="411"/>
      <c r="C8451" s="411"/>
      <c r="D8451" s="411"/>
      <c r="E8451" s="411"/>
      <c r="F8451" s="411"/>
      <c r="G8451" s="194"/>
      <c r="H8451" s="411"/>
      <c r="I8451" s="411"/>
    </row>
    <row r="8452" spans="1:9" ht="15" customHeight="1" x14ac:dyDescent="0.25">
      <c r="A8452" s="411"/>
      <c r="B8452" s="411"/>
      <c r="C8452" s="411"/>
      <c r="D8452" s="411"/>
      <c r="E8452" s="411"/>
      <c r="F8452" s="411"/>
      <c r="G8452" s="194"/>
      <c r="H8452" s="411"/>
      <c r="I8452" s="411"/>
    </row>
    <row r="8453" spans="1:9" ht="15" customHeight="1" x14ac:dyDescent="0.25">
      <c r="A8453" s="411"/>
      <c r="B8453" s="411"/>
      <c r="C8453" s="411"/>
      <c r="D8453" s="411"/>
      <c r="E8453" s="411"/>
      <c r="F8453" s="411"/>
      <c r="G8453" s="194"/>
      <c r="H8453" s="411"/>
      <c r="I8453" s="411"/>
    </row>
    <row r="8454" spans="1:9" ht="15" customHeight="1" x14ac:dyDescent="0.25">
      <c r="A8454" s="411"/>
      <c r="B8454" s="411"/>
      <c r="C8454" s="411"/>
      <c r="D8454" s="411"/>
      <c r="E8454" s="411"/>
      <c r="F8454" s="411"/>
      <c r="G8454" s="194"/>
      <c r="H8454" s="411"/>
      <c r="I8454" s="411"/>
    </row>
    <row r="8455" spans="1:9" ht="15" customHeight="1" x14ac:dyDescent="0.25">
      <c r="A8455" s="411"/>
      <c r="B8455" s="411"/>
      <c r="C8455" s="411"/>
      <c r="D8455" s="411"/>
      <c r="E8455" s="411"/>
      <c r="F8455" s="411"/>
      <c r="G8455" s="194"/>
      <c r="H8455" s="411"/>
      <c r="I8455" s="411"/>
    </row>
    <row r="8456" spans="1:9" ht="15" customHeight="1" x14ac:dyDescent="0.25">
      <c r="A8456" s="411"/>
      <c r="B8456" s="411"/>
      <c r="C8456" s="411"/>
      <c r="D8456" s="411"/>
      <c r="E8456" s="411"/>
      <c r="F8456" s="411"/>
      <c r="G8456" s="194"/>
      <c r="H8456" s="411"/>
      <c r="I8456" s="411"/>
    </row>
    <row r="8457" spans="1:9" ht="15" customHeight="1" x14ac:dyDescent="0.25">
      <c r="A8457" s="411"/>
      <c r="B8457" s="411"/>
      <c r="C8457" s="411"/>
      <c r="D8457" s="411"/>
      <c r="E8457" s="411"/>
      <c r="F8457" s="411"/>
      <c r="G8457" s="194"/>
      <c r="H8457" s="411"/>
      <c r="I8457" s="411"/>
    </row>
    <row r="8458" spans="1:9" ht="15" customHeight="1" x14ac:dyDescent="0.25">
      <c r="A8458" s="411"/>
      <c r="B8458" s="411"/>
      <c r="C8458" s="411"/>
      <c r="D8458" s="411"/>
      <c r="E8458" s="411"/>
      <c r="F8458" s="411"/>
      <c r="G8458" s="194"/>
      <c r="H8458" s="411"/>
      <c r="I8458" s="411"/>
    </row>
    <row r="8459" spans="1:9" ht="15" customHeight="1" x14ac:dyDescent="0.25">
      <c r="A8459" s="411"/>
      <c r="B8459" s="411"/>
      <c r="C8459" s="411"/>
      <c r="D8459" s="411"/>
      <c r="E8459" s="411"/>
      <c r="F8459" s="411"/>
      <c r="G8459" s="194"/>
      <c r="H8459" s="411"/>
      <c r="I8459" s="411"/>
    </row>
    <row r="8460" spans="1:9" ht="15" customHeight="1" x14ac:dyDescent="0.25">
      <c r="A8460" s="411"/>
      <c r="B8460" s="411"/>
      <c r="C8460" s="411"/>
      <c r="D8460" s="411"/>
      <c r="E8460" s="411"/>
      <c r="F8460" s="411"/>
      <c r="G8460" s="194"/>
      <c r="H8460" s="411"/>
      <c r="I8460" s="411"/>
    </row>
    <row r="8461" spans="1:9" ht="15" customHeight="1" x14ac:dyDescent="0.25">
      <c r="A8461" s="411"/>
      <c r="B8461" s="411"/>
      <c r="C8461" s="411"/>
      <c r="D8461" s="411"/>
      <c r="E8461" s="411"/>
      <c r="F8461" s="411"/>
      <c r="G8461" s="194"/>
      <c r="H8461" s="411"/>
      <c r="I8461" s="411"/>
    </row>
    <row r="8462" spans="1:9" ht="15" customHeight="1" x14ac:dyDescent="0.25">
      <c r="A8462" s="411"/>
      <c r="B8462" s="411"/>
      <c r="C8462" s="411"/>
      <c r="D8462" s="411"/>
      <c r="E8462" s="411"/>
      <c r="F8462" s="411"/>
      <c r="G8462" s="194"/>
      <c r="H8462" s="411"/>
      <c r="I8462" s="411"/>
    </row>
    <row r="8463" spans="1:9" ht="15" customHeight="1" x14ac:dyDescent="0.25">
      <c r="A8463" s="411"/>
      <c r="B8463" s="411"/>
      <c r="C8463" s="411"/>
      <c r="D8463" s="411"/>
      <c r="E8463" s="411"/>
      <c r="F8463" s="411"/>
      <c r="G8463" s="194"/>
      <c r="H8463" s="411"/>
      <c r="I8463" s="411"/>
    </row>
    <row r="8464" spans="1:9" ht="15" customHeight="1" x14ac:dyDescent="0.25">
      <c r="A8464" s="411"/>
      <c r="B8464" s="411"/>
      <c r="C8464" s="411"/>
      <c r="D8464" s="411"/>
      <c r="E8464" s="411"/>
      <c r="F8464" s="411"/>
      <c r="G8464" s="194"/>
      <c r="H8464" s="411"/>
      <c r="I8464" s="411"/>
    </row>
    <row r="8465" spans="1:9" ht="15" customHeight="1" x14ac:dyDescent="0.25">
      <c r="A8465" s="411"/>
      <c r="B8465" s="411"/>
      <c r="C8465" s="411"/>
      <c r="D8465" s="411"/>
      <c r="E8465" s="411"/>
      <c r="F8465" s="411"/>
      <c r="G8465" s="194"/>
      <c r="H8465" s="411"/>
      <c r="I8465" s="411"/>
    </row>
    <row r="8466" spans="1:9" ht="15" customHeight="1" x14ac:dyDescent="0.25">
      <c r="A8466" s="411"/>
      <c r="B8466" s="411"/>
      <c r="C8466" s="411"/>
      <c r="D8466" s="411"/>
      <c r="E8466" s="411"/>
      <c r="F8466" s="411"/>
      <c r="G8466" s="194"/>
      <c r="H8466" s="411"/>
      <c r="I8466" s="411"/>
    </row>
    <row r="8467" spans="1:9" ht="15" customHeight="1" x14ac:dyDescent="0.25">
      <c r="A8467" s="411"/>
      <c r="B8467" s="411"/>
      <c r="C8467" s="411"/>
      <c r="D8467" s="411"/>
      <c r="E8467" s="411"/>
      <c r="F8467" s="411"/>
      <c r="G8467" s="194"/>
      <c r="H8467" s="411"/>
      <c r="I8467" s="411"/>
    </row>
    <row r="8468" spans="1:9" ht="15" customHeight="1" x14ac:dyDescent="0.25">
      <c r="A8468" s="411"/>
      <c r="B8468" s="411"/>
      <c r="C8468" s="411"/>
      <c r="D8468" s="411"/>
      <c r="E8468" s="411"/>
      <c r="F8468" s="411"/>
      <c r="G8468" s="194"/>
      <c r="H8468" s="411"/>
      <c r="I8468" s="411"/>
    </row>
    <row r="8469" spans="1:9" ht="15" customHeight="1" x14ac:dyDescent="0.25">
      <c r="A8469" s="411"/>
      <c r="B8469" s="411"/>
      <c r="C8469" s="411"/>
      <c r="D8469" s="411"/>
      <c r="E8469" s="411"/>
      <c r="F8469" s="411"/>
      <c r="G8469" s="194"/>
      <c r="H8469" s="411"/>
      <c r="I8469" s="411"/>
    </row>
    <row r="8470" spans="1:9" ht="15" customHeight="1" x14ac:dyDescent="0.25">
      <c r="A8470" s="411"/>
      <c r="B8470" s="411"/>
      <c r="C8470" s="411"/>
      <c r="D8470" s="411"/>
      <c r="E8470" s="411"/>
      <c r="F8470" s="411"/>
      <c r="G8470" s="194"/>
      <c r="H8470" s="411"/>
      <c r="I8470" s="411"/>
    </row>
    <row r="8471" spans="1:9" ht="15" customHeight="1" x14ac:dyDescent="0.25">
      <c r="A8471" s="411"/>
      <c r="B8471" s="411"/>
      <c r="C8471" s="411"/>
      <c r="D8471" s="411"/>
      <c r="E8471" s="411"/>
      <c r="F8471" s="411"/>
      <c r="G8471" s="194"/>
      <c r="H8471" s="411"/>
      <c r="I8471" s="411"/>
    </row>
    <row r="8472" spans="1:9" ht="15" customHeight="1" x14ac:dyDescent="0.25">
      <c r="A8472" s="411"/>
      <c r="B8472" s="411"/>
      <c r="C8472" s="411"/>
      <c r="D8472" s="411"/>
      <c r="E8472" s="411"/>
      <c r="F8472" s="411"/>
      <c r="G8472" s="194"/>
      <c r="H8472" s="411"/>
      <c r="I8472" s="411"/>
    </row>
    <row r="8473" spans="1:9" ht="15" customHeight="1" x14ac:dyDescent="0.25">
      <c r="A8473" s="411"/>
      <c r="B8473" s="411"/>
      <c r="C8473" s="411"/>
      <c r="D8473" s="411"/>
      <c r="E8473" s="411"/>
      <c r="F8473" s="411"/>
      <c r="G8473" s="194"/>
      <c r="H8473" s="411"/>
      <c r="I8473" s="411"/>
    </row>
    <row r="8474" spans="1:9" ht="15" customHeight="1" x14ac:dyDescent="0.25">
      <c r="A8474" s="411"/>
      <c r="B8474" s="411"/>
      <c r="C8474" s="411"/>
      <c r="D8474" s="411"/>
      <c r="E8474" s="411"/>
      <c r="F8474" s="411"/>
      <c r="G8474" s="194"/>
      <c r="H8474" s="411"/>
      <c r="I8474" s="411"/>
    </row>
    <row r="8475" spans="1:9" ht="15" customHeight="1" x14ac:dyDescent="0.25">
      <c r="A8475" s="411"/>
      <c r="B8475" s="411"/>
      <c r="C8475" s="411"/>
      <c r="D8475" s="411"/>
      <c r="E8475" s="411"/>
      <c r="F8475" s="411"/>
      <c r="G8475" s="194"/>
      <c r="H8475" s="411"/>
      <c r="I8475" s="411"/>
    </row>
    <row r="8476" spans="1:9" ht="15" customHeight="1" x14ac:dyDescent="0.25">
      <c r="A8476" s="411"/>
      <c r="B8476" s="411"/>
      <c r="C8476" s="411"/>
      <c r="D8476" s="411"/>
      <c r="E8476" s="411"/>
      <c r="F8476" s="411"/>
      <c r="G8476" s="194"/>
      <c r="H8476" s="411"/>
      <c r="I8476" s="411"/>
    </row>
    <row r="8477" spans="1:9" ht="15" customHeight="1" x14ac:dyDescent="0.25">
      <c r="A8477" s="411"/>
      <c r="B8477" s="411"/>
      <c r="C8477" s="411"/>
      <c r="D8477" s="411"/>
      <c r="E8477" s="411"/>
      <c r="F8477" s="411"/>
      <c r="G8477" s="194"/>
      <c r="H8477" s="411"/>
      <c r="I8477" s="411"/>
    </row>
    <row r="8478" spans="1:9" ht="15" customHeight="1" x14ac:dyDescent="0.25">
      <c r="A8478" s="411"/>
      <c r="B8478" s="411"/>
      <c r="C8478" s="411"/>
      <c r="D8478" s="411"/>
      <c r="E8478" s="411"/>
      <c r="F8478" s="411"/>
      <c r="G8478" s="194"/>
      <c r="H8478" s="411"/>
      <c r="I8478" s="411"/>
    </row>
    <row r="8479" spans="1:9" ht="15" customHeight="1" x14ac:dyDescent="0.25">
      <c r="A8479" s="411"/>
      <c r="B8479" s="411"/>
      <c r="C8479" s="411"/>
      <c r="D8479" s="411"/>
      <c r="E8479" s="411"/>
      <c r="F8479" s="411"/>
      <c r="G8479" s="194"/>
      <c r="H8479" s="411"/>
      <c r="I8479" s="411"/>
    </row>
    <row r="8480" spans="1:9" ht="15" customHeight="1" x14ac:dyDescent="0.25">
      <c r="A8480" s="411"/>
      <c r="B8480" s="411"/>
      <c r="C8480" s="411"/>
      <c r="D8480" s="411"/>
      <c r="E8480" s="411"/>
      <c r="F8480" s="411"/>
      <c r="G8480" s="194"/>
      <c r="H8480" s="411"/>
      <c r="I8480" s="411"/>
    </row>
    <row r="8481" spans="1:9" ht="15" customHeight="1" x14ac:dyDescent="0.25">
      <c r="A8481" s="411"/>
      <c r="B8481" s="411"/>
      <c r="C8481" s="411"/>
      <c r="D8481" s="411"/>
      <c r="E8481" s="411"/>
      <c r="F8481" s="411"/>
      <c r="G8481" s="194"/>
      <c r="H8481" s="411"/>
      <c r="I8481" s="411"/>
    </row>
    <row r="8482" spans="1:9" ht="15" customHeight="1" x14ac:dyDescent="0.25">
      <c r="A8482" s="411"/>
      <c r="B8482" s="411"/>
      <c r="C8482" s="411"/>
      <c r="D8482" s="411"/>
      <c r="E8482" s="411"/>
      <c r="F8482" s="411"/>
      <c r="G8482" s="194"/>
      <c r="H8482" s="411"/>
      <c r="I8482" s="411"/>
    </row>
    <row r="8483" spans="1:9" ht="15" customHeight="1" x14ac:dyDescent="0.25">
      <c r="A8483" s="411"/>
      <c r="B8483" s="411"/>
      <c r="C8483" s="411"/>
      <c r="D8483" s="411"/>
      <c r="E8483" s="411"/>
      <c r="F8483" s="411"/>
      <c r="G8483" s="194"/>
      <c r="H8483" s="411"/>
      <c r="I8483" s="411"/>
    </row>
    <row r="8484" spans="1:9" ht="15" customHeight="1" x14ac:dyDescent="0.25">
      <c r="A8484" s="411"/>
      <c r="B8484" s="411"/>
      <c r="C8484" s="411"/>
      <c r="D8484" s="411"/>
      <c r="E8484" s="411"/>
      <c r="F8484" s="411"/>
      <c r="G8484" s="194"/>
      <c r="H8484" s="411"/>
      <c r="I8484" s="411"/>
    </row>
    <row r="8485" spans="1:9" ht="15" customHeight="1" x14ac:dyDescent="0.25">
      <c r="A8485" s="411"/>
      <c r="B8485" s="411"/>
      <c r="C8485" s="411"/>
      <c r="D8485" s="411"/>
      <c r="E8485" s="411"/>
      <c r="F8485" s="411"/>
      <c r="G8485" s="194"/>
      <c r="H8485" s="411"/>
      <c r="I8485" s="411"/>
    </row>
    <row r="8486" spans="1:9" ht="15" customHeight="1" x14ac:dyDescent="0.25">
      <c r="A8486" s="411"/>
      <c r="B8486" s="411"/>
      <c r="C8486" s="411"/>
      <c r="D8486" s="411"/>
      <c r="E8486" s="411"/>
      <c r="F8486" s="411"/>
      <c r="G8486" s="194"/>
      <c r="H8486" s="411"/>
      <c r="I8486" s="411"/>
    </row>
    <row r="8487" spans="1:9" ht="15" customHeight="1" x14ac:dyDescent="0.25">
      <c r="A8487" s="411"/>
      <c r="B8487" s="411"/>
      <c r="C8487" s="411"/>
      <c r="D8487" s="411"/>
      <c r="E8487" s="411"/>
      <c r="F8487" s="411"/>
      <c r="G8487" s="194"/>
      <c r="H8487" s="411"/>
      <c r="I8487" s="411"/>
    </row>
    <row r="8488" spans="1:9" ht="15" customHeight="1" x14ac:dyDescent="0.25">
      <c r="A8488" s="411"/>
      <c r="B8488" s="411"/>
      <c r="C8488" s="411"/>
      <c r="D8488" s="411"/>
      <c r="E8488" s="411"/>
      <c r="F8488" s="411"/>
      <c r="G8488" s="194"/>
      <c r="H8488" s="411"/>
      <c r="I8488" s="411"/>
    </row>
    <row r="8489" spans="1:9" ht="15" customHeight="1" x14ac:dyDescent="0.25">
      <c r="A8489" s="411"/>
      <c r="B8489" s="411"/>
      <c r="C8489" s="411"/>
      <c r="D8489" s="411"/>
      <c r="E8489" s="411"/>
      <c r="F8489" s="411"/>
      <c r="G8489" s="194"/>
      <c r="H8489" s="411"/>
      <c r="I8489" s="411"/>
    </row>
    <row r="8490" spans="1:9" ht="15" customHeight="1" x14ac:dyDescent="0.25">
      <c r="A8490" s="411"/>
      <c r="B8490" s="411"/>
      <c r="C8490" s="411"/>
      <c r="D8490" s="411"/>
      <c r="E8490" s="411"/>
      <c r="F8490" s="411"/>
      <c r="G8490" s="194"/>
      <c r="H8490" s="411"/>
      <c r="I8490" s="411"/>
    </row>
    <row r="8491" spans="1:9" ht="15" customHeight="1" x14ac:dyDescent="0.25">
      <c r="A8491" s="411"/>
      <c r="B8491" s="411"/>
      <c r="C8491" s="411"/>
      <c r="D8491" s="411"/>
      <c r="E8491" s="411"/>
      <c r="F8491" s="411"/>
      <c r="G8491" s="194"/>
      <c r="H8491" s="411"/>
      <c r="I8491" s="411"/>
    </row>
    <row r="8492" spans="1:9" ht="15" customHeight="1" x14ac:dyDescent="0.25">
      <c r="A8492" s="411"/>
      <c r="B8492" s="411"/>
      <c r="C8492" s="411"/>
      <c r="D8492" s="411"/>
      <c r="E8492" s="411"/>
      <c r="F8492" s="411"/>
      <c r="G8492" s="194"/>
      <c r="H8492" s="411"/>
      <c r="I8492" s="411"/>
    </row>
    <row r="8493" spans="1:9" ht="15" customHeight="1" x14ac:dyDescent="0.25">
      <c r="A8493" s="411"/>
      <c r="B8493" s="411"/>
      <c r="C8493" s="411"/>
      <c r="D8493" s="411"/>
      <c r="E8493" s="411"/>
      <c r="F8493" s="411"/>
      <c r="G8493" s="194"/>
      <c r="H8493" s="411"/>
      <c r="I8493" s="411"/>
    </row>
    <row r="8494" spans="1:9" ht="15" customHeight="1" x14ac:dyDescent="0.25">
      <c r="A8494" s="411"/>
      <c r="B8494" s="411"/>
      <c r="C8494" s="411"/>
      <c r="D8494" s="411"/>
      <c r="E8494" s="411"/>
      <c r="F8494" s="411"/>
      <c r="G8494" s="194"/>
      <c r="H8494" s="411"/>
      <c r="I8494" s="411"/>
    </row>
    <row r="8495" spans="1:9" ht="15" customHeight="1" x14ac:dyDescent="0.25">
      <c r="A8495" s="411"/>
      <c r="B8495" s="411"/>
      <c r="C8495" s="411"/>
      <c r="D8495" s="411"/>
      <c r="E8495" s="411"/>
      <c r="F8495" s="411"/>
      <c r="G8495" s="194"/>
      <c r="H8495" s="411"/>
      <c r="I8495" s="411"/>
    </row>
    <row r="8496" spans="1:9" ht="15" customHeight="1" x14ac:dyDescent="0.25">
      <c r="A8496" s="411"/>
      <c r="B8496" s="411"/>
      <c r="C8496" s="411"/>
      <c r="D8496" s="411"/>
      <c r="E8496" s="411"/>
      <c r="F8496" s="411"/>
      <c r="G8496" s="194"/>
      <c r="H8496" s="411"/>
      <c r="I8496" s="411"/>
    </row>
    <row r="8497" spans="1:9" ht="15" customHeight="1" x14ac:dyDescent="0.25">
      <c r="A8497" s="411"/>
      <c r="B8497" s="411"/>
      <c r="C8497" s="411"/>
      <c r="D8497" s="411"/>
      <c r="E8497" s="411"/>
      <c r="F8497" s="411"/>
      <c r="G8497" s="194"/>
      <c r="H8497" s="411"/>
      <c r="I8497" s="411"/>
    </row>
    <row r="8498" spans="1:9" ht="15" customHeight="1" x14ac:dyDescent="0.25">
      <c r="A8498" s="411"/>
      <c r="B8498" s="411"/>
      <c r="C8498" s="411"/>
      <c r="D8498" s="411"/>
      <c r="E8498" s="411"/>
      <c r="F8498" s="411"/>
      <c r="G8498" s="194"/>
      <c r="H8498" s="411"/>
      <c r="I8498" s="411"/>
    </row>
    <row r="8499" spans="1:9" ht="15" customHeight="1" x14ac:dyDescent="0.25">
      <c r="A8499" s="411"/>
      <c r="B8499" s="411"/>
      <c r="C8499" s="411"/>
      <c r="D8499" s="411"/>
      <c r="E8499" s="411"/>
      <c r="F8499" s="411"/>
      <c r="G8499" s="194"/>
      <c r="H8499" s="411"/>
      <c r="I8499" s="411"/>
    </row>
    <row r="8500" spans="1:9" ht="15" customHeight="1" x14ac:dyDescent="0.25">
      <c r="A8500" s="411"/>
      <c r="B8500" s="411"/>
      <c r="C8500" s="411"/>
      <c r="D8500" s="411"/>
      <c r="E8500" s="411"/>
      <c r="F8500" s="411"/>
      <c r="G8500" s="194"/>
      <c r="H8500" s="411"/>
      <c r="I8500" s="411"/>
    </row>
    <row r="8501" spans="1:9" ht="15" customHeight="1" x14ac:dyDescent="0.25">
      <c r="A8501" s="411"/>
      <c r="B8501" s="411"/>
      <c r="C8501" s="411"/>
      <c r="D8501" s="411"/>
      <c r="E8501" s="411"/>
      <c r="F8501" s="411"/>
      <c r="G8501" s="194"/>
      <c r="H8501" s="411"/>
      <c r="I8501" s="411"/>
    </row>
    <row r="8502" spans="1:9" ht="15" customHeight="1" x14ac:dyDescent="0.25">
      <c r="A8502" s="411"/>
      <c r="B8502" s="411"/>
      <c r="C8502" s="411"/>
      <c r="D8502" s="411"/>
      <c r="E8502" s="411"/>
      <c r="F8502" s="411"/>
      <c r="G8502" s="194"/>
      <c r="H8502" s="411"/>
      <c r="I8502" s="411"/>
    </row>
    <row r="8503" spans="1:9" ht="15" customHeight="1" x14ac:dyDescent="0.25">
      <c r="A8503" s="411"/>
      <c r="B8503" s="411"/>
      <c r="C8503" s="411"/>
      <c r="D8503" s="411"/>
      <c r="E8503" s="411"/>
      <c r="F8503" s="411"/>
      <c r="G8503" s="194"/>
      <c r="H8503" s="411"/>
      <c r="I8503" s="411"/>
    </row>
    <row r="8504" spans="1:9" ht="15" customHeight="1" x14ac:dyDescent="0.25">
      <c r="A8504" s="411"/>
      <c r="B8504" s="411"/>
      <c r="C8504" s="411"/>
      <c r="D8504" s="411"/>
      <c r="E8504" s="411"/>
      <c r="F8504" s="411"/>
      <c r="G8504" s="194"/>
      <c r="H8504" s="411"/>
      <c r="I8504" s="411"/>
    </row>
    <row r="8505" spans="1:9" ht="15" customHeight="1" x14ac:dyDescent="0.25">
      <c r="A8505" s="411"/>
      <c r="B8505" s="411"/>
      <c r="C8505" s="411"/>
      <c r="D8505" s="411"/>
      <c r="E8505" s="411"/>
      <c r="F8505" s="411"/>
      <c r="G8505" s="194"/>
      <c r="H8505" s="411"/>
      <c r="I8505" s="411"/>
    </row>
    <row r="8506" spans="1:9" ht="15" customHeight="1" x14ac:dyDescent="0.25">
      <c r="A8506" s="411"/>
      <c r="B8506" s="411"/>
      <c r="C8506" s="411"/>
      <c r="D8506" s="411"/>
      <c r="E8506" s="411"/>
      <c r="F8506" s="411"/>
      <c r="G8506" s="194"/>
      <c r="H8506" s="411"/>
      <c r="I8506" s="411"/>
    </row>
    <row r="8507" spans="1:9" ht="15" customHeight="1" x14ac:dyDescent="0.25">
      <c r="A8507" s="411"/>
      <c r="B8507" s="411"/>
      <c r="C8507" s="411"/>
      <c r="D8507" s="411"/>
      <c r="E8507" s="411"/>
      <c r="F8507" s="411"/>
      <c r="G8507" s="194"/>
      <c r="H8507" s="411"/>
      <c r="I8507" s="411"/>
    </row>
    <row r="8508" spans="1:9" ht="15" customHeight="1" x14ac:dyDescent="0.25">
      <c r="A8508" s="411"/>
      <c r="B8508" s="411"/>
      <c r="C8508" s="411"/>
      <c r="D8508" s="411"/>
      <c r="E8508" s="411"/>
      <c r="F8508" s="411"/>
      <c r="G8508" s="194"/>
      <c r="H8508" s="411"/>
      <c r="I8508" s="411"/>
    </row>
    <row r="8509" spans="1:9" ht="15" customHeight="1" x14ac:dyDescent="0.25">
      <c r="A8509" s="411"/>
      <c r="B8509" s="411"/>
      <c r="C8509" s="411"/>
      <c r="D8509" s="411"/>
      <c r="E8509" s="411"/>
      <c r="F8509" s="411"/>
      <c r="G8509" s="194"/>
      <c r="H8509" s="411"/>
      <c r="I8509" s="411"/>
    </row>
    <row r="8510" spans="1:9" ht="15" customHeight="1" x14ac:dyDescent="0.25">
      <c r="A8510" s="411"/>
      <c r="B8510" s="411"/>
      <c r="C8510" s="411"/>
      <c r="D8510" s="411"/>
      <c r="E8510" s="411"/>
      <c r="F8510" s="411"/>
      <c r="G8510" s="194"/>
      <c r="H8510" s="411"/>
      <c r="I8510" s="411"/>
    </row>
    <row r="8511" spans="1:9" ht="15" customHeight="1" x14ac:dyDescent="0.25">
      <c r="A8511" s="411"/>
      <c r="B8511" s="411"/>
      <c r="C8511" s="411"/>
      <c r="D8511" s="411"/>
      <c r="E8511" s="411"/>
      <c r="F8511" s="411"/>
      <c r="G8511" s="194"/>
      <c r="H8511" s="411"/>
      <c r="I8511" s="411"/>
    </row>
    <row r="8512" spans="1:9" ht="15" customHeight="1" x14ac:dyDescent="0.25">
      <c r="A8512" s="411"/>
      <c r="B8512" s="411"/>
      <c r="C8512" s="411"/>
      <c r="D8512" s="411"/>
      <c r="E8512" s="411"/>
      <c r="F8512" s="411"/>
      <c r="G8512" s="194"/>
      <c r="H8512" s="411"/>
      <c r="I8512" s="411"/>
    </row>
    <row r="8513" spans="1:9" ht="15" customHeight="1" x14ac:dyDescent="0.25">
      <c r="A8513" s="411"/>
      <c r="B8513" s="411"/>
      <c r="C8513" s="411"/>
      <c r="D8513" s="411"/>
      <c r="E8513" s="411"/>
      <c r="F8513" s="411"/>
      <c r="G8513" s="194"/>
      <c r="H8513" s="411"/>
      <c r="I8513" s="411"/>
    </row>
    <row r="8514" spans="1:9" ht="15" customHeight="1" x14ac:dyDescent="0.25">
      <c r="A8514" s="411"/>
      <c r="B8514" s="411"/>
      <c r="C8514" s="411"/>
      <c r="D8514" s="411"/>
      <c r="E8514" s="411"/>
      <c r="F8514" s="411"/>
      <c r="G8514" s="194"/>
      <c r="H8514" s="411"/>
      <c r="I8514" s="411"/>
    </row>
    <row r="8515" spans="1:9" ht="15" customHeight="1" x14ac:dyDescent="0.25">
      <c r="A8515" s="411"/>
      <c r="B8515" s="411"/>
      <c r="C8515" s="411"/>
      <c r="D8515" s="411"/>
      <c r="E8515" s="411"/>
      <c r="F8515" s="411"/>
      <c r="G8515" s="194"/>
      <c r="H8515" s="411"/>
      <c r="I8515" s="411"/>
    </row>
    <row r="8516" spans="1:9" ht="15" customHeight="1" x14ac:dyDescent="0.25">
      <c r="A8516" s="411"/>
      <c r="B8516" s="411"/>
      <c r="C8516" s="411"/>
      <c r="D8516" s="411"/>
      <c r="E8516" s="411"/>
      <c r="F8516" s="411"/>
      <c r="G8516" s="194"/>
      <c r="H8516" s="411"/>
      <c r="I8516" s="411"/>
    </row>
    <row r="8517" spans="1:9" ht="15" customHeight="1" x14ac:dyDescent="0.25">
      <c r="A8517" s="411"/>
      <c r="B8517" s="411"/>
      <c r="C8517" s="411"/>
      <c r="D8517" s="411"/>
      <c r="E8517" s="411"/>
      <c r="F8517" s="411"/>
      <c r="G8517" s="194"/>
      <c r="H8517" s="411"/>
      <c r="I8517" s="411"/>
    </row>
    <row r="8518" spans="1:9" ht="15" customHeight="1" x14ac:dyDescent="0.25">
      <c r="A8518" s="411"/>
      <c r="B8518" s="411"/>
      <c r="C8518" s="411"/>
      <c r="D8518" s="411"/>
      <c r="E8518" s="411"/>
      <c r="F8518" s="411"/>
      <c r="G8518" s="194"/>
      <c r="H8518" s="411"/>
      <c r="I8518" s="411"/>
    </row>
    <row r="8519" spans="1:9" ht="15" customHeight="1" x14ac:dyDescent="0.25">
      <c r="A8519" s="411"/>
      <c r="B8519" s="411"/>
      <c r="C8519" s="411"/>
      <c r="D8519" s="411"/>
      <c r="E8519" s="411"/>
      <c r="F8519" s="411"/>
      <c r="G8519" s="194"/>
      <c r="H8519" s="411"/>
      <c r="I8519" s="411"/>
    </row>
    <row r="8520" spans="1:9" ht="15" customHeight="1" x14ac:dyDescent="0.25">
      <c r="A8520" s="411"/>
      <c r="B8520" s="411"/>
      <c r="C8520" s="411"/>
      <c r="D8520" s="411"/>
      <c r="E8520" s="411"/>
      <c r="F8520" s="411"/>
      <c r="G8520" s="194"/>
      <c r="H8520" s="411"/>
      <c r="I8520" s="411"/>
    </row>
    <row r="8521" spans="1:9" ht="15" customHeight="1" x14ac:dyDescent="0.25">
      <c r="A8521" s="411"/>
      <c r="B8521" s="411"/>
      <c r="C8521" s="411"/>
      <c r="D8521" s="411"/>
      <c r="E8521" s="411"/>
      <c r="F8521" s="411"/>
      <c r="G8521" s="194"/>
      <c r="H8521" s="411"/>
      <c r="I8521" s="411"/>
    </row>
    <row r="8522" spans="1:9" ht="15" customHeight="1" x14ac:dyDescent="0.25">
      <c r="A8522" s="411"/>
      <c r="B8522" s="411"/>
      <c r="C8522" s="411"/>
      <c r="D8522" s="411"/>
      <c r="E8522" s="411"/>
      <c r="F8522" s="411"/>
      <c r="G8522" s="194"/>
      <c r="H8522" s="411"/>
      <c r="I8522" s="411"/>
    </row>
    <row r="8523" spans="1:9" ht="15" customHeight="1" x14ac:dyDescent="0.25">
      <c r="A8523" s="411"/>
      <c r="B8523" s="411"/>
      <c r="C8523" s="411"/>
      <c r="D8523" s="411"/>
      <c r="E8523" s="411"/>
      <c r="F8523" s="411"/>
      <c r="G8523" s="194"/>
      <c r="H8523" s="411"/>
      <c r="I8523" s="411"/>
    </row>
    <row r="8524" spans="1:9" ht="15" customHeight="1" x14ac:dyDescent="0.25">
      <c r="A8524" s="411"/>
      <c r="B8524" s="411"/>
      <c r="C8524" s="411"/>
      <c r="D8524" s="411"/>
      <c r="E8524" s="411"/>
      <c r="F8524" s="412"/>
      <c r="G8524" s="194"/>
      <c r="H8524" s="411"/>
      <c r="I8524" s="411"/>
    </row>
    <row r="8525" spans="1:9" ht="15" customHeight="1" x14ac:dyDescent="0.25">
      <c r="A8525" s="411"/>
      <c r="B8525" s="411"/>
      <c r="C8525" s="411"/>
      <c r="D8525" s="411"/>
      <c r="E8525" s="411"/>
      <c r="F8525" s="411"/>
      <c r="G8525" s="194"/>
      <c r="H8525" s="411"/>
      <c r="I8525" s="411"/>
    </row>
    <row r="8526" spans="1:9" ht="15" customHeight="1" x14ac:dyDescent="0.25">
      <c r="A8526" s="411"/>
      <c r="B8526" s="411"/>
      <c r="C8526" s="411"/>
      <c r="D8526" s="411"/>
      <c r="E8526" s="411"/>
      <c r="F8526" s="411"/>
      <c r="G8526" s="194"/>
      <c r="H8526" s="411"/>
      <c r="I8526" s="411"/>
    </row>
    <row r="8527" spans="1:9" ht="15" customHeight="1" x14ac:dyDescent="0.25">
      <c r="A8527" s="411"/>
      <c r="B8527" s="411"/>
      <c r="C8527" s="411"/>
      <c r="D8527" s="411"/>
      <c r="E8527" s="411"/>
      <c r="F8527" s="411"/>
      <c r="G8527" s="194"/>
      <c r="H8527" s="411"/>
      <c r="I8527" s="411"/>
    </row>
    <row r="8528" spans="1:9" ht="15" customHeight="1" x14ac:dyDescent="0.25">
      <c r="A8528" s="411"/>
      <c r="B8528" s="411"/>
      <c r="C8528" s="411"/>
      <c r="D8528" s="411"/>
      <c r="E8528" s="411"/>
      <c r="F8528" s="412"/>
      <c r="G8528" s="194"/>
      <c r="H8528" s="411"/>
      <c r="I8528" s="411"/>
    </row>
    <row r="8529" spans="1:9" ht="15" customHeight="1" x14ac:dyDescent="0.25">
      <c r="A8529" s="411"/>
      <c r="B8529" s="411"/>
      <c r="C8529" s="411"/>
      <c r="D8529" s="411"/>
      <c r="E8529" s="411"/>
      <c r="F8529" s="412"/>
      <c r="G8529" s="194"/>
      <c r="H8529" s="411"/>
      <c r="I8529" s="411"/>
    </row>
    <row r="8530" spans="1:9" ht="15" customHeight="1" x14ac:dyDescent="0.25">
      <c r="A8530" s="411"/>
      <c r="B8530" s="411"/>
      <c r="C8530" s="411"/>
      <c r="D8530" s="411"/>
      <c r="E8530" s="411"/>
      <c r="F8530" s="412"/>
      <c r="G8530" s="194"/>
      <c r="H8530" s="411"/>
      <c r="I8530" s="411"/>
    </row>
    <row r="8531" spans="1:9" ht="15" customHeight="1" x14ac:dyDescent="0.25">
      <c r="A8531" s="411"/>
      <c r="B8531" s="411"/>
      <c r="C8531" s="411"/>
      <c r="D8531" s="411"/>
      <c r="E8531" s="411"/>
      <c r="F8531" s="411"/>
      <c r="G8531" s="194"/>
      <c r="H8531" s="411"/>
      <c r="I8531" s="411"/>
    </row>
    <row r="8532" spans="1:9" ht="15" customHeight="1" x14ac:dyDescent="0.25">
      <c r="A8532" s="411"/>
      <c r="B8532" s="411"/>
      <c r="C8532" s="411"/>
      <c r="D8532" s="411"/>
      <c r="E8532" s="411"/>
      <c r="F8532" s="411"/>
      <c r="G8532" s="194"/>
      <c r="H8532" s="411"/>
      <c r="I8532" s="411"/>
    </row>
    <row r="8533" spans="1:9" ht="15" customHeight="1" x14ac:dyDescent="0.25">
      <c r="A8533" s="411"/>
      <c r="B8533" s="411"/>
      <c r="C8533" s="411"/>
      <c r="D8533" s="411"/>
      <c r="E8533" s="411"/>
      <c r="F8533" s="411"/>
      <c r="G8533" s="194"/>
      <c r="H8533" s="411"/>
      <c r="I8533" s="411"/>
    </row>
    <row r="8534" spans="1:9" ht="15" customHeight="1" x14ac:dyDescent="0.25">
      <c r="A8534" s="411"/>
      <c r="B8534" s="411"/>
      <c r="C8534" s="411"/>
      <c r="D8534" s="411"/>
      <c r="E8534" s="411"/>
      <c r="F8534" s="412"/>
      <c r="G8534" s="194"/>
      <c r="H8534" s="411"/>
      <c r="I8534" s="411"/>
    </row>
    <row r="8535" spans="1:9" ht="15" customHeight="1" x14ac:dyDescent="0.25">
      <c r="A8535" s="411"/>
      <c r="B8535" s="411"/>
      <c r="C8535" s="411"/>
      <c r="D8535" s="411"/>
      <c r="E8535" s="411"/>
      <c r="F8535" s="412"/>
      <c r="G8535" s="194"/>
      <c r="H8535" s="411"/>
      <c r="I8535" s="411"/>
    </row>
    <row r="8536" spans="1:9" ht="15" customHeight="1" x14ac:dyDescent="0.25">
      <c r="A8536" s="411"/>
      <c r="B8536" s="411"/>
      <c r="C8536" s="411"/>
      <c r="D8536" s="411"/>
      <c r="E8536" s="411"/>
      <c r="F8536" s="411"/>
      <c r="G8536" s="194"/>
      <c r="H8536" s="411"/>
      <c r="I8536" s="411"/>
    </row>
    <row r="8537" spans="1:9" ht="15" customHeight="1" x14ac:dyDescent="0.25">
      <c r="A8537" s="411"/>
      <c r="B8537" s="411"/>
      <c r="C8537" s="411"/>
      <c r="D8537" s="411"/>
      <c r="E8537" s="411"/>
      <c r="F8537" s="411"/>
      <c r="G8537" s="194"/>
      <c r="H8537" s="411"/>
      <c r="I8537" s="411"/>
    </row>
    <row r="8538" spans="1:9" ht="15" customHeight="1" x14ac:dyDescent="0.25">
      <c r="A8538" s="411"/>
      <c r="B8538" s="411"/>
      <c r="C8538" s="411"/>
      <c r="D8538" s="411"/>
      <c r="E8538" s="411"/>
      <c r="F8538" s="412"/>
      <c r="G8538" s="194"/>
      <c r="H8538" s="411"/>
      <c r="I8538" s="411"/>
    </row>
    <row r="8539" spans="1:9" ht="15" customHeight="1" x14ac:dyDescent="0.25">
      <c r="A8539" s="411"/>
      <c r="B8539" s="411"/>
      <c r="C8539" s="411"/>
      <c r="D8539" s="411"/>
      <c r="E8539" s="411"/>
      <c r="F8539" s="411"/>
      <c r="G8539" s="194"/>
      <c r="H8539" s="411"/>
      <c r="I8539" s="411"/>
    </row>
    <row r="8540" spans="1:9" ht="15" customHeight="1" x14ac:dyDescent="0.25">
      <c r="A8540" s="411"/>
      <c r="B8540" s="411"/>
      <c r="C8540" s="411"/>
      <c r="D8540" s="411"/>
      <c r="E8540" s="411"/>
      <c r="F8540" s="411"/>
      <c r="G8540" s="194"/>
      <c r="H8540" s="411"/>
      <c r="I8540" s="411"/>
    </row>
    <row r="8541" spans="1:9" ht="15" customHeight="1" x14ac:dyDescent="0.25">
      <c r="A8541" s="411"/>
      <c r="B8541" s="411"/>
      <c r="C8541" s="411"/>
      <c r="D8541" s="411"/>
      <c r="E8541" s="411"/>
      <c r="F8541" s="411"/>
      <c r="G8541" s="194"/>
      <c r="H8541" s="411"/>
      <c r="I8541" s="411"/>
    </row>
    <row r="8542" spans="1:9" ht="15" customHeight="1" x14ac:dyDescent="0.25">
      <c r="A8542" s="411"/>
      <c r="B8542" s="411"/>
      <c r="C8542" s="411"/>
      <c r="D8542" s="411"/>
      <c r="E8542" s="411"/>
      <c r="F8542" s="411"/>
      <c r="G8542" s="194"/>
      <c r="H8542" s="411"/>
      <c r="I8542" s="411"/>
    </row>
    <row r="8543" spans="1:9" ht="15" customHeight="1" x14ac:dyDescent="0.25">
      <c r="A8543" s="411"/>
      <c r="B8543" s="411"/>
      <c r="C8543" s="411"/>
      <c r="D8543" s="411"/>
      <c r="E8543" s="411"/>
      <c r="F8543" s="411"/>
      <c r="G8543" s="194"/>
      <c r="H8543" s="411"/>
      <c r="I8543" s="411"/>
    </row>
    <row r="8544" spans="1:9" ht="15" customHeight="1" x14ac:dyDescent="0.25">
      <c r="A8544" s="411"/>
      <c r="B8544" s="411"/>
      <c r="C8544" s="411"/>
      <c r="D8544" s="411"/>
      <c r="E8544" s="411"/>
      <c r="F8544" s="412"/>
      <c r="G8544" s="194"/>
      <c r="H8544" s="411"/>
      <c r="I8544" s="411"/>
    </row>
    <row r="8545" spans="1:9" ht="15" customHeight="1" x14ac:dyDescent="0.25">
      <c r="A8545" s="411"/>
      <c r="B8545" s="411"/>
      <c r="C8545" s="411"/>
      <c r="D8545" s="411"/>
      <c r="E8545" s="411"/>
      <c r="F8545" s="411"/>
      <c r="G8545" s="194"/>
      <c r="H8545" s="411"/>
      <c r="I8545" s="411"/>
    </row>
    <row r="8546" spans="1:9" ht="15" customHeight="1" x14ac:dyDescent="0.25">
      <c r="A8546" s="411"/>
      <c r="B8546" s="411"/>
      <c r="C8546" s="411"/>
      <c r="D8546" s="411"/>
      <c r="E8546" s="411"/>
      <c r="F8546" s="411"/>
      <c r="G8546" s="194"/>
      <c r="H8546" s="411"/>
      <c r="I8546" s="411"/>
    </row>
    <row r="8547" spans="1:9" ht="15" customHeight="1" x14ac:dyDescent="0.25">
      <c r="A8547" s="411"/>
      <c r="B8547" s="411"/>
      <c r="C8547" s="411"/>
      <c r="D8547" s="411"/>
      <c r="E8547" s="411"/>
      <c r="F8547" s="412"/>
      <c r="G8547" s="194"/>
      <c r="H8547" s="411"/>
      <c r="I8547" s="411"/>
    </row>
    <row r="8548" spans="1:9" ht="15" customHeight="1" x14ac:dyDescent="0.25">
      <c r="A8548" s="411"/>
      <c r="B8548" s="411"/>
      <c r="C8548" s="411"/>
      <c r="D8548" s="411"/>
      <c r="E8548" s="411"/>
      <c r="F8548" s="411"/>
      <c r="G8548" s="194"/>
      <c r="H8548" s="411"/>
      <c r="I8548" s="411"/>
    </row>
    <row r="8549" spans="1:9" ht="15" customHeight="1" x14ac:dyDescent="0.25">
      <c r="A8549" s="411"/>
      <c r="B8549" s="411"/>
      <c r="C8549" s="411"/>
      <c r="D8549" s="411"/>
      <c r="E8549" s="411"/>
      <c r="F8549" s="411"/>
      <c r="G8549" s="194"/>
      <c r="H8549" s="411"/>
      <c r="I8549" s="411"/>
    </row>
    <row r="8550" spans="1:9" ht="15" customHeight="1" x14ac:dyDescent="0.25">
      <c r="A8550" s="411"/>
      <c r="B8550" s="411"/>
      <c r="C8550" s="411"/>
      <c r="D8550" s="411"/>
      <c r="E8550" s="411"/>
      <c r="F8550" s="411"/>
      <c r="G8550" s="194"/>
      <c r="H8550" s="411"/>
      <c r="I8550" s="411"/>
    </row>
    <row r="8551" spans="1:9" ht="15" customHeight="1" x14ac:dyDescent="0.25">
      <c r="A8551" s="411"/>
      <c r="B8551" s="411"/>
      <c r="C8551" s="411"/>
      <c r="D8551" s="411"/>
      <c r="E8551" s="411"/>
      <c r="F8551" s="411"/>
      <c r="G8551" s="194"/>
      <c r="H8551" s="411"/>
      <c r="I8551" s="411"/>
    </row>
    <row r="8552" spans="1:9" ht="15" customHeight="1" x14ac:dyDescent="0.25">
      <c r="A8552" s="411"/>
      <c r="B8552" s="411"/>
      <c r="C8552" s="411"/>
      <c r="D8552" s="411"/>
      <c r="E8552" s="411"/>
      <c r="F8552" s="411"/>
      <c r="G8552" s="194"/>
      <c r="H8552" s="411"/>
      <c r="I8552" s="411"/>
    </row>
    <row r="8553" spans="1:9" ht="15" customHeight="1" x14ac:dyDescent="0.25">
      <c r="A8553" s="411"/>
      <c r="B8553" s="411"/>
      <c r="C8553" s="411"/>
      <c r="D8553" s="411"/>
      <c r="E8553" s="411"/>
      <c r="F8553" s="411"/>
      <c r="G8553" s="194"/>
      <c r="H8553" s="411"/>
      <c r="I8553" s="411"/>
    </row>
    <row r="8554" spans="1:9" ht="15" customHeight="1" x14ac:dyDescent="0.25">
      <c r="A8554" s="411"/>
      <c r="B8554" s="411"/>
      <c r="C8554" s="411"/>
      <c r="D8554" s="411"/>
      <c r="E8554" s="411"/>
      <c r="F8554" s="411"/>
      <c r="G8554" s="194"/>
      <c r="H8554" s="411"/>
      <c r="I8554" s="411"/>
    </row>
    <row r="8555" spans="1:9" ht="15" customHeight="1" x14ac:dyDescent="0.25">
      <c r="A8555" s="411"/>
      <c r="B8555" s="411"/>
      <c r="C8555" s="411"/>
      <c r="D8555" s="411"/>
      <c r="E8555" s="411"/>
      <c r="F8555" s="412"/>
      <c r="G8555" s="194"/>
      <c r="H8555" s="411"/>
      <c r="I8555" s="411"/>
    </row>
    <row r="8556" spans="1:9" ht="15" customHeight="1" x14ac:dyDescent="0.25">
      <c r="A8556" s="411"/>
      <c r="B8556" s="411"/>
      <c r="C8556" s="411"/>
      <c r="D8556" s="411"/>
      <c r="E8556" s="411"/>
      <c r="F8556" s="411"/>
      <c r="G8556" s="194"/>
      <c r="H8556" s="411"/>
      <c r="I8556" s="411"/>
    </row>
    <row r="8557" spans="1:9" ht="15" customHeight="1" x14ac:dyDescent="0.25">
      <c r="A8557" s="411"/>
      <c r="B8557" s="411"/>
      <c r="C8557" s="411"/>
      <c r="D8557" s="411"/>
      <c r="E8557" s="411"/>
      <c r="F8557" s="411"/>
      <c r="G8557" s="194"/>
      <c r="H8557" s="411"/>
      <c r="I8557" s="411"/>
    </row>
    <row r="8558" spans="1:9" ht="15" customHeight="1" x14ac:dyDescent="0.25">
      <c r="A8558" s="411"/>
      <c r="B8558" s="411"/>
      <c r="C8558" s="411"/>
      <c r="D8558" s="411"/>
      <c r="E8558" s="411"/>
      <c r="F8558" s="411"/>
      <c r="G8558" s="194"/>
      <c r="H8558" s="411"/>
      <c r="I8558" s="411"/>
    </row>
    <row r="8559" spans="1:9" ht="15" customHeight="1" x14ac:dyDescent="0.25">
      <c r="A8559" s="411"/>
      <c r="B8559" s="411"/>
      <c r="C8559" s="411"/>
      <c r="D8559" s="411"/>
      <c r="E8559" s="411"/>
      <c r="F8559" s="411"/>
      <c r="G8559" s="194"/>
      <c r="H8559" s="411"/>
      <c r="I8559" s="411"/>
    </row>
    <row r="8560" spans="1:9" ht="15" customHeight="1" x14ac:dyDescent="0.25">
      <c r="A8560" s="411"/>
      <c r="B8560" s="411"/>
      <c r="C8560" s="411"/>
      <c r="D8560" s="411"/>
      <c r="E8560" s="411"/>
      <c r="F8560" s="411"/>
      <c r="G8560" s="194"/>
      <c r="H8560" s="411"/>
      <c r="I8560" s="411"/>
    </row>
    <row r="8561" spans="1:9" ht="15" customHeight="1" x14ac:dyDescent="0.25">
      <c r="A8561" s="411"/>
      <c r="B8561" s="411"/>
      <c r="C8561" s="411"/>
      <c r="D8561" s="411"/>
      <c r="E8561" s="411"/>
      <c r="F8561" s="411"/>
      <c r="G8561" s="194"/>
      <c r="H8561" s="411"/>
      <c r="I8561" s="411"/>
    </row>
    <row r="8562" spans="1:9" ht="15" customHeight="1" x14ac:dyDescent="0.25">
      <c r="A8562" s="411"/>
      <c r="B8562" s="411"/>
      <c r="C8562" s="411"/>
      <c r="D8562" s="411"/>
      <c r="E8562" s="411"/>
      <c r="F8562" s="411"/>
      <c r="G8562" s="194"/>
      <c r="H8562" s="411"/>
      <c r="I8562" s="411"/>
    </row>
    <row r="8563" spans="1:9" ht="15" customHeight="1" x14ac:dyDescent="0.25">
      <c r="A8563" s="411"/>
      <c r="B8563" s="411"/>
      <c r="C8563" s="411"/>
      <c r="D8563" s="411"/>
      <c r="E8563" s="411"/>
      <c r="F8563" s="412"/>
      <c r="G8563" s="194"/>
      <c r="H8563" s="411"/>
      <c r="I8563" s="411"/>
    </row>
    <row r="8564" spans="1:9" ht="15" customHeight="1" x14ac:dyDescent="0.25">
      <c r="A8564" s="411"/>
      <c r="B8564" s="411"/>
      <c r="C8564" s="411"/>
      <c r="D8564" s="411"/>
      <c r="E8564" s="411"/>
      <c r="F8564" s="412"/>
      <c r="G8564" s="194"/>
      <c r="H8564" s="411"/>
      <c r="I8564" s="411"/>
    </row>
    <row r="8565" spans="1:9" ht="15" customHeight="1" x14ac:dyDescent="0.25">
      <c r="A8565" s="411"/>
      <c r="B8565" s="411"/>
      <c r="C8565" s="411"/>
      <c r="D8565" s="411"/>
      <c r="E8565" s="411"/>
      <c r="F8565" s="411"/>
      <c r="G8565" s="194"/>
      <c r="H8565" s="411"/>
      <c r="I8565" s="411"/>
    </row>
    <row r="8566" spans="1:9" ht="15" customHeight="1" x14ac:dyDescent="0.25">
      <c r="A8566" s="411"/>
      <c r="B8566" s="411"/>
      <c r="C8566" s="411"/>
      <c r="D8566" s="411"/>
      <c r="E8566" s="411"/>
      <c r="F8566" s="411"/>
      <c r="G8566" s="194"/>
      <c r="H8566" s="411"/>
      <c r="I8566" s="411"/>
    </row>
    <row r="8567" spans="1:9" ht="15" customHeight="1" x14ac:dyDescent="0.25">
      <c r="A8567" s="411"/>
      <c r="B8567" s="411"/>
      <c r="C8567" s="411"/>
      <c r="D8567" s="411"/>
      <c r="E8567" s="411"/>
      <c r="F8567" s="411"/>
      <c r="G8567" s="194"/>
      <c r="H8567" s="411"/>
      <c r="I8567" s="411"/>
    </row>
    <row r="8568" spans="1:9" ht="15" customHeight="1" x14ac:dyDescent="0.25">
      <c r="A8568" s="411"/>
      <c r="B8568" s="411"/>
      <c r="C8568" s="411"/>
      <c r="D8568" s="411"/>
      <c r="E8568" s="411"/>
      <c r="F8568" s="412"/>
      <c r="G8568" s="194"/>
      <c r="H8568" s="411"/>
      <c r="I8568" s="411"/>
    </row>
    <row r="8569" spans="1:9" ht="15" customHeight="1" x14ac:dyDescent="0.25">
      <c r="A8569" s="411"/>
      <c r="B8569" s="411"/>
      <c r="C8569" s="411"/>
      <c r="D8569" s="411"/>
      <c r="E8569" s="411"/>
      <c r="F8569" s="411"/>
      <c r="G8569" s="194"/>
      <c r="H8569" s="411"/>
      <c r="I8569" s="411"/>
    </row>
    <row r="8570" spans="1:9" ht="15" customHeight="1" x14ac:dyDescent="0.25">
      <c r="A8570" s="411"/>
      <c r="B8570" s="411"/>
      <c r="C8570" s="411"/>
      <c r="D8570" s="411"/>
      <c r="E8570" s="411"/>
      <c r="F8570" s="411"/>
      <c r="G8570" s="194"/>
      <c r="H8570" s="411"/>
      <c r="I8570" s="411"/>
    </row>
    <row r="8571" spans="1:9" ht="15" customHeight="1" x14ac:dyDescent="0.25">
      <c r="A8571" s="411"/>
      <c r="B8571" s="411"/>
      <c r="C8571" s="411"/>
      <c r="D8571" s="411"/>
      <c r="E8571" s="411"/>
      <c r="F8571" s="411"/>
      <c r="G8571" s="194"/>
      <c r="H8571" s="411"/>
      <c r="I8571" s="411"/>
    </row>
    <row r="8572" spans="1:9" ht="15" customHeight="1" x14ac:dyDescent="0.25">
      <c r="A8572" s="411"/>
      <c r="B8572" s="411"/>
      <c r="C8572" s="411"/>
      <c r="D8572" s="411"/>
      <c r="E8572" s="411"/>
      <c r="F8572" s="411"/>
      <c r="G8572" s="194"/>
      <c r="H8572" s="411"/>
      <c r="I8572" s="411"/>
    </row>
    <row r="8573" spans="1:9" ht="15" customHeight="1" x14ac:dyDescent="0.25">
      <c r="A8573" s="411"/>
      <c r="B8573" s="411"/>
      <c r="C8573" s="411"/>
      <c r="D8573" s="411"/>
      <c r="E8573" s="411"/>
      <c r="F8573" s="411"/>
      <c r="G8573" s="194"/>
      <c r="H8573" s="411"/>
      <c r="I8573" s="411"/>
    </row>
    <row r="8574" spans="1:9" ht="15" customHeight="1" x14ac:dyDescent="0.25">
      <c r="A8574" s="411"/>
      <c r="B8574" s="411"/>
      <c r="C8574" s="411"/>
      <c r="D8574" s="411"/>
      <c r="E8574" s="411"/>
      <c r="F8574" s="411"/>
      <c r="G8574" s="194"/>
      <c r="H8574" s="411"/>
      <c r="I8574" s="411"/>
    </row>
    <row r="8575" spans="1:9" ht="15" customHeight="1" x14ac:dyDescent="0.25">
      <c r="A8575" s="411"/>
      <c r="B8575" s="411"/>
      <c r="C8575" s="411"/>
      <c r="D8575" s="411"/>
      <c r="E8575" s="411"/>
      <c r="F8575" s="411"/>
      <c r="G8575" s="194"/>
      <c r="H8575" s="411"/>
      <c r="I8575" s="411"/>
    </row>
    <row r="8576" spans="1:9" ht="15" customHeight="1" x14ac:dyDescent="0.25">
      <c r="A8576" s="411"/>
      <c r="B8576" s="411"/>
      <c r="C8576" s="411"/>
      <c r="D8576" s="411"/>
      <c r="E8576" s="411"/>
      <c r="F8576" s="411"/>
      <c r="G8576" s="194"/>
      <c r="H8576" s="411"/>
      <c r="I8576" s="411"/>
    </row>
    <row r="8577" spans="1:9" ht="15" customHeight="1" x14ac:dyDescent="0.25">
      <c r="A8577" s="411"/>
      <c r="B8577" s="411"/>
      <c r="C8577" s="411"/>
      <c r="D8577" s="411"/>
      <c r="E8577" s="411"/>
      <c r="F8577" s="412"/>
      <c r="G8577" s="194"/>
      <c r="H8577" s="411"/>
      <c r="I8577" s="411"/>
    </row>
    <row r="8578" spans="1:9" ht="15" customHeight="1" x14ac:dyDescent="0.25">
      <c r="A8578" s="411"/>
      <c r="B8578" s="411"/>
      <c r="C8578" s="411"/>
      <c r="D8578" s="411"/>
      <c r="E8578" s="411"/>
      <c r="F8578" s="412"/>
      <c r="G8578" s="194"/>
      <c r="H8578" s="411"/>
      <c r="I8578" s="411"/>
    </row>
    <row r="8579" spans="1:9" ht="15" customHeight="1" x14ac:dyDescent="0.25">
      <c r="A8579" s="411"/>
      <c r="B8579" s="411"/>
      <c r="C8579" s="411"/>
      <c r="D8579" s="411"/>
      <c r="E8579" s="411"/>
      <c r="F8579" s="411"/>
      <c r="G8579" s="194"/>
      <c r="H8579" s="411"/>
      <c r="I8579" s="411"/>
    </row>
    <row r="8580" spans="1:9" ht="15" customHeight="1" x14ac:dyDescent="0.25">
      <c r="A8580" s="411"/>
      <c r="B8580" s="411"/>
      <c r="C8580" s="411"/>
      <c r="D8580" s="411"/>
      <c r="E8580" s="411"/>
      <c r="F8580" s="411"/>
      <c r="G8580" s="194"/>
      <c r="H8580" s="411"/>
      <c r="I8580" s="411"/>
    </row>
    <row r="8581" spans="1:9" ht="15" customHeight="1" x14ac:dyDescent="0.25">
      <c r="A8581" s="411"/>
      <c r="B8581" s="411"/>
      <c r="C8581" s="411"/>
      <c r="D8581" s="411"/>
      <c r="E8581" s="411"/>
      <c r="F8581" s="412"/>
      <c r="G8581" s="194"/>
      <c r="H8581" s="411"/>
      <c r="I8581" s="411"/>
    </row>
    <row r="8582" spans="1:9" ht="15" customHeight="1" x14ac:dyDescent="0.25">
      <c r="A8582" s="411"/>
      <c r="B8582" s="411"/>
      <c r="C8582" s="411"/>
      <c r="D8582" s="411"/>
      <c r="E8582" s="411"/>
      <c r="F8582" s="412"/>
      <c r="G8582" s="194"/>
      <c r="H8582" s="411"/>
      <c r="I8582" s="411"/>
    </row>
    <row r="8583" spans="1:9" ht="15" customHeight="1" x14ac:dyDescent="0.25">
      <c r="A8583" s="411"/>
      <c r="B8583" s="411"/>
      <c r="C8583" s="411"/>
      <c r="D8583" s="411"/>
      <c r="E8583" s="411"/>
      <c r="F8583" s="411"/>
      <c r="G8583" s="194"/>
      <c r="H8583" s="411"/>
      <c r="I8583" s="411"/>
    </row>
    <row r="8584" spans="1:9" ht="15" customHeight="1" x14ac:dyDescent="0.25">
      <c r="A8584" s="411"/>
      <c r="B8584" s="411"/>
      <c r="C8584" s="411"/>
      <c r="D8584" s="411"/>
      <c r="E8584" s="411"/>
      <c r="F8584" s="411"/>
      <c r="G8584" s="194"/>
      <c r="H8584" s="411"/>
      <c r="I8584" s="411"/>
    </row>
    <row r="8585" spans="1:9" ht="15" customHeight="1" x14ac:dyDescent="0.25">
      <c r="A8585" s="411"/>
      <c r="B8585" s="411"/>
      <c r="C8585" s="411"/>
      <c r="D8585" s="411"/>
      <c r="E8585" s="411"/>
      <c r="F8585" s="411"/>
      <c r="G8585" s="194"/>
      <c r="H8585" s="411"/>
      <c r="I8585" s="411"/>
    </row>
    <row r="8586" spans="1:9" ht="15" customHeight="1" x14ac:dyDescent="0.25">
      <c r="A8586" s="411"/>
      <c r="B8586" s="411"/>
      <c r="C8586" s="411"/>
      <c r="D8586" s="411"/>
      <c r="E8586" s="411"/>
      <c r="F8586" s="411"/>
      <c r="G8586" s="194"/>
      <c r="H8586" s="411"/>
      <c r="I8586" s="411"/>
    </row>
    <row r="8587" spans="1:9" ht="15" customHeight="1" x14ac:dyDescent="0.25">
      <c r="A8587" s="411"/>
      <c r="B8587" s="411"/>
      <c r="C8587" s="411"/>
      <c r="D8587" s="411"/>
      <c r="E8587" s="411"/>
      <c r="F8587" s="411"/>
      <c r="G8587" s="194"/>
      <c r="H8587" s="411"/>
      <c r="I8587" s="411"/>
    </row>
    <row r="8588" spans="1:9" ht="15" customHeight="1" x14ac:dyDescent="0.25">
      <c r="A8588" s="411"/>
      <c r="B8588" s="411"/>
      <c r="C8588" s="411"/>
      <c r="D8588" s="411"/>
      <c r="E8588" s="411"/>
      <c r="F8588" s="411"/>
      <c r="G8588" s="194"/>
      <c r="H8588" s="411"/>
      <c r="I8588" s="411"/>
    </row>
    <row r="8589" spans="1:9" ht="15" customHeight="1" x14ac:dyDescent="0.25">
      <c r="A8589" s="411"/>
      <c r="B8589" s="411"/>
      <c r="C8589" s="411"/>
      <c r="D8589" s="411"/>
      <c r="E8589" s="411"/>
      <c r="F8589" s="411"/>
      <c r="G8589" s="194"/>
      <c r="H8589" s="411"/>
      <c r="I8589" s="411"/>
    </row>
    <row r="8590" spans="1:9" ht="15" customHeight="1" x14ac:dyDescent="0.25">
      <c r="A8590" s="411"/>
      <c r="B8590" s="411"/>
      <c r="C8590" s="411"/>
      <c r="D8590" s="411"/>
      <c r="E8590" s="411"/>
      <c r="F8590" s="411"/>
      <c r="G8590" s="194"/>
      <c r="H8590" s="411"/>
      <c r="I8590" s="411"/>
    </row>
    <row r="8591" spans="1:9" ht="15" customHeight="1" x14ac:dyDescent="0.25">
      <c r="A8591" s="411"/>
      <c r="B8591" s="411"/>
      <c r="C8591" s="411"/>
      <c r="D8591" s="411"/>
      <c r="E8591" s="411"/>
      <c r="F8591" s="411"/>
      <c r="G8591" s="194"/>
      <c r="H8591" s="411"/>
      <c r="I8591" s="411"/>
    </row>
    <row r="8592" spans="1:9" ht="15" customHeight="1" x14ac:dyDescent="0.25">
      <c r="A8592" s="411"/>
      <c r="B8592" s="411"/>
      <c r="C8592" s="411"/>
      <c r="D8592" s="411"/>
      <c r="E8592" s="411"/>
      <c r="F8592" s="412"/>
      <c r="G8592" s="194"/>
      <c r="H8592" s="411"/>
      <c r="I8592" s="411"/>
    </row>
    <row r="8593" spans="1:9" ht="15" customHeight="1" x14ac:dyDescent="0.25">
      <c r="A8593" s="411"/>
      <c r="B8593" s="411"/>
      <c r="C8593" s="411"/>
      <c r="D8593" s="411"/>
      <c r="E8593" s="411"/>
      <c r="F8593" s="412"/>
      <c r="G8593" s="194"/>
      <c r="H8593" s="411"/>
      <c r="I8593" s="411"/>
    </row>
    <row r="8594" spans="1:9" ht="15" customHeight="1" x14ac:dyDescent="0.25">
      <c r="A8594" s="411"/>
      <c r="B8594" s="411"/>
      <c r="C8594" s="411"/>
      <c r="D8594" s="411"/>
      <c r="E8594" s="411"/>
      <c r="F8594" s="411"/>
      <c r="G8594" s="194"/>
      <c r="H8594" s="411"/>
      <c r="I8594" s="411"/>
    </row>
    <row r="8595" spans="1:9" ht="15" customHeight="1" x14ac:dyDescent="0.25">
      <c r="A8595" s="411"/>
      <c r="B8595" s="411"/>
      <c r="C8595" s="411"/>
      <c r="D8595" s="411"/>
      <c r="E8595" s="411"/>
      <c r="F8595" s="411"/>
      <c r="G8595" s="194"/>
      <c r="H8595" s="411"/>
      <c r="I8595" s="411"/>
    </row>
    <row r="8596" spans="1:9" ht="15" customHeight="1" x14ac:dyDescent="0.25">
      <c r="A8596" s="411"/>
      <c r="B8596" s="411"/>
      <c r="C8596" s="411"/>
      <c r="D8596" s="411"/>
      <c r="E8596" s="411"/>
      <c r="F8596" s="412"/>
      <c r="G8596" s="194"/>
      <c r="H8596" s="411"/>
      <c r="I8596" s="411"/>
    </row>
    <row r="8597" spans="1:9" ht="15" customHeight="1" x14ac:dyDescent="0.25">
      <c r="A8597" s="411"/>
      <c r="B8597" s="411"/>
      <c r="C8597" s="411"/>
      <c r="D8597" s="411"/>
      <c r="E8597" s="411"/>
      <c r="F8597" s="412"/>
      <c r="G8597" s="194"/>
      <c r="H8597" s="411"/>
      <c r="I8597" s="411"/>
    </row>
    <row r="8598" spans="1:9" ht="15" customHeight="1" x14ac:dyDescent="0.25">
      <c r="A8598" s="411"/>
      <c r="B8598" s="411"/>
      <c r="C8598" s="411"/>
      <c r="D8598" s="411"/>
      <c r="E8598" s="411"/>
      <c r="F8598" s="411"/>
      <c r="G8598" s="194"/>
      <c r="H8598" s="411"/>
      <c r="I8598" s="411"/>
    </row>
    <row r="8599" spans="1:9" ht="15" customHeight="1" x14ac:dyDescent="0.25">
      <c r="A8599" s="411"/>
      <c r="B8599" s="411"/>
      <c r="C8599" s="411"/>
      <c r="D8599" s="411"/>
      <c r="E8599" s="411"/>
      <c r="F8599" s="411"/>
      <c r="G8599" s="194"/>
      <c r="H8599" s="411"/>
      <c r="I8599" s="411"/>
    </row>
    <row r="8600" spans="1:9" ht="15" customHeight="1" x14ac:dyDescent="0.25">
      <c r="A8600" s="411"/>
      <c r="B8600" s="411"/>
      <c r="C8600" s="411"/>
      <c r="D8600" s="411"/>
      <c r="E8600" s="411"/>
      <c r="F8600" s="411"/>
      <c r="G8600" s="194"/>
      <c r="H8600" s="411"/>
      <c r="I8600" s="411"/>
    </row>
    <row r="8601" spans="1:9" ht="15" customHeight="1" x14ac:dyDescent="0.25">
      <c r="A8601" s="411"/>
      <c r="B8601" s="411"/>
      <c r="C8601" s="411"/>
      <c r="D8601" s="411"/>
      <c r="E8601" s="411"/>
      <c r="F8601" s="411"/>
      <c r="G8601" s="194"/>
      <c r="H8601" s="411"/>
      <c r="I8601" s="411"/>
    </row>
    <row r="8602" spans="1:9" ht="15" customHeight="1" x14ac:dyDescent="0.25">
      <c r="A8602" s="411"/>
      <c r="B8602" s="411"/>
      <c r="C8602" s="411"/>
      <c r="D8602" s="411"/>
      <c r="E8602" s="411"/>
      <c r="F8602" s="411"/>
      <c r="G8602" s="194"/>
      <c r="H8602" s="411"/>
      <c r="I8602" s="411"/>
    </row>
    <row r="8603" spans="1:9" ht="15" customHeight="1" x14ac:dyDescent="0.25">
      <c r="A8603" s="411"/>
      <c r="B8603" s="411"/>
      <c r="C8603" s="411"/>
      <c r="D8603" s="411"/>
      <c r="E8603" s="411"/>
      <c r="F8603" s="411"/>
      <c r="G8603" s="194"/>
      <c r="H8603" s="411"/>
      <c r="I8603" s="411"/>
    </row>
    <row r="8604" spans="1:9" ht="15" customHeight="1" x14ac:dyDescent="0.25">
      <c r="A8604" s="411"/>
      <c r="B8604" s="411"/>
      <c r="C8604" s="411"/>
      <c r="D8604" s="411"/>
      <c r="E8604" s="411"/>
      <c r="F8604" s="411"/>
      <c r="G8604" s="194"/>
      <c r="H8604" s="411"/>
      <c r="I8604" s="411"/>
    </row>
    <row r="8605" spans="1:9" ht="15" customHeight="1" x14ac:dyDescent="0.25">
      <c r="A8605" s="411"/>
      <c r="B8605" s="411"/>
      <c r="C8605" s="411"/>
      <c r="D8605" s="411"/>
      <c r="E8605" s="411"/>
      <c r="F8605" s="412"/>
      <c r="G8605" s="194"/>
      <c r="H8605" s="411"/>
      <c r="I8605" s="411"/>
    </row>
    <row r="8606" spans="1:9" ht="15" customHeight="1" x14ac:dyDescent="0.25">
      <c r="A8606" s="411"/>
      <c r="B8606" s="411"/>
      <c r="C8606" s="411"/>
      <c r="D8606" s="411"/>
      <c r="E8606" s="411"/>
      <c r="F8606" s="411"/>
      <c r="G8606" s="194"/>
      <c r="H8606" s="411"/>
      <c r="I8606" s="411"/>
    </row>
    <row r="8607" spans="1:9" ht="15" customHeight="1" x14ac:dyDescent="0.25">
      <c r="A8607" s="411"/>
      <c r="B8607" s="411"/>
      <c r="C8607" s="411"/>
      <c r="D8607" s="411"/>
      <c r="E8607" s="411"/>
      <c r="F8607" s="411"/>
      <c r="G8607" s="194"/>
      <c r="H8607" s="411"/>
      <c r="I8607" s="411"/>
    </row>
    <row r="8608" spans="1:9" ht="15" customHeight="1" x14ac:dyDescent="0.25">
      <c r="A8608" s="411"/>
      <c r="B8608" s="411"/>
      <c r="C8608" s="411"/>
      <c r="D8608" s="411"/>
      <c r="E8608" s="411"/>
      <c r="F8608" s="412"/>
      <c r="G8608" s="194"/>
      <c r="H8608" s="411"/>
      <c r="I8608" s="411"/>
    </row>
    <row r="8609" spans="1:9" ht="15" customHeight="1" x14ac:dyDescent="0.25">
      <c r="A8609" s="411"/>
      <c r="B8609" s="411"/>
      <c r="C8609" s="411"/>
      <c r="D8609" s="411"/>
      <c r="E8609" s="411"/>
      <c r="F8609" s="412"/>
      <c r="G8609" s="194"/>
      <c r="H8609" s="411"/>
      <c r="I8609" s="411"/>
    </row>
    <row r="8610" spans="1:9" ht="15" customHeight="1" x14ac:dyDescent="0.25">
      <c r="A8610" s="411"/>
      <c r="B8610" s="411"/>
      <c r="C8610" s="411"/>
      <c r="D8610" s="411"/>
      <c r="E8610" s="411"/>
      <c r="F8610" s="411"/>
      <c r="G8610" s="194"/>
      <c r="H8610" s="411"/>
      <c r="I8610" s="411"/>
    </row>
    <row r="8611" spans="1:9" ht="15" customHeight="1" x14ac:dyDescent="0.25">
      <c r="A8611" s="411"/>
      <c r="B8611" s="411"/>
      <c r="C8611" s="411"/>
      <c r="D8611" s="411"/>
      <c r="E8611" s="411"/>
      <c r="F8611" s="411"/>
      <c r="G8611" s="194"/>
      <c r="H8611" s="411"/>
      <c r="I8611" s="411"/>
    </row>
    <row r="8612" spans="1:9" ht="15" customHeight="1" x14ac:dyDescent="0.25">
      <c r="A8612" s="411"/>
      <c r="B8612" s="411"/>
      <c r="C8612" s="411"/>
      <c r="D8612" s="411"/>
      <c r="E8612" s="411"/>
      <c r="F8612" s="411"/>
      <c r="G8612" s="194"/>
      <c r="H8612" s="411"/>
      <c r="I8612" s="411"/>
    </row>
    <row r="8613" spans="1:9" ht="15" customHeight="1" x14ac:dyDescent="0.25">
      <c r="A8613" s="411"/>
      <c r="B8613" s="411"/>
      <c r="C8613" s="411"/>
      <c r="D8613" s="411"/>
      <c r="E8613" s="411"/>
      <c r="F8613" s="411"/>
      <c r="G8613" s="194"/>
      <c r="H8613" s="411"/>
      <c r="I8613" s="411"/>
    </row>
    <row r="8614" spans="1:9" ht="15" customHeight="1" x14ac:dyDescent="0.25">
      <c r="A8614" s="411"/>
      <c r="B8614" s="411"/>
      <c r="C8614" s="411"/>
      <c r="D8614" s="411"/>
      <c r="E8614" s="411"/>
      <c r="F8614" s="411"/>
      <c r="G8614" s="194"/>
      <c r="H8614" s="411"/>
      <c r="I8614" s="411"/>
    </row>
    <row r="8615" spans="1:9" ht="15" customHeight="1" x14ac:dyDescent="0.25">
      <c r="A8615" s="411"/>
      <c r="B8615" s="411"/>
      <c r="C8615" s="411"/>
      <c r="D8615" s="411"/>
      <c r="E8615" s="411"/>
      <c r="F8615" s="411"/>
      <c r="G8615" s="194"/>
      <c r="H8615" s="411"/>
      <c r="I8615" s="411"/>
    </row>
    <row r="8616" spans="1:9" ht="15" customHeight="1" x14ac:dyDescent="0.25">
      <c r="A8616" s="411"/>
      <c r="B8616" s="411"/>
      <c r="C8616" s="411"/>
      <c r="D8616" s="411"/>
      <c r="E8616" s="411"/>
      <c r="F8616" s="411"/>
      <c r="G8616" s="194"/>
      <c r="H8616" s="411"/>
      <c r="I8616" s="411"/>
    </row>
    <row r="8617" spans="1:9" ht="15" customHeight="1" x14ac:dyDescent="0.25">
      <c r="A8617" s="411"/>
      <c r="B8617" s="411"/>
      <c r="C8617" s="411"/>
      <c r="D8617" s="411"/>
      <c r="E8617" s="411"/>
      <c r="F8617" s="411"/>
      <c r="G8617" s="194"/>
      <c r="H8617" s="411"/>
      <c r="I8617" s="411"/>
    </row>
    <row r="8618" spans="1:9" ht="15" customHeight="1" x14ac:dyDescent="0.25">
      <c r="A8618" s="411"/>
      <c r="B8618" s="411"/>
      <c r="C8618" s="411"/>
      <c r="D8618" s="411"/>
      <c r="E8618" s="411"/>
      <c r="F8618" s="412"/>
      <c r="G8618" s="194"/>
      <c r="H8618" s="411"/>
      <c r="I8618" s="411"/>
    </row>
    <row r="8619" spans="1:9" ht="15" customHeight="1" x14ac:dyDescent="0.25">
      <c r="A8619" s="411"/>
      <c r="B8619" s="411"/>
      <c r="C8619" s="411"/>
      <c r="D8619" s="411"/>
      <c r="E8619" s="411"/>
      <c r="F8619" s="412"/>
      <c r="G8619" s="194"/>
      <c r="H8619" s="411"/>
      <c r="I8619" s="411"/>
    </row>
    <row r="8620" spans="1:9" ht="15" customHeight="1" x14ac:dyDescent="0.25">
      <c r="A8620" s="411"/>
      <c r="B8620" s="411"/>
      <c r="C8620" s="411"/>
      <c r="D8620" s="411"/>
      <c r="E8620" s="411"/>
      <c r="F8620" s="411"/>
      <c r="G8620" s="194"/>
      <c r="H8620" s="411"/>
      <c r="I8620" s="411"/>
    </row>
    <row r="8621" spans="1:9" ht="15" customHeight="1" x14ac:dyDescent="0.25">
      <c r="A8621" s="411"/>
      <c r="B8621" s="411"/>
      <c r="C8621" s="411"/>
      <c r="D8621" s="411"/>
      <c r="E8621" s="411"/>
      <c r="F8621" s="411"/>
      <c r="G8621" s="194"/>
      <c r="H8621" s="411"/>
      <c r="I8621" s="411"/>
    </row>
    <row r="8622" spans="1:9" ht="15" customHeight="1" x14ac:dyDescent="0.25">
      <c r="A8622" s="411"/>
      <c r="B8622" s="411"/>
      <c r="C8622" s="411"/>
      <c r="D8622" s="411"/>
      <c r="E8622" s="411"/>
      <c r="F8622" s="411"/>
      <c r="G8622" s="194"/>
      <c r="H8622" s="411"/>
      <c r="I8622" s="411"/>
    </row>
    <row r="8623" spans="1:9" ht="15" customHeight="1" x14ac:dyDescent="0.25">
      <c r="A8623" s="411"/>
      <c r="B8623" s="411"/>
      <c r="C8623" s="411"/>
      <c r="D8623" s="411"/>
      <c r="E8623" s="411"/>
      <c r="F8623" s="412"/>
      <c r="G8623" s="194"/>
      <c r="H8623" s="411"/>
      <c r="I8623" s="411"/>
    </row>
    <row r="8624" spans="1:9" ht="15" customHeight="1" x14ac:dyDescent="0.25">
      <c r="A8624" s="411"/>
      <c r="B8624" s="411"/>
      <c r="C8624" s="411"/>
      <c r="D8624" s="411"/>
      <c r="E8624" s="411"/>
      <c r="F8624" s="412"/>
      <c r="G8624" s="194"/>
      <c r="H8624" s="411"/>
      <c r="I8624" s="411"/>
    </row>
    <row r="8625" spans="1:9" ht="15" customHeight="1" x14ac:dyDescent="0.25">
      <c r="A8625" s="411"/>
      <c r="B8625" s="411"/>
      <c r="C8625" s="411"/>
      <c r="D8625" s="411"/>
      <c r="E8625" s="411"/>
      <c r="F8625" s="411"/>
      <c r="G8625" s="194"/>
      <c r="H8625" s="411"/>
      <c r="I8625" s="411"/>
    </row>
    <row r="8626" spans="1:9" ht="15" customHeight="1" x14ac:dyDescent="0.25">
      <c r="A8626" s="411"/>
      <c r="B8626" s="411"/>
      <c r="C8626" s="411"/>
      <c r="D8626" s="411"/>
      <c r="E8626" s="411"/>
      <c r="F8626" s="411"/>
      <c r="G8626" s="194"/>
      <c r="H8626" s="411"/>
      <c r="I8626" s="411"/>
    </row>
    <row r="8627" spans="1:9" ht="15" customHeight="1" x14ac:dyDescent="0.25">
      <c r="A8627" s="411"/>
      <c r="B8627" s="411"/>
      <c r="C8627" s="411"/>
      <c r="D8627" s="411"/>
      <c r="E8627" s="411"/>
      <c r="F8627" s="411"/>
      <c r="G8627" s="194"/>
      <c r="H8627" s="411"/>
      <c r="I8627" s="411"/>
    </row>
    <row r="8628" spans="1:9" ht="15" customHeight="1" x14ac:dyDescent="0.25">
      <c r="A8628" s="411"/>
      <c r="B8628" s="411"/>
      <c r="C8628" s="411"/>
      <c r="D8628" s="411"/>
      <c r="E8628" s="411"/>
      <c r="F8628" s="411"/>
      <c r="G8628" s="194"/>
      <c r="H8628" s="411"/>
      <c r="I8628" s="411"/>
    </row>
    <row r="8629" spans="1:9" ht="15" customHeight="1" x14ac:dyDescent="0.25">
      <c r="A8629" s="411"/>
      <c r="B8629" s="411"/>
      <c r="C8629" s="411"/>
      <c r="D8629" s="411"/>
      <c r="E8629" s="411"/>
      <c r="F8629" s="412"/>
      <c r="G8629" s="194"/>
      <c r="H8629" s="411"/>
      <c r="I8629" s="411"/>
    </row>
    <row r="8630" spans="1:9" ht="15" customHeight="1" x14ac:dyDescent="0.25">
      <c r="A8630" s="411"/>
      <c r="B8630" s="411"/>
      <c r="C8630" s="411"/>
      <c r="D8630" s="411"/>
      <c r="E8630" s="411"/>
      <c r="F8630" s="412"/>
      <c r="G8630" s="194"/>
      <c r="H8630" s="411"/>
      <c r="I8630" s="411"/>
    </row>
    <row r="8631" spans="1:9" ht="15" customHeight="1" x14ac:dyDescent="0.25">
      <c r="A8631" s="411"/>
      <c r="B8631" s="411"/>
      <c r="C8631" s="411"/>
      <c r="D8631" s="411"/>
      <c r="E8631" s="411"/>
      <c r="F8631" s="411"/>
      <c r="G8631" s="194"/>
      <c r="H8631" s="411"/>
      <c r="I8631" s="411"/>
    </row>
    <row r="8632" spans="1:9" ht="15" customHeight="1" x14ac:dyDescent="0.25">
      <c r="A8632" s="411"/>
      <c r="B8632" s="411"/>
      <c r="C8632" s="411"/>
      <c r="D8632" s="411"/>
      <c r="E8632" s="411"/>
      <c r="F8632" s="411"/>
      <c r="G8632" s="194"/>
      <c r="H8632" s="411"/>
      <c r="I8632" s="411"/>
    </row>
    <row r="8633" spans="1:9" ht="15" customHeight="1" x14ac:dyDescent="0.25">
      <c r="A8633" s="411"/>
      <c r="B8633" s="411"/>
      <c r="C8633" s="411"/>
      <c r="D8633" s="411"/>
      <c r="E8633" s="411"/>
      <c r="F8633" s="411"/>
      <c r="G8633" s="194"/>
      <c r="H8633" s="411"/>
      <c r="I8633" s="411"/>
    </row>
    <row r="8634" spans="1:9" ht="15" customHeight="1" x14ac:dyDescent="0.25">
      <c r="A8634" s="411"/>
      <c r="B8634" s="411"/>
      <c r="C8634" s="411"/>
      <c r="D8634" s="411"/>
      <c r="E8634" s="411"/>
      <c r="F8634" s="411"/>
      <c r="G8634" s="194"/>
      <c r="H8634" s="411"/>
      <c r="I8634" s="411"/>
    </row>
    <row r="8635" spans="1:9" ht="15" customHeight="1" x14ac:dyDescent="0.25">
      <c r="A8635" s="411"/>
      <c r="B8635" s="411"/>
      <c r="C8635" s="411"/>
      <c r="D8635" s="411"/>
      <c r="E8635" s="411"/>
      <c r="F8635" s="412"/>
      <c r="G8635" s="194"/>
      <c r="H8635" s="411"/>
      <c r="I8635" s="411"/>
    </row>
    <row r="8636" spans="1:9" ht="15" customHeight="1" x14ac:dyDescent="0.25">
      <c r="A8636" s="411"/>
      <c r="B8636" s="411"/>
      <c r="C8636" s="411"/>
      <c r="D8636" s="411"/>
      <c r="E8636" s="411"/>
      <c r="F8636" s="411"/>
      <c r="G8636" s="194"/>
      <c r="H8636" s="411"/>
      <c r="I8636" s="411"/>
    </row>
    <row r="8637" spans="1:9" ht="15" customHeight="1" x14ac:dyDescent="0.25">
      <c r="A8637" s="411"/>
      <c r="B8637" s="411"/>
      <c r="C8637" s="411"/>
      <c r="D8637" s="411"/>
      <c r="E8637" s="411"/>
      <c r="F8637" s="411"/>
      <c r="G8637" s="194"/>
      <c r="H8637" s="411"/>
      <c r="I8637" s="411"/>
    </row>
    <row r="8638" spans="1:9" ht="15" customHeight="1" x14ac:dyDescent="0.25">
      <c r="A8638" s="411"/>
      <c r="B8638" s="411"/>
      <c r="C8638" s="411"/>
      <c r="D8638" s="411"/>
      <c r="E8638" s="411"/>
      <c r="F8638" s="411"/>
      <c r="G8638" s="194"/>
      <c r="H8638" s="411"/>
      <c r="I8638" s="411"/>
    </row>
    <row r="8639" spans="1:9" ht="15" customHeight="1" x14ac:dyDescent="0.25">
      <c r="A8639" s="411"/>
      <c r="B8639" s="411"/>
      <c r="C8639" s="411"/>
      <c r="D8639" s="411"/>
      <c r="E8639" s="411"/>
      <c r="F8639" s="411"/>
      <c r="G8639" s="194"/>
      <c r="H8639" s="411"/>
      <c r="I8639" s="411"/>
    </row>
    <row r="8640" spans="1:9" ht="15" customHeight="1" x14ac:dyDescent="0.25">
      <c r="A8640" s="411"/>
      <c r="B8640" s="411"/>
      <c r="C8640" s="411"/>
      <c r="D8640" s="411"/>
      <c r="E8640" s="411"/>
      <c r="F8640" s="411"/>
      <c r="G8640" s="194"/>
      <c r="H8640" s="411"/>
      <c r="I8640" s="411"/>
    </row>
    <row r="8641" spans="1:9" ht="15" customHeight="1" x14ac:dyDescent="0.25">
      <c r="A8641" s="411"/>
      <c r="B8641" s="411"/>
      <c r="C8641" s="411"/>
      <c r="D8641" s="411"/>
      <c r="E8641" s="411"/>
      <c r="F8641" s="411"/>
      <c r="G8641" s="194"/>
      <c r="H8641" s="411"/>
      <c r="I8641" s="411"/>
    </row>
    <row r="8642" spans="1:9" ht="15" customHeight="1" x14ac:dyDescent="0.25">
      <c r="A8642" s="411"/>
      <c r="B8642" s="411"/>
      <c r="C8642" s="411"/>
      <c r="D8642" s="411"/>
      <c r="E8642" s="411"/>
      <c r="F8642" s="411"/>
      <c r="G8642" s="194"/>
      <c r="H8642" s="411"/>
      <c r="I8642" s="411"/>
    </row>
    <row r="8643" spans="1:9" ht="15" customHeight="1" x14ac:dyDescent="0.25">
      <c r="A8643" s="411"/>
      <c r="B8643" s="411"/>
      <c r="C8643" s="411"/>
      <c r="D8643" s="411"/>
      <c r="E8643" s="411"/>
      <c r="F8643" s="411"/>
      <c r="G8643" s="194"/>
      <c r="H8643" s="411"/>
      <c r="I8643" s="411"/>
    </row>
    <row r="8644" spans="1:9" ht="15" customHeight="1" x14ac:dyDescent="0.25">
      <c r="A8644" s="411"/>
      <c r="B8644" s="411"/>
      <c r="C8644" s="411"/>
      <c r="D8644" s="411"/>
      <c r="E8644" s="411"/>
      <c r="F8644" s="411"/>
      <c r="G8644" s="194"/>
      <c r="H8644" s="411"/>
      <c r="I8644" s="411"/>
    </row>
    <row r="8645" spans="1:9" ht="15" customHeight="1" x14ac:dyDescent="0.25">
      <c r="A8645" s="411"/>
      <c r="B8645" s="411"/>
      <c r="C8645" s="411"/>
      <c r="D8645" s="411"/>
      <c r="E8645" s="411"/>
      <c r="F8645" s="411"/>
      <c r="G8645" s="194"/>
      <c r="H8645" s="411"/>
      <c r="I8645" s="411"/>
    </row>
    <row r="8646" spans="1:9" ht="15" customHeight="1" x14ac:dyDescent="0.25">
      <c r="A8646" s="411"/>
      <c r="B8646" s="411"/>
      <c r="C8646" s="411"/>
      <c r="D8646" s="411"/>
      <c r="E8646" s="411"/>
      <c r="F8646" s="412"/>
      <c r="G8646" s="194"/>
      <c r="H8646" s="411"/>
      <c r="I8646" s="411"/>
    </row>
    <row r="8647" spans="1:9" ht="15" customHeight="1" x14ac:dyDescent="0.25">
      <c r="A8647" s="411"/>
      <c r="B8647" s="411"/>
      <c r="C8647" s="411"/>
      <c r="D8647" s="411"/>
      <c r="E8647" s="411"/>
      <c r="F8647" s="411"/>
      <c r="G8647" s="194"/>
      <c r="H8647" s="411"/>
      <c r="I8647" s="411"/>
    </row>
    <row r="8648" spans="1:9" ht="15" customHeight="1" x14ac:dyDescent="0.25">
      <c r="A8648" s="411"/>
      <c r="B8648" s="411"/>
      <c r="C8648" s="411"/>
      <c r="D8648" s="411"/>
      <c r="E8648" s="411"/>
      <c r="F8648" s="411"/>
      <c r="G8648" s="194"/>
      <c r="H8648" s="411"/>
      <c r="I8648" s="411"/>
    </row>
    <row r="8649" spans="1:9" ht="15" customHeight="1" x14ac:dyDescent="0.25">
      <c r="A8649" s="411"/>
      <c r="B8649" s="411"/>
      <c r="C8649" s="411"/>
      <c r="D8649" s="411"/>
      <c r="E8649" s="411"/>
      <c r="F8649" s="411"/>
      <c r="G8649" s="194"/>
      <c r="H8649" s="411"/>
      <c r="I8649" s="411"/>
    </row>
    <row r="8650" spans="1:9" ht="15" customHeight="1" x14ac:dyDescent="0.25">
      <c r="A8650" s="411"/>
      <c r="B8650" s="411"/>
      <c r="C8650" s="411"/>
      <c r="D8650" s="411"/>
      <c r="E8650" s="411"/>
      <c r="F8650" s="411"/>
      <c r="G8650" s="194"/>
      <c r="H8650" s="411"/>
      <c r="I8650" s="411"/>
    </row>
    <row r="8651" spans="1:9" ht="15" customHeight="1" x14ac:dyDescent="0.25">
      <c r="A8651" s="411"/>
      <c r="B8651" s="411"/>
      <c r="C8651" s="411"/>
      <c r="D8651" s="411"/>
      <c r="E8651" s="411"/>
      <c r="F8651" s="411"/>
      <c r="G8651" s="194"/>
      <c r="H8651" s="411"/>
      <c r="I8651" s="411"/>
    </row>
    <row r="8652" spans="1:9" ht="15" customHeight="1" x14ac:dyDescent="0.25">
      <c r="A8652" s="411"/>
      <c r="B8652" s="411"/>
      <c r="C8652" s="411"/>
      <c r="D8652" s="411"/>
      <c r="E8652" s="411"/>
      <c r="F8652" s="411"/>
      <c r="G8652" s="194"/>
      <c r="H8652" s="411"/>
      <c r="I8652" s="411"/>
    </row>
    <row r="8653" spans="1:9" ht="15" customHeight="1" x14ac:dyDescent="0.25">
      <c r="A8653" s="411"/>
      <c r="B8653" s="411"/>
      <c r="C8653" s="411"/>
      <c r="D8653" s="411"/>
      <c r="E8653" s="411"/>
      <c r="F8653" s="411"/>
      <c r="G8653" s="194"/>
      <c r="H8653" s="411"/>
      <c r="I8653" s="411"/>
    </row>
    <row r="8654" spans="1:9" ht="15" customHeight="1" x14ac:dyDescent="0.25">
      <c r="A8654" s="411"/>
      <c r="B8654" s="411"/>
      <c r="C8654" s="411"/>
      <c r="D8654" s="411"/>
      <c r="E8654" s="411"/>
      <c r="F8654" s="411"/>
      <c r="G8654" s="194"/>
      <c r="H8654" s="411"/>
      <c r="I8654" s="411"/>
    </row>
    <row r="8655" spans="1:9" ht="15" customHeight="1" x14ac:dyDescent="0.25">
      <c r="A8655" s="411"/>
      <c r="B8655" s="411"/>
      <c r="C8655" s="411"/>
      <c r="D8655" s="411"/>
      <c r="E8655" s="411"/>
      <c r="F8655" s="412"/>
      <c r="G8655" s="194"/>
      <c r="H8655" s="411"/>
      <c r="I8655" s="411"/>
    </row>
    <row r="8656" spans="1:9" ht="15" customHeight="1" x14ac:dyDescent="0.25">
      <c r="A8656" s="411"/>
      <c r="B8656" s="411"/>
      <c r="C8656" s="411"/>
      <c r="D8656" s="411"/>
      <c r="E8656" s="411"/>
      <c r="F8656" s="411"/>
      <c r="G8656" s="194"/>
      <c r="H8656" s="411"/>
      <c r="I8656" s="411"/>
    </row>
    <row r="8657" spans="1:9" ht="15" customHeight="1" x14ac:dyDescent="0.25">
      <c r="A8657" s="411"/>
      <c r="B8657" s="411"/>
      <c r="C8657" s="411"/>
      <c r="D8657" s="411"/>
      <c r="E8657" s="411"/>
      <c r="F8657" s="411"/>
      <c r="G8657" s="194"/>
      <c r="H8657" s="411"/>
      <c r="I8657" s="411"/>
    </row>
    <row r="8658" spans="1:9" ht="15" customHeight="1" x14ac:dyDescent="0.25">
      <c r="A8658" s="411"/>
      <c r="B8658" s="411"/>
      <c r="C8658" s="411"/>
      <c r="D8658" s="411"/>
      <c r="E8658" s="411"/>
      <c r="F8658" s="412"/>
      <c r="G8658" s="194"/>
      <c r="H8658" s="411"/>
      <c r="I8658" s="411"/>
    </row>
    <row r="8659" spans="1:9" ht="15" customHeight="1" x14ac:dyDescent="0.25">
      <c r="A8659" s="411"/>
      <c r="B8659" s="411"/>
      <c r="C8659" s="411"/>
      <c r="D8659" s="411"/>
      <c r="E8659" s="411"/>
      <c r="F8659" s="411"/>
      <c r="G8659" s="194"/>
      <c r="H8659" s="411"/>
      <c r="I8659" s="411"/>
    </row>
    <row r="8660" spans="1:9" ht="15" customHeight="1" x14ac:dyDescent="0.25">
      <c r="A8660" s="411"/>
      <c r="B8660" s="411"/>
      <c r="C8660" s="411"/>
      <c r="D8660" s="411"/>
      <c r="E8660" s="411"/>
      <c r="F8660" s="411"/>
      <c r="G8660" s="194"/>
      <c r="H8660" s="411"/>
      <c r="I8660" s="411"/>
    </row>
    <row r="8661" spans="1:9" ht="15" customHeight="1" x14ac:dyDescent="0.25">
      <c r="A8661" s="411"/>
      <c r="B8661" s="411"/>
      <c r="C8661" s="411"/>
      <c r="D8661" s="411"/>
      <c r="E8661" s="411"/>
      <c r="F8661" s="411"/>
      <c r="G8661" s="194"/>
      <c r="H8661" s="411"/>
      <c r="I8661" s="411"/>
    </row>
    <row r="8662" spans="1:9" ht="15" customHeight="1" x14ac:dyDescent="0.25">
      <c r="A8662" s="411"/>
      <c r="B8662" s="411"/>
      <c r="C8662" s="411"/>
      <c r="D8662" s="411"/>
      <c r="E8662" s="411"/>
      <c r="F8662" s="411"/>
      <c r="G8662" s="194"/>
      <c r="H8662" s="411"/>
      <c r="I8662" s="411"/>
    </row>
    <row r="8663" spans="1:9" ht="15" customHeight="1" x14ac:dyDescent="0.25">
      <c r="A8663" s="411"/>
      <c r="B8663" s="411"/>
      <c r="C8663" s="411"/>
      <c r="D8663" s="411"/>
      <c r="E8663" s="411"/>
      <c r="F8663" s="411"/>
      <c r="G8663" s="194"/>
      <c r="H8663" s="411"/>
      <c r="I8663" s="411"/>
    </row>
    <row r="8664" spans="1:9" ht="15" customHeight="1" x14ac:dyDescent="0.25">
      <c r="A8664" s="411"/>
      <c r="B8664" s="411"/>
      <c r="C8664" s="411"/>
      <c r="D8664" s="411"/>
      <c r="E8664" s="411"/>
      <c r="F8664" s="411"/>
      <c r="G8664" s="194"/>
      <c r="H8664" s="411"/>
      <c r="I8664" s="411"/>
    </row>
    <row r="8665" spans="1:9" ht="15" customHeight="1" x14ac:dyDescent="0.25">
      <c r="A8665" s="411"/>
      <c r="B8665" s="411"/>
      <c r="C8665" s="411"/>
      <c r="D8665" s="411"/>
      <c r="E8665" s="411"/>
      <c r="F8665" s="412"/>
      <c r="G8665" s="194"/>
      <c r="H8665" s="411"/>
      <c r="I8665" s="411"/>
    </row>
    <row r="8666" spans="1:9" ht="15" customHeight="1" x14ac:dyDescent="0.25">
      <c r="A8666" s="411"/>
      <c r="B8666" s="411"/>
      <c r="C8666" s="411"/>
      <c r="D8666" s="411"/>
      <c r="E8666" s="411"/>
      <c r="F8666" s="411"/>
      <c r="G8666" s="194"/>
      <c r="H8666" s="411"/>
      <c r="I8666" s="411"/>
    </row>
    <row r="8667" spans="1:9" ht="15" customHeight="1" x14ac:dyDescent="0.25">
      <c r="A8667" s="411"/>
      <c r="B8667" s="411"/>
      <c r="C8667" s="411"/>
      <c r="D8667" s="411"/>
      <c r="E8667" s="411"/>
      <c r="F8667" s="411"/>
      <c r="G8667" s="194"/>
      <c r="H8667" s="411"/>
      <c r="I8667" s="411"/>
    </row>
    <row r="8668" spans="1:9" ht="15" customHeight="1" x14ac:dyDescent="0.25">
      <c r="A8668" s="411"/>
      <c r="B8668" s="411"/>
      <c r="C8668" s="411"/>
      <c r="D8668" s="411"/>
      <c r="E8668" s="411"/>
      <c r="F8668" s="412"/>
      <c r="G8668" s="194"/>
      <c r="H8668" s="411"/>
      <c r="I8668" s="411"/>
    </row>
    <row r="8669" spans="1:9" ht="15" customHeight="1" x14ac:dyDescent="0.25">
      <c r="A8669" s="411"/>
      <c r="B8669" s="411"/>
      <c r="C8669" s="411"/>
      <c r="D8669" s="411"/>
      <c r="E8669" s="411"/>
      <c r="F8669" s="411"/>
      <c r="G8669" s="194"/>
      <c r="H8669" s="411"/>
      <c r="I8669" s="411"/>
    </row>
    <row r="8670" spans="1:9" ht="15" customHeight="1" x14ac:dyDescent="0.25">
      <c r="A8670" s="411"/>
      <c r="B8670" s="411"/>
      <c r="C8670" s="411"/>
      <c r="D8670" s="411"/>
      <c r="E8670" s="411"/>
      <c r="F8670" s="411"/>
      <c r="G8670" s="194"/>
      <c r="H8670" s="411"/>
      <c r="I8670" s="411"/>
    </row>
    <row r="8671" spans="1:9" ht="15" customHeight="1" x14ac:dyDescent="0.25">
      <c r="A8671" s="411"/>
      <c r="B8671" s="411"/>
      <c r="C8671" s="411"/>
      <c r="D8671" s="411"/>
      <c r="E8671" s="411"/>
      <c r="F8671" s="411"/>
      <c r="G8671" s="194"/>
      <c r="H8671" s="411"/>
      <c r="I8671" s="411"/>
    </row>
    <row r="8672" spans="1:9" ht="15" customHeight="1" x14ac:dyDescent="0.25">
      <c r="A8672" s="411"/>
      <c r="B8672" s="411"/>
      <c r="C8672" s="411"/>
      <c r="D8672" s="411"/>
      <c r="E8672" s="411"/>
      <c r="F8672" s="411"/>
      <c r="G8672" s="194"/>
      <c r="H8672" s="411"/>
      <c r="I8672" s="411"/>
    </row>
    <row r="8673" spans="1:9" ht="15" customHeight="1" x14ac:dyDescent="0.25">
      <c r="A8673" s="411"/>
      <c r="B8673" s="411"/>
      <c r="C8673" s="411"/>
      <c r="D8673" s="411"/>
      <c r="E8673" s="411"/>
      <c r="F8673" s="411"/>
      <c r="G8673" s="194"/>
      <c r="H8673" s="411"/>
      <c r="I8673" s="411"/>
    </row>
    <row r="8674" spans="1:9" ht="15" customHeight="1" x14ac:dyDescent="0.25">
      <c r="A8674" s="411"/>
      <c r="B8674" s="411"/>
      <c r="C8674" s="411"/>
      <c r="D8674" s="411"/>
      <c r="E8674" s="411"/>
      <c r="F8674" s="412"/>
      <c r="G8674" s="194"/>
      <c r="H8674" s="411"/>
      <c r="I8674" s="411"/>
    </row>
    <row r="8675" spans="1:9" ht="15" customHeight="1" x14ac:dyDescent="0.25">
      <c r="A8675" s="411"/>
      <c r="B8675" s="411"/>
      <c r="C8675" s="411"/>
      <c r="D8675" s="411"/>
      <c r="E8675" s="411"/>
      <c r="F8675" s="412"/>
      <c r="G8675" s="194"/>
      <c r="H8675" s="411"/>
      <c r="I8675" s="411"/>
    </row>
    <row r="8676" spans="1:9" ht="15" customHeight="1" x14ac:dyDescent="0.25">
      <c r="A8676" s="411"/>
      <c r="B8676" s="411"/>
      <c r="C8676" s="411"/>
      <c r="D8676" s="411"/>
      <c r="E8676" s="411"/>
      <c r="F8676" s="411"/>
      <c r="G8676" s="194"/>
      <c r="H8676" s="411"/>
      <c r="I8676" s="411"/>
    </row>
    <row r="8677" spans="1:9" ht="15" customHeight="1" x14ac:dyDescent="0.25">
      <c r="A8677" s="411"/>
      <c r="B8677" s="411"/>
      <c r="C8677" s="411"/>
      <c r="D8677" s="411"/>
      <c r="E8677" s="411"/>
      <c r="F8677" s="412"/>
      <c r="G8677" s="194"/>
      <c r="H8677" s="411"/>
      <c r="I8677" s="411"/>
    </row>
    <row r="8678" spans="1:9" ht="15" customHeight="1" x14ac:dyDescent="0.25">
      <c r="A8678" s="411"/>
      <c r="B8678" s="411"/>
      <c r="C8678" s="411"/>
      <c r="D8678" s="411"/>
      <c r="E8678" s="411"/>
      <c r="F8678" s="411"/>
      <c r="G8678" s="194"/>
      <c r="H8678" s="411"/>
      <c r="I8678" s="411"/>
    </row>
    <row r="8679" spans="1:9" ht="15" customHeight="1" x14ac:dyDescent="0.25">
      <c r="A8679" s="411"/>
      <c r="B8679" s="411"/>
      <c r="C8679" s="411"/>
      <c r="D8679" s="411"/>
      <c r="E8679" s="411"/>
      <c r="F8679" s="411"/>
      <c r="G8679" s="194"/>
      <c r="H8679" s="411"/>
      <c r="I8679" s="411"/>
    </row>
    <row r="8680" spans="1:9" ht="15" customHeight="1" x14ac:dyDescent="0.25">
      <c r="A8680" s="411"/>
      <c r="B8680" s="411"/>
      <c r="C8680" s="411"/>
      <c r="D8680" s="411"/>
      <c r="E8680" s="411"/>
      <c r="F8680" s="411"/>
      <c r="G8680" s="194"/>
      <c r="H8680" s="411"/>
      <c r="I8680" s="411"/>
    </row>
    <row r="8681" spans="1:9" ht="15" customHeight="1" x14ac:dyDescent="0.25">
      <c r="A8681" s="411"/>
      <c r="B8681" s="411"/>
      <c r="C8681" s="411"/>
      <c r="D8681" s="411"/>
      <c r="E8681" s="411"/>
      <c r="F8681" s="411"/>
      <c r="G8681" s="194"/>
      <c r="H8681" s="411"/>
      <c r="I8681" s="411"/>
    </row>
    <row r="8682" spans="1:9" ht="15" customHeight="1" x14ac:dyDescent="0.25">
      <c r="A8682" s="411"/>
      <c r="B8682" s="411"/>
      <c r="C8682" s="411"/>
      <c r="D8682" s="411"/>
      <c r="E8682" s="411"/>
      <c r="F8682" s="411"/>
      <c r="G8682" s="194"/>
      <c r="H8682" s="411"/>
      <c r="I8682" s="411"/>
    </row>
    <row r="8683" spans="1:9" ht="15" customHeight="1" x14ac:dyDescent="0.25">
      <c r="A8683" s="411"/>
      <c r="B8683" s="411"/>
      <c r="C8683" s="411"/>
      <c r="D8683" s="411"/>
      <c r="E8683" s="411"/>
      <c r="F8683" s="412"/>
      <c r="G8683" s="194"/>
      <c r="H8683" s="411"/>
      <c r="I8683" s="411"/>
    </row>
    <row r="8684" spans="1:9" ht="15" customHeight="1" x14ac:dyDescent="0.25">
      <c r="A8684" s="411"/>
      <c r="B8684" s="411"/>
      <c r="C8684" s="411"/>
      <c r="D8684" s="411"/>
      <c r="E8684" s="411"/>
      <c r="F8684" s="412"/>
      <c r="G8684" s="194"/>
      <c r="H8684" s="411"/>
      <c r="I8684" s="411"/>
    </row>
    <row r="8685" spans="1:9" ht="15" customHeight="1" x14ac:dyDescent="0.25">
      <c r="A8685" s="411"/>
      <c r="B8685" s="411"/>
      <c r="C8685" s="411"/>
      <c r="D8685" s="411"/>
      <c r="E8685" s="411"/>
      <c r="F8685" s="411"/>
      <c r="G8685" s="194"/>
      <c r="H8685" s="411"/>
      <c r="I8685" s="411"/>
    </row>
    <row r="8686" spans="1:9" ht="15" customHeight="1" x14ac:dyDescent="0.25">
      <c r="A8686" s="411"/>
      <c r="B8686" s="411"/>
      <c r="C8686" s="411"/>
      <c r="D8686" s="411"/>
      <c r="E8686" s="411"/>
      <c r="F8686" s="412"/>
      <c r="G8686" s="194"/>
      <c r="H8686" s="411"/>
      <c r="I8686" s="411"/>
    </row>
    <row r="8687" spans="1:9" ht="15" customHeight="1" x14ac:dyDescent="0.25">
      <c r="A8687" s="411"/>
      <c r="B8687" s="411"/>
      <c r="C8687" s="411"/>
      <c r="D8687" s="411"/>
      <c r="E8687" s="411"/>
      <c r="F8687" s="411"/>
      <c r="G8687" s="194"/>
      <c r="H8687" s="411"/>
      <c r="I8687" s="411"/>
    </row>
    <row r="8688" spans="1:9" ht="15" customHeight="1" x14ac:dyDescent="0.25">
      <c r="A8688" s="411"/>
      <c r="B8688" s="411"/>
      <c r="C8688" s="411"/>
      <c r="D8688" s="411"/>
      <c r="E8688" s="411"/>
      <c r="F8688" s="411"/>
      <c r="G8688" s="194"/>
      <c r="H8688" s="411"/>
      <c r="I8688" s="411"/>
    </row>
    <row r="8689" spans="1:9" ht="15" customHeight="1" x14ac:dyDescent="0.25">
      <c r="A8689" s="411"/>
      <c r="B8689" s="411"/>
      <c r="C8689" s="411"/>
      <c r="D8689" s="411"/>
      <c r="E8689" s="411"/>
      <c r="F8689" s="411"/>
      <c r="G8689" s="194"/>
      <c r="H8689" s="411"/>
      <c r="I8689" s="411"/>
    </row>
    <row r="8690" spans="1:9" ht="15" customHeight="1" x14ac:dyDescent="0.25">
      <c r="A8690" s="411"/>
      <c r="B8690" s="411"/>
      <c r="C8690" s="411"/>
      <c r="D8690" s="411"/>
      <c r="E8690" s="411"/>
      <c r="F8690" s="411"/>
      <c r="G8690" s="194"/>
      <c r="H8690" s="411"/>
      <c r="I8690" s="411"/>
    </row>
    <row r="8691" spans="1:9" ht="15" customHeight="1" x14ac:dyDescent="0.25">
      <c r="A8691" s="411"/>
      <c r="B8691" s="411"/>
      <c r="C8691" s="411"/>
      <c r="D8691" s="411"/>
      <c r="E8691" s="411"/>
      <c r="F8691" s="411"/>
      <c r="G8691" s="194"/>
      <c r="H8691" s="411"/>
      <c r="I8691" s="411"/>
    </row>
    <row r="8692" spans="1:9" ht="15" customHeight="1" x14ac:dyDescent="0.25">
      <c r="A8692" s="411"/>
      <c r="B8692" s="411"/>
      <c r="C8692" s="411"/>
      <c r="D8692" s="411"/>
      <c r="E8692" s="411"/>
      <c r="F8692" s="412"/>
      <c r="G8692" s="194"/>
      <c r="H8692" s="411"/>
      <c r="I8692" s="411"/>
    </row>
    <row r="8693" spans="1:9" ht="15" customHeight="1" x14ac:dyDescent="0.25">
      <c r="A8693" s="411"/>
      <c r="B8693" s="411"/>
      <c r="C8693" s="411"/>
      <c r="D8693" s="411"/>
      <c r="E8693" s="411"/>
      <c r="F8693" s="412"/>
      <c r="G8693" s="194"/>
      <c r="H8693" s="411"/>
      <c r="I8693" s="411"/>
    </row>
    <row r="8694" spans="1:9" ht="15" customHeight="1" x14ac:dyDescent="0.25">
      <c r="A8694" s="411"/>
      <c r="B8694" s="411"/>
      <c r="C8694" s="411"/>
      <c r="D8694" s="411"/>
      <c r="E8694" s="411"/>
      <c r="F8694" s="411"/>
      <c r="G8694" s="194"/>
      <c r="H8694" s="411"/>
      <c r="I8694" s="411"/>
    </row>
    <row r="8695" spans="1:9" ht="15" customHeight="1" x14ac:dyDescent="0.25">
      <c r="A8695" s="411"/>
      <c r="B8695" s="411"/>
      <c r="C8695" s="411"/>
      <c r="D8695" s="411"/>
      <c r="E8695" s="411"/>
      <c r="F8695" s="411"/>
      <c r="G8695" s="194"/>
      <c r="H8695" s="411"/>
      <c r="I8695" s="411"/>
    </row>
    <row r="8696" spans="1:9" ht="15" customHeight="1" x14ac:dyDescent="0.25">
      <c r="A8696" s="411"/>
      <c r="B8696" s="411"/>
      <c r="C8696" s="411"/>
      <c r="D8696" s="411"/>
      <c r="E8696" s="411"/>
      <c r="F8696" s="412"/>
      <c r="G8696" s="194"/>
      <c r="H8696" s="411"/>
      <c r="I8696" s="411"/>
    </row>
    <row r="8697" spans="1:9" ht="15" customHeight="1" x14ac:dyDescent="0.25">
      <c r="A8697" s="411"/>
      <c r="B8697" s="411"/>
      <c r="C8697" s="411"/>
      <c r="D8697" s="411"/>
      <c r="E8697" s="411"/>
      <c r="F8697" s="412"/>
      <c r="G8697" s="194"/>
      <c r="H8697" s="411"/>
      <c r="I8697" s="411"/>
    </row>
    <row r="8698" spans="1:9" ht="15" customHeight="1" x14ac:dyDescent="0.25">
      <c r="A8698" s="411"/>
      <c r="B8698" s="411"/>
      <c r="C8698" s="411"/>
      <c r="D8698" s="411"/>
      <c r="E8698" s="411"/>
      <c r="F8698" s="411"/>
      <c r="G8698" s="194"/>
      <c r="H8698" s="411"/>
      <c r="I8698" s="411"/>
    </row>
    <row r="8699" spans="1:9" ht="15" customHeight="1" x14ac:dyDescent="0.25">
      <c r="A8699" s="411"/>
      <c r="B8699" s="411"/>
      <c r="C8699" s="411"/>
      <c r="D8699" s="411"/>
      <c r="E8699" s="411"/>
      <c r="F8699" s="411"/>
      <c r="G8699" s="194"/>
      <c r="H8699" s="411"/>
      <c r="I8699" s="411"/>
    </row>
    <row r="8700" spans="1:9" ht="15" customHeight="1" x14ac:dyDescent="0.25">
      <c r="A8700" s="411"/>
      <c r="B8700" s="411"/>
      <c r="C8700" s="411"/>
      <c r="D8700" s="411"/>
      <c r="E8700" s="411"/>
      <c r="F8700" s="411"/>
      <c r="G8700" s="194"/>
      <c r="H8700" s="411"/>
      <c r="I8700" s="411"/>
    </row>
    <row r="8701" spans="1:9" ht="15" customHeight="1" x14ac:dyDescent="0.25">
      <c r="A8701" s="411"/>
      <c r="B8701" s="411"/>
      <c r="C8701" s="411"/>
      <c r="D8701" s="411"/>
      <c r="E8701" s="411"/>
      <c r="F8701" s="411"/>
      <c r="G8701" s="194"/>
      <c r="H8701" s="411"/>
      <c r="I8701" s="411"/>
    </row>
    <row r="8702" spans="1:9" ht="15" customHeight="1" x14ac:dyDescent="0.25">
      <c r="A8702" s="411"/>
      <c r="B8702" s="411"/>
      <c r="C8702" s="411"/>
      <c r="D8702" s="411"/>
      <c r="E8702" s="411"/>
      <c r="F8702" s="411"/>
      <c r="G8702" s="194"/>
      <c r="H8702" s="411"/>
      <c r="I8702" s="411"/>
    </row>
    <row r="8703" spans="1:9" ht="15" customHeight="1" x14ac:dyDescent="0.25">
      <c r="A8703" s="411"/>
      <c r="B8703" s="411"/>
      <c r="C8703" s="411"/>
      <c r="D8703" s="411"/>
      <c r="E8703" s="411"/>
      <c r="F8703" s="412"/>
      <c r="G8703" s="194"/>
      <c r="H8703" s="411"/>
      <c r="I8703" s="411"/>
    </row>
    <row r="8704" spans="1:9" ht="15" customHeight="1" x14ac:dyDescent="0.25">
      <c r="A8704" s="411"/>
      <c r="B8704" s="411"/>
      <c r="C8704" s="411"/>
      <c r="D8704" s="411"/>
      <c r="E8704" s="411"/>
      <c r="F8704" s="411"/>
      <c r="G8704" s="194"/>
      <c r="H8704" s="411"/>
      <c r="I8704" s="411"/>
    </row>
    <row r="8705" spans="1:9" ht="15" customHeight="1" x14ac:dyDescent="0.25">
      <c r="A8705" s="411"/>
      <c r="B8705" s="411"/>
      <c r="C8705" s="411"/>
      <c r="D8705" s="411"/>
      <c r="E8705" s="411"/>
      <c r="F8705" s="411"/>
      <c r="G8705" s="194"/>
      <c r="H8705" s="411"/>
      <c r="I8705" s="411"/>
    </row>
    <row r="8706" spans="1:9" ht="15" customHeight="1" x14ac:dyDescent="0.25">
      <c r="A8706" s="411"/>
      <c r="B8706" s="411"/>
      <c r="C8706" s="411"/>
      <c r="D8706" s="411"/>
      <c r="E8706" s="411"/>
      <c r="F8706" s="412"/>
      <c r="G8706" s="194"/>
      <c r="H8706" s="411"/>
      <c r="I8706" s="411"/>
    </row>
    <row r="8707" spans="1:9" ht="15" customHeight="1" x14ac:dyDescent="0.25">
      <c r="A8707" s="411"/>
      <c r="B8707" s="411"/>
      <c r="C8707" s="411"/>
      <c r="D8707" s="411"/>
      <c r="E8707" s="411"/>
      <c r="F8707" s="411"/>
      <c r="G8707" s="194"/>
      <c r="H8707" s="411"/>
      <c r="I8707" s="411"/>
    </row>
    <row r="8708" spans="1:9" ht="15" customHeight="1" x14ac:dyDescent="0.25">
      <c r="A8708" s="411"/>
      <c r="B8708" s="411"/>
      <c r="C8708" s="411"/>
      <c r="D8708" s="411"/>
      <c r="E8708" s="411"/>
      <c r="F8708" s="411"/>
      <c r="G8708" s="194"/>
      <c r="H8708" s="411"/>
      <c r="I8708" s="411"/>
    </row>
    <row r="8709" spans="1:9" ht="15" customHeight="1" x14ac:dyDescent="0.25">
      <c r="A8709" s="411"/>
      <c r="B8709" s="411"/>
      <c r="C8709" s="411"/>
      <c r="D8709" s="411"/>
      <c r="E8709" s="411"/>
      <c r="F8709" s="411"/>
      <c r="G8709" s="194"/>
      <c r="H8709" s="411"/>
      <c r="I8709" s="411"/>
    </row>
    <row r="8710" spans="1:9" ht="15" customHeight="1" x14ac:dyDescent="0.25">
      <c r="A8710" s="411"/>
      <c r="B8710" s="411"/>
      <c r="C8710" s="411"/>
      <c r="D8710" s="411"/>
      <c r="E8710" s="411"/>
      <c r="F8710" s="411"/>
      <c r="G8710" s="194"/>
      <c r="H8710" s="411"/>
      <c r="I8710" s="411"/>
    </row>
    <row r="8711" spans="1:9" ht="15" customHeight="1" x14ac:dyDescent="0.25">
      <c r="A8711" s="411"/>
      <c r="B8711" s="411"/>
      <c r="C8711" s="411"/>
      <c r="D8711" s="411"/>
      <c r="E8711" s="411"/>
      <c r="F8711" s="411"/>
      <c r="G8711" s="194"/>
      <c r="H8711" s="411"/>
      <c r="I8711" s="411"/>
    </row>
    <row r="8712" spans="1:9" ht="15" customHeight="1" x14ac:dyDescent="0.25">
      <c r="A8712" s="411"/>
      <c r="B8712" s="411"/>
      <c r="C8712" s="411"/>
      <c r="D8712" s="411"/>
      <c r="E8712" s="411"/>
      <c r="F8712" s="411"/>
      <c r="G8712" s="194"/>
      <c r="H8712" s="411"/>
      <c r="I8712" s="411"/>
    </row>
    <row r="8713" spans="1:9" ht="15" customHeight="1" x14ac:dyDescent="0.25">
      <c r="A8713" s="411"/>
      <c r="B8713" s="411"/>
      <c r="C8713" s="411"/>
      <c r="D8713" s="411"/>
      <c r="E8713" s="411"/>
      <c r="F8713" s="411"/>
      <c r="G8713" s="194"/>
      <c r="H8713" s="411"/>
      <c r="I8713" s="411"/>
    </row>
    <row r="8714" spans="1:9" ht="15" customHeight="1" x14ac:dyDescent="0.25">
      <c r="A8714" s="411"/>
      <c r="B8714" s="411"/>
      <c r="C8714" s="411"/>
      <c r="D8714" s="411"/>
      <c r="E8714" s="411"/>
      <c r="F8714" s="411"/>
      <c r="G8714" s="194"/>
      <c r="H8714" s="411"/>
      <c r="I8714" s="411"/>
    </row>
    <row r="8715" spans="1:9" ht="15" customHeight="1" x14ac:dyDescent="0.25">
      <c r="A8715" s="411"/>
      <c r="B8715" s="411"/>
      <c r="C8715" s="411"/>
      <c r="D8715" s="411"/>
      <c r="E8715" s="411"/>
      <c r="F8715" s="411"/>
      <c r="G8715" s="194"/>
      <c r="H8715" s="411"/>
      <c r="I8715" s="411"/>
    </row>
    <row r="8716" spans="1:9" ht="15" customHeight="1" x14ac:dyDescent="0.25">
      <c r="A8716" s="411"/>
      <c r="B8716" s="411"/>
      <c r="C8716" s="411"/>
      <c r="D8716" s="411"/>
      <c r="E8716" s="411"/>
      <c r="F8716" s="411"/>
      <c r="G8716" s="194"/>
      <c r="H8716" s="411"/>
      <c r="I8716" s="411"/>
    </row>
    <row r="8717" spans="1:9" ht="15" customHeight="1" x14ac:dyDescent="0.25">
      <c r="A8717" s="411"/>
      <c r="B8717" s="411"/>
      <c r="C8717" s="411"/>
      <c r="D8717" s="411"/>
      <c r="E8717" s="411"/>
      <c r="F8717" s="411"/>
      <c r="G8717" s="194"/>
      <c r="H8717" s="411"/>
      <c r="I8717" s="411"/>
    </row>
    <row r="8718" spans="1:9" ht="15" customHeight="1" x14ac:dyDescent="0.25">
      <c r="A8718" s="411"/>
      <c r="B8718" s="411"/>
      <c r="C8718" s="411"/>
      <c r="D8718" s="411"/>
      <c r="E8718" s="411"/>
      <c r="F8718" s="412"/>
      <c r="G8718" s="194"/>
      <c r="H8718" s="411"/>
      <c r="I8718" s="411"/>
    </row>
    <row r="8719" spans="1:9" ht="15" customHeight="1" x14ac:dyDescent="0.25">
      <c r="A8719" s="411"/>
      <c r="B8719" s="411"/>
      <c r="C8719" s="411"/>
      <c r="D8719" s="411"/>
      <c r="E8719" s="411"/>
      <c r="F8719" s="412"/>
      <c r="G8719" s="194"/>
      <c r="H8719" s="411"/>
      <c r="I8719" s="411"/>
    </row>
    <row r="8720" spans="1:9" ht="15" customHeight="1" x14ac:dyDescent="0.25">
      <c r="A8720" s="411"/>
      <c r="B8720" s="411"/>
      <c r="C8720" s="411"/>
      <c r="D8720" s="411"/>
      <c r="E8720" s="411"/>
      <c r="F8720" s="411"/>
      <c r="G8720" s="194"/>
      <c r="H8720" s="411"/>
      <c r="I8720" s="411"/>
    </row>
    <row r="8721" spans="1:9" ht="15" customHeight="1" x14ac:dyDescent="0.25">
      <c r="A8721" s="411"/>
      <c r="B8721" s="411"/>
      <c r="C8721" s="411"/>
      <c r="D8721" s="411"/>
      <c r="E8721" s="411"/>
      <c r="F8721" s="411"/>
      <c r="G8721" s="194"/>
      <c r="H8721" s="411"/>
      <c r="I8721" s="411"/>
    </row>
    <row r="8722" spans="1:9" ht="15" customHeight="1" x14ac:dyDescent="0.25">
      <c r="A8722" s="411"/>
      <c r="B8722" s="411"/>
      <c r="C8722" s="411"/>
      <c r="D8722" s="411"/>
      <c r="E8722" s="411"/>
      <c r="F8722" s="411"/>
      <c r="G8722" s="194"/>
      <c r="H8722" s="411"/>
      <c r="I8722" s="411"/>
    </row>
    <row r="8723" spans="1:9" ht="15" customHeight="1" x14ac:dyDescent="0.25">
      <c r="A8723" s="411"/>
      <c r="B8723" s="411"/>
      <c r="C8723" s="411"/>
      <c r="D8723" s="411"/>
      <c r="E8723" s="411"/>
      <c r="F8723" s="411"/>
      <c r="G8723" s="194"/>
      <c r="H8723" s="411"/>
      <c r="I8723" s="411"/>
    </row>
    <row r="8724" spans="1:9" ht="15" customHeight="1" x14ac:dyDescent="0.25">
      <c r="A8724" s="411"/>
      <c r="B8724" s="411"/>
      <c r="C8724" s="411"/>
      <c r="D8724" s="411"/>
      <c r="E8724" s="411"/>
      <c r="F8724" s="411"/>
      <c r="G8724" s="194"/>
      <c r="H8724" s="411"/>
      <c r="I8724" s="411"/>
    </row>
    <row r="8725" spans="1:9" ht="15" customHeight="1" x14ac:dyDescent="0.25">
      <c r="A8725" s="411"/>
      <c r="B8725" s="411"/>
      <c r="C8725" s="411"/>
      <c r="D8725" s="411"/>
      <c r="E8725" s="411"/>
      <c r="F8725" s="411"/>
      <c r="G8725" s="194"/>
      <c r="H8725" s="411"/>
      <c r="I8725" s="411"/>
    </row>
    <row r="8726" spans="1:9" ht="15" customHeight="1" x14ac:dyDescent="0.25">
      <c r="A8726" s="411"/>
      <c r="B8726" s="411"/>
      <c r="C8726" s="411"/>
      <c r="D8726" s="411"/>
      <c r="E8726" s="411"/>
      <c r="F8726" s="412"/>
      <c r="G8726" s="194"/>
      <c r="H8726" s="411"/>
      <c r="I8726" s="411"/>
    </row>
    <row r="8727" spans="1:9" ht="15" customHeight="1" x14ac:dyDescent="0.25">
      <c r="A8727" s="411"/>
      <c r="B8727" s="411"/>
      <c r="C8727" s="411"/>
      <c r="D8727" s="411"/>
      <c r="E8727" s="411"/>
      <c r="F8727" s="412"/>
      <c r="G8727" s="194"/>
      <c r="H8727" s="411"/>
      <c r="I8727" s="411"/>
    </row>
    <row r="8728" spans="1:9" ht="15" customHeight="1" x14ac:dyDescent="0.25">
      <c r="A8728" s="411"/>
      <c r="B8728" s="411"/>
      <c r="C8728" s="411"/>
      <c r="D8728" s="411"/>
      <c r="E8728" s="411"/>
      <c r="F8728" s="411"/>
      <c r="G8728" s="194"/>
      <c r="H8728" s="411"/>
      <c r="I8728" s="411"/>
    </row>
    <row r="8729" spans="1:9" ht="15" customHeight="1" x14ac:dyDescent="0.25">
      <c r="A8729" s="411"/>
      <c r="B8729" s="411"/>
      <c r="C8729" s="411"/>
      <c r="D8729" s="411"/>
      <c r="E8729" s="411"/>
      <c r="F8729" s="411"/>
      <c r="G8729" s="194"/>
      <c r="H8729" s="411"/>
      <c r="I8729" s="411"/>
    </row>
    <row r="8730" spans="1:9" ht="15" customHeight="1" x14ac:dyDescent="0.25">
      <c r="A8730" s="411"/>
      <c r="B8730" s="411"/>
      <c r="C8730" s="411"/>
      <c r="D8730" s="411"/>
      <c r="E8730" s="411"/>
      <c r="F8730" s="411"/>
      <c r="G8730" s="194"/>
      <c r="H8730" s="411"/>
      <c r="I8730" s="411"/>
    </row>
    <row r="8731" spans="1:9" ht="15" customHeight="1" x14ac:dyDescent="0.25">
      <c r="A8731" s="411"/>
      <c r="B8731" s="411"/>
      <c r="C8731" s="411"/>
      <c r="D8731" s="411"/>
      <c r="E8731" s="411"/>
      <c r="F8731" s="411"/>
      <c r="G8731" s="194"/>
      <c r="H8731" s="411"/>
      <c r="I8731" s="411"/>
    </row>
    <row r="8732" spans="1:9" ht="15" customHeight="1" x14ac:dyDescent="0.25">
      <c r="A8732" s="411"/>
      <c r="B8732" s="411"/>
      <c r="C8732" s="411"/>
      <c r="D8732" s="411"/>
      <c r="E8732" s="411"/>
      <c r="F8732" s="412"/>
      <c r="G8732" s="194"/>
      <c r="H8732" s="411"/>
      <c r="I8732" s="411"/>
    </row>
    <row r="8733" spans="1:9" ht="15" customHeight="1" x14ac:dyDescent="0.25">
      <c r="A8733" s="411"/>
      <c r="B8733" s="411"/>
      <c r="C8733" s="411"/>
      <c r="D8733" s="411"/>
      <c r="E8733" s="411"/>
      <c r="F8733" s="412"/>
      <c r="G8733" s="194"/>
      <c r="H8733" s="411"/>
      <c r="I8733" s="411"/>
    </row>
    <row r="8734" spans="1:9" ht="15" customHeight="1" x14ac:dyDescent="0.25">
      <c r="A8734" s="411"/>
      <c r="B8734" s="411"/>
      <c r="C8734" s="411"/>
      <c r="D8734" s="411"/>
      <c r="E8734" s="411"/>
      <c r="F8734" s="411"/>
      <c r="G8734" s="194"/>
      <c r="H8734" s="411"/>
      <c r="I8734" s="411"/>
    </row>
    <row r="8735" spans="1:9" ht="15" customHeight="1" x14ac:dyDescent="0.25">
      <c r="A8735" s="411"/>
      <c r="B8735" s="411"/>
      <c r="C8735" s="411"/>
      <c r="D8735" s="411"/>
      <c r="E8735" s="411"/>
      <c r="F8735" s="412"/>
      <c r="G8735" s="194"/>
      <c r="H8735" s="411"/>
      <c r="I8735" s="411"/>
    </row>
    <row r="8736" spans="1:9" ht="15" customHeight="1" x14ac:dyDescent="0.25">
      <c r="A8736" s="411"/>
      <c r="B8736" s="411"/>
      <c r="C8736" s="411"/>
      <c r="D8736" s="411"/>
      <c r="E8736" s="411"/>
      <c r="F8736" s="411"/>
      <c r="G8736" s="194"/>
      <c r="H8736" s="411"/>
      <c r="I8736" s="411"/>
    </row>
    <row r="8737" spans="1:9" ht="15" customHeight="1" x14ac:dyDescent="0.25">
      <c r="A8737" s="411"/>
      <c r="B8737" s="411"/>
      <c r="C8737" s="411"/>
      <c r="D8737" s="411"/>
      <c r="E8737" s="411"/>
      <c r="F8737" s="411"/>
      <c r="G8737" s="194"/>
      <c r="H8737" s="411"/>
      <c r="I8737" s="411"/>
    </row>
    <row r="8738" spans="1:9" ht="15" customHeight="1" x14ac:dyDescent="0.25">
      <c r="A8738" s="411"/>
      <c r="B8738" s="411"/>
      <c r="C8738" s="411"/>
      <c r="D8738" s="411"/>
      <c r="E8738" s="411"/>
      <c r="F8738" s="411"/>
      <c r="G8738" s="194"/>
      <c r="H8738" s="411"/>
      <c r="I8738" s="411"/>
    </row>
    <row r="8739" spans="1:9" ht="15" customHeight="1" x14ac:dyDescent="0.25">
      <c r="A8739" s="411"/>
      <c r="B8739" s="411"/>
      <c r="C8739" s="411"/>
      <c r="D8739" s="411"/>
      <c r="E8739" s="411"/>
      <c r="F8739" s="412"/>
      <c r="G8739" s="194"/>
      <c r="H8739" s="411"/>
      <c r="I8739" s="411"/>
    </row>
    <row r="8740" spans="1:9" ht="15" customHeight="1" x14ac:dyDescent="0.25">
      <c r="A8740" s="411"/>
      <c r="B8740" s="411"/>
      <c r="C8740" s="411"/>
      <c r="D8740" s="411"/>
      <c r="E8740" s="411"/>
      <c r="F8740" s="411"/>
      <c r="G8740" s="194"/>
      <c r="H8740" s="411"/>
      <c r="I8740" s="411"/>
    </row>
    <row r="8741" spans="1:9" ht="15" customHeight="1" x14ac:dyDescent="0.25">
      <c r="A8741" s="411"/>
      <c r="B8741" s="411"/>
      <c r="C8741" s="411"/>
      <c r="D8741" s="411"/>
      <c r="E8741" s="411"/>
      <c r="F8741" s="412"/>
      <c r="G8741" s="194"/>
      <c r="H8741" s="411"/>
      <c r="I8741" s="411"/>
    </row>
    <row r="8742" spans="1:9" ht="15" customHeight="1" x14ac:dyDescent="0.25">
      <c r="A8742" s="411"/>
      <c r="B8742" s="411"/>
      <c r="C8742" s="411"/>
      <c r="D8742" s="411"/>
      <c r="E8742" s="411"/>
      <c r="F8742" s="411"/>
      <c r="G8742" s="194"/>
      <c r="H8742" s="411"/>
      <c r="I8742" s="411"/>
    </row>
    <row r="8743" spans="1:9" ht="15" customHeight="1" x14ac:dyDescent="0.25">
      <c r="A8743" s="411"/>
      <c r="B8743" s="411"/>
      <c r="C8743" s="411"/>
      <c r="D8743" s="411"/>
      <c r="E8743" s="411"/>
      <c r="F8743" s="411"/>
      <c r="G8743" s="194"/>
      <c r="H8743" s="411"/>
      <c r="I8743" s="411"/>
    </row>
    <row r="8744" spans="1:9" ht="15" customHeight="1" x14ac:dyDescent="0.25">
      <c r="A8744" s="411"/>
      <c r="B8744" s="411"/>
      <c r="C8744" s="411"/>
      <c r="D8744" s="411"/>
      <c r="E8744" s="411"/>
      <c r="F8744" s="411"/>
      <c r="G8744" s="194"/>
      <c r="H8744" s="411"/>
      <c r="I8744" s="411"/>
    </row>
    <row r="8745" spans="1:9" ht="15" customHeight="1" x14ac:dyDescent="0.25">
      <c r="A8745" s="411"/>
      <c r="B8745" s="411"/>
      <c r="C8745" s="411"/>
      <c r="D8745" s="411"/>
      <c r="E8745" s="411"/>
      <c r="F8745" s="411"/>
      <c r="G8745" s="194"/>
      <c r="H8745" s="411"/>
      <c r="I8745" s="411"/>
    </row>
    <row r="8746" spans="1:9" ht="15" customHeight="1" x14ac:dyDescent="0.25">
      <c r="A8746" s="411"/>
      <c r="B8746" s="411"/>
      <c r="C8746" s="411"/>
      <c r="D8746" s="411"/>
      <c r="E8746" s="411"/>
      <c r="F8746" s="412"/>
      <c r="G8746" s="194"/>
      <c r="H8746" s="411"/>
      <c r="I8746" s="411"/>
    </row>
    <row r="8747" spans="1:9" ht="15" customHeight="1" x14ac:dyDescent="0.25">
      <c r="A8747" s="411"/>
      <c r="B8747" s="411"/>
      <c r="C8747" s="411"/>
      <c r="D8747" s="411"/>
      <c r="E8747" s="411"/>
      <c r="F8747" s="411"/>
      <c r="G8747" s="194"/>
      <c r="H8747" s="411"/>
      <c r="I8747" s="411"/>
    </row>
    <row r="8748" spans="1:9" ht="15" customHeight="1" x14ac:dyDescent="0.25">
      <c r="A8748" s="411"/>
      <c r="B8748" s="411"/>
      <c r="C8748" s="411"/>
      <c r="D8748" s="411"/>
      <c r="E8748" s="411"/>
      <c r="F8748" s="411"/>
      <c r="G8748" s="194"/>
      <c r="H8748" s="411"/>
      <c r="I8748" s="411"/>
    </row>
    <row r="8749" spans="1:9" ht="15" customHeight="1" x14ac:dyDescent="0.25">
      <c r="A8749" s="411"/>
      <c r="B8749" s="411"/>
      <c r="C8749" s="411"/>
      <c r="D8749" s="411"/>
      <c r="E8749" s="411"/>
      <c r="F8749" s="412"/>
      <c r="G8749" s="194"/>
      <c r="H8749" s="411"/>
      <c r="I8749" s="411"/>
    </row>
    <row r="8750" spans="1:9" ht="15" customHeight="1" x14ac:dyDescent="0.25">
      <c r="A8750" s="411"/>
      <c r="B8750" s="411"/>
      <c r="C8750" s="411"/>
      <c r="D8750" s="411"/>
      <c r="E8750" s="411"/>
      <c r="F8750" s="411"/>
      <c r="G8750" s="194"/>
      <c r="H8750" s="411"/>
      <c r="I8750" s="411"/>
    </row>
    <row r="8751" spans="1:9" ht="15" customHeight="1" x14ac:dyDescent="0.25">
      <c r="A8751" s="411"/>
      <c r="B8751" s="411"/>
      <c r="C8751" s="411"/>
      <c r="D8751" s="411"/>
      <c r="E8751" s="411"/>
      <c r="F8751" s="411"/>
      <c r="G8751" s="194"/>
      <c r="H8751" s="411"/>
      <c r="I8751" s="411"/>
    </row>
    <row r="8752" spans="1:9" ht="15" customHeight="1" x14ac:dyDescent="0.25">
      <c r="A8752" s="411"/>
      <c r="B8752" s="411"/>
      <c r="C8752" s="411"/>
      <c r="D8752" s="411"/>
      <c r="E8752" s="411"/>
      <c r="F8752" s="411"/>
      <c r="G8752" s="194"/>
      <c r="H8752" s="411"/>
      <c r="I8752" s="411"/>
    </row>
    <row r="8753" spans="1:9" ht="15" customHeight="1" x14ac:dyDescent="0.25">
      <c r="A8753" s="411"/>
      <c r="B8753" s="411"/>
      <c r="C8753" s="411"/>
      <c r="D8753" s="411"/>
      <c r="E8753" s="411"/>
      <c r="F8753" s="411"/>
      <c r="G8753" s="194"/>
      <c r="H8753" s="411"/>
      <c r="I8753" s="411"/>
    </row>
    <row r="8754" spans="1:9" ht="15" customHeight="1" x14ac:dyDescent="0.25">
      <c r="A8754" s="411"/>
      <c r="B8754" s="411"/>
      <c r="C8754" s="411"/>
      <c r="D8754" s="411"/>
      <c r="E8754" s="411"/>
      <c r="F8754" s="411"/>
      <c r="G8754" s="194"/>
      <c r="H8754" s="411"/>
      <c r="I8754" s="411"/>
    </row>
    <row r="8755" spans="1:9" ht="15" customHeight="1" x14ac:dyDescent="0.25">
      <c r="A8755" s="411"/>
      <c r="B8755" s="411"/>
      <c r="C8755" s="411"/>
      <c r="D8755" s="411"/>
      <c r="E8755" s="411"/>
      <c r="F8755" s="412"/>
      <c r="G8755" s="194"/>
      <c r="H8755" s="411"/>
      <c r="I8755" s="411"/>
    </row>
    <row r="8756" spans="1:9" ht="15" customHeight="1" x14ac:dyDescent="0.25">
      <c r="A8756" s="411"/>
      <c r="B8756" s="411"/>
      <c r="C8756" s="411"/>
      <c r="D8756" s="411"/>
      <c r="E8756" s="411"/>
      <c r="F8756" s="411"/>
      <c r="G8756" s="194"/>
      <c r="H8756" s="411"/>
      <c r="I8756" s="411"/>
    </row>
    <row r="8757" spans="1:9" ht="15" customHeight="1" x14ac:dyDescent="0.25">
      <c r="A8757" s="411"/>
      <c r="B8757" s="411"/>
      <c r="C8757" s="411"/>
      <c r="D8757" s="411"/>
      <c r="E8757" s="411"/>
      <c r="F8757" s="411"/>
      <c r="G8757" s="194"/>
      <c r="H8757" s="411"/>
      <c r="I8757" s="411"/>
    </row>
    <row r="8758" spans="1:9" ht="15" customHeight="1" x14ac:dyDescent="0.25">
      <c r="A8758" s="411"/>
      <c r="B8758" s="411"/>
      <c r="C8758" s="411"/>
      <c r="D8758" s="411"/>
      <c r="E8758" s="411"/>
      <c r="F8758" s="412"/>
      <c r="G8758" s="194"/>
      <c r="H8758" s="411"/>
      <c r="I8758" s="411"/>
    </row>
    <row r="8759" spans="1:9" ht="15" customHeight="1" x14ac:dyDescent="0.25">
      <c r="A8759" s="411"/>
      <c r="B8759" s="411"/>
      <c r="C8759" s="411"/>
      <c r="D8759" s="411"/>
      <c r="E8759" s="411"/>
      <c r="F8759" s="411"/>
      <c r="G8759" s="194"/>
      <c r="H8759" s="411"/>
      <c r="I8759" s="411"/>
    </row>
    <row r="8760" spans="1:9" ht="15" customHeight="1" x14ac:dyDescent="0.25">
      <c r="A8760" s="411"/>
      <c r="B8760" s="411"/>
      <c r="C8760" s="411"/>
      <c r="D8760" s="411"/>
      <c r="E8760" s="411"/>
      <c r="F8760" s="411"/>
      <c r="G8760" s="194"/>
      <c r="H8760" s="411"/>
      <c r="I8760" s="411"/>
    </row>
    <row r="8761" spans="1:9" ht="15" customHeight="1" x14ac:dyDescent="0.25">
      <c r="A8761" s="411"/>
      <c r="B8761" s="411"/>
      <c r="C8761" s="411"/>
      <c r="D8761" s="411"/>
      <c r="E8761" s="411"/>
      <c r="F8761" s="411"/>
      <c r="G8761" s="194"/>
      <c r="H8761" s="411"/>
      <c r="I8761" s="411"/>
    </row>
    <row r="8762" spans="1:9" ht="15" customHeight="1" x14ac:dyDescent="0.25">
      <c r="A8762" s="411"/>
      <c r="B8762" s="411"/>
      <c r="C8762" s="411"/>
      <c r="D8762" s="411"/>
      <c r="E8762" s="411"/>
      <c r="F8762" s="411"/>
      <c r="G8762" s="194"/>
      <c r="H8762" s="411"/>
      <c r="I8762" s="411"/>
    </row>
    <row r="8763" spans="1:9" ht="15" customHeight="1" x14ac:dyDescent="0.25">
      <c r="A8763" s="411"/>
      <c r="B8763" s="411"/>
      <c r="C8763" s="411"/>
      <c r="D8763" s="411"/>
      <c r="E8763" s="411"/>
      <c r="F8763" s="411"/>
      <c r="G8763" s="194"/>
      <c r="H8763" s="411"/>
      <c r="I8763" s="411"/>
    </row>
    <row r="8764" spans="1:9" ht="15" customHeight="1" x14ac:dyDescent="0.25">
      <c r="A8764" s="411"/>
      <c r="B8764" s="411"/>
      <c r="C8764" s="411"/>
      <c r="D8764" s="411"/>
      <c r="E8764" s="411"/>
      <c r="F8764" s="412"/>
      <c r="G8764" s="194"/>
      <c r="H8764" s="411"/>
      <c r="I8764" s="411"/>
    </row>
    <row r="8765" spans="1:9" ht="15" customHeight="1" x14ac:dyDescent="0.25">
      <c r="A8765" s="411"/>
      <c r="B8765" s="411"/>
      <c r="C8765" s="411"/>
      <c r="D8765" s="411"/>
      <c r="E8765" s="411"/>
      <c r="F8765" s="412"/>
      <c r="G8765" s="194"/>
      <c r="H8765" s="411"/>
      <c r="I8765" s="411"/>
    </row>
    <row r="8766" spans="1:9" ht="15" customHeight="1" x14ac:dyDescent="0.25">
      <c r="A8766" s="411"/>
      <c r="B8766" s="411"/>
      <c r="C8766" s="411"/>
      <c r="D8766" s="411"/>
      <c r="E8766" s="411"/>
      <c r="F8766" s="411"/>
      <c r="G8766" s="194"/>
      <c r="H8766" s="411"/>
      <c r="I8766" s="411"/>
    </row>
    <row r="8767" spans="1:9" ht="15" customHeight="1" x14ac:dyDescent="0.25">
      <c r="A8767" s="411"/>
      <c r="B8767" s="411"/>
      <c r="C8767" s="411"/>
      <c r="D8767" s="411"/>
      <c r="E8767" s="411"/>
      <c r="F8767" s="411"/>
      <c r="G8767" s="194"/>
      <c r="H8767" s="411"/>
      <c r="I8767" s="411"/>
    </row>
    <row r="8768" spans="1:9" ht="15" customHeight="1" x14ac:dyDescent="0.25">
      <c r="A8768" s="411"/>
      <c r="B8768" s="411"/>
      <c r="C8768" s="411"/>
      <c r="D8768" s="411"/>
      <c r="E8768" s="411"/>
      <c r="F8768" s="412"/>
      <c r="G8768" s="194"/>
      <c r="H8768" s="411"/>
      <c r="I8768" s="411"/>
    </row>
    <row r="8769" spans="1:9" ht="15" customHeight="1" x14ac:dyDescent="0.25">
      <c r="A8769" s="411"/>
      <c r="B8769" s="411"/>
      <c r="C8769" s="411"/>
      <c r="D8769" s="411"/>
      <c r="E8769" s="411"/>
      <c r="F8769" s="412"/>
      <c r="G8769" s="194"/>
      <c r="H8769" s="411"/>
      <c r="I8769" s="411"/>
    </row>
    <row r="8770" spans="1:9" ht="15" customHeight="1" x14ac:dyDescent="0.25">
      <c r="A8770" s="411"/>
      <c r="B8770" s="411"/>
      <c r="C8770" s="411"/>
      <c r="D8770" s="411"/>
      <c r="E8770" s="411"/>
      <c r="F8770" s="411"/>
      <c r="G8770" s="194"/>
      <c r="H8770" s="411"/>
      <c r="I8770" s="411"/>
    </row>
    <row r="8771" spans="1:9" ht="15" customHeight="1" x14ac:dyDescent="0.25">
      <c r="A8771" s="411"/>
      <c r="B8771" s="411"/>
      <c r="C8771" s="411"/>
      <c r="D8771" s="411"/>
      <c r="E8771" s="411"/>
      <c r="F8771" s="411"/>
      <c r="G8771" s="194"/>
      <c r="H8771" s="411"/>
      <c r="I8771" s="411"/>
    </row>
    <row r="8772" spans="1:9" ht="15" customHeight="1" x14ac:dyDescent="0.25">
      <c r="A8772" s="411"/>
      <c r="B8772" s="411"/>
      <c r="C8772" s="411"/>
      <c r="D8772" s="411"/>
      <c r="E8772" s="411"/>
      <c r="F8772" s="411"/>
      <c r="G8772" s="194"/>
      <c r="H8772" s="411"/>
      <c r="I8772" s="411"/>
    </row>
    <row r="8773" spans="1:9" ht="15" customHeight="1" x14ac:dyDescent="0.25">
      <c r="A8773" s="411"/>
      <c r="B8773" s="411"/>
      <c r="C8773" s="411"/>
      <c r="D8773" s="411"/>
      <c r="E8773" s="411"/>
      <c r="F8773" s="411"/>
      <c r="G8773" s="194"/>
      <c r="H8773" s="411"/>
      <c r="I8773" s="411"/>
    </row>
    <row r="8774" spans="1:9" ht="15" customHeight="1" x14ac:dyDescent="0.25">
      <c r="A8774" s="411"/>
      <c r="B8774" s="411"/>
      <c r="C8774" s="411"/>
      <c r="D8774" s="411"/>
      <c r="E8774" s="411"/>
      <c r="F8774" s="411"/>
      <c r="G8774" s="194"/>
      <c r="H8774" s="411"/>
      <c r="I8774" s="411"/>
    </row>
    <row r="8775" spans="1:9" ht="15" customHeight="1" x14ac:dyDescent="0.25">
      <c r="A8775" s="411"/>
      <c r="B8775" s="411"/>
      <c r="C8775" s="411"/>
      <c r="D8775" s="411"/>
      <c r="E8775" s="411"/>
      <c r="F8775" s="412"/>
      <c r="G8775" s="194"/>
      <c r="H8775" s="411"/>
      <c r="I8775" s="411"/>
    </row>
    <row r="8776" spans="1:9" ht="15" customHeight="1" x14ac:dyDescent="0.25">
      <c r="A8776" s="411"/>
      <c r="B8776" s="411"/>
      <c r="C8776" s="411"/>
      <c r="D8776" s="411"/>
      <c r="E8776" s="411"/>
      <c r="F8776" s="412"/>
      <c r="G8776" s="194"/>
      <c r="H8776" s="411"/>
      <c r="I8776" s="411"/>
    </row>
    <row r="8777" spans="1:9" ht="15" customHeight="1" x14ac:dyDescent="0.25">
      <c r="A8777" s="411"/>
      <c r="B8777" s="411"/>
      <c r="C8777" s="411"/>
      <c r="D8777" s="411"/>
      <c r="E8777" s="411"/>
      <c r="F8777" s="412"/>
      <c r="G8777" s="194"/>
      <c r="H8777" s="411"/>
      <c r="I8777" s="411"/>
    </row>
    <row r="8778" spans="1:9" ht="15" customHeight="1" x14ac:dyDescent="0.25">
      <c r="A8778" s="411"/>
      <c r="B8778" s="411"/>
      <c r="C8778" s="411"/>
      <c r="D8778" s="411"/>
      <c r="E8778" s="411"/>
      <c r="F8778" s="411"/>
      <c r="G8778" s="194"/>
      <c r="H8778" s="411"/>
      <c r="I8778" s="411"/>
    </row>
    <row r="8779" spans="1:9" ht="15" customHeight="1" x14ac:dyDescent="0.25">
      <c r="A8779" s="411"/>
      <c r="B8779" s="411"/>
      <c r="C8779" s="411"/>
      <c r="D8779" s="411"/>
      <c r="E8779" s="411"/>
      <c r="F8779" s="412"/>
      <c r="G8779" s="194"/>
      <c r="H8779" s="411"/>
      <c r="I8779" s="411"/>
    </row>
    <row r="8780" spans="1:9" ht="15" customHeight="1" x14ac:dyDescent="0.25">
      <c r="A8780" s="411"/>
      <c r="B8780" s="411"/>
      <c r="C8780" s="411"/>
      <c r="D8780" s="411"/>
      <c r="E8780" s="411"/>
      <c r="F8780" s="412"/>
      <c r="G8780" s="194"/>
      <c r="H8780" s="411"/>
      <c r="I8780" s="411"/>
    </row>
    <row r="8781" spans="1:9" ht="15" customHeight="1" x14ac:dyDescent="0.25">
      <c r="A8781" s="411"/>
      <c r="B8781" s="411"/>
      <c r="C8781" s="411"/>
      <c r="D8781" s="411"/>
      <c r="E8781" s="411"/>
      <c r="F8781" s="412"/>
      <c r="G8781" s="194"/>
      <c r="H8781" s="411"/>
      <c r="I8781" s="411"/>
    </row>
    <row r="8782" spans="1:9" ht="15" customHeight="1" x14ac:dyDescent="0.25">
      <c r="A8782" s="411"/>
      <c r="B8782" s="411"/>
      <c r="C8782" s="411"/>
      <c r="D8782" s="411"/>
      <c r="E8782" s="411"/>
      <c r="F8782" s="411"/>
      <c r="G8782" s="194"/>
      <c r="H8782" s="411"/>
      <c r="I8782" s="411"/>
    </row>
    <row r="8783" spans="1:9" ht="15" customHeight="1" x14ac:dyDescent="0.25">
      <c r="A8783" s="411"/>
      <c r="B8783" s="411"/>
      <c r="C8783" s="411"/>
      <c r="D8783" s="411"/>
      <c r="E8783" s="411"/>
      <c r="F8783" s="411"/>
      <c r="G8783" s="194"/>
      <c r="H8783" s="411"/>
      <c r="I8783" s="411"/>
    </row>
    <row r="8784" spans="1:9" ht="15" customHeight="1" x14ac:dyDescent="0.25">
      <c r="A8784" s="411"/>
      <c r="B8784" s="411"/>
      <c r="C8784" s="411"/>
      <c r="D8784" s="411"/>
      <c r="E8784" s="411"/>
      <c r="F8784" s="411"/>
      <c r="G8784" s="194"/>
      <c r="H8784" s="411"/>
      <c r="I8784" s="411"/>
    </row>
    <row r="8785" spans="1:9" ht="15" customHeight="1" x14ac:dyDescent="0.25">
      <c r="A8785" s="411"/>
      <c r="B8785" s="411"/>
      <c r="C8785" s="411"/>
      <c r="D8785" s="411"/>
      <c r="E8785" s="411"/>
      <c r="F8785" s="411"/>
      <c r="G8785" s="194"/>
      <c r="H8785" s="411"/>
      <c r="I8785" s="411"/>
    </row>
    <row r="8786" spans="1:9" ht="15" customHeight="1" x14ac:dyDescent="0.25">
      <c r="A8786" s="411"/>
      <c r="B8786" s="411"/>
      <c r="C8786" s="411"/>
      <c r="D8786" s="411"/>
      <c r="E8786" s="411"/>
      <c r="F8786" s="411"/>
      <c r="G8786" s="194"/>
      <c r="H8786" s="411"/>
      <c r="I8786" s="411"/>
    </row>
    <row r="8787" spans="1:9" ht="15" customHeight="1" x14ac:dyDescent="0.25">
      <c r="A8787" s="411"/>
      <c r="B8787" s="411"/>
      <c r="C8787" s="411"/>
      <c r="D8787" s="411"/>
      <c r="E8787" s="411"/>
      <c r="F8787" s="412"/>
      <c r="G8787" s="194"/>
      <c r="H8787" s="411"/>
      <c r="I8787" s="411"/>
    </row>
    <row r="8788" spans="1:9" ht="15" customHeight="1" x14ac:dyDescent="0.25">
      <c r="A8788" s="411"/>
      <c r="B8788" s="411"/>
      <c r="C8788" s="411"/>
      <c r="D8788" s="411"/>
      <c r="E8788" s="411"/>
      <c r="F8788" s="412"/>
      <c r="G8788" s="194"/>
      <c r="H8788" s="411"/>
      <c r="I8788" s="411"/>
    </row>
    <row r="8789" spans="1:9" ht="15" customHeight="1" x14ac:dyDescent="0.25">
      <c r="A8789" s="411"/>
      <c r="B8789" s="411"/>
      <c r="C8789" s="411"/>
      <c r="D8789" s="411"/>
      <c r="E8789" s="411"/>
      <c r="F8789" s="412"/>
      <c r="G8789" s="194"/>
      <c r="H8789" s="411"/>
      <c r="I8789" s="411"/>
    </row>
    <row r="8790" spans="1:9" ht="15" customHeight="1" x14ac:dyDescent="0.25">
      <c r="A8790" s="411"/>
      <c r="B8790" s="411"/>
      <c r="C8790" s="411"/>
      <c r="D8790" s="411"/>
      <c r="E8790" s="411"/>
      <c r="F8790" s="411"/>
      <c r="G8790" s="194"/>
      <c r="H8790" s="411"/>
      <c r="I8790" s="411"/>
    </row>
    <row r="8791" spans="1:9" ht="15" customHeight="1" x14ac:dyDescent="0.25">
      <c r="A8791" s="411"/>
      <c r="B8791" s="411"/>
      <c r="C8791" s="411"/>
      <c r="D8791" s="411"/>
      <c r="E8791" s="411"/>
      <c r="F8791" s="411"/>
      <c r="G8791" s="194"/>
      <c r="H8791" s="411"/>
      <c r="I8791" s="411"/>
    </row>
    <row r="8792" spans="1:9" ht="15" customHeight="1" x14ac:dyDescent="0.25">
      <c r="A8792" s="411"/>
      <c r="B8792" s="411"/>
      <c r="C8792" s="411"/>
      <c r="D8792" s="411"/>
      <c r="E8792" s="411"/>
      <c r="F8792" s="412"/>
      <c r="G8792" s="194"/>
      <c r="H8792" s="411"/>
      <c r="I8792" s="411"/>
    </row>
    <row r="8793" spans="1:9" ht="15" customHeight="1" x14ac:dyDescent="0.25">
      <c r="A8793" s="411"/>
      <c r="B8793" s="411"/>
      <c r="C8793" s="411"/>
      <c r="D8793" s="411"/>
      <c r="E8793" s="411"/>
      <c r="F8793" s="412"/>
      <c r="G8793" s="194"/>
      <c r="H8793" s="411"/>
      <c r="I8793" s="411"/>
    </row>
    <row r="8794" spans="1:9" ht="15" customHeight="1" x14ac:dyDescent="0.25">
      <c r="A8794" s="411"/>
      <c r="B8794" s="411"/>
      <c r="C8794" s="411"/>
      <c r="D8794" s="411"/>
      <c r="E8794" s="411"/>
      <c r="F8794" s="412"/>
      <c r="G8794" s="194"/>
      <c r="H8794" s="411"/>
      <c r="I8794" s="411"/>
    </row>
    <row r="8795" spans="1:9" ht="15" customHeight="1" x14ac:dyDescent="0.25">
      <c r="A8795" s="411"/>
      <c r="B8795" s="411"/>
      <c r="C8795" s="411"/>
      <c r="D8795" s="411"/>
      <c r="E8795" s="411"/>
      <c r="F8795" s="411"/>
      <c r="G8795" s="194"/>
      <c r="H8795" s="411"/>
      <c r="I8795" s="411"/>
    </row>
    <row r="8796" spans="1:9" ht="15" customHeight="1" x14ac:dyDescent="0.25">
      <c r="A8796" s="411"/>
      <c r="B8796" s="411"/>
      <c r="C8796" s="411"/>
      <c r="D8796" s="411"/>
      <c r="E8796" s="411"/>
      <c r="F8796" s="411"/>
      <c r="G8796" s="194"/>
      <c r="H8796" s="411"/>
      <c r="I8796" s="411"/>
    </row>
    <row r="8797" spans="1:9" ht="15" customHeight="1" x14ac:dyDescent="0.25">
      <c r="A8797" s="411"/>
      <c r="B8797" s="411"/>
      <c r="C8797" s="411"/>
      <c r="D8797" s="411"/>
      <c r="E8797" s="411"/>
      <c r="F8797" s="411"/>
      <c r="G8797" s="194"/>
      <c r="H8797" s="411"/>
      <c r="I8797" s="411"/>
    </row>
    <row r="8798" spans="1:9" ht="15" customHeight="1" x14ac:dyDescent="0.25">
      <c r="A8798" s="411"/>
      <c r="B8798" s="411"/>
      <c r="C8798" s="411"/>
      <c r="D8798" s="411"/>
      <c r="E8798" s="411"/>
      <c r="F8798" s="411"/>
      <c r="G8798" s="194"/>
      <c r="H8798" s="411"/>
      <c r="I8798" s="411"/>
    </row>
    <row r="8799" spans="1:9" ht="15" customHeight="1" x14ac:dyDescent="0.25">
      <c r="A8799" s="411"/>
      <c r="B8799" s="411"/>
      <c r="C8799" s="411"/>
      <c r="D8799" s="411"/>
      <c r="E8799" s="411"/>
      <c r="F8799" s="411"/>
      <c r="G8799" s="194"/>
      <c r="H8799" s="411"/>
      <c r="I8799" s="411"/>
    </row>
    <row r="8800" spans="1:9" ht="15" customHeight="1" x14ac:dyDescent="0.25">
      <c r="A8800" s="411"/>
      <c r="B8800" s="411"/>
      <c r="C8800" s="411"/>
      <c r="D8800" s="411"/>
      <c r="E8800" s="411"/>
      <c r="F8800" s="411"/>
      <c r="G8800" s="194"/>
      <c r="H8800" s="411"/>
      <c r="I8800" s="411"/>
    </row>
    <row r="8801" spans="1:9" ht="15" customHeight="1" x14ac:dyDescent="0.25">
      <c r="A8801" s="411"/>
      <c r="B8801" s="411"/>
      <c r="C8801" s="411"/>
      <c r="D8801" s="411"/>
      <c r="E8801" s="411"/>
      <c r="F8801" s="411"/>
      <c r="G8801" s="194"/>
      <c r="H8801" s="411"/>
      <c r="I8801" s="411"/>
    </row>
    <row r="8802" spans="1:9" ht="15" customHeight="1" x14ac:dyDescent="0.25">
      <c r="A8802" s="411"/>
      <c r="B8802" s="411"/>
      <c r="C8802" s="411"/>
      <c r="D8802" s="411"/>
      <c r="E8802" s="411"/>
      <c r="F8802" s="412"/>
      <c r="G8802" s="194"/>
      <c r="H8802" s="411"/>
      <c r="I8802" s="411"/>
    </row>
    <row r="8803" spans="1:9" ht="15" customHeight="1" x14ac:dyDescent="0.25">
      <c r="A8803" s="411"/>
      <c r="B8803" s="411"/>
      <c r="C8803" s="411"/>
      <c r="D8803" s="411"/>
      <c r="E8803" s="411"/>
      <c r="F8803" s="412"/>
      <c r="G8803" s="194"/>
      <c r="H8803" s="411"/>
      <c r="I8803" s="411"/>
    </row>
    <row r="8804" spans="1:9" ht="15" customHeight="1" x14ac:dyDescent="0.25">
      <c r="A8804" s="411"/>
      <c r="B8804" s="411"/>
      <c r="C8804" s="411"/>
      <c r="D8804" s="411"/>
      <c r="E8804" s="411"/>
      <c r="F8804" s="412"/>
      <c r="G8804" s="194"/>
      <c r="H8804" s="411"/>
      <c r="I8804" s="411"/>
    </row>
    <row r="8805" spans="1:9" ht="15" customHeight="1" x14ac:dyDescent="0.25">
      <c r="A8805" s="411"/>
      <c r="B8805" s="411"/>
      <c r="C8805" s="411"/>
      <c r="D8805" s="411"/>
      <c r="E8805" s="411"/>
      <c r="F8805" s="412"/>
      <c r="G8805" s="194"/>
      <c r="H8805" s="411"/>
      <c r="I8805" s="411"/>
    </row>
    <row r="8806" spans="1:9" ht="15" customHeight="1" x14ac:dyDescent="0.25">
      <c r="A8806" s="411"/>
      <c r="B8806" s="411"/>
      <c r="C8806" s="411"/>
      <c r="D8806" s="411"/>
      <c r="E8806" s="411"/>
      <c r="F8806" s="412"/>
      <c r="G8806" s="194"/>
      <c r="H8806" s="411"/>
      <c r="I8806" s="411"/>
    </row>
    <row r="8807" spans="1:9" ht="15" customHeight="1" x14ac:dyDescent="0.25">
      <c r="A8807" s="411"/>
      <c r="B8807" s="411"/>
      <c r="C8807" s="411"/>
      <c r="D8807" s="411"/>
      <c r="E8807" s="411"/>
      <c r="F8807" s="411"/>
      <c r="G8807" s="194"/>
      <c r="H8807" s="411"/>
      <c r="I8807" s="411"/>
    </row>
    <row r="8808" spans="1:9" ht="15" customHeight="1" x14ac:dyDescent="0.25">
      <c r="A8808" s="411"/>
      <c r="B8808" s="411"/>
      <c r="C8808" s="411"/>
      <c r="D8808" s="411"/>
      <c r="E8808" s="411"/>
      <c r="F8808" s="411"/>
      <c r="G8808" s="194"/>
      <c r="H8808" s="411"/>
      <c r="I8808" s="411"/>
    </row>
    <row r="8809" spans="1:9" ht="15" customHeight="1" x14ac:dyDescent="0.25">
      <c r="A8809" s="411"/>
      <c r="B8809" s="411"/>
      <c r="C8809" s="411"/>
      <c r="D8809" s="411"/>
      <c r="E8809" s="411"/>
      <c r="F8809" s="412"/>
      <c r="G8809" s="194"/>
      <c r="H8809" s="411"/>
      <c r="I8809" s="411"/>
    </row>
    <row r="8810" spans="1:9" ht="15" customHeight="1" x14ac:dyDescent="0.25">
      <c r="A8810" s="411"/>
      <c r="B8810" s="411"/>
      <c r="C8810" s="411"/>
      <c r="D8810" s="411"/>
      <c r="E8810" s="411"/>
      <c r="F8810" s="412"/>
      <c r="G8810" s="194"/>
      <c r="H8810" s="411"/>
      <c r="I8810" s="411"/>
    </row>
    <row r="8811" spans="1:9" ht="15" customHeight="1" x14ac:dyDescent="0.25">
      <c r="A8811" s="411"/>
      <c r="B8811" s="411"/>
      <c r="C8811" s="411"/>
      <c r="D8811" s="411"/>
      <c r="E8811" s="411"/>
      <c r="F8811" s="411"/>
      <c r="G8811" s="194"/>
      <c r="H8811" s="411"/>
      <c r="I8811" s="411"/>
    </row>
    <row r="8812" spans="1:9" ht="15" customHeight="1" x14ac:dyDescent="0.25">
      <c r="A8812" s="411"/>
      <c r="B8812" s="411"/>
      <c r="C8812" s="411"/>
      <c r="D8812" s="411"/>
      <c r="E8812" s="411"/>
      <c r="F8812" s="411"/>
      <c r="G8812" s="194"/>
      <c r="H8812" s="411"/>
      <c r="I8812" s="411"/>
    </row>
    <row r="8813" spans="1:9" ht="15" customHeight="1" x14ac:dyDescent="0.25">
      <c r="A8813" s="411"/>
      <c r="B8813" s="411"/>
      <c r="C8813" s="411"/>
      <c r="D8813" s="411"/>
      <c r="E8813" s="411"/>
      <c r="F8813" s="411"/>
      <c r="G8813" s="194"/>
      <c r="H8813" s="411"/>
      <c r="I8813" s="411"/>
    </row>
    <row r="8814" spans="1:9" ht="15" customHeight="1" x14ac:dyDescent="0.25">
      <c r="A8814" s="411"/>
      <c r="B8814" s="411"/>
      <c r="C8814" s="411"/>
      <c r="D8814" s="411"/>
      <c r="E8814" s="411"/>
      <c r="F8814" s="411"/>
      <c r="G8814" s="194"/>
      <c r="H8814" s="411"/>
      <c r="I8814" s="411"/>
    </row>
    <row r="8815" spans="1:9" ht="15" customHeight="1" x14ac:dyDescent="0.25">
      <c r="A8815" s="411"/>
      <c r="B8815" s="411"/>
      <c r="C8815" s="411"/>
      <c r="D8815" s="411"/>
      <c r="E8815" s="411"/>
      <c r="F8815" s="411"/>
      <c r="G8815" s="194"/>
      <c r="H8815" s="411"/>
      <c r="I8815" s="411"/>
    </row>
    <row r="8816" spans="1:9" ht="15" customHeight="1" x14ac:dyDescent="0.25">
      <c r="A8816" s="411"/>
      <c r="B8816" s="411"/>
      <c r="C8816" s="411"/>
      <c r="D8816" s="411"/>
      <c r="E8816" s="411"/>
      <c r="F8816" s="411"/>
      <c r="G8816" s="194"/>
      <c r="H8816" s="411"/>
      <c r="I8816" s="411"/>
    </row>
    <row r="8817" spans="1:9" ht="15" customHeight="1" x14ac:dyDescent="0.25">
      <c r="A8817" s="411"/>
      <c r="B8817" s="411"/>
      <c r="C8817" s="411"/>
      <c r="D8817" s="411"/>
      <c r="E8817" s="411"/>
      <c r="F8817" s="411"/>
      <c r="G8817" s="194"/>
      <c r="H8817" s="411"/>
      <c r="I8817" s="411"/>
    </row>
    <row r="8818" spans="1:9" ht="15" customHeight="1" x14ac:dyDescent="0.25">
      <c r="A8818" s="411"/>
      <c r="B8818" s="411"/>
      <c r="C8818" s="411"/>
      <c r="D8818" s="411"/>
      <c r="E8818" s="411"/>
      <c r="F8818" s="411"/>
      <c r="G8818" s="194"/>
      <c r="H8818" s="411"/>
      <c r="I8818" s="411"/>
    </row>
    <row r="8819" spans="1:9" ht="15" customHeight="1" x14ac:dyDescent="0.25">
      <c r="A8819" s="411"/>
      <c r="B8819" s="411"/>
      <c r="C8819" s="411"/>
      <c r="D8819" s="411"/>
      <c r="E8819" s="411"/>
      <c r="F8819" s="412"/>
      <c r="G8819" s="194"/>
      <c r="H8819" s="411"/>
      <c r="I8819" s="411"/>
    </row>
    <row r="8820" spans="1:9" ht="15" customHeight="1" x14ac:dyDescent="0.25">
      <c r="A8820" s="411"/>
      <c r="B8820" s="411"/>
      <c r="C8820" s="411"/>
      <c r="D8820" s="411"/>
      <c r="E8820" s="411"/>
      <c r="F8820" s="412"/>
      <c r="G8820" s="194"/>
      <c r="H8820" s="411"/>
      <c r="I8820" s="411"/>
    </row>
    <row r="8821" spans="1:9" ht="15" customHeight="1" x14ac:dyDescent="0.25">
      <c r="A8821" s="411"/>
      <c r="B8821" s="411"/>
      <c r="C8821" s="411"/>
      <c r="D8821" s="411"/>
      <c r="E8821" s="411"/>
      <c r="F8821" s="412"/>
      <c r="G8821" s="194"/>
      <c r="H8821" s="411"/>
      <c r="I8821" s="411"/>
    </row>
    <row r="8822" spans="1:9" ht="15" customHeight="1" x14ac:dyDescent="0.25">
      <c r="A8822" s="411"/>
      <c r="B8822" s="411"/>
      <c r="C8822" s="411"/>
      <c r="D8822" s="411"/>
      <c r="E8822" s="411"/>
      <c r="F8822" s="412"/>
      <c r="G8822" s="194"/>
      <c r="H8822" s="411"/>
      <c r="I8822" s="411"/>
    </row>
    <row r="8823" spans="1:9" ht="15" customHeight="1" x14ac:dyDescent="0.25">
      <c r="A8823" s="411"/>
      <c r="B8823" s="411"/>
      <c r="C8823" s="411"/>
      <c r="D8823" s="411"/>
      <c r="E8823" s="411"/>
      <c r="F8823" s="412"/>
      <c r="G8823" s="194"/>
      <c r="H8823" s="411"/>
      <c r="I8823" s="411"/>
    </row>
    <row r="8824" spans="1:9" ht="15" customHeight="1" x14ac:dyDescent="0.25">
      <c r="A8824" s="411"/>
      <c r="B8824" s="411"/>
      <c r="C8824" s="411"/>
      <c r="D8824" s="411"/>
      <c r="E8824" s="411"/>
      <c r="F8824" s="411"/>
      <c r="G8824" s="194"/>
      <c r="H8824" s="411"/>
      <c r="I8824" s="411"/>
    </row>
    <row r="8825" spans="1:9" ht="15" customHeight="1" x14ac:dyDescent="0.25">
      <c r="A8825" s="411"/>
      <c r="B8825" s="411"/>
      <c r="C8825" s="411"/>
      <c r="D8825" s="411"/>
      <c r="E8825" s="411"/>
      <c r="F8825" s="412"/>
      <c r="G8825" s="194"/>
      <c r="H8825" s="411"/>
      <c r="I8825" s="411"/>
    </row>
    <row r="8826" spans="1:9" ht="15" customHeight="1" x14ac:dyDescent="0.25">
      <c r="A8826" s="411"/>
      <c r="B8826" s="411"/>
      <c r="C8826" s="411"/>
      <c r="D8826" s="411"/>
      <c r="E8826" s="411"/>
      <c r="F8826" s="412"/>
      <c r="G8826" s="194"/>
      <c r="H8826" s="411"/>
      <c r="I8826" s="411"/>
    </row>
    <row r="8827" spans="1:9" ht="15" customHeight="1" x14ac:dyDescent="0.25">
      <c r="A8827" s="411"/>
      <c r="B8827" s="411"/>
      <c r="C8827" s="411"/>
      <c r="D8827" s="411"/>
      <c r="E8827" s="411"/>
      <c r="F8827" s="412"/>
      <c r="G8827" s="194"/>
      <c r="H8827" s="411"/>
      <c r="I8827" s="411"/>
    </row>
    <row r="8828" spans="1:9" ht="15" customHeight="1" x14ac:dyDescent="0.25">
      <c r="A8828" s="411"/>
      <c r="B8828" s="411"/>
      <c r="C8828" s="411"/>
      <c r="D8828" s="411"/>
      <c r="E8828" s="411"/>
      <c r="F8828" s="411"/>
      <c r="G8828" s="194"/>
      <c r="H8828" s="411"/>
      <c r="I8828" s="411"/>
    </row>
    <row r="8829" spans="1:9" ht="15" customHeight="1" x14ac:dyDescent="0.25">
      <c r="A8829" s="411"/>
      <c r="B8829" s="411"/>
      <c r="C8829" s="411"/>
      <c r="D8829" s="411"/>
      <c r="E8829" s="411"/>
      <c r="F8829" s="411"/>
      <c r="G8829" s="194"/>
      <c r="H8829" s="411"/>
      <c r="I8829" s="411"/>
    </row>
    <row r="8830" spans="1:9" ht="15" customHeight="1" x14ac:dyDescent="0.25">
      <c r="A8830" s="411"/>
      <c r="B8830" s="411"/>
      <c r="C8830" s="411"/>
      <c r="D8830" s="411"/>
      <c r="E8830" s="411"/>
      <c r="F8830" s="411"/>
      <c r="G8830" s="194"/>
      <c r="H8830" s="411"/>
      <c r="I8830" s="411"/>
    </row>
    <row r="8831" spans="1:9" ht="15" customHeight="1" x14ac:dyDescent="0.25">
      <c r="A8831" s="411"/>
      <c r="B8831" s="411"/>
      <c r="C8831" s="411"/>
      <c r="D8831" s="411"/>
      <c r="E8831" s="411"/>
      <c r="F8831" s="411"/>
      <c r="G8831" s="194"/>
      <c r="H8831" s="411"/>
      <c r="I8831" s="411"/>
    </row>
    <row r="8832" spans="1:9" ht="15" customHeight="1" x14ac:dyDescent="0.25">
      <c r="A8832" s="411"/>
      <c r="B8832" s="411"/>
      <c r="C8832" s="411"/>
      <c r="D8832" s="411"/>
      <c r="E8832" s="411"/>
      <c r="F8832" s="411"/>
      <c r="G8832" s="194"/>
      <c r="H8832" s="411"/>
      <c r="I8832" s="411"/>
    </row>
    <row r="8833" spans="1:9" ht="15" customHeight="1" x14ac:dyDescent="0.25">
      <c r="A8833" s="411"/>
      <c r="B8833" s="411"/>
      <c r="C8833" s="411"/>
      <c r="D8833" s="411"/>
      <c r="E8833" s="411"/>
      <c r="F8833" s="411"/>
      <c r="G8833" s="194"/>
      <c r="H8833" s="411"/>
      <c r="I8833" s="411"/>
    </row>
    <row r="8834" spans="1:9" ht="15" customHeight="1" x14ac:dyDescent="0.25">
      <c r="A8834" s="411"/>
      <c r="B8834" s="411"/>
      <c r="C8834" s="411"/>
      <c r="D8834" s="411"/>
      <c r="E8834" s="411"/>
      <c r="F8834" s="411"/>
      <c r="G8834" s="194"/>
      <c r="H8834" s="411"/>
      <c r="I8834" s="411"/>
    </row>
    <row r="8835" spans="1:9" ht="15" customHeight="1" x14ac:dyDescent="0.25">
      <c r="A8835" s="411"/>
      <c r="B8835" s="411"/>
      <c r="C8835" s="411"/>
      <c r="D8835" s="411"/>
      <c r="E8835" s="411"/>
      <c r="F8835" s="411"/>
      <c r="G8835" s="194"/>
      <c r="H8835" s="411"/>
      <c r="I8835" s="411"/>
    </row>
    <row r="8836" spans="1:9" ht="15" customHeight="1" x14ac:dyDescent="0.25">
      <c r="A8836" s="411"/>
      <c r="B8836" s="411"/>
      <c r="C8836" s="411"/>
      <c r="D8836" s="411"/>
      <c r="E8836" s="411"/>
      <c r="F8836" s="412"/>
      <c r="G8836" s="194"/>
      <c r="H8836" s="411"/>
      <c r="I8836" s="411"/>
    </row>
    <row r="8837" spans="1:9" ht="15" customHeight="1" x14ac:dyDescent="0.25">
      <c r="A8837" s="411"/>
      <c r="B8837" s="411"/>
      <c r="C8837" s="411"/>
      <c r="D8837" s="411"/>
      <c r="E8837" s="411"/>
      <c r="F8837" s="411"/>
      <c r="G8837" s="194"/>
      <c r="H8837" s="411"/>
      <c r="I8837" s="411"/>
    </row>
    <row r="8838" spans="1:9" ht="15" customHeight="1" x14ac:dyDescent="0.25">
      <c r="A8838" s="411"/>
      <c r="B8838" s="411"/>
      <c r="C8838" s="411"/>
      <c r="D8838" s="411"/>
      <c r="E8838" s="411"/>
      <c r="F8838" s="411"/>
      <c r="G8838" s="194"/>
      <c r="H8838" s="411"/>
      <c r="I8838" s="411"/>
    </row>
    <row r="8839" spans="1:9" ht="15" customHeight="1" x14ac:dyDescent="0.25">
      <c r="A8839" s="411"/>
      <c r="B8839" s="411"/>
      <c r="C8839" s="411"/>
      <c r="D8839" s="411"/>
      <c r="E8839" s="411"/>
      <c r="F8839" s="411"/>
      <c r="G8839" s="194"/>
      <c r="H8839" s="411"/>
      <c r="I8839" s="411"/>
    </row>
    <row r="8840" spans="1:9" ht="15" customHeight="1" x14ac:dyDescent="0.25">
      <c r="A8840" s="411"/>
      <c r="B8840" s="411"/>
      <c r="C8840" s="411"/>
      <c r="D8840" s="411"/>
      <c r="E8840" s="411"/>
      <c r="F8840" s="412"/>
      <c r="G8840" s="194"/>
      <c r="H8840" s="411"/>
      <c r="I8840" s="411"/>
    </row>
    <row r="8841" spans="1:9" ht="15" customHeight="1" x14ac:dyDescent="0.25">
      <c r="A8841" s="411"/>
      <c r="B8841" s="411"/>
      <c r="C8841" s="411"/>
      <c r="D8841" s="411"/>
      <c r="E8841" s="411"/>
      <c r="F8841" s="411"/>
      <c r="G8841" s="194"/>
      <c r="H8841" s="411"/>
      <c r="I8841" s="411"/>
    </row>
    <row r="8842" spans="1:9" ht="15" customHeight="1" x14ac:dyDescent="0.25">
      <c r="A8842" s="411"/>
      <c r="B8842" s="411"/>
      <c r="C8842" s="411"/>
      <c r="D8842" s="411"/>
      <c r="E8842" s="411"/>
      <c r="F8842" s="411"/>
      <c r="G8842" s="194"/>
      <c r="H8842" s="411"/>
      <c r="I8842" s="411"/>
    </row>
    <row r="8843" spans="1:9" ht="15" customHeight="1" x14ac:dyDescent="0.25">
      <c r="A8843" s="411"/>
      <c r="B8843" s="411"/>
      <c r="C8843" s="411"/>
      <c r="D8843" s="411"/>
      <c r="E8843" s="411"/>
      <c r="F8843" s="411"/>
      <c r="G8843" s="194"/>
      <c r="H8843" s="411"/>
      <c r="I8843" s="411"/>
    </row>
    <row r="8844" spans="1:9" ht="15" customHeight="1" x14ac:dyDescent="0.25">
      <c r="A8844" s="411"/>
      <c r="B8844" s="411"/>
      <c r="C8844" s="411"/>
      <c r="D8844" s="411"/>
      <c r="E8844" s="411"/>
      <c r="F8844" s="411"/>
      <c r="G8844" s="194"/>
      <c r="H8844" s="411"/>
      <c r="I8844" s="411"/>
    </row>
    <row r="8845" spans="1:9" ht="15" customHeight="1" x14ac:dyDescent="0.25">
      <c r="A8845" s="411"/>
      <c r="B8845" s="411"/>
      <c r="C8845" s="411"/>
      <c r="D8845" s="411"/>
      <c r="E8845" s="411"/>
      <c r="F8845" s="412"/>
      <c r="G8845" s="194"/>
      <c r="H8845" s="411"/>
      <c r="I8845" s="411"/>
    </row>
    <row r="8846" spans="1:9" ht="15" customHeight="1" x14ac:dyDescent="0.25">
      <c r="A8846" s="411"/>
      <c r="B8846" s="411"/>
      <c r="C8846" s="411"/>
      <c r="D8846" s="411"/>
      <c r="E8846" s="411"/>
      <c r="F8846" s="411"/>
      <c r="G8846" s="194"/>
      <c r="H8846" s="411"/>
      <c r="I8846" s="411"/>
    </row>
    <row r="8847" spans="1:9" ht="15" customHeight="1" x14ac:dyDescent="0.25">
      <c r="A8847" s="411"/>
      <c r="B8847" s="411"/>
      <c r="C8847" s="411"/>
      <c r="D8847" s="411"/>
      <c r="E8847" s="411"/>
      <c r="F8847" s="411"/>
      <c r="G8847" s="194"/>
      <c r="H8847" s="411"/>
      <c r="I8847" s="411"/>
    </row>
    <row r="8848" spans="1:9" ht="15" customHeight="1" x14ac:dyDescent="0.25">
      <c r="A8848" s="411"/>
      <c r="B8848" s="411"/>
      <c r="C8848" s="411"/>
      <c r="D8848" s="411"/>
      <c r="E8848" s="411"/>
      <c r="F8848" s="411"/>
      <c r="G8848" s="194"/>
      <c r="H8848" s="411"/>
      <c r="I8848" s="411"/>
    </row>
    <row r="8849" spans="1:9" ht="15" customHeight="1" x14ac:dyDescent="0.25">
      <c r="A8849" s="411"/>
      <c r="B8849" s="411"/>
      <c r="C8849" s="411"/>
      <c r="D8849" s="411"/>
      <c r="E8849" s="411"/>
      <c r="F8849" s="411"/>
      <c r="G8849" s="194"/>
      <c r="H8849" s="411"/>
      <c r="I8849" s="411"/>
    </row>
    <row r="8850" spans="1:9" ht="15" customHeight="1" x14ac:dyDescent="0.25">
      <c r="A8850" s="411"/>
      <c r="B8850" s="411"/>
      <c r="C8850" s="411"/>
      <c r="D8850" s="411"/>
      <c r="E8850" s="411"/>
      <c r="F8850" s="411"/>
      <c r="G8850" s="194"/>
      <c r="H8850" s="411"/>
      <c r="I8850" s="411"/>
    </row>
    <row r="8851" spans="1:9" ht="15" customHeight="1" x14ac:dyDescent="0.25">
      <c r="A8851" s="411"/>
      <c r="B8851" s="411"/>
      <c r="C8851" s="411"/>
      <c r="D8851" s="411"/>
      <c r="E8851" s="411"/>
      <c r="F8851" s="411"/>
      <c r="G8851" s="194"/>
      <c r="H8851" s="411"/>
      <c r="I8851" s="411"/>
    </row>
    <row r="8852" spans="1:9" ht="15" customHeight="1" x14ac:dyDescent="0.25">
      <c r="A8852" s="411"/>
      <c r="B8852" s="411"/>
      <c r="C8852" s="411"/>
      <c r="D8852" s="411"/>
      <c r="E8852" s="411"/>
      <c r="F8852" s="411"/>
      <c r="G8852" s="194"/>
      <c r="H8852" s="411"/>
      <c r="I8852" s="411"/>
    </row>
    <row r="8853" spans="1:9" ht="15" customHeight="1" x14ac:dyDescent="0.25">
      <c r="A8853" s="411"/>
      <c r="B8853" s="411"/>
      <c r="C8853" s="411"/>
      <c r="D8853" s="411"/>
      <c r="E8853" s="411"/>
      <c r="F8853" s="411"/>
      <c r="G8853" s="194"/>
      <c r="H8853" s="411"/>
      <c r="I8853" s="411"/>
    </row>
    <row r="8854" spans="1:9" ht="15" customHeight="1" x14ac:dyDescent="0.25">
      <c r="A8854" s="411"/>
      <c r="B8854" s="411"/>
      <c r="C8854" s="411"/>
      <c r="D8854" s="411"/>
      <c r="E8854" s="411"/>
      <c r="F8854" s="411"/>
      <c r="G8854" s="194"/>
      <c r="H8854" s="411"/>
      <c r="I8854" s="411"/>
    </row>
    <row r="8855" spans="1:9" ht="15" customHeight="1" x14ac:dyDescent="0.25">
      <c r="A8855" s="411"/>
      <c r="B8855" s="411"/>
      <c r="C8855" s="411"/>
      <c r="D8855" s="411"/>
      <c r="E8855" s="411"/>
      <c r="F8855" s="411"/>
      <c r="G8855" s="194"/>
      <c r="H8855" s="411"/>
      <c r="I8855" s="411"/>
    </row>
    <row r="8856" spans="1:9" ht="15" customHeight="1" x14ac:dyDescent="0.25">
      <c r="A8856" s="411"/>
      <c r="B8856" s="411"/>
      <c r="C8856" s="411"/>
      <c r="D8856" s="411"/>
      <c r="E8856" s="411"/>
      <c r="F8856" s="411"/>
      <c r="G8856" s="194"/>
      <c r="H8856" s="411"/>
      <c r="I8856" s="411"/>
    </row>
    <row r="8857" spans="1:9" ht="15" customHeight="1" x14ac:dyDescent="0.25">
      <c r="A8857" s="411"/>
      <c r="B8857" s="411"/>
      <c r="C8857" s="411"/>
      <c r="D8857" s="411"/>
      <c r="E8857" s="411"/>
      <c r="F8857" s="411"/>
      <c r="G8857" s="194"/>
      <c r="H8857" s="411"/>
      <c r="I8857" s="411"/>
    </row>
    <row r="8858" spans="1:9" ht="15" customHeight="1" x14ac:dyDescent="0.25">
      <c r="A8858" s="411"/>
      <c r="B8858" s="411"/>
      <c r="C8858" s="411"/>
      <c r="D8858" s="411"/>
      <c r="E8858" s="411"/>
      <c r="F8858" s="411"/>
      <c r="G8858" s="194"/>
      <c r="H8858" s="411"/>
      <c r="I8858" s="411"/>
    </row>
    <row r="8859" spans="1:9" ht="15" customHeight="1" x14ac:dyDescent="0.25">
      <c r="A8859" s="411"/>
      <c r="B8859" s="411"/>
      <c r="C8859" s="411"/>
      <c r="D8859" s="411"/>
      <c r="E8859" s="411"/>
      <c r="F8859" s="411"/>
      <c r="G8859" s="194"/>
      <c r="H8859" s="411"/>
      <c r="I8859" s="411"/>
    </row>
    <row r="8860" spans="1:9" ht="15" customHeight="1" x14ac:dyDescent="0.25">
      <c r="A8860" s="411"/>
      <c r="B8860" s="411"/>
      <c r="C8860" s="411"/>
      <c r="D8860" s="411"/>
      <c r="E8860" s="411"/>
      <c r="F8860" s="411"/>
      <c r="G8860" s="194"/>
      <c r="H8860" s="411"/>
      <c r="I8860" s="411"/>
    </row>
    <row r="8861" spans="1:9" ht="15" customHeight="1" x14ac:dyDescent="0.25">
      <c r="A8861" s="411"/>
      <c r="B8861" s="411"/>
      <c r="C8861" s="411"/>
      <c r="D8861" s="411"/>
      <c r="E8861" s="411"/>
      <c r="F8861" s="411"/>
      <c r="G8861" s="194"/>
      <c r="H8861" s="411"/>
      <c r="I8861" s="411"/>
    </row>
    <row r="8862" spans="1:9" ht="15" customHeight="1" x14ac:dyDescent="0.25">
      <c r="A8862" s="411"/>
      <c r="B8862" s="411"/>
      <c r="C8862" s="411"/>
      <c r="D8862" s="411"/>
      <c r="E8862" s="411"/>
      <c r="F8862" s="412"/>
      <c r="G8862" s="194"/>
      <c r="H8862" s="411"/>
      <c r="I8862" s="411"/>
    </row>
    <row r="8863" spans="1:9" ht="15" customHeight="1" x14ac:dyDescent="0.25">
      <c r="A8863" s="411"/>
      <c r="B8863" s="411"/>
      <c r="C8863" s="411"/>
      <c r="D8863" s="411"/>
      <c r="E8863" s="411"/>
      <c r="F8863" s="411"/>
      <c r="G8863" s="194"/>
      <c r="H8863" s="411"/>
      <c r="I8863" s="411"/>
    </row>
    <row r="8864" spans="1:9" ht="15" customHeight="1" x14ac:dyDescent="0.25">
      <c r="A8864" s="411"/>
      <c r="B8864" s="411"/>
      <c r="C8864" s="411"/>
      <c r="D8864" s="411"/>
      <c r="E8864" s="411"/>
      <c r="F8864" s="411"/>
      <c r="G8864" s="194"/>
      <c r="H8864" s="411"/>
      <c r="I8864" s="411"/>
    </row>
    <row r="8865" spans="1:9" ht="15" customHeight="1" x14ac:dyDescent="0.25">
      <c r="A8865" s="411"/>
      <c r="B8865" s="411"/>
      <c r="C8865" s="411"/>
      <c r="D8865" s="411"/>
      <c r="E8865" s="411"/>
      <c r="F8865" s="411"/>
      <c r="G8865" s="194"/>
      <c r="H8865" s="411"/>
      <c r="I8865" s="411"/>
    </row>
    <row r="8866" spans="1:9" ht="15" customHeight="1" x14ac:dyDescent="0.25">
      <c r="A8866" s="411"/>
      <c r="B8866" s="411"/>
      <c r="C8866" s="411"/>
      <c r="D8866" s="411"/>
      <c r="E8866" s="411"/>
      <c r="F8866" s="411"/>
      <c r="G8866" s="194"/>
      <c r="H8866" s="411"/>
      <c r="I8866" s="411"/>
    </row>
    <row r="8867" spans="1:9" ht="15" customHeight="1" x14ac:dyDescent="0.25">
      <c r="A8867" s="411"/>
      <c r="B8867" s="411"/>
      <c r="C8867" s="411"/>
      <c r="D8867" s="411"/>
      <c r="E8867" s="411"/>
      <c r="F8867" s="411"/>
      <c r="G8867" s="194"/>
      <c r="H8867" s="411"/>
      <c r="I8867" s="411"/>
    </row>
    <row r="8868" spans="1:9" ht="15" customHeight="1" x14ac:dyDescent="0.25">
      <c r="A8868" s="411"/>
      <c r="B8868" s="411"/>
      <c r="C8868" s="411"/>
      <c r="D8868" s="411"/>
      <c r="E8868" s="411"/>
      <c r="F8868" s="412"/>
      <c r="G8868" s="194"/>
      <c r="H8868" s="411"/>
      <c r="I8868" s="411"/>
    </row>
    <row r="8869" spans="1:9" ht="15" customHeight="1" x14ac:dyDescent="0.25">
      <c r="A8869" s="411"/>
      <c r="B8869" s="411"/>
      <c r="C8869" s="411"/>
      <c r="D8869" s="411"/>
      <c r="E8869" s="411"/>
      <c r="F8869" s="411"/>
      <c r="G8869" s="194"/>
      <c r="H8869" s="411"/>
      <c r="I8869" s="411"/>
    </row>
    <row r="8870" spans="1:9" ht="15" customHeight="1" x14ac:dyDescent="0.25">
      <c r="A8870" s="411"/>
      <c r="B8870" s="411"/>
      <c r="C8870" s="411"/>
      <c r="D8870" s="411"/>
      <c r="E8870" s="411"/>
      <c r="F8870" s="411"/>
      <c r="G8870" s="194"/>
      <c r="H8870" s="411"/>
      <c r="I8870" s="411"/>
    </row>
    <row r="8871" spans="1:9" ht="15" customHeight="1" x14ac:dyDescent="0.25">
      <c r="A8871" s="411"/>
      <c r="B8871" s="411"/>
      <c r="C8871" s="411"/>
      <c r="D8871" s="411"/>
      <c r="E8871" s="411"/>
      <c r="F8871" s="411"/>
      <c r="G8871" s="194"/>
      <c r="H8871" s="411"/>
      <c r="I8871" s="411"/>
    </row>
    <row r="8872" spans="1:9" ht="15" customHeight="1" x14ac:dyDescent="0.25">
      <c r="A8872" s="411"/>
      <c r="B8872" s="411"/>
      <c r="C8872" s="411"/>
      <c r="D8872" s="411"/>
      <c r="E8872" s="411"/>
      <c r="F8872" s="411"/>
      <c r="G8872" s="194"/>
      <c r="H8872" s="411"/>
      <c r="I8872" s="411"/>
    </row>
    <row r="8873" spans="1:9" ht="15" customHeight="1" x14ac:dyDescent="0.25">
      <c r="A8873" s="411"/>
      <c r="B8873" s="411"/>
      <c r="C8873" s="411"/>
      <c r="D8873" s="411"/>
      <c r="E8873" s="411"/>
      <c r="F8873" s="411"/>
      <c r="G8873" s="194"/>
      <c r="H8873" s="411"/>
      <c r="I8873" s="411"/>
    </row>
    <row r="8874" spans="1:9" ht="15" customHeight="1" x14ac:dyDescent="0.25">
      <c r="A8874" s="411"/>
      <c r="B8874" s="411"/>
      <c r="C8874" s="411"/>
      <c r="D8874" s="411"/>
      <c r="E8874" s="411"/>
      <c r="F8874" s="412"/>
      <c r="G8874" s="194"/>
      <c r="H8874" s="411"/>
      <c r="I8874" s="411"/>
    </row>
    <row r="8875" spans="1:9" ht="15" customHeight="1" x14ac:dyDescent="0.25">
      <c r="A8875" s="411"/>
      <c r="B8875" s="411"/>
      <c r="C8875" s="411"/>
      <c r="D8875" s="411"/>
      <c r="E8875" s="411"/>
      <c r="F8875" s="412"/>
      <c r="G8875" s="194"/>
      <c r="H8875" s="411"/>
      <c r="I8875" s="411"/>
    </row>
    <row r="8876" spans="1:9" ht="15" customHeight="1" x14ac:dyDescent="0.25">
      <c r="A8876" s="411"/>
      <c r="B8876" s="411"/>
      <c r="C8876" s="411"/>
      <c r="D8876" s="411"/>
      <c r="E8876" s="411"/>
      <c r="F8876" s="411"/>
      <c r="G8876" s="194"/>
      <c r="H8876" s="411"/>
      <c r="I8876" s="411"/>
    </row>
    <row r="8877" spans="1:9" ht="15" customHeight="1" x14ac:dyDescent="0.25">
      <c r="A8877" s="411"/>
      <c r="B8877" s="411"/>
      <c r="C8877" s="411"/>
      <c r="D8877" s="411"/>
      <c r="E8877" s="411"/>
      <c r="F8877" s="411"/>
      <c r="G8877" s="194"/>
      <c r="H8877" s="411"/>
      <c r="I8877" s="411"/>
    </row>
    <row r="8878" spans="1:9" ht="15" customHeight="1" x14ac:dyDescent="0.25">
      <c r="A8878" s="411"/>
      <c r="B8878" s="411"/>
      <c r="C8878" s="411"/>
      <c r="D8878" s="411"/>
      <c r="E8878" s="411"/>
      <c r="F8878" s="411"/>
      <c r="G8878" s="194"/>
      <c r="H8878" s="411"/>
      <c r="I8878" s="411"/>
    </row>
    <row r="8879" spans="1:9" ht="15" customHeight="1" x14ac:dyDescent="0.25">
      <c r="A8879" s="411"/>
      <c r="B8879" s="411"/>
      <c r="C8879" s="411"/>
      <c r="D8879" s="411"/>
      <c r="E8879" s="411"/>
      <c r="F8879" s="411"/>
      <c r="G8879" s="194"/>
      <c r="H8879" s="411"/>
      <c r="I8879" s="411"/>
    </row>
    <row r="8880" spans="1:9" ht="15" customHeight="1" x14ac:dyDescent="0.25">
      <c r="A8880" s="411"/>
      <c r="B8880" s="411"/>
      <c r="C8880" s="411"/>
      <c r="D8880" s="411"/>
      <c r="E8880" s="411"/>
      <c r="F8880" s="411"/>
      <c r="G8880" s="194"/>
      <c r="H8880" s="411"/>
      <c r="I8880" s="411"/>
    </row>
    <row r="8881" spans="1:9" ht="15" customHeight="1" x14ac:dyDescent="0.25">
      <c r="A8881" s="411"/>
      <c r="B8881" s="411"/>
      <c r="C8881" s="411"/>
      <c r="D8881" s="411"/>
      <c r="E8881" s="411"/>
      <c r="F8881" s="411"/>
      <c r="G8881" s="194"/>
      <c r="H8881" s="411"/>
      <c r="I8881" s="411"/>
    </row>
    <row r="8882" spans="1:9" ht="15" customHeight="1" x14ac:dyDescent="0.25">
      <c r="A8882" s="411"/>
      <c r="B8882" s="411"/>
      <c r="C8882" s="411"/>
      <c r="D8882" s="411"/>
      <c r="E8882" s="411"/>
      <c r="F8882" s="411"/>
      <c r="G8882" s="194"/>
      <c r="H8882" s="411"/>
      <c r="I8882" s="411"/>
    </row>
    <row r="8883" spans="1:9" ht="15" customHeight="1" x14ac:dyDescent="0.25">
      <c r="A8883" s="411"/>
      <c r="B8883" s="411"/>
      <c r="C8883" s="411"/>
      <c r="D8883" s="411"/>
      <c r="E8883" s="411"/>
      <c r="F8883" s="412"/>
      <c r="G8883" s="194"/>
      <c r="H8883" s="411"/>
      <c r="I8883" s="411"/>
    </row>
    <row r="8884" spans="1:9" ht="15" customHeight="1" x14ac:dyDescent="0.25">
      <c r="A8884" s="411"/>
      <c r="B8884" s="411"/>
      <c r="C8884" s="411"/>
      <c r="D8884" s="411"/>
      <c r="E8884" s="411"/>
      <c r="F8884" s="412"/>
      <c r="G8884" s="194"/>
      <c r="H8884" s="411"/>
      <c r="I8884" s="411"/>
    </row>
    <row r="8885" spans="1:9" ht="15" customHeight="1" x14ac:dyDescent="0.25">
      <c r="A8885" s="411"/>
      <c r="B8885" s="411"/>
      <c r="C8885" s="411"/>
      <c r="D8885" s="411"/>
      <c r="E8885" s="411"/>
      <c r="F8885" s="411"/>
      <c r="G8885" s="194"/>
      <c r="H8885" s="411"/>
      <c r="I8885" s="411"/>
    </row>
    <row r="8886" spans="1:9" ht="15" customHeight="1" x14ac:dyDescent="0.25">
      <c r="A8886" s="411"/>
      <c r="B8886" s="411"/>
      <c r="C8886" s="411"/>
      <c r="D8886" s="411"/>
      <c r="E8886" s="411"/>
      <c r="F8886" s="411"/>
      <c r="G8886" s="194"/>
      <c r="H8886" s="411"/>
      <c r="I8886" s="411"/>
    </row>
    <row r="8887" spans="1:9" ht="15" customHeight="1" x14ac:dyDescent="0.25">
      <c r="A8887" s="411"/>
      <c r="B8887" s="411"/>
      <c r="C8887" s="411"/>
      <c r="D8887" s="411"/>
      <c r="E8887" s="411"/>
      <c r="F8887" s="411"/>
      <c r="G8887" s="194"/>
      <c r="H8887" s="411"/>
      <c r="I8887" s="411"/>
    </row>
    <row r="8888" spans="1:9" ht="15" customHeight="1" x14ac:dyDescent="0.25">
      <c r="A8888" s="411"/>
      <c r="B8888" s="411"/>
      <c r="C8888" s="411"/>
      <c r="D8888" s="411"/>
      <c r="E8888" s="411"/>
      <c r="F8888" s="411"/>
      <c r="G8888" s="194"/>
      <c r="H8888" s="411"/>
      <c r="I8888" s="411"/>
    </row>
    <row r="8889" spans="1:9" ht="15" customHeight="1" x14ac:dyDescent="0.25">
      <c r="A8889" s="411"/>
      <c r="B8889" s="411"/>
      <c r="C8889" s="411"/>
      <c r="D8889" s="411"/>
      <c r="E8889" s="411"/>
      <c r="F8889" s="411"/>
      <c r="G8889" s="194"/>
      <c r="H8889" s="411"/>
      <c r="I8889" s="411"/>
    </row>
    <row r="8890" spans="1:9" ht="15" customHeight="1" x14ac:dyDescent="0.25">
      <c r="A8890" s="411"/>
      <c r="B8890" s="411"/>
      <c r="C8890" s="411"/>
      <c r="D8890" s="411"/>
      <c r="E8890" s="411"/>
      <c r="F8890" s="411"/>
      <c r="G8890" s="194"/>
      <c r="H8890" s="411"/>
      <c r="I8890" s="411"/>
    </row>
    <row r="8891" spans="1:9" ht="15" customHeight="1" x14ac:dyDescent="0.25">
      <c r="A8891" s="411"/>
      <c r="B8891" s="411"/>
      <c r="C8891" s="411"/>
      <c r="D8891" s="411"/>
      <c r="E8891" s="411"/>
      <c r="F8891" s="411"/>
      <c r="G8891" s="194"/>
      <c r="H8891" s="411"/>
      <c r="I8891" s="411"/>
    </row>
    <row r="8892" spans="1:9" ht="15" customHeight="1" x14ac:dyDescent="0.25">
      <c r="A8892" s="411"/>
      <c r="B8892" s="411"/>
      <c r="C8892" s="411"/>
      <c r="D8892" s="411"/>
      <c r="E8892" s="411"/>
      <c r="F8892" s="411"/>
      <c r="G8892" s="194"/>
      <c r="H8892" s="411"/>
      <c r="I8892" s="411"/>
    </row>
    <row r="8893" spans="1:9" ht="15" customHeight="1" x14ac:dyDescent="0.25">
      <c r="A8893" s="411"/>
      <c r="B8893" s="411"/>
      <c r="C8893" s="411"/>
      <c r="D8893" s="411"/>
      <c r="E8893" s="411"/>
      <c r="F8893" s="412"/>
      <c r="G8893" s="194"/>
      <c r="H8893" s="411"/>
      <c r="I8893" s="411"/>
    </row>
    <row r="8894" spans="1:9" ht="15" customHeight="1" x14ac:dyDescent="0.25">
      <c r="A8894" s="411"/>
      <c r="B8894" s="411"/>
      <c r="C8894" s="411"/>
      <c r="D8894" s="411"/>
      <c r="E8894" s="411"/>
      <c r="F8894" s="412"/>
      <c r="G8894" s="194"/>
      <c r="H8894" s="411"/>
      <c r="I8894" s="411"/>
    </row>
    <row r="8895" spans="1:9" ht="15" customHeight="1" x14ac:dyDescent="0.25">
      <c r="A8895" s="411"/>
      <c r="B8895" s="411"/>
      <c r="C8895" s="411"/>
      <c r="D8895" s="411"/>
      <c r="E8895" s="411"/>
      <c r="F8895" s="411"/>
      <c r="G8895" s="194"/>
      <c r="H8895" s="411"/>
      <c r="I8895" s="411"/>
    </row>
    <row r="8896" spans="1:9" ht="15" customHeight="1" x14ac:dyDescent="0.25">
      <c r="A8896" s="411"/>
      <c r="B8896" s="411"/>
      <c r="C8896" s="411"/>
      <c r="D8896" s="411"/>
      <c r="E8896" s="411"/>
      <c r="F8896" s="411"/>
      <c r="G8896" s="194"/>
      <c r="H8896" s="411"/>
      <c r="I8896" s="411"/>
    </row>
    <row r="8897" spans="1:9" ht="15" customHeight="1" x14ac:dyDescent="0.25">
      <c r="A8897" s="411"/>
      <c r="B8897" s="411"/>
      <c r="C8897" s="411"/>
      <c r="D8897" s="411"/>
      <c r="E8897" s="411"/>
      <c r="F8897" s="411"/>
      <c r="G8897" s="194"/>
      <c r="H8897" s="411"/>
      <c r="I8897" s="411"/>
    </row>
    <row r="8898" spans="1:9" ht="15" customHeight="1" x14ac:dyDescent="0.25">
      <c r="A8898" s="411"/>
      <c r="B8898" s="411"/>
      <c r="C8898" s="411"/>
      <c r="D8898" s="411"/>
      <c r="E8898" s="411"/>
      <c r="F8898" s="411"/>
      <c r="G8898" s="194"/>
      <c r="H8898" s="411"/>
      <c r="I8898" s="411"/>
    </row>
    <row r="8899" spans="1:9" ht="15" customHeight="1" x14ac:dyDescent="0.25">
      <c r="A8899" s="411"/>
      <c r="B8899" s="411"/>
      <c r="C8899" s="411"/>
      <c r="D8899" s="411"/>
      <c r="E8899" s="411"/>
      <c r="F8899" s="411"/>
      <c r="G8899" s="194"/>
      <c r="H8899" s="411"/>
      <c r="I8899" s="411"/>
    </row>
    <row r="8900" spans="1:9" ht="15" customHeight="1" x14ac:dyDescent="0.25">
      <c r="A8900" s="411"/>
      <c r="B8900" s="411"/>
      <c r="C8900" s="411"/>
      <c r="D8900" s="411"/>
      <c r="E8900" s="411"/>
      <c r="F8900" s="411"/>
      <c r="G8900" s="194"/>
      <c r="H8900" s="411"/>
      <c r="I8900" s="411"/>
    </row>
    <row r="8901" spans="1:9" ht="15" customHeight="1" x14ac:dyDescent="0.25">
      <c r="A8901" s="411"/>
      <c r="B8901" s="411"/>
      <c r="C8901" s="411"/>
      <c r="D8901" s="411"/>
      <c r="E8901" s="411"/>
      <c r="F8901" s="411"/>
      <c r="G8901" s="194"/>
      <c r="H8901" s="411"/>
      <c r="I8901" s="411"/>
    </row>
    <row r="8902" spans="1:9" ht="15" customHeight="1" x14ac:dyDescent="0.25">
      <c r="A8902" s="411"/>
      <c r="B8902" s="411"/>
      <c r="C8902" s="411"/>
      <c r="D8902" s="411"/>
      <c r="E8902" s="411"/>
      <c r="F8902" s="411"/>
      <c r="G8902" s="194"/>
      <c r="H8902" s="411"/>
      <c r="I8902" s="411"/>
    </row>
    <row r="8903" spans="1:9" ht="15" customHeight="1" x14ac:dyDescent="0.25">
      <c r="A8903" s="411"/>
      <c r="B8903" s="411"/>
      <c r="C8903" s="411"/>
      <c r="D8903" s="411"/>
      <c r="E8903" s="411"/>
      <c r="F8903" s="411"/>
      <c r="G8903" s="194"/>
      <c r="H8903" s="411"/>
      <c r="I8903" s="411"/>
    </row>
    <row r="8904" spans="1:9" ht="15" customHeight="1" x14ac:dyDescent="0.25">
      <c r="A8904" s="411"/>
      <c r="B8904" s="411"/>
      <c r="C8904" s="411"/>
      <c r="D8904" s="411"/>
      <c r="E8904" s="411"/>
      <c r="F8904" s="411"/>
      <c r="G8904" s="194"/>
      <c r="H8904" s="411"/>
      <c r="I8904" s="411"/>
    </row>
    <row r="8905" spans="1:9" ht="15" customHeight="1" x14ac:dyDescent="0.25">
      <c r="A8905" s="411"/>
      <c r="B8905" s="411"/>
      <c r="C8905" s="411"/>
      <c r="D8905" s="411"/>
      <c r="E8905" s="411"/>
      <c r="F8905" s="411"/>
      <c r="G8905" s="194"/>
      <c r="H8905" s="411"/>
      <c r="I8905" s="411"/>
    </row>
    <row r="8906" spans="1:9" ht="15" customHeight="1" x14ac:dyDescent="0.25">
      <c r="A8906" s="411"/>
      <c r="B8906" s="411"/>
      <c r="C8906" s="411"/>
      <c r="D8906" s="411"/>
      <c r="E8906" s="411"/>
      <c r="F8906" s="411"/>
      <c r="G8906" s="194"/>
      <c r="H8906" s="411"/>
      <c r="I8906" s="411"/>
    </row>
    <row r="8907" spans="1:9" ht="15" customHeight="1" x14ac:dyDescent="0.25">
      <c r="A8907" s="411"/>
      <c r="B8907" s="411"/>
      <c r="C8907" s="411"/>
      <c r="D8907" s="411"/>
      <c r="E8907" s="411"/>
      <c r="F8907" s="411"/>
      <c r="G8907" s="194"/>
      <c r="H8907" s="411"/>
      <c r="I8907" s="411"/>
    </row>
    <row r="8908" spans="1:9" ht="15" customHeight="1" x14ac:dyDescent="0.25">
      <c r="A8908" s="411"/>
      <c r="B8908" s="411"/>
      <c r="C8908" s="411"/>
      <c r="D8908" s="411"/>
      <c r="E8908" s="411"/>
      <c r="F8908" s="411"/>
      <c r="G8908" s="194"/>
      <c r="H8908" s="411"/>
      <c r="I8908" s="411"/>
    </row>
    <row r="8909" spans="1:9" ht="15" customHeight="1" x14ac:dyDescent="0.25">
      <c r="A8909" s="411"/>
      <c r="B8909" s="411"/>
      <c r="C8909" s="411"/>
      <c r="D8909" s="411"/>
      <c r="E8909" s="411"/>
      <c r="F8909" s="411"/>
      <c r="G8909" s="194"/>
      <c r="H8909" s="411"/>
      <c r="I8909" s="411"/>
    </row>
    <row r="8910" spans="1:9" ht="15" customHeight="1" x14ac:dyDescent="0.25">
      <c r="A8910" s="411"/>
      <c r="B8910" s="411"/>
      <c r="C8910" s="411"/>
      <c r="D8910" s="411"/>
      <c r="E8910" s="411"/>
      <c r="F8910" s="411"/>
      <c r="G8910" s="194"/>
      <c r="H8910" s="411"/>
      <c r="I8910" s="411"/>
    </row>
    <row r="8911" spans="1:9" ht="15" customHeight="1" x14ac:dyDescent="0.25">
      <c r="A8911" s="411"/>
      <c r="B8911" s="411"/>
      <c r="C8911" s="411"/>
      <c r="D8911" s="411"/>
      <c r="E8911" s="411"/>
      <c r="F8911" s="411"/>
      <c r="G8911" s="194"/>
      <c r="H8911" s="411"/>
      <c r="I8911" s="411"/>
    </row>
    <row r="8912" spans="1:9" ht="15" customHeight="1" x14ac:dyDescent="0.25">
      <c r="A8912" s="411"/>
      <c r="B8912" s="411"/>
      <c r="C8912" s="411"/>
      <c r="D8912" s="411"/>
      <c r="E8912" s="411"/>
      <c r="F8912" s="411"/>
      <c r="G8912" s="194"/>
      <c r="H8912" s="411"/>
      <c r="I8912" s="411"/>
    </row>
    <row r="8913" spans="1:9" ht="15" customHeight="1" x14ac:dyDescent="0.25">
      <c r="A8913" s="411"/>
      <c r="B8913" s="411"/>
      <c r="C8913" s="411"/>
      <c r="D8913" s="411"/>
      <c r="E8913" s="411"/>
      <c r="F8913" s="411"/>
      <c r="G8913" s="194"/>
      <c r="H8913" s="411"/>
      <c r="I8913" s="411"/>
    </row>
    <row r="8914" spans="1:9" ht="15" customHeight="1" x14ac:dyDescent="0.25">
      <c r="A8914" s="411"/>
      <c r="B8914" s="411"/>
      <c r="C8914" s="411"/>
      <c r="D8914" s="411"/>
      <c r="E8914" s="411"/>
      <c r="F8914" s="411"/>
      <c r="G8914" s="194"/>
      <c r="H8914" s="411"/>
      <c r="I8914" s="411"/>
    </row>
    <row r="8915" spans="1:9" ht="15" customHeight="1" x14ac:dyDescent="0.25">
      <c r="A8915" s="411"/>
      <c r="B8915" s="411"/>
      <c r="C8915" s="411"/>
      <c r="D8915" s="411"/>
      <c r="E8915" s="411"/>
      <c r="F8915" s="411"/>
      <c r="G8915" s="194"/>
      <c r="H8915" s="411"/>
      <c r="I8915" s="411"/>
    </row>
    <row r="8916" spans="1:9" ht="15" customHeight="1" x14ac:dyDescent="0.25">
      <c r="A8916" s="411"/>
      <c r="B8916" s="411"/>
      <c r="C8916" s="411"/>
      <c r="D8916" s="411"/>
      <c r="E8916" s="411"/>
      <c r="F8916" s="411"/>
      <c r="G8916" s="194"/>
      <c r="H8916" s="411"/>
      <c r="I8916" s="411"/>
    </row>
    <row r="8917" spans="1:9" ht="15" customHeight="1" x14ac:dyDescent="0.25">
      <c r="A8917" s="411"/>
      <c r="B8917" s="411"/>
      <c r="C8917" s="411"/>
      <c r="D8917" s="411"/>
      <c r="E8917" s="411"/>
      <c r="F8917" s="411"/>
      <c r="G8917" s="194"/>
      <c r="H8917" s="411"/>
      <c r="I8917" s="411"/>
    </row>
    <row r="8918" spans="1:9" ht="15" customHeight="1" x14ac:dyDescent="0.25">
      <c r="A8918" s="411"/>
      <c r="B8918" s="411"/>
      <c r="C8918" s="411"/>
      <c r="D8918" s="411"/>
      <c r="E8918" s="411"/>
      <c r="F8918" s="411"/>
      <c r="G8918" s="194"/>
      <c r="H8918" s="411"/>
      <c r="I8918" s="411"/>
    </row>
    <row r="8919" spans="1:9" ht="15" customHeight="1" x14ac:dyDescent="0.25">
      <c r="A8919" s="411"/>
      <c r="B8919" s="411"/>
      <c r="C8919" s="411"/>
      <c r="D8919" s="411"/>
      <c r="E8919" s="411"/>
      <c r="F8919" s="411"/>
      <c r="G8919" s="194"/>
      <c r="H8919" s="411"/>
      <c r="I8919" s="411"/>
    </row>
    <row r="8920" spans="1:9" ht="15" customHeight="1" x14ac:dyDescent="0.25">
      <c r="A8920" s="411"/>
      <c r="B8920" s="411"/>
      <c r="C8920" s="411"/>
      <c r="D8920" s="411"/>
      <c r="E8920" s="411"/>
      <c r="F8920" s="411"/>
      <c r="G8920" s="194"/>
      <c r="H8920" s="411"/>
      <c r="I8920" s="411"/>
    </row>
    <row r="8921" spans="1:9" ht="15" customHeight="1" x14ac:dyDescent="0.25">
      <c r="A8921" s="411"/>
      <c r="B8921" s="411"/>
      <c r="C8921" s="411"/>
      <c r="D8921" s="411"/>
      <c r="E8921" s="411"/>
      <c r="F8921" s="411"/>
      <c r="G8921" s="194"/>
      <c r="H8921" s="411"/>
      <c r="I8921" s="411"/>
    </row>
    <row r="8922" spans="1:9" ht="15" customHeight="1" x14ac:dyDescent="0.25">
      <c r="A8922" s="411"/>
      <c r="B8922" s="411"/>
      <c r="C8922" s="411"/>
      <c r="D8922" s="411"/>
      <c r="E8922" s="411"/>
      <c r="F8922" s="411"/>
      <c r="G8922" s="194"/>
      <c r="H8922" s="411"/>
      <c r="I8922" s="411"/>
    </row>
    <row r="8923" spans="1:9" ht="15" customHeight="1" x14ac:dyDescent="0.25">
      <c r="A8923" s="411"/>
      <c r="B8923" s="411"/>
      <c r="C8923" s="411"/>
      <c r="D8923" s="411"/>
      <c r="E8923" s="411"/>
      <c r="F8923" s="411"/>
      <c r="G8923" s="194"/>
      <c r="H8923" s="411"/>
      <c r="I8923" s="411"/>
    </row>
    <row r="8924" spans="1:9" ht="15" customHeight="1" x14ac:dyDescent="0.25">
      <c r="A8924" s="411"/>
      <c r="B8924" s="411"/>
      <c r="C8924" s="411"/>
      <c r="D8924" s="411"/>
      <c r="E8924" s="411"/>
      <c r="F8924" s="411"/>
      <c r="G8924" s="194"/>
      <c r="H8924" s="411"/>
      <c r="I8924" s="411"/>
    </row>
    <row r="8925" spans="1:9" ht="15" customHeight="1" x14ac:dyDescent="0.25">
      <c r="A8925" s="411"/>
      <c r="B8925" s="411"/>
      <c r="C8925" s="411"/>
      <c r="D8925" s="411"/>
      <c r="E8925" s="411"/>
      <c r="F8925" s="411"/>
      <c r="G8925" s="194"/>
      <c r="H8925" s="411"/>
      <c r="I8925" s="411"/>
    </row>
    <row r="8926" spans="1:9" ht="15" customHeight="1" x14ac:dyDescent="0.25">
      <c r="A8926" s="411"/>
      <c r="B8926" s="411"/>
      <c r="C8926" s="411"/>
      <c r="D8926" s="411"/>
      <c r="E8926" s="411"/>
      <c r="F8926" s="411"/>
      <c r="G8926" s="194"/>
      <c r="H8926" s="411"/>
      <c r="I8926" s="411"/>
    </row>
    <row r="8927" spans="1:9" ht="15" customHeight="1" x14ac:dyDescent="0.25">
      <c r="A8927" s="411"/>
      <c r="B8927" s="411"/>
      <c r="C8927" s="411"/>
      <c r="D8927" s="411"/>
      <c r="E8927" s="411"/>
      <c r="F8927" s="411"/>
      <c r="G8927" s="194"/>
      <c r="H8927" s="411"/>
      <c r="I8927" s="411"/>
    </row>
    <row r="8928" spans="1:9" ht="15" customHeight="1" x14ac:dyDescent="0.25">
      <c r="A8928" s="411"/>
      <c r="B8928" s="411"/>
      <c r="C8928" s="411"/>
      <c r="D8928" s="411"/>
      <c r="E8928" s="411"/>
      <c r="F8928" s="411"/>
      <c r="G8928" s="194"/>
      <c r="H8928" s="411"/>
      <c r="I8928" s="411"/>
    </row>
    <row r="8929" spans="1:9" ht="15" customHeight="1" x14ac:dyDescent="0.25">
      <c r="A8929" s="411"/>
      <c r="B8929" s="411"/>
      <c r="C8929" s="411"/>
      <c r="D8929" s="411"/>
      <c r="E8929" s="411"/>
      <c r="F8929" s="411"/>
      <c r="G8929" s="194"/>
      <c r="H8929" s="411"/>
      <c r="I8929" s="411"/>
    </row>
    <row r="8930" spans="1:9" ht="15" customHeight="1" x14ac:dyDescent="0.25">
      <c r="A8930" s="411"/>
      <c r="B8930" s="411"/>
      <c r="C8930" s="411"/>
      <c r="D8930" s="411"/>
      <c r="E8930" s="411"/>
      <c r="F8930" s="411"/>
      <c r="G8930" s="194"/>
      <c r="H8930" s="411"/>
      <c r="I8930" s="411"/>
    </row>
    <row r="8931" spans="1:9" ht="15" customHeight="1" x14ac:dyDescent="0.25">
      <c r="A8931" s="411"/>
      <c r="B8931" s="411"/>
      <c r="C8931" s="411"/>
      <c r="D8931" s="411"/>
      <c r="E8931" s="411"/>
      <c r="F8931" s="411"/>
      <c r="G8931" s="194"/>
      <c r="H8931" s="411"/>
      <c r="I8931" s="411"/>
    </row>
    <row r="8932" spans="1:9" ht="15" customHeight="1" x14ac:dyDescent="0.25">
      <c r="A8932" s="411"/>
      <c r="B8932" s="411"/>
      <c r="C8932" s="411"/>
      <c r="D8932" s="411"/>
      <c r="E8932" s="411"/>
      <c r="F8932" s="411"/>
      <c r="G8932" s="194"/>
      <c r="H8932" s="411"/>
      <c r="I8932" s="411"/>
    </row>
    <row r="8933" spans="1:9" ht="15" customHeight="1" x14ac:dyDescent="0.25">
      <c r="A8933" s="411"/>
      <c r="B8933" s="411"/>
      <c r="C8933" s="411"/>
      <c r="D8933" s="411"/>
      <c r="E8933" s="411"/>
      <c r="F8933" s="411"/>
      <c r="G8933" s="194"/>
      <c r="H8933" s="411"/>
      <c r="I8933" s="411"/>
    </row>
    <row r="8934" spans="1:9" ht="15" customHeight="1" x14ac:dyDescent="0.25">
      <c r="A8934" s="411"/>
      <c r="B8934" s="411"/>
      <c r="C8934" s="411"/>
      <c r="D8934" s="411"/>
      <c r="E8934" s="411"/>
      <c r="F8934" s="411"/>
      <c r="G8934" s="194"/>
      <c r="H8934" s="411"/>
      <c r="I8934" s="411"/>
    </row>
    <row r="8935" spans="1:9" ht="15" customHeight="1" x14ac:dyDescent="0.25">
      <c r="A8935" s="411"/>
      <c r="B8935" s="411"/>
      <c r="C8935" s="411"/>
      <c r="D8935" s="411"/>
      <c r="E8935" s="411"/>
      <c r="F8935" s="411"/>
      <c r="G8935" s="194"/>
      <c r="H8935" s="411"/>
      <c r="I8935" s="411"/>
    </row>
    <row r="8936" spans="1:9" ht="15" customHeight="1" x14ac:dyDescent="0.25">
      <c r="A8936" s="411"/>
      <c r="B8936" s="411"/>
      <c r="C8936" s="411"/>
      <c r="D8936" s="411"/>
      <c r="E8936" s="411"/>
      <c r="F8936" s="411"/>
      <c r="G8936" s="194"/>
      <c r="H8936" s="411"/>
      <c r="I8936" s="411"/>
    </row>
    <row r="8937" spans="1:9" ht="15" customHeight="1" x14ac:dyDescent="0.25">
      <c r="A8937" s="411"/>
      <c r="B8937" s="411"/>
      <c r="C8937" s="411"/>
      <c r="D8937" s="411"/>
      <c r="E8937" s="411"/>
      <c r="F8937" s="411"/>
      <c r="G8937" s="194"/>
      <c r="H8937" s="411"/>
      <c r="I8937" s="411"/>
    </row>
    <row r="8938" spans="1:9" ht="15" customHeight="1" x14ac:dyDescent="0.25">
      <c r="A8938" s="411"/>
      <c r="B8938" s="411"/>
      <c r="C8938" s="411"/>
      <c r="D8938" s="411"/>
      <c r="E8938" s="411"/>
      <c r="F8938" s="411"/>
      <c r="G8938" s="194"/>
      <c r="H8938" s="411"/>
      <c r="I8938" s="411"/>
    </row>
    <row r="8939" spans="1:9" ht="15" customHeight="1" x14ac:dyDescent="0.25">
      <c r="A8939" s="411"/>
      <c r="B8939" s="411"/>
      <c r="C8939" s="411"/>
      <c r="D8939" s="411"/>
      <c r="E8939" s="411"/>
      <c r="F8939" s="411"/>
      <c r="G8939" s="194"/>
      <c r="H8939" s="411"/>
      <c r="I8939" s="411"/>
    </row>
    <row r="8940" spans="1:9" ht="15" customHeight="1" x14ac:dyDescent="0.25">
      <c r="A8940" s="411"/>
      <c r="B8940" s="411"/>
      <c r="C8940" s="411"/>
      <c r="D8940" s="411"/>
      <c r="E8940" s="411"/>
      <c r="F8940" s="411"/>
      <c r="G8940" s="194"/>
      <c r="H8940" s="411"/>
      <c r="I8940" s="411"/>
    </row>
    <row r="8941" spans="1:9" ht="15" customHeight="1" x14ac:dyDescent="0.25">
      <c r="A8941" s="411"/>
      <c r="B8941" s="411"/>
      <c r="C8941" s="411"/>
      <c r="D8941" s="411"/>
      <c r="E8941" s="411"/>
      <c r="F8941" s="411"/>
      <c r="G8941" s="194"/>
      <c r="H8941" s="411"/>
      <c r="I8941" s="411"/>
    </row>
    <row r="8942" spans="1:9" ht="15" customHeight="1" x14ac:dyDescent="0.25">
      <c r="A8942" s="411"/>
      <c r="B8942" s="411"/>
      <c r="C8942" s="411"/>
      <c r="D8942" s="411"/>
      <c r="E8942" s="411"/>
      <c r="F8942" s="411"/>
      <c r="G8942" s="194"/>
      <c r="H8942" s="411"/>
      <c r="I8942" s="411"/>
    </row>
    <row r="8943" spans="1:9" ht="15" customHeight="1" x14ac:dyDescent="0.25">
      <c r="A8943" s="411"/>
      <c r="B8943" s="411"/>
      <c r="C8943" s="411"/>
      <c r="D8943" s="411"/>
      <c r="E8943" s="411"/>
      <c r="F8943" s="411"/>
      <c r="G8943" s="194"/>
      <c r="H8943" s="411"/>
      <c r="I8943" s="411"/>
    </row>
    <row r="8944" spans="1:9" ht="15" customHeight="1" x14ac:dyDescent="0.25">
      <c r="A8944" s="411"/>
      <c r="B8944" s="411"/>
      <c r="C8944" s="411"/>
      <c r="D8944" s="411"/>
      <c r="E8944" s="411"/>
      <c r="F8944" s="411"/>
      <c r="G8944" s="194"/>
      <c r="H8944" s="411"/>
      <c r="I8944" s="411"/>
    </row>
    <row r="8945" spans="1:9" ht="15" customHeight="1" x14ac:dyDescent="0.25">
      <c r="A8945" s="411"/>
      <c r="B8945" s="411"/>
      <c r="C8945" s="411"/>
      <c r="D8945" s="411"/>
      <c r="E8945" s="411"/>
      <c r="F8945" s="411"/>
      <c r="G8945" s="194"/>
      <c r="H8945" s="411"/>
      <c r="I8945" s="411"/>
    </row>
    <row r="8946" spans="1:9" ht="15" customHeight="1" x14ac:dyDescent="0.25">
      <c r="A8946" s="411"/>
      <c r="B8946" s="411"/>
      <c r="C8946" s="411"/>
      <c r="D8946" s="411"/>
      <c r="E8946" s="411"/>
      <c r="F8946" s="411"/>
      <c r="G8946" s="194"/>
      <c r="H8946" s="411"/>
      <c r="I8946" s="411"/>
    </row>
    <row r="8947" spans="1:9" ht="15" customHeight="1" x14ac:dyDescent="0.25">
      <c r="A8947" s="411"/>
      <c r="B8947" s="411"/>
      <c r="C8947" s="411"/>
      <c r="D8947" s="411"/>
      <c r="E8947" s="411"/>
      <c r="F8947" s="411"/>
      <c r="G8947" s="194"/>
      <c r="H8947" s="411"/>
      <c r="I8947" s="411"/>
    </row>
    <row r="8948" spans="1:9" ht="15" customHeight="1" x14ac:dyDescent="0.25">
      <c r="A8948" s="411"/>
      <c r="B8948" s="411"/>
      <c r="C8948" s="411"/>
      <c r="D8948" s="411"/>
      <c r="E8948" s="411"/>
      <c r="F8948" s="411"/>
      <c r="G8948" s="194"/>
      <c r="H8948" s="411"/>
      <c r="I8948" s="411"/>
    </row>
    <row r="8949" spans="1:9" ht="15" customHeight="1" x14ac:dyDescent="0.25">
      <c r="A8949" s="411"/>
      <c r="B8949" s="411"/>
      <c r="C8949" s="411"/>
      <c r="D8949" s="411"/>
      <c r="E8949" s="411"/>
      <c r="F8949" s="411"/>
      <c r="G8949" s="194"/>
      <c r="H8949" s="411"/>
      <c r="I8949" s="411"/>
    </row>
    <row r="8950" spans="1:9" ht="15" customHeight="1" x14ac:dyDescent="0.25">
      <c r="A8950" s="411"/>
      <c r="B8950" s="411"/>
      <c r="C8950" s="411"/>
      <c r="D8950" s="411"/>
      <c r="E8950" s="411"/>
      <c r="F8950" s="411"/>
      <c r="G8950" s="194"/>
      <c r="H8950" s="411"/>
      <c r="I8950" s="411"/>
    </row>
    <row r="8951" spans="1:9" ht="15" customHeight="1" x14ac:dyDescent="0.25">
      <c r="A8951" s="411"/>
      <c r="B8951" s="411"/>
      <c r="C8951" s="411"/>
      <c r="D8951" s="411"/>
      <c r="E8951" s="411"/>
      <c r="F8951" s="411"/>
      <c r="G8951" s="194"/>
      <c r="H8951" s="411"/>
      <c r="I8951" s="411"/>
    </row>
    <row r="8952" spans="1:9" ht="15" customHeight="1" x14ac:dyDescent="0.25">
      <c r="A8952" s="411"/>
      <c r="B8952" s="411"/>
      <c r="C8952" s="411"/>
      <c r="D8952" s="411"/>
      <c r="E8952" s="411"/>
      <c r="F8952" s="411"/>
      <c r="G8952" s="194"/>
      <c r="H8952" s="411"/>
      <c r="I8952" s="411"/>
    </row>
    <row r="8953" spans="1:9" ht="15" customHeight="1" x14ac:dyDescent="0.25">
      <c r="A8953" s="411"/>
      <c r="B8953" s="411"/>
      <c r="C8953" s="411"/>
      <c r="D8953" s="411"/>
      <c r="E8953" s="411"/>
      <c r="F8953" s="411"/>
      <c r="G8953" s="194"/>
      <c r="H8953" s="411"/>
      <c r="I8953" s="411"/>
    </row>
    <row r="8954" spans="1:9" ht="15" customHeight="1" x14ac:dyDescent="0.25">
      <c r="A8954" s="411"/>
      <c r="B8954" s="411"/>
      <c r="C8954" s="411"/>
      <c r="D8954" s="411"/>
      <c r="E8954" s="411"/>
      <c r="F8954" s="411"/>
      <c r="G8954" s="194"/>
      <c r="H8954" s="411"/>
      <c r="I8954" s="411"/>
    </row>
    <row r="8955" spans="1:9" ht="15" customHeight="1" x14ac:dyDescent="0.25">
      <c r="A8955" s="411"/>
      <c r="B8955" s="411"/>
      <c r="C8955" s="411"/>
      <c r="D8955" s="411"/>
      <c r="E8955" s="411"/>
      <c r="F8955" s="411"/>
      <c r="G8955" s="194"/>
      <c r="H8955" s="411"/>
      <c r="I8955" s="411"/>
    </row>
    <row r="8956" spans="1:9" ht="15" customHeight="1" x14ac:dyDescent="0.25">
      <c r="A8956" s="411"/>
      <c r="B8956" s="411"/>
      <c r="C8956" s="411"/>
      <c r="D8956" s="411"/>
      <c r="E8956" s="411"/>
      <c r="F8956" s="411"/>
      <c r="G8956" s="194"/>
      <c r="H8956" s="411"/>
      <c r="I8956" s="411"/>
    </row>
    <row r="8957" spans="1:9" ht="15" customHeight="1" x14ac:dyDescent="0.25">
      <c r="A8957" s="411"/>
      <c r="B8957" s="411"/>
      <c r="C8957" s="411"/>
      <c r="D8957" s="411"/>
      <c r="E8957" s="411"/>
      <c r="F8957" s="411"/>
      <c r="G8957" s="194"/>
      <c r="H8957" s="411"/>
      <c r="I8957" s="411"/>
    </row>
    <row r="8958" spans="1:9" ht="15" customHeight="1" x14ac:dyDescent="0.25">
      <c r="A8958" s="411"/>
      <c r="B8958" s="411"/>
      <c r="C8958" s="411"/>
      <c r="D8958" s="411"/>
      <c r="E8958" s="411"/>
      <c r="F8958" s="411"/>
      <c r="G8958" s="194"/>
      <c r="H8958" s="411"/>
      <c r="I8958" s="411"/>
    </row>
    <row r="8959" spans="1:9" ht="15" customHeight="1" x14ac:dyDescent="0.25">
      <c r="A8959" s="411"/>
      <c r="B8959" s="411"/>
      <c r="C8959" s="411"/>
      <c r="D8959" s="411"/>
      <c r="E8959" s="411"/>
      <c r="F8959" s="411"/>
      <c r="G8959" s="194"/>
      <c r="H8959" s="411"/>
      <c r="I8959" s="411"/>
    </row>
    <row r="8960" spans="1:9" ht="15" customHeight="1" x14ac:dyDescent="0.25">
      <c r="A8960" s="411"/>
      <c r="B8960" s="411"/>
      <c r="C8960" s="411"/>
      <c r="D8960" s="411"/>
      <c r="E8960" s="411"/>
      <c r="F8960" s="411"/>
      <c r="G8960" s="194"/>
      <c r="H8960" s="411"/>
      <c r="I8960" s="411"/>
    </row>
    <row r="8961" spans="1:9" ht="15" customHeight="1" x14ac:dyDescent="0.25">
      <c r="A8961" s="411"/>
      <c r="B8961" s="411"/>
      <c r="C8961" s="411"/>
      <c r="D8961" s="411"/>
      <c r="E8961" s="411"/>
      <c r="F8961" s="411"/>
      <c r="G8961" s="194"/>
      <c r="H8961" s="411"/>
      <c r="I8961" s="411"/>
    </row>
    <row r="8962" spans="1:9" ht="15" customHeight="1" x14ac:dyDescent="0.25">
      <c r="A8962" s="411"/>
      <c r="B8962" s="411"/>
      <c r="C8962" s="411"/>
      <c r="D8962" s="411"/>
      <c r="E8962" s="411"/>
      <c r="F8962" s="411"/>
      <c r="G8962" s="194"/>
      <c r="H8962" s="411"/>
      <c r="I8962" s="411"/>
    </row>
    <row r="8963" spans="1:9" ht="15" customHeight="1" x14ac:dyDescent="0.25">
      <c r="A8963" s="411"/>
      <c r="B8963" s="411"/>
      <c r="C8963" s="411"/>
      <c r="D8963" s="411"/>
      <c r="E8963" s="411"/>
      <c r="F8963" s="411"/>
      <c r="G8963" s="194"/>
      <c r="H8963" s="411"/>
      <c r="I8963" s="411"/>
    </row>
    <row r="8964" spans="1:9" ht="15" customHeight="1" x14ac:dyDescent="0.25">
      <c r="A8964" s="411"/>
      <c r="B8964" s="411"/>
      <c r="C8964" s="411"/>
      <c r="D8964" s="411"/>
      <c r="E8964" s="411"/>
      <c r="F8964" s="411"/>
      <c r="G8964" s="194"/>
      <c r="H8964" s="411"/>
      <c r="I8964" s="411"/>
    </row>
    <row r="8965" spans="1:9" ht="15" customHeight="1" x14ac:dyDescent="0.25">
      <c r="A8965" s="411"/>
      <c r="B8965" s="411"/>
      <c r="C8965" s="411"/>
      <c r="D8965" s="411"/>
      <c r="E8965" s="411"/>
      <c r="F8965" s="411"/>
      <c r="G8965" s="194"/>
      <c r="H8965" s="411"/>
      <c r="I8965" s="411"/>
    </row>
    <row r="8966" spans="1:9" ht="15" customHeight="1" x14ac:dyDescent="0.25">
      <c r="A8966" s="411"/>
      <c r="B8966" s="411"/>
      <c r="C8966" s="411"/>
      <c r="D8966" s="411"/>
      <c r="E8966" s="411"/>
      <c r="F8966" s="411"/>
      <c r="G8966" s="194"/>
      <c r="H8966" s="411"/>
      <c r="I8966" s="411"/>
    </row>
    <row r="8967" spans="1:9" ht="15" customHeight="1" x14ac:dyDescent="0.25">
      <c r="A8967" s="411"/>
      <c r="B8967" s="411"/>
      <c r="C8967" s="411"/>
      <c r="D8967" s="411"/>
      <c r="E8967" s="411"/>
      <c r="F8967" s="411"/>
      <c r="G8967" s="194"/>
      <c r="H8967" s="411"/>
      <c r="I8967" s="411"/>
    </row>
    <row r="8968" spans="1:9" ht="15" customHeight="1" x14ac:dyDescent="0.25">
      <c r="A8968" s="411"/>
      <c r="B8968" s="411"/>
      <c r="C8968" s="411"/>
      <c r="D8968" s="411"/>
      <c r="E8968" s="411"/>
      <c r="F8968" s="411"/>
      <c r="G8968" s="194"/>
      <c r="H8968" s="411"/>
      <c r="I8968" s="411"/>
    </row>
    <row r="8969" spans="1:9" ht="15" customHeight="1" x14ac:dyDescent="0.25">
      <c r="A8969" s="411"/>
      <c r="B8969" s="411"/>
      <c r="C8969" s="411"/>
      <c r="D8969" s="411"/>
      <c r="E8969" s="411"/>
      <c r="F8969" s="411"/>
      <c r="G8969" s="194"/>
      <c r="H8969" s="411"/>
      <c r="I8969" s="411"/>
    </row>
    <row r="8970" spans="1:9" ht="15" customHeight="1" x14ac:dyDescent="0.25">
      <c r="A8970" s="411"/>
      <c r="B8970" s="411"/>
      <c r="C8970" s="411"/>
      <c r="D8970" s="411"/>
      <c r="E8970" s="411"/>
      <c r="F8970" s="411"/>
      <c r="G8970" s="194"/>
      <c r="H8970" s="411"/>
      <c r="I8970" s="411"/>
    </row>
    <row r="8971" spans="1:9" ht="15" customHeight="1" x14ac:dyDescent="0.25">
      <c r="A8971" s="411"/>
      <c r="B8971" s="411"/>
      <c r="C8971" s="411"/>
      <c r="D8971" s="411"/>
      <c r="E8971" s="411"/>
      <c r="F8971" s="411"/>
      <c r="G8971" s="194"/>
      <c r="H8971" s="411"/>
      <c r="I8971" s="411"/>
    </row>
    <row r="8972" spans="1:9" ht="15" customHeight="1" x14ac:dyDescent="0.25">
      <c r="A8972" s="411"/>
      <c r="B8972" s="411"/>
      <c r="C8972" s="411"/>
      <c r="D8972" s="411"/>
      <c r="E8972" s="411"/>
      <c r="F8972" s="411"/>
      <c r="G8972" s="194"/>
      <c r="H8972" s="411"/>
      <c r="I8972" s="411"/>
    </row>
    <row r="8973" spans="1:9" ht="15" customHeight="1" x14ac:dyDescent="0.25">
      <c r="A8973" s="411"/>
      <c r="B8973" s="411"/>
      <c r="C8973" s="411"/>
      <c r="D8973" s="411"/>
      <c r="E8973" s="411"/>
      <c r="F8973" s="411"/>
      <c r="G8973" s="194"/>
      <c r="H8973" s="411"/>
      <c r="I8973" s="411"/>
    </row>
    <row r="8974" spans="1:9" ht="15" customHeight="1" x14ac:dyDescent="0.25">
      <c r="A8974" s="411"/>
      <c r="B8974" s="411"/>
      <c r="C8974" s="411"/>
      <c r="D8974" s="411"/>
      <c r="E8974" s="411"/>
      <c r="F8974" s="411"/>
      <c r="G8974" s="194"/>
      <c r="H8974" s="411"/>
      <c r="I8974" s="411"/>
    </row>
    <row r="8975" spans="1:9" ht="15" customHeight="1" x14ac:dyDescent="0.25">
      <c r="A8975" s="411"/>
      <c r="B8975" s="411"/>
      <c r="C8975" s="411"/>
      <c r="D8975" s="411"/>
      <c r="E8975" s="411"/>
      <c r="F8975" s="411"/>
      <c r="G8975" s="194"/>
      <c r="H8975" s="411"/>
      <c r="I8975" s="411"/>
    </row>
    <row r="8976" spans="1:9" ht="15" customHeight="1" x14ac:dyDescent="0.25">
      <c r="A8976" s="411"/>
      <c r="B8976" s="411"/>
      <c r="C8976" s="411"/>
      <c r="D8976" s="411"/>
      <c r="E8976" s="411"/>
      <c r="F8976" s="411"/>
      <c r="G8976" s="194"/>
      <c r="H8976" s="411"/>
      <c r="I8976" s="411"/>
    </row>
    <row r="8977" spans="1:9" ht="15" customHeight="1" x14ac:dyDescent="0.25">
      <c r="A8977" s="411"/>
      <c r="B8977" s="411"/>
      <c r="C8977" s="411"/>
      <c r="D8977" s="411"/>
      <c r="E8977" s="411"/>
      <c r="F8977" s="411"/>
      <c r="G8977" s="194"/>
      <c r="H8977" s="411"/>
      <c r="I8977" s="411"/>
    </row>
    <row r="8978" spans="1:9" ht="15" customHeight="1" x14ac:dyDescent="0.25">
      <c r="A8978" s="411"/>
      <c r="B8978" s="411"/>
      <c r="C8978" s="411"/>
      <c r="D8978" s="411"/>
      <c r="E8978" s="411"/>
      <c r="F8978" s="411"/>
      <c r="G8978" s="194"/>
      <c r="H8978" s="411"/>
      <c r="I8978" s="411"/>
    </row>
    <row r="8979" spans="1:9" ht="15" customHeight="1" x14ac:dyDescent="0.25">
      <c r="A8979" s="411"/>
      <c r="B8979" s="411"/>
      <c r="C8979" s="411"/>
      <c r="D8979" s="411"/>
      <c r="E8979" s="411"/>
      <c r="F8979" s="411"/>
      <c r="G8979" s="194"/>
      <c r="H8979" s="411"/>
      <c r="I8979" s="411"/>
    </row>
    <row r="8980" spans="1:9" ht="15" customHeight="1" x14ac:dyDescent="0.25">
      <c r="A8980" s="411"/>
      <c r="B8980" s="411"/>
      <c r="C8980" s="411"/>
      <c r="D8980" s="411"/>
      <c r="E8980" s="411"/>
      <c r="F8980" s="411"/>
      <c r="G8980" s="194"/>
      <c r="H8980" s="411"/>
      <c r="I8980" s="411"/>
    </row>
    <row r="8981" spans="1:9" ht="15" customHeight="1" x14ac:dyDescent="0.25">
      <c r="A8981" s="411"/>
      <c r="B8981" s="411"/>
      <c r="C8981" s="411"/>
      <c r="D8981" s="411"/>
      <c r="E8981" s="411"/>
      <c r="F8981" s="411"/>
      <c r="G8981" s="194"/>
      <c r="H8981" s="411"/>
      <c r="I8981" s="411"/>
    </row>
    <row r="8982" spans="1:9" ht="15" customHeight="1" x14ac:dyDescent="0.25">
      <c r="A8982" s="411"/>
      <c r="B8982" s="411"/>
      <c r="C8982" s="411"/>
      <c r="D8982" s="411"/>
      <c r="E8982" s="411"/>
      <c r="F8982" s="411"/>
      <c r="G8982" s="194"/>
      <c r="H8982" s="411"/>
      <c r="I8982" s="411"/>
    </row>
    <row r="8983" spans="1:9" ht="15" customHeight="1" x14ac:dyDescent="0.25">
      <c r="A8983" s="411"/>
      <c r="B8983" s="411"/>
      <c r="C8983" s="411"/>
      <c r="D8983" s="411"/>
      <c r="E8983" s="411"/>
      <c r="F8983" s="411"/>
      <c r="G8983" s="194"/>
      <c r="H8983" s="411"/>
      <c r="I8983" s="411"/>
    </row>
    <row r="8984" spans="1:9" ht="15" customHeight="1" x14ac:dyDescent="0.25">
      <c r="A8984" s="411"/>
      <c r="B8984" s="411"/>
      <c r="C8984" s="411"/>
      <c r="D8984" s="411"/>
      <c r="E8984" s="411"/>
      <c r="F8984" s="411"/>
      <c r="G8984" s="194"/>
      <c r="H8984" s="411"/>
      <c r="I8984" s="411"/>
    </row>
    <row r="8985" spans="1:9" ht="15" customHeight="1" x14ac:dyDescent="0.25">
      <c r="A8985" s="411"/>
      <c r="B8985" s="411"/>
      <c r="C8985" s="411"/>
      <c r="D8985" s="411"/>
      <c r="E8985" s="411"/>
      <c r="F8985" s="411"/>
      <c r="G8985" s="194"/>
      <c r="H8985" s="411"/>
      <c r="I8985" s="411"/>
    </row>
    <row r="8986" spans="1:9" ht="15" customHeight="1" x14ac:dyDescent="0.25">
      <c r="A8986" s="411"/>
      <c r="B8986" s="411"/>
      <c r="C8986" s="411"/>
      <c r="D8986" s="411"/>
      <c r="E8986" s="411"/>
      <c r="F8986" s="411"/>
      <c r="G8986" s="194"/>
      <c r="H8986" s="411"/>
      <c r="I8986" s="411"/>
    </row>
    <row r="8987" spans="1:9" ht="15" customHeight="1" x14ac:dyDescent="0.25">
      <c r="A8987" s="411"/>
      <c r="B8987" s="411"/>
      <c r="C8987" s="411"/>
      <c r="D8987" s="411"/>
      <c r="E8987" s="411"/>
      <c r="F8987" s="411"/>
      <c r="G8987" s="194"/>
      <c r="H8987" s="411"/>
      <c r="I8987" s="411"/>
    </row>
    <row r="8988" spans="1:9" ht="15" customHeight="1" x14ac:dyDescent="0.25">
      <c r="A8988" s="411"/>
      <c r="B8988" s="411"/>
      <c r="C8988" s="411"/>
      <c r="D8988" s="411"/>
      <c r="E8988" s="411"/>
      <c r="F8988" s="411"/>
      <c r="G8988" s="194"/>
      <c r="H8988" s="411"/>
      <c r="I8988" s="411"/>
    </row>
    <row r="8989" spans="1:9" ht="15" customHeight="1" x14ac:dyDescent="0.25">
      <c r="A8989" s="411"/>
      <c r="B8989" s="411"/>
      <c r="C8989" s="411"/>
      <c r="D8989" s="411"/>
      <c r="E8989" s="411"/>
      <c r="F8989" s="411"/>
      <c r="G8989" s="194"/>
      <c r="H8989" s="411"/>
      <c r="I8989" s="411"/>
    </row>
    <row r="8990" spans="1:9" ht="15" customHeight="1" x14ac:dyDescent="0.25">
      <c r="A8990" s="411"/>
      <c r="B8990" s="411"/>
      <c r="C8990" s="411"/>
      <c r="D8990" s="411"/>
      <c r="E8990" s="411"/>
      <c r="F8990" s="411"/>
      <c r="G8990" s="194"/>
      <c r="H8990" s="411"/>
      <c r="I8990" s="411"/>
    </row>
    <row r="8991" spans="1:9" ht="15" customHeight="1" x14ac:dyDescent="0.25">
      <c r="A8991" s="411"/>
      <c r="B8991" s="411"/>
      <c r="C8991" s="411"/>
      <c r="D8991" s="411"/>
      <c r="E8991" s="411"/>
      <c r="F8991" s="411"/>
      <c r="G8991" s="194"/>
      <c r="H8991" s="411"/>
      <c r="I8991" s="411"/>
    </row>
    <row r="8992" spans="1:9" ht="15" customHeight="1" x14ac:dyDescent="0.25">
      <c r="A8992" s="411"/>
      <c r="B8992" s="411"/>
      <c r="C8992" s="411"/>
      <c r="D8992" s="411"/>
      <c r="E8992" s="411"/>
      <c r="F8992" s="411"/>
      <c r="G8992" s="194"/>
      <c r="H8992" s="411"/>
      <c r="I8992" s="411"/>
    </row>
    <row r="8993" spans="1:9" ht="15" customHeight="1" x14ac:dyDescent="0.25">
      <c r="A8993" s="411"/>
      <c r="B8993" s="411"/>
      <c r="C8993" s="411"/>
      <c r="D8993" s="411"/>
      <c r="E8993" s="411"/>
      <c r="F8993" s="411"/>
      <c r="G8993" s="194"/>
      <c r="H8993" s="411"/>
      <c r="I8993" s="411"/>
    </row>
    <row r="8994" spans="1:9" ht="15" customHeight="1" x14ac:dyDescent="0.25">
      <c r="A8994" s="411"/>
      <c r="B8994" s="411"/>
      <c r="C8994" s="411"/>
      <c r="D8994" s="411"/>
      <c r="E8994" s="411"/>
      <c r="F8994" s="411"/>
      <c r="G8994" s="194"/>
      <c r="H8994" s="411"/>
      <c r="I8994" s="411"/>
    </row>
    <row r="8995" spans="1:9" ht="15" customHeight="1" x14ac:dyDescent="0.25">
      <c r="A8995" s="411"/>
      <c r="B8995" s="411"/>
      <c r="C8995" s="411"/>
      <c r="D8995" s="411"/>
      <c r="E8995" s="411"/>
      <c r="F8995" s="411"/>
      <c r="G8995" s="194"/>
      <c r="H8995" s="411"/>
      <c r="I8995" s="411"/>
    </row>
    <row r="8996" spans="1:9" ht="15" customHeight="1" x14ac:dyDescent="0.25">
      <c r="A8996" s="411"/>
      <c r="B8996" s="411"/>
      <c r="C8996" s="411"/>
      <c r="D8996" s="411"/>
      <c r="E8996" s="411"/>
      <c r="F8996" s="411"/>
      <c r="G8996" s="194"/>
      <c r="H8996" s="411"/>
      <c r="I8996" s="411"/>
    </row>
    <row r="8997" spans="1:9" ht="15" customHeight="1" x14ac:dyDescent="0.25">
      <c r="A8997" s="411"/>
      <c r="B8997" s="411"/>
      <c r="C8997" s="411"/>
      <c r="D8997" s="411"/>
      <c r="E8997" s="411"/>
      <c r="F8997" s="411"/>
      <c r="G8997" s="194"/>
      <c r="H8997" s="411"/>
      <c r="I8997" s="411"/>
    </row>
    <row r="8998" spans="1:9" ht="15" customHeight="1" x14ac:dyDescent="0.25">
      <c r="A8998" s="411"/>
      <c r="B8998" s="411"/>
      <c r="C8998" s="411"/>
      <c r="D8998" s="411"/>
      <c r="E8998" s="411"/>
      <c r="F8998" s="411"/>
      <c r="G8998" s="194"/>
      <c r="H8998" s="411"/>
      <c r="I8998" s="411"/>
    </row>
    <row r="8999" spans="1:9" ht="15" customHeight="1" x14ac:dyDescent="0.25">
      <c r="A8999" s="411"/>
      <c r="B8999" s="411"/>
      <c r="C8999" s="411"/>
      <c r="D8999" s="411"/>
      <c r="E8999" s="411"/>
      <c r="F8999" s="411"/>
      <c r="G8999" s="194"/>
      <c r="H8999" s="411"/>
      <c r="I8999" s="411"/>
    </row>
    <row r="9000" spans="1:9" ht="15" customHeight="1" x14ac:dyDescent="0.25">
      <c r="A9000" s="411"/>
      <c r="B9000" s="411"/>
      <c r="C9000" s="411"/>
      <c r="D9000" s="411"/>
      <c r="E9000" s="411"/>
      <c r="F9000" s="411"/>
      <c r="G9000" s="194"/>
      <c r="H9000" s="411"/>
      <c r="I9000" s="411"/>
    </row>
    <row r="9001" spans="1:9" ht="15" customHeight="1" x14ac:dyDescent="0.25">
      <c r="A9001" s="411"/>
      <c r="B9001" s="411"/>
      <c r="C9001" s="411"/>
      <c r="D9001" s="411"/>
      <c r="E9001" s="411"/>
      <c r="F9001" s="411"/>
      <c r="G9001" s="194"/>
      <c r="H9001" s="411"/>
      <c r="I9001" s="411"/>
    </row>
    <row r="9002" spans="1:9" ht="15" customHeight="1" x14ac:dyDescent="0.25">
      <c r="A9002" s="411"/>
      <c r="B9002" s="411"/>
      <c r="C9002" s="411"/>
      <c r="D9002" s="411"/>
      <c r="E9002" s="411"/>
      <c r="F9002" s="411"/>
      <c r="G9002" s="194"/>
      <c r="H9002" s="411"/>
      <c r="I9002" s="411"/>
    </row>
    <row r="9003" spans="1:9" ht="15" customHeight="1" x14ac:dyDescent="0.25">
      <c r="A9003" s="411"/>
      <c r="B9003" s="411"/>
      <c r="C9003" s="411"/>
      <c r="D9003" s="411"/>
      <c r="E9003" s="411"/>
      <c r="F9003" s="411"/>
      <c r="G9003" s="194"/>
      <c r="H9003" s="411"/>
      <c r="I9003" s="411"/>
    </row>
    <row r="9004" spans="1:9" ht="15" customHeight="1" x14ac:dyDescent="0.25">
      <c r="A9004" s="411"/>
      <c r="B9004" s="411"/>
      <c r="C9004" s="411"/>
      <c r="D9004" s="411"/>
      <c r="E9004" s="411"/>
      <c r="F9004" s="411"/>
      <c r="G9004" s="194"/>
      <c r="H9004" s="411"/>
      <c r="I9004" s="411"/>
    </row>
    <row r="9005" spans="1:9" ht="15" customHeight="1" x14ac:dyDescent="0.25">
      <c r="A9005" s="411"/>
      <c r="B9005" s="411"/>
      <c r="C9005" s="411"/>
      <c r="D9005" s="411"/>
      <c r="E9005" s="411"/>
      <c r="F9005" s="411"/>
      <c r="G9005" s="194"/>
      <c r="H9005" s="411"/>
      <c r="I9005" s="411"/>
    </row>
    <row r="9006" spans="1:9" ht="15" customHeight="1" x14ac:dyDescent="0.25">
      <c r="A9006" s="411"/>
      <c r="B9006" s="411"/>
      <c r="C9006" s="411"/>
      <c r="D9006" s="411"/>
      <c r="E9006" s="411"/>
      <c r="F9006" s="411"/>
      <c r="G9006" s="194"/>
      <c r="H9006" s="411"/>
      <c r="I9006" s="411"/>
    </row>
    <row r="9007" spans="1:9" ht="15" customHeight="1" x14ac:dyDescent="0.25">
      <c r="A9007" s="411"/>
      <c r="B9007" s="411"/>
      <c r="C9007" s="411"/>
      <c r="D9007" s="411"/>
      <c r="E9007" s="411"/>
      <c r="F9007" s="411"/>
      <c r="G9007" s="194"/>
      <c r="H9007" s="411"/>
      <c r="I9007" s="411"/>
    </row>
    <row r="9008" spans="1:9" ht="15" customHeight="1" x14ac:dyDescent="0.25">
      <c r="A9008" s="411"/>
      <c r="B9008" s="411"/>
      <c r="C9008" s="411"/>
      <c r="D9008" s="411"/>
      <c r="E9008" s="411"/>
      <c r="F9008" s="411"/>
      <c r="G9008" s="194"/>
      <c r="H9008" s="411"/>
      <c r="I9008" s="411"/>
    </row>
    <row r="9009" spans="1:9" ht="15" customHeight="1" x14ac:dyDescent="0.25">
      <c r="A9009" s="411"/>
      <c r="B9009" s="411"/>
      <c r="C9009" s="411"/>
      <c r="D9009" s="411"/>
      <c r="E9009" s="411"/>
      <c r="F9009" s="411"/>
      <c r="G9009" s="194"/>
      <c r="H9009" s="411"/>
      <c r="I9009" s="411"/>
    </row>
    <row r="9010" spans="1:9" ht="15" customHeight="1" x14ac:dyDescent="0.25">
      <c r="A9010" s="411"/>
      <c r="B9010" s="411"/>
      <c r="C9010" s="411"/>
      <c r="D9010" s="411"/>
      <c r="E9010" s="411"/>
      <c r="F9010" s="411"/>
      <c r="G9010" s="194"/>
      <c r="H9010" s="411"/>
      <c r="I9010" s="411"/>
    </row>
    <row r="9011" spans="1:9" ht="15" customHeight="1" x14ac:dyDescent="0.25">
      <c r="A9011" s="411"/>
      <c r="B9011" s="411"/>
      <c r="C9011" s="411"/>
      <c r="D9011" s="411"/>
      <c r="E9011" s="411"/>
      <c r="F9011" s="411"/>
      <c r="G9011" s="194"/>
      <c r="H9011" s="411"/>
      <c r="I9011" s="411"/>
    </row>
    <row r="9012" spans="1:9" ht="15" customHeight="1" x14ac:dyDescent="0.25">
      <c r="A9012" s="411"/>
      <c r="B9012" s="411"/>
      <c r="C9012" s="411"/>
      <c r="D9012" s="411"/>
      <c r="E9012" s="411"/>
      <c r="F9012" s="411"/>
      <c r="G9012" s="194"/>
      <c r="H9012" s="411"/>
      <c r="I9012" s="411"/>
    </row>
    <row r="9013" spans="1:9" ht="15" customHeight="1" x14ac:dyDescent="0.25">
      <c r="A9013" s="411"/>
      <c r="B9013" s="411"/>
      <c r="C9013" s="411"/>
      <c r="D9013" s="411"/>
      <c r="E9013" s="411"/>
      <c r="F9013" s="411"/>
      <c r="G9013" s="194"/>
      <c r="H9013" s="411"/>
      <c r="I9013" s="411"/>
    </row>
    <row r="9014" spans="1:9" ht="15" customHeight="1" x14ac:dyDescent="0.25">
      <c r="A9014" s="411"/>
      <c r="B9014" s="411"/>
      <c r="C9014" s="411"/>
      <c r="D9014" s="411"/>
      <c r="E9014" s="411"/>
      <c r="F9014" s="411"/>
      <c r="G9014" s="194"/>
      <c r="H9014" s="411"/>
      <c r="I9014" s="411"/>
    </row>
    <row r="9015" spans="1:9" ht="15" customHeight="1" x14ac:dyDescent="0.25">
      <c r="A9015" s="411"/>
      <c r="B9015" s="411"/>
      <c r="C9015" s="411"/>
      <c r="D9015" s="411"/>
      <c r="E9015" s="411"/>
      <c r="F9015" s="411"/>
      <c r="G9015" s="194"/>
      <c r="H9015" s="411"/>
      <c r="I9015" s="411"/>
    </row>
    <row r="9016" spans="1:9" ht="15" customHeight="1" x14ac:dyDescent="0.25">
      <c r="A9016" s="411"/>
      <c r="B9016" s="411"/>
      <c r="C9016" s="411"/>
      <c r="D9016" s="411"/>
      <c r="E9016" s="411"/>
      <c r="F9016" s="411"/>
      <c r="G9016" s="194"/>
      <c r="H9016" s="411"/>
      <c r="I9016" s="411"/>
    </row>
    <row r="9017" spans="1:9" ht="15" customHeight="1" x14ac:dyDescent="0.25">
      <c r="A9017" s="411"/>
      <c r="B9017" s="411"/>
      <c r="C9017" s="411"/>
      <c r="D9017" s="411"/>
      <c r="E9017" s="411"/>
      <c r="F9017" s="411"/>
      <c r="G9017" s="194"/>
      <c r="H9017" s="411"/>
      <c r="I9017" s="411"/>
    </row>
    <row r="9018" spans="1:9" ht="15" customHeight="1" x14ac:dyDescent="0.25">
      <c r="A9018" s="411"/>
      <c r="B9018" s="411"/>
      <c r="C9018" s="411"/>
      <c r="D9018" s="411"/>
      <c r="E9018" s="411"/>
      <c r="F9018" s="411"/>
      <c r="G9018" s="194"/>
      <c r="H9018" s="411"/>
      <c r="I9018" s="411"/>
    </row>
    <row r="9019" spans="1:9" ht="15" customHeight="1" x14ac:dyDescent="0.25">
      <c r="A9019" s="411"/>
      <c r="B9019" s="411"/>
      <c r="C9019" s="411"/>
      <c r="D9019" s="411"/>
      <c r="E9019" s="411"/>
      <c r="F9019" s="411"/>
      <c r="G9019" s="194"/>
      <c r="H9019" s="411"/>
      <c r="I9019" s="411"/>
    </row>
    <row r="9020" spans="1:9" ht="15" customHeight="1" x14ac:dyDescent="0.25">
      <c r="A9020" s="411"/>
      <c r="B9020" s="411"/>
      <c r="C9020" s="411"/>
      <c r="D9020" s="411"/>
      <c r="E9020" s="411"/>
      <c r="F9020" s="411"/>
      <c r="G9020" s="194"/>
      <c r="H9020" s="411"/>
      <c r="I9020" s="411"/>
    </row>
    <row r="9021" spans="1:9" ht="15" customHeight="1" x14ac:dyDescent="0.25">
      <c r="A9021" s="411"/>
      <c r="B9021" s="411"/>
      <c r="C9021" s="411"/>
      <c r="D9021" s="411"/>
      <c r="E9021" s="411"/>
      <c r="F9021" s="411"/>
      <c r="G9021" s="194"/>
      <c r="H9021" s="411"/>
      <c r="I9021" s="411"/>
    </row>
    <row r="9022" spans="1:9" ht="15" customHeight="1" x14ac:dyDescent="0.25">
      <c r="A9022" s="411"/>
      <c r="B9022" s="411"/>
      <c r="C9022" s="411"/>
      <c r="D9022" s="411"/>
      <c r="E9022" s="411"/>
      <c r="F9022" s="411"/>
      <c r="G9022" s="194"/>
      <c r="H9022" s="411"/>
      <c r="I9022" s="411"/>
    </row>
    <row r="9023" spans="1:9" ht="15" customHeight="1" x14ac:dyDescent="0.25">
      <c r="A9023" s="411"/>
      <c r="B9023" s="411"/>
      <c r="C9023" s="411"/>
      <c r="D9023" s="411"/>
      <c r="E9023" s="411"/>
      <c r="F9023" s="411"/>
      <c r="G9023" s="194"/>
      <c r="H9023" s="411"/>
      <c r="I9023" s="411"/>
    </row>
    <row r="9024" spans="1:9" ht="15" customHeight="1" x14ac:dyDescent="0.25">
      <c r="A9024" s="411"/>
      <c r="B9024" s="411"/>
      <c r="C9024" s="411"/>
      <c r="D9024" s="411"/>
      <c r="E9024" s="411"/>
      <c r="F9024" s="411"/>
      <c r="G9024" s="194"/>
      <c r="H9024" s="411"/>
      <c r="I9024" s="411"/>
    </row>
    <row r="9025" spans="1:9" ht="15" customHeight="1" x14ac:dyDescent="0.25">
      <c r="A9025" s="411"/>
      <c r="B9025" s="411"/>
      <c r="C9025" s="411"/>
      <c r="D9025" s="411"/>
      <c r="E9025" s="411"/>
      <c r="F9025" s="411"/>
      <c r="G9025" s="194"/>
      <c r="H9025" s="411"/>
      <c r="I9025" s="411"/>
    </row>
    <row r="9026" spans="1:9" ht="15" customHeight="1" x14ac:dyDescent="0.25">
      <c r="A9026" s="411"/>
      <c r="B9026" s="411"/>
      <c r="C9026" s="411"/>
      <c r="D9026" s="411"/>
      <c r="E9026" s="411"/>
      <c r="F9026" s="411"/>
      <c r="G9026" s="194"/>
      <c r="H9026" s="411"/>
      <c r="I9026" s="411"/>
    </row>
    <row r="9027" spans="1:9" ht="15" customHeight="1" x14ac:dyDescent="0.25">
      <c r="A9027" s="411"/>
      <c r="B9027" s="411"/>
      <c r="C9027" s="411"/>
      <c r="D9027" s="411"/>
      <c r="E9027" s="411"/>
      <c r="F9027" s="411"/>
      <c r="G9027" s="194"/>
      <c r="H9027" s="411"/>
      <c r="I9027" s="411"/>
    </row>
    <row r="9028" spans="1:9" ht="15" customHeight="1" x14ac:dyDescent="0.25">
      <c r="A9028" s="411"/>
      <c r="B9028" s="411"/>
      <c r="C9028" s="411"/>
      <c r="D9028" s="411"/>
      <c r="E9028" s="411"/>
      <c r="F9028" s="411"/>
      <c r="G9028" s="194"/>
      <c r="H9028" s="411"/>
      <c r="I9028" s="411"/>
    </row>
    <row r="9029" spans="1:9" ht="15" customHeight="1" x14ac:dyDescent="0.25">
      <c r="A9029" s="411"/>
      <c r="B9029" s="411"/>
      <c r="C9029" s="411"/>
      <c r="D9029" s="411"/>
      <c r="E9029" s="411"/>
      <c r="F9029" s="411"/>
      <c r="G9029" s="194"/>
      <c r="H9029" s="411"/>
      <c r="I9029" s="411"/>
    </row>
    <row r="9030" spans="1:9" ht="15" customHeight="1" x14ac:dyDescent="0.25">
      <c r="A9030" s="411"/>
      <c r="B9030" s="411"/>
      <c r="C9030" s="411"/>
      <c r="D9030" s="411"/>
      <c r="E9030" s="411"/>
      <c r="F9030" s="411"/>
      <c r="G9030" s="194"/>
      <c r="H9030" s="411"/>
      <c r="I9030" s="411"/>
    </row>
    <row r="9031" spans="1:9" ht="15" customHeight="1" x14ac:dyDescent="0.25">
      <c r="A9031" s="411"/>
      <c r="B9031" s="411"/>
      <c r="C9031" s="411"/>
      <c r="D9031" s="411"/>
      <c r="E9031" s="411"/>
      <c r="F9031" s="411"/>
      <c r="G9031" s="194"/>
      <c r="H9031" s="411"/>
      <c r="I9031" s="411"/>
    </row>
    <row r="9032" spans="1:9" ht="15" customHeight="1" x14ac:dyDescent="0.25">
      <c r="A9032" s="411"/>
      <c r="B9032" s="411"/>
      <c r="C9032" s="411"/>
      <c r="D9032" s="411"/>
      <c r="E9032" s="411"/>
      <c r="F9032" s="411"/>
      <c r="G9032" s="194"/>
      <c r="H9032" s="411"/>
      <c r="I9032" s="411"/>
    </row>
    <row r="9033" spans="1:9" ht="15" customHeight="1" x14ac:dyDescent="0.25">
      <c r="A9033" s="411"/>
      <c r="B9033" s="411"/>
      <c r="C9033" s="411"/>
      <c r="D9033" s="411"/>
      <c r="E9033" s="411"/>
      <c r="F9033" s="411"/>
      <c r="G9033" s="194"/>
      <c r="H9033" s="411"/>
      <c r="I9033" s="411"/>
    </row>
    <row r="9034" spans="1:9" ht="15" customHeight="1" x14ac:dyDescent="0.25">
      <c r="A9034" s="411"/>
      <c r="B9034" s="411"/>
      <c r="C9034" s="411"/>
      <c r="D9034" s="411"/>
      <c r="E9034" s="411"/>
      <c r="F9034" s="411"/>
      <c r="G9034" s="194"/>
      <c r="H9034" s="411"/>
      <c r="I9034" s="411"/>
    </row>
    <row r="9035" spans="1:9" ht="15" customHeight="1" x14ac:dyDescent="0.25">
      <c r="A9035" s="411"/>
      <c r="B9035" s="411"/>
      <c r="C9035" s="411"/>
      <c r="D9035" s="411"/>
      <c r="E9035" s="411"/>
      <c r="F9035" s="411"/>
      <c r="G9035" s="194"/>
      <c r="H9035" s="411"/>
      <c r="I9035" s="411"/>
    </row>
    <row r="9036" spans="1:9" ht="15" customHeight="1" x14ac:dyDescent="0.25">
      <c r="A9036" s="411"/>
      <c r="B9036" s="411"/>
      <c r="C9036" s="411"/>
      <c r="D9036" s="411"/>
      <c r="E9036" s="411"/>
      <c r="F9036" s="411"/>
      <c r="G9036" s="194"/>
      <c r="H9036" s="411"/>
      <c r="I9036" s="411"/>
    </row>
    <row r="9037" spans="1:9" ht="15" customHeight="1" x14ac:dyDescent="0.25">
      <c r="A9037" s="411"/>
      <c r="B9037" s="411"/>
      <c r="C9037" s="411"/>
      <c r="D9037" s="411"/>
      <c r="E9037" s="411"/>
      <c r="F9037" s="411"/>
      <c r="G9037" s="194"/>
      <c r="H9037" s="411"/>
      <c r="I9037" s="411"/>
    </row>
    <row r="9038" spans="1:9" ht="15" customHeight="1" x14ac:dyDescent="0.25">
      <c r="A9038" s="411"/>
      <c r="B9038" s="411"/>
      <c r="C9038" s="411"/>
      <c r="D9038" s="411"/>
      <c r="E9038" s="411"/>
      <c r="F9038" s="411"/>
      <c r="G9038" s="194"/>
      <c r="H9038" s="411"/>
      <c r="I9038" s="411"/>
    </row>
    <row r="9039" spans="1:9" ht="15" customHeight="1" x14ac:dyDescent="0.25">
      <c r="A9039" s="411"/>
      <c r="B9039" s="411"/>
      <c r="C9039" s="411"/>
      <c r="D9039" s="411"/>
      <c r="E9039" s="411"/>
      <c r="F9039" s="411"/>
      <c r="G9039" s="194"/>
      <c r="H9039" s="411"/>
      <c r="I9039" s="411"/>
    </row>
    <row r="9040" spans="1:9" ht="15" customHeight="1" x14ac:dyDescent="0.25">
      <c r="A9040" s="411"/>
      <c r="B9040" s="411"/>
      <c r="C9040" s="411"/>
      <c r="D9040" s="411"/>
      <c r="E9040" s="411"/>
      <c r="F9040" s="411"/>
      <c r="G9040" s="194"/>
      <c r="H9040" s="411"/>
      <c r="I9040" s="411"/>
    </row>
    <row r="9041" spans="1:9" ht="15" customHeight="1" x14ac:dyDescent="0.25">
      <c r="A9041" s="411"/>
      <c r="B9041" s="411"/>
      <c r="C9041" s="411"/>
      <c r="D9041" s="411"/>
      <c r="E9041" s="411"/>
      <c r="F9041" s="411"/>
      <c r="G9041" s="194"/>
      <c r="H9041" s="411"/>
      <c r="I9041" s="411"/>
    </row>
    <row r="9042" spans="1:9" ht="15" customHeight="1" x14ac:dyDescent="0.25">
      <c r="A9042" s="411"/>
      <c r="B9042" s="411"/>
      <c r="C9042" s="411"/>
      <c r="D9042" s="411"/>
      <c r="E9042" s="411"/>
      <c r="F9042" s="411"/>
      <c r="G9042" s="194"/>
      <c r="H9042" s="411"/>
      <c r="I9042" s="411"/>
    </row>
    <row r="9043" spans="1:9" ht="15" customHeight="1" x14ac:dyDescent="0.25">
      <c r="A9043" s="411"/>
      <c r="B9043" s="411"/>
      <c r="C9043" s="411"/>
      <c r="D9043" s="411"/>
      <c r="E9043" s="411"/>
      <c r="F9043" s="411"/>
      <c r="G9043" s="194"/>
      <c r="H9043" s="411"/>
      <c r="I9043" s="411"/>
    </row>
    <row r="9044" spans="1:9" ht="15" customHeight="1" x14ac:dyDescent="0.25">
      <c r="A9044" s="411"/>
      <c r="B9044" s="411"/>
      <c r="C9044" s="411"/>
      <c r="D9044" s="411"/>
      <c r="E9044" s="411"/>
      <c r="F9044" s="411"/>
      <c r="G9044" s="194"/>
      <c r="H9044" s="411"/>
      <c r="I9044" s="411"/>
    </row>
    <row r="9045" spans="1:9" ht="15" customHeight="1" x14ac:dyDescent="0.25">
      <c r="A9045" s="411"/>
      <c r="B9045" s="411"/>
      <c r="C9045" s="411"/>
      <c r="D9045" s="411"/>
      <c r="E9045" s="411"/>
      <c r="F9045" s="411"/>
      <c r="G9045" s="194"/>
      <c r="H9045" s="411"/>
      <c r="I9045" s="411"/>
    </row>
    <row r="9046" spans="1:9" ht="15" customHeight="1" x14ac:dyDescent="0.25">
      <c r="A9046" s="411"/>
      <c r="B9046" s="411"/>
      <c r="C9046" s="411"/>
      <c r="D9046" s="411"/>
      <c r="E9046" s="411"/>
      <c r="F9046" s="411"/>
      <c r="G9046" s="194"/>
      <c r="H9046" s="411"/>
      <c r="I9046" s="411"/>
    </row>
    <row r="9047" spans="1:9" ht="15" customHeight="1" x14ac:dyDescent="0.25">
      <c r="A9047" s="411"/>
      <c r="B9047" s="411"/>
      <c r="C9047" s="411"/>
      <c r="D9047" s="411"/>
      <c r="E9047" s="411"/>
      <c r="F9047" s="411"/>
      <c r="G9047" s="194"/>
      <c r="H9047" s="411"/>
      <c r="I9047" s="411"/>
    </row>
    <row r="9048" spans="1:9" ht="15" customHeight="1" x14ac:dyDescent="0.25">
      <c r="A9048" s="411"/>
      <c r="B9048" s="411"/>
      <c r="C9048" s="411"/>
      <c r="D9048" s="411"/>
      <c r="E9048" s="411"/>
      <c r="F9048" s="411"/>
      <c r="G9048" s="194"/>
      <c r="H9048" s="411"/>
      <c r="I9048" s="411"/>
    </row>
    <row r="9049" spans="1:9" ht="15" customHeight="1" x14ac:dyDescent="0.25">
      <c r="A9049" s="411"/>
      <c r="B9049" s="411"/>
      <c r="C9049" s="411"/>
      <c r="D9049" s="411"/>
      <c r="E9049" s="411"/>
      <c r="F9049" s="411"/>
      <c r="G9049" s="194"/>
      <c r="H9049" s="411"/>
      <c r="I9049" s="411"/>
    </row>
    <row r="9050" spans="1:9" ht="15" customHeight="1" x14ac:dyDescent="0.25">
      <c r="A9050" s="411"/>
      <c r="B9050" s="411"/>
      <c r="C9050" s="411"/>
      <c r="D9050" s="411"/>
      <c r="E9050" s="411"/>
      <c r="F9050" s="411"/>
      <c r="G9050" s="194"/>
      <c r="H9050" s="411"/>
      <c r="I9050" s="411"/>
    </row>
    <row r="9051" spans="1:9" ht="15" customHeight="1" x14ac:dyDescent="0.25">
      <c r="A9051" s="411"/>
      <c r="B9051" s="411"/>
      <c r="C9051" s="411"/>
      <c r="D9051" s="411"/>
      <c r="E9051" s="411"/>
      <c r="F9051" s="411"/>
      <c r="G9051" s="194"/>
      <c r="H9051" s="411"/>
      <c r="I9051" s="411"/>
    </row>
    <row r="9052" spans="1:9" ht="15" customHeight="1" x14ac:dyDescent="0.25">
      <c r="A9052" s="411"/>
      <c r="B9052" s="411"/>
      <c r="C9052" s="411"/>
      <c r="D9052" s="411"/>
      <c r="E9052" s="411"/>
      <c r="F9052" s="411"/>
      <c r="G9052" s="194"/>
      <c r="H9052" s="411"/>
      <c r="I9052" s="411"/>
    </row>
    <row r="9053" spans="1:9" ht="15" customHeight="1" x14ac:dyDescent="0.25">
      <c r="A9053" s="411"/>
      <c r="B9053" s="411"/>
      <c r="C9053" s="411"/>
      <c r="D9053" s="411"/>
      <c r="E9053" s="411"/>
      <c r="F9053" s="411"/>
      <c r="G9053" s="194"/>
      <c r="H9053" s="411"/>
      <c r="I9053" s="411"/>
    </row>
    <row r="9054" spans="1:9" ht="15" customHeight="1" x14ac:dyDescent="0.25">
      <c r="A9054" s="411"/>
      <c r="B9054" s="411"/>
      <c r="C9054" s="411"/>
      <c r="D9054" s="411"/>
      <c r="E9054" s="411"/>
      <c r="F9054" s="411"/>
      <c r="G9054" s="194"/>
      <c r="H9054" s="411"/>
      <c r="I9054" s="411"/>
    </row>
    <row r="9055" spans="1:9" ht="15" customHeight="1" x14ac:dyDescent="0.25">
      <c r="A9055" s="411"/>
      <c r="B9055" s="411"/>
      <c r="C9055" s="411"/>
      <c r="D9055" s="411"/>
      <c r="E9055" s="411"/>
      <c r="F9055" s="411"/>
      <c r="G9055" s="194"/>
      <c r="H9055" s="411"/>
      <c r="I9055" s="411"/>
    </row>
    <row r="9056" spans="1:9" ht="15" customHeight="1" x14ac:dyDescent="0.25">
      <c r="A9056" s="411"/>
      <c r="B9056" s="411"/>
      <c r="C9056" s="411"/>
      <c r="D9056" s="411"/>
      <c r="E9056" s="411"/>
      <c r="F9056" s="411"/>
      <c r="G9056" s="194"/>
      <c r="H9056" s="411"/>
      <c r="I9056" s="411"/>
    </row>
    <row r="9057" spans="1:9" ht="15" customHeight="1" x14ac:dyDescent="0.25">
      <c r="A9057" s="411"/>
      <c r="B9057" s="411"/>
      <c r="C9057" s="411"/>
      <c r="D9057" s="411"/>
      <c r="E9057" s="411"/>
      <c r="F9057" s="411"/>
      <c r="G9057" s="194"/>
      <c r="H9057" s="411"/>
      <c r="I9057" s="411"/>
    </row>
    <row r="9058" spans="1:9" ht="15" customHeight="1" x14ac:dyDescent="0.25">
      <c r="A9058" s="411"/>
      <c r="B9058" s="411"/>
      <c r="C9058" s="411"/>
      <c r="D9058" s="411"/>
      <c r="E9058" s="411"/>
      <c r="F9058" s="411"/>
      <c r="G9058" s="194"/>
      <c r="H9058" s="411"/>
      <c r="I9058" s="411"/>
    </row>
    <row r="9059" spans="1:9" ht="15" customHeight="1" x14ac:dyDescent="0.25">
      <c r="A9059" s="411"/>
      <c r="B9059" s="411"/>
      <c r="C9059" s="411"/>
      <c r="D9059" s="411"/>
      <c r="E9059" s="411"/>
      <c r="F9059" s="411"/>
      <c r="G9059" s="194"/>
      <c r="H9059" s="411"/>
      <c r="I9059" s="411"/>
    </row>
    <row r="9060" spans="1:9" ht="15" customHeight="1" x14ac:dyDescent="0.25">
      <c r="A9060" s="411"/>
      <c r="B9060" s="411"/>
      <c r="C9060" s="411"/>
      <c r="D9060" s="411"/>
      <c r="E9060" s="411"/>
      <c r="F9060" s="411"/>
      <c r="G9060" s="194"/>
      <c r="H9060" s="411"/>
      <c r="I9060" s="411"/>
    </row>
    <row r="9061" spans="1:9" ht="15" customHeight="1" x14ac:dyDescent="0.25">
      <c r="A9061" s="411"/>
      <c r="B9061" s="411"/>
      <c r="C9061" s="411"/>
      <c r="D9061" s="411"/>
      <c r="E9061" s="411"/>
      <c r="F9061" s="411"/>
      <c r="G9061" s="194"/>
      <c r="H9061" s="411"/>
      <c r="I9061" s="411"/>
    </row>
    <row r="9062" spans="1:9" ht="15" customHeight="1" x14ac:dyDescent="0.25">
      <c r="A9062" s="411"/>
      <c r="B9062" s="411"/>
      <c r="C9062" s="411"/>
      <c r="D9062" s="411"/>
      <c r="E9062" s="411"/>
      <c r="F9062" s="411"/>
      <c r="G9062" s="194"/>
      <c r="H9062" s="411"/>
      <c r="I9062" s="411"/>
    </row>
    <row r="9063" spans="1:9" ht="15" customHeight="1" x14ac:dyDescent="0.25">
      <c r="A9063" s="411"/>
      <c r="B9063" s="411"/>
      <c r="C9063" s="411"/>
      <c r="D9063" s="411"/>
      <c r="E9063" s="411"/>
      <c r="F9063" s="411"/>
      <c r="G9063" s="194"/>
      <c r="H9063" s="411"/>
      <c r="I9063" s="411"/>
    </row>
    <row r="9064" spans="1:9" ht="15" customHeight="1" x14ac:dyDescent="0.25">
      <c r="A9064" s="411"/>
      <c r="B9064" s="411"/>
      <c r="C9064" s="411"/>
      <c r="D9064" s="411"/>
      <c r="E9064" s="411"/>
      <c r="F9064" s="411"/>
      <c r="G9064" s="194"/>
      <c r="H9064" s="411"/>
      <c r="I9064" s="411"/>
    </row>
    <row r="9065" spans="1:9" ht="15" customHeight="1" x14ac:dyDescent="0.25">
      <c r="A9065" s="411"/>
      <c r="B9065" s="411"/>
      <c r="C9065" s="411"/>
      <c r="D9065" s="411"/>
      <c r="E9065" s="411"/>
      <c r="F9065" s="411"/>
      <c r="G9065" s="194"/>
      <c r="H9065" s="411"/>
      <c r="I9065" s="411"/>
    </row>
    <row r="9066" spans="1:9" ht="15" customHeight="1" x14ac:dyDescent="0.25">
      <c r="A9066" s="411"/>
      <c r="B9066" s="411"/>
      <c r="C9066" s="411"/>
      <c r="D9066" s="411"/>
      <c r="E9066" s="411"/>
      <c r="F9066" s="411"/>
      <c r="G9066" s="194"/>
      <c r="H9066" s="411"/>
      <c r="I9066" s="411"/>
    </row>
    <row r="9067" spans="1:9" ht="15" customHeight="1" x14ac:dyDescent="0.25">
      <c r="A9067" s="411"/>
      <c r="B9067" s="411"/>
      <c r="C9067" s="411"/>
      <c r="D9067" s="411"/>
      <c r="E9067" s="411"/>
      <c r="F9067" s="411"/>
      <c r="G9067" s="194"/>
      <c r="H9067" s="411"/>
      <c r="I9067" s="411"/>
    </row>
    <row r="9068" spans="1:9" ht="15" customHeight="1" x14ac:dyDescent="0.25">
      <c r="A9068" s="411"/>
      <c r="B9068" s="411"/>
      <c r="C9068" s="411"/>
      <c r="D9068" s="411"/>
      <c r="E9068" s="411"/>
      <c r="F9068" s="411"/>
      <c r="G9068" s="194"/>
      <c r="H9068" s="411"/>
      <c r="I9068" s="411"/>
    </row>
    <row r="9069" spans="1:9" ht="15" customHeight="1" x14ac:dyDescent="0.25">
      <c r="A9069" s="411"/>
      <c r="B9069" s="411"/>
      <c r="C9069" s="411"/>
      <c r="D9069" s="411"/>
      <c r="E9069" s="411"/>
      <c r="F9069" s="411"/>
      <c r="G9069" s="194"/>
      <c r="H9069" s="411"/>
      <c r="I9069" s="411"/>
    </row>
    <row r="9070" spans="1:9" ht="15" customHeight="1" x14ac:dyDescent="0.25">
      <c r="A9070" s="411"/>
      <c r="B9070" s="411"/>
      <c r="C9070" s="411"/>
      <c r="D9070" s="411"/>
      <c r="E9070" s="411"/>
      <c r="F9070" s="411"/>
      <c r="G9070" s="194"/>
      <c r="H9070" s="411"/>
      <c r="I9070" s="411"/>
    </row>
    <row r="9071" spans="1:9" ht="15" customHeight="1" x14ac:dyDescent="0.25">
      <c r="A9071" s="411"/>
      <c r="B9071" s="411"/>
      <c r="C9071" s="411"/>
      <c r="D9071" s="411"/>
      <c r="E9071" s="411"/>
      <c r="F9071" s="411"/>
      <c r="G9071" s="194"/>
      <c r="H9071" s="411"/>
      <c r="I9071" s="411"/>
    </row>
    <row r="9072" spans="1:9" ht="15" customHeight="1" x14ac:dyDescent="0.25">
      <c r="A9072" s="411"/>
      <c r="B9072" s="411"/>
      <c r="C9072" s="411"/>
      <c r="D9072" s="411"/>
      <c r="E9072" s="411"/>
      <c r="F9072" s="411"/>
      <c r="G9072" s="194"/>
      <c r="H9072" s="411"/>
      <c r="I9072" s="411"/>
    </row>
    <row r="9073" spans="1:9" ht="15" customHeight="1" x14ac:dyDescent="0.25">
      <c r="A9073" s="411"/>
      <c r="B9073" s="411"/>
      <c r="C9073" s="411"/>
      <c r="D9073" s="411"/>
      <c r="E9073" s="411"/>
      <c r="F9073" s="411"/>
      <c r="G9073" s="194"/>
      <c r="H9073" s="411"/>
      <c r="I9073" s="411"/>
    </row>
    <row r="9074" spans="1:9" ht="15" customHeight="1" x14ac:dyDescent="0.25">
      <c r="A9074" s="411"/>
      <c r="B9074" s="411"/>
      <c r="C9074" s="411"/>
      <c r="D9074" s="411"/>
      <c r="E9074" s="411"/>
      <c r="F9074" s="411"/>
      <c r="G9074" s="194"/>
      <c r="H9074" s="411"/>
      <c r="I9074" s="411"/>
    </row>
    <row r="9075" spans="1:9" ht="15" customHeight="1" x14ac:dyDescent="0.25">
      <c r="A9075" s="411"/>
      <c r="B9075" s="411"/>
      <c r="C9075" s="411"/>
      <c r="D9075" s="411"/>
      <c r="E9075" s="411"/>
      <c r="F9075" s="411"/>
      <c r="G9075" s="194"/>
      <c r="H9075" s="411"/>
      <c r="I9075" s="411"/>
    </row>
    <row r="9076" spans="1:9" ht="15" customHeight="1" x14ac:dyDescent="0.25">
      <c r="A9076" s="411"/>
      <c r="B9076" s="411"/>
      <c r="C9076" s="411"/>
      <c r="D9076" s="411"/>
      <c r="E9076" s="411"/>
      <c r="F9076" s="411"/>
      <c r="G9076" s="194"/>
      <c r="H9076" s="411"/>
      <c r="I9076" s="411"/>
    </row>
    <row r="9077" spans="1:9" ht="15" customHeight="1" x14ac:dyDescent="0.25">
      <c r="A9077" s="411"/>
      <c r="B9077" s="411"/>
      <c r="C9077" s="411"/>
      <c r="D9077" s="411"/>
      <c r="E9077" s="411"/>
      <c r="F9077" s="411"/>
      <c r="G9077" s="194"/>
      <c r="H9077" s="411"/>
      <c r="I9077" s="411"/>
    </row>
    <row r="9078" spans="1:9" ht="15" customHeight="1" x14ac:dyDescent="0.25">
      <c r="A9078" s="411"/>
      <c r="B9078" s="411"/>
      <c r="C9078" s="411"/>
      <c r="D9078" s="411"/>
      <c r="E9078" s="411"/>
      <c r="F9078" s="411"/>
      <c r="G9078" s="194"/>
      <c r="H9078" s="411"/>
      <c r="I9078" s="411"/>
    </row>
    <row r="9079" spans="1:9" ht="15" customHeight="1" x14ac:dyDescent="0.25">
      <c r="A9079" s="411"/>
      <c r="B9079" s="411"/>
      <c r="C9079" s="411"/>
      <c r="D9079" s="411"/>
      <c r="E9079" s="411"/>
      <c r="F9079" s="411"/>
      <c r="G9079" s="194"/>
      <c r="H9079" s="411"/>
      <c r="I9079" s="411"/>
    </row>
    <row r="9080" spans="1:9" ht="15" customHeight="1" x14ac:dyDescent="0.25">
      <c r="A9080" s="411"/>
      <c r="B9080" s="411"/>
      <c r="C9080" s="411"/>
      <c r="D9080" s="411"/>
      <c r="E9080" s="411"/>
      <c r="F9080" s="411"/>
      <c r="G9080" s="194"/>
      <c r="H9080" s="411"/>
      <c r="I9080" s="411"/>
    </row>
    <row r="9081" spans="1:9" ht="15" customHeight="1" x14ac:dyDescent="0.25">
      <c r="A9081" s="411"/>
      <c r="B9081" s="411"/>
      <c r="C9081" s="411"/>
      <c r="D9081" s="411"/>
      <c r="E9081" s="411"/>
      <c r="F9081" s="411"/>
      <c r="G9081" s="194"/>
      <c r="H9081" s="411"/>
      <c r="I9081" s="411"/>
    </row>
    <row r="9082" spans="1:9" ht="15" customHeight="1" x14ac:dyDescent="0.25">
      <c r="A9082" s="411"/>
      <c r="B9082" s="411"/>
      <c r="C9082" s="411"/>
      <c r="D9082" s="411"/>
      <c r="E9082" s="411"/>
      <c r="F9082" s="411"/>
      <c r="G9082" s="194"/>
      <c r="H9082" s="411"/>
      <c r="I9082" s="411"/>
    </row>
    <row r="9083" spans="1:9" ht="15" customHeight="1" x14ac:dyDescent="0.25">
      <c r="A9083" s="411"/>
      <c r="B9083" s="411"/>
      <c r="C9083" s="411"/>
      <c r="D9083" s="411"/>
      <c r="E9083" s="411"/>
      <c r="F9083" s="411"/>
      <c r="G9083" s="194"/>
      <c r="H9083" s="411"/>
      <c r="I9083" s="411"/>
    </row>
    <row r="9084" spans="1:9" ht="15" customHeight="1" x14ac:dyDescent="0.25">
      <c r="A9084" s="411"/>
      <c r="B9084" s="411"/>
      <c r="C9084" s="411"/>
      <c r="D9084" s="411"/>
      <c r="E9084" s="411"/>
      <c r="F9084" s="411"/>
      <c r="G9084" s="194"/>
      <c r="H9084" s="411"/>
      <c r="I9084" s="411"/>
    </row>
    <row r="9085" spans="1:9" ht="15" customHeight="1" x14ac:dyDescent="0.25">
      <c r="A9085" s="411"/>
      <c r="B9085" s="411"/>
      <c r="C9085" s="411"/>
      <c r="D9085" s="411"/>
      <c r="E9085" s="411"/>
      <c r="F9085" s="411"/>
      <c r="G9085" s="194"/>
      <c r="H9085" s="411"/>
      <c r="I9085" s="411"/>
    </row>
    <row r="9086" spans="1:9" ht="15" customHeight="1" x14ac:dyDescent="0.25">
      <c r="A9086" s="411"/>
      <c r="B9086" s="411"/>
      <c r="C9086" s="411"/>
      <c r="D9086" s="411"/>
      <c r="E9086" s="411"/>
      <c r="F9086" s="411"/>
      <c r="G9086" s="194"/>
      <c r="H9086" s="411"/>
      <c r="I9086" s="411"/>
    </row>
    <row r="9087" spans="1:9" ht="15" customHeight="1" x14ac:dyDescent="0.25">
      <c r="A9087" s="411"/>
      <c r="B9087" s="411"/>
      <c r="C9087" s="411"/>
      <c r="D9087" s="411"/>
      <c r="E9087" s="411"/>
      <c r="F9087" s="411"/>
      <c r="G9087" s="194"/>
      <c r="H9087" s="411"/>
      <c r="I9087" s="411"/>
    </row>
    <row r="9088" spans="1:9" ht="15" customHeight="1" x14ac:dyDescent="0.25">
      <c r="A9088" s="411"/>
      <c r="B9088" s="411"/>
      <c r="C9088" s="411"/>
      <c r="D9088" s="411"/>
      <c r="E9088" s="411"/>
      <c r="F9088" s="411"/>
      <c r="G9088" s="194"/>
      <c r="H9088" s="411"/>
      <c r="I9088" s="411"/>
    </row>
    <row r="9089" spans="1:9" ht="15" customHeight="1" x14ac:dyDescent="0.25">
      <c r="A9089" s="411"/>
      <c r="B9089" s="411"/>
      <c r="C9089" s="411"/>
      <c r="D9089" s="411"/>
      <c r="E9089" s="411"/>
      <c r="F9089" s="411"/>
      <c r="G9089" s="194"/>
      <c r="H9089" s="411"/>
      <c r="I9089" s="411"/>
    </row>
    <row r="9090" spans="1:9" ht="15" customHeight="1" x14ac:dyDescent="0.25">
      <c r="A9090" s="411"/>
      <c r="B9090" s="411"/>
      <c r="C9090" s="411"/>
      <c r="D9090" s="411"/>
      <c r="E9090" s="411"/>
      <c r="F9090" s="411"/>
      <c r="G9090" s="194"/>
      <c r="H9090" s="411"/>
      <c r="I9090" s="411"/>
    </row>
    <row r="9091" spans="1:9" ht="15" customHeight="1" x14ac:dyDescent="0.25">
      <c r="A9091" s="411"/>
      <c r="B9091" s="411"/>
      <c r="C9091" s="411"/>
      <c r="D9091" s="411"/>
      <c r="E9091" s="411"/>
      <c r="F9091" s="411"/>
      <c r="G9091" s="194"/>
      <c r="H9091" s="411"/>
      <c r="I9091" s="411"/>
    </row>
    <row r="9092" spans="1:9" ht="15" customHeight="1" x14ac:dyDescent="0.25">
      <c r="A9092" s="411"/>
      <c r="B9092" s="411"/>
      <c r="C9092" s="411"/>
      <c r="D9092" s="411"/>
      <c r="E9092" s="411"/>
      <c r="F9092" s="411"/>
      <c r="G9092" s="194"/>
      <c r="H9092" s="411"/>
      <c r="I9092" s="411"/>
    </row>
    <row r="9093" spans="1:9" ht="15" customHeight="1" x14ac:dyDescent="0.25">
      <c r="A9093" s="411"/>
      <c r="B9093" s="411"/>
      <c r="C9093" s="411"/>
      <c r="D9093" s="411"/>
      <c r="E9093" s="411"/>
      <c r="F9093" s="411"/>
      <c r="G9093" s="194"/>
      <c r="H9093" s="411"/>
      <c r="I9093" s="411"/>
    </row>
    <row r="9094" spans="1:9" ht="15" customHeight="1" x14ac:dyDescent="0.25">
      <c r="A9094" s="411"/>
      <c r="B9094" s="411"/>
      <c r="C9094" s="411"/>
      <c r="D9094" s="411"/>
      <c r="E9094" s="411"/>
      <c r="F9094" s="411"/>
      <c r="G9094" s="194"/>
      <c r="H9094" s="411"/>
      <c r="I9094" s="411"/>
    </row>
    <row r="9095" spans="1:9" ht="15" customHeight="1" x14ac:dyDescent="0.25">
      <c r="A9095" s="411"/>
      <c r="B9095" s="411"/>
      <c r="C9095" s="411"/>
      <c r="D9095" s="411"/>
      <c r="E9095" s="411"/>
      <c r="F9095" s="411"/>
      <c r="G9095" s="194"/>
      <c r="H9095" s="411"/>
      <c r="I9095" s="411"/>
    </row>
    <row r="9096" spans="1:9" ht="15" customHeight="1" x14ac:dyDescent="0.25">
      <c r="A9096" s="411"/>
      <c r="B9096" s="411"/>
      <c r="C9096" s="411"/>
      <c r="D9096" s="411"/>
      <c r="E9096" s="411"/>
      <c r="F9096" s="411"/>
      <c r="G9096" s="194"/>
      <c r="H9096" s="411"/>
      <c r="I9096" s="411"/>
    </row>
    <row r="9097" spans="1:9" ht="15" customHeight="1" x14ac:dyDescent="0.25">
      <c r="A9097" s="411"/>
      <c r="B9097" s="411"/>
      <c r="C9097" s="411"/>
      <c r="D9097" s="411"/>
      <c r="E9097" s="411"/>
      <c r="F9097" s="411"/>
      <c r="G9097" s="194"/>
      <c r="H9097" s="411"/>
      <c r="I9097" s="411"/>
    </row>
    <row r="9098" spans="1:9" ht="15" customHeight="1" x14ac:dyDescent="0.25">
      <c r="A9098" s="411"/>
      <c r="B9098" s="411"/>
      <c r="C9098" s="411"/>
      <c r="D9098" s="411"/>
      <c r="E9098" s="411"/>
      <c r="F9098" s="411"/>
      <c r="G9098" s="194"/>
      <c r="H9098" s="411"/>
      <c r="I9098" s="411"/>
    </row>
    <row r="9099" spans="1:9" ht="15" customHeight="1" x14ac:dyDescent="0.25">
      <c r="A9099" s="411"/>
      <c r="B9099" s="411"/>
      <c r="C9099" s="411"/>
      <c r="D9099" s="411"/>
      <c r="E9099" s="411"/>
      <c r="F9099" s="411"/>
      <c r="G9099" s="194"/>
      <c r="H9099" s="411"/>
      <c r="I9099" s="411"/>
    </row>
    <row r="9100" spans="1:9" ht="15" customHeight="1" x14ac:dyDescent="0.25">
      <c r="A9100" s="411"/>
      <c r="B9100" s="411"/>
      <c r="C9100" s="411"/>
      <c r="D9100" s="411"/>
      <c r="E9100" s="411"/>
      <c r="F9100" s="411"/>
      <c r="G9100" s="194"/>
      <c r="H9100" s="411"/>
      <c r="I9100" s="411"/>
    </row>
    <row r="9101" spans="1:9" ht="15" customHeight="1" x14ac:dyDescent="0.25">
      <c r="A9101" s="411"/>
      <c r="B9101" s="411"/>
      <c r="C9101" s="411"/>
      <c r="D9101" s="411"/>
      <c r="E9101" s="411"/>
      <c r="F9101" s="411"/>
      <c r="G9101" s="194"/>
      <c r="H9101" s="411"/>
      <c r="I9101" s="411"/>
    </row>
    <row r="9102" spans="1:9" ht="15" customHeight="1" x14ac:dyDescent="0.25">
      <c r="A9102" s="411"/>
      <c r="B9102" s="411"/>
      <c r="C9102" s="411"/>
      <c r="D9102" s="411"/>
      <c r="E9102" s="411"/>
      <c r="F9102" s="411"/>
      <c r="G9102" s="194"/>
      <c r="H9102" s="411"/>
      <c r="I9102" s="411"/>
    </row>
    <row r="9103" spans="1:9" ht="15" customHeight="1" x14ac:dyDescent="0.25">
      <c r="A9103" s="411"/>
      <c r="B9103" s="411"/>
      <c r="C9103" s="411"/>
      <c r="D9103" s="411"/>
      <c r="E9103" s="411"/>
      <c r="F9103" s="411"/>
      <c r="G9103" s="194"/>
      <c r="H9103" s="411"/>
      <c r="I9103" s="411"/>
    </row>
    <row r="9104" spans="1:9" ht="15" customHeight="1" x14ac:dyDescent="0.25">
      <c r="A9104" s="411"/>
      <c r="B9104" s="411"/>
      <c r="C9104" s="411"/>
      <c r="D9104" s="411"/>
      <c r="E9104" s="411"/>
      <c r="F9104" s="411"/>
      <c r="G9104" s="194"/>
      <c r="H9104" s="411"/>
      <c r="I9104" s="411"/>
    </row>
    <row r="9105" spans="1:9" ht="15" customHeight="1" x14ac:dyDescent="0.25">
      <c r="A9105" s="411"/>
      <c r="B9105" s="411"/>
      <c r="C9105" s="411"/>
      <c r="D9105" s="411"/>
      <c r="E9105" s="411"/>
      <c r="F9105" s="411"/>
      <c r="G9105" s="194"/>
      <c r="H9105" s="411"/>
      <c r="I9105" s="411"/>
    </row>
    <row r="9106" spans="1:9" ht="15" customHeight="1" x14ac:dyDescent="0.25">
      <c r="A9106" s="411"/>
      <c r="B9106" s="411"/>
      <c r="C9106" s="411"/>
      <c r="D9106" s="411"/>
      <c r="E9106" s="411"/>
      <c r="F9106" s="411"/>
      <c r="G9106" s="194"/>
      <c r="H9106" s="411"/>
      <c r="I9106" s="411"/>
    </row>
    <row r="9107" spans="1:9" ht="15" customHeight="1" x14ac:dyDescent="0.25">
      <c r="A9107" s="411"/>
      <c r="B9107" s="411"/>
      <c r="C9107" s="411"/>
      <c r="D9107" s="411"/>
      <c r="E9107" s="411"/>
      <c r="F9107" s="411"/>
      <c r="G9107" s="194"/>
      <c r="H9107" s="411"/>
      <c r="I9107" s="411"/>
    </row>
    <row r="9108" spans="1:9" ht="15" customHeight="1" x14ac:dyDescent="0.25">
      <c r="A9108" s="411"/>
      <c r="B9108" s="411"/>
      <c r="C9108" s="411"/>
      <c r="D9108" s="411"/>
      <c r="E9108" s="411"/>
      <c r="F9108" s="411"/>
      <c r="G9108" s="194"/>
      <c r="H9108" s="411"/>
      <c r="I9108" s="411"/>
    </row>
    <row r="9109" spans="1:9" ht="15" customHeight="1" x14ac:dyDescent="0.25">
      <c r="A9109" s="411"/>
      <c r="B9109" s="411"/>
      <c r="C9109" s="411"/>
      <c r="D9109" s="411"/>
      <c r="E9109" s="411"/>
      <c r="F9109" s="411"/>
      <c r="G9109" s="194"/>
      <c r="H9109" s="411"/>
      <c r="I9109" s="411"/>
    </row>
    <row r="9110" spans="1:9" ht="15" customHeight="1" x14ac:dyDescent="0.25">
      <c r="A9110" s="411"/>
      <c r="B9110" s="411"/>
      <c r="C9110" s="411"/>
      <c r="D9110" s="411"/>
      <c r="E9110" s="411"/>
      <c r="F9110" s="411"/>
      <c r="G9110" s="194"/>
      <c r="H9110" s="411"/>
      <c r="I9110" s="411"/>
    </row>
    <row r="9111" spans="1:9" ht="15" customHeight="1" x14ac:dyDescent="0.25">
      <c r="A9111" s="411"/>
      <c r="B9111" s="411"/>
      <c r="C9111" s="411"/>
      <c r="D9111" s="411"/>
      <c r="E9111" s="411"/>
      <c r="F9111" s="411"/>
      <c r="G9111" s="194"/>
      <c r="H9111" s="411"/>
      <c r="I9111" s="411"/>
    </row>
    <row r="9112" spans="1:9" ht="15" customHeight="1" x14ac:dyDescent="0.25">
      <c r="A9112" s="411"/>
      <c r="B9112" s="411"/>
      <c r="C9112" s="411"/>
      <c r="D9112" s="411"/>
      <c r="E9112" s="411"/>
      <c r="F9112" s="411"/>
      <c r="G9112" s="194"/>
      <c r="H9112" s="411"/>
      <c r="I9112" s="411"/>
    </row>
    <row r="9113" spans="1:9" ht="15" customHeight="1" x14ac:dyDescent="0.25">
      <c r="A9113" s="411"/>
      <c r="B9113" s="411"/>
      <c r="C9113" s="411"/>
      <c r="D9113" s="411"/>
      <c r="E9113" s="411"/>
      <c r="F9113" s="411"/>
      <c r="G9113" s="194"/>
      <c r="H9113" s="411"/>
      <c r="I9113" s="411"/>
    </row>
    <row r="9114" spans="1:9" ht="15" customHeight="1" x14ac:dyDescent="0.25">
      <c r="A9114" s="411"/>
      <c r="B9114" s="411"/>
      <c r="C9114" s="411"/>
      <c r="D9114" s="411"/>
      <c r="E9114" s="411"/>
      <c r="F9114" s="411"/>
      <c r="G9114" s="194"/>
      <c r="H9114" s="411"/>
      <c r="I9114" s="411"/>
    </row>
    <row r="9115" spans="1:9" ht="15" customHeight="1" x14ac:dyDescent="0.25">
      <c r="A9115" s="411"/>
      <c r="B9115" s="411"/>
      <c r="C9115" s="411"/>
      <c r="D9115" s="411"/>
      <c r="E9115" s="411"/>
      <c r="F9115" s="411"/>
      <c r="G9115" s="194"/>
      <c r="H9115" s="411"/>
      <c r="I9115" s="411"/>
    </row>
    <row r="9116" spans="1:9" ht="15" customHeight="1" x14ac:dyDescent="0.25">
      <c r="A9116" s="411"/>
      <c r="B9116" s="411"/>
      <c r="C9116" s="411"/>
      <c r="D9116" s="411"/>
      <c r="E9116" s="411"/>
      <c r="F9116" s="411"/>
      <c r="G9116" s="194"/>
      <c r="H9116" s="411"/>
      <c r="I9116" s="411"/>
    </row>
    <row r="9117" spans="1:9" ht="15" customHeight="1" x14ac:dyDescent="0.25">
      <c r="A9117" s="411"/>
      <c r="B9117" s="411"/>
      <c r="C9117" s="411"/>
      <c r="D9117" s="411"/>
      <c r="E9117" s="411"/>
      <c r="F9117" s="411"/>
      <c r="G9117" s="194"/>
      <c r="H9117" s="411"/>
      <c r="I9117" s="411"/>
    </row>
    <row r="9118" spans="1:9" ht="15" customHeight="1" x14ac:dyDescent="0.25">
      <c r="A9118" s="411"/>
      <c r="B9118" s="411"/>
      <c r="C9118" s="411"/>
      <c r="D9118" s="411"/>
      <c r="E9118" s="411"/>
      <c r="F9118" s="411"/>
      <c r="G9118" s="194"/>
      <c r="H9118" s="411"/>
      <c r="I9118" s="411"/>
    </row>
    <row r="9119" spans="1:9" ht="15" customHeight="1" x14ac:dyDescent="0.25">
      <c r="A9119" s="411"/>
      <c r="B9119" s="411"/>
      <c r="C9119" s="411"/>
      <c r="D9119" s="411"/>
      <c r="E9119" s="411"/>
      <c r="F9119" s="411"/>
      <c r="G9119" s="194"/>
      <c r="H9119" s="411"/>
      <c r="I9119" s="411"/>
    </row>
    <row r="9120" spans="1:9" ht="15" customHeight="1" x14ac:dyDescent="0.25">
      <c r="A9120" s="411"/>
      <c r="B9120" s="411"/>
      <c r="C9120" s="411"/>
      <c r="D9120" s="411"/>
      <c r="E9120" s="411"/>
      <c r="F9120" s="411"/>
      <c r="G9120" s="194"/>
      <c r="H9120" s="411"/>
      <c r="I9120" s="411"/>
    </row>
    <row r="9121" spans="1:9" ht="15" customHeight="1" x14ac:dyDescent="0.25">
      <c r="A9121" s="411"/>
      <c r="B9121" s="411"/>
      <c r="C9121" s="411"/>
      <c r="D9121" s="411"/>
      <c r="E9121" s="411"/>
      <c r="F9121" s="411"/>
      <c r="G9121" s="194"/>
      <c r="H9121" s="411"/>
      <c r="I9121" s="411"/>
    </row>
    <row r="9122" spans="1:9" ht="15" customHeight="1" x14ac:dyDescent="0.25">
      <c r="A9122" s="411"/>
      <c r="B9122" s="411"/>
      <c r="C9122" s="411"/>
      <c r="D9122" s="411"/>
      <c r="E9122" s="411"/>
      <c r="F9122" s="411"/>
      <c r="G9122" s="194"/>
      <c r="H9122" s="411"/>
      <c r="I9122" s="411"/>
    </row>
    <row r="9123" spans="1:9" ht="15" customHeight="1" x14ac:dyDescent="0.25">
      <c r="A9123" s="411"/>
      <c r="B9123" s="411"/>
      <c r="C9123" s="411"/>
      <c r="D9123" s="411"/>
      <c r="E9123" s="411"/>
      <c r="F9123" s="411"/>
      <c r="G9123" s="194"/>
      <c r="H9123" s="411"/>
      <c r="I9123" s="411"/>
    </row>
    <row r="9124" spans="1:9" ht="15" customHeight="1" x14ac:dyDescent="0.25">
      <c r="A9124" s="411"/>
      <c r="B9124" s="411"/>
      <c r="C9124" s="411"/>
      <c r="D9124" s="411"/>
      <c r="E9124" s="411"/>
      <c r="F9124" s="411"/>
      <c r="G9124" s="194"/>
      <c r="H9124" s="411"/>
      <c r="I9124" s="411"/>
    </row>
    <row r="9125" spans="1:9" ht="15" customHeight="1" x14ac:dyDescent="0.25">
      <c r="A9125" s="411"/>
      <c r="B9125" s="411"/>
      <c r="C9125" s="411"/>
      <c r="D9125" s="411"/>
      <c r="E9125" s="411"/>
      <c r="F9125" s="411"/>
      <c r="G9125" s="194"/>
      <c r="H9125" s="411"/>
      <c r="I9125" s="411"/>
    </row>
    <row r="9126" spans="1:9" ht="15" customHeight="1" x14ac:dyDescent="0.25">
      <c r="A9126" s="411"/>
      <c r="B9126" s="411"/>
      <c r="C9126" s="411"/>
      <c r="D9126" s="411"/>
      <c r="E9126" s="411"/>
      <c r="F9126" s="411"/>
      <c r="G9126" s="194"/>
      <c r="H9126" s="411"/>
      <c r="I9126" s="411"/>
    </row>
    <row r="9127" spans="1:9" ht="15" customHeight="1" x14ac:dyDescent="0.25">
      <c r="A9127" s="411"/>
      <c r="B9127" s="411"/>
      <c r="C9127" s="411"/>
      <c r="D9127" s="411"/>
      <c r="E9127" s="411"/>
      <c r="F9127" s="411"/>
      <c r="G9127" s="194"/>
      <c r="H9127" s="411"/>
      <c r="I9127" s="411"/>
    </row>
    <row r="9128" spans="1:9" ht="15" customHeight="1" x14ac:dyDescent="0.25">
      <c r="A9128" s="411"/>
      <c r="B9128" s="411"/>
      <c r="C9128" s="411"/>
      <c r="D9128" s="411"/>
      <c r="E9128" s="411"/>
      <c r="F9128" s="411"/>
      <c r="G9128" s="194"/>
      <c r="H9128" s="411"/>
      <c r="I9128" s="411"/>
    </row>
    <row r="9129" spans="1:9" ht="15" customHeight="1" x14ac:dyDescent="0.25">
      <c r="A9129" s="411"/>
      <c r="B9129" s="411"/>
      <c r="C9129" s="411"/>
      <c r="D9129" s="411"/>
      <c r="E9129" s="411"/>
      <c r="F9129" s="411"/>
      <c r="G9129" s="194"/>
      <c r="H9129" s="411"/>
      <c r="I9129" s="411"/>
    </row>
    <row r="9130" spans="1:9" ht="15" customHeight="1" x14ac:dyDescent="0.25">
      <c r="A9130" s="411"/>
      <c r="B9130" s="411"/>
      <c r="C9130" s="411"/>
      <c r="D9130" s="411"/>
      <c r="E9130" s="411"/>
      <c r="F9130" s="411"/>
      <c r="G9130" s="194"/>
      <c r="H9130" s="411"/>
      <c r="I9130" s="411"/>
    </row>
    <row r="9131" spans="1:9" ht="15" customHeight="1" x14ac:dyDescent="0.25">
      <c r="A9131" s="411"/>
      <c r="B9131" s="411"/>
      <c r="C9131" s="411"/>
      <c r="D9131" s="411"/>
      <c r="E9131" s="411"/>
      <c r="F9131" s="411"/>
      <c r="G9131" s="194"/>
      <c r="H9131" s="411"/>
      <c r="I9131" s="411"/>
    </row>
    <row r="9132" spans="1:9" ht="15" customHeight="1" x14ac:dyDescent="0.25">
      <c r="A9132" s="411"/>
      <c r="B9132" s="411"/>
      <c r="C9132" s="411"/>
      <c r="D9132" s="411"/>
      <c r="E9132" s="411"/>
      <c r="F9132" s="411"/>
      <c r="G9132" s="194"/>
      <c r="H9132" s="411"/>
      <c r="I9132" s="411"/>
    </row>
    <row r="9133" spans="1:9" ht="15" customHeight="1" x14ac:dyDescent="0.25">
      <c r="A9133" s="411"/>
      <c r="B9133" s="411"/>
      <c r="C9133" s="411"/>
      <c r="D9133" s="411"/>
      <c r="E9133" s="411"/>
      <c r="F9133" s="411"/>
      <c r="G9133" s="194"/>
      <c r="H9133" s="411"/>
      <c r="I9133" s="411"/>
    </row>
    <row r="9134" spans="1:9" ht="15" customHeight="1" x14ac:dyDescent="0.25">
      <c r="A9134" s="411"/>
      <c r="B9134" s="411"/>
      <c r="C9134" s="411"/>
      <c r="D9134" s="411"/>
      <c r="E9134" s="411"/>
      <c r="F9134" s="411"/>
      <c r="G9134" s="194"/>
      <c r="H9134" s="411"/>
      <c r="I9134" s="411"/>
    </row>
    <row r="9135" spans="1:9" ht="15" customHeight="1" x14ac:dyDescent="0.25">
      <c r="A9135" s="411"/>
      <c r="B9135" s="411"/>
      <c r="C9135" s="411"/>
      <c r="D9135" s="411"/>
      <c r="E9135" s="411"/>
      <c r="F9135" s="411"/>
      <c r="G9135" s="194"/>
      <c r="H9135" s="411"/>
      <c r="I9135" s="411"/>
    </row>
    <row r="9136" spans="1:9" ht="15" customHeight="1" x14ac:dyDescent="0.25">
      <c r="A9136" s="411"/>
      <c r="B9136" s="411"/>
      <c r="C9136" s="411"/>
      <c r="D9136" s="411"/>
      <c r="E9136" s="411"/>
      <c r="F9136" s="411"/>
      <c r="G9136" s="194"/>
      <c r="H9136" s="411"/>
      <c r="I9136" s="411"/>
    </row>
    <row r="9137" spans="1:9" ht="15" customHeight="1" x14ac:dyDescent="0.25">
      <c r="A9137" s="411"/>
      <c r="B9137" s="411"/>
      <c r="C9137" s="411"/>
      <c r="D9137" s="411"/>
      <c r="E9137" s="411"/>
      <c r="F9137" s="411"/>
      <c r="G9137" s="194"/>
      <c r="H9137" s="411"/>
      <c r="I9137" s="411"/>
    </row>
    <row r="9138" spans="1:9" ht="15" customHeight="1" x14ac:dyDescent="0.25">
      <c r="A9138" s="411"/>
      <c r="B9138" s="411"/>
      <c r="C9138" s="411"/>
      <c r="D9138" s="411"/>
      <c r="E9138" s="411"/>
      <c r="F9138" s="411"/>
      <c r="G9138" s="194"/>
      <c r="H9138" s="411"/>
      <c r="I9138" s="411"/>
    </row>
    <row r="9139" spans="1:9" ht="15" customHeight="1" x14ac:dyDescent="0.25">
      <c r="A9139" s="411"/>
      <c r="B9139" s="411"/>
      <c r="C9139" s="411"/>
      <c r="D9139" s="411"/>
      <c r="E9139" s="411"/>
      <c r="F9139" s="411"/>
      <c r="G9139" s="194"/>
      <c r="H9139" s="411"/>
      <c r="I9139" s="411"/>
    </row>
    <row r="9140" spans="1:9" ht="15" customHeight="1" x14ac:dyDescent="0.25">
      <c r="A9140" s="411"/>
      <c r="B9140" s="411"/>
      <c r="C9140" s="411"/>
      <c r="D9140" s="411"/>
      <c r="E9140" s="411"/>
      <c r="F9140" s="411"/>
      <c r="G9140" s="194"/>
      <c r="H9140" s="411"/>
      <c r="I9140" s="411"/>
    </row>
    <row r="9141" spans="1:9" ht="15" customHeight="1" x14ac:dyDescent="0.25">
      <c r="A9141" s="411"/>
      <c r="B9141" s="411"/>
      <c r="C9141" s="411"/>
      <c r="D9141" s="411"/>
      <c r="E9141" s="411"/>
      <c r="F9141" s="411"/>
      <c r="G9141" s="194"/>
      <c r="H9141" s="411"/>
      <c r="I9141" s="411"/>
    </row>
    <row r="9142" spans="1:9" ht="15" customHeight="1" x14ac:dyDescent="0.25">
      <c r="A9142" s="411"/>
      <c r="B9142" s="411"/>
      <c r="C9142" s="411"/>
      <c r="D9142" s="411"/>
      <c r="E9142" s="411"/>
      <c r="F9142" s="411"/>
      <c r="G9142" s="194"/>
      <c r="H9142" s="411"/>
      <c r="I9142" s="411"/>
    </row>
    <row r="9143" spans="1:9" ht="15" customHeight="1" x14ac:dyDescent="0.25">
      <c r="A9143" s="411"/>
      <c r="B9143" s="411"/>
      <c r="C9143" s="411"/>
      <c r="D9143" s="411"/>
      <c r="E9143" s="411"/>
      <c r="F9143" s="411"/>
      <c r="G9143" s="194"/>
      <c r="H9143" s="411"/>
      <c r="I9143" s="411"/>
    </row>
    <row r="9144" spans="1:9" ht="15" customHeight="1" x14ac:dyDescent="0.25">
      <c r="A9144" s="411"/>
      <c r="B9144" s="411"/>
      <c r="C9144" s="411"/>
      <c r="D9144" s="411"/>
      <c r="E9144" s="411"/>
      <c r="F9144" s="411"/>
      <c r="G9144" s="194"/>
      <c r="H9144" s="411"/>
      <c r="I9144" s="411"/>
    </row>
    <row r="9145" spans="1:9" ht="15" customHeight="1" x14ac:dyDescent="0.25">
      <c r="A9145" s="411"/>
      <c r="B9145" s="411"/>
      <c r="C9145" s="411"/>
      <c r="D9145" s="411"/>
      <c r="E9145" s="411"/>
      <c r="F9145" s="411"/>
      <c r="G9145" s="194"/>
      <c r="H9145" s="411"/>
      <c r="I9145" s="411"/>
    </row>
    <row r="9146" spans="1:9" ht="15" customHeight="1" x14ac:dyDescent="0.25">
      <c r="A9146" s="411"/>
      <c r="B9146" s="411"/>
      <c r="C9146" s="411"/>
      <c r="D9146" s="411"/>
      <c r="E9146" s="411"/>
      <c r="F9146" s="411"/>
      <c r="G9146" s="194"/>
      <c r="H9146" s="411"/>
      <c r="I9146" s="411"/>
    </row>
    <row r="9147" spans="1:9" ht="15" customHeight="1" x14ac:dyDescent="0.25">
      <c r="A9147" s="411"/>
      <c r="B9147" s="411"/>
      <c r="C9147" s="411"/>
      <c r="D9147" s="411"/>
      <c r="E9147" s="411"/>
      <c r="F9147" s="411"/>
      <c r="G9147" s="194"/>
      <c r="H9147" s="411"/>
      <c r="I9147" s="411"/>
    </row>
    <row r="9148" spans="1:9" ht="15" customHeight="1" x14ac:dyDescent="0.25">
      <c r="A9148" s="411"/>
      <c r="B9148" s="411"/>
      <c r="C9148" s="411"/>
      <c r="D9148" s="411"/>
      <c r="E9148" s="411"/>
      <c r="F9148" s="411"/>
      <c r="G9148" s="194"/>
      <c r="H9148" s="411"/>
      <c r="I9148" s="411"/>
    </row>
    <row r="9149" spans="1:9" ht="15" customHeight="1" x14ac:dyDescent="0.25">
      <c r="A9149" s="411"/>
      <c r="B9149" s="411"/>
      <c r="C9149" s="411"/>
      <c r="D9149" s="411"/>
      <c r="E9149" s="411"/>
      <c r="F9149" s="411"/>
      <c r="G9149" s="194"/>
      <c r="H9149" s="411"/>
      <c r="I9149" s="411"/>
    </row>
    <row r="9150" spans="1:9" ht="15" customHeight="1" x14ac:dyDescent="0.25">
      <c r="A9150" s="411"/>
      <c r="B9150" s="411"/>
      <c r="C9150" s="411"/>
      <c r="D9150" s="411"/>
      <c r="E9150" s="411"/>
      <c r="F9150" s="411"/>
      <c r="G9150" s="194"/>
      <c r="H9150" s="411"/>
      <c r="I9150" s="411"/>
    </row>
    <row r="9151" spans="1:9" ht="15" customHeight="1" x14ac:dyDescent="0.25">
      <c r="A9151" s="411"/>
      <c r="B9151" s="411"/>
      <c r="C9151" s="411"/>
      <c r="D9151" s="411"/>
      <c r="E9151" s="411"/>
      <c r="F9151" s="411"/>
      <c r="G9151" s="194"/>
      <c r="H9151" s="411"/>
      <c r="I9151" s="411"/>
    </row>
    <row r="9152" spans="1:9" ht="15" customHeight="1" x14ac:dyDescent="0.25">
      <c r="A9152" s="411"/>
      <c r="B9152" s="411"/>
      <c r="C9152" s="411"/>
      <c r="D9152" s="411"/>
      <c r="E9152" s="411"/>
      <c r="F9152" s="411"/>
      <c r="G9152" s="194"/>
      <c r="H9152" s="411"/>
      <c r="I9152" s="411"/>
    </row>
    <row r="9153" spans="1:9" ht="15" customHeight="1" x14ac:dyDescent="0.25">
      <c r="A9153" s="411"/>
      <c r="B9153" s="411"/>
      <c r="C9153" s="411"/>
      <c r="D9153" s="411"/>
      <c r="E9153" s="411"/>
      <c r="F9153" s="411"/>
      <c r="G9153" s="194"/>
      <c r="H9153" s="411"/>
      <c r="I9153" s="411"/>
    </row>
    <row r="9154" spans="1:9" ht="15" customHeight="1" x14ac:dyDescent="0.25">
      <c r="A9154" s="411"/>
      <c r="B9154" s="411"/>
      <c r="C9154" s="411"/>
      <c r="D9154" s="411"/>
      <c r="E9154" s="411"/>
      <c r="F9154" s="411"/>
      <c r="G9154" s="194"/>
      <c r="H9154" s="411"/>
      <c r="I9154" s="411"/>
    </row>
    <row r="9155" spans="1:9" ht="15" customHeight="1" x14ac:dyDescent="0.25">
      <c r="A9155" s="411"/>
      <c r="B9155" s="411"/>
      <c r="C9155" s="411"/>
      <c r="D9155" s="411"/>
      <c r="E9155" s="411"/>
      <c r="F9155" s="411"/>
      <c r="G9155" s="194"/>
      <c r="H9155" s="411"/>
      <c r="I9155" s="411"/>
    </row>
    <row r="9156" spans="1:9" ht="15" customHeight="1" x14ac:dyDescent="0.25">
      <c r="A9156" s="411"/>
      <c r="B9156" s="411"/>
      <c r="C9156" s="411"/>
      <c r="D9156" s="411"/>
      <c r="E9156" s="411"/>
      <c r="F9156" s="411"/>
      <c r="G9156" s="194"/>
      <c r="H9156" s="411"/>
      <c r="I9156" s="411"/>
    </row>
    <row r="9157" spans="1:9" ht="15" customHeight="1" x14ac:dyDescent="0.25">
      <c r="A9157" s="411"/>
      <c r="B9157" s="411"/>
      <c r="C9157" s="411"/>
      <c r="D9157" s="411"/>
      <c r="E9157" s="411"/>
      <c r="F9157" s="411"/>
      <c r="G9157" s="194"/>
      <c r="H9157" s="411"/>
      <c r="I9157" s="411"/>
    </row>
    <row r="9158" spans="1:9" ht="15" customHeight="1" x14ac:dyDescent="0.25">
      <c r="A9158" s="411"/>
      <c r="B9158" s="411"/>
      <c r="C9158" s="411"/>
      <c r="D9158" s="411"/>
      <c r="E9158" s="411"/>
      <c r="F9158" s="411"/>
      <c r="G9158" s="194"/>
      <c r="H9158" s="411"/>
      <c r="I9158" s="411"/>
    </row>
    <row r="9159" spans="1:9" ht="15" customHeight="1" x14ac:dyDescent="0.25">
      <c r="A9159" s="411"/>
      <c r="B9159" s="411"/>
      <c r="C9159" s="411"/>
      <c r="D9159" s="411"/>
      <c r="E9159" s="411"/>
      <c r="F9159" s="411"/>
      <c r="G9159" s="194"/>
      <c r="H9159" s="411"/>
      <c r="I9159" s="411"/>
    </row>
    <row r="9160" spans="1:9" ht="15" customHeight="1" x14ac:dyDescent="0.25">
      <c r="A9160" s="411"/>
      <c r="B9160" s="411"/>
      <c r="C9160" s="411"/>
      <c r="D9160" s="411"/>
      <c r="E9160" s="411"/>
      <c r="F9160" s="411"/>
      <c r="G9160" s="194"/>
      <c r="H9160" s="411"/>
      <c r="I9160" s="411"/>
    </row>
    <row r="9161" spans="1:9" ht="15" customHeight="1" x14ac:dyDescent="0.25">
      <c r="A9161" s="411"/>
      <c r="B9161" s="411"/>
      <c r="C9161" s="411"/>
      <c r="D9161" s="411"/>
      <c r="E9161" s="411"/>
      <c r="F9161" s="411"/>
      <c r="G9161" s="194"/>
      <c r="H9161" s="411"/>
      <c r="I9161" s="411"/>
    </row>
    <row r="9162" spans="1:9" ht="15" customHeight="1" x14ac:dyDescent="0.25">
      <c r="A9162" s="411"/>
      <c r="B9162" s="411"/>
      <c r="C9162" s="411"/>
      <c r="D9162" s="411"/>
      <c r="E9162" s="411"/>
      <c r="F9162" s="411"/>
      <c r="G9162" s="194"/>
      <c r="H9162" s="411"/>
      <c r="I9162" s="411"/>
    </row>
    <row r="9163" spans="1:9" ht="15" customHeight="1" x14ac:dyDescent="0.25">
      <c r="A9163" s="411"/>
      <c r="B9163" s="411"/>
      <c r="C9163" s="411"/>
      <c r="D9163" s="411"/>
      <c r="E9163" s="411"/>
      <c r="F9163" s="411"/>
      <c r="G9163" s="194"/>
      <c r="H9163" s="411"/>
      <c r="I9163" s="411"/>
    </row>
    <row r="9164" spans="1:9" ht="15" customHeight="1" x14ac:dyDescent="0.25">
      <c r="A9164" s="411"/>
      <c r="B9164" s="411"/>
      <c r="C9164" s="411"/>
      <c r="D9164" s="411"/>
      <c r="E9164" s="411"/>
      <c r="F9164" s="411"/>
      <c r="G9164" s="194"/>
      <c r="H9164" s="411"/>
      <c r="I9164" s="411"/>
    </row>
    <row r="9165" spans="1:9" ht="15" customHeight="1" x14ac:dyDescent="0.25">
      <c r="A9165" s="411"/>
      <c r="B9165" s="411"/>
      <c r="C9165" s="411"/>
      <c r="D9165" s="411"/>
      <c r="E9165" s="411"/>
      <c r="F9165" s="411"/>
      <c r="G9165" s="194"/>
      <c r="H9165" s="411"/>
      <c r="I9165" s="411"/>
    </row>
    <row r="9166" spans="1:9" ht="15" customHeight="1" x14ac:dyDescent="0.25">
      <c r="A9166" s="411"/>
      <c r="B9166" s="411"/>
      <c r="C9166" s="411"/>
      <c r="D9166" s="411"/>
      <c r="E9166" s="411"/>
      <c r="F9166" s="411"/>
      <c r="G9166" s="194"/>
      <c r="H9166" s="411"/>
      <c r="I9166" s="411"/>
    </row>
    <row r="9167" spans="1:9" ht="15" customHeight="1" x14ac:dyDescent="0.25">
      <c r="A9167" s="411"/>
      <c r="B9167" s="411"/>
      <c r="C9167" s="411"/>
      <c r="D9167" s="411"/>
      <c r="E9167" s="411"/>
      <c r="F9167" s="411"/>
      <c r="G9167" s="194"/>
      <c r="H9167" s="411"/>
      <c r="I9167" s="411"/>
    </row>
    <row r="9168" spans="1:9" ht="15" customHeight="1" x14ac:dyDescent="0.25">
      <c r="A9168" s="411"/>
      <c r="B9168" s="411"/>
      <c r="C9168" s="411"/>
      <c r="D9168" s="411"/>
      <c r="E9168" s="411"/>
      <c r="F9168" s="411"/>
      <c r="G9168" s="194"/>
      <c r="H9168" s="411"/>
      <c r="I9168" s="411"/>
    </row>
    <row r="9169" spans="1:9" ht="15" customHeight="1" x14ac:dyDescent="0.25">
      <c r="A9169" s="411"/>
      <c r="B9169" s="411"/>
      <c r="C9169" s="411"/>
      <c r="D9169" s="411"/>
      <c r="E9169" s="411"/>
      <c r="F9169" s="411"/>
      <c r="G9169" s="194"/>
      <c r="H9169" s="411"/>
      <c r="I9169" s="411"/>
    </row>
    <row r="9170" spans="1:9" ht="15" customHeight="1" x14ac:dyDescent="0.25">
      <c r="A9170" s="411"/>
      <c r="B9170" s="411"/>
      <c r="C9170" s="411"/>
      <c r="D9170" s="411"/>
      <c r="E9170" s="411"/>
      <c r="F9170" s="411"/>
      <c r="G9170" s="194"/>
      <c r="H9170" s="411"/>
      <c r="I9170" s="411"/>
    </row>
    <row r="9171" spans="1:9" ht="15" customHeight="1" x14ac:dyDescent="0.25">
      <c r="A9171" s="411"/>
      <c r="B9171" s="411"/>
      <c r="C9171" s="411"/>
      <c r="D9171" s="411"/>
      <c r="E9171" s="411"/>
      <c r="F9171" s="411"/>
      <c r="G9171" s="194"/>
      <c r="H9171" s="411"/>
      <c r="I9171" s="411"/>
    </row>
    <row r="9172" spans="1:9" ht="15" customHeight="1" x14ac:dyDescent="0.25">
      <c r="A9172" s="411"/>
      <c r="B9172" s="411"/>
      <c r="C9172" s="411"/>
      <c r="D9172" s="411"/>
      <c r="E9172" s="411"/>
      <c r="F9172" s="411"/>
      <c r="G9172" s="194"/>
      <c r="H9172" s="411"/>
      <c r="I9172" s="411"/>
    </row>
    <row r="9173" spans="1:9" ht="15" customHeight="1" x14ac:dyDescent="0.25">
      <c r="A9173" s="411"/>
      <c r="B9173" s="411"/>
      <c r="C9173" s="411"/>
      <c r="D9173" s="411"/>
      <c r="E9173" s="411"/>
      <c r="F9173" s="411"/>
      <c r="G9173" s="194"/>
      <c r="H9173" s="411"/>
      <c r="I9173" s="411"/>
    </row>
    <row r="9174" spans="1:9" ht="15" customHeight="1" x14ac:dyDescent="0.25">
      <c r="A9174" s="411"/>
      <c r="B9174" s="411"/>
      <c r="C9174" s="411"/>
      <c r="D9174" s="411"/>
      <c r="E9174" s="411"/>
      <c r="F9174" s="411"/>
      <c r="G9174" s="194"/>
      <c r="H9174" s="411"/>
      <c r="I9174" s="411"/>
    </row>
    <row r="9175" spans="1:9" ht="15" customHeight="1" x14ac:dyDescent="0.25">
      <c r="A9175" s="411"/>
      <c r="B9175" s="411"/>
      <c r="C9175" s="411"/>
      <c r="D9175" s="411"/>
      <c r="E9175" s="411"/>
      <c r="F9175" s="411"/>
      <c r="G9175" s="194"/>
      <c r="H9175" s="411"/>
      <c r="I9175" s="411"/>
    </row>
    <row r="9176" spans="1:9" ht="15" customHeight="1" x14ac:dyDescent="0.25">
      <c r="A9176" s="411"/>
      <c r="B9176" s="411"/>
      <c r="C9176" s="411"/>
      <c r="D9176" s="411"/>
      <c r="E9176" s="411"/>
      <c r="F9176" s="411"/>
      <c r="G9176" s="194"/>
      <c r="H9176" s="411"/>
      <c r="I9176" s="411"/>
    </row>
    <row r="9177" spans="1:9" ht="15" customHeight="1" x14ac:dyDescent="0.25">
      <c r="A9177" s="411"/>
      <c r="B9177" s="411"/>
      <c r="C9177" s="411"/>
      <c r="D9177" s="411"/>
      <c r="E9177" s="411"/>
      <c r="F9177" s="411"/>
      <c r="G9177" s="194"/>
      <c r="H9177" s="411"/>
      <c r="I9177" s="411"/>
    </row>
    <row r="9178" spans="1:9" ht="15" customHeight="1" x14ac:dyDescent="0.25">
      <c r="A9178" s="411"/>
      <c r="B9178" s="411"/>
      <c r="C9178" s="411"/>
      <c r="D9178" s="411"/>
      <c r="E9178" s="411"/>
      <c r="F9178" s="411"/>
      <c r="G9178" s="194"/>
      <c r="H9178" s="411"/>
      <c r="I9178" s="411"/>
    </row>
    <row r="9179" spans="1:9" ht="15" customHeight="1" x14ac:dyDescent="0.25">
      <c r="A9179" s="411"/>
      <c r="B9179" s="411"/>
      <c r="C9179" s="411"/>
      <c r="D9179" s="411"/>
      <c r="E9179" s="411"/>
      <c r="F9179" s="411"/>
      <c r="G9179" s="194"/>
      <c r="H9179" s="411"/>
      <c r="I9179" s="411"/>
    </row>
    <row r="9180" spans="1:9" ht="15" customHeight="1" x14ac:dyDescent="0.25">
      <c r="A9180" s="411"/>
      <c r="B9180" s="411"/>
      <c r="C9180" s="411"/>
      <c r="D9180" s="411"/>
      <c r="E9180" s="411"/>
      <c r="F9180" s="411"/>
      <c r="G9180" s="194"/>
      <c r="H9180" s="411"/>
      <c r="I9180" s="411"/>
    </row>
    <row r="9181" spans="1:9" ht="15" customHeight="1" x14ac:dyDescent="0.25">
      <c r="A9181" s="411"/>
      <c r="B9181" s="411"/>
      <c r="C9181" s="411"/>
      <c r="D9181" s="411"/>
      <c r="E9181" s="411"/>
      <c r="F9181" s="411"/>
      <c r="G9181" s="194"/>
      <c r="H9181" s="411"/>
      <c r="I9181" s="411"/>
    </row>
    <row r="9182" spans="1:9" ht="15" customHeight="1" x14ac:dyDescent="0.25">
      <c r="A9182" s="411"/>
      <c r="B9182" s="411"/>
      <c r="C9182" s="411"/>
      <c r="D9182" s="411"/>
      <c r="E9182" s="411"/>
      <c r="F9182" s="411"/>
      <c r="G9182" s="194"/>
      <c r="H9182" s="411"/>
      <c r="I9182" s="411"/>
    </row>
    <row r="9183" spans="1:9" ht="15" customHeight="1" x14ac:dyDescent="0.25">
      <c r="A9183" s="411"/>
      <c r="B9183" s="411"/>
      <c r="C9183" s="411"/>
      <c r="D9183" s="411"/>
      <c r="E9183" s="411"/>
      <c r="F9183" s="411"/>
      <c r="G9183" s="194"/>
      <c r="H9183" s="411"/>
      <c r="I9183" s="411"/>
    </row>
    <row r="9184" spans="1:9" ht="15" customHeight="1" x14ac:dyDescent="0.25">
      <c r="A9184" s="411"/>
      <c r="B9184" s="411"/>
      <c r="C9184" s="411"/>
      <c r="D9184" s="411"/>
      <c r="E9184" s="411"/>
      <c r="F9184" s="411"/>
      <c r="G9184" s="194"/>
      <c r="H9184" s="411"/>
      <c r="I9184" s="411"/>
    </row>
    <row r="9185" spans="1:9" ht="15" customHeight="1" x14ac:dyDescent="0.25">
      <c r="A9185" s="411"/>
      <c r="B9185" s="411"/>
      <c r="C9185" s="411"/>
      <c r="D9185" s="411"/>
      <c r="E9185" s="411"/>
      <c r="F9185" s="411"/>
      <c r="G9185" s="194"/>
      <c r="H9185" s="411"/>
      <c r="I9185" s="411"/>
    </row>
    <row r="9186" spans="1:9" ht="15" customHeight="1" x14ac:dyDescent="0.25">
      <c r="A9186" s="411"/>
      <c r="B9186" s="411"/>
      <c r="C9186" s="411"/>
      <c r="D9186" s="411"/>
      <c r="E9186" s="411"/>
      <c r="F9186" s="411"/>
      <c r="G9186" s="194"/>
      <c r="H9186" s="411"/>
      <c r="I9186" s="411"/>
    </row>
    <row r="9187" spans="1:9" ht="15" customHeight="1" x14ac:dyDescent="0.25">
      <c r="A9187" s="411"/>
      <c r="B9187" s="411"/>
      <c r="C9187" s="411"/>
      <c r="D9187" s="411"/>
      <c r="E9187" s="411"/>
      <c r="F9187" s="411"/>
      <c r="G9187" s="194"/>
      <c r="H9187" s="411"/>
      <c r="I9187" s="411"/>
    </row>
    <row r="9188" spans="1:9" ht="15" customHeight="1" x14ac:dyDescent="0.25">
      <c r="A9188" s="411"/>
      <c r="B9188" s="411"/>
      <c r="C9188" s="411"/>
      <c r="D9188" s="411"/>
      <c r="E9188" s="411"/>
      <c r="F9188" s="411"/>
      <c r="G9188" s="194"/>
      <c r="H9188" s="411"/>
      <c r="I9188" s="411"/>
    </row>
    <row r="9189" spans="1:9" ht="15" customHeight="1" x14ac:dyDescent="0.25">
      <c r="A9189" s="411"/>
      <c r="B9189" s="411"/>
      <c r="C9189" s="411"/>
      <c r="D9189" s="411"/>
      <c r="E9189" s="411"/>
      <c r="F9189" s="411"/>
      <c r="G9189" s="194"/>
      <c r="H9189" s="411"/>
      <c r="I9189" s="411"/>
    </row>
    <row r="9190" spans="1:9" ht="15" customHeight="1" x14ac:dyDescent="0.25">
      <c r="A9190" s="411"/>
      <c r="B9190" s="411"/>
      <c r="C9190" s="411"/>
      <c r="D9190" s="411"/>
      <c r="E9190" s="411"/>
      <c r="F9190" s="411"/>
      <c r="G9190" s="194"/>
      <c r="H9190" s="411"/>
      <c r="I9190" s="411"/>
    </row>
    <row r="9191" spans="1:9" ht="15" customHeight="1" x14ac:dyDescent="0.25">
      <c r="A9191" s="411"/>
      <c r="B9191" s="411"/>
      <c r="C9191" s="411"/>
      <c r="D9191" s="411"/>
      <c r="E9191" s="411"/>
      <c r="F9191" s="411"/>
      <c r="G9191" s="194"/>
      <c r="H9191" s="411"/>
      <c r="I9191" s="411"/>
    </row>
    <row r="9192" spans="1:9" ht="15" customHeight="1" x14ac:dyDescent="0.25">
      <c r="A9192" s="411"/>
      <c r="B9192" s="411"/>
      <c r="C9192" s="411"/>
      <c r="D9192" s="411"/>
      <c r="E9192" s="411"/>
      <c r="F9192" s="411"/>
      <c r="G9192" s="194"/>
      <c r="H9192" s="411"/>
      <c r="I9192" s="411"/>
    </row>
    <row r="9193" spans="1:9" ht="15" customHeight="1" x14ac:dyDescent="0.25">
      <c r="A9193" s="411"/>
      <c r="B9193" s="411"/>
      <c r="C9193" s="411"/>
      <c r="D9193" s="411"/>
      <c r="E9193" s="411"/>
      <c r="F9193" s="411"/>
      <c r="G9193" s="194"/>
      <c r="H9193" s="411"/>
      <c r="I9193" s="411"/>
    </row>
    <row r="9194" spans="1:9" ht="15" customHeight="1" x14ac:dyDescent="0.25">
      <c r="A9194" s="411"/>
      <c r="B9194" s="411"/>
      <c r="C9194" s="411"/>
      <c r="D9194" s="411"/>
      <c r="E9194" s="411"/>
      <c r="F9194" s="411"/>
      <c r="G9194" s="194"/>
      <c r="H9194" s="411"/>
      <c r="I9194" s="411"/>
    </row>
    <row r="9195" spans="1:9" ht="15" customHeight="1" x14ac:dyDescent="0.25">
      <c r="A9195" s="411"/>
      <c r="B9195" s="411"/>
      <c r="C9195" s="411"/>
      <c r="D9195" s="411"/>
      <c r="E9195" s="411"/>
      <c r="F9195" s="411"/>
      <c r="G9195" s="194"/>
      <c r="H9195" s="411"/>
      <c r="I9195" s="411"/>
    </row>
    <row r="9196" spans="1:9" ht="15" customHeight="1" x14ac:dyDescent="0.25">
      <c r="A9196" s="411"/>
      <c r="B9196" s="411"/>
      <c r="C9196" s="411"/>
      <c r="D9196" s="411"/>
      <c r="E9196" s="411"/>
      <c r="F9196" s="411"/>
      <c r="G9196" s="194"/>
      <c r="H9196" s="411"/>
      <c r="I9196" s="411"/>
    </row>
    <row r="9197" spans="1:9" ht="15" customHeight="1" x14ac:dyDescent="0.25">
      <c r="A9197" s="411"/>
      <c r="B9197" s="411"/>
      <c r="C9197" s="411"/>
      <c r="D9197" s="411"/>
      <c r="E9197" s="411"/>
      <c r="F9197" s="411"/>
      <c r="G9197" s="194"/>
      <c r="H9197" s="411"/>
      <c r="I9197" s="411"/>
    </row>
    <row r="9198" spans="1:9" ht="15" customHeight="1" x14ac:dyDescent="0.25">
      <c r="A9198" s="411"/>
      <c r="B9198" s="411"/>
      <c r="C9198" s="411"/>
      <c r="D9198" s="411"/>
      <c r="E9198" s="411"/>
      <c r="F9198" s="411"/>
      <c r="G9198" s="194"/>
      <c r="H9198" s="411"/>
      <c r="I9198" s="411"/>
    </row>
    <row r="9199" spans="1:9" ht="15" customHeight="1" x14ac:dyDescent="0.25">
      <c r="A9199" s="411"/>
      <c r="B9199" s="411"/>
      <c r="C9199" s="411"/>
      <c r="D9199" s="411"/>
      <c r="E9199" s="411"/>
      <c r="F9199" s="411"/>
      <c r="G9199" s="194"/>
      <c r="H9199" s="411"/>
      <c r="I9199" s="411"/>
    </row>
    <row r="9200" spans="1:9" ht="15" customHeight="1" x14ac:dyDescent="0.25">
      <c r="A9200" s="411"/>
      <c r="B9200" s="411"/>
      <c r="C9200" s="411"/>
      <c r="D9200" s="411"/>
      <c r="E9200" s="411"/>
      <c r="F9200" s="411"/>
      <c r="G9200" s="194"/>
      <c r="H9200" s="411"/>
      <c r="I9200" s="411"/>
    </row>
    <row r="9201" spans="1:9" ht="15" customHeight="1" x14ac:dyDescent="0.25">
      <c r="A9201" s="411"/>
      <c r="B9201" s="411"/>
      <c r="C9201" s="411"/>
      <c r="D9201" s="411"/>
      <c r="E9201" s="411"/>
      <c r="F9201" s="411"/>
      <c r="G9201" s="194"/>
      <c r="H9201" s="411"/>
      <c r="I9201" s="411"/>
    </row>
    <row r="9202" spans="1:9" ht="15" customHeight="1" x14ac:dyDescent="0.25">
      <c r="A9202" s="411"/>
      <c r="B9202" s="411"/>
      <c r="C9202" s="411"/>
      <c r="D9202" s="411"/>
      <c r="E9202" s="411"/>
      <c r="F9202" s="411"/>
      <c r="G9202" s="194"/>
      <c r="H9202" s="411"/>
      <c r="I9202" s="411"/>
    </row>
    <row r="9203" spans="1:9" ht="15" customHeight="1" x14ac:dyDescent="0.25">
      <c r="A9203" s="411"/>
      <c r="B9203" s="411"/>
      <c r="C9203" s="411"/>
      <c r="D9203" s="411"/>
      <c r="E9203" s="411"/>
      <c r="F9203" s="411"/>
      <c r="G9203" s="194"/>
      <c r="H9203" s="411"/>
      <c r="I9203" s="411"/>
    </row>
    <row r="9204" spans="1:9" ht="15" customHeight="1" x14ac:dyDescent="0.25">
      <c r="A9204" s="411"/>
      <c r="B9204" s="411"/>
      <c r="C9204" s="411"/>
      <c r="D9204" s="411"/>
      <c r="E9204" s="411"/>
      <c r="F9204" s="411"/>
      <c r="G9204" s="194"/>
      <c r="H9204" s="411"/>
      <c r="I9204" s="411"/>
    </row>
    <row r="9205" spans="1:9" ht="15" customHeight="1" x14ac:dyDescent="0.25">
      <c r="A9205" s="411"/>
      <c r="B9205" s="411"/>
      <c r="C9205" s="411"/>
      <c r="D9205" s="411"/>
      <c r="E9205" s="411"/>
      <c r="F9205" s="411"/>
      <c r="G9205" s="194"/>
      <c r="H9205" s="411"/>
      <c r="I9205" s="411"/>
    </row>
    <row r="9206" spans="1:9" ht="15" customHeight="1" x14ac:dyDescent="0.25">
      <c r="A9206" s="411"/>
      <c r="B9206" s="411"/>
      <c r="C9206" s="411"/>
      <c r="D9206" s="411"/>
      <c r="E9206" s="411"/>
      <c r="F9206" s="411"/>
      <c r="G9206" s="194"/>
      <c r="H9206" s="411"/>
      <c r="I9206" s="411"/>
    </row>
    <row r="9207" spans="1:9" ht="15" customHeight="1" x14ac:dyDescent="0.25">
      <c r="A9207" s="411"/>
      <c r="B9207" s="411"/>
      <c r="C9207" s="411"/>
      <c r="D9207" s="411"/>
      <c r="E9207" s="411"/>
      <c r="F9207" s="411"/>
      <c r="G9207" s="194"/>
      <c r="H9207" s="411"/>
      <c r="I9207" s="411"/>
    </row>
    <row r="9208" spans="1:9" ht="15" customHeight="1" x14ac:dyDescent="0.25">
      <c r="A9208" s="411"/>
      <c r="B9208" s="411"/>
      <c r="C9208" s="411"/>
      <c r="D9208" s="411"/>
      <c r="E9208" s="411"/>
      <c r="F9208" s="411"/>
      <c r="G9208" s="194"/>
      <c r="H9208" s="411"/>
      <c r="I9208" s="411"/>
    </row>
    <row r="9209" spans="1:9" ht="15" customHeight="1" x14ac:dyDescent="0.25">
      <c r="A9209" s="411"/>
      <c r="B9209" s="411"/>
      <c r="C9209" s="411"/>
      <c r="D9209" s="411"/>
      <c r="E9209" s="411"/>
      <c r="F9209" s="411"/>
      <c r="G9209" s="194"/>
      <c r="H9209" s="411"/>
      <c r="I9209" s="411"/>
    </row>
    <row r="9210" spans="1:9" ht="15" customHeight="1" x14ac:dyDescent="0.25">
      <c r="A9210" s="411"/>
      <c r="B9210" s="411"/>
      <c r="C9210" s="411"/>
      <c r="D9210" s="411"/>
      <c r="E9210" s="411"/>
      <c r="F9210" s="411"/>
      <c r="G9210" s="194"/>
      <c r="H9210" s="411"/>
      <c r="I9210" s="411"/>
    </row>
    <row r="9211" spans="1:9" ht="15" customHeight="1" x14ac:dyDescent="0.25">
      <c r="A9211" s="411"/>
      <c r="B9211" s="411"/>
      <c r="C9211" s="411"/>
      <c r="D9211" s="411"/>
      <c r="E9211" s="411"/>
      <c r="F9211" s="411"/>
      <c r="G9211" s="194"/>
      <c r="H9211" s="411"/>
      <c r="I9211" s="411"/>
    </row>
    <row r="9212" spans="1:9" ht="15" customHeight="1" x14ac:dyDescent="0.25">
      <c r="A9212" s="411"/>
      <c r="B9212" s="411"/>
      <c r="C9212" s="411"/>
      <c r="D9212" s="411"/>
      <c r="E9212" s="411"/>
      <c r="F9212" s="411"/>
      <c r="G9212" s="194"/>
      <c r="H9212" s="411"/>
      <c r="I9212" s="411"/>
    </row>
    <row r="9213" spans="1:9" ht="15" customHeight="1" x14ac:dyDescent="0.25">
      <c r="A9213" s="411"/>
      <c r="B9213" s="411"/>
      <c r="C9213" s="411"/>
      <c r="D9213" s="411"/>
      <c r="E9213" s="411"/>
      <c r="F9213" s="411"/>
      <c r="G9213" s="194"/>
      <c r="H9213" s="411"/>
      <c r="I9213" s="411"/>
    </row>
    <row r="9214" spans="1:9" ht="15" customHeight="1" x14ac:dyDescent="0.25">
      <c r="A9214" s="411"/>
      <c r="B9214" s="411"/>
      <c r="C9214" s="411"/>
      <c r="D9214" s="411"/>
      <c r="E9214" s="411"/>
      <c r="F9214" s="411"/>
      <c r="G9214" s="194"/>
      <c r="H9214" s="411"/>
      <c r="I9214" s="411"/>
    </row>
    <row r="9215" spans="1:9" ht="15" customHeight="1" x14ac:dyDescent="0.25">
      <c r="A9215" s="411"/>
      <c r="B9215" s="411"/>
      <c r="C9215" s="411"/>
      <c r="D9215" s="411"/>
      <c r="E9215" s="411"/>
      <c r="F9215" s="411"/>
      <c r="G9215" s="194"/>
      <c r="H9215" s="411"/>
      <c r="I9215" s="411"/>
    </row>
    <row r="9216" spans="1:9" ht="15" customHeight="1" x14ac:dyDescent="0.25">
      <c r="A9216" s="411"/>
      <c r="B9216" s="411"/>
      <c r="C9216" s="411"/>
      <c r="D9216" s="411"/>
      <c r="E9216" s="411"/>
      <c r="F9216" s="411"/>
      <c r="G9216" s="194"/>
      <c r="H9216" s="411"/>
      <c r="I9216" s="411"/>
    </row>
    <row r="9217" spans="1:9" ht="15" customHeight="1" x14ac:dyDescent="0.25">
      <c r="A9217" s="411"/>
      <c r="B9217" s="411"/>
      <c r="C9217" s="411"/>
      <c r="D9217" s="411"/>
      <c r="E9217" s="411"/>
      <c r="F9217" s="411"/>
      <c r="G9217" s="194"/>
      <c r="H9217" s="411"/>
      <c r="I9217" s="411"/>
    </row>
    <row r="9218" spans="1:9" ht="15" customHeight="1" x14ac:dyDescent="0.25">
      <c r="A9218" s="411"/>
      <c r="B9218" s="411"/>
      <c r="C9218" s="411"/>
      <c r="D9218" s="411"/>
      <c r="E9218" s="411"/>
      <c r="F9218" s="411"/>
      <c r="G9218" s="194"/>
      <c r="H9218" s="411"/>
      <c r="I9218" s="411"/>
    </row>
    <row r="9219" spans="1:9" ht="15" customHeight="1" x14ac:dyDescent="0.25">
      <c r="A9219" s="411"/>
      <c r="B9219" s="411"/>
      <c r="C9219" s="411"/>
      <c r="D9219" s="411"/>
      <c r="E9219" s="411"/>
      <c r="F9219" s="411"/>
      <c r="G9219" s="194"/>
      <c r="H9219" s="411"/>
      <c r="I9219" s="411"/>
    </row>
    <row r="9220" spans="1:9" ht="15" customHeight="1" x14ac:dyDescent="0.25">
      <c r="A9220" s="411"/>
      <c r="B9220" s="411"/>
      <c r="C9220" s="411"/>
      <c r="D9220" s="411"/>
      <c r="E9220" s="411"/>
      <c r="F9220" s="411"/>
      <c r="G9220" s="194"/>
      <c r="H9220" s="411"/>
      <c r="I9220" s="411"/>
    </row>
    <row r="9221" spans="1:9" ht="15" customHeight="1" x14ac:dyDescent="0.25">
      <c r="A9221" s="411"/>
      <c r="B9221" s="411"/>
      <c r="C9221" s="411"/>
      <c r="D9221" s="411"/>
      <c r="E9221" s="411"/>
      <c r="F9221" s="411"/>
      <c r="G9221" s="194"/>
      <c r="H9221" s="411"/>
      <c r="I9221" s="411"/>
    </row>
    <row r="9222" spans="1:9" ht="15" customHeight="1" x14ac:dyDescent="0.25">
      <c r="A9222" s="411"/>
      <c r="B9222" s="411"/>
      <c r="C9222" s="411"/>
      <c r="D9222" s="411"/>
      <c r="E9222" s="411"/>
      <c r="F9222" s="411"/>
      <c r="G9222" s="194"/>
      <c r="H9222" s="411"/>
      <c r="I9222" s="411"/>
    </row>
    <row r="9223" spans="1:9" ht="15" customHeight="1" x14ac:dyDescent="0.25">
      <c r="A9223" s="411"/>
      <c r="B9223" s="411"/>
      <c r="C9223" s="411"/>
      <c r="D9223" s="411"/>
      <c r="E9223" s="411"/>
      <c r="F9223" s="411"/>
      <c r="G9223" s="194"/>
      <c r="H9223" s="411"/>
      <c r="I9223" s="411"/>
    </row>
    <row r="9224" spans="1:9" ht="15" customHeight="1" x14ac:dyDescent="0.25">
      <c r="A9224" s="411"/>
      <c r="B9224" s="411"/>
      <c r="C9224" s="411"/>
      <c r="D9224" s="411"/>
      <c r="E9224" s="411"/>
      <c r="F9224" s="411"/>
      <c r="G9224" s="194"/>
      <c r="H9224" s="411"/>
      <c r="I9224" s="411"/>
    </row>
    <row r="9225" spans="1:9" ht="15" customHeight="1" x14ac:dyDescent="0.25">
      <c r="A9225" s="411"/>
      <c r="B9225" s="411"/>
      <c r="C9225" s="411"/>
      <c r="D9225" s="411"/>
      <c r="E9225" s="411"/>
      <c r="F9225" s="411"/>
      <c r="G9225" s="194"/>
      <c r="H9225" s="411"/>
      <c r="I9225" s="411"/>
    </row>
    <row r="9226" spans="1:9" ht="15" customHeight="1" x14ac:dyDescent="0.25">
      <c r="A9226" s="411"/>
      <c r="B9226" s="411"/>
      <c r="C9226" s="411"/>
      <c r="D9226" s="411"/>
      <c r="E9226" s="411"/>
      <c r="F9226" s="411"/>
      <c r="G9226" s="194"/>
      <c r="H9226" s="411"/>
      <c r="I9226" s="411"/>
    </row>
    <row r="9227" spans="1:9" ht="15" customHeight="1" x14ac:dyDescent="0.25">
      <c r="A9227" s="411"/>
      <c r="B9227" s="411"/>
      <c r="C9227" s="411"/>
      <c r="D9227" s="411"/>
      <c r="E9227" s="411"/>
      <c r="F9227" s="411"/>
      <c r="G9227" s="194"/>
      <c r="H9227" s="411"/>
      <c r="I9227" s="411"/>
    </row>
    <row r="9228" spans="1:9" ht="15" customHeight="1" x14ac:dyDescent="0.25">
      <c r="A9228" s="411"/>
      <c r="B9228" s="411"/>
      <c r="C9228" s="411"/>
      <c r="D9228" s="411"/>
      <c r="E9228" s="411"/>
      <c r="F9228" s="411"/>
      <c r="G9228" s="194"/>
      <c r="H9228" s="411"/>
      <c r="I9228" s="411"/>
    </row>
    <row r="9229" spans="1:9" ht="15" customHeight="1" x14ac:dyDescent="0.25">
      <c r="A9229" s="411"/>
      <c r="B9229" s="411"/>
      <c r="C9229" s="411"/>
      <c r="D9229" s="411"/>
      <c r="E9229" s="411"/>
      <c r="F9229" s="411"/>
      <c r="G9229" s="194"/>
      <c r="H9229" s="411"/>
      <c r="I9229" s="411"/>
    </row>
    <row r="9230" spans="1:9" ht="15" customHeight="1" x14ac:dyDescent="0.25">
      <c r="A9230" s="411"/>
      <c r="B9230" s="411"/>
      <c r="C9230" s="411"/>
      <c r="D9230" s="411"/>
      <c r="E9230" s="411"/>
      <c r="F9230" s="411"/>
      <c r="G9230" s="194"/>
      <c r="H9230" s="411"/>
      <c r="I9230" s="411"/>
    </row>
    <row r="9231" spans="1:9" ht="15" customHeight="1" x14ac:dyDescent="0.25">
      <c r="A9231" s="411"/>
      <c r="B9231" s="411"/>
      <c r="C9231" s="411"/>
      <c r="D9231" s="411"/>
      <c r="E9231" s="411"/>
      <c r="F9231" s="411"/>
      <c r="G9231" s="194"/>
      <c r="H9231" s="411"/>
      <c r="I9231" s="411"/>
    </row>
    <row r="9232" spans="1:9" ht="15" customHeight="1" x14ac:dyDescent="0.25">
      <c r="A9232" s="411"/>
      <c r="B9232" s="411"/>
      <c r="C9232" s="411"/>
      <c r="D9232" s="411"/>
      <c r="E9232" s="411"/>
      <c r="F9232" s="411"/>
      <c r="G9232" s="194"/>
      <c r="H9232" s="411"/>
      <c r="I9232" s="411"/>
    </row>
    <row r="9233" spans="1:9" ht="15" customHeight="1" x14ac:dyDescent="0.25">
      <c r="A9233" s="411"/>
      <c r="B9233" s="411"/>
      <c r="C9233" s="411"/>
      <c r="D9233" s="411"/>
      <c r="E9233" s="411"/>
      <c r="F9233" s="411"/>
      <c r="G9233" s="194"/>
      <c r="H9233" s="411"/>
      <c r="I9233" s="411"/>
    </row>
    <row r="9234" spans="1:9" ht="15" customHeight="1" x14ac:dyDescent="0.25">
      <c r="A9234" s="411"/>
      <c r="B9234" s="411"/>
      <c r="C9234" s="411"/>
      <c r="D9234" s="411"/>
      <c r="E9234" s="411"/>
      <c r="F9234" s="411"/>
      <c r="G9234" s="194"/>
      <c r="H9234" s="411"/>
      <c r="I9234" s="411"/>
    </row>
    <row r="9235" spans="1:9" ht="15" customHeight="1" x14ac:dyDescent="0.25">
      <c r="A9235" s="411"/>
      <c r="B9235" s="411"/>
      <c r="C9235" s="411"/>
      <c r="D9235" s="411"/>
      <c r="E9235" s="411"/>
      <c r="F9235" s="411"/>
      <c r="G9235" s="194"/>
      <c r="H9235" s="411"/>
      <c r="I9235" s="411"/>
    </row>
    <row r="9236" spans="1:9" ht="15" customHeight="1" x14ac:dyDescent="0.25">
      <c r="A9236" s="411"/>
      <c r="B9236" s="411"/>
      <c r="C9236" s="411"/>
      <c r="D9236" s="411"/>
      <c r="E9236" s="411"/>
      <c r="F9236" s="411"/>
      <c r="G9236" s="194"/>
      <c r="H9236" s="411"/>
      <c r="I9236" s="411"/>
    </row>
    <row r="9237" spans="1:9" ht="15" customHeight="1" x14ac:dyDescent="0.25">
      <c r="A9237" s="411"/>
      <c r="B9237" s="411"/>
      <c r="C9237" s="411"/>
      <c r="D9237" s="411"/>
      <c r="E9237" s="411"/>
      <c r="F9237" s="411"/>
      <c r="G9237" s="194"/>
      <c r="H9237" s="411"/>
      <c r="I9237" s="411"/>
    </row>
    <row r="9238" spans="1:9" ht="15" customHeight="1" x14ac:dyDescent="0.25">
      <c r="A9238" s="411"/>
      <c r="B9238" s="411"/>
      <c r="C9238" s="411"/>
      <c r="D9238" s="411"/>
      <c r="E9238" s="411"/>
      <c r="F9238" s="411"/>
      <c r="G9238" s="194"/>
      <c r="H9238" s="411"/>
      <c r="I9238" s="411"/>
    </row>
    <row r="9239" spans="1:9" ht="15" customHeight="1" x14ac:dyDescent="0.25">
      <c r="A9239" s="411"/>
      <c r="B9239" s="411"/>
      <c r="C9239" s="411"/>
      <c r="D9239" s="411"/>
      <c r="E9239" s="411"/>
      <c r="F9239" s="411"/>
      <c r="G9239" s="194"/>
      <c r="H9239" s="411"/>
      <c r="I9239" s="411"/>
    </row>
    <row r="9240" spans="1:9" ht="15" customHeight="1" x14ac:dyDescent="0.25">
      <c r="A9240" s="411"/>
      <c r="B9240" s="411"/>
      <c r="C9240" s="411"/>
      <c r="D9240" s="411"/>
      <c r="E9240" s="411"/>
      <c r="F9240" s="411"/>
      <c r="G9240" s="194"/>
      <c r="H9240" s="411"/>
      <c r="I9240" s="411"/>
    </row>
    <row r="9241" spans="1:9" ht="15" customHeight="1" x14ac:dyDescent="0.25">
      <c r="A9241" s="411"/>
      <c r="B9241" s="411"/>
      <c r="C9241" s="411"/>
      <c r="D9241" s="411"/>
      <c r="E9241" s="411"/>
      <c r="F9241" s="411"/>
      <c r="G9241" s="194"/>
      <c r="H9241" s="411"/>
      <c r="I9241" s="411"/>
    </row>
    <row r="9242" spans="1:9" ht="15" customHeight="1" x14ac:dyDescent="0.25">
      <c r="A9242" s="411"/>
      <c r="B9242" s="411"/>
      <c r="C9242" s="411"/>
      <c r="D9242" s="411"/>
      <c r="E9242" s="411"/>
      <c r="F9242" s="411"/>
      <c r="G9242" s="194"/>
      <c r="H9242" s="411"/>
      <c r="I9242" s="411"/>
    </row>
    <row r="9243" spans="1:9" ht="15" customHeight="1" x14ac:dyDescent="0.25">
      <c r="A9243" s="411"/>
      <c r="B9243" s="411"/>
      <c r="C9243" s="411"/>
      <c r="D9243" s="411"/>
      <c r="E9243" s="411"/>
      <c r="F9243" s="411"/>
      <c r="G9243" s="194"/>
      <c r="H9243" s="411"/>
      <c r="I9243" s="411"/>
    </row>
    <row r="9244" spans="1:9" ht="15" customHeight="1" x14ac:dyDescent="0.25">
      <c r="A9244" s="411"/>
      <c r="B9244" s="411"/>
      <c r="C9244" s="411"/>
      <c r="D9244" s="411"/>
      <c r="E9244" s="411"/>
      <c r="F9244" s="411"/>
      <c r="G9244" s="194"/>
      <c r="H9244" s="411"/>
      <c r="I9244" s="411"/>
    </row>
    <row r="9245" spans="1:9" ht="15" customHeight="1" x14ac:dyDescent="0.25">
      <c r="A9245" s="411"/>
      <c r="B9245" s="411"/>
      <c r="C9245" s="411"/>
      <c r="D9245" s="411"/>
      <c r="E9245" s="411"/>
      <c r="F9245" s="411"/>
      <c r="G9245" s="194"/>
      <c r="H9245" s="411"/>
      <c r="I9245" s="411"/>
    </row>
    <row r="9246" spans="1:9" ht="15" customHeight="1" x14ac:dyDescent="0.25">
      <c r="A9246" s="411"/>
      <c r="B9246" s="411"/>
      <c r="C9246" s="411"/>
      <c r="D9246" s="411"/>
      <c r="E9246" s="411"/>
      <c r="F9246" s="411"/>
      <c r="G9246" s="194"/>
      <c r="H9246" s="411"/>
      <c r="I9246" s="411"/>
    </row>
    <row r="9247" spans="1:9" ht="15" customHeight="1" x14ac:dyDescent="0.25">
      <c r="A9247" s="411"/>
      <c r="B9247" s="411"/>
      <c r="C9247" s="411"/>
      <c r="D9247" s="411"/>
      <c r="E9247" s="411"/>
      <c r="F9247" s="411"/>
      <c r="G9247" s="194"/>
      <c r="H9247" s="411"/>
      <c r="I9247" s="411"/>
    </row>
    <row r="9248" spans="1:9" ht="15" customHeight="1" x14ac:dyDescent="0.25">
      <c r="A9248" s="411"/>
      <c r="B9248" s="411"/>
      <c r="C9248" s="411"/>
      <c r="D9248" s="411"/>
      <c r="E9248" s="411"/>
      <c r="F9248" s="411"/>
      <c r="G9248" s="194"/>
      <c r="H9248" s="411"/>
      <c r="I9248" s="411"/>
    </row>
    <row r="9249" spans="1:9" ht="15" customHeight="1" x14ac:dyDescent="0.25">
      <c r="A9249" s="411"/>
      <c r="B9249" s="411"/>
      <c r="C9249" s="411"/>
      <c r="D9249" s="411"/>
      <c r="E9249" s="411"/>
      <c r="F9249" s="411"/>
      <c r="G9249" s="194"/>
      <c r="H9249" s="411"/>
      <c r="I9249" s="411"/>
    </row>
    <row r="9250" spans="1:9" ht="15" customHeight="1" x14ac:dyDescent="0.25">
      <c r="A9250" s="411"/>
      <c r="B9250" s="411"/>
      <c r="C9250" s="411"/>
      <c r="D9250" s="411"/>
      <c r="E9250" s="411"/>
      <c r="F9250" s="411"/>
      <c r="G9250" s="194"/>
      <c r="H9250" s="411"/>
      <c r="I9250" s="411"/>
    </row>
    <row r="9251" spans="1:9" ht="15" customHeight="1" x14ac:dyDescent="0.25">
      <c r="A9251" s="411"/>
      <c r="B9251" s="411"/>
      <c r="C9251" s="411"/>
      <c r="D9251" s="411"/>
      <c r="E9251" s="411"/>
      <c r="F9251" s="411"/>
      <c r="G9251" s="194"/>
      <c r="H9251" s="411"/>
      <c r="I9251" s="411"/>
    </row>
    <row r="9252" spans="1:9" ht="15" customHeight="1" x14ac:dyDescent="0.25">
      <c r="A9252" s="411"/>
      <c r="B9252" s="411"/>
      <c r="C9252" s="411"/>
      <c r="D9252" s="411"/>
      <c r="E9252" s="411"/>
      <c r="F9252" s="411"/>
      <c r="G9252" s="194"/>
      <c r="H9252" s="411"/>
      <c r="I9252" s="411"/>
    </row>
    <row r="9253" spans="1:9" ht="15" customHeight="1" x14ac:dyDescent="0.25">
      <c r="A9253" s="411"/>
      <c r="B9253" s="411"/>
      <c r="C9253" s="411"/>
      <c r="D9253" s="411"/>
      <c r="E9253" s="411"/>
      <c r="F9253" s="411"/>
      <c r="G9253" s="194"/>
      <c r="H9253" s="411"/>
      <c r="I9253" s="411"/>
    </row>
    <row r="9254" spans="1:9" ht="15" customHeight="1" x14ac:dyDescent="0.25">
      <c r="A9254" s="411"/>
      <c r="B9254" s="411"/>
      <c r="C9254" s="411"/>
      <c r="D9254" s="411"/>
      <c r="E9254" s="411"/>
      <c r="F9254" s="411"/>
      <c r="G9254" s="194"/>
      <c r="H9254" s="411"/>
      <c r="I9254" s="411"/>
    </row>
    <row r="9255" spans="1:9" ht="15" customHeight="1" x14ac:dyDescent="0.25">
      <c r="A9255" s="411"/>
      <c r="B9255" s="411"/>
      <c r="C9255" s="411"/>
      <c r="D9255" s="411"/>
      <c r="E9255" s="411"/>
      <c r="F9255" s="411"/>
      <c r="G9255" s="194"/>
      <c r="H9255" s="411"/>
      <c r="I9255" s="411"/>
    </row>
    <row r="9256" spans="1:9" ht="15" customHeight="1" x14ac:dyDescent="0.25">
      <c r="A9256" s="411"/>
      <c r="B9256" s="411"/>
      <c r="C9256" s="411"/>
      <c r="D9256" s="411"/>
      <c r="E9256" s="411"/>
      <c r="F9256" s="411"/>
      <c r="G9256" s="194"/>
      <c r="H9256" s="411"/>
      <c r="I9256" s="411"/>
    </row>
    <row r="9257" spans="1:9" ht="15" customHeight="1" x14ac:dyDescent="0.25">
      <c r="A9257" s="411"/>
      <c r="B9257" s="411"/>
      <c r="C9257" s="411"/>
      <c r="D9257" s="411"/>
      <c r="E9257" s="411"/>
      <c r="F9257" s="411"/>
      <c r="G9257" s="194"/>
      <c r="H9257" s="411"/>
      <c r="I9257" s="411"/>
    </row>
    <row r="9258" spans="1:9" ht="15" customHeight="1" x14ac:dyDescent="0.25">
      <c r="A9258" s="411"/>
      <c r="B9258" s="411"/>
      <c r="C9258" s="411"/>
      <c r="D9258" s="411"/>
      <c r="E9258" s="411"/>
      <c r="F9258" s="411"/>
      <c r="G9258" s="194"/>
      <c r="H9258" s="411"/>
      <c r="I9258" s="411"/>
    </row>
    <row r="9259" spans="1:9" ht="15" customHeight="1" x14ac:dyDescent="0.25">
      <c r="A9259" s="411"/>
      <c r="B9259" s="411"/>
      <c r="C9259" s="411"/>
      <c r="D9259" s="411"/>
      <c r="E9259" s="411"/>
      <c r="F9259" s="411"/>
      <c r="G9259" s="194"/>
      <c r="H9259" s="411"/>
      <c r="I9259" s="411"/>
    </row>
    <row r="9260" spans="1:9" ht="15" customHeight="1" x14ac:dyDescent="0.25">
      <c r="A9260" s="411"/>
      <c r="B9260" s="411"/>
      <c r="C9260" s="411"/>
      <c r="D9260" s="411"/>
      <c r="E9260" s="411"/>
      <c r="F9260" s="411"/>
      <c r="G9260" s="194"/>
      <c r="H9260" s="411"/>
      <c r="I9260" s="411"/>
    </row>
    <row r="9261" spans="1:9" ht="15" customHeight="1" x14ac:dyDescent="0.25">
      <c r="A9261" s="411"/>
      <c r="B9261" s="411"/>
      <c r="C9261" s="411"/>
      <c r="D9261" s="411"/>
      <c r="E9261" s="411"/>
      <c r="F9261" s="411"/>
      <c r="G9261" s="194"/>
      <c r="H9261" s="411"/>
      <c r="I9261" s="411"/>
    </row>
    <row r="9262" spans="1:9" ht="15" customHeight="1" x14ac:dyDescent="0.25">
      <c r="A9262" s="411"/>
      <c r="B9262" s="411"/>
      <c r="C9262" s="411"/>
      <c r="D9262" s="411"/>
      <c r="E9262" s="411"/>
      <c r="F9262" s="411"/>
      <c r="G9262" s="194"/>
      <c r="H9262" s="411"/>
      <c r="I9262" s="411"/>
    </row>
    <row r="9263" spans="1:9" ht="15" customHeight="1" x14ac:dyDescent="0.25">
      <c r="A9263" s="411"/>
      <c r="B9263" s="411"/>
      <c r="C9263" s="411"/>
      <c r="D9263" s="411"/>
      <c r="E9263" s="411"/>
      <c r="F9263" s="411"/>
      <c r="G9263" s="194"/>
      <c r="H9263" s="411"/>
      <c r="I9263" s="411"/>
    </row>
    <row r="9264" spans="1:9" ht="15" customHeight="1" x14ac:dyDescent="0.25">
      <c r="A9264" s="411"/>
      <c r="B9264" s="411"/>
      <c r="C9264" s="411"/>
      <c r="D9264" s="411"/>
      <c r="E9264" s="411"/>
      <c r="F9264" s="411"/>
      <c r="G9264" s="194"/>
      <c r="H9264" s="411"/>
      <c r="I9264" s="411"/>
    </row>
    <row r="9265" spans="1:9" ht="15" customHeight="1" x14ac:dyDescent="0.25">
      <c r="A9265" s="411"/>
      <c r="B9265" s="411"/>
      <c r="C9265" s="411"/>
      <c r="D9265" s="411"/>
      <c r="E9265" s="411"/>
      <c r="F9265" s="411"/>
      <c r="G9265" s="194"/>
      <c r="H9265" s="411"/>
      <c r="I9265" s="411"/>
    </row>
    <row r="9266" spans="1:9" ht="15" customHeight="1" x14ac:dyDescent="0.25">
      <c r="A9266" s="411"/>
      <c r="B9266" s="411"/>
      <c r="C9266" s="411"/>
      <c r="D9266" s="411"/>
      <c r="E9266" s="411"/>
      <c r="F9266" s="411"/>
      <c r="G9266" s="194"/>
      <c r="H9266" s="411"/>
      <c r="I9266" s="411"/>
    </row>
    <row r="9267" spans="1:9" ht="15" customHeight="1" x14ac:dyDescent="0.25">
      <c r="A9267" s="411"/>
      <c r="B9267" s="411"/>
      <c r="C9267" s="411"/>
      <c r="D9267" s="411"/>
      <c r="E9267" s="411"/>
      <c r="F9267" s="411"/>
      <c r="G9267" s="194"/>
      <c r="H9267" s="411"/>
      <c r="I9267" s="411"/>
    </row>
    <row r="9268" spans="1:9" ht="15" customHeight="1" x14ac:dyDescent="0.25">
      <c r="A9268" s="411"/>
      <c r="B9268" s="411"/>
      <c r="C9268" s="411"/>
      <c r="D9268" s="411"/>
      <c r="E9268" s="411"/>
      <c r="F9268" s="411"/>
      <c r="G9268" s="194"/>
      <c r="H9268" s="411"/>
      <c r="I9268" s="411"/>
    </row>
    <row r="9269" spans="1:9" ht="15" customHeight="1" x14ac:dyDescent="0.25">
      <c r="A9269" s="411"/>
      <c r="B9269" s="411"/>
      <c r="C9269" s="411"/>
      <c r="D9269" s="411"/>
      <c r="E9269" s="411"/>
      <c r="F9269" s="411"/>
      <c r="G9269" s="194"/>
      <c r="H9269" s="411"/>
      <c r="I9269" s="411"/>
    </row>
    <row r="9270" spans="1:9" ht="15" customHeight="1" x14ac:dyDescent="0.25">
      <c r="A9270" s="411"/>
      <c r="B9270" s="411"/>
      <c r="C9270" s="411"/>
      <c r="D9270" s="411"/>
      <c r="E9270" s="411"/>
      <c r="F9270" s="411"/>
      <c r="G9270" s="194"/>
      <c r="H9270" s="411"/>
      <c r="I9270" s="411"/>
    </row>
    <row r="9271" spans="1:9" ht="15" customHeight="1" x14ac:dyDescent="0.25">
      <c r="A9271" s="411"/>
      <c r="B9271" s="411"/>
      <c r="C9271" s="411"/>
      <c r="D9271" s="411"/>
      <c r="E9271" s="411"/>
      <c r="F9271" s="411"/>
      <c r="G9271" s="194"/>
      <c r="H9271" s="411"/>
      <c r="I9271" s="411"/>
    </row>
    <row r="9272" spans="1:9" ht="15" customHeight="1" x14ac:dyDescent="0.25">
      <c r="A9272" s="411"/>
      <c r="B9272" s="411"/>
      <c r="C9272" s="411"/>
      <c r="D9272" s="411"/>
      <c r="E9272" s="411"/>
      <c r="F9272" s="411"/>
      <c r="G9272" s="194"/>
      <c r="H9272" s="411"/>
      <c r="I9272" s="411"/>
    </row>
    <row r="9273" spans="1:9" ht="15" customHeight="1" x14ac:dyDescent="0.25">
      <c r="A9273" s="411"/>
      <c r="B9273" s="411"/>
      <c r="C9273" s="411"/>
      <c r="D9273" s="411"/>
      <c r="E9273" s="411"/>
      <c r="F9273" s="411"/>
      <c r="G9273" s="194"/>
      <c r="H9273" s="411"/>
      <c r="I9273" s="411"/>
    </row>
    <row r="9274" spans="1:9" ht="15" customHeight="1" x14ac:dyDescent="0.25">
      <c r="A9274" s="411"/>
      <c r="B9274" s="411"/>
      <c r="C9274" s="411"/>
      <c r="D9274" s="411"/>
      <c r="E9274" s="411"/>
      <c r="F9274" s="411"/>
      <c r="G9274" s="194"/>
      <c r="H9274" s="411"/>
      <c r="I9274" s="411"/>
    </row>
    <row r="9275" spans="1:9" ht="15" customHeight="1" x14ac:dyDescent="0.25">
      <c r="A9275" s="411"/>
      <c r="B9275" s="411"/>
      <c r="C9275" s="411"/>
      <c r="D9275" s="411"/>
      <c r="E9275" s="411"/>
      <c r="F9275" s="411"/>
      <c r="G9275" s="194"/>
      <c r="H9275" s="411"/>
      <c r="I9275" s="411"/>
    </row>
    <row r="9276" spans="1:9" ht="15" customHeight="1" x14ac:dyDescent="0.25">
      <c r="A9276" s="411"/>
      <c r="B9276" s="411"/>
      <c r="C9276" s="411"/>
      <c r="D9276" s="411"/>
      <c r="E9276" s="411"/>
      <c r="F9276" s="411"/>
      <c r="G9276" s="194"/>
      <c r="H9276" s="411"/>
      <c r="I9276" s="411"/>
    </row>
    <row r="9277" spans="1:9" ht="15" customHeight="1" x14ac:dyDescent="0.25">
      <c r="A9277" s="411"/>
      <c r="B9277" s="411"/>
      <c r="C9277" s="411"/>
      <c r="D9277" s="411"/>
      <c r="E9277" s="411"/>
      <c r="F9277" s="411"/>
      <c r="G9277" s="194"/>
      <c r="H9277" s="411"/>
      <c r="I9277" s="411"/>
    </row>
    <row r="9278" spans="1:9" ht="15" customHeight="1" x14ac:dyDescent="0.25">
      <c r="A9278" s="411"/>
      <c r="B9278" s="411"/>
      <c r="C9278" s="411"/>
      <c r="D9278" s="411"/>
      <c r="E9278" s="411"/>
      <c r="F9278" s="411"/>
      <c r="G9278" s="194"/>
      <c r="H9278" s="411"/>
      <c r="I9278" s="411"/>
    </row>
    <row r="9279" spans="1:9" ht="15" customHeight="1" x14ac:dyDescent="0.25">
      <c r="A9279" s="411"/>
      <c r="B9279" s="411"/>
      <c r="C9279" s="411"/>
      <c r="D9279" s="411"/>
      <c r="E9279" s="411"/>
      <c r="F9279" s="411"/>
      <c r="G9279" s="194"/>
      <c r="H9279" s="411"/>
      <c r="I9279" s="411"/>
    </row>
    <row r="9280" spans="1:9" ht="15" customHeight="1" x14ac:dyDescent="0.25">
      <c r="A9280" s="411"/>
      <c r="B9280" s="411"/>
      <c r="C9280" s="411"/>
      <c r="D9280" s="411"/>
      <c r="E9280" s="411"/>
      <c r="F9280" s="411"/>
      <c r="G9280" s="194"/>
      <c r="H9280" s="411"/>
      <c r="I9280" s="411"/>
    </row>
    <row r="9281" spans="1:9" ht="15" customHeight="1" x14ac:dyDescent="0.25">
      <c r="A9281" s="411"/>
      <c r="B9281" s="411"/>
      <c r="C9281" s="411"/>
      <c r="D9281" s="411"/>
      <c r="E9281" s="411"/>
      <c r="F9281" s="411"/>
      <c r="G9281" s="194"/>
      <c r="H9281" s="411"/>
      <c r="I9281" s="411"/>
    </row>
    <row r="9282" spans="1:9" ht="15" customHeight="1" x14ac:dyDescent="0.25">
      <c r="A9282" s="411"/>
      <c r="B9282" s="411"/>
      <c r="C9282" s="411"/>
      <c r="D9282" s="411"/>
      <c r="E9282" s="411"/>
      <c r="F9282" s="411"/>
      <c r="G9282" s="194"/>
      <c r="H9282" s="411"/>
      <c r="I9282" s="411"/>
    </row>
    <row r="9283" spans="1:9" ht="15" customHeight="1" x14ac:dyDescent="0.25">
      <c r="A9283" s="411"/>
      <c r="B9283" s="411"/>
      <c r="C9283" s="411"/>
      <c r="D9283" s="411"/>
      <c r="E9283" s="411"/>
      <c r="F9283" s="411"/>
      <c r="G9283" s="194"/>
      <c r="H9283" s="411"/>
      <c r="I9283" s="411"/>
    </row>
    <row r="9284" spans="1:9" ht="15" customHeight="1" x14ac:dyDescent="0.25">
      <c r="A9284" s="411"/>
      <c r="B9284" s="411"/>
      <c r="C9284" s="411"/>
      <c r="D9284" s="411"/>
      <c r="E9284" s="411"/>
      <c r="F9284" s="411"/>
      <c r="G9284" s="194"/>
      <c r="H9284" s="411"/>
      <c r="I9284" s="411"/>
    </row>
    <row r="9285" spans="1:9" ht="15" customHeight="1" x14ac:dyDescent="0.25">
      <c r="A9285" s="411"/>
      <c r="B9285" s="411"/>
      <c r="C9285" s="411"/>
      <c r="D9285" s="411"/>
      <c r="E9285" s="411"/>
      <c r="F9285" s="411"/>
      <c r="G9285" s="194"/>
      <c r="H9285" s="411"/>
      <c r="I9285" s="411"/>
    </row>
    <row r="9286" spans="1:9" ht="15" customHeight="1" x14ac:dyDescent="0.25">
      <c r="A9286" s="411"/>
      <c r="B9286" s="411"/>
      <c r="C9286" s="411"/>
      <c r="D9286" s="411"/>
      <c r="E9286" s="411"/>
      <c r="F9286" s="411"/>
      <c r="G9286" s="194"/>
      <c r="H9286" s="411"/>
      <c r="I9286" s="411"/>
    </row>
    <row r="9287" spans="1:9" ht="15" customHeight="1" x14ac:dyDescent="0.25">
      <c r="A9287" s="411"/>
      <c r="B9287" s="411"/>
      <c r="C9287" s="411"/>
      <c r="D9287" s="411"/>
      <c r="E9287" s="411"/>
      <c r="F9287" s="411"/>
      <c r="G9287" s="194"/>
      <c r="H9287" s="411"/>
      <c r="I9287" s="411"/>
    </row>
    <row r="9288" spans="1:9" ht="15" customHeight="1" x14ac:dyDescent="0.25">
      <c r="A9288" s="411"/>
      <c r="B9288" s="411"/>
      <c r="C9288" s="411"/>
      <c r="D9288" s="411"/>
      <c r="E9288" s="411"/>
      <c r="F9288" s="411"/>
      <c r="G9288" s="194"/>
      <c r="H9288" s="411"/>
      <c r="I9288" s="411"/>
    </row>
    <row r="9289" spans="1:9" ht="15" customHeight="1" x14ac:dyDescent="0.25">
      <c r="A9289" s="411"/>
      <c r="B9289" s="411"/>
      <c r="C9289" s="411"/>
      <c r="D9289" s="411"/>
      <c r="E9289" s="411"/>
      <c r="F9289" s="411"/>
      <c r="G9289" s="194"/>
      <c r="H9289" s="411"/>
      <c r="I9289" s="411"/>
    </row>
    <row r="9290" spans="1:9" ht="15" customHeight="1" x14ac:dyDescent="0.25">
      <c r="A9290" s="411"/>
      <c r="B9290" s="411"/>
      <c r="C9290" s="411"/>
      <c r="D9290" s="411"/>
      <c r="E9290" s="411"/>
      <c r="F9290" s="411"/>
      <c r="G9290" s="194"/>
      <c r="H9290" s="411"/>
      <c r="I9290" s="411"/>
    </row>
    <row r="9291" spans="1:9" ht="15" customHeight="1" x14ac:dyDescent="0.25">
      <c r="A9291" s="411"/>
      <c r="B9291" s="411"/>
      <c r="C9291" s="411"/>
      <c r="D9291" s="411"/>
      <c r="E9291" s="411"/>
      <c r="F9291" s="411"/>
      <c r="G9291" s="194"/>
      <c r="H9291" s="411"/>
      <c r="I9291" s="411"/>
    </row>
    <row r="9292" spans="1:9" ht="15" customHeight="1" x14ac:dyDescent="0.25">
      <c r="A9292" s="411"/>
      <c r="B9292" s="411"/>
      <c r="C9292" s="411"/>
      <c r="D9292" s="411"/>
      <c r="E9292" s="411"/>
      <c r="F9292" s="411"/>
      <c r="G9292" s="194"/>
      <c r="H9292" s="411"/>
      <c r="I9292" s="411"/>
    </row>
    <row r="9293" spans="1:9" ht="15" customHeight="1" x14ac:dyDescent="0.25">
      <c r="A9293" s="411"/>
      <c r="B9293" s="411"/>
      <c r="C9293" s="411"/>
      <c r="D9293" s="411"/>
      <c r="E9293" s="411"/>
      <c r="F9293" s="411"/>
      <c r="G9293" s="194"/>
      <c r="H9293" s="411"/>
      <c r="I9293" s="411"/>
    </row>
    <row r="9294" spans="1:9" ht="15" customHeight="1" x14ac:dyDescent="0.25">
      <c r="A9294" s="411"/>
      <c r="B9294" s="411"/>
      <c r="C9294" s="411"/>
      <c r="D9294" s="411"/>
      <c r="E9294" s="411"/>
      <c r="F9294" s="411"/>
      <c r="G9294" s="194"/>
      <c r="H9294" s="411"/>
      <c r="I9294" s="411"/>
    </row>
    <row r="9295" spans="1:9" ht="15" customHeight="1" x14ac:dyDescent="0.25">
      <c r="A9295" s="411"/>
      <c r="B9295" s="411"/>
      <c r="C9295" s="411"/>
      <c r="D9295" s="411"/>
      <c r="E9295" s="411"/>
      <c r="F9295" s="411"/>
      <c r="G9295" s="194"/>
      <c r="H9295" s="411"/>
      <c r="I9295" s="411"/>
    </row>
    <row r="9296" spans="1:9" ht="15" customHeight="1" x14ac:dyDescent="0.25">
      <c r="A9296" s="411"/>
      <c r="B9296" s="411"/>
      <c r="C9296" s="411"/>
      <c r="D9296" s="411"/>
      <c r="E9296" s="411"/>
      <c r="F9296" s="411"/>
      <c r="G9296" s="194"/>
      <c r="H9296" s="411"/>
      <c r="I9296" s="411"/>
    </row>
    <row r="9297" spans="1:9" ht="15" customHeight="1" x14ac:dyDescent="0.25">
      <c r="A9297" s="411"/>
      <c r="B9297" s="411"/>
      <c r="C9297" s="411"/>
      <c r="D9297" s="411"/>
      <c r="E9297" s="411"/>
      <c r="F9297" s="411"/>
      <c r="G9297" s="194"/>
      <c r="H9297" s="411"/>
      <c r="I9297" s="411"/>
    </row>
    <row r="9298" spans="1:9" ht="15" customHeight="1" x14ac:dyDescent="0.25">
      <c r="A9298" s="411"/>
      <c r="B9298" s="411"/>
      <c r="C9298" s="411"/>
      <c r="D9298" s="411"/>
      <c r="E9298" s="411"/>
      <c r="F9298" s="411"/>
      <c r="G9298" s="194"/>
      <c r="H9298" s="411"/>
      <c r="I9298" s="411"/>
    </row>
    <row r="9299" spans="1:9" ht="15" customHeight="1" x14ac:dyDescent="0.25">
      <c r="A9299" s="411"/>
      <c r="B9299" s="411"/>
      <c r="C9299" s="411"/>
      <c r="D9299" s="411"/>
      <c r="E9299" s="411"/>
      <c r="F9299" s="411"/>
      <c r="G9299" s="194"/>
      <c r="H9299" s="411"/>
      <c r="I9299" s="411"/>
    </row>
    <row r="9300" spans="1:9" ht="15" customHeight="1" x14ac:dyDescent="0.25">
      <c r="A9300" s="411"/>
      <c r="B9300" s="411"/>
      <c r="C9300" s="411"/>
      <c r="D9300" s="411"/>
      <c r="E9300" s="411"/>
      <c r="F9300" s="411"/>
      <c r="G9300" s="194"/>
      <c r="H9300" s="411"/>
      <c r="I9300" s="411"/>
    </row>
    <row r="9301" spans="1:9" ht="15" customHeight="1" x14ac:dyDescent="0.25">
      <c r="A9301" s="411"/>
      <c r="B9301" s="411"/>
      <c r="C9301" s="411"/>
      <c r="D9301" s="411"/>
      <c r="E9301" s="411"/>
      <c r="F9301" s="411"/>
      <c r="G9301" s="194"/>
      <c r="H9301" s="411"/>
      <c r="I9301" s="411"/>
    </row>
    <row r="9302" spans="1:9" ht="15" customHeight="1" x14ac:dyDescent="0.25">
      <c r="A9302" s="411"/>
      <c r="B9302" s="411"/>
      <c r="C9302" s="411"/>
      <c r="D9302" s="411"/>
      <c r="E9302" s="411"/>
      <c r="F9302" s="411"/>
      <c r="G9302" s="194"/>
      <c r="H9302" s="411"/>
      <c r="I9302" s="411"/>
    </row>
    <row r="9303" spans="1:9" ht="15" customHeight="1" x14ac:dyDescent="0.25">
      <c r="A9303" s="411"/>
      <c r="B9303" s="411"/>
      <c r="C9303" s="411"/>
      <c r="D9303" s="411"/>
      <c r="E9303" s="411"/>
      <c r="F9303" s="411"/>
      <c r="G9303" s="194"/>
      <c r="H9303" s="411"/>
      <c r="I9303" s="411"/>
    </row>
    <row r="9304" spans="1:9" ht="15" customHeight="1" x14ac:dyDescent="0.25">
      <c r="A9304" s="411"/>
      <c r="B9304" s="411"/>
      <c r="C9304" s="411"/>
      <c r="D9304" s="411"/>
      <c r="E9304" s="411"/>
      <c r="F9304" s="411"/>
      <c r="G9304" s="194"/>
      <c r="H9304" s="411"/>
      <c r="I9304" s="411"/>
    </row>
    <row r="9305" spans="1:9" ht="15" customHeight="1" x14ac:dyDescent="0.25">
      <c r="A9305" s="411"/>
      <c r="B9305" s="411"/>
      <c r="C9305" s="411"/>
      <c r="D9305" s="411"/>
      <c r="E9305" s="411"/>
      <c r="F9305" s="411"/>
      <c r="G9305" s="194"/>
      <c r="H9305" s="411"/>
      <c r="I9305" s="411"/>
    </row>
    <row r="9306" spans="1:9" ht="15" customHeight="1" x14ac:dyDescent="0.25">
      <c r="A9306" s="411"/>
      <c r="B9306" s="411"/>
      <c r="C9306" s="411"/>
      <c r="D9306" s="411"/>
      <c r="E9306" s="411"/>
      <c r="F9306" s="411"/>
      <c r="G9306" s="194"/>
      <c r="H9306" s="411"/>
      <c r="I9306" s="411"/>
    </row>
    <row r="9307" spans="1:9" ht="15" customHeight="1" x14ac:dyDescent="0.25">
      <c r="A9307" s="411"/>
      <c r="B9307" s="411"/>
      <c r="C9307" s="411"/>
      <c r="D9307" s="411"/>
      <c r="E9307" s="411"/>
      <c r="F9307" s="411"/>
      <c r="G9307" s="194"/>
      <c r="H9307" s="411"/>
      <c r="I9307" s="411"/>
    </row>
    <row r="9308" spans="1:9" ht="15" customHeight="1" x14ac:dyDescent="0.25">
      <c r="A9308" s="411"/>
      <c r="B9308" s="411"/>
      <c r="C9308" s="411"/>
      <c r="D9308" s="411"/>
      <c r="E9308" s="411"/>
      <c r="F9308" s="411"/>
      <c r="G9308" s="194"/>
      <c r="H9308" s="411"/>
      <c r="I9308" s="411"/>
    </row>
    <row r="9309" spans="1:9" ht="15" customHeight="1" x14ac:dyDescent="0.25">
      <c r="A9309" s="411"/>
      <c r="B9309" s="411"/>
      <c r="C9309" s="411"/>
      <c r="D9309" s="411"/>
      <c r="E9309" s="411"/>
      <c r="F9309" s="411"/>
      <c r="G9309" s="194"/>
      <c r="H9309" s="411"/>
      <c r="I9309" s="411"/>
    </row>
    <row r="9310" spans="1:9" ht="15" customHeight="1" x14ac:dyDescent="0.25">
      <c r="A9310" s="411"/>
      <c r="B9310" s="411"/>
      <c r="C9310" s="411"/>
      <c r="D9310" s="411"/>
      <c r="E9310" s="411"/>
      <c r="F9310" s="411"/>
      <c r="G9310" s="194"/>
      <c r="H9310" s="411"/>
      <c r="I9310" s="411"/>
    </row>
    <row r="9311" spans="1:9" ht="15" customHeight="1" x14ac:dyDescent="0.25">
      <c r="A9311" s="411"/>
      <c r="B9311" s="411"/>
      <c r="C9311" s="411"/>
      <c r="D9311" s="411"/>
      <c r="E9311" s="411"/>
      <c r="F9311" s="411"/>
      <c r="G9311" s="194"/>
      <c r="H9311" s="411"/>
      <c r="I9311" s="411"/>
    </row>
    <row r="9312" spans="1:9" ht="15" customHeight="1" x14ac:dyDescent="0.25">
      <c r="A9312" s="411"/>
      <c r="B9312" s="411"/>
      <c r="C9312" s="411"/>
      <c r="D9312" s="411"/>
      <c r="E9312" s="411"/>
      <c r="F9312" s="411"/>
      <c r="G9312" s="194"/>
      <c r="H9312" s="411"/>
      <c r="I9312" s="411"/>
    </row>
    <row r="9313" spans="1:9" ht="15" customHeight="1" x14ac:dyDescent="0.25">
      <c r="A9313" s="411"/>
      <c r="B9313" s="411"/>
      <c r="C9313" s="411"/>
      <c r="D9313" s="411"/>
      <c r="E9313" s="411"/>
      <c r="F9313" s="411"/>
      <c r="G9313" s="194"/>
      <c r="H9313" s="411"/>
      <c r="I9313" s="411"/>
    </row>
    <row r="9314" spans="1:9" ht="15" customHeight="1" x14ac:dyDescent="0.25">
      <c r="A9314" s="411"/>
      <c r="B9314" s="411"/>
      <c r="C9314" s="411"/>
      <c r="D9314" s="411"/>
      <c r="E9314" s="411"/>
      <c r="F9314" s="411"/>
      <c r="G9314" s="194"/>
      <c r="H9314" s="411"/>
      <c r="I9314" s="411"/>
    </row>
    <row r="9315" spans="1:9" ht="15" customHeight="1" x14ac:dyDescent="0.25">
      <c r="A9315" s="411"/>
      <c r="B9315" s="411"/>
      <c r="C9315" s="411"/>
      <c r="D9315" s="411"/>
      <c r="E9315" s="411"/>
      <c r="F9315" s="411"/>
      <c r="G9315" s="194"/>
      <c r="H9315" s="411"/>
      <c r="I9315" s="411"/>
    </row>
    <row r="9316" spans="1:9" ht="15" customHeight="1" x14ac:dyDescent="0.25">
      <c r="A9316" s="411"/>
      <c r="B9316" s="411"/>
      <c r="C9316" s="411"/>
      <c r="D9316" s="411"/>
      <c r="E9316" s="411"/>
      <c r="F9316" s="411"/>
      <c r="G9316" s="194"/>
      <c r="H9316" s="411"/>
      <c r="I9316" s="411"/>
    </row>
    <row r="9317" spans="1:9" ht="15" customHeight="1" x14ac:dyDescent="0.25">
      <c r="A9317" s="411"/>
      <c r="B9317" s="411"/>
      <c r="C9317" s="411"/>
      <c r="D9317" s="411"/>
      <c r="E9317" s="411"/>
      <c r="F9317" s="411"/>
      <c r="G9317" s="194"/>
      <c r="H9317" s="411"/>
      <c r="I9317" s="411"/>
    </row>
    <row r="9318" spans="1:9" ht="15" customHeight="1" x14ac:dyDescent="0.25">
      <c r="A9318" s="411"/>
      <c r="B9318" s="411"/>
      <c r="C9318" s="411"/>
      <c r="D9318" s="411"/>
      <c r="E9318" s="411"/>
      <c r="F9318" s="411"/>
      <c r="G9318" s="194"/>
      <c r="H9318" s="411"/>
      <c r="I9318" s="411"/>
    </row>
    <row r="9319" spans="1:9" ht="15" customHeight="1" x14ac:dyDescent="0.25">
      <c r="A9319" s="411"/>
      <c r="B9319" s="411"/>
      <c r="C9319" s="411"/>
      <c r="D9319" s="411"/>
      <c r="E9319" s="411"/>
      <c r="F9319" s="411"/>
      <c r="G9319" s="194"/>
      <c r="H9319" s="411"/>
      <c r="I9319" s="411"/>
    </row>
    <row r="9320" spans="1:9" ht="15" customHeight="1" x14ac:dyDescent="0.25">
      <c r="A9320" s="411"/>
      <c r="B9320" s="411"/>
      <c r="C9320" s="411"/>
      <c r="D9320" s="411"/>
      <c r="E9320" s="411"/>
      <c r="F9320" s="411"/>
      <c r="G9320" s="194"/>
      <c r="H9320" s="411"/>
      <c r="I9320" s="411"/>
    </row>
    <row r="9321" spans="1:9" ht="15" customHeight="1" x14ac:dyDescent="0.25">
      <c r="A9321" s="411"/>
      <c r="B9321" s="411"/>
      <c r="C9321" s="411"/>
      <c r="D9321" s="411"/>
      <c r="E9321" s="411"/>
      <c r="F9321" s="411"/>
      <c r="G9321" s="194"/>
      <c r="H9321" s="411"/>
      <c r="I9321" s="411"/>
    </row>
    <row r="9322" spans="1:9" ht="15" customHeight="1" x14ac:dyDescent="0.25">
      <c r="A9322" s="411"/>
      <c r="B9322" s="411"/>
      <c r="C9322" s="411"/>
      <c r="D9322" s="411"/>
      <c r="E9322" s="411"/>
      <c r="F9322" s="411"/>
      <c r="G9322" s="194"/>
      <c r="H9322" s="411"/>
      <c r="I9322" s="411"/>
    </row>
    <row r="9323" spans="1:9" ht="15" customHeight="1" x14ac:dyDescent="0.25">
      <c r="A9323" s="411"/>
      <c r="B9323" s="411"/>
      <c r="C9323" s="411"/>
      <c r="D9323" s="411"/>
      <c r="E9323" s="411"/>
      <c r="F9323" s="411"/>
      <c r="G9323" s="194"/>
      <c r="H9323" s="411"/>
      <c r="I9323" s="411"/>
    </row>
    <row r="9324" spans="1:9" ht="15" customHeight="1" x14ac:dyDescent="0.25">
      <c r="A9324" s="411"/>
      <c r="B9324" s="411"/>
      <c r="C9324" s="411"/>
      <c r="D9324" s="411"/>
      <c r="E9324" s="411"/>
      <c r="F9324" s="411"/>
      <c r="G9324" s="194"/>
      <c r="H9324" s="411"/>
      <c r="I9324" s="411"/>
    </row>
    <row r="9325" spans="1:9" ht="15" customHeight="1" x14ac:dyDescent="0.25">
      <c r="A9325" s="411"/>
      <c r="B9325" s="411"/>
      <c r="C9325" s="411"/>
      <c r="D9325" s="411"/>
      <c r="E9325" s="411"/>
      <c r="F9325" s="411"/>
      <c r="G9325" s="194"/>
      <c r="H9325" s="411"/>
      <c r="I9325" s="411"/>
    </row>
    <row r="9326" spans="1:9" ht="15" customHeight="1" x14ac:dyDescent="0.25">
      <c r="A9326" s="411"/>
      <c r="B9326" s="411"/>
      <c r="C9326" s="411"/>
      <c r="D9326" s="411"/>
      <c r="E9326" s="411"/>
      <c r="F9326" s="411"/>
      <c r="G9326" s="194"/>
      <c r="H9326" s="411"/>
      <c r="I9326" s="411"/>
    </row>
    <row r="9327" spans="1:9" ht="15" customHeight="1" x14ac:dyDescent="0.25">
      <c r="A9327" s="411"/>
      <c r="B9327" s="411"/>
      <c r="C9327" s="411"/>
      <c r="D9327" s="411"/>
      <c r="E9327" s="411"/>
      <c r="F9327" s="411"/>
      <c r="G9327" s="194"/>
      <c r="H9327" s="411"/>
      <c r="I9327" s="411"/>
    </row>
    <row r="9328" spans="1:9" ht="15" customHeight="1" x14ac:dyDescent="0.25">
      <c r="A9328" s="411"/>
      <c r="B9328" s="411"/>
      <c r="C9328" s="411"/>
      <c r="D9328" s="411"/>
      <c r="E9328" s="411"/>
      <c r="F9328" s="411"/>
      <c r="G9328" s="194"/>
      <c r="H9328" s="411"/>
      <c r="I9328" s="411"/>
    </row>
    <row r="9329" spans="1:9" ht="15" customHeight="1" x14ac:dyDescent="0.25">
      <c r="A9329" s="411"/>
      <c r="B9329" s="411"/>
      <c r="C9329" s="411"/>
      <c r="D9329" s="411"/>
      <c r="E9329" s="411"/>
      <c r="F9329" s="411"/>
      <c r="G9329" s="194"/>
      <c r="H9329" s="411"/>
      <c r="I9329" s="411"/>
    </row>
    <row r="9330" spans="1:9" ht="15" customHeight="1" x14ac:dyDescent="0.25">
      <c r="A9330" s="411"/>
      <c r="B9330" s="411"/>
      <c r="C9330" s="411"/>
      <c r="D9330" s="411"/>
      <c r="E9330" s="411"/>
      <c r="F9330" s="411"/>
      <c r="G9330" s="194"/>
      <c r="H9330" s="411"/>
      <c r="I9330" s="411"/>
    </row>
    <row r="9331" spans="1:9" ht="15" customHeight="1" x14ac:dyDescent="0.25">
      <c r="A9331" s="411"/>
      <c r="B9331" s="411"/>
      <c r="C9331" s="411"/>
      <c r="D9331" s="411"/>
      <c r="E9331" s="411"/>
      <c r="F9331" s="411"/>
      <c r="G9331" s="194"/>
      <c r="H9331" s="411"/>
      <c r="I9331" s="411"/>
    </row>
    <row r="9332" spans="1:9" ht="15" customHeight="1" x14ac:dyDescent="0.25">
      <c r="A9332" s="411"/>
      <c r="B9332" s="411"/>
      <c r="C9332" s="411"/>
      <c r="D9332" s="411"/>
      <c r="E9332" s="411"/>
      <c r="F9332" s="411"/>
      <c r="G9332" s="194"/>
      <c r="H9332" s="411"/>
      <c r="I9332" s="411"/>
    </row>
    <row r="9333" spans="1:9" ht="15" customHeight="1" x14ac:dyDescent="0.25">
      <c r="A9333" s="411"/>
      <c r="B9333" s="411"/>
      <c r="C9333" s="411"/>
      <c r="D9333" s="411"/>
      <c r="E9333" s="411"/>
      <c r="F9333" s="411"/>
      <c r="G9333" s="194"/>
      <c r="H9333" s="411"/>
      <c r="I9333" s="411"/>
    </row>
    <row r="9334" spans="1:9" ht="15" customHeight="1" x14ac:dyDescent="0.25">
      <c r="A9334" s="411"/>
      <c r="B9334" s="411"/>
      <c r="C9334" s="411"/>
      <c r="D9334" s="411"/>
      <c r="E9334" s="411"/>
      <c r="F9334" s="411"/>
      <c r="G9334" s="194"/>
      <c r="H9334" s="411"/>
      <c r="I9334" s="411"/>
    </row>
    <row r="9335" spans="1:9" ht="15" customHeight="1" x14ac:dyDescent="0.25">
      <c r="A9335" s="411"/>
      <c r="B9335" s="411"/>
      <c r="C9335" s="411"/>
      <c r="D9335" s="411"/>
      <c r="E9335" s="411"/>
      <c r="F9335" s="411"/>
      <c r="G9335" s="194"/>
      <c r="H9335" s="411"/>
      <c r="I9335" s="411"/>
    </row>
    <row r="9336" spans="1:9" ht="15" customHeight="1" x14ac:dyDescent="0.25">
      <c r="A9336" s="411"/>
      <c r="B9336" s="411"/>
      <c r="C9336" s="411"/>
      <c r="D9336" s="411"/>
      <c r="E9336" s="411"/>
      <c r="F9336" s="411"/>
      <c r="G9336" s="194"/>
      <c r="H9336" s="411"/>
      <c r="I9336" s="411"/>
    </row>
    <row r="9337" spans="1:9" ht="15" customHeight="1" x14ac:dyDescent="0.25">
      <c r="A9337" s="411"/>
      <c r="B9337" s="411"/>
      <c r="C9337" s="411"/>
      <c r="D9337" s="411"/>
      <c r="E9337" s="411"/>
      <c r="F9337" s="411"/>
      <c r="G9337" s="194"/>
      <c r="H9337" s="411"/>
      <c r="I9337" s="411"/>
    </row>
    <row r="9338" spans="1:9" ht="15" customHeight="1" x14ac:dyDescent="0.25">
      <c r="A9338" s="411"/>
      <c r="B9338" s="411"/>
      <c r="C9338" s="411"/>
      <c r="D9338" s="411"/>
      <c r="E9338" s="411"/>
      <c r="F9338" s="411"/>
      <c r="G9338" s="194"/>
      <c r="H9338" s="411"/>
      <c r="I9338" s="411"/>
    </row>
    <row r="9339" spans="1:9" ht="15" customHeight="1" x14ac:dyDescent="0.25">
      <c r="A9339" s="411"/>
      <c r="B9339" s="411"/>
      <c r="C9339" s="411"/>
      <c r="D9339" s="411"/>
      <c r="E9339" s="411"/>
      <c r="F9339" s="411"/>
      <c r="G9339" s="194"/>
      <c r="H9339" s="411"/>
      <c r="I9339" s="411"/>
    </row>
    <row r="9340" spans="1:9" ht="15" customHeight="1" x14ac:dyDescent="0.25">
      <c r="A9340" s="411"/>
      <c r="B9340" s="411"/>
      <c r="C9340" s="411"/>
      <c r="D9340" s="411"/>
      <c r="E9340" s="411"/>
      <c r="F9340" s="411"/>
      <c r="G9340" s="194"/>
      <c r="H9340" s="411"/>
      <c r="I9340" s="411"/>
    </row>
    <row r="9341" spans="1:9" ht="15" customHeight="1" x14ac:dyDescent="0.25">
      <c r="A9341" s="411"/>
      <c r="B9341" s="411"/>
      <c r="C9341" s="411"/>
      <c r="D9341" s="411"/>
      <c r="E9341" s="411"/>
      <c r="F9341" s="411"/>
      <c r="G9341" s="194"/>
      <c r="H9341" s="411"/>
      <c r="I9341" s="411"/>
    </row>
    <row r="9342" spans="1:9" ht="15" customHeight="1" x14ac:dyDescent="0.25">
      <c r="A9342" s="411"/>
      <c r="B9342" s="411"/>
      <c r="C9342" s="411"/>
      <c r="D9342" s="411"/>
      <c r="E9342" s="411"/>
      <c r="F9342" s="411"/>
      <c r="G9342" s="194"/>
      <c r="H9342" s="411"/>
      <c r="I9342" s="411"/>
    </row>
    <row r="9343" spans="1:9" ht="15" customHeight="1" x14ac:dyDescent="0.25">
      <c r="A9343" s="411"/>
      <c r="B9343" s="411"/>
      <c r="C9343" s="411"/>
      <c r="D9343" s="411"/>
      <c r="E9343" s="411"/>
      <c r="F9343" s="411"/>
      <c r="G9343" s="194"/>
      <c r="H9343" s="411"/>
      <c r="I9343" s="411"/>
    </row>
    <row r="9344" spans="1:9" ht="15" customHeight="1" x14ac:dyDescent="0.25">
      <c r="A9344" s="411"/>
      <c r="B9344" s="411"/>
      <c r="C9344" s="411"/>
      <c r="D9344" s="411"/>
      <c r="E9344" s="411"/>
      <c r="F9344" s="411"/>
      <c r="G9344" s="194"/>
      <c r="H9344" s="411"/>
      <c r="I9344" s="411"/>
    </row>
    <row r="9345" spans="1:9" ht="15" customHeight="1" x14ac:dyDescent="0.25">
      <c r="A9345" s="411"/>
      <c r="B9345" s="411"/>
      <c r="C9345" s="411"/>
      <c r="D9345" s="411"/>
      <c r="E9345" s="411"/>
      <c r="F9345" s="411"/>
      <c r="G9345" s="194"/>
      <c r="H9345" s="411"/>
      <c r="I9345" s="411"/>
    </row>
    <row r="9346" spans="1:9" ht="15" customHeight="1" x14ac:dyDescent="0.25">
      <c r="A9346" s="411"/>
      <c r="B9346" s="411"/>
      <c r="C9346" s="411"/>
      <c r="D9346" s="411"/>
      <c r="E9346" s="411"/>
      <c r="F9346" s="411"/>
      <c r="G9346" s="194"/>
      <c r="H9346" s="411"/>
      <c r="I9346" s="411"/>
    </row>
    <row r="9347" spans="1:9" ht="15" customHeight="1" x14ac:dyDescent="0.25">
      <c r="A9347" s="411"/>
      <c r="B9347" s="411"/>
      <c r="C9347" s="411"/>
      <c r="D9347" s="411"/>
      <c r="E9347" s="411"/>
      <c r="F9347" s="411"/>
      <c r="G9347" s="194"/>
      <c r="H9347" s="411"/>
      <c r="I9347" s="411"/>
    </row>
    <row r="9348" spans="1:9" ht="15" customHeight="1" x14ac:dyDescent="0.25">
      <c r="A9348" s="411"/>
      <c r="B9348" s="411"/>
      <c r="C9348" s="411"/>
      <c r="D9348" s="411"/>
      <c r="E9348" s="411"/>
      <c r="F9348" s="411"/>
      <c r="G9348" s="194"/>
      <c r="H9348" s="411"/>
      <c r="I9348" s="411"/>
    </row>
    <row r="9349" spans="1:9" ht="15" customHeight="1" x14ac:dyDescent="0.25">
      <c r="A9349" s="411"/>
      <c r="B9349" s="411"/>
      <c r="C9349" s="411"/>
      <c r="D9349" s="411"/>
      <c r="E9349" s="411"/>
      <c r="F9349" s="411"/>
      <c r="G9349" s="194"/>
      <c r="H9349" s="411"/>
      <c r="I9349" s="411"/>
    </row>
    <row r="9350" spans="1:9" ht="15" customHeight="1" x14ac:dyDescent="0.25">
      <c r="A9350" s="411"/>
      <c r="B9350" s="411"/>
      <c r="C9350" s="411"/>
      <c r="D9350" s="411"/>
      <c r="E9350" s="411"/>
      <c r="F9350" s="411"/>
      <c r="G9350" s="194"/>
      <c r="H9350" s="411"/>
      <c r="I9350" s="411"/>
    </row>
    <row r="9351" spans="1:9" ht="15" customHeight="1" x14ac:dyDescent="0.25">
      <c r="A9351" s="411"/>
      <c r="B9351" s="411"/>
      <c r="C9351" s="411"/>
      <c r="D9351" s="411"/>
      <c r="E9351" s="411"/>
      <c r="F9351" s="411"/>
      <c r="G9351" s="194"/>
      <c r="H9351" s="411"/>
      <c r="I9351" s="411"/>
    </row>
    <row r="9352" spans="1:9" ht="15" customHeight="1" x14ac:dyDescent="0.25">
      <c r="A9352" s="411"/>
      <c r="B9352" s="411"/>
      <c r="C9352" s="411"/>
      <c r="D9352" s="411"/>
      <c r="E9352" s="411"/>
      <c r="F9352" s="411"/>
      <c r="G9352" s="194"/>
      <c r="H9352" s="411"/>
      <c r="I9352" s="411"/>
    </row>
    <row r="9353" spans="1:9" ht="15" customHeight="1" x14ac:dyDescent="0.25">
      <c r="A9353" s="411"/>
      <c r="B9353" s="411"/>
      <c r="C9353" s="411"/>
      <c r="D9353" s="411"/>
      <c r="E9353" s="411"/>
      <c r="F9353" s="411"/>
      <c r="G9353" s="194"/>
      <c r="H9353" s="411"/>
      <c r="I9353" s="411"/>
    </row>
    <row r="9354" spans="1:9" ht="15" customHeight="1" x14ac:dyDescent="0.25">
      <c r="A9354" s="411"/>
      <c r="B9354" s="411"/>
      <c r="C9354" s="411"/>
      <c r="D9354" s="411"/>
      <c r="E9354" s="411"/>
      <c r="F9354" s="411"/>
      <c r="G9354" s="194"/>
      <c r="H9354" s="411"/>
      <c r="I9354" s="411"/>
    </row>
    <row r="9355" spans="1:9" ht="15" customHeight="1" x14ac:dyDescent="0.25">
      <c r="A9355" s="411"/>
      <c r="B9355" s="411"/>
      <c r="C9355" s="411"/>
      <c r="D9355" s="411"/>
      <c r="E9355" s="411"/>
      <c r="F9355" s="411"/>
      <c r="G9355" s="194"/>
      <c r="H9355" s="411"/>
      <c r="I9355" s="411"/>
    </row>
    <row r="9356" spans="1:9" ht="15" customHeight="1" x14ac:dyDescent="0.25">
      <c r="A9356" s="411"/>
      <c r="B9356" s="411"/>
      <c r="C9356" s="411"/>
      <c r="D9356" s="411"/>
      <c r="E9356" s="411"/>
      <c r="F9356" s="411"/>
      <c r="G9356" s="194"/>
      <c r="H9356" s="411"/>
      <c r="I9356" s="411"/>
    </row>
    <row r="9357" spans="1:9" ht="15" customHeight="1" x14ac:dyDescent="0.25">
      <c r="A9357" s="411"/>
      <c r="B9357" s="411"/>
      <c r="C9357" s="411"/>
      <c r="D9357" s="411"/>
      <c r="E9357" s="411"/>
      <c r="F9357" s="411"/>
      <c r="G9357" s="194"/>
      <c r="H9357" s="411"/>
      <c r="I9357" s="411"/>
    </row>
    <row r="9358" spans="1:9" ht="15" customHeight="1" x14ac:dyDescent="0.25">
      <c r="A9358" s="411"/>
      <c r="B9358" s="411"/>
      <c r="C9358" s="411"/>
      <c r="D9358" s="411"/>
      <c r="E9358" s="411"/>
      <c r="F9358" s="411"/>
      <c r="G9358" s="194"/>
      <c r="H9358" s="411"/>
      <c r="I9358" s="411"/>
    </row>
    <row r="9359" spans="1:9" ht="15" customHeight="1" x14ac:dyDescent="0.25">
      <c r="A9359" s="411"/>
      <c r="B9359" s="411"/>
      <c r="C9359" s="411"/>
      <c r="D9359" s="411"/>
      <c r="E9359" s="411"/>
      <c r="F9359" s="411"/>
      <c r="G9359" s="194"/>
      <c r="H9359" s="411"/>
      <c r="I9359" s="411"/>
    </row>
    <row r="9360" spans="1:9" ht="15" customHeight="1" x14ac:dyDescent="0.25">
      <c r="A9360" s="411"/>
      <c r="B9360" s="411"/>
      <c r="C9360" s="411"/>
      <c r="D9360" s="411"/>
      <c r="E9360" s="411"/>
      <c r="F9360" s="411"/>
      <c r="G9360" s="194"/>
      <c r="H9360" s="411"/>
      <c r="I9360" s="411"/>
    </row>
    <row r="9361" spans="1:9" ht="15" customHeight="1" x14ac:dyDescent="0.25">
      <c r="A9361" s="411"/>
      <c r="B9361" s="411"/>
      <c r="C9361" s="411"/>
      <c r="D9361" s="411"/>
      <c r="E9361" s="411"/>
      <c r="F9361" s="411"/>
      <c r="G9361" s="194"/>
      <c r="H9361" s="411"/>
      <c r="I9361" s="411"/>
    </row>
    <row r="9362" spans="1:9" ht="15" customHeight="1" x14ac:dyDescent="0.25">
      <c r="A9362" s="411"/>
      <c r="B9362" s="411"/>
      <c r="C9362" s="411"/>
      <c r="D9362" s="411"/>
      <c r="E9362" s="411"/>
      <c r="F9362" s="411"/>
      <c r="G9362" s="194"/>
      <c r="H9362" s="411"/>
      <c r="I9362" s="411"/>
    </row>
    <row r="9363" spans="1:9" ht="15" customHeight="1" x14ac:dyDescent="0.25">
      <c r="A9363" s="411"/>
      <c r="B9363" s="411"/>
      <c r="C9363" s="411"/>
      <c r="D9363" s="411"/>
      <c r="E9363" s="411"/>
      <c r="F9363" s="411"/>
      <c r="G9363" s="194"/>
      <c r="H9363" s="411"/>
      <c r="I9363" s="411"/>
    </row>
    <row r="9364" spans="1:9" ht="15" customHeight="1" x14ac:dyDescent="0.25">
      <c r="A9364" s="411"/>
      <c r="B9364" s="411"/>
      <c r="C9364" s="411"/>
      <c r="D9364" s="411"/>
      <c r="E9364" s="411"/>
      <c r="F9364" s="411"/>
      <c r="G9364" s="194"/>
      <c r="H9364" s="411"/>
      <c r="I9364" s="411"/>
    </row>
    <row r="9365" spans="1:9" ht="15" customHeight="1" x14ac:dyDescent="0.25">
      <c r="A9365" s="411"/>
      <c r="B9365" s="411"/>
      <c r="C9365" s="411"/>
      <c r="D9365" s="411"/>
      <c r="E9365" s="411"/>
      <c r="F9365" s="411"/>
      <c r="G9365" s="194"/>
      <c r="H9365" s="411"/>
      <c r="I9365" s="411"/>
    </row>
    <row r="9366" spans="1:9" ht="15" customHeight="1" x14ac:dyDescent="0.25">
      <c r="A9366" s="411"/>
      <c r="B9366" s="411"/>
      <c r="C9366" s="411"/>
      <c r="D9366" s="411"/>
      <c r="E9366" s="411"/>
      <c r="F9366" s="411"/>
      <c r="G9366" s="194"/>
      <c r="H9366" s="411"/>
      <c r="I9366" s="411"/>
    </row>
    <row r="9367" spans="1:9" ht="15" customHeight="1" x14ac:dyDescent="0.25">
      <c r="A9367" s="411"/>
      <c r="B9367" s="411"/>
      <c r="C9367" s="411"/>
      <c r="D9367" s="411"/>
      <c r="E9367" s="411"/>
      <c r="F9367" s="411"/>
      <c r="G9367" s="194"/>
      <c r="H9367" s="411"/>
      <c r="I9367" s="411"/>
    </row>
    <row r="9368" spans="1:9" ht="15" customHeight="1" x14ac:dyDescent="0.25">
      <c r="A9368" s="411"/>
      <c r="B9368" s="411"/>
      <c r="C9368" s="411"/>
      <c r="D9368" s="411"/>
      <c r="E9368" s="411"/>
      <c r="F9368" s="411"/>
      <c r="G9368" s="194"/>
      <c r="H9368" s="411"/>
      <c r="I9368" s="411"/>
    </row>
    <row r="9369" spans="1:9" ht="15" customHeight="1" x14ac:dyDescent="0.25">
      <c r="A9369" s="411"/>
      <c r="B9369" s="411"/>
      <c r="C9369" s="411"/>
      <c r="D9369" s="411"/>
      <c r="E9369" s="411"/>
      <c r="F9369" s="411"/>
      <c r="G9369" s="194"/>
      <c r="H9369" s="411"/>
      <c r="I9369" s="411"/>
    </row>
    <row r="9370" spans="1:9" ht="15" customHeight="1" x14ac:dyDescent="0.25">
      <c r="A9370" s="411"/>
      <c r="B9370" s="411"/>
      <c r="C9370" s="411"/>
      <c r="D9370" s="411"/>
      <c r="E9370" s="411"/>
      <c r="F9370" s="411"/>
      <c r="G9370" s="194"/>
      <c r="H9370" s="411"/>
      <c r="I9370" s="411"/>
    </row>
    <row r="9371" spans="1:9" ht="15" customHeight="1" x14ac:dyDescent="0.25">
      <c r="A9371" s="411"/>
      <c r="B9371" s="411"/>
      <c r="C9371" s="411"/>
      <c r="D9371" s="411"/>
      <c r="E9371" s="411"/>
      <c r="F9371" s="411"/>
      <c r="G9371" s="194"/>
      <c r="H9371" s="411"/>
      <c r="I9371" s="411"/>
    </row>
    <row r="9372" spans="1:9" ht="15" customHeight="1" x14ac:dyDescent="0.25">
      <c r="A9372" s="411"/>
      <c r="B9372" s="411"/>
      <c r="C9372" s="411"/>
      <c r="D9372" s="411"/>
      <c r="E9372" s="411"/>
      <c r="F9372" s="411"/>
      <c r="G9372" s="194"/>
      <c r="H9372" s="411"/>
      <c r="I9372" s="411"/>
    </row>
    <row r="9373" spans="1:9" ht="15" customHeight="1" x14ac:dyDescent="0.25">
      <c r="A9373" s="411"/>
      <c r="B9373" s="411"/>
      <c r="C9373" s="411"/>
      <c r="D9373" s="411"/>
      <c r="E9373" s="411"/>
      <c r="F9373" s="411"/>
      <c r="G9373" s="194"/>
      <c r="H9373" s="411"/>
      <c r="I9373" s="411"/>
    </row>
    <row r="9374" spans="1:9" ht="15" customHeight="1" x14ac:dyDescent="0.25">
      <c r="A9374" s="411"/>
      <c r="B9374" s="411"/>
      <c r="C9374" s="411"/>
      <c r="D9374" s="411"/>
      <c r="E9374" s="411"/>
      <c r="F9374" s="411"/>
      <c r="G9374" s="194"/>
      <c r="H9374" s="411"/>
      <c r="I9374" s="411"/>
    </row>
    <row r="9375" spans="1:9" ht="15" customHeight="1" x14ac:dyDescent="0.25">
      <c r="A9375" s="411"/>
      <c r="B9375" s="411"/>
      <c r="C9375" s="411"/>
      <c r="D9375" s="411"/>
      <c r="E9375" s="411"/>
      <c r="F9375" s="411"/>
      <c r="G9375" s="194"/>
      <c r="H9375" s="411"/>
      <c r="I9375" s="411"/>
    </row>
    <row r="9376" spans="1:9" ht="15" customHeight="1" x14ac:dyDescent="0.25">
      <c r="A9376" s="411"/>
      <c r="B9376" s="411"/>
      <c r="C9376" s="411"/>
      <c r="D9376" s="411"/>
      <c r="E9376" s="411"/>
      <c r="F9376" s="411"/>
      <c r="G9376" s="194"/>
      <c r="H9376" s="411"/>
      <c r="I9376" s="411"/>
    </row>
    <row r="9377" spans="1:9" ht="15" customHeight="1" x14ac:dyDescent="0.25">
      <c r="A9377" s="411"/>
      <c r="B9377" s="411"/>
      <c r="C9377" s="411"/>
      <c r="D9377" s="411"/>
      <c r="E9377" s="411"/>
      <c r="F9377" s="411"/>
      <c r="G9377" s="194"/>
      <c r="H9377" s="411"/>
      <c r="I9377" s="411"/>
    </row>
    <row r="9378" spans="1:9" ht="15" customHeight="1" x14ac:dyDescent="0.25">
      <c r="A9378" s="411"/>
      <c r="B9378" s="411"/>
      <c r="C9378" s="411"/>
      <c r="D9378" s="411"/>
      <c r="E9378" s="411"/>
      <c r="F9378" s="411"/>
      <c r="G9378" s="194"/>
      <c r="H9378" s="411"/>
      <c r="I9378" s="411"/>
    </row>
    <row r="9379" spans="1:9" ht="15" customHeight="1" x14ac:dyDescent="0.25">
      <c r="A9379" s="411"/>
      <c r="B9379" s="411"/>
      <c r="C9379" s="411"/>
      <c r="D9379" s="411"/>
      <c r="E9379" s="411"/>
      <c r="F9379" s="411"/>
      <c r="G9379" s="194"/>
      <c r="H9379" s="411"/>
      <c r="I9379" s="411"/>
    </row>
    <row r="9380" spans="1:9" ht="15" customHeight="1" x14ac:dyDescent="0.25">
      <c r="A9380" s="411"/>
      <c r="B9380" s="411"/>
      <c r="C9380" s="411"/>
      <c r="D9380" s="411"/>
      <c r="E9380" s="411"/>
      <c r="F9380" s="411"/>
      <c r="G9380" s="194"/>
      <c r="H9380" s="411"/>
      <c r="I9380" s="411"/>
    </row>
    <row r="9381" spans="1:9" ht="15" customHeight="1" x14ac:dyDescent="0.25">
      <c r="A9381" s="411"/>
      <c r="B9381" s="411"/>
      <c r="C9381" s="411"/>
      <c r="D9381" s="411"/>
      <c r="E9381" s="411"/>
      <c r="F9381" s="411"/>
      <c r="G9381" s="194"/>
      <c r="H9381" s="411"/>
      <c r="I9381" s="411"/>
    </row>
    <row r="9382" spans="1:9" ht="15" customHeight="1" x14ac:dyDescent="0.25">
      <c r="A9382" s="411"/>
      <c r="B9382" s="411"/>
      <c r="C9382" s="411"/>
      <c r="D9382" s="411"/>
      <c r="E9382" s="411"/>
      <c r="F9382" s="411"/>
      <c r="G9382" s="194"/>
      <c r="H9382" s="411"/>
      <c r="I9382" s="411"/>
    </row>
    <row r="9383" spans="1:9" ht="15" customHeight="1" x14ac:dyDescent="0.25">
      <c r="A9383" s="411"/>
      <c r="B9383" s="411"/>
      <c r="C9383" s="411"/>
      <c r="D9383" s="411"/>
      <c r="E9383" s="411"/>
      <c r="F9383" s="411"/>
      <c r="G9383" s="194"/>
      <c r="H9383" s="411"/>
      <c r="I9383" s="411"/>
    </row>
    <row r="9384" spans="1:9" ht="15" customHeight="1" x14ac:dyDescent="0.25">
      <c r="A9384" s="411"/>
      <c r="B9384" s="411"/>
      <c r="C9384" s="411"/>
      <c r="D9384" s="411"/>
      <c r="E9384" s="411"/>
      <c r="F9384" s="411"/>
      <c r="G9384" s="194"/>
      <c r="H9384" s="411"/>
      <c r="I9384" s="411"/>
    </row>
    <row r="9385" spans="1:9" ht="15" customHeight="1" x14ac:dyDescent="0.25">
      <c r="A9385" s="411"/>
      <c r="B9385" s="411"/>
      <c r="C9385" s="411"/>
      <c r="D9385" s="411"/>
      <c r="E9385" s="411"/>
      <c r="F9385" s="411"/>
      <c r="G9385" s="194"/>
      <c r="H9385" s="411"/>
      <c r="I9385" s="411"/>
    </row>
    <row r="9386" spans="1:9" ht="15" customHeight="1" x14ac:dyDescent="0.25">
      <c r="A9386" s="411"/>
      <c r="B9386" s="411"/>
      <c r="C9386" s="411"/>
      <c r="D9386" s="411"/>
      <c r="E9386" s="411"/>
      <c r="F9386" s="411"/>
      <c r="G9386" s="194"/>
      <c r="H9386" s="411"/>
      <c r="I9386" s="411"/>
    </row>
    <row r="9387" spans="1:9" ht="15" customHeight="1" x14ac:dyDescent="0.25">
      <c r="A9387" s="411"/>
      <c r="B9387" s="411"/>
      <c r="C9387" s="411"/>
      <c r="D9387" s="411"/>
      <c r="E9387" s="411"/>
      <c r="F9387" s="411"/>
      <c r="G9387" s="194"/>
      <c r="H9387" s="411"/>
      <c r="I9387" s="411"/>
    </row>
    <row r="9388" spans="1:9" ht="15" customHeight="1" x14ac:dyDescent="0.25">
      <c r="A9388" s="411"/>
      <c r="B9388" s="411"/>
      <c r="C9388" s="411"/>
      <c r="D9388" s="411"/>
      <c r="E9388" s="411"/>
      <c r="F9388" s="411"/>
      <c r="G9388" s="194"/>
      <c r="H9388" s="411"/>
      <c r="I9388" s="411"/>
    </row>
    <row r="9389" spans="1:9" ht="15" customHeight="1" x14ac:dyDescent="0.25">
      <c r="A9389" s="411"/>
      <c r="B9389" s="411"/>
      <c r="C9389" s="411"/>
      <c r="D9389" s="411"/>
      <c r="E9389" s="411"/>
      <c r="F9389" s="411"/>
      <c r="G9389" s="194"/>
      <c r="H9389" s="411"/>
      <c r="I9389" s="411"/>
    </row>
    <row r="9390" spans="1:9" ht="15" customHeight="1" x14ac:dyDescent="0.25">
      <c r="A9390" s="411"/>
      <c r="B9390" s="411"/>
      <c r="C9390" s="411"/>
      <c r="D9390" s="411"/>
      <c r="E9390" s="411"/>
      <c r="F9390" s="411"/>
      <c r="G9390" s="194"/>
      <c r="H9390" s="411"/>
      <c r="I9390" s="411"/>
    </row>
    <row r="9391" spans="1:9" ht="15" customHeight="1" x14ac:dyDescent="0.25">
      <c r="A9391" s="411"/>
      <c r="B9391" s="411"/>
      <c r="C9391" s="411"/>
      <c r="D9391" s="411"/>
      <c r="E9391" s="411"/>
      <c r="F9391" s="411"/>
      <c r="G9391" s="194"/>
      <c r="H9391" s="411"/>
      <c r="I9391" s="411"/>
    </row>
    <row r="9392" spans="1:9" ht="15" customHeight="1" x14ac:dyDescent="0.25">
      <c r="A9392" s="411"/>
      <c r="B9392" s="411"/>
      <c r="C9392" s="411"/>
      <c r="D9392" s="411"/>
      <c r="E9392" s="411"/>
      <c r="F9392" s="411"/>
      <c r="G9392" s="194"/>
      <c r="H9392" s="411"/>
      <c r="I9392" s="411"/>
    </row>
    <row r="9393" spans="1:9" ht="15" customHeight="1" x14ac:dyDescent="0.25">
      <c r="A9393" s="411"/>
      <c r="B9393" s="411"/>
      <c r="C9393" s="411"/>
      <c r="D9393" s="411"/>
      <c r="E9393" s="411"/>
      <c r="F9393" s="411"/>
      <c r="G9393" s="194"/>
      <c r="H9393" s="411"/>
      <c r="I9393" s="411"/>
    </row>
    <row r="9394" spans="1:9" ht="15" customHeight="1" x14ac:dyDescent="0.25">
      <c r="A9394" s="411"/>
      <c r="B9394" s="411"/>
      <c r="C9394" s="411"/>
      <c r="D9394" s="411"/>
      <c r="E9394" s="411"/>
      <c r="F9394" s="411"/>
      <c r="G9394" s="194"/>
      <c r="H9394" s="411"/>
      <c r="I9394" s="411"/>
    </row>
    <row r="9395" spans="1:9" ht="15" customHeight="1" x14ac:dyDescent="0.25">
      <c r="A9395" s="411"/>
      <c r="B9395" s="411"/>
      <c r="C9395" s="411"/>
      <c r="D9395" s="411"/>
      <c r="E9395" s="411"/>
      <c r="F9395" s="411"/>
      <c r="G9395" s="194"/>
      <c r="H9395" s="411"/>
      <c r="I9395" s="411"/>
    </row>
    <row r="9396" spans="1:9" ht="15" customHeight="1" x14ac:dyDescent="0.25">
      <c r="A9396" s="411"/>
      <c r="B9396" s="411"/>
      <c r="C9396" s="411"/>
      <c r="D9396" s="411"/>
      <c r="E9396" s="411"/>
      <c r="F9396" s="411"/>
      <c r="G9396" s="194"/>
      <c r="H9396" s="411"/>
      <c r="I9396" s="411"/>
    </row>
    <row r="9397" spans="1:9" ht="15" customHeight="1" x14ac:dyDescent="0.25">
      <c r="A9397" s="411"/>
      <c r="B9397" s="411"/>
      <c r="C9397" s="411"/>
      <c r="D9397" s="411"/>
      <c r="E9397" s="411"/>
      <c r="F9397" s="411"/>
      <c r="G9397" s="194"/>
      <c r="H9397" s="411"/>
      <c r="I9397" s="411"/>
    </row>
    <row r="9398" spans="1:9" ht="15" customHeight="1" x14ac:dyDescent="0.25">
      <c r="A9398" s="411"/>
      <c r="B9398" s="411"/>
      <c r="C9398" s="411"/>
      <c r="D9398" s="411"/>
      <c r="E9398" s="411"/>
      <c r="F9398" s="411"/>
      <c r="G9398" s="194"/>
      <c r="H9398" s="411"/>
      <c r="I9398" s="411"/>
    </row>
    <row r="9399" spans="1:9" ht="15" customHeight="1" x14ac:dyDescent="0.25">
      <c r="A9399" s="411"/>
      <c r="B9399" s="411"/>
      <c r="C9399" s="411"/>
      <c r="D9399" s="411"/>
      <c r="E9399" s="411"/>
      <c r="F9399" s="411"/>
      <c r="G9399" s="194"/>
      <c r="H9399" s="411"/>
      <c r="I9399" s="411"/>
    </row>
    <row r="9400" spans="1:9" ht="15" customHeight="1" x14ac:dyDescent="0.25">
      <c r="A9400" s="411"/>
      <c r="B9400" s="411"/>
      <c r="C9400" s="411"/>
      <c r="D9400" s="411"/>
      <c r="E9400" s="411"/>
      <c r="F9400" s="411"/>
      <c r="G9400" s="194"/>
      <c r="H9400" s="411"/>
      <c r="I9400" s="411"/>
    </row>
    <row r="9401" spans="1:9" ht="15" customHeight="1" x14ac:dyDescent="0.25">
      <c r="A9401" s="411"/>
      <c r="B9401" s="411"/>
      <c r="C9401" s="411"/>
      <c r="D9401" s="411"/>
      <c r="E9401" s="411"/>
      <c r="F9401" s="411"/>
      <c r="G9401" s="194"/>
      <c r="H9401" s="411"/>
      <c r="I9401" s="411"/>
    </row>
    <row r="9402" spans="1:9" ht="15" customHeight="1" x14ac:dyDescent="0.25">
      <c r="A9402" s="411"/>
      <c r="B9402" s="411"/>
      <c r="C9402" s="411"/>
      <c r="D9402" s="411"/>
      <c r="E9402" s="411"/>
      <c r="F9402" s="411"/>
      <c r="G9402" s="194"/>
      <c r="H9402" s="411"/>
      <c r="I9402" s="411"/>
    </row>
    <row r="9403" spans="1:9" ht="15" customHeight="1" x14ac:dyDescent="0.25">
      <c r="A9403" s="411"/>
      <c r="B9403" s="411"/>
      <c r="C9403" s="411"/>
      <c r="D9403" s="411"/>
      <c r="E9403" s="411"/>
      <c r="F9403" s="411"/>
      <c r="G9403" s="194"/>
      <c r="H9403" s="411"/>
      <c r="I9403" s="411"/>
    </row>
    <row r="9404" spans="1:9" ht="15" customHeight="1" x14ac:dyDescent="0.25">
      <c r="A9404" s="411"/>
      <c r="B9404" s="411"/>
      <c r="C9404" s="411"/>
      <c r="D9404" s="411"/>
      <c r="E9404" s="411"/>
      <c r="F9404" s="411"/>
      <c r="G9404" s="194"/>
      <c r="H9404" s="411"/>
      <c r="I9404" s="411"/>
    </row>
    <row r="9405" spans="1:9" ht="15" customHeight="1" x14ac:dyDescent="0.25">
      <c r="A9405" s="411"/>
      <c r="B9405" s="411"/>
      <c r="C9405" s="411"/>
      <c r="D9405" s="411"/>
      <c r="E9405" s="411"/>
      <c r="F9405" s="411"/>
      <c r="G9405" s="194"/>
      <c r="H9405" s="411"/>
      <c r="I9405" s="411"/>
    </row>
    <row r="9406" spans="1:9" ht="15" customHeight="1" x14ac:dyDescent="0.25">
      <c r="A9406" s="411"/>
      <c r="B9406" s="411"/>
      <c r="C9406" s="411"/>
      <c r="D9406" s="411"/>
      <c r="E9406" s="411"/>
      <c r="F9406" s="411"/>
      <c r="G9406" s="194"/>
      <c r="H9406" s="411"/>
      <c r="I9406" s="411"/>
    </row>
    <row r="9407" spans="1:9" ht="15" customHeight="1" x14ac:dyDescent="0.25">
      <c r="A9407" s="411"/>
      <c r="B9407" s="411"/>
      <c r="C9407" s="411"/>
      <c r="D9407" s="411"/>
      <c r="E9407" s="411"/>
      <c r="F9407" s="411"/>
      <c r="G9407" s="194"/>
      <c r="H9407" s="411"/>
      <c r="I9407" s="411"/>
    </row>
    <row r="9408" spans="1:9" ht="15" customHeight="1" x14ac:dyDescent="0.25">
      <c r="A9408" s="411"/>
      <c r="B9408" s="411"/>
      <c r="C9408" s="411"/>
      <c r="D9408" s="411"/>
      <c r="E9408" s="411"/>
      <c r="F9408" s="411"/>
      <c r="G9408" s="194"/>
      <c r="H9408" s="411"/>
      <c r="I9408" s="411"/>
    </row>
    <row r="9409" spans="1:9" ht="15" customHeight="1" x14ac:dyDescent="0.25">
      <c r="A9409" s="411"/>
      <c r="B9409" s="411"/>
      <c r="C9409" s="411"/>
      <c r="D9409" s="411"/>
      <c r="E9409" s="411"/>
      <c r="F9409" s="411"/>
      <c r="G9409" s="194"/>
      <c r="H9409" s="411"/>
      <c r="I9409" s="411"/>
    </row>
    <row r="9410" spans="1:9" ht="15" customHeight="1" x14ac:dyDescent="0.25">
      <c r="A9410" s="411"/>
      <c r="B9410" s="411"/>
      <c r="C9410" s="411"/>
      <c r="D9410" s="411"/>
      <c r="E9410" s="411"/>
      <c r="F9410" s="411"/>
      <c r="G9410" s="194"/>
      <c r="H9410" s="411"/>
      <c r="I9410" s="411"/>
    </row>
    <row r="9411" spans="1:9" ht="15" customHeight="1" x14ac:dyDescent="0.25">
      <c r="A9411" s="411"/>
      <c r="B9411" s="411"/>
      <c r="C9411" s="411"/>
      <c r="D9411" s="411"/>
      <c r="E9411" s="411"/>
      <c r="F9411" s="411"/>
      <c r="G9411" s="194"/>
      <c r="H9411" s="411"/>
      <c r="I9411" s="411"/>
    </row>
    <row r="9412" spans="1:9" ht="15" customHeight="1" x14ac:dyDescent="0.25">
      <c r="A9412" s="411"/>
      <c r="B9412" s="411"/>
      <c r="C9412" s="411"/>
      <c r="D9412" s="411"/>
      <c r="E9412" s="411"/>
      <c r="F9412" s="411"/>
      <c r="G9412" s="194"/>
      <c r="H9412" s="411"/>
      <c r="I9412" s="411"/>
    </row>
    <row r="9413" spans="1:9" ht="15" customHeight="1" x14ac:dyDescent="0.25">
      <c r="A9413" s="411"/>
      <c r="B9413" s="411"/>
      <c r="C9413" s="411"/>
      <c r="D9413" s="411"/>
      <c r="E9413" s="411"/>
      <c r="F9413" s="411"/>
      <c r="G9413" s="194"/>
      <c r="H9413" s="411"/>
      <c r="I9413" s="411"/>
    </row>
    <row r="9414" spans="1:9" ht="15" customHeight="1" x14ac:dyDescent="0.25">
      <c r="A9414" s="411"/>
      <c r="B9414" s="411"/>
      <c r="C9414" s="411"/>
      <c r="D9414" s="411"/>
      <c r="E9414" s="411"/>
      <c r="F9414" s="411"/>
      <c r="G9414" s="194"/>
      <c r="H9414" s="411"/>
      <c r="I9414" s="411"/>
    </row>
    <row r="9415" spans="1:9" ht="15" customHeight="1" x14ac:dyDescent="0.25">
      <c r="A9415" s="411"/>
      <c r="B9415" s="411"/>
      <c r="C9415" s="411"/>
      <c r="D9415" s="411"/>
      <c r="E9415" s="411"/>
      <c r="F9415" s="411"/>
      <c r="G9415" s="194"/>
      <c r="H9415" s="411"/>
      <c r="I9415" s="411"/>
    </row>
    <row r="9416" spans="1:9" ht="15" customHeight="1" x14ac:dyDescent="0.25">
      <c r="A9416" s="411"/>
      <c r="B9416" s="411"/>
      <c r="C9416" s="411"/>
      <c r="D9416" s="411"/>
      <c r="E9416" s="411"/>
      <c r="F9416" s="411"/>
      <c r="G9416" s="194"/>
      <c r="H9416" s="411"/>
      <c r="I9416" s="411"/>
    </row>
    <row r="9417" spans="1:9" ht="15" customHeight="1" x14ac:dyDescent="0.25">
      <c r="A9417" s="411"/>
      <c r="B9417" s="411"/>
      <c r="C9417" s="411"/>
      <c r="D9417" s="411"/>
      <c r="E9417" s="411"/>
      <c r="F9417" s="411"/>
      <c r="G9417" s="194"/>
      <c r="H9417" s="411"/>
      <c r="I9417" s="411"/>
    </row>
    <row r="9418" spans="1:9" ht="15" customHeight="1" x14ac:dyDescent="0.25">
      <c r="A9418" s="411"/>
      <c r="B9418" s="411"/>
      <c r="C9418" s="411"/>
      <c r="D9418" s="411"/>
      <c r="E9418" s="411"/>
      <c r="F9418" s="411"/>
      <c r="G9418" s="194"/>
      <c r="H9418" s="411"/>
      <c r="I9418" s="411"/>
    </row>
    <row r="9419" spans="1:9" ht="15" customHeight="1" x14ac:dyDescent="0.25">
      <c r="A9419" s="411"/>
      <c r="B9419" s="411"/>
      <c r="C9419" s="411"/>
      <c r="D9419" s="411"/>
      <c r="E9419" s="411"/>
      <c r="F9419" s="411"/>
      <c r="G9419" s="194"/>
      <c r="H9419" s="411"/>
      <c r="I9419" s="411"/>
    </row>
    <row r="9420" spans="1:9" ht="15" customHeight="1" x14ac:dyDescent="0.25">
      <c r="A9420" s="411"/>
      <c r="B9420" s="411"/>
      <c r="C9420" s="411"/>
      <c r="D9420" s="411"/>
      <c r="E9420" s="411"/>
      <c r="F9420" s="411"/>
      <c r="G9420" s="194"/>
      <c r="H9420" s="411"/>
      <c r="I9420" s="411"/>
    </row>
    <row r="9421" spans="1:9" ht="15" customHeight="1" x14ac:dyDescent="0.25">
      <c r="A9421" s="411"/>
      <c r="B9421" s="411"/>
      <c r="C9421" s="411"/>
      <c r="D9421" s="411"/>
      <c r="E9421" s="411"/>
      <c r="F9421" s="411"/>
      <c r="G9421" s="194"/>
      <c r="H9421" s="411"/>
      <c r="I9421" s="411"/>
    </row>
    <row r="9422" spans="1:9" ht="15" customHeight="1" x14ac:dyDescent="0.25">
      <c r="A9422" s="411"/>
      <c r="B9422" s="411"/>
      <c r="C9422" s="411"/>
      <c r="D9422" s="411"/>
      <c r="E9422" s="411"/>
      <c r="F9422" s="411"/>
      <c r="G9422" s="194"/>
      <c r="H9422" s="411"/>
      <c r="I9422" s="411"/>
    </row>
    <row r="9423" spans="1:9" ht="15" customHeight="1" x14ac:dyDescent="0.25">
      <c r="A9423" s="411"/>
      <c r="B9423" s="411"/>
      <c r="C9423" s="411"/>
      <c r="D9423" s="411"/>
      <c r="E9423" s="411"/>
      <c r="F9423" s="411"/>
      <c r="G9423" s="194"/>
      <c r="H9423" s="411"/>
      <c r="I9423" s="411"/>
    </row>
    <row r="9424" spans="1:9" ht="15" customHeight="1" x14ac:dyDescent="0.25">
      <c r="A9424" s="411"/>
      <c r="B9424" s="411"/>
      <c r="C9424" s="411"/>
      <c r="D9424" s="411"/>
      <c r="E9424" s="411"/>
      <c r="F9424" s="411"/>
      <c r="G9424" s="194"/>
      <c r="H9424" s="411"/>
      <c r="I9424" s="411"/>
    </row>
    <row r="9425" spans="1:9" ht="15" customHeight="1" x14ac:dyDescent="0.25">
      <c r="A9425" s="411"/>
      <c r="B9425" s="411"/>
      <c r="C9425" s="411"/>
      <c r="D9425" s="411"/>
      <c r="E9425" s="411"/>
      <c r="F9425" s="411"/>
      <c r="G9425" s="194"/>
      <c r="H9425" s="411"/>
      <c r="I9425" s="411"/>
    </row>
    <row r="9426" spans="1:9" ht="15" customHeight="1" x14ac:dyDescent="0.25">
      <c r="A9426" s="411"/>
      <c r="B9426" s="411"/>
      <c r="C9426" s="411"/>
      <c r="D9426" s="411"/>
      <c r="E9426" s="411"/>
      <c r="F9426" s="411"/>
      <c r="G9426" s="194"/>
      <c r="H9426" s="411"/>
      <c r="I9426" s="411"/>
    </row>
    <row r="9427" spans="1:9" ht="15" customHeight="1" x14ac:dyDescent="0.25">
      <c r="A9427" s="411"/>
      <c r="B9427" s="411"/>
      <c r="C9427" s="411"/>
      <c r="D9427" s="411"/>
      <c r="E9427" s="411"/>
      <c r="F9427" s="411"/>
      <c r="G9427" s="194"/>
      <c r="H9427" s="411"/>
      <c r="I9427" s="411"/>
    </row>
    <row r="9428" spans="1:9" ht="15" customHeight="1" x14ac:dyDescent="0.25">
      <c r="A9428" s="411"/>
      <c r="B9428" s="411"/>
      <c r="C9428" s="411"/>
      <c r="D9428" s="411"/>
      <c r="E9428" s="411"/>
      <c r="F9428" s="411"/>
      <c r="G9428" s="194"/>
      <c r="H9428" s="411"/>
      <c r="I9428" s="411"/>
    </row>
    <row r="9429" spans="1:9" ht="15" customHeight="1" x14ac:dyDescent="0.25">
      <c r="A9429" s="411"/>
      <c r="B9429" s="411"/>
      <c r="C9429" s="411"/>
      <c r="D9429" s="411"/>
      <c r="E9429" s="411"/>
      <c r="F9429" s="411"/>
      <c r="G9429" s="194"/>
      <c r="H9429" s="411"/>
      <c r="I9429" s="411"/>
    </row>
    <row r="9430" spans="1:9" ht="15" customHeight="1" x14ac:dyDescent="0.25">
      <c r="A9430" s="411"/>
      <c r="B9430" s="411"/>
      <c r="C9430" s="411"/>
      <c r="D9430" s="411"/>
      <c r="E9430" s="411"/>
      <c r="F9430" s="411"/>
      <c r="G9430" s="194"/>
      <c r="H9430" s="411"/>
      <c r="I9430" s="411"/>
    </row>
    <row r="9431" spans="1:9" ht="15" customHeight="1" x14ac:dyDescent="0.25">
      <c r="A9431" s="411"/>
      <c r="B9431" s="411"/>
      <c r="C9431" s="411"/>
      <c r="D9431" s="411"/>
      <c r="E9431" s="411"/>
      <c r="F9431" s="411"/>
      <c r="G9431" s="194"/>
      <c r="H9431" s="411"/>
      <c r="I9431" s="411"/>
    </row>
    <row r="9432" spans="1:9" ht="15" customHeight="1" x14ac:dyDescent="0.25">
      <c r="A9432" s="411"/>
      <c r="B9432" s="411"/>
      <c r="C9432" s="411"/>
      <c r="D9432" s="411"/>
      <c r="E9432" s="411"/>
      <c r="F9432" s="411"/>
      <c r="G9432" s="194"/>
      <c r="H9432" s="411"/>
      <c r="I9432" s="411"/>
    </row>
    <row r="9433" spans="1:9" ht="15" customHeight="1" x14ac:dyDescent="0.25">
      <c r="A9433" s="411"/>
      <c r="B9433" s="411"/>
      <c r="C9433" s="411"/>
      <c r="D9433" s="411"/>
      <c r="E9433" s="411"/>
      <c r="F9433" s="411"/>
      <c r="G9433" s="194"/>
      <c r="H9433" s="411"/>
      <c r="I9433" s="411"/>
    </row>
    <row r="9434" spans="1:9" ht="15" customHeight="1" x14ac:dyDescent="0.25">
      <c r="A9434" s="411"/>
      <c r="B9434" s="411"/>
      <c r="C9434" s="411"/>
      <c r="D9434" s="411"/>
      <c r="E9434" s="411"/>
      <c r="F9434" s="411"/>
      <c r="G9434" s="194"/>
      <c r="H9434" s="411"/>
      <c r="I9434" s="411"/>
    </row>
    <row r="9435" spans="1:9" ht="15" customHeight="1" x14ac:dyDescent="0.25">
      <c r="A9435" s="411"/>
      <c r="B9435" s="411"/>
      <c r="C9435" s="411"/>
      <c r="D9435" s="411"/>
      <c r="E9435" s="411"/>
      <c r="F9435" s="411"/>
      <c r="G9435" s="194"/>
      <c r="H9435" s="411"/>
      <c r="I9435" s="411"/>
    </row>
    <row r="9436" spans="1:9" ht="15" customHeight="1" x14ac:dyDescent="0.25">
      <c r="A9436" s="411"/>
      <c r="B9436" s="411"/>
      <c r="C9436" s="411"/>
      <c r="D9436" s="411"/>
      <c r="E9436" s="411"/>
      <c r="F9436" s="411"/>
      <c r="G9436" s="194"/>
      <c r="H9436" s="411"/>
      <c r="I9436" s="411"/>
    </row>
    <row r="9437" spans="1:9" ht="15" customHeight="1" x14ac:dyDescent="0.25">
      <c r="A9437" s="411"/>
      <c r="B9437" s="411"/>
      <c r="C9437" s="411"/>
      <c r="D9437" s="411"/>
      <c r="E9437" s="411"/>
      <c r="F9437" s="411"/>
      <c r="G9437" s="194"/>
      <c r="H9437" s="411"/>
      <c r="I9437" s="411"/>
    </row>
    <row r="9438" spans="1:9" ht="15" customHeight="1" x14ac:dyDescent="0.25">
      <c r="A9438" s="411"/>
      <c r="B9438" s="411"/>
      <c r="C9438" s="411"/>
      <c r="D9438" s="411"/>
      <c r="E9438" s="411"/>
      <c r="F9438" s="411"/>
      <c r="G9438" s="194"/>
      <c r="H9438" s="411"/>
      <c r="I9438" s="411"/>
    </row>
    <row r="9439" spans="1:9" ht="15" customHeight="1" x14ac:dyDescent="0.25">
      <c r="A9439" s="411"/>
      <c r="B9439" s="411"/>
      <c r="C9439" s="411"/>
      <c r="D9439" s="411"/>
      <c r="E9439" s="411"/>
      <c r="F9439" s="411"/>
      <c r="G9439" s="194"/>
      <c r="H9439" s="411"/>
      <c r="I9439" s="411"/>
    </row>
    <row r="9440" spans="1:9" ht="15" customHeight="1" x14ac:dyDescent="0.25">
      <c r="A9440" s="411"/>
      <c r="B9440" s="411"/>
      <c r="C9440" s="411"/>
      <c r="D9440" s="411"/>
      <c r="E9440" s="411"/>
      <c r="F9440" s="411"/>
      <c r="G9440" s="194"/>
      <c r="H9440" s="411"/>
      <c r="I9440" s="411"/>
    </row>
    <row r="9441" spans="1:9" ht="15" customHeight="1" x14ac:dyDescent="0.25">
      <c r="A9441" s="411"/>
      <c r="B9441" s="411"/>
      <c r="C9441" s="411"/>
      <c r="D9441" s="411"/>
      <c r="E9441" s="411"/>
      <c r="F9441" s="411"/>
      <c r="G9441" s="194"/>
      <c r="H9441" s="411"/>
      <c r="I9441" s="411"/>
    </row>
    <row r="9442" spans="1:9" ht="15" customHeight="1" x14ac:dyDescent="0.25">
      <c r="A9442" s="411"/>
      <c r="B9442" s="411"/>
      <c r="C9442" s="411"/>
      <c r="D9442" s="411"/>
      <c r="E9442" s="411"/>
      <c r="F9442" s="411"/>
      <c r="G9442" s="194"/>
      <c r="H9442" s="411"/>
      <c r="I9442" s="411"/>
    </row>
    <row r="9443" spans="1:9" ht="15" customHeight="1" x14ac:dyDescent="0.25">
      <c r="A9443" s="411"/>
      <c r="B9443" s="411"/>
      <c r="C9443" s="411"/>
      <c r="D9443" s="411"/>
      <c r="E9443" s="411"/>
      <c r="F9443" s="411"/>
      <c r="G9443" s="194"/>
      <c r="H9443" s="411"/>
      <c r="I9443" s="411"/>
    </row>
    <row r="9444" spans="1:9" ht="15" customHeight="1" x14ac:dyDescent="0.25">
      <c r="A9444" s="411"/>
      <c r="B9444" s="411"/>
      <c r="C9444" s="411"/>
      <c r="D9444" s="411"/>
      <c r="E9444" s="411"/>
      <c r="F9444" s="411"/>
      <c r="G9444" s="194"/>
      <c r="H9444" s="411"/>
      <c r="I9444" s="411"/>
    </row>
    <row r="9445" spans="1:9" ht="15" customHeight="1" x14ac:dyDescent="0.25">
      <c r="A9445" s="411"/>
      <c r="B9445" s="411"/>
      <c r="C9445" s="411"/>
      <c r="D9445" s="411"/>
      <c r="E9445" s="411"/>
      <c r="F9445" s="411"/>
      <c r="G9445" s="194"/>
      <c r="H9445" s="411"/>
      <c r="I9445" s="411"/>
    </row>
    <row r="9446" spans="1:9" ht="15" customHeight="1" x14ac:dyDescent="0.25">
      <c r="A9446" s="411"/>
      <c r="B9446" s="411"/>
      <c r="C9446" s="411"/>
      <c r="D9446" s="411"/>
      <c r="E9446" s="411"/>
      <c r="F9446" s="411"/>
      <c r="G9446" s="194"/>
      <c r="H9446" s="411"/>
      <c r="I9446" s="411"/>
    </row>
    <row r="9447" spans="1:9" ht="15" customHeight="1" x14ac:dyDescent="0.25">
      <c r="A9447" s="411"/>
      <c r="B9447" s="411"/>
      <c r="C9447" s="411"/>
      <c r="D9447" s="411"/>
      <c r="E9447" s="411"/>
      <c r="F9447" s="411"/>
      <c r="G9447" s="194"/>
      <c r="H9447" s="411"/>
      <c r="I9447" s="411"/>
    </row>
    <row r="9448" spans="1:9" ht="15" customHeight="1" x14ac:dyDescent="0.25">
      <c r="A9448" s="411"/>
      <c r="B9448" s="411"/>
      <c r="C9448" s="411"/>
      <c r="D9448" s="411"/>
      <c r="E9448" s="411"/>
      <c r="F9448" s="411"/>
      <c r="G9448" s="194"/>
      <c r="H9448" s="411"/>
      <c r="I9448" s="411"/>
    </row>
    <row r="9449" spans="1:9" ht="15" customHeight="1" x14ac:dyDescent="0.25">
      <c r="A9449" s="411"/>
      <c r="B9449" s="411"/>
      <c r="C9449" s="411"/>
      <c r="D9449" s="411"/>
      <c r="E9449" s="411"/>
      <c r="F9449" s="411"/>
      <c r="G9449" s="194"/>
      <c r="H9449" s="411"/>
      <c r="I9449" s="411"/>
    </row>
    <row r="9450" spans="1:9" ht="15" customHeight="1" x14ac:dyDescent="0.25">
      <c r="A9450" s="411"/>
      <c r="B9450" s="411"/>
      <c r="C9450" s="411"/>
      <c r="D9450" s="411"/>
      <c r="E9450" s="411"/>
      <c r="F9450" s="411"/>
      <c r="G9450" s="194"/>
      <c r="H9450" s="411"/>
      <c r="I9450" s="411"/>
    </row>
    <row r="9451" spans="1:9" ht="15" customHeight="1" x14ac:dyDescent="0.25">
      <c r="A9451" s="411"/>
      <c r="B9451" s="411"/>
      <c r="C9451" s="411"/>
      <c r="D9451" s="411"/>
      <c r="E9451" s="411"/>
      <c r="F9451" s="411"/>
      <c r="G9451" s="194"/>
      <c r="H9451" s="411"/>
      <c r="I9451" s="411"/>
    </row>
    <row r="9452" spans="1:9" ht="15" customHeight="1" x14ac:dyDescent="0.25">
      <c r="A9452" s="411"/>
      <c r="B9452" s="411"/>
      <c r="C9452" s="411"/>
      <c r="D9452" s="411"/>
      <c r="E9452" s="411"/>
      <c r="F9452" s="411"/>
      <c r="G9452" s="194"/>
      <c r="H9452" s="411"/>
      <c r="I9452" s="411"/>
    </row>
    <row r="9453" spans="1:9" ht="15" customHeight="1" x14ac:dyDescent="0.25">
      <c r="A9453" s="411"/>
      <c r="B9453" s="411"/>
      <c r="C9453" s="411"/>
      <c r="D9453" s="411"/>
      <c r="E9453" s="411"/>
      <c r="F9453" s="411"/>
      <c r="G9453" s="194"/>
      <c r="H9453" s="411"/>
      <c r="I9453" s="411"/>
    </row>
    <row r="9454" spans="1:9" ht="15" customHeight="1" x14ac:dyDescent="0.25">
      <c r="A9454" s="411"/>
      <c r="B9454" s="411"/>
      <c r="C9454" s="411"/>
      <c r="D9454" s="411"/>
      <c r="E9454" s="411"/>
      <c r="F9454" s="411"/>
      <c r="G9454" s="194"/>
      <c r="H9454" s="411"/>
      <c r="I9454" s="411"/>
    </row>
    <row r="9455" spans="1:9" ht="15" customHeight="1" x14ac:dyDescent="0.25">
      <c r="A9455" s="411"/>
      <c r="B9455" s="411"/>
      <c r="C9455" s="411"/>
      <c r="D9455" s="411"/>
      <c r="E9455" s="411"/>
      <c r="F9455" s="411"/>
      <c r="G9455" s="194"/>
      <c r="H9455" s="411"/>
      <c r="I9455" s="411"/>
    </row>
    <row r="9456" spans="1:9" ht="15" customHeight="1" x14ac:dyDescent="0.25">
      <c r="A9456" s="411"/>
      <c r="B9456" s="411"/>
      <c r="C9456" s="411"/>
      <c r="D9456" s="411"/>
      <c r="E9456" s="411"/>
      <c r="F9456" s="411"/>
      <c r="G9456" s="194"/>
      <c r="H9456" s="411"/>
      <c r="I9456" s="411"/>
    </row>
    <row r="9457" spans="1:9" ht="15" customHeight="1" x14ac:dyDescent="0.25">
      <c r="A9457" s="411"/>
      <c r="B9457" s="411"/>
      <c r="C9457" s="411"/>
      <c r="D9457" s="411"/>
      <c r="E9457" s="411"/>
      <c r="F9457" s="411"/>
      <c r="G9457" s="194"/>
      <c r="H9457" s="411"/>
      <c r="I9457" s="411"/>
    </row>
    <row r="9458" spans="1:9" ht="15" customHeight="1" x14ac:dyDescent="0.25">
      <c r="A9458" s="411"/>
      <c r="B9458" s="411"/>
      <c r="C9458" s="411"/>
      <c r="D9458" s="411"/>
      <c r="E9458" s="411"/>
      <c r="F9458" s="411"/>
      <c r="G9458" s="194"/>
      <c r="H9458" s="411"/>
      <c r="I9458" s="411"/>
    </row>
    <row r="9459" spans="1:9" ht="15" customHeight="1" x14ac:dyDescent="0.25">
      <c r="A9459" s="411"/>
      <c r="B9459" s="411"/>
      <c r="C9459" s="411"/>
      <c r="D9459" s="411"/>
      <c r="E9459" s="411"/>
      <c r="F9459" s="411"/>
      <c r="G9459" s="194"/>
      <c r="H9459" s="411"/>
      <c r="I9459" s="411"/>
    </row>
    <row r="9460" spans="1:9" ht="15" customHeight="1" x14ac:dyDescent="0.25">
      <c r="A9460" s="411"/>
      <c r="B9460" s="411"/>
      <c r="C9460" s="411"/>
      <c r="D9460" s="411"/>
      <c r="E9460" s="411"/>
      <c r="F9460" s="411"/>
      <c r="G9460" s="194"/>
      <c r="H9460" s="411"/>
      <c r="I9460" s="411"/>
    </row>
    <row r="9461" spans="1:9" ht="15" customHeight="1" x14ac:dyDescent="0.25">
      <c r="A9461" s="411"/>
      <c r="B9461" s="411"/>
      <c r="C9461" s="411"/>
      <c r="D9461" s="411"/>
      <c r="E9461" s="411"/>
      <c r="F9461" s="411"/>
      <c r="G9461" s="194"/>
      <c r="H9461" s="411"/>
      <c r="I9461" s="411"/>
    </row>
    <row r="9462" spans="1:9" ht="15" customHeight="1" x14ac:dyDescent="0.25">
      <c r="A9462" s="411"/>
      <c r="B9462" s="411"/>
      <c r="C9462" s="411"/>
      <c r="D9462" s="411"/>
      <c r="E9462" s="411"/>
      <c r="F9462" s="411"/>
      <c r="G9462" s="194"/>
      <c r="H9462" s="411"/>
      <c r="I9462" s="411"/>
    </row>
    <row r="9463" spans="1:9" ht="15" customHeight="1" x14ac:dyDescent="0.25">
      <c r="A9463" s="411"/>
      <c r="B9463" s="411"/>
      <c r="C9463" s="411"/>
      <c r="D9463" s="411"/>
      <c r="E9463" s="411"/>
      <c r="F9463" s="411"/>
      <c r="G9463" s="194"/>
      <c r="H9463" s="411"/>
      <c r="I9463" s="411"/>
    </row>
    <row r="9464" spans="1:9" ht="15" customHeight="1" x14ac:dyDescent="0.25">
      <c r="A9464" s="411"/>
      <c r="B9464" s="411"/>
      <c r="C9464" s="411"/>
      <c r="D9464" s="411"/>
      <c r="E9464" s="411"/>
      <c r="F9464" s="411"/>
      <c r="G9464" s="194"/>
      <c r="H9464" s="411"/>
      <c r="I9464" s="411"/>
    </row>
    <row r="9465" spans="1:9" ht="15" customHeight="1" x14ac:dyDescent="0.25">
      <c r="A9465" s="411"/>
      <c r="B9465" s="411"/>
      <c r="C9465" s="411"/>
      <c r="D9465" s="411"/>
      <c r="E9465" s="411"/>
      <c r="F9465" s="411"/>
      <c r="G9465" s="194"/>
      <c r="H9465" s="411"/>
      <c r="I9465" s="411"/>
    </row>
    <row r="9466" spans="1:9" ht="15" customHeight="1" x14ac:dyDescent="0.25">
      <c r="A9466" s="411"/>
      <c r="B9466" s="411"/>
      <c r="C9466" s="411"/>
      <c r="D9466" s="411"/>
      <c r="E9466" s="411"/>
      <c r="F9466" s="411"/>
      <c r="G9466" s="194"/>
      <c r="H9466" s="411"/>
      <c r="I9466" s="411"/>
    </row>
    <row r="9467" spans="1:9" ht="15" customHeight="1" x14ac:dyDescent="0.25">
      <c r="A9467" s="411"/>
      <c r="B9467" s="411"/>
      <c r="C9467" s="411"/>
      <c r="D9467" s="411"/>
      <c r="E9467" s="411"/>
      <c r="F9467" s="411"/>
      <c r="G9467" s="194"/>
      <c r="H9467" s="411"/>
      <c r="I9467" s="411"/>
    </row>
    <row r="9468" spans="1:9" ht="15" customHeight="1" x14ac:dyDescent="0.25">
      <c r="A9468" s="411"/>
      <c r="B9468" s="411"/>
      <c r="C9468" s="411"/>
      <c r="D9468" s="411"/>
      <c r="E9468" s="411"/>
      <c r="F9468" s="411"/>
      <c r="G9468" s="194"/>
      <c r="H9468" s="411"/>
      <c r="I9468" s="411"/>
    </row>
    <row r="9469" spans="1:9" ht="15" customHeight="1" x14ac:dyDescent="0.25">
      <c r="A9469" s="411"/>
      <c r="B9469" s="411"/>
      <c r="C9469" s="411"/>
      <c r="D9469" s="411"/>
      <c r="E9469" s="411"/>
      <c r="F9469" s="411"/>
      <c r="G9469" s="194"/>
      <c r="H9469" s="411"/>
      <c r="I9469" s="411"/>
    </row>
    <row r="9470" spans="1:9" ht="15" customHeight="1" x14ac:dyDescent="0.25">
      <c r="A9470" s="411"/>
      <c r="B9470" s="411"/>
      <c r="C9470" s="411"/>
      <c r="D9470" s="411"/>
      <c r="E9470" s="411"/>
      <c r="F9470" s="411"/>
      <c r="G9470" s="194"/>
      <c r="H9470" s="411"/>
      <c r="I9470" s="411"/>
    </row>
    <row r="9471" spans="1:9" ht="15" customHeight="1" x14ac:dyDescent="0.25">
      <c r="A9471" s="411"/>
      <c r="B9471" s="411"/>
      <c r="C9471" s="411"/>
      <c r="D9471" s="411"/>
      <c r="E9471" s="411"/>
      <c r="F9471" s="411"/>
      <c r="G9471" s="194"/>
      <c r="H9471" s="411"/>
      <c r="I9471" s="411"/>
    </row>
    <row r="9472" spans="1:9" ht="15" customHeight="1" x14ac:dyDescent="0.25">
      <c r="A9472" s="411"/>
      <c r="B9472" s="411"/>
      <c r="C9472" s="411"/>
      <c r="D9472" s="411"/>
      <c r="E9472" s="411"/>
      <c r="F9472" s="411"/>
      <c r="G9472" s="194"/>
      <c r="H9472" s="411"/>
      <c r="I9472" s="411"/>
    </row>
    <row r="9473" spans="1:9" ht="15" customHeight="1" x14ac:dyDescent="0.25">
      <c r="A9473" s="411"/>
      <c r="B9473" s="411"/>
      <c r="C9473" s="411"/>
      <c r="D9473" s="411"/>
      <c r="E9473" s="411"/>
      <c r="F9473" s="411"/>
      <c r="G9473" s="194"/>
      <c r="H9473" s="411"/>
      <c r="I9473" s="411"/>
    </row>
    <row r="9474" spans="1:9" ht="15" customHeight="1" x14ac:dyDescent="0.25">
      <c r="A9474" s="411"/>
      <c r="B9474" s="411"/>
      <c r="C9474" s="411"/>
      <c r="D9474" s="411"/>
      <c r="E9474" s="411"/>
      <c r="F9474" s="411"/>
      <c r="G9474" s="194"/>
      <c r="H9474" s="411"/>
      <c r="I9474" s="411"/>
    </row>
    <row r="9475" spans="1:9" ht="15" customHeight="1" x14ac:dyDescent="0.25">
      <c r="A9475" s="411"/>
      <c r="B9475" s="411"/>
      <c r="C9475" s="411"/>
      <c r="D9475" s="411"/>
      <c r="E9475" s="411"/>
      <c r="F9475" s="411"/>
      <c r="G9475" s="194"/>
      <c r="H9475" s="411"/>
      <c r="I9475" s="411"/>
    </row>
    <row r="9476" spans="1:9" ht="15" customHeight="1" x14ac:dyDescent="0.25">
      <c r="A9476" s="411"/>
      <c r="B9476" s="411"/>
      <c r="C9476" s="411"/>
      <c r="D9476" s="411"/>
      <c r="E9476" s="411"/>
      <c r="F9476" s="411"/>
      <c r="G9476" s="194"/>
      <c r="H9476" s="411"/>
      <c r="I9476" s="411"/>
    </row>
    <row r="9477" spans="1:9" ht="15" customHeight="1" x14ac:dyDescent="0.25">
      <c r="A9477" s="411"/>
      <c r="B9477" s="411"/>
      <c r="C9477" s="411"/>
      <c r="D9477" s="411"/>
      <c r="E9477" s="411"/>
      <c r="F9477" s="411"/>
      <c r="G9477" s="194"/>
      <c r="H9477" s="411"/>
      <c r="I9477" s="411"/>
    </row>
    <row r="9478" spans="1:9" ht="15" customHeight="1" x14ac:dyDescent="0.25">
      <c r="A9478" s="411"/>
      <c r="B9478" s="411"/>
      <c r="C9478" s="411"/>
      <c r="D9478" s="411"/>
      <c r="E9478" s="411"/>
      <c r="F9478" s="411"/>
      <c r="G9478" s="194"/>
      <c r="H9478" s="411"/>
      <c r="I9478" s="411"/>
    </row>
    <row r="9479" spans="1:9" ht="15" customHeight="1" x14ac:dyDescent="0.25">
      <c r="A9479" s="411"/>
      <c r="B9479" s="411"/>
      <c r="C9479" s="411"/>
      <c r="D9479" s="411"/>
      <c r="E9479" s="411"/>
      <c r="F9479" s="411"/>
      <c r="G9479" s="194"/>
      <c r="H9479" s="411"/>
      <c r="I9479" s="411"/>
    </row>
    <row r="9480" spans="1:9" ht="15" customHeight="1" x14ac:dyDescent="0.25">
      <c r="A9480" s="411"/>
      <c r="B9480" s="411"/>
      <c r="C9480" s="411"/>
      <c r="D9480" s="411"/>
      <c r="E9480" s="411"/>
      <c r="F9480" s="411"/>
      <c r="G9480" s="194"/>
      <c r="H9480" s="411"/>
      <c r="I9480" s="411"/>
    </row>
    <row r="9481" spans="1:9" ht="15" customHeight="1" x14ac:dyDescent="0.25">
      <c r="A9481" s="411"/>
      <c r="B9481" s="411"/>
      <c r="C9481" s="411"/>
      <c r="D9481" s="411"/>
      <c r="E9481" s="411"/>
      <c r="F9481" s="411"/>
      <c r="G9481" s="194"/>
      <c r="H9481" s="411"/>
      <c r="I9481" s="411"/>
    </row>
    <row r="9482" spans="1:9" ht="15" customHeight="1" x14ac:dyDescent="0.25">
      <c r="A9482" s="411"/>
      <c r="B9482" s="411"/>
      <c r="C9482" s="411"/>
      <c r="D9482" s="411"/>
      <c r="E9482" s="411"/>
      <c r="F9482" s="411"/>
      <c r="G9482" s="194"/>
      <c r="H9482" s="411"/>
      <c r="I9482" s="411"/>
    </row>
    <row r="9483" spans="1:9" ht="15" customHeight="1" x14ac:dyDescent="0.25">
      <c r="A9483" s="411"/>
      <c r="B9483" s="411"/>
      <c r="C9483" s="411"/>
      <c r="D9483" s="411"/>
      <c r="E9483" s="411"/>
      <c r="F9483" s="411"/>
      <c r="G9483" s="194"/>
      <c r="H9483" s="411"/>
      <c r="I9483" s="411"/>
    </row>
    <row r="9484" spans="1:9" ht="15" customHeight="1" x14ac:dyDescent="0.25">
      <c r="A9484" s="411"/>
      <c r="B9484" s="411"/>
      <c r="C9484" s="411"/>
      <c r="D9484" s="411"/>
      <c r="E9484" s="411"/>
      <c r="F9484" s="411"/>
      <c r="G9484" s="194"/>
      <c r="H9484" s="411"/>
      <c r="I9484" s="411"/>
    </row>
    <row r="9485" spans="1:9" ht="15" customHeight="1" x14ac:dyDescent="0.25">
      <c r="A9485" s="411"/>
      <c r="B9485" s="411"/>
      <c r="C9485" s="411"/>
      <c r="D9485" s="411"/>
      <c r="E9485" s="411"/>
      <c r="F9485" s="411"/>
      <c r="G9485" s="194"/>
      <c r="H9485" s="411"/>
      <c r="I9485" s="411"/>
    </row>
    <row r="9486" spans="1:9" ht="15" customHeight="1" x14ac:dyDescent="0.25">
      <c r="A9486" s="411"/>
      <c r="B9486" s="411"/>
      <c r="C9486" s="411"/>
      <c r="D9486" s="411"/>
      <c r="E9486" s="411"/>
      <c r="F9486" s="411"/>
      <c r="G9486" s="194"/>
      <c r="H9486" s="411"/>
      <c r="I9486" s="411"/>
    </row>
    <row r="9487" spans="1:9" ht="15" customHeight="1" x14ac:dyDescent="0.25">
      <c r="A9487" s="411"/>
      <c r="B9487" s="411"/>
      <c r="C9487" s="411"/>
      <c r="D9487" s="411"/>
      <c r="E9487" s="411"/>
      <c r="F9487" s="411"/>
      <c r="G9487" s="194"/>
      <c r="H9487" s="411"/>
      <c r="I9487" s="411"/>
    </row>
    <row r="9488" spans="1:9" ht="15" customHeight="1" x14ac:dyDescent="0.25">
      <c r="A9488" s="411"/>
      <c r="B9488" s="411"/>
      <c r="C9488" s="411"/>
      <c r="D9488" s="411"/>
      <c r="E9488" s="411"/>
      <c r="F9488" s="411"/>
      <c r="G9488" s="194"/>
      <c r="H9488" s="411"/>
      <c r="I9488" s="411"/>
    </row>
    <row r="9489" spans="1:9" ht="15" customHeight="1" x14ac:dyDescent="0.25">
      <c r="A9489" s="411"/>
      <c r="B9489" s="411"/>
      <c r="C9489" s="411"/>
      <c r="D9489" s="411"/>
      <c r="E9489" s="411"/>
      <c r="F9489" s="411"/>
      <c r="G9489" s="194"/>
      <c r="H9489" s="411"/>
      <c r="I9489" s="411"/>
    </row>
    <row r="9490" spans="1:9" ht="15" customHeight="1" x14ac:dyDescent="0.25">
      <c r="A9490" s="411"/>
      <c r="B9490" s="411"/>
      <c r="C9490" s="411"/>
      <c r="D9490" s="411"/>
      <c r="E9490" s="411"/>
      <c r="F9490" s="411"/>
      <c r="G9490" s="194"/>
      <c r="H9490" s="411"/>
      <c r="I9490" s="411"/>
    </row>
    <row r="9491" spans="1:9" ht="15" customHeight="1" x14ac:dyDescent="0.25">
      <c r="A9491" s="411"/>
      <c r="B9491" s="411"/>
      <c r="C9491" s="411"/>
      <c r="D9491" s="411"/>
      <c r="E9491" s="411"/>
      <c r="F9491" s="411"/>
      <c r="G9491" s="194"/>
      <c r="H9491" s="411"/>
      <c r="I9491" s="411"/>
    </row>
    <row r="9492" spans="1:9" ht="15" customHeight="1" x14ac:dyDescent="0.25">
      <c r="A9492" s="411"/>
      <c r="B9492" s="411"/>
      <c r="C9492" s="411"/>
      <c r="D9492" s="411"/>
      <c r="E9492" s="411"/>
      <c r="F9492" s="411"/>
      <c r="G9492" s="194"/>
      <c r="H9492" s="411"/>
      <c r="I9492" s="411"/>
    </row>
    <row r="9493" spans="1:9" ht="15" customHeight="1" x14ac:dyDescent="0.25">
      <c r="A9493" s="411"/>
      <c r="B9493" s="411"/>
      <c r="C9493" s="411"/>
      <c r="D9493" s="411"/>
      <c r="E9493" s="411"/>
      <c r="F9493" s="411"/>
      <c r="G9493" s="194"/>
      <c r="H9493" s="411"/>
      <c r="I9493" s="411"/>
    </row>
    <row r="9494" spans="1:9" ht="15" customHeight="1" x14ac:dyDescent="0.25">
      <c r="A9494" s="411"/>
      <c r="B9494" s="411"/>
      <c r="C9494" s="411"/>
      <c r="D9494" s="411"/>
      <c r="E9494" s="411"/>
      <c r="F9494" s="411"/>
      <c r="G9494" s="194"/>
      <c r="H9494" s="411"/>
      <c r="I9494" s="411"/>
    </row>
    <row r="9495" spans="1:9" ht="15" customHeight="1" x14ac:dyDescent="0.25">
      <c r="A9495" s="411"/>
      <c r="B9495" s="411"/>
      <c r="C9495" s="411"/>
      <c r="D9495" s="411"/>
      <c r="E9495" s="411"/>
      <c r="F9495" s="411"/>
      <c r="G9495" s="194"/>
      <c r="H9495" s="411"/>
      <c r="I9495" s="411"/>
    </row>
    <row r="9496" spans="1:9" ht="15" customHeight="1" x14ac:dyDescent="0.25">
      <c r="A9496" s="411"/>
      <c r="B9496" s="411"/>
      <c r="C9496" s="411"/>
      <c r="D9496" s="411"/>
      <c r="E9496" s="411"/>
      <c r="F9496" s="411"/>
      <c r="G9496" s="194"/>
      <c r="H9496" s="411"/>
      <c r="I9496" s="411"/>
    </row>
    <row r="9497" spans="1:9" ht="15" customHeight="1" x14ac:dyDescent="0.25">
      <c r="A9497" s="411"/>
      <c r="B9497" s="411"/>
      <c r="C9497" s="411"/>
      <c r="D9497" s="411"/>
      <c r="E9497" s="411"/>
      <c r="F9497" s="411"/>
      <c r="G9497" s="194"/>
      <c r="H9497" s="411"/>
      <c r="I9497" s="411"/>
    </row>
    <row r="9498" spans="1:9" ht="15" customHeight="1" x14ac:dyDescent="0.25">
      <c r="A9498" s="411"/>
      <c r="B9498" s="411"/>
      <c r="C9498" s="411"/>
      <c r="D9498" s="411"/>
      <c r="E9498" s="411"/>
      <c r="F9498" s="411"/>
      <c r="G9498" s="194"/>
      <c r="H9498" s="411"/>
      <c r="I9498" s="411"/>
    </row>
    <row r="9499" spans="1:9" ht="15" customHeight="1" x14ac:dyDescent="0.25">
      <c r="A9499" s="411"/>
      <c r="B9499" s="411"/>
      <c r="C9499" s="411"/>
      <c r="D9499" s="411"/>
      <c r="E9499" s="411"/>
      <c r="F9499" s="411"/>
      <c r="G9499" s="194"/>
      <c r="H9499" s="411"/>
      <c r="I9499" s="411"/>
    </row>
    <row r="9500" spans="1:9" ht="15" customHeight="1" x14ac:dyDescent="0.25">
      <c r="A9500" s="411"/>
      <c r="B9500" s="411"/>
      <c r="C9500" s="411"/>
      <c r="D9500" s="411"/>
      <c r="E9500" s="411"/>
      <c r="F9500" s="411"/>
      <c r="G9500" s="194"/>
      <c r="H9500" s="411"/>
      <c r="I9500" s="411"/>
    </row>
    <row r="9501" spans="1:9" ht="15" customHeight="1" x14ac:dyDescent="0.25">
      <c r="A9501" s="411"/>
      <c r="B9501" s="411"/>
      <c r="C9501" s="411"/>
      <c r="D9501" s="411"/>
      <c r="E9501" s="411"/>
      <c r="F9501" s="411"/>
      <c r="G9501" s="194"/>
      <c r="H9501" s="411"/>
      <c r="I9501" s="411"/>
    </row>
    <row r="9502" spans="1:9" ht="15" customHeight="1" x14ac:dyDescent="0.25">
      <c r="A9502" s="411"/>
      <c r="B9502" s="411"/>
      <c r="C9502" s="411"/>
      <c r="D9502" s="411"/>
      <c r="E9502" s="411"/>
      <c r="F9502" s="411"/>
      <c r="G9502" s="194"/>
      <c r="H9502" s="411"/>
      <c r="I9502" s="411"/>
    </row>
    <row r="9503" spans="1:9" ht="15" customHeight="1" x14ac:dyDescent="0.25">
      <c r="A9503" s="411"/>
      <c r="B9503" s="411"/>
      <c r="C9503" s="411"/>
      <c r="D9503" s="411"/>
      <c r="E9503" s="411"/>
      <c r="F9503" s="411"/>
      <c r="G9503" s="194"/>
      <c r="H9503" s="411"/>
      <c r="I9503" s="411"/>
    </row>
    <row r="9504" spans="1:9" ht="15" customHeight="1" x14ac:dyDescent="0.25">
      <c r="A9504" s="411"/>
      <c r="B9504" s="411"/>
      <c r="C9504" s="411"/>
      <c r="D9504" s="411"/>
      <c r="E9504" s="411"/>
      <c r="F9504" s="411"/>
      <c r="G9504" s="194"/>
      <c r="H9504" s="411"/>
      <c r="I9504" s="411"/>
    </row>
    <row r="9505" spans="1:9" ht="15" customHeight="1" x14ac:dyDescent="0.25">
      <c r="A9505" s="411"/>
      <c r="B9505" s="411"/>
      <c r="C9505" s="411"/>
      <c r="D9505" s="411"/>
      <c r="E9505" s="411"/>
      <c r="F9505" s="411"/>
      <c r="G9505" s="194"/>
      <c r="H9505" s="411"/>
      <c r="I9505" s="411"/>
    </row>
    <row r="9506" spans="1:9" ht="15" customHeight="1" x14ac:dyDescent="0.25">
      <c r="A9506" s="411"/>
      <c r="B9506" s="411"/>
      <c r="C9506" s="411"/>
      <c r="D9506" s="411"/>
      <c r="E9506" s="411"/>
      <c r="F9506" s="411"/>
      <c r="G9506" s="194"/>
      <c r="H9506" s="411"/>
      <c r="I9506" s="411"/>
    </row>
    <row r="9507" spans="1:9" ht="15" customHeight="1" x14ac:dyDescent="0.25">
      <c r="A9507" s="411"/>
      <c r="B9507" s="411"/>
      <c r="C9507" s="411"/>
      <c r="D9507" s="411"/>
      <c r="E9507" s="411"/>
      <c r="F9507" s="411"/>
      <c r="G9507" s="194"/>
      <c r="H9507" s="411"/>
      <c r="I9507" s="411"/>
    </row>
    <row r="9508" spans="1:9" ht="15" customHeight="1" x14ac:dyDescent="0.25">
      <c r="A9508" s="411"/>
      <c r="B9508" s="411"/>
      <c r="C9508" s="411"/>
      <c r="D9508" s="411"/>
      <c r="E9508" s="411"/>
      <c r="F9508" s="411"/>
      <c r="G9508" s="194"/>
      <c r="H9508" s="411"/>
      <c r="I9508" s="411"/>
    </row>
    <row r="9509" spans="1:9" ht="15" customHeight="1" x14ac:dyDescent="0.25">
      <c r="A9509" s="411"/>
      <c r="B9509" s="411"/>
      <c r="C9509" s="411"/>
      <c r="D9509" s="411"/>
      <c r="E9509" s="411"/>
      <c r="F9509" s="411"/>
      <c r="G9509" s="194"/>
      <c r="H9509" s="411"/>
      <c r="I9509" s="411"/>
    </row>
    <row r="9510" spans="1:9" ht="15" customHeight="1" x14ac:dyDescent="0.25">
      <c r="A9510" s="411"/>
      <c r="B9510" s="411"/>
      <c r="C9510" s="411"/>
      <c r="D9510" s="411"/>
      <c r="E9510" s="411"/>
      <c r="F9510" s="411"/>
      <c r="G9510" s="194"/>
      <c r="H9510" s="411"/>
      <c r="I9510" s="411"/>
    </row>
    <row r="9511" spans="1:9" ht="15" customHeight="1" x14ac:dyDescent="0.25">
      <c r="A9511" s="411"/>
      <c r="B9511" s="411"/>
      <c r="C9511" s="411"/>
      <c r="D9511" s="411"/>
      <c r="E9511" s="411"/>
      <c r="F9511" s="411"/>
      <c r="G9511" s="194"/>
      <c r="H9511" s="411"/>
      <c r="I9511" s="411"/>
    </row>
    <row r="9512" spans="1:9" ht="15" customHeight="1" x14ac:dyDescent="0.25">
      <c r="A9512" s="411"/>
      <c r="B9512" s="411"/>
      <c r="C9512" s="411"/>
      <c r="D9512" s="411"/>
      <c r="E9512" s="411"/>
      <c r="F9512" s="411"/>
      <c r="G9512" s="194"/>
      <c r="H9512" s="411"/>
      <c r="I9512" s="411"/>
    </row>
    <row r="9513" spans="1:9" ht="15" customHeight="1" x14ac:dyDescent="0.25">
      <c r="A9513" s="411"/>
      <c r="B9513" s="411"/>
      <c r="C9513" s="411"/>
      <c r="D9513" s="411"/>
      <c r="E9513" s="411"/>
      <c r="F9513" s="411"/>
      <c r="G9513" s="194"/>
      <c r="H9513" s="411"/>
      <c r="I9513" s="411"/>
    </row>
    <row r="9514" spans="1:9" ht="15" customHeight="1" x14ac:dyDescent="0.25">
      <c r="A9514" s="411"/>
      <c r="B9514" s="411"/>
      <c r="C9514" s="411"/>
      <c r="D9514" s="411"/>
      <c r="E9514" s="411"/>
      <c r="F9514" s="411"/>
      <c r="G9514" s="194"/>
      <c r="H9514" s="411"/>
      <c r="I9514" s="411"/>
    </row>
    <row r="9515" spans="1:9" ht="15" customHeight="1" x14ac:dyDescent="0.25">
      <c r="A9515" s="411"/>
      <c r="B9515" s="411"/>
      <c r="C9515" s="411"/>
      <c r="D9515" s="411"/>
      <c r="E9515" s="411"/>
      <c r="F9515" s="411"/>
      <c r="G9515" s="194"/>
      <c r="H9515" s="411"/>
      <c r="I9515" s="411"/>
    </row>
    <row r="9516" spans="1:9" ht="15" customHeight="1" x14ac:dyDescent="0.25">
      <c r="A9516" s="411"/>
      <c r="B9516" s="411"/>
      <c r="C9516" s="411"/>
      <c r="D9516" s="411"/>
      <c r="E9516" s="411"/>
      <c r="F9516" s="411"/>
      <c r="G9516" s="194"/>
      <c r="H9516" s="411"/>
      <c r="I9516" s="411"/>
    </row>
    <row r="9517" spans="1:9" ht="15" customHeight="1" x14ac:dyDescent="0.25">
      <c r="A9517" s="411"/>
      <c r="B9517" s="411"/>
      <c r="C9517" s="411"/>
      <c r="D9517" s="411"/>
      <c r="E9517" s="411"/>
      <c r="F9517" s="411"/>
      <c r="G9517" s="194"/>
      <c r="H9517" s="411"/>
      <c r="I9517" s="411"/>
    </row>
    <row r="9518" spans="1:9" ht="15" customHeight="1" x14ac:dyDescent="0.25">
      <c r="A9518" s="411"/>
      <c r="B9518" s="411"/>
      <c r="C9518" s="411"/>
      <c r="D9518" s="411"/>
      <c r="E9518" s="411"/>
      <c r="F9518" s="411"/>
      <c r="G9518" s="194"/>
      <c r="H9518" s="411"/>
      <c r="I9518" s="411"/>
    </row>
    <row r="9519" spans="1:9" ht="15" customHeight="1" x14ac:dyDescent="0.25">
      <c r="A9519" s="411"/>
      <c r="B9519" s="411"/>
      <c r="C9519" s="411"/>
      <c r="D9519" s="411"/>
      <c r="E9519" s="411"/>
      <c r="F9519" s="411"/>
      <c r="G9519" s="194"/>
      <c r="H9519" s="411"/>
      <c r="I9519" s="411"/>
    </row>
    <row r="9520" spans="1:9" ht="15" customHeight="1" x14ac:dyDescent="0.25">
      <c r="A9520" s="411"/>
      <c r="B9520" s="411"/>
      <c r="C9520" s="411"/>
      <c r="D9520" s="411"/>
      <c r="E9520" s="411"/>
      <c r="F9520" s="411"/>
      <c r="G9520" s="194"/>
      <c r="H9520" s="411"/>
      <c r="I9520" s="411"/>
    </row>
    <row r="9521" spans="1:9" ht="15" customHeight="1" x14ac:dyDescent="0.25">
      <c r="A9521" s="411"/>
      <c r="B9521" s="411"/>
      <c r="C9521" s="411"/>
      <c r="D9521" s="411"/>
      <c r="E9521" s="411"/>
      <c r="F9521" s="411"/>
      <c r="G9521" s="194"/>
      <c r="H9521" s="411"/>
      <c r="I9521" s="411"/>
    </row>
    <row r="9522" spans="1:9" ht="15" customHeight="1" x14ac:dyDescent="0.25">
      <c r="A9522" s="411"/>
      <c r="B9522" s="411"/>
      <c r="C9522" s="411"/>
      <c r="D9522" s="411"/>
      <c r="E9522" s="411"/>
      <c r="F9522" s="411"/>
      <c r="G9522" s="194"/>
      <c r="H9522" s="411"/>
      <c r="I9522" s="411"/>
    </row>
    <row r="9523" spans="1:9" ht="15" customHeight="1" x14ac:dyDescent="0.25">
      <c r="A9523" s="411"/>
      <c r="B9523" s="411"/>
      <c r="C9523" s="411"/>
      <c r="D9523" s="411"/>
      <c r="E9523" s="411"/>
      <c r="F9523" s="411"/>
      <c r="G9523" s="194"/>
      <c r="H9523" s="411"/>
      <c r="I9523" s="411"/>
    </row>
    <row r="9524" spans="1:9" ht="15" customHeight="1" x14ac:dyDescent="0.25">
      <c r="A9524" s="411"/>
      <c r="B9524" s="411"/>
      <c r="C9524" s="411"/>
      <c r="D9524" s="411"/>
      <c r="E9524" s="411"/>
      <c r="F9524" s="411"/>
      <c r="G9524" s="194"/>
      <c r="H9524" s="411"/>
      <c r="I9524" s="411"/>
    </row>
    <row r="9525" spans="1:9" ht="15" customHeight="1" x14ac:dyDescent="0.25">
      <c r="A9525" s="411"/>
      <c r="B9525" s="411"/>
      <c r="C9525" s="411"/>
      <c r="D9525" s="411"/>
      <c r="E9525" s="411"/>
      <c r="F9525" s="411"/>
      <c r="G9525" s="194"/>
      <c r="H9525" s="411"/>
      <c r="I9525" s="411"/>
    </row>
    <row r="9526" spans="1:9" ht="15" customHeight="1" x14ac:dyDescent="0.25">
      <c r="A9526" s="411"/>
      <c r="B9526" s="411"/>
      <c r="C9526" s="411"/>
      <c r="D9526" s="411"/>
      <c r="E9526" s="411"/>
      <c r="F9526" s="411"/>
      <c r="G9526" s="194"/>
      <c r="H9526" s="411"/>
      <c r="I9526" s="411"/>
    </row>
    <row r="9527" spans="1:9" ht="15" customHeight="1" x14ac:dyDescent="0.25">
      <c r="A9527" s="411"/>
      <c r="B9527" s="411"/>
      <c r="C9527" s="411"/>
      <c r="D9527" s="411"/>
      <c r="E9527" s="411"/>
      <c r="F9527" s="411"/>
      <c r="G9527" s="194"/>
      <c r="H9527" s="411"/>
      <c r="I9527" s="411"/>
    </row>
    <row r="9528" spans="1:9" ht="15" customHeight="1" x14ac:dyDescent="0.25">
      <c r="A9528" s="411"/>
      <c r="B9528" s="411"/>
      <c r="C9528" s="411"/>
      <c r="D9528" s="411"/>
      <c r="E9528" s="411"/>
      <c r="F9528" s="411"/>
      <c r="G9528" s="194"/>
      <c r="H9528" s="411"/>
      <c r="I9528" s="411"/>
    </row>
    <row r="9529" spans="1:9" ht="15" customHeight="1" x14ac:dyDescent="0.25">
      <c r="A9529" s="411"/>
      <c r="B9529" s="411"/>
      <c r="C9529" s="411"/>
      <c r="D9529" s="411"/>
      <c r="E9529" s="411"/>
      <c r="F9529" s="411"/>
      <c r="G9529" s="194"/>
      <c r="H9529" s="411"/>
      <c r="I9529" s="411"/>
    </row>
    <row r="9530" spans="1:9" ht="15" customHeight="1" x14ac:dyDescent="0.25">
      <c r="A9530" s="411"/>
      <c r="B9530" s="411"/>
      <c r="C9530" s="411"/>
      <c r="D9530" s="411"/>
      <c r="E9530" s="411"/>
      <c r="F9530" s="411"/>
      <c r="G9530" s="194"/>
      <c r="H9530" s="411"/>
      <c r="I9530" s="411"/>
    </row>
    <row r="9531" spans="1:9" ht="15" customHeight="1" x14ac:dyDescent="0.25">
      <c r="A9531" s="411"/>
      <c r="B9531" s="411"/>
      <c r="C9531" s="411"/>
      <c r="D9531" s="411"/>
      <c r="E9531" s="411"/>
      <c r="F9531" s="411"/>
      <c r="G9531" s="194"/>
      <c r="H9531" s="411"/>
      <c r="I9531" s="411"/>
    </row>
    <row r="9532" spans="1:9" ht="15" customHeight="1" x14ac:dyDescent="0.25">
      <c r="A9532" s="411"/>
      <c r="B9532" s="411"/>
      <c r="C9532" s="411"/>
      <c r="D9532" s="411"/>
      <c r="E9532" s="411"/>
      <c r="F9532" s="411"/>
      <c r="G9532" s="194"/>
      <c r="H9532" s="411"/>
      <c r="I9532" s="411"/>
    </row>
    <row r="9533" spans="1:9" ht="15" customHeight="1" x14ac:dyDescent="0.25">
      <c r="A9533" s="411"/>
      <c r="B9533" s="411"/>
      <c r="C9533" s="411"/>
      <c r="D9533" s="411"/>
      <c r="E9533" s="411"/>
      <c r="F9533" s="411"/>
      <c r="G9533" s="194"/>
      <c r="H9533" s="411"/>
      <c r="I9533" s="411"/>
    </row>
    <row r="9534" spans="1:9" ht="15" customHeight="1" x14ac:dyDescent="0.25">
      <c r="A9534" s="411"/>
      <c r="B9534" s="411"/>
      <c r="C9534" s="411"/>
      <c r="D9534" s="411"/>
      <c r="E9534" s="411"/>
      <c r="F9534" s="411"/>
      <c r="G9534" s="194"/>
      <c r="H9534" s="411"/>
      <c r="I9534" s="411"/>
    </row>
    <row r="9535" spans="1:9" ht="15" customHeight="1" x14ac:dyDescent="0.25">
      <c r="A9535" s="411"/>
      <c r="B9535" s="411"/>
      <c r="C9535" s="411"/>
      <c r="D9535" s="411"/>
      <c r="E9535" s="411"/>
      <c r="F9535" s="411"/>
      <c r="G9535" s="194"/>
      <c r="H9535" s="411"/>
      <c r="I9535" s="411"/>
    </row>
    <row r="9536" spans="1:9" ht="15" customHeight="1" x14ac:dyDescent="0.25">
      <c r="A9536" s="411"/>
      <c r="B9536" s="411"/>
      <c r="C9536" s="411"/>
      <c r="D9536" s="411"/>
      <c r="E9536" s="411"/>
      <c r="F9536" s="411"/>
      <c r="G9536" s="194"/>
      <c r="H9536" s="411"/>
      <c r="I9536" s="411"/>
    </row>
    <row r="9537" spans="1:9" ht="15" customHeight="1" x14ac:dyDescent="0.25">
      <c r="A9537" s="411"/>
      <c r="B9537" s="411"/>
      <c r="C9537" s="411"/>
      <c r="D9537" s="411"/>
      <c r="E9537" s="411"/>
      <c r="F9537" s="411"/>
      <c r="G9537" s="194"/>
      <c r="H9537" s="411"/>
      <c r="I9537" s="411"/>
    </row>
    <row r="9538" spans="1:9" ht="15" customHeight="1" x14ac:dyDescent="0.25">
      <c r="A9538" s="411"/>
      <c r="B9538" s="411"/>
      <c r="C9538" s="411"/>
      <c r="D9538" s="411"/>
      <c r="E9538" s="411"/>
      <c r="F9538" s="411"/>
      <c r="G9538" s="194"/>
      <c r="H9538" s="411"/>
      <c r="I9538" s="411"/>
    </row>
    <row r="9539" spans="1:9" ht="15" customHeight="1" x14ac:dyDescent="0.25">
      <c r="A9539" s="411"/>
      <c r="B9539" s="411"/>
      <c r="C9539" s="411"/>
      <c r="D9539" s="411"/>
      <c r="E9539" s="411"/>
      <c r="F9539" s="411"/>
      <c r="G9539" s="194"/>
      <c r="H9539" s="411"/>
      <c r="I9539" s="411"/>
    </row>
    <row r="9540" spans="1:9" ht="15" customHeight="1" x14ac:dyDescent="0.25">
      <c r="A9540" s="411"/>
      <c r="B9540" s="411"/>
      <c r="C9540" s="411"/>
      <c r="D9540" s="411"/>
      <c r="E9540" s="411"/>
      <c r="F9540" s="411"/>
      <c r="G9540" s="194"/>
      <c r="H9540" s="411"/>
      <c r="I9540" s="411"/>
    </row>
    <row r="9541" spans="1:9" ht="15" customHeight="1" x14ac:dyDescent="0.25">
      <c r="A9541" s="411"/>
      <c r="B9541" s="411"/>
      <c r="C9541" s="411"/>
      <c r="D9541" s="411"/>
      <c r="E9541" s="411"/>
      <c r="F9541" s="411"/>
      <c r="G9541" s="194"/>
      <c r="H9541" s="411"/>
      <c r="I9541" s="411"/>
    </row>
    <row r="9542" spans="1:9" ht="15" customHeight="1" x14ac:dyDescent="0.25">
      <c r="A9542" s="411"/>
      <c r="B9542" s="411"/>
      <c r="C9542" s="411"/>
      <c r="D9542" s="411"/>
      <c r="E9542" s="411"/>
      <c r="F9542" s="411"/>
      <c r="G9542" s="194"/>
      <c r="H9542" s="411"/>
      <c r="I9542" s="411"/>
    </row>
    <row r="9543" spans="1:9" ht="15" customHeight="1" x14ac:dyDescent="0.25">
      <c r="A9543" s="411"/>
      <c r="B9543" s="411"/>
      <c r="C9543" s="411"/>
      <c r="D9543" s="411"/>
      <c r="E9543" s="411"/>
      <c r="F9543" s="411"/>
      <c r="G9543" s="194"/>
      <c r="H9543" s="411"/>
      <c r="I9543" s="411"/>
    </row>
    <row r="9544" spans="1:9" ht="15" customHeight="1" x14ac:dyDescent="0.25">
      <c r="A9544" s="411"/>
      <c r="B9544" s="411"/>
      <c r="C9544" s="411"/>
      <c r="D9544" s="411"/>
      <c r="E9544" s="411"/>
      <c r="F9544" s="411"/>
      <c r="G9544" s="194"/>
      <c r="H9544" s="411"/>
      <c r="I9544" s="411"/>
    </row>
    <row r="9545" spans="1:9" ht="15" customHeight="1" x14ac:dyDescent="0.25">
      <c r="A9545" s="411"/>
      <c r="B9545" s="411"/>
      <c r="C9545" s="411"/>
      <c r="D9545" s="411"/>
      <c r="E9545" s="411"/>
      <c r="F9545" s="411"/>
      <c r="G9545" s="194"/>
      <c r="H9545" s="411"/>
      <c r="I9545" s="411"/>
    </row>
    <row r="9546" spans="1:9" ht="15" customHeight="1" x14ac:dyDescent="0.25">
      <c r="A9546" s="411"/>
      <c r="B9546" s="411"/>
      <c r="C9546" s="411"/>
      <c r="D9546" s="411"/>
      <c r="E9546" s="411"/>
      <c r="F9546" s="411"/>
      <c r="G9546" s="194"/>
      <c r="H9546" s="411"/>
      <c r="I9546" s="411"/>
    </row>
    <row r="9547" spans="1:9" ht="15" customHeight="1" x14ac:dyDescent="0.25">
      <c r="A9547" s="411"/>
      <c r="B9547" s="411"/>
      <c r="C9547" s="411"/>
      <c r="D9547" s="411"/>
      <c r="E9547" s="411"/>
      <c r="F9547" s="411"/>
      <c r="G9547" s="194"/>
      <c r="H9547" s="411"/>
      <c r="I9547" s="411"/>
    </row>
    <row r="9548" spans="1:9" ht="15" customHeight="1" x14ac:dyDescent="0.25">
      <c r="A9548" s="411"/>
      <c r="B9548" s="411"/>
      <c r="C9548" s="411"/>
      <c r="D9548" s="411"/>
      <c r="E9548" s="411"/>
      <c r="F9548" s="411"/>
      <c r="G9548" s="194"/>
      <c r="H9548" s="411"/>
      <c r="I9548" s="411"/>
    </row>
    <row r="9549" spans="1:9" ht="15" customHeight="1" x14ac:dyDescent="0.25">
      <c r="A9549" s="411"/>
      <c r="B9549" s="411"/>
      <c r="C9549" s="411"/>
      <c r="D9549" s="411"/>
      <c r="E9549" s="411"/>
      <c r="F9549" s="411"/>
      <c r="G9549" s="194"/>
      <c r="H9549" s="411"/>
      <c r="I9549" s="411"/>
    </row>
    <row r="9550" spans="1:9" ht="15" customHeight="1" x14ac:dyDescent="0.25">
      <c r="A9550" s="411"/>
      <c r="B9550" s="411"/>
      <c r="C9550" s="411"/>
      <c r="D9550" s="411"/>
      <c r="E9550" s="411"/>
      <c r="F9550" s="411"/>
      <c r="G9550" s="194"/>
      <c r="H9550" s="411"/>
      <c r="I9550" s="411"/>
    </row>
    <row r="9551" spans="1:9" ht="15" customHeight="1" x14ac:dyDescent="0.25">
      <c r="A9551" s="411"/>
      <c r="B9551" s="411"/>
      <c r="C9551" s="411"/>
      <c r="D9551" s="411"/>
      <c r="E9551" s="411"/>
      <c r="F9551" s="411"/>
      <c r="G9551" s="194"/>
      <c r="H9551" s="411"/>
      <c r="I9551" s="411"/>
    </row>
    <row r="9552" spans="1:9" ht="15" customHeight="1" x14ac:dyDescent="0.25">
      <c r="A9552" s="411"/>
      <c r="B9552" s="411"/>
      <c r="C9552" s="411"/>
      <c r="D9552" s="411"/>
      <c r="E9552" s="411"/>
      <c r="F9552" s="411"/>
      <c r="G9552" s="194"/>
      <c r="H9552" s="411"/>
      <c r="I9552" s="411"/>
    </row>
    <row r="9553" spans="1:9" ht="15" customHeight="1" x14ac:dyDescent="0.25">
      <c r="A9553" s="411"/>
      <c r="B9553" s="411"/>
      <c r="C9553" s="411"/>
      <c r="D9553" s="411"/>
      <c r="E9553" s="411"/>
      <c r="F9553" s="411"/>
      <c r="G9553" s="194"/>
      <c r="H9553" s="411"/>
      <c r="I9553" s="411"/>
    </row>
    <row r="9554" spans="1:9" ht="15" customHeight="1" x14ac:dyDescent="0.25">
      <c r="A9554" s="411"/>
      <c r="B9554" s="411"/>
      <c r="C9554" s="411"/>
      <c r="D9554" s="411"/>
      <c r="E9554" s="411"/>
      <c r="F9554" s="411"/>
      <c r="G9554" s="194"/>
      <c r="H9554" s="411"/>
      <c r="I9554" s="411"/>
    </row>
    <row r="9555" spans="1:9" ht="15" customHeight="1" x14ac:dyDescent="0.25">
      <c r="A9555" s="411"/>
      <c r="B9555" s="411"/>
      <c r="C9555" s="411"/>
      <c r="D9555" s="411"/>
      <c r="E9555" s="411"/>
      <c r="F9555" s="411"/>
      <c r="G9555" s="194"/>
      <c r="H9555" s="411"/>
      <c r="I9555" s="411"/>
    </row>
    <row r="9556" spans="1:9" ht="15" customHeight="1" x14ac:dyDescent="0.25">
      <c r="A9556" s="411"/>
      <c r="B9556" s="411"/>
      <c r="C9556" s="411"/>
      <c r="D9556" s="411"/>
      <c r="E9556" s="411"/>
      <c r="F9556" s="411"/>
      <c r="G9556" s="194"/>
      <c r="H9556" s="411"/>
      <c r="I9556" s="411"/>
    </row>
    <row r="9557" spans="1:9" ht="15" customHeight="1" x14ac:dyDescent="0.25">
      <c r="A9557" s="411"/>
      <c r="B9557" s="411"/>
      <c r="C9557" s="411"/>
      <c r="D9557" s="411"/>
      <c r="E9557" s="411"/>
      <c r="F9557" s="411"/>
      <c r="G9557" s="194"/>
      <c r="H9557" s="411"/>
      <c r="I9557" s="411"/>
    </row>
    <row r="9558" spans="1:9" ht="15" customHeight="1" x14ac:dyDescent="0.25">
      <c r="A9558" s="411"/>
      <c r="B9558" s="411"/>
      <c r="C9558" s="411"/>
      <c r="D9558" s="411"/>
      <c r="E9558" s="411"/>
      <c r="F9558" s="411"/>
      <c r="G9558" s="194"/>
      <c r="H9558" s="411"/>
      <c r="I9558" s="411"/>
    </row>
    <row r="9559" spans="1:9" ht="15" customHeight="1" x14ac:dyDescent="0.25">
      <c r="A9559" s="411"/>
      <c r="B9559" s="411"/>
      <c r="C9559" s="411"/>
      <c r="D9559" s="411"/>
      <c r="E9559" s="411"/>
      <c r="F9559" s="411"/>
      <c r="G9559" s="194"/>
      <c r="H9559" s="411"/>
      <c r="I9559" s="411"/>
    </row>
    <row r="9560" spans="1:9" ht="15" customHeight="1" x14ac:dyDescent="0.25">
      <c r="A9560" s="411"/>
      <c r="B9560" s="411"/>
      <c r="C9560" s="411"/>
      <c r="D9560" s="411"/>
      <c r="E9560" s="411"/>
      <c r="F9560" s="411"/>
      <c r="G9560" s="194"/>
      <c r="H9560" s="411"/>
      <c r="I9560" s="411"/>
    </row>
    <row r="9561" spans="1:9" ht="15" customHeight="1" x14ac:dyDescent="0.25">
      <c r="A9561" s="411"/>
      <c r="B9561" s="411"/>
      <c r="C9561" s="411"/>
      <c r="D9561" s="411"/>
      <c r="E9561" s="411"/>
      <c r="F9561" s="411"/>
      <c r="G9561" s="194"/>
      <c r="H9561" s="411"/>
      <c r="I9561" s="411"/>
    </row>
    <row r="9562" spans="1:9" ht="15" customHeight="1" x14ac:dyDescent="0.25">
      <c r="A9562" s="411"/>
      <c r="B9562" s="411"/>
      <c r="C9562" s="411"/>
      <c r="D9562" s="411"/>
      <c r="E9562" s="411"/>
      <c r="F9562" s="411"/>
      <c r="G9562" s="194"/>
      <c r="H9562" s="411"/>
      <c r="I9562" s="411"/>
    </row>
    <row r="9563" spans="1:9" ht="15" customHeight="1" x14ac:dyDescent="0.25">
      <c r="A9563" s="411"/>
      <c r="B9563" s="411"/>
      <c r="C9563" s="411"/>
      <c r="D9563" s="411"/>
      <c r="E9563" s="411"/>
      <c r="F9563" s="411"/>
      <c r="G9563" s="194"/>
      <c r="H9563" s="411"/>
      <c r="I9563" s="411"/>
    </row>
    <row r="9564" spans="1:9" ht="15" customHeight="1" x14ac:dyDescent="0.25">
      <c r="A9564" s="411"/>
      <c r="B9564" s="411"/>
      <c r="C9564" s="411"/>
      <c r="D9564" s="411"/>
      <c r="E9564" s="411"/>
      <c r="F9564" s="411"/>
      <c r="G9564" s="194"/>
      <c r="H9564" s="411"/>
      <c r="I9564" s="411"/>
    </row>
    <row r="9565" spans="1:9" ht="15" customHeight="1" x14ac:dyDescent="0.25">
      <c r="A9565" s="411"/>
      <c r="B9565" s="411"/>
      <c r="C9565" s="411"/>
      <c r="D9565" s="411"/>
      <c r="E9565" s="411"/>
      <c r="F9565" s="411"/>
      <c r="G9565" s="194"/>
      <c r="H9565" s="411"/>
      <c r="I9565" s="411"/>
    </row>
    <row r="9566" spans="1:9" ht="15" customHeight="1" x14ac:dyDescent="0.25">
      <c r="A9566" s="411"/>
      <c r="B9566" s="411"/>
      <c r="C9566" s="411"/>
      <c r="D9566" s="411"/>
      <c r="E9566" s="411"/>
      <c r="F9566" s="411"/>
      <c r="G9566" s="194"/>
      <c r="H9566" s="411"/>
      <c r="I9566" s="411"/>
    </row>
    <row r="9567" spans="1:9" ht="15" customHeight="1" x14ac:dyDescent="0.25">
      <c r="A9567" s="411"/>
      <c r="B9567" s="411"/>
      <c r="C9567" s="411"/>
      <c r="D9567" s="411"/>
      <c r="E9567" s="411"/>
      <c r="F9567" s="411"/>
      <c r="G9567" s="194"/>
      <c r="H9567" s="411"/>
      <c r="I9567" s="411"/>
    </row>
    <row r="9568" spans="1:9" ht="15" customHeight="1" x14ac:dyDescent="0.25">
      <c r="A9568" s="411"/>
      <c r="B9568" s="411"/>
      <c r="C9568" s="411"/>
      <c r="D9568" s="411"/>
      <c r="E9568" s="411"/>
      <c r="F9568" s="411"/>
      <c r="G9568" s="194"/>
      <c r="H9568" s="411"/>
      <c r="I9568" s="411"/>
    </row>
    <row r="9569" spans="1:9" ht="15" customHeight="1" x14ac:dyDescent="0.25">
      <c r="A9569" s="411"/>
      <c r="B9569" s="411"/>
      <c r="C9569" s="411"/>
      <c r="D9569" s="411"/>
      <c r="E9569" s="411"/>
      <c r="F9569" s="411"/>
      <c r="G9569" s="194"/>
      <c r="H9569" s="411"/>
      <c r="I9569" s="411"/>
    </row>
    <row r="9570" spans="1:9" ht="15" customHeight="1" x14ac:dyDescent="0.25">
      <c r="A9570" s="411"/>
      <c r="B9570" s="411"/>
      <c r="C9570" s="411"/>
      <c r="D9570" s="411"/>
      <c r="E9570" s="411"/>
      <c r="F9570" s="411"/>
      <c r="G9570" s="194"/>
      <c r="H9570" s="411"/>
      <c r="I9570" s="411"/>
    </row>
    <row r="9571" spans="1:9" ht="15" customHeight="1" x14ac:dyDescent="0.25">
      <c r="A9571" s="411"/>
      <c r="B9571" s="411"/>
      <c r="C9571" s="411"/>
      <c r="D9571" s="411"/>
      <c r="E9571" s="411"/>
      <c r="F9571" s="411"/>
      <c r="G9571" s="194"/>
      <c r="H9571" s="411"/>
      <c r="I9571" s="411"/>
    </row>
    <row r="9572" spans="1:9" ht="15" customHeight="1" x14ac:dyDescent="0.25">
      <c r="A9572" s="411"/>
      <c r="B9572" s="411"/>
      <c r="C9572" s="411"/>
      <c r="D9572" s="411"/>
      <c r="E9572" s="411"/>
      <c r="F9572" s="411"/>
      <c r="G9572" s="194"/>
      <c r="H9572" s="411"/>
      <c r="I9572" s="411"/>
    </row>
    <row r="9573" spans="1:9" ht="15" customHeight="1" x14ac:dyDescent="0.25">
      <c r="A9573" s="411"/>
      <c r="B9573" s="411"/>
      <c r="C9573" s="411"/>
      <c r="D9573" s="411"/>
      <c r="E9573" s="411"/>
      <c r="F9573" s="411"/>
      <c r="G9573" s="194"/>
      <c r="H9573" s="411"/>
      <c r="I9573" s="411"/>
    </row>
    <row r="9574" spans="1:9" ht="15" customHeight="1" x14ac:dyDescent="0.25">
      <c r="A9574" s="411"/>
      <c r="B9574" s="411"/>
      <c r="C9574" s="411"/>
      <c r="D9574" s="411"/>
      <c r="E9574" s="411"/>
      <c r="F9574" s="411"/>
      <c r="G9574" s="194"/>
      <c r="H9574" s="411"/>
      <c r="I9574" s="411"/>
    </row>
    <row r="9575" spans="1:9" ht="15" customHeight="1" x14ac:dyDescent="0.25">
      <c r="A9575" s="411"/>
      <c r="B9575" s="411"/>
      <c r="C9575" s="411"/>
      <c r="D9575" s="411"/>
      <c r="E9575" s="411"/>
      <c r="F9575" s="411"/>
      <c r="G9575" s="194"/>
      <c r="H9575" s="411"/>
      <c r="I9575" s="411"/>
    </row>
    <row r="9576" spans="1:9" ht="15" customHeight="1" x14ac:dyDescent="0.25">
      <c r="A9576" s="411"/>
      <c r="B9576" s="411"/>
      <c r="C9576" s="411"/>
      <c r="D9576" s="411"/>
      <c r="E9576" s="411"/>
      <c r="F9576" s="411"/>
      <c r="G9576" s="194"/>
      <c r="H9576" s="411"/>
      <c r="I9576" s="411"/>
    </row>
    <row r="9577" spans="1:9" ht="15" customHeight="1" x14ac:dyDescent="0.25">
      <c r="A9577" s="411"/>
      <c r="B9577" s="411"/>
      <c r="C9577" s="411"/>
      <c r="D9577" s="411"/>
      <c r="E9577" s="411"/>
      <c r="F9577" s="411"/>
      <c r="G9577" s="194"/>
      <c r="H9577" s="411"/>
      <c r="I9577" s="411"/>
    </row>
    <row r="9578" spans="1:9" ht="15" customHeight="1" x14ac:dyDescent="0.25">
      <c r="A9578" s="411"/>
      <c r="B9578" s="411"/>
      <c r="C9578" s="411"/>
      <c r="D9578" s="411"/>
      <c r="E9578" s="411"/>
      <c r="F9578" s="411"/>
      <c r="G9578" s="194"/>
      <c r="H9578" s="411"/>
      <c r="I9578" s="411"/>
    </row>
    <row r="9579" spans="1:9" ht="15" customHeight="1" x14ac:dyDescent="0.25">
      <c r="A9579" s="411"/>
      <c r="B9579" s="411"/>
      <c r="C9579" s="411"/>
      <c r="D9579" s="411"/>
      <c r="E9579" s="411"/>
      <c r="F9579" s="411"/>
      <c r="G9579" s="194"/>
      <c r="H9579" s="411"/>
      <c r="I9579" s="411"/>
    </row>
    <row r="9580" spans="1:9" ht="15" customHeight="1" x14ac:dyDescent="0.25">
      <c r="A9580" s="411"/>
      <c r="B9580" s="411"/>
      <c r="C9580" s="411"/>
      <c r="D9580" s="411"/>
      <c r="E9580" s="411"/>
      <c r="F9580" s="411"/>
      <c r="G9580" s="194"/>
      <c r="H9580" s="411"/>
      <c r="I9580" s="411"/>
    </row>
    <row r="9581" spans="1:9" ht="15" customHeight="1" x14ac:dyDescent="0.25">
      <c r="A9581" s="411"/>
      <c r="B9581" s="411"/>
      <c r="C9581" s="411"/>
      <c r="D9581" s="411"/>
      <c r="E9581" s="411"/>
      <c r="F9581" s="411"/>
      <c r="G9581" s="194"/>
      <c r="H9581" s="411"/>
      <c r="I9581" s="411"/>
    </row>
    <row r="9582" spans="1:9" ht="15" customHeight="1" x14ac:dyDescent="0.25">
      <c r="A9582" s="411"/>
      <c r="B9582" s="411"/>
      <c r="C9582" s="411"/>
      <c r="D9582" s="411"/>
      <c r="E9582" s="411"/>
      <c r="F9582" s="411"/>
      <c r="G9582" s="194"/>
      <c r="H9582" s="411"/>
      <c r="I9582" s="411"/>
    </row>
    <row r="9583" spans="1:9" ht="15" customHeight="1" x14ac:dyDescent="0.25">
      <c r="A9583" s="411"/>
      <c r="B9583" s="411"/>
      <c r="C9583" s="411"/>
      <c r="D9583" s="411"/>
      <c r="E9583" s="411"/>
      <c r="F9583" s="411"/>
      <c r="G9583" s="194"/>
      <c r="H9583" s="411"/>
      <c r="I9583" s="411"/>
    </row>
    <row r="9584" spans="1:9" ht="15" customHeight="1" x14ac:dyDescent="0.25">
      <c r="A9584" s="411"/>
      <c r="B9584" s="411"/>
      <c r="C9584" s="411"/>
      <c r="D9584" s="411"/>
      <c r="E9584" s="411"/>
      <c r="F9584" s="411"/>
      <c r="G9584" s="194"/>
      <c r="H9584" s="411"/>
      <c r="I9584" s="411"/>
    </row>
    <row r="9585" spans="1:9" ht="15" customHeight="1" x14ac:dyDescent="0.25">
      <c r="A9585" s="411"/>
      <c r="B9585" s="411"/>
      <c r="C9585" s="411"/>
      <c r="D9585" s="411"/>
      <c r="E9585" s="411"/>
      <c r="F9585" s="411"/>
      <c r="G9585" s="194"/>
      <c r="H9585" s="411"/>
      <c r="I9585" s="411"/>
    </row>
    <row r="9586" spans="1:9" ht="15" customHeight="1" x14ac:dyDescent="0.25">
      <c r="A9586" s="411"/>
      <c r="B9586" s="411"/>
      <c r="C9586" s="411"/>
      <c r="D9586" s="411"/>
      <c r="E9586" s="411"/>
      <c r="F9586" s="411"/>
      <c r="G9586" s="194"/>
      <c r="H9586" s="411"/>
      <c r="I9586" s="411"/>
    </row>
    <row r="9587" spans="1:9" ht="15" customHeight="1" x14ac:dyDescent="0.25">
      <c r="A9587" s="411"/>
      <c r="B9587" s="411"/>
      <c r="C9587" s="411"/>
      <c r="D9587" s="411"/>
      <c r="E9587" s="411"/>
      <c r="F9587" s="411"/>
      <c r="G9587" s="194"/>
      <c r="H9587" s="411"/>
      <c r="I9587" s="411"/>
    </row>
    <row r="9588" spans="1:9" ht="15" customHeight="1" x14ac:dyDescent="0.25">
      <c r="A9588" s="411"/>
      <c r="B9588" s="411"/>
      <c r="C9588" s="411"/>
      <c r="D9588" s="411"/>
      <c r="E9588" s="411"/>
      <c r="F9588" s="411"/>
      <c r="G9588" s="194"/>
      <c r="H9588" s="411"/>
      <c r="I9588" s="411"/>
    </row>
    <row r="9589" spans="1:9" ht="15" customHeight="1" x14ac:dyDescent="0.25">
      <c r="A9589" s="411"/>
      <c r="B9589" s="411"/>
      <c r="C9589" s="411"/>
      <c r="D9589" s="411"/>
      <c r="E9589" s="411"/>
      <c r="F9589" s="411"/>
      <c r="G9589" s="194"/>
      <c r="H9589" s="411"/>
      <c r="I9589" s="411"/>
    </row>
    <row r="9590" spans="1:9" ht="15" customHeight="1" x14ac:dyDescent="0.25">
      <c r="A9590" s="411"/>
      <c r="B9590" s="411"/>
      <c r="C9590" s="411"/>
      <c r="D9590" s="411"/>
      <c r="E9590" s="411"/>
      <c r="F9590" s="411"/>
      <c r="G9590" s="194"/>
      <c r="H9590" s="411"/>
      <c r="I9590" s="411"/>
    </row>
    <row r="9591" spans="1:9" ht="15" customHeight="1" x14ac:dyDescent="0.25">
      <c r="A9591" s="411"/>
      <c r="B9591" s="411"/>
      <c r="C9591" s="411"/>
      <c r="D9591" s="411"/>
      <c r="E9591" s="411"/>
      <c r="F9591" s="411"/>
      <c r="G9591" s="194"/>
      <c r="H9591" s="411"/>
      <c r="I9591" s="411"/>
    </row>
    <row r="9592" spans="1:9" ht="15" customHeight="1" x14ac:dyDescent="0.25">
      <c r="A9592" s="411"/>
      <c r="B9592" s="411"/>
      <c r="C9592" s="411"/>
      <c r="D9592" s="411"/>
      <c r="E9592" s="411"/>
      <c r="F9592" s="411"/>
      <c r="G9592" s="194"/>
      <c r="H9592" s="411"/>
      <c r="I9592" s="411"/>
    </row>
    <row r="9593" spans="1:9" ht="15" customHeight="1" x14ac:dyDescent="0.25">
      <c r="A9593" s="411"/>
      <c r="B9593" s="411"/>
      <c r="C9593" s="411"/>
      <c r="D9593" s="411"/>
      <c r="E9593" s="411"/>
      <c r="F9593" s="411"/>
      <c r="G9593" s="194"/>
      <c r="H9593" s="411"/>
      <c r="I9593" s="411"/>
    </row>
    <row r="9594" spans="1:9" ht="15" customHeight="1" x14ac:dyDescent="0.25">
      <c r="A9594" s="411"/>
      <c r="B9594" s="411"/>
      <c r="C9594" s="411"/>
      <c r="D9594" s="411"/>
      <c r="E9594" s="411"/>
      <c r="F9594" s="411"/>
      <c r="G9594" s="194"/>
      <c r="H9594" s="411"/>
      <c r="I9594" s="411"/>
    </row>
    <row r="9595" spans="1:9" ht="15" customHeight="1" x14ac:dyDescent="0.25">
      <c r="A9595" s="411"/>
      <c r="B9595" s="411"/>
      <c r="C9595" s="411"/>
      <c r="D9595" s="411"/>
      <c r="E9595" s="411"/>
      <c r="F9595" s="411"/>
      <c r="G9595" s="194"/>
      <c r="H9595" s="411"/>
      <c r="I9595" s="411"/>
    </row>
    <row r="9596" spans="1:9" ht="15" customHeight="1" x14ac:dyDescent="0.25">
      <c r="A9596" s="411"/>
      <c r="B9596" s="411"/>
      <c r="C9596" s="411"/>
      <c r="D9596" s="411"/>
      <c r="E9596" s="411"/>
      <c r="F9596" s="411"/>
      <c r="G9596" s="194"/>
      <c r="H9596" s="411"/>
      <c r="I9596" s="411"/>
    </row>
    <row r="9597" spans="1:9" ht="15" customHeight="1" x14ac:dyDescent="0.25">
      <c r="A9597" s="411"/>
      <c r="B9597" s="411"/>
      <c r="C9597" s="411"/>
      <c r="D9597" s="411"/>
      <c r="E9597" s="411"/>
      <c r="F9597" s="411"/>
      <c r="G9597" s="194"/>
      <c r="H9597" s="411"/>
      <c r="I9597" s="411"/>
    </row>
    <row r="9598" spans="1:9" ht="15" customHeight="1" x14ac:dyDescent="0.25">
      <c r="A9598" s="411"/>
      <c r="B9598" s="411"/>
      <c r="C9598" s="411"/>
      <c r="D9598" s="411"/>
      <c r="E9598" s="411"/>
      <c r="F9598" s="411"/>
      <c r="G9598" s="194"/>
      <c r="H9598" s="411"/>
      <c r="I9598" s="411"/>
    </row>
    <row r="9599" spans="1:9" ht="15" customHeight="1" x14ac:dyDescent="0.25">
      <c r="A9599" s="411"/>
      <c r="B9599" s="411"/>
      <c r="C9599" s="411"/>
      <c r="D9599" s="411"/>
      <c r="E9599" s="411"/>
      <c r="F9599" s="411"/>
      <c r="G9599" s="194"/>
      <c r="H9599" s="411"/>
      <c r="I9599" s="411"/>
    </row>
    <row r="9600" spans="1:9" ht="15" customHeight="1" x14ac:dyDescent="0.25">
      <c r="A9600" s="411"/>
      <c r="B9600" s="411"/>
      <c r="C9600" s="411"/>
      <c r="D9600" s="411"/>
      <c r="E9600" s="411"/>
      <c r="F9600" s="411"/>
      <c r="G9600" s="194"/>
      <c r="H9600" s="411"/>
      <c r="I9600" s="411"/>
    </row>
    <row r="9601" spans="1:9" ht="15" customHeight="1" x14ac:dyDescent="0.25">
      <c r="A9601" s="411"/>
      <c r="B9601" s="411"/>
      <c r="C9601" s="411"/>
      <c r="D9601" s="411"/>
      <c r="E9601" s="411"/>
      <c r="F9601" s="411"/>
      <c r="G9601" s="194"/>
      <c r="H9601" s="411"/>
      <c r="I9601" s="411"/>
    </row>
    <row r="9602" spans="1:9" ht="15" customHeight="1" x14ac:dyDescent="0.25">
      <c r="A9602" s="411"/>
      <c r="B9602" s="411"/>
      <c r="C9602" s="411"/>
      <c r="D9602" s="411"/>
      <c r="E9602" s="411"/>
      <c r="F9602" s="411"/>
      <c r="G9602" s="194"/>
      <c r="H9602" s="411"/>
      <c r="I9602" s="411"/>
    </row>
    <row r="9603" spans="1:9" ht="15" customHeight="1" x14ac:dyDescent="0.25">
      <c r="A9603" s="411"/>
      <c r="B9603" s="411"/>
      <c r="C9603" s="411"/>
      <c r="D9603" s="411"/>
      <c r="E9603" s="411"/>
      <c r="F9603" s="411"/>
      <c r="G9603" s="194"/>
      <c r="H9603" s="411"/>
      <c r="I9603" s="411"/>
    </row>
    <row r="9604" spans="1:9" ht="15" customHeight="1" x14ac:dyDescent="0.25">
      <c r="A9604" s="411"/>
      <c r="B9604" s="411"/>
      <c r="C9604" s="411"/>
      <c r="D9604" s="411"/>
      <c r="E9604" s="411"/>
      <c r="F9604" s="411"/>
      <c r="G9604" s="194"/>
      <c r="H9604" s="411"/>
      <c r="I9604" s="411"/>
    </row>
    <row r="9605" spans="1:9" ht="15" customHeight="1" x14ac:dyDescent="0.25">
      <c r="A9605" s="411"/>
      <c r="B9605" s="411"/>
      <c r="C9605" s="411"/>
      <c r="D9605" s="411"/>
      <c r="E9605" s="411"/>
      <c r="F9605" s="411"/>
      <c r="G9605" s="194"/>
      <c r="H9605" s="411"/>
      <c r="I9605" s="411"/>
    </row>
    <row r="9606" spans="1:9" ht="15" customHeight="1" x14ac:dyDescent="0.25">
      <c r="A9606" s="411"/>
      <c r="B9606" s="411"/>
      <c r="C9606" s="411"/>
      <c r="D9606" s="411"/>
      <c r="E9606" s="411"/>
      <c r="F9606" s="411"/>
      <c r="G9606" s="194"/>
      <c r="H9606" s="411"/>
      <c r="I9606" s="411"/>
    </row>
    <row r="9607" spans="1:9" ht="15" customHeight="1" x14ac:dyDescent="0.25">
      <c r="A9607" s="411"/>
      <c r="B9607" s="411"/>
      <c r="C9607" s="411"/>
      <c r="D9607" s="411"/>
      <c r="E9607" s="411"/>
      <c r="F9607" s="411"/>
      <c r="G9607" s="194"/>
      <c r="H9607" s="411"/>
      <c r="I9607" s="411"/>
    </row>
    <row r="9608" spans="1:9" ht="15" customHeight="1" x14ac:dyDescent="0.25">
      <c r="A9608" s="411"/>
      <c r="B9608" s="411"/>
      <c r="C9608" s="411"/>
      <c r="D9608" s="411"/>
      <c r="E9608" s="411"/>
      <c r="F9608" s="411"/>
      <c r="G9608" s="194"/>
      <c r="H9608" s="411"/>
      <c r="I9608" s="411"/>
    </row>
    <row r="9609" spans="1:9" ht="15" customHeight="1" x14ac:dyDescent="0.25">
      <c r="A9609" s="411"/>
      <c r="B9609" s="411"/>
      <c r="C9609" s="411"/>
      <c r="D9609" s="411"/>
      <c r="E9609" s="411"/>
      <c r="F9609" s="411"/>
      <c r="G9609" s="194"/>
      <c r="H9609" s="411"/>
      <c r="I9609" s="411"/>
    </row>
    <row r="9610" spans="1:9" ht="15" customHeight="1" x14ac:dyDescent="0.25">
      <c r="A9610" s="411"/>
      <c r="B9610" s="411"/>
      <c r="C9610" s="411"/>
      <c r="D9610" s="411"/>
      <c r="E9610" s="411"/>
      <c r="F9610" s="411"/>
      <c r="G9610" s="194"/>
      <c r="H9610" s="411"/>
      <c r="I9610" s="411"/>
    </row>
    <row r="9611" spans="1:9" ht="15" customHeight="1" x14ac:dyDescent="0.25">
      <c r="A9611" s="411"/>
      <c r="B9611" s="411"/>
      <c r="C9611" s="411"/>
      <c r="D9611" s="411"/>
      <c r="E9611" s="411"/>
      <c r="F9611" s="411"/>
      <c r="G9611" s="194"/>
      <c r="H9611" s="411"/>
      <c r="I9611" s="411"/>
    </row>
    <row r="9612" spans="1:9" ht="15" customHeight="1" x14ac:dyDescent="0.25">
      <c r="A9612" s="411"/>
      <c r="B9612" s="411"/>
      <c r="C9612" s="411"/>
      <c r="D9612" s="411"/>
      <c r="E9612" s="411"/>
      <c r="F9612" s="411"/>
      <c r="G9612" s="194"/>
      <c r="H9612" s="411"/>
      <c r="I9612" s="411"/>
    </row>
    <row r="9613" spans="1:9" ht="15" customHeight="1" x14ac:dyDescent="0.25">
      <c r="A9613" s="411"/>
      <c r="B9613" s="411"/>
      <c r="C9613" s="411"/>
      <c r="D9613" s="411"/>
      <c r="E9613" s="411"/>
      <c r="F9613" s="411"/>
      <c r="G9613" s="194"/>
      <c r="H9613" s="411"/>
      <c r="I9613" s="411"/>
    </row>
    <row r="9614" spans="1:9" ht="15" customHeight="1" x14ac:dyDescent="0.25">
      <c r="A9614" s="411"/>
      <c r="B9614" s="411"/>
      <c r="C9614" s="411"/>
      <c r="D9614" s="411"/>
      <c r="E9614" s="411"/>
      <c r="F9614" s="411"/>
      <c r="G9614" s="194"/>
      <c r="H9614" s="411"/>
      <c r="I9614" s="411"/>
    </row>
    <row r="9615" spans="1:9" ht="15" customHeight="1" x14ac:dyDescent="0.25">
      <c r="A9615" s="411"/>
      <c r="B9615" s="411"/>
      <c r="C9615" s="411"/>
      <c r="D9615" s="411"/>
      <c r="E9615" s="411"/>
      <c r="F9615" s="411"/>
      <c r="G9615" s="194"/>
      <c r="H9615" s="411"/>
      <c r="I9615" s="411"/>
    </row>
    <row r="9616" spans="1:9" ht="15" customHeight="1" x14ac:dyDescent="0.25">
      <c r="A9616" s="411"/>
      <c r="B9616" s="411"/>
      <c r="C9616" s="411"/>
      <c r="D9616" s="411"/>
      <c r="E9616" s="411"/>
      <c r="F9616" s="411"/>
      <c r="G9616" s="194"/>
      <c r="H9616" s="411"/>
      <c r="I9616" s="411"/>
    </row>
    <row r="9617" spans="1:9" ht="15" customHeight="1" x14ac:dyDescent="0.25">
      <c r="A9617" s="411"/>
      <c r="B9617" s="411"/>
      <c r="C9617" s="411"/>
      <c r="D9617" s="411"/>
      <c r="E9617" s="411"/>
      <c r="F9617" s="411"/>
      <c r="G9617" s="194"/>
      <c r="H9617" s="411"/>
      <c r="I9617" s="411"/>
    </row>
    <row r="9618" spans="1:9" ht="15" customHeight="1" x14ac:dyDescent="0.25">
      <c r="A9618" s="411"/>
      <c r="B9618" s="411"/>
      <c r="C9618" s="411"/>
      <c r="D9618" s="411"/>
      <c r="E9618" s="411"/>
      <c r="F9618" s="411"/>
      <c r="G9618" s="194"/>
      <c r="H9618" s="411"/>
      <c r="I9618" s="411"/>
    </row>
    <row r="9619" spans="1:9" ht="15" customHeight="1" x14ac:dyDescent="0.25">
      <c r="A9619" s="411"/>
      <c r="B9619" s="411"/>
      <c r="C9619" s="411"/>
      <c r="D9619" s="411"/>
      <c r="E9619" s="411"/>
      <c r="F9619" s="411"/>
      <c r="G9619" s="194"/>
      <c r="H9619" s="411"/>
      <c r="I9619" s="411"/>
    </row>
    <row r="9620" spans="1:9" ht="15" customHeight="1" x14ac:dyDescent="0.25">
      <c r="A9620" s="411"/>
      <c r="B9620" s="411"/>
      <c r="C9620" s="411"/>
      <c r="D9620" s="411"/>
      <c r="E9620" s="411"/>
      <c r="F9620" s="411"/>
      <c r="G9620" s="194"/>
      <c r="H9620" s="411"/>
      <c r="I9620" s="411"/>
    </row>
    <row r="9621" spans="1:9" ht="15" customHeight="1" x14ac:dyDescent="0.25">
      <c r="A9621" s="411"/>
      <c r="B9621" s="411"/>
      <c r="C9621" s="411"/>
      <c r="D9621" s="411"/>
      <c r="E9621" s="411"/>
      <c r="F9621" s="411"/>
      <c r="G9621" s="194"/>
      <c r="H9621" s="411"/>
      <c r="I9621" s="411"/>
    </row>
    <row r="9622" spans="1:9" ht="15" customHeight="1" x14ac:dyDescent="0.25">
      <c r="A9622" s="411"/>
      <c r="B9622" s="411"/>
      <c r="C9622" s="411"/>
      <c r="D9622" s="411"/>
      <c r="E9622" s="411"/>
      <c r="F9622" s="411"/>
      <c r="G9622" s="194"/>
      <c r="H9622" s="411"/>
      <c r="I9622" s="411"/>
    </row>
    <row r="9623" spans="1:9" ht="15" customHeight="1" x14ac:dyDescent="0.25">
      <c r="A9623" s="411"/>
      <c r="B9623" s="411"/>
      <c r="C9623" s="411"/>
      <c r="D9623" s="411"/>
      <c r="E9623" s="411"/>
      <c r="F9623" s="411"/>
      <c r="G9623" s="194"/>
      <c r="H9623" s="411"/>
      <c r="I9623" s="411"/>
    </row>
    <row r="9624" spans="1:9" ht="15" customHeight="1" x14ac:dyDescent="0.25">
      <c r="A9624" s="411"/>
      <c r="B9624" s="411"/>
      <c r="C9624" s="411"/>
      <c r="D9624" s="411"/>
      <c r="E9624" s="411"/>
      <c r="F9624" s="411"/>
      <c r="G9624" s="194"/>
      <c r="H9624" s="411"/>
      <c r="I9624" s="411"/>
    </row>
    <row r="9625" spans="1:9" ht="15" customHeight="1" x14ac:dyDescent="0.25">
      <c r="A9625" s="411"/>
      <c r="B9625" s="411"/>
      <c r="C9625" s="411"/>
      <c r="D9625" s="411"/>
      <c r="E9625" s="411"/>
      <c r="F9625" s="411"/>
      <c r="G9625" s="194"/>
      <c r="H9625" s="411"/>
      <c r="I9625" s="411"/>
    </row>
    <row r="9626" spans="1:9" ht="15" customHeight="1" x14ac:dyDescent="0.25">
      <c r="A9626" s="411"/>
      <c r="B9626" s="411"/>
      <c r="C9626" s="411"/>
      <c r="D9626" s="411"/>
      <c r="E9626" s="411"/>
      <c r="F9626" s="411"/>
      <c r="G9626" s="194"/>
      <c r="H9626" s="411"/>
      <c r="I9626" s="411"/>
    </row>
    <row r="9627" spans="1:9" ht="15" customHeight="1" x14ac:dyDescent="0.25">
      <c r="A9627" s="411"/>
      <c r="B9627" s="411"/>
      <c r="C9627" s="411"/>
      <c r="D9627" s="411"/>
      <c r="E9627" s="411"/>
      <c r="F9627" s="411"/>
      <c r="G9627" s="194"/>
      <c r="H9627" s="411"/>
      <c r="I9627" s="411"/>
    </row>
    <row r="9628" spans="1:9" ht="15" customHeight="1" x14ac:dyDescent="0.25">
      <c r="A9628" s="411"/>
      <c r="B9628" s="411"/>
      <c r="C9628" s="411"/>
      <c r="D9628" s="411"/>
      <c r="E9628" s="411"/>
      <c r="F9628" s="411"/>
      <c r="G9628" s="194"/>
      <c r="H9628" s="411"/>
      <c r="I9628" s="411"/>
    </row>
    <row r="9629" spans="1:9" ht="15" customHeight="1" x14ac:dyDescent="0.25">
      <c r="A9629" s="411"/>
      <c r="B9629" s="411"/>
      <c r="C9629" s="411"/>
      <c r="D9629" s="411"/>
      <c r="E9629" s="411"/>
      <c r="F9629" s="411"/>
      <c r="G9629" s="194"/>
      <c r="H9629" s="411"/>
      <c r="I9629" s="411"/>
    </row>
    <row r="9630" spans="1:9" ht="15" customHeight="1" x14ac:dyDescent="0.25">
      <c r="A9630" s="411"/>
      <c r="B9630" s="411"/>
      <c r="C9630" s="411"/>
      <c r="D9630" s="411"/>
      <c r="E9630" s="411"/>
      <c r="F9630" s="411"/>
      <c r="G9630" s="194"/>
      <c r="H9630" s="411"/>
      <c r="I9630" s="411"/>
    </row>
    <row r="9631" spans="1:9" ht="15" customHeight="1" x14ac:dyDescent="0.25">
      <c r="A9631" s="411"/>
      <c r="B9631" s="411"/>
      <c r="C9631" s="411"/>
      <c r="D9631" s="411"/>
      <c r="E9631" s="411"/>
      <c r="F9631" s="411"/>
      <c r="G9631" s="194"/>
      <c r="H9631" s="411"/>
      <c r="I9631" s="411"/>
    </row>
    <row r="9632" spans="1:9" ht="15" customHeight="1" x14ac:dyDescent="0.25">
      <c r="A9632" s="411"/>
      <c r="B9632" s="411"/>
      <c r="C9632" s="411"/>
      <c r="D9632" s="411"/>
      <c r="E9632" s="411"/>
      <c r="F9632" s="411"/>
      <c r="G9632" s="194"/>
      <c r="H9632" s="411"/>
      <c r="I9632" s="411"/>
    </row>
    <row r="9633" spans="1:9" ht="15" customHeight="1" x14ac:dyDescent="0.25">
      <c r="A9633" s="411"/>
      <c r="B9633" s="411"/>
      <c r="C9633" s="411"/>
      <c r="D9633" s="411"/>
      <c r="E9633" s="411"/>
      <c r="F9633" s="411"/>
      <c r="G9633" s="194"/>
      <c r="H9633" s="411"/>
      <c r="I9633" s="411"/>
    </row>
    <row r="9634" spans="1:9" ht="15" customHeight="1" x14ac:dyDescent="0.25">
      <c r="A9634" s="411"/>
      <c r="B9634" s="411"/>
      <c r="C9634" s="411"/>
      <c r="D9634" s="411"/>
      <c r="E9634" s="411"/>
      <c r="F9634" s="411"/>
      <c r="G9634" s="194"/>
      <c r="H9634" s="411"/>
      <c r="I9634" s="411"/>
    </row>
    <row r="9635" spans="1:9" ht="15" customHeight="1" x14ac:dyDescent="0.25">
      <c r="A9635" s="411"/>
      <c r="B9635" s="411"/>
      <c r="C9635" s="411"/>
      <c r="D9635" s="411"/>
      <c r="E9635" s="411"/>
      <c r="F9635" s="411"/>
      <c r="G9635" s="194"/>
      <c r="H9635" s="411"/>
      <c r="I9635" s="411"/>
    </row>
    <row r="9636" spans="1:9" ht="15" customHeight="1" x14ac:dyDescent="0.25">
      <c r="A9636" s="411"/>
      <c r="B9636" s="411"/>
      <c r="C9636" s="411"/>
      <c r="D9636" s="411"/>
      <c r="E9636" s="411"/>
      <c r="F9636" s="411"/>
      <c r="G9636" s="194"/>
      <c r="H9636" s="411"/>
      <c r="I9636" s="411"/>
    </row>
    <row r="9637" spans="1:9" ht="15" customHeight="1" x14ac:dyDescent="0.25">
      <c r="A9637" s="411"/>
      <c r="B9637" s="411"/>
      <c r="C9637" s="411"/>
      <c r="D9637" s="411"/>
      <c r="E9637" s="411"/>
      <c r="F9637" s="411"/>
      <c r="G9637" s="194"/>
      <c r="H9637" s="411"/>
      <c r="I9637" s="411"/>
    </row>
    <row r="9638" spans="1:9" ht="15" customHeight="1" x14ac:dyDescent="0.25">
      <c r="A9638" s="411"/>
      <c r="B9638" s="411"/>
      <c r="C9638" s="411"/>
      <c r="D9638" s="411"/>
      <c r="E9638" s="411"/>
      <c r="F9638" s="411"/>
      <c r="G9638" s="194"/>
      <c r="H9638" s="411"/>
      <c r="I9638" s="411"/>
    </row>
    <row r="9639" spans="1:9" ht="15" customHeight="1" x14ac:dyDescent="0.25">
      <c r="A9639" s="411"/>
      <c r="B9639" s="411"/>
      <c r="C9639" s="411"/>
      <c r="D9639" s="411"/>
      <c r="E9639" s="411"/>
      <c r="F9639" s="411"/>
      <c r="G9639" s="194"/>
      <c r="H9639" s="411"/>
      <c r="I9639" s="411"/>
    </row>
    <row r="9640" spans="1:9" ht="15" customHeight="1" x14ac:dyDescent="0.25">
      <c r="A9640" s="411"/>
      <c r="B9640" s="411"/>
      <c r="C9640" s="411"/>
      <c r="D9640" s="411"/>
      <c r="E9640" s="411"/>
      <c r="F9640" s="411"/>
      <c r="G9640" s="194"/>
      <c r="H9640" s="411"/>
      <c r="I9640" s="411"/>
    </row>
    <row r="9641" spans="1:9" ht="15" customHeight="1" x14ac:dyDescent="0.25">
      <c r="A9641" s="411"/>
      <c r="B9641" s="411"/>
      <c r="C9641" s="411"/>
      <c r="D9641" s="411"/>
      <c r="E9641" s="411"/>
      <c r="F9641" s="411"/>
      <c r="G9641" s="194"/>
      <c r="H9641" s="411"/>
      <c r="I9641" s="411"/>
    </row>
    <row r="9642" spans="1:9" ht="15" customHeight="1" x14ac:dyDescent="0.25">
      <c r="A9642" s="411"/>
      <c r="B9642" s="411"/>
      <c r="C9642" s="411"/>
      <c r="D9642" s="411"/>
      <c r="E9642" s="411"/>
      <c r="F9642" s="411"/>
      <c r="G9642" s="194"/>
      <c r="H9642" s="411"/>
      <c r="I9642" s="411"/>
    </row>
    <row r="9643" spans="1:9" ht="15" customHeight="1" x14ac:dyDescent="0.25">
      <c r="A9643" s="411"/>
      <c r="B9643" s="411"/>
      <c r="C9643" s="411"/>
      <c r="D9643" s="411"/>
      <c r="E9643" s="411"/>
      <c r="F9643" s="411"/>
      <c r="G9643" s="194"/>
      <c r="H9643" s="411"/>
      <c r="I9643" s="411"/>
    </row>
    <row r="9644" spans="1:9" ht="15" customHeight="1" x14ac:dyDescent="0.25">
      <c r="A9644" s="411"/>
      <c r="B9644" s="411"/>
      <c r="C9644" s="411"/>
      <c r="D9644" s="411"/>
      <c r="E9644" s="411"/>
      <c r="F9644" s="411"/>
      <c r="G9644" s="194"/>
      <c r="H9644" s="411"/>
      <c r="I9644" s="411"/>
    </row>
    <row r="9645" spans="1:9" ht="15" customHeight="1" x14ac:dyDescent="0.25">
      <c r="A9645" s="411"/>
      <c r="B9645" s="411"/>
      <c r="C9645" s="411"/>
      <c r="D9645" s="411"/>
      <c r="E9645" s="411"/>
      <c r="F9645" s="411"/>
      <c r="G9645" s="194"/>
      <c r="H9645" s="411"/>
      <c r="I9645" s="411"/>
    </row>
    <row r="9646" spans="1:9" ht="15" customHeight="1" x14ac:dyDescent="0.25">
      <c r="A9646" s="411"/>
      <c r="B9646" s="411"/>
      <c r="C9646" s="411"/>
      <c r="D9646" s="411"/>
      <c r="E9646" s="411"/>
      <c r="F9646" s="411"/>
      <c r="G9646" s="194"/>
      <c r="H9646" s="411"/>
      <c r="I9646" s="411"/>
    </row>
    <row r="9647" spans="1:9" ht="15" customHeight="1" x14ac:dyDescent="0.25">
      <c r="A9647" s="411"/>
      <c r="B9647" s="411"/>
      <c r="C9647" s="411"/>
      <c r="D9647" s="411"/>
      <c r="E9647" s="411"/>
      <c r="F9647" s="411"/>
      <c r="G9647" s="194"/>
      <c r="H9647" s="411"/>
      <c r="I9647" s="411"/>
    </row>
    <row r="9648" spans="1:9" ht="15" customHeight="1" x14ac:dyDescent="0.25">
      <c r="A9648" s="411"/>
      <c r="B9648" s="411"/>
      <c r="C9648" s="411"/>
      <c r="D9648" s="411"/>
      <c r="E9648" s="411"/>
      <c r="F9648" s="411"/>
      <c r="G9648" s="194"/>
      <c r="H9648" s="411"/>
      <c r="I9648" s="411"/>
    </row>
    <row r="9649" spans="1:9" ht="15" customHeight="1" x14ac:dyDescent="0.25">
      <c r="A9649" s="411"/>
      <c r="B9649" s="411"/>
      <c r="C9649" s="411"/>
      <c r="D9649" s="411"/>
      <c r="E9649" s="411"/>
      <c r="F9649" s="411"/>
      <c r="G9649" s="194"/>
      <c r="H9649" s="411"/>
      <c r="I9649" s="411"/>
    </row>
    <row r="9650" spans="1:9" ht="15" customHeight="1" x14ac:dyDescent="0.25">
      <c r="A9650" s="411"/>
      <c r="B9650" s="411"/>
      <c r="C9650" s="411"/>
      <c r="D9650" s="411"/>
      <c r="E9650" s="411"/>
      <c r="F9650" s="411"/>
      <c r="G9650" s="194"/>
      <c r="H9650" s="411"/>
      <c r="I9650" s="411"/>
    </row>
    <row r="9651" spans="1:9" ht="15" customHeight="1" x14ac:dyDescent="0.25">
      <c r="A9651" s="411"/>
      <c r="B9651" s="411"/>
      <c r="C9651" s="411"/>
      <c r="D9651" s="411"/>
      <c r="E9651" s="411"/>
      <c r="F9651" s="411"/>
      <c r="G9651" s="194"/>
      <c r="H9651" s="411"/>
      <c r="I9651" s="411"/>
    </row>
    <row r="9652" spans="1:9" ht="15" customHeight="1" x14ac:dyDescent="0.25">
      <c r="A9652" s="411"/>
      <c r="B9652" s="411"/>
      <c r="C9652" s="411"/>
      <c r="D9652" s="411"/>
      <c r="E9652" s="411"/>
      <c r="F9652" s="411"/>
      <c r="G9652" s="194"/>
      <c r="H9652" s="411"/>
      <c r="I9652" s="411"/>
    </row>
    <row r="9653" spans="1:9" ht="15" customHeight="1" x14ac:dyDescent="0.25">
      <c r="A9653" s="411"/>
      <c r="B9653" s="411"/>
      <c r="C9653" s="411"/>
      <c r="D9653" s="411"/>
      <c r="E9653" s="411"/>
      <c r="F9653" s="411"/>
      <c r="G9653" s="194"/>
      <c r="H9653" s="411"/>
      <c r="I9653" s="411"/>
    </row>
    <row r="9654" spans="1:9" ht="15" customHeight="1" x14ac:dyDescent="0.25">
      <c r="A9654" s="411"/>
      <c r="B9654" s="411"/>
      <c r="C9654" s="411"/>
      <c r="D9654" s="411"/>
      <c r="E9654" s="411"/>
      <c r="F9654" s="411"/>
      <c r="G9654" s="194"/>
      <c r="H9654" s="411"/>
      <c r="I9654" s="411"/>
    </row>
    <row r="9655" spans="1:9" ht="15" customHeight="1" x14ac:dyDescent="0.25">
      <c r="A9655" s="411"/>
      <c r="B9655" s="411"/>
      <c r="C9655" s="411"/>
      <c r="D9655" s="411"/>
      <c r="E9655" s="411"/>
      <c r="F9655" s="411"/>
      <c r="G9655" s="194"/>
      <c r="H9655" s="411"/>
      <c r="I9655" s="411"/>
    </row>
    <row r="9656" spans="1:9" ht="15" customHeight="1" x14ac:dyDescent="0.25">
      <c r="A9656" s="411"/>
      <c r="B9656" s="411"/>
      <c r="C9656" s="411"/>
      <c r="D9656" s="411"/>
      <c r="E9656" s="411"/>
      <c r="F9656" s="411"/>
      <c r="G9656" s="194"/>
      <c r="H9656" s="411"/>
      <c r="I9656" s="411"/>
    </row>
    <row r="9657" spans="1:9" ht="15" customHeight="1" x14ac:dyDescent="0.25">
      <c r="A9657" s="411"/>
      <c r="B9657" s="411"/>
      <c r="C9657" s="411"/>
      <c r="D9657" s="411"/>
      <c r="E9657" s="411"/>
      <c r="F9657" s="411"/>
      <c r="G9657" s="194"/>
      <c r="H9657" s="411"/>
      <c r="I9657" s="411"/>
    </row>
    <row r="9658" spans="1:9" ht="15" customHeight="1" x14ac:dyDescent="0.25">
      <c r="A9658" s="411"/>
      <c r="B9658" s="411"/>
      <c r="C9658" s="411"/>
      <c r="D9658" s="411"/>
      <c r="E9658" s="411"/>
      <c r="F9658" s="411"/>
      <c r="G9658" s="194"/>
      <c r="H9658" s="411"/>
      <c r="I9658" s="411"/>
    </row>
    <row r="9659" spans="1:9" ht="15" customHeight="1" x14ac:dyDescent="0.25">
      <c r="A9659" s="411"/>
      <c r="B9659" s="411"/>
      <c r="C9659" s="411"/>
      <c r="D9659" s="411"/>
      <c r="E9659" s="411"/>
      <c r="F9659" s="411"/>
      <c r="G9659" s="194"/>
      <c r="H9659" s="411"/>
      <c r="I9659" s="411"/>
    </row>
    <row r="9660" spans="1:9" ht="15" customHeight="1" x14ac:dyDescent="0.25">
      <c r="A9660" s="411"/>
      <c r="B9660" s="411"/>
      <c r="C9660" s="411"/>
      <c r="D9660" s="411"/>
      <c r="E9660" s="411"/>
      <c r="F9660" s="411"/>
      <c r="G9660" s="194"/>
      <c r="H9660" s="411"/>
      <c r="I9660" s="411"/>
    </row>
    <row r="9661" spans="1:9" ht="15" customHeight="1" x14ac:dyDescent="0.25">
      <c r="A9661" s="411"/>
      <c r="B9661" s="411"/>
      <c r="C9661" s="411"/>
      <c r="D9661" s="411"/>
      <c r="E9661" s="411"/>
      <c r="F9661" s="411"/>
      <c r="G9661" s="194"/>
      <c r="H9661" s="411"/>
      <c r="I9661" s="411"/>
    </row>
    <row r="9662" spans="1:9" ht="15" customHeight="1" x14ac:dyDescent="0.25">
      <c r="A9662" s="411"/>
      <c r="B9662" s="411"/>
      <c r="C9662" s="411"/>
      <c r="D9662" s="411"/>
      <c r="E9662" s="411"/>
      <c r="F9662" s="411"/>
      <c r="G9662" s="194"/>
      <c r="H9662" s="411"/>
      <c r="I9662" s="411"/>
    </row>
    <row r="9663" spans="1:9" ht="15" customHeight="1" x14ac:dyDescent="0.25">
      <c r="A9663" s="411"/>
      <c r="B9663" s="411"/>
      <c r="C9663" s="411"/>
      <c r="D9663" s="411"/>
      <c r="E9663" s="411"/>
      <c r="F9663" s="411"/>
      <c r="G9663" s="194"/>
      <c r="H9663" s="411"/>
      <c r="I9663" s="411"/>
    </row>
    <row r="9664" spans="1:9" ht="15" customHeight="1" x14ac:dyDescent="0.25">
      <c r="A9664" s="411"/>
      <c r="B9664" s="411"/>
      <c r="C9664" s="411"/>
      <c r="D9664" s="411"/>
      <c r="E9664" s="411"/>
      <c r="F9664" s="411"/>
      <c r="G9664" s="194"/>
      <c r="H9664" s="411"/>
      <c r="I9664" s="411"/>
    </row>
    <row r="9665" spans="1:9" ht="15" customHeight="1" x14ac:dyDescent="0.25">
      <c r="A9665" s="411"/>
      <c r="B9665" s="411"/>
      <c r="C9665" s="411"/>
      <c r="D9665" s="411"/>
      <c r="E9665" s="411"/>
      <c r="F9665" s="411"/>
      <c r="G9665" s="194"/>
      <c r="H9665" s="411"/>
      <c r="I9665" s="411"/>
    </row>
    <row r="9666" spans="1:9" ht="15" customHeight="1" x14ac:dyDescent="0.25">
      <c r="A9666" s="411"/>
      <c r="B9666" s="411"/>
      <c r="C9666" s="411"/>
      <c r="D9666" s="411"/>
      <c r="E9666" s="411"/>
      <c r="F9666" s="411"/>
      <c r="G9666" s="194"/>
      <c r="H9666" s="411"/>
      <c r="I9666" s="411"/>
    </row>
    <row r="9667" spans="1:9" ht="15" customHeight="1" x14ac:dyDescent="0.25">
      <c r="A9667" s="411"/>
      <c r="B9667" s="411"/>
      <c r="C9667" s="411"/>
      <c r="D9667" s="411"/>
      <c r="E9667" s="411"/>
      <c r="F9667" s="411"/>
      <c r="G9667" s="194"/>
      <c r="H9667" s="411"/>
      <c r="I9667" s="411"/>
    </row>
    <row r="9668" spans="1:9" ht="15" customHeight="1" x14ac:dyDescent="0.25">
      <c r="A9668" s="411"/>
      <c r="B9668" s="411"/>
      <c r="C9668" s="411"/>
      <c r="D9668" s="411"/>
      <c r="E9668" s="411"/>
      <c r="F9668" s="411"/>
      <c r="G9668" s="194"/>
      <c r="H9668" s="411"/>
      <c r="I9668" s="411"/>
    </row>
    <row r="9669" spans="1:9" ht="15" customHeight="1" x14ac:dyDescent="0.25">
      <c r="A9669" s="411"/>
      <c r="B9669" s="411"/>
      <c r="C9669" s="411"/>
      <c r="D9669" s="411"/>
      <c r="E9669" s="411"/>
      <c r="F9669" s="411"/>
      <c r="G9669" s="194"/>
      <c r="H9669" s="411"/>
      <c r="I9669" s="411"/>
    </row>
    <row r="9670" spans="1:9" ht="15" customHeight="1" x14ac:dyDescent="0.25">
      <c r="A9670" s="411"/>
      <c r="B9670" s="411"/>
      <c r="C9670" s="411"/>
      <c r="D9670" s="411"/>
      <c r="E9670" s="411"/>
      <c r="F9670" s="411"/>
      <c r="G9670" s="194"/>
      <c r="H9670" s="411"/>
      <c r="I9670" s="411"/>
    </row>
    <row r="9671" spans="1:9" ht="15" customHeight="1" x14ac:dyDescent="0.25">
      <c r="A9671" s="411"/>
      <c r="B9671" s="411"/>
      <c r="C9671" s="411"/>
      <c r="D9671" s="411"/>
      <c r="E9671" s="411"/>
      <c r="F9671" s="411"/>
      <c r="G9671" s="194"/>
      <c r="H9671" s="411"/>
      <c r="I9671" s="411"/>
    </row>
    <row r="9672" spans="1:9" ht="15" customHeight="1" x14ac:dyDescent="0.25">
      <c r="A9672" s="411"/>
      <c r="B9672" s="411"/>
      <c r="C9672" s="411"/>
      <c r="D9672" s="411"/>
      <c r="E9672" s="411"/>
      <c r="F9672" s="411"/>
      <c r="G9672" s="194"/>
      <c r="H9672" s="411"/>
      <c r="I9672" s="411"/>
    </row>
    <row r="9673" spans="1:9" ht="15" customHeight="1" x14ac:dyDescent="0.25">
      <c r="A9673" s="411"/>
      <c r="B9673" s="411"/>
      <c r="C9673" s="411"/>
      <c r="D9673" s="411"/>
      <c r="E9673" s="411"/>
      <c r="F9673" s="411"/>
      <c r="G9673" s="194"/>
      <c r="H9673" s="411"/>
      <c r="I9673" s="411"/>
    </row>
    <row r="9674" spans="1:9" ht="15" customHeight="1" x14ac:dyDescent="0.25">
      <c r="A9674" s="411"/>
      <c r="B9674" s="411"/>
      <c r="C9674" s="411"/>
      <c r="D9674" s="411"/>
      <c r="E9674" s="411"/>
      <c r="F9674" s="411"/>
      <c r="G9674" s="194"/>
      <c r="H9674" s="411"/>
      <c r="I9674" s="411"/>
    </row>
    <row r="9675" spans="1:9" ht="15" customHeight="1" x14ac:dyDescent="0.25">
      <c r="A9675" s="411"/>
      <c r="B9675" s="411"/>
      <c r="C9675" s="411"/>
      <c r="D9675" s="411"/>
      <c r="E9675" s="411"/>
      <c r="F9675" s="411"/>
      <c r="G9675" s="194"/>
      <c r="H9675" s="411"/>
      <c r="I9675" s="411"/>
    </row>
    <row r="9676" spans="1:9" ht="15" customHeight="1" x14ac:dyDescent="0.25">
      <c r="A9676" s="411"/>
      <c r="B9676" s="411"/>
      <c r="C9676" s="411"/>
      <c r="D9676" s="411"/>
      <c r="E9676" s="411"/>
      <c r="F9676" s="411"/>
      <c r="G9676" s="194"/>
      <c r="H9676" s="411"/>
      <c r="I9676" s="411"/>
    </row>
    <row r="9677" spans="1:9" ht="15" customHeight="1" x14ac:dyDescent="0.25">
      <c r="A9677" s="411"/>
      <c r="B9677" s="411"/>
      <c r="C9677" s="411"/>
      <c r="D9677" s="411"/>
      <c r="E9677" s="411"/>
      <c r="F9677" s="411"/>
      <c r="G9677" s="194"/>
      <c r="H9677" s="411"/>
      <c r="I9677" s="411"/>
    </row>
    <row r="9678" spans="1:9" ht="15" customHeight="1" x14ac:dyDescent="0.25">
      <c r="A9678" s="411"/>
      <c r="B9678" s="411"/>
      <c r="C9678" s="411"/>
      <c r="D9678" s="411"/>
      <c r="E9678" s="411"/>
      <c r="F9678" s="411"/>
      <c r="G9678" s="194"/>
      <c r="H9678" s="411"/>
      <c r="I9678" s="411"/>
    </row>
    <row r="9679" spans="1:9" ht="15" customHeight="1" x14ac:dyDescent="0.25">
      <c r="A9679" s="411"/>
      <c r="B9679" s="411"/>
      <c r="C9679" s="411"/>
      <c r="D9679" s="411"/>
      <c r="E9679" s="411"/>
      <c r="F9679" s="411"/>
      <c r="G9679" s="194"/>
      <c r="H9679" s="411"/>
      <c r="I9679" s="411"/>
    </row>
    <row r="9680" spans="1:9" ht="15" customHeight="1" x14ac:dyDescent="0.25">
      <c r="A9680" s="411"/>
      <c r="B9680" s="411"/>
      <c r="C9680" s="411"/>
      <c r="D9680" s="411"/>
      <c r="E9680" s="411"/>
      <c r="F9680" s="411"/>
      <c r="G9680" s="194"/>
      <c r="H9680" s="411"/>
      <c r="I9680" s="411"/>
    </row>
    <row r="9681" spans="1:9" ht="15" customHeight="1" x14ac:dyDescent="0.25">
      <c r="A9681" s="411"/>
      <c r="B9681" s="411"/>
      <c r="C9681" s="411"/>
      <c r="D9681" s="411"/>
      <c r="E9681" s="411"/>
      <c r="F9681" s="411"/>
      <c r="G9681" s="194"/>
      <c r="H9681" s="411"/>
      <c r="I9681" s="411"/>
    </row>
    <row r="9682" spans="1:9" ht="15" customHeight="1" x14ac:dyDescent="0.25">
      <c r="A9682" s="411"/>
      <c r="B9682" s="411"/>
      <c r="C9682" s="411"/>
      <c r="D9682" s="411"/>
      <c r="E9682" s="411"/>
      <c r="F9682" s="411"/>
      <c r="G9682" s="194"/>
      <c r="H9682" s="411"/>
      <c r="I9682" s="411"/>
    </row>
    <row r="9683" spans="1:9" ht="15" customHeight="1" x14ac:dyDescent="0.25">
      <c r="A9683" s="411"/>
      <c r="B9683" s="411"/>
      <c r="C9683" s="411"/>
      <c r="D9683" s="411"/>
      <c r="E9683" s="411"/>
      <c r="F9683" s="411"/>
      <c r="G9683" s="194"/>
      <c r="H9683" s="411"/>
      <c r="I9683" s="411"/>
    </row>
    <row r="9684" spans="1:9" ht="15" customHeight="1" x14ac:dyDescent="0.25">
      <c r="A9684" s="411"/>
      <c r="B9684" s="411"/>
      <c r="C9684" s="411"/>
      <c r="D9684" s="411"/>
      <c r="E9684" s="411"/>
      <c r="F9684" s="411"/>
      <c r="G9684" s="194"/>
      <c r="H9684" s="411"/>
      <c r="I9684" s="411"/>
    </row>
    <row r="9685" spans="1:9" ht="15" customHeight="1" x14ac:dyDescent="0.25">
      <c r="A9685" s="411"/>
      <c r="B9685" s="411"/>
      <c r="C9685" s="411"/>
      <c r="D9685" s="411"/>
      <c r="E9685" s="411"/>
      <c r="F9685" s="411"/>
      <c r="G9685" s="194"/>
      <c r="H9685" s="411"/>
      <c r="I9685" s="411"/>
    </row>
    <row r="9686" spans="1:9" ht="15" customHeight="1" x14ac:dyDescent="0.25">
      <c r="A9686" s="411"/>
      <c r="B9686" s="411"/>
      <c r="C9686" s="411"/>
      <c r="D9686" s="411"/>
      <c r="E9686" s="411"/>
      <c r="F9686" s="411"/>
      <c r="G9686" s="194"/>
      <c r="H9686" s="411"/>
      <c r="I9686" s="411"/>
    </row>
    <row r="9687" spans="1:9" ht="15" customHeight="1" x14ac:dyDescent="0.25">
      <c r="A9687" s="411"/>
      <c r="B9687" s="411"/>
      <c r="C9687" s="411"/>
      <c r="D9687" s="411"/>
      <c r="E9687" s="411"/>
      <c r="F9687" s="411"/>
      <c r="G9687" s="194"/>
      <c r="H9687" s="411"/>
      <c r="I9687" s="411"/>
    </row>
    <row r="9688" spans="1:9" ht="15" customHeight="1" x14ac:dyDescent="0.25">
      <c r="A9688" s="411"/>
      <c r="B9688" s="411"/>
      <c r="C9688" s="411"/>
      <c r="D9688" s="411"/>
      <c r="E9688" s="411"/>
      <c r="F9688" s="411"/>
      <c r="G9688" s="194"/>
      <c r="H9688" s="411"/>
      <c r="I9688" s="411"/>
    </row>
    <row r="9689" spans="1:9" ht="15" customHeight="1" x14ac:dyDescent="0.25">
      <c r="A9689" s="411"/>
      <c r="B9689" s="411"/>
      <c r="C9689" s="411"/>
      <c r="D9689" s="411"/>
      <c r="E9689" s="411"/>
      <c r="F9689" s="411"/>
      <c r="G9689" s="194"/>
      <c r="H9689" s="411"/>
      <c r="I9689" s="411"/>
    </row>
    <row r="9690" spans="1:9" ht="15" customHeight="1" x14ac:dyDescent="0.25">
      <c r="A9690" s="411"/>
      <c r="B9690" s="411"/>
      <c r="C9690" s="411"/>
      <c r="D9690" s="411"/>
      <c r="E9690" s="411"/>
      <c r="F9690" s="411"/>
      <c r="G9690" s="194"/>
      <c r="H9690" s="411"/>
      <c r="I9690" s="411"/>
    </row>
    <row r="9691" spans="1:9" ht="15" customHeight="1" x14ac:dyDescent="0.25">
      <c r="A9691" s="411"/>
      <c r="B9691" s="411"/>
      <c r="C9691" s="411"/>
      <c r="D9691" s="411"/>
      <c r="E9691" s="411"/>
      <c r="F9691" s="411"/>
      <c r="G9691" s="194"/>
      <c r="H9691" s="411"/>
      <c r="I9691" s="411"/>
    </row>
    <row r="9692" spans="1:9" ht="15" customHeight="1" x14ac:dyDescent="0.25">
      <c r="A9692" s="411"/>
      <c r="B9692" s="411"/>
      <c r="C9692" s="411"/>
      <c r="D9692" s="411"/>
      <c r="E9692" s="411"/>
      <c r="F9692" s="411"/>
      <c r="G9692" s="194"/>
      <c r="H9692" s="411"/>
      <c r="I9692" s="411"/>
    </row>
    <row r="9693" spans="1:9" ht="15" customHeight="1" x14ac:dyDescent="0.25">
      <c r="A9693" s="411"/>
      <c r="B9693" s="411"/>
      <c r="C9693" s="411"/>
      <c r="D9693" s="411"/>
      <c r="E9693" s="411"/>
      <c r="F9693" s="411"/>
      <c r="G9693" s="194"/>
      <c r="H9693" s="411"/>
      <c r="I9693" s="411"/>
    </row>
    <row r="9694" spans="1:9" ht="15" customHeight="1" x14ac:dyDescent="0.25">
      <c r="A9694" s="411"/>
      <c r="B9694" s="411"/>
      <c r="C9694" s="411"/>
      <c r="D9694" s="411"/>
      <c r="E9694" s="411"/>
      <c r="F9694" s="411"/>
      <c r="G9694" s="194"/>
      <c r="H9694" s="411"/>
      <c r="I9694" s="411"/>
    </row>
    <row r="9695" spans="1:9" ht="15" customHeight="1" x14ac:dyDescent="0.25">
      <c r="A9695" s="411"/>
      <c r="B9695" s="411"/>
      <c r="C9695" s="411"/>
      <c r="D9695" s="411"/>
      <c r="E9695" s="411"/>
      <c r="F9695" s="411"/>
      <c r="G9695" s="194"/>
      <c r="H9695" s="411"/>
      <c r="I9695" s="411"/>
    </row>
    <row r="9696" spans="1:9" ht="15" customHeight="1" x14ac:dyDescent="0.25">
      <c r="A9696" s="411"/>
      <c r="B9696" s="411"/>
      <c r="C9696" s="411"/>
      <c r="D9696" s="411"/>
      <c r="E9696" s="411"/>
      <c r="F9696" s="411"/>
      <c r="G9696" s="194"/>
      <c r="H9696" s="411"/>
      <c r="I9696" s="411"/>
    </row>
    <row r="9697" spans="1:9" ht="15" customHeight="1" x14ac:dyDescent="0.25">
      <c r="A9697" s="411"/>
      <c r="B9697" s="411"/>
      <c r="C9697" s="411"/>
      <c r="D9697" s="411"/>
      <c r="E9697" s="411"/>
      <c r="F9697" s="411"/>
      <c r="G9697" s="194"/>
      <c r="H9697" s="411"/>
      <c r="I9697" s="411"/>
    </row>
    <row r="9698" spans="1:9" ht="15" customHeight="1" x14ac:dyDescent="0.25">
      <c r="A9698" s="411"/>
      <c r="B9698" s="411"/>
      <c r="C9698" s="411"/>
      <c r="D9698" s="411"/>
      <c r="E9698" s="411"/>
      <c r="F9698" s="411"/>
      <c r="G9698" s="194"/>
      <c r="H9698" s="411"/>
      <c r="I9698" s="411"/>
    </row>
    <row r="9699" spans="1:9" ht="15" customHeight="1" x14ac:dyDescent="0.25">
      <c r="A9699" s="411"/>
      <c r="B9699" s="411"/>
      <c r="C9699" s="411"/>
      <c r="D9699" s="411"/>
      <c r="E9699" s="411"/>
      <c r="F9699" s="411"/>
      <c r="G9699" s="194"/>
      <c r="H9699" s="411"/>
      <c r="I9699" s="411"/>
    </row>
    <row r="9700" spans="1:9" ht="15" customHeight="1" x14ac:dyDescent="0.25">
      <c r="A9700" s="411"/>
      <c r="B9700" s="411"/>
      <c r="C9700" s="411"/>
      <c r="D9700" s="411"/>
      <c r="E9700" s="411"/>
      <c r="F9700" s="411"/>
      <c r="G9700" s="194"/>
      <c r="H9700" s="411"/>
      <c r="I9700" s="411"/>
    </row>
    <row r="9701" spans="1:9" ht="15" customHeight="1" x14ac:dyDescent="0.25">
      <c r="A9701" s="411"/>
      <c r="B9701" s="411"/>
      <c r="C9701" s="411"/>
      <c r="D9701" s="411"/>
      <c r="E9701" s="411"/>
      <c r="F9701" s="411"/>
      <c r="G9701" s="194"/>
      <c r="H9701" s="411"/>
      <c r="I9701" s="411"/>
    </row>
    <row r="9702" spans="1:9" ht="15" customHeight="1" x14ac:dyDescent="0.25">
      <c r="A9702" s="411"/>
      <c r="B9702" s="411"/>
      <c r="C9702" s="411"/>
      <c r="D9702" s="411"/>
      <c r="E9702" s="411"/>
      <c r="F9702" s="411"/>
      <c r="G9702" s="194"/>
      <c r="H9702" s="411"/>
      <c r="I9702" s="411"/>
    </row>
    <row r="9703" spans="1:9" ht="15" customHeight="1" x14ac:dyDescent="0.25">
      <c r="A9703" s="411"/>
      <c r="B9703" s="411"/>
      <c r="C9703" s="411"/>
      <c r="D9703" s="411"/>
      <c r="E9703" s="411"/>
      <c r="F9703" s="411"/>
      <c r="G9703" s="194"/>
      <c r="H9703" s="411"/>
      <c r="I9703" s="411"/>
    </row>
    <row r="9704" spans="1:9" ht="15" customHeight="1" x14ac:dyDescent="0.25">
      <c r="A9704" s="411"/>
      <c r="B9704" s="411"/>
      <c r="C9704" s="411"/>
      <c r="D9704" s="411"/>
      <c r="E9704" s="411"/>
      <c r="F9704" s="411"/>
      <c r="G9704" s="194"/>
      <c r="H9704" s="411"/>
      <c r="I9704" s="411"/>
    </row>
    <row r="9705" spans="1:9" ht="15" customHeight="1" x14ac:dyDescent="0.25">
      <c r="A9705" s="411"/>
      <c r="B9705" s="411"/>
      <c r="C9705" s="411"/>
      <c r="D9705" s="411"/>
      <c r="E9705" s="411"/>
      <c r="F9705" s="411"/>
      <c r="G9705" s="194"/>
      <c r="H9705" s="411"/>
      <c r="I9705" s="411"/>
    </row>
    <row r="9706" spans="1:9" ht="15" customHeight="1" x14ac:dyDescent="0.25">
      <c r="A9706" s="411"/>
      <c r="B9706" s="411"/>
      <c r="C9706" s="411"/>
      <c r="D9706" s="411"/>
      <c r="E9706" s="411"/>
      <c r="F9706" s="411"/>
      <c r="G9706" s="194"/>
      <c r="H9706" s="411"/>
      <c r="I9706" s="411"/>
    </row>
    <row r="9707" spans="1:9" ht="15" customHeight="1" x14ac:dyDescent="0.25">
      <c r="A9707" s="411"/>
      <c r="B9707" s="411"/>
      <c r="C9707" s="411"/>
      <c r="D9707" s="411"/>
      <c r="E9707" s="411"/>
      <c r="F9707" s="411"/>
      <c r="G9707" s="194"/>
      <c r="H9707" s="411"/>
      <c r="I9707" s="411"/>
    </row>
    <row r="9708" spans="1:9" ht="15" customHeight="1" x14ac:dyDescent="0.25">
      <c r="A9708" s="411"/>
      <c r="B9708" s="411"/>
      <c r="C9708" s="411"/>
      <c r="D9708" s="411"/>
      <c r="E9708" s="411"/>
      <c r="F9708" s="411"/>
      <c r="G9708" s="194"/>
      <c r="H9708" s="411"/>
      <c r="I9708" s="411"/>
    </row>
    <row r="9709" spans="1:9" ht="15" customHeight="1" x14ac:dyDescent="0.25">
      <c r="A9709" s="411"/>
      <c r="B9709" s="411"/>
      <c r="C9709" s="411"/>
      <c r="D9709" s="411"/>
      <c r="E9709" s="411"/>
      <c r="F9709" s="411"/>
      <c r="G9709" s="194"/>
      <c r="H9709" s="411"/>
      <c r="I9709" s="411"/>
    </row>
    <row r="9710" spans="1:9" ht="15" customHeight="1" x14ac:dyDescent="0.25">
      <c r="A9710" s="411"/>
      <c r="B9710" s="411"/>
      <c r="C9710" s="411"/>
      <c r="D9710" s="411"/>
      <c r="E9710" s="411"/>
      <c r="F9710" s="411"/>
      <c r="G9710" s="194"/>
      <c r="H9710" s="411"/>
      <c r="I9710" s="411"/>
    </row>
    <row r="9711" spans="1:9" ht="15" customHeight="1" x14ac:dyDescent="0.25">
      <c r="A9711" s="411"/>
      <c r="B9711" s="411"/>
      <c r="C9711" s="411"/>
      <c r="D9711" s="411"/>
      <c r="E9711" s="411"/>
      <c r="F9711" s="411"/>
      <c r="G9711" s="194"/>
      <c r="H9711" s="411"/>
      <c r="I9711" s="411"/>
    </row>
    <row r="9712" spans="1:9" ht="15" customHeight="1" x14ac:dyDescent="0.25">
      <c r="A9712" s="411"/>
      <c r="B9712" s="411"/>
      <c r="C9712" s="411"/>
      <c r="D9712" s="411"/>
      <c r="E9712" s="411"/>
      <c r="F9712" s="411"/>
      <c r="G9712" s="194"/>
      <c r="H9712" s="411"/>
      <c r="I9712" s="411"/>
    </row>
    <row r="9713" spans="1:9" ht="15" customHeight="1" x14ac:dyDescent="0.25">
      <c r="A9713" s="411"/>
      <c r="B9713" s="411"/>
      <c r="C9713" s="411"/>
      <c r="D9713" s="411"/>
      <c r="E9713" s="411"/>
      <c r="F9713" s="411"/>
      <c r="G9713" s="194"/>
      <c r="H9713" s="411"/>
      <c r="I9713" s="411"/>
    </row>
    <row r="9714" spans="1:9" ht="15" customHeight="1" x14ac:dyDescent="0.25">
      <c r="A9714" s="411"/>
      <c r="B9714" s="411"/>
      <c r="C9714" s="411"/>
      <c r="D9714" s="411"/>
      <c r="E9714" s="411"/>
      <c r="F9714" s="411"/>
      <c r="G9714" s="194"/>
      <c r="H9714" s="411"/>
      <c r="I9714" s="411"/>
    </row>
    <row r="9715" spans="1:9" ht="15" customHeight="1" x14ac:dyDescent="0.25">
      <c r="A9715" s="411"/>
      <c r="B9715" s="411"/>
      <c r="C9715" s="411"/>
      <c r="D9715" s="411"/>
      <c r="E9715" s="411"/>
      <c r="F9715" s="411"/>
      <c r="G9715" s="194"/>
      <c r="H9715" s="411"/>
      <c r="I9715" s="411"/>
    </row>
    <row r="9716" spans="1:9" ht="15" customHeight="1" x14ac:dyDescent="0.25">
      <c r="A9716" s="411"/>
      <c r="B9716" s="411"/>
      <c r="C9716" s="411"/>
      <c r="D9716" s="411"/>
      <c r="E9716" s="411"/>
      <c r="F9716" s="411"/>
      <c r="G9716" s="194"/>
      <c r="H9716" s="411"/>
      <c r="I9716" s="411"/>
    </row>
    <row r="9717" spans="1:9" ht="15" customHeight="1" x14ac:dyDescent="0.25">
      <c r="A9717" s="411"/>
      <c r="B9717" s="411"/>
      <c r="C9717" s="411"/>
      <c r="D9717" s="411"/>
      <c r="E9717" s="411"/>
      <c r="F9717" s="411"/>
      <c r="G9717" s="194"/>
      <c r="H9717" s="411"/>
      <c r="I9717" s="411"/>
    </row>
    <row r="9718" spans="1:9" ht="15" customHeight="1" x14ac:dyDescent="0.25">
      <c r="A9718" s="411"/>
      <c r="B9718" s="411"/>
      <c r="C9718" s="411"/>
      <c r="D9718" s="411"/>
      <c r="E9718" s="411"/>
      <c r="F9718" s="411"/>
      <c r="G9718" s="194"/>
      <c r="H9718" s="411"/>
      <c r="I9718" s="411"/>
    </row>
    <row r="9719" spans="1:9" ht="15" customHeight="1" x14ac:dyDescent="0.25">
      <c r="A9719" s="411"/>
      <c r="B9719" s="411"/>
      <c r="C9719" s="411"/>
      <c r="D9719" s="411"/>
      <c r="E9719" s="411"/>
      <c r="F9719" s="411"/>
      <c r="G9719" s="194"/>
      <c r="H9719" s="411"/>
      <c r="I9719" s="411"/>
    </row>
    <row r="9720" spans="1:9" ht="15" customHeight="1" x14ac:dyDescent="0.25">
      <c r="A9720" s="411"/>
      <c r="B9720" s="411"/>
      <c r="C9720" s="411"/>
      <c r="D9720" s="411"/>
      <c r="E9720" s="411"/>
      <c r="F9720" s="411"/>
      <c r="G9720" s="194"/>
      <c r="H9720" s="411"/>
      <c r="I9720" s="411"/>
    </row>
    <row r="9721" spans="1:9" ht="15" customHeight="1" x14ac:dyDescent="0.25">
      <c r="A9721" s="411"/>
      <c r="B9721" s="411"/>
      <c r="C9721" s="411"/>
      <c r="D9721" s="411"/>
      <c r="E9721" s="411"/>
      <c r="F9721" s="411"/>
      <c r="G9721" s="194"/>
      <c r="H9721" s="411"/>
      <c r="I9721" s="411"/>
    </row>
    <row r="9722" spans="1:9" ht="15" customHeight="1" x14ac:dyDescent="0.25">
      <c r="A9722" s="411"/>
      <c r="B9722" s="411"/>
      <c r="C9722" s="411"/>
      <c r="D9722" s="411"/>
      <c r="E9722" s="411"/>
      <c r="F9722" s="411"/>
      <c r="G9722" s="194"/>
      <c r="H9722" s="411"/>
      <c r="I9722" s="411"/>
    </row>
    <row r="9723" spans="1:9" ht="15" customHeight="1" x14ac:dyDescent="0.25">
      <c r="A9723" s="411"/>
      <c r="B9723" s="411"/>
      <c r="C9723" s="411"/>
      <c r="D9723" s="411"/>
      <c r="E9723" s="411"/>
      <c r="F9723" s="411"/>
      <c r="G9723" s="194"/>
      <c r="H9723" s="411"/>
      <c r="I9723" s="411"/>
    </row>
    <row r="9724" spans="1:9" ht="15" customHeight="1" x14ac:dyDescent="0.25">
      <c r="A9724" s="411"/>
      <c r="B9724" s="411"/>
      <c r="C9724" s="411"/>
      <c r="D9724" s="411"/>
      <c r="E9724" s="411"/>
      <c r="F9724" s="411"/>
      <c r="G9724" s="194"/>
      <c r="H9724" s="411"/>
      <c r="I9724" s="411"/>
    </row>
    <row r="9725" spans="1:9" ht="15" customHeight="1" x14ac:dyDescent="0.25">
      <c r="A9725" s="411"/>
      <c r="B9725" s="411"/>
      <c r="C9725" s="411"/>
      <c r="D9725" s="411"/>
      <c r="E9725" s="411"/>
      <c r="F9725" s="411"/>
      <c r="G9725" s="194"/>
      <c r="H9725" s="411"/>
      <c r="I9725" s="411"/>
    </row>
    <row r="9726" spans="1:9" ht="15" customHeight="1" x14ac:dyDescent="0.25">
      <c r="A9726" s="411"/>
      <c r="B9726" s="411"/>
      <c r="C9726" s="411"/>
      <c r="D9726" s="411"/>
      <c r="E9726" s="411"/>
      <c r="F9726" s="411"/>
      <c r="G9726" s="194"/>
      <c r="H9726" s="411"/>
      <c r="I9726" s="411"/>
    </row>
    <row r="9727" spans="1:9" ht="15" customHeight="1" x14ac:dyDescent="0.25">
      <c r="A9727" s="411"/>
      <c r="B9727" s="411"/>
      <c r="C9727" s="411"/>
      <c r="D9727" s="411"/>
      <c r="E9727" s="411"/>
      <c r="F9727" s="411"/>
      <c r="G9727" s="194"/>
      <c r="H9727" s="411"/>
      <c r="I9727" s="411"/>
    </row>
    <row r="9728" spans="1:9" ht="15" customHeight="1" x14ac:dyDescent="0.25">
      <c r="A9728" s="411"/>
      <c r="B9728" s="411"/>
      <c r="C9728" s="411"/>
      <c r="D9728" s="411"/>
      <c r="E9728" s="411"/>
      <c r="F9728" s="411"/>
      <c r="G9728" s="194"/>
      <c r="H9728" s="411"/>
      <c r="I9728" s="411"/>
    </row>
    <row r="9729" spans="1:9" ht="15" customHeight="1" x14ac:dyDescent="0.25">
      <c r="A9729" s="411"/>
      <c r="B9729" s="411"/>
      <c r="C9729" s="411"/>
      <c r="D9729" s="411"/>
      <c r="E9729" s="411"/>
      <c r="F9729" s="411"/>
      <c r="G9729" s="194"/>
      <c r="H9729" s="411"/>
      <c r="I9729" s="411"/>
    </row>
    <row r="9730" spans="1:9" ht="15" customHeight="1" x14ac:dyDescent="0.25">
      <c r="A9730" s="411"/>
      <c r="B9730" s="411"/>
      <c r="C9730" s="411"/>
      <c r="D9730" s="411"/>
      <c r="E9730" s="411"/>
      <c r="F9730" s="411"/>
      <c r="G9730" s="194"/>
      <c r="H9730" s="411"/>
      <c r="I9730" s="411"/>
    </row>
    <row r="9731" spans="1:9" ht="15" customHeight="1" x14ac:dyDescent="0.25">
      <c r="A9731" s="411"/>
      <c r="B9731" s="411"/>
      <c r="C9731" s="411"/>
      <c r="D9731" s="411"/>
      <c r="E9731" s="411"/>
      <c r="F9731" s="411"/>
      <c r="G9731" s="194"/>
      <c r="H9731" s="411"/>
      <c r="I9731" s="411"/>
    </row>
    <row r="9732" spans="1:9" ht="15" customHeight="1" x14ac:dyDescent="0.25">
      <c r="A9732" s="411"/>
      <c r="B9732" s="411"/>
      <c r="C9732" s="411"/>
      <c r="D9732" s="411"/>
      <c r="E9732" s="411"/>
      <c r="F9732" s="411"/>
      <c r="G9732" s="194"/>
      <c r="H9732" s="411"/>
      <c r="I9732" s="411"/>
    </row>
    <row r="9733" spans="1:9" ht="15" customHeight="1" x14ac:dyDescent="0.25">
      <c r="A9733" s="411"/>
      <c r="B9733" s="411"/>
      <c r="C9733" s="411"/>
      <c r="D9733" s="411"/>
      <c r="E9733" s="411"/>
      <c r="F9733" s="411"/>
      <c r="G9733" s="194"/>
      <c r="H9733" s="411"/>
      <c r="I9733" s="411"/>
    </row>
    <row r="9734" spans="1:9" ht="15" customHeight="1" x14ac:dyDescent="0.25">
      <c r="A9734" s="411"/>
      <c r="B9734" s="411"/>
      <c r="C9734" s="411"/>
      <c r="D9734" s="411"/>
      <c r="E9734" s="411"/>
      <c r="F9734" s="411"/>
      <c r="G9734" s="194"/>
      <c r="H9734" s="411"/>
      <c r="I9734" s="411"/>
    </row>
    <row r="9735" spans="1:9" ht="15" customHeight="1" x14ac:dyDescent="0.25">
      <c r="A9735" s="411"/>
      <c r="B9735" s="411"/>
      <c r="C9735" s="411"/>
      <c r="D9735" s="411"/>
      <c r="E9735" s="411"/>
      <c r="F9735" s="411"/>
      <c r="G9735" s="194"/>
      <c r="H9735" s="411"/>
      <c r="I9735" s="411"/>
    </row>
    <row r="9736" spans="1:9" ht="15" customHeight="1" x14ac:dyDescent="0.25">
      <c r="A9736" s="411"/>
      <c r="B9736" s="411"/>
      <c r="C9736" s="411"/>
      <c r="D9736" s="411"/>
      <c r="E9736" s="411"/>
      <c r="F9736" s="411"/>
      <c r="G9736" s="194"/>
      <c r="H9736" s="411"/>
      <c r="I9736" s="411"/>
    </row>
    <row r="9737" spans="1:9" ht="15" customHeight="1" x14ac:dyDescent="0.25">
      <c r="A9737" s="411"/>
      <c r="B9737" s="411"/>
      <c r="C9737" s="411"/>
      <c r="D9737" s="411"/>
      <c r="E9737" s="411"/>
      <c r="F9737" s="411"/>
      <c r="G9737" s="194"/>
      <c r="H9737" s="411"/>
      <c r="I9737" s="411"/>
    </row>
    <row r="9738" spans="1:9" ht="15" customHeight="1" x14ac:dyDescent="0.25">
      <c r="A9738" s="411"/>
      <c r="B9738" s="411"/>
      <c r="C9738" s="411"/>
      <c r="D9738" s="411"/>
      <c r="E9738" s="411"/>
      <c r="F9738" s="411"/>
      <c r="G9738" s="194"/>
      <c r="H9738" s="411"/>
      <c r="I9738" s="411"/>
    </row>
    <row r="9739" spans="1:9" ht="15" customHeight="1" x14ac:dyDescent="0.25">
      <c r="A9739" s="411"/>
      <c r="B9739" s="411"/>
      <c r="C9739" s="411"/>
      <c r="D9739" s="411"/>
      <c r="E9739" s="411"/>
      <c r="F9739" s="411"/>
      <c r="G9739" s="194"/>
      <c r="H9739" s="411"/>
      <c r="I9739" s="411"/>
    </row>
    <row r="9740" spans="1:9" ht="15" customHeight="1" x14ac:dyDescent="0.25">
      <c r="A9740" s="411"/>
      <c r="B9740" s="411"/>
      <c r="C9740" s="411"/>
      <c r="D9740" s="411"/>
      <c r="E9740" s="411"/>
      <c r="F9740" s="411"/>
      <c r="G9740" s="194"/>
      <c r="H9740" s="411"/>
      <c r="I9740" s="411"/>
    </row>
    <row r="9741" spans="1:9" ht="15" customHeight="1" x14ac:dyDescent="0.25">
      <c r="A9741" s="411"/>
      <c r="B9741" s="411"/>
      <c r="C9741" s="411"/>
      <c r="D9741" s="411"/>
      <c r="E9741" s="411"/>
      <c r="F9741" s="411"/>
      <c r="G9741" s="194"/>
      <c r="H9741" s="411"/>
      <c r="I9741" s="411"/>
    </row>
    <row r="9742" spans="1:9" ht="15" customHeight="1" x14ac:dyDescent="0.25">
      <c r="A9742" s="411"/>
      <c r="B9742" s="411"/>
      <c r="C9742" s="411"/>
      <c r="D9742" s="411"/>
      <c r="E9742" s="411"/>
      <c r="F9742" s="411"/>
      <c r="G9742" s="194"/>
      <c r="H9742" s="411"/>
      <c r="I9742" s="411"/>
    </row>
    <row r="9743" spans="1:9" ht="15" customHeight="1" x14ac:dyDescent="0.25">
      <c r="A9743" s="411"/>
      <c r="B9743" s="411"/>
      <c r="C9743" s="411"/>
      <c r="D9743" s="411"/>
      <c r="E9743" s="411"/>
      <c r="F9743" s="411"/>
      <c r="G9743" s="194"/>
      <c r="H9743" s="411"/>
      <c r="I9743" s="411"/>
    </row>
    <row r="9744" spans="1:9" ht="15" customHeight="1" x14ac:dyDescent="0.25">
      <c r="A9744" s="411"/>
      <c r="B9744" s="411"/>
      <c r="C9744" s="411"/>
      <c r="D9744" s="411"/>
      <c r="E9744" s="411"/>
      <c r="F9744" s="411"/>
      <c r="G9744" s="194"/>
      <c r="H9744" s="411"/>
      <c r="I9744" s="411"/>
    </row>
    <row r="9745" spans="1:9" ht="15" customHeight="1" x14ac:dyDescent="0.25">
      <c r="A9745" s="411"/>
      <c r="B9745" s="411"/>
      <c r="C9745" s="411"/>
      <c r="D9745" s="411"/>
      <c r="E9745" s="411"/>
      <c r="F9745" s="411"/>
      <c r="G9745" s="194"/>
      <c r="H9745" s="411"/>
      <c r="I9745" s="411"/>
    </row>
    <row r="9746" spans="1:9" ht="15" customHeight="1" x14ac:dyDescent="0.25">
      <c r="A9746" s="411"/>
      <c r="B9746" s="411"/>
      <c r="C9746" s="411"/>
      <c r="D9746" s="411"/>
      <c r="E9746" s="411"/>
      <c r="F9746" s="411"/>
      <c r="G9746" s="194"/>
      <c r="H9746" s="411"/>
      <c r="I9746" s="411"/>
    </row>
    <row r="9747" spans="1:9" ht="15" customHeight="1" x14ac:dyDescent="0.25">
      <c r="A9747" s="411"/>
      <c r="B9747" s="411"/>
      <c r="C9747" s="411"/>
      <c r="D9747" s="411"/>
      <c r="E9747" s="411"/>
      <c r="F9747" s="411"/>
      <c r="G9747" s="194"/>
      <c r="H9747" s="411"/>
      <c r="I9747" s="411"/>
    </row>
    <row r="9748" spans="1:9" ht="15" customHeight="1" x14ac:dyDescent="0.25">
      <c r="A9748" s="411"/>
      <c r="B9748" s="411"/>
      <c r="C9748" s="411"/>
      <c r="D9748" s="411"/>
      <c r="E9748" s="411"/>
      <c r="F9748" s="411"/>
      <c r="G9748" s="194"/>
      <c r="H9748" s="411"/>
      <c r="I9748" s="411"/>
    </row>
    <row r="9749" spans="1:9" ht="15" customHeight="1" x14ac:dyDescent="0.25">
      <c r="A9749" s="411"/>
      <c r="B9749" s="411"/>
      <c r="C9749" s="411"/>
      <c r="D9749" s="411"/>
      <c r="E9749" s="411"/>
      <c r="F9749" s="411"/>
      <c r="G9749" s="194"/>
      <c r="H9749" s="411"/>
      <c r="I9749" s="411"/>
    </row>
    <row r="9750" spans="1:9" ht="15" customHeight="1" x14ac:dyDescent="0.25">
      <c r="A9750" s="411"/>
      <c r="B9750" s="411"/>
      <c r="C9750" s="411"/>
      <c r="D9750" s="411"/>
      <c r="E9750" s="411"/>
      <c r="F9750" s="411"/>
      <c r="G9750" s="194"/>
      <c r="H9750" s="411"/>
      <c r="I9750" s="411"/>
    </row>
    <row r="9751" spans="1:9" ht="15" customHeight="1" x14ac:dyDescent="0.25">
      <c r="A9751" s="411"/>
      <c r="B9751" s="411"/>
      <c r="C9751" s="411"/>
      <c r="D9751" s="411"/>
      <c r="E9751" s="411"/>
      <c r="F9751" s="411"/>
      <c r="G9751" s="194"/>
      <c r="H9751" s="411"/>
      <c r="I9751" s="411"/>
    </row>
    <row r="9752" spans="1:9" ht="15" customHeight="1" x14ac:dyDescent="0.25">
      <c r="A9752" s="411"/>
      <c r="B9752" s="411"/>
      <c r="C9752" s="411"/>
      <c r="D9752" s="411"/>
      <c r="E9752" s="411"/>
      <c r="F9752" s="411"/>
      <c r="G9752" s="194"/>
      <c r="H9752" s="411"/>
      <c r="I9752" s="411"/>
    </row>
    <row r="9753" spans="1:9" ht="15" customHeight="1" x14ac:dyDescent="0.25">
      <c r="A9753" s="411"/>
      <c r="B9753" s="411"/>
      <c r="C9753" s="411"/>
      <c r="D9753" s="411"/>
      <c r="E9753" s="411"/>
      <c r="F9753" s="411"/>
      <c r="G9753" s="194"/>
      <c r="H9753" s="411"/>
      <c r="I9753" s="411"/>
    </row>
    <row r="9754" spans="1:9" ht="15" customHeight="1" x14ac:dyDescent="0.25">
      <c r="A9754" s="411"/>
      <c r="B9754" s="411"/>
      <c r="C9754" s="411"/>
      <c r="D9754" s="411"/>
      <c r="E9754" s="411"/>
      <c r="F9754" s="411"/>
      <c r="G9754" s="194"/>
      <c r="H9754" s="411"/>
      <c r="I9754" s="411"/>
    </row>
    <row r="9755" spans="1:9" ht="15" customHeight="1" x14ac:dyDescent="0.25">
      <c r="A9755" s="411"/>
      <c r="B9755" s="411"/>
      <c r="C9755" s="411"/>
      <c r="D9755" s="411"/>
      <c r="E9755" s="411"/>
      <c r="F9755" s="411"/>
      <c r="G9755" s="194"/>
      <c r="H9755" s="411"/>
      <c r="I9755" s="411"/>
    </row>
    <row r="9756" spans="1:9" ht="15" customHeight="1" x14ac:dyDescent="0.25">
      <c r="A9756" s="411"/>
      <c r="B9756" s="411"/>
      <c r="C9756" s="411"/>
      <c r="D9756" s="411"/>
      <c r="E9756" s="411"/>
      <c r="F9756" s="411"/>
      <c r="G9756" s="194"/>
      <c r="H9756" s="411"/>
      <c r="I9756" s="411"/>
    </row>
    <row r="9757" spans="1:9" ht="15" customHeight="1" x14ac:dyDescent="0.25">
      <c r="A9757" s="411"/>
      <c r="B9757" s="411"/>
      <c r="C9757" s="411"/>
      <c r="D9757" s="411"/>
      <c r="E9757" s="411"/>
      <c r="F9757" s="411"/>
      <c r="G9757" s="194"/>
      <c r="H9757" s="411"/>
      <c r="I9757" s="411"/>
    </row>
    <row r="9758" spans="1:9" ht="15" customHeight="1" x14ac:dyDescent="0.25">
      <c r="A9758" s="411"/>
      <c r="B9758" s="411"/>
      <c r="C9758" s="411"/>
      <c r="D9758" s="411"/>
      <c r="E9758" s="411"/>
      <c r="F9758" s="411"/>
      <c r="G9758" s="194"/>
      <c r="H9758" s="411"/>
      <c r="I9758" s="411"/>
    </row>
    <row r="9759" spans="1:9" ht="15" customHeight="1" x14ac:dyDescent="0.25">
      <c r="A9759" s="411"/>
      <c r="B9759" s="411"/>
      <c r="C9759" s="411"/>
      <c r="D9759" s="411"/>
      <c r="E9759" s="411"/>
      <c r="F9759" s="411"/>
      <c r="G9759" s="194"/>
      <c r="H9759" s="411"/>
      <c r="I9759" s="411"/>
    </row>
    <row r="9760" spans="1:9" ht="15" customHeight="1" x14ac:dyDescent="0.25">
      <c r="A9760" s="411"/>
      <c r="B9760" s="411"/>
      <c r="C9760" s="411"/>
      <c r="D9760" s="411"/>
      <c r="E9760" s="411"/>
      <c r="F9760" s="411"/>
      <c r="G9760" s="194"/>
      <c r="H9760" s="411"/>
      <c r="I9760" s="411"/>
    </row>
    <row r="9761" spans="1:9" ht="15" customHeight="1" x14ac:dyDescent="0.25">
      <c r="A9761" s="411"/>
      <c r="B9761" s="411"/>
      <c r="C9761" s="411"/>
      <c r="D9761" s="411"/>
      <c r="E9761" s="411"/>
      <c r="F9761" s="411"/>
      <c r="G9761" s="194"/>
      <c r="H9761" s="411"/>
      <c r="I9761" s="411"/>
    </row>
    <row r="9762" spans="1:9" ht="15" customHeight="1" x14ac:dyDescent="0.25">
      <c r="A9762" s="411"/>
      <c r="B9762" s="411"/>
      <c r="C9762" s="411"/>
      <c r="D9762" s="411"/>
      <c r="E9762" s="411"/>
      <c r="F9762" s="411"/>
      <c r="G9762" s="194"/>
      <c r="H9762" s="411"/>
      <c r="I9762" s="411"/>
    </row>
    <row r="9763" spans="1:9" ht="15" customHeight="1" x14ac:dyDescent="0.25">
      <c r="A9763" s="411"/>
      <c r="B9763" s="411"/>
      <c r="C9763" s="411"/>
      <c r="D9763" s="411"/>
      <c r="E9763" s="411"/>
      <c r="F9763" s="411"/>
      <c r="G9763" s="194"/>
      <c r="H9763" s="411"/>
      <c r="I9763" s="411"/>
    </row>
    <row r="9764" spans="1:9" ht="15" customHeight="1" x14ac:dyDescent="0.25">
      <c r="A9764" s="411"/>
      <c r="B9764" s="411"/>
      <c r="C9764" s="411"/>
      <c r="D9764" s="411"/>
      <c r="E9764" s="411"/>
      <c r="F9764" s="411"/>
      <c r="G9764" s="194"/>
      <c r="H9764" s="411"/>
      <c r="I9764" s="411"/>
    </row>
    <row r="9765" spans="1:9" ht="15" customHeight="1" x14ac:dyDescent="0.25">
      <c r="A9765" s="411"/>
      <c r="B9765" s="411"/>
      <c r="C9765" s="411"/>
      <c r="D9765" s="411"/>
      <c r="E9765" s="411"/>
      <c r="F9765" s="411"/>
      <c r="G9765" s="194"/>
      <c r="H9765" s="411"/>
      <c r="I9765" s="411"/>
    </row>
    <row r="9766" spans="1:9" ht="15" customHeight="1" x14ac:dyDescent="0.25">
      <c r="A9766" s="411"/>
      <c r="B9766" s="411"/>
      <c r="C9766" s="411"/>
      <c r="D9766" s="411"/>
      <c r="E9766" s="411"/>
      <c r="F9766" s="411"/>
      <c r="G9766" s="194"/>
      <c r="H9766" s="411"/>
      <c r="I9766" s="411"/>
    </row>
    <row r="9767" spans="1:9" ht="15" customHeight="1" x14ac:dyDescent="0.25">
      <c r="A9767" s="411"/>
      <c r="B9767" s="411"/>
      <c r="C9767" s="411"/>
      <c r="D9767" s="411"/>
      <c r="E9767" s="411"/>
      <c r="F9767" s="411"/>
      <c r="G9767" s="194"/>
      <c r="H9767" s="411"/>
      <c r="I9767" s="411"/>
    </row>
    <row r="9768" spans="1:9" ht="15" customHeight="1" x14ac:dyDescent="0.25">
      <c r="A9768" s="411"/>
      <c r="B9768" s="411"/>
      <c r="C9768" s="411"/>
      <c r="D9768" s="411"/>
      <c r="E9768" s="411"/>
      <c r="F9768" s="411"/>
      <c r="G9768" s="194"/>
      <c r="H9768" s="411"/>
      <c r="I9768" s="411"/>
    </row>
    <row r="9769" spans="1:9" ht="15" customHeight="1" x14ac:dyDescent="0.25">
      <c r="A9769" s="411"/>
      <c r="B9769" s="411"/>
      <c r="C9769" s="411"/>
      <c r="D9769" s="411"/>
      <c r="E9769" s="411"/>
      <c r="F9769" s="411"/>
      <c r="G9769" s="194"/>
      <c r="H9769" s="411"/>
      <c r="I9769" s="411"/>
    </row>
    <row r="9770" spans="1:9" ht="15" customHeight="1" x14ac:dyDescent="0.25">
      <c r="A9770" s="411"/>
      <c r="B9770" s="411"/>
      <c r="C9770" s="411"/>
      <c r="D9770" s="411"/>
      <c r="E9770" s="411"/>
      <c r="F9770" s="411"/>
      <c r="G9770" s="194"/>
      <c r="H9770" s="411"/>
      <c r="I9770" s="411"/>
    </row>
    <row r="9771" spans="1:9" ht="15" customHeight="1" x14ac:dyDescent="0.25">
      <c r="A9771" s="411"/>
      <c r="B9771" s="411"/>
      <c r="C9771" s="411"/>
      <c r="D9771" s="411"/>
      <c r="E9771" s="411"/>
      <c r="F9771" s="411"/>
      <c r="G9771" s="194"/>
      <c r="H9771" s="411"/>
      <c r="I9771" s="411"/>
    </row>
    <row r="9772" spans="1:9" ht="15" customHeight="1" x14ac:dyDescent="0.25">
      <c r="A9772" s="411"/>
      <c r="B9772" s="411"/>
      <c r="C9772" s="411"/>
      <c r="D9772" s="411"/>
      <c r="E9772" s="411"/>
      <c r="F9772" s="411"/>
      <c r="G9772" s="194"/>
      <c r="H9772" s="411"/>
      <c r="I9772" s="411"/>
    </row>
    <row r="9773" spans="1:9" ht="15" customHeight="1" x14ac:dyDescent="0.25">
      <c r="A9773" s="411"/>
      <c r="B9773" s="411"/>
      <c r="C9773" s="411"/>
      <c r="D9773" s="411"/>
      <c r="E9773" s="411"/>
      <c r="F9773" s="411"/>
      <c r="G9773" s="194"/>
      <c r="H9773" s="411"/>
      <c r="I9773" s="411"/>
    </row>
    <row r="9774" spans="1:9" ht="15" customHeight="1" x14ac:dyDescent="0.25">
      <c r="A9774" s="411"/>
      <c r="B9774" s="411"/>
      <c r="C9774" s="411"/>
      <c r="D9774" s="411"/>
      <c r="E9774" s="411"/>
      <c r="F9774" s="411"/>
      <c r="G9774" s="194"/>
      <c r="H9774" s="411"/>
      <c r="I9774" s="411"/>
    </row>
    <row r="9775" spans="1:9" ht="15" customHeight="1" x14ac:dyDescent="0.25">
      <c r="A9775" s="411"/>
      <c r="B9775" s="411"/>
      <c r="C9775" s="411"/>
      <c r="D9775" s="411"/>
      <c r="E9775" s="411"/>
      <c r="F9775" s="411"/>
      <c r="G9775" s="194"/>
      <c r="H9775" s="411"/>
      <c r="I9775" s="411"/>
    </row>
    <row r="9776" spans="1:9" ht="15" customHeight="1" x14ac:dyDescent="0.25">
      <c r="A9776" s="411"/>
      <c r="B9776" s="411"/>
      <c r="C9776" s="411"/>
      <c r="D9776" s="411"/>
      <c r="E9776" s="411"/>
      <c r="F9776" s="411"/>
      <c r="G9776" s="194"/>
      <c r="H9776" s="411"/>
      <c r="I9776" s="411"/>
    </row>
    <row r="9777" spans="1:9" ht="15" customHeight="1" x14ac:dyDescent="0.25">
      <c r="A9777" s="411"/>
      <c r="B9777" s="411"/>
      <c r="C9777" s="411"/>
      <c r="D9777" s="411"/>
      <c r="E9777" s="411"/>
      <c r="F9777" s="411"/>
      <c r="G9777" s="194"/>
      <c r="H9777" s="411"/>
      <c r="I9777" s="411"/>
    </row>
    <row r="9778" spans="1:9" ht="15" customHeight="1" x14ac:dyDescent="0.25">
      <c r="A9778" s="411"/>
      <c r="B9778" s="411"/>
      <c r="C9778" s="411"/>
      <c r="D9778" s="411"/>
      <c r="E9778" s="411"/>
      <c r="F9778" s="411"/>
      <c r="G9778" s="194"/>
      <c r="H9778" s="411"/>
      <c r="I9778" s="411"/>
    </row>
    <row r="9779" spans="1:9" ht="15" customHeight="1" x14ac:dyDescent="0.25">
      <c r="A9779" s="411"/>
      <c r="B9779" s="411"/>
      <c r="C9779" s="411"/>
      <c r="D9779" s="411"/>
      <c r="E9779" s="411"/>
      <c r="F9779" s="411"/>
      <c r="G9779" s="194"/>
      <c r="H9779" s="411"/>
      <c r="I9779" s="411"/>
    </row>
    <row r="9780" spans="1:9" ht="15" customHeight="1" x14ac:dyDescent="0.25">
      <c r="A9780" s="411"/>
      <c r="B9780" s="411"/>
      <c r="C9780" s="411"/>
      <c r="D9780" s="411"/>
      <c r="E9780" s="411"/>
      <c r="F9780" s="411"/>
      <c r="G9780" s="194"/>
      <c r="H9780" s="411"/>
      <c r="I9780" s="411"/>
    </row>
    <row r="9781" spans="1:9" ht="15" customHeight="1" x14ac:dyDescent="0.25">
      <c r="A9781" s="411"/>
      <c r="B9781" s="411"/>
      <c r="C9781" s="411"/>
      <c r="D9781" s="411"/>
      <c r="E9781" s="411"/>
      <c r="F9781" s="411"/>
      <c r="G9781" s="194"/>
      <c r="H9781" s="411"/>
      <c r="I9781" s="411"/>
    </row>
    <row r="9782" spans="1:9" ht="15" customHeight="1" x14ac:dyDescent="0.25">
      <c r="A9782" s="411"/>
      <c r="B9782" s="411"/>
      <c r="C9782" s="411"/>
      <c r="D9782" s="411"/>
      <c r="E9782" s="411"/>
      <c r="F9782" s="411"/>
      <c r="G9782" s="194"/>
      <c r="H9782" s="411"/>
      <c r="I9782" s="411"/>
    </row>
    <row r="9783" spans="1:9" ht="15" customHeight="1" x14ac:dyDescent="0.25">
      <c r="A9783" s="411"/>
      <c r="B9783" s="411"/>
      <c r="C9783" s="411"/>
      <c r="D9783" s="411"/>
      <c r="E9783" s="411"/>
      <c r="F9783" s="411"/>
      <c r="G9783" s="194"/>
      <c r="H9783" s="411"/>
      <c r="I9783" s="411"/>
    </row>
    <row r="9784" spans="1:9" ht="15" customHeight="1" x14ac:dyDescent="0.25">
      <c r="A9784" s="411"/>
      <c r="B9784" s="411"/>
      <c r="C9784" s="411"/>
      <c r="D9784" s="411"/>
      <c r="E9784" s="411"/>
      <c r="F9784" s="411"/>
      <c r="G9784" s="194"/>
      <c r="H9784" s="411"/>
      <c r="I9784" s="411"/>
    </row>
    <row r="9785" spans="1:9" ht="15" customHeight="1" x14ac:dyDescent="0.25">
      <c r="A9785" s="411"/>
      <c r="B9785" s="411"/>
      <c r="C9785" s="411"/>
      <c r="D9785" s="411"/>
      <c r="E9785" s="411"/>
      <c r="F9785" s="411"/>
      <c r="G9785" s="194"/>
      <c r="H9785" s="411"/>
      <c r="I9785" s="411"/>
    </row>
    <row r="9786" spans="1:9" ht="15" customHeight="1" x14ac:dyDescent="0.25">
      <c r="A9786" s="411"/>
      <c r="B9786" s="411"/>
      <c r="C9786" s="411"/>
      <c r="D9786" s="411"/>
      <c r="E9786" s="411"/>
      <c r="F9786" s="411"/>
      <c r="G9786" s="194"/>
      <c r="H9786" s="411"/>
      <c r="I9786" s="411"/>
    </row>
    <row r="9787" spans="1:9" ht="15" customHeight="1" x14ac:dyDescent="0.25">
      <c r="A9787" s="411"/>
      <c r="B9787" s="411"/>
      <c r="C9787" s="411"/>
      <c r="D9787" s="411"/>
      <c r="E9787" s="411"/>
      <c r="F9787" s="411"/>
      <c r="G9787" s="194"/>
      <c r="H9787" s="411"/>
      <c r="I9787" s="411"/>
    </row>
    <row r="9788" spans="1:9" ht="15" customHeight="1" x14ac:dyDescent="0.25">
      <c r="A9788" s="411"/>
      <c r="B9788" s="411"/>
      <c r="C9788" s="411"/>
      <c r="D9788" s="411"/>
      <c r="E9788" s="411"/>
      <c r="F9788" s="411"/>
      <c r="G9788" s="194"/>
      <c r="H9788" s="411"/>
      <c r="I9788" s="411"/>
    </row>
    <row r="9789" spans="1:9" ht="15" customHeight="1" x14ac:dyDescent="0.25">
      <c r="A9789" s="411"/>
      <c r="B9789" s="411"/>
      <c r="C9789" s="411"/>
      <c r="D9789" s="411"/>
      <c r="E9789" s="411"/>
      <c r="F9789" s="411"/>
      <c r="G9789" s="194"/>
      <c r="H9789" s="411"/>
      <c r="I9789" s="411"/>
    </row>
    <row r="9790" spans="1:9" ht="15" customHeight="1" x14ac:dyDescent="0.25">
      <c r="A9790" s="411"/>
      <c r="B9790" s="411"/>
      <c r="C9790" s="411"/>
      <c r="D9790" s="411"/>
      <c r="E9790" s="411"/>
      <c r="F9790" s="411"/>
      <c r="G9790" s="194"/>
      <c r="H9790" s="411"/>
      <c r="I9790" s="411"/>
    </row>
    <row r="9791" spans="1:9" ht="15" customHeight="1" x14ac:dyDescent="0.25">
      <c r="A9791" s="411"/>
      <c r="B9791" s="411"/>
      <c r="C9791" s="411"/>
      <c r="D9791" s="411"/>
      <c r="E9791" s="411"/>
      <c r="F9791" s="411"/>
      <c r="G9791" s="194"/>
      <c r="H9791" s="411"/>
      <c r="I9791" s="411"/>
    </row>
    <row r="9792" spans="1:9" ht="15" customHeight="1" x14ac:dyDescent="0.25">
      <c r="A9792" s="411"/>
      <c r="B9792" s="411"/>
      <c r="C9792" s="411"/>
      <c r="D9792" s="411"/>
      <c r="E9792" s="411"/>
      <c r="F9792" s="411"/>
      <c r="G9792" s="194"/>
      <c r="H9792" s="411"/>
      <c r="I9792" s="411"/>
    </row>
    <row r="9793" spans="1:9" ht="15" customHeight="1" x14ac:dyDescent="0.25">
      <c r="A9793" s="411"/>
      <c r="B9793" s="411"/>
      <c r="C9793" s="411"/>
      <c r="D9793" s="411"/>
      <c r="E9793" s="411"/>
      <c r="F9793" s="411"/>
      <c r="G9793" s="194"/>
      <c r="H9793" s="411"/>
      <c r="I9793" s="411"/>
    </row>
    <row r="9794" spans="1:9" ht="15" customHeight="1" x14ac:dyDescent="0.25">
      <c r="A9794" s="411"/>
      <c r="B9794" s="411"/>
      <c r="C9794" s="411"/>
      <c r="D9794" s="411"/>
      <c r="E9794" s="411"/>
      <c r="F9794" s="411"/>
      <c r="G9794" s="194"/>
      <c r="H9794" s="411"/>
      <c r="I9794" s="411"/>
    </row>
    <row r="9795" spans="1:9" ht="15" customHeight="1" x14ac:dyDescent="0.25">
      <c r="A9795" s="411"/>
      <c r="B9795" s="411"/>
      <c r="C9795" s="411"/>
      <c r="D9795" s="411"/>
      <c r="E9795" s="411"/>
      <c r="F9795" s="411"/>
      <c r="G9795" s="194"/>
      <c r="H9795" s="411"/>
      <c r="I9795" s="411"/>
    </row>
    <row r="9796" spans="1:9" ht="15" customHeight="1" x14ac:dyDescent="0.25">
      <c r="A9796" s="411"/>
      <c r="B9796" s="411"/>
      <c r="C9796" s="411"/>
      <c r="D9796" s="411"/>
      <c r="E9796" s="411"/>
      <c r="F9796" s="411"/>
      <c r="G9796" s="194"/>
      <c r="H9796" s="411"/>
      <c r="I9796" s="411"/>
    </row>
    <row r="9797" spans="1:9" ht="15" customHeight="1" x14ac:dyDescent="0.25">
      <c r="A9797" s="411"/>
      <c r="B9797" s="411"/>
      <c r="C9797" s="411"/>
      <c r="D9797" s="411"/>
      <c r="E9797" s="411"/>
      <c r="F9797" s="411"/>
      <c r="G9797" s="194"/>
      <c r="H9797" s="411"/>
      <c r="I9797" s="411"/>
    </row>
    <row r="9798" spans="1:9" ht="15" customHeight="1" x14ac:dyDescent="0.25">
      <c r="A9798" s="411"/>
      <c r="B9798" s="411"/>
      <c r="C9798" s="411"/>
      <c r="D9798" s="411"/>
      <c r="E9798" s="411"/>
      <c r="F9798" s="411"/>
      <c r="G9798" s="194"/>
      <c r="H9798" s="411"/>
      <c r="I9798" s="411"/>
    </row>
    <row r="9799" spans="1:9" ht="15" customHeight="1" x14ac:dyDescent="0.25">
      <c r="A9799" s="411"/>
      <c r="B9799" s="411"/>
      <c r="C9799" s="411"/>
      <c r="D9799" s="411"/>
      <c r="E9799" s="411"/>
      <c r="F9799" s="411"/>
      <c r="G9799" s="194"/>
      <c r="H9799" s="411"/>
      <c r="I9799" s="411"/>
    </row>
    <row r="9800" spans="1:9" ht="15" customHeight="1" x14ac:dyDescent="0.25">
      <c r="A9800" s="411"/>
      <c r="B9800" s="411"/>
      <c r="C9800" s="411"/>
      <c r="D9800" s="411"/>
      <c r="E9800" s="411"/>
      <c r="F9800" s="411"/>
      <c r="G9800" s="194"/>
      <c r="H9800" s="411"/>
      <c r="I9800" s="411"/>
    </row>
    <row r="9801" spans="1:9" ht="15" customHeight="1" x14ac:dyDescent="0.25">
      <c r="A9801" s="411"/>
      <c r="B9801" s="411"/>
      <c r="C9801" s="411"/>
      <c r="D9801" s="411"/>
      <c r="E9801" s="411"/>
      <c r="F9801" s="411"/>
      <c r="G9801" s="194"/>
      <c r="H9801" s="411"/>
      <c r="I9801" s="411"/>
    </row>
    <row r="9802" spans="1:9" ht="15" customHeight="1" x14ac:dyDescent="0.25">
      <c r="A9802" s="411"/>
      <c r="B9802" s="411"/>
      <c r="C9802" s="411"/>
      <c r="D9802" s="411"/>
      <c r="E9802" s="411"/>
      <c r="F9802" s="411"/>
      <c r="G9802" s="194"/>
      <c r="H9802" s="411"/>
      <c r="I9802" s="411"/>
    </row>
    <row r="9803" spans="1:9" ht="15" customHeight="1" x14ac:dyDescent="0.25">
      <c r="A9803" s="411"/>
      <c r="B9803" s="411"/>
      <c r="C9803" s="411"/>
      <c r="D9803" s="411"/>
      <c r="E9803" s="411"/>
      <c r="F9803" s="411"/>
      <c r="G9803" s="194"/>
      <c r="H9803" s="411"/>
      <c r="I9803" s="411"/>
    </row>
    <row r="9804" spans="1:9" ht="15" customHeight="1" x14ac:dyDescent="0.25">
      <c r="A9804" s="411"/>
      <c r="B9804" s="411"/>
      <c r="C9804" s="411"/>
      <c r="D9804" s="411"/>
      <c r="E9804" s="411"/>
      <c r="F9804" s="411"/>
      <c r="G9804" s="194"/>
      <c r="H9804" s="411"/>
      <c r="I9804" s="411"/>
    </row>
    <row r="9805" spans="1:9" ht="15" customHeight="1" x14ac:dyDescent="0.25">
      <c r="A9805" s="411"/>
      <c r="B9805" s="411"/>
      <c r="C9805" s="411"/>
      <c r="D9805" s="411"/>
      <c r="E9805" s="411"/>
      <c r="F9805" s="411"/>
      <c r="G9805" s="194"/>
      <c r="H9805" s="411"/>
      <c r="I9805" s="411"/>
    </row>
    <row r="9806" spans="1:9" ht="15" customHeight="1" x14ac:dyDescent="0.25">
      <c r="A9806" s="411"/>
      <c r="B9806" s="411"/>
      <c r="C9806" s="411"/>
      <c r="D9806" s="411"/>
      <c r="E9806" s="411"/>
      <c r="F9806" s="411"/>
      <c r="G9806" s="194"/>
      <c r="H9806" s="411"/>
      <c r="I9806" s="411"/>
    </row>
    <row r="9807" spans="1:9" ht="15" customHeight="1" x14ac:dyDescent="0.25">
      <c r="A9807" s="411"/>
      <c r="B9807" s="411"/>
      <c r="C9807" s="411"/>
      <c r="D9807" s="411"/>
      <c r="E9807" s="411"/>
      <c r="F9807" s="411"/>
      <c r="G9807" s="194"/>
      <c r="H9807" s="411"/>
      <c r="I9807" s="411"/>
    </row>
    <row r="9808" spans="1:9" ht="15" customHeight="1" x14ac:dyDescent="0.25">
      <c r="A9808" s="411"/>
      <c r="B9808" s="411"/>
      <c r="C9808" s="411"/>
      <c r="D9808" s="411"/>
      <c r="E9808" s="411"/>
      <c r="F9808" s="411"/>
      <c r="G9808" s="194"/>
      <c r="H9808" s="411"/>
      <c r="I9808" s="411"/>
    </row>
    <row r="9809" spans="1:9" ht="15" customHeight="1" x14ac:dyDescent="0.25">
      <c r="A9809" s="411"/>
      <c r="B9809" s="411"/>
      <c r="C9809" s="411"/>
      <c r="D9809" s="411"/>
      <c r="E9809" s="411"/>
      <c r="F9809" s="411"/>
      <c r="G9809" s="194"/>
      <c r="H9809" s="411"/>
      <c r="I9809" s="411"/>
    </row>
    <row r="9810" spans="1:9" ht="15" customHeight="1" x14ac:dyDescent="0.25">
      <c r="A9810" s="411"/>
      <c r="B9810" s="411"/>
      <c r="C9810" s="411"/>
      <c r="D9810" s="411"/>
      <c r="E9810" s="411"/>
      <c r="F9810" s="411"/>
      <c r="G9810" s="194"/>
      <c r="H9810" s="411"/>
      <c r="I9810" s="411"/>
    </row>
    <row r="9811" spans="1:9" ht="15" customHeight="1" x14ac:dyDescent="0.25">
      <c r="A9811" s="411"/>
      <c r="B9811" s="411"/>
      <c r="C9811" s="411"/>
      <c r="D9811" s="411"/>
      <c r="E9811" s="411"/>
      <c r="F9811" s="411"/>
      <c r="G9811" s="194"/>
      <c r="H9811" s="411"/>
      <c r="I9811" s="411"/>
    </row>
    <row r="9812" spans="1:9" ht="15" customHeight="1" x14ac:dyDescent="0.25">
      <c r="A9812" s="411"/>
      <c r="B9812" s="411"/>
      <c r="C9812" s="411"/>
      <c r="D9812" s="411"/>
      <c r="E9812" s="411"/>
      <c r="F9812" s="411"/>
      <c r="G9812" s="194"/>
      <c r="H9812" s="411"/>
      <c r="I9812" s="411"/>
    </row>
    <row r="9813" spans="1:9" ht="15" customHeight="1" x14ac:dyDescent="0.25">
      <c r="A9813" s="411"/>
      <c r="B9813" s="411"/>
      <c r="C9813" s="411"/>
      <c r="D9813" s="411"/>
      <c r="E9813" s="411"/>
      <c r="F9813" s="411"/>
      <c r="G9813" s="194"/>
      <c r="H9813" s="411"/>
      <c r="I9813" s="411"/>
    </row>
    <row r="9814" spans="1:9" ht="15" customHeight="1" x14ac:dyDescent="0.25">
      <c r="A9814" s="411"/>
      <c r="B9814" s="411"/>
      <c r="C9814" s="411"/>
      <c r="D9814" s="411"/>
      <c r="E9814" s="411"/>
      <c r="F9814" s="411"/>
      <c r="G9814" s="194"/>
      <c r="H9814" s="411"/>
      <c r="I9814" s="411"/>
    </row>
    <row r="9815" spans="1:9" ht="15" customHeight="1" x14ac:dyDescent="0.25">
      <c r="A9815" s="411"/>
      <c r="B9815" s="411"/>
      <c r="C9815" s="411"/>
      <c r="D9815" s="411"/>
      <c r="E9815" s="411"/>
      <c r="F9815" s="411"/>
      <c r="G9815" s="194"/>
      <c r="H9815" s="411"/>
      <c r="I9815" s="411"/>
    </row>
    <row r="9816" spans="1:9" ht="15" customHeight="1" x14ac:dyDescent="0.25">
      <c r="A9816" s="411"/>
      <c r="B9816" s="411"/>
      <c r="C9816" s="411"/>
      <c r="D9816" s="411"/>
      <c r="E9816" s="411"/>
      <c r="F9816" s="411"/>
      <c r="G9816" s="194"/>
      <c r="H9816" s="411"/>
      <c r="I9816" s="411"/>
    </row>
    <row r="9817" spans="1:9" ht="15" customHeight="1" x14ac:dyDescent="0.25">
      <c r="A9817" s="411"/>
      <c r="B9817" s="411"/>
      <c r="C9817" s="411"/>
      <c r="D9817" s="411"/>
      <c r="E9817" s="411"/>
      <c r="F9817" s="411"/>
      <c r="G9817" s="194"/>
      <c r="H9817" s="411"/>
      <c r="I9817" s="411"/>
    </row>
    <row r="9818" spans="1:9" ht="15" customHeight="1" x14ac:dyDescent="0.25">
      <c r="A9818" s="411"/>
      <c r="B9818" s="411"/>
      <c r="C9818" s="411"/>
      <c r="D9818" s="411"/>
      <c r="E9818" s="411"/>
      <c r="F9818" s="411"/>
      <c r="G9818" s="194"/>
      <c r="H9818" s="411"/>
      <c r="I9818" s="411"/>
    </row>
    <row r="9819" spans="1:9" ht="15" customHeight="1" x14ac:dyDescent="0.25">
      <c r="G9819" s="194"/>
    </row>
    <row r="9820" spans="1:9" ht="15" customHeight="1" x14ac:dyDescent="0.25">
      <c r="G9820" s="194"/>
    </row>
    <row r="9821" spans="1:9" ht="15" customHeight="1" x14ac:dyDescent="0.25">
      <c r="G9821" s="194"/>
    </row>
    <row r="9822" spans="1:9" ht="15" customHeight="1" x14ac:dyDescent="0.25">
      <c r="G9822" s="194"/>
    </row>
    <row r="9823" spans="1:9" ht="15" customHeight="1" x14ac:dyDescent="0.25">
      <c r="G9823" s="194"/>
    </row>
    <row r="9824" spans="1:9" ht="15" customHeight="1" x14ac:dyDescent="0.25">
      <c r="G9824" s="194"/>
    </row>
    <row r="9825" spans="7:7" ht="15" customHeight="1" x14ac:dyDescent="0.25">
      <c r="G9825" s="194"/>
    </row>
    <row r="9826" spans="7:7" ht="15" customHeight="1" x14ac:dyDescent="0.25">
      <c r="G9826" s="194"/>
    </row>
    <row r="9827" spans="7:7" ht="15" customHeight="1" x14ac:dyDescent="0.25">
      <c r="G9827" s="194"/>
    </row>
    <row r="9828" spans="7:7" ht="15" customHeight="1" x14ac:dyDescent="0.25">
      <c r="G9828" s="194"/>
    </row>
    <row r="9829" spans="7:7" ht="15" customHeight="1" x14ac:dyDescent="0.25">
      <c r="G9829" s="194"/>
    </row>
    <row r="9830" spans="7:7" ht="15" customHeight="1" x14ac:dyDescent="0.25">
      <c r="G9830" s="194"/>
    </row>
    <row r="9831" spans="7:7" ht="15" customHeight="1" x14ac:dyDescent="0.25">
      <c r="G9831" s="194"/>
    </row>
    <row r="9832" spans="7:7" ht="15" customHeight="1" x14ac:dyDescent="0.25">
      <c r="G9832" s="194"/>
    </row>
    <row r="9833" spans="7:7" ht="15" customHeight="1" x14ac:dyDescent="0.25">
      <c r="G9833" s="194"/>
    </row>
    <row r="9834" spans="7:7" ht="15" customHeight="1" x14ac:dyDescent="0.25">
      <c r="G9834" s="194"/>
    </row>
    <row r="9835" spans="7:7" ht="15" customHeight="1" x14ac:dyDescent="0.25">
      <c r="G9835" s="194"/>
    </row>
    <row r="9836" spans="7:7" ht="15" customHeight="1" x14ac:dyDescent="0.25">
      <c r="G9836" s="194"/>
    </row>
    <row r="9837" spans="7:7" ht="15" customHeight="1" x14ac:dyDescent="0.25">
      <c r="G9837" s="194"/>
    </row>
    <row r="9838" spans="7:7" ht="15" customHeight="1" x14ac:dyDescent="0.25">
      <c r="G9838" s="194"/>
    </row>
    <row r="9839" spans="7:7" ht="15" customHeight="1" x14ac:dyDescent="0.25">
      <c r="G9839" s="194"/>
    </row>
    <row r="9840" spans="7:7" ht="15" customHeight="1" x14ac:dyDescent="0.25">
      <c r="G9840" s="194"/>
    </row>
    <row r="9841" spans="7:7" ht="15" customHeight="1" x14ac:dyDescent="0.25">
      <c r="G9841" s="194"/>
    </row>
    <row r="9842" spans="7:7" ht="15" customHeight="1" x14ac:dyDescent="0.25">
      <c r="G9842" s="194"/>
    </row>
    <row r="9843" spans="7:7" ht="15" customHeight="1" x14ac:dyDescent="0.25">
      <c r="G9843" s="194"/>
    </row>
    <row r="9844" spans="7:7" ht="15" customHeight="1" x14ac:dyDescent="0.25">
      <c r="G9844" s="194"/>
    </row>
    <row r="9845" spans="7:7" ht="15" customHeight="1" x14ac:dyDescent="0.25">
      <c r="G9845" s="194"/>
    </row>
    <row r="9846" spans="7:7" ht="15" customHeight="1" x14ac:dyDescent="0.25">
      <c r="G9846" s="194"/>
    </row>
    <row r="9847" spans="7:7" ht="15" customHeight="1" x14ac:dyDescent="0.25">
      <c r="G9847" s="194"/>
    </row>
    <row r="9848" spans="7:7" ht="15" customHeight="1" x14ac:dyDescent="0.25">
      <c r="G9848" s="194"/>
    </row>
    <row r="9849" spans="7:7" ht="15" customHeight="1" x14ac:dyDescent="0.25">
      <c r="G9849" s="194"/>
    </row>
    <row r="9850" spans="7:7" ht="15" customHeight="1" x14ac:dyDescent="0.25">
      <c r="G9850" s="194"/>
    </row>
    <row r="9851" spans="7:7" ht="15" customHeight="1" x14ac:dyDescent="0.25">
      <c r="G9851" s="194"/>
    </row>
    <row r="9852" spans="7:7" ht="15" customHeight="1" x14ac:dyDescent="0.25">
      <c r="G9852" s="194"/>
    </row>
    <row r="9853" spans="7:7" ht="15" customHeight="1" x14ac:dyDescent="0.25">
      <c r="G9853" s="194"/>
    </row>
    <row r="9854" spans="7:7" ht="15" customHeight="1" x14ac:dyDescent="0.25">
      <c r="G9854" s="194"/>
    </row>
    <row r="9855" spans="7:7" ht="15" customHeight="1" x14ac:dyDescent="0.25">
      <c r="G9855" s="194"/>
    </row>
    <row r="9856" spans="7:7" ht="15" customHeight="1" x14ac:dyDescent="0.25">
      <c r="G9856" s="194"/>
    </row>
    <row r="9857" spans="7:7" ht="15" customHeight="1" x14ac:dyDescent="0.25">
      <c r="G9857" s="194"/>
    </row>
    <row r="9858" spans="7:7" ht="15" customHeight="1" x14ac:dyDescent="0.25">
      <c r="G9858" s="194"/>
    </row>
    <row r="9859" spans="7:7" ht="15" customHeight="1" x14ac:dyDescent="0.25">
      <c r="G9859" s="194"/>
    </row>
    <row r="9860" spans="7:7" ht="15" customHeight="1" x14ac:dyDescent="0.25">
      <c r="G9860" s="194"/>
    </row>
    <row r="9861" spans="7:7" ht="15" customHeight="1" x14ac:dyDescent="0.25">
      <c r="G9861" s="194"/>
    </row>
    <row r="9862" spans="7:7" ht="15" customHeight="1" x14ac:dyDescent="0.25">
      <c r="G9862" s="194"/>
    </row>
    <row r="9863" spans="7:7" ht="15" customHeight="1" x14ac:dyDescent="0.25">
      <c r="G9863" s="194"/>
    </row>
    <row r="9864" spans="7:7" ht="15" customHeight="1" x14ac:dyDescent="0.25">
      <c r="G9864" s="194"/>
    </row>
    <row r="9865" spans="7:7" ht="15" customHeight="1" x14ac:dyDescent="0.25">
      <c r="G9865" s="194"/>
    </row>
    <row r="9866" spans="7:7" ht="15" customHeight="1" x14ac:dyDescent="0.25">
      <c r="G9866" s="194"/>
    </row>
    <row r="9867" spans="7:7" ht="15" customHeight="1" x14ac:dyDescent="0.25">
      <c r="G9867" s="194"/>
    </row>
    <row r="9868" spans="7:7" ht="15" customHeight="1" x14ac:dyDescent="0.25">
      <c r="G9868" s="194"/>
    </row>
    <row r="9869" spans="7:7" ht="15" customHeight="1" x14ac:dyDescent="0.25">
      <c r="G9869" s="194"/>
    </row>
    <row r="9870" spans="7:7" ht="15" customHeight="1" x14ac:dyDescent="0.25">
      <c r="G9870" s="194"/>
    </row>
    <row r="9871" spans="7:7" ht="15" customHeight="1" x14ac:dyDescent="0.25">
      <c r="G9871" s="194"/>
    </row>
    <row r="9872" spans="7:7" ht="15" customHeight="1" x14ac:dyDescent="0.25">
      <c r="G9872" s="194"/>
    </row>
    <row r="9873" spans="7:7" ht="15" customHeight="1" x14ac:dyDescent="0.25">
      <c r="G9873" s="194"/>
    </row>
    <row r="9874" spans="7:7" ht="15" customHeight="1" x14ac:dyDescent="0.25">
      <c r="G9874" s="194"/>
    </row>
    <row r="9875" spans="7:7" ht="15" customHeight="1" x14ac:dyDescent="0.25">
      <c r="G9875" s="194"/>
    </row>
    <row r="9876" spans="7:7" ht="15" customHeight="1" x14ac:dyDescent="0.25">
      <c r="G9876" s="194"/>
    </row>
    <row r="9877" spans="7:7" ht="15" customHeight="1" x14ac:dyDescent="0.25">
      <c r="G9877" s="194"/>
    </row>
    <row r="9878" spans="7:7" ht="15" customHeight="1" x14ac:dyDescent="0.25">
      <c r="G9878" s="194"/>
    </row>
    <row r="9879" spans="7:7" ht="15" customHeight="1" x14ac:dyDescent="0.25">
      <c r="G9879" s="194"/>
    </row>
    <row r="9880" spans="7:7" ht="15" customHeight="1" x14ac:dyDescent="0.25">
      <c r="G9880" s="194"/>
    </row>
    <row r="9881" spans="7:7" ht="15" customHeight="1" x14ac:dyDescent="0.25">
      <c r="G9881" s="194"/>
    </row>
    <row r="9882" spans="7:7" ht="15" customHeight="1" x14ac:dyDescent="0.25">
      <c r="G9882" s="194"/>
    </row>
    <row r="9883" spans="7:7" ht="15" customHeight="1" x14ac:dyDescent="0.25">
      <c r="G9883" s="194"/>
    </row>
    <row r="9884" spans="7:7" ht="15" customHeight="1" x14ac:dyDescent="0.25">
      <c r="G9884" s="194"/>
    </row>
    <row r="9885" spans="7:7" ht="15" customHeight="1" x14ac:dyDescent="0.25">
      <c r="G9885" s="194"/>
    </row>
    <row r="9886" spans="7:7" ht="15" customHeight="1" x14ac:dyDescent="0.25">
      <c r="G9886" s="194"/>
    </row>
    <row r="9887" spans="7:7" ht="15" customHeight="1" x14ac:dyDescent="0.25">
      <c r="G9887" s="194"/>
    </row>
    <row r="9888" spans="7:7" ht="15" customHeight="1" x14ac:dyDescent="0.25">
      <c r="G9888" s="194"/>
    </row>
    <row r="9889" spans="7:7" ht="15" customHeight="1" x14ac:dyDescent="0.25">
      <c r="G9889" s="194"/>
    </row>
    <row r="9890" spans="7:7" ht="15" customHeight="1" x14ac:dyDescent="0.25">
      <c r="G9890" s="194"/>
    </row>
    <row r="9891" spans="7:7" ht="15" customHeight="1" x14ac:dyDescent="0.25">
      <c r="G9891" s="194"/>
    </row>
    <row r="9892" spans="7:7" ht="15" customHeight="1" x14ac:dyDescent="0.25">
      <c r="G9892" s="194"/>
    </row>
    <row r="9893" spans="7:7" ht="15" customHeight="1" x14ac:dyDescent="0.25">
      <c r="G9893" s="194"/>
    </row>
    <row r="9894" spans="7:7" ht="15" customHeight="1" x14ac:dyDescent="0.25">
      <c r="G9894" s="194"/>
    </row>
    <row r="9895" spans="7:7" ht="15" customHeight="1" x14ac:dyDescent="0.25">
      <c r="G9895" s="194"/>
    </row>
    <row r="9896" spans="7:7" ht="15" customHeight="1" x14ac:dyDescent="0.25">
      <c r="G9896" s="194"/>
    </row>
    <row r="9897" spans="7:7" ht="15" customHeight="1" x14ac:dyDescent="0.25">
      <c r="G9897" s="194"/>
    </row>
    <row r="9898" spans="7:7" ht="15" customHeight="1" x14ac:dyDescent="0.25">
      <c r="G9898" s="194"/>
    </row>
    <row r="9899" spans="7:7" ht="15" customHeight="1" x14ac:dyDescent="0.25">
      <c r="G9899" s="194"/>
    </row>
    <row r="9900" spans="7:7" ht="15" customHeight="1" x14ac:dyDescent="0.25">
      <c r="G9900" s="194"/>
    </row>
    <row r="9901" spans="7:7" ht="15" customHeight="1" x14ac:dyDescent="0.25">
      <c r="G9901" s="194"/>
    </row>
    <row r="9902" spans="7:7" ht="15" customHeight="1" x14ac:dyDescent="0.25">
      <c r="G9902" s="194"/>
    </row>
    <row r="9903" spans="7:7" ht="15" customHeight="1" x14ac:dyDescent="0.25">
      <c r="G9903" s="194"/>
    </row>
    <row r="9904" spans="7:7" ht="15" customHeight="1" x14ac:dyDescent="0.25">
      <c r="G9904" s="194"/>
    </row>
    <row r="9905" spans="7:7" ht="15" customHeight="1" x14ac:dyDescent="0.25">
      <c r="G9905" s="194"/>
    </row>
    <row r="9906" spans="7:7" ht="15" customHeight="1" x14ac:dyDescent="0.25">
      <c r="G9906" s="194"/>
    </row>
    <row r="9907" spans="7:7" ht="15" customHeight="1" x14ac:dyDescent="0.25">
      <c r="G9907" s="194"/>
    </row>
    <row r="9908" spans="7:7" ht="15" customHeight="1" x14ac:dyDescent="0.25">
      <c r="G9908" s="194"/>
    </row>
    <row r="9909" spans="7:7" ht="15" customHeight="1" x14ac:dyDescent="0.25">
      <c r="G9909" s="194"/>
    </row>
    <row r="9910" spans="7:7" ht="15" customHeight="1" x14ac:dyDescent="0.25">
      <c r="G9910" s="194"/>
    </row>
    <row r="9911" spans="7:7" ht="15" customHeight="1" x14ac:dyDescent="0.25">
      <c r="G9911" s="194"/>
    </row>
    <row r="9912" spans="7:7" ht="15" customHeight="1" x14ac:dyDescent="0.25">
      <c r="G9912" s="194"/>
    </row>
    <row r="9913" spans="7:7" ht="15" customHeight="1" x14ac:dyDescent="0.25">
      <c r="G9913" s="194"/>
    </row>
    <row r="9914" spans="7:7" ht="15" customHeight="1" x14ac:dyDescent="0.25">
      <c r="G9914" s="194"/>
    </row>
    <row r="9915" spans="7:7" ht="15" customHeight="1" x14ac:dyDescent="0.25">
      <c r="G9915" s="194"/>
    </row>
    <row r="9916" spans="7:7" ht="15" customHeight="1" x14ac:dyDescent="0.25">
      <c r="G9916" s="194"/>
    </row>
    <row r="9917" spans="7:7" ht="15" customHeight="1" x14ac:dyDescent="0.25">
      <c r="G9917" s="194"/>
    </row>
    <row r="9918" spans="7:7" ht="15" customHeight="1" x14ac:dyDescent="0.25">
      <c r="G9918" s="194"/>
    </row>
    <row r="9919" spans="7:7" ht="15" customHeight="1" x14ac:dyDescent="0.25">
      <c r="G9919" s="194"/>
    </row>
    <row r="9920" spans="7:7" ht="15" customHeight="1" x14ac:dyDescent="0.25">
      <c r="G9920" s="194"/>
    </row>
    <row r="9921" spans="7:7" ht="15" customHeight="1" x14ac:dyDescent="0.25">
      <c r="G9921" s="194"/>
    </row>
    <row r="9922" spans="7:7" ht="15" customHeight="1" x14ac:dyDescent="0.25">
      <c r="G9922" s="194"/>
    </row>
    <row r="9923" spans="7:7" ht="15" customHeight="1" x14ac:dyDescent="0.25">
      <c r="G9923" s="194"/>
    </row>
    <row r="9924" spans="7:7" ht="15" customHeight="1" x14ac:dyDescent="0.25">
      <c r="G9924" s="194"/>
    </row>
    <row r="9925" spans="7:7" ht="15" customHeight="1" x14ac:dyDescent="0.25">
      <c r="G9925" s="194"/>
    </row>
    <row r="9926" spans="7:7" ht="15" customHeight="1" x14ac:dyDescent="0.25">
      <c r="G9926" s="194"/>
    </row>
    <row r="9927" spans="7:7" ht="15" customHeight="1" x14ac:dyDescent="0.25">
      <c r="G9927" s="194"/>
    </row>
    <row r="9928" spans="7:7" ht="15" customHeight="1" x14ac:dyDescent="0.25">
      <c r="G9928" s="194"/>
    </row>
    <row r="9929" spans="7:7" ht="15" customHeight="1" x14ac:dyDescent="0.25">
      <c r="G9929" s="194"/>
    </row>
    <row r="9930" spans="7:7" ht="15" customHeight="1" x14ac:dyDescent="0.25">
      <c r="G9930" s="194"/>
    </row>
    <row r="9931" spans="7:7" ht="15" customHeight="1" x14ac:dyDescent="0.25">
      <c r="G9931" s="194"/>
    </row>
    <row r="9932" spans="7:7" ht="15" customHeight="1" x14ac:dyDescent="0.25">
      <c r="G9932" s="194"/>
    </row>
    <row r="9933" spans="7:7" ht="15" customHeight="1" x14ac:dyDescent="0.25">
      <c r="G9933" s="194"/>
    </row>
    <row r="9934" spans="7:7" ht="15" customHeight="1" x14ac:dyDescent="0.25">
      <c r="G9934" s="194"/>
    </row>
    <row r="9935" spans="7:7" ht="15" customHeight="1" x14ac:dyDescent="0.25">
      <c r="G9935" s="194"/>
    </row>
    <row r="9936" spans="7:7" ht="15" customHeight="1" x14ac:dyDescent="0.25">
      <c r="G9936" s="194"/>
    </row>
    <row r="9937" spans="7:7" ht="15" customHeight="1" x14ac:dyDescent="0.25">
      <c r="G9937" s="194"/>
    </row>
    <row r="9938" spans="7:7" ht="15" customHeight="1" x14ac:dyDescent="0.25">
      <c r="G9938" s="194"/>
    </row>
    <row r="9939" spans="7:7" ht="15" customHeight="1" x14ac:dyDescent="0.25">
      <c r="G9939" s="194"/>
    </row>
    <row r="9940" spans="7:7" ht="15" customHeight="1" x14ac:dyDescent="0.25">
      <c r="G9940" s="194"/>
    </row>
    <row r="9941" spans="7:7" ht="15" customHeight="1" x14ac:dyDescent="0.25">
      <c r="G9941" s="194"/>
    </row>
    <row r="9942" spans="7:7" ht="15" customHeight="1" x14ac:dyDescent="0.25">
      <c r="G9942" s="194"/>
    </row>
    <row r="9943" spans="7:7" ht="15" customHeight="1" x14ac:dyDescent="0.25">
      <c r="G9943" s="194"/>
    </row>
    <row r="9944" spans="7:7" ht="15" customHeight="1" x14ac:dyDescent="0.25">
      <c r="G9944" s="194"/>
    </row>
    <row r="9945" spans="7:7" ht="15" customHeight="1" x14ac:dyDescent="0.25">
      <c r="G9945" s="194"/>
    </row>
    <row r="9946" spans="7:7" ht="15" customHeight="1" x14ac:dyDescent="0.25">
      <c r="G9946" s="194"/>
    </row>
    <row r="9947" spans="7:7" ht="15" customHeight="1" x14ac:dyDescent="0.25">
      <c r="G9947" s="194"/>
    </row>
    <row r="9948" spans="7:7" ht="15" customHeight="1" x14ac:dyDescent="0.25">
      <c r="G9948" s="194"/>
    </row>
    <row r="9949" spans="7:7" ht="15" customHeight="1" x14ac:dyDescent="0.25">
      <c r="G9949" s="194"/>
    </row>
    <row r="9950" spans="7:7" ht="15" customHeight="1" x14ac:dyDescent="0.25">
      <c r="G9950" s="194"/>
    </row>
    <row r="9951" spans="7:7" ht="15" customHeight="1" x14ac:dyDescent="0.25">
      <c r="G9951" s="194"/>
    </row>
    <row r="9952" spans="7:7" ht="15" customHeight="1" x14ac:dyDescent="0.25">
      <c r="G9952" s="194"/>
    </row>
    <row r="9953" spans="7:7" ht="15" customHeight="1" x14ac:dyDescent="0.25">
      <c r="G9953" s="194"/>
    </row>
    <row r="9954" spans="7:7" ht="15" customHeight="1" x14ac:dyDescent="0.25">
      <c r="G9954" s="194"/>
    </row>
    <row r="9955" spans="7:7" ht="15" customHeight="1" x14ac:dyDescent="0.25">
      <c r="G9955" s="194"/>
    </row>
    <row r="9956" spans="7:7" ht="15" customHeight="1" x14ac:dyDescent="0.25">
      <c r="G9956" s="194"/>
    </row>
    <row r="9957" spans="7:7" ht="15" customHeight="1" x14ac:dyDescent="0.25">
      <c r="G9957" s="194"/>
    </row>
    <row r="9958" spans="7:7" ht="15" customHeight="1" x14ac:dyDescent="0.25">
      <c r="G9958" s="194"/>
    </row>
    <row r="9959" spans="7:7" ht="15" customHeight="1" x14ac:dyDescent="0.25">
      <c r="G9959" s="194"/>
    </row>
    <row r="9960" spans="7:7" ht="15" customHeight="1" x14ac:dyDescent="0.25">
      <c r="G9960" s="194"/>
    </row>
    <row r="9961" spans="7:7" ht="15" customHeight="1" x14ac:dyDescent="0.25">
      <c r="G9961" s="194"/>
    </row>
    <row r="9962" spans="7:7" ht="15" customHeight="1" x14ac:dyDescent="0.25">
      <c r="G9962" s="194"/>
    </row>
    <row r="9963" spans="7:7" ht="15" customHeight="1" x14ac:dyDescent="0.25">
      <c r="G9963" s="194"/>
    </row>
    <row r="9964" spans="7:7" ht="15" customHeight="1" x14ac:dyDescent="0.25">
      <c r="G9964" s="194"/>
    </row>
    <row r="9965" spans="7:7" ht="15" customHeight="1" x14ac:dyDescent="0.25">
      <c r="G9965" s="194"/>
    </row>
    <row r="9966" spans="7:7" ht="15" customHeight="1" x14ac:dyDescent="0.25">
      <c r="G9966" s="194"/>
    </row>
    <row r="9967" spans="7:7" ht="15" customHeight="1" x14ac:dyDescent="0.25">
      <c r="G9967" s="194"/>
    </row>
    <row r="9968" spans="7:7" ht="15" customHeight="1" x14ac:dyDescent="0.25">
      <c r="G9968" s="194"/>
    </row>
    <row r="9969" spans="7:7" ht="15" customHeight="1" x14ac:dyDescent="0.25">
      <c r="G9969" s="194"/>
    </row>
    <row r="9970" spans="7:7" ht="15" customHeight="1" x14ac:dyDescent="0.25">
      <c r="G9970" s="194"/>
    </row>
    <row r="9971" spans="7:7" ht="15" customHeight="1" x14ac:dyDescent="0.25">
      <c r="G9971" s="194"/>
    </row>
    <row r="9972" spans="7:7" ht="15" customHeight="1" x14ac:dyDescent="0.25">
      <c r="G9972" s="194"/>
    </row>
    <row r="9973" spans="7:7" ht="15" customHeight="1" x14ac:dyDescent="0.25">
      <c r="G9973" s="194"/>
    </row>
    <row r="9974" spans="7:7" ht="15" customHeight="1" x14ac:dyDescent="0.25">
      <c r="G9974" s="194"/>
    </row>
    <row r="9975" spans="7:7" ht="15" customHeight="1" x14ac:dyDescent="0.25">
      <c r="G9975" s="194"/>
    </row>
    <row r="9976" spans="7:7" ht="15" customHeight="1" x14ac:dyDescent="0.25">
      <c r="G9976" s="194"/>
    </row>
    <row r="9977" spans="7:7" ht="15" customHeight="1" x14ac:dyDescent="0.25">
      <c r="G9977" s="194"/>
    </row>
    <row r="9978" spans="7:7" ht="15" customHeight="1" x14ac:dyDescent="0.25">
      <c r="G9978" s="194"/>
    </row>
    <row r="9979" spans="7:7" ht="15" customHeight="1" x14ac:dyDescent="0.25">
      <c r="G9979" s="194"/>
    </row>
    <row r="9980" spans="7:7" ht="15" customHeight="1" x14ac:dyDescent="0.25">
      <c r="G9980" s="194"/>
    </row>
    <row r="9981" spans="7:7" ht="15" customHeight="1" x14ac:dyDescent="0.25">
      <c r="G9981" s="194"/>
    </row>
    <row r="9982" spans="7:7" ht="15" customHeight="1" x14ac:dyDescent="0.25">
      <c r="G9982" s="194"/>
    </row>
    <row r="9983" spans="7:7" ht="15" customHeight="1" x14ac:dyDescent="0.25">
      <c r="G9983" s="194"/>
    </row>
    <row r="9984" spans="7:7" ht="15" customHeight="1" x14ac:dyDescent="0.25">
      <c r="G9984" s="194"/>
    </row>
    <row r="9985" spans="7:7" ht="15" customHeight="1" x14ac:dyDescent="0.25">
      <c r="G9985" s="194"/>
    </row>
    <row r="9986" spans="7:7" ht="15" customHeight="1" x14ac:dyDescent="0.25">
      <c r="G9986" s="194"/>
    </row>
    <row r="9987" spans="7:7" ht="15" customHeight="1" x14ac:dyDescent="0.25">
      <c r="G9987" s="194"/>
    </row>
    <row r="9988" spans="7:7" ht="15" customHeight="1" x14ac:dyDescent="0.25">
      <c r="G9988" s="194"/>
    </row>
    <row r="9989" spans="7:7" ht="15" customHeight="1" x14ac:dyDescent="0.25">
      <c r="G9989" s="194"/>
    </row>
    <row r="9990" spans="7:7" ht="15" customHeight="1" x14ac:dyDescent="0.25">
      <c r="G9990" s="194"/>
    </row>
    <row r="9991" spans="7:7" ht="15" customHeight="1" x14ac:dyDescent="0.25">
      <c r="G9991" s="194"/>
    </row>
    <row r="9992" spans="7:7" ht="15" customHeight="1" x14ac:dyDescent="0.25">
      <c r="G9992" s="194"/>
    </row>
    <row r="9993" spans="7:7" ht="15" customHeight="1" x14ac:dyDescent="0.25">
      <c r="G9993" s="194"/>
    </row>
    <row r="9994" spans="7:7" ht="15" customHeight="1" x14ac:dyDescent="0.25">
      <c r="G9994" s="194"/>
    </row>
    <row r="9995" spans="7:7" ht="15" customHeight="1" x14ac:dyDescent="0.25">
      <c r="G9995" s="194"/>
    </row>
    <row r="9996" spans="7:7" ht="15" customHeight="1" x14ac:dyDescent="0.25">
      <c r="G9996" s="194"/>
    </row>
    <row r="9997" spans="7:7" ht="15" customHeight="1" x14ac:dyDescent="0.25">
      <c r="G9997" s="194"/>
    </row>
    <row r="9998" spans="7:7" ht="15" customHeight="1" x14ac:dyDescent="0.25">
      <c r="G9998" s="194"/>
    </row>
    <row r="9999" spans="7:7" ht="15" customHeight="1" x14ac:dyDescent="0.25">
      <c r="G9999" s="194"/>
    </row>
    <row r="10000" spans="7:7" ht="15" customHeight="1" x14ac:dyDescent="0.25">
      <c r="G10000" s="194"/>
    </row>
    <row r="10001" spans="7:7" ht="15" customHeight="1" x14ac:dyDescent="0.25">
      <c r="G10001" s="194"/>
    </row>
    <row r="10002" spans="7:7" ht="15" customHeight="1" x14ac:dyDescent="0.25">
      <c r="G10002" s="194"/>
    </row>
    <row r="10003" spans="7:7" ht="15" customHeight="1" x14ac:dyDescent="0.25">
      <c r="G10003" s="194"/>
    </row>
    <row r="10004" spans="7:7" ht="15" customHeight="1" x14ac:dyDescent="0.25">
      <c r="G10004" s="194"/>
    </row>
    <row r="10005" spans="7:7" ht="15" customHeight="1" x14ac:dyDescent="0.25">
      <c r="G10005" s="194"/>
    </row>
    <row r="10006" spans="7:7" ht="15" customHeight="1" x14ac:dyDescent="0.25">
      <c r="G10006" s="194"/>
    </row>
    <row r="10007" spans="7:7" ht="15" customHeight="1" x14ac:dyDescent="0.25">
      <c r="G10007" s="194"/>
    </row>
    <row r="10008" spans="7:7" ht="15" customHeight="1" x14ac:dyDescent="0.25">
      <c r="G10008" s="194"/>
    </row>
    <row r="10009" spans="7:7" ht="15" customHeight="1" x14ac:dyDescent="0.25">
      <c r="G10009" s="194"/>
    </row>
    <row r="10010" spans="7:7" ht="15" customHeight="1" x14ac:dyDescent="0.25">
      <c r="G10010" s="194"/>
    </row>
    <row r="10011" spans="7:7" ht="15" customHeight="1" x14ac:dyDescent="0.25">
      <c r="G10011" s="194"/>
    </row>
    <row r="10012" spans="7:7" ht="15" customHeight="1" x14ac:dyDescent="0.25">
      <c r="G10012" s="194"/>
    </row>
    <row r="10013" spans="7:7" ht="15" customHeight="1" x14ac:dyDescent="0.25">
      <c r="G10013" s="194"/>
    </row>
    <row r="10014" spans="7:7" ht="15" customHeight="1" x14ac:dyDescent="0.25">
      <c r="G10014" s="194"/>
    </row>
    <row r="10015" spans="7:7" ht="15" customHeight="1" x14ac:dyDescent="0.25">
      <c r="G10015" s="194"/>
    </row>
    <row r="10016" spans="7:7" ht="15" customHeight="1" x14ac:dyDescent="0.25">
      <c r="G10016" s="194"/>
    </row>
    <row r="10017" spans="7:7" ht="15" customHeight="1" x14ac:dyDescent="0.25">
      <c r="G10017" s="194"/>
    </row>
    <row r="10018" spans="7:7" ht="15" customHeight="1" x14ac:dyDescent="0.25">
      <c r="G10018" s="194"/>
    </row>
    <row r="10019" spans="7:7" ht="15" customHeight="1" x14ac:dyDescent="0.25">
      <c r="G10019" s="194"/>
    </row>
    <row r="10020" spans="7:7" ht="15" customHeight="1" x14ac:dyDescent="0.25">
      <c r="G10020" s="194"/>
    </row>
    <row r="10021" spans="7:7" ht="15" customHeight="1" x14ac:dyDescent="0.25">
      <c r="G10021" s="194"/>
    </row>
    <row r="10022" spans="7:7" ht="15" customHeight="1" x14ac:dyDescent="0.25">
      <c r="G10022" s="194"/>
    </row>
    <row r="10023" spans="7:7" ht="15" customHeight="1" x14ac:dyDescent="0.25">
      <c r="G10023" s="194"/>
    </row>
    <row r="10024" spans="7:7" ht="15" customHeight="1" x14ac:dyDescent="0.25">
      <c r="G10024" s="194"/>
    </row>
    <row r="10025" spans="7:7" ht="15" customHeight="1" x14ac:dyDescent="0.25">
      <c r="G10025" s="194"/>
    </row>
    <row r="10026" spans="7:7" ht="15" customHeight="1" x14ac:dyDescent="0.25">
      <c r="G10026" s="194"/>
    </row>
    <row r="10027" spans="7:7" ht="15" customHeight="1" x14ac:dyDescent="0.25">
      <c r="G10027" s="194"/>
    </row>
    <row r="10028" spans="7:7" ht="15" customHeight="1" x14ac:dyDescent="0.25">
      <c r="G10028" s="194"/>
    </row>
    <row r="10029" spans="7:7" ht="15" customHeight="1" x14ac:dyDescent="0.25">
      <c r="G10029" s="194"/>
    </row>
    <row r="10030" spans="7:7" ht="15" customHeight="1" x14ac:dyDescent="0.25">
      <c r="G10030" s="194"/>
    </row>
    <row r="10031" spans="7:7" ht="15" customHeight="1" x14ac:dyDescent="0.25">
      <c r="G10031" s="194"/>
    </row>
    <row r="10032" spans="7:7" ht="15" customHeight="1" x14ac:dyDescent="0.25">
      <c r="G10032" s="194"/>
    </row>
    <row r="10033" spans="7:7" ht="15" customHeight="1" x14ac:dyDescent="0.25">
      <c r="G10033" s="194"/>
    </row>
    <row r="10034" spans="7:7" ht="15" customHeight="1" x14ac:dyDescent="0.25">
      <c r="G10034" s="194"/>
    </row>
    <row r="10035" spans="7:7" ht="15" customHeight="1" x14ac:dyDescent="0.25">
      <c r="G10035" s="194"/>
    </row>
    <row r="10036" spans="7:7" ht="15" customHeight="1" x14ac:dyDescent="0.25">
      <c r="G10036" s="194"/>
    </row>
    <row r="10037" spans="7:7" ht="15" customHeight="1" x14ac:dyDescent="0.25">
      <c r="G10037" s="194"/>
    </row>
    <row r="10038" spans="7:7" ht="15" customHeight="1" x14ac:dyDescent="0.25">
      <c r="G10038" s="194"/>
    </row>
    <row r="10039" spans="7:7" ht="15" customHeight="1" x14ac:dyDescent="0.25">
      <c r="G10039" s="194"/>
    </row>
    <row r="10040" spans="7:7" ht="15" customHeight="1" x14ac:dyDescent="0.25">
      <c r="G10040" s="194"/>
    </row>
    <row r="10041" spans="7:7" ht="15" customHeight="1" x14ac:dyDescent="0.25">
      <c r="G10041" s="194"/>
    </row>
    <row r="10042" spans="7:7" ht="15" customHeight="1" x14ac:dyDescent="0.25">
      <c r="G10042" s="194"/>
    </row>
    <row r="10043" spans="7:7" ht="15" customHeight="1" x14ac:dyDescent="0.25">
      <c r="G10043" s="194"/>
    </row>
    <row r="10044" spans="7:7" ht="15" customHeight="1" x14ac:dyDescent="0.25">
      <c r="G10044" s="194"/>
    </row>
    <row r="10045" spans="7:7" ht="15" customHeight="1" x14ac:dyDescent="0.25">
      <c r="G10045" s="194"/>
    </row>
    <row r="10046" spans="7:7" ht="15" customHeight="1" x14ac:dyDescent="0.25">
      <c r="G10046" s="194"/>
    </row>
    <row r="10047" spans="7:7" ht="15" customHeight="1" x14ac:dyDescent="0.25">
      <c r="G10047" s="194"/>
    </row>
    <row r="10048" spans="7:7" ht="15" customHeight="1" x14ac:dyDescent="0.25">
      <c r="G10048" s="194"/>
    </row>
    <row r="10049" spans="7:7" ht="15" customHeight="1" x14ac:dyDescent="0.25">
      <c r="G10049" s="194"/>
    </row>
    <row r="10050" spans="7:7" ht="15" customHeight="1" x14ac:dyDescent="0.25">
      <c r="G10050" s="194"/>
    </row>
    <row r="10051" spans="7:7" ht="15" customHeight="1" x14ac:dyDescent="0.25">
      <c r="G10051" s="194"/>
    </row>
    <row r="10052" spans="7:7" ht="15" customHeight="1" x14ac:dyDescent="0.25">
      <c r="G10052" s="194"/>
    </row>
    <row r="10053" spans="7:7" ht="15" customHeight="1" x14ac:dyDescent="0.25">
      <c r="G10053" s="194"/>
    </row>
    <row r="10054" spans="7:7" ht="15" customHeight="1" x14ac:dyDescent="0.25">
      <c r="G10054" s="194"/>
    </row>
    <row r="10055" spans="7:7" ht="15" customHeight="1" x14ac:dyDescent="0.25">
      <c r="G10055" s="194"/>
    </row>
    <row r="10056" spans="7:7" ht="15" customHeight="1" x14ac:dyDescent="0.25">
      <c r="G10056" s="194"/>
    </row>
    <row r="10057" spans="7:7" ht="15" customHeight="1" x14ac:dyDescent="0.25">
      <c r="G10057" s="194"/>
    </row>
    <row r="10058" spans="7:7" ht="15" customHeight="1" x14ac:dyDescent="0.25">
      <c r="G10058" s="194"/>
    </row>
    <row r="10059" spans="7:7" ht="15" customHeight="1" x14ac:dyDescent="0.25">
      <c r="G10059" s="194"/>
    </row>
    <row r="10060" spans="7:7" ht="15" customHeight="1" x14ac:dyDescent="0.25">
      <c r="G10060" s="194"/>
    </row>
    <row r="10061" spans="7:7" ht="15" customHeight="1" x14ac:dyDescent="0.25">
      <c r="G10061" s="194"/>
    </row>
    <row r="10062" spans="7:7" ht="15" customHeight="1" x14ac:dyDescent="0.25">
      <c r="G10062" s="194"/>
    </row>
    <row r="10063" spans="7:7" ht="15" customHeight="1" x14ac:dyDescent="0.25">
      <c r="G10063" s="194"/>
    </row>
    <row r="10064" spans="7:7" ht="15" customHeight="1" x14ac:dyDescent="0.25">
      <c r="G10064" s="194"/>
    </row>
    <row r="10065" spans="7:7" ht="15" customHeight="1" x14ac:dyDescent="0.25">
      <c r="G10065" s="194"/>
    </row>
    <row r="10066" spans="7:7" ht="15" customHeight="1" x14ac:dyDescent="0.25">
      <c r="G10066" s="194"/>
    </row>
    <row r="10067" spans="7:7" ht="15" customHeight="1" x14ac:dyDescent="0.25">
      <c r="G10067" s="194"/>
    </row>
    <row r="10068" spans="7:7" ht="15" customHeight="1" x14ac:dyDescent="0.25">
      <c r="G10068" s="194"/>
    </row>
    <row r="10069" spans="7:7" ht="15" customHeight="1" x14ac:dyDescent="0.25">
      <c r="G10069" s="194"/>
    </row>
    <row r="10070" spans="7:7" ht="15" customHeight="1" x14ac:dyDescent="0.25">
      <c r="G10070" s="194"/>
    </row>
    <row r="10071" spans="7:7" ht="15" customHeight="1" x14ac:dyDescent="0.25">
      <c r="G10071" s="194"/>
    </row>
    <row r="10072" spans="7:7" ht="15" customHeight="1" x14ac:dyDescent="0.25">
      <c r="G10072" s="194"/>
    </row>
    <row r="10073" spans="7:7" ht="15" customHeight="1" x14ac:dyDescent="0.25">
      <c r="G10073" s="194"/>
    </row>
    <row r="10074" spans="7:7" ht="15" customHeight="1" x14ac:dyDescent="0.25">
      <c r="G10074" s="194"/>
    </row>
    <row r="10075" spans="7:7" ht="15" customHeight="1" x14ac:dyDescent="0.25">
      <c r="G10075" s="194"/>
    </row>
    <row r="10076" spans="7:7" ht="15" customHeight="1" x14ac:dyDescent="0.25">
      <c r="G10076" s="194"/>
    </row>
    <row r="10077" spans="7:7" ht="15" customHeight="1" x14ac:dyDescent="0.25">
      <c r="G10077" s="194"/>
    </row>
    <row r="10078" spans="7:7" ht="15" customHeight="1" x14ac:dyDescent="0.25">
      <c r="G10078" s="194"/>
    </row>
    <row r="10079" spans="7:7" ht="15" customHeight="1" x14ac:dyDescent="0.25">
      <c r="G10079" s="194"/>
    </row>
    <row r="10080" spans="7:7" ht="15" customHeight="1" x14ac:dyDescent="0.25">
      <c r="G10080" s="194"/>
    </row>
    <row r="10081" spans="7:7" ht="15" customHeight="1" x14ac:dyDescent="0.25">
      <c r="G10081" s="194"/>
    </row>
    <row r="10082" spans="7:7" ht="15" customHeight="1" x14ac:dyDescent="0.25">
      <c r="G10082" s="194"/>
    </row>
    <row r="10083" spans="7:7" ht="15" customHeight="1" x14ac:dyDescent="0.25">
      <c r="G10083" s="194"/>
    </row>
    <row r="10084" spans="7:7" ht="15" customHeight="1" x14ac:dyDescent="0.25">
      <c r="G10084" s="194"/>
    </row>
    <row r="10085" spans="7:7" ht="15" customHeight="1" x14ac:dyDescent="0.25">
      <c r="G10085" s="194"/>
    </row>
    <row r="10086" spans="7:7" ht="15" customHeight="1" x14ac:dyDescent="0.25">
      <c r="G10086" s="194"/>
    </row>
    <row r="10087" spans="7:7" ht="15" customHeight="1" x14ac:dyDescent="0.25">
      <c r="G10087" s="194"/>
    </row>
    <row r="10088" spans="7:7" ht="15" customHeight="1" x14ac:dyDescent="0.25">
      <c r="G10088" s="194"/>
    </row>
    <row r="10089" spans="7:7" ht="15" customHeight="1" x14ac:dyDescent="0.25">
      <c r="G10089" s="194"/>
    </row>
    <row r="10090" spans="7:7" ht="15" customHeight="1" x14ac:dyDescent="0.25">
      <c r="G10090" s="194"/>
    </row>
    <row r="10091" spans="7:7" ht="15" customHeight="1" x14ac:dyDescent="0.25">
      <c r="G10091" s="194"/>
    </row>
    <row r="10092" spans="7:7" ht="15" customHeight="1" x14ac:dyDescent="0.25">
      <c r="G10092" s="194"/>
    </row>
    <row r="10093" spans="7:7" ht="15" customHeight="1" x14ac:dyDescent="0.25">
      <c r="G10093" s="194"/>
    </row>
    <row r="10094" spans="7:7" ht="15" customHeight="1" x14ac:dyDescent="0.25">
      <c r="G10094" s="194"/>
    </row>
    <row r="10095" spans="7:7" ht="15" customHeight="1" x14ac:dyDescent="0.25">
      <c r="G10095" s="194"/>
    </row>
    <row r="10096" spans="7:7" ht="15" customHeight="1" x14ac:dyDescent="0.25">
      <c r="G10096" s="194"/>
    </row>
    <row r="10097" spans="7:7" ht="15" customHeight="1" x14ac:dyDescent="0.25">
      <c r="G10097" s="194"/>
    </row>
    <row r="10098" spans="7:7" ht="15" customHeight="1" x14ac:dyDescent="0.25">
      <c r="G10098" s="194"/>
    </row>
    <row r="10099" spans="7:7" ht="15" customHeight="1" x14ac:dyDescent="0.25">
      <c r="G10099" s="194"/>
    </row>
    <row r="10100" spans="7:7" ht="15" customHeight="1" x14ac:dyDescent="0.25">
      <c r="G10100" s="194"/>
    </row>
    <row r="10101" spans="7:7" ht="15" customHeight="1" x14ac:dyDescent="0.25">
      <c r="G10101" s="194"/>
    </row>
    <row r="10102" spans="7:7" ht="15" customHeight="1" x14ac:dyDescent="0.25">
      <c r="G10102" s="194"/>
    </row>
    <row r="10103" spans="7:7" ht="15" customHeight="1" x14ac:dyDescent="0.25">
      <c r="G10103" s="194"/>
    </row>
    <row r="10104" spans="7:7" ht="15" customHeight="1" x14ac:dyDescent="0.25">
      <c r="G10104" s="194"/>
    </row>
    <row r="10105" spans="7:7" ht="15" customHeight="1" x14ac:dyDescent="0.25">
      <c r="G10105" s="194"/>
    </row>
    <row r="10106" spans="7:7" ht="15" customHeight="1" x14ac:dyDescent="0.25">
      <c r="G10106" s="194"/>
    </row>
    <row r="10107" spans="7:7" ht="15" customHeight="1" x14ac:dyDescent="0.25">
      <c r="G10107" s="194"/>
    </row>
    <row r="10108" spans="7:7" ht="15" customHeight="1" x14ac:dyDescent="0.25">
      <c r="G10108" s="194"/>
    </row>
    <row r="10109" spans="7:7" ht="15" customHeight="1" x14ac:dyDescent="0.25">
      <c r="G10109" s="194"/>
    </row>
    <row r="10110" spans="7:7" ht="15" customHeight="1" x14ac:dyDescent="0.25">
      <c r="G10110" s="194"/>
    </row>
    <row r="10111" spans="7:7" ht="15" customHeight="1" x14ac:dyDescent="0.25">
      <c r="G10111" s="194"/>
    </row>
    <row r="10112" spans="7:7" ht="15" customHeight="1" x14ac:dyDescent="0.25">
      <c r="G10112" s="194"/>
    </row>
    <row r="10113" spans="7:7" ht="15" customHeight="1" x14ac:dyDescent="0.25">
      <c r="G10113" s="194"/>
    </row>
    <row r="10114" spans="7:7" ht="15" customHeight="1" x14ac:dyDescent="0.25">
      <c r="G10114" s="194"/>
    </row>
    <row r="10115" spans="7:7" ht="15" customHeight="1" x14ac:dyDescent="0.25">
      <c r="G10115" s="194"/>
    </row>
    <row r="10116" spans="7:7" ht="15" customHeight="1" x14ac:dyDescent="0.25">
      <c r="G10116" s="194"/>
    </row>
    <row r="10117" spans="7:7" ht="15" customHeight="1" x14ac:dyDescent="0.25">
      <c r="G10117" s="194"/>
    </row>
    <row r="10118" spans="7:7" ht="15" customHeight="1" x14ac:dyDescent="0.25">
      <c r="G10118" s="194"/>
    </row>
    <row r="10119" spans="7:7" ht="15" customHeight="1" x14ac:dyDescent="0.25">
      <c r="G10119" s="194"/>
    </row>
    <row r="10120" spans="7:7" ht="15" customHeight="1" x14ac:dyDescent="0.25">
      <c r="G10120" s="194"/>
    </row>
    <row r="10121" spans="7:7" ht="15" customHeight="1" x14ac:dyDescent="0.25">
      <c r="G10121" s="194"/>
    </row>
    <row r="10122" spans="7:7" ht="15" customHeight="1" x14ac:dyDescent="0.25">
      <c r="G10122" s="194"/>
    </row>
    <row r="10123" spans="7:7" ht="15" customHeight="1" x14ac:dyDescent="0.25">
      <c r="G10123" s="194"/>
    </row>
    <row r="10124" spans="7:7" ht="15" customHeight="1" x14ac:dyDescent="0.25">
      <c r="G10124" s="194"/>
    </row>
    <row r="10125" spans="7:7" ht="15" customHeight="1" x14ac:dyDescent="0.25">
      <c r="G10125" s="194"/>
    </row>
    <row r="10126" spans="7:7" ht="15" customHeight="1" x14ac:dyDescent="0.25">
      <c r="G10126" s="194"/>
    </row>
    <row r="10127" spans="7:7" ht="15" customHeight="1" x14ac:dyDescent="0.25">
      <c r="G10127" s="194"/>
    </row>
    <row r="10128" spans="7:7" ht="15" customHeight="1" x14ac:dyDescent="0.25">
      <c r="G10128" s="194"/>
    </row>
    <row r="10129" spans="7:7" ht="15" customHeight="1" x14ac:dyDescent="0.25">
      <c r="G10129" s="194"/>
    </row>
    <row r="10130" spans="7:7" ht="15" customHeight="1" x14ac:dyDescent="0.25">
      <c r="G10130" s="194"/>
    </row>
    <row r="10131" spans="7:7" ht="15" customHeight="1" x14ac:dyDescent="0.25">
      <c r="G10131" s="194"/>
    </row>
    <row r="10132" spans="7:7" ht="15" customHeight="1" x14ac:dyDescent="0.25">
      <c r="G10132" s="194"/>
    </row>
    <row r="10133" spans="7:7" ht="15" customHeight="1" x14ac:dyDescent="0.25">
      <c r="G10133" s="194"/>
    </row>
    <row r="10134" spans="7:7" ht="15" customHeight="1" x14ac:dyDescent="0.25">
      <c r="G10134" s="194"/>
    </row>
    <row r="10135" spans="7:7" ht="15" customHeight="1" x14ac:dyDescent="0.25">
      <c r="G10135" s="194"/>
    </row>
    <row r="10136" spans="7:7" ht="15" customHeight="1" x14ac:dyDescent="0.25">
      <c r="G10136" s="194"/>
    </row>
    <row r="10137" spans="7:7" ht="15" customHeight="1" x14ac:dyDescent="0.25">
      <c r="G10137" s="194"/>
    </row>
    <row r="10138" spans="7:7" ht="15" customHeight="1" x14ac:dyDescent="0.25">
      <c r="G10138" s="194"/>
    </row>
    <row r="10139" spans="7:7" ht="15" customHeight="1" x14ac:dyDescent="0.25">
      <c r="G10139" s="194"/>
    </row>
    <row r="10140" spans="7:7" ht="15" customHeight="1" x14ac:dyDescent="0.25">
      <c r="G10140" s="194"/>
    </row>
    <row r="10141" spans="7:7" ht="15" customHeight="1" x14ac:dyDescent="0.25">
      <c r="G10141" s="194"/>
    </row>
    <row r="10142" spans="7:7" ht="15" customHeight="1" x14ac:dyDescent="0.25">
      <c r="G10142" s="194"/>
    </row>
    <row r="10143" spans="7:7" ht="15" customHeight="1" x14ac:dyDescent="0.25">
      <c r="G10143" s="194"/>
    </row>
    <row r="10144" spans="7:7" ht="15" customHeight="1" x14ac:dyDescent="0.25">
      <c r="G10144" s="194"/>
    </row>
    <row r="10145" spans="7:7" ht="15" customHeight="1" x14ac:dyDescent="0.25">
      <c r="G10145" s="194"/>
    </row>
    <row r="10146" spans="7:7" ht="15" customHeight="1" x14ac:dyDescent="0.25">
      <c r="G10146" s="194"/>
    </row>
    <row r="10147" spans="7:7" ht="15" customHeight="1" x14ac:dyDescent="0.25">
      <c r="G10147" s="194"/>
    </row>
    <row r="10148" spans="7:7" ht="15" customHeight="1" x14ac:dyDescent="0.25">
      <c r="G10148" s="194"/>
    </row>
    <row r="10149" spans="7:7" ht="15" customHeight="1" x14ac:dyDescent="0.25">
      <c r="G10149" s="194"/>
    </row>
    <row r="10150" spans="7:7" ht="15" customHeight="1" x14ac:dyDescent="0.25">
      <c r="G10150" s="194"/>
    </row>
    <row r="10151" spans="7:7" ht="15" customHeight="1" x14ac:dyDescent="0.25">
      <c r="G10151" s="194"/>
    </row>
    <row r="10152" spans="7:7" ht="15" customHeight="1" x14ac:dyDescent="0.25">
      <c r="G10152" s="194"/>
    </row>
    <row r="10153" spans="7:7" ht="15" customHeight="1" x14ac:dyDescent="0.25">
      <c r="G10153" s="194"/>
    </row>
    <row r="10154" spans="7:7" ht="15" customHeight="1" x14ac:dyDescent="0.25">
      <c r="G10154" s="194"/>
    </row>
    <row r="10155" spans="7:7" ht="15" customHeight="1" x14ac:dyDescent="0.25">
      <c r="G10155" s="194"/>
    </row>
    <row r="10156" spans="7:7" ht="15" customHeight="1" x14ac:dyDescent="0.25">
      <c r="G10156" s="194"/>
    </row>
    <row r="10157" spans="7:7" ht="15" customHeight="1" x14ac:dyDescent="0.25">
      <c r="G10157" s="194"/>
    </row>
    <row r="10158" spans="7:7" ht="15" customHeight="1" x14ac:dyDescent="0.25">
      <c r="G10158" s="194"/>
    </row>
    <row r="10159" spans="7:7" ht="15" customHeight="1" x14ac:dyDescent="0.25">
      <c r="G10159" s="194"/>
    </row>
    <row r="10160" spans="7:7" ht="15" customHeight="1" x14ac:dyDescent="0.25">
      <c r="G10160" s="194"/>
    </row>
    <row r="10161" spans="7:7" ht="15" customHeight="1" x14ac:dyDescent="0.25">
      <c r="G10161" s="194"/>
    </row>
    <row r="10162" spans="7:7" ht="15" customHeight="1" x14ac:dyDescent="0.25">
      <c r="G10162" s="194"/>
    </row>
    <row r="10163" spans="7:7" ht="15" customHeight="1" x14ac:dyDescent="0.25">
      <c r="G10163" s="194"/>
    </row>
    <row r="10164" spans="7:7" ht="15" customHeight="1" x14ac:dyDescent="0.25">
      <c r="G10164" s="194"/>
    </row>
    <row r="10165" spans="7:7" ht="15" customHeight="1" x14ac:dyDescent="0.25">
      <c r="G10165" s="194"/>
    </row>
    <row r="10166" spans="7:7" ht="15" customHeight="1" x14ac:dyDescent="0.25">
      <c r="G10166" s="194"/>
    </row>
    <row r="10167" spans="7:7" ht="15" customHeight="1" x14ac:dyDescent="0.25">
      <c r="G10167" s="194"/>
    </row>
    <row r="10168" spans="7:7" ht="15" customHeight="1" x14ac:dyDescent="0.25">
      <c r="G10168" s="194"/>
    </row>
    <row r="10169" spans="7:7" ht="15" customHeight="1" x14ac:dyDescent="0.25">
      <c r="G10169" s="194"/>
    </row>
    <row r="10170" spans="7:7" ht="15" customHeight="1" x14ac:dyDescent="0.25">
      <c r="G10170" s="194"/>
    </row>
    <row r="10171" spans="7:7" ht="15" customHeight="1" x14ac:dyDescent="0.25">
      <c r="G10171" s="194"/>
    </row>
    <row r="10172" spans="7:7" ht="15" customHeight="1" x14ac:dyDescent="0.25">
      <c r="G10172" s="194"/>
    </row>
    <row r="10173" spans="7:7" ht="15" customHeight="1" x14ac:dyDescent="0.25">
      <c r="G10173" s="194"/>
    </row>
    <row r="10174" spans="7:7" ht="15" customHeight="1" x14ac:dyDescent="0.25">
      <c r="G10174" s="194"/>
    </row>
    <row r="10175" spans="7:7" ht="15" customHeight="1" x14ac:dyDescent="0.25">
      <c r="G10175" s="194"/>
    </row>
    <row r="10176" spans="7:7" ht="15" customHeight="1" x14ac:dyDescent="0.25">
      <c r="G10176" s="194"/>
    </row>
    <row r="10177" spans="7:7" ht="15" customHeight="1" x14ac:dyDescent="0.25">
      <c r="G10177" s="194"/>
    </row>
    <row r="10178" spans="7:7" ht="15" customHeight="1" x14ac:dyDescent="0.25">
      <c r="G10178" s="194"/>
    </row>
    <row r="10179" spans="7:7" ht="15" customHeight="1" x14ac:dyDescent="0.25">
      <c r="G10179" s="194"/>
    </row>
    <row r="10180" spans="7:7" ht="15" customHeight="1" x14ac:dyDescent="0.25">
      <c r="G10180" s="194"/>
    </row>
    <row r="10181" spans="7:7" ht="15" customHeight="1" x14ac:dyDescent="0.25">
      <c r="G10181" s="194"/>
    </row>
    <row r="10182" spans="7:7" ht="15" customHeight="1" x14ac:dyDescent="0.25">
      <c r="G10182" s="194"/>
    </row>
    <row r="10183" spans="7:7" ht="15" customHeight="1" x14ac:dyDescent="0.25">
      <c r="G10183" s="194"/>
    </row>
    <row r="10184" spans="7:7" ht="15" customHeight="1" x14ac:dyDescent="0.25">
      <c r="G10184" s="194"/>
    </row>
    <row r="10185" spans="7:7" ht="15" customHeight="1" x14ac:dyDescent="0.25">
      <c r="G10185" s="194"/>
    </row>
    <row r="10186" spans="7:7" ht="15" customHeight="1" x14ac:dyDescent="0.25">
      <c r="G10186" s="194"/>
    </row>
    <row r="10187" spans="7:7" ht="15" customHeight="1" x14ac:dyDescent="0.25">
      <c r="G10187" s="194"/>
    </row>
    <row r="10188" spans="7:7" ht="15" customHeight="1" x14ac:dyDescent="0.25">
      <c r="G10188" s="194"/>
    </row>
    <row r="10189" spans="7:7" ht="15" customHeight="1" x14ac:dyDescent="0.25">
      <c r="G10189" s="194"/>
    </row>
    <row r="10190" spans="7:7" ht="15" customHeight="1" x14ac:dyDescent="0.25">
      <c r="G10190" s="194"/>
    </row>
    <row r="10191" spans="7:7" ht="15" customHeight="1" x14ac:dyDescent="0.25">
      <c r="G10191" s="194"/>
    </row>
    <row r="10192" spans="7:7" ht="15" customHeight="1" x14ac:dyDescent="0.25">
      <c r="G10192" s="194"/>
    </row>
    <row r="10193" spans="7:7" ht="15" customHeight="1" x14ac:dyDescent="0.25">
      <c r="G10193" s="194"/>
    </row>
    <row r="10194" spans="7:7" ht="15" customHeight="1" x14ac:dyDescent="0.25">
      <c r="G10194" s="194"/>
    </row>
    <row r="10195" spans="7:7" ht="15" customHeight="1" x14ac:dyDescent="0.25">
      <c r="G10195" s="194"/>
    </row>
    <row r="10196" spans="7:7" ht="15" customHeight="1" x14ac:dyDescent="0.25">
      <c r="G10196" s="194"/>
    </row>
    <row r="10197" spans="7:7" ht="15" customHeight="1" x14ac:dyDescent="0.25">
      <c r="G10197" s="194"/>
    </row>
    <row r="10198" spans="7:7" ht="15" customHeight="1" x14ac:dyDescent="0.25">
      <c r="G10198" s="194"/>
    </row>
    <row r="10199" spans="7:7" ht="15" customHeight="1" x14ac:dyDescent="0.25">
      <c r="G10199" s="194"/>
    </row>
    <row r="10200" spans="7:7" ht="15" customHeight="1" x14ac:dyDescent="0.25">
      <c r="G10200" s="194"/>
    </row>
    <row r="10201" spans="7:7" ht="15" customHeight="1" x14ac:dyDescent="0.25">
      <c r="G10201" s="194"/>
    </row>
    <row r="10202" spans="7:7" ht="15" customHeight="1" x14ac:dyDescent="0.25">
      <c r="G10202" s="194"/>
    </row>
    <row r="10203" spans="7:7" ht="15" customHeight="1" x14ac:dyDescent="0.25">
      <c r="G10203" s="194"/>
    </row>
    <row r="10204" spans="7:7" ht="15" customHeight="1" x14ac:dyDescent="0.25">
      <c r="G10204" s="194"/>
    </row>
    <row r="10205" spans="7:7" ht="15" customHeight="1" x14ac:dyDescent="0.25">
      <c r="G10205" s="194"/>
    </row>
    <row r="10206" spans="7:7" ht="15" customHeight="1" x14ac:dyDescent="0.25">
      <c r="G10206" s="194"/>
    </row>
    <row r="10207" spans="7:7" ht="15" customHeight="1" x14ac:dyDescent="0.25">
      <c r="G10207" s="194"/>
    </row>
    <row r="10208" spans="7:7" ht="15" customHeight="1" x14ac:dyDescent="0.25">
      <c r="G10208" s="194"/>
    </row>
    <row r="10209" spans="7:7" ht="15" customHeight="1" x14ac:dyDescent="0.25">
      <c r="G10209" s="194"/>
    </row>
    <row r="10210" spans="7:7" ht="15" customHeight="1" x14ac:dyDescent="0.25">
      <c r="G10210" s="194"/>
    </row>
    <row r="10211" spans="7:7" ht="15" customHeight="1" x14ac:dyDescent="0.25">
      <c r="G10211" s="194"/>
    </row>
    <row r="10212" spans="7:7" ht="15" customHeight="1" x14ac:dyDescent="0.25">
      <c r="G10212" s="194"/>
    </row>
    <row r="10213" spans="7:7" ht="15" customHeight="1" x14ac:dyDescent="0.25">
      <c r="G10213" s="194"/>
    </row>
    <row r="10214" spans="7:7" ht="15" customHeight="1" x14ac:dyDescent="0.25">
      <c r="G10214" s="194"/>
    </row>
    <row r="10215" spans="7:7" ht="15" customHeight="1" x14ac:dyDescent="0.25">
      <c r="G10215" s="194"/>
    </row>
    <row r="10216" spans="7:7" ht="15" customHeight="1" x14ac:dyDescent="0.25">
      <c r="G10216" s="194"/>
    </row>
    <row r="10217" spans="7:7" ht="15" customHeight="1" x14ac:dyDescent="0.25">
      <c r="G10217" s="194"/>
    </row>
    <row r="10218" spans="7:7" ht="15" customHeight="1" x14ac:dyDescent="0.25">
      <c r="G10218" s="194"/>
    </row>
    <row r="10219" spans="7:7" ht="15" customHeight="1" x14ac:dyDescent="0.25">
      <c r="G10219" s="194"/>
    </row>
    <row r="10220" spans="7:7" ht="15" customHeight="1" x14ac:dyDescent="0.25">
      <c r="G10220" s="194"/>
    </row>
    <row r="10221" spans="7:7" ht="15" customHeight="1" x14ac:dyDescent="0.25">
      <c r="G10221" s="194"/>
    </row>
    <row r="10222" spans="7:7" ht="15" customHeight="1" x14ac:dyDescent="0.25">
      <c r="G10222" s="194"/>
    </row>
    <row r="10223" spans="7:7" ht="15" customHeight="1" x14ac:dyDescent="0.25">
      <c r="G10223" s="194"/>
    </row>
    <row r="10224" spans="7:7" ht="15" customHeight="1" x14ac:dyDescent="0.25">
      <c r="G10224" s="194"/>
    </row>
    <row r="10225" spans="7:7" ht="15" customHeight="1" x14ac:dyDescent="0.25">
      <c r="G10225" s="194"/>
    </row>
    <row r="10226" spans="7:7" ht="15" customHeight="1" x14ac:dyDescent="0.25">
      <c r="G10226" s="194"/>
    </row>
    <row r="10227" spans="7:7" ht="15" customHeight="1" x14ac:dyDescent="0.25">
      <c r="G10227" s="194"/>
    </row>
    <row r="10228" spans="7:7" ht="15" customHeight="1" x14ac:dyDescent="0.25">
      <c r="G10228" s="194"/>
    </row>
    <row r="10229" spans="7:7" ht="15" customHeight="1" x14ac:dyDescent="0.25">
      <c r="G10229" s="194"/>
    </row>
    <row r="10230" spans="7:7" ht="15" customHeight="1" x14ac:dyDescent="0.25">
      <c r="G10230" s="194"/>
    </row>
    <row r="10231" spans="7:7" ht="15" customHeight="1" x14ac:dyDescent="0.25">
      <c r="G10231" s="194"/>
    </row>
    <row r="10232" spans="7:7" ht="15" customHeight="1" x14ac:dyDescent="0.25">
      <c r="G10232" s="194"/>
    </row>
    <row r="10233" spans="7:7" ht="15" customHeight="1" x14ac:dyDescent="0.25">
      <c r="G10233" s="194"/>
    </row>
    <row r="10234" spans="7:7" ht="15" customHeight="1" x14ac:dyDescent="0.25">
      <c r="G10234" s="194"/>
    </row>
    <row r="10235" spans="7:7" ht="15" customHeight="1" x14ac:dyDescent="0.25">
      <c r="G10235" s="194"/>
    </row>
    <row r="10236" spans="7:7" ht="15" customHeight="1" x14ac:dyDescent="0.25">
      <c r="G10236" s="194"/>
    </row>
    <row r="10237" spans="7:7" ht="15" customHeight="1" x14ac:dyDescent="0.25">
      <c r="G10237" s="194"/>
    </row>
    <row r="10238" spans="7:7" ht="15" customHeight="1" x14ac:dyDescent="0.25">
      <c r="G10238" s="194"/>
    </row>
    <row r="10239" spans="7:7" ht="15" customHeight="1" x14ac:dyDescent="0.25">
      <c r="G10239" s="194"/>
    </row>
    <row r="10240" spans="7:7" ht="15" customHeight="1" x14ac:dyDescent="0.25">
      <c r="G10240" s="194"/>
    </row>
    <row r="10241" spans="7:7" ht="15" customHeight="1" x14ac:dyDescent="0.25">
      <c r="G10241" s="194"/>
    </row>
    <row r="10242" spans="7:7" ht="15" customHeight="1" x14ac:dyDescent="0.25">
      <c r="G10242" s="194"/>
    </row>
    <row r="10243" spans="7:7" ht="15" customHeight="1" x14ac:dyDescent="0.25">
      <c r="G10243" s="194"/>
    </row>
    <row r="10244" spans="7:7" ht="15" customHeight="1" x14ac:dyDescent="0.25">
      <c r="G10244" s="194"/>
    </row>
    <row r="10245" spans="7:7" ht="15" customHeight="1" x14ac:dyDescent="0.25">
      <c r="G10245" s="194"/>
    </row>
    <row r="10246" spans="7:7" ht="15" customHeight="1" x14ac:dyDescent="0.25">
      <c r="G10246" s="194"/>
    </row>
    <row r="10247" spans="7:7" ht="15" customHeight="1" x14ac:dyDescent="0.25">
      <c r="G10247" s="194"/>
    </row>
    <row r="10248" spans="7:7" ht="15" customHeight="1" x14ac:dyDescent="0.25">
      <c r="G10248" s="194"/>
    </row>
    <row r="10249" spans="7:7" ht="15" customHeight="1" x14ac:dyDescent="0.25">
      <c r="G10249" s="194"/>
    </row>
    <row r="10250" spans="7:7" ht="15" customHeight="1" x14ac:dyDescent="0.25">
      <c r="G10250" s="194"/>
    </row>
    <row r="10251" spans="7:7" ht="15" customHeight="1" x14ac:dyDescent="0.25">
      <c r="G10251" s="194"/>
    </row>
    <row r="10252" spans="7:7" ht="15" customHeight="1" x14ac:dyDescent="0.25">
      <c r="G10252" s="194"/>
    </row>
    <row r="10253" spans="7:7" ht="15" customHeight="1" x14ac:dyDescent="0.25">
      <c r="G10253" s="194"/>
    </row>
    <row r="10254" spans="7:7" ht="15" customHeight="1" x14ac:dyDescent="0.25">
      <c r="G10254" s="194"/>
    </row>
    <row r="10255" spans="7:7" ht="15" customHeight="1" x14ac:dyDescent="0.25">
      <c r="G10255" s="194"/>
    </row>
    <row r="10256" spans="7:7" ht="15" customHeight="1" x14ac:dyDescent="0.25">
      <c r="G10256" s="194"/>
    </row>
    <row r="10257" spans="7:7" ht="15" customHeight="1" x14ac:dyDescent="0.25">
      <c r="G10257" s="194"/>
    </row>
    <row r="10258" spans="7:7" ht="15" customHeight="1" x14ac:dyDescent="0.25">
      <c r="G10258" s="194"/>
    </row>
    <row r="10259" spans="7:7" ht="15" customHeight="1" x14ac:dyDescent="0.25">
      <c r="G10259" s="194"/>
    </row>
    <row r="10260" spans="7:7" ht="15" customHeight="1" x14ac:dyDescent="0.25">
      <c r="G10260" s="194"/>
    </row>
    <row r="10261" spans="7:7" ht="15" customHeight="1" x14ac:dyDescent="0.25">
      <c r="G10261" s="194"/>
    </row>
    <row r="10262" spans="7:7" ht="15" customHeight="1" x14ac:dyDescent="0.25">
      <c r="G10262" s="194"/>
    </row>
    <row r="10263" spans="7:7" ht="15" customHeight="1" x14ac:dyDescent="0.25">
      <c r="G10263" s="194"/>
    </row>
    <row r="10264" spans="7:7" ht="15" customHeight="1" x14ac:dyDescent="0.25">
      <c r="G10264" s="194"/>
    </row>
    <row r="10265" spans="7:7" ht="15" customHeight="1" x14ac:dyDescent="0.25">
      <c r="G10265" s="194"/>
    </row>
    <row r="10266" spans="7:7" ht="15" customHeight="1" x14ac:dyDescent="0.25">
      <c r="G10266" s="194"/>
    </row>
    <row r="10267" spans="7:7" ht="15" customHeight="1" x14ac:dyDescent="0.25">
      <c r="G10267" s="194"/>
    </row>
    <row r="10268" spans="7:7" ht="15" customHeight="1" x14ac:dyDescent="0.25">
      <c r="G10268" s="194"/>
    </row>
    <row r="10269" spans="7:7" ht="15" customHeight="1" x14ac:dyDescent="0.25">
      <c r="G10269" s="194"/>
    </row>
    <row r="10270" spans="7:7" ht="15" customHeight="1" x14ac:dyDescent="0.25">
      <c r="G10270" s="194"/>
    </row>
    <row r="10271" spans="7:7" ht="15" customHeight="1" x14ac:dyDescent="0.25">
      <c r="G10271" s="194"/>
    </row>
    <row r="10272" spans="7:7" ht="15" customHeight="1" x14ac:dyDescent="0.25">
      <c r="G10272" s="194"/>
    </row>
    <row r="10273" spans="7:7" ht="15" customHeight="1" x14ac:dyDescent="0.25">
      <c r="G10273" s="194"/>
    </row>
    <row r="10274" spans="7:7" ht="15" customHeight="1" x14ac:dyDescent="0.25">
      <c r="G10274" s="194"/>
    </row>
    <row r="10275" spans="7:7" ht="15" customHeight="1" x14ac:dyDescent="0.25">
      <c r="G10275" s="194"/>
    </row>
    <row r="10276" spans="7:7" ht="15" customHeight="1" x14ac:dyDescent="0.25">
      <c r="G10276" s="194"/>
    </row>
    <row r="10277" spans="7:7" ht="15" customHeight="1" x14ac:dyDescent="0.25">
      <c r="G10277" s="194"/>
    </row>
    <row r="10278" spans="7:7" ht="15" customHeight="1" x14ac:dyDescent="0.25">
      <c r="G10278" s="194"/>
    </row>
    <row r="10279" spans="7:7" ht="15" customHeight="1" x14ac:dyDescent="0.25">
      <c r="G10279" s="194"/>
    </row>
    <row r="10280" spans="7:7" ht="15" customHeight="1" x14ac:dyDescent="0.25">
      <c r="G10280" s="194"/>
    </row>
    <row r="10281" spans="7:7" ht="15" customHeight="1" x14ac:dyDescent="0.25">
      <c r="G10281" s="194"/>
    </row>
    <row r="10282" spans="7:7" ht="15" customHeight="1" x14ac:dyDescent="0.25">
      <c r="G10282" s="194"/>
    </row>
    <row r="10283" spans="7:7" ht="15" customHeight="1" x14ac:dyDescent="0.25">
      <c r="G10283" s="194"/>
    </row>
    <row r="10284" spans="7:7" ht="15" customHeight="1" x14ac:dyDescent="0.25">
      <c r="G10284" s="194"/>
    </row>
    <row r="10285" spans="7:7" ht="15" customHeight="1" x14ac:dyDescent="0.25">
      <c r="G10285" s="194"/>
    </row>
    <row r="10286" spans="7:7" ht="15" customHeight="1" x14ac:dyDescent="0.25">
      <c r="G10286" s="194"/>
    </row>
    <row r="10287" spans="7:7" ht="15" customHeight="1" x14ac:dyDescent="0.25">
      <c r="G10287" s="194"/>
    </row>
    <row r="10288" spans="7:7" ht="15" customHeight="1" x14ac:dyDescent="0.25">
      <c r="G10288" s="194"/>
    </row>
    <row r="10289" spans="7:7" ht="15" customHeight="1" x14ac:dyDescent="0.25">
      <c r="G10289" s="194"/>
    </row>
    <row r="10290" spans="7:7" ht="15" customHeight="1" x14ac:dyDescent="0.25">
      <c r="G10290" s="194"/>
    </row>
    <row r="10291" spans="7:7" ht="15" customHeight="1" x14ac:dyDescent="0.25">
      <c r="G10291" s="194"/>
    </row>
    <row r="10292" spans="7:7" ht="15" customHeight="1" x14ac:dyDescent="0.25">
      <c r="G10292" s="194"/>
    </row>
    <row r="10293" spans="7:7" ht="15" customHeight="1" x14ac:dyDescent="0.25">
      <c r="G10293" s="194"/>
    </row>
    <row r="10294" spans="7:7" ht="15" customHeight="1" x14ac:dyDescent="0.25">
      <c r="G10294" s="194"/>
    </row>
    <row r="10295" spans="7:7" ht="15" customHeight="1" x14ac:dyDescent="0.25">
      <c r="G10295" s="194"/>
    </row>
    <row r="10296" spans="7:7" ht="15" customHeight="1" x14ac:dyDescent="0.25">
      <c r="G10296" s="194"/>
    </row>
    <row r="10297" spans="7:7" ht="15" customHeight="1" x14ac:dyDescent="0.25">
      <c r="G10297" s="194"/>
    </row>
    <row r="10298" spans="7:7" ht="15" customHeight="1" x14ac:dyDescent="0.25">
      <c r="G10298" s="194"/>
    </row>
    <row r="10299" spans="7:7" ht="15" customHeight="1" x14ac:dyDescent="0.25">
      <c r="G10299" s="194"/>
    </row>
    <row r="10300" spans="7:7" ht="15" customHeight="1" x14ac:dyDescent="0.25">
      <c r="G10300" s="194"/>
    </row>
    <row r="10301" spans="7:7" ht="15" customHeight="1" x14ac:dyDescent="0.25">
      <c r="G10301" s="194"/>
    </row>
    <row r="10302" spans="7:7" ht="15" customHeight="1" x14ac:dyDescent="0.25">
      <c r="G10302" s="194"/>
    </row>
    <row r="10303" spans="7:7" ht="15" customHeight="1" x14ac:dyDescent="0.25">
      <c r="G10303" s="194"/>
    </row>
    <row r="10304" spans="7:7" ht="15" customHeight="1" x14ac:dyDescent="0.25">
      <c r="G10304" s="194"/>
    </row>
    <row r="10305" spans="7:7" ht="15" customHeight="1" x14ac:dyDescent="0.25">
      <c r="G10305" s="194"/>
    </row>
    <row r="10306" spans="7:7" ht="15" customHeight="1" x14ac:dyDescent="0.25">
      <c r="G10306" s="194"/>
    </row>
    <row r="10307" spans="7:7" ht="15" customHeight="1" x14ac:dyDescent="0.25">
      <c r="G10307" s="194"/>
    </row>
    <row r="10308" spans="7:7" ht="15" customHeight="1" x14ac:dyDescent="0.25">
      <c r="G10308" s="194"/>
    </row>
    <row r="10309" spans="7:7" ht="15" customHeight="1" x14ac:dyDescent="0.25">
      <c r="G10309" s="194"/>
    </row>
    <row r="10310" spans="7:7" ht="15" customHeight="1" x14ac:dyDescent="0.25">
      <c r="G10310" s="194"/>
    </row>
    <row r="10311" spans="7:7" ht="15" customHeight="1" x14ac:dyDescent="0.25">
      <c r="G10311" s="194"/>
    </row>
    <row r="10312" spans="7:7" ht="15" customHeight="1" x14ac:dyDescent="0.25">
      <c r="G10312" s="194"/>
    </row>
    <row r="10313" spans="7:7" ht="15" customHeight="1" x14ac:dyDescent="0.25">
      <c r="G10313" s="194"/>
    </row>
    <row r="10314" spans="7:7" ht="15" customHeight="1" x14ac:dyDescent="0.25">
      <c r="G10314" s="194"/>
    </row>
    <row r="10315" spans="7:7" ht="15" customHeight="1" x14ac:dyDescent="0.25">
      <c r="G10315" s="194"/>
    </row>
    <row r="10316" spans="7:7" ht="15" customHeight="1" x14ac:dyDescent="0.25">
      <c r="G10316" s="194"/>
    </row>
    <row r="10317" spans="7:7" ht="15" customHeight="1" x14ac:dyDescent="0.25">
      <c r="G10317" s="194"/>
    </row>
    <row r="10318" spans="7:7" ht="15" customHeight="1" x14ac:dyDescent="0.25">
      <c r="G10318" s="194"/>
    </row>
    <row r="10319" spans="7:7" ht="15" customHeight="1" x14ac:dyDescent="0.25">
      <c r="G10319" s="194"/>
    </row>
    <row r="10320" spans="7:7" ht="15" customHeight="1" x14ac:dyDescent="0.25">
      <c r="G10320" s="194"/>
    </row>
    <row r="10321" spans="7:7" ht="15" customHeight="1" x14ac:dyDescent="0.25">
      <c r="G10321" s="194"/>
    </row>
    <row r="10322" spans="7:7" ht="15" customHeight="1" x14ac:dyDescent="0.25">
      <c r="G10322" s="194"/>
    </row>
    <row r="10323" spans="7:7" ht="15" customHeight="1" x14ac:dyDescent="0.25">
      <c r="G10323" s="194"/>
    </row>
    <row r="10324" spans="7:7" ht="15" customHeight="1" x14ac:dyDescent="0.25">
      <c r="G10324" s="194"/>
    </row>
    <row r="10325" spans="7:7" ht="15" customHeight="1" x14ac:dyDescent="0.25">
      <c r="G10325" s="194"/>
    </row>
    <row r="10326" spans="7:7" ht="15" customHeight="1" x14ac:dyDescent="0.25">
      <c r="G10326" s="194"/>
    </row>
    <row r="10327" spans="7:7" ht="15" customHeight="1" x14ac:dyDescent="0.25">
      <c r="G10327" s="194"/>
    </row>
    <row r="10328" spans="7:7" ht="15" customHeight="1" x14ac:dyDescent="0.25">
      <c r="G10328" s="194"/>
    </row>
    <row r="10329" spans="7:7" ht="15" customHeight="1" x14ac:dyDescent="0.25">
      <c r="G10329" s="194"/>
    </row>
    <row r="10330" spans="7:7" ht="15" customHeight="1" x14ac:dyDescent="0.25">
      <c r="G10330" s="194"/>
    </row>
    <row r="10331" spans="7:7" ht="15" customHeight="1" x14ac:dyDescent="0.25">
      <c r="G10331" s="194"/>
    </row>
    <row r="10332" spans="7:7" ht="15" customHeight="1" x14ac:dyDescent="0.25">
      <c r="G10332" s="194"/>
    </row>
    <row r="10333" spans="7:7" ht="15" customHeight="1" x14ac:dyDescent="0.25">
      <c r="G10333" s="194"/>
    </row>
    <row r="10334" spans="7:7" ht="15" customHeight="1" x14ac:dyDescent="0.25">
      <c r="G10334" s="194"/>
    </row>
    <row r="10335" spans="7:7" ht="15" customHeight="1" x14ac:dyDescent="0.25">
      <c r="G10335" s="194"/>
    </row>
    <row r="10336" spans="7:7" ht="15" customHeight="1" x14ac:dyDescent="0.25">
      <c r="G10336" s="194"/>
    </row>
    <row r="10337" spans="7:7" ht="15" customHeight="1" x14ac:dyDescent="0.25">
      <c r="G10337" s="194"/>
    </row>
    <row r="10338" spans="7:7" ht="15" customHeight="1" x14ac:dyDescent="0.25">
      <c r="G10338" s="194"/>
    </row>
    <row r="10339" spans="7:7" ht="15" customHeight="1" x14ac:dyDescent="0.25">
      <c r="G10339" s="194"/>
    </row>
    <row r="10340" spans="7:7" ht="15" customHeight="1" x14ac:dyDescent="0.25">
      <c r="G10340" s="194"/>
    </row>
    <row r="10341" spans="7:7" ht="15" customHeight="1" x14ac:dyDescent="0.25">
      <c r="G10341" s="194"/>
    </row>
    <row r="10342" spans="7:7" ht="15" customHeight="1" x14ac:dyDescent="0.25">
      <c r="G10342" s="194"/>
    </row>
    <row r="10343" spans="7:7" ht="15" customHeight="1" x14ac:dyDescent="0.25">
      <c r="G10343" s="194"/>
    </row>
    <row r="10344" spans="7:7" ht="15" customHeight="1" x14ac:dyDescent="0.25">
      <c r="G10344" s="194"/>
    </row>
    <row r="10345" spans="7:7" ht="15" customHeight="1" x14ac:dyDescent="0.25">
      <c r="G10345" s="194"/>
    </row>
    <row r="10346" spans="7:7" ht="15" customHeight="1" x14ac:dyDescent="0.25">
      <c r="G10346" s="194"/>
    </row>
    <row r="10347" spans="7:7" ht="15" customHeight="1" x14ac:dyDescent="0.25">
      <c r="G10347" s="194"/>
    </row>
    <row r="10348" spans="7:7" ht="15" customHeight="1" x14ac:dyDescent="0.25">
      <c r="G10348" s="194"/>
    </row>
    <row r="10349" spans="7:7" ht="15" customHeight="1" x14ac:dyDescent="0.25">
      <c r="G10349" s="194"/>
    </row>
    <row r="10350" spans="7:7" ht="15" customHeight="1" x14ac:dyDescent="0.25">
      <c r="G10350" s="194"/>
    </row>
    <row r="10351" spans="7:7" ht="15" customHeight="1" x14ac:dyDescent="0.25">
      <c r="G10351" s="194"/>
    </row>
    <row r="10352" spans="7:7" ht="15" customHeight="1" x14ac:dyDescent="0.25">
      <c r="G10352" s="194"/>
    </row>
    <row r="10353" spans="7:7" ht="15" customHeight="1" x14ac:dyDescent="0.25">
      <c r="G10353" s="194"/>
    </row>
    <row r="10354" spans="7:7" ht="15" customHeight="1" x14ac:dyDescent="0.25">
      <c r="G10354" s="194"/>
    </row>
    <row r="10355" spans="7:7" ht="15" customHeight="1" x14ac:dyDescent="0.25">
      <c r="G10355" s="194"/>
    </row>
    <row r="10356" spans="7:7" ht="15" customHeight="1" x14ac:dyDescent="0.25">
      <c r="G10356" s="194"/>
    </row>
    <row r="10357" spans="7:7" ht="15" customHeight="1" x14ac:dyDescent="0.25">
      <c r="G10357" s="194"/>
    </row>
    <row r="10358" spans="7:7" ht="15" customHeight="1" x14ac:dyDescent="0.25">
      <c r="G10358" s="194"/>
    </row>
    <row r="10359" spans="7:7" ht="15" customHeight="1" x14ac:dyDescent="0.25">
      <c r="G10359" s="194"/>
    </row>
    <row r="10360" spans="7:7" ht="15" customHeight="1" x14ac:dyDescent="0.25">
      <c r="G10360" s="194"/>
    </row>
    <row r="10361" spans="7:7" ht="15" customHeight="1" x14ac:dyDescent="0.25">
      <c r="G10361" s="194"/>
    </row>
    <row r="10362" spans="7:7" ht="15" customHeight="1" x14ac:dyDescent="0.25">
      <c r="G10362" s="194"/>
    </row>
    <row r="10363" spans="7:7" ht="15" customHeight="1" x14ac:dyDescent="0.25">
      <c r="G10363" s="194"/>
    </row>
    <row r="10364" spans="7:7" ht="15" customHeight="1" x14ac:dyDescent="0.25">
      <c r="G10364" s="194"/>
    </row>
    <row r="10365" spans="7:7" ht="15" customHeight="1" x14ac:dyDescent="0.25">
      <c r="G10365" s="194"/>
    </row>
    <row r="10366" spans="7:7" ht="15" customHeight="1" x14ac:dyDescent="0.25">
      <c r="G10366" s="194"/>
    </row>
    <row r="10367" spans="7:7" ht="15" customHeight="1" x14ac:dyDescent="0.25">
      <c r="G10367" s="194"/>
    </row>
    <row r="10368" spans="7:7" ht="15" customHeight="1" x14ac:dyDescent="0.25">
      <c r="G10368" s="194"/>
    </row>
    <row r="10369" spans="7:7" ht="15" customHeight="1" x14ac:dyDescent="0.25">
      <c r="G10369" s="194"/>
    </row>
    <row r="10370" spans="7:7" ht="15" customHeight="1" x14ac:dyDescent="0.25">
      <c r="G10370" s="194"/>
    </row>
    <row r="10371" spans="7:7" ht="15" customHeight="1" x14ac:dyDescent="0.25">
      <c r="G10371" s="194"/>
    </row>
    <row r="10372" spans="7:7" ht="15" customHeight="1" x14ac:dyDescent="0.25">
      <c r="G10372" s="194"/>
    </row>
    <row r="10373" spans="7:7" ht="15" customHeight="1" x14ac:dyDescent="0.25">
      <c r="G10373" s="194"/>
    </row>
    <row r="10374" spans="7:7" ht="15" customHeight="1" x14ac:dyDescent="0.25">
      <c r="G10374" s="194"/>
    </row>
    <row r="10375" spans="7:7" ht="15" customHeight="1" x14ac:dyDescent="0.25">
      <c r="G10375" s="194"/>
    </row>
    <row r="10376" spans="7:7" ht="15" customHeight="1" x14ac:dyDescent="0.25">
      <c r="G10376" s="194"/>
    </row>
    <row r="10377" spans="7:7" ht="15" customHeight="1" x14ac:dyDescent="0.25">
      <c r="G10377" s="194"/>
    </row>
    <row r="10378" spans="7:7" ht="15" customHeight="1" x14ac:dyDescent="0.25">
      <c r="G10378" s="194"/>
    </row>
    <row r="10379" spans="7:7" ht="15" customHeight="1" x14ac:dyDescent="0.25">
      <c r="G10379" s="194"/>
    </row>
    <row r="10380" spans="7:7" ht="15" customHeight="1" x14ac:dyDescent="0.25">
      <c r="G10380" s="194"/>
    </row>
    <row r="10381" spans="7:7" ht="15" customHeight="1" x14ac:dyDescent="0.25">
      <c r="G10381" s="194"/>
    </row>
    <row r="10382" spans="7:7" ht="15" customHeight="1" x14ac:dyDescent="0.25">
      <c r="G10382" s="194"/>
    </row>
    <row r="10383" spans="7:7" ht="15" customHeight="1" x14ac:dyDescent="0.25">
      <c r="G10383" s="194"/>
    </row>
    <row r="10384" spans="7:7" ht="15" customHeight="1" x14ac:dyDescent="0.25">
      <c r="G10384" s="194"/>
    </row>
    <row r="10385" spans="7:7" ht="15" customHeight="1" x14ac:dyDescent="0.25">
      <c r="G10385" s="194"/>
    </row>
    <row r="10386" spans="7:7" ht="15" customHeight="1" x14ac:dyDescent="0.25">
      <c r="G10386" s="194"/>
    </row>
    <row r="10387" spans="7:7" ht="15" customHeight="1" x14ac:dyDescent="0.25">
      <c r="G10387" s="194"/>
    </row>
    <row r="10388" spans="7:7" ht="15" customHeight="1" x14ac:dyDescent="0.25">
      <c r="G10388" s="194"/>
    </row>
    <row r="10389" spans="7:7" ht="15" customHeight="1" x14ac:dyDescent="0.25">
      <c r="G10389" s="194"/>
    </row>
    <row r="10390" spans="7:7" ht="15" customHeight="1" x14ac:dyDescent="0.25">
      <c r="G10390" s="194"/>
    </row>
    <row r="10391" spans="7:7" ht="15" customHeight="1" x14ac:dyDescent="0.25">
      <c r="G10391" s="194"/>
    </row>
    <row r="10392" spans="7:7" ht="15" customHeight="1" x14ac:dyDescent="0.25">
      <c r="G10392" s="194"/>
    </row>
    <row r="10393" spans="7:7" ht="15" customHeight="1" x14ac:dyDescent="0.25">
      <c r="G10393" s="194"/>
    </row>
    <row r="10394" spans="7:7" ht="15" customHeight="1" x14ac:dyDescent="0.25">
      <c r="G10394" s="194"/>
    </row>
    <row r="10395" spans="7:7" ht="15" customHeight="1" x14ac:dyDescent="0.25">
      <c r="G10395" s="194"/>
    </row>
    <row r="10396" spans="7:7" ht="15" customHeight="1" x14ac:dyDescent="0.25">
      <c r="G10396" s="194"/>
    </row>
    <row r="10397" spans="7:7" ht="15" customHeight="1" x14ac:dyDescent="0.25">
      <c r="G10397" s="194"/>
    </row>
    <row r="10398" spans="7:7" ht="15" customHeight="1" x14ac:dyDescent="0.25">
      <c r="G10398" s="194"/>
    </row>
    <row r="10399" spans="7:7" ht="15" customHeight="1" x14ac:dyDescent="0.25">
      <c r="G10399" s="194"/>
    </row>
    <row r="10400" spans="7:7" ht="15" customHeight="1" x14ac:dyDescent="0.25">
      <c r="G10400" s="194"/>
    </row>
    <row r="10401" spans="7:7" ht="15" customHeight="1" x14ac:dyDescent="0.25">
      <c r="G10401" s="194"/>
    </row>
    <row r="10402" spans="7:7" ht="15" customHeight="1" x14ac:dyDescent="0.25">
      <c r="G10402" s="194"/>
    </row>
    <row r="10403" spans="7:7" ht="15" customHeight="1" x14ac:dyDescent="0.25">
      <c r="G10403" s="194"/>
    </row>
    <row r="10404" spans="7:7" ht="15" customHeight="1" x14ac:dyDescent="0.25">
      <c r="G10404" s="194"/>
    </row>
    <row r="10405" spans="7:7" ht="15" customHeight="1" x14ac:dyDescent="0.25">
      <c r="G10405" s="194"/>
    </row>
    <row r="10406" spans="7:7" ht="15" customHeight="1" x14ac:dyDescent="0.25">
      <c r="G10406" s="194"/>
    </row>
    <row r="10407" spans="7:7" ht="15" customHeight="1" x14ac:dyDescent="0.25">
      <c r="G10407" s="194"/>
    </row>
    <row r="10408" spans="7:7" ht="15" customHeight="1" x14ac:dyDescent="0.25">
      <c r="G10408" s="194"/>
    </row>
    <row r="10409" spans="7:7" ht="15" customHeight="1" x14ac:dyDescent="0.25">
      <c r="G10409" s="194"/>
    </row>
    <row r="10410" spans="7:7" ht="15" customHeight="1" x14ac:dyDescent="0.25">
      <c r="G10410" s="194"/>
    </row>
    <row r="10411" spans="7:7" ht="15" customHeight="1" x14ac:dyDescent="0.25">
      <c r="G10411" s="194"/>
    </row>
    <row r="10412" spans="7:7" ht="15" customHeight="1" x14ac:dyDescent="0.25">
      <c r="G10412" s="194"/>
    </row>
    <row r="10413" spans="7:7" ht="15" customHeight="1" x14ac:dyDescent="0.25">
      <c r="G10413" s="194"/>
    </row>
    <row r="10414" spans="7:7" ht="15" customHeight="1" x14ac:dyDescent="0.25">
      <c r="G10414" s="194"/>
    </row>
    <row r="10415" spans="7:7" ht="15" customHeight="1" x14ac:dyDescent="0.25">
      <c r="G10415" s="194"/>
    </row>
    <row r="10416" spans="7:7" ht="15" customHeight="1" x14ac:dyDescent="0.25">
      <c r="G10416" s="194"/>
    </row>
    <row r="10417" spans="7:7" ht="15" customHeight="1" x14ac:dyDescent="0.25">
      <c r="G10417" s="194"/>
    </row>
    <row r="10418" spans="7:7" ht="15" customHeight="1" x14ac:dyDescent="0.25">
      <c r="G10418" s="194"/>
    </row>
    <row r="10419" spans="7:7" ht="15" customHeight="1" x14ac:dyDescent="0.25">
      <c r="G10419" s="194"/>
    </row>
    <row r="10420" spans="7:7" ht="15" customHeight="1" x14ac:dyDescent="0.25">
      <c r="G10420" s="194"/>
    </row>
    <row r="10421" spans="7:7" ht="15" customHeight="1" x14ac:dyDescent="0.25">
      <c r="G10421" s="194"/>
    </row>
    <row r="10422" spans="7:7" ht="15" customHeight="1" x14ac:dyDescent="0.25">
      <c r="G10422" s="194"/>
    </row>
    <row r="10423" spans="7:7" ht="15" customHeight="1" x14ac:dyDescent="0.25">
      <c r="G10423" s="194"/>
    </row>
    <row r="10424" spans="7:7" ht="15" customHeight="1" x14ac:dyDescent="0.25">
      <c r="G10424" s="194"/>
    </row>
    <row r="10425" spans="7:7" ht="15" customHeight="1" x14ac:dyDescent="0.25">
      <c r="G10425" s="194"/>
    </row>
    <row r="10426" spans="7:7" ht="15" customHeight="1" x14ac:dyDescent="0.25">
      <c r="G10426" s="194"/>
    </row>
    <row r="10427" spans="7:7" ht="15" customHeight="1" x14ac:dyDescent="0.25">
      <c r="G10427" s="194"/>
    </row>
    <row r="10428" spans="7:7" ht="15" customHeight="1" x14ac:dyDescent="0.25">
      <c r="G10428" s="194"/>
    </row>
    <row r="10429" spans="7:7" ht="15" customHeight="1" x14ac:dyDescent="0.25">
      <c r="G10429" s="194"/>
    </row>
    <row r="10430" spans="7:7" ht="15" customHeight="1" x14ac:dyDescent="0.25">
      <c r="G10430" s="194"/>
    </row>
    <row r="10431" spans="7:7" ht="15" customHeight="1" x14ac:dyDescent="0.25">
      <c r="G10431" s="194"/>
    </row>
    <row r="10432" spans="7:7" ht="15" customHeight="1" x14ac:dyDescent="0.25">
      <c r="G10432" s="194"/>
    </row>
    <row r="10433" spans="7:7" ht="15" customHeight="1" x14ac:dyDescent="0.25">
      <c r="G10433" s="194"/>
    </row>
    <row r="10434" spans="7:7" ht="15" customHeight="1" x14ac:dyDescent="0.25">
      <c r="G10434" s="194"/>
    </row>
    <row r="10435" spans="7:7" ht="15" customHeight="1" x14ac:dyDescent="0.25">
      <c r="G10435" s="194"/>
    </row>
    <row r="10436" spans="7:7" ht="15" customHeight="1" x14ac:dyDescent="0.25">
      <c r="G10436" s="194"/>
    </row>
    <row r="10437" spans="7:7" ht="15" customHeight="1" x14ac:dyDescent="0.25">
      <c r="G10437" s="194"/>
    </row>
    <row r="10438" spans="7:7" ht="15" customHeight="1" x14ac:dyDescent="0.25">
      <c r="G10438" s="194"/>
    </row>
    <row r="10439" spans="7:7" ht="15" customHeight="1" x14ac:dyDescent="0.25">
      <c r="G10439" s="194"/>
    </row>
    <row r="10440" spans="7:7" ht="15" customHeight="1" x14ac:dyDescent="0.25">
      <c r="G10440" s="194"/>
    </row>
    <row r="10441" spans="7:7" ht="15" customHeight="1" x14ac:dyDescent="0.25">
      <c r="G10441" s="194"/>
    </row>
    <row r="10442" spans="7:7" ht="15" customHeight="1" x14ac:dyDescent="0.25">
      <c r="G10442" s="194"/>
    </row>
    <row r="10443" spans="7:7" ht="15" customHeight="1" x14ac:dyDescent="0.25">
      <c r="G10443" s="194"/>
    </row>
    <row r="10444" spans="7:7" ht="15" customHeight="1" x14ac:dyDescent="0.25">
      <c r="G10444" s="194"/>
    </row>
    <row r="10445" spans="7:7" ht="15" customHeight="1" x14ac:dyDescent="0.25">
      <c r="G10445" s="194"/>
    </row>
    <row r="10446" spans="7:7" ht="15" customHeight="1" x14ac:dyDescent="0.25">
      <c r="G10446" s="194"/>
    </row>
    <row r="10447" spans="7:7" ht="15" customHeight="1" x14ac:dyDescent="0.25">
      <c r="G10447" s="194"/>
    </row>
    <row r="10448" spans="7:7" ht="15" customHeight="1" x14ac:dyDescent="0.25">
      <c r="G10448" s="194"/>
    </row>
    <row r="10449" spans="7:7" ht="15" customHeight="1" x14ac:dyDescent="0.25">
      <c r="G10449" s="194"/>
    </row>
    <row r="10450" spans="7:7" ht="15" customHeight="1" x14ac:dyDescent="0.25">
      <c r="G10450" s="194"/>
    </row>
    <row r="10451" spans="7:7" ht="15" customHeight="1" x14ac:dyDescent="0.25">
      <c r="G10451" s="194"/>
    </row>
    <row r="10452" spans="7:7" ht="15" customHeight="1" x14ac:dyDescent="0.25">
      <c r="G10452" s="194"/>
    </row>
    <row r="10453" spans="7:7" ht="15" customHeight="1" x14ac:dyDescent="0.25">
      <c r="G10453" s="194"/>
    </row>
    <row r="10454" spans="7:7" ht="15" customHeight="1" x14ac:dyDescent="0.25">
      <c r="G10454" s="194"/>
    </row>
    <row r="10455" spans="7:7" ht="15" customHeight="1" x14ac:dyDescent="0.25">
      <c r="G10455" s="194"/>
    </row>
    <row r="10456" spans="7:7" ht="15" customHeight="1" x14ac:dyDescent="0.25">
      <c r="G10456" s="194"/>
    </row>
    <row r="10457" spans="7:7" ht="15" customHeight="1" x14ac:dyDescent="0.25">
      <c r="G10457" s="194"/>
    </row>
    <row r="10458" spans="7:7" ht="15" customHeight="1" x14ac:dyDescent="0.25">
      <c r="G10458" s="194"/>
    </row>
    <row r="10459" spans="7:7" ht="15" customHeight="1" x14ac:dyDescent="0.25">
      <c r="G10459" s="194"/>
    </row>
    <row r="10460" spans="7:7" ht="15" customHeight="1" x14ac:dyDescent="0.25">
      <c r="G10460" s="194"/>
    </row>
    <row r="10461" spans="7:7" ht="15" customHeight="1" x14ac:dyDescent="0.25">
      <c r="G10461" s="194"/>
    </row>
    <row r="10462" spans="7:7" ht="15" customHeight="1" x14ac:dyDescent="0.25">
      <c r="G10462" s="194"/>
    </row>
    <row r="10463" spans="7:7" ht="15" customHeight="1" x14ac:dyDescent="0.25">
      <c r="G10463" s="194"/>
    </row>
    <row r="10464" spans="7:7" ht="15" customHeight="1" x14ac:dyDescent="0.25">
      <c r="G10464" s="194"/>
    </row>
    <row r="10465" spans="7:7" ht="15" customHeight="1" x14ac:dyDescent="0.25">
      <c r="G10465" s="194"/>
    </row>
    <row r="10466" spans="7:7" ht="15" customHeight="1" x14ac:dyDescent="0.25">
      <c r="G10466" s="194"/>
    </row>
    <row r="10467" spans="7:7" ht="15" customHeight="1" x14ac:dyDescent="0.25">
      <c r="G10467" s="194"/>
    </row>
    <row r="10468" spans="7:7" ht="15" customHeight="1" x14ac:dyDescent="0.25">
      <c r="G10468" s="194"/>
    </row>
    <row r="10469" spans="7:7" ht="15" customHeight="1" x14ac:dyDescent="0.25">
      <c r="G10469" s="194"/>
    </row>
    <row r="10470" spans="7:7" ht="15" customHeight="1" x14ac:dyDescent="0.25">
      <c r="G10470" s="194"/>
    </row>
    <row r="10471" spans="7:7" ht="15" customHeight="1" x14ac:dyDescent="0.25">
      <c r="G10471" s="194"/>
    </row>
    <row r="10472" spans="7:7" ht="15" customHeight="1" x14ac:dyDescent="0.25">
      <c r="G10472" s="194"/>
    </row>
    <row r="10473" spans="7:7" ht="15" customHeight="1" x14ac:dyDescent="0.25">
      <c r="G10473" s="194"/>
    </row>
    <row r="10474" spans="7:7" ht="15" customHeight="1" x14ac:dyDescent="0.25">
      <c r="G10474" s="194"/>
    </row>
    <row r="10475" spans="7:7" ht="15" customHeight="1" x14ac:dyDescent="0.25">
      <c r="G10475" s="194"/>
    </row>
    <row r="10476" spans="7:7" ht="15" customHeight="1" x14ac:dyDescent="0.25">
      <c r="G10476" s="194"/>
    </row>
    <row r="10477" spans="7:7" ht="15" customHeight="1" x14ac:dyDescent="0.25">
      <c r="G10477" s="194"/>
    </row>
    <row r="10478" spans="7:7" ht="15" customHeight="1" x14ac:dyDescent="0.25">
      <c r="G10478" s="194"/>
    </row>
    <row r="10479" spans="7:7" ht="15" customHeight="1" x14ac:dyDescent="0.25">
      <c r="G10479" s="194"/>
    </row>
    <row r="10480" spans="7:7" ht="15" customHeight="1" x14ac:dyDescent="0.25">
      <c r="G10480" s="194"/>
    </row>
    <row r="10481" spans="7:7" ht="15" customHeight="1" x14ac:dyDescent="0.25">
      <c r="G10481" s="194"/>
    </row>
    <row r="10482" spans="7:7" ht="15" customHeight="1" x14ac:dyDescent="0.25">
      <c r="G10482" s="194"/>
    </row>
    <row r="10483" spans="7:7" ht="15" customHeight="1" x14ac:dyDescent="0.25">
      <c r="G10483" s="194"/>
    </row>
    <row r="10484" spans="7:7" ht="15" customHeight="1" x14ac:dyDescent="0.25">
      <c r="G10484" s="194"/>
    </row>
    <row r="10485" spans="7:7" ht="15" customHeight="1" x14ac:dyDescent="0.25">
      <c r="G10485" s="194"/>
    </row>
    <row r="10486" spans="7:7" ht="15" customHeight="1" x14ac:dyDescent="0.25">
      <c r="G10486" s="194"/>
    </row>
    <row r="10487" spans="7:7" ht="15" customHeight="1" x14ac:dyDescent="0.25">
      <c r="G10487" s="194"/>
    </row>
    <row r="10488" spans="7:7" ht="15" customHeight="1" x14ac:dyDescent="0.25">
      <c r="G10488" s="194"/>
    </row>
    <row r="10489" spans="7:7" ht="15" customHeight="1" x14ac:dyDescent="0.25">
      <c r="G10489" s="194"/>
    </row>
    <row r="10490" spans="7:7" ht="15" customHeight="1" x14ac:dyDescent="0.25">
      <c r="G10490" s="194"/>
    </row>
    <row r="10491" spans="7:7" ht="15" customHeight="1" x14ac:dyDescent="0.25">
      <c r="G10491" s="194"/>
    </row>
    <row r="10492" spans="7:7" ht="15" customHeight="1" x14ac:dyDescent="0.25">
      <c r="G10492" s="194"/>
    </row>
    <row r="10493" spans="7:7" ht="15" customHeight="1" x14ac:dyDescent="0.25">
      <c r="G10493" s="194"/>
    </row>
    <row r="10494" spans="7:7" ht="15" customHeight="1" x14ac:dyDescent="0.25">
      <c r="G10494" s="194"/>
    </row>
    <row r="10495" spans="7:7" ht="15" customHeight="1" x14ac:dyDescent="0.25">
      <c r="G10495" s="194"/>
    </row>
    <row r="10496" spans="7:7" ht="15" customHeight="1" x14ac:dyDescent="0.25">
      <c r="G10496" s="194"/>
    </row>
    <row r="10497" spans="7:7" ht="15" customHeight="1" x14ac:dyDescent="0.25">
      <c r="G10497" s="194"/>
    </row>
    <row r="10498" spans="7:7" ht="15" customHeight="1" x14ac:dyDescent="0.25">
      <c r="G10498" s="194"/>
    </row>
    <row r="10499" spans="7:7" ht="15" customHeight="1" x14ac:dyDescent="0.25">
      <c r="G10499" s="194"/>
    </row>
    <row r="10500" spans="7:7" ht="15" customHeight="1" x14ac:dyDescent="0.25">
      <c r="G10500" s="194"/>
    </row>
    <row r="10501" spans="7:7" ht="15" customHeight="1" x14ac:dyDescent="0.25">
      <c r="G10501" s="194"/>
    </row>
    <row r="10502" spans="7:7" ht="15" customHeight="1" x14ac:dyDescent="0.25">
      <c r="G10502" s="194"/>
    </row>
    <row r="10503" spans="7:7" ht="15" customHeight="1" x14ac:dyDescent="0.25">
      <c r="G10503" s="194"/>
    </row>
    <row r="10504" spans="7:7" ht="15" customHeight="1" x14ac:dyDescent="0.25">
      <c r="G10504" s="194"/>
    </row>
    <row r="10505" spans="7:7" ht="15" customHeight="1" x14ac:dyDescent="0.25">
      <c r="G10505" s="194"/>
    </row>
    <row r="10506" spans="7:7" ht="15" customHeight="1" x14ac:dyDescent="0.25">
      <c r="G10506" s="194"/>
    </row>
    <row r="10507" spans="7:7" ht="15" customHeight="1" x14ac:dyDescent="0.25">
      <c r="G10507" s="194"/>
    </row>
    <row r="10508" spans="7:7" ht="15" customHeight="1" x14ac:dyDescent="0.25">
      <c r="G10508" s="194"/>
    </row>
    <row r="10509" spans="7:7" ht="15" customHeight="1" x14ac:dyDescent="0.25">
      <c r="G10509" s="194"/>
    </row>
    <row r="10510" spans="7:7" ht="15" customHeight="1" x14ac:dyDescent="0.25">
      <c r="G10510" s="194"/>
    </row>
    <row r="10511" spans="7:7" ht="15" customHeight="1" x14ac:dyDescent="0.25">
      <c r="G10511" s="194"/>
    </row>
    <row r="10512" spans="7:7" ht="15" customHeight="1" x14ac:dyDescent="0.25">
      <c r="G10512" s="194"/>
    </row>
    <row r="10513" spans="7:7" ht="15" customHeight="1" x14ac:dyDescent="0.25">
      <c r="G10513" s="194"/>
    </row>
    <row r="10514" spans="7:7" ht="15" customHeight="1" x14ac:dyDescent="0.25">
      <c r="G10514" s="194"/>
    </row>
    <row r="10515" spans="7:7" ht="15" customHeight="1" x14ac:dyDescent="0.25">
      <c r="G10515" s="194"/>
    </row>
    <row r="10516" spans="7:7" ht="15" customHeight="1" x14ac:dyDescent="0.25">
      <c r="G10516" s="194"/>
    </row>
    <row r="10517" spans="7:7" ht="15" customHeight="1" x14ac:dyDescent="0.25">
      <c r="G10517" s="194"/>
    </row>
    <row r="10518" spans="7:7" ht="15" customHeight="1" x14ac:dyDescent="0.25">
      <c r="G10518" s="194"/>
    </row>
    <row r="10519" spans="7:7" ht="15" customHeight="1" x14ac:dyDescent="0.25">
      <c r="G10519" s="194"/>
    </row>
    <row r="10520" spans="7:7" ht="15" customHeight="1" x14ac:dyDescent="0.25">
      <c r="G10520" s="194"/>
    </row>
    <row r="10521" spans="7:7" ht="15" customHeight="1" x14ac:dyDescent="0.25">
      <c r="G10521" s="194"/>
    </row>
    <row r="10522" spans="7:7" ht="15" customHeight="1" x14ac:dyDescent="0.25">
      <c r="G10522" s="194"/>
    </row>
    <row r="10523" spans="7:7" ht="15" customHeight="1" x14ac:dyDescent="0.25">
      <c r="G10523" s="194"/>
    </row>
    <row r="10524" spans="7:7" ht="15" customHeight="1" x14ac:dyDescent="0.25">
      <c r="G10524" s="194"/>
    </row>
    <row r="10525" spans="7:7" ht="15" customHeight="1" x14ac:dyDescent="0.25">
      <c r="G10525" s="194"/>
    </row>
    <row r="10526" spans="7:7" ht="15" customHeight="1" x14ac:dyDescent="0.25">
      <c r="G10526" s="194"/>
    </row>
    <row r="10527" spans="7:7" ht="15" customHeight="1" x14ac:dyDescent="0.25">
      <c r="G10527" s="194"/>
    </row>
    <row r="10528" spans="7:7" ht="15" customHeight="1" x14ac:dyDescent="0.25">
      <c r="G10528" s="194"/>
    </row>
    <row r="10529" spans="7:7" ht="15" customHeight="1" x14ac:dyDescent="0.25">
      <c r="G10529" s="194"/>
    </row>
    <row r="10530" spans="7:7" ht="15" customHeight="1" x14ac:dyDescent="0.25">
      <c r="G10530" s="194"/>
    </row>
    <row r="10531" spans="7:7" ht="15" customHeight="1" x14ac:dyDescent="0.25">
      <c r="G10531" s="194"/>
    </row>
    <row r="10532" spans="7:7" ht="15" customHeight="1" x14ac:dyDescent="0.25">
      <c r="G10532" s="194"/>
    </row>
    <row r="10533" spans="7:7" ht="15" customHeight="1" x14ac:dyDescent="0.25">
      <c r="G10533" s="194"/>
    </row>
    <row r="10534" spans="7:7" ht="15" customHeight="1" x14ac:dyDescent="0.25">
      <c r="G10534" s="194"/>
    </row>
    <row r="10535" spans="7:7" ht="15" customHeight="1" x14ac:dyDescent="0.25">
      <c r="G10535" s="194"/>
    </row>
    <row r="10536" spans="7:7" ht="15" customHeight="1" x14ac:dyDescent="0.25">
      <c r="G10536" s="194"/>
    </row>
    <row r="10537" spans="7:7" ht="15" customHeight="1" x14ac:dyDescent="0.25">
      <c r="G10537" s="194"/>
    </row>
    <row r="10538" spans="7:7" ht="15" customHeight="1" x14ac:dyDescent="0.25">
      <c r="G10538" s="194"/>
    </row>
    <row r="10539" spans="7:7" ht="15" customHeight="1" x14ac:dyDescent="0.25">
      <c r="G10539" s="194"/>
    </row>
    <row r="10540" spans="7:7" ht="15" customHeight="1" x14ac:dyDescent="0.25">
      <c r="G10540" s="194"/>
    </row>
    <row r="10541" spans="7:7" ht="15" customHeight="1" x14ac:dyDescent="0.25">
      <c r="G10541" s="194"/>
    </row>
    <row r="10542" spans="7:7" ht="15" customHeight="1" x14ac:dyDescent="0.25">
      <c r="G10542" s="194"/>
    </row>
    <row r="10543" spans="7:7" ht="15" customHeight="1" x14ac:dyDescent="0.25">
      <c r="G10543" s="194"/>
    </row>
    <row r="10544" spans="7:7" ht="15" customHeight="1" x14ac:dyDescent="0.25">
      <c r="G10544" s="194"/>
    </row>
    <row r="10545" spans="7:7" ht="15" customHeight="1" x14ac:dyDescent="0.25">
      <c r="G10545" s="194"/>
    </row>
    <row r="10546" spans="7:7" ht="15" customHeight="1" x14ac:dyDescent="0.25">
      <c r="G10546" s="194"/>
    </row>
    <row r="10547" spans="7:7" ht="15" customHeight="1" x14ac:dyDescent="0.25">
      <c r="G10547" s="194"/>
    </row>
    <row r="10548" spans="7:7" ht="15" customHeight="1" x14ac:dyDescent="0.25">
      <c r="G10548" s="194"/>
    </row>
    <row r="10549" spans="7:7" ht="15" customHeight="1" x14ac:dyDescent="0.25">
      <c r="G10549" s="194"/>
    </row>
    <row r="10550" spans="7:7" ht="15" customHeight="1" x14ac:dyDescent="0.25">
      <c r="G10550" s="194"/>
    </row>
    <row r="10551" spans="7:7" ht="15" customHeight="1" x14ac:dyDescent="0.25">
      <c r="G10551" s="194"/>
    </row>
    <row r="10552" spans="7:7" ht="15" customHeight="1" x14ac:dyDescent="0.25">
      <c r="G10552" s="194"/>
    </row>
    <row r="10553" spans="7:7" ht="15" customHeight="1" x14ac:dyDescent="0.25">
      <c r="G10553" s="194"/>
    </row>
    <row r="10554" spans="7:7" ht="15" customHeight="1" x14ac:dyDescent="0.25">
      <c r="G10554" s="194"/>
    </row>
    <row r="10555" spans="7:7" ht="15" customHeight="1" x14ac:dyDescent="0.25">
      <c r="G10555" s="194"/>
    </row>
    <row r="10556" spans="7:7" ht="15" customHeight="1" x14ac:dyDescent="0.25">
      <c r="G10556" s="194"/>
    </row>
    <row r="10557" spans="7:7" ht="15" customHeight="1" x14ac:dyDescent="0.25">
      <c r="G10557" s="194"/>
    </row>
    <row r="10558" spans="7:7" ht="15" customHeight="1" x14ac:dyDescent="0.25">
      <c r="G10558" s="194"/>
    </row>
    <row r="10559" spans="7:7" ht="15" customHeight="1" x14ac:dyDescent="0.25">
      <c r="G10559" s="194"/>
    </row>
    <row r="10560" spans="7:7" ht="15" customHeight="1" x14ac:dyDescent="0.25">
      <c r="G10560" s="194"/>
    </row>
    <row r="10561" spans="7:7" ht="15" customHeight="1" x14ac:dyDescent="0.25">
      <c r="G10561" s="194"/>
    </row>
    <row r="10562" spans="7:7" ht="15" customHeight="1" x14ac:dyDescent="0.25">
      <c r="G10562" s="194"/>
    </row>
    <row r="10563" spans="7:7" ht="15" customHeight="1" x14ac:dyDescent="0.25">
      <c r="G10563" s="194"/>
    </row>
    <row r="10564" spans="7:7" ht="15" customHeight="1" x14ac:dyDescent="0.25">
      <c r="G10564" s="194"/>
    </row>
    <row r="10565" spans="7:7" ht="15" customHeight="1" x14ac:dyDescent="0.25">
      <c r="G10565" s="194"/>
    </row>
    <row r="10566" spans="7:7" ht="15" customHeight="1" x14ac:dyDescent="0.25">
      <c r="G10566" s="194"/>
    </row>
    <row r="10567" spans="7:7" ht="15" customHeight="1" x14ac:dyDescent="0.25">
      <c r="G10567" s="194"/>
    </row>
    <row r="10568" spans="7:7" ht="15" customHeight="1" x14ac:dyDescent="0.25">
      <c r="G10568" s="194"/>
    </row>
    <row r="10569" spans="7:7" ht="15" customHeight="1" x14ac:dyDescent="0.25">
      <c r="G10569" s="194"/>
    </row>
    <row r="10570" spans="7:7" ht="15" customHeight="1" x14ac:dyDescent="0.25">
      <c r="G10570" s="194"/>
    </row>
    <row r="10571" spans="7:7" ht="15" customHeight="1" x14ac:dyDescent="0.25">
      <c r="G10571" s="194"/>
    </row>
    <row r="10572" spans="7:7" ht="15" customHeight="1" x14ac:dyDescent="0.25">
      <c r="G10572" s="194"/>
    </row>
    <row r="10573" spans="7:7" ht="15" customHeight="1" x14ac:dyDescent="0.25">
      <c r="G10573" s="194"/>
    </row>
    <row r="10574" spans="7:7" ht="15" customHeight="1" x14ac:dyDescent="0.25">
      <c r="G10574" s="194"/>
    </row>
    <row r="10575" spans="7:7" ht="15" customHeight="1" x14ac:dyDescent="0.25">
      <c r="G10575" s="194"/>
    </row>
    <row r="10576" spans="7:7" ht="15" customHeight="1" x14ac:dyDescent="0.25">
      <c r="G10576" s="194"/>
    </row>
    <row r="10577" spans="7:7" ht="15" customHeight="1" x14ac:dyDescent="0.25">
      <c r="G10577" s="194"/>
    </row>
    <row r="10578" spans="7:7" ht="15" customHeight="1" x14ac:dyDescent="0.25">
      <c r="G10578" s="194"/>
    </row>
    <row r="10579" spans="7:7" ht="15" customHeight="1" x14ac:dyDescent="0.25">
      <c r="G10579" s="194"/>
    </row>
    <row r="10580" spans="7:7" ht="15" customHeight="1" x14ac:dyDescent="0.25">
      <c r="G10580" s="194"/>
    </row>
    <row r="10581" spans="7:7" ht="15" customHeight="1" x14ac:dyDescent="0.25">
      <c r="G10581" s="194"/>
    </row>
    <row r="10582" spans="7:7" ht="15" customHeight="1" x14ac:dyDescent="0.25">
      <c r="G10582" s="194"/>
    </row>
    <row r="10583" spans="7:7" ht="15" customHeight="1" x14ac:dyDescent="0.25">
      <c r="G10583" s="194"/>
    </row>
    <row r="10584" spans="7:7" ht="15" customHeight="1" x14ac:dyDescent="0.25">
      <c r="G10584" s="194"/>
    </row>
    <row r="10585" spans="7:7" ht="15" customHeight="1" x14ac:dyDescent="0.25">
      <c r="G10585" s="194"/>
    </row>
    <row r="10586" spans="7:7" ht="15" customHeight="1" x14ac:dyDescent="0.25">
      <c r="G10586" s="194"/>
    </row>
    <row r="10587" spans="7:7" ht="15" customHeight="1" x14ac:dyDescent="0.25">
      <c r="G10587" s="194"/>
    </row>
    <row r="10588" spans="7:7" ht="15" customHeight="1" x14ac:dyDescent="0.25">
      <c r="G10588" s="194"/>
    </row>
    <row r="10589" spans="7:7" ht="15" customHeight="1" x14ac:dyDescent="0.25">
      <c r="G10589" s="194"/>
    </row>
    <row r="10590" spans="7:7" ht="15" customHeight="1" x14ac:dyDescent="0.25">
      <c r="G10590" s="194"/>
    </row>
    <row r="10591" spans="7:7" ht="15" customHeight="1" x14ac:dyDescent="0.25">
      <c r="G10591" s="194"/>
    </row>
    <row r="10592" spans="7:7" ht="15" customHeight="1" x14ac:dyDescent="0.25">
      <c r="G10592" s="194"/>
    </row>
    <row r="10593" spans="7:7" ht="15" customHeight="1" x14ac:dyDescent="0.25">
      <c r="G10593" s="194"/>
    </row>
    <row r="10594" spans="7:7" ht="15" customHeight="1" x14ac:dyDescent="0.25">
      <c r="G10594" s="194"/>
    </row>
    <row r="10595" spans="7:7" ht="15" customHeight="1" x14ac:dyDescent="0.25">
      <c r="G10595" s="194"/>
    </row>
    <row r="10596" spans="7:7" ht="15" customHeight="1" x14ac:dyDescent="0.25">
      <c r="G10596" s="194"/>
    </row>
    <row r="10597" spans="7:7" ht="15" customHeight="1" x14ac:dyDescent="0.25">
      <c r="G10597" s="194"/>
    </row>
    <row r="10598" spans="7:7" ht="15" customHeight="1" x14ac:dyDescent="0.25">
      <c r="G10598" s="194"/>
    </row>
    <row r="10599" spans="7:7" ht="15" customHeight="1" x14ac:dyDescent="0.25">
      <c r="G10599" s="194"/>
    </row>
    <row r="10600" spans="7:7" ht="15" customHeight="1" x14ac:dyDescent="0.25">
      <c r="G10600" s="194"/>
    </row>
    <row r="10601" spans="7:7" ht="15" customHeight="1" x14ac:dyDescent="0.25">
      <c r="G10601" s="194"/>
    </row>
    <row r="10602" spans="7:7" ht="15" customHeight="1" x14ac:dyDescent="0.25">
      <c r="G10602" s="194"/>
    </row>
    <row r="10603" spans="7:7" ht="15" customHeight="1" x14ac:dyDescent="0.25">
      <c r="G10603" s="194"/>
    </row>
    <row r="10604" spans="7:7" ht="15" customHeight="1" x14ac:dyDescent="0.25">
      <c r="G10604" s="194"/>
    </row>
    <row r="10605" spans="7:7" ht="15" customHeight="1" x14ac:dyDescent="0.25">
      <c r="G10605" s="194"/>
    </row>
    <row r="10606" spans="7:7" ht="15" customHeight="1" x14ac:dyDescent="0.25">
      <c r="G10606" s="194"/>
    </row>
    <row r="10607" spans="7:7" ht="15" customHeight="1" x14ac:dyDescent="0.25">
      <c r="G10607" s="194"/>
    </row>
    <row r="10608" spans="7:7" ht="15" customHeight="1" x14ac:dyDescent="0.25">
      <c r="G10608" s="194"/>
    </row>
    <row r="10609" spans="7:7" ht="15" customHeight="1" x14ac:dyDescent="0.25">
      <c r="G10609" s="194"/>
    </row>
    <row r="10610" spans="7:7" ht="15" customHeight="1" x14ac:dyDescent="0.25">
      <c r="G10610" s="194"/>
    </row>
    <row r="10611" spans="7:7" ht="15" customHeight="1" x14ac:dyDescent="0.25">
      <c r="G10611" s="194"/>
    </row>
    <row r="10612" spans="7:7" ht="15" customHeight="1" x14ac:dyDescent="0.25">
      <c r="G10612" s="194"/>
    </row>
    <row r="10613" spans="7:7" ht="15" customHeight="1" x14ac:dyDescent="0.25">
      <c r="G10613" s="194"/>
    </row>
    <row r="10614" spans="7:7" ht="15" customHeight="1" x14ac:dyDescent="0.25">
      <c r="G10614" s="194"/>
    </row>
    <row r="10615" spans="7:7" ht="15" customHeight="1" x14ac:dyDescent="0.25">
      <c r="G10615" s="194"/>
    </row>
    <row r="10616" spans="7:7" ht="15" customHeight="1" x14ac:dyDescent="0.25">
      <c r="G10616" s="194"/>
    </row>
    <row r="10617" spans="7:7" ht="15" customHeight="1" x14ac:dyDescent="0.25">
      <c r="G10617" s="194"/>
    </row>
    <row r="10618" spans="7:7" ht="15" customHeight="1" x14ac:dyDescent="0.25">
      <c r="G10618" s="194"/>
    </row>
    <row r="10619" spans="7:7" ht="15" customHeight="1" x14ac:dyDescent="0.25">
      <c r="G10619" s="194"/>
    </row>
    <row r="10620" spans="7:7" ht="15" customHeight="1" x14ac:dyDescent="0.25">
      <c r="G10620" s="194"/>
    </row>
    <row r="10621" spans="7:7" ht="15" customHeight="1" x14ac:dyDescent="0.25">
      <c r="G10621" s="194"/>
    </row>
    <row r="10622" spans="7:7" ht="15" customHeight="1" x14ac:dyDescent="0.25">
      <c r="G10622" s="194"/>
    </row>
    <row r="10623" spans="7:7" ht="15" customHeight="1" x14ac:dyDescent="0.25">
      <c r="G10623" s="194"/>
    </row>
    <row r="10624" spans="7:7" ht="15" customHeight="1" x14ac:dyDescent="0.25">
      <c r="G10624" s="194"/>
    </row>
    <row r="10625" spans="7:7" ht="15" customHeight="1" x14ac:dyDescent="0.25">
      <c r="G10625" s="194"/>
    </row>
    <row r="10626" spans="7:7" ht="15" customHeight="1" x14ac:dyDescent="0.25">
      <c r="G10626" s="194"/>
    </row>
    <row r="10627" spans="7:7" ht="15" customHeight="1" x14ac:dyDescent="0.25">
      <c r="G10627" s="194"/>
    </row>
    <row r="10628" spans="7:7" ht="15" customHeight="1" x14ac:dyDescent="0.25">
      <c r="G10628" s="194"/>
    </row>
    <row r="10629" spans="7:7" ht="15" customHeight="1" x14ac:dyDescent="0.25">
      <c r="G10629" s="194"/>
    </row>
    <row r="10630" spans="7:7" ht="15" customHeight="1" x14ac:dyDescent="0.25">
      <c r="G10630" s="194"/>
    </row>
    <row r="10631" spans="7:7" ht="15" customHeight="1" x14ac:dyDescent="0.25">
      <c r="G10631" s="194"/>
    </row>
    <row r="10632" spans="7:7" ht="15" customHeight="1" x14ac:dyDescent="0.25">
      <c r="G10632" s="194"/>
    </row>
    <row r="10633" spans="7:7" ht="15" customHeight="1" x14ac:dyDescent="0.25">
      <c r="G10633" s="194"/>
    </row>
    <row r="10634" spans="7:7" ht="15" customHeight="1" x14ac:dyDescent="0.25">
      <c r="G10634" s="194"/>
    </row>
    <row r="10635" spans="7:7" ht="15" customHeight="1" x14ac:dyDescent="0.25">
      <c r="G10635" s="194"/>
    </row>
    <row r="10636" spans="7:7" ht="15" customHeight="1" x14ac:dyDescent="0.25">
      <c r="G10636" s="194"/>
    </row>
    <row r="10637" spans="7:7" ht="15" customHeight="1" x14ac:dyDescent="0.25">
      <c r="G10637" s="194"/>
    </row>
    <row r="10638" spans="7:7" ht="15" customHeight="1" x14ac:dyDescent="0.25">
      <c r="G10638" s="194"/>
    </row>
    <row r="10639" spans="7:7" ht="15" customHeight="1" x14ac:dyDescent="0.25">
      <c r="G10639" s="194"/>
    </row>
    <row r="10640" spans="7:7" ht="15" customHeight="1" x14ac:dyDescent="0.25">
      <c r="G10640" s="194"/>
    </row>
    <row r="10641" spans="7:7" ht="15" customHeight="1" x14ac:dyDescent="0.25">
      <c r="G10641" s="194"/>
    </row>
    <row r="10642" spans="7:7" ht="15" customHeight="1" x14ac:dyDescent="0.25">
      <c r="G10642" s="194"/>
    </row>
    <row r="10643" spans="7:7" ht="15" customHeight="1" x14ac:dyDescent="0.25">
      <c r="G10643" s="194"/>
    </row>
    <row r="10644" spans="7:7" ht="15" customHeight="1" x14ac:dyDescent="0.25">
      <c r="G10644" s="194"/>
    </row>
    <row r="10645" spans="7:7" ht="15" customHeight="1" x14ac:dyDescent="0.25">
      <c r="G10645" s="194"/>
    </row>
    <row r="10646" spans="7:7" ht="15" customHeight="1" x14ac:dyDescent="0.25">
      <c r="G10646" s="194"/>
    </row>
    <row r="10647" spans="7:7" ht="15" customHeight="1" x14ac:dyDescent="0.25">
      <c r="G10647" s="194"/>
    </row>
    <row r="10648" spans="7:7" ht="15" customHeight="1" x14ac:dyDescent="0.25">
      <c r="G10648" s="194"/>
    </row>
    <row r="10649" spans="7:7" ht="15" customHeight="1" x14ac:dyDescent="0.25">
      <c r="G10649" s="194"/>
    </row>
    <row r="10650" spans="7:7" ht="15" customHeight="1" x14ac:dyDescent="0.25">
      <c r="G10650" s="194"/>
    </row>
    <row r="10651" spans="7:7" ht="15" customHeight="1" x14ac:dyDescent="0.25">
      <c r="G10651" s="194"/>
    </row>
    <row r="10652" spans="7:7" ht="15" customHeight="1" x14ac:dyDescent="0.25">
      <c r="G10652" s="194"/>
    </row>
    <row r="10653" spans="7:7" ht="15" customHeight="1" x14ac:dyDescent="0.25">
      <c r="G10653" s="194"/>
    </row>
    <row r="10654" spans="7:7" ht="15" customHeight="1" x14ac:dyDescent="0.25">
      <c r="G10654" s="194"/>
    </row>
    <row r="10655" spans="7:7" ht="15" customHeight="1" x14ac:dyDescent="0.25">
      <c r="G10655" s="194"/>
    </row>
    <row r="10656" spans="7:7" ht="15" customHeight="1" x14ac:dyDescent="0.25">
      <c r="G10656" s="194"/>
    </row>
    <row r="10657" spans="7:7" ht="15" customHeight="1" x14ac:dyDescent="0.25">
      <c r="G10657" s="194"/>
    </row>
    <row r="10658" spans="7:7" ht="15" customHeight="1" x14ac:dyDescent="0.25">
      <c r="G10658" s="194"/>
    </row>
    <row r="10659" spans="7:7" ht="15" customHeight="1" x14ac:dyDescent="0.25">
      <c r="G10659" s="194"/>
    </row>
    <row r="10660" spans="7:7" ht="15" customHeight="1" x14ac:dyDescent="0.25">
      <c r="G10660" s="194"/>
    </row>
    <row r="10661" spans="7:7" ht="15" customHeight="1" x14ac:dyDescent="0.25">
      <c r="G10661" s="194"/>
    </row>
    <row r="10662" spans="7:7" ht="15" customHeight="1" x14ac:dyDescent="0.25">
      <c r="G10662" s="194"/>
    </row>
    <row r="10663" spans="7:7" ht="15" customHeight="1" x14ac:dyDescent="0.25">
      <c r="G10663" s="194"/>
    </row>
    <row r="10664" spans="7:7" ht="15" customHeight="1" x14ac:dyDescent="0.25">
      <c r="G10664" s="194"/>
    </row>
    <row r="10665" spans="7:7" ht="15" customHeight="1" x14ac:dyDescent="0.25">
      <c r="G10665" s="194"/>
    </row>
    <row r="10666" spans="7:7" ht="15" customHeight="1" x14ac:dyDescent="0.25">
      <c r="G10666" s="194"/>
    </row>
    <row r="10667" spans="7:7" ht="15" customHeight="1" x14ac:dyDescent="0.25">
      <c r="G10667" s="194"/>
    </row>
    <row r="10668" spans="7:7" ht="15" customHeight="1" x14ac:dyDescent="0.25">
      <c r="G10668" s="194"/>
    </row>
    <row r="10669" spans="7:7" ht="15" customHeight="1" x14ac:dyDescent="0.25">
      <c r="G10669" s="194"/>
    </row>
    <row r="10670" spans="7:7" ht="15" customHeight="1" x14ac:dyDescent="0.25">
      <c r="G10670" s="194"/>
    </row>
    <row r="10671" spans="7:7" ht="15" customHeight="1" x14ac:dyDescent="0.25">
      <c r="G10671" s="194"/>
    </row>
    <row r="10672" spans="7:7" ht="15" customHeight="1" x14ac:dyDescent="0.25">
      <c r="G10672" s="194"/>
    </row>
    <row r="10673" spans="7:7" ht="15" customHeight="1" x14ac:dyDescent="0.25">
      <c r="G10673" s="194"/>
    </row>
    <row r="10674" spans="7:7" ht="15" customHeight="1" x14ac:dyDescent="0.25">
      <c r="G10674" s="194"/>
    </row>
    <row r="10675" spans="7:7" ht="15" customHeight="1" x14ac:dyDescent="0.25">
      <c r="G10675" s="194"/>
    </row>
    <row r="10676" spans="7:7" ht="15" customHeight="1" x14ac:dyDescent="0.25">
      <c r="G10676" s="194"/>
    </row>
    <row r="10677" spans="7:7" ht="15" customHeight="1" x14ac:dyDescent="0.25">
      <c r="G10677" s="194"/>
    </row>
    <row r="10678" spans="7:7" ht="15" customHeight="1" x14ac:dyDescent="0.25">
      <c r="G10678" s="194"/>
    </row>
    <row r="10679" spans="7:7" ht="15" customHeight="1" x14ac:dyDescent="0.25">
      <c r="G10679" s="194"/>
    </row>
    <row r="10680" spans="7:7" ht="15" customHeight="1" x14ac:dyDescent="0.25">
      <c r="G10680" s="194"/>
    </row>
    <row r="10681" spans="7:7" ht="15" customHeight="1" x14ac:dyDescent="0.25">
      <c r="G10681" s="194"/>
    </row>
    <row r="10682" spans="7:7" ht="15" customHeight="1" x14ac:dyDescent="0.25">
      <c r="G10682" s="194"/>
    </row>
    <row r="10683" spans="7:7" ht="15" customHeight="1" x14ac:dyDescent="0.25">
      <c r="G10683" s="194"/>
    </row>
    <row r="10684" spans="7:7" ht="15" customHeight="1" x14ac:dyDescent="0.25">
      <c r="G10684" s="194"/>
    </row>
    <row r="10685" spans="7:7" ht="15" customHeight="1" x14ac:dyDescent="0.25">
      <c r="G10685" s="194"/>
    </row>
    <row r="10686" spans="7:7" ht="15" customHeight="1" x14ac:dyDescent="0.25">
      <c r="G10686" s="194"/>
    </row>
    <row r="10687" spans="7:7" ht="15" customHeight="1" x14ac:dyDescent="0.25">
      <c r="G10687" s="194"/>
    </row>
    <row r="10688" spans="7:7" ht="15" customHeight="1" x14ac:dyDescent="0.25">
      <c r="G10688" s="194"/>
    </row>
    <row r="10689" spans="7:7" ht="15" customHeight="1" x14ac:dyDescent="0.25">
      <c r="G10689" s="194"/>
    </row>
    <row r="10690" spans="7:7" ht="15" customHeight="1" x14ac:dyDescent="0.25">
      <c r="G10690" s="194"/>
    </row>
    <row r="10691" spans="7:7" ht="15" customHeight="1" x14ac:dyDescent="0.25">
      <c r="G10691" s="194"/>
    </row>
    <row r="10692" spans="7:7" ht="15" customHeight="1" x14ac:dyDescent="0.25">
      <c r="G10692" s="194"/>
    </row>
    <row r="10693" spans="7:7" ht="15" customHeight="1" x14ac:dyDescent="0.25">
      <c r="G10693" s="194"/>
    </row>
    <row r="10694" spans="7:7" ht="15" customHeight="1" x14ac:dyDescent="0.25">
      <c r="G10694" s="194"/>
    </row>
    <row r="10695" spans="7:7" ht="15" customHeight="1" x14ac:dyDescent="0.25">
      <c r="G10695" s="194"/>
    </row>
    <row r="10696" spans="7:7" ht="15" customHeight="1" x14ac:dyDescent="0.25">
      <c r="G10696" s="194"/>
    </row>
    <row r="10697" spans="7:7" ht="15" customHeight="1" x14ac:dyDescent="0.25">
      <c r="G10697" s="194"/>
    </row>
    <row r="10698" spans="7:7" ht="15" customHeight="1" x14ac:dyDescent="0.25">
      <c r="G10698" s="194"/>
    </row>
    <row r="10699" spans="7:7" ht="15" customHeight="1" x14ac:dyDescent="0.25">
      <c r="G10699" s="194"/>
    </row>
    <row r="10700" spans="7:7" ht="15" customHeight="1" x14ac:dyDescent="0.25">
      <c r="G10700" s="194"/>
    </row>
    <row r="10701" spans="7:7" ht="15" customHeight="1" x14ac:dyDescent="0.25">
      <c r="G10701" s="194"/>
    </row>
    <row r="10702" spans="7:7" ht="15" customHeight="1" x14ac:dyDescent="0.25">
      <c r="G10702" s="194"/>
    </row>
    <row r="10703" spans="7:7" ht="15" customHeight="1" x14ac:dyDescent="0.25">
      <c r="G10703" s="194"/>
    </row>
    <row r="10704" spans="7:7" ht="15" customHeight="1" x14ac:dyDescent="0.25">
      <c r="G10704" s="194"/>
    </row>
    <row r="10705" spans="7:7" ht="15" customHeight="1" x14ac:dyDescent="0.25">
      <c r="G10705" s="194"/>
    </row>
    <row r="10706" spans="7:7" ht="15" customHeight="1" x14ac:dyDescent="0.25">
      <c r="G10706" s="194"/>
    </row>
    <row r="10707" spans="7:7" ht="15" customHeight="1" x14ac:dyDescent="0.25">
      <c r="G10707" s="194"/>
    </row>
    <row r="10708" spans="7:7" ht="15" customHeight="1" x14ac:dyDescent="0.25">
      <c r="G10708" s="194"/>
    </row>
    <row r="10709" spans="7:7" ht="15" customHeight="1" x14ac:dyDescent="0.25">
      <c r="G10709" s="194"/>
    </row>
    <row r="10710" spans="7:7" ht="15" customHeight="1" x14ac:dyDescent="0.25">
      <c r="G10710" s="194"/>
    </row>
    <row r="10711" spans="7:7" ht="15" customHeight="1" x14ac:dyDescent="0.25">
      <c r="G10711" s="194"/>
    </row>
    <row r="10712" spans="7:7" ht="15" customHeight="1" x14ac:dyDescent="0.25">
      <c r="G10712" s="194"/>
    </row>
    <row r="10713" spans="7:7" ht="15" customHeight="1" x14ac:dyDescent="0.25">
      <c r="G10713" s="194"/>
    </row>
    <row r="10714" spans="7:7" ht="15" customHeight="1" x14ac:dyDescent="0.25">
      <c r="G10714" s="194"/>
    </row>
    <row r="10715" spans="7:7" ht="15" customHeight="1" x14ac:dyDescent="0.25">
      <c r="G10715" s="194"/>
    </row>
    <row r="10716" spans="7:7" ht="15" customHeight="1" x14ac:dyDescent="0.25">
      <c r="G10716" s="194"/>
    </row>
    <row r="10717" spans="7:7" ht="15" customHeight="1" x14ac:dyDescent="0.25">
      <c r="G10717" s="194"/>
    </row>
    <row r="10718" spans="7:7" ht="15" customHeight="1" x14ac:dyDescent="0.25">
      <c r="G10718" s="194"/>
    </row>
    <row r="10719" spans="7:7" ht="15" customHeight="1" x14ac:dyDescent="0.25">
      <c r="G10719" s="194"/>
    </row>
    <row r="10720" spans="7:7" ht="15" customHeight="1" x14ac:dyDescent="0.25">
      <c r="G10720" s="194"/>
    </row>
    <row r="10721" spans="7:7" ht="15" customHeight="1" x14ac:dyDescent="0.25">
      <c r="G10721" s="194"/>
    </row>
    <row r="10722" spans="7:7" ht="15" customHeight="1" x14ac:dyDescent="0.25">
      <c r="G10722" s="194"/>
    </row>
    <row r="10723" spans="7:7" ht="15" customHeight="1" x14ac:dyDescent="0.25">
      <c r="G10723" s="194"/>
    </row>
    <row r="10724" spans="7:7" ht="15" customHeight="1" x14ac:dyDescent="0.25">
      <c r="G10724" s="194"/>
    </row>
    <row r="10725" spans="7:7" ht="15" customHeight="1" x14ac:dyDescent="0.25">
      <c r="G10725" s="194"/>
    </row>
    <row r="10726" spans="7:7" ht="15" customHeight="1" x14ac:dyDescent="0.25">
      <c r="G10726" s="194"/>
    </row>
    <row r="10727" spans="7:7" ht="15" customHeight="1" x14ac:dyDescent="0.25">
      <c r="G10727" s="194"/>
    </row>
    <row r="10728" spans="7:7" ht="15" customHeight="1" x14ac:dyDescent="0.25">
      <c r="G10728" s="194"/>
    </row>
    <row r="10729" spans="7:7" ht="15" customHeight="1" x14ac:dyDescent="0.25">
      <c r="G10729" s="194"/>
    </row>
    <row r="10730" spans="7:7" ht="15" customHeight="1" x14ac:dyDescent="0.25">
      <c r="G10730" s="194"/>
    </row>
    <row r="10731" spans="7:7" ht="15" customHeight="1" x14ac:dyDescent="0.25">
      <c r="G10731" s="194"/>
    </row>
    <row r="10732" spans="7:7" ht="15" customHeight="1" x14ac:dyDescent="0.25">
      <c r="G10732" s="194"/>
    </row>
    <row r="10733" spans="7:7" ht="15" customHeight="1" x14ac:dyDescent="0.25">
      <c r="G10733" s="194"/>
    </row>
    <row r="10734" spans="7:7" ht="15" customHeight="1" x14ac:dyDescent="0.25">
      <c r="G10734" s="194"/>
    </row>
    <row r="10735" spans="7:7" ht="15" customHeight="1" x14ac:dyDescent="0.25">
      <c r="G10735" s="194"/>
    </row>
    <row r="10736" spans="7:7" ht="15" customHeight="1" x14ac:dyDescent="0.25">
      <c r="G10736" s="194"/>
    </row>
    <row r="10737" spans="7:7" ht="15" customHeight="1" x14ac:dyDescent="0.25">
      <c r="G10737" s="194"/>
    </row>
    <row r="10738" spans="7:7" ht="15" customHeight="1" x14ac:dyDescent="0.25">
      <c r="G10738" s="194"/>
    </row>
    <row r="10739" spans="7:7" ht="15" customHeight="1" x14ac:dyDescent="0.25">
      <c r="G10739" s="194"/>
    </row>
    <row r="10740" spans="7:7" ht="15" customHeight="1" x14ac:dyDescent="0.25">
      <c r="G10740" s="194"/>
    </row>
    <row r="10741" spans="7:7" ht="15" customHeight="1" x14ac:dyDescent="0.25">
      <c r="G10741" s="194"/>
    </row>
    <row r="10742" spans="7:7" ht="15" customHeight="1" x14ac:dyDescent="0.25">
      <c r="G10742" s="194"/>
    </row>
    <row r="10743" spans="7:7" ht="15" customHeight="1" x14ac:dyDescent="0.25">
      <c r="G10743" s="194"/>
    </row>
    <row r="10744" spans="7:7" ht="15" customHeight="1" x14ac:dyDescent="0.25">
      <c r="G10744" s="194"/>
    </row>
    <row r="10745" spans="7:7" ht="15" customHeight="1" x14ac:dyDescent="0.25">
      <c r="G10745" s="194"/>
    </row>
    <row r="10746" spans="7:7" ht="15" customHeight="1" x14ac:dyDescent="0.25">
      <c r="G10746" s="194"/>
    </row>
    <row r="10747" spans="7:7" ht="15" customHeight="1" x14ac:dyDescent="0.25">
      <c r="G10747" s="194"/>
    </row>
    <row r="10748" spans="7:7" ht="15" customHeight="1" x14ac:dyDescent="0.25">
      <c r="G10748" s="194"/>
    </row>
    <row r="10749" spans="7:7" ht="15" customHeight="1" x14ac:dyDescent="0.25">
      <c r="G10749" s="194"/>
    </row>
    <row r="10750" spans="7:7" ht="15" customHeight="1" x14ac:dyDescent="0.25">
      <c r="G10750" s="194"/>
    </row>
    <row r="10751" spans="7:7" ht="15" customHeight="1" x14ac:dyDescent="0.25">
      <c r="G10751" s="194"/>
    </row>
    <row r="10752" spans="7:7" ht="15" customHeight="1" x14ac:dyDescent="0.25">
      <c r="G10752" s="194"/>
    </row>
    <row r="10753" spans="7:7" ht="15" customHeight="1" x14ac:dyDescent="0.25">
      <c r="G10753" s="194"/>
    </row>
    <row r="10754" spans="7:7" ht="15" customHeight="1" x14ac:dyDescent="0.25">
      <c r="G10754" s="194"/>
    </row>
    <row r="10755" spans="7:7" ht="15" customHeight="1" x14ac:dyDescent="0.25">
      <c r="G10755" s="194"/>
    </row>
    <row r="10756" spans="7:7" ht="15" customHeight="1" x14ac:dyDescent="0.25">
      <c r="G10756" s="194"/>
    </row>
    <row r="10757" spans="7:7" ht="15" customHeight="1" x14ac:dyDescent="0.25">
      <c r="G10757" s="194"/>
    </row>
    <row r="10758" spans="7:7" ht="15" customHeight="1" x14ac:dyDescent="0.25">
      <c r="G10758" s="194"/>
    </row>
    <row r="10759" spans="7:7" ht="15" customHeight="1" x14ac:dyDescent="0.25">
      <c r="G10759" s="194"/>
    </row>
    <row r="10760" spans="7:7" ht="15" customHeight="1" x14ac:dyDescent="0.25">
      <c r="G10760" s="194"/>
    </row>
    <row r="10761" spans="7:7" ht="15" customHeight="1" x14ac:dyDescent="0.25">
      <c r="G10761" s="194"/>
    </row>
    <row r="10762" spans="7:7" ht="15" customHeight="1" x14ac:dyDescent="0.25">
      <c r="G10762" s="194"/>
    </row>
    <row r="10763" spans="7:7" ht="15" customHeight="1" x14ac:dyDescent="0.25">
      <c r="G10763" s="194"/>
    </row>
    <row r="10764" spans="7:7" ht="15" customHeight="1" x14ac:dyDescent="0.25">
      <c r="G10764" s="194"/>
    </row>
    <row r="10765" spans="7:7" ht="15" customHeight="1" x14ac:dyDescent="0.25">
      <c r="G10765" s="194"/>
    </row>
    <row r="10766" spans="7:7" ht="15" customHeight="1" x14ac:dyDescent="0.25">
      <c r="G10766" s="194"/>
    </row>
    <row r="10767" spans="7:7" ht="15" customHeight="1" x14ac:dyDescent="0.25">
      <c r="G10767" s="194"/>
    </row>
    <row r="10768" spans="7:7" ht="15" customHeight="1" x14ac:dyDescent="0.25">
      <c r="G10768" s="194"/>
    </row>
    <row r="10769" spans="7:7" ht="15" customHeight="1" x14ac:dyDescent="0.25">
      <c r="G10769" s="194"/>
    </row>
    <row r="10770" spans="7:7" ht="15" customHeight="1" x14ac:dyDescent="0.25">
      <c r="G10770" s="194"/>
    </row>
    <row r="10771" spans="7:7" ht="15" customHeight="1" x14ac:dyDescent="0.25">
      <c r="G10771" s="194"/>
    </row>
    <row r="10772" spans="7:7" ht="15" customHeight="1" x14ac:dyDescent="0.25">
      <c r="G10772" s="194"/>
    </row>
    <row r="10773" spans="7:7" ht="15" customHeight="1" x14ac:dyDescent="0.25">
      <c r="G10773" s="194"/>
    </row>
    <row r="10774" spans="7:7" ht="15" customHeight="1" x14ac:dyDescent="0.25">
      <c r="G10774" s="194"/>
    </row>
    <row r="10775" spans="7:7" ht="15" customHeight="1" x14ac:dyDescent="0.25">
      <c r="G10775" s="194"/>
    </row>
    <row r="10776" spans="7:7" ht="15" customHeight="1" x14ac:dyDescent="0.25">
      <c r="G10776" s="194"/>
    </row>
    <row r="10777" spans="7:7" ht="15" customHeight="1" x14ac:dyDescent="0.25">
      <c r="G10777" s="194"/>
    </row>
    <row r="10778" spans="7:7" ht="15" customHeight="1" x14ac:dyDescent="0.25">
      <c r="G10778" s="194"/>
    </row>
    <row r="10779" spans="7:7" ht="15" customHeight="1" x14ac:dyDescent="0.25">
      <c r="G10779" s="194"/>
    </row>
    <row r="10780" spans="7:7" ht="15" customHeight="1" x14ac:dyDescent="0.25">
      <c r="G10780" s="194"/>
    </row>
    <row r="10781" spans="7:7" ht="15" customHeight="1" x14ac:dyDescent="0.25">
      <c r="G10781" s="194"/>
    </row>
    <row r="10782" spans="7:7" ht="15" customHeight="1" x14ac:dyDescent="0.25">
      <c r="G10782" s="194"/>
    </row>
    <row r="10783" spans="7:7" ht="15" customHeight="1" x14ac:dyDescent="0.25">
      <c r="G10783" s="194"/>
    </row>
    <row r="10784" spans="7:7" ht="15" customHeight="1" x14ac:dyDescent="0.25">
      <c r="G10784" s="194"/>
    </row>
    <row r="10785" spans="7:7" ht="15" customHeight="1" x14ac:dyDescent="0.25">
      <c r="G10785" s="194"/>
    </row>
    <row r="10786" spans="7:7" ht="15" customHeight="1" x14ac:dyDescent="0.25">
      <c r="G10786" s="194"/>
    </row>
    <row r="10787" spans="7:7" ht="15" customHeight="1" x14ac:dyDescent="0.25">
      <c r="G10787" s="194"/>
    </row>
    <row r="10788" spans="7:7" ht="15" customHeight="1" x14ac:dyDescent="0.25">
      <c r="G10788" s="194"/>
    </row>
    <row r="10789" spans="7:7" ht="15" customHeight="1" x14ac:dyDescent="0.25">
      <c r="G10789" s="194"/>
    </row>
    <row r="10790" spans="7:7" ht="15" customHeight="1" x14ac:dyDescent="0.25">
      <c r="G10790" s="194"/>
    </row>
    <row r="10791" spans="7:7" ht="15" customHeight="1" x14ac:dyDescent="0.25">
      <c r="G10791" s="194"/>
    </row>
    <row r="10792" spans="7:7" ht="15" customHeight="1" x14ac:dyDescent="0.25">
      <c r="G10792" s="194"/>
    </row>
    <row r="10793" spans="7:7" ht="15" customHeight="1" x14ac:dyDescent="0.25">
      <c r="G10793" s="194"/>
    </row>
    <row r="10794" spans="7:7" ht="15" customHeight="1" x14ac:dyDescent="0.25">
      <c r="G10794" s="194"/>
    </row>
    <row r="10795" spans="7:7" ht="15" customHeight="1" x14ac:dyDescent="0.25">
      <c r="G10795" s="194"/>
    </row>
    <row r="10796" spans="7:7" ht="15" customHeight="1" x14ac:dyDescent="0.25">
      <c r="G10796" s="194"/>
    </row>
    <row r="10797" spans="7:7" ht="15" customHeight="1" x14ac:dyDescent="0.25">
      <c r="G10797" s="194"/>
    </row>
    <row r="10798" spans="7:7" ht="15" customHeight="1" x14ac:dyDescent="0.25">
      <c r="G10798" s="194"/>
    </row>
    <row r="10799" spans="7:7" ht="15" customHeight="1" x14ac:dyDescent="0.25">
      <c r="G10799" s="194"/>
    </row>
    <row r="10800" spans="7:7" ht="15" customHeight="1" x14ac:dyDescent="0.25">
      <c r="G10800" s="194"/>
    </row>
    <row r="10801" spans="7:7" ht="15" customHeight="1" x14ac:dyDescent="0.25">
      <c r="G10801" s="194"/>
    </row>
    <row r="10802" spans="7:7" ht="15" customHeight="1" x14ac:dyDescent="0.25">
      <c r="G10802" s="194"/>
    </row>
    <row r="10803" spans="7:7" ht="15" customHeight="1" x14ac:dyDescent="0.25">
      <c r="G10803" s="194"/>
    </row>
    <row r="10804" spans="7:7" ht="15" customHeight="1" x14ac:dyDescent="0.25">
      <c r="G10804" s="194"/>
    </row>
    <row r="10805" spans="7:7" ht="15" customHeight="1" x14ac:dyDescent="0.25">
      <c r="G10805" s="194"/>
    </row>
    <row r="10806" spans="7:7" ht="15" customHeight="1" x14ac:dyDescent="0.25">
      <c r="G10806" s="194"/>
    </row>
    <row r="10807" spans="7:7" ht="15" customHeight="1" x14ac:dyDescent="0.25">
      <c r="G10807" s="194"/>
    </row>
    <row r="10808" spans="7:7" ht="15" customHeight="1" x14ac:dyDescent="0.25">
      <c r="G10808" s="194"/>
    </row>
    <row r="10809" spans="7:7" ht="15" customHeight="1" x14ac:dyDescent="0.25">
      <c r="G10809" s="194"/>
    </row>
    <row r="10810" spans="7:7" ht="15" customHeight="1" x14ac:dyDescent="0.25">
      <c r="G10810" s="194"/>
    </row>
    <row r="10811" spans="7:7" ht="15" customHeight="1" x14ac:dyDescent="0.25">
      <c r="G10811" s="194"/>
    </row>
    <row r="10812" spans="7:7" ht="15" customHeight="1" x14ac:dyDescent="0.25">
      <c r="G10812" s="194"/>
    </row>
    <row r="10813" spans="7:7" ht="15" customHeight="1" x14ac:dyDescent="0.25">
      <c r="G10813" s="194"/>
    </row>
    <row r="10814" spans="7:7" ht="15" customHeight="1" x14ac:dyDescent="0.25">
      <c r="G10814" s="194"/>
    </row>
    <row r="10815" spans="7:7" ht="15" customHeight="1" x14ac:dyDescent="0.25">
      <c r="G10815" s="194"/>
    </row>
    <row r="10816" spans="7:7" ht="15" customHeight="1" x14ac:dyDescent="0.25">
      <c r="G10816" s="194"/>
    </row>
    <row r="10817" spans="7:7" ht="15" customHeight="1" x14ac:dyDescent="0.25">
      <c r="G10817" s="194"/>
    </row>
    <row r="10818" spans="7:7" ht="15" customHeight="1" x14ac:dyDescent="0.25">
      <c r="G10818" s="194"/>
    </row>
    <row r="10819" spans="7:7" ht="15" customHeight="1" x14ac:dyDescent="0.25">
      <c r="G10819" s="194"/>
    </row>
    <row r="10820" spans="7:7" ht="15" customHeight="1" x14ac:dyDescent="0.25">
      <c r="G10820" s="194"/>
    </row>
    <row r="10821" spans="7:7" ht="15" customHeight="1" x14ac:dyDescent="0.25">
      <c r="G10821" s="194"/>
    </row>
    <row r="10822" spans="7:7" ht="15" customHeight="1" x14ac:dyDescent="0.25">
      <c r="G10822" s="194"/>
    </row>
    <row r="10823" spans="7:7" ht="15" customHeight="1" x14ac:dyDescent="0.25">
      <c r="G10823" s="194"/>
    </row>
    <row r="10824" spans="7:7" ht="15" customHeight="1" x14ac:dyDescent="0.25">
      <c r="G10824" s="194"/>
    </row>
    <row r="10825" spans="7:7" ht="15" customHeight="1" x14ac:dyDescent="0.25">
      <c r="G10825" s="194"/>
    </row>
    <row r="10826" spans="7:7" ht="15" customHeight="1" x14ac:dyDescent="0.25">
      <c r="G10826" s="194"/>
    </row>
    <row r="10827" spans="7:7" ht="15" customHeight="1" x14ac:dyDescent="0.25">
      <c r="G10827" s="194"/>
    </row>
    <row r="10828" spans="7:7" ht="15" customHeight="1" x14ac:dyDescent="0.25">
      <c r="G10828" s="194"/>
    </row>
    <row r="10829" spans="7:7" ht="15" customHeight="1" x14ac:dyDescent="0.25">
      <c r="G10829" s="194"/>
    </row>
    <row r="10830" spans="7:7" ht="15" customHeight="1" x14ac:dyDescent="0.25">
      <c r="G10830" s="194"/>
    </row>
    <row r="10831" spans="7:7" ht="15" customHeight="1" x14ac:dyDescent="0.25">
      <c r="G10831" s="194"/>
    </row>
    <row r="10832" spans="7:7" ht="15" customHeight="1" x14ac:dyDescent="0.25">
      <c r="G10832" s="194"/>
    </row>
    <row r="10833" spans="7:7" ht="15" customHeight="1" x14ac:dyDescent="0.25">
      <c r="G10833" s="194"/>
    </row>
    <row r="10834" spans="7:7" ht="15" customHeight="1" x14ac:dyDescent="0.25">
      <c r="G10834" s="194"/>
    </row>
    <row r="10835" spans="7:7" ht="15" customHeight="1" x14ac:dyDescent="0.25">
      <c r="G10835" s="194"/>
    </row>
    <row r="10836" spans="7:7" ht="15" customHeight="1" x14ac:dyDescent="0.25">
      <c r="G10836" s="194"/>
    </row>
    <row r="10837" spans="7:7" ht="15" customHeight="1" x14ac:dyDescent="0.25">
      <c r="G10837" s="194"/>
    </row>
    <row r="10838" spans="7:7" ht="15" customHeight="1" x14ac:dyDescent="0.25">
      <c r="G10838" s="194"/>
    </row>
    <row r="10839" spans="7:7" ht="15" customHeight="1" x14ac:dyDescent="0.25">
      <c r="G10839" s="194"/>
    </row>
    <row r="10840" spans="7:7" ht="15" customHeight="1" x14ac:dyDescent="0.25">
      <c r="G10840" s="194"/>
    </row>
    <row r="10841" spans="7:7" ht="15" customHeight="1" x14ac:dyDescent="0.25">
      <c r="G10841" s="194"/>
    </row>
    <row r="10842" spans="7:7" ht="15" customHeight="1" x14ac:dyDescent="0.25">
      <c r="G10842" s="194"/>
    </row>
    <row r="10843" spans="7:7" ht="15" customHeight="1" x14ac:dyDescent="0.25">
      <c r="G10843" s="194"/>
    </row>
    <row r="10844" spans="7:7" ht="15" customHeight="1" x14ac:dyDescent="0.25">
      <c r="G10844" s="194"/>
    </row>
    <row r="10845" spans="7:7" ht="15" customHeight="1" x14ac:dyDescent="0.25">
      <c r="G10845" s="194"/>
    </row>
    <row r="10846" spans="7:7" ht="15" customHeight="1" x14ac:dyDescent="0.25">
      <c r="G10846" s="194"/>
    </row>
    <row r="10847" spans="7:7" ht="15" customHeight="1" x14ac:dyDescent="0.25">
      <c r="G10847" s="194"/>
    </row>
    <row r="10848" spans="7:7" ht="15" customHeight="1" x14ac:dyDescent="0.25">
      <c r="G10848" s="194"/>
    </row>
    <row r="10849" spans="7:7" ht="15" customHeight="1" x14ac:dyDescent="0.25">
      <c r="G10849" s="194"/>
    </row>
    <row r="10850" spans="7:7" ht="15" customHeight="1" x14ac:dyDescent="0.25">
      <c r="G10850" s="194"/>
    </row>
    <row r="10851" spans="7:7" ht="15" customHeight="1" x14ac:dyDescent="0.25">
      <c r="G10851" s="194"/>
    </row>
    <row r="10852" spans="7:7" ht="15" customHeight="1" x14ac:dyDescent="0.25">
      <c r="G10852" s="194"/>
    </row>
    <row r="10853" spans="7:7" ht="15" customHeight="1" x14ac:dyDescent="0.25">
      <c r="G10853" s="194"/>
    </row>
    <row r="10854" spans="7:7" ht="15" customHeight="1" x14ac:dyDescent="0.25">
      <c r="G10854" s="194"/>
    </row>
    <row r="10855" spans="7:7" ht="15" customHeight="1" x14ac:dyDescent="0.25">
      <c r="G10855" s="194"/>
    </row>
    <row r="10856" spans="7:7" ht="15" customHeight="1" x14ac:dyDescent="0.25">
      <c r="G10856" s="194"/>
    </row>
    <row r="10857" spans="7:7" ht="15" customHeight="1" x14ac:dyDescent="0.25">
      <c r="G10857" s="194"/>
    </row>
    <row r="10858" spans="7:7" ht="15" customHeight="1" x14ac:dyDescent="0.25">
      <c r="G10858" s="194"/>
    </row>
    <row r="10859" spans="7:7" ht="15" customHeight="1" x14ac:dyDescent="0.25">
      <c r="G10859" s="194"/>
    </row>
    <row r="10860" spans="7:7" ht="15" customHeight="1" x14ac:dyDescent="0.25">
      <c r="G10860" s="194"/>
    </row>
    <row r="10861" spans="7:7" ht="15" customHeight="1" x14ac:dyDescent="0.25">
      <c r="G10861" s="194"/>
    </row>
    <row r="10862" spans="7:7" ht="15" customHeight="1" x14ac:dyDescent="0.25">
      <c r="G10862" s="194"/>
    </row>
    <row r="10863" spans="7:7" ht="15" customHeight="1" x14ac:dyDescent="0.25">
      <c r="G10863" s="194"/>
    </row>
    <row r="10864" spans="7:7" ht="15" customHeight="1" x14ac:dyDescent="0.25">
      <c r="G10864" s="194"/>
    </row>
    <row r="10865" spans="7:7" ht="15" customHeight="1" x14ac:dyDescent="0.25">
      <c r="G10865" s="194"/>
    </row>
    <row r="10866" spans="7:7" ht="15" customHeight="1" x14ac:dyDescent="0.25">
      <c r="G10866" s="194"/>
    </row>
    <row r="10867" spans="7:7" ht="15" customHeight="1" x14ac:dyDescent="0.25">
      <c r="G10867" s="194"/>
    </row>
    <row r="10868" spans="7:7" ht="15" customHeight="1" x14ac:dyDescent="0.25">
      <c r="G10868" s="194"/>
    </row>
    <row r="10869" spans="7:7" ht="15" customHeight="1" x14ac:dyDescent="0.25">
      <c r="G10869" s="194"/>
    </row>
    <row r="10870" spans="7:7" ht="15" customHeight="1" x14ac:dyDescent="0.25">
      <c r="G10870" s="194"/>
    </row>
    <row r="10871" spans="7:7" ht="15" customHeight="1" x14ac:dyDescent="0.25">
      <c r="G10871" s="194"/>
    </row>
    <row r="10872" spans="7:7" ht="15" customHeight="1" x14ac:dyDescent="0.25">
      <c r="G10872" s="194"/>
    </row>
    <row r="10873" spans="7:7" ht="15" customHeight="1" x14ac:dyDescent="0.25">
      <c r="G10873" s="194"/>
    </row>
    <row r="10874" spans="7:7" ht="15" customHeight="1" x14ac:dyDescent="0.25">
      <c r="G10874" s="194"/>
    </row>
    <row r="10875" spans="7:7" ht="15" customHeight="1" x14ac:dyDescent="0.25">
      <c r="G10875" s="194"/>
    </row>
    <row r="10876" spans="7:7" ht="15" customHeight="1" x14ac:dyDescent="0.25">
      <c r="G10876" s="194"/>
    </row>
    <row r="10877" spans="7:7" ht="15" customHeight="1" x14ac:dyDescent="0.25">
      <c r="G10877" s="194"/>
    </row>
    <row r="10878" spans="7:7" ht="15" customHeight="1" x14ac:dyDescent="0.25">
      <c r="G10878" s="194"/>
    </row>
    <row r="10879" spans="7:7" ht="15" customHeight="1" x14ac:dyDescent="0.25">
      <c r="G10879" s="194"/>
    </row>
    <row r="10880" spans="7:7" ht="15" customHeight="1" x14ac:dyDescent="0.25">
      <c r="G10880" s="194"/>
    </row>
    <row r="10881" spans="7:7" ht="15" customHeight="1" x14ac:dyDescent="0.25">
      <c r="G10881" s="194"/>
    </row>
    <row r="10882" spans="7:7" ht="15" customHeight="1" x14ac:dyDescent="0.25">
      <c r="G10882" s="194"/>
    </row>
    <row r="10883" spans="7:7" ht="15" customHeight="1" x14ac:dyDescent="0.25">
      <c r="G10883" s="194"/>
    </row>
    <row r="10884" spans="7:7" ht="15" customHeight="1" x14ac:dyDescent="0.25">
      <c r="G10884" s="194"/>
    </row>
    <row r="10885" spans="7:7" ht="15" customHeight="1" x14ac:dyDescent="0.25">
      <c r="G10885" s="194"/>
    </row>
    <row r="10886" spans="7:7" ht="15" customHeight="1" x14ac:dyDescent="0.25">
      <c r="G10886" s="194"/>
    </row>
    <row r="10887" spans="7:7" ht="15" customHeight="1" x14ac:dyDescent="0.25">
      <c r="G10887" s="194"/>
    </row>
    <row r="10888" spans="7:7" ht="15" customHeight="1" x14ac:dyDescent="0.25">
      <c r="G10888" s="194"/>
    </row>
    <row r="10889" spans="7:7" ht="15" customHeight="1" x14ac:dyDescent="0.25">
      <c r="G10889" s="194"/>
    </row>
    <row r="10890" spans="7:7" ht="15" customHeight="1" x14ac:dyDescent="0.25">
      <c r="G10890" s="194"/>
    </row>
    <row r="10891" spans="7:7" ht="15" customHeight="1" x14ac:dyDescent="0.25">
      <c r="G10891" s="194"/>
    </row>
    <row r="10892" spans="7:7" ht="15" customHeight="1" x14ac:dyDescent="0.25">
      <c r="G10892" s="194"/>
    </row>
    <row r="10893" spans="7:7" ht="15" customHeight="1" x14ac:dyDescent="0.25">
      <c r="G10893" s="194"/>
    </row>
    <row r="10894" spans="7:7" ht="15" customHeight="1" x14ac:dyDescent="0.25">
      <c r="G10894" s="194"/>
    </row>
    <row r="10895" spans="7:7" ht="15" customHeight="1" x14ac:dyDescent="0.25">
      <c r="G10895" s="194"/>
    </row>
    <row r="10896" spans="7:7" ht="15" customHeight="1" x14ac:dyDescent="0.25">
      <c r="G10896" s="194"/>
    </row>
    <row r="10897" spans="7:7" ht="15" customHeight="1" x14ac:dyDescent="0.25">
      <c r="G10897" s="194"/>
    </row>
    <row r="10898" spans="7:7" ht="15" customHeight="1" x14ac:dyDescent="0.25">
      <c r="G10898" s="194"/>
    </row>
    <row r="10899" spans="7:7" ht="15" customHeight="1" x14ac:dyDescent="0.25">
      <c r="G10899" s="194"/>
    </row>
    <row r="10900" spans="7:7" ht="15" customHeight="1" x14ac:dyDescent="0.25">
      <c r="G10900" s="194"/>
    </row>
    <row r="10901" spans="7:7" ht="15" customHeight="1" x14ac:dyDescent="0.25">
      <c r="G10901" s="194"/>
    </row>
    <row r="10902" spans="7:7" ht="15" customHeight="1" x14ac:dyDescent="0.25">
      <c r="G10902" s="194"/>
    </row>
    <row r="10903" spans="7:7" ht="15" customHeight="1" x14ac:dyDescent="0.25">
      <c r="G10903" s="194"/>
    </row>
    <row r="10904" spans="7:7" ht="15" customHeight="1" x14ac:dyDescent="0.25">
      <c r="G10904" s="194"/>
    </row>
    <row r="10905" spans="7:7" ht="15" customHeight="1" x14ac:dyDescent="0.25">
      <c r="G10905" s="194"/>
    </row>
    <row r="10906" spans="7:7" ht="15" customHeight="1" x14ac:dyDescent="0.25">
      <c r="G10906" s="194"/>
    </row>
    <row r="10907" spans="7:7" ht="15" customHeight="1" x14ac:dyDescent="0.25">
      <c r="G10907" s="194"/>
    </row>
    <row r="10908" spans="7:7" ht="15" customHeight="1" x14ac:dyDescent="0.25">
      <c r="G10908" s="194"/>
    </row>
    <row r="10909" spans="7:7" ht="15" customHeight="1" x14ac:dyDescent="0.25">
      <c r="G10909" s="194"/>
    </row>
    <row r="10910" spans="7:7" ht="15" customHeight="1" x14ac:dyDescent="0.25">
      <c r="G10910" s="194"/>
    </row>
    <row r="10911" spans="7:7" ht="15" customHeight="1" x14ac:dyDescent="0.25">
      <c r="G10911" s="194"/>
    </row>
    <row r="10912" spans="7:7" ht="15" customHeight="1" x14ac:dyDescent="0.25">
      <c r="G10912" s="194"/>
    </row>
    <row r="10913" spans="7:7" ht="15" customHeight="1" x14ac:dyDescent="0.25">
      <c r="G10913" s="194"/>
    </row>
    <row r="10914" spans="7:7" ht="15" customHeight="1" x14ac:dyDescent="0.25">
      <c r="G10914" s="194"/>
    </row>
    <row r="10915" spans="7:7" ht="15" customHeight="1" x14ac:dyDescent="0.25">
      <c r="G10915" s="194"/>
    </row>
    <row r="10916" spans="7:7" ht="15" customHeight="1" x14ac:dyDescent="0.25">
      <c r="G10916" s="194"/>
    </row>
    <row r="10917" spans="7:7" ht="15" customHeight="1" x14ac:dyDescent="0.25">
      <c r="G10917" s="194"/>
    </row>
    <row r="10918" spans="7:7" ht="15" customHeight="1" x14ac:dyDescent="0.25">
      <c r="G10918" s="194"/>
    </row>
    <row r="10919" spans="7:7" ht="15" customHeight="1" x14ac:dyDescent="0.25">
      <c r="G10919" s="194"/>
    </row>
    <row r="10920" spans="7:7" ht="15" customHeight="1" x14ac:dyDescent="0.25">
      <c r="G10920" s="194"/>
    </row>
    <row r="10921" spans="7:7" ht="15" customHeight="1" x14ac:dyDescent="0.25">
      <c r="G10921" s="194"/>
    </row>
    <row r="10922" spans="7:7" ht="15" customHeight="1" x14ac:dyDescent="0.25">
      <c r="G10922" s="194"/>
    </row>
    <row r="10923" spans="7:7" ht="15" customHeight="1" x14ac:dyDescent="0.25">
      <c r="G10923" s="194"/>
    </row>
    <row r="10924" spans="7:7" ht="15" customHeight="1" x14ac:dyDescent="0.25">
      <c r="G10924" s="194"/>
    </row>
    <row r="10925" spans="7:7" ht="15" customHeight="1" x14ac:dyDescent="0.25">
      <c r="G10925" s="194"/>
    </row>
    <row r="10926" spans="7:7" ht="15" customHeight="1" x14ac:dyDescent="0.25">
      <c r="G10926" s="194"/>
    </row>
    <row r="10927" spans="7:7" ht="15" customHeight="1" x14ac:dyDescent="0.25">
      <c r="G10927" s="194"/>
    </row>
    <row r="10928" spans="7:7" ht="15" customHeight="1" x14ac:dyDescent="0.25">
      <c r="G10928" s="194"/>
    </row>
    <row r="10929" spans="7:7" ht="15" customHeight="1" x14ac:dyDescent="0.25">
      <c r="G10929" s="194"/>
    </row>
    <row r="10930" spans="7:7" ht="15" customHeight="1" x14ac:dyDescent="0.25">
      <c r="G10930" s="194"/>
    </row>
    <row r="10931" spans="7:7" ht="15" customHeight="1" x14ac:dyDescent="0.25">
      <c r="G10931" s="194"/>
    </row>
    <row r="10932" spans="7:7" ht="15" customHeight="1" x14ac:dyDescent="0.25">
      <c r="G10932" s="194"/>
    </row>
    <row r="10933" spans="7:7" ht="15" customHeight="1" x14ac:dyDescent="0.25">
      <c r="G10933" s="194"/>
    </row>
    <row r="10934" spans="7:7" ht="15" customHeight="1" x14ac:dyDescent="0.25">
      <c r="G10934" s="194"/>
    </row>
    <row r="10935" spans="7:7" ht="15" customHeight="1" x14ac:dyDescent="0.25">
      <c r="G10935" s="194"/>
    </row>
    <row r="10936" spans="7:7" ht="15" customHeight="1" x14ac:dyDescent="0.25">
      <c r="G10936" s="194"/>
    </row>
    <row r="10937" spans="7:7" ht="15" customHeight="1" x14ac:dyDescent="0.25">
      <c r="G10937" s="194"/>
    </row>
    <row r="10938" spans="7:7" ht="15" customHeight="1" x14ac:dyDescent="0.25">
      <c r="G10938" s="194"/>
    </row>
    <row r="10939" spans="7:7" ht="15" customHeight="1" x14ac:dyDescent="0.25">
      <c r="G10939" s="194"/>
    </row>
    <row r="10940" spans="7:7" ht="15" customHeight="1" x14ac:dyDescent="0.25">
      <c r="G10940" s="194"/>
    </row>
    <row r="10941" spans="7:7" ht="15" customHeight="1" x14ac:dyDescent="0.25">
      <c r="G10941" s="194"/>
    </row>
    <row r="10942" spans="7:7" ht="15" customHeight="1" x14ac:dyDescent="0.25">
      <c r="G10942" s="194"/>
    </row>
    <row r="10943" spans="7:7" ht="15" customHeight="1" x14ac:dyDescent="0.25">
      <c r="G10943" s="194"/>
    </row>
    <row r="10944" spans="7:7" ht="15" customHeight="1" x14ac:dyDescent="0.25">
      <c r="G10944" s="194"/>
    </row>
    <row r="10945" spans="7:7" ht="15" customHeight="1" x14ac:dyDescent="0.25">
      <c r="G10945" s="194"/>
    </row>
    <row r="10946" spans="7:7" ht="15" customHeight="1" x14ac:dyDescent="0.25">
      <c r="G10946" s="194"/>
    </row>
    <row r="10947" spans="7:7" ht="15" customHeight="1" x14ac:dyDescent="0.25">
      <c r="G10947" s="194"/>
    </row>
    <row r="10948" spans="7:7" ht="15" customHeight="1" x14ac:dyDescent="0.25">
      <c r="G10948" s="194"/>
    </row>
    <row r="10949" spans="7:7" ht="15" customHeight="1" x14ac:dyDescent="0.25">
      <c r="G10949" s="194"/>
    </row>
    <row r="10950" spans="7:7" ht="15" customHeight="1" x14ac:dyDescent="0.25">
      <c r="G10950" s="194"/>
    </row>
    <row r="10951" spans="7:7" ht="15" customHeight="1" x14ac:dyDescent="0.25">
      <c r="G10951" s="194"/>
    </row>
    <row r="10952" spans="7:7" ht="15" customHeight="1" x14ac:dyDescent="0.25">
      <c r="G10952" s="194"/>
    </row>
    <row r="10953" spans="7:7" ht="15" customHeight="1" x14ac:dyDescent="0.25">
      <c r="G10953" s="194"/>
    </row>
    <row r="10954" spans="7:7" ht="15" customHeight="1" x14ac:dyDescent="0.25">
      <c r="G10954" s="194"/>
    </row>
    <row r="10955" spans="7:7" ht="15" customHeight="1" x14ac:dyDescent="0.25">
      <c r="G10955" s="194"/>
    </row>
    <row r="10956" spans="7:7" ht="15" customHeight="1" x14ac:dyDescent="0.25">
      <c r="G10956" s="194"/>
    </row>
    <row r="10957" spans="7:7" ht="15" customHeight="1" x14ac:dyDescent="0.25">
      <c r="G10957" s="194"/>
    </row>
    <row r="10958" spans="7:7" ht="15" customHeight="1" x14ac:dyDescent="0.25">
      <c r="G10958" s="194"/>
    </row>
    <row r="10959" spans="7:7" ht="15" customHeight="1" x14ac:dyDescent="0.25">
      <c r="G10959" s="194"/>
    </row>
    <row r="10960" spans="7:7" ht="15" customHeight="1" x14ac:dyDescent="0.25">
      <c r="G10960" s="194"/>
    </row>
    <row r="10961" spans="7:7" ht="15" customHeight="1" x14ac:dyDescent="0.25">
      <c r="G10961" s="194"/>
    </row>
    <row r="10962" spans="7:7" ht="15" customHeight="1" x14ac:dyDescent="0.25">
      <c r="G10962" s="194"/>
    </row>
    <row r="10963" spans="7:7" ht="15" customHeight="1" x14ac:dyDescent="0.25">
      <c r="G10963" s="194"/>
    </row>
    <row r="10964" spans="7:7" ht="15" customHeight="1" x14ac:dyDescent="0.25">
      <c r="G10964" s="194"/>
    </row>
    <row r="10965" spans="7:7" ht="15" customHeight="1" x14ac:dyDescent="0.25">
      <c r="G10965" s="194"/>
    </row>
    <row r="10966" spans="7:7" ht="15" customHeight="1" x14ac:dyDescent="0.25">
      <c r="G10966" s="194"/>
    </row>
    <row r="10967" spans="7:7" ht="15" customHeight="1" x14ac:dyDescent="0.25">
      <c r="G10967" s="194"/>
    </row>
    <row r="10968" spans="7:7" ht="15" customHeight="1" x14ac:dyDescent="0.25">
      <c r="G10968" s="194"/>
    </row>
    <row r="10969" spans="7:7" ht="15" customHeight="1" x14ac:dyDescent="0.25">
      <c r="G10969" s="194"/>
    </row>
    <row r="10970" spans="7:7" ht="15" customHeight="1" x14ac:dyDescent="0.25">
      <c r="G10970" s="194"/>
    </row>
    <row r="10971" spans="7:7" ht="15" customHeight="1" x14ac:dyDescent="0.25">
      <c r="G10971" s="194"/>
    </row>
    <row r="10972" spans="7:7" ht="15" customHeight="1" x14ac:dyDescent="0.25">
      <c r="G10972" s="194"/>
    </row>
    <row r="10973" spans="7:7" ht="15" customHeight="1" x14ac:dyDescent="0.25">
      <c r="G10973" s="194"/>
    </row>
    <row r="10974" spans="7:7" ht="15" customHeight="1" x14ac:dyDescent="0.25">
      <c r="G10974" s="194"/>
    </row>
    <row r="10975" spans="7:7" ht="15" customHeight="1" x14ac:dyDescent="0.25">
      <c r="G10975" s="194"/>
    </row>
    <row r="10976" spans="7:7" ht="15" customHeight="1" x14ac:dyDescent="0.25">
      <c r="G10976" s="194"/>
    </row>
    <row r="10977" spans="7:7" ht="15" customHeight="1" x14ac:dyDescent="0.25">
      <c r="G10977" s="194"/>
    </row>
    <row r="10978" spans="7:7" ht="15" customHeight="1" x14ac:dyDescent="0.25">
      <c r="G10978" s="194"/>
    </row>
    <row r="10979" spans="7:7" ht="15" customHeight="1" x14ac:dyDescent="0.25">
      <c r="G10979" s="194"/>
    </row>
    <row r="10980" spans="7:7" ht="15" customHeight="1" x14ac:dyDescent="0.25">
      <c r="G10980" s="194"/>
    </row>
    <row r="10981" spans="7:7" ht="15" customHeight="1" x14ac:dyDescent="0.25">
      <c r="G10981" s="194"/>
    </row>
    <row r="10982" spans="7:7" ht="15" customHeight="1" x14ac:dyDescent="0.25">
      <c r="G10982" s="194"/>
    </row>
    <row r="10983" spans="7:7" ht="15" customHeight="1" x14ac:dyDescent="0.25">
      <c r="G10983" s="194"/>
    </row>
    <row r="10984" spans="7:7" ht="15" customHeight="1" x14ac:dyDescent="0.25">
      <c r="G10984" s="194"/>
    </row>
    <row r="10985" spans="7:7" ht="15" customHeight="1" x14ac:dyDescent="0.25">
      <c r="G10985" s="194"/>
    </row>
    <row r="10986" spans="7:7" ht="15" customHeight="1" x14ac:dyDescent="0.25">
      <c r="G10986" s="194"/>
    </row>
    <row r="10987" spans="7:7" ht="15" customHeight="1" x14ac:dyDescent="0.25">
      <c r="G10987" s="194"/>
    </row>
    <row r="10988" spans="7:7" ht="15" customHeight="1" x14ac:dyDescent="0.25">
      <c r="G10988" s="194"/>
    </row>
    <row r="10989" spans="7:7" ht="15" customHeight="1" x14ac:dyDescent="0.25">
      <c r="G10989" s="194"/>
    </row>
    <row r="10990" spans="7:7" ht="15" customHeight="1" x14ac:dyDescent="0.25">
      <c r="G10990" s="194"/>
    </row>
    <row r="10991" spans="7:7" ht="15" customHeight="1" x14ac:dyDescent="0.25">
      <c r="G10991" s="194"/>
    </row>
    <row r="10992" spans="7:7" ht="15" customHeight="1" x14ac:dyDescent="0.25">
      <c r="G10992" s="194"/>
    </row>
    <row r="10993" spans="7:7" ht="15" customHeight="1" x14ac:dyDescent="0.25">
      <c r="G10993" s="194"/>
    </row>
    <row r="10994" spans="7:7" ht="15" customHeight="1" x14ac:dyDescent="0.25">
      <c r="G10994" s="194"/>
    </row>
    <row r="10995" spans="7:7" ht="15" customHeight="1" x14ac:dyDescent="0.25">
      <c r="G10995" s="194"/>
    </row>
    <row r="10996" spans="7:7" ht="15" customHeight="1" x14ac:dyDescent="0.25">
      <c r="G10996" s="194"/>
    </row>
    <row r="10997" spans="7:7" ht="15" customHeight="1" x14ac:dyDescent="0.25">
      <c r="G10997" s="194"/>
    </row>
    <row r="10998" spans="7:7" ht="15" customHeight="1" x14ac:dyDescent="0.25">
      <c r="G10998" s="194"/>
    </row>
    <row r="10999" spans="7:7" ht="15" customHeight="1" x14ac:dyDescent="0.25">
      <c r="G10999" s="194"/>
    </row>
    <row r="11000" spans="7:7" ht="15" customHeight="1" x14ac:dyDescent="0.25">
      <c r="G11000" s="194"/>
    </row>
    <row r="11001" spans="7:7" ht="15" customHeight="1" x14ac:dyDescent="0.25">
      <c r="G11001" s="194"/>
    </row>
    <row r="11002" spans="7:7" ht="15" customHeight="1" x14ac:dyDescent="0.25">
      <c r="G11002" s="194"/>
    </row>
    <row r="11003" spans="7:7" ht="15" customHeight="1" x14ac:dyDescent="0.25">
      <c r="G11003" s="194"/>
    </row>
    <row r="11004" spans="7:7" ht="15" customHeight="1" x14ac:dyDescent="0.25">
      <c r="G11004" s="194"/>
    </row>
    <row r="11005" spans="7:7" ht="15" customHeight="1" x14ac:dyDescent="0.25">
      <c r="G11005" s="194"/>
    </row>
    <row r="11006" spans="7:7" ht="15" customHeight="1" x14ac:dyDescent="0.25">
      <c r="G11006" s="194"/>
    </row>
    <row r="11007" spans="7:7" ht="15" customHeight="1" x14ac:dyDescent="0.25">
      <c r="G11007" s="194"/>
    </row>
    <row r="11008" spans="7:7" ht="15" customHeight="1" x14ac:dyDescent="0.25">
      <c r="G11008" s="194"/>
    </row>
    <row r="11009" spans="7:7" ht="15" customHeight="1" x14ac:dyDescent="0.25">
      <c r="G11009" s="194"/>
    </row>
    <row r="11010" spans="7:7" ht="15" customHeight="1" x14ac:dyDescent="0.25">
      <c r="G11010" s="194"/>
    </row>
    <row r="11011" spans="7:7" ht="15" customHeight="1" x14ac:dyDescent="0.25">
      <c r="G11011" s="194"/>
    </row>
    <row r="11012" spans="7:7" ht="15" customHeight="1" x14ac:dyDescent="0.25">
      <c r="G11012" s="194"/>
    </row>
    <row r="11013" spans="7:7" ht="15" customHeight="1" x14ac:dyDescent="0.25">
      <c r="G11013" s="194"/>
    </row>
    <row r="11014" spans="7:7" ht="15" customHeight="1" x14ac:dyDescent="0.25">
      <c r="G11014" s="194"/>
    </row>
    <row r="11015" spans="7:7" ht="15" customHeight="1" x14ac:dyDescent="0.25">
      <c r="G11015" s="194"/>
    </row>
    <row r="11016" spans="7:7" ht="15" customHeight="1" x14ac:dyDescent="0.25">
      <c r="G11016" s="194"/>
    </row>
    <row r="11017" spans="7:7" ht="15" customHeight="1" x14ac:dyDescent="0.25">
      <c r="G11017" s="194"/>
    </row>
    <row r="11018" spans="7:7" ht="15" customHeight="1" x14ac:dyDescent="0.25">
      <c r="G11018" s="194"/>
    </row>
    <row r="11019" spans="7:7" ht="15" customHeight="1" x14ac:dyDescent="0.25">
      <c r="G11019" s="194"/>
    </row>
    <row r="11020" spans="7:7" ht="15" customHeight="1" x14ac:dyDescent="0.25">
      <c r="G11020" s="194"/>
    </row>
    <row r="11021" spans="7:7" ht="15" customHeight="1" x14ac:dyDescent="0.25">
      <c r="G11021" s="194"/>
    </row>
    <row r="11022" spans="7:7" ht="15" customHeight="1" x14ac:dyDescent="0.25">
      <c r="G11022" s="194"/>
    </row>
    <row r="11023" spans="7:7" ht="15" customHeight="1" x14ac:dyDescent="0.25">
      <c r="G11023" s="194"/>
    </row>
    <row r="11024" spans="7:7" ht="15" customHeight="1" x14ac:dyDescent="0.25">
      <c r="G11024" s="194"/>
    </row>
    <row r="11025" spans="7:7" ht="15" customHeight="1" x14ac:dyDescent="0.25">
      <c r="G11025" s="194"/>
    </row>
    <row r="11026" spans="7:7" ht="15" customHeight="1" x14ac:dyDescent="0.25">
      <c r="G11026" s="194"/>
    </row>
    <row r="11027" spans="7:7" ht="15" customHeight="1" x14ac:dyDescent="0.25">
      <c r="G11027" s="194"/>
    </row>
    <row r="11028" spans="7:7" ht="15" customHeight="1" x14ac:dyDescent="0.25">
      <c r="G11028" s="194"/>
    </row>
    <row r="11029" spans="7:7" ht="15" customHeight="1" x14ac:dyDescent="0.25">
      <c r="G11029" s="194"/>
    </row>
    <row r="11030" spans="7:7" ht="15" customHeight="1" x14ac:dyDescent="0.25">
      <c r="G11030" s="194"/>
    </row>
    <row r="11031" spans="7:7" ht="15" customHeight="1" x14ac:dyDescent="0.25">
      <c r="G11031" s="194"/>
    </row>
    <row r="11032" spans="7:7" ht="15" customHeight="1" x14ac:dyDescent="0.25">
      <c r="G11032" s="194"/>
    </row>
    <row r="11033" spans="7:7" ht="15" customHeight="1" x14ac:dyDescent="0.25">
      <c r="G11033" s="194"/>
    </row>
    <row r="11034" spans="7:7" ht="15" customHeight="1" x14ac:dyDescent="0.25">
      <c r="G11034" s="194"/>
    </row>
    <row r="11035" spans="7:7" ht="15" customHeight="1" x14ac:dyDescent="0.25">
      <c r="G11035" s="194"/>
    </row>
    <row r="11036" spans="7:7" ht="15" customHeight="1" x14ac:dyDescent="0.25">
      <c r="G11036" s="194"/>
    </row>
    <row r="11037" spans="7:7" ht="15" customHeight="1" x14ac:dyDescent="0.25">
      <c r="G11037" s="194"/>
    </row>
    <row r="11038" spans="7:7" ht="15" customHeight="1" x14ac:dyDescent="0.25">
      <c r="G11038" s="194"/>
    </row>
    <row r="11039" spans="7:7" ht="15" customHeight="1" x14ac:dyDescent="0.25">
      <c r="G11039" s="194"/>
    </row>
    <row r="11040" spans="7:7" ht="15" customHeight="1" x14ac:dyDescent="0.25">
      <c r="G11040" s="194"/>
    </row>
    <row r="11041" spans="7:7" ht="15" customHeight="1" x14ac:dyDescent="0.25">
      <c r="G11041" s="194"/>
    </row>
    <row r="11042" spans="7:7" ht="15" customHeight="1" x14ac:dyDescent="0.25">
      <c r="G11042" s="194"/>
    </row>
    <row r="11043" spans="7:7" ht="15" customHeight="1" x14ac:dyDescent="0.25">
      <c r="G11043" s="194"/>
    </row>
    <row r="11044" spans="7:7" ht="15" customHeight="1" x14ac:dyDescent="0.25">
      <c r="G11044" s="194"/>
    </row>
    <row r="11045" spans="7:7" ht="15" customHeight="1" x14ac:dyDescent="0.25">
      <c r="G11045" s="194"/>
    </row>
    <row r="11046" spans="7:7" ht="15" customHeight="1" x14ac:dyDescent="0.25">
      <c r="G11046" s="194"/>
    </row>
    <row r="11047" spans="7:7" ht="15" customHeight="1" x14ac:dyDescent="0.25">
      <c r="G11047" s="194"/>
    </row>
    <row r="11048" spans="7:7" ht="15" customHeight="1" x14ac:dyDescent="0.25">
      <c r="G11048" s="194"/>
    </row>
    <row r="11049" spans="7:7" ht="15" customHeight="1" x14ac:dyDescent="0.25">
      <c r="G11049" s="194"/>
    </row>
    <row r="11050" spans="7:7" ht="15" customHeight="1" x14ac:dyDescent="0.25">
      <c r="G11050" s="194"/>
    </row>
    <row r="11051" spans="7:7" ht="15" customHeight="1" x14ac:dyDescent="0.25">
      <c r="G11051" s="194"/>
    </row>
    <row r="11052" spans="7:7" ht="15" customHeight="1" x14ac:dyDescent="0.25">
      <c r="G11052" s="194"/>
    </row>
    <row r="11053" spans="7:7" ht="15" customHeight="1" x14ac:dyDescent="0.25">
      <c r="G11053" s="194"/>
    </row>
    <row r="11054" spans="7:7" ht="15" customHeight="1" x14ac:dyDescent="0.25">
      <c r="G11054" s="194"/>
    </row>
    <row r="11055" spans="7:7" ht="15" customHeight="1" x14ac:dyDescent="0.25">
      <c r="G11055" s="194"/>
    </row>
    <row r="11056" spans="7:7" ht="15" customHeight="1" x14ac:dyDescent="0.25">
      <c r="G11056" s="194"/>
    </row>
    <row r="11057" spans="7:7" ht="15" customHeight="1" x14ac:dyDescent="0.25">
      <c r="G11057" s="194"/>
    </row>
    <row r="11058" spans="7:7" ht="15" customHeight="1" x14ac:dyDescent="0.25">
      <c r="G11058" s="194"/>
    </row>
    <row r="11059" spans="7:7" ht="15" customHeight="1" x14ac:dyDescent="0.25">
      <c r="G11059" s="194"/>
    </row>
    <row r="11060" spans="7:7" ht="15" customHeight="1" x14ac:dyDescent="0.25">
      <c r="G11060" s="194"/>
    </row>
    <row r="11061" spans="7:7" ht="15" customHeight="1" x14ac:dyDescent="0.25">
      <c r="G11061" s="194"/>
    </row>
    <row r="11062" spans="7:7" ht="15" customHeight="1" x14ac:dyDescent="0.25">
      <c r="G11062" s="194"/>
    </row>
    <row r="11063" spans="7:7" ht="15" customHeight="1" x14ac:dyDescent="0.25">
      <c r="G11063" s="194"/>
    </row>
    <row r="11064" spans="7:7" ht="15" customHeight="1" x14ac:dyDescent="0.25">
      <c r="G11064" s="194"/>
    </row>
    <row r="11065" spans="7:7" ht="15" customHeight="1" x14ac:dyDescent="0.25">
      <c r="G11065" s="194"/>
    </row>
    <row r="11066" spans="7:7" ht="15" customHeight="1" x14ac:dyDescent="0.25">
      <c r="G11066" s="194"/>
    </row>
    <row r="11067" spans="7:7" ht="15" customHeight="1" x14ac:dyDescent="0.25">
      <c r="G11067" s="194"/>
    </row>
    <row r="11068" spans="7:7" ht="15" customHeight="1" x14ac:dyDescent="0.25">
      <c r="G11068" s="194"/>
    </row>
    <row r="11069" spans="7:7" ht="15" customHeight="1" x14ac:dyDescent="0.25">
      <c r="G11069" s="194"/>
    </row>
    <row r="11070" spans="7:7" ht="15" customHeight="1" x14ac:dyDescent="0.25">
      <c r="G11070" s="194"/>
    </row>
    <row r="11071" spans="7:7" ht="15" customHeight="1" x14ac:dyDescent="0.25">
      <c r="G11071" s="194"/>
    </row>
    <row r="11072" spans="7:7" ht="15" customHeight="1" x14ac:dyDescent="0.25">
      <c r="G11072" s="194"/>
    </row>
    <row r="11073" spans="7:7" ht="15" customHeight="1" x14ac:dyDescent="0.25">
      <c r="G11073" s="194"/>
    </row>
    <row r="11074" spans="7:7" ht="15" customHeight="1" x14ac:dyDescent="0.25">
      <c r="G11074" s="194"/>
    </row>
    <row r="11075" spans="7:7" ht="15" customHeight="1" x14ac:dyDescent="0.25">
      <c r="G11075" s="194"/>
    </row>
    <row r="11076" spans="7:7" ht="15" customHeight="1" x14ac:dyDescent="0.25">
      <c r="G11076" s="194"/>
    </row>
    <row r="11077" spans="7:7" ht="15" customHeight="1" x14ac:dyDescent="0.25">
      <c r="G11077" s="194"/>
    </row>
    <row r="11078" spans="7:7" ht="15" customHeight="1" x14ac:dyDescent="0.25">
      <c r="G11078" s="194"/>
    </row>
    <row r="11079" spans="7:7" ht="15" customHeight="1" x14ac:dyDescent="0.25">
      <c r="G11079" s="194"/>
    </row>
    <row r="11080" spans="7:7" ht="15" customHeight="1" x14ac:dyDescent="0.25">
      <c r="G11080" s="194"/>
    </row>
    <row r="11081" spans="7:7" ht="15" customHeight="1" x14ac:dyDescent="0.25">
      <c r="G11081" s="194"/>
    </row>
    <row r="11082" spans="7:7" ht="15" customHeight="1" x14ac:dyDescent="0.25">
      <c r="G11082" s="194"/>
    </row>
    <row r="11083" spans="7:7" ht="15" customHeight="1" x14ac:dyDescent="0.25">
      <c r="G11083" s="194"/>
    </row>
    <row r="11084" spans="7:7" ht="15" customHeight="1" x14ac:dyDescent="0.25">
      <c r="G11084" s="194"/>
    </row>
    <row r="11085" spans="7:7" ht="15" customHeight="1" x14ac:dyDescent="0.25">
      <c r="G11085" s="194"/>
    </row>
    <row r="11086" spans="7:7" ht="15" customHeight="1" x14ac:dyDescent="0.25">
      <c r="G11086" s="194"/>
    </row>
    <row r="11087" spans="7:7" ht="15" customHeight="1" x14ac:dyDescent="0.25">
      <c r="G11087" s="194"/>
    </row>
    <row r="11088" spans="7:7" ht="15" customHeight="1" x14ac:dyDescent="0.25">
      <c r="G11088" s="194"/>
    </row>
    <row r="11089" spans="7:7" ht="15" customHeight="1" x14ac:dyDescent="0.25">
      <c r="G11089" s="194"/>
    </row>
    <row r="11090" spans="7:7" ht="15" customHeight="1" x14ac:dyDescent="0.25">
      <c r="G11090" s="194"/>
    </row>
    <row r="11091" spans="7:7" ht="15" customHeight="1" x14ac:dyDescent="0.25">
      <c r="G11091" s="194"/>
    </row>
    <row r="11092" spans="7:7" ht="15" customHeight="1" x14ac:dyDescent="0.25">
      <c r="G11092" s="194"/>
    </row>
    <row r="11093" spans="7:7" ht="15" customHeight="1" x14ac:dyDescent="0.25">
      <c r="G11093" s="194"/>
    </row>
    <row r="11094" spans="7:7" ht="15" customHeight="1" x14ac:dyDescent="0.25">
      <c r="G11094" s="194"/>
    </row>
    <row r="11095" spans="7:7" ht="15" customHeight="1" x14ac:dyDescent="0.25">
      <c r="G11095" s="194"/>
    </row>
    <row r="11096" spans="7:7" ht="15" customHeight="1" x14ac:dyDescent="0.25">
      <c r="G11096" s="194"/>
    </row>
    <row r="11097" spans="7:7" ht="15" customHeight="1" x14ac:dyDescent="0.25">
      <c r="G11097" s="194"/>
    </row>
    <row r="11098" spans="7:7" ht="15" customHeight="1" x14ac:dyDescent="0.25">
      <c r="G11098" s="194"/>
    </row>
    <row r="11099" spans="7:7" ht="15" customHeight="1" x14ac:dyDescent="0.25">
      <c r="G11099" s="194"/>
    </row>
    <row r="11100" spans="7:7" ht="15" customHeight="1" x14ac:dyDescent="0.25">
      <c r="G11100" s="194"/>
    </row>
    <row r="11101" spans="7:7" ht="15" customHeight="1" x14ac:dyDescent="0.25">
      <c r="G11101" s="194"/>
    </row>
    <row r="11102" spans="7:7" ht="15" customHeight="1" x14ac:dyDescent="0.25">
      <c r="G11102" s="194"/>
    </row>
    <row r="11103" spans="7:7" ht="15" customHeight="1" x14ac:dyDescent="0.25">
      <c r="G11103" s="194"/>
    </row>
    <row r="11104" spans="7:7" ht="15" customHeight="1" x14ac:dyDescent="0.25">
      <c r="G11104" s="194"/>
    </row>
    <row r="11105" spans="7:7" ht="15" customHeight="1" x14ac:dyDescent="0.25">
      <c r="G11105" s="194"/>
    </row>
    <row r="11106" spans="7:7" ht="15" customHeight="1" x14ac:dyDescent="0.25">
      <c r="G11106" s="194"/>
    </row>
    <row r="11107" spans="7:7" ht="15" customHeight="1" x14ac:dyDescent="0.25">
      <c r="G11107" s="194"/>
    </row>
    <row r="11108" spans="7:7" ht="15" customHeight="1" x14ac:dyDescent="0.25">
      <c r="G11108" s="194"/>
    </row>
    <row r="11109" spans="7:7" ht="15" customHeight="1" x14ac:dyDescent="0.25">
      <c r="G11109" s="194"/>
    </row>
    <row r="11110" spans="7:7" ht="15" customHeight="1" x14ac:dyDescent="0.25">
      <c r="G11110" s="194"/>
    </row>
    <row r="11111" spans="7:7" ht="15" customHeight="1" x14ac:dyDescent="0.25">
      <c r="G11111" s="194"/>
    </row>
    <row r="11112" spans="7:7" ht="15" customHeight="1" x14ac:dyDescent="0.25">
      <c r="G11112" s="194"/>
    </row>
    <row r="11113" spans="7:7" ht="15" customHeight="1" x14ac:dyDescent="0.25">
      <c r="G11113" s="194"/>
    </row>
    <row r="11114" spans="7:7" ht="15" customHeight="1" x14ac:dyDescent="0.25">
      <c r="G11114" s="194"/>
    </row>
    <row r="11115" spans="7:7" ht="15" customHeight="1" x14ac:dyDescent="0.25">
      <c r="G11115" s="194"/>
    </row>
    <row r="11116" spans="7:7" ht="15" customHeight="1" x14ac:dyDescent="0.25">
      <c r="G11116" s="194"/>
    </row>
    <row r="11117" spans="7:7" ht="15" customHeight="1" x14ac:dyDescent="0.25">
      <c r="G11117" s="194"/>
    </row>
    <row r="11118" spans="7:7" ht="15" customHeight="1" x14ac:dyDescent="0.25">
      <c r="G11118" s="194"/>
    </row>
    <row r="11119" spans="7:7" ht="15" customHeight="1" x14ac:dyDescent="0.25">
      <c r="G11119" s="194"/>
    </row>
    <row r="11120" spans="7:7" ht="15" customHeight="1" x14ac:dyDescent="0.25">
      <c r="G11120" s="194"/>
    </row>
    <row r="11121" spans="7:7" ht="15" customHeight="1" x14ac:dyDescent="0.25">
      <c r="G11121" s="194"/>
    </row>
    <row r="11122" spans="7:7" ht="15" customHeight="1" x14ac:dyDescent="0.25">
      <c r="G11122" s="194"/>
    </row>
    <row r="11123" spans="7:7" ht="15" customHeight="1" x14ac:dyDescent="0.25">
      <c r="G11123" s="194"/>
    </row>
    <row r="11124" spans="7:7" ht="15" customHeight="1" x14ac:dyDescent="0.25">
      <c r="G11124" s="194"/>
    </row>
    <row r="11125" spans="7:7" ht="15" customHeight="1" x14ac:dyDescent="0.25">
      <c r="G11125" s="194"/>
    </row>
    <row r="11126" spans="7:7" ht="15" customHeight="1" x14ac:dyDescent="0.25">
      <c r="G11126" s="194"/>
    </row>
    <row r="11127" spans="7:7" ht="15" customHeight="1" x14ac:dyDescent="0.25">
      <c r="G11127" s="194"/>
    </row>
    <row r="11128" spans="7:7" ht="15" customHeight="1" x14ac:dyDescent="0.25">
      <c r="G11128" s="194"/>
    </row>
    <row r="11129" spans="7:7" ht="15" customHeight="1" x14ac:dyDescent="0.25">
      <c r="G11129" s="194"/>
    </row>
    <row r="11130" spans="7:7" ht="15" customHeight="1" x14ac:dyDescent="0.25">
      <c r="G11130" s="194"/>
    </row>
    <row r="11131" spans="7:7" ht="15" customHeight="1" x14ac:dyDescent="0.25">
      <c r="G11131" s="194"/>
    </row>
    <row r="11132" spans="7:7" ht="15" customHeight="1" x14ac:dyDescent="0.25">
      <c r="G11132" s="194"/>
    </row>
    <row r="11133" spans="7:7" ht="15" customHeight="1" x14ac:dyDescent="0.25">
      <c r="G11133" s="194"/>
    </row>
    <row r="11134" spans="7:7" ht="15" customHeight="1" x14ac:dyDescent="0.25">
      <c r="G11134" s="194"/>
    </row>
    <row r="11135" spans="7:7" ht="15" customHeight="1" x14ac:dyDescent="0.25">
      <c r="G11135" s="194"/>
    </row>
    <row r="11136" spans="7:7" ht="15" customHeight="1" x14ac:dyDescent="0.25">
      <c r="G11136" s="194"/>
    </row>
    <row r="11137" spans="7:7" ht="15" customHeight="1" x14ac:dyDescent="0.25">
      <c r="G11137" s="194"/>
    </row>
    <row r="11138" spans="7:7" ht="15" customHeight="1" x14ac:dyDescent="0.25">
      <c r="G11138" s="194"/>
    </row>
    <row r="11139" spans="7:7" ht="15" customHeight="1" x14ac:dyDescent="0.25">
      <c r="G11139" s="194"/>
    </row>
    <row r="11140" spans="7:7" ht="15" customHeight="1" x14ac:dyDescent="0.25">
      <c r="G11140" s="194"/>
    </row>
    <row r="11141" spans="7:7" ht="15" customHeight="1" x14ac:dyDescent="0.25">
      <c r="G11141" s="194"/>
    </row>
    <row r="11142" spans="7:7" ht="15" customHeight="1" x14ac:dyDescent="0.25">
      <c r="G11142" s="194"/>
    </row>
    <row r="11143" spans="7:7" ht="15" customHeight="1" x14ac:dyDescent="0.25">
      <c r="G11143" s="194"/>
    </row>
    <row r="11144" spans="7:7" ht="15" customHeight="1" x14ac:dyDescent="0.25">
      <c r="G11144" s="194"/>
    </row>
    <row r="11145" spans="7:7" ht="15" customHeight="1" x14ac:dyDescent="0.25">
      <c r="G11145" s="194"/>
    </row>
    <row r="11146" spans="7:7" ht="15" customHeight="1" x14ac:dyDescent="0.25">
      <c r="G11146" s="194"/>
    </row>
    <row r="11147" spans="7:7" ht="15" customHeight="1" x14ac:dyDescent="0.25">
      <c r="G11147" s="194"/>
    </row>
    <row r="11148" spans="7:7" ht="15" customHeight="1" x14ac:dyDescent="0.25">
      <c r="G11148" s="194"/>
    </row>
    <row r="11149" spans="7:7" ht="15" customHeight="1" x14ac:dyDescent="0.25">
      <c r="G11149" s="194"/>
    </row>
    <row r="11150" spans="7:7" ht="15" customHeight="1" x14ac:dyDescent="0.25">
      <c r="G11150" s="194"/>
    </row>
    <row r="11151" spans="7:7" ht="15" customHeight="1" x14ac:dyDescent="0.25">
      <c r="G11151" s="194"/>
    </row>
    <row r="11152" spans="7:7" ht="15" customHeight="1" x14ac:dyDescent="0.25">
      <c r="G11152" s="194"/>
    </row>
    <row r="11153" spans="7:7" ht="15" customHeight="1" x14ac:dyDescent="0.25">
      <c r="G11153" s="194"/>
    </row>
    <row r="11154" spans="7:7" ht="15" customHeight="1" x14ac:dyDescent="0.25">
      <c r="G11154" s="194"/>
    </row>
    <row r="11155" spans="7:7" ht="15" customHeight="1" x14ac:dyDescent="0.25">
      <c r="G11155" s="194"/>
    </row>
    <row r="11156" spans="7:7" ht="15" customHeight="1" x14ac:dyDescent="0.25">
      <c r="G11156" s="194"/>
    </row>
    <row r="11157" spans="7:7" ht="15" customHeight="1" x14ac:dyDescent="0.25">
      <c r="G11157" s="194"/>
    </row>
    <row r="11158" spans="7:7" ht="15" customHeight="1" x14ac:dyDescent="0.25">
      <c r="G11158" s="194"/>
    </row>
    <row r="11159" spans="7:7" ht="15" customHeight="1" x14ac:dyDescent="0.25">
      <c r="G11159" s="194"/>
    </row>
    <row r="11160" spans="7:7" ht="15" customHeight="1" x14ac:dyDescent="0.25">
      <c r="G11160" s="194"/>
    </row>
    <row r="11161" spans="7:7" ht="15" customHeight="1" x14ac:dyDescent="0.25">
      <c r="G11161" s="194"/>
    </row>
    <row r="11162" spans="7:7" ht="15" customHeight="1" x14ac:dyDescent="0.25">
      <c r="G11162" s="194"/>
    </row>
    <row r="11163" spans="7:7" ht="15" customHeight="1" x14ac:dyDescent="0.25">
      <c r="G11163" s="194"/>
    </row>
    <row r="11164" spans="7:7" ht="15" customHeight="1" x14ac:dyDescent="0.25">
      <c r="G11164" s="194"/>
    </row>
    <row r="11165" spans="7:7" ht="15" customHeight="1" x14ac:dyDescent="0.25">
      <c r="G11165" s="194"/>
    </row>
    <row r="11166" spans="7:7" ht="15" customHeight="1" x14ac:dyDescent="0.25">
      <c r="G11166" s="194"/>
    </row>
    <row r="11167" spans="7:7" ht="15" customHeight="1" x14ac:dyDescent="0.25">
      <c r="G11167" s="194"/>
    </row>
    <row r="11168" spans="7:7" ht="15" customHeight="1" x14ac:dyDescent="0.25">
      <c r="G11168" s="194"/>
    </row>
    <row r="11169" spans="7:7" ht="15" customHeight="1" x14ac:dyDescent="0.25">
      <c r="G11169" s="194"/>
    </row>
    <row r="11170" spans="7:7" ht="15" customHeight="1" x14ac:dyDescent="0.25">
      <c r="G11170" s="194"/>
    </row>
    <row r="11171" spans="7:7" ht="15" customHeight="1" x14ac:dyDescent="0.25">
      <c r="G11171" s="194"/>
    </row>
    <row r="11172" spans="7:7" ht="15" customHeight="1" x14ac:dyDescent="0.25">
      <c r="G11172" s="194"/>
    </row>
    <row r="11173" spans="7:7" ht="15" customHeight="1" x14ac:dyDescent="0.25">
      <c r="G11173" s="194"/>
    </row>
    <row r="11174" spans="7:7" ht="15" customHeight="1" x14ac:dyDescent="0.25">
      <c r="G11174" s="194"/>
    </row>
    <row r="11175" spans="7:7" ht="15" customHeight="1" x14ac:dyDescent="0.25">
      <c r="G11175" s="194"/>
    </row>
    <row r="11176" spans="7:7" ht="15" customHeight="1" x14ac:dyDescent="0.25">
      <c r="G11176" s="194"/>
    </row>
    <row r="11177" spans="7:7" ht="15" customHeight="1" x14ac:dyDescent="0.25">
      <c r="G11177" s="194"/>
    </row>
    <row r="11178" spans="7:7" ht="15" customHeight="1" x14ac:dyDescent="0.25">
      <c r="G11178" s="194"/>
    </row>
    <row r="11179" spans="7:7" ht="15" customHeight="1" x14ac:dyDescent="0.25">
      <c r="G11179" s="194"/>
    </row>
    <row r="11180" spans="7:7" ht="15" customHeight="1" x14ac:dyDescent="0.25">
      <c r="G11180" s="194"/>
    </row>
    <row r="11181" spans="7:7" ht="15" customHeight="1" x14ac:dyDescent="0.25">
      <c r="G11181" s="194"/>
    </row>
    <row r="11182" spans="7:7" ht="15" customHeight="1" x14ac:dyDescent="0.25">
      <c r="G11182" s="194"/>
    </row>
    <row r="11183" spans="7:7" ht="15" customHeight="1" x14ac:dyDescent="0.25">
      <c r="G11183" s="194"/>
    </row>
    <row r="11184" spans="7:7" ht="15" customHeight="1" x14ac:dyDescent="0.25">
      <c r="G11184" s="194"/>
    </row>
    <row r="11185" spans="7:7" ht="15" customHeight="1" x14ac:dyDescent="0.25">
      <c r="G11185" s="194"/>
    </row>
    <row r="11186" spans="7:7" ht="15" customHeight="1" x14ac:dyDescent="0.25">
      <c r="G11186" s="194"/>
    </row>
    <row r="11187" spans="7:7" ht="15" customHeight="1" x14ac:dyDescent="0.25">
      <c r="G11187" s="194"/>
    </row>
    <row r="11188" spans="7:7" ht="15" customHeight="1" x14ac:dyDescent="0.25">
      <c r="G11188" s="194"/>
    </row>
    <row r="11189" spans="7:7" ht="15" customHeight="1" x14ac:dyDescent="0.25">
      <c r="G11189" s="194"/>
    </row>
    <row r="11190" spans="7:7" ht="15" customHeight="1" x14ac:dyDescent="0.25">
      <c r="G11190" s="194"/>
    </row>
    <row r="11191" spans="7:7" ht="15" customHeight="1" x14ac:dyDescent="0.25">
      <c r="G11191" s="194"/>
    </row>
    <row r="11192" spans="7:7" ht="15" customHeight="1" x14ac:dyDescent="0.25">
      <c r="G11192" s="194"/>
    </row>
    <row r="11193" spans="7:7" ht="15" customHeight="1" x14ac:dyDescent="0.25">
      <c r="G11193" s="194"/>
    </row>
    <row r="11194" spans="7:7" ht="15" customHeight="1" x14ac:dyDescent="0.25">
      <c r="G11194" s="194"/>
    </row>
    <row r="11195" spans="7:7" ht="15" customHeight="1" x14ac:dyDescent="0.25">
      <c r="G11195" s="194"/>
    </row>
    <row r="11196" spans="7:7" ht="15" customHeight="1" x14ac:dyDescent="0.25">
      <c r="G11196" s="194"/>
    </row>
    <row r="11197" spans="7:7" ht="15" customHeight="1" x14ac:dyDescent="0.25">
      <c r="G11197" s="194"/>
    </row>
    <row r="11198" spans="7:7" ht="15" customHeight="1" x14ac:dyDescent="0.25">
      <c r="G11198" s="194"/>
    </row>
    <row r="11199" spans="7:7" ht="15" customHeight="1" x14ac:dyDescent="0.25">
      <c r="G11199" s="194"/>
    </row>
    <row r="11200" spans="7:7" ht="15" customHeight="1" x14ac:dyDescent="0.25">
      <c r="G11200" s="194"/>
    </row>
    <row r="11201" spans="7:7" ht="15" customHeight="1" x14ac:dyDescent="0.25">
      <c r="G11201" s="194"/>
    </row>
    <row r="11202" spans="7:7" ht="15" customHeight="1" x14ac:dyDescent="0.25">
      <c r="G11202" s="194"/>
    </row>
    <row r="11203" spans="7:7" ht="15" customHeight="1" x14ac:dyDescent="0.25">
      <c r="G11203" s="194"/>
    </row>
    <row r="11204" spans="7:7" ht="15" customHeight="1" x14ac:dyDescent="0.25">
      <c r="G11204" s="194"/>
    </row>
    <row r="11205" spans="7:7" ht="15" customHeight="1" x14ac:dyDescent="0.25">
      <c r="G11205" s="194"/>
    </row>
    <row r="11206" spans="7:7" ht="15" customHeight="1" x14ac:dyDescent="0.25">
      <c r="G11206" s="194"/>
    </row>
    <row r="11207" spans="7:7" ht="15" customHeight="1" x14ac:dyDescent="0.25">
      <c r="G11207" s="194"/>
    </row>
    <row r="11208" spans="7:7" ht="15" customHeight="1" x14ac:dyDescent="0.25">
      <c r="G11208" s="194"/>
    </row>
    <row r="11209" spans="7:7" ht="15" customHeight="1" x14ac:dyDescent="0.25">
      <c r="G11209" s="194"/>
    </row>
    <row r="11210" spans="7:7" ht="15" customHeight="1" x14ac:dyDescent="0.25">
      <c r="G11210" s="194"/>
    </row>
    <row r="11211" spans="7:7" ht="15" customHeight="1" x14ac:dyDescent="0.25">
      <c r="G11211" s="194"/>
    </row>
    <row r="11212" spans="7:7" ht="15" customHeight="1" x14ac:dyDescent="0.25">
      <c r="G11212" s="194"/>
    </row>
    <row r="11213" spans="7:7" ht="15" customHeight="1" x14ac:dyDescent="0.25">
      <c r="G11213" s="194"/>
    </row>
    <row r="11214" spans="7:7" ht="15" customHeight="1" x14ac:dyDescent="0.25">
      <c r="G11214" s="194"/>
    </row>
    <row r="11215" spans="7:7" ht="15" customHeight="1" x14ac:dyDescent="0.25">
      <c r="G11215" s="194"/>
    </row>
    <row r="11216" spans="7:7" ht="15" customHeight="1" x14ac:dyDescent="0.25">
      <c r="G11216" s="194"/>
    </row>
    <row r="11217" spans="7:7" ht="15" customHeight="1" x14ac:dyDescent="0.25">
      <c r="G11217" s="194"/>
    </row>
    <row r="11218" spans="7:7" ht="15" customHeight="1" x14ac:dyDescent="0.25">
      <c r="G11218" s="194"/>
    </row>
    <row r="11219" spans="7:7" ht="15" customHeight="1" x14ac:dyDescent="0.25">
      <c r="G11219" s="194"/>
    </row>
    <row r="11220" spans="7:7" ht="15" customHeight="1" x14ac:dyDescent="0.25">
      <c r="G11220" s="194"/>
    </row>
    <row r="11221" spans="7:7" ht="15" customHeight="1" x14ac:dyDescent="0.25">
      <c r="G11221" s="194"/>
    </row>
    <row r="11222" spans="7:7" ht="15" customHeight="1" x14ac:dyDescent="0.25">
      <c r="G11222" s="194"/>
    </row>
    <row r="11223" spans="7:7" ht="15" customHeight="1" x14ac:dyDescent="0.25">
      <c r="G11223" s="194"/>
    </row>
    <row r="11224" spans="7:7" ht="15" customHeight="1" x14ac:dyDescent="0.25">
      <c r="G11224" s="194"/>
    </row>
    <row r="11225" spans="7:7" ht="15" customHeight="1" x14ac:dyDescent="0.25">
      <c r="G11225" s="194"/>
    </row>
    <row r="11226" spans="7:7" ht="15" customHeight="1" x14ac:dyDescent="0.25">
      <c r="G11226" s="194"/>
    </row>
    <row r="11227" spans="7:7" ht="15" customHeight="1" x14ac:dyDescent="0.25">
      <c r="G11227" s="194"/>
    </row>
    <row r="11228" spans="7:7" ht="15" customHeight="1" x14ac:dyDescent="0.25">
      <c r="G11228" s="194"/>
    </row>
    <row r="11229" spans="7:7" ht="15" customHeight="1" x14ac:dyDescent="0.25">
      <c r="G11229" s="194"/>
    </row>
    <row r="11230" spans="7:7" ht="15" customHeight="1" x14ac:dyDescent="0.25">
      <c r="G11230" s="194"/>
    </row>
    <row r="11231" spans="7:7" ht="15" customHeight="1" x14ac:dyDescent="0.25">
      <c r="G11231" s="194"/>
    </row>
    <row r="11232" spans="7:7" ht="15" customHeight="1" x14ac:dyDescent="0.25">
      <c r="G11232" s="194"/>
    </row>
    <row r="11233" spans="7:7" ht="15" customHeight="1" x14ac:dyDescent="0.25">
      <c r="G11233" s="194"/>
    </row>
    <row r="11234" spans="7:7" ht="15" customHeight="1" x14ac:dyDescent="0.25">
      <c r="G11234" s="194"/>
    </row>
    <row r="11235" spans="7:7" ht="15" customHeight="1" x14ac:dyDescent="0.25">
      <c r="G11235" s="194"/>
    </row>
    <row r="11236" spans="7:7" ht="15" customHeight="1" x14ac:dyDescent="0.25">
      <c r="G11236" s="194"/>
    </row>
    <row r="11237" spans="7:7" ht="15" customHeight="1" x14ac:dyDescent="0.25">
      <c r="G11237" s="194"/>
    </row>
    <row r="11238" spans="7:7" ht="15" customHeight="1" x14ac:dyDescent="0.25">
      <c r="G11238" s="194"/>
    </row>
    <row r="11239" spans="7:7" ht="15" customHeight="1" x14ac:dyDescent="0.25">
      <c r="G11239" s="194"/>
    </row>
    <row r="11240" spans="7:7" ht="15" customHeight="1" x14ac:dyDescent="0.25">
      <c r="G11240" s="194"/>
    </row>
    <row r="11241" spans="7:7" ht="15" customHeight="1" x14ac:dyDescent="0.25">
      <c r="G11241" s="194"/>
    </row>
    <row r="11242" spans="7:7" ht="15" customHeight="1" x14ac:dyDescent="0.25">
      <c r="G11242" s="194"/>
    </row>
    <row r="11243" spans="7:7" ht="15" customHeight="1" x14ac:dyDescent="0.25">
      <c r="G11243" s="194"/>
    </row>
    <row r="11244" spans="7:7" ht="15" customHeight="1" x14ac:dyDescent="0.25">
      <c r="G11244" s="194"/>
    </row>
    <row r="11245" spans="7:7" ht="15" customHeight="1" x14ac:dyDescent="0.25">
      <c r="G11245" s="194"/>
    </row>
    <row r="11246" spans="7:7" ht="15" customHeight="1" x14ac:dyDescent="0.25">
      <c r="G11246" s="194"/>
    </row>
    <row r="11247" spans="7:7" ht="15" customHeight="1" x14ac:dyDescent="0.25">
      <c r="G11247" s="194"/>
    </row>
    <row r="11248" spans="7:7" ht="15" customHeight="1" x14ac:dyDescent="0.25">
      <c r="G11248" s="194"/>
    </row>
    <row r="11249" spans="7:7" ht="15" customHeight="1" x14ac:dyDescent="0.25">
      <c r="G11249" s="194"/>
    </row>
    <row r="11250" spans="7:7" ht="15" customHeight="1" x14ac:dyDescent="0.25">
      <c r="G11250" s="194"/>
    </row>
    <row r="11251" spans="7:7" ht="15" customHeight="1" x14ac:dyDescent="0.25">
      <c r="G11251" s="194"/>
    </row>
    <row r="11252" spans="7:7" ht="15" customHeight="1" x14ac:dyDescent="0.25">
      <c r="G11252" s="194"/>
    </row>
    <row r="11253" spans="7:7" ht="15" customHeight="1" x14ac:dyDescent="0.25">
      <c r="G11253" s="194"/>
    </row>
    <row r="11254" spans="7:7" ht="15" customHeight="1" x14ac:dyDescent="0.25">
      <c r="G11254" s="194"/>
    </row>
    <row r="11255" spans="7:7" ht="15" customHeight="1" x14ac:dyDescent="0.25">
      <c r="G11255" s="194"/>
    </row>
    <row r="11256" spans="7:7" ht="15" customHeight="1" x14ac:dyDescent="0.25">
      <c r="G11256" s="194"/>
    </row>
    <row r="11257" spans="7:7" ht="15" customHeight="1" x14ac:dyDescent="0.25">
      <c r="G11257" s="194"/>
    </row>
    <row r="11258" spans="7:7" ht="15" customHeight="1" x14ac:dyDescent="0.25">
      <c r="G11258" s="194"/>
    </row>
    <row r="11259" spans="7:7" ht="15" customHeight="1" x14ac:dyDescent="0.25">
      <c r="G11259" s="194"/>
    </row>
    <row r="11260" spans="7:7" ht="15" customHeight="1" x14ac:dyDescent="0.25">
      <c r="G11260" s="194"/>
    </row>
    <row r="11261" spans="7:7" ht="15" customHeight="1" x14ac:dyDescent="0.25">
      <c r="G11261" s="194"/>
    </row>
    <row r="11262" spans="7:7" ht="15" customHeight="1" x14ac:dyDescent="0.25">
      <c r="G11262" s="194"/>
    </row>
    <row r="11263" spans="7:7" ht="15" customHeight="1" x14ac:dyDescent="0.25">
      <c r="G11263" s="194"/>
    </row>
    <row r="11264" spans="7:7" ht="15" customHeight="1" x14ac:dyDescent="0.25">
      <c r="G11264" s="194"/>
    </row>
    <row r="11265" spans="7:7" ht="15" customHeight="1" x14ac:dyDescent="0.25">
      <c r="G11265" s="194"/>
    </row>
    <row r="11266" spans="7:7" ht="15" customHeight="1" x14ac:dyDescent="0.25">
      <c r="G11266" s="194"/>
    </row>
    <row r="11267" spans="7:7" ht="15" customHeight="1" x14ac:dyDescent="0.25">
      <c r="G11267" s="194"/>
    </row>
    <row r="11268" spans="7:7" ht="15" customHeight="1" x14ac:dyDescent="0.25">
      <c r="G11268" s="194"/>
    </row>
    <row r="11269" spans="7:7" ht="15" customHeight="1" x14ac:dyDescent="0.25">
      <c r="G11269" s="194"/>
    </row>
    <row r="11270" spans="7:7" ht="15" customHeight="1" x14ac:dyDescent="0.25">
      <c r="G11270" s="194"/>
    </row>
    <row r="11271" spans="7:7" ht="15" customHeight="1" x14ac:dyDescent="0.25">
      <c r="G11271" s="194"/>
    </row>
    <row r="11272" spans="7:7" ht="15" customHeight="1" x14ac:dyDescent="0.25">
      <c r="G11272" s="194"/>
    </row>
    <row r="11273" spans="7:7" ht="15" customHeight="1" x14ac:dyDescent="0.25">
      <c r="G11273" s="194"/>
    </row>
    <row r="11274" spans="7:7" ht="15" customHeight="1" x14ac:dyDescent="0.25">
      <c r="G11274" s="194"/>
    </row>
    <row r="11275" spans="7:7" ht="15" customHeight="1" x14ac:dyDescent="0.25">
      <c r="G11275" s="194"/>
    </row>
    <row r="11276" spans="7:7" ht="15" customHeight="1" x14ac:dyDescent="0.25">
      <c r="G11276" s="194"/>
    </row>
    <row r="11277" spans="7:7" ht="15" customHeight="1" x14ac:dyDescent="0.25">
      <c r="G11277" s="194"/>
    </row>
    <row r="11278" spans="7:7" ht="15" customHeight="1" x14ac:dyDescent="0.25">
      <c r="G11278" s="194"/>
    </row>
    <row r="11279" spans="7:7" ht="15" customHeight="1" x14ac:dyDescent="0.25">
      <c r="G11279" s="194"/>
    </row>
    <row r="11280" spans="7:7" ht="15" customHeight="1" x14ac:dyDescent="0.25">
      <c r="G11280" s="194"/>
    </row>
    <row r="11281" spans="7:7" ht="15" customHeight="1" x14ac:dyDescent="0.25">
      <c r="G11281" s="194"/>
    </row>
    <row r="11282" spans="7:7" ht="15" customHeight="1" x14ac:dyDescent="0.25">
      <c r="G11282" s="194"/>
    </row>
    <row r="11283" spans="7:7" ht="15" customHeight="1" x14ac:dyDescent="0.25">
      <c r="G11283" s="194"/>
    </row>
    <row r="11284" spans="7:7" ht="15" customHeight="1" x14ac:dyDescent="0.25">
      <c r="G11284" s="194"/>
    </row>
    <row r="11285" spans="7:7" ht="15" customHeight="1" x14ac:dyDescent="0.25">
      <c r="G11285" s="194"/>
    </row>
    <row r="11286" spans="7:7" ht="15" customHeight="1" x14ac:dyDescent="0.25">
      <c r="G11286" s="194"/>
    </row>
    <row r="11287" spans="7:7" ht="15" customHeight="1" x14ac:dyDescent="0.25">
      <c r="G11287" s="194"/>
    </row>
    <row r="11288" spans="7:7" ht="15" customHeight="1" x14ac:dyDescent="0.25">
      <c r="G11288" s="194"/>
    </row>
    <row r="11289" spans="7:7" ht="15" customHeight="1" x14ac:dyDescent="0.25">
      <c r="G11289" s="194"/>
    </row>
    <row r="11290" spans="7:7" ht="15" customHeight="1" x14ac:dyDescent="0.25">
      <c r="G11290" s="194"/>
    </row>
    <row r="11291" spans="7:7" ht="15" customHeight="1" x14ac:dyDescent="0.25">
      <c r="G11291" s="194"/>
    </row>
    <row r="11292" spans="7:7" ht="15" customHeight="1" x14ac:dyDescent="0.25">
      <c r="G11292" s="194"/>
    </row>
    <row r="11293" spans="7:7" ht="15" customHeight="1" x14ac:dyDescent="0.25">
      <c r="G11293" s="194"/>
    </row>
    <row r="11294" spans="7:7" ht="15" customHeight="1" x14ac:dyDescent="0.25">
      <c r="G11294" s="194"/>
    </row>
    <row r="11295" spans="7:7" ht="15" customHeight="1" x14ac:dyDescent="0.25">
      <c r="G11295" s="194"/>
    </row>
    <row r="11296" spans="7:7" ht="15" customHeight="1" x14ac:dyDescent="0.25">
      <c r="G11296" s="194"/>
    </row>
    <row r="11297" spans="7:7" ht="15" customHeight="1" x14ac:dyDescent="0.25">
      <c r="G11297" s="194"/>
    </row>
    <row r="11298" spans="7:7" ht="15" customHeight="1" x14ac:dyDescent="0.25">
      <c r="G11298" s="194"/>
    </row>
    <row r="11299" spans="7:7" ht="15" customHeight="1" x14ac:dyDescent="0.25">
      <c r="G11299" s="194"/>
    </row>
    <row r="11300" spans="7:7" ht="15" customHeight="1" x14ac:dyDescent="0.25">
      <c r="G11300" s="194"/>
    </row>
    <row r="11301" spans="7:7" ht="15" customHeight="1" x14ac:dyDescent="0.25">
      <c r="G11301" s="194"/>
    </row>
    <row r="11302" spans="7:7" ht="15" customHeight="1" x14ac:dyDescent="0.25">
      <c r="G11302" s="194"/>
    </row>
    <row r="11303" spans="7:7" ht="15" customHeight="1" x14ac:dyDescent="0.25">
      <c r="G11303" s="194"/>
    </row>
    <row r="11304" spans="7:7" ht="15" customHeight="1" x14ac:dyDescent="0.25">
      <c r="G11304" s="194"/>
    </row>
    <row r="11305" spans="7:7" ht="15" customHeight="1" x14ac:dyDescent="0.25">
      <c r="G11305" s="194"/>
    </row>
    <row r="11306" spans="7:7" ht="15" customHeight="1" x14ac:dyDescent="0.25">
      <c r="G11306" s="194"/>
    </row>
    <row r="11307" spans="7:7" ht="15" customHeight="1" x14ac:dyDescent="0.25">
      <c r="G11307" s="194"/>
    </row>
    <row r="11308" spans="7:7" ht="15" customHeight="1" x14ac:dyDescent="0.25">
      <c r="G11308" s="194"/>
    </row>
    <row r="11309" spans="7:7" ht="15" customHeight="1" x14ac:dyDescent="0.25">
      <c r="G11309" s="194"/>
    </row>
    <row r="11310" spans="7:7" ht="15" customHeight="1" x14ac:dyDescent="0.25">
      <c r="G11310" s="194"/>
    </row>
    <row r="11311" spans="7:7" ht="15" customHeight="1" x14ac:dyDescent="0.25">
      <c r="G11311" s="194"/>
    </row>
    <row r="11312" spans="7:7" ht="15" customHeight="1" x14ac:dyDescent="0.25">
      <c r="G11312" s="194"/>
    </row>
    <row r="11313" spans="7:7" ht="15" customHeight="1" x14ac:dyDescent="0.25">
      <c r="G11313" s="194"/>
    </row>
    <row r="11314" spans="7:7" ht="15" customHeight="1" x14ac:dyDescent="0.25">
      <c r="G11314" s="194"/>
    </row>
    <row r="11315" spans="7:7" ht="15" customHeight="1" x14ac:dyDescent="0.25">
      <c r="G11315" s="194"/>
    </row>
    <row r="11316" spans="7:7" ht="15" customHeight="1" x14ac:dyDescent="0.25">
      <c r="G11316" s="194"/>
    </row>
    <row r="11317" spans="7:7" ht="15" customHeight="1" x14ac:dyDescent="0.25">
      <c r="G11317" s="194"/>
    </row>
    <row r="11318" spans="7:7" ht="15" customHeight="1" x14ac:dyDescent="0.25">
      <c r="G11318" s="194"/>
    </row>
    <row r="11319" spans="7:7" ht="15" customHeight="1" x14ac:dyDescent="0.25">
      <c r="G11319" s="194"/>
    </row>
    <row r="11320" spans="7:7" ht="15" customHeight="1" x14ac:dyDescent="0.25">
      <c r="G11320" s="194"/>
    </row>
    <row r="11321" spans="7:7" ht="15" customHeight="1" x14ac:dyDescent="0.25">
      <c r="G11321" s="194"/>
    </row>
    <row r="11322" spans="7:7" ht="15" customHeight="1" x14ac:dyDescent="0.25">
      <c r="G11322" s="194"/>
    </row>
    <row r="11323" spans="7:7" ht="15" customHeight="1" x14ac:dyDescent="0.25">
      <c r="G11323" s="194"/>
    </row>
    <row r="11324" spans="7:7" ht="15" customHeight="1" x14ac:dyDescent="0.25">
      <c r="G11324" s="194"/>
    </row>
    <row r="11325" spans="7:7" ht="15" customHeight="1" x14ac:dyDescent="0.25">
      <c r="G11325" s="194"/>
    </row>
    <row r="11326" spans="7:7" ht="15" customHeight="1" x14ac:dyDescent="0.25">
      <c r="G11326" s="194"/>
    </row>
    <row r="11327" spans="7:7" ht="15" customHeight="1" x14ac:dyDescent="0.25">
      <c r="G11327" s="194"/>
    </row>
    <row r="11328" spans="7:7" ht="15" customHeight="1" x14ac:dyDescent="0.25">
      <c r="G11328" s="194"/>
    </row>
    <row r="11329" spans="7:7" ht="15" customHeight="1" x14ac:dyDescent="0.25">
      <c r="G11329" s="194"/>
    </row>
    <row r="11330" spans="7:7" ht="15" customHeight="1" x14ac:dyDescent="0.25">
      <c r="G11330" s="194"/>
    </row>
    <row r="11331" spans="7:7" ht="15" customHeight="1" x14ac:dyDescent="0.25">
      <c r="G11331" s="194"/>
    </row>
    <row r="11332" spans="7:7" ht="15" customHeight="1" x14ac:dyDescent="0.25">
      <c r="G11332" s="194"/>
    </row>
    <row r="11333" spans="7:7" ht="15" customHeight="1" x14ac:dyDescent="0.25">
      <c r="G11333" s="194"/>
    </row>
    <row r="11334" spans="7:7" ht="15" customHeight="1" x14ac:dyDescent="0.25">
      <c r="G11334" s="194"/>
    </row>
    <row r="11335" spans="7:7" ht="15" customHeight="1" x14ac:dyDescent="0.25">
      <c r="G11335" s="194"/>
    </row>
    <row r="11336" spans="7:7" ht="15" customHeight="1" x14ac:dyDescent="0.25">
      <c r="G11336" s="194"/>
    </row>
    <row r="11337" spans="7:7" ht="15" customHeight="1" x14ac:dyDescent="0.25">
      <c r="G11337" s="194"/>
    </row>
    <row r="11338" spans="7:7" ht="15" customHeight="1" x14ac:dyDescent="0.25">
      <c r="G11338" s="194"/>
    </row>
    <row r="11339" spans="7:7" ht="15" customHeight="1" x14ac:dyDescent="0.25">
      <c r="G11339" s="194"/>
    </row>
    <row r="11340" spans="7:7" ht="15" customHeight="1" x14ac:dyDescent="0.25">
      <c r="G11340" s="194"/>
    </row>
    <row r="11341" spans="7:7" ht="15" customHeight="1" x14ac:dyDescent="0.25">
      <c r="G11341" s="194"/>
    </row>
    <row r="11342" spans="7:7" ht="15" customHeight="1" x14ac:dyDescent="0.25">
      <c r="G11342" s="194"/>
    </row>
    <row r="11343" spans="7:7" ht="15" customHeight="1" x14ac:dyDescent="0.25">
      <c r="G11343" s="194"/>
    </row>
    <row r="11344" spans="7:7" ht="15" customHeight="1" x14ac:dyDescent="0.25">
      <c r="G11344" s="194"/>
    </row>
    <row r="11345" spans="7:7" ht="15" customHeight="1" x14ac:dyDescent="0.25">
      <c r="G11345" s="194"/>
    </row>
    <row r="11346" spans="7:7" ht="15" customHeight="1" x14ac:dyDescent="0.25">
      <c r="G11346" s="194"/>
    </row>
    <row r="11347" spans="7:7" ht="15" customHeight="1" x14ac:dyDescent="0.25">
      <c r="G11347" s="194"/>
    </row>
    <row r="11348" spans="7:7" ht="15" customHeight="1" x14ac:dyDescent="0.25">
      <c r="G11348" s="194"/>
    </row>
    <row r="11349" spans="7:7" ht="15" customHeight="1" x14ac:dyDescent="0.25">
      <c r="G11349" s="194"/>
    </row>
    <row r="11350" spans="7:7" ht="15" customHeight="1" x14ac:dyDescent="0.25">
      <c r="G11350" s="194"/>
    </row>
    <row r="11351" spans="7:7" ht="15" customHeight="1" x14ac:dyDescent="0.25">
      <c r="G11351" s="194"/>
    </row>
    <row r="11352" spans="7:7" ht="15" customHeight="1" x14ac:dyDescent="0.25">
      <c r="G11352" s="194"/>
    </row>
    <row r="11353" spans="7:7" ht="15" customHeight="1" x14ac:dyDescent="0.25">
      <c r="G11353" s="194"/>
    </row>
    <row r="11354" spans="7:7" ht="15" customHeight="1" x14ac:dyDescent="0.25">
      <c r="G11354" s="194"/>
    </row>
    <row r="11355" spans="7:7" ht="15" customHeight="1" x14ac:dyDescent="0.25">
      <c r="G11355" s="194"/>
    </row>
    <row r="11356" spans="7:7" ht="15" customHeight="1" x14ac:dyDescent="0.25">
      <c r="G11356" s="194"/>
    </row>
    <row r="11357" spans="7:7" ht="15" customHeight="1" x14ac:dyDescent="0.25">
      <c r="G11357" s="194"/>
    </row>
    <row r="11358" spans="7:7" ht="15" customHeight="1" x14ac:dyDescent="0.25">
      <c r="G11358" s="194"/>
    </row>
    <row r="11359" spans="7:7" ht="15" customHeight="1" x14ac:dyDescent="0.25">
      <c r="G11359" s="194"/>
    </row>
    <row r="11360" spans="7:7" ht="15" customHeight="1" x14ac:dyDescent="0.25">
      <c r="G11360" s="194"/>
    </row>
    <row r="11361" spans="7:7" ht="15" customHeight="1" x14ac:dyDescent="0.25">
      <c r="G11361" s="194"/>
    </row>
    <row r="11362" spans="7:7" ht="15" customHeight="1" x14ac:dyDescent="0.25">
      <c r="G11362" s="194"/>
    </row>
    <row r="11363" spans="7:7" ht="15" customHeight="1" x14ac:dyDescent="0.25">
      <c r="G11363" s="194"/>
    </row>
    <row r="11364" spans="7:7" ht="15" customHeight="1" x14ac:dyDescent="0.25">
      <c r="G11364" s="194"/>
    </row>
    <row r="11365" spans="7:7" ht="15" customHeight="1" x14ac:dyDescent="0.25">
      <c r="G11365" s="194"/>
    </row>
    <row r="11366" spans="7:7" ht="15" customHeight="1" x14ac:dyDescent="0.25">
      <c r="G11366" s="194"/>
    </row>
    <row r="11367" spans="7:7" ht="15" customHeight="1" x14ac:dyDescent="0.25">
      <c r="G11367" s="194"/>
    </row>
    <row r="11368" spans="7:7" ht="15" customHeight="1" x14ac:dyDescent="0.25">
      <c r="G11368" s="194"/>
    </row>
    <row r="11369" spans="7:7" ht="15" customHeight="1" x14ac:dyDescent="0.25">
      <c r="G11369" s="194"/>
    </row>
    <row r="11370" spans="7:7" ht="15" customHeight="1" x14ac:dyDescent="0.25">
      <c r="G11370" s="194"/>
    </row>
    <row r="11371" spans="7:7" ht="15" customHeight="1" x14ac:dyDescent="0.25">
      <c r="G11371" s="194"/>
    </row>
    <row r="11372" spans="7:7" ht="15" customHeight="1" x14ac:dyDescent="0.25">
      <c r="G11372" s="194"/>
    </row>
    <row r="11373" spans="7:7" ht="15" customHeight="1" x14ac:dyDescent="0.25">
      <c r="G11373" s="194"/>
    </row>
    <row r="11374" spans="7:7" ht="15" customHeight="1" x14ac:dyDescent="0.25">
      <c r="G11374" s="194"/>
    </row>
    <row r="11375" spans="7:7" ht="15" customHeight="1" x14ac:dyDescent="0.25">
      <c r="G11375" s="194"/>
    </row>
    <row r="11376" spans="7:7" ht="15" customHeight="1" x14ac:dyDescent="0.25">
      <c r="G11376" s="194"/>
    </row>
    <row r="11377" spans="7:7" ht="15" customHeight="1" x14ac:dyDescent="0.25">
      <c r="G11377" s="194"/>
    </row>
    <row r="11378" spans="7:7" ht="15" customHeight="1" x14ac:dyDescent="0.25">
      <c r="G11378" s="194"/>
    </row>
    <row r="11379" spans="7:7" ht="15" customHeight="1" x14ac:dyDescent="0.25">
      <c r="G11379" s="194"/>
    </row>
    <row r="11380" spans="7:7" ht="15" customHeight="1" x14ac:dyDescent="0.25">
      <c r="G11380" s="194"/>
    </row>
    <row r="11381" spans="7:7" ht="15" customHeight="1" x14ac:dyDescent="0.25">
      <c r="G11381" s="194"/>
    </row>
    <row r="11382" spans="7:7" ht="15" customHeight="1" x14ac:dyDescent="0.25">
      <c r="G11382" s="194"/>
    </row>
    <row r="11383" spans="7:7" ht="15" customHeight="1" x14ac:dyDescent="0.25">
      <c r="G11383" s="194"/>
    </row>
    <row r="11384" spans="7:7" ht="15" customHeight="1" x14ac:dyDescent="0.25">
      <c r="G11384" s="194"/>
    </row>
    <row r="11385" spans="7:7" ht="15" customHeight="1" x14ac:dyDescent="0.25">
      <c r="G11385" s="194"/>
    </row>
    <row r="11386" spans="7:7" ht="15" customHeight="1" x14ac:dyDescent="0.25">
      <c r="G11386" s="194"/>
    </row>
    <row r="11387" spans="7:7" ht="15" customHeight="1" x14ac:dyDescent="0.25">
      <c r="G11387" s="194"/>
    </row>
    <row r="11388" spans="7:7" ht="15" customHeight="1" x14ac:dyDescent="0.25">
      <c r="G11388" s="194"/>
    </row>
    <row r="11389" spans="7:7" ht="15" customHeight="1" x14ac:dyDescent="0.25">
      <c r="G11389" s="194"/>
    </row>
    <row r="11390" spans="7:7" ht="15" customHeight="1" x14ac:dyDescent="0.25">
      <c r="G11390" s="194"/>
    </row>
    <row r="11391" spans="7:7" ht="15" customHeight="1" x14ac:dyDescent="0.25">
      <c r="G11391" s="194"/>
    </row>
    <row r="11392" spans="7:7" ht="15" customHeight="1" x14ac:dyDescent="0.25">
      <c r="G11392" s="194"/>
    </row>
    <row r="11393" spans="7:7" ht="15" customHeight="1" x14ac:dyDescent="0.25">
      <c r="G11393" s="194"/>
    </row>
    <row r="11394" spans="7:7" ht="15" customHeight="1" x14ac:dyDescent="0.25">
      <c r="G11394" s="194"/>
    </row>
    <row r="11395" spans="7:7" ht="15" customHeight="1" x14ac:dyDescent="0.25">
      <c r="G11395" s="194"/>
    </row>
    <row r="11396" spans="7:7" ht="15" customHeight="1" x14ac:dyDescent="0.25">
      <c r="G11396" s="194"/>
    </row>
    <row r="11397" spans="7:7" ht="15" customHeight="1" x14ac:dyDescent="0.25">
      <c r="G11397" s="194"/>
    </row>
    <row r="11398" spans="7:7" ht="15" customHeight="1" x14ac:dyDescent="0.25">
      <c r="G11398" s="194"/>
    </row>
    <row r="11399" spans="7:7" ht="15" customHeight="1" x14ac:dyDescent="0.25">
      <c r="G11399" s="194"/>
    </row>
    <row r="11400" spans="7:7" ht="15" customHeight="1" x14ac:dyDescent="0.25">
      <c r="G11400" s="194"/>
    </row>
    <row r="11401" spans="7:7" ht="15" customHeight="1" x14ac:dyDescent="0.25">
      <c r="G11401" s="194"/>
    </row>
    <row r="11402" spans="7:7" ht="15" customHeight="1" x14ac:dyDescent="0.25">
      <c r="G11402" s="194"/>
    </row>
    <row r="11403" spans="7:7" ht="15" customHeight="1" x14ac:dyDescent="0.25">
      <c r="G11403" s="194"/>
    </row>
    <row r="11404" spans="7:7" ht="15" customHeight="1" x14ac:dyDescent="0.25">
      <c r="G11404" s="194"/>
    </row>
    <row r="11405" spans="7:7" ht="15" customHeight="1" x14ac:dyDescent="0.25">
      <c r="G11405" s="194"/>
    </row>
    <row r="11406" spans="7:7" ht="15" customHeight="1" x14ac:dyDescent="0.25">
      <c r="G11406" s="194"/>
    </row>
    <row r="11407" spans="7:7" ht="15" customHeight="1" x14ac:dyDescent="0.25">
      <c r="G11407" s="194"/>
    </row>
    <row r="11408" spans="7:7" ht="15" customHeight="1" x14ac:dyDescent="0.25">
      <c r="G11408" s="194"/>
    </row>
    <row r="11409" spans="7:7" ht="15" customHeight="1" x14ac:dyDescent="0.25">
      <c r="G11409" s="194"/>
    </row>
    <row r="11410" spans="7:7" ht="15" customHeight="1" x14ac:dyDescent="0.25">
      <c r="G11410" s="194"/>
    </row>
    <row r="11411" spans="7:7" ht="15" customHeight="1" x14ac:dyDescent="0.25">
      <c r="G11411" s="194"/>
    </row>
    <row r="11412" spans="7:7" ht="15" customHeight="1" x14ac:dyDescent="0.25">
      <c r="G11412" s="194"/>
    </row>
    <row r="11413" spans="7:7" ht="15" customHeight="1" x14ac:dyDescent="0.25">
      <c r="G11413" s="194"/>
    </row>
    <row r="11414" spans="7:7" ht="15" customHeight="1" x14ac:dyDescent="0.25">
      <c r="G11414" s="194"/>
    </row>
    <row r="11415" spans="7:7" ht="15" customHeight="1" x14ac:dyDescent="0.25">
      <c r="G11415" s="194"/>
    </row>
    <row r="11416" spans="7:7" ht="15" customHeight="1" x14ac:dyDescent="0.25">
      <c r="G11416" s="194"/>
    </row>
    <row r="11417" spans="7:7" ht="15" customHeight="1" x14ac:dyDescent="0.25">
      <c r="G11417" s="194"/>
    </row>
    <row r="11418" spans="7:7" ht="15" customHeight="1" x14ac:dyDescent="0.25">
      <c r="G11418" s="194"/>
    </row>
    <row r="11419" spans="7:7" ht="15" customHeight="1" x14ac:dyDescent="0.25">
      <c r="G11419" s="194"/>
    </row>
    <row r="11420" spans="7:7" ht="15" customHeight="1" x14ac:dyDescent="0.25">
      <c r="G11420" s="194"/>
    </row>
    <row r="11421" spans="7:7" ht="15" customHeight="1" x14ac:dyDescent="0.25">
      <c r="G11421" s="194"/>
    </row>
    <row r="11422" spans="7:7" ht="15" customHeight="1" x14ac:dyDescent="0.25">
      <c r="G11422" s="194"/>
    </row>
    <row r="11423" spans="7:7" ht="15" customHeight="1" x14ac:dyDescent="0.25">
      <c r="G11423" s="194"/>
    </row>
    <row r="11424" spans="7:7" ht="15" customHeight="1" x14ac:dyDescent="0.25">
      <c r="G11424" s="194"/>
    </row>
    <row r="11425" spans="7:7" ht="15" customHeight="1" x14ac:dyDescent="0.25">
      <c r="G11425" s="194"/>
    </row>
    <row r="11426" spans="7:7" ht="15" customHeight="1" x14ac:dyDescent="0.25">
      <c r="G11426" s="194"/>
    </row>
    <row r="11427" spans="7:7" ht="15" customHeight="1" x14ac:dyDescent="0.25">
      <c r="G11427" s="194"/>
    </row>
    <row r="11428" spans="7:7" ht="15" customHeight="1" x14ac:dyDescent="0.25">
      <c r="G11428" s="194"/>
    </row>
    <row r="11429" spans="7:7" ht="15" customHeight="1" x14ac:dyDescent="0.25">
      <c r="G11429" s="194"/>
    </row>
    <row r="11430" spans="7:7" ht="15" customHeight="1" x14ac:dyDescent="0.25">
      <c r="G11430" s="194"/>
    </row>
    <row r="11431" spans="7:7" ht="15" customHeight="1" x14ac:dyDescent="0.25">
      <c r="G11431" s="194"/>
    </row>
    <row r="11432" spans="7:7" ht="15" customHeight="1" x14ac:dyDescent="0.25">
      <c r="G11432" s="194"/>
    </row>
    <row r="11433" spans="7:7" ht="15" customHeight="1" x14ac:dyDescent="0.25">
      <c r="G11433" s="194"/>
    </row>
    <row r="11434" spans="7:7" ht="15" customHeight="1" x14ac:dyDescent="0.25">
      <c r="G11434" s="194"/>
    </row>
    <row r="11435" spans="7:7" ht="15" customHeight="1" x14ac:dyDescent="0.25">
      <c r="G11435" s="194"/>
    </row>
    <row r="11436" spans="7:7" ht="15" customHeight="1" x14ac:dyDescent="0.25">
      <c r="G11436" s="194"/>
    </row>
    <row r="11437" spans="7:7" ht="15" customHeight="1" x14ac:dyDescent="0.25">
      <c r="G11437" s="194"/>
    </row>
    <row r="11438" spans="7:7" ht="15" customHeight="1" x14ac:dyDescent="0.25">
      <c r="G11438" s="194"/>
    </row>
    <row r="11439" spans="7:7" ht="15" customHeight="1" x14ac:dyDescent="0.25">
      <c r="G11439" s="194"/>
    </row>
    <row r="11440" spans="7:7" ht="15" customHeight="1" x14ac:dyDescent="0.25">
      <c r="G11440" s="194"/>
    </row>
    <row r="11441" spans="7:7" ht="15" customHeight="1" x14ac:dyDescent="0.25">
      <c r="G11441" s="194"/>
    </row>
    <row r="11442" spans="7:7" ht="15" customHeight="1" x14ac:dyDescent="0.25">
      <c r="G11442" s="194"/>
    </row>
    <row r="11443" spans="7:7" ht="15" customHeight="1" x14ac:dyDescent="0.25">
      <c r="G11443" s="194"/>
    </row>
    <row r="11444" spans="7:7" ht="15" customHeight="1" x14ac:dyDescent="0.25">
      <c r="G11444" s="194"/>
    </row>
    <row r="11445" spans="7:7" ht="15" customHeight="1" x14ac:dyDescent="0.25">
      <c r="G11445" s="194"/>
    </row>
    <row r="11446" spans="7:7" ht="15" customHeight="1" x14ac:dyDescent="0.25">
      <c r="G11446" s="194"/>
    </row>
    <row r="11447" spans="7:7" ht="15" customHeight="1" x14ac:dyDescent="0.25">
      <c r="G11447" s="194"/>
    </row>
    <row r="11448" spans="7:7" ht="15" customHeight="1" x14ac:dyDescent="0.25">
      <c r="G11448" s="194"/>
    </row>
    <row r="11449" spans="7:7" ht="15" customHeight="1" x14ac:dyDescent="0.25">
      <c r="G11449" s="194"/>
    </row>
    <row r="11450" spans="7:7" ht="15" customHeight="1" x14ac:dyDescent="0.25">
      <c r="G11450" s="194"/>
    </row>
    <row r="11451" spans="7:7" ht="15" customHeight="1" x14ac:dyDescent="0.25">
      <c r="G11451" s="194"/>
    </row>
    <row r="11452" spans="7:7" ht="15" customHeight="1" x14ac:dyDescent="0.25">
      <c r="G11452" s="194"/>
    </row>
    <row r="11453" spans="7:7" ht="15" customHeight="1" x14ac:dyDescent="0.25">
      <c r="G11453" s="194"/>
    </row>
    <row r="11454" spans="7:7" ht="15" customHeight="1" x14ac:dyDescent="0.25">
      <c r="G11454" s="194"/>
    </row>
    <row r="11455" spans="7:7" ht="15" customHeight="1" x14ac:dyDescent="0.25">
      <c r="G11455" s="194"/>
    </row>
    <row r="11456" spans="7:7" ht="15" customHeight="1" x14ac:dyDescent="0.25">
      <c r="G11456" s="194"/>
    </row>
    <row r="11457" spans="7:7" ht="15" customHeight="1" x14ac:dyDescent="0.25">
      <c r="G11457" s="194"/>
    </row>
    <row r="11458" spans="7:7" ht="15" customHeight="1" x14ac:dyDescent="0.25">
      <c r="G11458" s="194"/>
    </row>
    <row r="11459" spans="7:7" ht="15" customHeight="1" x14ac:dyDescent="0.25">
      <c r="G11459" s="194"/>
    </row>
    <row r="11460" spans="7:7" ht="15" customHeight="1" x14ac:dyDescent="0.25">
      <c r="G11460" s="194"/>
    </row>
    <row r="11461" spans="7:7" ht="15" customHeight="1" x14ac:dyDescent="0.25">
      <c r="G11461" s="194"/>
    </row>
    <row r="11462" spans="7:7" ht="15" customHeight="1" x14ac:dyDescent="0.25">
      <c r="G11462" s="194"/>
    </row>
    <row r="11463" spans="7:7" ht="15" customHeight="1" x14ac:dyDescent="0.25">
      <c r="G11463" s="194"/>
    </row>
    <row r="11464" spans="7:7" ht="15" customHeight="1" x14ac:dyDescent="0.25">
      <c r="G11464" s="194"/>
    </row>
    <row r="11465" spans="7:7" ht="15" customHeight="1" x14ac:dyDescent="0.25">
      <c r="G11465" s="194"/>
    </row>
    <row r="11466" spans="7:7" ht="15" customHeight="1" x14ac:dyDescent="0.25">
      <c r="G11466" s="194"/>
    </row>
    <row r="11467" spans="7:7" ht="15" customHeight="1" x14ac:dyDescent="0.25">
      <c r="G11467" s="194"/>
    </row>
    <row r="11468" spans="7:7" ht="15" customHeight="1" x14ac:dyDescent="0.25">
      <c r="G11468" s="194"/>
    </row>
    <row r="11469" spans="7:7" ht="15" customHeight="1" x14ac:dyDescent="0.25">
      <c r="G11469" s="194"/>
    </row>
    <row r="11470" spans="7:7" ht="15" customHeight="1" x14ac:dyDescent="0.25">
      <c r="G11470" s="194"/>
    </row>
    <row r="11471" spans="7:7" ht="15" customHeight="1" x14ac:dyDescent="0.25">
      <c r="G11471" s="194"/>
    </row>
    <row r="11472" spans="7:7" ht="15" customHeight="1" x14ac:dyDescent="0.25">
      <c r="G11472" s="194"/>
    </row>
    <row r="11473" spans="7:7" ht="15" customHeight="1" x14ac:dyDescent="0.25">
      <c r="G11473" s="194"/>
    </row>
    <row r="11474" spans="7:7" ht="15" customHeight="1" x14ac:dyDescent="0.25">
      <c r="G11474" s="194"/>
    </row>
    <row r="11475" spans="7:7" ht="15" customHeight="1" x14ac:dyDescent="0.25">
      <c r="G11475" s="194"/>
    </row>
    <row r="11476" spans="7:7" ht="15" customHeight="1" x14ac:dyDescent="0.25">
      <c r="G11476" s="194"/>
    </row>
    <row r="11477" spans="7:7" ht="15" customHeight="1" x14ac:dyDescent="0.25">
      <c r="G11477" s="194"/>
    </row>
    <row r="11478" spans="7:7" ht="15" customHeight="1" x14ac:dyDescent="0.25">
      <c r="G11478" s="194"/>
    </row>
    <row r="11479" spans="7:7" ht="15" customHeight="1" x14ac:dyDescent="0.25">
      <c r="G11479" s="194"/>
    </row>
    <row r="11480" spans="7:7" ht="15" customHeight="1" x14ac:dyDescent="0.25">
      <c r="G11480" s="194"/>
    </row>
    <row r="11481" spans="7:7" ht="15" customHeight="1" x14ac:dyDescent="0.25">
      <c r="G11481" s="194"/>
    </row>
    <row r="11482" spans="7:7" ht="15" customHeight="1" x14ac:dyDescent="0.25">
      <c r="G11482" s="194"/>
    </row>
    <row r="11483" spans="7:7" ht="15" customHeight="1" x14ac:dyDescent="0.25">
      <c r="G11483" s="194"/>
    </row>
    <row r="11484" spans="7:7" ht="15" customHeight="1" x14ac:dyDescent="0.25">
      <c r="G11484" s="194"/>
    </row>
    <row r="11485" spans="7:7" ht="15" customHeight="1" x14ac:dyDescent="0.25">
      <c r="G11485" s="194"/>
    </row>
    <row r="11486" spans="7:7" ht="15" customHeight="1" x14ac:dyDescent="0.25">
      <c r="G11486" s="194"/>
    </row>
    <row r="11487" spans="7:7" ht="15" customHeight="1" x14ac:dyDescent="0.25">
      <c r="G11487" s="194"/>
    </row>
    <row r="11488" spans="7:7" ht="15" customHeight="1" x14ac:dyDescent="0.25">
      <c r="G11488" s="194"/>
    </row>
    <row r="11489" spans="7:7" ht="15" customHeight="1" x14ac:dyDescent="0.25">
      <c r="G11489" s="194"/>
    </row>
    <row r="11490" spans="7:7" ht="15" customHeight="1" x14ac:dyDescent="0.25">
      <c r="G11490" s="194"/>
    </row>
    <row r="11491" spans="7:7" ht="15" customHeight="1" x14ac:dyDescent="0.25">
      <c r="G11491" s="194"/>
    </row>
    <row r="11492" spans="7:7" ht="15" customHeight="1" x14ac:dyDescent="0.25">
      <c r="G11492" s="194"/>
    </row>
    <row r="11493" spans="7:7" ht="15" customHeight="1" x14ac:dyDescent="0.25">
      <c r="G11493" s="194"/>
    </row>
    <row r="11494" spans="7:7" ht="15" customHeight="1" x14ac:dyDescent="0.25">
      <c r="G11494" s="194"/>
    </row>
    <row r="11495" spans="7:7" ht="15" customHeight="1" x14ac:dyDescent="0.25">
      <c r="G11495" s="194"/>
    </row>
    <row r="11496" spans="7:7" ht="15" customHeight="1" x14ac:dyDescent="0.25">
      <c r="G11496" s="194"/>
    </row>
    <row r="11497" spans="7:7" ht="15" customHeight="1" x14ac:dyDescent="0.25">
      <c r="G11497" s="194"/>
    </row>
    <row r="11498" spans="7:7" ht="15" customHeight="1" x14ac:dyDescent="0.25">
      <c r="G11498" s="194"/>
    </row>
    <row r="11499" spans="7:7" ht="15" customHeight="1" x14ac:dyDescent="0.25">
      <c r="G11499" s="194"/>
    </row>
    <row r="11500" spans="7:7" ht="15" customHeight="1" x14ac:dyDescent="0.25">
      <c r="G11500" s="194"/>
    </row>
    <row r="11501" spans="7:7" ht="15" customHeight="1" x14ac:dyDescent="0.25">
      <c r="G11501" s="194"/>
    </row>
    <row r="11502" spans="7:7" ht="15" customHeight="1" x14ac:dyDescent="0.25">
      <c r="G11502" s="194"/>
    </row>
    <row r="11503" spans="7:7" ht="15" customHeight="1" x14ac:dyDescent="0.25">
      <c r="G11503" s="194"/>
    </row>
    <row r="11504" spans="7:7" ht="15" customHeight="1" x14ac:dyDescent="0.25">
      <c r="G11504" s="194"/>
    </row>
    <row r="11505" spans="7:7" ht="15" customHeight="1" x14ac:dyDescent="0.25">
      <c r="G11505" s="194"/>
    </row>
    <row r="11506" spans="7:7" ht="15" customHeight="1" x14ac:dyDescent="0.25">
      <c r="G11506" s="194"/>
    </row>
    <row r="11507" spans="7:7" ht="15" customHeight="1" x14ac:dyDescent="0.25">
      <c r="G11507" s="194"/>
    </row>
    <row r="11508" spans="7:7" ht="15" customHeight="1" x14ac:dyDescent="0.25">
      <c r="G11508" s="194"/>
    </row>
    <row r="11509" spans="7:7" ht="15" customHeight="1" x14ac:dyDescent="0.25">
      <c r="G11509" s="194"/>
    </row>
    <row r="11510" spans="7:7" ht="15" customHeight="1" x14ac:dyDescent="0.25">
      <c r="G11510" s="194"/>
    </row>
    <row r="11511" spans="7:7" ht="15" customHeight="1" x14ac:dyDescent="0.25">
      <c r="G11511" s="194"/>
    </row>
    <row r="11512" spans="7:7" ht="15" customHeight="1" x14ac:dyDescent="0.25">
      <c r="G11512" s="194"/>
    </row>
    <row r="11513" spans="7:7" ht="15" customHeight="1" x14ac:dyDescent="0.25">
      <c r="G11513" s="194"/>
    </row>
    <row r="11514" spans="7:7" ht="15" customHeight="1" x14ac:dyDescent="0.25">
      <c r="G11514" s="194"/>
    </row>
    <row r="11515" spans="7:7" ht="15" customHeight="1" x14ac:dyDescent="0.25">
      <c r="G11515" s="194"/>
    </row>
    <row r="11516" spans="7:7" ht="15" customHeight="1" x14ac:dyDescent="0.25">
      <c r="G11516" s="194"/>
    </row>
    <row r="11517" spans="7:7" ht="15" customHeight="1" x14ac:dyDescent="0.25">
      <c r="G11517" s="194"/>
    </row>
    <row r="11518" spans="7:7" ht="15" customHeight="1" x14ac:dyDescent="0.25">
      <c r="G11518" s="194"/>
    </row>
    <row r="11519" spans="7:7" ht="15" customHeight="1" x14ac:dyDescent="0.25">
      <c r="G11519" s="194"/>
    </row>
    <row r="11520" spans="7:7" ht="15" customHeight="1" x14ac:dyDescent="0.25">
      <c r="G11520" s="194"/>
    </row>
    <row r="11521" spans="7:7" ht="15" customHeight="1" x14ac:dyDescent="0.25">
      <c r="G11521" s="194"/>
    </row>
    <row r="11522" spans="7:7" ht="15" customHeight="1" x14ac:dyDescent="0.25">
      <c r="G11522" s="194"/>
    </row>
    <row r="11523" spans="7:7" ht="15" customHeight="1" x14ac:dyDescent="0.25">
      <c r="G11523" s="194"/>
    </row>
    <row r="11524" spans="7:7" ht="15" customHeight="1" x14ac:dyDescent="0.25">
      <c r="G11524" s="194"/>
    </row>
    <row r="11525" spans="7:7" ht="15" customHeight="1" x14ac:dyDescent="0.25">
      <c r="G11525" s="194"/>
    </row>
    <row r="11526" spans="7:7" ht="15" customHeight="1" x14ac:dyDescent="0.25">
      <c r="G11526" s="194"/>
    </row>
    <row r="11527" spans="7:7" ht="15" customHeight="1" x14ac:dyDescent="0.25">
      <c r="G11527" s="194"/>
    </row>
    <row r="11528" spans="7:7" ht="15" customHeight="1" x14ac:dyDescent="0.25">
      <c r="G11528" s="194"/>
    </row>
    <row r="11529" spans="7:7" ht="15" customHeight="1" x14ac:dyDescent="0.25">
      <c r="G11529" s="194"/>
    </row>
    <row r="11530" spans="7:7" ht="15" customHeight="1" x14ac:dyDescent="0.25">
      <c r="G11530" s="194"/>
    </row>
    <row r="11531" spans="7:7" ht="15" customHeight="1" x14ac:dyDescent="0.25">
      <c r="G11531" s="194"/>
    </row>
    <row r="11532" spans="7:7" ht="15" customHeight="1" x14ac:dyDescent="0.25">
      <c r="G11532" s="194"/>
    </row>
    <row r="11533" spans="7:7" ht="15" customHeight="1" x14ac:dyDescent="0.25">
      <c r="G11533" s="194"/>
    </row>
    <row r="11534" spans="7:7" ht="15" customHeight="1" x14ac:dyDescent="0.25">
      <c r="G11534" s="194"/>
    </row>
    <row r="11535" spans="7:7" ht="15" customHeight="1" x14ac:dyDescent="0.25">
      <c r="G11535" s="194"/>
    </row>
    <row r="11536" spans="7:7" ht="15" customHeight="1" x14ac:dyDescent="0.25">
      <c r="G11536" s="194"/>
    </row>
    <row r="11537" spans="7:7" ht="15" customHeight="1" x14ac:dyDescent="0.25">
      <c r="G11537" s="194"/>
    </row>
    <row r="11538" spans="7:7" ht="15" customHeight="1" x14ac:dyDescent="0.25">
      <c r="G11538" s="194"/>
    </row>
    <row r="11539" spans="7:7" ht="15" customHeight="1" x14ac:dyDescent="0.25">
      <c r="G11539" s="194"/>
    </row>
    <row r="11540" spans="7:7" ht="15" customHeight="1" x14ac:dyDescent="0.25">
      <c r="G11540" s="194"/>
    </row>
    <row r="11541" spans="7:7" ht="15" customHeight="1" x14ac:dyDescent="0.25">
      <c r="G11541" s="194"/>
    </row>
    <row r="11542" spans="7:7" ht="15" customHeight="1" x14ac:dyDescent="0.25">
      <c r="G11542" s="194"/>
    </row>
    <row r="11543" spans="7:7" ht="15" customHeight="1" x14ac:dyDescent="0.25">
      <c r="G11543" s="194"/>
    </row>
    <row r="11544" spans="7:7" ht="15" customHeight="1" x14ac:dyDescent="0.25">
      <c r="G11544" s="194"/>
    </row>
    <row r="11545" spans="7:7" ht="15" customHeight="1" x14ac:dyDescent="0.25">
      <c r="G11545" s="194"/>
    </row>
    <row r="11546" spans="7:7" ht="15" customHeight="1" x14ac:dyDescent="0.25">
      <c r="G11546" s="194"/>
    </row>
    <row r="11547" spans="7:7" ht="15" customHeight="1" x14ac:dyDescent="0.25">
      <c r="G11547" s="194"/>
    </row>
    <row r="11548" spans="7:7" ht="15" customHeight="1" x14ac:dyDescent="0.25">
      <c r="G11548" s="194"/>
    </row>
    <row r="11549" spans="7:7" ht="15" customHeight="1" x14ac:dyDescent="0.25">
      <c r="G11549" s="194"/>
    </row>
    <row r="11550" spans="7:7" ht="15" customHeight="1" x14ac:dyDescent="0.25">
      <c r="G11550" s="194"/>
    </row>
    <row r="11551" spans="7:7" ht="15" customHeight="1" x14ac:dyDescent="0.25">
      <c r="G11551" s="194"/>
    </row>
    <row r="11552" spans="7:7" ht="15" customHeight="1" x14ac:dyDescent="0.25">
      <c r="G11552" s="194"/>
    </row>
    <row r="11553" spans="7:7" ht="15" customHeight="1" x14ac:dyDescent="0.25">
      <c r="G11553" s="194"/>
    </row>
    <row r="11554" spans="7:7" ht="15" customHeight="1" x14ac:dyDescent="0.25">
      <c r="G11554" s="194"/>
    </row>
    <row r="11555" spans="7:7" ht="15" customHeight="1" x14ac:dyDescent="0.25">
      <c r="G11555" s="194"/>
    </row>
    <row r="11556" spans="7:7" ht="15" customHeight="1" x14ac:dyDescent="0.25">
      <c r="G11556" s="194"/>
    </row>
    <row r="11557" spans="7:7" ht="15" customHeight="1" x14ac:dyDescent="0.25">
      <c r="G11557" s="194"/>
    </row>
    <row r="11558" spans="7:7" ht="15" customHeight="1" x14ac:dyDescent="0.25">
      <c r="G11558" s="194"/>
    </row>
    <row r="11559" spans="7:7" ht="15" customHeight="1" x14ac:dyDescent="0.25">
      <c r="G11559" s="194"/>
    </row>
    <row r="11560" spans="7:7" ht="15" customHeight="1" x14ac:dyDescent="0.25">
      <c r="G11560" s="194"/>
    </row>
    <row r="11561" spans="7:7" ht="15" customHeight="1" x14ac:dyDescent="0.25">
      <c r="G11561" s="194"/>
    </row>
    <row r="11562" spans="7:7" ht="15" customHeight="1" x14ac:dyDescent="0.25">
      <c r="G11562" s="194"/>
    </row>
    <row r="11563" spans="7:7" ht="15" customHeight="1" x14ac:dyDescent="0.25">
      <c r="G11563" s="194"/>
    </row>
    <row r="11564" spans="7:7" ht="15" customHeight="1" x14ac:dyDescent="0.25">
      <c r="G11564" s="194"/>
    </row>
    <row r="11565" spans="7:7" ht="15" customHeight="1" x14ac:dyDescent="0.25">
      <c r="G11565" s="194"/>
    </row>
    <row r="11566" spans="7:7" ht="15" customHeight="1" x14ac:dyDescent="0.25">
      <c r="G11566" s="194"/>
    </row>
    <row r="11567" spans="7:7" ht="15" customHeight="1" x14ac:dyDescent="0.25">
      <c r="G11567" s="194"/>
    </row>
    <row r="11568" spans="7:7" ht="15" customHeight="1" x14ac:dyDescent="0.25">
      <c r="G11568" s="194"/>
    </row>
    <row r="11569" spans="7:7" ht="15" customHeight="1" x14ac:dyDescent="0.25">
      <c r="G11569" s="194"/>
    </row>
    <row r="11570" spans="7:7" ht="15" customHeight="1" x14ac:dyDescent="0.25">
      <c r="G11570" s="194"/>
    </row>
    <row r="11571" spans="7:7" ht="15" customHeight="1" x14ac:dyDescent="0.25">
      <c r="G11571" s="194"/>
    </row>
    <row r="11572" spans="7:7" ht="15" customHeight="1" x14ac:dyDescent="0.25">
      <c r="G11572" s="194"/>
    </row>
    <row r="11573" spans="7:7" ht="15" customHeight="1" x14ac:dyDescent="0.25">
      <c r="G11573" s="194"/>
    </row>
    <row r="11574" spans="7:7" ht="15" customHeight="1" x14ac:dyDescent="0.25">
      <c r="G11574" s="194"/>
    </row>
    <row r="11575" spans="7:7" ht="15" customHeight="1" x14ac:dyDescent="0.25">
      <c r="G11575" s="194"/>
    </row>
    <row r="11576" spans="7:7" ht="15" customHeight="1" x14ac:dyDescent="0.25">
      <c r="G11576" s="194"/>
    </row>
    <row r="11577" spans="7:7" ht="15" customHeight="1" x14ac:dyDescent="0.25">
      <c r="G11577" s="194"/>
    </row>
    <row r="11578" spans="7:7" ht="15" customHeight="1" x14ac:dyDescent="0.25">
      <c r="G11578" s="194"/>
    </row>
    <row r="11579" spans="7:7" ht="15" customHeight="1" x14ac:dyDescent="0.25">
      <c r="G11579" s="194"/>
    </row>
    <row r="11580" spans="7:7" ht="15" customHeight="1" x14ac:dyDescent="0.25">
      <c r="G11580" s="194"/>
    </row>
    <row r="11581" spans="7:7" ht="15" customHeight="1" x14ac:dyDescent="0.25">
      <c r="G11581" s="194"/>
    </row>
    <row r="11582" spans="7:7" ht="15" customHeight="1" x14ac:dyDescent="0.25">
      <c r="G11582" s="194"/>
    </row>
    <row r="11583" spans="7:7" ht="15" customHeight="1" x14ac:dyDescent="0.25">
      <c r="G11583" s="194"/>
    </row>
    <row r="11584" spans="7:7" ht="15" customHeight="1" x14ac:dyDescent="0.25">
      <c r="G11584" s="194"/>
    </row>
    <row r="11585" spans="7:7" ht="15" customHeight="1" x14ac:dyDescent="0.25">
      <c r="G11585" s="194"/>
    </row>
    <row r="11586" spans="7:7" ht="15" customHeight="1" x14ac:dyDescent="0.25">
      <c r="G11586" s="194"/>
    </row>
    <row r="11587" spans="7:7" ht="15" customHeight="1" x14ac:dyDescent="0.25">
      <c r="G11587" s="194"/>
    </row>
    <row r="11588" spans="7:7" ht="15" customHeight="1" x14ac:dyDescent="0.25">
      <c r="G11588" s="194"/>
    </row>
    <row r="11589" spans="7:7" ht="15" customHeight="1" x14ac:dyDescent="0.25">
      <c r="G11589" s="194"/>
    </row>
    <row r="11590" spans="7:7" ht="15" customHeight="1" x14ac:dyDescent="0.25">
      <c r="G11590" s="194"/>
    </row>
    <row r="11591" spans="7:7" ht="15" customHeight="1" x14ac:dyDescent="0.25">
      <c r="G11591" s="194"/>
    </row>
    <row r="11592" spans="7:7" ht="15" customHeight="1" x14ac:dyDescent="0.25">
      <c r="G11592" s="194"/>
    </row>
    <row r="11593" spans="7:7" ht="15" customHeight="1" x14ac:dyDescent="0.25">
      <c r="G11593" s="194"/>
    </row>
    <row r="11594" spans="7:7" ht="15" customHeight="1" x14ac:dyDescent="0.25">
      <c r="G11594" s="194"/>
    </row>
    <row r="11595" spans="7:7" ht="15" customHeight="1" x14ac:dyDescent="0.25">
      <c r="G11595" s="194"/>
    </row>
    <row r="11596" spans="7:7" ht="15" customHeight="1" x14ac:dyDescent="0.25">
      <c r="G11596" s="194"/>
    </row>
    <row r="11597" spans="7:7" ht="15" customHeight="1" x14ac:dyDescent="0.25">
      <c r="G11597" s="194"/>
    </row>
    <row r="11598" spans="7:7" ht="15" customHeight="1" x14ac:dyDescent="0.25">
      <c r="G11598" s="194"/>
    </row>
    <row r="11599" spans="7:7" ht="15" customHeight="1" x14ac:dyDescent="0.25">
      <c r="G11599" s="194"/>
    </row>
    <row r="11600" spans="7:7" ht="15" customHeight="1" x14ac:dyDescent="0.25">
      <c r="G11600" s="194"/>
    </row>
    <row r="11601" spans="7:7" ht="15" customHeight="1" x14ac:dyDescent="0.25">
      <c r="G11601" s="194"/>
    </row>
    <row r="11602" spans="7:7" ht="15" customHeight="1" x14ac:dyDescent="0.25">
      <c r="G11602" s="194"/>
    </row>
    <row r="11603" spans="7:7" ht="15" customHeight="1" x14ac:dyDescent="0.25">
      <c r="G11603" s="194"/>
    </row>
    <row r="11604" spans="7:7" ht="15" customHeight="1" x14ac:dyDescent="0.25">
      <c r="G11604" s="194"/>
    </row>
    <row r="11605" spans="7:7" ht="15" customHeight="1" x14ac:dyDescent="0.25">
      <c r="G11605" s="194"/>
    </row>
    <row r="11606" spans="7:7" ht="15" customHeight="1" x14ac:dyDescent="0.25">
      <c r="G11606" s="194"/>
    </row>
    <row r="11607" spans="7:7" ht="15" customHeight="1" x14ac:dyDescent="0.25">
      <c r="G11607" s="194"/>
    </row>
    <row r="11608" spans="7:7" ht="15" customHeight="1" x14ac:dyDescent="0.25">
      <c r="G11608" s="194"/>
    </row>
    <row r="11609" spans="7:7" ht="15" customHeight="1" x14ac:dyDescent="0.25">
      <c r="G11609" s="194"/>
    </row>
    <row r="11610" spans="7:7" ht="15" customHeight="1" x14ac:dyDescent="0.25">
      <c r="G11610" s="194"/>
    </row>
    <row r="11611" spans="7:7" ht="15" customHeight="1" x14ac:dyDescent="0.25">
      <c r="G11611" s="194"/>
    </row>
    <row r="11612" spans="7:7" ht="15" customHeight="1" x14ac:dyDescent="0.25">
      <c r="G11612" s="194"/>
    </row>
    <row r="11613" spans="7:7" ht="15" customHeight="1" x14ac:dyDescent="0.25">
      <c r="G11613" s="194"/>
    </row>
    <row r="11614" spans="7:7" ht="15" customHeight="1" x14ac:dyDescent="0.25">
      <c r="G11614" s="194"/>
    </row>
    <row r="11615" spans="7:7" ht="15" customHeight="1" x14ac:dyDescent="0.25">
      <c r="G11615" s="194"/>
    </row>
    <row r="11616" spans="7:7" ht="15" customHeight="1" x14ac:dyDescent="0.25">
      <c r="G11616" s="194"/>
    </row>
    <row r="11617" spans="7:7" ht="15" customHeight="1" x14ac:dyDescent="0.25">
      <c r="G11617" s="194"/>
    </row>
    <row r="11618" spans="7:7" ht="15" customHeight="1" x14ac:dyDescent="0.25">
      <c r="G11618" s="194"/>
    </row>
    <row r="11619" spans="7:7" ht="15" customHeight="1" x14ac:dyDescent="0.25">
      <c r="G11619" s="194"/>
    </row>
    <row r="11620" spans="7:7" ht="15" customHeight="1" x14ac:dyDescent="0.25">
      <c r="G11620" s="194"/>
    </row>
    <row r="11621" spans="7:7" ht="15" customHeight="1" x14ac:dyDescent="0.25">
      <c r="G11621" s="194"/>
    </row>
    <row r="11622" spans="7:7" ht="15" customHeight="1" x14ac:dyDescent="0.25">
      <c r="G11622" s="194"/>
    </row>
    <row r="11623" spans="7:7" ht="15" customHeight="1" x14ac:dyDescent="0.25">
      <c r="G11623" s="194"/>
    </row>
    <row r="11624" spans="7:7" ht="15" customHeight="1" x14ac:dyDescent="0.25">
      <c r="G11624" s="194"/>
    </row>
    <row r="11625" spans="7:7" ht="15" customHeight="1" x14ac:dyDescent="0.25">
      <c r="G11625" s="194"/>
    </row>
    <row r="11626" spans="7:7" ht="15" customHeight="1" x14ac:dyDescent="0.25">
      <c r="G11626" s="194"/>
    </row>
    <row r="11627" spans="7:7" ht="15" customHeight="1" x14ac:dyDescent="0.25">
      <c r="G11627" s="194"/>
    </row>
    <row r="11628" spans="7:7" ht="15" customHeight="1" x14ac:dyDescent="0.25">
      <c r="G11628" s="194"/>
    </row>
    <row r="11629" spans="7:7" ht="15" customHeight="1" x14ac:dyDescent="0.25">
      <c r="G11629" s="194"/>
    </row>
    <row r="11630" spans="7:7" ht="15" customHeight="1" x14ac:dyDescent="0.25">
      <c r="G11630" s="194"/>
    </row>
    <row r="11631" spans="7:7" ht="15" customHeight="1" x14ac:dyDescent="0.25">
      <c r="G11631" s="194"/>
    </row>
    <row r="11632" spans="7:7" ht="15" customHeight="1" x14ac:dyDescent="0.25">
      <c r="G11632" s="194"/>
    </row>
    <row r="11633" spans="7:7" ht="15" customHeight="1" x14ac:dyDescent="0.25">
      <c r="G11633" s="194"/>
    </row>
    <row r="11634" spans="7:7" ht="15" customHeight="1" x14ac:dyDescent="0.25">
      <c r="G11634" s="194"/>
    </row>
    <row r="11635" spans="7:7" ht="15" customHeight="1" x14ac:dyDescent="0.25">
      <c r="G11635" s="194"/>
    </row>
    <row r="11636" spans="7:7" ht="15" customHeight="1" x14ac:dyDescent="0.25">
      <c r="G11636" s="194"/>
    </row>
    <row r="11637" spans="7:7" ht="15" customHeight="1" x14ac:dyDescent="0.25">
      <c r="G11637" s="194"/>
    </row>
    <row r="11638" spans="7:7" ht="15" customHeight="1" x14ac:dyDescent="0.25">
      <c r="G11638" s="194"/>
    </row>
    <row r="11639" spans="7:7" ht="15" customHeight="1" x14ac:dyDescent="0.25">
      <c r="G11639" s="194"/>
    </row>
    <row r="11640" spans="7:7" ht="15" customHeight="1" x14ac:dyDescent="0.25">
      <c r="G11640" s="194"/>
    </row>
    <row r="11641" spans="7:7" ht="15" customHeight="1" x14ac:dyDescent="0.25">
      <c r="G11641" s="194"/>
    </row>
    <row r="11642" spans="7:7" ht="15" customHeight="1" x14ac:dyDescent="0.25">
      <c r="G11642" s="194"/>
    </row>
    <row r="11643" spans="7:7" ht="15" customHeight="1" x14ac:dyDescent="0.25">
      <c r="G11643" s="194"/>
    </row>
    <row r="11644" spans="7:7" ht="15" customHeight="1" x14ac:dyDescent="0.25">
      <c r="G11644" s="194"/>
    </row>
    <row r="11645" spans="7:7" ht="15" customHeight="1" x14ac:dyDescent="0.25">
      <c r="G11645" s="194"/>
    </row>
    <row r="11646" spans="7:7" ht="15" customHeight="1" x14ac:dyDescent="0.25">
      <c r="G11646" s="194"/>
    </row>
    <row r="11647" spans="7:7" ht="15" customHeight="1" x14ac:dyDescent="0.25">
      <c r="G11647" s="194"/>
    </row>
    <row r="11648" spans="7:7" ht="15" customHeight="1" x14ac:dyDescent="0.25">
      <c r="G11648" s="194"/>
    </row>
    <row r="11649" spans="7:7" ht="15" customHeight="1" x14ac:dyDescent="0.25">
      <c r="G11649" s="194"/>
    </row>
    <row r="11650" spans="7:7" ht="15" customHeight="1" x14ac:dyDescent="0.25">
      <c r="G11650" s="194"/>
    </row>
    <row r="11651" spans="7:7" ht="15" customHeight="1" x14ac:dyDescent="0.25">
      <c r="G11651" s="194"/>
    </row>
    <row r="11652" spans="7:7" ht="15" customHeight="1" x14ac:dyDescent="0.25">
      <c r="G11652" s="194"/>
    </row>
    <row r="11653" spans="7:7" ht="15" customHeight="1" x14ac:dyDescent="0.25">
      <c r="G11653" s="194"/>
    </row>
    <row r="11654" spans="7:7" ht="15" customHeight="1" x14ac:dyDescent="0.25">
      <c r="G11654" s="194"/>
    </row>
    <row r="11655" spans="7:7" ht="15" customHeight="1" x14ac:dyDescent="0.25">
      <c r="G11655" s="194"/>
    </row>
    <row r="11656" spans="7:7" ht="15" customHeight="1" x14ac:dyDescent="0.25">
      <c r="G11656" s="194"/>
    </row>
    <row r="11657" spans="7:7" ht="15" customHeight="1" x14ac:dyDescent="0.25">
      <c r="G11657" s="194"/>
    </row>
    <row r="11658" spans="7:7" ht="15" customHeight="1" x14ac:dyDescent="0.25">
      <c r="G11658" s="194"/>
    </row>
    <row r="11659" spans="7:7" ht="15" customHeight="1" x14ac:dyDescent="0.25">
      <c r="G11659" s="194"/>
    </row>
    <row r="11660" spans="7:7" ht="15" customHeight="1" x14ac:dyDescent="0.25">
      <c r="G11660" s="194"/>
    </row>
    <row r="11661" spans="7:7" ht="15" customHeight="1" x14ac:dyDescent="0.25">
      <c r="G11661" s="194"/>
    </row>
    <row r="11662" spans="7:7" ht="15" customHeight="1" x14ac:dyDescent="0.25">
      <c r="G11662" s="194"/>
    </row>
    <row r="11663" spans="7:7" ht="15" customHeight="1" x14ac:dyDescent="0.25">
      <c r="G11663" s="194"/>
    </row>
    <row r="11664" spans="7:7" ht="15" customHeight="1" x14ac:dyDescent="0.25">
      <c r="G11664" s="194"/>
    </row>
    <row r="11665" spans="7:7" ht="15" customHeight="1" x14ac:dyDescent="0.25">
      <c r="G11665" s="194"/>
    </row>
    <row r="11666" spans="7:7" ht="15" customHeight="1" x14ac:dyDescent="0.25">
      <c r="G11666" s="194"/>
    </row>
    <row r="11667" spans="7:7" ht="15" customHeight="1" x14ac:dyDescent="0.25">
      <c r="G11667" s="194"/>
    </row>
    <row r="11668" spans="7:7" ht="15" customHeight="1" x14ac:dyDescent="0.25">
      <c r="G11668" s="194"/>
    </row>
    <row r="11669" spans="7:7" ht="15" customHeight="1" x14ac:dyDescent="0.25">
      <c r="G11669" s="194"/>
    </row>
    <row r="11670" spans="7:7" ht="15" customHeight="1" x14ac:dyDescent="0.25">
      <c r="G11670" s="194"/>
    </row>
    <row r="11671" spans="7:7" ht="15" customHeight="1" x14ac:dyDescent="0.25">
      <c r="G11671" s="194"/>
    </row>
    <row r="11672" spans="7:7" ht="15" customHeight="1" x14ac:dyDescent="0.25">
      <c r="G11672" s="194"/>
    </row>
    <row r="11673" spans="7:7" ht="15" customHeight="1" x14ac:dyDescent="0.25">
      <c r="G11673" s="194"/>
    </row>
    <row r="11674" spans="7:7" ht="15" customHeight="1" x14ac:dyDescent="0.25">
      <c r="G11674" s="194"/>
    </row>
    <row r="11675" spans="7:7" ht="15" customHeight="1" x14ac:dyDescent="0.25">
      <c r="G11675" s="194"/>
    </row>
    <row r="11676" spans="7:7" ht="15" customHeight="1" x14ac:dyDescent="0.25">
      <c r="G11676" s="194"/>
    </row>
    <row r="11677" spans="7:7" ht="15" customHeight="1" x14ac:dyDescent="0.25">
      <c r="G11677" s="194"/>
    </row>
    <row r="11678" spans="7:7" ht="15" customHeight="1" x14ac:dyDescent="0.25">
      <c r="G11678" s="194"/>
    </row>
    <row r="11679" spans="7:7" ht="15" customHeight="1" x14ac:dyDescent="0.25">
      <c r="G11679" s="194"/>
    </row>
    <row r="11680" spans="7:7" ht="15" customHeight="1" x14ac:dyDescent="0.25">
      <c r="G11680" s="194"/>
    </row>
    <row r="11681" spans="7:7" ht="15" customHeight="1" x14ac:dyDescent="0.25">
      <c r="G11681" s="194"/>
    </row>
    <row r="11682" spans="7:7" ht="15" customHeight="1" x14ac:dyDescent="0.25">
      <c r="G11682" s="194"/>
    </row>
    <row r="11683" spans="7:7" ht="15" customHeight="1" x14ac:dyDescent="0.25">
      <c r="G11683" s="194"/>
    </row>
    <row r="11684" spans="7:7" ht="15" customHeight="1" x14ac:dyDescent="0.25">
      <c r="G11684" s="194"/>
    </row>
    <row r="11685" spans="7:7" ht="15" customHeight="1" x14ac:dyDescent="0.25">
      <c r="G11685" s="194"/>
    </row>
    <row r="11686" spans="7:7" ht="15" customHeight="1" x14ac:dyDescent="0.25">
      <c r="G11686" s="194"/>
    </row>
    <row r="11687" spans="7:7" ht="15" customHeight="1" x14ac:dyDescent="0.25">
      <c r="G11687" s="194"/>
    </row>
    <row r="11688" spans="7:7" ht="15" customHeight="1" x14ac:dyDescent="0.25">
      <c r="G11688" s="194"/>
    </row>
    <row r="11689" spans="7:7" ht="15" customHeight="1" x14ac:dyDescent="0.25">
      <c r="G11689" s="194"/>
    </row>
    <row r="11690" spans="7:7" ht="15" customHeight="1" x14ac:dyDescent="0.25">
      <c r="G11690" s="194"/>
    </row>
    <row r="11691" spans="7:7" ht="15" customHeight="1" x14ac:dyDescent="0.25">
      <c r="G11691" s="194"/>
    </row>
    <row r="11692" spans="7:7" ht="15" customHeight="1" x14ac:dyDescent="0.25">
      <c r="G11692" s="194"/>
    </row>
    <row r="11693" spans="7:7" ht="15" customHeight="1" x14ac:dyDescent="0.25">
      <c r="G11693" s="194"/>
    </row>
    <row r="11694" spans="7:7" ht="15" customHeight="1" x14ac:dyDescent="0.25">
      <c r="G11694" s="194"/>
    </row>
    <row r="11695" spans="7:7" ht="15" customHeight="1" x14ac:dyDescent="0.25">
      <c r="G11695" s="194"/>
    </row>
    <row r="11696" spans="7:7" ht="15" customHeight="1" x14ac:dyDescent="0.25">
      <c r="G11696" s="194"/>
    </row>
    <row r="11697" spans="7:7" ht="15" customHeight="1" x14ac:dyDescent="0.25">
      <c r="G11697" s="194"/>
    </row>
    <row r="11698" spans="7:7" ht="15" customHeight="1" x14ac:dyDescent="0.25">
      <c r="G11698" s="194"/>
    </row>
    <row r="11699" spans="7:7" ht="15" customHeight="1" x14ac:dyDescent="0.25">
      <c r="G11699" s="194"/>
    </row>
    <row r="11700" spans="7:7" ht="15" customHeight="1" x14ac:dyDescent="0.25">
      <c r="G11700" s="194"/>
    </row>
    <row r="11701" spans="7:7" ht="15" customHeight="1" x14ac:dyDescent="0.25">
      <c r="G11701" s="194"/>
    </row>
    <row r="11702" spans="7:7" ht="15" customHeight="1" x14ac:dyDescent="0.25">
      <c r="G11702" s="194"/>
    </row>
    <row r="11703" spans="7:7" ht="15" customHeight="1" x14ac:dyDescent="0.25">
      <c r="G11703" s="194"/>
    </row>
    <row r="11704" spans="7:7" ht="15" customHeight="1" x14ac:dyDescent="0.25">
      <c r="G11704" s="194"/>
    </row>
    <row r="11705" spans="7:7" ht="15" customHeight="1" x14ac:dyDescent="0.25">
      <c r="G11705" s="194"/>
    </row>
    <row r="11706" spans="7:7" ht="15" customHeight="1" x14ac:dyDescent="0.25">
      <c r="G11706" s="194"/>
    </row>
    <row r="11707" spans="7:7" ht="15" customHeight="1" x14ac:dyDescent="0.25">
      <c r="G11707" s="194"/>
    </row>
    <row r="11708" spans="7:7" ht="15" customHeight="1" x14ac:dyDescent="0.25">
      <c r="G11708" s="194"/>
    </row>
    <row r="11709" spans="7:7" ht="15" customHeight="1" x14ac:dyDescent="0.25">
      <c r="G11709" s="194"/>
    </row>
    <row r="11710" spans="7:7" ht="15" customHeight="1" x14ac:dyDescent="0.25">
      <c r="G11710" s="194"/>
    </row>
    <row r="11711" spans="7:7" ht="15" customHeight="1" x14ac:dyDescent="0.25">
      <c r="G11711" s="194"/>
    </row>
    <row r="11712" spans="7:7" ht="15" customHeight="1" x14ac:dyDescent="0.25">
      <c r="G11712" s="194"/>
    </row>
    <row r="11713" spans="7:7" ht="15" customHeight="1" x14ac:dyDescent="0.25">
      <c r="G11713" s="194"/>
    </row>
    <row r="11714" spans="7:7" ht="15" customHeight="1" x14ac:dyDescent="0.25">
      <c r="G11714" s="194"/>
    </row>
    <row r="11715" spans="7:7" ht="15" customHeight="1" x14ac:dyDescent="0.25">
      <c r="G11715" s="194"/>
    </row>
    <row r="11716" spans="7:7" ht="15" customHeight="1" x14ac:dyDescent="0.25">
      <c r="G11716" s="194"/>
    </row>
    <row r="11717" spans="7:7" ht="15" customHeight="1" x14ac:dyDescent="0.25">
      <c r="G11717" s="194"/>
    </row>
    <row r="11718" spans="7:7" ht="15" customHeight="1" x14ac:dyDescent="0.25">
      <c r="G11718" s="194"/>
    </row>
    <row r="11719" spans="7:7" ht="15" customHeight="1" x14ac:dyDescent="0.25">
      <c r="G11719" s="194"/>
    </row>
    <row r="11720" spans="7:7" ht="15" customHeight="1" x14ac:dyDescent="0.25">
      <c r="G11720" s="194"/>
    </row>
    <row r="11721" spans="7:7" ht="15" customHeight="1" x14ac:dyDescent="0.25">
      <c r="G11721" s="194"/>
    </row>
    <row r="11722" spans="7:7" ht="15" customHeight="1" x14ac:dyDescent="0.25">
      <c r="G11722" s="194"/>
    </row>
    <row r="11723" spans="7:7" ht="15" customHeight="1" x14ac:dyDescent="0.25">
      <c r="G11723" s="194"/>
    </row>
    <row r="11724" spans="7:7" ht="15" customHeight="1" x14ac:dyDescent="0.25">
      <c r="G11724" s="194"/>
    </row>
    <row r="11725" spans="7:7" ht="15" customHeight="1" x14ac:dyDescent="0.25">
      <c r="G11725" s="194"/>
    </row>
    <row r="11726" spans="7:7" ht="15" customHeight="1" x14ac:dyDescent="0.25">
      <c r="G11726" s="194"/>
    </row>
    <row r="11727" spans="7:7" ht="15" customHeight="1" x14ac:dyDescent="0.25">
      <c r="G11727" s="194"/>
    </row>
    <row r="11728" spans="7:7" ht="15" customHeight="1" x14ac:dyDescent="0.25">
      <c r="G11728" s="194"/>
    </row>
    <row r="11729" spans="7:7" ht="15" customHeight="1" x14ac:dyDescent="0.25">
      <c r="G11729" s="194"/>
    </row>
    <row r="11730" spans="7:7" ht="15" customHeight="1" x14ac:dyDescent="0.25">
      <c r="G11730" s="194"/>
    </row>
    <row r="11731" spans="7:7" ht="15" customHeight="1" x14ac:dyDescent="0.25">
      <c r="G11731" s="194"/>
    </row>
    <row r="11732" spans="7:7" ht="15" customHeight="1" x14ac:dyDescent="0.25">
      <c r="G11732" s="194"/>
    </row>
    <row r="11733" spans="7:7" ht="15" customHeight="1" x14ac:dyDescent="0.25">
      <c r="G11733" s="194"/>
    </row>
    <row r="11734" spans="7:7" ht="15" customHeight="1" x14ac:dyDescent="0.25">
      <c r="G11734" s="194"/>
    </row>
    <row r="11735" spans="7:7" ht="15" customHeight="1" x14ac:dyDescent="0.25">
      <c r="G11735" s="194"/>
    </row>
    <row r="11736" spans="7:7" ht="15" customHeight="1" x14ac:dyDescent="0.25">
      <c r="G11736" s="194"/>
    </row>
    <row r="11737" spans="7:7" ht="15" customHeight="1" x14ac:dyDescent="0.25">
      <c r="G11737" s="194"/>
    </row>
    <row r="11738" spans="7:7" ht="15" customHeight="1" x14ac:dyDescent="0.25">
      <c r="G11738" s="194"/>
    </row>
    <row r="11739" spans="7:7" ht="15" customHeight="1" x14ac:dyDescent="0.25">
      <c r="G11739" s="194"/>
    </row>
    <row r="11740" spans="7:7" ht="15" customHeight="1" x14ac:dyDescent="0.25">
      <c r="G11740" s="194"/>
    </row>
    <row r="11741" spans="7:7" ht="15" customHeight="1" x14ac:dyDescent="0.25">
      <c r="G11741" s="194"/>
    </row>
    <row r="11742" spans="7:7" ht="15" customHeight="1" x14ac:dyDescent="0.25">
      <c r="G11742" s="194"/>
    </row>
    <row r="11743" spans="7:7" ht="15" customHeight="1" x14ac:dyDescent="0.25">
      <c r="G11743" s="194"/>
    </row>
    <row r="11744" spans="7:7" ht="15" customHeight="1" x14ac:dyDescent="0.25">
      <c r="G11744" s="194"/>
    </row>
    <row r="11745" spans="7:7" ht="15" customHeight="1" x14ac:dyDescent="0.25">
      <c r="G11745" s="194"/>
    </row>
    <row r="11746" spans="7:7" ht="15" customHeight="1" x14ac:dyDescent="0.25">
      <c r="G11746" s="194"/>
    </row>
    <row r="11747" spans="7:7" ht="15" customHeight="1" x14ac:dyDescent="0.25">
      <c r="G11747" s="194"/>
    </row>
    <row r="11748" spans="7:7" ht="15" customHeight="1" x14ac:dyDescent="0.25">
      <c r="G11748" s="194"/>
    </row>
    <row r="11749" spans="7:7" ht="15" customHeight="1" x14ac:dyDescent="0.25">
      <c r="G11749" s="194"/>
    </row>
    <row r="11750" spans="7:7" ht="15" customHeight="1" x14ac:dyDescent="0.25">
      <c r="G11750" s="194"/>
    </row>
    <row r="11751" spans="7:7" ht="15" customHeight="1" x14ac:dyDescent="0.25">
      <c r="G11751" s="194"/>
    </row>
    <row r="11752" spans="7:7" ht="15" customHeight="1" x14ac:dyDescent="0.25">
      <c r="G11752" s="194"/>
    </row>
    <row r="11753" spans="7:7" ht="15" customHeight="1" x14ac:dyDescent="0.25">
      <c r="G11753" s="194"/>
    </row>
    <row r="11754" spans="7:7" ht="15" customHeight="1" x14ac:dyDescent="0.25">
      <c r="G11754" s="194"/>
    </row>
    <row r="11755" spans="7:7" ht="15" customHeight="1" x14ac:dyDescent="0.25">
      <c r="G11755" s="194"/>
    </row>
    <row r="11756" spans="7:7" ht="15" customHeight="1" x14ac:dyDescent="0.25">
      <c r="G11756" s="194"/>
    </row>
    <row r="11757" spans="7:7" ht="15" customHeight="1" x14ac:dyDescent="0.25">
      <c r="G11757" s="194"/>
    </row>
    <row r="11758" spans="7:7" ht="15" customHeight="1" x14ac:dyDescent="0.25">
      <c r="G11758" s="194"/>
    </row>
    <row r="11759" spans="7:7" ht="15" customHeight="1" x14ac:dyDescent="0.25">
      <c r="G11759" s="194"/>
    </row>
    <row r="11760" spans="7:7" ht="15" customHeight="1" x14ac:dyDescent="0.25">
      <c r="G11760" s="194"/>
    </row>
    <row r="11761" spans="7:7" ht="15" customHeight="1" x14ac:dyDescent="0.25">
      <c r="G11761" s="194"/>
    </row>
    <row r="11762" spans="7:7" ht="15" customHeight="1" x14ac:dyDescent="0.25">
      <c r="G11762" s="194"/>
    </row>
    <row r="11763" spans="7:7" ht="15" customHeight="1" x14ac:dyDescent="0.25">
      <c r="G11763" s="194"/>
    </row>
    <row r="11764" spans="7:7" ht="15" customHeight="1" x14ac:dyDescent="0.25">
      <c r="G11764" s="194"/>
    </row>
    <row r="11765" spans="7:7" ht="15" customHeight="1" x14ac:dyDescent="0.25">
      <c r="G11765" s="194"/>
    </row>
    <row r="11766" spans="7:7" ht="15" customHeight="1" x14ac:dyDescent="0.25">
      <c r="G11766" s="194"/>
    </row>
    <row r="11767" spans="7:7" ht="15" customHeight="1" x14ac:dyDescent="0.25">
      <c r="G11767" s="194"/>
    </row>
    <row r="11768" spans="7:7" ht="15" customHeight="1" x14ac:dyDescent="0.25">
      <c r="G11768" s="194"/>
    </row>
    <row r="11769" spans="7:7" ht="15" customHeight="1" x14ac:dyDescent="0.25">
      <c r="G11769" s="194"/>
    </row>
    <row r="11770" spans="7:7" ht="15" customHeight="1" x14ac:dyDescent="0.25">
      <c r="G11770" s="194"/>
    </row>
    <row r="11771" spans="7:7" ht="15" customHeight="1" x14ac:dyDescent="0.25">
      <c r="G11771" s="194"/>
    </row>
    <row r="11772" spans="7:7" ht="15" customHeight="1" x14ac:dyDescent="0.25">
      <c r="G11772" s="194"/>
    </row>
    <row r="11773" spans="7:7" ht="15" customHeight="1" x14ac:dyDescent="0.25">
      <c r="G11773" s="194"/>
    </row>
    <row r="11774" spans="7:7" ht="15" customHeight="1" x14ac:dyDescent="0.25">
      <c r="G11774" s="194"/>
    </row>
    <row r="11775" spans="7:7" ht="15" customHeight="1" x14ac:dyDescent="0.25">
      <c r="G11775" s="194"/>
    </row>
    <row r="11776" spans="7:7" ht="15" customHeight="1" x14ac:dyDescent="0.25">
      <c r="G11776" s="194"/>
    </row>
    <row r="11777" spans="7:7" ht="15" customHeight="1" x14ac:dyDescent="0.25">
      <c r="G11777" s="194"/>
    </row>
    <row r="11778" spans="7:7" ht="15" customHeight="1" x14ac:dyDescent="0.25">
      <c r="G11778" s="194"/>
    </row>
    <row r="11779" spans="7:7" ht="15" customHeight="1" x14ac:dyDescent="0.25">
      <c r="G11779" s="194"/>
    </row>
    <row r="11780" spans="7:7" ht="15" customHeight="1" x14ac:dyDescent="0.25">
      <c r="G11780" s="194"/>
    </row>
    <row r="11781" spans="7:7" ht="15" customHeight="1" x14ac:dyDescent="0.25">
      <c r="G11781" s="194"/>
    </row>
    <row r="11782" spans="7:7" ht="15" customHeight="1" x14ac:dyDescent="0.25">
      <c r="G11782" s="194"/>
    </row>
    <row r="11783" spans="7:7" ht="15" customHeight="1" x14ac:dyDescent="0.25">
      <c r="G11783" s="194"/>
    </row>
    <row r="11784" spans="7:7" ht="15" customHeight="1" x14ac:dyDescent="0.25">
      <c r="G11784" s="194"/>
    </row>
    <row r="11785" spans="7:7" ht="15" customHeight="1" x14ac:dyDescent="0.25">
      <c r="G11785" s="194"/>
    </row>
    <row r="11786" spans="7:7" ht="15" customHeight="1" x14ac:dyDescent="0.25">
      <c r="G11786" s="194"/>
    </row>
    <row r="11787" spans="7:7" ht="15" customHeight="1" x14ac:dyDescent="0.25">
      <c r="G11787" s="194"/>
    </row>
    <row r="11788" spans="7:7" ht="15" customHeight="1" x14ac:dyDescent="0.25">
      <c r="G11788" s="194"/>
    </row>
    <row r="11789" spans="7:7" ht="15" customHeight="1" x14ac:dyDescent="0.25">
      <c r="G11789" s="194"/>
    </row>
    <row r="11790" spans="7:7" ht="15" customHeight="1" x14ac:dyDescent="0.25">
      <c r="G11790" s="194"/>
    </row>
    <row r="11791" spans="7:7" ht="15" customHeight="1" x14ac:dyDescent="0.25">
      <c r="G11791" s="194"/>
    </row>
    <row r="11792" spans="7:7" ht="15" customHeight="1" x14ac:dyDescent="0.25">
      <c r="G11792" s="194"/>
    </row>
    <row r="11793" spans="7:7" ht="15" customHeight="1" x14ac:dyDescent="0.25">
      <c r="G11793" s="194"/>
    </row>
    <row r="11794" spans="7:7" ht="15" customHeight="1" x14ac:dyDescent="0.25">
      <c r="G11794" s="194"/>
    </row>
    <row r="11795" spans="7:7" ht="15" customHeight="1" x14ac:dyDescent="0.25">
      <c r="G11795" s="194"/>
    </row>
    <row r="11796" spans="7:7" ht="15" customHeight="1" x14ac:dyDescent="0.25">
      <c r="G11796" s="194"/>
    </row>
    <row r="11797" spans="7:7" ht="15" customHeight="1" x14ac:dyDescent="0.25">
      <c r="G11797" s="194"/>
    </row>
    <row r="11798" spans="7:7" ht="15" customHeight="1" x14ac:dyDescent="0.25">
      <c r="G11798" s="194"/>
    </row>
    <row r="11799" spans="7:7" ht="15" customHeight="1" x14ac:dyDescent="0.25">
      <c r="G11799" s="194"/>
    </row>
    <row r="11800" spans="7:7" ht="15" customHeight="1" x14ac:dyDescent="0.25">
      <c r="G11800" s="194"/>
    </row>
    <row r="11801" spans="7:7" ht="15" customHeight="1" x14ac:dyDescent="0.25">
      <c r="G11801" s="194"/>
    </row>
    <row r="11802" spans="7:7" ht="15" customHeight="1" x14ac:dyDescent="0.25">
      <c r="G11802" s="194"/>
    </row>
    <row r="11803" spans="7:7" ht="15" customHeight="1" x14ac:dyDescent="0.25">
      <c r="G11803" s="194"/>
    </row>
    <row r="11804" spans="7:7" ht="15" customHeight="1" x14ac:dyDescent="0.25">
      <c r="G11804" s="194"/>
    </row>
    <row r="11805" spans="7:7" ht="15" customHeight="1" x14ac:dyDescent="0.25">
      <c r="G11805" s="194"/>
    </row>
    <row r="11806" spans="7:7" ht="15" customHeight="1" x14ac:dyDescent="0.25">
      <c r="G11806" s="194"/>
    </row>
    <row r="11807" spans="7:7" ht="15" customHeight="1" x14ac:dyDescent="0.25">
      <c r="G11807" s="194"/>
    </row>
    <row r="11808" spans="7:7" ht="15" customHeight="1" x14ac:dyDescent="0.25">
      <c r="G11808" s="194"/>
    </row>
    <row r="11809" spans="7:7" ht="15" customHeight="1" x14ac:dyDescent="0.25">
      <c r="G11809" s="194"/>
    </row>
    <row r="11810" spans="7:7" ht="15" customHeight="1" x14ac:dyDescent="0.25">
      <c r="G11810" s="194"/>
    </row>
    <row r="11811" spans="7:7" ht="15" customHeight="1" x14ac:dyDescent="0.25">
      <c r="G11811" s="194"/>
    </row>
    <row r="11812" spans="7:7" ht="15" customHeight="1" x14ac:dyDescent="0.25">
      <c r="G11812" s="194"/>
    </row>
    <row r="11813" spans="7:7" ht="15" customHeight="1" x14ac:dyDescent="0.25">
      <c r="G11813" s="194"/>
    </row>
    <row r="11814" spans="7:7" ht="15" customHeight="1" x14ac:dyDescent="0.25">
      <c r="G11814" s="194"/>
    </row>
    <row r="11815" spans="7:7" ht="15" customHeight="1" x14ac:dyDescent="0.25">
      <c r="G11815" s="194"/>
    </row>
    <row r="11816" spans="7:7" ht="15" customHeight="1" x14ac:dyDescent="0.25">
      <c r="G11816" s="194"/>
    </row>
    <row r="11817" spans="7:7" ht="15" customHeight="1" x14ac:dyDescent="0.25">
      <c r="G11817" s="194"/>
    </row>
    <row r="11818" spans="7:7" ht="15" customHeight="1" x14ac:dyDescent="0.25">
      <c r="G11818" s="194"/>
    </row>
    <row r="11819" spans="7:7" ht="15" customHeight="1" x14ac:dyDescent="0.25">
      <c r="G11819" s="194"/>
    </row>
    <row r="11820" spans="7:7" ht="15" customHeight="1" x14ac:dyDescent="0.25">
      <c r="G11820" s="194"/>
    </row>
    <row r="11821" spans="7:7" ht="15" customHeight="1" x14ac:dyDescent="0.25">
      <c r="G11821" s="194"/>
    </row>
    <row r="11822" spans="7:7" ht="15" customHeight="1" x14ac:dyDescent="0.25">
      <c r="G11822" s="194"/>
    </row>
    <row r="11823" spans="7:7" ht="15" customHeight="1" x14ac:dyDescent="0.25">
      <c r="G11823" s="194"/>
    </row>
    <row r="11824" spans="7:7" ht="15" customHeight="1" x14ac:dyDescent="0.25">
      <c r="G11824" s="194"/>
    </row>
    <row r="11825" spans="7:7" ht="15" customHeight="1" x14ac:dyDescent="0.25">
      <c r="G11825" s="194"/>
    </row>
    <row r="11826" spans="7:7" ht="15" customHeight="1" x14ac:dyDescent="0.25">
      <c r="G11826" s="194"/>
    </row>
    <row r="11827" spans="7:7" ht="15" customHeight="1" x14ac:dyDescent="0.25">
      <c r="G11827" s="194"/>
    </row>
    <row r="11828" spans="7:7" ht="15" customHeight="1" x14ac:dyDescent="0.25">
      <c r="G11828" s="194"/>
    </row>
    <row r="11829" spans="7:7" ht="15" customHeight="1" x14ac:dyDescent="0.25">
      <c r="G11829" s="194"/>
    </row>
    <row r="11830" spans="7:7" ht="15" customHeight="1" x14ac:dyDescent="0.25">
      <c r="G11830" s="194"/>
    </row>
    <row r="11831" spans="7:7" ht="15" customHeight="1" x14ac:dyDescent="0.25">
      <c r="G11831" s="194"/>
    </row>
    <row r="11832" spans="7:7" ht="15" customHeight="1" x14ac:dyDescent="0.25">
      <c r="G11832" s="194"/>
    </row>
    <row r="11833" spans="7:7" ht="15" customHeight="1" x14ac:dyDescent="0.25">
      <c r="G11833" s="194"/>
    </row>
    <row r="11834" spans="7:7" ht="15" customHeight="1" x14ac:dyDescent="0.25">
      <c r="G11834" s="194"/>
    </row>
    <row r="11835" spans="7:7" ht="15" customHeight="1" x14ac:dyDescent="0.25">
      <c r="G11835" s="194"/>
    </row>
    <row r="11836" spans="7:7" ht="15" customHeight="1" x14ac:dyDescent="0.25">
      <c r="G11836" s="194"/>
    </row>
    <row r="11837" spans="7:7" ht="15" customHeight="1" x14ac:dyDescent="0.25">
      <c r="G11837" s="194"/>
    </row>
    <row r="11838" spans="7:7" ht="15" customHeight="1" x14ac:dyDescent="0.25">
      <c r="G11838" s="194"/>
    </row>
    <row r="11839" spans="7:7" ht="15" customHeight="1" x14ac:dyDescent="0.25">
      <c r="G11839" s="194"/>
    </row>
    <row r="11840" spans="7:7" ht="15" customHeight="1" x14ac:dyDescent="0.25">
      <c r="G11840" s="194"/>
    </row>
    <row r="11841" spans="7:7" ht="15" customHeight="1" x14ac:dyDescent="0.25">
      <c r="G11841" s="194"/>
    </row>
    <row r="11842" spans="7:7" ht="15" customHeight="1" x14ac:dyDescent="0.25">
      <c r="G11842" s="194"/>
    </row>
    <row r="11843" spans="7:7" ht="15" customHeight="1" x14ac:dyDescent="0.25">
      <c r="G11843" s="194"/>
    </row>
    <row r="11844" spans="7:7" ht="15" customHeight="1" x14ac:dyDescent="0.25">
      <c r="G11844" s="194"/>
    </row>
    <row r="11845" spans="7:7" ht="15" customHeight="1" x14ac:dyDescent="0.25">
      <c r="G11845" s="194"/>
    </row>
    <row r="11846" spans="7:7" ht="15" customHeight="1" x14ac:dyDescent="0.25">
      <c r="G11846" s="194"/>
    </row>
    <row r="11847" spans="7:7" ht="15" customHeight="1" x14ac:dyDescent="0.25">
      <c r="G11847" s="194"/>
    </row>
    <row r="11848" spans="7:7" ht="15" customHeight="1" x14ac:dyDescent="0.25">
      <c r="G11848" s="194"/>
    </row>
    <row r="11849" spans="7:7" ht="15" customHeight="1" x14ac:dyDescent="0.25">
      <c r="G11849" s="194"/>
    </row>
    <row r="11850" spans="7:7" ht="15" customHeight="1" x14ac:dyDescent="0.25">
      <c r="G11850" s="194"/>
    </row>
    <row r="11851" spans="7:7" ht="15" customHeight="1" x14ac:dyDescent="0.25">
      <c r="G11851" s="194"/>
    </row>
    <row r="11852" spans="7:7" ht="15" customHeight="1" x14ac:dyDescent="0.25">
      <c r="G11852" s="194"/>
    </row>
    <row r="11853" spans="7:7" ht="15" customHeight="1" x14ac:dyDescent="0.25">
      <c r="G11853" s="194"/>
    </row>
    <row r="11854" spans="7:7" ht="15" customHeight="1" x14ac:dyDescent="0.25">
      <c r="G11854" s="194"/>
    </row>
    <row r="11855" spans="7:7" ht="15" customHeight="1" x14ac:dyDescent="0.25">
      <c r="G11855" s="194"/>
    </row>
    <row r="11856" spans="7:7" ht="15" customHeight="1" x14ac:dyDescent="0.25">
      <c r="G11856" s="194"/>
    </row>
    <row r="11857" spans="7:7" ht="15" customHeight="1" x14ac:dyDescent="0.25">
      <c r="G11857" s="194"/>
    </row>
    <row r="11858" spans="7:7" ht="15" customHeight="1" x14ac:dyDescent="0.25">
      <c r="G11858" s="194"/>
    </row>
    <row r="11859" spans="7:7" ht="15" customHeight="1" x14ac:dyDescent="0.25">
      <c r="G11859" s="194"/>
    </row>
    <row r="11860" spans="7:7" ht="15" customHeight="1" x14ac:dyDescent="0.25">
      <c r="G11860" s="194"/>
    </row>
    <row r="11861" spans="7:7" ht="15" customHeight="1" x14ac:dyDescent="0.25">
      <c r="G11861" s="194"/>
    </row>
    <row r="11862" spans="7:7" ht="15" customHeight="1" x14ac:dyDescent="0.25">
      <c r="G11862" s="194"/>
    </row>
    <row r="11863" spans="7:7" ht="15" customHeight="1" x14ac:dyDescent="0.25">
      <c r="G11863" s="194"/>
    </row>
    <row r="11864" spans="7:7" ht="15" customHeight="1" x14ac:dyDescent="0.25">
      <c r="G11864" s="194"/>
    </row>
    <row r="11865" spans="7:7" ht="15" customHeight="1" x14ac:dyDescent="0.25">
      <c r="G11865" s="194"/>
    </row>
    <row r="11866" spans="7:7" ht="15" customHeight="1" x14ac:dyDescent="0.25">
      <c r="G11866" s="194"/>
    </row>
    <row r="11867" spans="7:7" ht="15" customHeight="1" x14ac:dyDescent="0.25">
      <c r="G11867" s="194"/>
    </row>
    <row r="11868" spans="7:7" ht="15" customHeight="1" x14ac:dyDescent="0.25">
      <c r="G11868" s="194"/>
    </row>
    <row r="11869" spans="7:7" ht="15" customHeight="1" x14ac:dyDescent="0.25">
      <c r="G11869" s="194"/>
    </row>
    <row r="11870" spans="7:7" ht="15" customHeight="1" x14ac:dyDescent="0.25">
      <c r="G11870" s="194"/>
    </row>
    <row r="11871" spans="7:7" ht="15" customHeight="1" x14ac:dyDescent="0.25">
      <c r="G11871" s="194"/>
    </row>
    <row r="11872" spans="7:7" ht="15" customHeight="1" x14ac:dyDescent="0.25">
      <c r="G11872" s="194"/>
    </row>
    <row r="11873" spans="7:7" ht="15" customHeight="1" x14ac:dyDescent="0.25">
      <c r="G11873" s="194"/>
    </row>
    <row r="11874" spans="7:7" ht="15" customHeight="1" x14ac:dyDescent="0.25">
      <c r="G11874" s="194"/>
    </row>
    <row r="11875" spans="7:7" ht="15" customHeight="1" x14ac:dyDescent="0.25">
      <c r="G11875" s="194"/>
    </row>
    <row r="11876" spans="7:7" ht="15" customHeight="1" x14ac:dyDescent="0.25">
      <c r="G11876" s="194"/>
    </row>
    <row r="11877" spans="7:7" ht="15" customHeight="1" x14ac:dyDescent="0.25">
      <c r="G11877" s="194"/>
    </row>
    <row r="11878" spans="7:7" ht="15" customHeight="1" x14ac:dyDescent="0.25">
      <c r="G11878" s="194"/>
    </row>
    <row r="11879" spans="7:7" ht="15" customHeight="1" x14ac:dyDescent="0.25">
      <c r="G11879" s="194"/>
    </row>
    <row r="11880" spans="7:7" ht="15" customHeight="1" x14ac:dyDescent="0.25">
      <c r="G11880" s="194"/>
    </row>
    <row r="11881" spans="7:7" ht="15" customHeight="1" x14ac:dyDescent="0.25">
      <c r="G11881" s="194"/>
    </row>
    <row r="11882" spans="7:7" ht="15" customHeight="1" x14ac:dyDescent="0.25">
      <c r="G11882" s="194"/>
    </row>
    <row r="11883" spans="7:7" ht="15" customHeight="1" x14ac:dyDescent="0.25">
      <c r="G11883" s="194"/>
    </row>
    <row r="11884" spans="7:7" ht="15" customHeight="1" x14ac:dyDescent="0.25">
      <c r="G11884" s="194"/>
    </row>
    <row r="11885" spans="7:7" ht="15" customHeight="1" x14ac:dyDescent="0.25">
      <c r="G11885" s="194"/>
    </row>
    <row r="11886" spans="7:7" ht="15" customHeight="1" x14ac:dyDescent="0.25">
      <c r="G11886" s="194"/>
    </row>
    <row r="11887" spans="7:7" ht="15" customHeight="1" x14ac:dyDescent="0.25">
      <c r="G11887" s="194"/>
    </row>
    <row r="11888" spans="7:7" ht="15" customHeight="1" x14ac:dyDescent="0.25">
      <c r="G11888" s="194"/>
    </row>
    <row r="11889" spans="7:7" ht="15" customHeight="1" x14ac:dyDescent="0.25">
      <c r="G11889" s="194"/>
    </row>
    <row r="11890" spans="7:7" ht="15" customHeight="1" x14ac:dyDescent="0.25">
      <c r="G11890" s="194"/>
    </row>
    <row r="11891" spans="7:7" ht="15" customHeight="1" x14ac:dyDescent="0.25">
      <c r="G11891" s="194"/>
    </row>
    <row r="11892" spans="7:7" ht="15" customHeight="1" x14ac:dyDescent="0.25">
      <c r="G11892" s="194"/>
    </row>
    <row r="11893" spans="7:7" ht="15" customHeight="1" x14ac:dyDescent="0.25">
      <c r="G11893" s="194"/>
    </row>
    <row r="11894" spans="7:7" ht="15" customHeight="1" x14ac:dyDescent="0.25">
      <c r="G11894" s="194"/>
    </row>
    <row r="11895" spans="7:7" ht="15" customHeight="1" x14ac:dyDescent="0.25">
      <c r="G11895" s="194"/>
    </row>
    <row r="11896" spans="7:7" ht="15" customHeight="1" x14ac:dyDescent="0.25">
      <c r="G11896" s="194"/>
    </row>
    <row r="11897" spans="7:7" ht="15" customHeight="1" x14ac:dyDescent="0.25">
      <c r="G11897" s="194"/>
    </row>
    <row r="11898" spans="7:7" ht="15" customHeight="1" x14ac:dyDescent="0.25">
      <c r="G11898" s="194"/>
    </row>
    <row r="11899" spans="7:7" ht="15" customHeight="1" x14ac:dyDescent="0.25">
      <c r="G11899" s="194"/>
    </row>
    <row r="11900" spans="7:7" ht="15" customHeight="1" x14ac:dyDescent="0.25">
      <c r="G11900" s="194"/>
    </row>
    <row r="11901" spans="7:7" ht="15" customHeight="1" x14ac:dyDescent="0.25">
      <c r="G11901" s="194"/>
    </row>
    <row r="11902" spans="7:7" ht="15" customHeight="1" x14ac:dyDescent="0.25">
      <c r="G11902" s="194"/>
    </row>
    <row r="11903" spans="7:7" ht="15" customHeight="1" x14ac:dyDescent="0.25">
      <c r="G11903" s="194"/>
    </row>
    <row r="11904" spans="7:7" ht="15" customHeight="1" x14ac:dyDescent="0.25">
      <c r="G11904" s="194"/>
    </row>
    <row r="11905" spans="7:7" ht="15" customHeight="1" x14ac:dyDescent="0.25">
      <c r="G11905" s="194"/>
    </row>
    <row r="11906" spans="7:7" ht="15" customHeight="1" x14ac:dyDescent="0.25">
      <c r="G11906" s="194"/>
    </row>
    <row r="11907" spans="7:7" ht="15" customHeight="1" x14ac:dyDescent="0.25">
      <c r="G11907" s="194"/>
    </row>
    <row r="11908" spans="7:7" ht="15" customHeight="1" x14ac:dyDescent="0.25">
      <c r="G11908" s="194"/>
    </row>
    <row r="11909" spans="7:7" ht="15" customHeight="1" x14ac:dyDescent="0.25">
      <c r="G11909" s="194"/>
    </row>
    <row r="11910" spans="7:7" ht="15" customHeight="1" x14ac:dyDescent="0.25">
      <c r="G11910" s="194"/>
    </row>
    <row r="11911" spans="7:7" ht="15" customHeight="1" x14ac:dyDescent="0.25">
      <c r="G11911" s="194"/>
    </row>
    <row r="11912" spans="7:7" ht="15" customHeight="1" x14ac:dyDescent="0.25">
      <c r="G11912" s="194"/>
    </row>
    <row r="11913" spans="7:7" ht="15" customHeight="1" x14ac:dyDescent="0.25">
      <c r="G11913" s="194"/>
    </row>
    <row r="11914" spans="7:7" ht="15" customHeight="1" x14ac:dyDescent="0.25">
      <c r="G11914" s="194"/>
    </row>
    <row r="11915" spans="7:7" ht="15" customHeight="1" x14ac:dyDescent="0.25">
      <c r="G11915" s="194"/>
    </row>
    <row r="11916" spans="7:7" ht="15" customHeight="1" x14ac:dyDescent="0.25">
      <c r="G11916" s="194"/>
    </row>
    <row r="11917" spans="7:7" ht="15" customHeight="1" x14ac:dyDescent="0.25">
      <c r="G11917" s="194"/>
    </row>
    <row r="11918" spans="7:7" ht="15" customHeight="1" x14ac:dyDescent="0.25">
      <c r="G11918" s="194"/>
    </row>
    <row r="11919" spans="7:7" ht="15" customHeight="1" x14ac:dyDescent="0.25">
      <c r="G11919" s="194"/>
    </row>
    <row r="11920" spans="7:7" ht="15" customHeight="1" x14ac:dyDescent="0.25">
      <c r="G11920" s="194"/>
    </row>
    <row r="11921" spans="7:7" ht="15" customHeight="1" x14ac:dyDescent="0.25">
      <c r="G11921" s="194"/>
    </row>
    <row r="11922" spans="7:7" ht="15" customHeight="1" x14ac:dyDescent="0.25">
      <c r="G11922" s="194"/>
    </row>
    <row r="11923" spans="7:7" ht="15" customHeight="1" x14ac:dyDescent="0.25">
      <c r="G11923" s="194"/>
    </row>
    <row r="11924" spans="7:7" ht="15" customHeight="1" x14ac:dyDescent="0.25">
      <c r="G11924" s="194"/>
    </row>
    <row r="11925" spans="7:7" ht="15" customHeight="1" x14ac:dyDescent="0.25">
      <c r="G11925" s="194"/>
    </row>
    <row r="11926" spans="7:7" ht="15" customHeight="1" x14ac:dyDescent="0.25">
      <c r="G11926" s="194"/>
    </row>
    <row r="11927" spans="7:7" ht="15" customHeight="1" x14ac:dyDescent="0.25">
      <c r="G11927" s="194"/>
    </row>
    <row r="11928" spans="7:7" ht="15" customHeight="1" x14ac:dyDescent="0.25">
      <c r="G11928" s="194"/>
    </row>
    <row r="11929" spans="7:7" ht="15" customHeight="1" x14ac:dyDescent="0.25">
      <c r="G11929" s="194"/>
    </row>
    <row r="11930" spans="7:7" ht="15" customHeight="1" x14ac:dyDescent="0.25">
      <c r="G11930" s="194"/>
    </row>
    <row r="11931" spans="7:7" ht="15" customHeight="1" x14ac:dyDescent="0.25">
      <c r="G11931" s="194"/>
    </row>
    <row r="11932" spans="7:7" ht="15" customHeight="1" x14ac:dyDescent="0.25">
      <c r="G11932" s="194"/>
    </row>
    <row r="11933" spans="7:7" ht="15" customHeight="1" x14ac:dyDescent="0.25">
      <c r="G11933" s="194"/>
    </row>
    <row r="11934" spans="7:7" ht="15" customHeight="1" x14ac:dyDescent="0.25">
      <c r="G11934" s="194"/>
    </row>
    <row r="11935" spans="7:7" ht="15" customHeight="1" x14ac:dyDescent="0.25">
      <c r="G11935" s="194"/>
    </row>
    <row r="11936" spans="7:7" ht="15" customHeight="1" x14ac:dyDescent="0.25">
      <c r="G11936" s="194"/>
    </row>
    <row r="11937" spans="7:7" ht="15" customHeight="1" x14ac:dyDescent="0.25">
      <c r="G11937" s="194"/>
    </row>
    <row r="11938" spans="7:7" ht="15" customHeight="1" x14ac:dyDescent="0.25">
      <c r="G11938" s="194"/>
    </row>
    <row r="11939" spans="7:7" ht="15" customHeight="1" x14ac:dyDescent="0.25">
      <c r="G11939" s="194"/>
    </row>
    <row r="11940" spans="7:7" ht="15" customHeight="1" x14ac:dyDescent="0.25">
      <c r="G11940" s="194"/>
    </row>
    <row r="11941" spans="7:7" ht="15" customHeight="1" x14ac:dyDescent="0.25">
      <c r="G11941" s="194"/>
    </row>
    <row r="11942" spans="7:7" ht="15" customHeight="1" x14ac:dyDescent="0.25">
      <c r="G11942" s="194"/>
    </row>
    <row r="11943" spans="7:7" ht="15" customHeight="1" x14ac:dyDescent="0.25">
      <c r="G11943" s="194"/>
    </row>
    <row r="11944" spans="7:7" ht="15" customHeight="1" x14ac:dyDescent="0.25">
      <c r="G11944" s="194"/>
    </row>
    <row r="11945" spans="7:7" ht="15" customHeight="1" x14ac:dyDescent="0.25">
      <c r="G11945" s="194"/>
    </row>
    <row r="11946" spans="7:7" ht="15" customHeight="1" x14ac:dyDescent="0.25">
      <c r="G11946" s="194"/>
    </row>
    <row r="11947" spans="7:7" ht="15" customHeight="1" x14ac:dyDescent="0.25">
      <c r="G11947" s="194"/>
    </row>
    <row r="11948" spans="7:7" ht="15" customHeight="1" x14ac:dyDescent="0.25">
      <c r="G11948" s="194"/>
    </row>
    <row r="11949" spans="7:7" ht="15" customHeight="1" x14ac:dyDescent="0.25">
      <c r="G11949" s="194"/>
    </row>
    <row r="11950" spans="7:7" ht="15" customHeight="1" x14ac:dyDescent="0.25">
      <c r="G11950" s="194"/>
    </row>
    <row r="11951" spans="7:7" ht="15" customHeight="1" x14ac:dyDescent="0.25">
      <c r="G11951" s="194"/>
    </row>
    <row r="11952" spans="7:7" ht="15" customHeight="1" x14ac:dyDescent="0.25">
      <c r="G11952" s="194"/>
    </row>
    <row r="11953" spans="7:7" ht="15" customHeight="1" x14ac:dyDescent="0.25">
      <c r="G11953" s="194"/>
    </row>
    <row r="11954" spans="7:7" ht="15" customHeight="1" x14ac:dyDescent="0.25">
      <c r="G11954" s="194"/>
    </row>
    <row r="11955" spans="7:7" ht="15" customHeight="1" x14ac:dyDescent="0.25">
      <c r="G11955" s="194"/>
    </row>
    <row r="11956" spans="7:7" ht="15" customHeight="1" x14ac:dyDescent="0.25">
      <c r="G11956" s="194"/>
    </row>
    <row r="11957" spans="7:7" ht="15" customHeight="1" x14ac:dyDescent="0.25">
      <c r="G11957" s="194"/>
    </row>
    <row r="11958" spans="7:7" ht="15" customHeight="1" x14ac:dyDescent="0.25">
      <c r="G11958" s="194"/>
    </row>
    <row r="11959" spans="7:7" ht="15" customHeight="1" x14ac:dyDescent="0.25">
      <c r="G11959" s="194"/>
    </row>
    <row r="11960" spans="7:7" ht="15" customHeight="1" x14ac:dyDescent="0.25">
      <c r="G11960" s="194"/>
    </row>
    <row r="11961" spans="7:7" ht="15" customHeight="1" x14ac:dyDescent="0.25">
      <c r="G11961" s="194"/>
    </row>
    <row r="11962" spans="7:7" ht="15" customHeight="1" x14ac:dyDescent="0.25">
      <c r="G11962" s="194"/>
    </row>
    <row r="11963" spans="7:7" ht="15" customHeight="1" x14ac:dyDescent="0.25">
      <c r="G11963" s="194"/>
    </row>
    <row r="11964" spans="7:7" ht="15" customHeight="1" x14ac:dyDescent="0.25">
      <c r="G11964" s="194"/>
    </row>
    <row r="11965" spans="7:7" ht="15" customHeight="1" x14ac:dyDescent="0.25">
      <c r="G11965" s="194"/>
    </row>
    <row r="11966" spans="7:7" ht="15" customHeight="1" x14ac:dyDescent="0.25">
      <c r="G11966" s="194"/>
    </row>
    <row r="11967" spans="7:7" ht="15" customHeight="1" x14ac:dyDescent="0.25">
      <c r="G11967" s="194"/>
    </row>
    <row r="11968" spans="7:7" ht="15" customHeight="1" x14ac:dyDescent="0.25">
      <c r="G11968" s="194"/>
    </row>
    <row r="11969" spans="7:7" ht="15" customHeight="1" x14ac:dyDescent="0.25">
      <c r="G11969" s="194"/>
    </row>
    <row r="11970" spans="7:7" ht="15" customHeight="1" x14ac:dyDescent="0.25">
      <c r="G11970" s="194"/>
    </row>
    <row r="11971" spans="7:7" ht="15" customHeight="1" x14ac:dyDescent="0.25">
      <c r="G11971" s="194"/>
    </row>
    <row r="11972" spans="7:7" ht="15" customHeight="1" x14ac:dyDescent="0.25">
      <c r="G11972" s="194"/>
    </row>
    <row r="11973" spans="7:7" ht="15" customHeight="1" x14ac:dyDescent="0.25">
      <c r="G11973" s="194"/>
    </row>
    <row r="11974" spans="7:7" ht="15" customHeight="1" x14ac:dyDescent="0.25">
      <c r="G11974" s="194"/>
    </row>
    <row r="11975" spans="7:7" ht="15" customHeight="1" x14ac:dyDescent="0.25">
      <c r="G11975" s="194"/>
    </row>
    <row r="11976" spans="7:7" ht="15" customHeight="1" x14ac:dyDescent="0.25">
      <c r="G11976" s="194"/>
    </row>
    <row r="11977" spans="7:7" ht="15" customHeight="1" x14ac:dyDescent="0.25">
      <c r="G11977" s="194"/>
    </row>
    <row r="11978" spans="7:7" ht="15" customHeight="1" x14ac:dyDescent="0.25">
      <c r="G11978" s="194"/>
    </row>
    <row r="11979" spans="7:7" ht="15" customHeight="1" x14ac:dyDescent="0.25">
      <c r="G11979" s="194"/>
    </row>
    <row r="11980" spans="7:7" ht="15" customHeight="1" x14ac:dyDescent="0.25">
      <c r="G11980" s="194"/>
    </row>
    <row r="11981" spans="7:7" ht="15" customHeight="1" x14ac:dyDescent="0.25">
      <c r="G11981" s="194"/>
    </row>
    <row r="11982" spans="7:7" ht="15" customHeight="1" x14ac:dyDescent="0.25">
      <c r="G11982" s="194"/>
    </row>
    <row r="11983" spans="7:7" ht="15" customHeight="1" x14ac:dyDescent="0.25">
      <c r="G11983" s="194"/>
    </row>
    <row r="11984" spans="7:7" ht="15" customHeight="1" x14ac:dyDescent="0.25">
      <c r="G11984" s="194"/>
    </row>
    <row r="11985" spans="7:7" ht="15" customHeight="1" x14ac:dyDescent="0.25">
      <c r="G11985" s="194"/>
    </row>
    <row r="11986" spans="7:7" ht="15" customHeight="1" x14ac:dyDescent="0.25">
      <c r="G11986" s="194"/>
    </row>
    <row r="11987" spans="7:7" ht="15" customHeight="1" x14ac:dyDescent="0.25">
      <c r="G11987" s="194"/>
    </row>
    <row r="11988" spans="7:7" ht="15" customHeight="1" x14ac:dyDescent="0.25">
      <c r="G11988" s="194"/>
    </row>
    <row r="11989" spans="7:7" ht="15" customHeight="1" x14ac:dyDescent="0.25">
      <c r="G11989" s="194"/>
    </row>
    <row r="11990" spans="7:7" ht="15" customHeight="1" x14ac:dyDescent="0.25">
      <c r="G11990" s="194"/>
    </row>
    <row r="11991" spans="7:7" ht="15" customHeight="1" x14ac:dyDescent="0.25">
      <c r="G11991" s="194"/>
    </row>
    <row r="11992" spans="7:7" ht="15" customHeight="1" x14ac:dyDescent="0.25">
      <c r="G11992" s="194"/>
    </row>
    <row r="11993" spans="7:7" ht="15" customHeight="1" x14ac:dyDescent="0.25">
      <c r="G11993" s="194"/>
    </row>
    <row r="11994" spans="7:7" ht="15" customHeight="1" x14ac:dyDescent="0.25">
      <c r="G11994" s="194"/>
    </row>
    <row r="11995" spans="7:7" ht="15" customHeight="1" x14ac:dyDescent="0.25">
      <c r="G11995" s="194"/>
    </row>
    <row r="11996" spans="7:7" ht="15" customHeight="1" x14ac:dyDescent="0.25">
      <c r="G11996" s="194"/>
    </row>
    <row r="11997" spans="7:7" ht="15" customHeight="1" x14ac:dyDescent="0.25">
      <c r="G11997" s="194"/>
    </row>
    <row r="11998" spans="7:7" ht="15" customHeight="1" x14ac:dyDescent="0.25">
      <c r="G11998" s="194"/>
    </row>
    <row r="11999" spans="7:7" ht="15" customHeight="1" x14ac:dyDescent="0.25">
      <c r="G11999" s="194"/>
    </row>
    <row r="12000" spans="7:7" ht="15" customHeight="1" x14ac:dyDescent="0.25">
      <c r="G12000" s="194"/>
    </row>
    <row r="12001" spans="7:7" ht="15" customHeight="1" x14ac:dyDescent="0.25">
      <c r="G12001" s="194"/>
    </row>
    <row r="12002" spans="7:7" ht="15" customHeight="1" x14ac:dyDescent="0.25">
      <c r="G12002" s="194"/>
    </row>
    <row r="12003" spans="7:7" ht="15" customHeight="1" x14ac:dyDescent="0.25">
      <c r="G12003" s="194"/>
    </row>
    <row r="12004" spans="7:7" ht="15" customHeight="1" x14ac:dyDescent="0.25">
      <c r="G12004" s="194"/>
    </row>
    <row r="12005" spans="7:7" ht="15" customHeight="1" x14ac:dyDescent="0.25">
      <c r="G12005" s="194"/>
    </row>
    <row r="12006" spans="7:7" ht="15" customHeight="1" x14ac:dyDescent="0.25">
      <c r="G12006" s="194"/>
    </row>
    <row r="12007" spans="7:7" ht="15" customHeight="1" x14ac:dyDescent="0.25">
      <c r="G12007" s="194"/>
    </row>
    <row r="12008" spans="7:7" ht="15" customHeight="1" x14ac:dyDescent="0.25">
      <c r="G12008" s="194"/>
    </row>
    <row r="12009" spans="7:7" ht="15" customHeight="1" x14ac:dyDescent="0.25">
      <c r="G12009" s="194"/>
    </row>
    <row r="12010" spans="7:7" ht="15" customHeight="1" x14ac:dyDescent="0.25">
      <c r="G12010" s="194"/>
    </row>
    <row r="12011" spans="7:7" ht="15" customHeight="1" x14ac:dyDescent="0.25">
      <c r="G12011" s="194"/>
    </row>
    <row r="12012" spans="7:7" ht="15" customHeight="1" x14ac:dyDescent="0.25">
      <c r="G12012" s="194"/>
    </row>
    <row r="12013" spans="7:7" ht="15" customHeight="1" x14ac:dyDescent="0.25">
      <c r="G12013" s="194"/>
    </row>
    <row r="12014" spans="7:7" ht="15" customHeight="1" x14ac:dyDescent="0.25">
      <c r="G12014" s="194"/>
    </row>
    <row r="12015" spans="7:7" ht="15" customHeight="1" x14ac:dyDescent="0.25">
      <c r="G12015" s="194"/>
    </row>
    <row r="12016" spans="7:7" ht="15" customHeight="1" x14ac:dyDescent="0.25">
      <c r="G12016" s="194"/>
    </row>
    <row r="12017" spans="7:7" ht="15" customHeight="1" x14ac:dyDescent="0.25">
      <c r="G12017" s="194"/>
    </row>
    <row r="12018" spans="7:7" ht="15" customHeight="1" x14ac:dyDescent="0.25">
      <c r="G12018" s="194"/>
    </row>
    <row r="12019" spans="7:7" ht="15" customHeight="1" x14ac:dyDescent="0.25">
      <c r="G12019" s="194"/>
    </row>
    <row r="12020" spans="7:7" ht="15" customHeight="1" x14ac:dyDescent="0.25">
      <c r="G12020" s="194"/>
    </row>
    <row r="12021" spans="7:7" ht="15" customHeight="1" x14ac:dyDescent="0.25">
      <c r="G12021" s="194"/>
    </row>
    <row r="12022" spans="7:7" ht="15" customHeight="1" x14ac:dyDescent="0.25">
      <c r="G12022" s="194"/>
    </row>
    <row r="12023" spans="7:7" ht="15" customHeight="1" x14ac:dyDescent="0.25">
      <c r="G12023" s="194"/>
    </row>
    <row r="12024" spans="7:7" ht="15" customHeight="1" x14ac:dyDescent="0.25">
      <c r="G12024" s="194"/>
    </row>
    <row r="12025" spans="7:7" ht="15" customHeight="1" x14ac:dyDescent="0.25">
      <c r="G12025" s="194"/>
    </row>
    <row r="12026" spans="7:7" ht="15" customHeight="1" x14ac:dyDescent="0.25">
      <c r="G12026" s="194"/>
    </row>
    <row r="12027" spans="7:7" ht="15" customHeight="1" x14ac:dyDescent="0.25">
      <c r="G12027" s="194"/>
    </row>
    <row r="12028" spans="7:7" ht="15" customHeight="1" x14ac:dyDescent="0.25">
      <c r="G12028" s="194"/>
    </row>
    <row r="12029" spans="7:7" ht="15" customHeight="1" x14ac:dyDescent="0.25">
      <c r="G12029" s="194"/>
    </row>
    <row r="12030" spans="7:7" ht="15" customHeight="1" x14ac:dyDescent="0.25">
      <c r="G12030" s="194"/>
    </row>
    <row r="12031" spans="7:7" ht="15" customHeight="1" x14ac:dyDescent="0.25">
      <c r="G12031" s="194"/>
    </row>
    <row r="12032" spans="7:7" ht="15" customHeight="1" x14ac:dyDescent="0.25">
      <c r="G12032" s="194"/>
    </row>
    <row r="12033" spans="7:7" ht="15" customHeight="1" x14ac:dyDescent="0.25">
      <c r="G12033" s="194"/>
    </row>
    <row r="12034" spans="7:7" ht="15" customHeight="1" x14ac:dyDescent="0.25">
      <c r="G12034" s="194"/>
    </row>
    <row r="12035" spans="7:7" ht="15" customHeight="1" x14ac:dyDescent="0.25">
      <c r="G12035" s="194"/>
    </row>
    <row r="12036" spans="7:7" ht="15" customHeight="1" x14ac:dyDescent="0.25">
      <c r="G12036" s="194"/>
    </row>
    <row r="12037" spans="7:7" ht="15" customHeight="1" x14ac:dyDescent="0.25">
      <c r="G12037" s="194"/>
    </row>
    <row r="12038" spans="7:7" ht="15" customHeight="1" x14ac:dyDescent="0.25">
      <c r="G12038" s="194"/>
    </row>
    <row r="12039" spans="7:7" ht="15" customHeight="1" x14ac:dyDescent="0.25">
      <c r="G12039" s="194"/>
    </row>
    <row r="12040" spans="7:7" ht="15" customHeight="1" x14ac:dyDescent="0.25">
      <c r="G12040" s="194"/>
    </row>
    <row r="12041" spans="7:7" ht="15" customHeight="1" x14ac:dyDescent="0.25">
      <c r="G12041" s="194"/>
    </row>
    <row r="12042" spans="7:7" ht="15" customHeight="1" x14ac:dyDescent="0.25">
      <c r="G12042" s="194"/>
    </row>
    <row r="12043" spans="7:7" ht="15" customHeight="1" x14ac:dyDescent="0.25">
      <c r="G12043" s="194"/>
    </row>
    <row r="12044" spans="7:7" ht="15" customHeight="1" x14ac:dyDescent="0.25">
      <c r="G12044" s="194"/>
    </row>
    <row r="12045" spans="7:7" ht="15" customHeight="1" x14ac:dyDescent="0.25">
      <c r="G12045" s="194"/>
    </row>
    <row r="12046" spans="7:7" ht="15" customHeight="1" x14ac:dyDescent="0.25">
      <c r="G12046" s="194"/>
    </row>
    <row r="12047" spans="7:7" ht="15" customHeight="1" x14ac:dyDescent="0.25">
      <c r="G12047" s="194"/>
    </row>
    <row r="12048" spans="7:7" ht="15" customHeight="1" x14ac:dyDescent="0.25">
      <c r="G12048" s="194"/>
    </row>
    <row r="12049" spans="7:7" ht="15" customHeight="1" x14ac:dyDescent="0.25">
      <c r="G12049" s="194"/>
    </row>
    <row r="12050" spans="7:7" ht="15" customHeight="1" x14ac:dyDescent="0.25">
      <c r="G12050" s="194"/>
    </row>
    <row r="12051" spans="7:7" ht="15" customHeight="1" x14ac:dyDescent="0.25">
      <c r="G12051" s="194"/>
    </row>
    <row r="12052" spans="7:7" ht="15" customHeight="1" x14ac:dyDescent="0.25">
      <c r="G12052" s="194"/>
    </row>
    <row r="12053" spans="7:7" ht="15" customHeight="1" x14ac:dyDescent="0.25">
      <c r="G12053" s="194"/>
    </row>
    <row r="12054" spans="7:7" ht="15" customHeight="1" x14ac:dyDescent="0.25">
      <c r="G12054" s="194"/>
    </row>
    <row r="12055" spans="7:7" ht="15" customHeight="1" x14ac:dyDescent="0.25">
      <c r="G12055" s="194"/>
    </row>
    <row r="12056" spans="7:7" ht="15" customHeight="1" x14ac:dyDescent="0.25">
      <c r="G12056" s="194"/>
    </row>
    <row r="12057" spans="7:7" ht="15" customHeight="1" x14ac:dyDescent="0.25">
      <c r="G12057" s="194"/>
    </row>
    <row r="12058" spans="7:7" ht="15" customHeight="1" x14ac:dyDescent="0.25">
      <c r="G12058" s="194"/>
    </row>
    <row r="12059" spans="7:7" ht="15" customHeight="1" x14ac:dyDescent="0.25">
      <c r="G12059" s="194"/>
    </row>
    <row r="12060" spans="7:7" ht="15" customHeight="1" x14ac:dyDescent="0.25">
      <c r="G12060" s="194"/>
    </row>
    <row r="12061" spans="7:7" ht="15" customHeight="1" x14ac:dyDescent="0.25">
      <c r="G12061" s="194"/>
    </row>
    <row r="12062" spans="7:7" ht="15" customHeight="1" x14ac:dyDescent="0.25">
      <c r="G12062" s="194"/>
    </row>
    <row r="12063" spans="7:7" ht="15" customHeight="1" x14ac:dyDescent="0.25">
      <c r="G12063" s="194"/>
    </row>
    <row r="12064" spans="7:7" ht="15" customHeight="1" x14ac:dyDescent="0.25">
      <c r="G12064" s="194"/>
    </row>
    <row r="12065" spans="7:7" ht="15" customHeight="1" x14ac:dyDescent="0.25">
      <c r="G12065" s="194"/>
    </row>
    <row r="12066" spans="7:7" ht="15" customHeight="1" x14ac:dyDescent="0.25">
      <c r="G12066" s="194"/>
    </row>
    <row r="12067" spans="7:7" ht="15" customHeight="1" x14ac:dyDescent="0.25">
      <c r="G12067" s="194"/>
    </row>
    <row r="12068" spans="7:7" ht="15" customHeight="1" x14ac:dyDescent="0.25">
      <c r="G12068" s="194"/>
    </row>
    <row r="12069" spans="7:7" ht="15" customHeight="1" x14ac:dyDescent="0.25">
      <c r="G12069" s="194"/>
    </row>
    <row r="12070" spans="7:7" ht="15" customHeight="1" x14ac:dyDescent="0.25">
      <c r="G12070" s="194"/>
    </row>
    <row r="12071" spans="7:7" ht="15" customHeight="1" x14ac:dyDescent="0.25">
      <c r="G12071" s="194"/>
    </row>
    <row r="12072" spans="7:7" ht="15" customHeight="1" x14ac:dyDescent="0.25">
      <c r="G12072" s="194"/>
    </row>
    <row r="12073" spans="7:7" ht="15" customHeight="1" x14ac:dyDescent="0.25">
      <c r="G12073" s="194"/>
    </row>
    <row r="12074" spans="7:7" ht="15" customHeight="1" x14ac:dyDescent="0.25">
      <c r="G12074" s="194"/>
    </row>
    <row r="12075" spans="7:7" ht="15" customHeight="1" x14ac:dyDescent="0.25">
      <c r="G12075" s="194"/>
    </row>
    <row r="12076" spans="7:7" ht="15" customHeight="1" x14ac:dyDescent="0.25">
      <c r="G12076" s="194"/>
    </row>
    <row r="12077" spans="7:7" ht="15" customHeight="1" x14ac:dyDescent="0.25">
      <c r="G12077" s="194"/>
    </row>
    <row r="12078" spans="7:7" ht="15" customHeight="1" x14ac:dyDescent="0.25">
      <c r="G12078" s="194"/>
    </row>
    <row r="12079" spans="7:7" ht="15" customHeight="1" x14ac:dyDescent="0.25">
      <c r="G12079" s="194"/>
    </row>
    <row r="12080" spans="7:7" ht="15" customHeight="1" x14ac:dyDescent="0.25">
      <c r="G12080" s="194"/>
    </row>
    <row r="12081" spans="7:7" ht="15" customHeight="1" x14ac:dyDescent="0.25">
      <c r="G12081" s="194"/>
    </row>
    <row r="12082" spans="7:7" ht="15" customHeight="1" x14ac:dyDescent="0.25">
      <c r="G12082" s="194"/>
    </row>
    <row r="12083" spans="7:7" ht="15" customHeight="1" x14ac:dyDescent="0.25">
      <c r="G12083" s="194"/>
    </row>
    <row r="12084" spans="7:7" ht="15" customHeight="1" x14ac:dyDescent="0.25">
      <c r="G12084" s="194"/>
    </row>
    <row r="12085" spans="7:7" ht="15" customHeight="1" x14ac:dyDescent="0.25">
      <c r="G12085" s="194"/>
    </row>
    <row r="12086" spans="7:7" ht="15" customHeight="1" x14ac:dyDescent="0.25">
      <c r="G12086" s="194"/>
    </row>
    <row r="12087" spans="7:7" ht="15" customHeight="1" x14ac:dyDescent="0.25">
      <c r="G12087" s="194"/>
    </row>
    <row r="12088" spans="7:7" ht="15" customHeight="1" x14ac:dyDescent="0.25">
      <c r="G12088" s="194"/>
    </row>
    <row r="12089" spans="7:7" ht="15" customHeight="1" x14ac:dyDescent="0.25">
      <c r="G12089" s="194"/>
    </row>
    <row r="12090" spans="7:7" ht="15" customHeight="1" x14ac:dyDescent="0.25">
      <c r="G12090" s="194"/>
    </row>
    <row r="12091" spans="7:7" ht="15" customHeight="1" x14ac:dyDescent="0.25">
      <c r="G12091" s="194"/>
    </row>
    <row r="12092" spans="7:7" ht="15" customHeight="1" x14ac:dyDescent="0.25">
      <c r="G12092" s="194"/>
    </row>
    <row r="12093" spans="7:7" ht="15" customHeight="1" x14ac:dyDescent="0.25">
      <c r="G12093" s="194"/>
    </row>
    <row r="12094" spans="7:7" ht="15" customHeight="1" x14ac:dyDescent="0.25">
      <c r="G12094" s="194"/>
    </row>
    <row r="12095" spans="7:7" ht="15" customHeight="1" x14ac:dyDescent="0.25">
      <c r="G12095" s="194"/>
    </row>
    <row r="12096" spans="7:7" ht="15" customHeight="1" x14ac:dyDescent="0.25">
      <c r="G12096" s="194"/>
    </row>
    <row r="12097" spans="7:7" ht="15" customHeight="1" x14ac:dyDescent="0.25">
      <c r="G12097" s="194"/>
    </row>
    <row r="12098" spans="7:7" ht="15" customHeight="1" x14ac:dyDescent="0.25">
      <c r="G12098" s="194"/>
    </row>
    <row r="12099" spans="7:7" ht="15" customHeight="1" x14ac:dyDescent="0.25">
      <c r="G12099" s="194"/>
    </row>
    <row r="12100" spans="7:7" ht="15" customHeight="1" x14ac:dyDescent="0.25">
      <c r="G12100" s="194"/>
    </row>
    <row r="12101" spans="7:7" ht="15" customHeight="1" x14ac:dyDescent="0.25">
      <c r="G12101" s="194"/>
    </row>
    <row r="12102" spans="7:7" ht="15" customHeight="1" x14ac:dyDescent="0.25">
      <c r="G12102" s="194"/>
    </row>
    <row r="12103" spans="7:7" ht="15" customHeight="1" x14ac:dyDescent="0.25">
      <c r="G12103" s="194"/>
    </row>
    <row r="12104" spans="7:7" ht="15" customHeight="1" x14ac:dyDescent="0.25">
      <c r="G12104" s="194"/>
    </row>
    <row r="12105" spans="7:7" ht="15" customHeight="1" x14ac:dyDescent="0.25">
      <c r="G12105" s="194"/>
    </row>
    <row r="12106" spans="7:7" ht="15" customHeight="1" x14ac:dyDescent="0.25">
      <c r="G12106" s="194"/>
    </row>
    <row r="12107" spans="7:7" ht="15" customHeight="1" x14ac:dyDescent="0.25">
      <c r="G12107" s="194"/>
    </row>
    <row r="12108" spans="7:7" ht="15" customHeight="1" x14ac:dyDescent="0.25">
      <c r="G12108" s="194"/>
    </row>
    <row r="12109" spans="7:7" ht="15" customHeight="1" x14ac:dyDescent="0.25">
      <c r="G12109" s="194"/>
    </row>
    <row r="12110" spans="7:7" ht="15" customHeight="1" x14ac:dyDescent="0.25">
      <c r="G12110" s="194"/>
    </row>
    <row r="12111" spans="7:7" ht="15" customHeight="1" x14ac:dyDescent="0.25">
      <c r="G12111" s="194"/>
    </row>
    <row r="12112" spans="7:7" ht="15" customHeight="1" x14ac:dyDescent="0.25">
      <c r="G12112" s="194"/>
    </row>
    <row r="12113" spans="7:7" ht="15" customHeight="1" x14ac:dyDescent="0.25">
      <c r="G12113" s="194"/>
    </row>
    <row r="12114" spans="7:7" ht="15" customHeight="1" x14ac:dyDescent="0.25">
      <c r="G12114" s="194"/>
    </row>
    <row r="12115" spans="7:7" ht="15" customHeight="1" x14ac:dyDescent="0.25">
      <c r="G12115" s="194"/>
    </row>
    <row r="12116" spans="7:7" ht="15" customHeight="1" x14ac:dyDescent="0.25">
      <c r="G12116" s="194"/>
    </row>
    <row r="12117" spans="7:7" ht="15" customHeight="1" x14ac:dyDescent="0.25">
      <c r="G12117" s="194"/>
    </row>
    <row r="12118" spans="7:7" ht="15" customHeight="1" x14ac:dyDescent="0.25">
      <c r="G12118" s="194"/>
    </row>
    <row r="12119" spans="7:7" ht="15" customHeight="1" x14ac:dyDescent="0.25">
      <c r="G12119" s="194"/>
    </row>
    <row r="12120" spans="7:7" ht="15" customHeight="1" x14ac:dyDescent="0.25">
      <c r="G12120" s="194"/>
    </row>
    <row r="12121" spans="7:7" ht="15" customHeight="1" x14ac:dyDescent="0.25">
      <c r="G12121" s="194"/>
    </row>
    <row r="12122" spans="7:7" ht="15" customHeight="1" x14ac:dyDescent="0.25">
      <c r="G12122" s="194"/>
    </row>
    <row r="12123" spans="7:7" ht="15" customHeight="1" x14ac:dyDescent="0.25">
      <c r="G12123" s="194"/>
    </row>
    <row r="12124" spans="7:7" ht="15" customHeight="1" x14ac:dyDescent="0.25">
      <c r="G12124" s="194"/>
    </row>
    <row r="12125" spans="7:7" ht="15" customHeight="1" x14ac:dyDescent="0.25">
      <c r="G12125" s="194"/>
    </row>
    <row r="12126" spans="7:7" ht="15" customHeight="1" x14ac:dyDescent="0.25">
      <c r="G12126" s="194"/>
    </row>
    <row r="12127" spans="7:7" ht="15" customHeight="1" x14ac:dyDescent="0.25">
      <c r="G12127" s="194"/>
    </row>
    <row r="12128" spans="7:7" ht="15" customHeight="1" x14ac:dyDescent="0.25">
      <c r="G12128" s="194"/>
    </row>
    <row r="12129" spans="7:7" ht="15" customHeight="1" x14ac:dyDescent="0.25">
      <c r="G12129" s="194"/>
    </row>
    <row r="12130" spans="7:7" ht="15" customHeight="1" x14ac:dyDescent="0.25">
      <c r="G12130" s="194"/>
    </row>
    <row r="12131" spans="7:7" ht="15" customHeight="1" x14ac:dyDescent="0.25">
      <c r="G12131" s="194"/>
    </row>
    <row r="12132" spans="7:7" ht="15" customHeight="1" x14ac:dyDescent="0.25">
      <c r="G12132" s="194"/>
    </row>
    <row r="12133" spans="7:7" ht="15" customHeight="1" x14ac:dyDescent="0.25">
      <c r="G12133" s="194"/>
    </row>
    <row r="12134" spans="7:7" ht="15" customHeight="1" x14ac:dyDescent="0.25">
      <c r="G12134" s="194"/>
    </row>
    <row r="12135" spans="7:7" ht="15" customHeight="1" x14ac:dyDescent="0.25">
      <c r="G12135" s="194"/>
    </row>
    <row r="12136" spans="7:7" ht="15" customHeight="1" x14ac:dyDescent="0.25">
      <c r="G12136" s="194"/>
    </row>
    <row r="12137" spans="7:7" ht="15" customHeight="1" x14ac:dyDescent="0.25">
      <c r="G12137" s="194"/>
    </row>
    <row r="12138" spans="7:7" ht="15" customHeight="1" x14ac:dyDescent="0.25">
      <c r="G12138" s="194"/>
    </row>
    <row r="12139" spans="7:7" ht="15" customHeight="1" x14ac:dyDescent="0.25">
      <c r="G12139" s="194"/>
    </row>
    <row r="12140" spans="7:7" ht="15" customHeight="1" x14ac:dyDescent="0.25">
      <c r="G12140" s="194"/>
    </row>
    <row r="12141" spans="7:7" ht="15" customHeight="1" x14ac:dyDescent="0.25">
      <c r="G12141" s="194"/>
    </row>
    <row r="12142" spans="7:7" ht="15" customHeight="1" x14ac:dyDescent="0.25">
      <c r="G12142" s="194"/>
    </row>
    <row r="12143" spans="7:7" ht="15" customHeight="1" x14ac:dyDescent="0.25">
      <c r="G12143" s="194"/>
    </row>
    <row r="12144" spans="7:7" ht="15" customHeight="1" x14ac:dyDescent="0.25">
      <c r="G12144" s="194"/>
    </row>
    <row r="12145" spans="7:7" ht="15" customHeight="1" x14ac:dyDescent="0.25">
      <c r="G12145" s="194"/>
    </row>
    <row r="12146" spans="7:7" ht="15" customHeight="1" x14ac:dyDescent="0.25">
      <c r="G12146" s="194"/>
    </row>
    <row r="12147" spans="7:7" ht="15" customHeight="1" x14ac:dyDescent="0.25">
      <c r="G12147" s="194"/>
    </row>
    <row r="12148" spans="7:7" ht="15" customHeight="1" x14ac:dyDescent="0.25">
      <c r="G12148" s="194"/>
    </row>
    <row r="12149" spans="7:7" ht="15" customHeight="1" x14ac:dyDescent="0.25">
      <c r="G12149" s="194"/>
    </row>
    <row r="12150" spans="7:7" ht="15" customHeight="1" x14ac:dyDescent="0.25">
      <c r="G12150" s="194"/>
    </row>
    <row r="12151" spans="7:7" ht="15" customHeight="1" x14ac:dyDescent="0.25">
      <c r="G12151" s="194"/>
    </row>
    <row r="12152" spans="7:7" ht="15" customHeight="1" x14ac:dyDescent="0.25">
      <c r="G12152" s="194"/>
    </row>
    <row r="12153" spans="7:7" ht="15" customHeight="1" x14ac:dyDescent="0.25">
      <c r="G12153" s="194"/>
    </row>
    <row r="12154" spans="7:7" ht="15" customHeight="1" x14ac:dyDescent="0.25">
      <c r="G12154" s="194"/>
    </row>
    <row r="12155" spans="7:7" ht="15" customHeight="1" x14ac:dyDescent="0.25">
      <c r="G12155" s="194"/>
    </row>
    <row r="12156" spans="7:7" ht="15" customHeight="1" x14ac:dyDescent="0.25">
      <c r="G12156" s="194"/>
    </row>
    <row r="12157" spans="7:7" ht="15" customHeight="1" x14ac:dyDescent="0.25">
      <c r="G12157" s="194"/>
    </row>
    <row r="12158" spans="7:7" ht="15" customHeight="1" x14ac:dyDescent="0.25">
      <c r="G12158" s="194"/>
    </row>
    <row r="12159" spans="7:7" ht="15" customHeight="1" x14ac:dyDescent="0.25">
      <c r="G12159" s="194"/>
    </row>
    <row r="12160" spans="7:7" ht="15" customHeight="1" x14ac:dyDescent="0.25">
      <c r="G12160" s="194"/>
    </row>
    <row r="12161" spans="7:7" ht="15" customHeight="1" x14ac:dyDescent="0.25">
      <c r="G12161" s="194"/>
    </row>
    <row r="12162" spans="7:7" ht="15" customHeight="1" x14ac:dyDescent="0.25">
      <c r="G12162" s="194"/>
    </row>
    <row r="12163" spans="7:7" ht="15" customHeight="1" x14ac:dyDescent="0.25">
      <c r="G12163" s="194"/>
    </row>
    <row r="12164" spans="7:7" ht="15" customHeight="1" x14ac:dyDescent="0.25">
      <c r="G12164" s="194"/>
    </row>
    <row r="12165" spans="7:7" ht="15" customHeight="1" x14ac:dyDescent="0.25">
      <c r="G12165" s="194"/>
    </row>
    <row r="12166" spans="7:7" ht="15" customHeight="1" x14ac:dyDescent="0.25">
      <c r="G12166" s="194"/>
    </row>
    <row r="12167" spans="7:7" ht="15" customHeight="1" x14ac:dyDescent="0.25">
      <c r="G12167" s="194"/>
    </row>
    <row r="12168" spans="7:7" ht="15" customHeight="1" x14ac:dyDescent="0.25">
      <c r="G12168" s="194"/>
    </row>
    <row r="12169" spans="7:7" ht="15" customHeight="1" x14ac:dyDescent="0.25">
      <c r="G12169" s="194"/>
    </row>
    <row r="12170" spans="7:7" ht="15" customHeight="1" x14ac:dyDescent="0.25">
      <c r="G12170" s="194"/>
    </row>
    <row r="12171" spans="7:7" ht="15" customHeight="1" x14ac:dyDescent="0.25">
      <c r="G12171" s="194"/>
    </row>
    <row r="12172" spans="7:7" ht="15" customHeight="1" x14ac:dyDescent="0.25">
      <c r="G12172" s="194"/>
    </row>
    <row r="12173" spans="7:7" ht="15" customHeight="1" x14ac:dyDescent="0.25">
      <c r="G12173" s="194"/>
    </row>
    <row r="12174" spans="7:7" ht="15" customHeight="1" x14ac:dyDescent="0.25">
      <c r="G12174" s="194"/>
    </row>
    <row r="12175" spans="7:7" ht="15" customHeight="1" x14ac:dyDescent="0.25">
      <c r="G12175" s="194"/>
    </row>
    <row r="12176" spans="7:7" ht="15" customHeight="1" x14ac:dyDescent="0.25">
      <c r="G12176" s="194"/>
    </row>
    <row r="12177" spans="7:7" ht="15" customHeight="1" x14ac:dyDescent="0.25">
      <c r="G12177" s="194"/>
    </row>
    <row r="12178" spans="7:7" ht="15" customHeight="1" x14ac:dyDescent="0.25">
      <c r="G12178" s="194"/>
    </row>
    <row r="12179" spans="7:7" ht="15" customHeight="1" x14ac:dyDescent="0.25">
      <c r="G12179" s="194"/>
    </row>
    <row r="12180" spans="7:7" ht="15" customHeight="1" x14ac:dyDescent="0.25">
      <c r="G12180" s="194"/>
    </row>
    <row r="12181" spans="7:7" ht="15" customHeight="1" x14ac:dyDescent="0.25">
      <c r="G12181" s="194"/>
    </row>
    <row r="12182" spans="7:7" ht="15" customHeight="1" x14ac:dyDescent="0.25">
      <c r="G12182" s="194"/>
    </row>
    <row r="12183" spans="7:7" ht="15" customHeight="1" x14ac:dyDescent="0.25">
      <c r="G12183" s="194"/>
    </row>
    <row r="12184" spans="7:7" ht="15" customHeight="1" x14ac:dyDescent="0.25">
      <c r="G12184" s="194"/>
    </row>
    <row r="12185" spans="7:7" ht="15" customHeight="1" x14ac:dyDescent="0.25">
      <c r="G12185" s="194"/>
    </row>
    <row r="12186" spans="7:7" ht="15" customHeight="1" x14ac:dyDescent="0.25">
      <c r="G12186" s="194"/>
    </row>
    <row r="12187" spans="7:7" ht="15" customHeight="1" x14ac:dyDescent="0.25">
      <c r="G12187" s="194"/>
    </row>
    <row r="12188" spans="7:7" ht="15" customHeight="1" x14ac:dyDescent="0.25">
      <c r="G12188" s="194"/>
    </row>
    <row r="12189" spans="7:7" ht="15" customHeight="1" x14ac:dyDescent="0.25">
      <c r="G12189" s="194"/>
    </row>
    <row r="12190" spans="7:7" ht="15" customHeight="1" x14ac:dyDescent="0.25">
      <c r="G12190" s="194"/>
    </row>
    <row r="12191" spans="7:7" ht="15" customHeight="1" x14ac:dyDescent="0.25">
      <c r="G12191" s="194"/>
    </row>
    <row r="12192" spans="7:7" ht="15" customHeight="1" x14ac:dyDescent="0.25">
      <c r="G12192" s="194"/>
    </row>
    <row r="12193" spans="7:7" ht="15" customHeight="1" x14ac:dyDescent="0.25">
      <c r="G12193" s="194"/>
    </row>
    <row r="12194" spans="7:7" ht="15" customHeight="1" x14ac:dyDescent="0.25">
      <c r="G12194" s="194"/>
    </row>
    <row r="12195" spans="7:7" ht="15" customHeight="1" x14ac:dyDescent="0.25">
      <c r="G12195" s="194"/>
    </row>
    <row r="12196" spans="7:7" ht="15" customHeight="1" x14ac:dyDescent="0.25">
      <c r="G12196" s="194"/>
    </row>
    <row r="12197" spans="7:7" ht="15" customHeight="1" x14ac:dyDescent="0.25">
      <c r="G12197" s="194"/>
    </row>
    <row r="12198" spans="7:7" ht="15" customHeight="1" x14ac:dyDescent="0.25">
      <c r="G12198" s="194"/>
    </row>
    <row r="12199" spans="7:7" ht="15" customHeight="1" x14ac:dyDescent="0.25">
      <c r="G12199" s="194"/>
    </row>
    <row r="12200" spans="7:7" ht="15" customHeight="1" x14ac:dyDescent="0.25">
      <c r="G12200" s="194"/>
    </row>
    <row r="12201" spans="7:7" ht="15" customHeight="1" x14ac:dyDescent="0.25">
      <c r="G12201" s="194"/>
    </row>
    <row r="12202" spans="7:7" ht="15" customHeight="1" x14ac:dyDescent="0.25">
      <c r="G12202" s="194"/>
    </row>
    <row r="12203" spans="7:7" ht="15" customHeight="1" x14ac:dyDescent="0.25">
      <c r="G12203" s="194"/>
    </row>
    <row r="12204" spans="7:7" ht="15" customHeight="1" x14ac:dyDescent="0.25">
      <c r="G12204" s="194"/>
    </row>
    <row r="12205" spans="7:7" ht="15" customHeight="1" x14ac:dyDescent="0.25">
      <c r="G12205" s="194"/>
    </row>
    <row r="12206" spans="7:7" ht="15" customHeight="1" x14ac:dyDescent="0.25">
      <c r="G12206" s="194"/>
    </row>
    <row r="12207" spans="7:7" ht="15" customHeight="1" x14ac:dyDescent="0.25">
      <c r="G12207" s="194"/>
    </row>
    <row r="12208" spans="7:7" ht="15" customHeight="1" x14ac:dyDescent="0.25">
      <c r="G12208" s="194"/>
    </row>
    <row r="12209" spans="7:7" ht="15" customHeight="1" x14ac:dyDescent="0.25">
      <c r="G12209" s="194"/>
    </row>
    <row r="12210" spans="7:7" ht="15" customHeight="1" x14ac:dyDescent="0.25">
      <c r="G12210" s="194"/>
    </row>
    <row r="12211" spans="7:7" ht="15" customHeight="1" x14ac:dyDescent="0.25">
      <c r="G12211" s="194"/>
    </row>
    <row r="12212" spans="7:7" ht="15" customHeight="1" x14ac:dyDescent="0.25">
      <c r="G12212" s="194"/>
    </row>
    <row r="12213" spans="7:7" ht="15" customHeight="1" x14ac:dyDescent="0.25">
      <c r="G12213" s="194"/>
    </row>
    <row r="12214" spans="7:7" ht="15" customHeight="1" x14ac:dyDescent="0.25">
      <c r="G12214" s="194"/>
    </row>
    <row r="12215" spans="7:7" ht="15" customHeight="1" x14ac:dyDescent="0.25">
      <c r="G12215" s="194"/>
    </row>
    <row r="12216" spans="7:7" ht="15" customHeight="1" x14ac:dyDescent="0.25">
      <c r="G12216" s="194"/>
    </row>
    <row r="12217" spans="7:7" ht="15" customHeight="1" x14ac:dyDescent="0.25">
      <c r="G12217" s="194"/>
    </row>
    <row r="12218" spans="7:7" ht="15" customHeight="1" x14ac:dyDescent="0.25">
      <c r="G12218" s="194"/>
    </row>
    <row r="12219" spans="7:7" ht="15" customHeight="1" x14ac:dyDescent="0.25">
      <c r="G12219" s="194"/>
    </row>
    <row r="12220" spans="7:7" ht="15" customHeight="1" x14ac:dyDescent="0.25">
      <c r="G12220" s="194"/>
    </row>
    <row r="12221" spans="7:7" ht="15" customHeight="1" x14ac:dyDescent="0.25">
      <c r="G12221" s="194"/>
    </row>
    <row r="12222" spans="7:7" ht="15" customHeight="1" x14ac:dyDescent="0.25">
      <c r="G12222" s="194"/>
    </row>
    <row r="12223" spans="7:7" ht="15" customHeight="1" x14ac:dyDescent="0.25">
      <c r="G12223" s="194"/>
    </row>
    <row r="12224" spans="7:7" ht="15" customHeight="1" x14ac:dyDescent="0.25">
      <c r="G12224" s="194"/>
    </row>
    <row r="12225" spans="7:7" ht="15" customHeight="1" x14ac:dyDescent="0.25">
      <c r="G12225" s="194"/>
    </row>
    <row r="12226" spans="7:7" ht="15" customHeight="1" x14ac:dyDescent="0.25">
      <c r="G12226" s="194"/>
    </row>
    <row r="12227" spans="7:7" ht="15" customHeight="1" x14ac:dyDescent="0.25">
      <c r="G12227" s="194"/>
    </row>
    <row r="12228" spans="7:7" ht="15" customHeight="1" x14ac:dyDescent="0.25">
      <c r="G12228" s="194"/>
    </row>
    <row r="12229" spans="7:7" ht="15" customHeight="1" x14ac:dyDescent="0.25">
      <c r="G12229" s="194"/>
    </row>
    <row r="12230" spans="7:7" ht="15" customHeight="1" x14ac:dyDescent="0.25">
      <c r="G12230" s="194"/>
    </row>
    <row r="12231" spans="7:7" ht="15" customHeight="1" x14ac:dyDescent="0.25">
      <c r="G12231" s="194"/>
    </row>
    <row r="12232" spans="7:7" ht="15" customHeight="1" x14ac:dyDescent="0.25">
      <c r="G12232" s="194"/>
    </row>
    <row r="12233" spans="7:7" ht="15" customHeight="1" x14ac:dyDescent="0.25">
      <c r="G12233" s="194"/>
    </row>
    <row r="12234" spans="7:7" ht="15" customHeight="1" x14ac:dyDescent="0.25">
      <c r="G12234" s="194"/>
    </row>
    <row r="12235" spans="7:7" ht="15" customHeight="1" x14ac:dyDescent="0.25">
      <c r="G12235" s="194"/>
    </row>
    <row r="12236" spans="7:7" ht="15" customHeight="1" x14ac:dyDescent="0.25">
      <c r="G12236" s="194"/>
    </row>
    <row r="12237" spans="7:7" ht="15" customHeight="1" x14ac:dyDescent="0.25">
      <c r="G12237" s="194"/>
    </row>
    <row r="12238" spans="7:7" ht="15" customHeight="1" x14ac:dyDescent="0.25">
      <c r="G12238" s="194"/>
    </row>
    <row r="12239" spans="7:7" ht="15" customHeight="1" x14ac:dyDescent="0.25">
      <c r="G12239" s="194"/>
    </row>
    <row r="12240" spans="7:7" ht="15" customHeight="1" x14ac:dyDescent="0.25">
      <c r="G12240" s="194"/>
    </row>
    <row r="12241" spans="7:7" ht="15" customHeight="1" x14ac:dyDescent="0.25">
      <c r="G12241" s="194"/>
    </row>
    <row r="12242" spans="7:7" ht="15" customHeight="1" x14ac:dyDescent="0.25">
      <c r="G12242" s="194"/>
    </row>
    <row r="12243" spans="7:7" ht="15" customHeight="1" x14ac:dyDescent="0.25">
      <c r="G12243" s="194"/>
    </row>
    <row r="12244" spans="7:7" ht="15" customHeight="1" x14ac:dyDescent="0.25">
      <c r="G12244" s="194"/>
    </row>
    <row r="12245" spans="7:7" ht="15" customHeight="1" x14ac:dyDescent="0.25">
      <c r="G12245" s="194"/>
    </row>
    <row r="12246" spans="7:7" ht="15" customHeight="1" x14ac:dyDescent="0.25">
      <c r="G12246" s="194"/>
    </row>
    <row r="12247" spans="7:7" ht="15" customHeight="1" x14ac:dyDescent="0.25">
      <c r="G12247" s="194"/>
    </row>
    <row r="12248" spans="7:7" ht="15" customHeight="1" x14ac:dyDescent="0.25">
      <c r="G12248" s="194"/>
    </row>
    <row r="12249" spans="7:7" ht="15" customHeight="1" x14ac:dyDescent="0.25">
      <c r="G12249" s="194"/>
    </row>
    <row r="12250" spans="7:7" ht="15" customHeight="1" x14ac:dyDescent="0.25">
      <c r="G12250" s="194"/>
    </row>
    <row r="12251" spans="7:7" ht="15" customHeight="1" x14ac:dyDescent="0.25">
      <c r="G12251" s="194"/>
    </row>
    <row r="12252" spans="7:7" ht="15" customHeight="1" x14ac:dyDescent="0.25">
      <c r="G12252" s="194"/>
    </row>
    <row r="12253" spans="7:7" ht="15" customHeight="1" x14ac:dyDescent="0.25">
      <c r="G12253" s="194"/>
    </row>
    <row r="12254" spans="7:7" ht="15" customHeight="1" x14ac:dyDescent="0.25">
      <c r="G12254" s="194"/>
    </row>
    <row r="12255" spans="7:7" ht="15" customHeight="1" x14ac:dyDescent="0.25">
      <c r="G12255" s="194"/>
    </row>
    <row r="12256" spans="7:7" ht="15" customHeight="1" x14ac:dyDescent="0.25">
      <c r="G12256" s="194"/>
    </row>
    <row r="12257" spans="7:7" ht="15" customHeight="1" x14ac:dyDescent="0.25">
      <c r="G12257" s="194"/>
    </row>
    <row r="12258" spans="7:7" ht="15" customHeight="1" x14ac:dyDescent="0.25">
      <c r="G12258" s="194"/>
    </row>
    <row r="12259" spans="7:7" ht="15" customHeight="1" x14ac:dyDescent="0.25">
      <c r="G12259" s="194"/>
    </row>
    <row r="12260" spans="7:7" ht="15" customHeight="1" x14ac:dyDescent="0.25">
      <c r="G12260" s="194"/>
    </row>
    <row r="12261" spans="7:7" ht="15" customHeight="1" x14ac:dyDescent="0.25">
      <c r="G12261" s="194"/>
    </row>
    <row r="12262" spans="7:7" ht="15" customHeight="1" x14ac:dyDescent="0.25">
      <c r="G12262" s="194"/>
    </row>
    <row r="12263" spans="7:7" ht="15" customHeight="1" x14ac:dyDescent="0.25">
      <c r="G12263" s="194"/>
    </row>
    <row r="12264" spans="7:7" ht="15" customHeight="1" x14ac:dyDescent="0.25">
      <c r="G12264" s="194"/>
    </row>
    <row r="12265" spans="7:7" ht="15" customHeight="1" x14ac:dyDescent="0.25">
      <c r="G12265" s="194"/>
    </row>
    <row r="12266" spans="7:7" ht="15" customHeight="1" x14ac:dyDescent="0.25">
      <c r="G12266" s="194"/>
    </row>
    <row r="12267" spans="7:7" ht="15" customHeight="1" x14ac:dyDescent="0.25">
      <c r="G12267" s="194"/>
    </row>
    <row r="12268" spans="7:7" ht="15" customHeight="1" x14ac:dyDescent="0.25">
      <c r="G12268" s="194"/>
    </row>
    <row r="12269" spans="7:7" ht="15" customHeight="1" x14ac:dyDescent="0.25">
      <c r="G12269" s="194"/>
    </row>
    <row r="12270" spans="7:7" ht="15" customHeight="1" x14ac:dyDescent="0.25">
      <c r="G12270" s="194"/>
    </row>
    <row r="12271" spans="7:7" ht="15" customHeight="1" x14ac:dyDescent="0.25">
      <c r="G12271" s="194"/>
    </row>
    <row r="12272" spans="7:7" ht="15" customHeight="1" x14ac:dyDescent="0.25">
      <c r="G12272" s="194"/>
    </row>
    <row r="12273" spans="7:7" ht="15" customHeight="1" x14ac:dyDescent="0.25">
      <c r="G12273" s="194"/>
    </row>
    <row r="12274" spans="7:7" ht="15" customHeight="1" x14ac:dyDescent="0.25">
      <c r="G12274" s="194"/>
    </row>
    <row r="12275" spans="7:7" ht="15" customHeight="1" x14ac:dyDescent="0.25">
      <c r="G12275" s="194"/>
    </row>
    <row r="12276" spans="7:7" ht="15" customHeight="1" x14ac:dyDescent="0.25">
      <c r="G12276" s="194"/>
    </row>
    <row r="12277" spans="7:7" ht="15" customHeight="1" x14ac:dyDescent="0.25">
      <c r="G12277" s="194"/>
    </row>
    <row r="12278" spans="7:7" ht="15" customHeight="1" x14ac:dyDescent="0.25">
      <c r="G12278" s="194"/>
    </row>
    <row r="12279" spans="7:7" ht="15" customHeight="1" x14ac:dyDescent="0.25">
      <c r="G12279" s="194"/>
    </row>
    <row r="12280" spans="7:7" ht="15" customHeight="1" x14ac:dyDescent="0.25">
      <c r="G12280" s="194"/>
    </row>
    <row r="12281" spans="7:7" ht="15" customHeight="1" x14ac:dyDescent="0.25">
      <c r="G12281" s="194"/>
    </row>
    <row r="12282" spans="7:7" ht="15" customHeight="1" x14ac:dyDescent="0.25">
      <c r="G12282" s="194"/>
    </row>
    <row r="12283" spans="7:7" ht="15" customHeight="1" x14ac:dyDescent="0.25">
      <c r="G12283" s="194"/>
    </row>
    <row r="12284" spans="7:7" ht="15" customHeight="1" x14ac:dyDescent="0.25">
      <c r="G12284" s="194"/>
    </row>
    <row r="12285" spans="7:7" ht="15" customHeight="1" x14ac:dyDescent="0.25">
      <c r="G12285" s="194"/>
    </row>
    <row r="12286" spans="7:7" ht="15" customHeight="1" x14ac:dyDescent="0.25">
      <c r="G12286" s="194"/>
    </row>
    <row r="12287" spans="7:7" ht="15" customHeight="1" x14ac:dyDescent="0.25">
      <c r="G12287" s="194"/>
    </row>
    <row r="12288" spans="7:7" ht="15" customHeight="1" x14ac:dyDescent="0.25">
      <c r="G12288" s="194"/>
    </row>
    <row r="12289" spans="7:7" ht="15" customHeight="1" x14ac:dyDescent="0.25">
      <c r="G12289" s="194"/>
    </row>
    <row r="12290" spans="7:7" ht="15" customHeight="1" x14ac:dyDescent="0.25">
      <c r="G12290" s="194"/>
    </row>
    <row r="12291" spans="7:7" ht="15" customHeight="1" x14ac:dyDescent="0.25">
      <c r="G12291" s="194"/>
    </row>
    <row r="12292" spans="7:7" ht="15" customHeight="1" x14ac:dyDescent="0.25">
      <c r="G12292" s="194"/>
    </row>
    <row r="12293" spans="7:7" ht="15" customHeight="1" x14ac:dyDescent="0.25">
      <c r="G12293" s="194"/>
    </row>
    <row r="12294" spans="7:7" ht="15" customHeight="1" x14ac:dyDescent="0.25">
      <c r="G12294" s="194"/>
    </row>
    <row r="12295" spans="7:7" ht="15" customHeight="1" x14ac:dyDescent="0.25">
      <c r="G12295" s="194"/>
    </row>
    <row r="12296" spans="7:7" ht="15" customHeight="1" x14ac:dyDescent="0.25">
      <c r="G12296" s="194"/>
    </row>
    <row r="12297" spans="7:7" ht="15" customHeight="1" x14ac:dyDescent="0.25">
      <c r="G12297" s="194"/>
    </row>
    <row r="12298" spans="7:7" ht="15" customHeight="1" x14ac:dyDescent="0.25">
      <c r="G12298" s="194"/>
    </row>
    <row r="12299" spans="7:7" ht="15" customHeight="1" x14ac:dyDescent="0.25">
      <c r="G12299" s="194"/>
    </row>
    <row r="12300" spans="7:7" ht="15" customHeight="1" x14ac:dyDescent="0.25">
      <c r="G12300" s="194"/>
    </row>
    <row r="12301" spans="7:7" ht="15" customHeight="1" x14ac:dyDescent="0.25">
      <c r="G12301" s="194"/>
    </row>
    <row r="12302" spans="7:7" ht="15" customHeight="1" x14ac:dyDescent="0.25">
      <c r="G12302" s="194"/>
    </row>
    <row r="12303" spans="7:7" ht="15" customHeight="1" x14ac:dyDescent="0.25">
      <c r="G12303" s="194"/>
    </row>
    <row r="12304" spans="7:7" ht="15" customHeight="1" x14ac:dyDescent="0.25">
      <c r="G12304" s="194"/>
    </row>
    <row r="12305" spans="7:7" ht="15" customHeight="1" x14ac:dyDescent="0.25">
      <c r="G12305" s="194"/>
    </row>
    <row r="12306" spans="7:7" ht="15" customHeight="1" x14ac:dyDescent="0.25">
      <c r="G12306" s="194"/>
    </row>
    <row r="12307" spans="7:7" ht="15" customHeight="1" x14ac:dyDescent="0.25">
      <c r="G12307" s="194"/>
    </row>
    <row r="12308" spans="7:7" ht="15" customHeight="1" x14ac:dyDescent="0.25">
      <c r="G12308" s="194"/>
    </row>
    <row r="12309" spans="7:7" ht="15" customHeight="1" x14ac:dyDescent="0.25">
      <c r="G12309" s="194"/>
    </row>
    <row r="12310" spans="7:7" ht="15" customHeight="1" x14ac:dyDescent="0.25">
      <c r="G12310" s="194"/>
    </row>
    <row r="12311" spans="7:7" ht="15" customHeight="1" x14ac:dyDescent="0.25">
      <c r="G12311" s="194"/>
    </row>
    <row r="12312" spans="7:7" ht="15" customHeight="1" x14ac:dyDescent="0.25">
      <c r="G12312" s="194"/>
    </row>
    <row r="12313" spans="7:7" ht="15" customHeight="1" x14ac:dyDescent="0.25">
      <c r="G12313" s="194"/>
    </row>
    <row r="12314" spans="7:7" ht="15" customHeight="1" x14ac:dyDescent="0.25">
      <c r="G12314" s="194"/>
    </row>
    <row r="12315" spans="7:7" ht="15" customHeight="1" x14ac:dyDescent="0.25">
      <c r="G12315" s="194"/>
    </row>
    <row r="12316" spans="7:7" ht="15" customHeight="1" x14ac:dyDescent="0.25">
      <c r="G12316" s="194"/>
    </row>
    <row r="12317" spans="7:7" ht="15" customHeight="1" x14ac:dyDescent="0.25">
      <c r="G12317" s="194"/>
    </row>
    <row r="12318" spans="7:7" ht="15" customHeight="1" x14ac:dyDescent="0.25">
      <c r="G12318" s="194"/>
    </row>
    <row r="12319" spans="7:7" ht="15" customHeight="1" x14ac:dyDescent="0.25">
      <c r="G12319" s="194"/>
    </row>
    <row r="12320" spans="7:7" ht="15" customHeight="1" x14ac:dyDescent="0.25">
      <c r="G12320" s="194"/>
    </row>
    <row r="12321" spans="7:7" ht="15" customHeight="1" x14ac:dyDescent="0.25">
      <c r="G12321" s="194"/>
    </row>
    <row r="12322" spans="7:7" ht="15" customHeight="1" x14ac:dyDescent="0.25">
      <c r="G12322" s="194"/>
    </row>
    <row r="12323" spans="7:7" ht="15" customHeight="1" x14ac:dyDescent="0.25">
      <c r="G12323" s="194"/>
    </row>
    <row r="12324" spans="7:7" ht="15" customHeight="1" x14ac:dyDescent="0.25">
      <c r="G12324" s="194"/>
    </row>
    <row r="12325" spans="7:7" ht="15" customHeight="1" x14ac:dyDescent="0.25">
      <c r="G12325" s="194"/>
    </row>
    <row r="12326" spans="7:7" ht="15" customHeight="1" x14ac:dyDescent="0.25">
      <c r="G12326" s="194"/>
    </row>
    <row r="12327" spans="7:7" ht="15" customHeight="1" x14ac:dyDescent="0.25">
      <c r="G12327" s="194"/>
    </row>
    <row r="12328" spans="7:7" ht="15" customHeight="1" x14ac:dyDescent="0.25">
      <c r="G12328" s="194"/>
    </row>
    <row r="12329" spans="7:7" ht="15" customHeight="1" x14ac:dyDescent="0.25">
      <c r="G12329" s="194"/>
    </row>
    <row r="12330" spans="7:7" ht="15" customHeight="1" x14ac:dyDescent="0.25">
      <c r="G12330" s="194"/>
    </row>
    <row r="12331" spans="7:7" ht="15" customHeight="1" x14ac:dyDescent="0.25">
      <c r="G12331" s="194"/>
    </row>
    <row r="12332" spans="7:7" ht="15" customHeight="1" x14ac:dyDescent="0.25">
      <c r="G12332" s="194"/>
    </row>
    <row r="12333" spans="7:7" ht="15" customHeight="1" x14ac:dyDescent="0.25">
      <c r="G12333" s="194"/>
    </row>
    <row r="12334" spans="7:7" ht="15" customHeight="1" x14ac:dyDescent="0.25">
      <c r="G12334" s="194"/>
    </row>
    <row r="12335" spans="7:7" ht="15" customHeight="1" x14ac:dyDescent="0.25">
      <c r="G12335" s="194"/>
    </row>
    <row r="12336" spans="7:7" ht="15" customHeight="1" x14ac:dyDescent="0.25">
      <c r="G12336" s="194"/>
    </row>
    <row r="12337" spans="7:7" ht="15" customHeight="1" x14ac:dyDescent="0.25">
      <c r="G12337" s="194"/>
    </row>
    <row r="12338" spans="7:7" ht="15" customHeight="1" x14ac:dyDescent="0.25">
      <c r="G12338" s="194"/>
    </row>
    <row r="12339" spans="7:7" ht="15" customHeight="1" x14ac:dyDescent="0.25">
      <c r="G12339" s="194"/>
    </row>
    <row r="12340" spans="7:7" ht="15" customHeight="1" x14ac:dyDescent="0.25">
      <c r="G12340" s="194"/>
    </row>
    <row r="12341" spans="7:7" ht="15" customHeight="1" x14ac:dyDescent="0.25">
      <c r="G12341" s="194"/>
    </row>
    <row r="12342" spans="7:7" ht="15" customHeight="1" x14ac:dyDescent="0.25">
      <c r="G12342" s="194"/>
    </row>
    <row r="12343" spans="7:7" ht="15" customHeight="1" x14ac:dyDescent="0.25">
      <c r="G12343" s="194"/>
    </row>
    <row r="12344" spans="7:7" ht="15" customHeight="1" x14ac:dyDescent="0.25">
      <c r="G12344" s="194"/>
    </row>
    <row r="12345" spans="7:7" ht="15" customHeight="1" x14ac:dyDescent="0.25">
      <c r="G12345" s="194"/>
    </row>
    <row r="12346" spans="7:7" ht="15" customHeight="1" x14ac:dyDescent="0.25">
      <c r="G12346" s="194"/>
    </row>
    <row r="12347" spans="7:7" ht="15" customHeight="1" x14ac:dyDescent="0.25">
      <c r="G12347" s="194"/>
    </row>
    <row r="12348" spans="7:7" ht="15" customHeight="1" x14ac:dyDescent="0.25">
      <c r="G12348" s="194"/>
    </row>
    <row r="12349" spans="7:7" ht="15" customHeight="1" x14ac:dyDescent="0.25">
      <c r="G12349" s="194"/>
    </row>
    <row r="12350" spans="7:7" ht="15" customHeight="1" x14ac:dyDescent="0.25">
      <c r="G12350" s="194"/>
    </row>
    <row r="12351" spans="7:7" ht="15" customHeight="1" x14ac:dyDescent="0.25">
      <c r="G12351" s="194"/>
    </row>
    <row r="12352" spans="7:7" ht="15" customHeight="1" x14ac:dyDescent="0.25">
      <c r="G12352" s="194"/>
    </row>
    <row r="12353" spans="7:7" ht="15" customHeight="1" x14ac:dyDescent="0.25">
      <c r="G12353" s="194"/>
    </row>
    <row r="12354" spans="7:7" ht="15" customHeight="1" x14ac:dyDescent="0.25">
      <c r="G12354" s="194"/>
    </row>
    <row r="12355" spans="7:7" ht="15" customHeight="1" x14ac:dyDescent="0.25">
      <c r="G12355" s="194"/>
    </row>
    <row r="12356" spans="7:7" ht="15" customHeight="1" x14ac:dyDescent="0.25">
      <c r="G12356" s="194"/>
    </row>
    <row r="12357" spans="7:7" ht="15" customHeight="1" x14ac:dyDescent="0.25">
      <c r="G12357" s="194"/>
    </row>
    <row r="12358" spans="7:7" ht="15" customHeight="1" x14ac:dyDescent="0.25">
      <c r="G12358" s="194"/>
    </row>
    <row r="12359" spans="7:7" ht="15" customHeight="1" x14ac:dyDescent="0.25">
      <c r="G12359" s="194"/>
    </row>
    <row r="12360" spans="7:7" ht="15" customHeight="1" x14ac:dyDescent="0.25">
      <c r="G12360" s="194"/>
    </row>
    <row r="12361" spans="7:7" ht="15" customHeight="1" x14ac:dyDescent="0.25">
      <c r="G12361" s="194"/>
    </row>
    <row r="12362" spans="7:7" ht="15" customHeight="1" x14ac:dyDescent="0.25">
      <c r="G12362" s="194"/>
    </row>
    <row r="12363" spans="7:7" ht="15" customHeight="1" x14ac:dyDescent="0.25">
      <c r="G12363" s="194"/>
    </row>
    <row r="12364" spans="7:7" ht="15" customHeight="1" x14ac:dyDescent="0.25">
      <c r="G12364" s="194"/>
    </row>
    <row r="12365" spans="7:7" ht="15" customHeight="1" x14ac:dyDescent="0.25">
      <c r="G12365" s="194"/>
    </row>
    <row r="12366" spans="7:7" ht="15" customHeight="1" x14ac:dyDescent="0.25">
      <c r="G12366" s="194"/>
    </row>
    <row r="12367" spans="7:7" ht="15" customHeight="1" x14ac:dyDescent="0.25">
      <c r="G12367" s="194"/>
    </row>
    <row r="12368" spans="7:7" ht="15" customHeight="1" x14ac:dyDescent="0.25">
      <c r="G12368" s="194"/>
    </row>
    <row r="12369" spans="7:7" ht="15" customHeight="1" x14ac:dyDescent="0.25">
      <c r="G12369" s="194"/>
    </row>
    <row r="12370" spans="7:7" ht="15" customHeight="1" x14ac:dyDescent="0.25">
      <c r="G12370" s="194"/>
    </row>
    <row r="12371" spans="7:7" ht="15" customHeight="1" x14ac:dyDescent="0.25">
      <c r="G12371" s="194"/>
    </row>
    <row r="12372" spans="7:7" ht="15" customHeight="1" x14ac:dyDescent="0.25">
      <c r="G12372" s="194"/>
    </row>
    <row r="12373" spans="7:7" ht="15" customHeight="1" x14ac:dyDescent="0.25">
      <c r="G12373" s="194"/>
    </row>
    <row r="12374" spans="7:7" ht="15" customHeight="1" x14ac:dyDescent="0.25">
      <c r="G12374" s="194"/>
    </row>
    <row r="12375" spans="7:7" ht="15" customHeight="1" x14ac:dyDescent="0.25">
      <c r="G12375" s="194"/>
    </row>
    <row r="12376" spans="7:7" ht="15" customHeight="1" x14ac:dyDescent="0.25">
      <c r="G12376" s="194"/>
    </row>
    <row r="12377" spans="7:7" ht="15" customHeight="1" x14ac:dyDescent="0.25">
      <c r="G12377" s="194"/>
    </row>
    <row r="12378" spans="7:7" ht="15" customHeight="1" x14ac:dyDescent="0.25">
      <c r="G12378" s="194"/>
    </row>
    <row r="12379" spans="7:7" ht="15" customHeight="1" x14ac:dyDescent="0.25">
      <c r="G12379" s="194"/>
    </row>
    <row r="12380" spans="7:7" ht="15" customHeight="1" x14ac:dyDescent="0.25">
      <c r="G12380" s="194"/>
    </row>
    <row r="12381" spans="7:7" ht="15" customHeight="1" x14ac:dyDescent="0.25">
      <c r="G12381" s="194"/>
    </row>
    <row r="12382" spans="7:7" ht="15" customHeight="1" x14ac:dyDescent="0.25">
      <c r="G12382" s="194"/>
    </row>
    <row r="12383" spans="7:7" ht="15" customHeight="1" x14ac:dyDescent="0.25">
      <c r="G12383" s="194"/>
    </row>
    <row r="12384" spans="7:7" ht="15" customHeight="1" x14ac:dyDescent="0.25">
      <c r="G12384" s="194"/>
    </row>
    <row r="12385" spans="7:7" ht="15" customHeight="1" x14ac:dyDescent="0.25">
      <c r="G12385" s="194"/>
    </row>
    <row r="12386" spans="7:7" ht="15" customHeight="1" x14ac:dyDescent="0.25">
      <c r="G12386" s="194"/>
    </row>
    <row r="12387" spans="7:7" ht="15" customHeight="1" x14ac:dyDescent="0.25">
      <c r="G12387" s="194"/>
    </row>
    <row r="12388" spans="7:7" ht="15" customHeight="1" x14ac:dyDescent="0.25">
      <c r="G12388" s="194"/>
    </row>
    <row r="12389" spans="7:7" ht="15" customHeight="1" x14ac:dyDescent="0.25">
      <c r="G12389" s="194"/>
    </row>
    <row r="12390" spans="7:7" ht="15" customHeight="1" x14ac:dyDescent="0.25">
      <c r="G12390" s="194"/>
    </row>
    <row r="12391" spans="7:7" ht="15" customHeight="1" x14ac:dyDescent="0.25">
      <c r="G12391" s="194"/>
    </row>
    <row r="12392" spans="7:7" ht="15" customHeight="1" x14ac:dyDescent="0.25">
      <c r="G12392" s="194"/>
    </row>
    <row r="12393" spans="7:7" ht="15" customHeight="1" x14ac:dyDescent="0.25">
      <c r="G12393" s="194"/>
    </row>
    <row r="12394" spans="7:7" ht="15" customHeight="1" x14ac:dyDescent="0.25">
      <c r="G12394" s="194"/>
    </row>
    <row r="12395" spans="7:7" ht="15" customHeight="1" x14ac:dyDescent="0.25">
      <c r="G12395" s="194"/>
    </row>
    <row r="12396" spans="7:7" ht="15" customHeight="1" x14ac:dyDescent="0.25">
      <c r="G12396" s="194"/>
    </row>
    <row r="12397" spans="7:7" ht="15" customHeight="1" x14ac:dyDescent="0.25">
      <c r="G12397" s="194"/>
    </row>
    <row r="12398" spans="7:7" ht="15" customHeight="1" x14ac:dyDescent="0.25">
      <c r="G12398" s="194"/>
    </row>
    <row r="12399" spans="7:7" ht="15" customHeight="1" x14ac:dyDescent="0.25">
      <c r="G12399" s="194"/>
    </row>
    <row r="12400" spans="7:7" ht="15" customHeight="1" x14ac:dyDescent="0.25">
      <c r="G12400" s="194"/>
    </row>
    <row r="12401" spans="7:7" ht="15" customHeight="1" x14ac:dyDescent="0.25">
      <c r="G12401" s="194"/>
    </row>
    <row r="12402" spans="7:7" ht="15" customHeight="1" x14ac:dyDescent="0.25">
      <c r="G12402" s="194"/>
    </row>
    <row r="12403" spans="7:7" ht="15" customHeight="1" x14ac:dyDescent="0.25">
      <c r="G12403" s="194"/>
    </row>
    <row r="12404" spans="7:7" ht="15" customHeight="1" x14ac:dyDescent="0.25">
      <c r="G12404" s="194"/>
    </row>
    <row r="12405" spans="7:7" ht="15" customHeight="1" x14ac:dyDescent="0.25">
      <c r="G12405" s="194"/>
    </row>
    <row r="12406" spans="7:7" ht="15" customHeight="1" x14ac:dyDescent="0.25">
      <c r="G12406" s="194"/>
    </row>
    <row r="12407" spans="7:7" ht="15" customHeight="1" x14ac:dyDescent="0.25">
      <c r="G12407" s="194"/>
    </row>
    <row r="12408" spans="7:7" ht="15" customHeight="1" x14ac:dyDescent="0.25">
      <c r="G12408" s="194"/>
    </row>
    <row r="12409" spans="7:7" ht="15" customHeight="1" x14ac:dyDescent="0.25">
      <c r="G12409" s="194"/>
    </row>
    <row r="12410" spans="7:7" ht="15" customHeight="1" x14ac:dyDescent="0.25">
      <c r="G12410" s="194"/>
    </row>
    <row r="12411" spans="7:7" ht="15" customHeight="1" x14ac:dyDescent="0.25">
      <c r="G12411" s="194"/>
    </row>
    <row r="12412" spans="7:7" ht="15" customHeight="1" x14ac:dyDescent="0.25">
      <c r="G12412" s="194"/>
    </row>
    <row r="12413" spans="7:7" ht="15" customHeight="1" x14ac:dyDescent="0.25">
      <c r="G12413" s="194"/>
    </row>
    <row r="12414" spans="7:7" ht="15" customHeight="1" x14ac:dyDescent="0.25">
      <c r="G12414" s="194"/>
    </row>
    <row r="12415" spans="7:7" ht="15" customHeight="1" x14ac:dyDescent="0.25">
      <c r="G12415" s="194"/>
    </row>
    <row r="12416" spans="7:7" ht="15" customHeight="1" x14ac:dyDescent="0.25">
      <c r="G12416" s="194"/>
    </row>
    <row r="12417" spans="7:7" ht="15" customHeight="1" x14ac:dyDescent="0.25">
      <c r="G12417" s="194"/>
    </row>
    <row r="12418" spans="7:7" ht="15" customHeight="1" x14ac:dyDescent="0.25">
      <c r="G12418" s="194"/>
    </row>
    <row r="12419" spans="7:7" ht="15" customHeight="1" x14ac:dyDescent="0.25">
      <c r="G12419" s="194"/>
    </row>
    <row r="12420" spans="7:7" ht="15" customHeight="1" x14ac:dyDescent="0.25">
      <c r="G12420" s="194"/>
    </row>
    <row r="12421" spans="7:7" ht="15" customHeight="1" x14ac:dyDescent="0.25">
      <c r="G12421" s="194"/>
    </row>
    <row r="12422" spans="7:7" ht="15" customHeight="1" x14ac:dyDescent="0.25">
      <c r="G12422" s="194"/>
    </row>
    <row r="12423" spans="7:7" ht="15" customHeight="1" x14ac:dyDescent="0.25">
      <c r="G12423" s="194"/>
    </row>
    <row r="12424" spans="7:7" ht="15" customHeight="1" x14ac:dyDescent="0.25">
      <c r="G12424" s="194"/>
    </row>
    <row r="12425" spans="7:7" ht="15" customHeight="1" x14ac:dyDescent="0.25">
      <c r="G12425" s="194"/>
    </row>
    <row r="12426" spans="7:7" ht="15" customHeight="1" x14ac:dyDescent="0.25">
      <c r="G12426" s="194"/>
    </row>
    <row r="12427" spans="7:7" ht="15" customHeight="1" x14ac:dyDescent="0.25">
      <c r="G12427" s="194"/>
    </row>
    <row r="12428" spans="7:7" ht="15" customHeight="1" x14ac:dyDescent="0.25">
      <c r="G12428" s="194"/>
    </row>
    <row r="12429" spans="7:7" ht="15" customHeight="1" x14ac:dyDescent="0.25">
      <c r="G12429" s="194"/>
    </row>
    <row r="12430" spans="7:7" ht="15" customHeight="1" x14ac:dyDescent="0.25">
      <c r="G12430" s="194"/>
    </row>
    <row r="12431" spans="7:7" ht="15" customHeight="1" x14ac:dyDescent="0.25">
      <c r="G12431" s="194"/>
    </row>
    <row r="12432" spans="7:7" ht="15" customHeight="1" x14ac:dyDescent="0.25">
      <c r="G12432" s="194"/>
    </row>
    <row r="12433" spans="7:7" ht="15" customHeight="1" x14ac:dyDescent="0.25">
      <c r="G12433" s="194"/>
    </row>
    <row r="12434" spans="7:7" ht="15" customHeight="1" x14ac:dyDescent="0.25">
      <c r="G12434" s="194"/>
    </row>
    <row r="12435" spans="7:7" ht="15" customHeight="1" x14ac:dyDescent="0.25">
      <c r="G12435" s="194"/>
    </row>
    <row r="12436" spans="7:7" ht="15" customHeight="1" x14ac:dyDescent="0.25">
      <c r="G12436" s="194"/>
    </row>
    <row r="12437" spans="7:7" ht="15" customHeight="1" x14ac:dyDescent="0.25">
      <c r="G12437" s="194"/>
    </row>
    <row r="12438" spans="7:7" ht="15" customHeight="1" x14ac:dyDescent="0.25">
      <c r="G12438" s="194"/>
    </row>
    <row r="12439" spans="7:7" ht="15" customHeight="1" x14ac:dyDescent="0.25">
      <c r="G12439" s="194"/>
    </row>
    <row r="12440" spans="7:7" ht="15" customHeight="1" x14ac:dyDescent="0.25">
      <c r="G12440" s="194"/>
    </row>
    <row r="12441" spans="7:7" ht="15" customHeight="1" x14ac:dyDescent="0.25">
      <c r="G12441" s="194"/>
    </row>
    <row r="12442" spans="7:7" ht="15" customHeight="1" x14ac:dyDescent="0.25">
      <c r="G12442" s="194"/>
    </row>
    <row r="12443" spans="7:7" ht="15" customHeight="1" x14ac:dyDescent="0.25">
      <c r="G12443" s="194"/>
    </row>
    <row r="12444" spans="7:7" ht="15" customHeight="1" x14ac:dyDescent="0.25">
      <c r="G12444" s="194"/>
    </row>
    <row r="12445" spans="7:7" ht="15" customHeight="1" x14ac:dyDescent="0.25">
      <c r="G12445" s="194"/>
    </row>
    <row r="12446" spans="7:7" ht="15" customHeight="1" x14ac:dyDescent="0.25">
      <c r="G12446" s="194"/>
    </row>
    <row r="12447" spans="7:7" ht="15" customHeight="1" x14ac:dyDescent="0.25">
      <c r="G12447" s="194"/>
    </row>
    <row r="12448" spans="7:7" ht="15" customHeight="1" x14ac:dyDescent="0.25">
      <c r="G12448" s="194"/>
    </row>
    <row r="12449" spans="7:7" ht="15" customHeight="1" x14ac:dyDescent="0.25">
      <c r="G12449" s="194"/>
    </row>
    <row r="12450" spans="7:7" ht="15" customHeight="1" x14ac:dyDescent="0.25">
      <c r="G12450" s="194"/>
    </row>
    <row r="12451" spans="7:7" ht="15" customHeight="1" x14ac:dyDescent="0.25">
      <c r="G12451" s="194"/>
    </row>
    <row r="12452" spans="7:7" ht="15" customHeight="1" x14ac:dyDescent="0.25">
      <c r="G12452" s="194"/>
    </row>
    <row r="12453" spans="7:7" ht="15" customHeight="1" x14ac:dyDescent="0.25">
      <c r="G12453" s="194"/>
    </row>
    <row r="12454" spans="7:7" ht="15" customHeight="1" x14ac:dyDescent="0.25">
      <c r="G12454" s="194"/>
    </row>
    <row r="12455" spans="7:7" ht="15" customHeight="1" x14ac:dyDescent="0.25">
      <c r="G12455" s="194"/>
    </row>
    <row r="12456" spans="7:7" ht="15" customHeight="1" x14ac:dyDescent="0.25">
      <c r="G12456" s="194"/>
    </row>
    <row r="12457" spans="7:7" ht="15" customHeight="1" x14ac:dyDescent="0.25">
      <c r="G12457" s="194"/>
    </row>
    <row r="12458" spans="7:7" ht="15" customHeight="1" x14ac:dyDescent="0.25">
      <c r="G12458" s="194"/>
    </row>
    <row r="12459" spans="7:7" ht="15" customHeight="1" x14ac:dyDescent="0.25">
      <c r="G12459" s="194"/>
    </row>
    <row r="12460" spans="7:7" ht="15" customHeight="1" x14ac:dyDescent="0.25">
      <c r="G12460" s="194"/>
    </row>
    <row r="12461" spans="7:7" ht="15" customHeight="1" x14ac:dyDescent="0.25">
      <c r="G12461" s="194"/>
    </row>
    <row r="12462" spans="7:7" ht="15" customHeight="1" x14ac:dyDescent="0.25">
      <c r="G12462" s="194"/>
    </row>
    <row r="12463" spans="7:7" ht="15" customHeight="1" x14ac:dyDescent="0.25">
      <c r="G12463" s="194"/>
    </row>
    <row r="12464" spans="7:7" ht="15" customHeight="1" x14ac:dyDescent="0.25">
      <c r="G12464" s="194"/>
    </row>
    <row r="12465" spans="7:7" ht="15" customHeight="1" x14ac:dyDescent="0.25">
      <c r="G12465" s="194"/>
    </row>
    <row r="12466" spans="7:7" ht="15" customHeight="1" x14ac:dyDescent="0.25">
      <c r="G12466" s="194"/>
    </row>
    <row r="12467" spans="7:7" ht="15" customHeight="1" x14ac:dyDescent="0.25">
      <c r="G12467" s="194"/>
    </row>
    <row r="12468" spans="7:7" ht="15" customHeight="1" x14ac:dyDescent="0.25">
      <c r="G12468" s="194"/>
    </row>
    <row r="12469" spans="7:7" ht="15" customHeight="1" x14ac:dyDescent="0.25">
      <c r="G12469" s="194"/>
    </row>
    <row r="12470" spans="7:7" ht="15" customHeight="1" x14ac:dyDescent="0.25">
      <c r="G12470" s="194"/>
    </row>
    <row r="12471" spans="7:7" ht="15" customHeight="1" x14ac:dyDescent="0.25">
      <c r="G12471" s="194"/>
    </row>
    <row r="12472" spans="7:7" ht="15" customHeight="1" x14ac:dyDescent="0.25">
      <c r="G12472" s="194"/>
    </row>
    <row r="12473" spans="7:7" ht="15" customHeight="1" x14ac:dyDescent="0.25">
      <c r="G12473" s="194"/>
    </row>
    <row r="12474" spans="7:7" ht="15" customHeight="1" x14ac:dyDescent="0.25">
      <c r="G12474" s="194"/>
    </row>
    <row r="12475" spans="7:7" ht="15" customHeight="1" x14ac:dyDescent="0.25">
      <c r="G12475" s="194"/>
    </row>
    <row r="12476" spans="7:7" ht="15" customHeight="1" x14ac:dyDescent="0.25">
      <c r="G12476" s="194"/>
    </row>
    <row r="12477" spans="7:7" ht="15" customHeight="1" x14ac:dyDescent="0.25">
      <c r="G12477" s="194"/>
    </row>
    <row r="12478" spans="7:7" ht="15" customHeight="1" x14ac:dyDescent="0.25">
      <c r="G12478" s="194"/>
    </row>
    <row r="12479" spans="7:7" ht="15" customHeight="1" x14ac:dyDescent="0.25">
      <c r="G12479" s="194"/>
    </row>
    <row r="12480" spans="7:7" ht="15" customHeight="1" x14ac:dyDescent="0.25">
      <c r="G12480" s="194"/>
    </row>
    <row r="12481" spans="7:7" ht="15" customHeight="1" x14ac:dyDescent="0.25">
      <c r="G12481" s="194"/>
    </row>
    <row r="12482" spans="7:7" ht="15" customHeight="1" x14ac:dyDescent="0.25">
      <c r="G12482" s="194"/>
    </row>
    <row r="12483" spans="7:7" ht="15" customHeight="1" x14ac:dyDescent="0.25">
      <c r="G12483" s="194"/>
    </row>
    <row r="12484" spans="7:7" ht="15" customHeight="1" x14ac:dyDescent="0.25">
      <c r="G12484" s="194"/>
    </row>
    <row r="12485" spans="7:7" ht="15" customHeight="1" x14ac:dyDescent="0.25">
      <c r="G12485" s="194"/>
    </row>
    <row r="12486" spans="7:7" ht="15" customHeight="1" x14ac:dyDescent="0.25">
      <c r="G12486" s="194"/>
    </row>
    <row r="12487" spans="7:7" ht="15" customHeight="1" x14ac:dyDescent="0.25">
      <c r="G12487" s="194"/>
    </row>
    <row r="12488" spans="7:7" ht="15" customHeight="1" x14ac:dyDescent="0.25">
      <c r="G12488" s="194"/>
    </row>
    <row r="12489" spans="7:7" ht="15" customHeight="1" x14ac:dyDescent="0.25">
      <c r="G12489" s="194"/>
    </row>
    <row r="12490" spans="7:7" ht="15" customHeight="1" x14ac:dyDescent="0.25">
      <c r="G12490" s="194"/>
    </row>
    <row r="12491" spans="7:7" ht="15" customHeight="1" x14ac:dyDescent="0.25">
      <c r="G12491" s="194"/>
    </row>
    <row r="12492" spans="7:7" ht="15" customHeight="1" x14ac:dyDescent="0.25">
      <c r="G12492" s="194"/>
    </row>
    <row r="12493" spans="7:7" ht="15" customHeight="1" x14ac:dyDescent="0.25">
      <c r="G12493" s="194"/>
    </row>
    <row r="12494" spans="7:7" ht="15" customHeight="1" x14ac:dyDescent="0.25">
      <c r="G12494" s="194"/>
    </row>
    <row r="12495" spans="7:7" ht="15" customHeight="1" x14ac:dyDescent="0.25">
      <c r="G12495" s="194"/>
    </row>
    <row r="12496" spans="7:7" ht="15" customHeight="1" x14ac:dyDescent="0.25">
      <c r="G12496" s="194"/>
    </row>
    <row r="12497" spans="7:7" ht="15" customHeight="1" x14ac:dyDescent="0.25">
      <c r="G12497" s="194"/>
    </row>
    <row r="12498" spans="7:7" ht="15" customHeight="1" x14ac:dyDescent="0.25">
      <c r="G12498" s="194"/>
    </row>
    <row r="12499" spans="7:7" ht="15" customHeight="1" x14ac:dyDescent="0.25">
      <c r="G12499" s="194"/>
    </row>
    <row r="12500" spans="7:7" ht="15" customHeight="1" x14ac:dyDescent="0.25">
      <c r="G12500" s="194"/>
    </row>
    <row r="12501" spans="7:7" ht="15" customHeight="1" x14ac:dyDescent="0.25">
      <c r="G12501" s="194"/>
    </row>
    <row r="12502" spans="7:7" ht="15" customHeight="1" x14ac:dyDescent="0.25">
      <c r="G12502" s="194"/>
    </row>
    <row r="12503" spans="7:7" ht="15" customHeight="1" x14ac:dyDescent="0.25">
      <c r="G12503" s="194"/>
    </row>
    <row r="12504" spans="7:7" ht="15" customHeight="1" x14ac:dyDescent="0.25">
      <c r="G12504" s="194"/>
    </row>
    <row r="12505" spans="7:7" ht="15" customHeight="1" x14ac:dyDescent="0.25">
      <c r="G12505" s="194"/>
    </row>
    <row r="12506" spans="7:7" ht="15" customHeight="1" x14ac:dyDescent="0.25">
      <c r="G12506" s="194"/>
    </row>
    <row r="12507" spans="7:7" ht="15" customHeight="1" x14ac:dyDescent="0.25">
      <c r="G12507" s="194"/>
    </row>
    <row r="12508" spans="7:7" ht="15" customHeight="1" x14ac:dyDescent="0.25">
      <c r="G12508" s="194"/>
    </row>
    <row r="12509" spans="7:7" ht="15" customHeight="1" x14ac:dyDescent="0.25">
      <c r="G12509" s="194"/>
    </row>
    <row r="12510" spans="7:7" ht="15" customHeight="1" x14ac:dyDescent="0.25">
      <c r="G12510" s="194"/>
    </row>
    <row r="12511" spans="7:7" ht="15" customHeight="1" x14ac:dyDescent="0.25">
      <c r="G12511" s="194"/>
    </row>
    <row r="12512" spans="7:7" ht="15" customHeight="1" x14ac:dyDescent="0.25">
      <c r="G12512" s="194"/>
    </row>
    <row r="12513" spans="7:7" ht="15" customHeight="1" x14ac:dyDescent="0.25">
      <c r="G12513" s="194"/>
    </row>
    <row r="12514" spans="7:7" ht="15" customHeight="1" x14ac:dyDescent="0.25">
      <c r="G12514" s="194"/>
    </row>
    <row r="12515" spans="7:7" ht="15" customHeight="1" x14ac:dyDescent="0.25">
      <c r="G12515" s="194"/>
    </row>
    <row r="12516" spans="7:7" ht="15" customHeight="1" x14ac:dyDescent="0.25">
      <c r="G12516" s="194"/>
    </row>
    <row r="12517" spans="7:7" ht="15" customHeight="1" x14ac:dyDescent="0.25">
      <c r="G12517" s="194"/>
    </row>
    <row r="12518" spans="7:7" ht="15" customHeight="1" x14ac:dyDescent="0.25">
      <c r="G12518" s="194"/>
    </row>
    <row r="12519" spans="7:7" ht="15" customHeight="1" x14ac:dyDescent="0.25">
      <c r="G12519" s="194"/>
    </row>
    <row r="12520" spans="7:7" ht="15" customHeight="1" x14ac:dyDescent="0.25">
      <c r="G12520" s="194"/>
    </row>
    <row r="12521" spans="7:7" ht="15" customHeight="1" x14ac:dyDescent="0.25">
      <c r="G12521" s="194"/>
    </row>
    <row r="12522" spans="7:7" ht="15" customHeight="1" x14ac:dyDescent="0.25">
      <c r="G12522" s="194"/>
    </row>
    <row r="12523" spans="7:7" ht="15" customHeight="1" x14ac:dyDescent="0.25">
      <c r="G12523" s="194"/>
    </row>
    <row r="12524" spans="7:7" ht="15" customHeight="1" x14ac:dyDescent="0.25">
      <c r="G12524" s="194"/>
    </row>
    <row r="12525" spans="7:7" ht="15" customHeight="1" x14ac:dyDescent="0.25">
      <c r="G12525" s="194"/>
    </row>
    <row r="12526" spans="7:7" ht="15" customHeight="1" x14ac:dyDescent="0.25">
      <c r="G12526" s="194"/>
    </row>
    <row r="12527" spans="7:7" ht="15" customHeight="1" x14ac:dyDescent="0.25">
      <c r="G12527" s="194"/>
    </row>
    <row r="12528" spans="7:7" ht="15" customHeight="1" x14ac:dyDescent="0.25">
      <c r="G12528" s="194"/>
    </row>
    <row r="12529" spans="7:7" ht="15" customHeight="1" x14ac:dyDescent="0.25">
      <c r="G12529" s="194"/>
    </row>
    <row r="12530" spans="7:7" ht="15" customHeight="1" x14ac:dyDescent="0.25">
      <c r="G12530" s="194"/>
    </row>
    <row r="12531" spans="7:7" ht="15" customHeight="1" x14ac:dyDescent="0.25">
      <c r="G12531" s="194"/>
    </row>
    <row r="12532" spans="7:7" ht="15" customHeight="1" x14ac:dyDescent="0.25">
      <c r="G12532" s="194"/>
    </row>
    <row r="12533" spans="7:7" ht="15" customHeight="1" x14ac:dyDescent="0.25">
      <c r="G12533" s="194"/>
    </row>
    <row r="12534" spans="7:7" ht="15" customHeight="1" x14ac:dyDescent="0.25">
      <c r="G12534" s="194"/>
    </row>
    <row r="12535" spans="7:7" ht="15" customHeight="1" x14ac:dyDescent="0.25">
      <c r="G12535" s="194"/>
    </row>
    <row r="12536" spans="7:7" ht="15" customHeight="1" x14ac:dyDescent="0.25">
      <c r="G12536" s="194"/>
    </row>
    <row r="12537" spans="7:7" ht="15" customHeight="1" x14ac:dyDescent="0.25">
      <c r="G12537" s="194"/>
    </row>
    <row r="12538" spans="7:7" ht="15" customHeight="1" x14ac:dyDescent="0.25">
      <c r="G12538" s="194"/>
    </row>
    <row r="12539" spans="7:7" ht="15" customHeight="1" x14ac:dyDescent="0.25">
      <c r="G12539" s="194"/>
    </row>
    <row r="12540" spans="7:7" ht="15" customHeight="1" x14ac:dyDescent="0.25">
      <c r="G12540" s="194"/>
    </row>
    <row r="12541" spans="7:7" ht="15" customHeight="1" x14ac:dyDescent="0.25">
      <c r="G12541" s="194"/>
    </row>
    <row r="12542" spans="7:7" ht="15" customHeight="1" x14ac:dyDescent="0.25">
      <c r="G12542" s="194"/>
    </row>
    <row r="12543" spans="7:7" ht="15" customHeight="1" x14ac:dyDescent="0.25">
      <c r="G12543" s="194"/>
    </row>
    <row r="12544" spans="7:7" ht="15" customHeight="1" x14ac:dyDescent="0.25">
      <c r="G12544" s="194"/>
    </row>
    <row r="12545" spans="7:7" ht="15" customHeight="1" x14ac:dyDescent="0.25">
      <c r="G12545" s="194"/>
    </row>
    <row r="12546" spans="7:7" ht="15" customHeight="1" x14ac:dyDescent="0.25">
      <c r="G12546" s="194"/>
    </row>
    <row r="12547" spans="7:7" ht="15" customHeight="1" x14ac:dyDescent="0.25">
      <c r="G12547" s="194"/>
    </row>
    <row r="12548" spans="7:7" ht="15" customHeight="1" x14ac:dyDescent="0.25">
      <c r="G12548" s="194"/>
    </row>
    <row r="12549" spans="7:7" ht="15" customHeight="1" x14ac:dyDescent="0.25">
      <c r="G12549" s="194"/>
    </row>
    <row r="12550" spans="7:7" ht="15" customHeight="1" x14ac:dyDescent="0.25">
      <c r="G12550" s="194"/>
    </row>
    <row r="12551" spans="7:7" ht="15" customHeight="1" x14ac:dyDescent="0.25">
      <c r="G12551" s="194"/>
    </row>
    <row r="12552" spans="7:7" ht="15" customHeight="1" x14ac:dyDescent="0.25">
      <c r="G12552" s="194"/>
    </row>
    <row r="12553" spans="7:7" ht="15" customHeight="1" x14ac:dyDescent="0.25">
      <c r="G12553" s="194"/>
    </row>
    <row r="12554" spans="7:7" ht="15" customHeight="1" x14ac:dyDescent="0.25">
      <c r="G12554" s="194"/>
    </row>
    <row r="12555" spans="7:7" ht="15" customHeight="1" x14ac:dyDescent="0.25">
      <c r="G12555" s="194"/>
    </row>
    <row r="12556" spans="7:7" ht="15" customHeight="1" x14ac:dyDescent="0.25">
      <c r="G12556" s="194"/>
    </row>
    <row r="12557" spans="7:7" ht="15" customHeight="1" x14ac:dyDescent="0.25">
      <c r="G12557" s="194"/>
    </row>
    <row r="12558" spans="7:7" ht="15" customHeight="1" x14ac:dyDescent="0.25">
      <c r="G12558" s="194"/>
    </row>
    <row r="12559" spans="7:7" ht="15" customHeight="1" x14ac:dyDescent="0.25">
      <c r="G12559" s="194"/>
    </row>
    <row r="12560" spans="7:7" ht="15" customHeight="1" x14ac:dyDescent="0.25">
      <c r="G12560" s="194"/>
    </row>
    <row r="12561" spans="7:7" ht="15" customHeight="1" x14ac:dyDescent="0.25">
      <c r="G12561" s="194"/>
    </row>
    <row r="12562" spans="7:7" ht="15" customHeight="1" x14ac:dyDescent="0.25">
      <c r="G12562" s="194"/>
    </row>
    <row r="12563" spans="7:7" ht="15" customHeight="1" x14ac:dyDescent="0.25">
      <c r="G12563" s="194"/>
    </row>
    <row r="12564" spans="7:7" ht="15" customHeight="1" x14ac:dyDescent="0.25">
      <c r="G12564" s="194"/>
    </row>
    <row r="12565" spans="7:7" ht="15" customHeight="1" x14ac:dyDescent="0.25">
      <c r="G12565" s="194"/>
    </row>
    <row r="12566" spans="7:7" ht="15" customHeight="1" x14ac:dyDescent="0.25">
      <c r="G12566" s="194"/>
    </row>
    <row r="12567" spans="7:7" ht="15" customHeight="1" x14ac:dyDescent="0.25">
      <c r="G12567" s="194"/>
    </row>
    <row r="12568" spans="7:7" ht="15" customHeight="1" x14ac:dyDescent="0.25">
      <c r="G12568" s="194"/>
    </row>
    <row r="12569" spans="7:7" ht="15" customHeight="1" x14ac:dyDescent="0.25">
      <c r="G12569" s="194"/>
    </row>
    <row r="12570" spans="7:7" ht="15" customHeight="1" x14ac:dyDescent="0.25">
      <c r="G12570" s="194"/>
    </row>
    <row r="12571" spans="7:7" ht="15" customHeight="1" x14ac:dyDescent="0.25">
      <c r="G12571" s="194"/>
    </row>
    <row r="12572" spans="7:7" ht="15" customHeight="1" x14ac:dyDescent="0.25">
      <c r="G12572" s="194"/>
    </row>
    <row r="12573" spans="7:7" ht="15" customHeight="1" x14ac:dyDescent="0.25">
      <c r="G12573" s="194"/>
    </row>
    <row r="12574" spans="7:7" ht="15" customHeight="1" x14ac:dyDescent="0.25">
      <c r="G12574" s="194"/>
    </row>
    <row r="12575" spans="7:7" ht="15" customHeight="1" x14ac:dyDescent="0.25">
      <c r="G12575" s="194"/>
    </row>
    <row r="12576" spans="7:7" ht="15" customHeight="1" x14ac:dyDescent="0.25">
      <c r="G12576" s="194"/>
    </row>
    <row r="12577" spans="7:7" ht="15" customHeight="1" x14ac:dyDescent="0.25">
      <c r="G12577" s="194"/>
    </row>
    <row r="12578" spans="7:7" ht="15" customHeight="1" x14ac:dyDescent="0.25">
      <c r="G12578" s="194"/>
    </row>
    <row r="12579" spans="7:7" ht="15" customHeight="1" x14ac:dyDescent="0.25">
      <c r="G12579" s="194"/>
    </row>
    <row r="12580" spans="7:7" ht="15" customHeight="1" x14ac:dyDescent="0.25">
      <c r="G12580" s="194"/>
    </row>
    <row r="12581" spans="7:7" ht="15" customHeight="1" x14ac:dyDescent="0.25">
      <c r="G12581" s="194"/>
    </row>
    <row r="12582" spans="7:7" ht="15" customHeight="1" x14ac:dyDescent="0.25">
      <c r="G12582" s="194"/>
    </row>
    <row r="12583" spans="7:7" ht="15" customHeight="1" x14ac:dyDescent="0.25">
      <c r="G12583" s="194"/>
    </row>
    <row r="12584" spans="7:7" ht="15" customHeight="1" x14ac:dyDescent="0.25">
      <c r="G12584" s="194"/>
    </row>
    <row r="12585" spans="7:7" ht="15" customHeight="1" x14ac:dyDescent="0.25">
      <c r="G12585" s="194"/>
    </row>
    <row r="12586" spans="7:7" ht="15" customHeight="1" x14ac:dyDescent="0.25">
      <c r="G12586" s="194"/>
    </row>
    <row r="12587" spans="7:7" ht="15" customHeight="1" x14ac:dyDescent="0.25">
      <c r="G12587" s="194"/>
    </row>
    <row r="12588" spans="7:7" ht="15" customHeight="1" x14ac:dyDescent="0.25">
      <c r="G12588" s="194"/>
    </row>
    <row r="12589" spans="7:7" ht="15" customHeight="1" x14ac:dyDescent="0.25">
      <c r="G12589" s="194"/>
    </row>
    <row r="12590" spans="7:7" ht="15" customHeight="1" x14ac:dyDescent="0.25">
      <c r="G12590" s="194"/>
    </row>
    <row r="12591" spans="7:7" ht="15" customHeight="1" x14ac:dyDescent="0.25">
      <c r="G12591" s="194"/>
    </row>
    <row r="12592" spans="7:7" ht="15" customHeight="1" x14ac:dyDescent="0.25">
      <c r="G12592" s="194"/>
    </row>
    <row r="12593" spans="7:7" ht="15" customHeight="1" x14ac:dyDescent="0.25">
      <c r="G12593" s="194"/>
    </row>
    <row r="12594" spans="7:7" ht="15" customHeight="1" x14ac:dyDescent="0.25">
      <c r="G12594" s="194"/>
    </row>
    <row r="12595" spans="7:7" ht="15" customHeight="1" x14ac:dyDescent="0.25">
      <c r="G12595" s="194"/>
    </row>
    <row r="12596" spans="7:7" ht="15" customHeight="1" x14ac:dyDescent="0.25">
      <c r="G12596" s="194"/>
    </row>
    <row r="12597" spans="7:7" ht="15" customHeight="1" x14ac:dyDescent="0.25">
      <c r="G12597" s="194"/>
    </row>
    <row r="12598" spans="7:7" ht="15" customHeight="1" x14ac:dyDescent="0.25">
      <c r="G12598" s="194"/>
    </row>
    <row r="12599" spans="7:7" ht="15" customHeight="1" x14ac:dyDescent="0.25">
      <c r="G12599" s="194"/>
    </row>
    <row r="12600" spans="7:7" ht="15" customHeight="1" x14ac:dyDescent="0.25">
      <c r="G12600" s="194"/>
    </row>
    <row r="12601" spans="7:7" ht="15" customHeight="1" x14ac:dyDescent="0.25">
      <c r="G12601" s="194"/>
    </row>
    <row r="12602" spans="7:7" ht="15" customHeight="1" x14ac:dyDescent="0.25">
      <c r="G12602" s="194"/>
    </row>
    <row r="12603" spans="7:7" ht="15" customHeight="1" x14ac:dyDescent="0.25">
      <c r="G12603" s="194"/>
    </row>
    <row r="12604" spans="7:7" ht="15" customHeight="1" x14ac:dyDescent="0.25">
      <c r="G12604" s="194"/>
    </row>
    <row r="12605" spans="7:7" ht="15" customHeight="1" x14ac:dyDescent="0.25">
      <c r="G12605" s="194"/>
    </row>
    <row r="12606" spans="7:7" ht="15" customHeight="1" x14ac:dyDescent="0.25">
      <c r="G12606" s="194"/>
    </row>
    <row r="12607" spans="7:7" ht="15" customHeight="1" x14ac:dyDescent="0.25">
      <c r="G12607" s="194"/>
    </row>
    <row r="12608" spans="7:7" ht="15" customHeight="1" x14ac:dyDescent="0.25">
      <c r="G12608" s="194"/>
    </row>
    <row r="12609" spans="7:7" ht="15" customHeight="1" x14ac:dyDescent="0.25">
      <c r="G12609" s="194"/>
    </row>
    <row r="12610" spans="7:7" ht="15" customHeight="1" x14ac:dyDescent="0.25">
      <c r="G12610" s="194"/>
    </row>
    <row r="12611" spans="7:7" ht="15" customHeight="1" x14ac:dyDescent="0.25">
      <c r="G12611" s="194"/>
    </row>
    <row r="12612" spans="7:7" ht="15" customHeight="1" x14ac:dyDescent="0.25">
      <c r="G12612" s="194"/>
    </row>
    <row r="12613" spans="7:7" ht="15" customHeight="1" x14ac:dyDescent="0.25">
      <c r="G12613" s="194"/>
    </row>
    <row r="12614" spans="7:7" ht="15" customHeight="1" x14ac:dyDescent="0.25">
      <c r="G12614" s="194"/>
    </row>
    <row r="12615" spans="7:7" ht="15" customHeight="1" x14ac:dyDescent="0.25">
      <c r="G12615" s="194"/>
    </row>
    <row r="12616" spans="7:7" ht="15" customHeight="1" x14ac:dyDescent="0.25">
      <c r="G12616" s="194"/>
    </row>
    <row r="12617" spans="7:7" ht="15" customHeight="1" x14ac:dyDescent="0.25">
      <c r="G12617" s="194"/>
    </row>
    <row r="12618" spans="7:7" ht="15" customHeight="1" x14ac:dyDescent="0.25">
      <c r="G12618" s="194"/>
    </row>
    <row r="12619" spans="7:7" ht="15" customHeight="1" x14ac:dyDescent="0.25">
      <c r="G12619" s="194"/>
    </row>
    <row r="12620" spans="7:7" ht="15" customHeight="1" x14ac:dyDescent="0.25">
      <c r="G12620" s="194"/>
    </row>
    <row r="12621" spans="7:7" ht="15" customHeight="1" x14ac:dyDescent="0.25">
      <c r="G12621" s="194"/>
    </row>
    <row r="12622" spans="7:7" ht="15" customHeight="1" x14ac:dyDescent="0.25">
      <c r="G12622" s="194"/>
    </row>
    <row r="12623" spans="7:7" ht="15" customHeight="1" x14ac:dyDescent="0.25">
      <c r="G12623" s="194"/>
    </row>
    <row r="12624" spans="7:7" ht="15" customHeight="1" x14ac:dyDescent="0.25">
      <c r="G12624" s="194"/>
    </row>
    <row r="12625" spans="7:7" ht="15" customHeight="1" x14ac:dyDescent="0.25">
      <c r="G12625" s="194"/>
    </row>
    <row r="12626" spans="7:7" ht="15" customHeight="1" x14ac:dyDescent="0.25">
      <c r="G12626" s="194"/>
    </row>
    <row r="12627" spans="7:7" ht="15" customHeight="1" x14ac:dyDescent="0.25">
      <c r="G12627" s="194"/>
    </row>
    <row r="12628" spans="7:7" ht="15" customHeight="1" x14ac:dyDescent="0.25">
      <c r="G12628" s="194"/>
    </row>
    <row r="12629" spans="7:7" ht="15" customHeight="1" x14ac:dyDescent="0.25">
      <c r="G12629" s="194"/>
    </row>
    <row r="12630" spans="7:7" ht="15" customHeight="1" x14ac:dyDescent="0.25">
      <c r="G12630" s="194"/>
    </row>
    <row r="12631" spans="7:7" ht="15" customHeight="1" x14ac:dyDescent="0.25">
      <c r="G12631" s="194"/>
    </row>
    <row r="12632" spans="7:7" ht="15" customHeight="1" x14ac:dyDescent="0.25">
      <c r="G12632" s="194"/>
    </row>
    <row r="12633" spans="7:7" ht="15" customHeight="1" x14ac:dyDescent="0.25">
      <c r="G12633" s="194"/>
    </row>
    <row r="12634" spans="7:7" ht="15" customHeight="1" x14ac:dyDescent="0.25">
      <c r="G12634" s="194"/>
    </row>
    <row r="12635" spans="7:7" ht="15" customHeight="1" x14ac:dyDescent="0.25">
      <c r="G12635" s="194"/>
    </row>
    <row r="12636" spans="7:7" ht="15" customHeight="1" x14ac:dyDescent="0.25">
      <c r="G12636" s="194"/>
    </row>
    <row r="12637" spans="7:7" ht="15" customHeight="1" x14ac:dyDescent="0.25">
      <c r="G12637" s="194"/>
    </row>
    <row r="12638" spans="7:7" ht="15" customHeight="1" x14ac:dyDescent="0.25">
      <c r="G12638" s="194"/>
    </row>
    <row r="12639" spans="7:7" ht="15" customHeight="1" x14ac:dyDescent="0.25">
      <c r="G12639" s="194"/>
    </row>
    <row r="12640" spans="7:7" ht="15" customHeight="1" x14ac:dyDescent="0.25">
      <c r="G12640" s="194"/>
    </row>
    <row r="12641" spans="7:7" ht="15" customHeight="1" x14ac:dyDescent="0.25">
      <c r="G12641" s="194"/>
    </row>
    <row r="12642" spans="7:7" ht="15" customHeight="1" x14ac:dyDescent="0.25">
      <c r="G12642" s="194"/>
    </row>
    <row r="12643" spans="7:7" ht="15" customHeight="1" x14ac:dyDescent="0.25">
      <c r="G12643" s="194"/>
    </row>
    <row r="12644" spans="7:7" ht="15" customHeight="1" x14ac:dyDescent="0.25">
      <c r="G12644" s="194"/>
    </row>
    <row r="12645" spans="7:7" ht="15" customHeight="1" x14ac:dyDescent="0.25">
      <c r="G12645" s="194"/>
    </row>
    <row r="12646" spans="7:7" ht="15" customHeight="1" x14ac:dyDescent="0.25">
      <c r="G12646" s="194"/>
    </row>
    <row r="12647" spans="7:7" ht="15" customHeight="1" x14ac:dyDescent="0.25">
      <c r="G12647" s="194"/>
    </row>
    <row r="12648" spans="7:7" ht="15" customHeight="1" x14ac:dyDescent="0.25">
      <c r="G12648" s="194"/>
    </row>
    <row r="12649" spans="7:7" ht="15" customHeight="1" x14ac:dyDescent="0.25">
      <c r="G12649" s="194"/>
    </row>
    <row r="12650" spans="7:7" ht="15" customHeight="1" x14ac:dyDescent="0.25">
      <c r="G12650" s="194"/>
    </row>
    <row r="12651" spans="7:7" ht="15" customHeight="1" x14ac:dyDescent="0.25">
      <c r="G12651" s="194"/>
    </row>
    <row r="12652" spans="7:7" ht="15" customHeight="1" x14ac:dyDescent="0.25">
      <c r="G12652" s="194"/>
    </row>
    <row r="12653" spans="7:7" ht="15" customHeight="1" x14ac:dyDescent="0.25">
      <c r="G12653" s="194"/>
    </row>
    <row r="12654" spans="7:7" ht="15" customHeight="1" x14ac:dyDescent="0.25">
      <c r="G12654" s="194"/>
    </row>
    <row r="12655" spans="7:7" ht="15" customHeight="1" x14ac:dyDescent="0.25">
      <c r="G12655" s="194"/>
    </row>
    <row r="12656" spans="7:7" ht="15" customHeight="1" x14ac:dyDescent="0.25">
      <c r="G12656" s="194"/>
    </row>
    <row r="12657" spans="7:7" ht="15" customHeight="1" x14ac:dyDescent="0.25">
      <c r="G12657" s="194"/>
    </row>
    <row r="12658" spans="7:7" ht="15" customHeight="1" x14ac:dyDescent="0.25">
      <c r="G12658" s="194"/>
    </row>
    <row r="12659" spans="7:7" ht="15" customHeight="1" x14ac:dyDescent="0.25">
      <c r="G12659" s="194"/>
    </row>
    <row r="12660" spans="7:7" ht="15" customHeight="1" x14ac:dyDescent="0.25">
      <c r="G12660" s="194"/>
    </row>
    <row r="12661" spans="7:7" ht="15" customHeight="1" x14ac:dyDescent="0.25">
      <c r="G12661" s="194"/>
    </row>
    <row r="12662" spans="7:7" ht="15" customHeight="1" x14ac:dyDescent="0.25">
      <c r="G12662" s="194"/>
    </row>
    <row r="12663" spans="7:7" ht="15" customHeight="1" x14ac:dyDescent="0.25">
      <c r="G12663" s="194"/>
    </row>
    <row r="12664" spans="7:7" ht="15" customHeight="1" x14ac:dyDescent="0.25">
      <c r="G12664" s="194"/>
    </row>
    <row r="12665" spans="7:7" ht="15" customHeight="1" x14ac:dyDescent="0.25">
      <c r="G12665" s="194"/>
    </row>
    <row r="12666" spans="7:7" ht="15" customHeight="1" x14ac:dyDescent="0.25">
      <c r="G12666" s="194"/>
    </row>
    <row r="12667" spans="7:7" ht="15" customHeight="1" x14ac:dyDescent="0.25">
      <c r="G12667" s="194"/>
    </row>
    <row r="12668" spans="7:7" ht="15" customHeight="1" x14ac:dyDescent="0.25">
      <c r="G12668" s="194"/>
    </row>
    <row r="12669" spans="7:7" ht="15" customHeight="1" x14ac:dyDescent="0.25">
      <c r="G12669" s="194"/>
    </row>
    <row r="12670" spans="7:7" ht="15" customHeight="1" x14ac:dyDescent="0.25">
      <c r="G12670" s="194"/>
    </row>
    <row r="12671" spans="7:7" ht="15" customHeight="1" x14ac:dyDescent="0.25">
      <c r="G12671" s="194"/>
    </row>
    <row r="12672" spans="7:7" ht="15" customHeight="1" x14ac:dyDescent="0.25">
      <c r="G12672" s="194"/>
    </row>
    <row r="12673" spans="7:7" ht="15" customHeight="1" x14ac:dyDescent="0.25">
      <c r="G12673" s="194"/>
    </row>
    <row r="12674" spans="7:7" ht="15" customHeight="1" x14ac:dyDescent="0.25">
      <c r="G12674" s="194"/>
    </row>
    <row r="12675" spans="7:7" ht="15" customHeight="1" x14ac:dyDescent="0.25">
      <c r="G12675" s="194"/>
    </row>
    <row r="12676" spans="7:7" ht="15" customHeight="1" x14ac:dyDescent="0.25">
      <c r="G12676" s="194"/>
    </row>
    <row r="12677" spans="7:7" ht="15" customHeight="1" x14ac:dyDescent="0.25">
      <c r="G12677" s="194"/>
    </row>
    <row r="12678" spans="7:7" ht="15" customHeight="1" x14ac:dyDescent="0.25">
      <c r="G12678" s="194"/>
    </row>
    <row r="12679" spans="7:7" ht="15" customHeight="1" x14ac:dyDescent="0.25">
      <c r="G12679" s="194"/>
    </row>
    <row r="12680" spans="7:7" ht="15" customHeight="1" x14ac:dyDescent="0.25">
      <c r="G12680" s="194"/>
    </row>
    <row r="12681" spans="7:7" ht="15" customHeight="1" x14ac:dyDescent="0.25">
      <c r="G12681" s="194"/>
    </row>
    <row r="12682" spans="7:7" ht="15" customHeight="1" x14ac:dyDescent="0.25">
      <c r="G12682" s="194"/>
    </row>
    <row r="12683" spans="7:7" ht="15" customHeight="1" x14ac:dyDescent="0.25">
      <c r="G12683" s="194"/>
    </row>
    <row r="12684" spans="7:7" ht="15" customHeight="1" x14ac:dyDescent="0.25">
      <c r="G12684" s="194"/>
    </row>
    <row r="12685" spans="7:7" ht="15" customHeight="1" x14ac:dyDescent="0.25">
      <c r="G12685" s="194"/>
    </row>
    <row r="12686" spans="7:7" ht="15" customHeight="1" x14ac:dyDescent="0.25">
      <c r="G12686" s="194"/>
    </row>
    <row r="12687" spans="7:7" ht="15" customHeight="1" x14ac:dyDescent="0.25">
      <c r="G12687" s="194"/>
    </row>
    <row r="12688" spans="7:7" ht="15" customHeight="1" x14ac:dyDescent="0.25">
      <c r="G12688" s="194"/>
    </row>
    <row r="12689" spans="7:7" ht="15" customHeight="1" x14ac:dyDescent="0.25">
      <c r="G12689" s="194"/>
    </row>
    <row r="12690" spans="7:7" ht="15" customHeight="1" x14ac:dyDescent="0.25">
      <c r="G12690" s="194"/>
    </row>
    <row r="12691" spans="7:7" ht="15" customHeight="1" x14ac:dyDescent="0.25">
      <c r="G12691" s="194"/>
    </row>
    <row r="12692" spans="7:7" ht="15" customHeight="1" x14ac:dyDescent="0.25">
      <c r="G12692" s="194"/>
    </row>
    <row r="12693" spans="7:7" ht="15" customHeight="1" x14ac:dyDescent="0.25">
      <c r="G12693" s="194"/>
    </row>
    <row r="12694" spans="7:7" ht="15" customHeight="1" x14ac:dyDescent="0.25">
      <c r="G12694" s="194"/>
    </row>
    <row r="12695" spans="7:7" ht="15" customHeight="1" x14ac:dyDescent="0.25">
      <c r="G12695" s="194"/>
    </row>
    <row r="12696" spans="7:7" ht="15" customHeight="1" x14ac:dyDescent="0.25">
      <c r="G12696" s="194"/>
    </row>
    <row r="12697" spans="7:7" ht="15" customHeight="1" x14ac:dyDescent="0.25">
      <c r="G12697" s="194"/>
    </row>
    <row r="12698" spans="7:7" ht="15" customHeight="1" x14ac:dyDescent="0.25">
      <c r="G12698" s="194"/>
    </row>
    <row r="12699" spans="7:7" ht="15" customHeight="1" x14ac:dyDescent="0.25">
      <c r="G12699" s="194"/>
    </row>
    <row r="12700" spans="7:7" ht="15" customHeight="1" x14ac:dyDescent="0.25">
      <c r="G12700" s="194"/>
    </row>
    <row r="12701" spans="7:7" ht="15" customHeight="1" x14ac:dyDescent="0.25">
      <c r="G12701" s="194"/>
    </row>
    <row r="12702" spans="7:7" ht="15" customHeight="1" x14ac:dyDescent="0.25">
      <c r="G12702" s="194"/>
    </row>
    <row r="12703" spans="7:7" ht="15" customHeight="1" x14ac:dyDescent="0.25">
      <c r="G12703" s="194"/>
    </row>
    <row r="12704" spans="7:7" ht="15" customHeight="1" x14ac:dyDescent="0.25">
      <c r="G12704" s="194"/>
    </row>
    <row r="12705" spans="7:7" ht="15" customHeight="1" x14ac:dyDescent="0.25">
      <c r="G12705" s="194"/>
    </row>
    <row r="12706" spans="7:7" ht="15" customHeight="1" x14ac:dyDescent="0.25">
      <c r="G12706" s="194"/>
    </row>
    <row r="12707" spans="7:7" ht="15" customHeight="1" x14ac:dyDescent="0.25">
      <c r="G12707" s="194"/>
    </row>
    <row r="12708" spans="7:7" ht="15" customHeight="1" x14ac:dyDescent="0.25">
      <c r="G12708" s="194"/>
    </row>
    <row r="12709" spans="7:7" ht="15" customHeight="1" x14ac:dyDescent="0.25">
      <c r="G12709" s="194"/>
    </row>
    <row r="12710" spans="7:7" ht="15" customHeight="1" x14ac:dyDescent="0.25">
      <c r="G12710" s="194"/>
    </row>
    <row r="12711" spans="7:7" ht="15" customHeight="1" x14ac:dyDescent="0.25">
      <c r="G12711" s="194"/>
    </row>
    <row r="12712" spans="7:7" ht="15" customHeight="1" x14ac:dyDescent="0.25">
      <c r="G12712" s="194"/>
    </row>
    <row r="12713" spans="7:7" ht="15" customHeight="1" x14ac:dyDescent="0.25">
      <c r="G12713" s="194"/>
    </row>
    <row r="12714" spans="7:7" ht="15" customHeight="1" x14ac:dyDescent="0.25">
      <c r="G12714" s="194"/>
    </row>
    <row r="12715" spans="7:7" ht="15" customHeight="1" x14ac:dyDescent="0.25">
      <c r="G12715" s="194"/>
    </row>
    <row r="12716" spans="7:7" ht="15" customHeight="1" x14ac:dyDescent="0.25">
      <c r="G12716" s="194"/>
    </row>
    <row r="12717" spans="7:7" ht="15" customHeight="1" x14ac:dyDescent="0.25">
      <c r="G12717" s="194"/>
    </row>
    <row r="12718" spans="7:7" ht="15" customHeight="1" x14ac:dyDescent="0.25">
      <c r="G12718" s="194"/>
    </row>
    <row r="12719" spans="7:7" ht="15" customHeight="1" x14ac:dyDescent="0.25">
      <c r="G12719" s="194"/>
    </row>
    <row r="12720" spans="7:7" ht="15" customHeight="1" x14ac:dyDescent="0.25">
      <c r="G12720" s="194"/>
    </row>
    <row r="12721" spans="7:7" ht="15" customHeight="1" x14ac:dyDescent="0.25">
      <c r="G12721" s="194"/>
    </row>
    <row r="12722" spans="7:7" ht="15" customHeight="1" x14ac:dyDescent="0.25">
      <c r="G12722" s="194"/>
    </row>
    <row r="12723" spans="7:7" ht="15" customHeight="1" x14ac:dyDescent="0.25">
      <c r="G12723" s="194"/>
    </row>
    <row r="12724" spans="7:7" ht="15" customHeight="1" x14ac:dyDescent="0.25">
      <c r="G12724" s="194"/>
    </row>
    <row r="12725" spans="7:7" ht="15" customHeight="1" x14ac:dyDescent="0.25">
      <c r="G12725" s="194"/>
    </row>
    <row r="12726" spans="7:7" ht="15" customHeight="1" x14ac:dyDescent="0.25">
      <c r="G12726" s="194"/>
    </row>
    <row r="12727" spans="7:7" ht="15" customHeight="1" x14ac:dyDescent="0.25">
      <c r="G12727" s="194"/>
    </row>
    <row r="12728" spans="7:7" ht="15" customHeight="1" x14ac:dyDescent="0.25">
      <c r="G12728" s="194"/>
    </row>
    <row r="12729" spans="7:7" ht="15" customHeight="1" x14ac:dyDescent="0.25">
      <c r="G12729" s="194"/>
    </row>
    <row r="12730" spans="7:7" ht="15" customHeight="1" x14ac:dyDescent="0.25">
      <c r="G12730" s="194"/>
    </row>
    <row r="12731" spans="7:7" ht="15" customHeight="1" x14ac:dyDescent="0.25">
      <c r="G12731" s="194"/>
    </row>
    <row r="12732" spans="7:7" ht="15" customHeight="1" x14ac:dyDescent="0.25">
      <c r="G12732" s="194"/>
    </row>
    <row r="12733" spans="7:7" ht="15" customHeight="1" x14ac:dyDescent="0.25">
      <c r="G12733" s="194"/>
    </row>
    <row r="12734" spans="7:7" ht="15" customHeight="1" x14ac:dyDescent="0.25">
      <c r="G12734" s="194"/>
    </row>
    <row r="12735" spans="7:7" ht="15" customHeight="1" x14ac:dyDescent="0.25">
      <c r="G12735" s="194"/>
    </row>
    <row r="12736" spans="7:7" ht="15" customHeight="1" x14ac:dyDescent="0.25">
      <c r="G12736" s="194"/>
    </row>
    <row r="12737" spans="7:7" ht="15" customHeight="1" x14ac:dyDescent="0.25">
      <c r="G12737" s="194"/>
    </row>
    <row r="12738" spans="7:7" ht="15" customHeight="1" x14ac:dyDescent="0.25">
      <c r="G12738" s="194"/>
    </row>
    <row r="12739" spans="7:7" ht="15" customHeight="1" x14ac:dyDescent="0.25">
      <c r="G12739" s="194"/>
    </row>
    <row r="12740" spans="7:7" ht="15" customHeight="1" x14ac:dyDescent="0.25">
      <c r="G12740" s="194"/>
    </row>
    <row r="12741" spans="7:7" ht="15" customHeight="1" x14ac:dyDescent="0.25">
      <c r="G12741" s="194"/>
    </row>
    <row r="12742" spans="7:7" ht="15" customHeight="1" x14ac:dyDescent="0.25">
      <c r="G12742" s="194"/>
    </row>
    <row r="12743" spans="7:7" ht="15" customHeight="1" x14ac:dyDescent="0.25">
      <c r="G12743" s="194"/>
    </row>
    <row r="12744" spans="7:7" ht="15" customHeight="1" x14ac:dyDescent="0.25">
      <c r="G12744" s="194"/>
    </row>
    <row r="12745" spans="7:7" ht="15" customHeight="1" x14ac:dyDescent="0.25">
      <c r="G12745" s="194"/>
    </row>
    <row r="12746" spans="7:7" ht="15" customHeight="1" x14ac:dyDescent="0.25">
      <c r="G12746" s="194"/>
    </row>
    <row r="12747" spans="7:7" ht="15" customHeight="1" x14ac:dyDescent="0.25">
      <c r="G12747" s="194"/>
    </row>
    <row r="12748" spans="7:7" ht="15" customHeight="1" x14ac:dyDescent="0.25">
      <c r="G12748" s="194"/>
    </row>
    <row r="12749" spans="7:7" ht="15" customHeight="1" x14ac:dyDescent="0.25">
      <c r="G12749" s="194"/>
    </row>
    <row r="12750" spans="7:7" ht="15" customHeight="1" x14ac:dyDescent="0.25">
      <c r="G12750" s="194"/>
    </row>
    <row r="12751" spans="7:7" ht="15" customHeight="1" x14ac:dyDescent="0.25">
      <c r="G12751" s="194"/>
    </row>
    <row r="12752" spans="7:7" ht="15" customHeight="1" x14ac:dyDescent="0.25">
      <c r="G12752" s="194"/>
    </row>
    <row r="12753" spans="7:7" ht="15" customHeight="1" x14ac:dyDescent="0.25">
      <c r="G12753" s="194"/>
    </row>
    <row r="12754" spans="7:7" ht="15" customHeight="1" x14ac:dyDescent="0.25">
      <c r="G12754" s="194"/>
    </row>
    <row r="12755" spans="7:7" ht="15" customHeight="1" x14ac:dyDescent="0.25">
      <c r="G12755" s="194"/>
    </row>
    <row r="12756" spans="7:7" ht="15" customHeight="1" x14ac:dyDescent="0.25">
      <c r="G12756" s="194"/>
    </row>
    <row r="12757" spans="7:7" ht="15" customHeight="1" x14ac:dyDescent="0.25">
      <c r="G12757" s="194"/>
    </row>
    <row r="12758" spans="7:7" ht="15" customHeight="1" x14ac:dyDescent="0.25">
      <c r="G12758" s="194"/>
    </row>
    <row r="12759" spans="7:7" ht="15" customHeight="1" x14ac:dyDescent="0.25">
      <c r="G12759" s="194"/>
    </row>
    <row r="12760" spans="7:7" ht="15" customHeight="1" x14ac:dyDescent="0.25">
      <c r="G12760" s="194"/>
    </row>
    <row r="12761" spans="7:7" ht="15" customHeight="1" x14ac:dyDescent="0.25">
      <c r="G12761" s="194"/>
    </row>
    <row r="12762" spans="7:7" ht="15" customHeight="1" x14ac:dyDescent="0.25">
      <c r="G12762" s="194"/>
    </row>
    <row r="12763" spans="7:7" ht="15" customHeight="1" x14ac:dyDescent="0.25">
      <c r="G12763" s="194"/>
    </row>
    <row r="12764" spans="7:7" ht="15" customHeight="1" x14ac:dyDescent="0.25">
      <c r="G12764" s="194"/>
    </row>
    <row r="12765" spans="7:7" ht="15" customHeight="1" x14ac:dyDescent="0.25">
      <c r="G12765" s="194"/>
    </row>
    <row r="12766" spans="7:7" ht="15" customHeight="1" x14ac:dyDescent="0.25">
      <c r="G12766" s="194"/>
    </row>
    <row r="12767" spans="7:7" ht="15" customHeight="1" x14ac:dyDescent="0.25">
      <c r="G12767" s="194"/>
    </row>
    <row r="12768" spans="7:7" ht="15" customHeight="1" x14ac:dyDescent="0.25">
      <c r="G12768" s="194"/>
    </row>
    <row r="12769" spans="7:7" ht="15" customHeight="1" x14ac:dyDescent="0.25">
      <c r="G12769" s="194"/>
    </row>
    <row r="12770" spans="7:7" ht="15" customHeight="1" x14ac:dyDescent="0.25">
      <c r="G12770" s="194"/>
    </row>
    <row r="12771" spans="7:7" ht="15" customHeight="1" x14ac:dyDescent="0.25">
      <c r="G12771" s="194"/>
    </row>
    <row r="12772" spans="7:7" ht="15" customHeight="1" x14ac:dyDescent="0.25">
      <c r="G12772" s="194"/>
    </row>
    <row r="12773" spans="7:7" ht="15" customHeight="1" x14ac:dyDescent="0.25">
      <c r="G12773" s="194"/>
    </row>
    <row r="12774" spans="7:7" ht="15" customHeight="1" x14ac:dyDescent="0.25">
      <c r="G12774" s="194"/>
    </row>
    <row r="12775" spans="7:7" ht="15" customHeight="1" x14ac:dyDescent="0.25">
      <c r="G12775" s="194"/>
    </row>
    <row r="12776" spans="7:7" ht="15" customHeight="1" x14ac:dyDescent="0.25">
      <c r="G12776" s="194"/>
    </row>
    <row r="12777" spans="7:7" ht="15" customHeight="1" x14ac:dyDescent="0.25">
      <c r="G12777" s="194"/>
    </row>
    <row r="12778" spans="7:7" ht="15" customHeight="1" x14ac:dyDescent="0.25">
      <c r="G12778" s="194"/>
    </row>
    <row r="12779" spans="7:7" ht="15" customHeight="1" x14ac:dyDescent="0.25">
      <c r="G12779" s="194"/>
    </row>
    <row r="12780" spans="7:7" ht="15" customHeight="1" x14ac:dyDescent="0.25">
      <c r="G12780" s="194"/>
    </row>
    <row r="12781" spans="7:7" ht="15" customHeight="1" x14ac:dyDescent="0.25">
      <c r="G12781" s="194"/>
    </row>
    <row r="12782" spans="7:7" ht="15" customHeight="1" x14ac:dyDescent="0.25">
      <c r="G12782" s="194"/>
    </row>
    <row r="12783" spans="7:7" ht="15" customHeight="1" x14ac:dyDescent="0.25">
      <c r="G12783" s="194"/>
    </row>
    <row r="12784" spans="7:7" ht="15" customHeight="1" x14ac:dyDescent="0.25">
      <c r="G12784" s="194"/>
    </row>
    <row r="12785" spans="7:7" ht="15" customHeight="1" x14ac:dyDescent="0.25">
      <c r="G12785" s="194"/>
    </row>
    <row r="12786" spans="7:7" ht="15" customHeight="1" x14ac:dyDescent="0.25">
      <c r="G12786" s="194"/>
    </row>
    <row r="12787" spans="7:7" ht="15" customHeight="1" x14ac:dyDescent="0.25">
      <c r="G12787" s="194"/>
    </row>
    <row r="12788" spans="7:7" ht="15" customHeight="1" x14ac:dyDescent="0.25">
      <c r="G12788" s="194"/>
    </row>
    <row r="12789" spans="7:7" ht="15" customHeight="1" x14ac:dyDescent="0.25">
      <c r="G12789" s="194"/>
    </row>
    <row r="12790" spans="7:7" ht="15" customHeight="1" x14ac:dyDescent="0.25">
      <c r="G12790" s="194"/>
    </row>
    <row r="12791" spans="7:7" ht="15" customHeight="1" x14ac:dyDescent="0.25">
      <c r="G12791" s="194"/>
    </row>
    <row r="12792" spans="7:7" ht="15" customHeight="1" x14ac:dyDescent="0.25">
      <c r="G12792" s="194"/>
    </row>
    <row r="12793" spans="7:7" ht="15" customHeight="1" x14ac:dyDescent="0.25">
      <c r="G12793" s="194"/>
    </row>
    <row r="12794" spans="7:7" ht="15" customHeight="1" x14ac:dyDescent="0.25">
      <c r="G12794" s="194"/>
    </row>
    <row r="12795" spans="7:7" ht="15" customHeight="1" x14ac:dyDescent="0.25">
      <c r="G12795" s="194"/>
    </row>
    <row r="12796" spans="7:7" ht="15" customHeight="1" x14ac:dyDescent="0.25">
      <c r="G12796" s="194"/>
    </row>
    <row r="12797" spans="7:7" ht="15" customHeight="1" x14ac:dyDescent="0.25">
      <c r="G12797" s="194"/>
    </row>
    <row r="12798" spans="7:7" ht="15" customHeight="1" x14ac:dyDescent="0.25">
      <c r="G12798" s="194"/>
    </row>
    <row r="12799" spans="7:7" ht="15" customHeight="1" x14ac:dyDescent="0.25">
      <c r="G12799" s="194"/>
    </row>
    <row r="12800" spans="7:7" ht="15" customHeight="1" x14ac:dyDescent="0.25">
      <c r="G12800" s="194"/>
    </row>
    <row r="12801" spans="7:7" ht="15" customHeight="1" x14ac:dyDescent="0.25">
      <c r="G12801" s="194"/>
    </row>
    <row r="12802" spans="7:7" ht="15" customHeight="1" x14ac:dyDescent="0.25">
      <c r="G12802" s="194"/>
    </row>
    <row r="12803" spans="7:7" ht="15" customHeight="1" x14ac:dyDescent="0.25">
      <c r="G12803" s="194"/>
    </row>
    <row r="12804" spans="7:7" ht="15" customHeight="1" x14ac:dyDescent="0.25">
      <c r="G12804" s="194"/>
    </row>
    <row r="12805" spans="7:7" ht="15" customHeight="1" x14ac:dyDescent="0.25">
      <c r="G12805" s="194"/>
    </row>
    <row r="12806" spans="7:7" ht="15" customHeight="1" x14ac:dyDescent="0.25">
      <c r="G12806" s="194"/>
    </row>
    <row r="12807" spans="7:7" ht="15" customHeight="1" x14ac:dyDescent="0.25">
      <c r="G12807" s="194"/>
    </row>
    <row r="12808" spans="7:7" ht="15" customHeight="1" x14ac:dyDescent="0.25">
      <c r="G12808" s="194"/>
    </row>
    <row r="12809" spans="7:7" ht="15" customHeight="1" x14ac:dyDescent="0.25">
      <c r="G12809" s="194"/>
    </row>
    <row r="12810" spans="7:7" ht="15" customHeight="1" x14ac:dyDescent="0.25">
      <c r="G12810" s="194"/>
    </row>
    <row r="12811" spans="7:7" ht="15" customHeight="1" x14ac:dyDescent="0.25">
      <c r="G12811" s="194"/>
    </row>
    <row r="12812" spans="7:7" ht="15" customHeight="1" x14ac:dyDescent="0.25">
      <c r="G12812" s="194"/>
    </row>
    <row r="12813" spans="7:7" ht="15" customHeight="1" x14ac:dyDescent="0.25">
      <c r="G12813" s="194"/>
    </row>
    <row r="12814" spans="7:7" ht="15" customHeight="1" x14ac:dyDescent="0.25">
      <c r="G12814" s="194"/>
    </row>
    <row r="12815" spans="7:7" ht="15" customHeight="1" x14ac:dyDescent="0.25">
      <c r="G12815" s="194"/>
    </row>
    <row r="12816" spans="7:7" ht="15" customHeight="1" x14ac:dyDescent="0.25">
      <c r="G12816" s="194"/>
    </row>
    <row r="12817" spans="7:7" ht="15" customHeight="1" x14ac:dyDescent="0.25">
      <c r="G12817" s="194"/>
    </row>
    <row r="12818" spans="7:7" ht="15" customHeight="1" x14ac:dyDescent="0.25">
      <c r="G12818" s="194"/>
    </row>
    <row r="12819" spans="7:7" ht="15" customHeight="1" x14ac:dyDescent="0.25">
      <c r="G12819" s="194"/>
    </row>
    <row r="12820" spans="7:7" ht="15" customHeight="1" x14ac:dyDescent="0.25">
      <c r="G12820" s="194"/>
    </row>
    <row r="12821" spans="7:7" ht="15" customHeight="1" x14ac:dyDescent="0.25">
      <c r="G12821" s="194"/>
    </row>
    <row r="12822" spans="7:7" ht="15" customHeight="1" x14ac:dyDescent="0.25">
      <c r="G12822" s="194"/>
    </row>
    <row r="12823" spans="7:7" ht="15" customHeight="1" x14ac:dyDescent="0.25">
      <c r="G12823" s="194"/>
    </row>
    <row r="12824" spans="7:7" ht="15" customHeight="1" x14ac:dyDescent="0.25">
      <c r="G12824" s="194"/>
    </row>
    <row r="12825" spans="7:7" ht="15" customHeight="1" x14ac:dyDescent="0.25">
      <c r="G12825" s="194"/>
    </row>
    <row r="12826" spans="7:7" ht="15" customHeight="1" x14ac:dyDescent="0.25">
      <c r="G12826" s="194"/>
    </row>
    <row r="12827" spans="7:7" ht="15" customHeight="1" x14ac:dyDescent="0.25">
      <c r="G12827" s="194"/>
    </row>
    <row r="12828" spans="7:7" ht="15" customHeight="1" x14ac:dyDescent="0.25">
      <c r="G12828" s="194"/>
    </row>
    <row r="12829" spans="7:7" ht="15" customHeight="1" x14ac:dyDescent="0.25">
      <c r="G12829" s="194"/>
    </row>
    <row r="12830" spans="7:7" ht="15" customHeight="1" x14ac:dyDescent="0.25">
      <c r="G12830" s="194"/>
    </row>
    <row r="12831" spans="7:7" ht="15" customHeight="1" x14ac:dyDescent="0.25">
      <c r="G12831" s="194"/>
    </row>
    <row r="12832" spans="7:7" ht="15" customHeight="1" x14ac:dyDescent="0.25">
      <c r="G12832" s="194"/>
    </row>
    <row r="12833" spans="7:7" ht="15" customHeight="1" x14ac:dyDescent="0.25">
      <c r="G12833" s="194"/>
    </row>
    <row r="12834" spans="7:7" ht="15" customHeight="1" x14ac:dyDescent="0.25">
      <c r="G12834" s="194"/>
    </row>
    <row r="12835" spans="7:7" ht="15" customHeight="1" x14ac:dyDescent="0.25">
      <c r="G12835" s="194"/>
    </row>
    <row r="12836" spans="7:7" ht="15" customHeight="1" x14ac:dyDescent="0.25">
      <c r="G12836" s="194"/>
    </row>
    <row r="12837" spans="7:7" ht="15" customHeight="1" x14ac:dyDescent="0.25">
      <c r="G12837" s="194"/>
    </row>
    <row r="12838" spans="7:7" ht="15" customHeight="1" x14ac:dyDescent="0.25">
      <c r="G12838" s="194"/>
    </row>
    <row r="12839" spans="7:7" ht="15" customHeight="1" x14ac:dyDescent="0.25">
      <c r="G12839" s="194"/>
    </row>
    <row r="12840" spans="7:7" ht="15" customHeight="1" x14ac:dyDescent="0.25">
      <c r="G12840" s="194"/>
    </row>
    <row r="12841" spans="7:7" ht="15" customHeight="1" x14ac:dyDescent="0.25">
      <c r="G12841" s="194"/>
    </row>
    <row r="12842" spans="7:7" ht="15" customHeight="1" x14ac:dyDescent="0.25">
      <c r="G12842" s="194"/>
    </row>
    <row r="12843" spans="7:7" ht="15" customHeight="1" x14ac:dyDescent="0.25">
      <c r="G12843" s="194"/>
    </row>
    <row r="12844" spans="7:7" ht="15" customHeight="1" x14ac:dyDescent="0.25">
      <c r="G12844" s="194"/>
    </row>
    <row r="12845" spans="7:7" ht="15" customHeight="1" x14ac:dyDescent="0.25">
      <c r="G12845" s="194"/>
    </row>
    <row r="12846" spans="7:7" ht="15" customHeight="1" x14ac:dyDescent="0.25">
      <c r="G12846" s="194"/>
    </row>
    <row r="12847" spans="7:7" ht="15" customHeight="1" x14ac:dyDescent="0.25">
      <c r="G12847" s="194"/>
    </row>
    <row r="12848" spans="7:7" ht="15" customHeight="1" x14ac:dyDescent="0.25">
      <c r="G12848" s="194"/>
    </row>
    <row r="12849" spans="7:7" ht="15" customHeight="1" x14ac:dyDescent="0.25">
      <c r="G12849" s="194"/>
    </row>
    <row r="12850" spans="7:7" ht="15" customHeight="1" x14ac:dyDescent="0.25">
      <c r="G12850" s="194"/>
    </row>
    <row r="12851" spans="7:7" ht="15" customHeight="1" x14ac:dyDescent="0.25">
      <c r="G12851" s="194"/>
    </row>
    <row r="12852" spans="7:7" ht="15" customHeight="1" x14ac:dyDescent="0.25">
      <c r="G12852" s="194"/>
    </row>
    <row r="12853" spans="7:7" ht="15" customHeight="1" x14ac:dyDescent="0.25">
      <c r="G12853" s="194"/>
    </row>
    <row r="12854" spans="7:7" ht="15" customHeight="1" x14ac:dyDescent="0.25">
      <c r="G12854" s="194"/>
    </row>
    <row r="12855" spans="7:7" ht="15" customHeight="1" x14ac:dyDescent="0.25">
      <c r="G12855" s="194"/>
    </row>
    <row r="12856" spans="7:7" ht="15" customHeight="1" x14ac:dyDescent="0.25">
      <c r="G12856" s="194"/>
    </row>
    <row r="12857" spans="7:7" ht="15" customHeight="1" x14ac:dyDescent="0.25">
      <c r="G12857" s="194"/>
    </row>
    <row r="12858" spans="7:7" ht="15" customHeight="1" x14ac:dyDescent="0.25">
      <c r="G12858" s="194"/>
    </row>
    <row r="12859" spans="7:7" ht="15" customHeight="1" x14ac:dyDescent="0.25">
      <c r="G12859" s="194"/>
    </row>
    <row r="12860" spans="7:7" ht="15" customHeight="1" x14ac:dyDescent="0.25">
      <c r="G12860" s="194"/>
    </row>
    <row r="12861" spans="7:7" ht="15" customHeight="1" x14ac:dyDescent="0.25">
      <c r="G12861" s="194"/>
    </row>
    <row r="12862" spans="7:7" ht="15" customHeight="1" x14ac:dyDescent="0.25">
      <c r="G12862" s="194"/>
    </row>
    <row r="12863" spans="7:7" ht="15" customHeight="1" x14ac:dyDescent="0.25">
      <c r="G12863" s="194"/>
    </row>
    <row r="12864" spans="7:7" ht="15" customHeight="1" x14ac:dyDescent="0.25">
      <c r="G12864" s="194"/>
    </row>
    <row r="12865" spans="7:7" ht="15" customHeight="1" x14ac:dyDescent="0.25">
      <c r="G12865" s="194"/>
    </row>
    <row r="12866" spans="7:7" ht="15" customHeight="1" x14ac:dyDescent="0.25">
      <c r="G12866" s="194"/>
    </row>
    <row r="12867" spans="7:7" ht="15" customHeight="1" x14ac:dyDescent="0.25">
      <c r="G12867" s="194"/>
    </row>
    <row r="12868" spans="7:7" ht="15" customHeight="1" x14ac:dyDescent="0.25">
      <c r="G12868" s="194"/>
    </row>
    <row r="12869" spans="7:7" ht="15" customHeight="1" x14ac:dyDescent="0.25">
      <c r="G12869" s="194"/>
    </row>
    <row r="12870" spans="7:7" ht="15" customHeight="1" x14ac:dyDescent="0.25">
      <c r="G12870" s="194"/>
    </row>
    <row r="12871" spans="7:7" ht="15" customHeight="1" x14ac:dyDescent="0.25">
      <c r="G12871" s="194"/>
    </row>
    <row r="12872" spans="7:7" ht="15" customHeight="1" x14ac:dyDescent="0.25">
      <c r="G12872" s="194"/>
    </row>
    <row r="12873" spans="7:7" ht="15" customHeight="1" x14ac:dyDescent="0.25">
      <c r="G12873" s="194"/>
    </row>
    <row r="12874" spans="7:7" ht="15" customHeight="1" x14ac:dyDescent="0.25">
      <c r="G12874" s="194"/>
    </row>
    <row r="12875" spans="7:7" ht="15" customHeight="1" x14ac:dyDescent="0.25">
      <c r="G12875" s="194"/>
    </row>
    <row r="12876" spans="7:7" ht="15" customHeight="1" x14ac:dyDescent="0.25">
      <c r="G12876" s="194"/>
    </row>
    <row r="12877" spans="7:7" ht="15" customHeight="1" x14ac:dyDescent="0.25">
      <c r="G12877" s="194"/>
    </row>
    <row r="12878" spans="7:7" ht="15" customHeight="1" x14ac:dyDescent="0.25">
      <c r="G12878" s="194"/>
    </row>
    <row r="12879" spans="7:7" ht="15" customHeight="1" x14ac:dyDescent="0.25">
      <c r="G12879" s="194"/>
    </row>
    <row r="12880" spans="7:7" ht="15" customHeight="1" x14ac:dyDescent="0.25">
      <c r="G12880" s="194"/>
    </row>
    <row r="12881" spans="7:7" ht="15" customHeight="1" x14ac:dyDescent="0.25">
      <c r="G12881" s="194"/>
    </row>
    <row r="12882" spans="7:7" ht="15" customHeight="1" x14ac:dyDescent="0.25">
      <c r="G12882" s="194"/>
    </row>
    <row r="12883" spans="7:7" ht="15" customHeight="1" x14ac:dyDescent="0.25">
      <c r="G12883" s="194"/>
    </row>
    <row r="12884" spans="7:7" ht="15" customHeight="1" x14ac:dyDescent="0.25">
      <c r="G12884" s="194"/>
    </row>
    <row r="12885" spans="7:7" ht="15" customHeight="1" x14ac:dyDescent="0.25">
      <c r="G12885" s="194"/>
    </row>
    <row r="12886" spans="7:7" ht="15" customHeight="1" x14ac:dyDescent="0.25">
      <c r="G12886" s="194"/>
    </row>
    <row r="12887" spans="7:7" ht="15" customHeight="1" x14ac:dyDescent="0.25">
      <c r="G12887" s="194"/>
    </row>
    <row r="12888" spans="7:7" ht="15" customHeight="1" x14ac:dyDescent="0.25">
      <c r="G12888" s="194"/>
    </row>
    <row r="12889" spans="7:7" ht="15" customHeight="1" x14ac:dyDescent="0.25">
      <c r="G12889" s="194"/>
    </row>
    <row r="12890" spans="7:7" ht="15" customHeight="1" x14ac:dyDescent="0.25">
      <c r="G12890" s="194"/>
    </row>
    <row r="12891" spans="7:7" ht="15" customHeight="1" x14ac:dyDescent="0.25">
      <c r="G12891" s="194"/>
    </row>
    <row r="12892" spans="7:7" ht="15" customHeight="1" x14ac:dyDescent="0.25">
      <c r="G12892" s="194"/>
    </row>
    <row r="12893" spans="7:7" ht="15" customHeight="1" x14ac:dyDescent="0.25">
      <c r="G12893" s="194"/>
    </row>
    <row r="12894" spans="7:7" ht="15" customHeight="1" x14ac:dyDescent="0.25">
      <c r="G12894" s="194"/>
    </row>
    <row r="12895" spans="7:7" ht="15" customHeight="1" x14ac:dyDescent="0.25">
      <c r="G12895" s="194"/>
    </row>
    <row r="12896" spans="7:7" ht="15" customHeight="1" x14ac:dyDescent="0.25">
      <c r="G12896" s="194"/>
    </row>
    <row r="12897" spans="7:7" ht="15" customHeight="1" x14ac:dyDescent="0.25">
      <c r="G12897" s="194"/>
    </row>
    <row r="12898" spans="7:7" ht="15" customHeight="1" x14ac:dyDescent="0.25">
      <c r="G12898" s="194"/>
    </row>
    <row r="12899" spans="7:7" ht="15" customHeight="1" x14ac:dyDescent="0.25">
      <c r="G12899" s="194"/>
    </row>
    <row r="12900" spans="7:7" ht="15" customHeight="1" x14ac:dyDescent="0.25">
      <c r="G12900" s="194"/>
    </row>
    <row r="12901" spans="7:7" ht="15" customHeight="1" x14ac:dyDescent="0.25">
      <c r="G12901" s="194"/>
    </row>
    <row r="12902" spans="7:7" ht="15" customHeight="1" x14ac:dyDescent="0.25">
      <c r="G12902" s="194"/>
    </row>
    <row r="12903" spans="7:7" ht="15" customHeight="1" x14ac:dyDescent="0.25">
      <c r="G12903" s="194"/>
    </row>
    <row r="12904" spans="7:7" ht="15" customHeight="1" x14ac:dyDescent="0.25">
      <c r="G12904" s="194"/>
    </row>
    <row r="12905" spans="7:7" ht="15" customHeight="1" x14ac:dyDescent="0.25">
      <c r="G12905" s="194"/>
    </row>
    <row r="12906" spans="7:7" ht="15" customHeight="1" x14ac:dyDescent="0.25">
      <c r="G12906" s="194"/>
    </row>
    <row r="12907" spans="7:7" ht="15" customHeight="1" x14ac:dyDescent="0.25">
      <c r="G12907" s="194"/>
    </row>
    <row r="12908" spans="7:7" ht="15" customHeight="1" x14ac:dyDescent="0.25">
      <c r="G12908" s="194"/>
    </row>
    <row r="12909" spans="7:7" ht="15" customHeight="1" x14ac:dyDescent="0.25">
      <c r="G12909" s="194"/>
    </row>
    <row r="12910" spans="7:7" ht="15" customHeight="1" x14ac:dyDescent="0.25">
      <c r="G12910" s="194"/>
    </row>
    <row r="12911" spans="7:7" ht="15" customHeight="1" x14ac:dyDescent="0.25">
      <c r="G12911" s="194"/>
    </row>
    <row r="12912" spans="7:7" ht="15" customHeight="1" x14ac:dyDescent="0.25">
      <c r="G12912" s="194"/>
    </row>
    <row r="12913" spans="7:7" ht="15" customHeight="1" x14ac:dyDescent="0.25">
      <c r="G12913" s="194"/>
    </row>
    <row r="12914" spans="7:7" ht="15" customHeight="1" x14ac:dyDescent="0.25">
      <c r="G12914" s="194"/>
    </row>
    <row r="12915" spans="7:7" ht="15" customHeight="1" x14ac:dyDescent="0.25">
      <c r="G12915" s="194"/>
    </row>
    <row r="12916" spans="7:7" ht="15" customHeight="1" x14ac:dyDescent="0.25">
      <c r="G12916" s="194"/>
    </row>
    <row r="12917" spans="7:7" ht="15" customHeight="1" x14ac:dyDescent="0.25">
      <c r="G12917" s="194"/>
    </row>
    <row r="12918" spans="7:7" ht="15" customHeight="1" x14ac:dyDescent="0.25">
      <c r="G12918" s="194"/>
    </row>
    <row r="12919" spans="7:7" ht="15" customHeight="1" x14ac:dyDescent="0.25">
      <c r="G12919" s="194"/>
    </row>
    <row r="12920" spans="7:7" ht="15" customHeight="1" x14ac:dyDescent="0.25">
      <c r="G12920" s="194"/>
    </row>
    <row r="12921" spans="7:7" ht="15" customHeight="1" x14ac:dyDescent="0.25">
      <c r="G12921" s="194"/>
    </row>
    <row r="12922" spans="7:7" ht="15" customHeight="1" x14ac:dyDescent="0.25">
      <c r="G12922" s="194"/>
    </row>
    <row r="12923" spans="7:7" ht="15" customHeight="1" x14ac:dyDescent="0.25">
      <c r="G12923" s="194"/>
    </row>
    <row r="12924" spans="7:7" ht="15" customHeight="1" x14ac:dyDescent="0.25">
      <c r="G12924" s="194"/>
    </row>
    <row r="12925" spans="7:7" ht="15" customHeight="1" x14ac:dyDescent="0.25">
      <c r="G12925" s="194"/>
    </row>
    <row r="12926" spans="7:7" ht="15" customHeight="1" x14ac:dyDescent="0.25">
      <c r="G12926" s="194"/>
    </row>
    <row r="12927" spans="7:7" ht="15" customHeight="1" x14ac:dyDescent="0.25">
      <c r="G12927" s="194"/>
    </row>
    <row r="12928" spans="7:7" ht="15" customHeight="1" x14ac:dyDescent="0.25">
      <c r="G12928" s="194"/>
    </row>
    <row r="12929" spans="7:7" ht="15" customHeight="1" x14ac:dyDescent="0.25">
      <c r="G12929" s="194"/>
    </row>
    <row r="12930" spans="7:7" ht="15" customHeight="1" x14ac:dyDescent="0.25">
      <c r="G12930" s="194"/>
    </row>
    <row r="12931" spans="7:7" ht="15" customHeight="1" x14ac:dyDescent="0.25">
      <c r="G12931" s="194"/>
    </row>
    <row r="12932" spans="7:7" ht="15" customHeight="1" x14ac:dyDescent="0.25">
      <c r="G12932" s="194"/>
    </row>
    <row r="12933" spans="7:7" ht="15" customHeight="1" x14ac:dyDescent="0.25">
      <c r="G12933" s="194"/>
    </row>
    <row r="12934" spans="7:7" ht="15" customHeight="1" x14ac:dyDescent="0.25">
      <c r="G12934" s="194"/>
    </row>
    <row r="12935" spans="7:7" ht="15" customHeight="1" x14ac:dyDescent="0.25">
      <c r="G12935" s="194"/>
    </row>
    <row r="12936" spans="7:7" ht="15" customHeight="1" x14ac:dyDescent="0.25">
      <c r="G12936" s="194"/>
    </row>
    <row r="12937" spans="7:7" ht="15" customHeight="1" x14ac:dyDescent="0.25">
      <c r="G12937" s="194"/>
    </row>
    <row r="12938" spans="7:7" ht="15" customHeight="1" x14ac:dyDescent="0.25">
      <c r="G12938" s="194"/>
    </row>
    <row r="12939" spans="7:7" ht="15" customHeight="1" x14ac:dyDescent="0.25">
      <c r="G12939" s="194"/>
    </row>
    <row r="12940" spans="7:7" ht="15" customHeight="1" x14ac:dyDescent="0.25">
      <c r="G12940" s="194"/>
    </row>
    <row r="12941" spans="7:7" ht="15" customHeight="1" x14ac:dyDescent="0.25">
      <c r="G12941" s="194"/>
    </row>
    <row r="12942" spans="7:7" ht="15" customHeight="1" x14ac:dyDescent="0.25">
      <c r="G12942" s="194"/>
    </row>
    <row r="12943" spans="7:7" ht="15" customHeight="1" x14ac:dyDescent="0.25">
      <c r="G12943" s="194"/>
    </row>
    <row r="12944" spans="7:7" ht="15" customHeight="1" x14ac:dyDescent="0.25">
      <c r="G12944" s="194"/>
    </row>
    <row r="12945" spans="7:7" ht="15" customHeight="1" x14ac:dyDescent="0.25">
      <c r="G12945" s="194"/>
    </row>
    <row r="12946" spans="7:7" ht="15" customHeight="1" x14ac:dyDescent="0.25">
      <c r="G12946" s="194"/>
    </row>
    <row r="12947" spans="7:7" ht="15" customHeight="1" x14ac:dyDescent="0.25">
      <c r="G12947" s="194"/>
    </row>
    <row r="12948" spans="7:7" ht="15" customHeight="1" x14ac:dyDescent="0.25">
      <c r="G12948" s="194"/>
    </row>
    <row r="12949" spans="7:7" ht="15" customHeight="1" x14ac:dyDescent="0.25">
      <c r="G12949" s="194"/>
    </row>
    <row r="12950" spans="7:7" ht="15" customHeight="1" x14ac:dyDescent="0.25">
      <c r="G12950" s="194"/>
    </row>
    <row r="12951" spans="7:7" ht="15" customHeight="1" x14ac:dyDescent="0.25">
      <c r="G12951" s="194"/>
    </row>
    <row r="12952" spans="7:7" ht="15" customHeight="1" x14ac:dyDescent="0.25">
      <c r="G12952" s="194"/>
    </row>
    <row r="12953" spans="7:7" ht="15" customHeight="1" x14ac:dyDescent="0.25">
      <c r="G12953" s="194"/>
    </row>
    <row r="12954" spans="7:7" ht="15" customHeight="1" x14ac:dyDescent="0.25">
      <c r="G12954" s="194"/>
    </row>
    <row r="12955" spans="7:7" ht="15" customHeight="1" x14ac:dyDescent="0.25">
      <c r="G12955" s="194"/>
    </row>
    <row r="12956" spans="7:7" ht="15" customHeight="1" x14ac:dyDescent="0.25">
      <c r="G12956" s="194"/>
    </row>
    <row r="12957" spans="7:7" ht="15" customHeight="1" x14ac:dyDescent="0.25">
      <c r="G12957" s="194"/>
    </row>
    <row r="12958" spans="7:7" ht="15" customHeight="1" x14ac:dyDescent="0.25">
      <c r="G12958" s="194"/>
    </row>
    <row r="12959" spans="7:7" ht="15" customHeight="1" x14ac:dyDescent="0.25">
      <c r="G12959" s="194"/>
    </row>
    <row r="12960" spans="7:7" ht="15" customHeight="1" x14ac:dyDescent="0.25">
      <c r="G12960" s="194"/>
    </row>
    <row r="12961" spans="7:7" ht="15" customHeight="1" x14ac:dyDescent="0.25">
      <c r="G12961" s="194"/>
    </row>
    <row r="12962" spans="7:7" ht="15" customHeight="1" x14ac:dyDescent="0.25">
      <c r="G12962" s="194"/>
    </row>
    <row r="12963" spans="7:7" ht="15" customHeight="1" x14ac:dyDescent="0.25">
      <c r="G12963" s="194"/>
    </row>
    <row r="12964" spans="7:7" ht="15" customHeight="1" x14ac:dyDescent="0.25">
      <c r="G12964" s="194"/>
    </row>
    <row r="12965" spans="7:7" ht="15" customHeight="1" x14ac:dyDescent="0.25">
      <c r="G12965" s="194"/>
    </row>
    <row r="12966" spans="7:7" ht="15" customHeight="1" x14ac:dyDescent="0.25">
      <c r="G12966" s="194"/>
    </row>
    <row r="12967" spans="7:7" ht="15" customHeight="1" x14ac:dyDescent="0.25">
      <c r="G12967" s="194"/>
    </row>
    <row r="12968" spans="7:7" ht="15" customHeight="1" x14ac:dyDescent="0.25">
      <c r="G12968" s="194"/>
    </row>
    <row r="12969" spans="7:7" ht="15" customHeight="1" x14ac:dyDescent="0.25">
      <c r="G12969" s="194"/>
    </row>
    <row r="12970" spans="7:7" ht="15" customHeight="1" x14ac:dyDescent="0.25">
      <c r="G12970" s="194"/>
    </row>
    <row r="12971" spans="7:7" ht="15" customHeight="1" x14ac:dyDescent="0.25">
      <c r="G12971" s="194"/>
    </row>
    <row r="12972" spans="7:7" ht="15" customHeight="1" x14ac:dyDescent="0.25">
      <c r="G12972" s="194"/>
    </row>
    <row r="12973" spans="7:7" ht="15" customHeight="1" x14ac:dyDescent="0.25">
      <c r="G12973" s="194"/>
    </row>
    <row r="12974" spans="7:7" ht="15" customHeight="1" x14ac:dyDescent="0.25">
      <c r="G12974" s="194"/>
    </row>
    <row r="12975" spans="7:7" ht="15" customHeight="1" x14ac:dyDescent="0.25">
      <c r="G12975" s="194"/>
    </row>
    <row r="12976" spans="7:7" ht="15" customHeight="1" x14ac:dyDescent="0.25">
      <c r="G12976" s="194"/>
    </row>
    <row r="12977" spans="7:7" ht="15" customHeight="1" x14ac:dyDescent="0.25">
      <c r="G12977" s="194"/>
    </row>
    <row r="12978" spans="7:7" ht="15" customHeight="1" x14ac:dyDescent="0.25">
      <c r="G12978" s="194"/>
    </row>
    <row r="12979" spans="7:7" ht="15" customHeight="1" x14ac:dyDescent="0.25">
      <c r="G12979" s="194"/>
    </row>
    <row r="12980" spans="7:7" ht="15" customHeight="1" x14ac:dyDescent="0.25">
      <c r="G12980" s="194"/>
    </row>
    <row r="12981" spans="7:7" ht="15" customHeight="1" x14ac:dyDescent="0.25">
      <c r="G12981" s="194"/>
    </row>
    <row r="12982" spans="7:7" ht="15" customHeight="1" x14ac:dyDescent="0.25">
      <c r="G12982" s="194"/>
    </row>
    <row r="12983" spans="7:7" ht="15" customHeight="1" x14ac:dyDescent="0.25">
      <c r="G12983" s="194"/>
    </row>
    <row r="12984" spans="7:7" ht="15" customHeight="1" x14ac:dyDescent="0.25">
      <c r="G12984" s="194"/>
    </row>
    <row r="12985" spans="7:7" ht="15" customHeight="1" x14ac:dyDescent="0.25">
      <c r="G12985" s="194"/>
    </row>
    <row r="12986" spans="7:7" ht="15" customHeight="1" x14ac:dyDescent="0.25">
      <c r="G12986" s="194"/>
    </row>
    <row r="12987" spans="7:7" ht="15" customHeight="1" x14ac:dyDescent="0.25">
      <c r="G12987" s="194"/>
    </row>
    <row r="12988" spans="7:7" ht="15" customHeight="1" x14ac:dyDescent="0.25">
      <c r="G12988" s="194"/>
    </row>
    <row r="12989" spans="7:7" ht="15" customHeight="1" x14ac:dyDescent="0.25">
      <c r="G12989" s="194"/>
    </row>
    <row r="12990" spans="7:7" ht="15" customHeight="1" x14ac:dyDescent="0.25">
      <c r="G12990" s="194"/>
    </row>
    <row r="12991" spans="7:7" ht="15" customHeight="1" x14ac:dyDescent="0.25">
      <c r="G12991" s="194"/>
    </row>
    <row r="12992" spans="7:7" ht="15" customHeight="1" x14ac:dyDescent="0.25">
      <c r="G12992" s="194"/>
    </row>
    <row r="12993" spans="7:7" ht="15" customHeight="1" x14ac:dyDescent="0.25">
      <c r="G12993" s="194"/>
    </row>
    <row r="12994" spans="7:7" ht="15" customHeight="1" x14ac:dyDescent="0.25">
      <c r="G12994" s="194"/>
    </row>
    <row r="12995" spans="7:7" ht="15" customHeight="1" x14ac:dyDescent="0.25">
      <c r="G12995" s="194"/>
    </row>
    <row r="12996" spans="7:7" ht="15" customHeight="1" x14ac:dyDescent="0.25">
      <c r="G12996" s="194"/>
    </row>
    <row r="12997" spans="7:7" ht="15" customHeight="1" x14ac:dyDescent="0.25">
      <c r="G12997" s="194"/>
    </row>
    <row r="12998" spans="7:7" ht="15" customHeight="1" x14ac:dyDescent="0.25">
      <c r="G12998" s="194"/>
    </row>
    <row r="12999" spans="7:7" ht="15" customHeight="1" x14ac:dyDescent="0.25">
      <c r="G12999" s="194"/>
    </row>
    <row r="13000" spans="7:7" ht="15" customHeight="1" x14ac:dyDescent="0.25">
      <c r="G13000" s="194"/>
    </row>
    <row r="13001" spans="7:7" ht="15" customHeight="1" x14ac:dyDescent="0.25">
      <c r="G13001" s="194"/>
    </row>
    <row r="13002" spans="7:7" ht="15" customHeight="1" x14ac:dyDescent="0.25">
      <c r="G13002" s="194"/>
    </row>
    <row r="13003" spans="7:7" ht="15" customHeight="1" x14ac:dyDescent="0.25">
      <c r="G13003" s="194"/>
    </row>
    <row r="13004" spans="7:7" ht="15" customHeight="1" x14ac:dyDescent="0.25">
      <c r="G13004" s="194"/>
    </row>
    <row r="13005" spans="7:7" ht="15" customHeight="1" x14ac:dyDescent="0.25">
      <c r="G13005" s="194"/>
    </row>
    <row r="13006" spans="7:7" ht="15" customHeight="1" x14ac:dyDescent="0.25">
      <c r="G13006" s="194"/>
    </row>
    <row r="13007" spans="7:7" ht="15" customHeight="1" x14ac:dyDescent="0.25">
      <c r="G13007" s="194"/>
    </row>
    <row r="13008" spans="7:7" ht="15" customHeight="1" x14ac:dyDescent="0.25">
      <c r="G13008" s="194"/>
    </row>
    <row r="13009" spans="7:7" ht="15" customHeight="1" x14ac:dyDescent="0.25">
      <c r="G13009" s="194"/>
    </row>
    <row r="13010" spans="7:7" ht="15" customHeight="1" x14ac:dyDescent="0.25">
      <c r="G13010" s="194"/>
    </row>
    <row r="13011" spans="7:7" ht="15" customHeight="1" x14ac:dyDescent="0.25">
      <c r="G13011" s="194"/>
    </row>
    <row r="13012" spans="7:7" ht="15" customHeight="1" x14ac:dyDescent="0.25">
      <c r="G13012" s="194"/>
    </row>
    <row r="13013" spans="7:7" ht="15" customHeight="1" x14ac:dyDescent="0.25">
      <c r="G13013" s="194"/>
    </row>
    <row r="13014" spans="7:7" ht="15" customHeight="1" x14ac:dyDescent="0.25">
      <c r="G13014" s="194"/>
    </row>
    <row r="13015" spans="7:7" ht="15" customHeight="1" x14ac:dyDescent="0.25">
      <c r="G13015" s="194"/>
    </row>
    <row r="13016" spans="7:7" ht="15" customHeight="1" x14ac:dyDescent="0.25">
      <c r="G13016" s="194"/>
    </row>
    <row r="13017" spans="7:7" ht="15" customHeight="1" x14ac:dyDescent="0.25">
      <c r="G13017" s="194"/>
    </row>
    <row r="13018" spans="7:7" ht="15" customHeight="1" x14ac:dyDescent="0.25">
      <c r="G13018" s="194"/>
    </row>
    <row r="13019" spans="7:7" ht="15" customHeight="1" x14ac:dyDescent="0.25">
      <c r="G13019" s="194"/>
    </row>
    <row r="13020" spans="7:7" ht="15" customHeight="1" x14ac:dyDescent="0.25">
      <c r="G13020" s="194"/>
    </row>
    <row r="13021" spans="7:7" ht="15" customHeight="1" x14ac:dyDescent="0.25">
      <c r="G13021" s="194"/>
    </row>
    <row r="13022" spans="7:7" ht="15" customHeight="1" x14ac:dyDescent="0.25">
      <c r="G13022" s="194"/>
    </row>
    <row r="13023" spans="7:7" ht="15" customHeight="1" x14ac:dyDescent="0.25">
      <c r="G13023" s="194"/>
    </row>
    <row r="13024" spans="7:7" ht="15" customHeight="1" x14ac:dyDescent="0.25">
      <c r="G13024" s="194"/>
    </row>
    <row r="13025" spans="7:7" ht="15" customHeight="1" x14ac:dyDescent="0.25">
      <c r="G13025" s="194"/>
    </row>
    <row r="13026" spans="7:7" ht="15" customHeight="1" x14ac:dyDescent="0.25">
      <c r="G13026" s="194"/>
    </row>
    <row r="13027" spans="7:7" ht="15" customHeight="1" x14ac:dyDescent="0.25">
      <c r="G13027" s="194"/>
    </row>
    <row r="13028" spans="7:7" ht="15" customHeight="1" x14ac:dyDescent="0.25">
      <c r="G13028" s="194"/>
    </row>
    <row r="13029" spans="7:7" ht="15" customHeight="1" x14ac:dyDescent="0.25">
      <c r="G13029" s="194"/>
    </row>
    <row r="13030" spans="7:7" ht="15" customHeight="1" x14ac:dyDescent="0.25">
      <c r="G13030" s="194"/>
    </row>
    <row r="13031" spans="7:7" ht="15" customHeight="1" x14ac:dyDescent="0.25">
      <c r="G13031" s="194"/>
    </row>
    <row r="13032" spans="7:7" ht="15" customHeight="1" x14ac:dyDescent="0.25">
      <c r="G13032" s="194"/>
    </row>
    <row r="13033" spans="7:7" ht="15" customHeight="1" x14ac:dyDescent="0.25">
      <c r="G13033" s="194"/>
    </row>
    <row r="13034" spans="7:7" ht="15" customHeight="1" x14ac:dyDescent="0.25">
      <c r="G13034" s="194"/>
    </row>
    <row r="13035" spans="7:7" ht="15" customHeight="1" x14ac:dyDescent="0.25">
      <c r="G13035" s="194"/>
    </row>
    <row r="13036" spans="7:7" ht="15" customHeight="1" x14ac:dyDescent="0.25">
      <c r="G13036" s="194"/>
    </row>
    <row r="13037" spans="7:7" ht="15" customHeight="1" x14ac:dyDescent="0.25">
      <c r="G13037" s="194"/>
    </row>
    <row r="13038" spans="7:7" ht="15" customHeight="1" x14ac:dyDescent="0.25">
      <c r="G13038" s="194"/>
    </row>
    <row r="13039" spans="7:7" ht="15" customHeight="1" x14ac:dyDescent="0.25">
      <c r="G13039" s="194"/>
    </row>
    <row r="13040" spans="7:7" ht="15" customHeight="1" x14ac:dyDescent="0.25">
      <c r="G13040" s="194"/>
    </row>
    <row r="13041" spans="7:7" ht="15" customHeight="1" x14ac:dyDescent="0.25">
      <c r="G13041" s="194"/>
    </row>
    <row r="13042" spans="7:7" ht="15" customHeight="1" x14ac:dyDescent="0.25">
      <c r="G13042" s="194"/>
    </row>
    <row r="13043" spans="7:7" ht="15" customHeight="1" x14ac:dyDescent="0.25">
      <c r="G13043" s="194"/>
    </row>
    <row r="13044" spans="7:7" ht="15" customHeight="1" x14ac:dyDescent="0.25">
      <c r="G13044" s="194"/>
    </row>
    <row r="13045" spans="7:7" ht="15" customHeight="1" x14ac:dyDescent="0.25">
      <c r="G13045" s="194"/>
    </row>
    <row r="13046" spans="7:7" ht="15" customHeight="1" x14ac:dyDescent="0.25">
      <c r="G13046" s="194"/>
    </row>
    <row r="13047" spans="7:7" ht="15" customHeight="1" x14ac:dyDescent="0.25">
      <c r="G13047" s="194"/>
    </row>
    <row r="13048" spans="7:7" ht="15" customHeight="1" x14ac:dyDescent="0.25">
      <c r="G13048" s="194"/>
    </row>
    <row r="13049" spans="7:7" ht="15" customHeight="1" x14ac:dyDescent="0.25">
      <c r="G13049" s="194"/>
    </row>
    <row r="13050" spans="7:7" ht="15" customHeight="1" x14ac:dyDescent="0.25">
      <c r="G13050" s="194"/>
    </row>
    <row r="13051" spans="7:7" ht="15" customHeight="1" x14ac:dyDescent="0.25">
      <c r="G13051" s="194"/>
    </row>
    <row r="13052" spans="7:7" ht="15" customHeight="1" x14ac:dyDescent="0.25">
      <c r="G13052" s="194"/>
    </row>
    <row r="13053" spans="7:7" ht="15" customHeight="1" x14ac:dyDescent="0.25">
      <c r="G13053" s="194"/>
    </row>
    <row r="13054" spans="7:7" ht="15" customHeight="1" x14ac:dyDescent="0.25">
      <c r="G13054" s="194"/>
    </row>
    <row r="13055" spans="7:7" ht="15" customHeight="1" x14ac:dyDescent="0.25">
      <c r="G13055" s="194"/>
    </row>
    <row r="13056" spans="7:7" ht="15" customHeight="1" x14ac:dyDescent="0.25">
      <c r="G13056" s="194"/>
    </row>
    <row r="13057" spans="7:7" ht="15" customHeight="1" x14ac:dyDescent="0.25">
      <c r="G13057" s="194"/>
    </row>
    <row r="13058" spans="7:7" ht="15" customHeight="1" x14ac:dyDescent="0.25">
      <c r="G13058" s="194"/>
    </row>
    <row r="13059" spans="7:7" ht="15" customHeight="1" x14ac:dyDescent="0.25">
      <c r="G13059" s="194"/>
    </row>
    <row r="13060" spans="7:7" ht="15" customHeight="1" x14ac:dyDescent="0.25">
      <c r="G13060" s="194"/>
    </row>
    <row r="13061" spans="7:7" ht="15" customHeight="1" x14ac:dyDescent="0.25">
      <c r="G13061" s="194"/>
    </row>
    <row r="13062" spans="7:7" ht="15" customHeight="1" x14ac:dyDescent="0.25">
      <c r="G13062" s="194"/>
    </row>
    <row r="13063" spans="7:7" ht="15" customHeight="1" x14ac:dyDescent="0.25">
      <c r="G13063" s="194"/>
    </row>
    <row r="13064" spans="7:7" ht="15" customHeight="1" x14ac:dyDescent="0.25">
      <c r="G13064" s="194"/>
    </row>
    <row r="13065" spans="7:7" ht="15" customHeight="1" x14ac:dyDescent="0.25">
      <c r="G13065" s="194"/>
    </row>
    <row r="13066" spans="7:7" ht="15" customHeight="1" x14ac:dyDescent="0.25">
      <c r="G13066" s="194"/>
    </row>
    <row r="13067" spans="7:7" ht="15" customHeight="1" x14ac:dyDescent="0.25">
      <c r="G13067" s="194"/>
    </row>
    <row r="13068" spans="7:7" ht="15" customHeight="1" x14ac:dyDescent="0.25">
      <c r="G13068" s="194"/>
    </row>
    <row r="13069" spans="7:7" ht="15" customHeight="1" x14ac:dyDescent="0.25">
      <c r="G13069" s="194"/>
    </row>
    <row r="13070" spans="7:7" ht="15" customHeight="1" x14ac:dyDescent="0.25">
      <c r="G13070" s="194"/>
    </row>
    <row r="13071" spans="7:7" ht="15" customHeight="1" x14ac:dyDescent="0.25">
      <c r="G13071" s="194"/>
    </row>
    <row r="13072" spans="7:7" ht="15" customHeight="1" x14ac:dyDescent="0.25">
      <c r="G13072" s="194"/>
    </row>
    <row r="13073" spans="7:7" ht="15" customHeight="1" x14ac:dyDescent="0.25">
      <c r="G13073" s="194"/>
    </row>
    <row r="13074" spans="7:7" ht="15" customHeight="1" x14ac:dyDescent="0.25">
      <c r="G13074" s="194"/>
    </row>
    <row r="13075" spans="7:7" ht="15" customHeight="1" x14ac:dyDescent="0.25">
      <c r="G13075" s="194"/>
    </row>
    <row r="13076" spans="7:7" ht="15" customHeight="1" x14ac:dyDescent="0.25">
      <c r="G13076" s="194"/>
    </row>
    <row r="13077" spans="7:7" ht="15" customHeight="1" x14ac:dyDescent="0.25">
      <c r="G13077" s="194"/>
    </row>
    <row r="13078" spans="7:7" ht="15" customHeight="1" x14ac:dyDescent="0.25">
      <c r="G13078" s="194"/>
    </row>
    <row r="13079" spans="7:7" ht="15" customHeight="1" x14ac:dyDescent="0.25">
      <c r="G13079" s="194"/>
    </row>
    <row r="13080" spans="7:7" ht="15" customHeight="1" x14ac:dyDescent="0.25">
      <c r="G13080" s="194"/>
    </row>
    <row r="13081" spans="7:7" ht="15" customHeight="1" x14ac:dyDescent="0.25">
      <c r="G13081" s="194"/>
    </row>
    <row r="13082" spans="7:7" ht="15" customHeight="1" x14ac:dyDescent="0.25">
      <c r="G13082" s="194"/>
    </row>
    <row r="13083" spans="7:7" ht="15" customHeight="1" x14ac:dyDescent="0.25">
      <c r="G13083" s="194"/>
    </row>
    <row r="13084" spans="7:7" ht="15" customHeight="1" x14ac:dyDescent="0.25">
      <c r="G13084" s="194"/>
    </row>
    <row r="13085" spans="7:7" ht="15" customHeight="1" x14ac:dyDescent="0.25">
      <c r="G13085" s="194"/>
    </row>
    <row r="13086" spans="7:7" ht="15" customHeight="1" x14ac:dyDescent="0.25">
      <c r="G13086" s="194"/>
    </row>
    <row r="13087" spans="7:7" ht="15" customHeight="1" x14ac:dyDescent="0.25">
      <c r="G13087" s="194"/>
    </row>
    <row r="13088" spans="7:7" ht="15" customHeight="1" x14ac:dyDescent="0.25">
      <c r="G13088" s="194"/>
    </row>
    <row r="13089" spans="7:7" ht="15" customHeight="1" x14ac:dyDescent="0.25">
      <c r="G13089" s="194"/>
    </row>
    <row r="13090" spans="7:7" ht="15" customHeight="1" x14ac:dyDescent="0.25">
      <c r="G13090" s="194"/>
    </row>
    <row r="13091" spans="7:7" ht="15" customHeight="1" x14ac:dyDescent="0.25">
      <c r="G13091" s="194"/>
    </row>
    <row r="13092" spans="7:7" ht="15" customHeight="1" x14ac:dyDescent="0.25">
      <c r="G13092" s="194"/>
    </row>
    <row r="13093" spans="7:7" ht="15" customHeight="1" x14ac:dyDescent="0.25">
      <c r="G13093" s="194"/>
    </row>
    <row r="13094" spans="7:7" ht="15" customHeight="1" x14ac:dyDescent="0.25">
      <c r="G13094" s="194"/>
    </row>
    <row r="13095" spans="7:7" ht="15" customHeight="1" x14ac:dyDescent="0.25">
      <c r="G13095" s="194"/>
    </row>
    <row r="13096" spans="7:7" ht="15" customHeight="1" x14ac:dyDescent="0.25">
      <c r="G13096" s="194"/>
    </row>
    <row r="13097" spans="7:7" ht="15" customHeight="1" x14ac:dyDescent="0.25">
      <c r="G13097" s="194"/>
    </row>
    <row r="13098" spans="7:7" ht="15" customHeight="1" x14ac:dyDescent="0.25">
      <c r="G13098" s="194"/>
    </row>
    <row r="13099" spans="7:7" ht="15" customHeight="1" x14ac:dyDescent="0.25">
      <c r="G13099" s="194"/>
    </row>
    <row r="13100" spans="7:7" ht="15" customHeight="1" x14ac:dyDescent="0.25">
      <c r="G13100" s="194"/>
    </row>
    <row r="13101" spans="7:7" ht="15" customHeight="1" x14ac:dyDescent="0.25">
      <c r="G13101" s="194"/>
    </row>
    <row r="13102" spans="7:7" ht="15" customHeight="1" x14ac:dyDescent="0.25">
      <c r="G13102" s="194"/>
    </row>
    <row r="13103" spans="7:7" ht="15" customHeight="1" x14ac:dyDescent="0.25">
      <c r="G13103" s="194"/>
    </row>
    <row r="13104" spans="7:7" ht="15" customHeight="1" x14ac:dyDescent="0.25">
      <c r="G13104" s="194"/>
    </row>
    <row r="13105" spans="7:7" ht="15" customHeight="1" x14ac:dyDescent="0.25">
      <c r="G13105" s="194"/>
    </row>
    <row r="13106" spans="7:7" ht="15" customHeight="1" x14ac:dyDescent="0.25">
      <c r="G13106" s="194"/>
    </row>
    <row r="13107" spans="7:7" ht="15" customHeight="1" x14ac:dyDescent="0.25">
      <c r="G13107" s="194"/>
    </row>
    <row r="13108" spans="7:7" ht="15" customHeight="1" x14ac:dyDescent="0.25">
      <c r="G13108" s="194"/>
    </row>
    <row r="13109" spans="7:7" ht="15" customHeight="1" x14ac:dyDescent="0.25">
      <c r="G13109" s="194"/>
    </row>
    <row r="13110" spans="7:7" ht="15" customHeight="1" x14ac:dyDescent="0.25">
      <c r="G13110" s="194"/>
    </row>
    <row r="13111" spans="7:7" ht="15" customHeight="1" x14ac:dyDescent="0.25">
      <c r="G13111" s="194"/>
    </row>
    <row r="13112" spans="7:7" ht="15" customHeight="1" x14ac:dyDescent="0.25">
      <c r="G13112" s="194"/>
    </row>
    <row r="13113" spans="7:7" ht="15" customHeight="1" x14ac:dyDescent="0.25">
      <c r="G13113" s="194"/>
    </row>
    <row r="13114" spans="7:7" ht="15" customHeight="1" x14ac:dyDescent="0.25">
      <c r="G13114" s="194"/>
    </row>
    <row r="13115" spans="7:7" ht="15" customHeight="1" x14ac:dyDescent="0.25">
      <c r="G13115" s="194"/>
    </row>
    <row r="13116" spans="7:7" ht="15" customHeight="1" x14ac:dyDescent="0.25">
      <c r="G13116" s="194"/>
    </row>
    <row r="13117" spans="7:7" ht="15" customHeight="1" x14ac:dyDescent="0.25">
      <c r="G13117" s="194"/>
    </row>
    <row r="13118" spans="7:7" ht="15" customHeight="1" x14ac:dyDescent="0.25">
      <c r="G13118" s="194"/>
    </row>
    <row r="13119" spans="7:7" ht="15" customHeight="1" x14ac:dyDescent="0.25">
      <c r="G13119" s="194"/>
    </row>
    <row r="13120" spans="7:7" ht="15" customHeight="1" x14ac:dyDescent="0.25">
      <c r="G13120" s="194"/>
    </row>
    <row r="13121" spans="7:7" ht="15" customHeight="1" x14ac:dyDescent="0.25">
      <c r="G13121" s="194"/>
    </row>
    <row r="13122" spans="7:7" ht="15" customHeight="1" x14ac:dyDescent="0.25">
      <c r="G13122" s="194"/>
    </row>
    <row r="13123" spans="7:7" ht="15" customHeight="1" x14ac:dyDescent="0.25">
      <c r="G13123" s="194"/>
    </row>
    <row r="13124" spans="7:7" ht="15" customHeight="1" x14ac:dyDescent="0.25">
      <c r="G13124" s="194"/>
    </row>
    <row r="13125" spans="7:7" ht="15" customHeight="1" x14ac:dyDescent="0.25">
      <c r="G13125" s="194"/>
    </row>
    <row r="13126" spans="7:7" ht="15" customHeight="1" x14ac:dyDescent="0.25">
      <c r="G13126" s="194"/>
    </row>
    <row r="13127" spans="7:7" ht="15" customHeight="1" x14ac:dyDescent="0.25">
      <c r="G13127" s="194"/>
    </row>
    <row r="13128" spans="7:7" ht="15" customHeight="1" x14ac:dyDescent="0.25">
      <c r="G13128" s="194"/>
    </row>
    <row r="13129" spans="7:7" ht="15" customHeight="1" x14ac:dyDescent="0.25">
      <c r="G13129" s="194"/>
    </row>
    <row r="13130" spans="7:7" ht="15" customHeight="1" x14ac:dyDescent="0.25">
      <c r="G13130" s="194"/>
    </row>
    <row r="13131" spans="7:7" ht="15" customHeight="1" x14ac:dyDescent="0.25">
      <c r="G13131" s="194"/>
    </row>
    <row r="13132" spans="7:7" ht="15" customHeight="1" x14ac:dyDescent="0.25">
      <c r="G13132" s="194"/>
    </row>
    <row r="13133" spans="7:7" ht="15" customHeight="1" x14ac:dyDescent="0.25">
      <c r="G13133" s="194"/>
    </row>
    <row r="13134" spans="7:7" ht="15" customHeight="1" x14ac:dyDescent="0.25">
      <c r="G13134" s="194"/>
    </row>
    <row r="13135" spans="7:7" ht="15" customHeight="1" x14ac:dyDescent="0.25">
      <c r="G13135" s="194"/>
    </row>
    <row r="13136" spans="7:7" ht="15" customHeight="1" x14ac:dyDescent="0.25">
      <c r="G13136" s="194"/>
    </row>
    <row r="13137" spans="7:7" ht="15" customHeight="1" x14ac:dyDescent="0.25">
      <c r="G13137" s="194"/>
    </row>
    <row r="13138" spans="7:7" ht="15" customHeight="1" x14ac:dyDescent="0.25">
      <c r="G13138" s="194"/>
    </row>
    <row r="13139" spans="7:7" ht="15" customHeight="1" x14ac:dyDescent="0.25">
      <c r="G13139" s="194"/>
    </row>
    <row r="13140" spans="7:7" ht="15" customHeight="1" x14ac:dyDescent="0.25">
      <c r="G13140" s="194"/>
    </row>
    <row r="13141" spans="7:7" ht="15" customHeight="1" x14ac:dyDescent="0.25">
      <c r="G13141" s="194"/>
    </row>
    <row r="13142" spans="7:7" ht="15" customHeight="1" x14ac:dyDescent="0.25">
      <c r="G13142" s="194"/>
    </row>
    <row r="13143" spans="7:7" ht="15" customHeight="1" x14ac:dyDescent="0.25">
      <c r="G13143" s="194"/>
    </row>
    <row r="13144" spans="7:7" ht="15" customHeight="1" x14ac:dyDescent="0.25">
      <c r="G13144" s="194"/>
    </row>
    <row r="13145" spans="7:7" ht="15" customHeight="1" x14ac:dyDescent="0.25">
      <c r="G13145" s="194"/>
    </row>
    <row r="13146" spans="7:7" ht="15" customHeight="1" x14ac:dyDescent="0.25">
      <c r="G13146" s="194"/>
    </row>
    <row r="13147" spans="7:7" ht="15" customHeight="1" x14ac:dyDescent="0.25">
      <c r="G13147" s="194"/>
    </row>
    <row r="13148" spans="7:7" ht="15" customHeight="1" x14ac:dyDescent="0.25">
      <c r="G13148" s="194"/>
    </row>
    <row r="13149" spans="7:7" ht="15" customHeight="1" x14ac:dyDescent="0.25">
      <c r="G13149" s="194"/>
    </row>
    <row r="13150" spans="7:7" ht="15" customHeight="1" x14ac:dyDescent="0.25">
      <c r="G13150" s="194"/>
    </row>
    <row r="13151" spans="7:7" ht="15" customHeight="1" x14ac:dyDescent="0.25">
      <c r="G13151" s="194"/>
    </row>
    <row r="13152" spans="7:7" ht="15" customHeight="1" x14ac:dyDescent="0.25">
      <c r="G13152" s="194"/>
    </row>
    <row r="13153" spans="7:7" ht="15" customHeight="1" x14ac:dyDescent="0.25">
      <c r="G13153" s="194"/>
    </row>
    <row r="13154" spans="7:7" ht="15" customHeight="1" x14ac:dyDescent="0.25">
      <c r="G13154" s="194"/>
    </row>
    <row r="13155" spans="7:7" ht="15" customHeight="1" x14ac:dyDescent="0.25">
      <c r="G13155" s="194"/>
    </row>
    <row r="13156" spans="7:7" ht="15" customHeight="1" x14ac:dyDescent="0.25">
      <c r="G13156" s="194"/>
    </row>
    <row r="13157" spans="7:7" ht="15" customHeight="1" x14ac:dyDescent="0.25">
      <c r="G13157" s="194"/>
    </row>
    <row r="13158" spans="7:7" ht="15" customHeight="1" x14ac:dyDescent="0.25">
      <c r="G13158" s="194"/>
    </row>
    <row r="13159" spans="7:7" ht="15" customHeight="1" x14ac:dyDescent="0.25">
      <c r="G13159" s="194"/>
    </row>
    <row r="13160" spans="7:7" ht="15" customHeight="1" x14ac:dyDescent="0.25">
      <c r="G13160" s="194"/>
    </row>
    <row r="13161" spans="7:7" ht="15" customHeight="1" x14ac:dyDescent="0.25">
      <c r="G13161" s="194"/>
    </row>
    <row r="13162" spans="7:7" ht="15" customHeight="1" x14ac:dyDescent="0.25">
      <c r="G13162" s="194"/>
    </row>
    <row r="13163" spans="7:7" ht="15" customHeight="1" x14ac:dyDescent="0.25">
      <c r="G13163" s="194"/>
    </row>
    <row r="13164" spans="7:7" ht="15" customHeight="1" x14ac:dyDescent="0.25">
      <c r="G13164" s="194"/>
    </row>
    <row r="13165" spans="7:7" ht="15" customHeight="1" x14ac:dyDescent="0.25">
      <c r="G13165" s="194"/>
    </row>
    <row r="13166" spans="7:7" ht="15" customHeight="1" x14ac:dyDescent="0.25">
      <c r="G13166" s="194"/>
    </row>
    <row r="13167" spans="7:7" ht="15" customHeight="1" x14ac:dyDescent="0.25">
      <c r="G13167" s="194"/>
    </row>
    <row r="13168" spans="7:7" ht="15" customHeight="1" x14ac:dyDescent="0.25">
      <c r="G13168" s="194"/>
    </row>
    <row r="13169" spans="7:7" ht="15" customHeight="1" x14ac:dyDescent="0.25">
      <c r="G13169" s="194"/>
    </row>
    <row r="13170" spans="7:7" ht="15" customHeight="1" x14ac:dyDescent="0.25">
      <c r="G13170" s="194"/>
    </row>
    <row r="13171" spans="7:7" ht="15" customHeight="1" x14ac:dyDescent="0.25">
      <c r="G13171" s="194"/>
    </row>
    <row r="13172" spans="7:7" ht="15" customHeight="1" x14ac:dyDescent="0.25">
      <c r="G13172" s="194"/>
    </row>
    <row r="13173" spans="7:7" ht="15" customHeight="1" x14ac:dyDescent="0.25">
      <c r="G13173" s="194"/>
    </row>
    <row r="13174" spans="7:7" ht="15" customHeight="1" x14ac:dyDescent="0.25">
      <c r="G13174" s="194"/>
    </row>
    <row r="13175" spans="7:7" ht="15" customHeight="1" x14ac:dyDescent="0.25">
      <c r="G13175" s="194"/>
    </row>
    <row r="13176" spans="7:7" ht="15" customHeight="1" x14ac:dyDescent="0.25">
      <c r="G13176" s="194"/>
    </row>
    <row r="13177" spans="7:7" ht="15" customHeight="1" x14ac:dyDescent="0.25">
      <c r="G13177" s="194"/>
    </row>
    <row r="13178" spans="7:7" ht="15" customHeight="1" x14ac:dyDescent="0.25">
      <c r="G13178" s="194"/>
    </row>
    <row r="13179" spans="7:7" ht="15" customHeight="1" x14ac:dyDescent="0.25">
      <c r="G13179" s="194"/>
    </row>
    <row r="13180" spans="7:7" ht="15" customHeight="1" x14ac:dyDescent="0.25">
      <c r="G13180" s="194"/>
    </row>
    <row r="13181" spans="7:7" ht="15" customHeight="1" x14ac:dyDescent="0.25">
      <c r="G13181" s="194"/>
    </row>
    <row r="13182" spans="7:7" ht="15" customHeight="1" x14ac:dyDescent="0.25">
      <c r="G13182" s="194"/>
    </row>
    <row r="13183" spans="7:7" ht="15" customHeight="1" x14ac:dyDescent="0.25">
      <c r="G13183" s="194"/>
    </row>
    <row r="13184" spans="7:7" ht="15" customHeight="1" x14ac:dyDescent="0.25">
      <c r="G13184" s="194"/>
    </row>
    <row r="13185" spans="7:7" ht="15" customHeight="1" x14ac:dyDescent="0.25">
      <c r="G13185" s="194"/>
    </row>
    <row r="13186" spans="7:7" ht="15" customHeight="1" x14ac:dyDescent="0.25">
      <c r="G13186" s="194"/>
    </row>
    <row r="13187" spans="7:7" ht="15" customHeight="1" x14ac:dyDescent="0.25">
      <c r="G13187" s="194"/>
    </row>
    <row r="13188" spans="7:7" ht="15" customHeight="1" x14ac:dyDescent="0.25">
      <c r="G13188" s="194"/>
    </row>
    <row r="13189" spans="7:7" ht="15" customHeight="1" x14ac:dyDescent="0.25">
      <c r="G13189" s="194"/>
    </row>
    <row r="13190" spans="7:7" ht="15" customHeight="1" x14ac:dyDescent="0.25">
      <c r="G13190" s="194"/>
    </row>
    <row r="13191" spans="7:7" ht="15" customHeight="1" x14ac:dyDescent="0.25">
      <c r="G13191" s="194"/>
    </row>
    <row r="13192" spans="7:7" ht="15" customHeight="1" x14ac:dyDescent="0.25">
      <c r="G13192" s="194"/>
    </row>
    <row r="13193" spans="7:7" ht="15" customHeight="1" x14ac:dyDescent="0.25">
      <c r="G13193" s="194"/>
    </row>
    <row r="13194" spans="7:7" ht="15" customHeight="1" x14ac:dyDescent="0.25">
      <c r="G13194" s="194"/>
    </row>
    <row r="13195" spans="7:7" ht="15" customHeight="1" x14ac:dyDescent="0.25">
      <c r="G13195" s="194"/>
    </row>
    <row r="13196" spans="7:7" ht="15" customHeight="1" x14ac:dyDescent="0.25">
      <c r="G13196" s="194"/>
    </row>
    <row r="13197" spans="7:7" ht="15" customHeight="1" x14ac:dyDescent="0.25">
      <c r="G13197" s="194"/>
    </row>
    <row r="13198" spans="7:7" ht="15" customHeight="1" x14ac:dyDescent="0.25">
      <c r="G13198" s="194"/>
    </row>
    <row r="13199" spans="7:7" ht="15" customHeight="1" x14ac:dyDescent="0.25">
      <c r="G13199" s="194"/>
    </row>
    <row r="13200" spans="7:7" ht="15" customHeight="1" x14ac:dyDescent="0.25">
      <c r="G13200" s="194"/>
    </row>
    <row r="13201" spans="7:7" ht="15" customHeight="1" x14ac:dyDescent="0.25">
      <c r="G13201" s="194"/>
    </row>
    <row r="13202" spans="7:7" ht="15" customHeight="1" x14ac:dyDescent="0.25">
      <c r="G13202" s="194"/>
    </row>
    <row r="13203" spans="7:7" ht="15" customHeight="1" x14ac:dyDescent="0.25">
      <c r="G13203" s="194"/>
    </row>
    <row r="13204" spans="7:7" ht="15" customHeight="1" x14ac:dyDescent="0.25">
      <c r="G13204" s="194"/>
    </row>
    <row r="13205" spans="7:7" ht="15" customHeight="1" x14ac:dyDescent="0.25">
      <c r="G13205" s="194"/>
    </row>
    <row r="13206" spans="7:7" ht="15" customHeight="1" x14ac:dyDescent="0.25">
      <c r="G13206" s="194"/>
    </row>
    <row r="13207" spans="7:7" ht="15" customHeight="1" x14ac:dyDescent="0.25">
      <c r="G13207" s="194"/>
    </row>
    <row r="13208" spans="7:7" ht="15" customHeight="1" x14ac:dyDescent="0.25">
      <c r="G13208" s="194"/>
    </row>
    <row r="13209" spans="7:7" ht="15" customHeight="1" x14ac:dyDescent="0.25">
      <c r="G13209" s="194"/>
    </row>
    <row r="13210" spans="7:7" ht="15" customHeight="1" x14ac:dyDescent="0.25">
      <c r="G13210" s="194"/>
    </row>
    <row r="13211" spans="7:7" ht="15" customHeight="1" x14ac:dyDescent="0.25">
      <c r="G13211" s="194"/>
    </row>
    <row r="13212" spans="7:7" ht="15" customHeight="1" x14ac:dyDescent="0.25">
      <c r="G13212" s="194"/>
    </row>
    <row r="13213" spans="7:7" ht="15" customHeight="1" x14ac:dyDescent="0.25">
      <c r="G13213" s="194"/>
    </row>
    <row r="13214" spans="7:7" ht="15" customHeight="1" x14ac:dyDescent="0.25">
      <c r="G13214" s="194"/>
    </row>
    <row r="13215" spans="7:7" ht="15" customHeight="1" x14ac:dyDescent="0.25">
      <c r="G13215" s="194"/>
    </row>
    <row r="13216" spans="7:7" ht="15" customHeight="1" x14ac:dyDescent="0.25">
      <c r="G13216" s="194"/>
    </row>
    <row r="13217" spans="7:7" ht="15" customHeight="1" x14ac:dyDescent="0.25">
      <c r="G13217" s="194"/>
    </row>
    <row r="13218" spans="7:7" ht="15" customHeight="1" x14ac:dyDescent="0.25">
      <c r="G13218" s="194"/>
    </row>
    <row r="13219" spans="7:7" ht="15" customHeight="1" x14ac:dyDescent="0.25">
      <c r="G13219" s="194"/>
    </row>
    <row r="13220" spans="7:7" ht="15" customHeight="1" x14ac:dyDescent="0.25">
      <c r="G13220" s="194"/>
    </row>
    <row r="13221" spans="7:7" ht="15" customHeight="1" x14ac:dyDescent="0.25">
      <c r="G13221" s="194"/>
    </row>
    <row r="13222" spans="7:7" ht="15" customHeight="1" x14ac:dyDescent="0.25">
      <c r="G13222" s="194"/>
    </row>
    <row r="13223" spans="7:7" ht="15" customHeight="1" x14ac:dyDescent="0.25">
      <c r="G13223" s="194"/>
    </row>
    <row r="13224" spans="7:7" ht="15" customHeight="1" x14ac:dyDescent="0.25">
      <c r="G13224" s="194"/>
    </row>
    <row r="13225" spans="7:7" ht="15" customHeight="1" x14ac:dyDescent="0.25">
      <c r="G13225" s="194"/>
    </row>
    <row r="13226" spans="7:7" ht="15" customHeight="1" x14ac:dyDescent="0.25">
      <c r="G13226" s="194"/>
    </row>
    <row r="13227" spans="7:7" ht="15" customHeight="1" x14ac:dyDescent="0.25">
      <c r="G13227" s="194"/>
    </row>
    <row r="13228" spans="7:7" ht="15" customHeight="1" x14ac:dyDescent="0.25">
      <c r="G13228" s="194"/>
    </row>
    <row r="13229" spans="7:7" ht="15" customHeight="1" x14ac:dyDescent="0.25">
      <c r="G13229" s="194"/>
    </row>
    <row r="13230" spans="7:7" ht="15" customHeight="1" x14ac:dyDescent="0.25">
      <c r="G13230" s="194"/>
    </row>
    <row r="13231" spans="7:7" ht="15" customHeight="1" x14ac:dyDescent="0.25">
      <c r="G13231" s="194"/>
    </row>
    <row r="13232" spans="7:7" ht="15" customHeight="1" x14ac:dyDescent="0.25">
      <c r="G13232" s="194"/>
    </row>
    <row r="13233" spans="7:7" ht="15" customHeight="1" x14ac:dyDescent="0.25">
      <c r="G13233" s="194"/>
    </row>
    <row r="13234" spans="7:7" ht="15" customHeight="1" x14ac:dyDescent="0.25">
      <c r="G13234" s="194"/>
    </row>
    <row r="13235" spans="7:7" ht="15" customHeight="1" x14ac:dyDescent="0.25">
      <c r="G13235" s="194"/>
    </row>
    <row r="13236" spans="7:7" ht="15" customHeight="1" x14ac:dyDescent="0.25">
      <c r="G13236" s="194"/>
    </row>
    <row r="13237" spans="7:7" ht="15" customHeight="1" x14ac:dyDescent="0.25">
      <c r="G13237" s="194"/>
    </row>
    <row r="13238" spans="7:7" ht="15" customHeight="1" x14ac:dyDescent="0.25">
      <c r="G13238" s="194"/>
    </row>
    <row r="13239" spans="7:7" ht="15" customHeight="1" x14ac:dyDescent="0.25">
      <c r="G13239" s="194"/>
    </row>
    <row r="13240" spans="7:7" ht="15" customHeight="1" x14ac:dyDescent="0.25">
      <c r="G13240" s="194"/>
    </row>
    <row r="13241" spans="7:7" ht="15" customHeight="1" x14ac:dyDescent="0.25">
      <c r="G13241" s="194"/>
    </row>
    <row r="13242" spans="7:7" ht="15" customHeight="1" x14ac:dyDescent="0.25">
      <c r="G13242" s="194"/>
    </row>
    <row r="13243" spans="7:7" ht="15" customHeight="1" x14ac:dyDescent="0.25">
      <c r="G13243" s="194"/>
    </row>
    <row r="13244" spans="7:7" ht="15" customHeight="1" x14ac:dyDescent="0.25">
      <c r="G13244" s="194"/>
    </row>
    <row r="13245" spans="7:7" ht="15" customHeight="1" x14ac:dyDescent="0.25">
      <c r="G13245" s="194"/>
    </row>
    <row r="13246" spans="7:7" ht="15" customHeight="1" x14ac:dyDescent="0.25">
      <c r="G13246" s="194"/>
    </row>
    <row r="13247" spans="7:7" ht="15" customHeight="1" x14ac:dyDescent="0.25">
      <c r="G13247" s="194"/>
    </row>
    <row r="13248" spans="7:7" ht="15" customHeight="1" x14ac:dyDescent="0.25">
      <c r="G13248" s="194"/>
    </row>
    <row r="13249" spans="7:7" ht="15" customHeight="1" x14ac:dyDescent="0.25">
      <c r="G13249" s="194"/>
    </row>
    <row r="13250" spans="7:7" ht="15" customHeight="1" x14ac:dyDescent="0.25">
      <c r="G13250" s="194"/>
    </row>
    <row r="13251" spans="7:7" ht="15" customHeight="1" x14ac:dyDescent="0.25">
      <c r="G13251" s="194"/>
    </row>
    <row r="13252" spans="7:7" ht="15" customHeight="1" x14ac:dyDescent="0.25">
      <c r="G13252" s="194"/>
    </row>
    <row r="13253" spans="7:7" ht="15" customHeight="1" x14ac:dyDescent="0.25">
      <c r="G13253" s="194"/>
    </row>
    <row r="13254" spans="7:7" ht="15" customHeight="1" x14ac:dyDescent="0.25">
      <c r="G13254" s="194"/>
    </row>
    <row r="13255" spans="7:7" ht="15" customHeight="1" x14ac:dyDescent="0.25">
      <c r="G13255" s="194"/>
    </row>
    <row r="13256" spans="7:7" ht="15" customHeight="1" x14ac:dyDescent="0.25">
      <c r="G13256" s="194"/>
    </row>
    <row r="13257" spans="7:7" ht="15" customHeight="1" x14ac:dyDescent="0.25">
      <c r="G13257" s="194"/>
    </row>
    <row r="13258" spans="7:7" ht="15" customHeight="1" x14ac:dyDescent="0.25">
      <c r="G13258" s="194"/>
    </row>
    <row r="13259" spans="7:7" ht="15" customHeight="1" x14ac:dyDescent="0.25">
      <c r="G13259" s="194"/>
    </row>
    <row r="13260" spans="7:7" ht="15" customHeight="1" x14ac:dyDescent="0.25">
      <c r="G13260" s="194"/>
    </row>
    <row r="13261" spans="7:7" ht="15" customHeight="1" x14ac:dyDescent="0.25">
      <c r="G13261" s="194"/>
    </row>
    <row r="13262" spans="7:7" ht="15" customHeight="1" x14ac:dyDescent="0.25">
      <c r="G13262" s="194"/>
    </row>
    <row r="13263" spans="7:7" ht="15" customHeight="1" x14ac:dyDescent="0.25">
      <c r="G13263" s="194"/>
    </row>
    <row r="13264" spans="7:7" ht="15" customHeight="1" x14ac:dyDescent="0.25">
      <c r="G13264" s="194"/>
    </row>
    <row r="13265" spans="7:7" ht="15" customHeight="1" x14ac:dyDescent="0.25">
      <c r="G13265" s="194"/>
    </row>
    <row r="13266" spans="7:7" ht="15" customHeight="1" x14ac:dyDescent="0.25">
      <c r="G13266" s="194"/>
    </row>
    <row r="13267" spans="7:7" ht="15" customHeight="1" x14ac:dyDescent="0.25">
      <c r="G13267" s="194"/>
    </row>
    <row r="13268" spans="7:7" ht="15" customHeight="1" x14ac:dyDescent="0.25">
      <c r="G13268" s="194"/>
    </row>
    <row r="13269" spans="7:7" ht="15" customHeight="1" x14ac:dyDescent="0.25">
      <c r="G13269" s="194"/>
    </row>
    <row r="13270" spans="7:7" ht="15" customHeight="1" x14ac:dyDescent="0.25">
      <c r="G13270" s="194"/>
    </row>
    <row r="13271" spans="7:7" ht="15" customHeight="1" x14ac:dyDescent="0.25">
      <c r="G13271" s="194"/>
    </row>
    <row r="13272" spans="7:7" ht="15" customHeight="1" x14ac:dyDescent="0.25">
      <c r="G13272" s="194"/>
    </row>
    <row r="13273" spans="7:7" ht="15" customHeight="1" x14ac:dyDescent="0.25">
      <c r="G13273" s="194"/>
    </row>
    <row r="13274" spans="7:7" ht="15" customHeight="1" x14ac:dyDescent="0.25">
      <c r="G13274" s="194"/>
    </row>
    <row r="13275" spans="7:7" ht="15" customHeight="1" x14ac:dyDescent="0.25">
      <c r="G13275" s="194"/>
    </row>
    <row r="13276" spans="7:7" ht="15" customHeight="1" x14ac:dyDescent="0.25">
      <c r="G13276" s="194"/>
    </row>
    <row r="13277" spans="7:7" ht="15" customHeight="1" x14ac:dyDescent="0.25">
      <c r="G13277" s="194"/>
    </row>
    <row r="13278" spans="7:7" ht="15" customHeight="1" x14ac:dyDescent="0.25">
      <c r="G13278" s="194"/>
    </row>
    <row r="13279" spans="7:7" ht="15" customHeight="1" x14ac:dyDescent="0.25">
      <c r="G13279" s="194"/>
    </row>
    <row r="13280" spans="7:7" ht="15" customHeight="1" x14ac:dyDescent="0.25">
      <c r="G13280" s="194"/>
    </row>
    <row r="13281" spans="7:7" ht="15" customHeight="1" x14ac:dyDescent="0.25">
      <c r="G13281" s="194"/>
    </row>
    <row r="13282" spans="7:7" ht="15" customHeight="1" x14ac:dyDescent="0.25">
      <c r="G13282" s="194"/>
    </row>
    <row r="13283" spans="7:7" ht="15" customHeight="1" x14ac:dyDescent="0.25">
      <c r="G13283" s="194"/>
    </row>
    <row r="13284" spans="7:7" ht="15" customHeight="1" x14ac:dyDescent="0.25">
      <c r="G13284" s="194"/>
    </row>
    <row r="13285" spans="7:7" ht="15" customHeight="1" x14ac:dyDescent="0.25">
      <c r="G13285" s="194"/>
    </row>
    <row r="13286" spans="7:7" ht="15" customHeight="1" x14ac:dyDescent="0.25">
      <c r="G13286" s="194"/>
    </row>
    <row r="13287" spans="7:7" ht="15" customHeight="1" x14ac:dyDescent="0.25">
      <c r="G13287" s="194"/>
    </row>
    <row r="13288" spans="7:7" ht="15" customHeight="1" x14ac:dyDescent="0.25">
      <c r="G13288" s="194"/>
    </row>
    <row r="13289" spans="7:7" ht="15" customHeight="1" x14ac:dyDescent="0.25">
      <c r="G13289" s="194"/>
    </row>
    <row r="13290" spans="7:7" ht="15" customHeight="1" x14ac:dyDescent="0.25">
      <c r="G13290" s="194"/>
    </row>
    <row r="13291" spans="7:7" ht="15" customHeight="1" x14ac:dyDescent="0.25">
      <c r="G13291" s="194"/>
    </row>
    <row r="13292" spans="7:7" ht="15" customHeight="1" x14ac:dyDescent="0.25">
      <c r="G13292" s="194"/>
    </row>
    <row r="13293" spans="7:7" ht="15" customHeight="1" x14ac:dyDescent="0.25">
      <c r="G13293" s="194"/>
    </row>
    <row r="13294" spans="7:7" ht="15" customHeight="1" x14ac:dyDescent="0.25">
      <c r="G13294" s="194"/>
    </row>
    <row r="13295" spans="7:7" ht="15" customHeight="1" x14ac:dyDescent="0.25">
      <c r="G13295" s="194"/>
    </row>
    <row r="13296" spans="7:7" ht="15" customHeight="1" x14ac:dyDescent="0.25">
      <c r="G13296" s="194"/>
    </row>
    <row r="13297" spans="7:7" ht="15" customHeight="1" x14ac:dyDescent="0.25">
      <c r="G13297" s="194"/>
    </row>
    <row r="13298" spans="7:7" ht="15" customHeight="1" x14ac:dyDescent="0.25">
      <c r="G13298" s="194"/>
    </row>
    <row r="13299" spans="7:7" ht="15" customHeight="1" x14ac:dyDescent="0.25">
      <c r="G13299" s="194"/>
    </row>
    <row r="13300" spans="7:7" ht="15" customHeight="1" x14ac:dyDescent="0.25">
      <c r="G13300" s="194"/>
    </row>
    <row r="13301" spans="7:7" ht="15" customHeight="1" x14ac:dyDescent="0.25">
      <c r="G13301" s="194"/>
    </row>
    <row r="13302" spans="7:7" ht="15" customHeight="1" x14ac:dyDescent="0.25">
      <c r="G13302" s="194"/>
    </row>
    <row r="13303" spans="7:7" ht="15" customHeight="1" x14ac:dyDescent="0.25">
      <c r="G13303" s="194"/>
    </row>
    <row r="13304" spans="7:7" ht="15" customHeight="1" x14ac:dyDescent="0.25">
      <c r="G13304" s="194"/>
    </row>
    <row r="13305" spans="7:7" ht="15" customHeight="1" x14ac:dyDescent="0.25">
      <c r="G13305" s="194"/>
    </row>
    <row r="13306" spans="7:7" ht="15" customHeight="1" x14ac:dyDescent="0.25">
      <c r="G13306" s="194"/>
    </row>
    <row r="13307" spans="7:7" ht="15" customHeight="1" x14ac:dyDescent="0.25">
      <c r="G13307" s="194"/>
    </row>
    <row r="13308" spans="7:7" ht="15" customHeight="1" x14ac:dyDescent="0.25">
      <c r="G13308" s="194"/>
    </row>
    <row r="13309" spans="7:7" ht="15" customHeight="1" x14ac:dyDescent="0.25">
      <c r="G13309" s="194"/>
    </row>
    <row r="13310" spans="7:7" ht="15" customHeight="1" x14ac:dyDescent="0.25">
      <c r="G13310" s="194"/>
    </row>
    <row r="13311" spans="7:7" ht="15" customHeight="1" x14ac:dyDescent="0.25">
      <c r="G13311" s="194"/>
    </row>
    <row r="13312" spans="7:7" ht="15" customHeight="1" x14ac:dyDescent="0.25">
      <c r="G13312" s="194"/>
    </row>
    <row r="13313" spans="7:7" ht="15" customHeight="1" x14ac:dyDescent="0.25">
      <c r="G13313" s="194"/>
    </row>
    <row r="13314" spans="7:7" ht="15" customHeight="1" x14ac:dyDescent="0.25">
      <c r="G13314" s="194"/>
    </row>
    <row r="13315" spans="7:7" ht="15" customHeight="1" x14ac:dyDescent="0.25">
      <c r="G13315" s="194"/>
    </row>
    <row r="13316" spans="7:7" ht="15" customHeight="1" x14ac:dyDescent="0.25">
      <c r="G13316" s="194"/>
    </row>
    <row r="13317" spans="7:7" ht="15" customHeight="1" x14ac:dyDescent="0.25">
      <c r="G13317" s="194"/>
    </row>
    <row r="13318" spans="7:7" ht="15" customHeight="1" x14ac:dyDescent="0.25">
      <c r="G13318" s="194"/>
    </row>
    <row r="13319" spans="7:7" ht="15" customHeight="1" x14ac:dyDescent="0.25">
      <c r="G13319" s="194"/>
    </row>
    <row r="13320" spans="7:7" ht="15" customHeight="1" x14ac:dyDescent="0.25">
      <c r="G13320" s="194"/>
    </row>
    <row r="13321" spans="7:7" ht="15" customHeight="1" x14ac:dyDescent="0.25">
      <c r="G13321" s="194"/>
    </row>
    <row r="13322" spans="7:7" ht="15" customHeight="1" x14ac:dyDescent="0.25">
      <c r="G13322" s="194"/>
    </row>
    <row r="13323" spans="7:7" ht="15" customHeight="1" x14ac:dyDescent="0.25">
      <c r="G13323" s="194"/>
    </row>
    <row r="13324" spans="7:7" ht="15" customHeight="1" x14ac:dyDescent="0.25">
      <c r="G13324" s="194"/>
    </row>
    <row r="13325" spans="7:7" ht="15" customHeight="1" x14ac:dyDescent="0.25">
      <c r="G13325" s="194"/>
    </row>
    <row r="13326" spans="7:7" ht="15" customHeight="1" x14ac:dyDescent="0.25">
      <c r="G13326" s="194"/>
    </row>
    <row r="13327" spans="7:7" ht="15" customHeight="1" x14ac:dyDescent="0.25">
      <c r="G13327" s="194"/>
    </row>
    <row r="13328" spans="7:7" ht="15" customHeight="1" x14ac:dyDescent="0.25">
      <c r="G13328" s="194"/>
    </row>
    <row r="13329" spans="7:7" ht="15" customHeight="1" x14ac:dyDescent="0.25">
      <c r="G13329" s="194"/>
    </row>
    <row r="13330" spans="7:7" ht="15" customHeight="1" x14ac:dyDescent="0.25">
      <c r="G13330" s="194"/>
    </row>
    <row r="13331" spans="7:7" ht="15" customHeight="1" x14ac:dyDescent="0.25">
      <c r="G13331" s="194"/>
    </row>
    <row r="13332" spans="7:7" ht="15" customHeight="1" x14ac:dyDescent="0.25">
      <c r="G13332" s="194"/>
    </row>
    <row r="13333" spans="7:7" ht="15" customHeight="1" x14ac:dyDescent="0.25">
      <c r="G13333" s="194"/>
    </row>
    <row r="13334" spans="7:7" ht="15" customHeight="1" x14ac:dyDescent="0.25">
      <c r="G13334" s="194"/>
    </row>
    <row r="13335" spans="7:7" ht="15" customHeight="1" x14ac:dyDescent="0.25">
      <c r="G13335" s="194"/>
    </row>
    <row r="13336" spans="7:7" ht="15" customHeight="1" x14ac:dyDescent="0.25">
      <c r="G13336" s="194"/>
    </row>
    <row r="13337" spans="7:7" ht="15" customHeight="1" x14ac:dyDescent="0.25">
      <c r="G13337" s="194"/>
    </row>
    <row r="13338" spans="7:7" ht="15" customHeight="1" x14ac:dyDescent="0.25">
      <c r="G13338" s="194"/>
    </row>
    <row r="13339" spans="7:7" ht="15" customHeight="1" x14ac:dyDescent="0.25">
      <c r="G13339" s="194"/>
    </row>
    <row r="13340" spans="7:7" ht="15" customHeight="1" x14ac:dyDescent="0.25">
      <c r="G13340" s="194"/>
    </row>
    <row r="13341" spans="7:7" ht="15" customHeight="1" x14ac:dyDescent="0.25">
      <c r="G13341" s="194"/>
    </row>
    <row r="13342" spans="7:7" ht="15" customHeight="1" x14ac:dyDescent="0.25">
      <c r="G13342" s="194"/>
    </row>
    <row r="13343" spans="7:7" ht="15" customHeight="1" x14ac:dyDescent="0.25">
      <c r="G13343" s="194"/>
    </row>
    <row r="13344" spans="7:7" ht="15" customHeight="1" x14ac:dyDescent="0.25">
      <c r="G13344" s="194"/>
    </row>
    <row r="13345" spans="7:7" ht="15" customHeight="1" x14ac:dyDescent="0.25">
      <c r="G13345" s="194"/>
    </row>
    <row r="13346" spans="7:7" ht="15" customHeight="1" x14ac:dyDescent="0.25">
      <c r="G13346" s="194"/>
    </row>
    <row r="13347" spans="7:7" ht="15" customHeight="1" x14ac:dyDescent="0.25">
      <c r="G13347" s="194"/>
    </row>
    <row r="13348" spans="7:7" ht="15" customHeight="1" x14ac:dyDescent="0.25">
      <c r="G13348" s="194"/>
    </row>
    <row r="13349" spans="7:7" ht="15" customHeight="1" x14ac:dyDescent="0.25">
      <c r="G13349" s="194"/>
    </row>
    <row r="13350" spans="7:7" ht="15" customHeight="1" x14ac:dyDescent="0.25">
      <c r="G13350" s="194"/>
    </row>
    <row r="13351" spans="7:7" ht="15" customHeight="1" x14ac:dyDescent="0.25">
      <c r="G13351" s="194"/>
    </row>
    <row r="13352" spans="7:7" ht="15" customHeight="1" x14ac:dyDescent="0.25">
      <c r="G13352" s="194"/>
    </row>
    <row r="13353" spans="7:7" ht="15" customHeight="1" x14ac:dyDescent="0.25">
      <c r="G13353" s="194"/>
    </row>
    <row r="13354" spans="7:7" ht="15" customHeight="1" x14ac:dyDescent="0.25">
      <c r="G13354" s="194"/>
    </row>
    <row r="13355" spans="7:7" ht="15" customHeight="1" x14ac:dyDescent="0.25">
      <c r="G13355" s="194"/>
    </row>
    <row r="13356" spans="7:7" ht="15" customHeight="1" x14ac:dyDescent="0.25">
      <c r="G13356" s="194"/>
    </row>
    <row r="13357" spans="7:7" ht="15" customHeight="1" x14ac:dyDescent="0.25">
      <c r="G13357" s="194"/>
    </row>
    <row r="13358" spans="7:7" ht="15" customHeight="1" x14ac:dyDescent="0.25">
      <c r="G13358" s="194"/>
    </row>
    <row r="13359" spans="7:7" ht="15" customHeight="1" x14ac:dyDescent="0.25">
      <c r="G13359" s="194"/>
    </row>
    <row r="13360" spans="7:7" ht="15" customHeight="1" x14ac:dyDescent="0.25">
      <c r="G13360" s="194"/>
    </row>
    <row r="13361" spans="7:7" ht="15" customHeight="1" x14ac:dyDescent="0.25">
      <c r="G13361" s="194"/>
    </row>
    <row r="13362" spans="7:7" ht="15" customHeight="1" x14ac:dyDescent="0.25">
      <c r="G13362" s="194"/>
    </row>
    <row r="13363" spans="7:7" ht="15" customHeight="1" x14ac:dyDescent="0.25">
      <c r="G13363" s="194"/>
    </row>
    <row r="13364" spans="7:7" ht="15" customHeight="1" x14ac:dyDescent="0.25">
      <c r="G13364" s="194"/>
    </row>
    <row r="13365" spans="7:7" ht="15" customHeight="1" x14ac:dyDescent="0.25">
      <c r="G13365" s="194"/>
    </row>
    <row r="13366" spans="7:7" ht="15" customHeight="1" x14ac:dyDescent="0.25">
      <c r="G13366" s="194"/>
    </row>
    <row r="13367" spans="7:7" ht="15" customHeight="1" x14ac:dyDescent="0.25">
      <c r="G13367" s="194"/>
    </row>
    <row r="13368" spans="7:7" ht="15" customHeight="1" x14ac:dyDescent="0.25">
      <c r="G13368" s="194"/>
    </row>
    <row r="13369" spans="7:7" ht="15" customHeight="1" x14ac:dyDescent="0.25">
      <c r="G13369" s="194"/>
    </row>
    <row r="13370" spans="7:7" ht="15" customHeight="1" x14ac:dyDescent="0.25">
      <c r="G13370" s="194"/>
    </row>
    <row r="13371" spans="7:7" ht="15" customHeight="1" x14ac:dyDescent="0.25">
      <c r="G13371" s="194"/>
    </row>
    <row r="13372" spans="7:7" ht="15" customHeight="1" x14ac:dyDescent="0.25">
      <c r="G13372" s="194"/>
    </row>
    <row r="13373" spans="7:7" ht="15" customHeight="1" x14ac:dyDescent="0.25">
      <c r="G13373" s="194"/>
    </row>
    <row r="13374" spans="7:7" ht="15" customHeight="1" x14ac:dyDescent="0.25">
      <c r="G13374" s="194"/>
    </row>
    <row r="13375" spans="7:7" ht="15" customHeight="1" x14ac:dyDescent="0.25">
      <c r="G13375" s="194"/>
    </row>
    <row r="13376" spans="7:7" ht="15" customHeight="1" x14ac:dyDescent="0.25">
      <c r="G13376" s="194"/>
    </row>
    <row r="13377" spans="7:7" ht="15" customHeight="1" x14ac:dyDescent="0.25">
      <c r="G13377" s="194"/>
    </row>
    <row r="13378" spans="7:7" ht="15" customHeight="1" x14ac:dyDescent="0.25">
      <c r="G13378" s="194"/>
    </row>
    <row r="13379" spans="7:7" ht="15" customHeight="1" x14ac:dyDescent="0.25">
      <c r="G13379" s="194"/>
    </row>
    <row r="13380" spans="7:7" ht="15" customHeight="1" x14ac:dyDescent="0.25">
      <c r="G13380" s="194"/>
    </row>
    <row r="13381" spans="7:7" ht="15" customHeight="1" x14ac:dyDescent="0.25">
      <c r="G13381" s="194"/>
    </row>
    <row r="13382" spans="7:7" ht="15" customHeight="1" x14ac:dyDescent="0.25">
      <c r="G13382" s="194"/>
    </row>
    <row r="13383" spans="7:7" ht="15" customHeight="1" x14ac:dyDescent="0.25">
      <c r="G13383" s="194"/>
    </row>
    <row r="13384" spans="7:7" ht="15" customHeight="1" x14ac:dyDescent="0.25">
      <c r="G13384" s="194"/>
    </row>
    <row r="13385" spans="7:7" ht="15" customHeight="1" x14ac:dyDescent="0.25">
      <c r="G13385" s="194"/>
    </row>
    <row r="13386" spans="7:7" ht="15" customHeight="1" x14ac:dyDescent="0.25">
      <c r="G13386" s="194"/>
    </row>
    <row r="13387" spans="7:7" ht="15" customHeight="1" x14ac:dyDescent="0.25">
      <c r="G13387" s="194"/>
    </row>
    <row r="13388" spans="7:7" ht="15" customHeight="1" x14ac:dyDescent="0.25">
      <c r="G13388" s="194"/>
    </row>
    <row r="13389" spans="7:7" ht="15" customHeight="1" x14ac:dyDescent="0.25">
      <c r="G13389" s="194"/>
    </row>
    <row r="13390" spans="7:7" ht="15" customHeight="1" x14ac:dyDescent="0.25">
      <c r="G13390" s="194"/>
    </row>
    <row r="13391" spans="7:7" ht="15" customHeight="1" x14ac:dyDescent="0.25">
      <c r="G13391" s="194"/>
    </row>
    <row r="13392" spans="7:7" ht="15" customHeight="1" x14ac:dyDescent="0.25">
      <c r="G13392" s="194"/>
    </row>
    <row r="13393" spans="7:7" ht="15" customHeight="1" x14ac:dyDescent="0.25">
      <c r="G13393" s="194"/>
    </row>
    <row r="13394" spans="7:7" ht="15" customHeight="1" x14ac:dyDescent="0.25">
      <c r="G13394" s="194"/>
    </row>
    <row r="13395" spans="7:7" ht="15" customHeight="1" x14ac:dyDescent="0.25">
      <c r="G13395" s="194"/>
    </row>
    <row r="13396" spans="7:7" ht="15" customHeight="1" x14ac:dyDescent="0.25">
      <c r="G13396" s="194"/>
    </row>
    <row r="13397" spans="7:7" ht="15" customHeight="1" x14ac:dyDescent="0.25">
      <c r="G13397" s="194"/>
    </row>
    <row r="13398" spans="7:7" ht="15" customHeight="1" x14ac:dyDescent="0.25">
      <c r="G13398" s="194"/>
    </row>
    <row r="13399" spans="7:7" ht="15" customHeight="1" x14ac:dyDescent="0.25">
      <c r="G13399" s="194"/>
    </row>
    <row r="13400" spans="7:7" ht="15" customHeight="1" x14ac:dyDescent="0.25">
      <c r="G13400" s="194"/>
    </row>
    <row r="13401" spans="7:7" ht="15" customHeight="1" x14ac:dyDescent="0.25">
      <c r="G13401" s="194"/>
    </row>
    <row r="13402" spans="7:7" ht="15" customHeight="1" x14ac:dyDescent="0.25">
      <c r="G13402" s="194"/>
    </row>
    <row r="13403" spans="7:7" ht="15" customHeight="1" x14ac:dyDescent="0.25">
      <c r="G13403" s="194"/>
    </row>
    <row r="13404" spans="7:7" ht="15" customHeight="1" x14ac:dyDescent="0.25">
      <c r="G13404" s="194"/>
    </row>
    <row r="13405" spans="7:7" ht="15" customHeight="1" x14ac:dyDescent="0.25">
      <c r="G13405" s="194"/>
    </row>
    <row r="13406" spans="7:7" ht="15" customHeight="1" x14ac:dyDescent="0.25">
      <c r="G13406" s="194"/>
    </row>
    <row r="13407" spans="7:7" ht="15" customHeight="1" x14ac:dyDescent="0.25">
      <c r="G13407" s="194"/>
    </row>
    <row r="13408" spans="7:7" ht="15" customHeight="1" x14ac:dyDescent="0.25">
      <c r="G13408" s="194"/>
    </row>
    <row r="13409" spans="7:7" ht="15" customHeight="1" x14ac:dyDescent="0.25">
      <c r="G13409" s="194"/>
    </row>
    <row r="13410" spans="7:7" ht="15" customHeight="1" x14ac:dyDescent="0.25">
      <c r="G13410" s="194"/>
    </row>
    <row r="13411" spans="7:7" ht="15" customHeight="1" x14ac:dyDescent="0.25">
      <c r="G13411" s="194"/>
    </row>
    <row r="13412" spans="7:7" ht="15" customHeight="1" x14ac:dyDescent="0.25">
      <c r="G13412" s="194"/>
    </row>
    <row r="13413" spans="7:7" ht="15" customHeight="1" x14ac:dyDescent="0.25">
      <c r="G13413" s="194"/>
    </row>
    <row r="13414" spans="7:7" ht="15" customHeight="1" x14ac:dyDescent="0.25">
      <c r="G13414" s="194"/>
    </row>
    <row r="13415" spans="7:7" ht="15" customHeight="1" x14ac:dyDescent="0.25">
      <c r="G13415" s="194"/>
    </row>
    <row r="13416" spans="7:7" ht="15" customHeight="1" x14ac:dyDescent="0.25">
      <c r="G13416" s="194"/>
    </row>
    <row r="13417" spans="7:7" ht="15" customHeight="1" x14ac:dyDescent="0.25">
      <c r="G13417" s="194"/>
    </row>
    <row r="13418" spans="7:7" ht="15" customHeight="1" x14ac:dyDescent="0.25">
      <c r="G13418" s="194"/>
    </row>
    <row r="13419" spans="7:7" ht="15" customHeight="1" x14ac:dyDescent="0.25">
      <c r="G13419" s="194"/>
    </row>
    <row r="13420" spans="7:7" ht="15" customHeight="1" x14ac:dyDescent="0.25">
      <c r="G13420" s="194"/>
    </row>
    <row r="13421" spans="7:7" ht="15" customHeight="1" x14ac:dyDescent="0.25">
      <c r="G13421" s="194"/>
    </row>
    <row r="13422" spans="7:7" ht="15" customHeight="1" x14ac:dyDescent="0.25">
      <c r="G13422" s="194"/>
    </row>
    <row r="13423" spans="7:7" ht="15" customHeight="1" x14ac:dyDescent="0.25">
      <c r="G13423" s="194"/>
    </row>
    <row r="13424" spans="7:7" ht="15" customHeight="1" x14ac:dyDescent="0.25">
      <c r="G13424" s="194"/>
    </row>
    <row r="13425" spans="7:7" ht="15" customHeight="1" x14ac:dyDescent="0.25">
      <c r="G13425" s="194"/>
    </row>
    <row r="13426" spans="7:7" ht="15" customHeight="1" x14ac:dyDescent="0.25">
      <c r="G13426" s="194"/>
    </row>
    <row r="13427" spans="7:7" ht="15" customHeight="1" x14ac:dyDescent="0.25">
      <c r="G13427" s="194"/>
    </row>
    <row r="13428" spans="7:7" ht="15" customHeight="1" x14ac:dyDescent="0.25">
      <c r="G13428" s="194"/>
    </row>
    <row r="13429" spans="7:7" ht="15" customHeight="1" x14ac:dyDescent="0.25">
      <c r="G13429" s="194"/>
    </row>
    <row r="13430" spans="7:7" ht="15" customHeight="1" x14ac:dyDescent="0.25">
      <c r="G13430" s="194"/>
    </row>
    <row r="13431" spans="7:7" ht="15" customHeight="1" x14ac:dyDescent="0.25">
      <c r="G13431" s="194"/>
    </row>
    <row r="13432" spans="7:7" ht="15" customHeight="1" x14ac:dyDescent="0.25">
      <c r="G13432" s="194"/>
    </row>
    <row r="13433" spans="7:7" ht="15" customHeight="1" x14ac:dyDescent="0.25">
      <c r="G13433" s="194"/>
    </row>
    <row r="13434" spans="7:7" ht="15" customHeight="1" x14ac:dyDescent="0.25">
      <c r="G13434" s="194"/>
    </row>
    <row r="13435" spans="7:7" ht="15" customHeight="1" x14ac:dyDescent="0.25">
      <c r="G13435" s="194"/>
    </row>
    <row r="13436" spans="7:7" ht="15" customHeight="1" x14ac:dyDescent="0.25">
      <c r="G13436" s="194"/>
    </row>
    <row r="13437" spans="7:7" ht="15" customHeight="1" x14ac:dyDescent="0.25">
      <c r="G13437" s="194"/>
    </row>
    <row r="13438" spans="7:7" ht="15" customHeight="1" x14ac:dyDescent="0.25">
      <c r="G13438" s="194"/>
    </row>
    <row r="13439" spans="7:7" ht="15" customHeight="1" x14ac:dyDescent="0.25">
      <c r="G13439" s="194"/>
    </row>
    <row r="13440" spans="7:7" ht="15" customHeight="1" x14ac:dyDescent="0.25">
      <c r="G13440" s="194"/>
    </row>
    <row r="13441" spans="7:7" ht="15" customHeight="1" x14ac:dyDescent="0.25">
      <c r="G13441" s="194"/>
    </row>
    <row r="13442" spans="7:7" ht="15" customHeight="1" x14ac:dyDescent="0.25">
      <c r="G13442" s="194"/>
    </row>
    <row r="13443" spans="7:7" ht="15" customHeight="1" x14ac:dyDescent="0.25">
      <c r="G13443" s="194"/>
    </row>
    <row r="13444" spans="7:7" ht="15" customHeight="1" x14ac:dyDescent="0.25">
      <c r="G13444" s="194"/>
    </row>
    <row r="13445" spans="7:7" ht="15" customHeight="1" x14ac:dyDescent="0.25">
      <c r="G13445" s="194"/>
    </row>
    <row r="13446" spans="7:7" ht="15" customHeight="1" x14ac:dyDescent="0.25">
      <c r="G13446" s="194"/>
    </row>
    <row r="13447" spans="7:7" ht="15" customHeight="1" x14ac:dyDescent="0.25">
      <c r="G13447" s="194"/>
    </row>
    <row r="13448" spans="7:7" ht="15" customHeight="1" x14ac:dyDescent="0.25">
      <c r="G13448" s="194"/>
    </row>
    <row r="13449" spans="7:7" ht="15" customHeight="1" x14ac:dyDescent="0.25">
      <c r="G13449" s="194"/>
    </row>
    <row r="13450" spans="7:7" ht="15" customHeight="1" x14ac:dyDescent="0.25">
      <c r="G13450" s="194"/>
    </row>
    <row r="13451" spans="7:7" ht="15" customHeight="1" x14ac:dyDescent="0.25">
      <c r="G13451" s="194"/>
    </row>
    <row r="13452" spans="7:7" ht="15" customHeight="1" x14ac:dyDescent="0.25">
      <c r="G13452" s="194"/>
    </row>
    <row r="13453" spans="7:7" ht="15" customHeight="1" x14ac:dyDescent="0.25">
      <c r="G13453" s="194"/>
    </row>
    <row r="13454" spans="7:7" ht="15" customHeight="1" x14ac:dyDescent="0.25">
      <c r="G13454" s="194"/>
    </row>
    <row r="13455" spans="7:7" ht="15" customHeight="1" x14ac:dyDescent="0.25">
      <c r="G13455" s="194"/>
    </row>
    <row r="13456" spans="7:7" ht="15" customHeight="1" x14ac:dyDescent="0.25">
      <c r="G13456" s="194"/>
    </row>
    <row r="13457" spans="7:7" ht="15" customHeight="1" x14ac:dyDescent="0.25">
      <c r="G13457" s="194"/>
    </row>
    <row r="13458" spans="7:7" ht="15" customHeight="1" x14ac:dyDescent="0.25">
      <c r="G13458" s="194"/>
    </row>
    <row r="13459" spans="7:7" ht="15" customHeight="1" x14ac:dyDescent="0.25">
      <c r="G13459" s="194"/>
    </row>
    <row r="13460" spans="7:7" ht="15" customHeight="1" x14ac:dyDescent="0.25">
      <c r="G13460" s="194"/>
    </row>
    <row r="13461" spans="7:7" ht="15" customHeight="1" x14ac:dyDescent="0.25">
      <c r="G13461" s="194"/>
    </row>
    <row r="13462" spans="7:7" ht="15" customHeight="1" x14ac:dyDescent="0.25">
      <c r="G13462" s="194"/>
    </row>
    <row r="13463" spans="7:7" ht="15" customHeight="1" x14ac:dyDescent="0.25">
      <c r="G13463" s="194"/>
    </row>
    <row r="13464" spans="7:7" ht="15" customHeight="1" x14ac:dyDescent="0.25">
      <c r="G13464" s="194"/>
    </row>
    <row r="13465" spans="7:7" ht="15" customHeight="1" x14ac:dyDescent="0.25">
      <c r="G13465" s="194"/>
    </row>
    <row r="13466" spans="7:7" ht="15" customHeight="1" x14ac:dyDescent="0.25">
      <c r="G13466" s="194"/>
    </row>
    <row r="13467" spans="7:7" ht="15" customHeight="1" x14ac:dyDescent="0.25">
      <c r="G13467" s="194"/>
    </row>
    <row r="13468" spans="7:7" ht="15" customHeight="1" x14ac:dyDescent="0.25">
      <c r="G13468" s="194"/>
    </row>
    <row r="13469" spans="7:7" ht="15" customHeight="1" x14ac:dyDescent="0.25">
      <c r="G13469" s="194"/>
    </row>
    <row r="13470" spans="7:7" ht="15" customHeight="1" x14ac:dyDescent="0.25">
      <c r="G13470" s="194"/>
    </row>
    <row r="13471" spans="7:7" ht="15" customHeight="1" x14ac:dyDescent="0.25">
      <c r="G13471" s="194"/>
    </row>
    <row r="13472" spans="7:7" ht="15" customHeight="1" x14ac:dyDescent="0.25">
      <c r="G13472" s="194"/>
    </row>
    <row r="13473" spans="7:7" ht="15" customHeight="1" x14ac:dyDescent="0.25">
      <c r="G13473" s="194"/>
    </row>
    <row r="13474" spans="7:7" ht="15" customHeight="1" x14ac:dyDescent="0.25">
      <c r="G13474" s="194"/>
    </row>
    <row r="13475" spans="7:7" ht="15" customHeight="1" x14ac:dyDescent="0.25">
      <c r="G13475" s="194"/>
    </row>
    <row r="13476" spans="7:7" ht="15" customHeight="1" x14ac:dyDescent="0.25">
      <c r="G13476" s="194"/>
    </row>
    <row r="13477" spans="7:7" ht="15" customHeight="1" x14ac:dyDescent="0.25">
      <c r="G13477" s="194"/>
    </row>
    <row r="13478" spans="7:7" ht="15" customHeight="1" x14ac:dyDescent="0.25">
      <c r="G13478" s="194"/>
    </row>
    <row r="13479" spans="7:7" ht="15" customHeight="1" x14ac:dyDescent="0.25">
      <c r="G13479" s="194"/>
    </row>
    <row r="13480" spans="7:7" ht="15" customHeight="1" x14ac:dyDescent="0.25">
      <c r="G13480" s="194"/>
    </row>
    <row r="13481" spans="7:7" ht="15" customHeight="1" x14ac:dyDescent="0.25">
      <c r="G13481" s="194"/>
    </row>
    <row r="13482" spans="7:7" ht="15" customHeight="1" x14ac:dyDescent="0.25">
      <c r="G13482" s="194"/>
    </row>
    <row r="13483" spans="7:7" ht="15" customHeight="1" x14ac:dyDescent="0.25">
      <c r="G13483" s="194"/>
    </row>
    <row r="13484" spans="7:7" ht="15" customHeight="1" x14ac:dyDescent="0.25">
      <c r="G13484" s="194"/>
    </row>
    <row r="13485" spans="7:7" ht="15" customHeight="1" x14ac:dyDescent="0.25">
      <c r="G13485" s="194"/>
    </row>
    <row r="13486" spans="7:7" ht="15" customHeight="1" x14ac:dyDescent="0.25">
      <c r="G13486" s="194"/>
    </row>
    <row r="13487" spans="7:7" ht="15" customHeight="1" x14ac:dyDescent="0.25">
      <c r="G13487" s="194"/>
    </row>
    <row r="13488" spans="7:7" ht="15" customHeight="1" x14ac:dyDescent="0.25">
      <c r="G13488" s="194"/>
    </row>
    <row r="13489" spans="7:7" ht="15" customHeight="1" x14ac:dyDescent="0.25">
      <c r="G13489" s="194"/>
    </row>
    <row r="13490" spans="7:7" ht="15" customHeight="1" x14ac:dyDescent="0.25">
      <c r="G13490" s="194"/>
    </row>
    <row r="13491" spans="7:7" ht="15" customHeight="1" x14ac:dyDescent="0.25">
      <c r="G13491" s="194"/>
    </row>
    <row r="13492" spans="7:7" ht="15" customHeight="1" x14ac:dyDescent="0.25">
      <c r="G13492" s="194"/>
    </row>
    <row r="13493" spans="7:7" ht="15" customHeight="1" x14ac:dyDescent="0.25">
      <c r="G13493" s="194"/>
    </row>
    <row r="13494" spans="7:7" ht="15" customHeight="1" x14ac:dyDescent="0.25">
      <c r="G13494" s="194"/>
    </row>
    <row r="13495" spans="7:7" ht="15" customHeight="1" x14ac:dyDescent="0.25">
      <c r="G13495" s="194"/>
    </row>
    <row r="13496" spans="7:7" ht="15" customHeight="1" x14ac:dyDescent="0.25">
      <c r="G13496" s="194"/>
    </row>
    <row r="13497" spans="7:7" ht="15" customHeight="1" x14ac:dyDescent="0.25">
      <c r="G13497" s="194"/>
    </row>
    <row r="13498" spans="7:7" ht="15" customHeight="1" x14ac:dyDescent="0.25">
      <c r="G13498" s="194"/>
    </row>
    <row r="13499" spans="7:7" ht="15" customHeight="1" x14ac:dyDescent="0.25">
      <c r="G13499" s="194"/>
    </row>
    <row r="13500" spans="7:7" ht="15" customHeight="1" x14ac:dyDescent="0.25">
      <c r="G13500" s="194"/>
    </row>
    <row r="13501" spans="7:7" ht="15" customHeight="1" x14ac:dyDescent="0.25">
      <c r="G13501" s="194"/>
    </row>
    <row r="13502" spans="7:7" ht="15" customHeight="1" x14ac:dyDescent="0.25">
      <c r="G13502" s="194"/>
    </row>
    <row r="13503" spans="7:7" ht="15" customHeight="1" x14ac:dyDescent="0.25">
      <c r="G13503" s="194"/>
    </row>
    <row r="13504" spans="7:7" ht="15" customHeight="1" x14ac:dyDescent="0.25">
      <c r="G13504" s="194"/>
    </row>
    <row r="13505" spans="7:7" ht="15" customHeight="1" x14ac:dyDescent="0.25">
      <c r="G13505" s="194"/>
    </row>
    <row r="13506" spans="7:7" ht="15" customHeight="1" x14ac:dyDescent="0.25">
      <c r="G13506" s="194"/>
    </row>
    <row r="13507" spans="7:7" ht="15" customHeight="1" x14ac:dyDescent="0.25">
      <c r="G13507" s="194"/>
    </row>
    <row r="13508" spans="7:7" ht="15" customHeight="1" x14ac:dyDescent="0.25">
      <c r="G13508" s="194"/>
    </row>
    <row r="13509" spans="7:7" ht="15" customHeight="1" x14ac:dyDescent="0.25">
      <c r="G13509" s="194"/>
    </row>
    <row r="13510" spans="7:7" ht="15" customHeight="1" x14ac:dyDescent="0.25">
      <c r="G13510" s="194"/>
    </row>
    <row r="13511" spans="7:7" ht="15" customHeight="1" x14ac:dyDescent="0.25">
      <c r="G13511" s="194"/>
    </row>
    <row r="13512" spans="7:7" ht="15" customHeight="1" x14ac:dyDescent="0.25">
      <c r="G13512" s="194"/>
    </row>
    <row r="13513" spans="7:7" ht="15" customHeight="1" x14ac:dyDescent="0.25">
      <c r="G13513" s="194"/>
    </row>
    <row r="13514" spans="7:7" ht="15" customHeight="1" x14ac:dyDescent="0.25">
      <c r="G13514" s="194"/>
    </row>
    <row r="13515" spans="7:7" ht="15" customHeight="1" x14ac:dyDescent="0.25">
      <c r="G13515" s="194"/>
    </row>
    <row r="13516" spans="7:7" ht="15" customHeight="1" x14ac:dyDescent="0.25">
      <c r="G13516" s="194"/>
    </row>
    <row r="13517" spans="7:7" ht="15" customHeight="1" x14ac:dyDescent="0.25">
      <c r="G13517" s="194"/>
    </row>
    <row r="13518" spans="7:7" ht="15" customHeight="1" x14ac:dyDescent="0.25">
      <c r="G13518" s="194"/>
    </row>
    <row r="13519" spans="7:7" ht="15" customHeight="1" x14ac:dyDescent="0.25">
      <c r="G13519" s="194"/>
    </row>
    <row r="13520" spans="7:7" ht="15" customHeight="1" x14ac:dyDescent="0.25">
      <c r="G13520" s="194"/>
    </row>
    <row r="13521" spans="7:7" ht="15" customHeight="1" x14ac:dyDescent="0.25">
      <c r="G13521" s="194"/>
    </row>
    <row r="13522" spans="7:7" ht="15" customHeight="1" x14ac:dyDescent="0.25">
      <c r="G13522" s="194"/>
    </row>
    <row r="13523" spans="7:7" ht="15" customHeight="1" x14ac:dyDescent="0.25">
      <c r="G13523" s="194"/>
    </row>
    <row r="13524" spans="7:7" ht="15" customHeight="1" x14ac:dyDescent="0.25">
      <c r="G13524" s="194"/>
    </row>
    <row r="13525" spans="7:7" ht="15" customHeight="1" x14ac:dyDescent="0.25">
      <c r="G13525" s="194"/>
    </row>
    <row r="13526" spans="7:7" ht="15" customHeight="1" x14ac:dyDescent="0.25">
      <c r="G13526" s="194"/>
    </row>
    <row r="13527" spans="7:7" ht="15" customHeight="1" x14ac:dyDescent="0.25">
      <c r="G13527" s="194"/>
    </row>
    <row r="13528" spans="7:7" ht="15" customHeight="1" x14ac:dyDescent="0.25">
      <c r="G13528" s="194"/>
    </row>
    <row r="13529" spans="7:7" ht="15" customHeight="1" x14ac:dyDescent="0.25">
      <c r="G13529" s="194"/>
    </row>
    <row r="13530" spans="7:7" ht="15" customHeight="1" x14ac:dyDescent="0.25">
      <c r="G13530" s="194"/>
    </row>
    <row r="13531" spans="7:7" ht="15" customHeight="1" x14ac:dyDescent="0.25">
      <c r="G13531" s="194"/>
    </row>
    <row r="13532" spans="7:7" ht="15" customHeight="1" x14ac:dyDescent="0.25">
      <c r="G13532" s="194"/>
    </row>
    <row r="13533" spans="7:7" ht="15" customHeight="1" x14ac:dyDescent="0.25">
      <c r="G13533" s="194"/>
    </row>
    <row r="13534" spans="7:7" ht="15" customHeight="1" x14ac:dyDescent="0.25">
      <c r="G13534" s="194"/>
    </row>
    <row r="13535" spans="7:7" ht="15" customHeight="1" x14ac:dyDescent="0.25">
      <c r="G13535" s="194"/>
    </row>
    <row r="13536" spans="7:7" ht="15" customHeight="1" x14ac:dyDescent="0.25">
      <c r="G13536" s="194"/>
    </row>
    <row r="13537" spans="7:7" ht="15" customHeight="1" x14ac:dyDescent="0.25">
      <c r="G13537" s="194"/>
    </row>
    <row r="13538" spans="7:7" ht="15" customHeight="1" x14ac:dyDescent="0.25">
      <c r="G13538" s="194"/>
    </row>
    <row r="13539" spans="7:7" ht="15" customHeight="1" x14ac:dyDescent="0.25">
      <c r="G13539" s="194"/>
    </row>
    <row r="13540" spans="7:7" ht="15" customHeight="1" x14ac:dyDescent="0.25">
      <c r="G13540" s="194"/>
    </row>
    <row r="13541" spans="7:7" ht="15" customHeight="1" x14ac:dyDescent="0.25">
      <c r="G13541" s="194"/>
    </row>
    <row r="13542" spans="7:7" ht="15" customHeight="1" x14ac:dyDescent="0.25">
      <c r="G13542" s="194"/>
    </row>
    <row r="13543" spans="7:7" ht="15" customHeight="1" x14ac:dyDescent="0.25">
      <c r="G13543" s="194"/>
    </row>
    <row r="13544" spans="7:7" ht="15" customHeight="1" x14ac:dyDescent="0.25">
      <c r="G13544" s="194"/>
    </row>
    <row r="13545" spans="7:7" ht="15" customHeight="1" x14ac:dyDescent="0.25">
      <c r="G13545" s="194"/>
    </row>
    <row r="13546" spans="7:7" ht="15" customHeight="1" x14ac:dyDescent="0.25">
      <c r="G13546" s="194"/>
    </row>
    <row r="13547" spans="7:7" ht="15" customHeight="1" x14ac:dyDescent="0.25">
      <c r="G13547" s="194"/>
    </row>
    <row r="13548" spans="7:7" ht="15" customHeight="1" x14ac:dyDescent="0.25">
      <c r="G13548" s="194"/>
    </row>
    <row r="13549" spans="7:7" ht="15" customHeight="1" x14ac:dyDescent="0.25">
      <c r="G13549" s="194"/>
    </row>
    <row r="13550" spans="7:7" ht="15" customHeight="1" x14ac:dyDescent="0.25">
      <c r="G13550" s="194"/>
    </row>
    <row r="13551" spans="7:7" ht="15" customHeight="1" x14ac:dyDescent="0.25">
      <c r="G13551" s="194"/>
    </row>
    <row r="13552" spans="7:7" ht="15" customHeight="1" x14ac:dyDescent="0.25">
      <c r="G13552" s="194"/>
    </row>
    <row r="13553" spans="7:7" ht="15" customHeight="1" x14ac:dyDescent="0.25">
      <c r="G13553" s="194"/>
    </row>
    <row r="13554" spans="7:7" ht="15" customHeight="1" x14ac:dyDescent="0.25">
      <c r="G13554" s="194"/>
    </row>
    <row r="13555" spans="7:7" ht="15" customHeight="1" x14ac:dyDescent="0.25">
      <c r="G13555" s="194"/>
    </row>
    <row r="13556" spans="7:7" ht="15" customHeight="1" x14ac:dyDescent="0.25">
      <c r="G13556" s="194"/>
    </row>
    <row r="13557" spans="7:7" ht="15" customHeight="1" x14ac:dyDescent="0.25">
      <c r="G13557" s="194"/>
    </row>
    <row r="13558" spans="7:7" ht="15" customHeight="1" x14ac:dyDescent="0.25">
      <c r="G13558" s="194"/>
    </row>
    <row r="13559" spans="7:7" ht="15" customHeight="1" x14ac:dyDescent="0.25">
      <c r="G13559" s="194"/>
    </row>
    <row r="13560" spans="7:7" ht="15" customHeight="1" x14ac:dyDescent="0.25">
      <c r="G13560" s="194"/>
    </row>
    <row r="13561" spans="7:7" ht="15" customHeight="1" x14ac:dyDescent="0.25">
      <c r="G13561" s="194"/>
    </row>
    <row r="13562" spans="7:7" ht="15" customHeight="1" x14ac:dyDescent="0.25">
      <c r="G13562" s="194"/>
    </row>
    <row r="13563" spans="7:7" ht="15" customHeight="1" x14ac:dyDescent="0.25">
      <c r="G13563" s="194"/>
    </row>
    <row r="13564" spans="7:7" ht="15" customHeight="1" x14ac:dyDescent="0.25">
      <c r="G13564" s="194"/>
    </row>
    <row r="13565" spans="7:7" ht="15" customHeight="1" x14ac:dyDescent="0.25">
      <c r="G13565" s="194"/>
    </row>
    <row r="13566" spans="7:7" ht="15" customHeight="1" x14ac:dyDescent="0.25">
      <c r="G13566" s="194"/>
    </row>
    <row r="13567" spans="7:7" ht="15" customHeight="1" x14ac:dyDescent="0.25">
      <c r="G13567" s="194"/>
    </row>
    <row r="13568" spans="7:7" ht="15" customHeight="1" x14ac:dyDescent="0.25">
      <c r="G13568" s="194"/>
    </row>
    <row r="13569" spans="7:7" ht="15" customHeight="1" x14ac:dyDescent="0.25">
      <c r="G13569" s="194"/>
    </row>
    <row r="13570" spans="7:7" ht="15" customHeight="1" x14ac:dyDescent="0.25">
      <c r="G13570" s="194"/>
    </row>
    <row r="13571" spans="7:7" ht="15" customHeight="1" x14ac:dyDescent="0.25">
      <c r="G13571" s="194"/>
    </row>
    <row r="13572" spans="7:7" ht="15" customHeight="1" x14ac:dyDescent="0.25">
      <c r="G13572" s="194"/>
    </row>
    <row r="13573" spans="7:7" ht="15" customHeight="1" x14ac:dyDescent="0.25">
      <c r="G13573" s="194"/>
    </row>
    <row r="13574" spans="7:7" ht="15" customHeight="1" x14ac:dyDescent="0.25">
      <c r="G13574" s="194"/>
    </row>
    <row r="13575" spans="7:7" ht="15" customHeight="1" x14ac:dyDescent="0.25">
      <c r="G13575" s="194"/>
    </row>
    <row r="13576" spans="7:7" ht="15" customHeight="1" x14ac:dyDescent="0.25">
      <c r="G13576" s="194"/>
    </row>
    <row r="13577" spans="7:7" ht="15" customHeight="1" x14ac:dyDescent="0.25">
      <c r="G13577" s="194"/>
    </row>
    <row r="13578" spans="7:7" ht="15" customHeight="1" x14ac:dyDescent="0.25">
      <c r="G13578" s="194"/>
    </row>
    <row r="13579" spans="7:7" ht="15" customHeight="1" x14ac:dyDescent="0.25">
      <c r="G13579" s="194"/>
    </row>
    <row r="13580" spans="7:7" ht="15" customHeight="1" x14ac:dyDescent="0.25">
      <c r="G13580" s="194"/>
    </row>
    <row r="13581" spans="7:7" ht="15" customHeight="1" x14ac:dyDescent="0.25">
      <c r="G13581" s="194"/>
    </row>
    <row r="13582" spans="7:7" ht="15" customHeight="1" x14ac:dyDescent="0.25">
      <c r="G13582" s="194"/>
    </row>
    <row r="13583" spans="7:7" ht="15" customHeight="1" x14ac:dyDescent="0.25">
      <c r="G13583" s="194"/>
    </row>
    <row r="13584" spans="7:7" ht="15" customHeight="1" x14ac:dyDescent="0.25">
      <c r="G13584" s="194"/>
    </row>
    <row r="13585" spans="7:7" ht="15" customHeight="1" x14ac:dyDescent="0.25">
      <c r="G13585" s="194"/>
    </row>
    <row r="13586" spans="7:7" ht="15" customHeight="1" x14ac:dyDescent="0.25">
      <c r="G13586" s="194"/>
    </row>
    <row r="13587" spans="7:7" ht="15" customHeight="1" x14ac:dyDescent="0.25">
      <c r="G13587" s="194"/>
    </row>
    <row r="13588" spans="7:7" ht="15" customHeight="1" x14ac:dyDescent="0.25">
      <c r="G13588" s="194"/>
    </row>
    <row r="13589" spans="7:7" ht="15" customHeight="1" x14ac:dyDescent="0.25">
      <c r="G13589" s="194"/>
    </row>
    <row r="13590" spans="7:7" ht="15" customHeight="1" x14ac:dyDescent="0.25">
      <c r="G13590" s="194"/>
    </row>
    <row r="13591" spans="7:7" ht="15" customHeight="1" x14ac:dyDescent="0.25">
      <c r="G13591" s="194"/>
    </row>
    <row r="13592" spans="7:7" ht="15" customHeight="1" x14ac:dyDescent="0.25">
      <c r="G13592" s="194"/>
    </row>
    <row r="13593" spans="7:7" ht="15" customHeight="1" x14ac:dyDescent="0.25">
      <c r="G13593" s="194"/>
    </row>
    <row r="13594" spans="7:7" ht="15" customHeight="1" x14ac:dyDescent="0.25">
      <c r="G13594" s="194"/>
    </row>
    <row r="13595" spans="7:7" ht="15" customHeight="1" x14ac:dyDescent="0.25">
      <c r="G13595" s="194"/>
    </row>
    <row r="13596" spans="7:7" ht="15" customHeight="1" x14ac:dyDescent="0.25">
      <c r="G13596" s="194"/>
    </row>
    <row r="13597" spans="7:7" ht="15" customHeight="1" x14ac:dyDescent="0.25">
      <c r="G13597" s="194"/>
    </row>
    <row r="13598" spans="7:7" ht="15" customHeight="1" x14ac:dyDescent="0.25">
      <c r="G13598" s="194"/>
    </row>
    <row r="13599" spans="7:7" ht="15" customHeight="1" x14ac:dyDescent="0.25">
      <c r="G13599" s="194"/>
    </row>
    <row r="13600" spans="7:7" ht="15" customHeight="1" x14ac:dyDescent="0.25">
      <c r="G13600" s="194"/>
    </row>
    <row r="13601" spans="7:7" ht="15" customHeight="1" x14ac:dyDescent="0.25">
      <c r="G13601" s="194"/>
    </row>
    <row r="13602" spans="7:7" ht="15" customHeight="1" x14ac:dyDescent="0.25">
      <c r="G13602" s="194"/>
    </row>
    <row r="13603" spans="7:7" ht="15" customHeight="1" x14ac:dyDescent="0.25">
      <c r="G13603" s="194"/>
    </row>
    <row r="13604" spans="7:7" ht="15" customHeight="1" x14ac:dyDescent="0.25">
      <c r="G13604" s="194"/>
    </row>
    <row r="13605" spans="7:7" ht="15" customHeight="1" x14ac:dyDescent="0.25">
      <c r="G13605" s="194"/>
    </row>
    <row r="13606" spans="7:7" ht="15" customHeight="1" x14ac:dyDescent="0.25">
      <c r="G13606" s="194"/>
    </row>
    <row r="13607" spans="7:7" ht="15" customHeight="1" x14ac:dyDescent="0.25">
      <c r="G13607" s="194"/>
    </row>
    <row r="13608" spans="7:7" ht="15" customHeight="1" x14ac:dyDescent="0.25">
      <c r="G13608" s="194"/>
    </row>
    <row r="13609" spans="7:7" ht="15" customHeight="1" x14ac:dyDescent="0.25">
      <c r="G13609" s="194"/>
    </row>
    <row r="13610" spans="7:7" ht="15" customHeight="1" x14ac:dyDescent="0.25">
      <c r="G13610" s="194"/>
    </row>
    <row r="13611" spans="7:7" ht="15" customHeight="1" x14ac:dyDescent="0.25">
      <c r="G13611" s="194"/>
    </row>
    <row r="13612" spans="7:7" ht="15" customHeight="1" x14ac:dyDescent="0.25">
      <c r="G13612" s="194"/>
    </row>
    <row r="13613" spans="7:7" ht="15" customHeight="1" x14ac:dyDescent="0.25">
      <c r="G13613" s="194"/>
    </row>
    <row r="13614" spans="7:7" ht="15" customHeight="1" x14ac:dyDescent="0.25">
      <c r="G13614" s="194"/>
    </row>
    <row r="13615" spans="7:7" ht="15" customHeight="1" x14ac:dyDescent="0.25">
      <c r="G13615" s="194"/>
    </row>
    <row r="13616" spans="7:7" ht="15" customHeight="1" x14ac:dyDescent="0.25">
      <c r="G13616" s="194"/>
    </row>
    <row r="13617" spans="7:7" ht="15" customHeight="1" x14ac:dyDescent="0.25">
      <c r="G13617" s="194"/>
    </row>
    <row r="13618" spans="7:7" ht="15" customHeight="1" x14ac:dyDescent="0.25">
      <c r="G13618" s="194"/>
    </row>
    <row r="13619" spans="7:7" ht="15" customHeight="1" x14ac:dyDescent="0.25">
      <c r="G13619" s="194"/>
    </row>
    <row r="13620" spans="7:7" ht="15" customHeight="1" x14ac:dyDescent="0.25">
      <c r="G13620" s="194"/>
    </row>
    <row r="13621" spans="7:7" ht="15" customHeight="1" x14ac:dyDescent="0.25">
      <c r="G13621" s="194"/>
    </row>
    <row r="13622" spans="7:7" ht="15" customHeight="1" x14ac:dyDescent="0.25">
      <c r="G13622" s="194"/>
    </row>
    <row r="13623" spans="7:7" ht="15" customHeight="1" x14ac:dyDescent="0.25">
      <c r="G13623" s="194"/>
    </row>
    <row r="13624" spans="7:7" ht="15" customHeight="1" x14ac:dyDescent="0.25">
      <c r="G13624" s="194"/>
    </row>
    <row r="13625" spans="7:7" ht="15" customHeight="1" x14ac:dyDescent="0.25">
      <c r="G13625" s="194"/>
    </row>
    <row r="13626" spans="7:7" ht="15" customHeight="1" x14ac:dyDescent="0.25">
      <c r="G13626" s="194"/>
    </row>
    <row r="13627" spans="7:7" ht="15" customHeight="1" x14ac:dyDescent="0.25">
      <c r="G13627" s="194"/>
    </row>
    <row r="13628" spans="7:7" ht="15" customHeight="1" x14ac:dyDescent="0.25">
      <c r="G13628" s="194"/>
    </row>
    <row r="13629" spans="7:7" ht="15" customHeight="1" x14ac:dyDescent="0.25">
      <c r="G13629" s="194"/>
    </row>
    <row r="13630" spans="7:7" ht="15" customHeight="1" x14ac:dyDescent="0.25">
      <c r="G13630" s="194"/>
    </row>
    <row r="13631" spans="7:7" ht="15" customHeight="1" x14ac:dyDescent="0.25">
      <c r="G13631" s="194"/>
    </row>
    <row r="13632" spans="7:7" ht="15" customHeight="1" x14ac:dyDescent="0.25">
      <c r="G13632" s="194"/>
    </row>
    <row r="13633" spans="7:7" ht="15" customHeight="1" x14ac:dyDescent="0.25">
      <c r="G13633" s="194"/>
    </row>
    <row r="13634" spans="7:7" ht="15" customHeight="1" x14ac:dyDescent="0.25">
      <c r="G13634" s="194"/>
    </row>
    <row r="13635" spans="7:7" ht="15" customHeight="1" x14ac:dyDescent="0.25">
      <c r="G13635" s="194"/>
    </row>
    <row r="13636" spans="7:7" ht="15" customHeight="1" x14ac:dyDescent="0.25">
      <c r="G13636" s="194"/>
    </row>
    <row r="13637" spans="7:7" ht="15" customHeight="1" x14ac:dyDescent="0.25">
      <c r="G13637" s="194"/>
    </row>
    <row r="13638" spans="7:7" ht="15" customHeight="1" x14ac:dyDescent="0.25">
      <c r="G13638" s="194"/>
    </row>
    <row r="13639" spans="7:7" ht="15" customHeight="1" x14ac:dyDescent="0.25">
      <c r="G13639" s="194"/>
    </row>
    <row r="13640" spans="7:7" ht="15" customHeight="1" x14ac:dyDescent="0.25">
      <c r="G13640" s="194"/>
    </row>
    <row r="13641" spans="7:7" ht="15" customHeight="1" x14ac:dyDescent="0.25">
      <c r="G13641" s="194"/>
    </row>
    <row r="13642" spans="7:7" ht="15" customHeight="1" x14ac:dyDescent="0.25">
      <c r="G13642" s="194"/>
    </row>
    <row r="13643" spans="7:7" ht="15" customHeight="1" x14ac:dyDescent="0.25">
      <c r="G13643" s="194"/>
    </row>
    <row r="13644" spans="7:7" ht="15" customHeight="1" x14ac:dyDescent="0.25">
      <c r="G13644" s="194"/>
    </row>
    <row r="13645" spans="7:7" ht="15" customHeight="1" x14ac:dyDescent="0.25">
      <c r="G13645" s="194"/>
    </row>
    <row r="13646" spans="7:7" ht="15" customHeight="1" x14ac:dyDescent="0.25">
      <c r="G13646" s="194"/>
    </row>
    <row r="13647" spans="7:7" ht="15" customHeight="1" x14ac:dyDescent="0.25">
      <c r="G13647" s="194"/>
    </row>
    <row r="13648" spans="7:7" ht="15" customHeight="1" x14ac:dyDescent="0.25">
      <c r="G13648" s="194"/>
    </row>
    <row r="13649" spans="7:7" ht="15" customHeight="1" x14ac:dyDescent="0.25">
      <c r="G13649" s="194"/>
    </row>
    <row r="13650" spans="7:7" ht="15" customHeight="1" x14ac:dyDescent="0.25">
      <c r="G13650" s="194"/>
    </row>
    <row r="13651" spans="7:7" ht="15" customHeight="1" x14ac:dyDescent="0.25">
      <c r="G13651" s="194"/>
    </row>
    <row r="13652" spans="7:7" ht="15" customHeight="1" x14ac:dyDescent="0.25">
      <c r="G13652" s="194"/>
    </row>
    <row r="13653" spans="7:7" ht="15" customHeight="1" x14ac:dyDescent="0.25">
      <c r="G13653" s="194"/>
    </row>
    <row r="13654" spans="7:7" ht="15" customHeight="1" x14ac:dyDescent="0.25">
      <c r="G13654" s="194"/>
    </row>
    <row r="13655" spans="7:7" ht="15" customHeight="1" x14ac:dyDescent="0.25">
      <c r="G13655" s="194"/>
    </row>
    <row r="13656" spans="7:7" ht="15" customHeight="1" x14ac:dyDescent="0.25">
      <c r="G13656" s="194"/>
    </row>
    <row r="13657" spans="7:7" ht="15" customHeight="1" x14ac:dyDescent="0.25">
      <c r="G13657" s="194"/>
    </row>
    <row r="13658" spans="7:7" ht="15" customHeight="1" x14ac:dyDescent="0.25">
      <c r="G13658" s="194"/>
    </row>
    <row r="13659" spans="7:7" ht="15" customHeight="1" x14ac:dyDescent="0.25">
      <c r="G13659" s="194"/>
    </row>
    <row r="13660" spans="7:7" ht="15" customHeight="1" x14ac:dyDescent="0.25">
      <c r="G13660" s="194"/>
    </row>
    <row r="13661" spans="7:7" ht="15" customHeight="1" x14ac:dyDescent="0.25">
      <c r="G13661" s="194"/>
    </row>
    <row r="13662" spans="7:7" ht="15" customHeight="1" x14ac:dyDescent="0.25">
      <c r="G13662" s="194"/>
    </row>
    <row r="13663" spans="7:7" ht="15" customHeight="1" x14ac:dyDescent="0.25">
      <c r="G13663" s="194"/>
    </row>
    <row r="13664" spans="7:7" ht="15" customHeight="1" x14ac:dyDescent="0.25">
      <c r="G13664" s="194"/>
    </row>
    <row r="13665" spans="7:7" ht="15" customHeight="1" x14ac:dyDescent="0.25">
      <c r="G13665" s="194"/>
    </row>
    <row r="13666" spans="7:7" ht="15" customHeight="1" x14ac:dyDescent="0.25">
      <c r="G13666" s="194"/>
    </row>
    <row r="13667" spans="7:7" ht="15" customHeight="1" x14ac:dyDescent="0.25">
      <c r="G13667" s="194"/>
    </row>
    <row r="13668" spans="7:7" ht="15" customHeight="1" x14ac:dyDescent="0.25">
      <c r="G13668" s="194"/>
    </row>
    <row r="13669" spans="7:7" ht="15" customHeight="1" x14ac:dyDescent="0.25">
      <c r="G13669" s="194"/>
    </row>
    <row r="13670" spans="7:7" ht="15" customHeight="1" x14ac:dyDescent="0.25">
      <c r="G13670" s="194"/>
    </row>
    <row r="13671" spans="7:7" ht="15" customHeight="1" x14ac:dyDescent="0.25">
      <c r="G13671" s="194"/>
    </row>
    <row r="13672" spans="7:7" ht="15" customHeight="1" x14ac:dyDescent="0.25">
      <c r="G13672" s="194"/>
    </row>
    <row r="13673" spans="7:7" ht="15" customHeight="1" x14ac:dyDescent="0.25">
      <c r="G13673" s="194"/>
    </row>
    <row r="13674" spans="7:7" ht="15" customHeight="1" x14ac:dyDescent="0.25">
      <c r="G13674" s="194"/>
    </row>
    <row r="13675" spans="7:7" ht="15" customHeight="1" x14ac:dyDescent="0.25">
      <c r="G13675" s="194"/>
    </row>
    <row r="13676" spans="7:7" ht="15" customHeight="1" x14ac:dyDescent="0.25">
      <c r="G13676" s="194"/>
    </row>
    <row r="13677" spans="7:7" ht="15" customHeight="1" x14ac:dyDescent="0.25">
      <c r="G13677" s="194"/>
    </row>
    <row r="13678" spans="7:7" ht="15" customHeight="1" x14ac:dyDescent="0.25">
      <c r="G13678" s="194"/>
    </row>
    <row r="13679" spans="7:7" ht="15" customHeight="1" x14ac:dyDescent="0.25">
      <c r="G13679" s="194"/>
    </row>
    <row r="13680" spans="7:7" ht="15" customHeight="1" x14ac:dyDescent="0.25">
      <c r="G13680" s="194"/>
    </row>
    <row r="13681" spans="7:7" ht="15" customHeight="1" x14ac:dyDescent="0.25">
      <c r="G13681" s="194"/>
    </row>
    <row r="13682" spans="7:7" ht="15" customHeight="1" x14ac:dyDescent="0.25">
      <c r="G13682" s="194"/>
    </row>
    <row r="13683" spans="7:7" ht="15" customHeight="1" x14ac:dyDescent="0.25">
      <c r="G13683" s="194"/>
    </row>
    <row r="13684" spans="7:7" ht="15" customHeight="1" x14ac:dyDescent="0.25">
      <c r="G13684" s="194"/>
    </row>
    <row r="13685" spans="7:7" ht="15" customHeight="1" x14ac:dyDescent="0.25">
      <c r="G13685" s="194"/>
    </row>
    <row r="13686" spans="7:7" ht="15" customHeight="1" x14ac:dyDescent="0.25">
      <c r="G13686" s="194"/>
    </row>
    <row r="13687" spans="7:7" ht="15" customHeight="1" x14ac:dyDescent="0.25">
      <c r="G13687" s="194"/>
    </row>
    <row r="13688" spans="7:7" ht="15" customHeight="1" x14ac:dyDescent="0.25">
      <c r="G13688" s="194"/>
    </row>
    <row r="13689" spans="7:7" ht="15" customHeight="1" x14ac:dyDescent="0.25">
      <c r="G13689" s="194"/>
    </row>
    <row r="13690" spans="7:7" ht="15" customHeight="1" x14ac:dyDescent="0.25">
      <c r="G13690" s="194"/>
    </row>
    <row r="13691" spans="7:7" ht="15" customHeight="1" x14ac:dyDescent="0.25">
      <c r="G13691" s="194"/>
    </row>
    <row r="13692" spans="7:7" ht="15" customHeight="1" x14ac:dyDescent="0.25">
      <c r="G13692" s="194"/>
    </row>
    <row r="13693" spans="7:7" ht="15" customHeight="1" x14ac:dyDescent="0.25">
      <c r="G13693" s="194"/>
    </row>
    <row r="13694" spans="7:7" ht="15" customHeight="1" x14ac:dyDescent="0.25">
      <c r="G13694" s="194"/>
    </row>
    <row r="13695" spans="7:7" ht="15" customHeight="1" x14ac:dyDescent="0.25">
      <c r="G13695" s="194"/>
    </row>
    <row r="13696" spans="7:7" ht="15" customHeight="1" x14ac:dyDescent="0.25">
      <c r="G13696" s="194"/>
    </row>
    <row r="13697" spans="7:7" ht="15" customHeight="1" x14ac:dyDescent="0.25">
      <c r="G13697" s="194"/>
    </row>
    <row r="13698" spans="7:7" ht="15" customHeight="1" x14ac:dyDescent="0.25">
      <c r="G13698" s="194"/>
    </row>
    <row r="13699" spans="7:7" ht="15" customHeight="1" x14ac:dyDescent="0.25">
      <c r="G13699" s="194"/>
    </row>
    <row r="13700" spans="7:7" ht="15" customHeight="1" x14ac:dyDescent="0.25">
      <c r="G13700" s="194"/>
    </row>
    <row r="13701" spans="7:7" ht="15" customHeight="1" x14ac:dyDescent="0.25">
      <c r="G13701" s="194"/>
    </row>
    <row r="13702" spans="7:7" ht="15" customHeight="1" x14ac:dyDescent="0.25">
      <c r="G13702" s="194"/>
    </row>
    <row r="13703" spans="7:7" ht="15" customHeight="1" x14ac:dyDescent="0.25">
      <c r="G13703" s="194"/>
    </row>
    <row r="13704" spans="7:7" ht="15" customHeight="1" x14ac:dyDescent="0.25">
      <c r="G13704" s="194"/>
    </row>
    <row r="13705" spans="7:7" ht="15" customHeight="1" x14ac:dyDescent="0.25">
      <c r="G13705" s="194"/>
    </row>
    <row r="13706" spans="7:7" ht="15" customHeight="1" x14ac:dyDescent="0.25">
      <c r="G13706" s="194"/>
    </row>
    <row r="13707" spans="7:7" ht="15" customHeight="1" x14ac:dyDescent="0.25">
      <c r="G13707" s="194"/>
    </row>
    <row r="13708" spans="7:7" ht="15" customHeight="1" x14ac:dyDescent="0.25">
      <c r="G13708" s="194"/>
    </row>
    <row r="13709" spans="7:7" ht="15" customHeight="1" x14ac:dyDescent="0.25">
      <c r="G13709" s="194"/>
    </row>
    <row r="13710" spans="7:7" ht="15" customHeight="1" x14ac:dyDescent="0.25">
      <c r="G13710" s="194"/>
    </row>
    <row r="13711" spans="7:7" ht="15" customHeight="1" x14ac:dyDescent="0.25">
      <c r="G13711" s="194"/>
    </row>
    <row r="13712" spans="7:7" ht="15" customHeight="1" x14ac:dyDescent="0.25">
      <c r="G13712" s="194"/>
    </row>
    <row r="13713" spans="7:7" ht="15" customHeight="1" x14ac:dyDescent="0.25">
      <c r="G13713" s="194"/>
    </row>
    <row r="13714" spans="7:7" ht="15" customHeight="1" x14ac:dyDescent="0.25">
      <c r="G13714" s="194"/>
    </row>
    <row r="13715" spans="7:7" ht="15" customHeight="1" x14ac:dyDescent="0.25">
      <c r="G13715" s="194"/>
    </row>
    <row r="13716" spans="7:7" ht="15" customHeight="1" x14ac:dyDescent="0.25">
      <c r="G13716" s="194"/>
    </row>
    <row r="13717" spans="7:7" ht="15" customHeight="1" x14ac:dyDescent="0.25">
      <c r="G13717" s="194"/>
    </row>
    <row r="13718" spans="7:7" ht="15" customHeight="1" x14ac:dyDescent="0.25">
      <c r="G13718" s="194"/>
    </row>
    <row r="13719" spans="7:7" ht="15" customHeight="1" x14ac:dyDescent="0.25">
      <c r="G13719" s="194"/>
    </row>
    <row r="13720" spans="7:7" ht="15" customHeight="1" x14ac:dyDescent="0.25">
      <c r="G13720" s="194"/>
    </row>
    <row r="13721" spans="7:7" ht="15" customHeight="1" x14ac:dyDescent="0.25">
      <c r="G13721" s="194"/>
    </row>
    <row r="13722" spans="7:7" ht="15" customHeight="1" x14ac:dyDescent="0.25">
      <c r="G13722" s="194"/>
    </row>
    <row r="13723" spans="7:7" ht="15" customHeight="1" x14ac:dyDescent="0.25">
      <c r="G13723" s="194"/>
    </row>
    <row r="13724" spans="7:7" ht="15" customHeight="1" x14ac:dyDescent="0.25">
      <c r="G13724" s="194"/>
    </row>
    <row r="13725" spans="7:7" ht="15" customHeight="1" x14ac:dyDescent="0.25">
      <c r="G13725" s="194"/>
    </row>
    <row r="13726" spans="7:7" ht="15" customHeight="1" x14ac:dyDescent="0.25">
      <c r="G13726" s="194"/>
    </row>
    <row r="13727" spans="7:7" ht="15" customHeight="1" x14ac:dyDescent="0.25">
      <c r="G13727" s="194"/>
    </row>
    <row r="13728" spans="7:7" ht="15" customHeight="1" x14ac:dyDescent="0.25">
      <c r="G13728" s="194"/>
    </row>
    <row r="13729" spans="7:7" ht="15" customHeight="1" x14ac:dyDescent="0.25">
      <c r="G13729" s="194"/>
    </row>
    <row r="13730" spans="7:7" ht="15" customHeight="1" x14ac:dyDescent="0.25">
      <c r="G13730" s="194"/>
    </row>
    <row r="13731" spans="7:7" ht="15" customHeight="1" x14ac:dyDescent="0.25">
      <c r="G13731" s="194"/>
    </row>
    <row r="13732" spans="7:7" ht="15" customHeight="1" x14ac:dyDescent="0.25">
      <c r="G13732" s="194"/>
    </row>
    <row r="13733" spans="7:7" ht="15" customHeight="1" x14ac:dyDescent="0.25">
      <c r="G13733" s="194"/>
    </row>
    <row r="13734" spans="7:7" ht="15" customHeight="1" x14ac:dyDescent="0.25">
      <c r="G13734" s="194"/>
    </row>
    <row r="13735" spans="7:7" ht="15" customHeight="1" x14ac:dyDescent="0.25">
      <c r="G13735" s="194"/>
    </row>
    <row r="13736" spans="7:7" ht="15" customHeight="1" x14ac:dyDescent="0.25">
      <c r="G13736" s="194"/>
    </row>
    <row r="13737" spans="7:7" ht="15" customHeight="1" x14ac:dyDescent="0.25">
      <c r="G13737" s="194"/>
    </row>
    <row r="13738" spans="7:7" ht="15" customHeight="1" x14ac:dyDescent="0.25">
      <c r="G13738" s="194"/>
    </row>
    <row r="13739" spans="7:7" ht="15" customHeight="1" x14ac:dyDescent="0.25">
      <c r="G13739" s="194"/>
    </row>
    <row r="13740" spans="7:7" ht="15" customHeight="1" x14ac:dyDescent="0.25">
      <c r="G13740" s="194"/>
    </row>
    <row r="13741" spans="7:7" ht="15" customHeight="1" x14ac:dyDescent="0.25">
      <c r="G13741" s="194"/>
    </row>
    <row r="13742" spans="7:7" ht="15" customHeight="1" x14ac:dyDescent="0.25">
      <c r="G13742" s="194"/>
    </row>
    <row r="13743" spans="7:7" ht="15" customHeight="1" x14ac:dyDescent="0.25">
      <c r="G13743" s="194"/>
    </row>
    <row r="13744" spans="7:7" ht="15" customHeight="1" x14ac:dyDescent="0.25">
      <c r="G13744" s="194"/>
    </row>
    <row r="13745" spans="7:7" ht="15" customHeight="1" x14ac:dyDescent="0.25">
      <c r="G13745" s="194"/>
    </row>
    <row r="13746" spans="7:7" ht="15" customHeight="1" x14ac:dyDescent="0.25">
      <c r="G13746" s="194"/>
    </row>
    <row r="13747" spans="7:7" ht="15" customHeight="1" x14ac:dyDescent="0.25">
      <c r="G13747" s="194"/>
    </row>
    <row r="13748" spans="7:7" ht="15" customHeight="1" x14ac:dyDescent="0.25">
      <c r="G13748" s="194"/>
    </row>
    <row r="13749" spans="7:7" ht="15" customHeight="1" x14ac:dyDescent="0.25">
      <c r="G13749" s="194"/>
    </row>
    <row r="13750" spans="7:7" ht="15" customHeight="1" x14ac:dyDescent="0.25">
      <c r="G13750" s="194"/>
    </row>
    <row r="13751" spans="7:7" ht="15" customHeight="1" x14ac:dyDescent="0.25">
      <c r="G13751" s="194"/>
    </row>
    <row r="13752" spans="7:7" ht="15" customHeight="1" x14ac:dyDescent="0.25">
      <c r="G13752" s="194"/>
    </row>
    <row r="13753" spans="7:7" ht="15" customHeight="1" x14ac:dyDescent="0.25">
      <c r="G13753" s="194"/>
    </row>
    <row r="13754" spans="7:7" ht="15" customHeight="1" x14ac:dyDescent="0.25">
      <c r="G13754" s="194"/>
    </row>
    <row r="13755" spans="7:7" ht="15" customHeight="1" x14ac:dyDescent="0.25">
      <c r="G13755" s="194"/>
    </row>
    <row r="13756" spans="7:7" ht="15" customHeight="1" x14ac:dyDescent="0.25">
      <c r="G13756" s="194"/>
    </row>
    <row r="13757" spans="7:7" ht="15" customHeight="1" x14ac:dyDescent="0.25">
      <c r="G13757" s="194"/>
    </row>
    <row r="13758" spans="7:7" ht="15" customHeight="1" x14ac:dyDescent="0.25">
      <c r="G13758" s="194"/>
    </row>
    <row r="13759" spans="7:7" ht="15" customHeight="1" x14ac:dyDescent="0.25">
      <c r="G13759" s="194"/>
    </row>
    <row r="13760" spans="7:7" ht="15" customHeight="1" x14ac:dyDescent="0.25">
      <c r="G13760" s="194"/>
    </row>
    <row r="13761" spans="7:7" ht="15" customHeight="1" x14ac:dyDescent="0.25">
      <c r="G13761" s="194"/>
    </row>
    <row r="13762" spans="7:7" ht="15" customHeight="1" x14ac:dyDescent="0.25">
      <c r="G13762" s="194"/>
    </row>
    <row r="13763" spans="7:7" ht="15" customHeight="1" x14ac:dyDescent="0.25">
      <c r="G13763" s="194"/>
    </row>
    <row r="13764" spans="7:7" ht="15" customHeight="1" x14ac:dyDescent="0.25">
      <c r="G13764" s="194"/>
    </row>
    <row r="13765" spans="7:7" ht="15" customHeight="1" x14ac:dyDescent="0.25">
      <c r="G13765" s="194"/>
    </row>
    <row r="13766" spans="7:7" ht="15" customHeight="1" x14ac:dyDescent="0.25">
      <c r="G13766" s="194"/>
    </row>
    <row r="13767" spans="7:7" ht="15" customHeight="1" x14ac:dyDescent="0.25">
      <c r="G13767" s="194"/>
    </row>
    <row r="13768" spans="7:7" ht="15" customHeight="1" x14ac:dyDescent="0.25">
      <c r="G13768" s="194"/>
    </row>
    <row r="13769" spans="7:7" ht="15" customHeight="1" x14ac:dyDescent="0.25">
      <c r="G13769" s="194"/>
    </row>
    <row r="13770" spans="7:7" ht="15" customHeight="1" x14ac:dyDescent="0.25">
      <c r="G13770" s="194"/>
    </row>
    <row r="13771" spans="7:7" ht="15" customHeight="1" x14ac:dyDescent="0.25">
      <c r="G13771" s="194"/>
    </row>
    <row r="13772" spans="7:7" ht="15" customHeight="1" x14ac:dyDescent="0.25">
      <c r="G13772" s="194"/>
    </row>
    <row r="13773" spans="7:7" ht="15" customHeight="1" x14ac:dyDescent="0.25">
      <c r="G13773" s="194"/>
    </row>
    <row r="13774" spans="7:7" ht="15" customHeight="1" x14ac:dyDescent="0.25">
      <c r="G13774" s="194"/>
    </row>
    <row r="13775" spans="7:7" ht="15" customHeight="1" x14ac:dyDescent="0.25">
      <c r="G13775" s="194"/>
    </row>
    <row r="13776" spans="7:7" ht="15" customHeight="1" x14ac:dyDescent="0.25">
      <c r="G13776" s="194"/>
    </row>
    <row r="13777" spans="7:7" ht="15" customHeight="1" x14ac:dyDescent="0.25">
      <c r="G13777" s="194"/>
    </row>
    <row r="13778" spans="7:7" ht="15" customHeight="1" x14ac:dyDescent="0.25">
      <c r="G13778" s="194"/>
    </row>
    <row r="13779" spans="7:7" ht="15" customHeight="1" x14ac:dyDescent="0.25">
      <c r="G13779" s="194"/>
    </row>
    <row r="13780" spans="7:7" ht="15" customHeight="1" x14ac:dyDescent="0.25">
      <c r="G13780" s="194"/>
    </row>
    <row r="13781" spans="7:7" ht="15" customHeight="1" x14ac:dyDescent="0.25">
      <c r="G13781" s="194"/>
    </row>
    <row r="13782" spans="7:7" ht="15" customHeight="1" x14ac:dyDescent="0.25">
      <c r="G13782" s="194"/>
    </row>
    <row r="13783" spans="7:7" ht="15" customHeight="1" x14ac:dyDescent="0.25">
      <c r="G13783" s="194"/>
    </row>
    <row r="13784" spans="7:7" ht="15" customHeight="1" x14ac:dyDescent="0.25">
      <c r="G13784" s="194"/>
    </row>
    <row r="13785" spans="7:7" ht="15" customHeight="1" x14ac:dyDescent="0.25">
      <c r="G13785" s="194"/>
    </row>
    <row r="13786" spans="7:7" ht="15" customHeight="1" x14ac:dyDescent="0.25">
      <c r="G13786" s="194"/>
    </row>
    <row r="13787" spans="7:7" ht="15" customHeight="1" x14ac:dyDescent="0.25">
      <c r="G13787" s="194"/>
    </row>
    <row r="13788" spans="7:7" ht="15" customHeight="1" x14ac:dyDescent="0.25">
      <c r="G13788" s="194"/>
    </row>
    <row r="13789" spans="7:7" ht="15" customHeight="1" x14ac:dyDescent="0.25">
      <c r="G13789" s="194"/>
    </row>
    <row r="13790" spans="7:7" ht="15" customHeight="1" x14ac:dyDescent="0.25">
      <c r="G13790" s="194"/>
    </row>
    <row r="13791" spans="7:7" ht="15" customHeight="1" x14ac:dyDescent="0.25">
      <c r="G13791" s="194"/>
    </row>
    <row r="13792" spans="7:7" ht="15" customHeight="1" x14ac:dyDescent="0.25">
      <c r="G13792" s="194"/>
    </row>
    <row r="13793" spans="7:7" ht="15" customHeight="1" x14ac:dyDescent="0.25">
      <c r="G13793" s="194"/>
    </row>
    <row r="13794" spans="7:7" ht="15" customHeight="1" x14ac:dyDescent="0.25">
      <c r="G13794" s="194"/>
    </row>
    <row r="13795" spans="7:7" ht="15" customHeight="1" x14ac:dyDescent="0.25">
      <c r="G13795" s="194"/>
    </row>
    <row r="13796" spans="7:7" ht="15" customHeight="1" x14ac:dyDescent="0.25">
      <c r="G13796" s="194"/>
    </row>
    <row r="13797" spans="7:7" ht="15" customHeight="1" x14ac:dyDescent="0.25">
      <c r="G13797" s="194"/>
    </row>
    <row r="13798" spans="7:7" ht="15" customHeight="1" x14ac:dyDescent="0.25">
      <c r="G13798" s="194"/>
    </row>
    <row r="13799" spans="7:7" ht="15" customHeight="1" x14ac:dyDescent="0.25">
      <c r="G13799" s="194"/>
    </row>
    <row r="13800" spans="7:7" ht="15" customHeight="1" x14ac:dyDescent="0.25">
      <c r="G13800" s="194"/>
    </row>
    <row r="13801" spans="7:7" ht="15" customHeight="1" x14ac:dyDescent="0.25">
      <c r="G13801" s="194"/>
    </row>
    <row r="13802" spans="7:7" ht="15" customHeight="1" x14ac:dyDescent="0.25">
      <c r="G13802" s="194"/>
    </row>
    <row r="13803" spans="7:7" ht="15" customHeight="1" x14ac:dyDescent="0.25">
      <c r="G13803" s="194"/>
    </row>
    <row r="13804" spans="7:7" ht="15" customHeight="1" x14ac:dyDescent="0.25">
      <c r="G13804" s="194"/>
    </row>
    <row r="13805" spans="7:7" ht="15" customHeight="1" x14ac:dyDescent="0.25">
      <c r="G13805" s="194"/>
    </row>
    <row r="13806" spans="7:7" ht="15" customHeight="1" x14ac:dyDescent="0.25">
      <c r="G13806" s="194"/>
    </row>
    <row r="13807" spans="7:7" ht="15" customHeight="1" x14ac:dyDescent="0.25">
      <c r="G13807" s="194"/>
    </row>
    <row r="13808" spans="7:7" ht="15" customHeight="1" x14ac:dyDescent="0.25">
      <c r="G13808" s="194"/>
    </row>
    <row r="13809" spans="7:7" ht="15" customHeight="1" x14ac:dyDescent="0.25">
      <c r="G13809" s="194"/>
    </row>
    <row r="13810" spans="7:7" ht="15" customHeight="1" x14ac:dyDescent="0.25">
      <c r="G13810" s="194"/>
    </row>
    <row r="13811" spans="7:7" ht="15" customHeight="1" x14ac:dyDescent="0.25">
      <c r="G13811" s="194"/>
    </row>
    <row r="13812" spans="7:7" ht="15" customHeight="1" x14ac:dyDescent="0.25">
      <c r="G13812" s="194"/>
    </row>
    <row r="13813" spans="7:7" ht="15" customHeight="1" x14ac:dyDescent="0.25">
      <c r="G13813" s="194"/>
    </row>
    <row r="13814" spans="7:7" ht="15" customHeight="1" x14ac:dyDescent="0.25">
      <c r="G13814" s="194"/>
    </row>
    <row r="13815" spans="7:7" ht="15" customHeight="1" x14ac:dyDescent="0.25">
      <c r="G13815" s="194"/>
    </row>
    <row r="13816" spans="7:7" ht="15" customHeight="1" x14ac:dyDescent="0.25">
      <c r="G13816" s="194"/>
    </row>
    <row r="13817" spans="7:7" ht="15" customHeight="1" x14ac:dyDescent="0.25">
      <c r="G13817" s="194"/>
    </row>
    <row r="13818" spans="7:7" ht="15" customHeight="1" x14ac:dyDescent="0.25">
      <c r="G13818" s="194"/>
    </row>
    <row r="13819" spans="7:7" ht="15" customHeight="1" x14ac:dyDescent="0.25">
      <c r="G13819" s="194"/>
    </row>
    <row r="13820" spans="7:7" ht="15" customHeight="1" x14ac:dyDescent="0.25">
      <c r="G13820" s="194"/>
    </row>
    <row r="13821" spans="7:7" ht="15" customHeight="1" x14ac:dyDescent="0.25">
      <c r="G13821" s="194"/>
    </row>
    <row r="13822" spans="7:7" ht="15" customHeight="1" x14ac:dyDescent="0.25">
      <c r="G13822" s="194"/>
    </row>
    <row r="13823" spans="7:7" ht="15" customHeight="1" x14ac:dyDescent="0.25">
      <c r="G13823" s="194"/>
    </row>
    <row r="13824" spans="7:7" ht="15" customHeight="1" x14ac:dyDescent="0.25">
      <c r="G13824" s="194"/>
    </row>
    <row r="13825" spans="7:7" ht="15" customHeight="1" x14ac:dyDescent="0.25">
      <c r="G13825" s="194"/>
    </row>
    <row r="13826" spans="7:7" ht="15" customHeight="1" x14ac:dyDescent="0.25">
      <c r="G13826" s="194"/>
    </row>
    <row r="13827" spans="7:7" ht="15" customHeight="1" x14ac:dyDescent="0.25">
      <c r="G13827" s="194"/>
    </row>
    <row r="13828" spans="7:7" ht="15" customHeight="1" x14ac:dyDescent="0.25">
      <c r="G13828" s="194"/>
    </row>
    <row r="13829" spans="7:7" ht="15" customHeight="1" x14ac:dyDescent="0.25">
      <c r="G13829" s="194"/>
    </row>
    <row r="13830" spans="7:7" ht="15" customHeight="1" x14ac:dyDescent="0.25">
      <c r="G13830" s="194"/>
    </row>
    <row r="13831" spans="7:7" ht="15" customHeight="1" x14ac:dyDescent="0.25">
      <c r="G13831" s="194"/>
    </row>
    <row r="13832" spans="7:7" ht="15" customHeight="1" x14ac:dyDescent="0.25">
      <c r="G13832" s="194"/>
    </row>
    <row r="13833" spans="7:7" ht="15" customHeight="1" x14ac:dyDescent="0.25">
      <c r="G13833" s="194"/>
    </row>
    <row r="13834" spans="7:7" ht="15" customHeight="1" x14ac:dyDescent="0.25">
      <c r="G13834" s="194"/>
    </row>
    <row r="13835" spans="7:7" ht="15" customHeight="1" x14ac:dyDescent="0.25">
      <c r="G13835" s="194"/>
    </row>
    <row r="13836" spans="7:7" ht="15" customHeight="1" x14ac:dyDescent="0.25">
      <c r="G13836" s="194"/>
    </row>
    <row r="13837" spans="7:7" ht="15" customHeight="1" x14ac:dyDescent="0.25">
      <c r="G13837" s="194"/>
    </row>
    <row r="13838" spans="7:7" ht="15" customHeight="1" x14ac:dyDescent="0.25">
      <c r="G13838" s="194"/>
    </row>
    <row r="13839" spans="7:7" ht="15" customHeight="1" x14ac:dyDescent="0.25">
      <c r="G13839" s="194"/>
    </row>
    <row r="13840" spans="7:7" ht="15" customHeight="1" x14ac:dyDescent="0.25">
      <c r="G13840" s="194"/>
    </row>
    <row r="13841" spans="7:7" ht="15" customHeight="1" x14ac:dyDescent="0.25">
      <c r="G13841" s="194"/>
    </row>
    <row r="13842" spans="7:7" ht="15" customHeight="1" x14ac:dyDescent="0.25">
      <c r="G13842" s="194"/>
    </row>
    <row r="13843" spans="7:7" ht="15" customHeight="1" x14ac:dyDescent="0.25">
      <c r="G13843" s="194"/>
    </row>
    <row r="13844" spans="7:7" ht="15" customHeight="1" x14ac:dyDescent="0.25">
      <c r="G13844" s="194"/>
    </row>
    <row r="13845" spans="7:7" ht="15" customHeight="1" x14ac:dyDescent="0.25">
      <c r="G13845" s="194"/>
    </row>
    <row r="13846" spans="7:7" ht="15" customHeight="1" x14ac:dyDescent="0.25">
      <c r="G13846" s="194"/>
    </row>
    <row r="13847" spans="7:7" ht="15" customHeight="1" x14ac:dyDescent="0.25">
      <c r="G13847" s="194"/>
    </row>
    <row r="13848" spans="7:7" ht="15" customHeight="1" x14ac:dyDescent="0.25">
      <c r="G13848" s="194"/>
    </row>
    <row r="13849" spans="7:7" ht="15" customHeight="1" x14ac:dyDescent="0.25">
      <c r="G13849" s="194"/>
    </row>
    <row r="13850" spans="7:7" ht="15" customHeight="1" x14ac:dyDescent="0.25">
      <c r="G13850" s="194"/>
    </row>
    <row r="13851" spans="7:7" ht="15" customHeight="1" x14ac:dyDescent="0.25">
      <c r="G13851" s="194"/>
    </row>
    <row r="13852" spans="7:7" ht="15" customHeight="1" x14ac:dyDescent="0.25">
      <c r="G13852" s="194"/>
    </row>
    <row r="13853" spans="7:7" ht="15" customHeight="1" x14ac:dyDescent="0.25">
      <c r="G13853" s="194"/>
    </row>
    <row r="13854" spans="7:7" ht="15" customHeight="1" x14ac:dyDescent="0.25">
      <c r="G13854" s="194"/>
    </row>
    <row r="13855" spans="7:7" ht="15" customHeight="1" x14ac:dyDescent="0.25">
      <c r="G13855" s="194"/>
    </row>
    <row r="13856" spans="7:7" ht="15" customHeight="1" x14ac:dyDescent="0.25">
      <c r="G13856" s="194"/>
    </row>
    <row r="13857" spans="7:7" ht="15" customHeight="1" x14ac:dyDescent="0.25">
      <c r="G13857" s="194"/>
    </row>
    <row r="13858" spans="7:7" ht="15" customHeight="1" x14ac:dyDescent="0.25">
      <c r="G13858" s="194"/>
    </row>
    <row r="13859" spans="7:7" ht="15" customHeight="1" x14ac:dyDescent="0.25">
      <c r="G13859" s="194"/>
    </row>
    <row r="13860" spans="7:7" ht="15" customHeight="1" x14ac:dyDescent="0.25">
      <c r="G13860" s="194"/>
    </row>
    <row r="13861" spans="7:7" ht="15" customHeight="1" x14ac:dyDescent="0.25">
      <c r="G13861" s="194"/>
    </row>
    <row r="13862" spans="7:7" ht="15" customHeight="1" x14ac:dyDescent="0.25">
      <c r="G13862" s="194"/>
    </row>
    <row r="13863" spans="7:7" ht="15" customHeight="1" x14ac:dyDescent="0.25">
      <c r="G13863" s="194"/>
    </row>
    <row r="13864" spans="7:7" ht="15" customHeight="1" x14ac:dyDescent="0.25">
      <c r="G13864" s="194"/>
    </row>
    <row r="13865" spans="7:7" ht="15" customHeight="1" x14ac:dyDescent="0.25">
      <c r="G13865" s="194"/>
    </row>
    <row r="13866" spans="7:7" ht="15" customHeight="1" x14ac:dyDescent="0.25">
      <c r="G13866" s="194"/>
    </row>
    <row r="13867" spans="7:7" ht="15" customHeight="1" x14ac:dyDescent="0.25">
      <c r="G13867" s="194"/>
    </row>
    <row r="13868" spans="7:7" ht="15" customHeight="1" x14ac:dyDescent="0.25">
      <c r="G13868" s="194"/>
    </row>
    <row r="13869" spans="7:7" ht="15" customHeight="1" x14ac:dyDescent="0.25">
      <c r="G13869" s="194"/>
    </row>
    <row r="13870" spans="7:7" ht="15" customHeight="1" x14ac:dyDescent="0.25">
      <c r="G13870" s="194"/>
    </row>
    <row r="13871" spans="7:7" ht="15" customHeight="1" x14ac:dyDescent="0.25">
      <c r="G13871" s="194"/>
    </row>
    <row r="13872" spans="7:7" ht="15" customHeight="1" x14ac:dyDescent="0.25">
      <c r="G13872" s="194"/>
    </row>
    <row r="13873" spans="7:7" ht="15" customHeight="1" x14ac:dyDescent="0.25">
      <c r="G13873" s="194"/>
    </row>
    <row r="13874" spans="7:7" ht="15" customHeight="1" x14ac:dyDescent="0.25">
      <c r="G13874" s="194"/>
    </row>
    <row r="13875" spans="7:7" ht="15" customHeight="1" x14ac:dyDescent="0.25">
      <c r="G13875" s="194"/>
    </row>
    <row r="13876" spans="7:7" ht="15" customHeight="1" x14ac:dyDescent="0.25">
      <c r="G13876" s="194"/>
    </row>
    <row r="13877" spans="7:7" ht="15" customHeight="1" x14ac:dyDescent="0.25">
      <c r="G13877" s="194"/>
    </row>
    <row r="13878" spans="7:7" ht="15" customHeight="1" x14ac:dyDescent="0.25">
      <c r="G13878" s="194"/>
    </row>
    <row r="13879" spans="7:7" ht="15" customHeight="1" x14ac:dyDescent="0.25">
      <c r="G13879" s="194"/>
    </row>
    <row r="13880" spans="7:7" ht="15" customHeight="1" x14ac:dyDescent="0.25">
      <c r="G13880" s="194"/>
    </row>
    <row r="13881" spans="7:7" ht="15" customHeight="1" x14ac:dyDescent="0.25">
      <c r="G13881" s="194"/>
    </row>
    <row r="13882" spans="7:7" ht="15" customHeight="1" x14ac:dyDescent="0.25">
      <c r="G13882" s="194"/>
    </row>
    <row r="13883" spans="7:7" ht="15" customHeight="1" x14ac:dyDescent="0.25">
      <c r="G13883" s="194"/>
    </row>
    <row r="13884" spans="7:7" ht="15" customHeight="1" x14ac:dyDescent="0.25">
      <c r="G13884" s="194"/>
    </row>
    <row r="13885" spans="7:7" ht="15" customHeight="1" x14ac:dyDescent="0.25">
      <c r="G13885" s="194"/>
    </row>
    <row r="13886" spans="7:7" ht="15" customHeight="1" x14ac:dyDescent="0.25">
      <c r="G13886" s="194"/>
    </row>
    <row r="13887" spans="7:7" ht="15" customHeight="1" x14ac:dyDescent="0.25">
      <c r="G13887" s="194"/>
    </row>
    <row r="13888" spans="7:7" ht="15" customHeight="1" x14ac:dyDescent="0.25">
      <c r="G13888" s="194"/>
    </row>
    <row r="13889" spans="7:7" ht="15" customHeight="1" x14ac:dyDescent="0.25">
      <c r="G13889" s="194"/>
    </row>
    <row r="13890" spans="7:7" ht="15" customHeight="1" x14ac:dyDescent="0.25">
      <c r="G13890" s="194"/>
    </row>
    <row r="13891" spans="7:7" ht="15" customHeight="1" x14ac:dyDescent="0.25">
      <c r="G13891" s="194"/>
    </row>
    <row r="13892" spans="7:7" ht="15" customHeight="1" x14ac:dyDescent="0.25">
      <c r="G13892" s="194"/>
    </row>
    <row r="13893" spans="7:7" ht="15" customHeight="1" x14ac:dyDescent="0.25">
      <c r="G13893" s="194"/>
    </row>
    <row r="13894" spans="7:7" ht="15" customHeight="1" x14ac:dyDescent="0.25">
      <c r="G13894" s="194"/>
    </row>
    <row r="13895" spans="7:7" ht="15" customHeight="1" x14ac:dyDescent="0.25">
      <c r="G13895" s="194"/>
    </row>
    <row r="13896" spans="7:7" ht="15" customHeight="1" x14ac:dyDescent="0.25">
      <c r="G13896" s="194"/>
    </row>
    <row r="13897" spans="7:7" ht="15" customHeight="1" x14ac:dyDescent="0.25">
      <c r="G13897" s="194"/>
    </row>
    <row r="13898" spans="7:7" ht="15" customHeight="1" x14ac:dyDescent="0.25">
      <c r="G13898" s="194"/>
    </row>
    <row r="13899" spans="7:7" ht="15" customHeight="1" x14ac:dyDescent="0.25">
      <c r="G13899" s="194"/>
    </row>
    <row r="13900" spans="7:7" ht="15" customHeight="1" x14ac:dyDescent="0.25">
      <c r="G13900" s="194"/>
    </row>
    <row r="13901" spans="7:7" ht="15" customHeight="1" x14ac:dyDescent="0.25">
      <c r="G13901" s="194"/>
    </row>
    <row r="13902" spans="7:7" ht="15" customHeight="1" x14ac:dyDescent="0.25">
      <c r="G13902" s="194"/>
    </row>
    <row r="13903" spans="7:7" ht="15" customHeight="1" x14ac:dyDescent="0.25">
      <c r="G13903" s="194"/>
    </row>
    <row r="13904" spans="7:7" ht="15" customHeight="1" x14ac:dyDescent="0.25">
      <c r="G13904" s="194"/>
    </row>
    <row r="13905" spans="7:7" ht="15" customHeight="1" x14ac:dyDescent="0.25">
      <c r="G13905" s="194"/>
    </row>
    <row r="13906" spans="7:7" ht="15" customHeight="1" x14ac:dyDescent="0.25">
      <c r="G13906" s="194"/>
    </row>
    <row r="13907" spans="7:7" ht="15" customHeight="1" x14ac:dyDescent="0.25">
      <c r="G13907" s="194"/>
    </row>
    <row r="13908" spans="7:7" ht="15" customHeight="1" x14ac:dyDescent="0.25">
      <c r="G13908" s="194"/>
    </row>
    <row r="13909" spans="7:7" ht="15" customHeight="1" x14ac:dyDescent="0.25">
      <c r="G13909" s="194"/>
    </row>
    <row r="13910" spans="7:7" ht="15" customHeight="1" x14ac:dyDescent="0.25">
      <c r="G13910" s="194"/>
    </row>
    <row r="13911" spans="7:7" ht="15" customHeight="1" x14ac:dyDescent="0.25">
      <c r="G13911" s="194"/>
    </row>
    <row r="13912" spans="7:7" ht="15" customHeight="1" x14ac:dyDescent="0.25">
      <c r="G13912" s="194"/>
    </row>
    <row r="13913" spans="7:7" ht="15" customHeight="1" x14ac:dyDescent="0.25">
      <c r="G13913" s="194"/>
    </row>
    <row r="13914" spans="7:7" ht="15" customHeight="1" x14ac:dyDescent="0.25">
      <c r="G13914" s="194"/>
    </row>
    <row r="13915" spans="7:7" ht="15" customHeight="1" x14ac:dyDescent="0.25">
      <c r="G13915" s="194"/>
    </row>
    <row r="13916" spans="7:7" ht="15" customHeight="1" x14ac:dyDescent="0.25">
      <c r="G13916" s="194"/>
    </row>
    <row r="13917" spans="7:7" ht="15" customHeight="1" x14ac:dyDescent="0.25">
      <c r="G13917" s="194"/>
    </row>
    <row r="13918" spans="7:7" ht="15" customHeight="1" x14ac:dyDescent="0.25">
      <c r="G13918" s="194"/>
    </row>
    <row r="13919" spans="7:7" ht="15" customHeight="1" x14ac:dyDescent="0.25">
      <c r="G13919" s="194"/>
    </row>
    <row r="13920" spans="7:7" ht="15" customHeight="1" x14ac:dyDescent="0.25">
      <c r="G13920" s="194"/>
    </row>
    <row r="13921" spans="7:7" ht="15" customHeight="1" x14ac:dyDescent="0.25">
      <c r="G13921" s="194"/>
    </row>
    <row r="13922" spans="7:7" ht="15" customHeight="1" x14ac:dyDescent="0.25">
      <c r="G13922" s="194"/>
    </row>
    <row r="13923" spans="7:7" ht="15" customHeight="1" x14ac:dyDescent="0.25">
      <c r="G13923" s="194"/>
    </row>
    <row r="13924" spans="7:7" ht="15" customHeight="1" x14ac:dyDescent="0.25">
      <c r="G13924" s="194"/>
    </row>
    <row r="13925" spans="7:7" ht="15" customHeight="1" x14ac:dyDescent="0.25">
      <c r="G13925" s="194"/>
    </row>
    <row r="13926" spans="7:7" ht="15" customHeight="1" x14ac:dyDescent="0.25">
      <c r="G13926" s="194"/>
    </row>
    <row r="13927" spans="7:7" ht="15" customHeight="1" x14ac:dyDescent="0.25">
      <c r="G13927" s="194"/>
    </row>
    <row r="13928" spans="7:7" ht="15" customHeight="1" x14ac:dyDescent="0.25">
      <c r="G13928" s="194"/>
    </row>
    <row r="13929" spans="7:7" ht="15" customHeight="1" x14ac:dyDescent="0.25">
      <c r="G13929" s="194"/>
    </row>
    <row r="13930" spans="7:7" ht="15" customHeight="1" x14ac:dyDescent="0.25">
      <c r="G13930" s="194"/>
    </row>
    <row r="13931" spans="7:7" ht="15" customHeight="1" x14ac:dyDescent="0.25">
      <c r="G13931" s="194"/>
    </row>
    <row r="13932" spans="7:7" ht="15" customHeight="1" x14ac:dyDescent="0.25">
      <c r="G13932" s="194"/>
    </row>
    <row r="13933" spans="7:7" ht="15" customHeight="1" x14ac:dyDescent="0.25">
      <c r="G13933" s="194"/>
    </row>
    <row r="13934" spans="7:7" ht="15" customHeight="1" x14ac:dyDescent="0.25">
      <c r="G13934" s="194"/>
    </row>
    <row r="13935" spans="7:7" ht="15" customHeight="1" x14ac:dyDescent="0.25">
      <c r="G13935" s="194"/>
    </row>
    <row r="13936" spans="7:7" ht="15" customHeight="1" x14ac:dyDescent="0.25">
      <c r="G13936" s="194"/>
    </row>
    <row r="13937" spans="7:7" ht="15" customHeight="1" x14ac:dyDescent="0.25">
      <c r="G13937" s="194"/>
    </row>
    <row r="13938" spans="7:7" ht="15" customHeight="1" x14ac:dyDescent="0.25">
      <c r="G13938" s="194"/>
    </row>
    <row r="13939" spans="7:7" ht="15" customHeight="1" x14ac:dyDescent="0.25">
      <c r="G13939" s="194"/>
    </row>
    <row r="13940" spans="7:7" ht="15" customHeight="1" x14ac:dyDescent="0.25">
      <c r="G13940" s="194"/>
    </row>
    <row r="13941" spans="7:7" ht="15" customHeight="1" x14ac:dyDescent="0.25">
      <c r="G13941" s="194"/>
    </row>
    <row r="13942" spans="7:7" ht="15" customHeight="1" x14ac:dyDescent="0.25">
      <c r="G13942" s="194"/>
    </row>
    <row r="13943" spans="7:7" ht="15" customHeight="1" x14ac:dyDescent="0.25">
      <c r="G13943" s="194"/>
    </row>
    <row r="13944" spans="7:7" ht="15" customHeight="1" x14ac:dyDescent="0.25">
      <c r="G13944" s="194"/>
    </row>
    <row r="13945" spans="7:7" ht="15" customHeight="1" x14ac:dyDescent="0.25">
      <c r="G13945" s="194"/>
    </row>
    <row r="13946" spans="7:7" ht="15" customHeight="1" x14ac:dyDescent="0.25">
      <c r="G13946" s="194"/>
    </row>
    <row r="13947" spans="7:7" ht="15" customHeight="1" x14ac:dyDescent="0.25">
      <c r="G13947" s="194"/>
    </row>
    <row r="13948" spans="7:7" ht="15" customHeight="1" x14ac:dyDescent="0.25">
      <c r="G13948" s="194"/>
    </row>
    <row r="13949" spans="7:7" ht="15" customHeight="1" x14ac:dyDescent="0.25">
      <c r="G13949" s="194"/>
    </row>
    <row r="13950" spans="7:7" ht="15" customHeight="1" x14ac:dyDescent="0.25">
      <c r="G13950" s="194"/>
    </row>
    <row r="13951" spans="7:7" ht="15" customHeight="1" x14ac:dyDescent="0.25">
      <c r="G13951" s="194"/>
    </row>
    <row r="13952" spans="7:7" ht="15" customHeight="1" x14ac:dyDescent="0.25">
      <c r="G13952" s="194"/>
    </row>
    <row r="13953" spans="7:7" ht="15" customHeight="1" x14ac:dyDescent="0.25">
      <c r="G13953" s="194"/>
    </row>
    <row r="13954" spans="7:7" ht="15" customHeight="1" x14ac:dyDescent="0.25">
      <c r="G13954" s="194"/>
    </row>
    <row r="13955" spans="7:7" ht="15" customHeight="1" x14ac:dyDescent="0.25">
      <c r="G13955" s="194"/>
    </row>
    <row r="13956" spans="7:7" ht="15" customHeight="1" x14ac:dyDescent="0.25">
      <c r="G13956" s="194"/>
    </row>
    <row r="13957" spans="7:7" ht="15" customHeight="1" x14ac:dyDescent="0.25">
      <c r="G13957" s="194"/>
    </row>
    <row r="13958" spans="7:7" ht="15" customHeight="1" x14ac:dyDescent="0.25">
      <c r="G13958" s="194"/>
    </row>
    <row r="13959" spans="7:7" ht="15" customHeight="1" x14ac:dyDescent="0.25">
      <c r="G13959" s="194"/>
    </row>
    <row r="13960" spans="7:7" ht="15" customHeight="1" x14ac:dyDescent="0.25">
      <c r="G13960" s="194"/>
    </row>
    <row r="13961" spans="7:7" ht="15" customHeight="1" x14ac:dyDescent="0.25">
      <c r="G13961" s="194"/>
    </row>
    <row r="13962" spans="7:7" ht="15" customHeight="1" x14ac:dyDescent="0.25">
      <c r="G13962" s="194"/>
    </row>
    <row r="13963" spans="7:7" ht="15" customHeight="1" x14ac:dyDescent="0.25">
      <c r="G13963" s="194"/>
    </row>
    <row r="13964" spans="7:7" ht="15" customHeight="1" x14ac:dyDescent="0.25">
      <c r="G13964" s="194"/>
    </row>
    <row r="13965" spans="7:7" ht="15" customHeight="1" x14ac:dyDescent="0.25">
      <c r="G13965" s="194"/>
    </row>
    <row r="13966" spans="7:7" ht="15" customHeight="1" x14ac:dyDescent="0.25">
      <c r="G13966" s="194"/>
    </row>
    <row r="13967" spans="7:7" ht="15" customHeight="1" x14ac:dyDescent="0.25">
      <c r="G13967" s="194"/>
    </row>
    <row r="13968" spans="7:7" ht="15" customHeight="1" x14ac:dyDescent="0.25">
      <c r="G13968" s="194"/>
    </row>
    <row r="13969" spans="7:7" ht="15" customHeight="1" x14ac:dyDescent="0.25">
      <c r="G13969" s="194"/>
    </row>
    <row r="13970" spans="7:7" ht="15" customHeight="1" x14ac:dyDescent="0.25">
      <c r="G13970" s="194"/>
    </row>
    <row r="13971" spans="7:7" ht="15" customHeight="1" x14ac:dyDescent="0.25">
      <c r="G13971" s="194"/>
    </row>
    <row r="13972" spans="7:7" ht="15" customHeight="1" x14ac:dyDescent="0.25">
      <c r="G13972" s="194"/>
    </row>
    <row r="13973" spans="7:7" ht="15" customHeight="1" x14ac:dyDescent="0.25">
      <c r="G13973" s="194"/>
    </row>
    <row r="13974" spans="7:7" ht="15" customHeight="1" x14ac:dyDescent="0.25">
      <c r="G13974" s="194"/>
    </row>
    <row r="13975" spans="7:7" ht="15" customHeight="1" x14ac:dyDescent="0.25">
      <c r="G13975" s="194"/>
    </row>
    <row r="13976" spans="7:7" ht="15" customHeight="1" x14ac:dyDescent="0.25">
      <c r="G13976" s="194"/>
    </row>
    <row r="13977" spans="7:7" ht="15" customHeight="1" x14ac:dyDescent="0.25">
      <c r="G13977" s="194"/>
    </row>
    <row r="13978" spans="7:7" ht="15" customHeight="1" x14ac:dyDescent="0.25">
      <c r="G13978" s="194"/>
    </row>
    <row r="13979" spans="7:7" ht="15" customHeight="1" x14ac:dyDescent="0.25">
      <c r="G13979" s="194"/>
    </row>
    <row r="13980" spans="7:7" ht="15" customHeight="1" x14ac:dyDescent="0.25">
      <c r="G13980" s="194"/>
    </row>
    <row r="13981" spans="7:7" ht="15" customHeight="1" x14ac:dyDescent="0.25">
      <c r="G13981" s="194"/>
    </row>
    <row r="13982" spans="7:7" ht="15" customHeight="1" x14ac:dyDescent="0.25">
      <c r="G13982" s="194"/>
    </row>
    <row r="13983" spans="7:7" ht="15" customHeight="1" x14ac:dyDescent="0.25">
      <c r="G13983" s="194"/>
    </row>
    <row r="13984" spans="7:7" ht="15" customHeight="1" x14ac:dyDescent="0.25">
      <c r="G13984" s="194"/>
    </row>
    <row r="13985" spans="7:7" ht="15" customHeight="1" x14ac:dyDescent="0.25">
      <c r="G13985" s="194"/>
    </row>
    <row r="13986" spans="7:7" ht="15" customHeight="1" x14ac:dyDescent="0.25">
      <c r="G13986" s="194"/>
    </row>
    <row r="13987" spans="7:7" ht="15" customHeight="1" x14ac:dyDescent="0.25">
      <c r="G13987" s="194"/>
    </row>
    <row r="13988" spans="7:7" ht="15" customHeight="1" x14ac:dyDescent="0.25">
      <c r="G13988" s="194"/>
    </row>
    <row r="13989" spans="7:7" ht="15" customHeight="1" x14ac:dyDescent="0.25">
      <c r="G13989" s="194"/>
    </row>
    <row r="13990" spans="7:7" ht="15" customHeight="1" x14ac:dyDescent="0.25">
      <c r="G13990" s="194"/>
    </row>
    <row r="13991" spans="7:7" ht="15" customHeight="1" x14ac:dyDescent="0.25">
      <c r="G13991" s="194"/>
    </row>
    <row r="13992" spans="7:7" ht="15" customHeight="1" x14ac:dyDescent="0.25">
      <c r="G13992" s="194"/>
    </row>
    <row r="13993" spans="7:7" ht="15" customHeight="1" x14ac:dyDescent="0.25">
      <c r="G13993" s="194"/>
    </row>
    <row r="13994" spans="7:7" ht="15" customHeight="1" x14ac:dyDescent="0.25">
      <c r="G13994" s="194"/>
    </row>
    <row r="13995" spans="7:7" ht="15" customHeight="1" x14ac:dyDescent="0.25">
      <c r="G13995" s="194"/>
    </row>
    <row r="13996" spans="7:7" ht="15" customHeight="1" x14ac:dyDescent="0.25">
      <c r="G13996" s="194"/>
    </row>
    <row r="13997" spans="7:7" ht="15" customHeight="1" x14ac:dyDescent="0.25">
      <c r="G13997" s="194"/>
    </row>
    <row r="13998" spans="7:7" ht="15" customHeight="1" x14ac:dyDescent="0.25">
      <c r="G13998" s="194"/>
    </row>
    <row r="13999" spans="7:7" ht="15" customHeight="1" x14ac:dyDescent="0.25">
      <c r="G13999" s="194"/>
    </row>
    <row r="14000" spans="7:7" ht="15" customHeight="1" x14ac:dyDescent="0.25">
      <c r="G14000" s="194"/>
    </row>
    <row r="14001" spans="7:7" ht="15" customHeight="1" x14ac:dyDescent="0.25">
      <c r="G14001" s="194"/>
    </row>
    <row r="14002" spans="7:7" ht="15" customHeight="1" x14ac:dyDescent="0.25">
      <c r="G14002" s="194"/>
    </row>
    <row r="14003" spans="7:7" ht="15" customHeight="1" x14ac:dyDescent="0.25">
      <c r="G14003" s="194"/>
    </row>
    <row r="14004" spans="7:7" ht="15" customHeight="1" x14ac:dyDescent="0.25">
      <c r="G14004" s="194"/>
    </row>
    <row r="14005" spans="7:7" ht="15" customHeight="1" x14ac:dyDescent="0.25">
      <c r="G14005" s="194"/>
    </row>
    <row r="14006" spans="7:7" ht="15" customHeight="1" x14ac:dyDescent="0.25">
      <c r="G14006" s="194"/>
    </row>
    <row r="14007" spans="7:7" ht="15" customHeight="1" x14ac:dyDescent="0.25">
      <c r="G14007" s="194"/>
    </row>
    <row r="14008" spans="7:7" ht="15" customHeight="1" x14ac:dyDescent="0.25">
      <c r="G14008" s="194"/>
    </row>
    <row r="14009" spans="7:7" ht="15" customHeight="1" x14ac:dyDescent="0.25">
      <c r="G14009" s="194"/>
    </row>
    <row r="14010" spans="7:7" ht="15" customHeight="1" x14ac:dyDescent="0.25">
      <c r="G14010" s="194"/>
    </row>
    <row r="14011" spans="7:7" ht="15" customHeight="1" x14ac:dyDescent="0.25">
      <c r="G14011" s="194"/>
    </row>
    <row r="14012" spans="7:7" ht="15" customHeight="1" x14ac:dyDescent="0.25">
      <c r="G14012" s="194"/>
    </row>
    <row r="14013" spans="7:7" ht="15" customHeight="1" x14ac:dyDescent="0.25">
      <c r="G14013" s="194"/>
    </row>
    <row r="14014" spans="7:7" ht="15" customHeight="1" x14ac:dyDescent="0.25">
      <c r="G14014" s="194"/>
    </row>
    <row r="14015" spans="7:7" ht="15" customHeight="1" x14ac:dyDescent="0.25">
      <c r="G14015" s="194"/>
    </row>
    <row r="14016" spans="7:7" ht="15" customHeight="1" x14ac:dyDescent="0.25">
      <c r="G14016" s="194"/>
    </row>
    <row r="14017" spans="7:7" ht="15" customHeight="1" x14ac:dyDescent="0.25">
      <c r="G14017" s="194"/>
    </row>
    <row r="14018" spans="7:7" ht="15" customHeight="1" x14ac:dyDescent="0.25">
      <c r="G14018" s="194"/>
    </row>
    <row r="14019" spans="7:7" ht="15" customHeight="1" x14ac:dyDescent="0.25">
      <c r="G14019" s="194"/>
    </row>
    <row r="14020" spans="7:7" ht="15" customHeight="1" x14ac:dyDescent="0.25">
      <c r="G14020" s="194"/>
    </row>
    <row r="14021" spans="7:7" ht="15" customHeight="1" x14ac:dyDescent="0.25">
      <c r="G14021" s="194"/>
    </row>
    <row r="14022" spans="7:7" ht="15" customHeight="1" x14ac:dyDescent="0.25">
      <c r="G14022" s="194"/>
    </row>
    <row r="14023" spans="7:7" ht="15" customHeight="1" x14ac:dyDescent="0.25">
      <c r="G14023" s="194"/>
    </row>
    <row r="14024" spans="7:7" ht="15" customHeight="1" x14ac:dyDescent="0.25">
      <c r="G14024" s="194"/>
    </row>
    <row r="14025" spans="7:7" ht="15" customHeight="1" x14ac:dyDescent="0.25">
      <c r="G14025" s="194"/>
    </row>
    <row r="14026" spans="7:7" ht="15" customHeight="1" x14ac:dyDescent="0.25">
      <c r="G14026" s="194"/>
    </row>
    <row r="14027" spans="7:7" ht="15" customHeight="1" x14ac:dyDescent="0.25">
      <c r="G14027" s="194"/>
    </row>
    <row r="14028" spans="7:7" ht="15" customHeight="1" x14ac:dyDescent="0.25">
      <c r="G14028" s="194"/>
    </row>
    <row r="14029" spans="7:7" ht="15" customHeight="1" x14ac:dyDescent="0.25">
      <c r="G14029" s="194"/>
    </row>
    <row r="14030" spans="7:7" ht="15" customHeight="1" x14ac:dyDescent="0.25">
      <c r="G14030" s="194"/>
    </row>
    <row r="14031" spans="7:7" ht="15" customHeight="1" x14ac:dyDescent="0.25">
      <c r="G14031" s="194"/>
    </row>
    <row r="14032" spans="7:7" ht="15" customHeight="1" x14ac:dyDescent="0.25">
      <c r="G14032" s="194"/>
    </row>
    <row r="14033" spans="7:7" ht="15" customHeight="1" x14ac:dyDescent="0.25">
      <c r="G14033" s="194"/>
    </row>
    <row r="14034" spans="7:7" ht="15" customHeight="1" x14ac:dyDescent="0.25">
      <c r="G14034" s="194"/>
    </row>
    <row r="14035" spans="7:7" ht="15" customHeight="1" x14ac:dyDescent="0.25">
      <c r="G14035" s="194"/>
    </row>
    <row r="14036" spans="7:7" ht="15" customHeight="1" x14ac:dyDescent="0.25">
      <c r="G14036" s="194"/>
    </row>
    <row r="14037" spans="7:7" ht="15" customHeight="1" x14ac:dyDescent="0.25">
      <c r="G14037" s="194"/>
    </row>
    <row r="14038" spans="7:7" ht="15" customHeight="1" x14ac:dyDescent="0.25">
      <c r="G14038" s="194"/>
    </row>
    <row r="14039" spans="7:7" ht="15" customHeight="1" x14ac:dyDescent="0.25">
      <c r="G14039" s="194"/>
    </row>
    <row r="14040" spans="7:7" ht="15" customHeight="1" x14ac:dyDescent="0.25">
      <c r="G14040" s="194"/>
    </row>
    <row r="14041" spans="7:7" ht="15" customHeight="1" x14ac:dyDescent="0.25">
      <c r="G14041" s="194"/>
    </row>
    <row r="14042" spans="7:7" ht="15" customHeight="1" x14ac:dyDescent="0.25">
      <c r="G14042" s="194"/>
    </row>
    <row r="14043" spans="7:7" ht="15" customHeight="1" x14ac:dyDescent="0.25">
      <c r="G14043" s="194"/>
    </row>
    <row r="14044" spans="7:7" ht="15" customHeight="1" x14ac:dyDescent="0.25">
      <c r="G14044" s="194"/>
    </row>
    <row r="14045" spans="7:7" ht="15" customHeight="1" x14ac:dyDescent="0.25">
      <c r="G14045" s="194"/>
    </row>
    <row r="14046" spans="7:7" ht="15" customHeight="1" x14ac:dyDescent="0.25">
      <c r="G14046" s="194"/>
    </row>
    <row r="14047" spans="7:7" ht="15" customHeight="1" x14ac:dyDescent="0.25">
      <c r="G14047" s="194"/>
    </row>
    <row r="14048" spans="7:7" ht="15" customHeight="1" x14ac:dyDescent="0.25">
      <c r="G14048" s="194"/>
    </row>
    <row r="14049" spans="7:7" ht="15" customHeight="1" x14ac:dyDescent="0.25">
      <c r="G14049" s="194"/>
    </row>
    <row r="14050" spans="7:7" ht="15" customHeight="1" x14ac:dyDescent="0.25">
      <c r="G14050" s="194"/>
    </row>
    <row r="14051" spans="7:7" ht="15" customHeight="1" x14ac:dyDescent="0.25">
      <c r="G14051" s="194"/>
    </row>
    <row r="14052" spans="7:7" ht="15" customHeight="1" x14ac:dyDescent="0.25">
      <c r="G14052" s="194"/>
    </row>
    <row r="14053" spans="7:7" ht="15" customHeight="1" x14ac:dyDescent="0.25">
      <c r="G14053" s="194"/>
    </row>
    <row r="14054" spans="7:7" ht="15" customHeight="1" x14ac:dyDescent="0.25">
      <c r="G14054" s="194"/>
    </row>
    <row r="14055" spans="7:7" ht="15" customHeight="1" x14ac:dyDescent="0.25">
      <c r="G14055" s="194"/>
    </row>
    <row r="14056" spans="7:7" ht="15" customHeight="1" x14ac:dyDescent="0.25">
      <c r="G14056" s="194"/>
    </row>
    <row r="14057" spans="7:7" ht="15" customHeight="1" x14ac:dyDescent="0.25">
      <c r="G14057" s="194"/>
    </row>
    <row r="14058" spans="7:7" ht="15" customHeight="1" x14ac:dyDescent="0.25">
      <c r="G14058" s="194"/>
    </row>
    <row r="14059" spans="7:7" ht="15" customHeight="1" x14ac:dyDescent="0.25">
      <c r="G14059" s="194"/>
    </row>
    <row r="14060" spans="7:7" ht="15" customHeight="1" x14ac:dyDescent="0.25">
      <c r="G14060" s="194"/>
    </row>
    <row r="14061" spans="7:7" ht="15" customHeight="1" x14ac:dyDescent="0.25">
      <c r="G14061" s="194"/>
    </row>
    <row r="14062" spans="7:7" ht="15" customHeight="1" x14ac:dyDescent="0.25">
      <c r="G14062" s="194"/>
    </row>
    <row r="14063" spans="7:7" ht="15" customHeight="1" x14ac:dyDescent="0.25">
      <c r="G14063" s="194"/>
    </row>
    <row r="14064" spans="7:7" ht="15" customHeight="1" x14ac:dyDescent="0.25">
      <c r="G14064" s="194"/>
    </row>
    <row r="14065" spans="7:7" ht="15" customHeight="1" x14ac:dyDescent="0.25">
      <c r="G14065" s="194"/>
    </row>
    <row r="14066" spans="7:7" ht="15" customHeight="1" x14ac:dyDescent="0.25">
      <c r="G14066" s="194"/>
    </row>
    <row r="14067" spans="7:7" ht="15" customHeight="1" x14ac:dyDescent="0.25">
      <c r="G14067" s="194"/>
    </row>
    <row r="14068" spans="7:7" ht="15" customHeight="1" x14ac:dyDescent="0.25">
      <c r="G14068" s="194"/>
    </row>
    <row r="14069" spans="7:7" ht="15" customHeight="1" x14ac:dyDescent="0.25">
      <c r="G14069" s="194"/>
    </row>
    <row r="14070" spans="7:7" ht="15" customHeight="1" x14ac:dyDescent="0.25">
      <c r="G14070" s="194"/>
    </row>
    <row r="14071" spans="7:7" ht="15" customHeight="1" x14ac:dyDescent="0.25">
      <c r="G14071" s="194"/>
    </row>
    <row r="14072" spans="7:7" ht="15" customHeight="1" x14ac:dyDescent="0.25">
      <c r="G14072" s="194"/>
    </row>
    <row r="14073" spans="7:7" ht="15" customHeight="1" x14ac:dyDescent="0.25">
      <c r="G14073" s="194"/>
    </row>
    <row r="14074" spans="7:7" ht="15" customHeight="1" x14ac:dyDescent="0.25">
      <c r="G14074" s="194"/>
    </row>
    <row r="14075" spans="7:7" ht="15" customHeight="1" x14ac:dyDescent="0.25">
      <c r="G14075" s="194"/>
    </row>
    <row r="14076" spans="7:7" ht="15" customHeight="1" x14ac:dyDescent="0.25">
      <c r="G14076" s="194"/>
    </row>
    <row r="14077" spans="7:7" ht="15" customHeight="1" x14ac:dyDescent="0.25">
      <c r="G14077" s="194"/>
    </row>
    <row r="14078" spans="7:7" ht="15" customHeight="1" x14ac:dyDescent="0.25">
      <c r="G14078" s="194"/>
    </row>
    <row r="14079" spans="7:7" ht="15" customHeight="1" x14ac:dyDescent="0.25">
      <c r="G14079" s="194"/>
    </row>
    <row r="14080" spans="7:7" ht="15" customHeight="1" x14ac:dyDescent="0.25">
      <c r="G14080" s="194"/>
    </row>
    <row r="14081" spans="7:7" ht="15" customHeight="1" x14ac:dyDescent="0.25">
      <c r="G14081" s="194"/>
    </row>
    <row r="14082" spans="7:7" ht="15" customHeight="1" x14ac:dyDescent="0.25">
      <c r="G14082" s="194"/>
    </row>
    <row r="14083" spans="7:7" ht="15" customHeight="1" x14ac:dyDescent="0.25">
      <c r="G14083" s="194"/>
    </row>
    <row r="14084" spans="7:7" ht="15" customHeight="1" x14ac:dyDescent="0.25">
      <c r="G14084" s="194"/>
    </row>
    <row r="14085" spans="7:7" ht="15" customHeight="1" x14ac:dyDescent="0.25">
      <c r="G14085" s="194"/>
    </row>
    <row r="14086" spans="7:7" ht="15" customHeight="1" x14ac:dyDescent="0.25">
      <c r="G14086" s="194"/>
    </row>
    <row r="14087" spans="7:7" ht="15" customHeight="1" x14ac:dyDescent="0.25">
      <c r="G14087" s="194"/>
    </row>
    <row r="14088" spans="7:7" ht="15" customHeight="1" x14ac:dyDescent="0.25">
      <c r="G14088" s="194"/>
    </row>
    <row r="14089" spans="7:7" ht="15" customHeight="1" x14ac:dyDescent="0.25">
      <c r="G14089" s="194"/>
    </row>
    <row r="14090" spans="7:7" ht="15" customHeight="1" x14ac:dyDescent="0.25">
      <c r="G14090" s="194"/>
    </row>
    <row r="14091" spans="7:7" ht="15" customHeight="1" x14ac:dyDescent="0.25">
      <c r="G14091" s="194"/>
    </row>
    <row r="14092" spans="7:7" ht="15" customHeight="1" x14ac:dyDescent="0.25">
      <c r="G14092" s="194"/>
    </row>
    <row r="14093" spans="7:7" ht="15" customHeight="1" x14ac:dyDescent="0.25">
      <c r="G14093" s="194"/>
    </row>
    <row r="14094" spans="7:7" ht="15" customHeight="1" x14ac:dyDescent="0.25">
      <c r="G14094" s="194"/>
    </row>
    <row r="14095" spans="7:7" ht="15" customHeight="1" x14ac:dyDescent="0.25">
      <c r="G14095" s="194"/>
    </row>
    <row r="14096" spans="7:7" ht="15" customHeight="1" x14ac:dyDescent="0.25">
      <c r="G14096" s="194"/>
    </row>
    <row r="14097" spans="7:7" ht="15" customHeight="1" x14ac:dyDescent="0.25">
      <c r="G14097" s="194"/>
    </row>
    <row r="14098" spans="7:7" ht="15" customHeight="1" x14ac:dyDescent="0.25">
      <c r="G14098" s="194"/>
    </row>
    <row r="14099" spans="7:7" ht="15" customHeight="1" x14ac:dyDescent="0.25">
      <c r="G14099" s="194"/>
    </row>
    <row r="14100" spans="7:7" ht="15" customHeight="1" x14ac:dyDescent="0.25">
      <c r="G14100" s="194"/>
    </row>
    <row r="14101" spans="7:7" ht="15" customHeight="1" x14ac:dyDescent="0.25">
      <c r="G14101" s="194"/>
    </row>
    <row r="14102" spans="7:7" ht="15" customHeight="1" x14ac:dyDescent="0.25">
      <c r="G14102" s="194"/>
    </row>
    <row r="14103" spans="7:7" ht="15" customHeight="1" x14ac:dyDescent="0.25">
      <c r="G14103" s="194"/>
    </row>
    <row r="14104" spans="7:7" ht="15" customHeight="1" x14ac:dyDescent="0.25">
      <c r="G14104" s="194"/>
    </row>
    <row r="14105" spans="7:7" ht="15" customHeight="1" x14ac:dyDescent="0.25">
      <c r="G14105" s="194"/>
    </row>
    <row r="14106" spans="7:7" ht="15" customHeight="1" x14ac:dyDescent="0.25">
      <c r="G14106" s="194"/>
    </row>
    <row r="14107" spans="7:7" ht="15" customHeight="1" x14ac:dyDescent="0.25">
      <c r="G14107" s="194"/>
    </row>
    <row r="14108" spans="7:7" ht="15" customHeight="1" x14ac:dyDescent="0.25">
      <c r="G14108" s="194"/>
    </row>
    <row r="14109" spans="7:7" ht="15" customHeight="1" x14ac:dyDescent="0.25">
      <c r="G14109" s="194"/>
    </row>
    <row r="14110" spans="7:7" ht="15" customHeight="1" x14ac:dyDescent="0.25">
      <c r="G14110" s="194"/>
    </row>
    <row r="14111" spans="7:7" ht="15" customHeight="1" x14ac:dyDescent="0.25">
      <c r="G14111" s="194"/>
    </row>
    <row r="14112" spans="7:7" ht="15" customHeight="1" x14ac:dyDescent="0.25">
      <c r="G14112" s="194"/>
    </row>
    <row r="14113" spans="7:7" ht="15" customHeight="1" x14ac:dyDescent="0.25">
      <c r="G14113" s="194"/>
    </row>
    <row r="14114" spans="7:7" ht="15" customHeight="1" x14ac:dyDescent="0.25">
      <c r="G14114" s="194"/>
    </row>
    <row r="14115" spans="7:7" ht="15" customHeight="1" x14ac:dyDescent="0.25">
      <c r="G14115" s="194"/>
    </row>
    <row r="14116" spans="7:7" ht="15" customHeight="1" x14ac:dyDescent="0.25">
      <c r="G14116" s="194"/>
    </row>
    <row r="14117" spans="7:7" ht="15" customHeight="1" x14ac:dyDescent="0.25">
      <c r="G14117" s="194"/>
    </row>
    <row r="14118" spans="7:7" ht="15" customHeight="1" x14ac:dyDescent="0.25">
      <c r="G14118" s="194"/>
    </row>
    <row r="14119" spans="7:7" ht="15" customHeight="1" x14ac:dyDescent="0.25">
      <c r="G14119" s="194"/>
    </row>
    <row r="14120" spans="7:7" ht="15" customHeight="1" x14ac:dyDescent="0.25">
      <c r="G14120" s="194"/>
    </row>
    <row r="14121" spans="7:7" ht="15" customHeight="1" x14ac:dyDescent="0.25">
      <c r="G14121" s="194"/>
    </row>
    <row r="14122" spans="7:7" ht="15" customHeight="1" x14ac:dyDescent="0.25">
      <c r="G14122" s="194"/>
    </row>
    <row r="14123" spans="7:7" ht="15" customHeight="1" x14ac:dyDescent="0.25">
      <c r="G14123" s="194"/>
    </row>
    <row r="14124" spans="7:7" ht="15" customHeight="1" x14ac:dyDescent="0.25">
      <c r="G14124" s="194"/>
    </row>
    <row r="14125" spans="7:7" ht="15" customHeight="1" x14ac:dyDescent="0.25">
      <c r="G14125" s="194"/>
    </row>
    <row r="14126" spans="7:7" ht="15" customHeight="1" x14ac:dyDescent="0.25">
      <c r="G14126" s="194"/>
    </row>
    <row r="14127" spans="7:7" ht="15" customHeight="1" x14ac:dyDescent="0.25">
      <c r="G14127" s="194"/>
    </row>
    <row r="14128" spans="7:7" ht="15" customHeight="1" x14ac:dyDescent="0.25">
      <c r="G14128" s="194"/>
    </row>
    <row r="14129" spans="7:7" ht="15" customHeight="1" x14ac:dyDescent="0.25">
      <c r="G14129" s="194"/>
    </row>
    <row r="14130" spans="7:7" ht="15" customHeight="1" x14ac:dyDescent="0.25">
      <c r="G14130" s="194"/>
    </row>
    <row r="14131" spans="7:7" ht="15" customHeight="1" x14ac:dyDescent="0.25">
      <c r="G14131" s="194"/>
    </row>
    <row r="14132" spans="7:7" ht="15" customHeight="1" x14ac:dyDescent="0.25">
      <c r="G14132" s="194"/>
    </row>
    <row r="14133" spans="7:7" ht="15" customHeight="1" x14ac:dyDescent="0.25">
      <c r="G14133" s="194"/>
    </row>
    <row r="14134" spans="7:7" ht="15" customHeight="1" x14ac:dyDescent="0.25">
      <c r="G14134" s="194"/>
    </row>
    <row r="14135" spans="7:7" ht="15" customHeight="1" x14ac:dyDescent="0.25">
      <c r="G14135" s="194"/>
    </row>
    <row r="14136" spans="7:7" ht="15" customHeight="1" x14ac:dyDescent="0.25">
      <c r="G14136" s="194"/>
    </row>
    <row r="14137" spans="7:7" ht="15" customHeight="1" x14ac:dyDescent="0.25">
      <c r="G14137" s="194"/>
    </row>
    <row r="14138" spans="7:7" ht="15" customHeight="1" x14ac:dyDescent="0.25">
      <c r="G14138" s="194"/>
    </row>
    <row r="14139" spans="7:7" ht="15" customHeight="1" x14ac:dyDescent="0.25">
      <c r="G14139" s="194"/>
    </row>
    <row r="14140" spans="7:7" ht="15" customHeight="1" x14ac:dyDescent="0.25">
      <c r="G14140" s="194"/>
    </row>
    <row r="14141" spans="7:7" ht="15" customHeight="1" x14ac:dyDescent="0.25">
      <c r="G14141" s="194"/>
    </row>
    <row r="14142" spans="7:7" ht="15" customHeight="1" x14ac:dyDescent="0.25">
      <c r="G14142" s="194"/>
    </row>
    <row r="14143" spans="7:7" ht="15" customHeight="1" x14ac:dyDescent="0.25">
      <c r="G14143" s="194"/>
    </row>
    <row r="14144" spans="7:7" ht="15" customHeight="1" x14ac:dyDescent="0.25">
      <c r="G14144" s="194"/>
    </row>
    <row r="14145" spans="7:7" ht="15" customHeight="1" x14ac:dyDescent="0.25">
      <c r="G14145" s="194"/>
    </row>
    <row r="14146" spans="7:7" ht="15" customHeight="1" x14ac:dyDescent="0.25">
      <c r="G14146" s="194"/>
    </row>
    <row r="14147" spans="7:7" ht="15" customHeight="1" x14ac:dyDescent="0.25">
      <c r="G14147" s="194"/>
    </row>
    <row r="14148" spans="7:7" ht="15" customHeight="1" x14ac:dyDescent="0.25">
      <c r="G14148" s="194"/>
    </row>
    <row r="14149" spans="7:7" ht="15" customHeight="1" x14ac:dyDescent="0.25">
      <c r="G14149" s="194"/>
    </row>
    <row r="14150" spans="7:7" ht="15" customHeight="1" x14ac:dyDescent="0.25">
      <c r="G14150" s="194"/>
    </row>
    <row r="14151" spans="7:7" ht="15" customHeight="1" x14ac:dyDescent="0.25">
      <c r="G14151" s="194"/>
    </row>
    <row r="14152" spans="7:7" ht="15" customHeight="1" x14ac:dyDescent="0.25">
      <c r="G14152" s="194"/>
    </row>
    <row r="14153" spans="7:7" ht="15" customHeight="1" x14ac:dyDescent="0.25">
      <c r="G14153" s="194"/>
    </row>
    <row r="14154" spans="7:7" ht="15" customHeight="1" x14ac:dyDescent="0.25">
      <c r="G14154" s="194"/>
    </row>
    <row r="14155" spans="7:7" ht="15" customHeight="1" x14ac:dyDescent="0.25">
      <c r="G14155" s="194"/>
    </row>
    <row r="14156" spans="7:7" ht="15" customHeight="1" x14ac:dyDescent="0.25">
      <c r="G14156" s="194"/>
    </row>
    <row r="14157" spans="7:7" ht="15" customHeight="1" x14ac:dyDescent="0.25">
      <c r="G14157" s="194"/>
    </row>
    <row r="14158" spans="7:7" ht="15" customHeight="1" x14ac:dyDescent="0.25">
      <c r="G14158" s="194"/>
    </row>
    <row r="14159" spans="7:7" ht="15" customHeight="1" x14ac:dyDescent="0.25">
      <c r="G14159" s="194"/>
    </row>
    <row r="14160" spans="7:7" ht="15" customHeight="1" x14ac:dyDescent="0.25">
      <c r="G14160" s="194"/>
    </row>
    <row r="14161" spans="7:7" ht="15" customHeight="1" x14ac:dyDescent="0.25">
      <c r="G14161" s="194"/>
    </row>
    <row r="14162" spans="7:7" ht="15" customHeight="1" x14ac:dyDescent="0.25">
      <c r="G14162" s="194"/>
    </row>
    <row r="14163" spans="7:7" ht="15" customHeight="1" x14ac:dyDescent="0.25">
      <c r="G14163" s="194"/>
    </row>
    <row r="14164" spans="7:7" ht="15" customHeight="1" x14ac:dyDescent="0.25">
      <c r="G14164" s="194"/>
    </row>
    <row r="14165" spans="7:7" ht="15" customHeight="1" x14ac:dyDescent="0.25">
      <c r="G14165" s="194"/>
    </row>
    <row r="14166" spans="7:7" ht="15" customHeight="1" x14ac:dyDescent="0.25">
      <c r="G14166" s="194"/>
    </row>
    <row r="14167" spans="7:7" ht="15" customHeight="1" x14ac:dyDescent="0.25">
      <c r="G14167" s="194"/>
    </row>
    <row r="14168" spans="7:7" ht="15" customHeight="1" x14ac:dyDescent="0.25">
      <c r="G14168" s="194"/>
    </row>
    <row r="14169" spans="7:7" ht="15" customHeight="1" x14ac:dyDescent="0.25">
      <c r="G14169" s="194"/>
    </row>
    <row r="14170" spans="7:7" ht="15" customHeight="1" x14ac:dyDescent="0.25">
      <c r="G14170" s="194"/>
    </row>
    <row r="14171" spans="7:7" ht="15" customHeight="1" x14ac:dyDescent="0.25">
      <c r="G14171" s="194"/>
    </row>
    <row r="14172" spans="7:7" ht="15" customHeight="1" x14ac:dyDescent="0.25">
      <c r="G14172" s="194"/>
    </row>
    <row r="14173" spans="7:7" ht="15" customHeight="1" x14ac:dyDescent="0.25">
      <c r="G14173" s="194"/>
    </row>
    <row r="14174" spans="7:7" ht="15" customHeight="1" x14ac:dyDescent="0.25">
      <c r="G14174" s="194"/>
    </row>
    <row r="14175" spans="7:7" ht="15" customHeight="1" x14ac:dyDescent="0.25">
      <c r="G14175" s="194"/>
    </row>
    <row r="14176" spans="7:7" ht="15" customHeight="1" x14ac:dyDescent="0.25">
      <c r="G14176" s="194"/>
    </row>
    <row r="14177" spans="7:7" ht="15" customHeight="1" x14ac:dyDescent="0.25">
      <c r="G14177" s="194"/>
    </row>
    <row r="14178" spans="7:7" ht="15" customHeight="1" x14ac:dyDescent="0.25">
      <c r="G14178" s="194"/>
    </row>
    <row r="14179" spans="7:7" ht="15" customHeight="1" x14ac:dyDescent="0.25">
      <c r="G14179" s="194"/>
    </row>
    <row r="14180" spans="7:7" ht="15" customHeight="1" x14ac:dyDescent="0.25">
      <c r="G14180" s="194"/>
    </row>
    <row r="14181" spans="7:7" ht="15" customHeight="1" x14ac:dyDescent="0.25">
      <c r="G14181" s="194"/>
    </row>
    <row r="14182" spans="7:7" ht="15" customHeight="1" x14ac:dyDescent="0.25">
      <c r="G14182" s="194"/>
    </row>
    <row r="14183" spans="7:7" ht="15" customHeight="1" x14ac:dyDescent="0.25">
      <c r="G14183" s="194"/>
    </row>
    <row r="14184" spans="7:7" ht="15" customHeight="1" x14ac:dyDescent="0.25">
      <c r="G14184" s="194"/>
    </row>
    <row r="14185" spans="7:7" ht="15" customHeight="1" x14ac:dyDescent="0.25">
      <c r="G14185" s="194"/>
    </row>
    <row r="14186" spans="7:7" ht="15" customHeight="1" x14ac:dyDescent="0.25">
      <c r="G14186" s="194"/>
    </row>
    <row r="14187" spans="7:7" ht="15" customHeight="1" x14ac:dyDescent="0.25">
      <c r="G14187" s="194"/>
    </row>
    <row r="14188" spans="7:7" ht="15" customHeight="1" x14ac:dyDescent="0.25">
      <c r="G14188" s="194"/>
    </row>
    <row r="14189" spans="7:7" ht="15" customHeight="1" x14ac:dyDescent="0.25">
      <c r="G14189" s="194"/>
    </row>
    <row r="14190" spans="7:7" ht="15" customHeight="1" x14ac:dyDescent="0.25">
      <c r="G14190" s="194"/>
    </row>
    <row r="14191" spans="7:7" ht="15" customHeight="1" x14ac:dyDescent="0.25">
      <c r="G14191" s="194"/>
    </row>
    <row r="14192" spans="7:7" ht="15" customHeight="1" x14ac:dyDescent="0.25">
      <c r="G14192" s="194"/>
    </row>
    <row r="14193" spans="7:7" ht="15" customHeight="1" x14ac:dyDescent="0.25">
      <c r="G14193" s="194"/>
    </row>
    <row r="14194" spans="7:7" ht="15" customHeight="1" x14ac:dyDescent="0.25">
      <c r="G14194" s="194"/>
    </row>
    <row r="14195" spans="7:7" ht="15" customHeight="1" x14ac:dyDescent="0.25">
      <c r="G14195" s="194"/>
    </row>
    <row r="14196" spans="7:7" ht="15" customHeight="1" x14ac:dyDescent="0.25">
      <c r="G14196" s="194"/>
    </row>
    <row r="14197" spans="7:7" ht="15" customHeight="1" x14ac:dyDescent="0.25">
      <c r="G14197" s="194"/>
    </row>
    <row r="14198" spans="7:7" ht="15" customHeight="1" x14ac:dyDescent="0.25">
      <c r="G14198" s="194"/>
    </row>
    <row r="14199" spans="7:7" ht="15" customHeight="1" x14ac:dyDescent="0.25">
      <c r="G14199" s="194"/>
    </row>
    <row r="14200" spans="7:7" ht="15" customHeight="1" x14ac:dyDescent="0.25">
      <c r="G14200" s="194"/>
    </row>
    <row r="14201" spans="7:7" ht="15" customHeight="1" x14ac:dyDescent="0.25">
      <c r="G14201" s="194"/>
    </row>
    <row r="14202" spans="7:7" ht="15" customHeight="1" x14ac:dyDescent="0.25">
      <c r="G14202" s="194"/>
    </row>
    <row r="14203" spans="7:7" ht="15" customHeight="1" x14ac:dyDescent="0.25">
      <c r="G14203" s="194"/>
    </row>
    <row r="14204" spans="7:7" ht="15" customHeight="1" x14ac:dyDescent="0.25">
      <c r="G14204" s="194"/>
    </row>
    <row r="14205" spans="7:7" ht="15" customHeight="1" x14ac:dyDescent="0.25">
      <c r="G14205" s="194"/>
    </row>
    <row r="14206" spans="7:7" ht="15" customHeight="1" x14ac:dyDescent="0.25">
      <c r="G14206" s="194"/>
    </row>
    <row r="14207" spans="7:7" ht="15" customHeight="1" x14ac:dyDescent="0.25">
      <c r="G14207" s="194"/>
    </row>
    <row r="14208" spans="7:7" ht="15" customHeight="1" x14ac:dyDescent="0.25">
      <c r="G14208" s="194"/>
    </row>
    <row r="14209" spans="7:7" ht="15" customHeight="1" x14ac:dyDescent="0.25">
      <c r="G14209" s="194"/>
    </row>
    <row r="14210" spans="7:7" ht="15" customHeight="1" x14ac:dyDescent="0.25">
      <c r="G14210" s="194"/>
    </row>
    <row r="14211" spans="7:7" ht="15" customHeight="1" x14ac:dyDescent="0.25">
      <c r="G14211" s="194"/>
    </row>
    <row r="14212" spans="7:7" ht="15" customHeight="1" x14ac:dyDescent="0.25">
      <c r="G14212" s="194"/>
    </row>
    <row r="14213" spans="7:7" ht="15" customHeight="1" x14ac:dyDescent="0.25">
      <c r="G14213" s="194"/>
    </row>
    <row r="14214" spans="7:7" ht="15" customHeight="1" x14ac:dyDescent="0.25">
      <c r="G14214" s="194"/>
    </row>
    <row r="14215" spans="7:7" ht="15" customHeight="1" x14ac:dyDescent="0.25">
      <c r="G14215" s="194"/>
    </row>
    <row r="14216" spans="7:7" ht="15" customHeight="1" x14ac:dyDescent="0.25">
      <c r="G14216" s="194"/>
    </row>
    <row r="14217" spans="7:7" ht="15" customHeight="1" x14ac:dyDescent="0.25">
      <c r="G14217" s="194"/>
    </row>
    <row r="14218" spans="7:7" ht="15" customHeight="1" x14ac:dyDescent="0.25">
      <c r="G14218" s="194"/>
    </row>
    <row r="14219" spans="7:7" ht="15" customHeight="1" x14ac:dyDescent="0.25">
      <c r="G14219" s="194"/>
    </row>
    <row r="14220" spans="7:7" ht="15" customHeight="1" x14ac:dyDescent="0.25">
      <c r="G14220" s="194"/>
    </row>
    <row r="14221" spans="7:7" ht="15" customHeight="1" x14ac:dyDescent="0.25">
      <c r="G14221" s="194"/>
    </row>
    <row r="14222" spans="7:7" ht="15" customHeight="1" x14ac:dyDescent="0.25">
      <c r="G14222" s="194"/>
    </row>
    <row r="14223" spans="7:7" ht="15" customHeight="1" x14ac:dyDescent="0.25">
      <c r="G14223" s="194"/>
    </row>
    <row r="14224" spans="7:7" ht="15" customHeight="1" x14ac:dyDescent="0.25">
      <c r="G14224" s="194"/>
    </row>
    <row r="14225" spans="7:7" ht="15" customHeight="1" x14ac:dyDescent="0.25">
      <c r="G14225" s="194"/>
    </row>
    <row r="14226" spans="7:7" ht="15" customHeight="1" x14ac:dyDescent="0.25">
      <c r="G14226" s="194"/>
    </row>
    <row r="14227" spans="7:7" ht="15" customHeight="1" x14ac:dyDescent="0.25">
      <c r="G14227" s="194"/>
    </row>
    <row r="14228" spans="7:7" ht="15" customHeight="1" x14ac:dyDescent="0.25">
      <c r="G14228" s="194"/>
    </row>
    <row r="14229" spans="7:7" ht="15" customHeight="1" x14ac:dyDescent="0.25">
      <c r="G14229" s="194"/>
    </row>
    <row r="14230" spans="7:7" ht="15" customHeight="1" x14ac:dyDescent="0.25">
      <c r="G14230" s="194"/>
    </row>
    <row r="14231" spans="7:7" ht="15" customHeight="1" x14ac:dyDescent="0.25">
      <c r="G14231" s="194"/>
    </row>
    <row r="14232" spans="7:7" ht="15" customHeight="1" x14ac:dyDescent="0.25">
      <c r="G14232" s="194"/>
    </row>
    <row r="14233" spans="7:7" ht="15" customHeight="1" x14ac:dyDescent="0.25">
      <c r="G14233" s="194"/>
    </row>
    <row r="14234" spans="7:7" ht="15" customHeight="1" x14ac:dyDescent="0.25">
      <c r="G14234" s="194"/>
    </row>
    <row r="14235" spans="7:7" ht="15" customHeight="1" x14ac:dyDescent="0.25">
      <c r="G14235" s="194"/>
    </row>
    <row r="14236" spans="7:7" ht="15" customHeight="1" x14ac:dyDescent="0.25">
      <c r="G14236" s="194"/>
    </row>
    <row r="14237" spans="7:7" ht="15" customHeight="1" x14ac:dyDescent="0.25">
      <c r="G14237" s="194"/>
    </row>
    <row r="14238" spans="7:7" ht="15" customHeight="1" x14ac:dyDescent="0.25">
      <c r="G14238" s="194"/>
    </row>
    <row r="14239" spans="7:7" ht="15" customHeight="1" x14ac:dyDescent="0.25">
      <c r="G14239" s="194"/>
    </row>
    <row r="14240" spans="7:7" ht="15" customHeight="1" x14ac:dyDescent="0.25">
      <c r="G14240" s="194"/>
    </row>
    <row r="14241" spans="7:7" ht="15" customHeight="1" x14ac:dyDescent="0.25">
      <c r="G14241" s="194"/>
    </row>
    <row r="14242" spans="7:7" ht="15" customHeight="1" x14ac:dyDescent="0.25">
      <c r="G14242" s="194"/>
    </row>
    <row r="14243" spans="7:7" ht="15" customHeight="1" x14ac:dyDescent="0.25">
      <c r="G14243" s="194"/>
    </row>
    <row r="14244" spans="7:7" ht="15" customHeight="1" x14ac:dyDescent="0.25">
      <c r="G14244" s="194"/>
    </row>
    <row r="14245" spans="7:7" ht="15" customHeight="1" x14ac:dyDescent="0.25">
      <c r="G14245" s="194"/>
    </row>
    <row r="14246" spans="7:7" ht="15" customHeight="1" x14ac:dyDescent="0.25">
      <c r="G14246" s="194"/>
    </row>
    <row r="14247" spans="7:7" ht="15" customHeight="1" x14ac:dyDescent="0.25">
      <c r="G14247" s="194"/>
    </row>
    <row r="14248" spans="7:7" ht="15" customHeight="1" x14ac:dyDescent="0.25">
      <c r="G14248" s="194"/>
    </row>
    <row r="14249" spans="7:7" ht="15" customHeight="1" x14ac:dyDescent="0.25">
      <c r="G14249" s="194"/>
    </row>
    <row r="14250" spans="7:7" ht="15" customHeight="1" x14ac:dyDescent="0.25">
      <c r="G14250" s="194"/>
    </row>
    <row r="14251" spans="7:7" ht="15" customHeight="1" x14ac:dyDescent="0.25">
      <c r="G14251" s="194"/>
    </row>
    <row r="14252" spans="7:7" ht="15" customHeight="1" x14ac:dyDescent="0.25">
      <c r="G14252" s="194"/>
    </row>
    <row r="14253" spans="7:7" ht="15" customHeight="1" x14ac:dyDescent="0.25">
      <c r="G14253" s="194"/>
    </row>
    <row r="14254" spans="7:7" ht="15" customHeight="1" x14ac:dyDescent="0.25">
      <c r="G14254" s="194"/>
    </row>
    <row r="14255" spans="7:7" ht="15" customHeight="1" x14ac:dyDescent="0.25">
      <c r="G14255" s="194"/>
    </row>
    <row r="14256" spans="7:7" ht="15" customHeight="1" x14ac:dyDescent="0.25">
      <c r="G14256" s="194"/>
    </row>
    <row r="14257" spans="7:7" ht="15" customHeight="1" x14ac:dyDescent="0.25">
      <c r="G14257" s="194"/>
    </row>
    <row r="14258" spans="7:7" ht="15" customHeight="1" x14ac:dyDescent="0.25">
      <c r="G14258" s="194"/>
    </row>
    <row r="14259" spans="7:7" ht="15" customHeight="1" x14ac:dyDescent="0.25">
      <c r="G14259" s="194"/>
    </row>
    <row r="14260" spans="7:7" ht="15" customHeight="1" x14ac:dyDescent="0.25">
      <c r="G14260" s="194"/>
    </row>
    <row r="14261" spans="7:7" ht="15" customHeight="1" x14ac:dyDescent="0.25">
      <c r="G14261" s="194"/>
    </row>
    <row r="14262" spans="7:7" ht="15" customHeight="1" x14ac:dyDescent="0.25">
      <c r="G14262" s="194"/>
    </row>
    <row r="14263" spans="7:7" ht="15" customHeight="1" x14ac:dyDescent="0.25">
      <c r="G14263" s="194"/>
    </row>
    <row r="14264" spans="7:7" ht="15" customHeight="1" x14ac:dyDescent="0.25">
      <c r="G14264" s="194"/>
    </row>
    <row r="14265" spans="7:7" ht="15" customHeight="1" x14ac:dyDescent="0.25">
      <c r="G14265" s="194"/>
    </row>
    <row r="14266" spans="7:7" ht="15" customHeight="1" x14ac:dyDescent="0.25">
      <c r="G14266" s="194"/>
    </row>
    <row r="14267" spans="7:7" ht="15" customHeight="1" x14ac:dyDescent="0.25">
      <c r="G14267" s="194"/>
    </row>
    <row r="14268" spans="7:7" ht="15" customHeight="1" x14ac:dyDescent="0.25">
      <c r="G14268" s="194"/>
    </row>
    <row r="14269" spans="7:7" ht="15" customHeight="1" x14ac:dyDescent="0.25">
      <c r="G14269" s="194"/>
    </row>
    <row r="14270" spans="7:7" ht="15" customHeight="1" x14ac:dyDescent="0.25">
      <c r="G14270" s="194"/>
    </row>
    <row r="14271" spans="7:7" ht="15" customHeight="1" x14ac:dyDescent="0.25">
      <c r="G14271" s="194"/>
    </row>
    <row r="14272" spans="7:7" ht="15" customHeight="1" x14ac:dyDescent="0.25">
      <c r="G14272" s="194"/>
    </row>
    <row r="14273" spans="7:7" ht="15" customHeight="1" x14ac:dyDescent="0.25">
      <c r="G14273" s="194"/>
    </row>
    <row r="14274" spans="7:7" ht="15" customHeight="1" x14ac:dyDescent="0.25">
      <c r="G14274" s="194"/>
    </row>
    <row r="14275" spans="7:7" ht="15" customHeight="1" x14ac:dyDescent="0.25">
      <c r="G14275" s="194"/>
    </row>
    <row r="14276" spans="7:7" ht="15" customHeight="1" x14ac:dyDescent="0.25">
      <c r="G14276" s="194"/>
    </row>
    <row r="14277" spans="7:7" ht="15" customHeight="1" x14ac:dyDescent="0.25">
      <c r="G14277" s="194"/>
    </row>
    <row r="14278" spans="7:7" ht="15" customHeight="1" x14ac:dyDescent="0.25">
      <c r="G14278" s="194"/>
    </row>
    <row r="14279" spans="7:7" ht="15" customHeight="1" x14ac:dyDescent="0.25">
      <c r="G14279" s="194"/>
    </row>
    <row r="14280" spans="7:7" ht="15" customHeight="1" x14ac:dyDescent="0.25">
      <c r="G14280" s="194"/>
    </row>
    <row r="14281" spans="7:7" ht="15" customHeight="1" x14ac:dyDescent="0.25">
      <c r="G14281" s="194"/>
    </row>
    <row r="14282" spans="7:7" ht="15" customHeight="1" x14ac:dyDescent="0.25">
      <c r="G14282" s="194"/>
    </row>
    <row r="14283" spans="7:7" ht="15" customHeight="1" x14ac:dyDescent="0.25">
      <c r="G14283" s="194"/>
    </row>
    <row r="14284" spans="7:7" ht="15" customHeight="1" x14ac:dyDescent="0.25">
      <c r="G14284" s="194"/>
    </row>
    <row r="14285" spans="7:7" ht="15" customHeight="1" x14ac:dyDescent="0.25">
      <c r="G14285" s="194"/>
    </row>
    <row r="14286" spans="7:7" ht="15" customHeight="1" x14ac:dyDescent="0.25">
      <c r="G14286" s="194"/>
    </row>
    <row r="14287" spans="7:7" ht="15" customHeight="1" x14ac:dyDescent="0.25">
      <c r="G14287" s="194"/>
    </row>
    <row r="14288" spans="7:7" ht="15" customHeight="1" x14ac:dyDescent="0.25">
      <c r="G14288" s="194"/>
    </row>
    <row r="14289" spans="7:7" ht="15" customHeight="1" x14ac:dyDescent="0.25">
      <c r="G14289" s="194"/>
    </row>
    <row r="14290" spans="7:7" ht="15" customHeight="1" x14ac:dyDescent="0.25">
      <c r="G14290" s="194"/>
    </row>
    <row r="14291" spans="7:7" ht="15" customHeight="1" x14ac:dyDescent="0.25">
      <c r="G14291" s="194"/>
    </row>
    <row r="14292" spans="7:7" ht="15" customHeight="1" x14ac:dyDescent="0.25">
      <c r="G14292" s="194"/>
    </row>
    <row r="14293" spans="7:7" ht="15" customHeight="1" x14ac:dyDescent="0.25">
      <c r="G14293" s="194"/>
    </row>
    <row r="14294" spans="7:7" ht="15" customHeight="1" x14ac:dyDescent="0.25">
      <c r="G14294" s="194"/>
    </row>
    <row r="14295" spans="7:7" ht="15" customHeight="1" x14ac:dyDescent="0.25">
      <c r="G14295" s="194"/>
    </row>
    <row r="14296" spans="7:7" ht="15" customHeight="1" x14ac:dyDescent="0.25">
      <c r="G14296" s="194"/>
    </row>
    <row r="14297" spans="7:7" ht="15" customHeight="1" x14ac:dyDescent="0.25">
      <c r="G14297" s="194"/>
    </row>
    <row r="14298" spans="7:7" ht="15" customHeight="1" x14ac:dyDescent="0.25">
      <c r="G14298" s="194"/>
    </row>
    <row r="14299" spans="7:7" ht="15" customHeight="1" x14ac:dyDescent="0.25">
      <c r="G14299" s="194"/>
    </row>
    <row r="14300" spans="7:7" ht="15" customHeight="1" x14ac:dyDescent="0.25">
      <c r="G14300" s="194"/>
    </row>
    <row r="14301" spans="7:7" ht="15" customHeight="1" x14ac:dyDescent="0.25">
      <c r="G14301" s="194"/>
    </row>
    <row r="14302" spans="7:7" ht="15" customHeight="1" x14ac:dyDescent="0.25">
      <c r="G14302" s="194"/>
    </row>
    <row r="14303" spans="7:7" ht="15" customHeight="1" x14ac:dyDescent="0.25">
      <c r="G14303" s="194"/>
    </row>
    <row r="14304" spans="7:7" ht="15" customHeight="1" x14ac:dyDescent="0.25">
      <c r="G14304" s="194"/>
    </row>
    <row r="14305" spans="7:7" ht="15" customHeight="1" x14ac:dyDescent="0.25">
      <c r="G14305" s="194"/>
    </row>
    <row r="14306" spans="7:7" ht="15" customHeight="1" x14ac:dyDescent="0.25">
      <c r="G14306" s="194"/>
    </row>
    <row r="14307" spans="7:7" ht="15" customHeight="1" x14ac:dyDescent="0.25">
      <c r="G14307" s="194"/>
    </row>
    <row r="14308" spans="7:7" ht="15" customHeight="1" x14ac:dyDescent="0.25">
      <c r="G14308" s="194"/>
    </row>
    <row r="14309" spans="7:7" ht="15" customHeight="1" x14ac:dyDescent="0.25">
      <c r="G14309" s="194"/>
    </row>
    <row r="14310" spans="7:7" ht="15" customHeight="1" x14ac:dyDescent="0.25">
      <c r="G14310" s="194"/>
    </row>
    <row r="14311" spans="7:7" ht="15" customHeight="1" x14ac:dyDescent="0.25">
      <c r="G14311" s="194"/>
    </row>
    <row r="14312" spans="7:7" ht="15" customHeight="1" x14ac:dyDescent="0.25">
      <c r="G14312" s="194"/>
    </row>
    <row r="14313" spans="7:7" ht="15" customHeight="1" x14ac:dyDescent="0.25">
      <c r="G14313" s="194"/>
    </row>
    <row r="14314" spans="7:7" ht="15" customHeight="1" x14ac:dyDescent="0.25">
      <c r="G14314" s="194"/>
    </row>
    <row r="14315" spans="7:7" ht="15" customHeight="1" x14ac:dyDescent="0.25">
      <c r="G14315" s="194"/>
    </row>
    <row r="14316" spans="7:7" ht="15" customHeight="1" x14ac:dyDescent="0.25">
      <c r="G14316" s="194"/>
    </row>
    <row r="14317" spans="7:7" ht="15" customHeight="1" x14ac:dyDescent="0.25">
      <c r="G14317" s="194"/>
    </row>
    <row r="14318" spans="7:7" ht="15" customHeight="1" x14ac:dyDescent="0.25">
      <c r="G14318" s="194"/>
    </row>
    <row r="14319" spans="7:7" ht="15" customHeight="1" x14ac:dyDescent="0.25">
      <c r="G14319" s="194"/>
    </row>
    <row r="14320" spans="7:7" ht="15" customHeight="1" x14ac:dyDescent="0.25">
      <c r="G14320" s="194"/>
    </row>
    <row r="14321" spans="7:7" ht="15" customHeight="1" x14ac:dyDescent="0.25">
      <c r="G14321" s="194"/>
    </row>
    <row r="14322" spans="7:7" ht="15" customHeight="1" x14ac:dyDescent="0.25">
      <c r="G14322" s="194"/>
    </row>
    <row r="14323" spans="7:7" ht="15" customHeight="1" x14ac:dyDescent="0.25">
      <c r="G14323" s="194"/>
    </row>
    <row r="14324" spans="7:7" ht="15" customHeight="1" x14ac:dyDescent="0.25">
      <c r="G14324" s="194"/>
    </row>
    <row r="14325" spans="7:7" ht="15" customHeight="1" x14ac:dyDescent="0.25">
      <c r="G14325" s="194"/>
    </row>
    <row r="14326" spans="7:7" ht="15" customHeight="1" x14ac:dyDescent="0.25">
      <c r="G14326" s="194"/>
    </row>
    <row r="14327" spans="7:7" ht="15" customHeight="1" x14ac:dyDescent="0.25">
      <c r="G14327" s="194"/>
    </row>
    <row r="14328" spans="7:7" ht="15" customHeight="1" x14ac:dyDescent="0.25">
      <c r="G14328" s="194"/>
    </row>
    <row r="14329" spans="7:7" ht="15" customHeight="1" x14ac:dyDescent="0.25">
      <c r="G14329" s="194"/>
    </row>
    <row r="14330" spans="7:7" ht="15" customHeight="1" x14ac:dyDescent="0.25">
      <c r="G14330" s="194"/>
    </row>
    <row r="14331" spans="7:7" ht="15" customHeight="1" x14ac:dyDescent="0.25">
      <c r="G14331" s="194"/>
    </row>
    <row r="14332" spans="7:7" ht="15" customHeight="1" x14ac:dyDescent="0.25">
      <c r="G14332" s="194"/>
    </row>
    <row r="14333" spans="7:7" ht="15" customHeight="1" x14ac:dyDescent="0.25">
      <c r="G14333" s="194"/>
    </row>
    <row r="14334" spans="7:7" ht="15" customHeight="1" x14ac:dyDescent="0.25">
      <c r="G14334" s="194"/>
    </row>
    <row r="14335" spans="7:7" ht="15" customHeight="1" x14ac:dyDescent="0.25">
      <c r="G14335" s="194"/>
    </row>
    <row r="14336" spans="7:7" ht="15" customHeight="1" x14ac:dyDescent="0.25">
      <c r="G14336" s="194"/>
    </row>
    <row r="14337" spans="7:7" ht="15" customHeight="1" x14ac:dyDescent="0.25">
      <c r="G14337" s="194"/>
    </row>
    <row r="14338" spans="7:7" ht="15" customHeight="1" x14ac:dyDescent="0.25">
      <c r="G14338" s="194"/>
    </row>
    <row r="14339" spans="7:7" ht="15" customHeight="1" x14ac:dyDescent="0.25">
      <c r="G14339" s="194"/>
    </row>
    <row r="14340" spans="7:7" ht="15" customHeight="1" x14ac:dyDescent="0.25">
      <c r="G14340" s="194"/>
    </row>
    <row r="14341" spans="7:7" ht="15" customHeight="1" x14ac:dyDescent="0.25">
      <c r="G14341" s="194"/>
    </row>
    <row r="14342" spans="7:7" ht="15" customHeight="1" x14ac:dyDescent="0.25">
      <c r="G14342" s="194"/>
    </row>
    <row r="14343" spans="7:7" ht="15" customHeight="1" x14ac:dyDescent="0.25">
      <c r="G14343" s="194"/>
    </row>
    <row r="14344" spans="7:7" ht="15" customHeight="1" x14ac:dyDescent="0.25">
      <c r="G14344" s="194"/>
    </row>
    <row r="14345" spans="7:7" ht="15" customHeight="1" x14ac:dyDescent="0.25">
      <c r="G14345" s="194"/>
    </row>
    <row r="14346" spans="7:7" ht="15" customHeight="1" x14ac:dyDescent="0.25">
      <c r="G14346" s="194"/>
    </row>
    <row r="14347" spans="7:7" ht="15" customHeight="1" x14ac:dyDescent="0.25">
      <c r="G14347" s="194"/>
    </row>
    <row r="14348" spans="7:7" ht="15" customHeight="1" x14ac:dyDescent="0.25">
      <c r="G14348" s="194"/>
    </row>
    <row r="14349" spans="7:7" ht="15" customHeight="1" x14ac:dyDescent="0.25">
      <c r="G14349" s="194"/>
    </row>
    <row r="14350" spans="7:7" ht="15" customHeight="1" x14ac:dyDescent="0.25">
      <c r="G14350" s="194"/>
    </row>
    <row r="14351" spans="7:7" ht="15" customHeight="1" x14ac:dyDescent="0.25">
      <c r="G14351" s="194"/>
    </row>
    <row r="14352" spans="7:7" ht="15" customHeight="1" x14ac:dyDescent="0.25">
      <c r="G14352" s="194"/>
    </row>
    <row r="14353" spans="7:7" ht="15" customHeight="1" x14ac:dyDescent="0.25">
      <c r="G14353" s="194"/>
    </row>
    <row r="14354" spans="7:7" ht="15" customHeight="1" x14ac:dyDescent="0.25">
      <c r="G14354" s="194"/>
    </row>
    <row r="14355" spans="7:7" ht="15" customHeight="1" x14ac:dyDescent="0.25">
      <c r="G14355" s="194"/>
    </row>
    <row r="14356" spans="7:7" ht="15" customHeight="1" x14ac:dyDescent="0.25">
      <c r="G14356" s="194"/>
    </row>
    <row r="14357" spans="7:7" ht="15" customHeight="1" x14ac:dyDescent="0.25">
      <c r="G14357" s="194"/>
    </row>
    <row r="14358" spans="7:7" ht="15" customHeight="1" x14ac:dyDescent="0.25">
      <c r="G14358" s="194"/>
    </row>
    <row r="14359" spans="7:7" ht="15" customHeight="1" x14ac:dyDescent="0.25">
      <c r="G14359" s="194"/>
    </row>
    <row r="14360" spans="7:7" ht="15" customHeight="1" x14ac:dyDescent="0.25">
      <c r="G14360" s="194"/>
    </row>
    <row r="14361" spans="7:7" ht="15" customHeight="1" x14ac:dyDescent="0.25">
      <c r="G14361" s="194"/>
    </row>
    <row r="14362" spans="7:7" ht="15" customHeight="1" x14ac:dyDescent="0.25">
      <c r="G14362" s="194"/>
    </row>
    <row r="14363" spans="7:7" ht="15" customHeight="1" x14ac:dyDescent="0.25">
      <c r="G14363" s="194"/>
    </row>
    <row r="14364" spans="7:7" ht="15" customHeight="1" x14ac:dyDescent="0.25">
      <c r="G14364" s="194"/>
    </row>
    <row r="14365" spans="7:7" ht="15" customHeight="1" x14ac:dyDescent="0.25">
      <c r="G14365" s="194"/>
    </row>
    <row r="14366" spans="7:7" ht="15" customHeight="1" x14ac:dyDescent="0.25">
      <c r="G14366" s="194"/>
    </row>
    <row r="14367" spans="7:7" ht="15" customHeight="1" x14ac:dyDescent="0.25">
      <c r="G14367" s="194"/>
    </row>
    <row r="14368" spans="7:7" ht="15" customHeight="1" x14ac:dyDescent="0.25">
      <c r="G14368" s="194"/>
    </row>
    <row r="14369" spans="7:7" ht="15" customHeight="1" x14ac:dyDescent="0.25">
      <c r="G14369" s="194"/>
    </row>
    <row r="14370" spans="7:7" ht="15" customHeight="1" x14ac:dyDescent="0.25">
      <c r="G14370" s="194"/>
    </row>
    <row r="14371" spans="7:7" ht="15" customHeight="1" x14ac:dyDescent="0.25">
      <c r="G14371" s="194"/>
    </row>
    <row r="14372" spans="7:7" ht="15" customHeight="1" x14ac:dyDescent="0.25">
      <c r="G14372" s="194"/>
    </row>
    <row r="14373" spans="7:7" ht="15" customHeight="1" x14ac:dyDescent="0.25">
      <c r="G14373" s="194"/>
    </row>
    <row r="14374" spans="7:7" ht="15" customHeight="1" x14ac:dyDescent="0.25">
      <c r="G14374" s="194"/>
    </row>
    <row r="14375" spans="7:7" ht="15" customHeight="1" x14ac:dyDescent="0.25">
      <c r="G14375" s="194"/>
    </row>
    <row r="14376" spans="7:7" ht="15" customHeight="1" x14ac:dyDescent="0.25">
      <c r="G14376" s="194"/>
    </row>
    <row r="14377" spans="7:7" ht="15" customHeight="1" x14ac:dyDescent="0.25">
      <c r="G14377" s="194"/>
    </row>
    <row r="14378" spans="7:7" ht="15" customHeight="1" x14ac:dyDescent="0.25">
      <c r="G14378" s="194"/>
    </row>
    <row r="14379" spans="7:7" ht="15" customHeight="1" x14ac:dyDescent="0.25">
      <c r="G14379" s="194"/>
    </row>
    <row r="14380" spans="7:7" ht="15" customHeight="1" x14ac:dyDescent="0.25">
      <c r="G14380" s="194"/>
    </row>
    <row r="14381" spans="7:7" ht="15" customHeight="1" x14ac:dyDescent="0.25">
      <c r="G14381" s="194"/>
    </row>
    <row r="14382" spans="7:7" ht="15" customHeight="1" x14ac:dyDescent="0.25">
      <c r="G14382" s="194"/>
    </row>
    <row r="14383" spans="7:7" ht="15" customHeight="1" x14ac:dyDescent="0.25">
      <c r="G14383" s="194"/>
    </row>
    <row r="14384" spans="7:7" ht="15" customHeight="1" x14ac:dyDescent="0.25">
      <c r="G14384" s="194"/>
    </row>
    <row r="14385" spans="7:7" ht="15" customHeight="1" x14ac:dyDescent="0.25">
      <c r="G14385" s="194"/>
    </row>
    <row r="14386" spans="7:7" ht="15" customHeight="1" x14ac:dyDescent="0.25">
      <c r="G14386" s="194"/>
    </row>
    <row r="14387" spans="7:7" ht="15" customHeight="1" x14ac:dyDescent="0.25">
      <c r="G14387" s="194"/>
    </row>
    <row r="14388" spans="7:7" ht="15" customHeight="1" x14ac:dyDescent="0.25">
      <c r="G14388" s="194"/>
    </row>
    <row r="14389" spans="7:7" ht="15" customHeight="1" x14ac:dyDescent="0.25">
      <c r="G14389" s="194"/>
    </row>
    <row r="14390" spans="7:7" ht="15" customHeight="1" x14ac:dyDescent="0.25">
      <c r="G14390" s="194"/>
    </row>
    <row r="14391" spans="7:7" ht="15" customHeight="1" x14ac:dyDescent="0.25">
      <c r="G14391" s="194"/>
    </row>
    <row r="14392" spans="7:7" ht="15" customHeight="1" x14ac:dyDescent="0.25">
      <c r="G14392" s="194"/>
    </row>
    <row r="14393" spans="7:7" ht="15" customHeight="1" x14ac:dyDescent="0.25">
      <c r="G14393" s="194"/>
    </row>
    <row r="14394" spans="7:7" ht="15" customHeight="1" x14ac:dyDescent="0.25">
      <c r="G14394" s="194"/>
    </row>
    <row r="14395" spans="7:7" ht="15" customHeight="1" x14ac:dyDescent="0.25">
      <c r="G14395" s="194"/>
    </row>
    <row r="14396" spans="7:7" ht="15" customHeight="1" x14ac:dyDescent="0.25">
      <c r="G14396" s="194"/>
    </row>
    <row r="14397" spans="7:7" ht="15" customHeight="1" x14ac:dyDescent="0.25">
      <c r="G14397" s="194"/>
    </row>
    <row r="14398" spans="7:7" ht="15" customHeight="1" x14ac:dyDescent="0.25">
      <c r="G14398" s="194"/>
    </row>
    <row r="14399" spans="7:7" ht="15" customHeight="1" x14ac:dyDescent="0.25">
      <c r="G14399" s="194"/>
    </row>
    <row r="14400" spans="7:7" ht="15" customHeight="1" x14ac:dyDescent="0.25">
      <c r="G14400" s="194"/>
    </row>
    <row r="14401" spans="7:7" ht="15" customHeight="1" x14ac:dyDescent="0.25">
      <c r="G14401" s="194"/>
    </row>
    <row r="14402" spans="7:7" ht="15" customHeight="1" x14ac:dyDescent="0.25">
      <c r="G14402" s="194"/>
    </row>
    <row r="14403" spans="7:7" ht="15" customHeight="1" x14ac:dyDescent="0.25">
      <c r="G14403" s="194"/>
    </row>
    <row r="14404" spans="7:7" ht="15" customHeight="1" x14ac:dyDescent="0.25">
      <c r="G14404" s="194"/>
    </row>
    <row r="14405" spans="7:7" ht="15" customHeight="1" x14ac:dyDescent="0.25">
      <c r="G14405" s="194"/>
    </row>
    <row r="14406" spans="7:7" ht="15" customHeight="1" x14ac:dyDescent="0.25">
      <c r="G14406" s="194"/>
    </row>
    <row r="14407" spans="7:7" ht="15" customHeight="1" x14ac:dyDescent="0.25">
      <c r="G14407" s="194"/>
    </row>
    <row r="14408" spans="7:7" ht="15" customHeight="1" x14ac:dyDescent="0.25">
      <c r="G14408" s="194"/>
    </row>
    <row r="14409" spans="7:7" ht="15" customHeight="1" x14ac:dyDescent="0.25">
      <c r="G14409" s="194"/>
    </row>
    <row r="14410" spans="7:7" ht="15" customHeight="1" x14ac:dyDescent="0.25">
      <c r="G14410" s="194"/>
    </row>
    <row r="14411" spans="7:7" ht="15" customHeight="1" x14ac:dyDescent="0.25">
      <c r="G14411" s="194"/>
    </row>
    <row r="14412" spans="7:7" ht="15" customHeight="1" x14ac:dyDescent="0.25">
      <c r="G14412" s="194"/>
    </row>
    <row r="14413" spans="7:7" ht="15" customHeight="1" x14ac:dyDescent="0.25">
      <c r="G14413" s="194"/>
    </row>
    <row r="14414" spans="7:7" ht="15" customHeight="1" x14ac:dyDescent="0.25">
      <c r="G14414" s="194"/>
    </row>
    <row r="14415" spans="7:7" ht="15" customHeight="1" x14ac:dyDescent="0.25">
      <c r="G14415" s="194"/>
    </row>
    <row r="14416" spans="7:7" ht="15" customHeight="1" x14ac:dyDescent="0.25">
      <c r="G14416" s="194"/>
    </row>
    <row r="14417" spans="7:7" ht="15" customHeight="1" x14ac:dyDescent="0.25">
      <c r="G14417" s="194"/>
    </row>
    <row r="14418" spans="7:7" ht="15" customHeight="1" x14ac:dyDescent="0.25">
      <c r="G14418" s="194"/>
    </row>
    <row r="14419" spans="7:7" ht="15" customHeight="1" x14ac:dyDescent="0.25">
      <c r="G14419" s="194"/>
    </row>
    <row r="14420" spans="7:7" ht="15" customHeight="1" x14ac:dyDescent="0.25">
      <c r="G14420" s="194"/>
    </row>
    <row r="14421" spans="7:7" ht="15" customHeight="1" x14ac:dyDescent="0.25">
      <c r="G14421" s="194"/>
    </row>
    <row r="14422" spans="7:7" ht="15" customHeight="1" x14ac:dyDescent="0.25">
      <c r="G14422" s="194"/>
    </row>
    <row r="14423" spans="7:7" ht="15" customHeight="1" x14ac:dyDescent="0.25">
      <c r="G14423" s="194"/>
    </row>
    <row r="14424" spans="7:7" ht="15" customHeight="1" x14ac:dyDescent="0.25">
      <c r="G14424" s="194"/>
    </row>
    <row r="14425" spans="7:7" ht="15" customHeight="1" x14ac:dyDescent="0.25">
      <c r="G14425" s="194"/>
    </row>
    <row r="14426" spans="7:7" ht="15" customHeight="1" x14ac:dyDescent="0.25">
      <c r="G14426" s="194"/>
    </row>
    <row r="14427" spans="7:7" ht="15" customHeight="1" x14ac:dyDescent="0.25">
      <c r="G14427" s="194"/>
    </row>
    <row r="14428" spans="7:7" ht="15" customHeight="1" x14ac:dyDescent="0.25">
      <c r="G14428" s="194"/>
    </row>
    <row r="14429" spans="7:7" ht="15" customHeight="1" x14ac:dyDescent="0.25">
      <c r="G14429" s="194"/>
    </row>
    <row r="14430" spans="7:7" ht="15" customHeight="1" x14ac:dyDescent="0.25">
      <c r="G14430" s="194"/>
    </row>
    <row r="14431" spans="7:7" ht="15" customHeight="1" x14ac:dyDescent="0.25">
      <c r="G14431" s="194"/>
    </row>
    <row r="14432" spans="7:7" ht="15" customHeight="1" x14ac:dyDescent="0.25">
      <c r="G14432" s="194"/>
    </row>
    <row r="14433" spans="7:7" ht="15" customHeight="1" x14ac:dyDescent="0.25">
      <c r="G14433" s="194"/>
    </row>
    <row r="14434" spans="7:7" ht="15" customHeight="1" x14ac:dyDescent="0.25">
      <c r="G14434" s="194"/>
    </row>
    <row r="14435" spans="7:7" ht="15" customHeight="1" x14ac:dyDescent="0.25">
      <c r="G14435" s="194"/>
    </row>
    <row r="14436" spans="7:7" ht="15" customHeight="1" x14ac:dyDescent="0.25">
      <c r="G14436" s="194"/>
    </row>
    <row r="14437" spans="7:7" ht="15" customHeight="1" x14ac:dyDescent="0.25">
      <c r="G14437" s="194"/>
    </row>
    <row r="14438" spans="7:7" ht="15" customHeight="1" x14ac:dyDescent="0.25">
      <c r="G14438" s="194"/>
    </row>
    <row r="14439" spans="7:7" ht="15" customHeight="1" x14ac:dyDescent="0.25">
      <c r="G14439" s="194"/>
    </row>
    <row r="14440" spans="7:7" ht="15" customHeight="1" x14ac:dyDescent="0.25">
      <c r="G14440" s="194"/>
    </row>
    <row r="14441" spans="7:7" ht="15" customHeight="1" x14ac:dyDescent="0.25">
      <c r="G14441" s="194"/>
    </row>
    <row r="14442" spans="7:7" ht="15" customHeight="1" x14ac:dyDescent="0.25">
      <c r="G14442" s="194"/>
    </row>
    <row r="14443" spans="7:7" ht="15" customHeight="1" x14ac:dyDescent="0.25">
      <c r="G14443" s="194"/>
    </row>
    <row r="14444" spans="7:7" ht="15" customHeight="1" x14ac:dyDescent="0.25">
      <c r="G14444" s="194"/>
    </row>
    <row r="14445" spans="7:7" ht="15" customHeight="1" x14ac:dyDescent="0.25">
      <c r="G14445" s="194"/>
    </row>
    <row r="14446" spans="7:7" ht="15" customHeight="1" x14ac:dyDescent="0.25">
      <c r="G14446" s="194"/>
    </row>
    <row r="14447" spans="7:7" ht="15" customHeight="1" x14ac:dyDescent="0.25">
      <c r="G14447" s="194"/>
    </row>
    <row r="14448" spans="7:7" ht="15" customHeight="1" x14ac:dyDescent="0.25">
      <c r="G14448" s="194"/>
    </row>
    <row r="14449" spans="7:7" ht="15" customHeight="1" x14ac:dyDescent="0.25">
      <c r="G14449" s="194"/>
    </row>
    <row r="14450" spans="7:7" ht="15" customHeight="1" x14ac:dyDescent="0.25">
      <c r="G14450" s="194"/>
    </row>
    <row r="14451" spans="7:7" ht="15" customHeight="1" x14ac:dyDescent="0.25">
      <c r="G14451" s="194"/>
    </row>
    <row r="14452" spans="7:7" ht="15" customHeight="1" x14ac:dyDescent="0.25">
      <c r="G14452" s="194"/>
    </row>
    <row r="14453" spans="7:7" ht="15" customHeight="1" x14ac:dyDescent="0.25">
      <c r="G14453" s="194"/>
    </row>
    <row r="14454" spans="7:7" ht="15" customHeight="1" x14ac:dyDescent="0.25">
      <c r="G14454" s="194"/>
    </row>
    <row r="14455" spans="7:7" ht="15" customHeight="1" x14ac:dyDescent="0.25">
      <c r="G14455" s="194"/>
    </row>
    <row r="14456" spans="7:7" ht="15" customHeight="1" x14ac:dyDescent="0.25">
      <c r="G14456" s="194"/>
    </row>
    <row r="14457" spans="7:7" ht="15" customHeight="1" x14ac:dyDescent="0.25">
      <c r="G14457" s="194"/>
    </row>
    <row r="14458" spans="7:7" ht="15" customHeight="1" x14ac:dyDescent="0.25">
      <c r="G14458" s="194"/>
    </row>
    <row r="14459" spans="7:7" ht="15" customHeight="1" x14ac:dyDescent="0.25">
      <c r="G14459" s="194"/>
    </row>
    <row r="14460" spans="7:7" ht="15" customHeight="1" x14ac:dyDescent="0.25">
      <c r="G14460" s="194"/>
    </row>
    <row r="14461" spans="7:7" ht="15" customHeight="1" x14ac:dyDescent="0.25">
      <c r="G14461" s="194"/>
    </row>
    <row r="14462" spans="7:7" ht="15" customHeight="1" x14ac:dyDescent="0.25">
      <c r="G14462" s="194"/>
    </row>
    <row r="14463" spans="7:7" ht="15" customHeight="1" x14ac:dyDescent="0.25">
      <c r="G14463" s="194"/>
    </row>
    <row r="14464" spans="7:7" ht="15" customHeight="1" x14ac:dyDescent="0.25">
      <c r="G14464" s="194"/>
    </row>
    <row r="14465" spans="7:7" ht="15" customHeight="1" x14ac:dyDescent="0.25">
      <c r="G14465" s="194"/>
    </row>
    <row r="14466" spans="7:7" ht="15" customHeight="1" x14ac:dyDescent="0.25">
      <c r="G14466" s="194"/>
    </row>
    <row r="14467" spans="7:7" ht="15" customHeight="1" x14ac:dyDescent="0.25">
      <c r="G14467" s="194"/>
    </row>
    <row r="14468" spans="7:7" ht="15" customHeight="1" x14ac:dyDescent="0.25">
      <c r="G14468" s="194"/>
    </row>
    <row r="14469" spans="7:7" ht="15" customHeight="1" x14ac:dyDescent="0.25">
      <c r="G14469" s="194"/>
    </row>
    <row r="14470" spans="7:7" ht="15" customHeight="1" x14ac:dyDescent="0.25">
      <c r="G14470" s="194"/>
    </row>
    <row r="14471" spans="7:7" ht="15" customHeight="1" x14ac:dyDescent="0.25">
      <c r="G14471" s="194"/>
    </row>
    <row r="14472" spans="7:7" ht="15" customHeight="1" x14ac:dyDescent="0.25">
      <c r="G14472" s="194"/>
    </row>
    <row r="14473" spans="7:7" ht="15" customHeight="1" x14ac:dyDescent="0.25">
      <c r="G14473" s="194"/>
    </row>
    <row r="14474" spans="7:7" ht="15" customHeight="1" x14ac:dyDescent="0.25">
      <c r="G14474" s="194"/>
    </row>
    <row r="14475" spans="7:7" ht="15" customHeight="1" x14ac:dyDescent="0.25">
      <c r="G14475" s="194"/>
    </row>
    <row r="14476" spans="7:7" ht="15" customHeight="1" x14ac:dyDescent="0.25">
      <c r="G14476" s="194"/>
    </row>
    <row r="14477" spans="7:7" ht="15" customHeight="1" x14ac:dyDescent="0.25">
      <c r="G14477" s="194"/>
    </row>
    <row r="14478" spans="7:7" ht="15" customHeight="1" x14ac:dyDescent="0.25">
      <c r="G14478" s="194"/>
    </row>
    <row r="14479" spans="7:7" ht="15" customHeight="1" x14ac:dyDescent="0.25">
      <c r="G14479" s="194"/>
    </row>
    <row r="14480" spans="7:7" ht="15" customHeight="1" x14ac:dyDescent="0.25">
      <c r="G14480" s="194"/>
    </row>
    <row r="14481" spans="7:7" ht="15" customHeight="1" x14ac:dyDescent="0.25">
      <c r="G14481" s="194"/>
    </row>
    <row r="14482" spans="7:7" ht="15" customHeight="1" x14ac:dyDescent="0.25">
      <c r="G14482" s="194"/>
    </row>
    <row r="14483" spans="7:7" ht="15" customHeight="1" x14ac:dyDescent="0.25">
      <c r="G14483" s="194"/>
    </row>
    <row r="14484" spans="7:7" ht="15" customHeight="1" x14ac:dyDescent="0.25">
      <c r="G14484" s="194"/>
    </row>
    <row r="14485" spans="7:7" ht="15" customHeight="1" x14ac:dyDescent="0.25">
      <c r="G14485" s="194"/>
    </row>
    <row r="14486" spans="7:7" ht="15" customHeight="1" x14ac:dyDescent="0.25">
      <c r="G14486" s="194"/>
    </row>
    <row r="14487" spans="7:7" ht="15" customHeight="1" x14ac:dyDescent="0.25">
      <c r="G14487" s="194"/>
    </row>
    <row r="14488" spans="7:7" ht="15" customHeight="1" x14ac:dyDescent="0.25">
      <c r="G14488" s="194"/>
    </row>
    <row r="14489" spans="7:7" ht="15" customHeight="1" x14ac:dyDescent="0.25">
      <c r="G14489" s="194"/>
    </row>
    <row r="14490" spans="7:7" ht="15" customHeight="1" x14ac:dyDescent="0.25">
      <c r="G14490" s="194"/>
    </row>
    <row r="14491" spans="7:7" ht="15" customHeight="1" x14ac:dyDescent="0.25">
      <c r="G14491" s="194"/>
    </row>
    <row r="14492" spans="7:7" ht="15" customHeight="1" x14ac:dyDescent="0.25">
      <c r="G14492" s="194"/>
    </row>
    <row r="14493" spans="7:7" ht="15" customHeight="1" x14ac:dyDescent="0.25">
      <c r="G14493" s="194"/>
    </row>
    <row r="14494" spans="7:7" ht="15" customHeight="1" x14ac:dyDescent="0.25">
      <c r="G14494" s="194"/>
    </row>
    <row r="14495" spans="7:7" ht="15" customHeight="1" x14ac:dyDescent="0.25">
      <c r="G14495" s="194"/>
    </row>
    <row r="14496" spans="7:7" ht="15" customHeight="1" x14ac:dyDescent="0.25">
      <c r="G14496" s="194"/>
    </row>
    <row r="14497" spans="7:7" ht="15" customHeight="1" x14ac:dyDescent="0.25">
      <c r="G14497" s="194"/>
    </row>
    <row r="14498" spans="7:7" ht="15" customHeight="1" x14ac:dyDescent="0.25">
      <c r="G14498" s="194"/>
    </row>
    <row r="14499" spans="7:7" ht="15" customHeight="1" x14ac:dyDescent="0.25">
      <c r="G14499" s="194"/>
    </row>
    <row r="14500" spans="7:7" ht="15" customHeight="1" x14ac:dyDescent="0.25">
      <c r="G14500" s="194"/>
    </row>
    <row r="14501" spans="7:7" ht="15" customHeight="1" x14ac:dyDescent="0.25">
      <c r="G14501" s="194"/>
    </row>
    <row r="14502" spans="7:7" ht="15" customHeight="1" x14ac:dyDescent="0.25">
      <c r="G14502" s="194"/>
    </row>
    <row r="14503" spans="7:7" ht="15" customHeight="1" x14ac:dyDescent="0.25">
      <c r="G14503" s="194"/>
    </row>
    <row r="14504" spans="7:7" ht="15" customHeight="1" x14ac:dyDescent="0.25">
      <c r="G14504" s="194"/>
    </row>
    <row r="14505" spans="7:7" ht="15" customHeight="1" x14ac:dyDescent="0.25">
      <c r="G14505" s="194"/>
    </row>
    <row r="14506" spans="7:7" ht="15" customHeight="1" x14ac:dyDescent="0.25">
      <c r="G14506" s="194"/>
    </row>
    <row r="14507" spans="7:7" ht="15" customHeight="1" x14ac:dyDescent="0.25">
      <c r="G14507" s="194"/>
    </row>
    <row r="14508" spans="7:7" ht="15" customHeight="1" x14ac:dyDescent="0.25">
      <c r="G14508" s="194"/>
    </row>
    <row r="14509" spans="7:7" ht="15" customHeight="1" x14ac:dyDescent="0.25">
      <c r="G14509" s="194"/>
    </row>
    <row r="14510" spans="7:7" ht="15" customHeight="1" x14ac:dyDescent="0.25">
      <c r="G14510" s="194"/>
    </row>
    <row r="14511" spans="7:7" ht="15" customHeight="1" x14ac:dyDescent="0.25">
      <c r="G14511" s="194"/>
    </row>
    <row r="14512" spans="7:7" ht="15" customHeight="1" x14ac:dyDescent="0.25">
      <c r="G14512" s="194"/>
    </row>
    <row r="14513" spans="7:7" ht="15" customHeight="1" x14ac:dyDescent="0.25">
      <c r="G14513" s="194"/>
    </row>
    <row r="14514" spans="7:7" ht="15" customHeight="1" x14ac:dyDescent="0.25">
      <c r="G14514" s="194"/>
    </row>
    <row r="14515" spans="7:7" ht="15" customHeight="1" x14ac:dyDescent="0.25">
      <c r="G14515" s="194"/>
    </row>
    <row r="14516" spans="7:7" ht="15" customHeight="1" x14ac:dyDescent="0.25">
      <c r="G14516" s="194"/>
    </row>
    <row r="14517" spans="7:7" ht="15" customHeight="1" x14ac:dyDescent="0.25">
      <c r="G14517" s="194"/>
    </row>
    <row r="14518" spans="7:7" ht="15" customHeight="1" x14ac:dyDescent="0.25">
      <c r="G14518" s="194"/>
    </row>
    <row r="14519" spans="7:7" ht="15" customHeight="1" x14ac:dyDescent="0.25">
      <c r="G14519" s="194"/>
    </row>
    <row r="14520" spans="7:7" ht="15" customHeight="1" x14ac:dyDescent="0.25">
      <c r="G14520" s="194"/>
    </row>
    <row r="14521" spans="7:7" ht="15" customHeight="1" x14ac:dyDescent="0.25">
      <c r="G14521" s="194"/>
    </row>
    <row r="14522" spans="7:7" ht="15" customHeight="1" x14ac:dyDescent="0.25">
      <c r="G14522" s="194"/>
    </row>
    <row r="14523" spans="7:7" ht="15" customHeight="1" x14ac:dyDescent="0.25">
      <c r="G14523" s="194"/>
    </row>
    <row r="14524" spans="7:7" ht="15" customHeight="1" x14ac:dyDescent="0.25">
      <c r="G14524" s="194"/>
    </row>
    <row r="14525" spans="7:7" ht="15" customHeight="1" x14ac:dyDescent="0.25">
      <c r="G14525" s="194"/>
    </row>
    <row r="14526" spans="7:7" ht="15" customHeight="1" x14ac:dyDescent="0.25">
      <c r="G14526" s="194"/>
    </row>
    <row r="14527" spans="7:7" ht="15" customHeight="1" x14ac:dyDescent="0.25">
      <c r="G14527" s="194"/>
    </row>
    <row r="14528" spans="7:7" ht="15" customHeight="1" x14ac:dyDescent="0.25">
      <c r="G14528" s="194"/>
    </row>
    <row r="14529" spans="7:7" ht="15" customHeight="1" x14ac:dyDescent="0.25">
      <c r="G14529" s="194"/>
    </row>
    <row r="14530" spans="7:7" ht="15" customHeight="1" x14ac:dyDescent="0.25">
      <c r="G14530" s="194"/>
    </row>
    <row r="14531" spans="7:7" ht="15" customHeight="1" x14ac:dyDescent="0.25">
      <c r="G14531" s="194"/>
    </row>
    <row r="14532" spans="7:7" ht="15" customHeight="1" x14ac:dyDescent="0.25">
      <c r="G14532" s="194"/>
    </row>
    <row r="14533" spans="7:7" ht="15" customHeight="1" x14ac:dyDescent="0.25">
      <c r="G14533" s="194"/>
    </row>
    <row r="14534" spans="7:7" ht="15" customHeight="1" x14ac:dyDescent="0.25">
      <c r="G14534" s="194"/>
    </row>
    <row r="14535" spans="7:7" ht="15" customHeight="1" x14ac:dyDescent="0.25">
      <c r="G14535" s="194"/>
    </row>
    <row r="14536" spans="7:7" ht="15" customHeight="1" x14ac:dyDescent="0.25">
      <c r="G14536" s="194"/>
    </row>
    <row r="14537" spans="7:7" ht="15" customHeight="1" x14ac:dyDescent="0.25">
      <c r="G14537" s="194"/>
    </row>
    <row r="14538" spans="7:7" ht="15" customHeight="1" x14ac:dyDescent="0.25">
      <c r="G14538" s="194"/>
    </row>
    <row r="14539" spans="7:7" ht="15" customHeight="1" x14ac:dyDescent="0.25">
      <c r="G14539" s="194"/>
    </row>
    <row r="14540" spans="7:7" ht="15" customHeight="1" x14ac:dyDescent="0.25">
      <c r="G14540" s="194"/>
    </row>
    <row r="14541" spans="7:7" ht="15" customHeight="1" x14ac:dyDescent="0.25">
      <c r="G14541" s="194"/>
    </row>
    <row r="14542" spans="7:7" ht="15" customHeight="1" x14ac:dyDescent="0.25">
      <c r="G14542" s="194"/>
    </row>
    <row r="14543" spans="7:7" ht="15" customHeight="1" x14ac:dyDescent="0.25">
      <c r="G14543" s="194"/>
    </row>
    <row r="14544" spans="7:7" ht="15" customHeight="1" x14ac:dyDescent="0.25">
      <c r="G14544" s="194"/>
    </row>
    <row r="14545" spans="7:7" ht="15" customHeight="1" x14ac:dyDescent="0.25">
      <c r="G14545" s="194"/>
    </row>
    <row r="14546" spans="7:7" ht="15" customHeight="1" x14ac:dyDescent="0.25">
      <c r="G14546" s="194"/>
    </row>
    <row r="14547" spans="7:7" ht="15" customHeight="1" x14ac:dyDescent="0.25">
      <c r="G14547" s="194"/>
    </row>
    <row r="14548" spans="7:7" ht="15" customHeight="1" x14ac:dyDescent="0.25">
      <c r="G14548" s="194"/>
    </row>
    <row r="14549" spans="7:7" ht="15" customHeight="1" x14ac:dyDescent="0.25">
      <c r="G14549" s="194"/>
    </row>
    <row r="14550" spans="7:7" ht="15" customHeight="1" x14ac:dyDescent="0.25">
      <c r="G14550" s="194"/>
    </row>
    <row r="14551" spans="7:7" ht="15" customHeight="1" x14ac:dyDescent="0.25">
      <c r="G14551" s="194"/>
    </row>
    <row r="14552" spans="7:7" ht="15" customHeight="1" x14ac:dyDescent="0.25">
      <c r="G14552" s="194"/>
    </row>
    <row r="14553" spans="7:7" ht="15" customHeight="1" x14ac:dyDescent="0.25">
      <c r="G14553" s="194"/>
    </row>
    <row r="14554" spans="7:7" ht="15" customHeight="1" x14ac:dyDescent="0.25">
      <c r="G14554" s="194"/>
    </row>
    <row r="14555" spans="7:7" ht="15" customHeight="1" x14ac:dyDescent="0.25">
      <c r="G14555" s="194"/>
    </row>
    <row r="14556" spans="7:7" ht="15" customHeight="1" x14ac:dyDescent="0.25">
      <c r="G14556" s="194"/>
    </row>
    <row r="14557" spans="7:7" ht="15" customHeight="1" x14ac:dyDescent="0.25">
      <c r="G14557" s="194"/>
    </row>
    <row r="14558" spans="7:7" ht="15" customHeight="1" x14ac:dyDescent="0.25">
      <c r="G14558" s="194"/>
    </row>
    <row r="14559" spans="7:7" ht="15" customHeight="1" x14ac:dyDescent="0.25">
      <c r="G14559" s="194"/>
    </row>
    <row r="14560" spans="7:7" ht="15" customHeight="1" x14ac:dyDescent="0.25">
      <c r="G14560" s="194"/>
    </row>
    <row r="14561" spans="7:7" ht="15" customHeight="1" x14ac:dyDescent="0.25">
      <c r="G14561" s="194"/>
    </row>
    <row r="14562" spans="7:7" ht="15" customHeight="1" x14ac:dyDescent="0.25">
      <c r="G14562" s="194"/>
    </row>
    <row r="14563" spans="7:7" ht="15" customHeight="1" x14ac:dyDescent="0.25">
      <c r="G14563" s="194"/>
    </row>
    <row r="14564" spans="7:7" ht="15" customHeight="1" x14ac:dyDescent="0.25">
      <c r="G14564" s="194"/>
    </row>
    <row r="14565" spans="7:7" ht="15" customHeight="1" x14ac:dyDescent="0.25">
      <c r="G14565" s="194"/>
    </row>
    <row r="14566" spans="7:7" ht="15" customHeight="1" x14ac:dyDescent="0.25">
      <c r="G14566" s="194"/>
    </row>
    <row r="14567" spans="7:7" ht="15" customHeight="1" x14ac:dyDescent="0.25">
      <c r="G14567" s="194"/>
    </row>
    <row r="14568" spans="7:7" ht="15" customHeight="1" x14ac:dyDescent="0.25">
      <c r="G14568" s="194"/>
    </row>
    <row r="14569" spans="7:7" ht="15" customHeight="1" x14ac:dyDescent="0.25">
      <c r="G14569" s="194"/>
    </row>
    <row r="14570" spans="7:7" ht="15" customHeight="1" x14ac:dyDescent="0.25">
      <c r="G14570" s="194"/>
    </row>
    <row r="14571" spans="7:7" ht="15" customHeight="1" x14ac:dyDescent="0.25">
      <c r="G14571" s="194"/>
    </row>
    <row r="14572" spans="7:7" ht="15" customHeight="1" x14ac:dyDescent="0.25">
      <c r="G14572" s="194"/>
    </row>
    <row r="14573" spans="7:7" ht="15" customHeight="1" x14ac:dyDescent="0.25">
      <c r="G14573" s="194"/>
    </row>
    <row r="14574" spans="7:7" ht="15" customHeight="1" x14ac:dyDescent="0.25">
      <c r="G14574" s="194"/>
    </row>
    <row r="14575" spans="7:7" ht="15" customHeight="1" x14ac:dyDescent="0.25">
      <c r="G14575" s="194"/>
    </row>
    <row r="14576" spans="7:7" ht="15" customHeight="1" x14ac:dyDescent="0.25">
      <c r="G14576" s="194"/>
    </row>
    <row r="14577" spans="7:7" ht="15" customHeight="1" x14ac:dyDescent="0.25">
      <c r="G14577" s="194"/>
    </row>
    <row r="14578" spans="7:7" ht="15" customHeight="1" x14ac:dyDescent="0.25">
      <c r="G14578" s="194"/>
    </row>
    <row r="14579" spans="7:7" ht="15" customHeight="1" x14ac:dyDescent="0.25">
      <c r="G14579" s="194"/>
    </row>
    <row r="14580" spans="7:7" ht="15" customHeight="1" x14ac:dyDescent="0.25">
      <c r="G14580" s="194"/>
    </row>
    <row r="14581" spans="7:7" ht="15" customHeight="1" x14ac:dyDescent="0.25">
      <c r="G14581" s="194"/>
    </row>
    <row r="14582" spans="7:7" ht="15" customHeight="1" x14ac:dyDescent="0.25">
      <c r="G14582" s="194"/>
    </row>
    <row r="14583" spans="7:7" ht="15" customHeight="1" x14ac:dyDescent="0.25">
      <c r="G14583" s="194"/>
    </row>
    <row r="14584" spans="7:7" ht="15" customHeight="1" x14ac:dyDescent="0.25">
      <c r="G14584" s="194"/>
    </row>
    <row r="14585" spans="7:7" ht="15" customHeight="1" x14ac:dyDescent="0.25">
      <c r="G14585" s="194"/>
    </row>
    <row r="14586" spans="7:7" ht="15" customHeight="1" x14ac:dyDescent="0.25">
      <c r="G14586" s="194"/>
    </row>
    <row r="14587" spans="7:7" ht="15" customHeight="1" x14ac:dyDescent="0.25">
      <c r="G14587" s="194"/>
    </row>
    <row r="14588" spans="7:7" ht="15" customHeight="1" x14ac:dyDescent="0.25">
      <c r="G14588" s="194"/>
    </row>
    <row r="14589" spans="7:7" ht="15" customHeight="1" x14ac:dyDescent="0.25">
      <c r="G14589" s="194"/>
    </row>
    <row r="14590" spans="7:7" ht="15" customHeight="1" x14ac:dyDescent="0.25">
      <c r="G14590" s="194"/>
    </row>
    <row r="14591" spans="7:7" ht="15" customHeight="1" x14ac:dyDescent="0.25">
      <c r="G14591" s="194"/>
    </row>
    <row r="14592" spans="7:7" ht="15" customHeight="1" x14ac:dyDescent="0.25">
      <c r="G14592" s="194"/>
    </row>
    <row r="14593" spans="7:7" ht="15" customHeight="1" x14ac:dyDescent="0.25">
      <c r="G14593" s="194"/>
    </row>
    <row r="14594" spans="7:7" ht="15" customHeight="1" x14ac:dyDescent="0.25">
      <c r="G14594" s="194"/>
    </row>
    <row r="14595" spans="7:7" ht="15" customHeight="1" x14ac:dyDescent="0.25">
      <c r="G14595" s="194"/>
    </row>
    <row r="14596" spans="7:7" ht="15" customHeight="1" x14ac:dyDescent="0.25">
      <c r="G14596" s="194"/>
    </row>
    <row r="14597" spans="7:7" ht="15" customHeight="1" x14ac:dyDescent="0.25">
      <c r="G14597" s="194"/>
    </row>
    <row r="14598" spans="7:7" ht="15" customHeight="1" x14ac:dyDescent="0.25">
      <c r="G14598" s="194"/>
    </row>
    <row r="14599" spans="7:7" ht="15" customHeight="1" x14ac:dyDescent="0.25">
      <c r="G14599" s="194"/>
    </row>
    <row r="14600" spans="7:7" ht="15" customHeight="1" x14ac:dyDescent="0.25">
      <c r="G14600" s="194"/>
    </row>
    <row r="14601" spans="7:7" ht="15" customHeight="1" x14ac:dyDescent="0.25">
      <c r="G14601" s="194"/>
    </row>
    <row r="14602" spans="7:7" ht="15" customHeight="1" x14ac:dyDescent="0.25">
      <c r="G14602" s="194"/>
    </row>
    <row r="14603" spans="7:7" ht="15" customHeight="1" x14ac:dyDescent="0.25">
      <c r="G14603" s="194"/>
    </row>
    <row r="14604" spans="7:7" ht="15" customHeight="1" x14ac:dyDescent="0.25">
      <c r="G14604" s="194"/>
    </row>
    <row r="14605" spans="7:7" ht="15" customHeight="1" x14ac:dyDescent="0.25">
      <c r="G14605" s="194"/>
    </row>
    <row r="14606" spans="7:7" ht="15" customHeight="1" x14ac:dyDescent="0.25">
      <c r="G14606" s="194"/>
    </row>
    <row r="14607" spans="7:7" ht="15" customHeight="1" x14ac:dyDescent="0.25">
      <c r="G14607" s="194"/>
    </row>
    <row r="14608" spans="7:7" ht="15" customHeight="1" x14ac:dyDescent="0.25">
      <c r="G14608" s="194"/>
    </row>
    <row r="14609" spans="7:7" ht="15" customHeight="1" x14ac:dyDescent="0.25">
      <c r="G14609" s="194"/>
    </row>
    <row r="14610" spans="7:7" ht="15" customHeight="1" x14ac:dyDescent="0.25">
      <c r="G14610" s="194"/>
    </row>
    <row r="14611" spans="7:7" ht="15" customHeight="1" x14ac:dyDescent="0.25">
      <c r="G14611" s="194"/>
    </row>
    <row r="14612" spans="7:7" ht="15" customHeight="1" x14ac:dyDescent="0.25">
      <c r="G14612" s="194"/>
    </row>
    <row r="14613" spans="7:7" ht="15" customHeight="1" x14ac:dyDescent="0.25">
      <c r="G14613" s="194"/>
    </row>
    <row r="14614" spans="7:7" ht="15" customHeight="1" x14ac:dyDescent="0.25">
      <c r="G14614" s="194"/>
    </row>
    <row r="14615" spans="7:7" ht="15" customHeight="1" x14ac:dyDescent="0.25">
      <c r="G14615" s="194"/>
    </row>
    <row r="14616" spans="7:7" ht="15" customHeight="1" x14ac:dyDescent="0.25">
      <c r="G14616" s="194"/>
    </row>
    <row r="14617" spans="7:7" ht="15" customHeight="1" x14ac:dyDescent="0.25">
      <c r="G14617" s="194"/>
    </row>
    <row r="14618" spans="7:7" ht="15" customHeight="1" x14ac:dyDescent="0.25">
      <c r="G14618" s="194"/>
    </row>
    <row r="14619" spans="7:7" ht="15" customHeight="1" x14ac:dyDescent="0.25">
      <c r="G14619" s="194"/>
    </row>
    <row r="14620" spans="7:7" ht="15" customHeight="1" x14ac:dyDescent="0.25">
      <c r="G14620" s="194"/>
    </row>
    <row r="14621" spans="7:7" ht="15" customHeight="1" x14ac:dyDescent="0.25">
      <c r="G14621" s="194"/>
    </row>
    <row r="14622" spans="7:7" ht="15" customHeight="1" x14ac:dyDescent="0.25">
      <c r="G14622" s="194"/>
    </row>
    <row r="14623" spans="7:7" ht="15" customHeight="1" x14ac:dyDescent="0.25">
      <c r="G14623" s="194"/>
    </row>
    <row r="14624" spans="7:7" ht="15" customHeight="1" x14ac:dyDescent="0.25">
      <c r="G14624" s="194"/>
    </row>
    <row r="14625" spans="7:7" ht="15" customHeight="1" x14ac:dyDescent="0.25">
      <c r="G14625" s="194"/>
    </row>
    <row r="14626" spans="7:7" ht="15" customHeight="1" x14ac:dyDescent="0.25">
      <c r="G14626" s="194"/>
    </row>
    <row r="14627" spans="7:7" ht="15" customHeight="1" x14ac:dyDescent="0.25">
      <c r="G14627" s="194"/>
    </row>
    <row r="14628" spans="7:7" ht="15" customHeight="1" x14ac:dyDescent="0.25">
      <c r="G14628" s="194"/>
    </row>
    <row r="14629" spans="7:7" ht="15" customHeight="1" x14ac:dyDescent="0.25">
      <c r="G14629" s="194"/>
    </row>
    <row r="14630" spans="7:7" ht="15" customHeight="1" x14ac:dyDescent="0.25">
      <c r="G14630" s="194"/>
    </row>
    <row r="14631" spans="7:7" ht="15" customHeight="1" x14ac:dyDescent="0.25">
      <c r="G14631" s="194"/>
    </row>
    <row r="14632" spans="7:7" ht="15" customHeight="1" x14ac:dyDescent="0.25">
      <c r="G14632" s="194"/>
    </row>
    <row r="14633" spans="7:7" ht="15" customHeight="1" x14ac:dyDescent="0.25">
      <c r="G14633" s="194"/>
    </row>
    <row r="14634" spans="7:7" ht="15" customHeight="1" x14ac:dyDescent="0.25">
      <c r="G14634" s="194"/>
    </row>
    <row r="14635" spans="7:7" ht="15" customHeight="1" x14ac:dyDescent="0.25">
      <c r="G14635" s="194"/>
    </row>
    <row r="14636" spans="7:7" ht="15" customHeight="1" x14ac:dyDescent="0.25">
      <c r="G14636" s="194"/>
    </row>
    <row r="14637" spans="7:7" ht="15" customHeight="1" x14ac:dyDescent="0.25">
      <c r="G14637" s="194"/>
    </row>
    <row r="14638" spans="7:7" ht="15" customHeight="1" x14ac:dyDescent="0.25">
      <c r="G14638" s="194"/>
    </row>
    <row r="14639" spans="7:7" ht="15" customHeight="1" x14ac:dyDescent="0.25">
      <c r="G14639" s="194"/>
    </row>
    <row r="14640" spans="7:7" ht="15" customHeight="1" x14ac:dyDescent="0.25">
      <c r="G14640" s="194"/>
    </row>
    <row r="14641" spans="7:7" ht="15" customHeight="1" x14ac:dyDescent="0.25">
      <c r="G14641" s="194"/>
    </row>
    <row r="14642" spans="7:7" ht="15" customHeight="1" x14ac:dyDescent="0.25">
      <c r="G14642" s="194"/>
    </row>
    <row r="14643" spans="7:7" ht="15" customHeight="1" x14ac:dyDescent="0.25">
      <c r="G14643" s="194"/>
    </row>
    <row r="14644" spans="7:7" ht="15" customHeight="1" x14ac:dyDescent="0.25">
      <c r="G14644" s="194"/>
    </row>
    <row r="14645" spans="7:7" ht="15" customHeight="1" x14ac:dyDescent="0.25">
      <c r="G14645" s="194"/>
    </row>
    <row r="14646" spans="7:7" ht="15" customHeight="1" x14ac:dyDescent="0.25">
      <c r="G14646" s="194"/>
    </row>
    <row r="14647" spans="7:7" ht="15" customHeight="1" x14ac:dyDescent="0.25">
      <c r="G14647" s="194"/>
    </row>
    <row r="14648" spans="7:7" ht="15" customHeight="1" x14ac:dyDescent="0.25">
      <c r="G14648" s="194"/>
    </row>
    <row r="14649" spans="7:7" ht="15" customHeight="1" x14ac:dyDescent="0.25">
      <c r="G14649" s="194"/>
    </row>
    <row r="14650" spans="7:7" ht="15" customHeight="1" x14ac:dyDescent="0.25">
      <c r="G14650" s="194"/>
    </row>
    <row r="14651" spans="7:7" ht="15" customHeight="1" x14ac:dyDescent="0.25">
      <c r="G14651" s="194"/>
    </row>
    <row r="14652" spans="7:7" ht="15" customHeight="1" x14ac:dyDescent="0.25">
      <c r="G14652" s="194"/>
    </row>
    <row r="14653" spans="7:7" ht="15" customHeight="1" x14ac:dyDescent="0.25">
      <c r="G14653" s="194"/>
    </row>
    <row r="14654" spans="7:7" ht="15" customHeight="1" x14ac:dyDescent="0.25">
      <c r="G14654" s="194"/>
    </row>
    <row r="14655" spans="7:7" ht="15" customHeight="1" x14ac:dyDescent="0.25">
      <c r="G14655" s="194"/>
    </row>
    <row r="14656" spans="7:7" ht="15" customHeight="1" x14ac:dyDescent="0.25">
      <c r="G14656" s="194"/>
    </row>
    <row r="14657" spans="7:7" ht="15" customHeight="1" x14ac:dyDescent="0.25">
      <c r="G14657" s="194"/>
    </row>
    <row r="14658" spans="7:7" ht="15" customHeight="1" x14ac:dyDescent="0.25">
      <c r="G14658" s="194"/>
    </row>
    <row r="14659" spans="7:7" ht="15" customHeight="1" x14ac:dyDescent="0.25">
      <c r="G14659" s="194"/>
    </row>
    <row r="14660" spans="7:7" ht="15" customHeight="1" x14ac:dyDescent="0.25">
      <c r="G14660" s="194"/>
    </row>
    <row r="14661" spans="7:7" ht="15" customHeight="1" x14ac:dyDescent="0.25">
      <c r="G14661" s="194"/>
    </row>
    <row r="14662" spans="7:7" ht="15" customHeight="1" x14ac:dyDescent="0.25">
      <c r="G14662" s="194"/>
    </row>
    <row r="14663" spans="7:7" ht="15" customHeight="1" x14ac:dyDescent="0.25">
      <c r="G14663" s="194"/>
    </row>
    <row r="14664" spans="7:7" ht="15" customHeight="1" x14ac:dyDescent="0.25">
      <c r="G14664" s="194"/>
    </row>
    <row r="14665" spans="7:7" ht="15" customHeight="1" x14ac:dyDescent="0.25">
      <c r="G14665" s="194"/>
    </row>
    <row r="14666" spans="7:7" ht="15" customHeight="1" x14ac:dyDescent="0.25">
      <c r="G14666" s="194"/>
    </row>
    <row r="14667" spans="7:7" ht="15" customHeight="1" x14ac:dyDescent="0.25">
      <c r="G14667" s="194"/>
    </row>
    <row r="14668" spans="7:7" ht="15" customHeight="1" x14ac:dyDescent="0.25">
      <c r="G14668" s="194"/>
    </row>
    <row r="14669" spans="7:7" ht="15" customHeight="1" x14ac:dyDescent="0.25">
      <c r="G14669" s="194"/>
    </row>
    <row r="14670" spans="7:7" ht="15" customHeight="1" x14ac:dyDescent="0.25">
      <c r="G14670" s="194"/>
    </row>
    <row r="14671" spans="7:7" ht="15" customHeight="1" x14ac:dyDescent="0.25">
      <c r="G14671" s="194"/>
    </row>
    <row r="14672" spans="7:7" ht="15" customHeight="1" x14ac:dyDescent="0.25">
      <c r="G14672" s="194"/>
    </row>
    <row r="14673" spans="7:7" ht="15" customHeight="1" x14ac:dyDescent="0.25">
      <c r="G14673" s="194"/>
    </row>
    <row r="14674" spans="7:7" ht="15" customHeight="1" x14ac:dyDescent="0.25">
      <c r="G14674" s="194"/>
    </row>
    <row r="14675" spans="7:7" ht="15" customHeight="1" x14ac:dyDescent="0.25">
      <c r="G14675" s="194"/>
    </row>
    <row r="14676" spans="7:7" ht="15" customHeight="1" x14ac:dyDescent="0.25">
      <c r="G14676" s="194"/>
    </row>
    <row r="14677" spans="7:7" ht="15" customHeight="1" x14ac:dyDescent="0.25">
      <c r="G14677" s="194"/>
    </row>
    <row r="14678" spans="7:7" ht="15" customHeight="1" x14ac:dyDescent="0.25">
      <c r="G14678" s="194"/>
    </row>
    <row r="14679" spans="7:7" ht="15" customHeight="1" x14ac:dyDescent="0.25">
      <c r="G14679" s="194"/>
    </row>
    <row r="14680" spans="7:7" ht="15" customHeight="1" x14ac:dyDescent="0.25">
      <c r="G14680" s="194"/>
    </row>
    <row r="14681" spans="7:7" ht="15" customHeight="1" x14ac:dyDescent="0.25">
      <c r="G14681" s="194"/>
    </row>
    <row r="14682" spans="7:7" ht="15" customHeight="1" x14ac:dyDescent="0.25">
      <c r="G14682" s="194"/>
    </row>
    <row r="14683" spans="7:7" ht="15" customHeight="1" x14ac:dyDescent="0.25">
      <c r="G14683" s="194"/>
    </row>
    <row r="14684" spans="7:7" ht="15" customHeight="1" x14ac:dyDescent="0.25">
      <c r="G14684" s="194"/>
    </row>
    <row r="14685" spans="7:7" ht="15" customHeight="1" x14ac:dyDescent="0.25">
      <c r="G14685" s="194"/>
    </row>
    <row r="14686" spans="7:7" ht="15" customHeight="1" x14ac:dyDescent="0.25">
      <c r="G14686" s="194"/>
    </row>
    <row r="14687" spans="7:7" ht="15" customHeight="1" x14ac:dyDescent="0.25">
      <c r="G14687" s="194"/>
    </row>
    <row r="14688" spans="7:7" ht="15" customHeight="1" x14ac:dyDescent="0.25">
      <c r="G14688" s="194"/>
    </row>
    <row r="14689" spans="7:7" ht="15" customHeight="1" x14ac:dyDescent="0.25">
      <c r="G14689" s="194"/>
    </row>
    <row r="14690" spans="7:7" ht="15" customHeight="1" x14ac:dyDescent="0.25">
      <c r="G14690" s="194"/>
    </row>
    <row r="14691" spans="7:7" ht="15" customHeight="1" x14ac:dyDescent="0.25">
      <c r="G14691" s="194"/>
    </row>
    <row r="14692" spans="7:7" ht="15" customHeight="1" x14ac:dyDescent="0.25">
      <c r="G14692" s="194"/>
    </row>
    <row r="14693" spans="7:7" ht="15" customHeight="1" x14ac:dyDescent="0.25">
      <c r="G14693" s="194"/>
    </row>
    <row r="14694" spans="7:7" ht="15" customHeight="1" x14ac:dyDescent="0.25">
      <c r="G14694" s="194"/>
    </row>
    <row r="14695" spans="7:7" ht="15" customHeight="1" x14ac:dyDescent="0.25">
      <c r="G14695" s="194"/>
    </row>
    <row r="14696" spans="7:7" ht="15" customHeight="1" x14ac:dyDescent="0.25">
      <c r="G14696" s="194"/>
    </row>
    <row r="14697" spans="7:7" ht="15" customHeight="1" x14ac:dyDescent="0.25">
      <c r="G14697" s="194"/>
    </row>
    <row r="14698" spans="7:7" ht="15" customHeight="1" x14ac:dyDescent="0.25">
      <c r="G14698" s="194"/>
    </row>
    <row r="14699" spans="7:7" ht="15" customHeight="1" x14ac:dyDescent="0.25">
      <c r="G14699" s="194"/>
    </row>
    <row r="14700" spans="7:7" ht="15" customHeight="1" x14ac:dyDescent="0.25">
      <c r="G14700" s="194"/>
    </row>
    <row r="14701" spans="7:7" ht="15" customHeight="1" x14ac:dyDescent="0.25">
      <c r="G14701" s="194"/>
    </row>
    <row r="14702" spans="7:7" ht="15" customHeight="1" x14ac:dyDescent="0.25">
      <c r="G14702" s="194"/>
    </row>
    <row r="14703" spans="7:7" ht="15" customHeight="1" x14ac:dyDescent="0.25">
      <c r="G14703" s="194"/>
    </row>
    <row r="14704" spans="7:7" ht="15" customHeight="1" x14ac:dyDescent="0.25">
      <c r="G14704" s="194"/>
    </row>
    <row r="14705" spans="7:7" ht="15" customHeight="1" x14ac:dyDescent="0.25">
      <c r="G14705" s="194"/>
    </row>
    <row r="14706" spans="7:7" ht="15" customHeight="1" x14ac:dyDescent="0.25">
      <c r="G14706" s="194"/>
    </row>
    <row r="14707" spans="7:7" ht="15" customHeight="1" x14ac:dyDescent="0.25">
      <c r="G14707" s="194"/>
    </row>
    <row r="14708" spans="7:7" ht="15" customHeight="1" x14ac:dyDescent="0.25">
      <c r="G14708" s="194"/>
    </row>
    <row r="14709" spans="7:7" ht="15" customHeight="1" x14ac:dyDescent="0.25">
      <c r="G14709" s="194"/>
    </row>
    <row r="14710" spans="7:7" ht="15" customHeight="1" x14ac:dyDescent="0.25">
      <c r="G14710" s="194"/>
    </row>
    <row r="14711" spans="7:7" ht="15" customHeight="1" x14ac:dyDescent="0.25">
      <c r="G14711" s="194"/>
    </row>
    <row r="14712" spans="7:7" ht="15" customHeight="1" x14ac:dyDescent="0.25">
      <c r="G14712" s="194"/>
    </row>
    <row r="14713" spans="7:7" ht="15" customHeight="1" x14ac:dyDescent="0.25">
      <c r="G14713" s="194"/>
    </row>
    <row r="14714" spans="7:7" ht="15" customHeight="1" x14ac:dyDescent="0.25">
      <c r="G14714" s="194"/>
    </row>
    <row r="14715" spans="7:7" ht="15" customHeight="1" x14ac:dyDescent="0.25">
      <c r="G14715" s="194"/>
    </row>
    <row r="14716" spans="7:7" ht="15" customHeight="1" x14ac:dyDescent="0.25">
      <c r="G14716" s="194"/>
    </row>
    <row r="14717" spans="7:7" ht="15" customHeight="1" x14ac:dyDescent="0.25">
      <c r="G14717" s="194"/>
    </row>
    <row r="14718" spans="7:7" ht="15" customHeight="1" x14ac:dyDescent="0.25">
      <c r="G14718" s="194"/>
    </row>
    <row r="14719" spans="7:7" ht="15" customHeight="1" x14ac:dyDescent="0.25">
      <c r="G14719" s="194"/>
    </row>
    <row r="14720" spans="7:7" ht="15" customHeight="1" x14ac:dyDescent="0.25">
      <c r="G14720" s="194"/>
    </row>
    <row r="14721" spans="7:7" ht="15" customHeight="1" x14ac:dyDescent="0.25">
      <c r="G14721" s="194"/>
    </row>
    <row r="14722" spans="7:7" ht="15" customHeight="1" x14ac:dyDescent="0.25">
      <c r="G14722" s="194"/>
    </row>
    <row r="14723" spans="7:7" ht="15" customHeight="1" x14ac:dyDescent="0.25">
      <c r="G14723" s="194"/>
    </row>
    <row r="14724" spans="7:7" ht="15" customHeight="1" x14ac:dyDescent="0.25">
      <c r="G14724" s="194"/>
    </row>
    <row r="14725" spans="7:7" ht="15" customHeight="1" x14ac:dyDescent="0.25">
      <c r="G14725" s="194"/>
    </row>
    <row r="14726" spans="7:7" ht="15" customHeight="1" x14ac:dyDescent="0.25">
      <c r="G14726" s="194"/>
    </row>
    <row r="14727" spans="7:7" ht="15" customHeight="1" x14ac:dyDescent="0.25">
      <c r="G14727" s="194"/>
    </row>
    <row r="14728" spans="7:7" ht="15" customHeight="1" x14ac:dyDescent="0.25">
      <c r="G14728" s="194"/>
    </row>
    <row r="14729" spans="7:7" ht="15" customHeight="1" x14ac:dyDescent="0.25">
      <c r="G14729" s="194"/>
    </row>
    <row r="14730" spans="7:7" ht="15" customHeight="1" x14ac:dyDescent="0.25">
      <c r="G14730" s="194"/>
    </row>
    <row r="14731" spans="7:7" ht="15" customHeight="1" x14ac:dyDescent="0.25">
      <c r="G14731" s="194"/>
    </row>
    <row r="14732" spans="7:7" ht="15" customHeight="1" x14ac:dyDescent="0.25">
      <c r="G14732" s="194"/>
    </row>
    <row r="14733" spans="7:7" ht="15" customHeight="1" x14ac:dyDescent="0.25">
      <c r="G14733" s="194"/>
    </row>
    <row r="14734" spans="7:7" ht="15" customHeight="1" x14ac:dyDescent="0.25">
      <c r="G14734" s="194"/>
    </row>
    <row r="14735" spans="7:7" ht="15" customHeight="1" x14ac:dyDescent="0.25">
      <c r="G14735" s="194"/>
    </row>
    <row r="14736" spans="7:7" ht="15" customHeight="1" x14ac:dyDescent="0.25">
      <c r="G14736" s="194"/>
    </row>
    <row r="14737" spans="7:7" ht="15" customHeight="1" x14ac:dyDescent="0.25">
      <c r="G14737" s="194"/>
    </row>
    <row r="14738" spans="7:7" ht="15" customHeight="1" x14ac:dyDescent="0.25">
      <c r="G14738" s="194"/>
    </row>
    <row r="14739" spans="7:7" ht="15" customHeight="1" x14ac:dyDescent="0.25">
      <c r="G14739" s="194"/>
    </row>
    <row r="14740" spans="7:7" ht="15" customHeight="1" x14ac:dyDescent="0.25">
      <c r="G14740" s="194"/>
    </row>
    <row r="14741" spans="7:7" ht="15" customHeight="1" x14ac:dyDescent="0.25">
      <c r="G14741" s="194"/>
    </row>
    <row r="14742" spans="7:7" ht="15" customHeight="1" x14ac:dyDescent="0.25">
      <c r="G14742" s="194"/>
    </row>
    <row r="14743" spans="7:7" ht="15" customHeight="1" x14ac:dyDescent="0.25">
      <c r="G14743" s="194"/>
    </row>
    <row r="14744" spans="7:7" ht="15" customHeight="1" x14ac:dyDescent="0.25">
      <c r="G14744" s="194"/>
    </row>
    <row r="14745" spans="7:7" ht="15" customHeight="1" x14ac:dyDescent="0.25">
      <c r="G14745" s="194"/>
    </row>
    <row r="14746" spans="7:7" ht="15" customHeight="1" x14ac:dyDescent="0.25">
      <c r="G14746" s="194"/>
    </row>
    <row r="14747" spans="7:7" ht="15" customHeight="1" x14ac:dyDescent="0.25">
      <c r="G14747" s="194"/>
    </row>
    <row r="14748" spans="7:7" ht="15" customHeight="1" x14ac:dyDescent="0.25">
      <c r="G14748" s="194"/>
    </row>
    <row r="14749" spans="7:7" ht="15" customHeight="1" x14ac:dyDescent="0.25">
      <c r="G14749" s="194"/>
    </row>
    <row r="14750" spans="7:7" ht="15" customHeight="1" x14ac:dyDescent="0.25">
      <c r="G14750" s="194"/>
    </row>
    <row r="14751" spans="7:7" ht="15" customHeight="1" x14ac:dyDescent="0.25">
      <c r="G14751" s="194"/>
    </row>
    <row r="14752" spans="7:7" ht="15" customHeight="1" x14ac:dyDescent="0.25">
      <c r="G14752" s="194"/>
    </row>
    <row r="14753" spans="7:7" ht="15" customHeight="1" x14ac:dyDescent="0.25">
      <c r="G14753" s="194"/>
    </row>
    <row r="14754" spans="7:7" ht="15" customHeight="1" x14ac:dyDescent="0.25">
      <c r="G14754" s="194"/>
    </row>
    <row r="14755" spans="7:7" ht="15" customHeight="1" x14ac:dyDescent="0.25">
      <c r="G14755" s="194"/>
    </row>
    <row r="14756" spans="7:7" ht="15" customHeight="1" x14ac:dyDescent="0.25">
      <c r="G14756" s="194"/>
    </row>
    <row r="14757" spans="7:7" ht="15" customHeight="1" x14ac:dyDescent="0.25">
      <c r="G14757" s="194"/>
    </row>
    <row r="14758" spans="7:7" ht="15" customHeight="1" x14ac:dyDescent="0.25">
      <c r="G14758" s="194"/>
    </row>
    <row r="14759" spans="7:7" ht="15" customHeight="1" x14ac:dyDescent="0.25">
      <c r="G14759" s="194"/>
    </row>
    <row r="14760" spans="7:7" ht="15" customHeight="1" x14ac:dyDescent="0.25">
      <c r="G14760" s="194"/>
    </row>
    <row r="14761" spans="7:7" ht="15" customHeight="1" x14ac:dyDescent="0.25">
      <c r="G14761" s="194"/>
    </row>
    <row r="14762" spans="7:7" ht="15" customHeight="1" x14ac:dyDescent="0.25">
      <c r="G14762" s="194"/>
    </row>
    <row r="14763" spans="7:7" ht="15" customHeight="1" x14ac:dyDescent="0.25">
      <c r="G14763" s="194"/>
    </row>
    <row r="14764" spans="7:7" ht="15" customHeight="1" x14ac:dyDescent="0.25">
      <c r="G14764" s="194"/>
    </row>
    <row r="14765" spans="7:7" ht="15" customHeight="1" x14ac:dyDescent="0.25">
      <c r="G14765" s="194"/>
    </row>
    <row r="14766" spans="7:7" ht="15" customHeight="1" x14ac:dyDescent="0.25">
      <c r="G14766" s="194"/>
    </row>
    <row r="14767" spans="7:7" ht="15" customHeight="1" x14ac:dyDescent="0.25">
      <c r="G14767" s="194"/>
    </row>
    <row r="14768" spans="7:7" ht="15" customHeight="1" x14ac:dyDescent="0.25">
      <c r="G14768" s="194"/>
    </row>
    <row r="14769" spans="7:7" ht="15" customHeight="1" x14ac:dyDescent="0.25">
      <c r="G14769" s="194"/>
    </row>
    <row r="14770" spans="7:7" ht="15" customHeight="1" x14ac:dyDescent="0.25">
      <c r="G14770" s="194"/>
    </row>
    <row r="14771" spans="7:7" ht="15" customHeight="1" x14ac:dyDescent="0.25">
      <c r="G14771" s="194"/>
    </row>
    <row r="14772" spans="7:7" ht="15" customHeight="1" x14ac:dyDescent="0.25">
      <c r="G14772" s="194"/>
    </row>
    <row r="14773" spans="7:7" ht="15" customHeight="1" x14ac:dyDescent="0.25">
      <c r="G14773" s="194"/>
    </row>
    <row r="14774" spans="7:7" ht="15" customHeight="1" x14ac:dyDescent="0.25">
      <c r="G14774" s="194"/>
    </row>
    <row r="14775" spans="7:7" ht="15" customHeight="1" x14ac:dyDescent="0.25">
      <c r="G14775" s="194"/>
    </row>
    <row r="14776" spans="7:7" ht="15" customHeight="1" x14ac:dyDescent="0.25">
      <c r="G14776" s="194"/>
    </row>
    <row r="14777" spans="7:7" ht="15" customHeight="1" x14ac:dyDescent="0.25">
      <c r="G14777" s="194"/>
    </row>
    <row r="14778" spans="7:7" ht="15" customHeight="1" x14ac:dyDescent="0.25">
      <c r="G14778" s="194"/>
    </row>
    <row r="14779" spans="7:7" ht="15" customHeight="1" x14ac:dyDescent="0.25">
      <c r="G14779" s="194"/>
    </row>
    <row r="14780" spans="7:7" ht="15" customHeight="1" x14ac:dyDescent="0.25">
      <c r="G14780" s="194"/>
    </row>
    <row r="14781" spans="7:7" ht="15" customHeight="1" x14ac:dyDescent="0.25">
      <c r="G14781" s="194"/>
    </row>
    <row r="14782" spans="7:7" ht="15" customHeight="1" x14ac:dyDescent="0.25">
      <c r="G14782" s="194"/>
    </row>
    <row r="14783" spans="7:7" ht="15" customHeight="1" x14ac:dyDescent="0.25">
      <c r="G14783" s="194"/>
    </row>
    <row r="14784" spans="7:7" ht="15" customHeight="1" x14ac:dyDescent="0.25">
      <c r="G14784" s="194"/>
    </row>
    <row r="14785" spans="7:7" ht="15" customHeight="1" x14ac:dyDescent="0.25">
      <c r="G14785" s="194"/>
    </row>
    <row r="14786" spans="7:7" ht="15" customHeight="1" x14ac:dyDescent="0.25">
      <c r="G14786" s="194"/>
    </row>
    <row r="14787" spans="7:7" ht="15" customHeight="1" x14ac:dyDescent="0.25">
      <c r="G14787" s="194"/>
    </row>
    <row r="14788" spans="7:7" ht="15" customHeight="1" x14ac:dyDescent="0.25">
      <c r="G14788" s="194"/>
    </row>
    <row r="14789" spans="7:7" ht="15" customHeight="1" x14ac:dyDescent="0.25">
      <c r="G14789" s="194"/>
    </row>
    <row r="14790" spans="7:7" ht="15" customHeight="1" x14ac:dyDescent="0.25">
      <c r="G14790" s="194"/>
    </row>
    <row r="14791" spans="7:7" ht="15" customHeight="1" x14ac:dyDescent="0.25">
      <c r="G14791" s="194"/>
    </row>
    <row r="14792" spans="7:7" ht="15" customHeight="1" x14ac:dyDescent="0.25">
      <c r="G14792" s="194"/>
    </row>
    <row r="14793" spans="7:7" ht="15" customHeight="1" x14ac:dyDescent="0.25">
      <c r="G14793" s="194"/>
    </row>
    <row r="14794" spans="7:7" ht="15" customHeight="1" x14ac:dyDescent="0.25">
      <c r="G14794" s="194"/>
    </row>
    <row r="14795" spans="7:7" ht="15" customHeight="1" x14ac:dyDescent="0.25">
      <c r="G14795" s="194"/>
    </row>
    <row r="14796" spans="7:7" ht="15" customHeight="1" x14ac:dyDescent="0.25">
      <c r="G14796" s="194"/>
    </row>
    <row r="14797" spans="7:7" ht="15" customHeight="1" x14ac:dyDescent="0.25">
      <c r="G14797" s="194"/>
    </row>
    <row r="14798" spans="7:7" ht="15" customHeight="1" x14ac:dyDescent="0.25">
      <c r="G14798" s="194"/>
    </row>
    <row r="14799" spans="7:7" ht="15" customHeight="1" x14ac:dyDescent="0.25">
      <c r="G14799" s="194"/>
    </row>
    <row r="14800" spans="7:7" ht="15" customHeight="1" x14ac:dyDescent="0.25">
      <c r="G14800" s="194"/>
    </row>
    <row r="14801" spans="7:7" ht="15" customHeight="1" x14ac:dyDescent="0.25">
      <c r="G14801" s="194"/>
    </row>
    <row r="14802" spans="7:7" ht="15" customHeight="1" x14ac:dyDescent="0.25">
      <c r="G14802" s="194"/>
    </row>
    <row r="14803" spans="7:7" ht="15" customHeight="1" x14ac:dyDescent="0.25">
      <c r="G14803" s="194"/>
    </row>
    <row r="14804" spans="7:7" ht="15" customHeight="1" x14ac:dyDescent="0.25">
      <c r="G14804" s="194"/>
    </row>
    <row r="14805" spans="7:7" ht="15" customHeight="1" x14ac:dyDescent="0.25">
      <c r="G14805" s="194"/>
    </row>
    <row r="14806" spans="7:7" ht="15" customHeight="1" x14ac:dyDescent="0.25">
      <c r="G14806" s="194"/>
    </row>
    <row r="14807" spans="7:7" ht="15" customHeight="1" x14ac:dyDescent="0.25">
      <c r="G14807" s="194"/>
    </row>
    <row r="14808" spans="7:7" ht="15" customHeight="1" x14ac:dyDescent="0.25">
      <c r="G14808" s="194"/>
    </row>
    <row r="14809" spans="7:7" ht="15" customHeight="1" x14ac:dyDescent="0.25">
      <c r="G14809" s="194"/>
    </row>
    <row r="14810" spans="7:7" ht="15" customHeight="1" x14ac:dyDescent="0.25">
      <c r="G14810" s="194"/>
    </row>
    <row r="14811" spans="7:7" ht="15" customHeight="1" x14ac:dyDescent="0.25">
      <c r="G14811" s="194"/>
    </row>
    <row r="14812" spans="7:7" ht="15" customHeight="1" x14ac:dyDescent="0.25">
      <c r="G14812" s="194"/>
    </row>
    <row r="14813" spans="7:7" ht="15" customHeight="1" x14ac:dyDescent="0.25">
      <c r="G14813" s="194"/>
    </row>
    <row r="14814" spans="7:7" ht="15" customHeight="1" x14ac:dyDescent="0.25">
      <c r="G14814" s="194"/>
    </row>
    <row r="14815" spans="7:7" ht="15" customHeight="1" x14ac:dyDescent="0.25">
      <c r="G14815" s="194"/>
    </row>
    <row r="14816" spans="7:7" ht="15" customHeight="1" x14ac:dyDescent="0.25">
      <c r="G14816" s="194"/>
    </row>
    <row r="14817" spans="7:7" ht="15" customHeight="1" x14ac:dyDescent="0.25">
      <c r="G14817" s="194"/>
    </row>
    <row r="14818" spans="7:7" ht="15" customHeight="1" x14ac:dyDescent="0.25">
      <c r="G14818" s="194"/>
    </row>
    <row r="14819" spans="7:7" ht="15" customHeight="1" x14ac:dyDescent="0.25">
      <c r="G14819" s="194"/>
    </row>
    <row r="14820" spans="7:7" ht="15" customHeight="1" x14ac:dyDescent="0.25">
      <c r="G14820" s="194"/>
    </row>
    <row r="14821" spans="7:7" ht="15" customHeight="1" x14ac:dyDescent="0.25">
      <c r="G14821" s="194"/>
    </row>
    <row r="14822" spans="7:7" ht="15" customHeight="1" x14ac:dyDescent="0.25">
      <c r="G14822" s="194"/>
    </row>
    <row r="14823" spans="7:7" ht="15" customHeight="1" x14ac:dyDescent="0.25">
      <c r="G14823" s="194"/>
    </row>
    <row r="14824" spans="7:7" ht="15" customHeight="1" x14ac:dyDescent="0.25">
      <c r="G14824" s="194"/>
    </row>
    <row r="14825" spans="7:7" ht="15" customHeight="1" x14ac:dyDescent="0.25">
      <c r="G14825" s="194"/>
    </row>
    <row r="14826" spans="7:7" ht="15" customHeight="1" x14ac:dyDescent="0.25">
      <c r="G14826" s="194"/>
    </row>
    <row r="14827" spans="7:7" ht="15" customHeight="1" x14ac:dyDescent="0.25">
      <c r="G14827" s="194"/>
    </row>
    <row r="14828" spans="7:7" ht="15" customHeight="1" x14ac:dyDescent="0.25">
      <c r="G14828" s="194"/>
    </row>
    <row r="14829" spans="7:7" ht="15" customHeight="1" x14ac:dyDescent="0.25">
      <c r="G14829" s="194"/>
    </row>
    <row r="14830" spans="7:7" ht="15" customHeight="1" x14ac:dyDescent="0.25">
      <c r="G14830" s="194"/>
    </row>
    <row r="14831" spans="7:7" ht="15" customHeight="1" x14ac:dyDescent="0.25">
      <c r="G14831" s="194"/>
    </row>
    <row r="14832" spans="7:7" ht="15" customHeight="1" x14ac:dyDescent="0.25">
      <c r="G14832" s="194"/>
    </row>
    <row r="14833" spans="7:7" ht="15" customHeight="1" x14ac:dyDescent="0.25">
      <c r="G14833" s="194"/>
    </row>
    <row r="14834" spans="7:7" ht="15" customHeight="1" x14ac:dyDescent="0.25">
      <c r="G14834" s="194"/>
    </row>
    <row r="14835" spans="7:7" ht="15" customHeight="1" x14ac:dyDescent="0.25">
      <c r="G14835" s="194"/>
    </row>
    <row r="14836" spans="7:7" ht="15" customHeight="1" x14ac:dyDescent="0.25">
      <c r="G14836" s="194"/>
    </row>
    <row r="14837" spans="7:7" ht="15" customHeight="1" x14ac:dyDescent="0.25">
      <c r="G14837" s="194"/>
    </row>
    <row r="14838" spans="7:7" ht="15" customHeight="1" x14ac:dyDescent="0.25">
      <c r="G14838" s="194"/>
    </row>
    <row r="14839" spans="7:7" ht="15" customHeight="1" x14ac:dyDescent="0.25">
      <c r="G14839" s="194"/>
    </row>
    <row r="14840" spans="7:7" ht="15" customHeight="1" x14ac:dyDescent="0.25">
      <c r="G14840" s="194"/>
    </row>
    <row r="14841" spans="7:7" ht="15" customHeight="1" x14ac:dyDescent="0.25">
      <c r="G14841" s="194"/>
    </row>
    <row r="14842" spans="7:7" ht="15" customHeight="1" x14ac:dyDescent="0.25">
      <c r="G14842" s="194"/>
    </row>
    <row r="14843" spans="7:7" ht="15" customHeight="1" x14ac:dyDescent="0.25">
      <c r="G14843" s="194"/>
    </row>
    <row r="14844" spans="7:7" ht="15" customHeight="1" x14ac:dyDescent="0.25">
      <c r="G14844" s="194"/>
    </row>
    <row r="14845" spans="7:7" ht="15" customHeight="1" x14ac:dyDescent="0.25">
      <c r="G14845" s="194"/>
    </row>
    <row r="14846" spans="7:7" ht="15" customHeight="1" x14ac:dyDescent="0.25">
      <c r="G14846" s="194"/>
    </row>
    <row r="14847" spans="7:7" ht="15" customHeight="1" x14ac:dyDescent="0.25">
      <c r="G14847" s="194"/>
    </row>
    <row r="14848" spans="7:7" ht="15" customHeight="1" x14ac:dyDescent="0.25">
      <c r="G14848" s="194"/>
    </row>
    <row r="14849" spans="7:7" ht="15" customHeight="1" x14ac:dyDescent="0.25">
      <c r="G14849" s="194"/>
    </row>
    <row r="14850" spans="7:7" ht="15" customHeight="1" x14ac:dyDescent="0.25">
      <c r="G14850" s="194"/>
    </row>
    <row r="14851" spans="7:7" ht="15" customHeight="1" x14ac:dyDescent="0.25">
      <c r="G14851" s="194"/>
    </row>
    <row r="14852" spans="7:7" ht="15" customHeight="1" x14ac:dyDescent="0.25">
      <c r="G14852" s="194"/>
    </row>
    <row r="14853" spans="7:7" ht="15" customHeight="1" x14ac:dyDescent="0.25">
      <c r="G14853" s="194"/>
    </row>
    <row r="14854" spans="7:7" ht="15" customHeight="1" x14ac:dyDescent="0.25">
      <c r="G14854" s="194"/>
    </row>
    <row r="14855" spans="7:7" ht="15" customHeight="1" x14ac:dyDescent="0.25">
      <c r="G14855" s="194"/>
    </row>
    <row r="14856" spans="7:7" ht="15" customHeight="1" x14ac:dyDescent="0.25">
      <c r="G14856" s="194"/>
    </row>
    <row r="14857" spans="7:7" ht="15" customHeight="1" x14ac:dyDescent="0.25">
      <c r="G14857" s="194"/>
    </row>
    <row r="14858" spans="7:7" ht="15" customHeight="1" x14ac:dyDescent="0.25">
      <c r="G14858" s="194"/>
    </row>
    <row r="14859" spans="7:7" ht="15" customHeight="1" x14ac:dyDescent="0.25">
      <c r="G14859" s="194"/>
    </row>
    <row r="14860" spans="7:7" ht="15" customHeight="1" x14ac:dyDescent="0.25">
      <c r="G14860" s="194"/>
    </row>
    <row r="14861" spans="7:7" ht="15" customHeight="1" x14ac:dyDescent="0.25">
      <c r="G14861" s="194"/>
    </row>
    <row r="14862" spans="7:7" ht="15" customHeight="1" x14ac:dyDescent="0.25">
      <c r="G14862" s="194"/>
    </row>
    <row r="14863" spans="7:7" ht="15" customHeight="1" x14ac:dyDescent="0.25">
      <c r="G14863" s="194"/>
    </row>
    <row r="14864" spans="7:7" ht="15" customHeight="1" x14ac:dyDescent="0.25">
      <c r="G14864" s="194"/>
    </row>
    <row r="14865" spans="7:7" ht="15" customHeight="1" x14ac:dyDescent="0.25">
      <c r="G14865" s="194"/>
    </row>
    <row r="14866" spans="7:7" ht="15" customHeight="1" x14ac:dyDescent="0.25">
      <c r="G14866" s="194"/>
    </row>
    <row r="14867" spans="7:7" ht="15" customHeight="1" x14ac:dyDescent="0.25">
      <c r="G14867" s="194"/>
    </row>
    <row r="14868" spans="7:7" ht="15" customHeight="1" x14ac:dyDescent="0.25">
      <c r="G14868" s="194"/>
    </row>
    <row r="14869" spans="7:7" ht="15" customHeight="1" x14ac:dyDescent="0.25">
      <c r="G14869" s="194"/>
    </row>
    <row r="14870" spans="7:7" ht="15" customHeight="1" x14ac:dyDescent="0.25">
      <c r="G14870" s="194"/>
    </row>
    <row r="14871" spans="7:7" ht="15" customHeight="1" x14ac:dyDescent="0.25">
      <c r="G14871" s="194"/>
    </row>
    <row r="14872" spans="7:7" ht="15" customHeight="1" x14ac:dyDescent="0.25">
      <c r="G14872" s="194"/>
    </row>
    <row r="14873" spans="7:7" ht="15" customHeight="1" x14ac:dyDescent="0.25">
      <c r="G14873" s="194"/>
    </row>
    <row r="14874" spans="7:7" ht="15" customHeight="1" x14ac:dyDescent="0.25">
      <c r="G14874" s="194"/>
    </row>
    <row r="14875" spans="7:7" ht="15" customHeight="1" x14ac:dyDescent="0.25">
      <c r="G14875" s="194"/>
    </row>
    <row r="14876" spans="7:7" ht="15" customHeight="1" x14ac:dyDescent="0.25">
      <c r="G14876" s="194"/>
    </row>
    <row r="14877" spans="7:7" ht="15" customHeight="1" x14ac:dyDescent="0.25">
      <c r="G14877" s="194"/>
    </row>
    <row r="14878" spans="7:7" ht="15" customHeight="1" x14ac:dyDescent="0.25">
      <c r="G14878" s="194"/>
    </row>
    <row r="14879" spans="7:7" ht="15" customHeight="1" x14ac:dyDescent="0.25">
      <c r="G14879" s="194"/>
    </row>
    <row r="14880" spans="7:7" ht="15" customHeight="1" x14ac:dyDescent="0.25">
      <c r="G14880" s="194"/>
    </row>
    <row r="14881" spans="7:7" ht="15" customHeight="1" x14ac:dyDescent="0.25">
      <c r="G14881" s="194"/>
    </row>
    <row r="14882" spans="7:7" ht="15" customHeight="1" x14ac:dyDescent="0.25">
      <c r="G14882" s="194"/>
    </row>
    <row r="14883" spans="7:7" ht="15" customHeight="1" x14ac:dyDescent="0.25">
      <c r="G14883" s="194"/>
    </row>
    <row r="14884" spans="7:7" ht="15" customHeight="1" x14ac:dyDescent="0.25">
      <c r="G14884" s="194"/>
    </row>
    <row r="14885" spans="7:7" ht="15" customHeight="1" x14ac:dyDescent="0.25">
      <c r="G14885" s="194"/>
    </row>
    <row r="14886" spans="7:7" ht="15" customHeight="1" x14ac:dyDescent="0.25">
      <c r="G14886" s="194"/>
    </row>
    <row r="14887" spans="7:7" ht="15" customHeight="1" x14ac:dyDescent="0.25">
      <c r="G14887" s="194"/>
    </row>
    <row r="14888" spans="7:7" ht="15" customHeight="1" x14ac:dyDescent="0.25">
      <c r="G14888" s="194"/>
    </row>
    <row r="14889" spans="7:7" ht="15" customHeight="1" x14ac:dyDescent="0.25">
      <c r="G14889" s="194"/>
    </row>
    <row r="14890" spans="7:7" ht="15" customHeight="1" x14ac:dyDescent="0.25">
      <c r="G14890" s="194"/>
    </row>
    <row r="14891" spans="7:7" ht="15" customHeight="1" x14ac:dyDescent="0.25">
      <c r="G14891" s="194"/>
    </row>
    <row r="14892" spans="7:7" ht="15" customHeight="1" x14ac:dyDescent="0.25">
      <c r="G14892" s="194"/>
    </row>
    <row r="14893" spans="7:7" ht="15" customHeight="1" x14ac:dyDescent="0.25">
      <c r="G14893" s="194"/>
    </row>
    <row r="14894" spans="7:7" ht="15" customHeight="1" x14ac:dyDescent="0.25">
      <c r="G14894" s="194"/>
    </row>
    <row r="14895" spans="7:7" ht="15" customHeight="1" x14ac:dyDescent="0.25">
      <c r="G14895" s="194"/>
    </row>
    <row r="14896" spans="7:7" ht="15" customHeight="1" x14ac:dyDescent="0.25">
      <c r="G14896" s="194"/>
    </row>
    <row r="14897" spans="7:7" ht="15" customHeight="1" x14ac:dyDescent="0.25">
      <c r="G14897" s="194"/>
    </row>
    <row r="14898" spans="7:7" ht="15" customHeight="1" x14ac:dyDescent="0.25">
      <c r="G14898" s="194"/>
    </row>
    <row r="14899" spans="7:7" ht="15" customHeight="1" x14ac:dyDescent="0.25">
      <c r="G14899" s="194"/>
    </row>
    <row r="14900" spans="7:7" ht="15" customHeight="1" x14ac:dyDescent="0.25">
      <c r="G14900" s="194"/>
    </row>
    <row r="14901" spans="7:7" ht="15" customHeight="1" x14ac:dyDescent="0.25">
      <c r="G14901" s="194"/>
    </row>
    <row r="14902" spans="7:7" ht="15" customHeight="1" x14ac:dyDescent="0.25">
      <c r="G14902" s="194"/>
    </row>
    <row r="14903" spans="7:7" ht="15" customHeight="1" x14ac:dyDescent="0.25">
      <c r="G14903" s="194"/>
    </row>
    <row r="14904" spans="7:7" ht="15" customHeight="1" x14ac:dyDescent="0.25">
      <c r="G14904" s="194"/>
    </row>
    <row r="14905" spans="7:7" ht="15" customHeight="1" x14ac:dyDescent="0.25">
      <c r="G14905" s="194"/>
    </row>
    <row r="14906" spans="7:7" ht="15" customHeight="1" x14ac:dyDescent="0.25">
      <c r="G14906" s="194"/>
    </row>
    <row r="14907" spans="7:7" ht="15" customHeight="1" x14ac:dyDescent="0.25">
      <c r="G14907" s="194"/>
    </row>
    <row r="14908" spans="7:7" ht="15" customHeight="1" x14ac:dyDescent="0.25">
      <c r="G14908" s="194"/>
    </row>
    <row r="14909" spans="7:7" ht="15" customHeight="1" x14ac:dyDescent="0.25">
      <c r="G14909" s="194"/>
    </row>
    <row r="14910" spans="7:7" ht="15" customHeight="1" x14ac:dyDescent="0.25">
      <c r="G14910" s="194"/>
    </row>
    <row r="14911" spans="7:7" ht="15" customHeight="1" x14ac:dyDescent="0.25">
      <c r="G14911" s="194"/>
    </row>
    <row r="14912" spans="7:7" ht="15" customHeight="1" x14ac:dyDescent="0.25">
      <c r="G14912" s="194"/>
    </row>
    <row r="14913" spans="7:7" ht="15" customHeight="1" x14ac:dyDescent="0.25">
      <c r="G14913" s="194"/>
    </row>
    <row r="14914" spans="7:7" ht="15" customHeight="1" x14ac:dyDescent="0.25">
      <c r="G14914" s="194"/>
    </row>
    <row r="14915" spans="7:7" ht="15" customHeight="1" x14ac:dyDescent="0.25">
      <c r="G14915" s="194"/>
    </row>
    <row r="14916" spans="7:7" ht="15" customHeight="1" x14ac:dyDescent="0.25">
      <c r="G14916" s="194"/>
    </row>
    <row r="14917" spans="7:7" ht="15" customHeight="1" x14ac:dyDescent="0.25">
      <c r="G14917" s="194"/>
    </row>
    <row r="14918" spans="7:7" ht="15" customHeight="1" x14ac:dyDescent="0.25">
      <c r="G14918" s="194"/>
    </row>
    <row r="14919" spans="7:7" ht="15" customHeight="1" x14ac:dyDescent="0.25">
      <c r="G14919" s="194"/>
    </row>
    <row r="14920" spans="7:7" ht="15" customHeight="1" x14ac:dyDescent="0.25">
      <c r="G14920" s="194"/>
    </row>
    <row r="14921" spans="7:7" ht="15" customHeight="1" x14ac:dyDescent="0.25">
      <c r="G14921" s="194"/>
    </row>
    <row r="14922" spans="7:7" ht="15" customHeight="1" x14ac:dyDescent="0.25">
      <c r="G14922" s="194"/>
    </row>
    <row r="14923" spans="7:7" ht="15" customHeight="1" x14ac:dyDescent="0.25">
      <c r="G14923" s="194"/>
    </row>
    <row r="14924" spans="7:7" ht="15" customHeight="1" x14ac:dyDescent="0.25">
      <c r="G14924" s="194"/>
    </row>
    <row r="14925" spans="7:7" ht="15" customHeight="1" x14ac:dyDescent="0.25">
      <c r="G14925" s="194"/>
    </row>
    <row r="14926" spans="7:7" ht="15" customHeight="1" x14ac:dyDescent="0.25">
      <c r="G14926" s="194"/>
    </row>
    <row r="14927" spans="7:7" ht="15" customHeight="1" x14ac:dyDescent="0.25">
      <c r="G14927" s="194"/>
    </row>
    <row r="14928" spans="7:7" ht="15" customHeight="1" x14ac:dyDescent="0.25">
      <c r="G14928" s="194"/>
    </row>
    <row r="14929" spans="7:7" ht="15" customHeight="1" x14ac:dyDescent="0.25">
      <c r="G14929" s="194"/>
    </row>
    <row r="14930" spans="7:7" ht="15" customHeight="1" x14ac:dyDescent="0.25">
      <c r="G14930" s="194"/>
    </row>
    <row r="14931" spans="7:7" ht="15" customHeight="1" x14ac:dyDescent="0.25">
      <c r="G14931" s="194"/>
    </row>
    <row r="14932" spans="7:7" ht="15" customHeight="1" x14ac:dyDescent="0.25">
      <c r="G14932" s="194"/>
    </row>
    <row r="14933" spans="7:7" ht="15" customHeight="1" x14ac:dyDescent="0.25">
      <c r="G14933" s="194"/>
    </row>
    <row r="14934" spans="7:7" ht="15" customHeight="1" x14ac:dyDescent="0.25">
      <c r="G14934" s="194"/>
    </row>
    <row r="14935" spans="7:7" ht="15" customHeight="1" x14ac:dyDescent="0.25">
      <c r="G14935" s="194"/>
    </row>
    <row r="14936" spans="7:7" ht="15" customHeight="1" x14ac:dyDescent="0.25">
      <c r="G14936" s="194"/>
    </row>
    <row r="14937" spans="7:7" ht="15" customHeight="1" x14ac:dyDescent="0.25">
      <c r="G14937" s="194"/>
    </row>
    <row r="14938" spans="7:7" ht="15" customHeight="1" x14ac:dyDescent="0.25">
      <c r="G14938" s="194"/>
    </row>
    <row r="14939" spans="7:7" ht="15" customHeight="1" x14ac:dyDescent="0.25">
      <c r="G14939" s="194"/>
    </row>
    <row r="14940" spans="7:7" ht="15" customHeight="1" x14ac:dyDescent="0.25">
      <c r="G14940" s="194"/>
    </row>
    <row r="14941" spans="7:7" ht="15" customHeight="1" x14ac:dyDescent="0.25">
      <c r="G14941" s="194"/>
    </row>
    <row r="14942" spans="7:7" ht="15" customHeight="1" x14ac:dyDescent="0.25">
      <c r="G14942" s="194"/>
    </row>
    <row r="14943" spans="7:7" ht="15" customHeight="1" x14ac:dyDescent="0.25">
      <c r="G14943" s="194"/>
    </row>
    <row r="14944" spans="7:7" ht="15" customHeight="1" x14ac:dyDescent="0.25">
      <c r="G14944" s="194"/>
    </row>
    <row r="14945" spans="7:7" ht="15" customHeight="1" x14ac:dyDescent="0.25">
      <c r="G14945" s="194"/>
    </row>
    <row r="14946" spans="7:7" ht="15" customHeight="1" x14ac:dyDescent="0.25">
      <c r="G14946" s="194"/>
    </row>
    <row r="14947" spans="7:7" ht="15" customHeight="1" x14ac:dyDescent="0.25">
      <c r="G14947" s="194"/>
    </row>
    <row r="14948" spans="7:7" ht="15" customHeight="1" x14ac:dyDescent="0.25">
      <c r="G14948" s="194"/>
    </row>
    <row r="14949" spans="7:7" ht="15" customHeight="1" x14ac:dyDescent="0.25">
      <c r="G14949" s="194"/>
    </row>
    <row r="14950" spans="7:7" ht="15" customHeight="1" x14ac:dyDescent="0.25">
      <c r="G14950" s="194"/>
    </row>
    <row r="14951" spans="7:7" ht="15" customHeight="1" x14ac:dyDescent="0.25">
      <c r="G14951" s="194"/>
    </row>
    <row r="14952" spans="7:7" ht="15" customHeight="1" x14ac:dyDescent="0.25">
      <c r="G14952" s="194"/>
    </row>
    <row r="14953" spans="7:7" ht="15" customHeight="1" x14ac:dyDescent="0.25">
      <c r="G14953" s="194"/>
    </row>
    <row r="14954" spans="7:7" ht="15" customHeight="1" x14ac:dyDescent="0.25">
      <c r="G14954" s="194"/>
    </row>
    <row r="14955" spans="7:7" ht="15" customHeight="1" x14ac:dyDescent="0.25">
      <c r="G14955" s="194"/>
    </row>
    <row r="14956" spans="7:7" ht="15" customHeight="1" x14ac:dyDescent="0.25">
      <c r="G14956" s="194"/>
    </row>
    <row r="14957" spans="7:7" ht="15" customHeight="1" x14ac:dyDescent="0.25">
      <c r="G14957" s="194"/>
    </row>
    <row r="14958" spans="7:7" ht="15" customHeight="1" x14ac:dyDescent="0.25">
      <c r="G14958" s="194"/>
    </row>
    <row r="14959" spans="7:7" ht="15" customHeight="1" x14ac:dyDescent="0.25">
      <c r="G14959" s="194"/>
    </row>
    <row r="14960" spans="7:7" ht="15" customHeight="1" x14ac:dyDescent="0.25">
      <c r="G14960" s="194"/>
    </row>
    <row r="14961" spans="7:7" ht="15" customHeight="1" x14ac:dyDescent="0.25">
      <c r="G14961" s="194"/>
    </row>
    <row r="14962" spans="7:7" ht="15" customHeight="1" x14ac:dyDescent="0.25">
      <c r="G14962" s="194"/>
    </row>
    <row r="14963" spans="7:7" ht="15" customHeight="1" x14ac:dyDescent="0.25">
      <c r="G14963" s="194"/>
    </row>
    <row r="14964" spans="7:7" ht="15" customHeight="1" x14ac:dyDescent="0.25">
      <c r="G14964" s="194"/>
    </row>
    <row r="14965" spans="7:7" ht="15" customHeight="1" x14ac:dyDescent="0.25">
      <c r="G14965" s="194"/>
    </row>
    <row r="14966" spans="7:7" ht="15" customHeight="1" x14ac:dyDescent="0.25">
      <c r="G14966" s="194"/>
    </row>
    <row r="14967" spans="7:7" ht="15" customHeight="1" x14ac:dyDescent="0.25">
      <c r="G14967" s="194"/>
    </row>
    <row r="14968" spans="7:7" ht="15" customHeight="1" x14ac:dyDescent="0.25">
      <c r="G14968" s="194"/>
    </row>
    <row r="14969" spans="7:7" ht="15" customHeight="1" x14ac:dyDescent="0.25">
      <c r="G14969" s="194"/>
    </row>
    <row r="14970" spans="7:7" ht="15" customHeight="1" x14ac:dyDescent="0.25">
      <c r="G14970" s="194"/>
    </row>
    <row r="14971" spans="7:7" ht="15" customHeight="1" x14ac:dyDescent="0.25">
      <c r="G14971" s="194"/>
    </row>
    <row r="14972" spans="7:7" ht="15" customHeight="1" x14ac:dyDescent="0.25">
      <c r="G14972" s="194"/>
    </row>
    <row r="14973" spans="7:7" ht="15" customHeight="1" x14ac:dyDescent="0.25">
      <c r="G14973" s="194"/>
    </row>
    <row r="14974" spans="7:7" ht="15" customHeight="1" x14ac:dyDescent="0.25">
      <c r="G14974" s="194"/>
    </row>
    <row r="14975" spans="7:7" ht="15" customHeight="1" x14ac:dyDescent="0.25">
      <c r="G14975" s="194"/>
    </row>
    <row r="14976" spans="7:7" ht="15" customHeight="1" x14ac:dyDescent="0.25">
      <c r="G14976" s="194"/>
    </row>
    <row r="14977" spans="7:7" ht="15" customHeight="1" x14ac:dyDescent="0.25">
      <c r="G14977" s="194"/>
    </row>
    <row r="14978" spans="7:7" ht="15" customHeight="1" x14ac:dyDescent="0.25">
      <c r="G14978" s="194"/>
    </row>
    <row r="14979" spans="7:7" ht="15" customHeight="1" x14ac:dyDescent="0.25">
      <c r="G14979" s="194"/>
    </row>
    <row r="14980" spans="7:7" ht="15" customHeight="1" x14ac:dyDescent="0.25">
      <c r="G14980" s="194"/>
    </row>
    <row r="14981" spans="7:7" ht="15" customHeight="1" x14ac:dyDescent="0.25">
      <c r="G14981" s="194"/>
    </row>
    <row r="14982" spans="7:7" ht="15" customHeight="1" x14ac:dyDescent="0.25">
      <c r="G14982" s="194"/>
    </row>
    <row r="14983" spans="7:7" ht="15" customHeight="1" x14ac:dyDescent="0.25">
      <c r="G14983" s="194"/>
    </row>
    <row r="14984" spans="7:7" ht="15" customHeight="1" x14ac:dyDescent="0.25">
      <c r="G14984" s="194"/>
    </row>
    <row r="14985" spans="7:7" ht="15" customHeight="1" x14ac:dyDescent="0.25">
      <c r="G14985" s="194"/>
    </row>
    <row r="14986" spans="7:7" ht="15" customHeight="1" x14ac:dyDescent="0.25">
      <c r="G14986" s="194"/>
    </row>
    <row r="14987" spans="7:7" ht="15" customHeight="1" x14ac:dyDescent="0.25">
      <c r="G14987" s="194"/>
    </row>
    <row r="14988" spans="7:7" ht="15" customHeight="1" x14ac:dyDescent="0.25">
      <c r="G14988" s="194"/>
    </row>
    <row r="14989" spans="7:7" ht="15" customHeight="1" x14ac:dyDescent="0.25">
      <c r="G14989" s="194"/>
    </row>
    <row r="14990" spans="7:7" ht="15" customHeight="1" x14ac:dyDescent="0.25">
      <c r="G14990" s="194"/>
    </row>
    <row r="14991" spans="7:7" ht="15" customHeight="1" x14ac:dyDescent="0.25">
      <c r="G14991" s="194"/>
    </row>
    <row r="14992" spans="7:7" ht="15" customHeight="1" x14ac:dyDescent="0.25">
      <c r="G14992" s="194"/>
    </row>
    <row r="14993" spans="7:7" ht="15" customHeight="1" x14ac:dyDescent="0.25">
      <c r="G14993" s="194"/>
    </row>
    <row r="14994" spans="7:7" ht="15" customHeight="1" x14ac:dyDescent="0.25">
      <c r="G14994" s="194"/>
    </row>
    <row r="14995" spans="7:7" ht="15" customHeight="1" x14ac:dyDescent="0.25">
      <c r="G14995" s="194"/>
    </row>
    <row r="14996" spans="7:7" ht="15" customHeight="1" x14ac:dyDescent="0.25">
      <c r="G14996" s="194"/>
    </row>
    <row r="14997" spans="7:7" ht="15" customHeight="1" x14ac:dyDescent="0.25">
      <c r="G14997" s="194"/>
    </row>
    <row r="14998" spans="7:7" ht="15" customHeight="1" x14ac:dyDescent="0.25">
      <c r="G14998" s="194"/>
    </row>
    <row r="14999" spans="7:7" ht="15" customHeight="1" x14ac:dyDescent="0.25">
      <c r="G14999" s="194"/>
    </row>
    <row r="15000" spans="7:7" ht="15" customHeight="1" x14ac:dyDescent="0.25">
      <c r="G15000" s="194"/>
    </row>
    <row r="15001" spans="7:7" ht="15" customHeight="1" x14ac:dyDescent="0.25">
      <c r="G15001" s="194"/>
    </row>
    <row r="15002" spans="7:7" ht="15" customHeight="1" x14ac:dyDescent="0.25">
      <c r="G15002" s="194"/>
    </row>
    <row r="15003" spans="7:7" ht="15" customHeight="1" x14ac:dyDescent="0.25">
      <c r="G15003" s="194"/>
    </row>
    <row r="15004" spans="7:7" ht="15" customHeight="1" x14ac:dyDescent="0.25">
      <c r="G15004" s="194"/>
    </row>
    <row r="15005" spans="7:7" ht="15" customHeight="1" x14ac:dyDescent="0.25">
      <c r="G15005" s="194"/>
    </row>
    <row r="15006" spans="7:7" ht="15" customHeight="1" x14ac:dyDescent="0.25">
      <c r="G15006" s="194"/>
    </row>
    <row r="15007" spans="7:7" ht="15" customHeight="1" x14ac:dyDescent="0.25">
      <c r="G15007" s="194"/>
    </row>
    <row r="15008" spans="7:7" ht="15" customHeight="1" x14ac:dyDescent="0.25">
      <c r="G15008" s="194"/>
    </row>
    <row r="15009" spans="7:7" ht="15" customHeight="1" x14ac:dyDescent="0.25">
      <c r="G15009" s="194"/>
    </row>
    <row r="15010" spans="7:7" ht="15" customHeight="1" x14ac:dyDescent="0.25">
      <c r="G15010" s="194"/>
    </row>
    <row r="15011" spans="7:7" ht="15" customHeight="1" x14ac:dyDescent="0.25">
      <c r="G15011" s="194"/>
    </row>
    <row r="15012" spans="7:7" ht="15" customHeight="1" x14ac:dyDescent="0.25">
      <c r="G15012" s="194"/>
    </row>
    <row r="15013" spans="7:7" ht="15" customHeight="1" x14ac:dyDescent="0.25">
      <c r="G15013" s="194"/>
    </row>
    <row r="15014" spans="7:7" ht="15" customHeight="1" x14ac:dyDescent="0.25">
      <c r="G15014" s="194"/>
    </row>
    <row r="15015" spans="7:7" ht="15" customHeight="1" x14ac:dyDescent="0.25">
      <c r="G15015" s="194"/>
    </row>
    <row r="15016" spans="7:7" ht="15" customHeight="1" x14ac:dyDescent="0.25">
      <c r="G15016" s="194"/>
    </row>
    <row r="15017" spans="7:7" ht="15" customHeight="1" x14ac:dyDescent="0.25">
      <c r="G15017" s="194"/>
    </row>
    <row r="15018" spans="7:7" ht="15" customHeight="1" x14ac:dyDescent="0.25">
      <c r="G15018" s="194"/>
    </row>
    <row r="15019" spans="7:7" ht="15" customHeight="1" x14ac:dyDescent="0.25">
      <c r="G15019" s="194"/>
    </row>
    <row r="15020" spans="7:7" ht="15" customHeight="1" x14ac:dyDescent="0.25">
      <c r="G15020" s="194"/>
    </row>
    <row r="15021" spans="7:7" ht="15" customHeight="1" x14ac:dyDescent="0.25">
      <c r="G15021" s="194"/>
    </row>
    <row r="15022" spans="7:7" ht="15" customHeight="1" x14ac:dyDescent="0.25">
      <c r="G15022" s="194"/>
    </row>
    <row r="15023" spans="7:7" ht="15" customHeight="1" x14ac:dyDescent="0.25">
      <c r="G15023" s="194"/>
    </row>
    <row r="15024" spans="7:7" ht="15" customHeight="1" x14ac:dyDescent="0.25">
      <c r="G15024" s="194"/>
    </row>
    <row r="15025" spans="7:7" ht="15" customHeight="1" x14ac:dyDescent="0.25">
      <c r="G15025" s="194"/>
    </row>
    <row r="15026" spans="7:7" ht="15" customHeight="1" x14ac:dyDescent="0.25">
      <c r="G15026" s="194"/>
    </row>
    <row r="15027" spans="7:7" ht="15" customHeight="1" x14ac:dyDescent="0.25">
      <c r="G15027" s="194"/>
    </row>
    <row r="15028" spans="7:7" ht="15" customHeight="1" x14ac:dyDescent="0.25">
      <c r="G15028" s="194"/>
    </row>
    <row r="15029" spans="7:7" ht="15" customHeight="1" x14ac:dyDescent="0.25">
      <c r="G15029" s="194"/>
    </row>
    <row r="15030" spans="7:7" ht="15" customHeight="1" x14ac:dyDescent="0.25">
      <c r="G15030" s="194"/>
    </row>
    <row r="15031" spans="7:7" ht="15" customHeight="1" x14ac:dyDescent="0.25">
      <c r="G15031" s="194"/>
    </row>
    <row r="15032" spans="7:7" ht="15" customHeight="1" x14ac:dyDescent="0.25">
      <c r="G15032" s="194"/>
    </row>
    <row r="15033" spans="7:7" ht="15" customHeight="1" x14ac:dyDescent="0.25">
      <c r="G15033" s="194"/>
    </row>
    <row r="15034" spans="7:7" ht="15" customHeight="1" x14ac:dyDescent="0.25">
      <c r="G15034" s="194"/>
    </row>
    <row r="15035" spans="7:7" ht="15" customHeight="1" x14ac:dyDescent="0.25">
      <c r="G15035" s="194"/>
    </row>
    <row r="15036" spans="7:7" ht="15" customHeight="1" x14ac:dyDescent="0.25">
      <c r="G15036" s="194"/>
    </row>
    <row r="15037" spans="7:7" ht="15" customHeight="1" x14ac:dyDescent="0.25">
      <c r="G15037" s="194"/>
    </row>
    <row r="15038" spans="7:7" ht="15" customHeight="1" x14ac:dyDescent="0.25">
      <c r="G15038" s="194"/>
    </row>
    <row r="15039" spans="7:7" ht="15" customHeight="1" x14ac:dyDescent="0.25">
      <c r="G15039" s="194"/>
    </row>
    <row r="15040" spans="7:7" ht="15" customHeight="1" x14ac:dyDescent="0.25">
      <c r="G15040" s="194"/>
    </row>
    <row r="15041" spans="7:7" ht="15" customHeight="1" x14ac:dyDescent="0.25">
      <c r="G15041" s="194"/>
    </row>
    <row r="15042" spans="7:7" ht="15" customHeight="1" x14ac:dyDescent="0.25">
      <c r="G15042" s="194"/>
    </row>
    <row r="15043" spans="7:7" ht="15" customHeight="1" x14ac:dyDescent="0.25">
      <c r="G15043" s="194"/>
    </row>
    <row r="15044" spans="7:7" ht="15" customHeight="1" x14ac:dyDescent="0.25">
      <c r="G15044" s="194"/>
    </row>
    <row r="15045" spans="7:7" ht="15" customHeight="1" x14ac:dyDescent="0.25">
      <c r="G15045" s="194"/>
    </row>
    <row r="15046" spans="7:7" ht="15" customHeight="1" x14ac:dyDescent="0.25">
      <c r="G15046" s="194"/>
    </row>
    <row r="15047" spans="7:7" ht="15" customHeight="1" x14ac:dyDescent="0.25">
      <c r="G15047" s="194"/>
    </row>
    <row r="15048" spans="7:7" ht="15" customHeight="1" x14ac:dyDescent="0.25">
      <c r="G15048" s="194"/>
    </row>
    <row r="15049" spans="7:7" ht="15" customHeight="1" x14ac:dyDescent="0.25">
      <c r="G15049" s="194"/>
    </row>
    <row r="15050" spans="7:7" ht="15" customHeight="1" x14ac:dyDescent="0.25">
      <c r="G15050" s="194"/>
    </row>
    <row r="15051" spans="7:7" ht="15" customHeight="1" x14ac:dyDescent="0.25">
      <c r="G15051" s="194"/>
    </row>
    <row r="15052" spans="7:7" ht="15" customHeight="1" x14ac:dyDescent="0.25">
      <c r="G15052" s="194"/>
    </row>
    <row r="15053" spans="7:7" ht="15" customHeight="1" x14ac:dyDescent="0.25">
      <c r="G15053" s="194"/>
    </row>
    <row r="15054" spans="7:7" ht="15" customHeight="1" x14ac:dyDescent="0.25">
      <c r="G15054" s="194"/>
    </row>
    <row r="15055" spans="7:7" ht="15" customHeight="1" x14ac:dyDescent="0.25">
      <c r="G15055" s="194"/>
    </row>
    <row r="15056" spans="7:7" ht="15" customHeight="1" x14ac:dyDescent="0.25">
      <c r="G15056" s="194"/>
    </row>
    <row r="15057" spans="7:7" ht="15" customHeight="1" x14ac:dyDescent="0.25">
      <c r="G15057" s="194"/>
    </row>
    <row r="15058" spans="7:7" ht="15" customHeight="1" x14ac:dyDescent="0.25">
      <c r="G15058" s="194"/>
    </row>
    <row r="15059" spans="7:7" ht="15" customHeight="1" x14ac:dyDescent="0.25">
      <c r="G15059" s="194"/>
    </row>
    <row r="15060" spans="7:7" ht="15" customHeight="1" x14ac:dyDescent="0.25">
      <c r="G15060" s="194"/>
    </row>
    <row r="15061" spans="7:7" ht="15" customHeight="1" x14ac:dyDescent="0.25">
      <c r="G15061" s="194"/>
    </row>
    <row r="15062" spans="7:7" ht="15" customHeight="1" x14ac:dyDescent="0.25">
      <c r="G15062" s="194"/>
    </row>
    <row r="15063" spans="7:7" ht="15" customHeight="1" x14ac:dyDescent="0.25">
      <c r="G15063" s="194"/>
    </row>
    <row r="15064" spans="7:7" ht="15" customHeight="1" x14ac:dyDescent="0.25">
      <c r="G15064" s="194"/>
    </row>
    <row r="15065" spans="7:7" ht="15" customHeight="1" x14ac:dyDescent="0.25">
      <c r="G15065" s="194"/>
    </row>
    <row r="15066" spans="7:7" ht="15" customHeight="1" x14ac:dyDescent="0.25">
      <c r="G15066" s="194"/>
    </row>
    <row r="15067" spans="7:7" ht="15" customHeight="1" x14ac:dyDescent="0.25">
      <c r="G15067" s="194"/>
    </row>
    <row r="15068" spans="7:7" ht="15" customHeight="1" x14ac:dyDescent="0.25">
      <c r="G15068" s="194"/>
    </row>
    <row r="15069" spans="7:7" ht="15" customHeight="1" x14ac:dyDescent="0.25">
      <c r="G15069" s="194"/>
    </row>
    <row r="15070" spans="7:7" ht="15" customHeight="1" x14ac:dyDescent="0.25">
      <c r="G15070" s="194"/>
    </row>
    <row r="15071" spans="7:7" ht="15" customHeight="1" x14ac:dyDescent="0.25">
      <c r="G15071" s="194"/>
    </row>
    <row r="15072" spans="7:7" ht="15" customHeight="1" x14ac:dyDescent="0.25">
      <c r="G15072" s="194"/>
    </row>
    <row r="15073" spans="7:7" ht="15" customHeight="1" x14ac:dyDescent="0.25">
      <c r="G15073" s="194"/>
    </row>
    <row r="15074" spans="7:7" ht="15" customHeight="1" x14ac:dyDescent="0.25">
      <c r="G15074" s="194"/>
    </row>
    <row r="15075" spans="7:7" ht="15" customHeight="1" x14ac:dyDescent="0.25">
      <c r="G15075" s="194"/>
    </row>
    <row r="15076" spans="7:7" ht="15" customHeight="1" x14ac:dyDescent="0.25">
      <c r="G15076" s="194"/>
    </row>
    <row r="15077" spans="7:7" ht="15" customHeight="1" x14ac:dyDescent="0.25">
      <c r="G15077" s="194"/>
    </row>
    <row r="15078" spans="7:7" ht="15" customHeight="1" x14ac:dyDescent="0.25">
      <c r="G15078" s="194"/>
    </row>
    <row r="15079" spans="7:7" ht="15" customHeight="1" x14ac:dyDescent="0.25">
      <c r="G15079" s="194"/>
    </row>
    <row r="15080" spans="7:7" ht="15" customHeight="1" x14ac:dyDescent="0.25">
      <c r="G15080" s="194"/>
    </row>
    <row r="15081" spans="7:7" ht="15" customHeight="1" x14ac:dyDescent="0.25">
      <c r="G15081" s="194"/>
    </row>
    <row r="15082" spans="7:7" ht="15" customHeight="1" x14ac:dyDescent="0.25">
      <c r="G15082" s="194"/>
    </row>
    <row r="15083" spans="7:7" ht="15" customHeight="1" x14ac:dyDescent="0.25">
      <c r="G15083" s="194"/>
    </row>
    <row r="15084" spans="7:7" ht="15" customHeight="1" x14ac:dyDescent="0.25">
      <c r="G15084" s="194"/>
    </row>
    <row r="15085" spans="7:7" ht="15" customHeight="1" x14ac:dyDescent="0.25">
      <c r="G15085" s="194"/>
    </row>
    <row r="15086" spans="7:7" ht="15" customHeight="1" x14ac:dyDescent="0.25">
      <c r="G15086" s="194"/>
    </row>
    <row r="15087" spans="7:7" ht="15" customHeight="1" x14ac:dyDescent="0.25">
      <c r="G15087" s="194"/>
    </row>
    <row r="15088" spans="7:7" ht="15" customHeight="1" x14ac:dyDescent="0.25">
      <c r="G15088" s="194"/>
    </row>
    <row r="15089" spans="7:7" ht="15" customHeight="1" x14ac:dyDescent="0.25">
      <c r="G15089" s="194"/>
    </row>
    <row r="15090" spans="7:7" ht="15" customHeight="1" x14ac:dyDescent="0.25">
      <c r="G15090" s="194"/>
    </row>
    <row r="15091" spans="7:7" ht="15" customHeight="1" x14ac:dyDescent="0.25">
      <c r="G15091" s="194"/>
    </row>
    <row r="15092" spans="7:7" ht="15" customHeight="1" x14ac:dyDescent="0.25">
      <c r="G15092" s="194"/>
    </row>
    <row r="15093" spans="7:7" ht="15" customHeight="1" x14ac:dyDescent="0.25">
      <c r="G15093" s="194"/>
    </row>
    <row r="15094" spans="7:7" ht="15" customHeight="1" x14ac:dyDescent="0.25">
      <c r="G15094" s="194"/>
    </row>
    <row r="15095" spans="7:7" ht="15" customHeight="1" x14ac:dyDescent="0.25">
      <c r="G15095" s="194"/>
    </row>
    <row r="15096" spans="7:7" ht="15" customHeight="1" x14ac:dyDescent="0.25">
      <c r="G15096" s="194"/>
    </row>
    <row r="15097" spans="7:7" ht="15" customHeight="1" x14ac:dyDescent="0.25">
      <c r="G15097" s="194"/>
    </row>
    <row r="15098" spans="7:7" ht="15" customHeight="1" x14ac:dyDescent="0.25">
      <c r="G15098" s="194"/>
    </row>
    <row r="15099" spans="7:7" ht="15" customHeight="1" x14ac:dyDescent="0.25">
      <c r="G15099" s="194"/>
    </row>
    <row r="15100" spans="7:7" ht="15" customHeight="1" x14ac:dyDescent="0.25">
      <c r="G15100" s="194"/>
    </row>
    <row r="15101" spans="7:7" ht="15" customHeight="1" x14ac:dyDescent="0.25">
      <c r="G15101" s="194"/>
    </row>
    <row r="15102" spans="7:7" ht="15" customHeight="1" x14ac:dyDescent="0.25">
      <c r="G15102" s="194"/>
    </row>
    <row r="15103" spans="7:7" ht="15" customHeight="1" x14ac:dyDescent="0.25">
      <c r="G15103" s="194"/>
    </row>
    <row r="15104" spans="7:7" ht="15" customHeight="1" x14ac:dyDescent="0.25">
      <c r="G15104" s="194"/>
    </row>
    <row r="15105" spans="7:7" ht="15" customHeight="1" x14ac:dyDescent="0.25">
      <c r="G15105" s="194"/>
    </row>
    <row r="15106" spans="7:7" ht="15" customHeight="1" x14ac:dyDescent="0.25">
      <c r="G15106" s="194"/>
    </row>
    <row r="15107" spans="7:7" ht="15" customHeight="1" x14ac:dyDescent="0.25">
      <c r="G15107" s="194"/>
    </row>
    <row r="15108" spans="7:7" ht="15" customHeight="1" x14ac:dyDescent="0.25">
      <c r="G15108" s="194"/>
    </row>
    <row r="15109" spans="7:7" ht="15" customHeight="1" x14ac:dyDescent="0.25">
      <c r="G15109" s="194"/>
    </row>
    <row r="15110" spans="7:7" ht="15" customHeight="1" x14ac:dyDescent="0.25">
      <c r="G15110" s="194"/>
    </row>
    <row r="15111" spans="7:7" ht="15" customHeight="1" x14ac:dyDescent="0.25">
      <c r="G15111" s="194"/>
    </row>
    <row r="15112" spans="7:7" ht="15" customHeight="1" x14ac:dyDescent="0.25">
      <c r="G15112" s="194"/>
    </row>
    <row r="15113" spans="7:7" ht="15" customHeight="1" x14ac:dyDescent="0.25">
      <c r="G15113" s="194"/>
    </row>
    <row r="15114" spans="7:7" ht="15" customHeight="1" x14ac:dyDescent="0.25">
      <c r="G15114" s="194"/>
    </row>
    <row r="15115" spans="7:7" ht="15" customHeight="1" x14ac:dyDescent="0.25">
      <c r="G15115" s="194"/>
    </row>
    <row r="15116" spans="7:7" ht="15" customHeight="1" x14ac:dyDescent="0.25">
      <c r="G15116" s="194"/>
    </row>
    <row r="15117" spans="7:7" ht="15" customHeight="1" x14ac:dyDescent="0.25">
      <c r="G15117" s="194"/>
    </row>
    <row r="15118" spans="7:7" ht="15" customHeight="1" x14ac:dyDescent="0.25">
      <c r="G15118" s="194"/>
    </row>
    <row r="15119" spans="7:7" ht="15" customHeight="1" x14ac:dyDescent="0.25">
      <c r="G15119" s="194"/>
    </row>
    <row r="15120" spans="7:7" ht="15" customHeight="1" x14ac:dyDescent="0.25">
      <c r="G15120" s="194"/>
    </row>
    <row r="15121" spans="7:7" ht="15" customHeight="1" x14ac:dyDescent="0.25">
      <c r="G15121" s="194"/>
    </row>
    <row r="15122" spans="7:7" ht="15" customHeight="1" x14ac:dyDescent="0.25">
      <c r="G15122" s="194"/>
    </row>
    <row r="15123" spans="7:7" ht="15" customHeight="1" x14ac:dyDescent="0.25">
      <c r="G15123" s="194"/>
    </row>
    <row r="15124" spans="7:7" ht="15" customHeight="1" x14ac:dyDescent="0.25">
      <c r="G15124" s="194"/>
    </row>
    <row r="15125" spans="7:7" ht="15" customHeight="1" x14ac:dyDescent="0.25">
      <c r="G15125" s="194"/>
    </row>
    <row r="15126" spans="7:7" ht="15" customHeight="1" x14ac:dyDescent="0.25">
      <c r="G15126" s="194"/>
    </row>
    <row r="15127" spans="7:7" ht="15" customHeight="1" x14ac:dyDescent="0.25">
      <c r="G15127" s="194"/>
    </row>
    <row r="15128" spans="7:7" ht="15" customHeight="1" x14ac:dyDescent="0.25">
      <c r="G15128" s="194"/>
    </row>
    <row r="15129" spans="7:7" ht="15" customHeight="1" x14ac:dyDescent="0.25">
      <c r="G15129" s="194"/>
    </row>
    <row r="15130" spans="7:7" ht="15" customHeight="1" x14ac:dyDescent="0.25">
      <c r="G15130" s="194"/>
    </row>
    <row r="15131" spans="7:7" ht="15" customHeight="1" x14ac:dyDescent="0.25">
      <c r="G15131" s="194"/>
    </row>
    <row r="15132" spans="7:7" ht="15" customHeight="1" x14ac:dyDescent="0.25">
      <c r="G15132" s="194"/>
    </row>
    <row r="15133" spans="7:7" ht="15" customHeight="1" x14ac:dyDescent="0.25">
      <c r="G15133" s="194"/>
    </row>
    <row r="15134" spans="7:7" ht="15" customHeight="1" x14ac:dyDescent="0.25">
      <c r="G15134" s="194"/>
    </row>
    <row r="15135" spans="7:7" ht="15" customHeight="1" x14ac:dyDescent="0.25">
      <c r="G15135" s="194"/>
    </row>
    <row r="15136" spans="7:7" ht="15" customHeight="1" x14ac:dyDescent="0.25">
      <c r="G15136" s="194"/>
    </row>
    <row r="15137" spans="7:7" ht="15" customHeight="1" x14ac:dyDescent="0.25">
      <c r="G15137" s="194"/>
    </row>
    <row r="15138" spans="7:7" ht="15" customHeight="1" x14ac:dyDescent="0.25">
      <c r="G15138" s="194"/>
    </row>
    <row r="15139" spans="7:7" ht="15" customHeight="1" x14ac:dyDescent="0.25">
      <c r="G15139" s="194"/>
    </row>
    <row r="15140" spans="7:7" ht="15" customHeight="1" x14ac:dyDescent="0.25">
      <c r="G15140" s="194"/>
    </row>
    <row r="15141" spans="7:7" ht="15" customHeight="1" x14ac:dyDescent="0.25">
      <c r="G15141" s="194"/>
    </row>
    <row r="15142" spans="7:7" ht="15" customHeight="1" x14ac:dyDescent="0.25">
      <c r="G15142" s="194"/>
    </row>
    <row r="15143" spans="7:7" ht="15" customHeight="1" x14ac:dyDescent="0.25">
      <c r="G15143" s="194"/>
    </row>
    <row r="15144" spans="7:7" ht="15" customHeight="1" x14ac:dyDescent="0.25">
      <c r="G15144" s="194"/>
    </row>
    <row r="15145" spans="7:7" ht="15" customHeight="1" x14ac:dyDescent="0.25">
      <c r="G15145" s="194"/>
    </row>
    <row r="15146" spans="7:7" ht="15" customHeight="1" x14ac:dyDescent="0.25">
      <c r="G15146" s="194"/>
    </row>
    <row r="15147" spans="7:7" ht="15" customHeight="1" x14ac:dyDescent="0.25">
      <c r="G15147" s="194"/>
    </row>
    <row r="15148" spans="7:7" ht="15" customHeight="1" x14ac:dyDescent="0.25">
      <c r="G15148" s="194"/>
    </row>
    <row r="15149" spans="7:7" ht="15" customHeight="1" x14ac:dyDescent="0.25">
      <c r="G15149" s="194"/>
    </row>
    <row r="15150" spans="7:7" ht="15" customHeight="1" x14ac:dyDescent="0.25">
      <c r="G15150" s="194"/>
    </row>
    <row r="15151" spans="7:7" ht="15" customHeight="1" x14ac:dyDescent="0.25">
      <c r="G15151" s="194"/>
    </row>
    <row r="15152" spans="7:7" ht="15" customHeight="1" x14ac:dyDescent="0.25">
      <c r="G15152" s="194"/>
    </row>
    <row r="15153" spans="7:7" ht="15" customHeight="1" x14ac:dyDescent="0.25">
      <c r="G15153" s="194"/>
    </row>
    <row r="15154" spans="7:7" ht="15" customHeight="1" x14ac:dyDescent="0.25">
      <c r="G15154" s="194"/>
    </row>
    <row r="15155" spans="7:7" ht="15" customHeight="1" x14ac:dyDescent="0.25">
      <c r="G15155" s="194"/>
    </row>
    <row r="15156" spans="7:7" ht="15" customHeight="1" x14ac:dyDescent="0.25">
      <c r="G15156" s="194"/>
    </row>
    <row r="15157" spans="7:7" ht="15" customHeight="1" x14ac:dyDescent="0.25">
      <c r="G15157" s="194"/>
    </row>
    <row r="15158" spans="7:7" ht="15" customHeight="1" x14ac:dyDescent="0.25">
      <c r="G15158" s="194"/>
    </row>
    <row r="15159" spans="7:7" ht="15" customHeight="1" x14ac:dyDescent="0.25">
      <c r="G15159" s="194"/>
    </row>
    <row r="15160" spans="7:7" ht="15" customHeight="1" x14ac:dyDescent="0.25">
      <c r="G15160" s="194"/>
    </row>
    <row r="15161" spans="7:7" ht="15" customHeight="1" x14ac:dyDescent="0.25">
      <c r="G15161" s="194"/>
    </row>
    <row r="15162" spans="7:7" ht="15" customHeight="1" x14ac:dyDescent="0.25">
      <c r="G15162" s="194"/>
    </row>
    <row r="15163" spans="7:7" ht="15" customHeight="1" x14ac:dyDescent="0.25">
      <c r="G15163" s="194"/>
    </row>
    <row r="15164" spans="7:7" ht="15" customHeight="1" x14ac:dyDescent="0.25">
      <c r="G15164" s="194"/>
    </row>
    <row r="15165" spans="7:7" ht="15" customHeight="1" x14ac:dyDescent="0.25">
      <c r="G15165" s="194"/>
    </row>
    <row r="15166" spans="7:7" ht="15" customHeight="1" x14ac:dyDescent="0.25">
      <c r="G15166" s="194"/>
    </row>
    <row r="15167" spans="7:7" ht="15" customHeight="1" x14ac:dyDescent="0.25">
      <c r="G15167" s="194"/>
    </row>
    <row r="15168" spans="7:7" ht="15" customHeight="1" x14ac:dyDescent="0.25">
      <c r="G15168" s="194"/>
    </row>
    <row r="15169" spans="7:7" ht="15" customHeight="1" x14ac:dyDescent="0.25">
      <c r="G15169" s="194"/>
    </row>
    <row r="15170" spans="7:7" ht="15" customHeight="1" x14ac:dyDescent="0.25">
      <c r="G15170" s="194"/>
    </row>
    <row r="15171" spans="7:7" ht="15" customHeight="1" x14ac:dyDescent="0.25">
      <c r="G15171" s="194"/>
    </row>
    <row r="15172" spans="7:7" ht="15" customHeight="1" x14ac:dyDescent="0.25">
      <c r="G15172" s="194"/>
    </row>
    <row r="15173" spans="7:7" ht="15" customHeight="1" x14ac:dyDescent="0.25">
      <c r="G15173" s="194"/>
    </row>
    <row r="15174" spans="7:7" ht="15" customHeight="1" x14ac:dyDescent="0.25">
      <c r="G15174" s="194"/>
    </row>
    <row r="15175" spans="7:7" ht="15" customHeight="1" x14ac:dyDescent="0.25">
      <c r="G15175" s="194"/>
    </row>
    <row r="15176" spans="7:7" ht="15" customHeight="1" x14ac:dyDescent="0.25">
      <c r="G15176" s="194"/>
    </row>
    <row r="15177" spans="7:7" ht="15" customHeight="1" x14ac:dyDescent="0.25">
      <c r="G15177" s="194"/>
    </row>
    <row r="15178" spans="7:7" ht="15" customHeight="1" x14ac:dyDescent="0.25">
      <c r="G15178" s="194"/>
    </row>
    <row r="15179" spans="7:7" ht="15" customHeight="1" x14ac:dyDescent="0.25">
      <c r="G15179" s="194"/>
    </row>
    <row r="15180" spans="7:7" ht="15" customHeight="1" x14ac:dyDescent="0.25">
      <c r="G15180" s="194"/>
    </row>
    <row r="15181" spans="7:7" ht="15" customHeight="1" x14ac:dyDescent="0.25">
      <c r="G15181" s="194"/>
    </row>
    <row r="15182" spans="7:7" ht="15" customHeight="1" x14ac:dyDescent="0.25">
      <c r="G15182" s="194"/>
    </row>
    <row r="15183" spans="7:7" ht="15" customHeight="1" x14ac:dyDescent="0.25">
      <c r="G15183" s="194"/>
    </row>
    <row r="15184" spans="7:7" ht="15" customHeight="1" x14ac:dyDescent="0.25">
      <c r="G15184" s="194"/>
    </row>
    <row r="15185" spans="7:7" ht="15" customHeight="1" x14ac:dyDescent="0.25">
      <c r="G15185" s="194"/>
    </row>
    <row r="15186" spans="7:7" ht="15" customHeight="1" x14ac:dyDescent="0.25">
      <c r="G15186" s="194"/>
    </row>
    <row r="15187" spans="7:7" ht="15" customHeight="1" x14ac:dyDescent="0.25">
      <c r="G15187" s="194"/>
    </row>
    <row r="15188" spans="7:7" ht="15" customHeight="1" x14ac:dyDescent="0.25">
      <c r="G15188" s="194"/>
    </row>
    <row r="15189" spans="7:7" ht="15" customHeight="1" x14ac:dyDescent="0.25">
      <c r="G15189" s="194"/>
    </row>
    <row r="15190" spans="7:7" ht="15" customHeight="1" x14ac:dyDescent="0.25">
      <c r="G15190" s="194"/>
    </row>
    <row r="15191" spans="7:7" ht="15" customHeight="1" x14ac:dyDescent="0.25">
      <c r="G15191" s="194"/>
    </row>
    <row r="15192" spans="7:7" ht="15" customHeight="1" x14ac:dyDescent="0.25">
      <c r="G15192" s="194"/>
    </row>
    <row r="15193" spans="7:7" ht="15" customHeight="1" x14ac:dyDescent="0.25">
      <c r="G15193" s="194"/>
    </row>
    <row r="15194" spans="7:7" ht="15" customHeight="1" x14ac:dyDescent="0.25">
      <c r="G15194" s="194"/>
    </row>
    <row r="15195" spans="7:7" ht="15" customHeight="1" x14ac:dyDescent="0.25">
      <c r="G15195" s="194"/>
    </row>
    <row r="15196" spans="7:7" ht="15" customHeight="1" x14ac:dyDescent="0.25">
      <c r="G15196" s="194"/>
    </row>
    <row r="15197" spans="7:7" ht="15" customHeight="1" x14ac:dyDescent="0.25">
      <c r="G15197" s="194"/>
    </row>
    <row r="15198" spans="7:7" ht="15" customHeight="1" x14ac:dyDescent="0.25">
      <c r="G15198" s="194"/>
    </row>
    <row r="15199" spans="7:7" ht="15" customHeight="1" x14ac:dyDescent="0.25">
      <c r="G15199" s="194"/>
    </row>
    <row r="15200" spans="7:7" ht="15" customHeight="1" x14ac:dyDescent="0.25">
      <c r="G15200" s="194"/>
    </row>
    <row r="15201" spans="7:7" ht="15" customHeight="1" x14ac:dyDescent="0.25">
      <c r="G15201" s="194"/>
    </row>
    <row r="15202" spans="7:7" ht="15" customHeight="1" x14ac:dyDescent="0.25">
      <c r="G15202" s="194"/>
    </row>
    <row r="15203" spans="7:7" ht="15" customHeight="1" x14ac:dyDescent="0.25">
      <c r="G15203" s="194"/>
    </row>
    <row r="15204" spans="7:7" ht="15" customHeight="1" x14ac:dyDescent="0.25">
      <c r="G15204" s="194"/>
    </row>
    <row r="15205" spans="7:7" ht="15" customHeight="1" x14ac:dyDescent="0.25">
      <c r="G15205" s="194"/>
    </row>
    <row r="15206" spans="7:7" ht="15" customHeight="1" x14ac:dyDescent="0.25">
      <c r="G15206" s="194"/>
    </row>
    <row r="15207" spans="7:7" ht="15" customHeight="1" x14ac:dyDescent="0.25">
      <c r="G15207" s="194"/>
    </row>
    <row r="15208" spans="7:7" ht="15" customHeight="1" x14ac:dyDescent="0.25">
      <c r="G15208" s="194"/>
    </row>
    <row r="15209" spans="7:7" ht="15" customHeight="1" x14ac:dyDescent="0.25">
      <c r="G15209" s="194"/>
    </row>
    <row r="15210" spans="7:7" ht="15" customHeight="1" x14ac:dyDescent="0.25">
      <c r="G15210" s="194"/>
    </row>
    <row r="15211" spans="7:7" ht="15" customHeight="1" x14ac:dyDescent="0.25">
      <c r="G15211" s="194"/>
    </row>
    <row r="15212" spans="7:7" ht="15" customHeight="1" x14ac:dyDescent="0.25">
      <c r="G15212" s="194"/>
    </row>
    <row r="15213" spans="7:7" ht="15" customHeight="1" x14ac:dyDescent="0.25">
      <c r="G15213" s="194"/>
    </row>
    <row r="15214" spans="7:7" ht="15" customHeight="1" x14ac:dyDescent="0.25">
      <c r="G15214" s="194"/>
    </row>
    <row r="15215" spans="7:7" ht="15" customHeight="1" x14ac:dyDescent="0.25">
      <c r="G15215" s="194"/>
    </row>
    <row r="15216" spans="7:7" ht="15" customHeight="1" x14ac:dyDescent="0.25">
      <c r="G15216" s="194"/>
    </row>
    <row r="15217" spans="7:7" ht="15" customHeight="1" x14ac:dyDescent="0.25">
      <c r="G15217" s="194"/>
    </row>
    <row r="15218" spans="7:7" ht="15" customHeight="1" x14ac:dyDescent="0.25">
      <c r="G15218" s="194"/>
    </row>
    <row r="15219" spans="7:7" ht="15" customHeight="1" x14ac:dyDescent="0.25">
      <c r="G15219" s="194"/>
    </row>
    <row r="15220" spans="7:7" ht="15" customHeight="1" x14ac:dyDescent="0.25">
      <c r="G15220" s="194"/>
    </row>
    <row r="15221" spans="7:7" ht="15" customHeight="1" x14ac:dyDescent="0.25">
      <c r="G15221" s="194"/>
    </row>
    <row r="15222" spans="7:7" ht="15" customHeight="1" x14ac:dyDescent="0.25">
      <c r="G15222" s="194"/>
    </row>
    <row r="15223" spans="7:7" ht="15" customHeight="1" x14ac:dyDescent="0.25">
      <c r="G15223" s="194"/>
    </row>
    <row r="15224" spans="7:7" ht="15" customHeight="1" x14ac:dyDescent="0.25">
      <c r="G15224" s="194"/>
    </row>
    <row r="15225" spans="7:7" ht="15" customHeight="1" x14ac:dyDescent="0.25">
      <c r="G15225" s="194"/>
    </row>
    <row r="15226" spans="7:7" ht="15" customHeight="1" x14ac:dyDescent="0.25">
      <c r="G15226" s="194"/>
    </row>
    <row r="15227" spans="7:7" ht="15" customHeight="1" x14ac:dyDescent="0.25">
      <c r="G15227" s="194"/>
    </row>
    <row r="15228" spans="7:7" ht="15" customHeight="1" x14ac:dyDescent="0.25">
      <c r="G15228" s="194"/>
    </row>
    <row r="15229" spans="7:7" ht="15" customHeight="1" x14ac:dyDescent="0.25">
      <c r="G15229" s="194"/>
    </row>
    <row r="15230" spans="7:7" ht="15" customHeight="1" x14ac:dyDescent="0.25">
      <c r="G15230" s="194"/>
    </row>
    <row r="15231" spans="7:7" ht="15" customHeight="1" x14ac:dyDescent="0.25">
      <c r="G15231" s="194"/>
    </row>
    <row r="15232" spans="7:7" ht="15" customHeight="1" x14ac:dyDescent="0.25">
      <c r="G15232" s="194"/>
    </row>
    <row r="15233" spans="7:7" ht="15" customHeight="1" x14ac:dyDescent="0.25">
      <c r="G15233" s="194"/>
    </row>
    <row r="15234" spans="7:7" ht="15" customHeight="1" x14ac:dyDescent="0.25">
      <c r="G15234" s="194"/>
    </row>
    <row r="15235" spans="7:7" ht="15" customHeight="1" x14ac:dyDescent="0.25">
      <c r="G15235" s="194"/>
    </row>
    <row r="15236" spans="7:7" ht="15" customHeight="1" x14ac:dyDescent="0.25">
      <c r="G15236" s="194"/>
    </row>
    <row r="15237" spans="7:7" ht="15" customHeight="1" x14ac:dyDescent="0.25">
      <c r="G15237" s="194"/>
    </row>
    <row r="15238" spans="7:7" ht="15" customHeight="1" x14ac:dyDescent="0.25">
      <c r="G15238" s="194"/>
    </row>
    <row r="15239" spans="7:7" ht="15" customHeight="1" x14ac:dyDescent="0.25">
      <c r="G15239" s="194"/>
    </row>
    <row r="15240" spans="7:7" ht="15" customHeight="1" x14ac:dyDescent="0.25">
      <c r="G15240" s="194"/>
    </row>
    <row r="15241" spans="7:7" ht="15" customHeight="1" x14ac:dyDescent="0.25">
      <c r="G15241" s="194"/>
    </row>
    <row r="15242" spans="7:7" ht="15" customHeight="1" x14ac:dyDescent="0.25">
      <c r="G15242" s="194"/>
    </row>
    <row r="15243" spans="7:7" ht="15" customHeight="1" x14ac:dyDescent="0.25">
      <c r="G15243" s="194"/>
    </row>
    <row r="15244" spans="7:7" ht="15" customHeight="1" x14ac:dyDescent="0.25">
      <c r="G15244" s="194"/>
    </row>
    <row r="15245" spans="7:7" ht="15" customHeight="1" x14ac:dyDescent="0.25">
      <c r="G15245" s="194"/>
    </row>
    <row r="15246" spans="7:7" ht="15" customHeight="1" x14ac:dyDescent="0.25">
      <c r="G15246" s="194"/>
    </row>
    <row r="15247" spans="7:7" ht="15" customHeight="1" x14ac:dyDescent="0.25">
      <c r="G15247" s="194"/>
    </row>
    <row r="15248" spans="7:7" ht="15" customHeight="1" x14ac:dyDescent="0.25">
      <c r="G15248" s="194"/>
    </row>
    <row r="15249" spans="7:7" ht="15" customHeight="1" x14ac:dyDescent="0.25">
      <c r="G15249" s="194"/>
    </row>
    <row r="15250" spans="7:7" ht="15" customHeight="1" x14ac:dyDescent="0.25">
      <c r="G15250" s="194"/>
    </row>
    <row r="15251" spans="7:7" ht="15" customHeight="1" x14ac:dyDescent="0.25">
      <c r="G15251" s="194"/>
    </row>
    <row r="15252" spans="7:7" ht="15" customHeight="1" x14ac:dyDescent="0.25">
      <c r="G15252" s="194"/>
    </row>
    <row r="15253" spans="7:7" ht="15" customHeight="1" x14ac:dyDescent="0.25">
      <c r="G15253" s="194"/>
    </row>
    <row r="15254" spans="7:7" ht="15" customHeight="1" x14ac:dyDescent="0.25">
      <c r="G15254" s="194"/>
    </row>
    <row r="15255" spans="7:7" ht="15" customHeight="1" x14ac:dyDescent="0.25">
      <c r="G15255" s="194"/>
    </row>
    <row r="15256" spans="7:7" ht="15" customHeight="1" x14ac:dyDescent="0.25">
      <c r="G15256" s="194"/>
    </row>
    <row r="15257" spans="7:7" ht="15" customHeight="1" x14ac:dyDescent="0.25">
      <c r="G15257" s="194"/>
    </row>
    <row r="15258" spans="7:7" ht="15" customHeight="1" x14ac:dyDescent="0.25">
      <c r="G15258" s="194"/>
    </row>
    <row r="15259" spans="7:7" ht="15" customHeight="1" x14ac:dyDescent="0.25">
      <c r="G15259" s="194"/>
    </row>
    <row r="15260" spans="7:7" ht="15" customHeight="1" x14ac:dyDescent="0.25">
      <c r="G15260" s="194"/>
    </row>
    <row r="15261" spans="7:7" ht="15" customHeight="1" x14ac:dyDescent="0.25">
      <c r="G15261" s="194"/>
    </row>
    <row r="15262" spans="7:7" ht="15" customHeight="1" x14ac:dyDescent="0.25">
      <c r="G15262" s="194"/>
    </row>
    <row r="15263" spans="7:7" ht="15" customHeight="1" x14ac:dyDescent="0.25">
      <c r="G15263" s="194"/>
    </row>
    <row r="15264" spans="7:7" ht="15" customHeight="1" x14ac:dyDescent="0.25">
      <c r="G15264" s="194"/>
    </row>
    <row r="15265" spans="7:7" ht="15" customHeight="1" x14ac:dyDescent="0.25">
      <c r="G15265" s="194"/>
    </row>
    <row r="15266" spans="7:7" ht="15" customHeight="1" x14ac:dyDescent="0.25">
      <c r="G15266" s="194"/>
    </row>
    <row r="15267" spans="7:7" ht="15" customHeight="1" x14ac:dyDescent="0.25">
      <c r="G15267" s="194"/>
    </row>
    <row r="15268" spans="7:7" ht="15" customHeight="1" x14ac:dyDescent="0.25">
      <c r="G15268" s="194"/>
    </row>
    <row r="15269" spans="7:7" ht="15" customHeight="1" x14ac:dyDescent="0.25">
      <c r="G15269" s="194"/>
    </row>
    <row r="15270" spans="7:7" ht="15" customHeight="1" x14ac:dyDescent="0.25">
      <c r="G15270" s="194"/>
    </row>
    <row r="15271" spans="7:7" ht="15" customHeight="1" x14ac:dyDescent="0.25">
      <c r="G15271" s="194"/>
    </row>
    <row r="15272" spans="7:7" ht="15" customHeight="1" x14ac:dyDescent="0.25">
      <c r="G15272" s="194"/>
    </row>
    <row r="15273" spans="7:7" ht="15" customHeight="1" x14ac:dyDescent="0.25">
      <c r="G15273" s="194"/>
    </row>
    <row r="15274" spans="7:7" ht="15" customHeight="1" x14ac:dyDescent="0.25">
      <c r="G15274" s="194"/>
    </row>
    <row r="15275" spans="7:7" ht="15" customHeight="1" x14ac:dyDescent="0.25">
      <c r="G15275" s="194"/>
    </row>
    <row r="15276" spans="7:7" ht="15" customHeight="1" x14ac:dyDescent="0.25">
      <c r="G15276" s="194"/>
    </row>
    <row r="15277" spans="7:7" ht="15" customHeight="1" x14ac:dyDescent="0.25">
      <c r="G15277" s="194"/>
    </row>
    <row r="15278" spans="7:7" ht="15" customHeight="1" x14ac:dyDescent="0.25">
      <c r="G15278" s="194"/>
    </row>
    <row r="15279" spans="7:7" ht="15" customHeight="1" x14ac:dyDescent="0.25">
      <c r="G15279" s="194"/>
    </row>
    <row r="15280" spans="7:7" ht="15" customHeight="1" x14ac:dyDescent="0.25">
      <c r="G15280" s="194"/>
    </row>
    <row r="15281" spans="7:7" ht="15" customHeight="1" x14ac:dyDescent="0.25">
      <c r="G15281" s="194"/>
    </row>
    <row r="15282" spans="7:7" ht="15" customHeight="1" x14ac:dyDescent="0.25">
      <c r="G15282" s="194"/>
    </row>
    <row r="15283" spans="7:7" ht="15" customHeight="1" x14ac:dyDescent="0.25">
      <c r="G15283" s="194"/>
    </row>
    <row r="15284" spans="7:7" ht="15" customHeight="1" x14ac:dyDescent="0.25">
      <c r="G15284" s="194"/>
    </row>
    <row r="15285" spans="7:7" ht="15" customHeight="1" x14ac:dyDescent="0.25">
      <c r="G15285" s="194"/>
    </row>
    <row r="15286" spans="7:7" ht="15" customHeight="1" x14ac:dyDescent="0.25">
      <c r="G15286" s="194"/>
    </row>
    <row r="15287" spans="7:7" ht="15" customHeight="1" x14ac:dyDescent="0.25">
      <c r="G15287" s="194"/>
    </row>
    <row r="15288" spans="7:7" ht="15" customHeight="1" x14ac:dyDescent="0.25">
      <c r="G15288" s="194"/>
    </row>
    <row r="15289" spans="7:7" ht="15" customHeight="1" x14ac:dyDescent="0.25">
      <c r="G15289" s="194"/>
    </row>
    <row r="15290" spans="7:7" ht="15" customHeight="1" x14ac:dyDescent="0.25">
      <c r="G15290" s="194"/>
    </row>
    <row r="15291" spans="7:7" ht="15" customHeight="1" x14ac:dyDescent="0.25">
      <c r="G15291" s="194"/>
    </row>
    <row r="15292" spans="7:7" ht="15" customHeight="1" x14ac:dyDescent="0.25">
      <c r="G15292" s="194"/>
    </row>
    <row r="15293" spans="7:7" ht="15" customHeight="1" x14ac:dyDescent="0.25">
      <c r="G15293" s="194"/>
    </row>
    <row r="15294" spans="7:7" ht="15" customHeight="1" x14ac:dyDescent="0.25">
      <c r="G15294" s="194"/>
    </row>
    <row r="15295" spans="7:7" ht="15" customHeight="1" x14ac:dyDescent="0.25">
      <c r="G15295" s="194"/>
    </row>
    <row r="15296" spans="7:7" ht="15" customHeight="1" x14ac:dyDescent="0.25">
      <c r="G15296" s="194"/>
    </row>
    <row r="15297" spans="7:7" ht="15" customHeight="1" x14ac:dyDescent="0.25">
      <c r="G15297" s="194"/>
    </row>
    <row r="15298" spans="7:7" ht="15" customHeight="1" x14ac:dyDescent="0.25">
      <c r="G15298" s="194"/>
    </row>
    <row r="15299" spans="7:7" ht="15" customHeight="1" x14ac:dyDescent="0.25">
      <c r="G15299" s="194"/>
    </row>
    <row r="15300" spans="7:7" ht="15" customHeight="1" x14ac:dyDescent="0.25">
      <c r="G15300" s="194"/>
    </row>
    <row r="15301" spans="7:7" ht="15" customHeight="1" x14ac:dyDescent="0.25">
      <c r="G15301" s="194"/>
    </row>
    <row r="15302" spans="7:7" ht="15" customHeight="1" x14ac:dyDescent="0.25">
      <c r="G15302" s="194"/>
    </row>
    <row r="15303" spans="7:7" ht="15" customHeight="1" x14ac:dyDescent="0.25">
      <c r="G15303" s="194"/>
    </row>
    <row r="15304" spans="7:7" ht="15" customHeight="1" x14ac:dyDescent="0.25">
      <c r="G15304" s="194"/>
    </row>
    <row r="15305" spans="7:7" ht="15" customHeight="1" x14ac:dyDescent="0.25">
      <c r="G15305" s="194"/>
    </row>
    <row r="15306" spans="7:7" ht="15" customHeight="1" x14ac:dyDescent="0.25">
      <c r="G15306" s="194"/>
    </row>
    <row r="15307" spans="7:7" ht="15" customHeight="1" x14ac:dyDescent="0.25">
      <c r="G15307" s="194"/>
    </row>
    <row r="15308" spans="7:7" ht="15" customHeight="1" x14ac:dyDescent="0.25">
      <c r="G15308" s="194"/>
    </row>
    <row r="15309" spans="7:7" ht="15" customHeight="1" x14ac:dyDescent="0.25">
      <c r="G15309" s="194"/>
    </row>
    <row r="15310" spans="7:7" ht="15" customHeight="1" x14ac:dyDescent="0.25">
      <c r="G15310" s="194"/>
    </row>
    <row r="15311" spans="7:7" ht="15" customHeight="1" x14ac:dyDescent="0.25">
      <c r="G15311" s="194"/>
    </row>
    <row r="15312" spans="7:7" ht="15" customHeight="1" x14ac:dyDescent="0.25">
      <c r="G15312" s="194"/>
    </row>
    <row r="15313" spans="7:7" ht="15" customHeight="1" x14ac:dyDescent="0.25">
      <c r="G15313" s="194"/>
    </row>
    <row r="15314" spans="7:7" ht="15" customHeight="1" x14ac:dyDescent="0.25">
      <c r="G15314" s="194"/>
    </row>
    <row r="15315" spans="7:7" ht="15" customHeight="1" x14ac:dyDescent="0.25">
      <c r="G15315" s="194"/>
    </row>
    <row r="15316" spans="7:7" ht="15" customHeight="1" x14ac:dyDescent="0.25">
      <c r="G15316" s="194"/>
    </row>
    <row r="15317" spans="7:7" ht="15" customHeight="1" x14ac:dyDescent="0.25">
      <c r="G15317" s="194"/>
    </row>
    <row r="15318" spans="7:7" ht="15" customHeight="1" x14ac:dyDescent="0.25">
      <c r="G15318" s="194"/>
    </row>
    <row r="15319" spans="7:7" ht="15" customHeight="1" x14ac:dyDescent="0.25">
      <c r="G15319" s="194"/>
    </row>
    <row r="15320" spans="7:7" ht="15" customHeight="1" x14ac:dyDescent="0.25">
      <c r="G15320" s="194"/>
    </row>
    <row r="15321" spans="7:7" ht="15" customHeight="1" x14ac:dyDescent="0.25">
      <c r="G15321" s="194"/>
    </row>
    <row r="15322" spans="7:7" ht="15" customHeight="1" x14ac:dyDescent="0.25">
      <c r="G15322" s="194"/>
    </row>
    <row r="15323" spans="7:7" ht="15" customHeight="1" x14ac:dyDescent="0.25">
      <c r="G15323" s="194"/>
    </row>
    <row r="15324" spans="7:7" ht="15" customHeight="1" x14ac:dyDescent="0.25">
      <c r="G15324" s="194"/>
    </row>
    <row r="15325" spans="7:7" ht="15" customHeight="1" x14ac:dyDescent="0.25">
      <c r="G15325" s="194"/>
    </row>
    <row r="15326" spans="7:7" ht="15" customHeight="1" x14ac:dyDescent="0.25">
      <c r="G15326" s="194"/>
    </row>
    <row r="15327" spans="7:7" ht="15" customHeight="1" x14ac:dyDescent="0.25">
      <c r="G15327" s="194"/>
    </row>
    <row r="15328" spans="7:7" ht="15" customHeight="1" x14ac:dyDescent="0.25">
      <c r="G15328" s="194"/>
    </row>
    <row r="15329" spans="7:7" ht="15" customHeight="1" x14ac:dyDescent="0.25">
      <c r="G15329" s="194"/>
    </row>
    <row r="15330" spans="7:7" ht="15" customHeight="1" x14ac:dyDescent="0.25">
      <c r="G15330" s="194"/>
    </row>
    <row r="15331" spans="7:7" ht="15" customHeight="1" x14ac:dyDescent="0.25">
      <c r="G15331" s="194"/>
    </row>
    <row r="15332" spans="7:7" ht="15" customHeight="1" x14ac:dyDescent="0.25">
      <c r="G15332" s="194"/>
    </row>
    <row r="15333" spans="7:7" ht="15" customHeight="1" x14ac:dyDescent="0.25">
      <c r="G15333" s="194"/>
    </row>
    <row r="15334" spans="7:7" ht="15" customHeight="1" x14ac:dyDescent="0.25">
      <c r="G15334" s="194"/>
    </row>
    <row r="15335" spans="7:7" ht="15" customHeight="1" x14ac:dyDescent="0.25">
      <c r="G15335" s="194"/>
    </row>
    <row r="15336" spans="7:7" ht="15" customHeight="1" x14ac:dyDescent="0.25">
      <c r="G15336" s="194"/>
    </row>
    <row r="15337" spans="7:7" ht="15" customHeight="1" x14ac:dyDescent="0.25">
      <c r="G15337" s="194"/>
    </row>
    <row r="15338" spans="7:7" ht="15" customHeight="1" x14ac:dyDescent="0.25">
      <c r="G15338" s="194"/>
    </row>
    <row r="15339" spans="7:7" ht="15" customHeight="1" x14ac:dyDescent="0.25">
      <c r="G15339" s="194"/>
    </row>
    <row r="15340" spans="7:7" ht="15" customHeight="1" x14ac:dyDescent="0.25">
      <c r="G15340" s="194"/>
    </row>
    <row r="15341" spans="7:7" ht="15" customHeight="1" x14ac:dyDescent="0.25">
      <c r="G15341" s="194"/>
    </row>
    <row r="15342" spans="7:7" ht="15" customHeight="1" x14ac:dyDescent="0.25">
      <c r="G15342" s="194"/>
    </row>
    <row r="15343" spans="7:7" ht="15" customHeight="1" x14ac:dyDescent="0.25">
      <c r="G15343" s="194"/>
    </row>
    <row r="15344" spans="7:7" ht="15" customHeight="1" x14ac:dyDescent="0.25">
      <c r="G15344" s="194"/>
    </row>
    <row r="15345" spans="7:7" ht="15" customHeight="1" x14ac:dyDescent="0.25">
      <c r="G15345" s="194"/>
    </row>
    <row r="15346" spans="7:7" ht="15" customHeight="1" x14ac:dyDescent="0.25">
      <c r="G15346" s="194"/>
    </row>
    <row r="15347" spans="7:7" ht="15" customHeight="1" x14ac:dyDescent="0.25">
      <c r="G15347" s="194"/>
    </row>
    <row r="15348" spans="7:7" ht="15" customHeight="1" x14ac:dyDescent="0.25">
      <c r="G15348" s="194"/>
    </row>
    <row r="15349" spans="7:7" ht="15" customHeight="1" x14ac:dyDescent="0.25">
      <c r="G15349" s="194"/>
    </row>
    <row r="15350" spans="7:7" ht="15" customHeight="1" x14ac:dyDescent="0.25">
      <c r="G15350" s="194"/>
    </row>
    <row r="15351" spans="7:7" ht="15" customHeight="1" x14ac:dyDescent="0.25">
      <c r="G15351" s="194"/>
    </row>
    <row r="15352" spans="7:7" ht="15" customHeight="1" x14ac:dyDescent="0.25">
      <c r="G15352" s="194"/>
    </row>
    <row r="15353" spans="7:7" ht="15" customHeight="1" x14ac:dyDescent="0.25">
      <c r="G15353" s="194"/>
    </row>
    <row r="15354" spans="7:7" ht="15" customHeight="1" x14ac:dyDescent="0.25">
      <c r="G15354" s="194"/>
    </row>
    <row r="15355" spans="7:7" ht="15" customHeight="1" x14ac:dyDescent="0.25">
      <c r="G15355" s="194"/>
    </row>
    <row r="15356" spans="7:7" ht="15" customHeight="1" x14ac:dyDescent="0.25">
      <c r="G15356" s="194"/>
    </row>
    <row r="15357" spans="7:7" ht="15" customHeight="1" x14ac:dyDescent="0.25">
      <c r="G15357" s="194"/>
    </row>
    <row r="15358" spans="7:7" ht="15" customHeight="1" x14ac:dyDescent="0.25">
      <c r="G15358" s="194"/>
    </row>
    <row r="15359" spans="7:7" ht="15" customHeight="1" x14ac:dyDescent="0.25">
      <c r="G15359" s="194"/>
    </row>
    <row r="15360" spans="7:7" ht="15" customHeight="1" x14ac:dyDescent="0.25">
      <c r="G15360" s="194"/>
    </row>
    <row r="15361" spans="7:7" ht="15" customHeight="1" x14ac:dyDescent="0.25">
      <c r="G15361" s="194"/>
    </row>
    <row r="15362" spans="7:7" ht="15" customHeight="1" x14ac:dyDescent="0.25">
      <c r="G15362" s="194"/>
    </row>
    <row r="15363" spans="7:7" ht="15" customHeight="1" x14ac:dyDescent="0.25">
      <c r="G15363" s="194"/>
    </row>
    <row r="15364" spans="7:7" ht="15" customHeight="1" x14ac:dyDescent="0.25">
      <c r="G15364" s="194"/>
    </row>
    <row r="15365" spans="7:7" ht="15" customHeight="1" x14ac:dyDescent="0.25">
      <c r="G15365" s="194"/>
    </row>
    <row r="15366" spans="7:7" ht="15" customHeight="1" x14ac:dyDescent="0.25">
      <c r="G15366" s="194"/>
    </row>
    <row r="15367" spans="7:7" ht="15" customHeight="1" x14ac:dyDescent="0.25">
      <c r="G15367" s="194"/>
    </row>
    <row r="15368" spans="7:7" ht="15" customHeight="1" x14ac:dyDescent="0.25">
      <c r="G15368" s="194"/>
    </row>
    <row r="15369" spans="7:7" ht="15" customHeight="1" x14ac:dyDescent="0.25">
      <c r="G15369" s="194"/>
    </row>
    <row r="15370" spans="7:7" ht="15" customHeight="1" x14ac:dyDescent="0.25">
      <c r="G15370" s="194"/>
    </row>
    <row r="15371" spans="7:7" ht="15" customHeight="1" x14ac:dyDescent="0.25">
      <c r="G15371" s="194"/>
    </row>
    <row r="15372" spans="7:7" ht="15" customHeight="1" x14ac:dyDescent="0.25">
      <c r="G15372" s="194"/>
    </row>
    <row r="15373" spans="7:7" ht="15" customHeight="1" x14ac:dyDescent="0.25">
      <c r="G15373" s="194"/>
    </row>
    <row r="15374" spans="7:7" ht="15" customHeight="1" x14ac:dyDescent="0.25">
      <c r="G15374" s="194"/>
    </row>
    <row r="15375" spans="7:7" ht="15" customHeight="1" x14ac:dyDescent="0.25">
      <c r="G15375" s="194"/>
    </row>
    <row r="15376" spans="7:7" ht="15" customHeight="1" x14ac:dyDescent="0.25">
      <c r="G15376" s="194"/>
    </row>
    <row r="15377" spans="7:7" ht="15" customHeight="1" x14ac:dyDescent="0.25">
      <c r="G15377" s="194"/>
    </row>
    <row r="15378" spans="7:7" ht="15" customHeight="1" x14ac:dyDescent="0.25">
      <c r="G15378" s="194"/>
    </row>
    <row r="15379" spans="7:7" ht="15" customHeight="1" x14ac:dyDescent="0.25">
      <c r="G15379" s="194"/>
    </row>
    <row r="15380" spans="7:7" ht="15" customHeight="1" x14ac:dyDescent="0.25">
      <c r="G15380" s="194"/>
    </row>
    <row r="15381" spans="7:7" ht="15" customHeight="1" x14ac:dyDescent="0.25">
      <c r="G15381" s="194"/>
    </row>
    <row r="15382" spans="7:7" ht="15" customHeight="1" x14ac:dyDescent="0.25">
      <c r="G15382" s="194"/>
    </row>
    <row r="15383" spans="7:7" ht="15" customHeight="1" x14ac:dyDescent="0.25">
      <c r="G15383" s="194"/>
    </row>
    <row r="15384" spans="7:7" ht="15" customHeight="1" x14ac:dyDescent="0.25">
      <c r="G15384" s="194"/>
    </row>
    <row r="15385" spans="7:7" ht="15" customHeight="1" x14ac:dyDescent="0.25">
      <c r="G15385" s="194"/>
    </row>
    <row r="15386" spans="7:7" ht="15" customHeight="1" x14ac:dyDescent="0.25">
      <c r="G15386" s="194"/>
    </row>
    <row r="15387" spans="7:7" ht="15" customHeight="1" x14ac:dyDescent="0.25">
      <c r="G15387" s="194"/>
    </row>
    <row r="15388" spans="7:7" ht="15" customHeight="1" x14ac:dyDescent="0.25">
      <c r="G15388" s="194"/>
    </row>
    <row r="15389" spans="7:7" ht="15" customHeight="1" x14ac:dyDescent="0.25">
      <c r="G15389" s="194"/>
    </row>
    <row r="15390" spans="7:7" ht="15" customHeight="1" x14ac:dyDescent="0.25">
      <c r="G15390" s="194"/>
    </row>
    <row r="15391" spans="7:7" ht="15" customHeight="1" x14ac:dyDescent="0.25">
      <c r="G15391" s="194"/>
    </row>
    <row r="15392" spans="7:7" ht="15" customHeight="1" x14ac:dyDescent="0.25">
      <c r="G15392" s="194"/>
    </row>
    <row r="15393" spans="7:7" ht="15" customHeight="1" x14ac:dyDescent="0.25">
      <c r="G15393" s="194"/>
    </row>
    <row r="15394" spans="7:7" ht="15" customHeight="1" x14ac:dyDescent="0.25">
      <c r="G15394" s="194"/>
    </row>
    <row r="15395" spans="7:7" ht="15" customHeight="1" x14ac:dyDescent="0.25">
      <c r="G15395" s="194"/>
    </row>
    <row r="15396" spans="7:7" ht="15" customHeight="1" x14ac:dyDescent="0.25">
      <c r="G15396" s="194"/>
    </row>
    <row r="15397" spans="7:7" ht="15" customHeight="1" x14ac:dyDescent="0.25">
      <c r="G15397" s="194"/>
    </row>
    <row r="15398" spans="7:7" ht="15" customHeight="1" x14ac:dyDescent="0.25">
      <c r="G15398" s="194"/>
    </row>
    <row r="15399" spans="7:7" ht="15" customHeight="1" x14ac:dyDescent="0.25">
      <c r="G15399" s="194"/>
    </row>
    <row r="15400" spans="7:7" ht="15" customHeight="1" x14ac:dyDescent="0.25">
      <c r="G15400" s="194"/>
    </row>
    <row r="15401" spans="7:7" ht="15" customHeight="1" x14ac:dyDescent="0.25">
      <c r="G15401" s="194"/>
    </row>
    <row r="15402" spans="7:7" ht="15" customHeight="1" x14ac:dyDescent="0.25">
      <c r="G15402" s="194"/>
    </row>
    <row r="15403" spans="7:7" ht="15" customHeight="1" x14ac:dyDescent="0.25">
      <c r="G15403" s="194"/>
    </row>
    <row r="15404" spans="7:7" ht="15" customHeight="1" x14ac:dyDescent="0.25">
      <c r="G15404" s="194"/>
    </row>
    <row r="15405" spans="7:7" ht="15" customHeight="1" x14ac:dyDescent="0.25">
      <c r="G15405" s="194"/>
    </row>
    <row r="15406" spans="7:7" ht="15" customHeight="1" x14ac:dyDescent="0.25">
      <c r="G15406" s="194"/>
    </row>
    <row r="15407" spans="7:7" ht="15" customHeight="1" x14ac:dyDescent="0.25">
      <c r="G15407" s="194"/>
    </row>
    <row r="15408" spans="7:7" ht="15" customHeight="1" x14ac:dyDescent="0.25">
      <c r="G15408" s="194"/>
    </row>
    <row r="15409" spans="7:7" ht="15" customHeight="1" x14ac:dyDescent="0.25">
      <c r="G15409" s="194"/>
    </row>
    <row r="15410" spans="7:7" ht="15" customHeight="1" x14ac:dyDescent="0.25">
      <c r="G15410" s="194"/>
    </row>
    <row r="15411" spans="7:7" ht="15" customHeight="1" x14ac:dyDescent="0.25">
      <c r="G15411" s="194"/>
    </row>
    <row r="15412" spans="7:7" ht="15" customHeight="1" x14ac:dyDescent="0.25">
      <c r="G15412" s="194"/>
    </row>
    <row r="15413" spans="7:7" ht="15" customHeight="1" x14ac:dyDescent="0.25">
      <c r="G15413" s="194"/>
    </row>
    <row r="15414" spans="7:7" ht="15" customHeight="1" x14ac:dyDescent="0.25">
      <c r="G15414" s="194"/>
    </row>
    <row r="15415" spans="7:7" ht="15" customHeight="1" x14ac:dyDescent="0.25">
      <c r="G15415" s="194"/>
    </row>
    <row r="15416" spans="7:7" ht="15" customHeight="1" x14ac:dyDescent="0.25">
      <c r="G15416" s="194"/>
    </row>
    <row r="15417" spans="7:7" ht="15" customHeight="1" x14ac:dyDescent="0.25">
      <c r="G15417" s="194"/>
    </row>
    <row r="15418" spans="7:7" ht="15" customHeight="1" x14ac:dyDescent="0.25">
      <c r="G15418" s="194"/>
    </row>
    <row r="15419" spans="7:7" ht="15" customHeight="1" x14ac:dyDescent="0.25">
      <c r="G15419" s="194"/>
    </row>
    <row r="15420" spans="7:7" ht="15" customHeight="1" x14ac:dyDescent="0.25">
      <c r="G15420" s="194"/>
    </row>
    <row r="15421" spans="7:7" ht="15" customHeight="1" x14ac:dyDescent="0.25">
      <c r="G15421" s="194"/>
    </row>
    <row r="15422" spans="7:7" ht="15" customHeight="1" x14ac:dyDescent="0.25">
      <c r="G15422" s="194"/>
    </row>
    <row r="15423" spans="7:7" ht="15" customHeight="1" x14ac:dyDescent="0.25">
      <c r="G15423" s="194"/>
    </row>
    <row r="15424" spans="7:7" ht="15" customHeight="1" x14ac:dyDescent="0.25">
      <c r="G15424" s="194"/>
    </row>
    <row r="15425" spans="7:7" ht="15" customHeight="1" x14ac:dyDescent="0.25">
      <c r="G15425" s="194"/>
    </row>
    <row r="15426" spans="7:7" ht="15" customHeight="1" x14ac:dyDescent="0.25">
      <c r="G15426" s="194"/>
    </row>
    <row r="15427" spans="7:7" ht="15" customHeight="1" x14ac:dyDescent="0.25">
      <c r="G15427" s="194"/>
    </row>
    <row r="15428" spans="7:7" ht="15" customHeight="1" x14ac:dyDescent="0.25">
      <c r="G15428" s="194"/>
    </row>
    <row r="15429" spans="7:7" ht="15" customHeight="1" x14ac:dyDescent="0.25">
      <c r="G15429" s="194"/>
    </row>
    <row r="15430" spans="7:7" ht="15" customHeight="1" x14ac:dyDescent="0.25">
      <c r="G15430" s="194"/>
    </row>
    <row r="15431" spans="7:7" ht="15" customHeight="1" x14ac:dyDescent="0.25">
      <c r="G15431" s="194"/>
    </row>
    <row r="15432" spans="7:7" ht="15" customHeight="1" x14ac:dyDescent="0.25">
      <c r="G15432" s="194"/>
    </row>
    <row r="15433" spans="7:7" ht="15" customHeight="1" x14ac:dyDescent="0.25">
      <c r="G15433" s="194"/>
    </row>
    <row r="15434" spans="7:7" ht="15" customHeight="1" x14ac:dyDescent="0.25">
      <c r="G15434" s="194"/>
    </row>
    <row r="15435" spans="7:7" ht="15" customHeight="1" x14ac:dyDescent="0.25">
      <c r="G15435" s="194"/>
    </row>
    <row r="15436" spans="7:7" ht="15" customHeight="1" x14ac:dyDescent="0.25">
      <c r="G15436" s="194"/>
    </row>
    <row r="15437" spans="7:7" ht="15" customHeight="1" x14ac:dyDescent="0.25">
      <c r="G15437" s="194"/>
    </row>
    <row r="15438" spans="7:7" ht="15" customHeight="1" x14ac:dyDescent="0.25">
      <c r="G15438" s="194"/>
    </row>
    <row r="15439" spans="7:7" ht="15" customHeight="1" x14ac:dyDescent="0.25">
      <c r="G15439" s="194"/>
    </row>
    <row r="15440" spans="7:7" ht="15" customHeight="1" x14ac:dyDescent="0.25">
      <c r="G15440" s="194"/>
    </row>
    <row r="15441" spans="7:7" ht="15" customHeight="1" x14ac:dyDescent="0.25">
      <c r="G15441" s="194"/>
    </row>
    <row r="15442" spans="7:7" ht="15" customHeight="1" x14ac:dyDescent="0.25">
      <c r="G15442" s="194"/>
    </row>
    <row r="15443" spans="7:7" ht="15" customHeight="1" x14ac:dyDescent="0.25">
      <c r="G15443" s="194"/>
    </row>
    <row r="15444" spans="7:7" ht="15" customHeight="1" x14ac:dyDescent="0.25">
      <c r="G15444" s="194"/>
    </row>
    <row r="15445" spans="7:7" ht="15" customHeight="1" x14ac:dyDescent="0.25">
      <c r="G15445" s="194"/>
    </row>
    <row r="15446" spans="7:7" ht="15" customHeight="1" x14ac:dyDescent="0.25">
      <c r="G15446" s="194"/>
    </row>
    <row r="15447" spans="7:7" ht="15" customHeight="1" x14ac:dyDescent="0.25">
      <c r="G15447" s="194"/>
    </row>
    <row r="15448" spans="7:7" ht="15" customHeight="1" x14ac:dyDescent="0.25">
      <c r="G15448" s="194"/>
    </row>
    <row r="15449" spans="7:7" ht="15" customHeight="1" x14ac:dyDescent="0.25">
      <c r="G15449" s="194"/>
    </row>
    <row r="15450" spans="7:7" ht="15" customHeight="1" x14ac:dyDescent="0.25">
      <c r="G15450" s="194"/>
    </row>
    <row r="15451" spans="7:7" ht="15" customHeight="1" x14ac:dyDescent="0.25">
      <c r="G15451" s="194"/>
    </row>
    <row r="15452" spans="7:7" ht="15" customHeight="1" x14ac:dyDescent="0.25">
      <c r="G15452" s="194"/>
    </row>
    <row r="15453" spans="7:7" ht="15" customHeight="1" x14ac:dyDescent="0.25">
      <c r="G15453" s="194"/>
    </row>
    <row r="15454" spans="7:7" ht="15" customHeight="1" x14ac:dyDescent="0.25">
      <c r="G15454" s="194"/>
    </row>
    <row r="15455" spans="7:7" ht="15" customHeight="1" x14ac:dyDescent="0.25">
      <c r="G15455" s="194"/>
    </row>
    <row r="15456" spans="7:7" ht="15" customHeight="1" x14ac:dyDescent="0.25">
      <c r="G15456" s="194"/>
    </row>
    <row r="15457" spans="7:7" ht="15" customHeight="1" x14ac:dyDescent="0.25">
      <c r="G15457" s="194"/>
    </row>
    <row r="15458" spans="7:7" ht="15" customHeight="1" x14ac:dyDescent="0.25">
      <c r="G15458" s="194"/>
    </row>
    <row r="15459" spans="7:7" ht="15" customHeight="1" x14ac:dyDescent="0.25">
      <c r="G15459" s="194"/>
    </row>
    <row r="15460" spans="7:7" ht="15" customHeight="1" x14ac:dyDescent="0.25">
      <c r="G15460" s="194"/>
    </row>
    <row r="15461" spans="7:7" ht="15" customHeight="1" x14ac:dyDescent="0.25">
      <c r="G15461" s="194"/>
    </row>
    <row r="15462" spans="7:7" ht="15" customHeight="1" x14ac:dyDescent="0.25">
      <c r="G15462" s="194"/>
    </row>
    <row r="15463" spans="7:7" ht="15" customHeight="1" x14ac:dyDescent="0.25">
      <c r="G15463" s="194"/>
    </row>
    <row r="15464" spans="7:7" ht="15" customHeight="1" x14ac:dyDescent="0.25">
      <c r="G15464" s="194"/>
    </row>
    <row r="15465" spans="7:7" ht="15" customHeight="1" x14ac:dyDescent="0.25">
      <c r="G15465" s="194"/>
    </row>
    <row r="15466" spans="7:7" ht="15" customHeight="1" x14ac:dyDescent="0.25">
      <c r="G15466" s="194"/>
    </row>
    <row r="15467" spans="7:7" ht="15" customHeight="1" x14ac:dyDescent="0.25">
      <c r="G15467" s="194"/>
    </row>
    <row r="15468" spans="7:7" ht="15" customHeight="1" x14ac:dyDescent="0.25">
      <c r="G15468" s="194"/>
    </row>
    <row r="15469" spans="7:7" ht="15" customHeight="1" x14ac:dyDescent="0.25">
      <c r="G15469" s="194"/>
    </row>
    <row r="15470" spans="7:7" ht="15" customHeight="1" x14ac:dyDescent="0.25">
      <c r="G15470" s="194"/>
    </row>
    <row r="15471" spans="7:7" ht="15" customHeight="1" x14ac:dyDescent="0.25">
      <c r="G15471" s="194"/>
    </row>
    <row r="15472" spans="7:7" ht="15" customHeight="1" x14ac:dyDescent="0.25">
      <c r="G15472" s="194"/>
    </row>
    <row r="15473" spans="7:7" ht="15" customHeight="1" x14ac:dyDescent="0.25">
      <c r="G15473" s="194"/>
    </row>
    <row r="15474" spans="7:7" ht="15" customHeight="1" x14ac:dyDescent="0.25">
      <c r="G15474" s="194"/>
    </row>
    <row r="15475" spans="7:7" ht="15" customHeight="1" x14ac:dyDescent="0.25">
      <c r="G15475" s="194"/>
    </row>
    <row r="15476" spans="7:7" ht="15" customHeight="1" x14ac:dyDescent="0.25">
      <c r="G15476" s="194"/>
    </row>
    <row r="15477" spans="7:7" ht="15" customHeight="1" x14ac:dyDescent="0.25">
      <c r="G15477" s="194"/>
    </row>
    <row r="15478" spans="7:7" ht="15" customHeight="1" x14ac:dyDescent="0.25">
      <c r="G15478" s="194"/>
    </row>
    <row r="15479" spans="7:7" ht="15" customHeight="1" x14ac:dyDescent="0.25">
      <c r="G15479" s="194"/>
    </row>
    <row r="15480" spans="7:7" ht="15" customHeight="1" x14ac:dyDescent="0.25">
      <c r="G15480" s="194"/>
    </row>
    <row r="15481" spans="7:7" ht="15" customHeight="1" x14ac:dyDescent="0.25">
      <c r="G15481" s="194"/>
    </row>
    <row r="15482" spans="7:7" ht="15" customHeight="1" x14ac:dyDescent="0.25">
      <c r="G15482" s="194"/>
    </row>
    <row r="15483" spans="7:7" ht="15" customHeight="1" x14ac:dyDescent="0.25">
      <c r="G15483" s="194"/>
    </row>
    <row r="15484" spans="7:7" ht="15" customHeight="1" x14ac:dyDescent="0.25">
      <c r="G15484" s="194"/>
    </row>
    <row r="15485" spans="7:7" ht="15" customHeight="1" x14ac:dyDescent="0.25">
      <c r="G15485" s="194"/>
    </row>
    <row r="15486" spans="7:7" ht="15" customHeight="1" x14ac:dyDescent="0.25">
      <c r="G15486" s="194"/>
    </row>
    <row r="15487" spans="7:7" ht="15" customHeight="1" x14ac:dyDescent="0.25">
      <c r="G15487" s="194"/>
    </row>
    <row r="15488" spans="7:7" ht="15" customHeight="1" x14ac:dyDescent="0.25">
      <c r="G15488" s="194"/>
    </row>
    <row r="15489" spans="7:7" ht="15" customHeight="1" x14ac:dyDescent="0.25">
      <c r="G15489" s="194"/>
    </row>
    <row r="15490" spans="7:7" ht="15" customHeight="1" x14ac:dyDescent="0.25">
      <c r="G15490" s="194"/>
    </row>
    <row r="15491" spans="7:7" ht="15" customHeight="1" x14ac:dyDescent="0.25">
      <c r="G15491" s="194"/>
    </row>
    <row r="15492" spans="7:7" ht="15" customHeight="1" x14ac:dyDescent="0.25">
      <c r="G15492" s="194"/>
    </row>
    <row r="15493" spans="7:7" ht="15" customHeight="1" x14ac:dyDescent="0.25">
      <c r="G15493" s="194"/>
    </row>
    <row r="15494" spans="7:7" ht="15" customHeight="1" x14ac:dyDescent="0.25">
      <c r="G15494" s="194"/>
    </row>
    <row r="15495" spans="7:7" ht="15" customHeight="1" x14ac:dyDescent="0.25">
      <c r="G15495" s="194"/>
    </row>
    <row r="15496" spans="7:7" ht="15" customHeight="1" x14ac:dyDescent="0.25">
      <c r="G15496" s="194"/>
    </row>
    <row r="15497" spans="7:7" ht="15" customHeight="1" x14ac:dyDescent="0.25">
      <c r="G15497" s="194"/>
    </row>
    <row r="15498" spans="7:7" ht="15" customHeight="1" x14ac:dyDescent="0.25">
      <c r="G15498" s="194"/>
    </row>
    <row r="15499" spans="7:7" ht="15" customHeight="1" x14ac:dyDescent="0.25">
      <c r="G15499" s="194"/>
    </row>
    <row r="15500" spans="7:7" ht="15" customHeight="1" x14ac:dyDescent="0.25">
      <c r="G15500" s="194"/>
    </row>
    <row r="15501" spans="7:7" ht="15" customHeight="1" x14ac:dyDescent="0.25">
      <c r="G15501" s="194"/>
    </row>
    <row r="15502" spans="7:7" ht="15" customHeight="1" x14ac:dyDescent="0.25">
      <c r="G15502" s="194"/>
    </row>
    <row r="15503" spans="7:7" ht="15" customHeight="1" x14ac:dyDescent="0.25">
      <c r="G15503" s="194"/>
    </row>
    <row r="15504" spans="7:7" ht="15" customHeight="1" x14ac:dyDescent="0.25">
      <c r="G15504" s="194"/>
    </row>
    <row r="15505" spans="7:7" ht="15" customHeight="1" x14ac:dyDescent="0.25">
      <c r="G15505" s="194"/>
    </row>
    <row r="15506" spans="7:7" ht="15" customHeight="1" x14ac:dyDescent="0.25">
      <c r="G15506" s="194"/>
    </row>
    <row r="15507" spans="7:7" ht="15" customHeight="1" x14ac:dyDescent="0.25">
      <c r="G15507" s="194"/>
    </row>
    <row r="15508" spans="7:7" ht="15" customHeight="1" x14ac:dyDescent="0.25">
      <c r="G15508" s="194"/>
    </row>
    <row r="15509" spans="7:7" ht="15" customHeight="1" x14ac:dyDescent="0.25">
      <c r="G15509" s="194"/>
    </row>
    <row r="15510" spans="7:7" ht="15" customHeight="1" x14ac:dyDescent="0.25">
      <c r="G15510" s="194"/>
    </row>
    <row r="15511" spans="7:7" ht="15" customHeight="1" x14ac:dyDescent="0.25">
      <c r="G15511" s="194"/>
    </row>
    <row r="15512" spans="7:7" ht="15" customHeight="1" x14ac:dyDescent="0.25">
      <c r="G15512" s="194"/>
    </row>
    <row r="15513" spans="7:7" ht="15" customHeight="1" x14ac:dyDescent="0.25">
      <c r="G15513" s="194"/>
    </row>
    <row r="15514" spans="7:7" ht="15" customHeight="1" x14ac:dyDescent="0.25">
      <c r="G15514" s="194"/>
    </row>
    <row r="15515" spans="7:7" ht="15" customHeight="1" x14ac:dyDescent="0.25">
      <c r="G15515" s="194"/>
    </row>
    <row r="15516" spans="7:7" ht="15" customHeight="1" x14ac:dyDescent="0.25">
      <c r="G15516" s="194"/>
    </row>
    <row r="15517" spans="7:7" ht="15" customHeight="1" x14ac:dyDescent="0.25">
      <c r="G15517" s="194"/>
    </row>
    <row r="15518" spans="7:7" ht="15" customHeight="1" x14ac:dyDescent="0.25">
      <c r="G15518" s="194"/>
    </row>
    <row r="15519" spans="7:7" ht="15" customHeight="1" x14ac:dyDescent="0.25">
      <c r="G15519" s="194"/>
    </row>
    <row r="15520" spans="7:7" ht="15" customHeight="1" x14ac:dyDescent="0.25">
      <c r="G15520" s="194"/>
    </row>
    <row r="15521" spans="7:7" ht="15" customHeight="1" x14ac:dyDescent="0.25">
      <c r="G15521" s="194"/>
    </row>
    <row r="15522" spans="7:7" ht="15" customHeight="1" x14ac:dyDescent="0.25">
      <c r="G15522" s="194"/>
    </row>
    <row r="15523" spans="7:7" ht="15" customHeight="1" x14ac:dyDescent="0.25">
      <c r="G15523" s="194"/>
    </row>
    <row r="15524" spans="7:7" ht="15" customHeight="1" x14ac:dyDescent="0.25">
      <c r="G15524" s="194"/>
    </row>
    <row r="15525" spans="7:7" ht="15" customHeight="1" x14ac:dyDescent="0.25">
      <c r="G15525" s="194"/>
    </row>
    <row r="15526" spans="7:7" ht="15" customHeight="1" x14ac:dyDescent="0.25">
      <c r="G15526" s="194"/>
    </row>
    <row r="15527" spans="7:7" ht="15" customHeight="1" x14ac:dyDescent="0.25">
      <c r="G15527" s="194"/>
    </row>
    <row r="15528" spans="7:7" ht="15" customHeight="1" x14ac:dyDescent="0.25">
      <c r="G15528" s="194"/>
    </row>
    <row r="15529" spans="7:7" ht="15" customHeight="1" x14ac:dyDescent="0.25">
      <c r="G15529" s="194"/>
    </row>
    <row r="15530" spans="7:7" ht="15" customHeight="1" x14ac:dyDescent="0.25">
      <c r="G15530" s="194"/>
    </row>
    <row r="15531" spans="7:7" ht="15" customHeight="1" x14ac:dyDescent="0.25">
      <c r="G15531" s="194"/>
    </row>
    <row r="15532" spans="7:7" ht="15" customHeight="1" x14ac:dyDescent="0.25">
      <c r="G15532" s="194"/>
    </row>
    <row r="15533" spans="7:7" ht="15" customHeight="1" x14ac:dyDescent="0.25">
      <c r="G15533" s="194"/>
    </row>
    <row r="15534" spans="7:7" ht="15" customHeight="1" x14ac:dyDescent="0.25">
      <c r="G15534" s="194"/>
    </row>
    <row r="15535" spans="7:7" ht="15" customHeight="1" x14ac:dyDescent="0.25">
      <c r="G15535" s="194"/>
    </row>
    <row r="15536" spans="7:7" ht="15" customHeight="1" x14ac:dyDescent="0.25">
      <c r="G15536" s="194"/>
    </row>
    <row r="15537" spans="7:7" ht="15" customHeight="1" x14ac:dyDescent="0.25">
      <c r="G15537" s="194"/>
    </row>
    <row r="15538" spans="7:7" ht="15" customHeight="1" x14ac:dyDescent="0.25">
      <c r="G15538" s="194"/>
    </row>
    <row r="15539" spans="7:7" ht="15" customHeight="1" x14ac:dyDescent="0.25">
      <c r="G15539" s="194"/>
    </row>
    <row r="15540" spans="7:7" ht="15" customHeight="1" x14ac:dyDescent="0.25">
      <c r="G15540" s="194"/>
    </row>
    <row r="15541" spans="7:7" ht="15" customHeight="1" x14ac:dyDescent="0.25">
      <c r="G15541" s="194"/>
    </row>
    <row r="15542" spans="7:7" ht="15" customHeight="1" x14ac:dyDescent="0.25">
      <c r="G15542" s="194"/>
    </row>
    <row r="15543" spans="7:7" ht="15" customHeight="1" x14ac:dyDescent="0.25">
      <c r="G15543" s="194"/>
    </row>
    <row r="15544" spans="7:7" ht="15" customHeight="1" x14ac:dyDescent="0.25">
      <c r="G15544" s="194"/>
    </row>
    <row r="15545" spans="7:7" ht="15" customHeight="1" x14ac:dyDescent="0.25">
      <c r="G15545" s="194"/>
    </row>
    <row r="15546" spans="7:7" ht="15" customHeight="1" x14ac:dyDescent="0.25">
      <c r="G15546" s="194"/>
    </row>
    <row r="15547" spans="7:7" ht="15" customHeight="1" x14ac:dyDescent="0.25">
      <c r="G15547" s="194"/>
    </row>
    <row r="15548" spans="7:7" ht="15" customHeight="1" x14ac:dyDescent="0.25">
      <c r="G15548" s="194"/>
    </row>
    <row r="15549" spans="7:7" ht="15" customHeight="1" x14ac:dyDescent="0.25">
      <c r="G15549" s="194"/>
    </row>
    <row r="15550" spans="7:7" ht="15" customHeight="1" x14ac:dyDescent="0.25">
      <c r="G15550" s="194"/>
    </row>
    <row r="15551" spans="7:7" ht="15" customHeight="1" x14ac:dyDescent="0.25">
      <c r="G15551" s="194"/>
    </row>
    <row r="15552" spans="7:7" ht="15" customHeight="1" x14ac:dyDescent="0.25">
      <c r="G15552" s="194"/>
    </row>
    <row r="15553" spans="7:7" ht="15" customHeight="1" x14ac:dyDescent="0.25">
      <c r="G15553" s="194"/>
    </row>
    <row r="15554" spans="7:7" ht="15" customHeight="1" x14ac:dyDescent="0.25">
      <c r="G15554" s="194"/>
    </row>
    <row r="15555" spans="7:7" ht="15" customHeight="1" x14ac:dyDescent="0.25">
      <c r="G15555" s="194"/>
    </row>
    <row r="15556" spans="7:7" ht="15" customHeight="1" x14ac:dyDescent="0.25">
      <c r="G15556" s="194"/>
    </row>
    <row r="15557" spans="7:7" ht="15" customHeight="1" x14ac:dyDescent="0.25">
      <c r="G15557" s="194"/>
    </row>
    <row r="15558" spans="7:7" ht="15" customHeight="1" x14ac:dyDescent="0.25">
      <c r="G15558" s="194"/>
    </row>
    <row r="15559" spans="7:7" ht="15" customHeight="1" x14ac:dyDescent="0.25">
      <c r="G15559" s="194"/>
    </row>
    <row r="15560" spans="7:7" ht="15" customHeight="1" x14ac:dyDescent="0.25">
      <c r="G15560" s="194"/>
    </row>
    <row r="15561" spans="7:7" ht="15" customHeight="1" x14ac:dyDescent="0.25">
      <c r="G15561" s="194"/>
    </row>
    <row r="15562" spans="7:7" ht="15" customHeight="1" x14ac:dyDescent="0.25">
      <c r="G15562" s="194"/>
    </row>
    <row r="15563" spans="7:7" ht="15" customHeight="1" x14ac:dyDescent="0.25">
      <c r="G15563" s="194"/>
    </row>
    <row r="15564" spans="7:7" ht="15" customHeight="1" x14ac:dyDescent="0.25">
      <c r="G15564" s="194"/>
    </row>
    <row r="15565" spans="7:7" ht="15" customHeight="1" x14ac:dyDescent="0.25">
      <c r="G15565" s="194"/>
    </row>
    <row r="15566" spans="7:7" ht="15" customHeight="1" x14ac:dyDescent="0.25">
      <c r="G15566" s="194"/>
    </row>
    <row r="15567" spans="7:7" ht="15" customHeight="1" x14ac:dyDescent="0.25">
      <c r="G15567" s="194"/>
    </row>
    <row r="15568" spans="7:7" ht="15" customHeight="1" x14ac:dyDescent="0.25">
      <c r="G15568" s="194"/>
    </row>
    <row r="15569" spans="7:7" ht="15" customHeight="1" x14ac:dyDescent="0.25">
      <c r="G15569" s="194"/>
    </row>
    <row r="15570" spans="7:7" ht="15" customHeight="1" x14ac:dyDescent="0.25">
      <c r="G15570" s="194"/>
    </row>
    <row r="15571" spans="7:7" ht="15" customHeight="1" x14ac:dyDescent="0.25">
      <c r="G15571" s="194"/>
    </row>
    <row r="15572" spans="7:7" ht="15" customHeight="1" x14ac:dyDescent="0.25">
      <c r="G15572" s="194"/>
    </row>
    <row r="15573" spans="7:7" ht="15" customHeight="1" x14ac:dyDescent="0.25">
      <c r="G15573" s="194"/>
    </row>
    <row r="15574" spans="7:7" ht="15" customHeight="1" x14ac:dyDescent="0.25">
      <c r="G15574" s="194"/>
    </row>
    <row r="15575" spans="7:7" ht="15" customHeight="1" x14ac:dyDescent="0.25">
      <c r="G15575" s="194"/>
    </row>
    <row r="15576" spans="7:7" ht="15" customHeight="1" x14ac:dyDescent="0.25">
      <c r="G15576" s="194"/>
    </row>
    <row r="15577" spans="7:7" ht="15" customHeight="1" x14ac:dyDescent="0.25">
      <c r="G15577" s="194"/>
    </row>
    <row r="15578" spans="7:7" ht="15" customHeight="1" x14ac:dyDescent="0.25">
      <c r="G15578" s="194"/>
    </row>
    <row r="15579" spans="7:7" ht="15" customHeight="1" x14ac:dyDescent="0.25">
      <c r="G15579" s="194"/>
    </row>
    <row r="15580" spans="7:7" ht="15" customHeight="1" x14ac:dyDescent="0.25">
      <c r="G15580" s="194"/>
    </row>
    <row r="15581" spans="7:7" ht="15" customHeight="1" x14ac:dyDescent="0.25">
      <c r="G15581" s="194"/>
    </row>
    <row r="15582" spans="7:7" ht="15" customHeight="1" x14ac:dyDescent="0.25">
      <c r="G15582" s="194"/>
    </row>
    <row r="15583" spans="7:7" ht="15" customHeight="1" x14ac:dyDescent="0.25">
      <c r="G15583" s="194"/>
    </row>
    <row r="15584" spans="7:7" ht="15" customHeight="1" x14ac:dyDescent="0.25">
      <c r="G15584" s="194"/>
    </row>
    <row r="15585" spans="7:7" ht="15" customHeight="1" x14ac:dyDescent="0.25">
      <c r="G15585" s="194"/>
    </row>
    <row r="15586" spans="7:7" ht="15" customHeight="1" x14ac:dyDescent="0.25">
      <c r="G15586" s="194"/>
    </row>
    <row r="15587" spans="7:7" ht="15" customHeight="1" x14ac:dyDescent="0.25">
      <c r="G15587" s="194"/>
    </row>
    <row r="15588" spans="7:7" ht="15" customHeight="1" x14ac:dyDescent="0.25">
      <c r="G15588" s="194"/>
    </row>
    <row r="15589" spans="7:7" ht="15" customHeight="1" x14ac:dyDescent="0.25">
      <c r="G15589" s="194"/>
    </row>
    <row r="15590" spans="7:7" ht="15" customHeight="1" x14ac:dyDescent="0.25">
      <c r="G15590" s="194"/>
    </row>
    <row r="15591" spans="7:7" ht="15" customHeight="1" x14ac:dyDescent="0.25">
      <c r="G15591" s="194"/>
    </row>
    <row r="15592" spans="7:7" ht="15" customHeight="1" x14ac:dyDescent="0.25">
      <c r="G15592" s="194"/>
    </row>
    <row r="15593" spans="7:7" ht="15" customHeight="1" x14ac:dyDescent="0.25">
      <c r="G15593" s="194"/>
    </row>
    <row r="15594" spans="7:7" ht="15" customHeight="1" x14ac:dyDescent="0.25">
      <c r="G15594" s="194"/>
    </row>
    <row r="15595" spans="7:7" ht="15" customHeight="1" x14ac:dyDescent="0.25">
      <c r="G15595" s="194"/>
    </row>
    <row r="15596" spans="7:7" ht="15" customHeight="1" x14ac:dyDescent="0.25">
      <c r="G15596" s="194"/>
    </row>
    <row r="15597" spans="7:7" ht="15" customHeight="1" x14ac:dyDescent="0.25">
      <c r="G15597" s="194"/>
    </row>
    <row r="15598" spans="7:7" ht="15" customHeight="1" x14ac:dyDescent="0.25">
      <c r="G15598" s="194"/>
    </row>
    <row r="15599" spans="7:7" ht="15" customHeight="1" x14ac:dyDescent="0.25">
      <c r="G15599" s="194"/>
    </row>
    <row r="15600" spans="7:7" ht="15" customHeight="1" x14ac:dyDescent="0.25">
      <c r="G15600" s="194"/>
    </row>
    <row r="15601" spans="7:7" ht="15" customHeight="1" x14ac:dyDescent="0.25">
      <c r="G15601" s="194"/>
    </row>
    <row r="15602" spans="7:7" ht="15" customHeight="1" x14ac:dyDescent="0.25">
      <c r="G15602" s="194"/>
    </row>
    <row r="15603" spans="7:7" ht="15" customHeight="1" x14ac:dyDescent="0.25">
      <c r="G15603" s="194"/>
    </row>
    <row r="15604" spans="7:7" ht="15" customHeight="1" x14ac:dyDescent="0.25">
      <c r="G15604" s="194"/>
    </row>
    <row r="15605" spans="7:7" ht="15" customHeight="1" x14ac:dyDescent="0.25">
      <c r="G15605" s="194"/>
    </row>
    <row r="15606" spans="7:7" ht="15" customHeight="1" x14ac:dyDescent="0.25">
      <c r="G15606" s="194"/>
    </row>
    <row r="15607" spans="7:7" ht="15" customHeight="1" x14ac:dyDescent="0.25">
      <c r="G15607" s="194"/>
    </row>
    <row r="15608" spans="7:7" ht="15" customHeight="1" x14ac:dyDescent="0.25">
      <c r="G15608" s="194"/>
    </row>
    <row r="15609" spans="7:7" ht="15" customHeight="1" x14ac:dyDescent="0.25">
      <c r="G15609" s="194"/>
    </row>
    <row r="15610" spans="7:7" ht="15" customHeight="1" x14ac:dyDescent="0.25">
      <c r="G15610" s="194"/>
    </row>
    <row r="15611" spans="7:7" ht="15" customHeight="1" x14ac:dyDescent="0.25">
      <c r="G15611" s="194"/>
    </row>
    <row r="15612" spans="7:7" ht="15" customHeight="1" x14ac:dyDescent="0.25">
      <c r="G15612" s="194"/>
    </row>
    <row r="15613" spans="7:7" ht="15" customHeight="1" x14ac:dyDescent="0.25">
      <c r="G15613" s="194"/>
    </row>
    <row r="15614" spans="7:7" ht="15" customHeight="1" x14ac:dyDescent="0.25">
      <c r="G15614" s="194"/>
    </row>
    <row r="15615" spans="7:7" ht="15" customHeight="1" x14ac:dyDescent="0.25">
      <c r="G15615" s="194"/>
    </row>
    <row r="15616" spans="7:7" ht="15" customHeight="1" x14ac:dyDescent="0.25">
      <c r="G15616" s="194"/>
    </row>
    <row r="15617" spans="7:7" ht="15" customHeight="1" x14ac:dyDescent="0.25">
      <c r="G15617" s="194"/>
    </row>
    <row r="15618" spans="7:7" ht="15" customHeight="1" x14ac:dyDescent="0.25">
      <c r="G15618" s="194"/>
    </row>
    <row r="15619" spans="7:7" ht="15" customHeight="1" x14ac:dyDescent="0.25">
      <c r="G15619" s="194"/>
    </row>
    <row r="15620" spans="7:7" ht="15" customHeight="1" x14ac:dyDescent="0.25">
      <c r="G15620" s="194"/>
    </row>
    <row r="15621" spans="7:7" ht="15" customHeight="1" x14ac:dyDescent="0.25">
      <c r="G15621" s="194"/>
    </row>
    <row r="15622" spans="7:7" ht="15" customHeight="1" x14ac:dyDescent="0.25">
      <c r="G15622" s="194"/>
    </row>
    <row r="15623" spans="7:7" ht="15" customHeight="1" x14ac:dyDescent="0.25">
      <c r="G15623" s="194"/>
    </row>
    <row r="15624" spans="7:7" ht="15" customHeight="1" x14ac:dyDescent="0.25">
      <c r="G15624" s="194"/>
    </row>
    <row r="15625" spans="7:7" ht="15" customHeight="1" x14ac:dyDescent="0.25">
      <c r="G15625" s="194"/>
    </row>
    <row r="15626" spans="7:7" ht="15" customHeight="1" x14ac:dyDescent="0.25">
      <c r="G15626" s="194"/>
    </row>
    <row r="15627" spans="7:7" ht="15" customHeight="1" x14ac:dyDescent="0.25">
      <c r="G15627" s="194"/>
    </row>
    <row r="15628" spans="7:7" ht="15" customHeight="1" x14ac:dyDescent="0.25">
      <c r="G15628" s="194"/>
    </row>
    <row r="15629" spans="7:7" ht="15" customHeight="1" x14ac:dyDescent="0.25">
      <c r="G15629" s="194"/>
    </row>
    <row r="15630" spans="7:7" ht="15" customHeight="1" x14ac:dyDescent="0.25">
      <c r="G15630" s="194"/>
    </row>
    <row r="15631" spans="7:7" ht="15" customHeight="1" x14ac:dyDescent="0.25">
      <c r="G15631" s="194"/>
    </row>
    <row r="15632" spans="7:7" ht="15" customHeight="1" x14ac:dyDescent="0.25">
      <c r="G15632" s="194"/>
    </row>
    <row r="15633" spans="7:7" ht="15" customHeight="1" x14ac:dyDescent="0.25">
      <c r="G15633" s="194"/>
    </row>
    <row r="15634" spans="7:7" ht="15" customHeight="1" x14ac:dyDescent="0.25">
      <c r="G15634" s="194"/>
    </row>
    <row r="15635" spans="7:7" ht="15" customHeight="1" x14ac:dyDescent="0.25">
      <c r="G15635" s="194"/>
    </row>
    <row r="15636" spans="7:7" ht="15" customHeight="1" x14ac:dyDescent="0.25">
      <c r="G15636" s="194"/>
    </row>
    <row r="15637" spans="7:7" ht="15" customHeight="1" x14ac:dyDescent="0.25">
      <c r="G15637" s="194"/>
    </row>
    <row r="15638" spans="7:7" ht="15" customHeight="1" x14ac:dyDescent="0.25">
      <c r="G15638" s="194"/>
    </row>
    <row r="15639" spans="7:7" ht="15" customHeight="1" x14ac:dyDescent="0.25">
      <c r="G15639" s="194"/>
    </row>
    <row r="15640" spans="7:7" ht="15" customHeight="1" x14ac:dyDescent="0.25">
      <c r="G15640" s="194"/>
    </row>
    <row r="15641" spans="7:7" ht="15" customHeight="1" x14ac:dyDescent="0.25">
      <c r="G15641" s="194"/>
    </row>
    <row r="15642" spans="7:7" ht="15" customHeight="1" x14ac:dyDescent="0.25">
      <c r="G15642" s="194"/>
    </row>
    <row r="15643" spans="7:7" ht="15" customHeight="1" x14ac:dyDescent="0.25">
      <c r="G15643" s="194"/>
    </row>
    <row r="15644" spans="7:7" ht="15" customHeight="1" x14ac:dyDescent="0.25">
      <c r="G15644" s="194"/>
    </row>
    <row r="15645" spans="7:7" ht="15" customHeight="1" x14ac:dyDescent="0.25">
      <c r="G15645" s="194"/>
    </row>
    <row r="15646" spans="7:7" ht="15" customHeight="1" x14ac:dyDescent="0.25">
      <c r="G15646" s="194"/>
    </row>
    <row r="15647" spans="7:7" ht="15" customHeight="1" x14ac:dyDescent="0.25">
      <c r="G15647" s="194"/>
    </row>
    <row r="15648" spans="7:7" ht="15" customHeight="1" x14ac:dyDescent="0.25">
      <c r="G15648" s="194"/>
    </row>
    <row r="15649" spans="7:7" ht="15" customHeight="1" x14ac:dyDescent="0.25">
      <c r="G15649" s="194"/>
    </row>
    <row r="15650" spans="7:7" ht="15" customHeight="1" x14ac:dyDescent="0.25">
      <c r="G15650" s="194"/>
    </row>
    <row r="15651" spans="7:7" ht="15" customHeight="1" x14ac:dyDescent="0.25">
      <c r="G15651" s="194"/>
    </row>
    <row r="15652" spans="7:7" ht="15" customHeight="1" x14ac:dyDescent="0.25">
      <c r="G15652" s="194"/>
    </row>
    <row r="15653" spans="7:7" ht="15" customHeight="1" x14ac:dyDescent="0.25">
      <c r="G15653" s="194"/>
    </row>
    <row r="15654" spans="7:7" ht="15" customHeight="1" x14ac:dyDescent="0.25">
      <c r="G15654" s="194"/>
    </row>
    <row r="15655" spans="7:7" ht="15" customHeight="1" x14ac:dyDescent="0.25">
      <c r="G15655" s="194"/>
    </row>
    <row r="15656" spans="7:7" ht="15" customHeight="1" x14ac:dyDescent="0.25">
      <c r="G15656" s="194"/>
    </row>
    <row r="15657" spans="7:7" ht="15" customHeight="1" x14ac:dyDescent="0.25">
      <c r="G15657" s="194"/>
    </row>
    <row r="15658" spans="7:7" ht="15" customHeight="1" x14ac:dyDescent="0.25">
      <c r="G15658" s="194"/>
    </row>
    <row r="15659" spans="7:7" ht="15" customHeight="1" x14ac:dyDescent="0.25">
      <c r="G15659" s="194"/>
    </row>
    <row r="15660" spans="7:7" ht="15" customHeight="1" x14ac:dyDescent="0.25">
      <c r="G15660" s="194"/>
    </row>
    <row r="15661" spans="7:7" ht="15" customHeight="1" x14ac:dyDescent="0.25">
      <c r="G15661" s="194"/>
    </row>
    <row r="15662" spans="7:7" ht="15" customHeight="1" x14ac:dyDescent="0.25">
      <c r="G15662" s="194"/>
    </row>
    <row r="15663" spans="7:7" ht="15" customHeight="1" x14ac:dyDescent="0.25">
      <c r="G15663" s="194"/>
    </row>
    <row r="15664" spans="7:7" ht="15" customHeight="1" x14ac:dyDescent="0.25">
      <c r="G15664" s="194"/>
    </row>
    <row r="15665" spans="7:7" ht="15" customHeight="1" x14ac:dyDescent="0.25">
      <c r="G15665" s="194"/>
    </row>
    <row r="15666" spans="7:7" ht="15" customHeight="1" x14ac:dyDescent="0.25">
      <c r="G15666" s="194"/>
    </row>
    <row r="15667" spans="7:7" ht="15" customHeight="1" x14ac:dyDescent="0.25">
      <c r="G15667" s="194"/>
    </row>
    <row r="15668" spans="7:7" ht="15" customHeight="1" x14ac:dyDescent="0.25">
      <c r="G15668" s="194"/>
    </row>
    <row r="15669" spans="7:7" ht="15" customHeight="1" x14ac:dyDescent="0.25">
      <c r="G15669" s="194"/>
    </row>
    <row r="15670" spans="7:7" ht="15" customHeight="1" x14ac:dyDescent="0.25">
      <c r="G15670" s="194"/>
    </row>
    <row r="15671" spans="7:7" ht="15" customHeight="1" x14ac:dyDescent="0.25">
      <c r="G15671" s="194"/>
    </row>
    <row r="15672" spans="7:7" ht="15" customHeight="1" x14ac:dyDescent="0.25">
      <c r="G15672" s="194"/>
    </row>
    <row r="15673" spans="7:7" ht="15" customHeight="1" x14ac:dyDescent="0.25">
      <c r="G15673" s="194"/>
    </row>
    <row r="15674" spans="7:7" ht="15" customHeight="1" x14ac:dyDescent="0.25">
      <c r="G15674" s="194"/>
    </row>
    <row r="15675" spans="7:7" ht="15" customHeight="1" x14ac:dyDescent="0.25">
      <c r="G15675" s="194"/>
    </row>
    <row r="15676" spans="7:7" ht="15" customHeight="1" x14ac:dyDescent="0.25">
      <c r="G15676" s="194"/>
    </row>
    <row r="15677" spans="7:7" ht="15" customHeight="1" x14ac:dyDescent="0.25">
      <c r="G15677" s="194"/>
    </row>
    <row r="15678" spans="7:7" ht="15" customHeight="1" x14ac:dyDescent="0.25">
      <c r="G15678" s="194"/>
    </row>
    <row r="15679" spans="7:7" ht="15" customHeight="1" x14ac:dyDescent="0.25">
      <c r="G15679" s="194"/>
    </row>
    <row r="15680" spans="7:7" ht="15" customHeight="1" x14ac:dyDescent="0.25">
      <c r="G15680" s="194"/>
    </row>
    <row r="15681" spans="7:7" ht="15" customHeight="1" x14ac:dyDescent="0.25">
      <c r="G15681" s="194"/>
    </row>
    <row r="15682" spans="7:7" ht="15" customHeight="1" x14ac:dyDescent="0.25">
      <c r="G15682" s="194"/>
    </row>
    <row r="15683" spans="7:7" ht="15" customHeight="1" x14ac:dyDescent="0.25">
      <c r="G15683" s="194"/>
    </row>
    <row r="15684" spans="7:7" ht="15" customHeight="1" x14ac:dyDescent="0.25">
      <c r="G15684" s="194"/>
    </row>
    <row r="15685" spans="7:7" ht="15" customHeight="1" x14ac:dyDescent="0.25">
      <c r="G15685" s="194"/>
    </row>
    <row r="15686" spans="7:7" ht="15" customHeight="1" x14ac:dyDescent="0.25">
      <c r="G15686" s="194"/>
    </row>
    <row r="15687" spans="7:7" ht="15" customHeight="1" x14ac:dyDescent="0.25">
      <c r="G15687" s="194"/>
    </row>
    <row r="15688" spans="7:7" ht="15" customHeight="1" x14ac:dyDescent="0.25">
      <c r="G15688" s="194"/>
    </row>
    <row r="15689" spans="7:7" ht="15" customHeight="1" x14ac:dyDescent="0.25">
      <c r="G15689" s="194"/>
    </row>
    <row r="15690" spans="7:7" ht="15" customHeight="1" x14ac:dyDescent="0.25">
      <c r="G15690" s="194"/>
    </row>
    <row r="15691" spans="7:7" ht="15" customHeight="1" x14ac:dyDescent="0.25">
      <c r="G15691" s="194"/>
    </row>
    <row r="15692" spans="7:7" ht="15" customHeight="1" x14ac:dyDescent="0.25">
      <c r="G15692" s="194"/>
    </row>
    <row r="15693" spans="7:7" ht="15" customHeight="1" x14ac:dyDescent="0.25">
      <c r="G15693" s="194"/>
    </row>
    <row r="15694" spans="7:7" ht="15" customHeight="1" x14ac:dyDescent="0.25">
      <c r="G15694" s="194"/>
    </row>
    <row r="15695" spans="7:7" ht="15" customHeight="1" x14ac:dyDescent="0.25">
      <c r="G15695" s="194"/>
    </row>
    <row r="15696" spans="7:7" ht="15" customHeight="1" x14ac:dyDescent="0.25">
      <c r="G15696" s="194"/>
    </row>
    <row r="15697" spans="7:7" ht="15" customHeight="1" x14ac:dyDescent="0.25">
      <c r="G15697" s="194"/>
    </row>
    <row r="15698" spans="7:7" ht="15" customHeight="1" x14ac:dyDescent="0.25">
      <c r="G15698" s="194"/>
    </row>
    <row r="15699" spans="7:7" ht="15" customHeight="1" x14ac:dyDescent="0.25">
      <c r="G15699" s="194"/>
    </row>
    <row r="15700" spans="7:7" ht="15" customHeight="1" x14ac:dyDescent="0.25">
      <c r="G15700" s="194"/>
    </row>
    <row r="15701" spans="7:7" ht="15" customHeight="1" x14ac:dyDescent="0.25">
      <c r="G15701" s="194"/>
    </row>
    <row r="15702" spans="7:7" ht="15" customHeight="1" x14ac:dyDescent="0.25">
      <c r="G15702" s="194"/>
    </row>
    <row r="15703" spans="7:7" ht="15" customHeight="1" x14ac:dyDescent="0.25">
      <c r="G15703" s="194"/>
    </row>
    <row r="15704" spans="7:7" ht="15" customHeight="1" x14ac:dyDescent="0.25">
      <c r="G15704" s="194"/>
    </row>
    <row r="15705" spans="7:7" ht="15" customHeight="1" x14ac:dyDescent="0.25">
      <c r="G15705" s="194"/>
    </row>
    <row r="15706" spans="7:7" ht="15" customHeight="1" x14ac:dyDescent="0.25">
      <c r="G15706" s="194"/>
    </row>
    <row r="15707" spans="7:7" ht="15" customHeight="1" x14ac:dyDescent="0.25">
      <c r="G15707" s="194"/>
    </row>
    <row r="15708" spans="7:7" ht="15" customHeight="1" x14ac:dyDescent="0.25">
      <c r="G15708" s="194"/>
    </row>
    <row r="15709" spans="7:7" ht="15" customHeight="1" x14ac:dyDescent="0.25">
      <c r="G15709" s="194"/>
    </row>
    <row r="15710" spans="7:7" ht="15" customHeight="1" x14ac:dyDescent="0.25">
      <c r="G15710" s="194"/>
    </row>
    <row r="15711" spans="7:7" ht="15" customHeight="1" x14ac:dyDescent="0.25">
      <c r="G15711" s="194"/>
    </row>
    <row r="15712" spans="7:7" ht="15" customHeight="1" x14ac:dyDescent="0.25">
      <c r="G15712" s="194"/>
    </row>
    <row r="15713" spans="7:7" ht="15" customHeight="1" x14ac:dyDescent="0.25">
      <c r="G15713" s="194"/>
    </row>
    <row r="15714" spans="7:7" ht="15" customHeight="1" x14ac:dyDescent="0.25">
      <c r="G15714" s="194"/>
    </row>
    <row r="15715" spans="7:7" ht="15" customHeight="1" x14ac:dyDescent="0.25">
      <c r="G15715" s="194"/>
    </row>
    <row r="15716" spans="7:7" ht="15" customHeight="1" x14ac:dyDescent="0.25">
      <c r="G15716" s="194"/>
    </row>
    <row r="15717" spans="7:7" ht="15" customHeight="1" x14ac:dyDescent="0.25">
      <c r="G15717" s="194"/>
    </row>
    <row r="15718" spans="7:7" ht="15" customHeight="1" x14ac:dyDescent="0.25">
      <c r="G15718" s="194"/>
    </row>
    <row r="15719" spans="7:7" ht="15" customHeight="1" x14ac:dyDescent="0.25">
      <c r="G15719" s="194"/>
    </row>
    <row r="15720" spans="7:7" ht="15" customHeight="1" x14ac:dyDescent="0.25">
      <c r="G15720" s="194"/>
    </row>
    <row r="15721" spans="7:7" ht="15" customHeight="1" x14ac:dyDescent="0.25">
      <c r="G15721" s="194"/>
    </row>
    <row r="15722" spans="7:7" ht="15" customHeight="1" x14ac:dyDescent="0.25">
      <c r="G15722" s="194"/>
    </row>
    <row r="15723" spans="7:7" ht="15" customHeight="1" x14ac:dyDescent="0.25">
      <c r="G15723" s="194"/>
    </row>
    <row r="15724" spans="7:7" ht="15" customHeight="1" x14ac:dyDescent="0.25">
      <c r="G15724" s="194"/>
    </row>
    <row r="15725" spans="7:7" ht="15" customHeight="1" x14ac:dyDescent="0.25">
      <c r="G15725" s="194"/>
    </row>
    <row r="15726" spans="7:7" ht="15" customHeight="1" x14ac:dyDescent="0.25">
      <c r="G15726" s="194"/>
    </row>
    <row r="15727" spans="7:7" ht="15" customHeight="1" x14ac:dyDescent="0.25">
      <c r="G15727" s="194"/>
    </row>
    <row r="15728" spans="7:7" ht="15" customHeight="1" x14ac:dyDescent="0.25">
      <c r="G15728" s="194"/>
    </row>
    <row r="15729" spans="7:7" ht="15" customHeight="1" x14ac:dyDescent="0.25">
      <c r="G15729" s="194"/>
    </row>
    <row r="15730" spans="7:7" ht="15" customHeight="1" x14ac:dyDescent="0.25">
      <c r="G15730" s="194"/>
    </row>
    <row r="15731" spans="7:7" ht="15" customHeight="1" x14ac:dyDescent="0.25">
      <c r="G15731" s="194"/>
    </row>
    <row r="15732" spans="7:7" ht="15" customHeight="1" x14ac:dyDescent="0.25">
      <c r="G15732" s="194"/>
    </row>
    <row r="15733" spans="7:7" ht="15" customHeight="1" x14ac:dyDescent="0.25">
      <c r="G15733" s="194"/>
    </row>
    <row r="15734" spans="7:7" ht="15" customHeight="1" x14ac:dyDescent="0.25">
      <c r="G15734" s="194"/>
    </row>
    <row r="15735" spans="7:7" ht="15" customHeight="1" x14ac:dyDescent="0.25">
      <c r="G15735" s="194"/>
    </row>
    <row r="15736" spans="7:7" ht="15" customHeight="1" x14ac:dyDescent="0.25">
      <c r="G15736" s="194"/>
    </row>
    <row r="15737" spans="7:7" ht="15" customHeight="1" x14ac:dyDescent="0.25">
      <c r="G15737" s="194"/>
    </row>
    <row r="15738" spans="7:7" ht="15" customHeight="1" x14ac:dyDescent="0.25">
      <c r="G15738" s="194"/>
    </row>
    <row r="15739" spans="7:7" ht="15" customHeight="1" x14ac:dyDescent="0.25">
      <c r="G15739" s="194"/>
    </row>
    <row r="15740" spans="7:7" ht="15" customHeight="1" x14ac:dyDescent="0.25">
      <c r="G15740" s="194"/>
    </row>
    <row r="15741" spans="7:7" ht="15" customHeight="1" x14ac:dyDescent="0.25">
      <c r="G15741" s="194"/>
    </row>
    <row r="15742" spans="7:7" ht="15" customHeight="1" x14ac:dyDescent="0.25">
      <c r="G15742" s="194"/>
    </row>
    <row r="15743" spans="7:7" ht="15" customHeight="1" x14ac:dyDescent="0.25">
      <c r="G15743" s="194"/>
    </row>
    <row r="15744" spans="7:7" ht="15" customHeight="1" x14ac:dyDescent="0.25">
      <c r="G15744" s="194"/>
    </row>
    <row r="15745" spans="7:7" ht="15" customHeight="1" x14ac:dyDescent="0.25">
      <c r="G15745" s="194"/>
    </row>
    <row r="15746" spans="7:7" ht="15" customHeight="1" x14ac:dyDescent="0.25">
      <c r="G15746" s="194"/>
    </row>
    <row r="15747" spans="7:7" ht="15" customHeight="1" x14ac:dyDescent="0.25">
      <c r="G15747" s="194"/>
    </row>
    <row r="15748" spans="7:7" ht="15" customHeight="1" x14ac:dyDescent="0.25">
      <c r="G15748" s="194"/>
    </row>
    <row r="15749" spans="7:7" ht="15" customHeight="1" x14ac:dyDescent="0.25">
      <c r="G15749" s="194"/>
    </row>
    <row r="15750" spans="7:7" ht="15" customHeight="1" x14ac:dyDescent="0.25">
      <c r="G15750" s="194"/>
    </row>
    <row r="15751" spans="7:7" ht="15" customHeight="1" x14ac:dyDescent="0.25">
      <c r="G15751" s="194"/>
    </row>
    <row r="15752" spans="7:7" ht="15" customHeight="1" x14ac:dyDescent="0.25">
      <c r="G15752" s="194"/>
    </row>
    <row r="15753" spans="7:7" ht="15" customHeight="1" x14ac:dyDescent="0.25">
      <c r="G15753" s="194"/>
    </row>
    <row r="15754" spans="7:7" ht="15" customHeight="1" x14ac:dyDescent="0.25">
      <c r="G15754" s="194"/>
    </row>
    <row r="15755" spans="7:7" ht="15" customHeight="1" x14ac:dyDescent="0.25">
      <c r="G15755" s="194"/>
    </row>
    <row r="15756" spans="7:7" ht="15" customHeight="1" x14ac:dyDescent="0.25">
      <c r="G15756" s="194"/>
    </row>
    <row r="15757" spans="7:7" ht="15" customHeight="1" x14ac:dyDescent="0.25">
      <c r="G15757" s="194"/>
    </row>
    <row r="15758" spans="7:7" ht="15" customHeight="1" x14ac:dyDescent="0.25">
      <c r="G15758" s="194"/>
    </row>
    <row r="15759" spans="7:7" ht="15" customHeight="1" x14ac:dyDescent="0.25">
      <c r="G15759" s="194"/>
    </row>
    <row r="15760" spans="7:7" ht="15" customHeight="1" x14ac:dyDescent="0.25">
      <c r="G15760" s="194"/>
    </row>
    <row r="15761" spans="7:7" ht="15" customHeight="1" x14ac:dyDescent="0.25">
      <c r="G15761" s="194"/>
    </row>
    <row r="15762" spans="7:7" ht="15" customHeight="1" x14ac:dyDescent="0.25">
      <c r="G15762" s="194"/>
    </row>
    <row r="15763" spans="7:7" ht="15" customHeight="1" x14ac:dyDescent="0.25">
      <c r="G15763" s="194"/>
    </row>
    <row r="15764" spans="7:7" ht="15" customHeight="1" x14ac:dyDescent="0.25">
      <c r="G15764" s="194"/>
    </row>
    <row r="15765" spans="7:7" ht="15" customHeight="1" x14ac:dyDescent="0.25">
      <c r="G15765" s="194"/>
    </row>
    <row r="15766" spans="7:7" ht="15" customHeight="1" x14ac:dyDescent="0.25">
      <c r="G15766" s="194"/>
    </row>
    <row r="15767" spans="7:7" ht="15" customHeight="1" x14ac:dyDescent="0.25">
      <c r="G15767" s="194"/>
    </row>
    <row r="15768" spans="7:7" ht="15" customHeight="1" x14ac:dyDescent="0.25">
      <c r="G15768" s="194"/>
    </row>
    <row r="15769" spans="7:7" ht="15" customHeight="1" x14ac:dyDescent="0.25">
      <c r="G15769" s="194"/>
    </row>
    <row r="15770" spans="7:7" ht="15" customHeight="1" x14ac:dyDescent="0.25">
      <c r="G15770" s="194"/>
    </row>
    <row r="15771" spans="7:7" ht="15" customHeight="1" x14ac:dyDescent="0.25">
      <c r="G15771" s="194"/>
    </row>
    <row r="15772" spans="7:7" ht="15" customHeight="1" x14ac:dyDescent="0.25">
      <c r="G15772" s="194"/>
    </row>
    <row r="15773" spans="7:7" ht="15" customHeight="1" x14ac:dyDescent="0.25">
      <c r="G15773" s="194"/>
    </row>
    <row r="15774" spans="7:7" ht="15" customHeight="1" x14ac:dyDescent="0.25">
      <c r="G15774" s="194"/>
    </row>
    <row r="15775" spans="7:7" ht="15" customHeight="1" x14ac:dyDescent="0.25">
      <c r="G15775" s="194"/>
    </row>
    <row r="15776" spans="7:7" ht="15" customHeight="1" x14ac:dyDescent="0.25">
      <c r="G15776" s="194"/>
    </row>
    <row r="15777" spans="7:7" ht="15" customHeight="1" x14ac:dyDescent="0.25">
      <c r="G15777" s="194"/>
    </row>
    <row r="15778" spans="7:7" ht="15" customHeight="1" x14ac:dyDescent="0.25">
      <c r="G15778" s="194"/>
    </row>
    <row r="15779" spans="7:7" ht="15" customHeight="1" x14ac:dyDescent="0.25">
      <c r="G15779" s="194"/>
    </row>
    <row r="15780" spans="7:7" ht="15" customHeight="1" x14ac:dyDescent="0.25">
      <c r="G15780" s="194"/>
    </row>
    <row r="15781" spans="7:7" ht="15" customHeight="1" x14ac:dyDescent="0.25">
      <c r="G15781" s="194"/>
    </row>
    <row r="15782" spans="7:7" ht="15" customHeight="1" x14ac:dyDescent="0.25">
      <c r="G15782" s="194"/>
    </row>
    <row r="15783" spans="7:7" ht="15" customHeight="1" x14ac:dyDescent="0.25">
      <c r="G15783" s="194"/>
    </row>
    <row r="15784" spans="7:7" ht="15" customHeight="1" x14ac:dyDescent="0.25">
      <c r="G15784" s="194"/>
    </row>
    <row r="15785" spans="7:7" ht="15" customHeight="1" x14ac:dyDescent="0.25">
      <c r="G15785" s="194"/>
    </row>
    <row r="15786" spans="7:7" ht="15" customHeight="1" x14ac:dyDescent="0.25">
      <c r="G15786" s="194"/>
    </row>
    <row r="15787" spans="7:7" ht="15" customHeight="1" x14ac:dyDescent="0.25">
      <c r="G15787" s="194"/>
    </row>
    <row r="15788" spans="7:7" ht="15" customHeight="1" x14ac:dyDescent="0.25">
      <c r="G15788" s="194"/>
    </row>
    <row r="15789" spans="7:7" ht="15" customHeight="1" x14ac:dyDescent="0.25">
      <c r="G15789" s="194"/>
    </row>
    <row r="15790" spans="7:7" ht="15" customHeight="1" x14ac:dyDescent="0.25">
      <c r="G15790" s="194"/>
    </row>
    <row r="15791" spans="7:7" ht="15" customHeight="1" x14ac:dyDescent="0.25">
      <c r="G15791" s="194"/>
    </row>
    <row r="15792" spans="7:7" ht="15" customHeight="1" x14ac:dyDescent="0.25">
      <c r="G15792" s="194"/>
    </row>
    <row r="15793" spans="7:7" ht="15" customHeight="1" x14ac:dyDescent="0.25">
      <c r="G15793" s="194"/>
    </row>
    <row r="15794" spans="7:7" ht="15" customHeight="1" x14ac:dyDescent="0.25">
      <c r="G15794" s="194"/>
    </row>
    <row r="15795" spans="7:7" ht="15" customHeight="1" x14ac:dyDescent="0.25">
      <c r="G15795" s="194"/>
    </row>
    <row r="15796" spans="7:7" ht="15" customHeight="1" x14ac:dyDescent="0.25">
      <c r="G15796" s="194"/>
    </row>
    <row r="15797" spans="7:7" ht="15" customHeight="1" x14ac:dyDescent="0.25">
      <c r="G15797" s="194"/>
    </row>
    <row r="15798" spans="7:7" ht="15" customHeight="1" x14ac:dyDescent="0.25">
      <c r="G15798" s="194"/>
    </row>
    <row r="15799" spans="7:7" ht="15" customHeight="1" x14ac:dyDescent="0.25">
      <c r="G15799" s="194"/>
    </row>
    <row r="15800" spans="7:7" ht="15" customHeight="1" x14ac:dyDescent="0.25">
      <c r="G15800" s="194"/>
    </row>
    <row r="15801" spans="7:7" ht="15" customHeight="1" x14ac:dyDescent="0.25">
      <c r="G15801" s="194"/>
    </row>
    <row r="15802" spans="7:7" ht="15" customHeight="1" x14ac:dyDescent="0.25">
      <c r="G15802" s="194"/>
    </row>
    <row r="15803" spans="7:7" ht="15" customHeight="1" x14ac:dyDescent="0.25">
      <c r="G15803" s="194"/>
    </row>
    <row r="15804" spans="7:7" ht="15" customHeight="1" x14ac:dyDescent="0.25">
      <c r="G15804" s="194"/>
    </row>
    <row r="15805" spans="7:7" ht="15" customHeight="1" x14ac:dyDescent="0.25">
      <c r="G15805" s="194"/>
    </row>
    <row r="15806" spans="7:7" ht="15" customHeight="1" x14ac:dyDescent="0.25">
      <c r="G15806" s="194"/>
    </row>
    <row r="15807" spans="7:7" ht="15" customHeight="1" x14ac:dyDescent="0.25">
      <c r="G15807" s="194"/>
    </row>
    <row r="15808" spans="7:7" ht="15" customHeight="1" x14ac:dyDescent="0.25">
      <c r="G15808" s="194"/>
    </row>
    <row r="15809" spans="7:7" ht="15" customHeight="1" x14ac:dyDescent="0.25">
      <c r="G15809" s="194"/>
    </row>
    <row r="15810" spans="7:7" ht="15" customHeight="1" x14ac:dyDescent="0.25">
      <c r="G15810" s="194"/>
    </row>
    <row r="15811" spans="7:7" ht="15" customHeight="1" x14ac:dyDescent="0.25">
      <c r="G15811" s="194"/>
    </row>
    <row r="15812" spans="7:7" ht="15" customHeight="1" x14ac:dyDescent="0.25">
      <c r="G15812" s="194"/>
    </row>
    <row r="15813" spans="7:7" ht="15" customHeight="1" x14ac:dyDescent="0.25">
      <c r="G15813" s="194"/>
    </row>
    <row r="15814" spans="7:7" ht="15" customHeight="1" x14ac:dyDescent="0.25">
      <c r="G15814" s="194"/>
    </row>
    <row r="15815" spans="7:7" ht="15" customHeight="1" x14ac:dyDescent="0.25">
      <c r="G15815" s="194"/>
    </row>
    <row r="15816" spans="7:7" ht="15" customHeight="1" x14ac:dyDescent="0.25">
      <c r="G15816" s="194"/>
    </row>
    <row r="15817" spans="7:7" ht="15" customHeight="1" x14ac:dyDescent="0.25">
      <c r="G15817" s="194"/>
    </row>
    <row r="15818" spans="7:7" ht="15" customHeight="1" x14ac:dyDescent="0.25">
      <c r="G15818" s="194"/>
    </row>
    <row r="15819" spans="7:7" ht="15" customHeight="1" x14ac:dyDescent="0.25">
      <c r="G15819" s="194"/>
    </row>
    <row r="15820" spans="7:7" ht="15" customHeight="1" x14ac:dyDescent="0.25">
      <c r="G15820" s="194"/>
    </row>
    <row r="15821" spans="7:7" ht="15" customHeight="1" x14ac:dyDescent="0.25">
      <c r="G15821" s="194"/>
    </row>
    <row r="15822" spans="7:7" ht="15" customHeight="1" x14ac:dyDescent="0.25">
      <c r="G15822" s="194"/>
    </row>
    <row r="15823" spans="7:7" ht="15" customHeight="1" x14ac:dyDescent="0.25">
      <c r="G15823" s="194"/>
    </row>
    <row r="15824" spans="7:7" ht="15" customHeight="1" x14ac:dyDescent="0.25">
      <c r="G15824" s="194"/>
    </row>
    <row r="15825" spans="7:7" ht="15" customHeight="1" x14ac:dyDescent="0.25">
      <c r="G15825" s="194"/>
    </row>
    <row r="15826" spans="7:7" ht="15" customHeight="1" x14ac:dyDescent="0.25">
      <c r="G15826" s="194"/>
    </row>
    <row r="15827" spans="7:7" ht="15" customHeight="1" x14ac:dyDescent="0.25">
      <c r="G15827" s="194"/>
    </row>
    <row r="15828" spans="7:7" ht="15" customHeight="1" x14ac:dyDescent="0.25">
      <c r="G15828" s="194"/>
    </row>
    <row r="15829" spans="7:7" ht="15" customHeight="1" x14ac:dyDescent="0.25">
      <c r="G15829" s="194"/>
    </row>
    <row r="15830" spans="7:7" ht="15" customHeight="1" x14ac:dyDescent="0.25">
      <c r="G15830" s="194"/>
    </row>
    <row r="15831" spans="7:7" ht="15" customHeight="1" x14ac:dyDescent="0.25">
      <c r="G15831" s="194"/>
    </row>
    <row r="15832" spans="7:7" ht="15" customHeight="1" x14ac:dyDescent="0.25">
      <c r="G15832" s="194"/>
    </row>
    <row r="15833" spans="7:7" ht="15" customHeight="1" x14ac:dyDescent="0.25">
      <c r="G15833" s="194"/>
    </row>
    <row r="15834" spans="7:7" ht="15" customHeight="1" x14ac:dyDescent="0.25">
      <c r="G15834" s="194"/>
    </row>
    <row r="15835" spans="7:7" ht="15" customHeight="1" x14ac:dyDescent="0.25">
      <c r="G15835" s="194"/>
    </row>
    <row r="15836" spans="7:7" ht="15" customHeight="1" x14ac:dyDescent="0.25">
      <c r="G15836" s="194"/>
    </row>
    <row r="15837" spans="7:7" ht="15" customHeight="1" x14ac:dyDescent="0.25">
      <c r="G15837" s="194"/>
    </row>
    <row r="15838" spans="7:7" ht="15" customHeight="1" x14ac:dyDescent="0.25">
      <c r="G15838" s="194"/>
    </row>
    <row r="15839" spans="7:7" ht="15" customHeight="1" x14ac:dyDescent="0.25">
      <c r="G15839" s="194"/>
    </row>
    <row r="15840" spans="7:7" ht="15" customHeight="1" x14ac:dyDescent="0.25">
      <c r="G15840" s="194"/>
    </row>
    <row r="15841" spans="7:7" ht="15" customHeight="1" x14ac:dyDescent="0.25">
      <c r="G15841" s="194"/>
    </row>
    <row r="15842" spans="7:7" ht="15" customHeight="1" x14ac:dyDescent="0.25">
      <c r="G15842" s="194"/>
    </row>
    <row r="15843" spans="7:7" ht="15" customHeight="1" x14ac:dyDescent="0.25">
      <c r="G15843" s="194"/>
    </row>
    <row r="15844" spans="7:7" ht="15" customHeight="1" x14ac:dyDescent="0.25">
      <c r="G15844" s="194"/>
    </row>
    <row r="15845" spans="7:7" ht="15" customHeight="1" x14ac:dyDescent="0.25">
      <c r="G15845" s="194"/>
    </row>
    <row r="15846" spans="7:7" ht="15" customHeight="1" x14ac:dyDescent="0.25">
      <c r="G15846" s="194"/>
    </row>
    <row r="15847" spans="7:7" ht="15" customHeight="1" x14ac:dyDescent="0.25">
      <c r="G15847" s="194"/>
    </row>
    <row r="15848" spans="7:7" ht="15" customHeight="1" x14ac:dyDescent="0.25">
      <c r="G15848" s="194"/>
    </row>
    <row r="15849" spans="7:7" ht="15" customHeight="1" x14ac:dyDescent="0.25">
      <c r="G15849" s="194"/>
    </row>
    <row r="15850" spans="7:7" ht="15" customHeight="1" x14ac:dyDescent="0.25">
      <c r="G15850" s="194"/>
    </row>
    <row r="15851" spans="7:7" ht="15" customHeight="1" x14ac:dyDescent="0.25">
      <c r="G15851" s="194"/>
    </row>
    <row r="15852" spans="7:7" ht="15" customHeight="1" x14ac:dyDescent="0.25">
      <c r="G15852" s="194"/>
    </row>
    <row r="15853" spans="7:7" ht="15" customHeight="1" x14ac:dyDescent="0.25">
      <c r="G15853" s="194"/>
    </row>
    <row r="15854" spans="7:7" ht="15" customHeight="1" x14ac:dyDescent="0.25">
      <c r="G15854" s="194"/>
    </row>
    <row r="15855" spans="7:7" ht="15" customHeight="1" x14ac:dyDescent="0.25">
      <c r="G15855" s="194"/>
    </row>
    <row r="15856" spans="7:7" ht="15" customHeight="1" x14ac:dyDescent="0.25">
      <c r="G15856" s="194"/>
    </row>
    <row r="15857" spans="7:7" ht="15" customHeight="1" x14ac:dyDescent="0.25">
      <c r="G15857" s="194"/>
    </row>
    <row r="15858" spans="7:7" ht="15" customHeight="1" x14ac:dyDescent="0.25">
      <c r="G15858" s="194"/>
    </row>
    <row r="15859" spans="7:7" ht="15" customHeight="1" x14ac:dyDescent="0.25">
      <c r="G15859" s="194"/>
    </row>
    <row r="15860" spans="7:7" ht="15" customHeight="1" x14ac:dyDescent="0.25">
      <c r="G15860" s="194"/>
    </row>
    <row r="15861" spans="7:7" ht="15" customHeight="1" x14ac:dyDescent="0.25">
      <c r="G15861" s="194"/>
    </row>
    <row r="15862" spans="7:7" ht="15" customHeight="1" x14ac:dyDescent="0.25">
      <c r="G15862" s="194"/>
    </row>
    <row r="15863" spans="7:7" ht="15" customHeight="1" x14ac:dyDescent="0.25">
      <c r="G15863" s="194"/>
    </row>
    <row r="15864" spans="7:7" ht="15" customHeight="1" x14ac:dyDescent="0.25">
      <c r="G15864" s="194"/>
    </row>
    <row r="15865" spans="7:7" ht="15" customHeight="1" x14ac:dyDescent="0.25">
      <c r="G15865" s="194"/>
    </row>
  </sheetData>
  <autoFilter ref="A3:J15865" xr:uid="{00000000-0009-0000-0000-000006000000}"/>
  <mergeCells count="1">
    <mergeCell ref="K9:AE9"/>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O126"/>
  <sheetViews>
    <sheetView workbookViewId="0">
      <pane xSplit="1" ySplit="3" topLeftCell="B4" activePane="bottomRight" state="frozen"/>
      <selection activeCell="CP491" sqref="CP491"/>
      <selection pane="topRight" activeCell="CP491" sqref="CP491"/>
      <selection pane="bottomLeft" activeCell="CP491" sqref="CP491"/>
      <selection pane="bottomRight" activeCell="CP491" sqref="CP491"/>
    </sheetView>
  </sheetViews>
  <sheetFormatPr defaultRowHeight="12.75" x14ac:dyDescent="0.2"/>
  <cols>
    <col min="1" max="1" width="24.28515625" style="196" customWidth="1"/>
    <col min="2" max="2" width="57.7109375" style="195" bestFit="1" customWidth="1"/>
    <col min="5" max="5" width="19.28515625" customWidth="1"/>
    <col min="6" max="6" width="36.85546875" bestFit="1" customWidth="1"/>
    <col min="8" max="9" width="9.140625" style="468"/>
    <col min="10" max="12" width="9.140625" style="398"/>
    <col min="13" max="13" width="28.140625" style="398" bestFit="1" customWidth="1"/>
    <col min="14" max="14" width="14.7109375" bestFit="1" customWidth="1"/>
  </cols>
  <sheetData>
    <row r="1" spans="1:15" ht="15.75" x14ac:dyDescent="0.25">
      <c r="A1" s="202" t="s">
        <v>1611</v>
      </c>
      <c r="E1" s="202" t="s">
        <v>1636</v>
      </c>
    </row>
    <row r="3" spans="1:15" ht="15" x14ac:dyDescent="0.25">
      <c r="A3" s="203" t="s">
        <v>1612</v>
      </c>
      <c r="B3" s="203" t="s">
        <v>1613</v>
      </c>
      <c r="E3" s="203" t="s">
        <v>1612</v>
      </c>
      <c r="F3" s="203" t="s">
        <v>1613</v>
      </c>
    </row>
    <row r="4" spans="1:15" x14ac:dyDescent="0.2">
      <c r="A4" s="205" t="s">
        <v>55</v>
      </c>
      <c r="B4" s="195" t="s">
        <v>1609</v>
      </c>
      <c r="E4" s="197" t="s">
        <v>1503</v>
      </c>
      <c r="F4" t="s">
        <v>1637</v>
      </c>
      <c r="J4" s="398" t="s">
        <v>1165</v>
      </c>
      <c r="K4" s="398">
        <v>1</v>
      </c>
      <c r="L4" s="398" t="s">
        <v>1652</v>
      </c>
      <c r="M4" s="398" t="s">
        <v>1678</v>
      </c>
      <c r="N4" s="398" t="s">
        <v>6</v>
      </c>
      <c r="O4" s="398"/>
    </row>
    <row r="5" spans="1:15" x14ac:dyDescent="0.2">
      <c r="A5" s="205" t="s">
        <v>1619</v>
      </c>
      <c r="B5" s="195" t="s">
        <v>1741</v>
      </c>
      <c r="E5" s="197" t="s">
        <v>1638</v>
      </c>
      <c r="F5" t="s">
        <v>1639</v>
      </c>
      <c r="J5" s="398" t="s">
        <v>1651</v>
      </c>
      <c r="K5" s="398">
        <v>2</v>
      </c>
      <c r="L5" s="398" t="s">
        <v>1653</v>
      </c>
      <c r="M5" s="398" t="s">
        <v>1506</v>
      </c>
      <c r="N5" s="398" t="s">
        <v>7</v>
      </c>
      <c r="O5" s="398"/>
    </row>
    <row r="6" spans="1:15" x14ac:dyDescent="0.2">
      <c r="A6" s="205" t="s">
        <v>56</v>
      </c>
      <c r="B6" s="195" t="s">
        <v>56</v>
      </c>
      <c r="E6" s="197" t="s">
        <v>1640</v>
      </c>
      <c r="F6" t="s">
        <v>1641</v>
      </c>
      <c r="K6" s="398">
        <v>3</v>
      </c>
      <c r="L6" s="398" t="s">
        <v>1654</v>
      </c>
      <c r="M6" s="398" t="s">
        <v>1508</v>
      </c>
      <c r="N6" s="398" t="s">
        <v>8</v>
      </c>
      <c r="O6" s="398"/>
    </row>
    <row r="7" spans="1:15" x14ac:dyDescent="0.2">
      <c r="A7" s="205" t="s">
        <v>57</v>
      </c>
      <c r="B7" s="195" t="s">
        <v>1610</v>
      </c>
      <c r="E7" s="197" t="s">
        <v>1642</v>
      </c>
      <c r="F7" t="s">
        <v>1643</v>
      </c>
      <c r="K7" s="398">
        <v>4</v>
      </c>
      <c r="L7" s="398" t="s">
        <v>1655</v>
      </c>
      <c r="M7" s="398" t="s">
        <v>1507</v>
      </c>
      <c r="N7" s="398" t="s">
        <v>9</v>
      </c>
      <c r="O7" s="398"/>
    </row>
    <row r="8" spans="1:15" x14ac:dyDescent="0.2">
      <c r="A8" s="197" t="s">
        <v>58</v>
      </c>
      <c r="B8" s="195" t="s">
        <v>1513</v>
      </c>
      <c r="E8" s="197" t="s">
        <v>1644</v>
      </c>
      <c r="F8" t="s">
        <v>1645</v>
      </c>
      <c r="L8" s="398" t="s">
        <v>1656</v>
      </c>
      <c r="M8" s="398" t="s">
        <v>1504</v>
      </c>
      <c r="N8" s="398" t="s">
        <v>10</v>
      </c>
      <c r="O8" s="398"/>
    </row>
    <row r="9" spans="1:15" x14ac:dyDescent="0.2">
      <c r="A9" s="197" t="s">
        <v>59</v>
      </c>
      <c r="B9" s="195" t="s">
        <v>1518</v>
      </c>
      <c r="E9" s="197" t="s">
        <v>1646</v>
      </c>
      <c r="F9" t="s">
        <v>1512</v>
      </c>
      <c r="L9" s="398" t="s">
        <v>1657</v>
      </c>
      <c r="M9" s="398" t="s">
        <v>1505</v>
      </c>
      <c r="N9" s="398" t="s">
        <v>11</v>
      </c>
      <c r="O9" s="398"/>
    </row>
    <row r="10" spans="1:15" x14ac:dyDescent="0.2">
      <c r="A10" s="197" t="s">
        <v>60</v>
      </c>
      <c r="B10" s="195" t="s">
        <v>1519</v>
      </c>
      <c r="E10" s="197" t="s">
        <v>1224</v>
      </c>
      <c r="F10" t="s">
        <v>1647</v>
      </c>
      <c r="L10" s="398" t="s">
        <v>1658</v>
      </c>
      <c r="N10" s="398" t="s">
        <v>12</v>
      </c>
      <c r="O10" s="398"/>
    </row>
    <row r="11" spans="1:15" x14ac:dyDescent="0.2">
      <c r="A11" s="197" t="s">
        <v>61</v>
      </c>
      <c r="B11" s="195" t="s">
        <v>1520</v>
      </c>
      <c r="E11" s="197" t="s">
        <v>1648</v>
      </c>
      <c r="F11" t="s">
        <v>1649</v>
      </c>
      <c r="L11" s="398" t="s">
        <v>1659</v>
      </c>
      <c r="N11" s="398" t="s">
        <v>13</v>
      </c>
      <c r="O11" s="398"/>
    </row>
    <row r="12" spans="1:15" x14ac:dyDescent="0.2">
      <c r="A12" s="197" t="s">
        <v>62</v>
      </c>
      <c r="B12" s="195" t="s">
        <v>1521</v>
      </c>
      <c r="E12" s="197" t="s">
        <v>18</v>
      </c>
      <c r="F12" t="s">
        <v>1650</v>
      </c>
      <c r="L12" s="398" t="s">
        <v>1660</v>
      </c>
      <c r="N12" s="398" t="s">
        <v>14</v>
      </c>
      <c r="O12" s="398"/>
    </row>
    <row r="13" spans="1:15" x14ac:dyDescent="0.2">
      <c r="A13" s="197" t="s">
        <v>63</v>
      </c>
      <c r="B13" s="195" t="s">
        <v>1522</v>
      </c>
      <c r="L13" s="398" t="s">
        <v>1661</v>
      </c>
      <c r="N13" s="398" t="s">
        <v>15</v>
      </c>
      <c r="O13" s="398"/>
    </row>
    <row r="14" spans="1:15" x14ac:dyDescent="0.2">
      <c r="A14" s="197" t="s">
        <v>64</v>
      </c>
      <c r="B14" s="195" t="s">
        <v>1523</v>
      </c>
      <c r="L14" s="398" t="s">
        <v>1662</v>
      </c>
      <c r="N14" s="398" t="s">
        <v>16</v>
      </c>
      <c r="O14" s="398"/>
    </row>
    <row r="15" spans="1:15" x14ac:dyDescent="0.2">
      <c r="A15" s="197" t="s">
        <v>65</v>
      </c>
      <c r="B15" s="195" t="s">
        <v>1524</v>
      </c>
      <c r="L15" s="398" t="s">
        <v>1663</v>
      </c>
      <c r="N15" s="398" t="s">
        <v>17</v>
      </c>
      <c r="O15" s="398"/>
    </row>
    <row r="16" spans="1:15" x14ac:dyDescent="0.2">
      <c r="A16" s="197" t="s">
        <v>66</v>
      </c>
      <c r="B16" s="195" t="s">
        <v>1525</v>
      </c>
      <c r="N16" s="398" t="s">
        <v>1158</v>
      </c>
      <c r="O16" s="398"/>
    </row>
    <row r="17" spans="1:15" x14ac:dyDescent="0.2">
      <c r="A17" s="197" t="s">
        <v>67</v>
      </c>
      <c r="B17" s="195" t="s">
        <v>1526</v>
      </c>
      <c r="N17" s="398" t="s">
        <v>1725</v>
      </c>
      <c r="O17" s="398"/>
    </row>
    <row r="18" spans="1:15" x14ac:dyDescent="0.2">
      <c r="A18" s="197" t="s">
        <v>68</v>
      </c>
      <c r="B18" s="195" t="s">
        <v>1527</v>
      </c>
      <c r="N18" s="398" t="s">
        <v>1159</v>
      </c>
      <c r="O18" s="398"/>
    </row>
    <row r="19" spans="1:15" x14ac:dyDescent="0.2">
      <c r="A19" s="197" t="s">
        <v>69</v>
      </c>
      <c r="B19" s="195" t="s">
        <v>1528</v>
      </c>
      <c r="N19" s="398" t="s">
        <v>1160</v>
      </c>
      <c r="O19" s="398"/>
    </row>
    <row r="20" spans="1:15" x14ac:dyDescent="0.2">
      <c r="A20" s="197" t="s">
        <v>70</v>
      </c>
      <c r="B20" s="195" t="s">
        <v>1529</v>
      </c>
      <c r="N20" s="398" t="s">
        <v>1730</v>
      </c>
      <c r="O20" s="398"/>
    </row>
    <row r="21" spans="1:15" x14ac:dyDescent="0.2">
      <c r="A21" s="197" t="s">
        <v>71</v>
      </c>
      <c r="B21" s="195" t="s">
        <v>1530</v>
      </c>
      <c r="N21" s="398" t="s">
        <v>1731</v>
      </c>
      <c r="O21" s="398"/>
    </row>
    <row r="22" spans="1:15" x14ac:dyDescent="0.2">
      <c r="A22" s="197" t="s">
        <v>72</v>
      </c>
      <c r="B22" s="195" t="s">
        <v>1531</v>
      </c>
      <c r="N22" s="398" t="s">
        <v>1732</v>
      </c>
      <c r="O22" s="398"/>
    </row>
    <row r="23" spans="1:15" x14ac:dyDescent="0.2">
      <c r="A23" s="197" t="s">
        <v>73</v>
      </c>
      <c r="B23" s="195" t="s">
        <v>1532</v>
      </c>
      <c r="N23" s="398" t="s">
        <v>1733</v>
      </c>
      <c r="O23" s="398"/>
    </row>
    <row r="24" spans="1:15" x14ac:dyDescent="0.2">
      <c r="A24" s="197" t="s">
        <v>74</v>
      </c>
      <c r="B24" s="195" t="s">
        <v>1533</v>
      </c>
      <c r="N24" s="398" t="s">
        <v>1706</v>
      </c>
      <c r="O24" s="398"/>
    </row>
    <row r="25" spans="1:15" x14ac:dyDescent="0.2">
      <c r="A25" s="197" t="s">
        <v>75</v>
      </c>
      <c r="B25" s="195" t="s">
        <v>1534</v>
      </c>
      <c r="N25" s="398" t="s">
        <v>1707</v>
      </c>
      <c r="O25" s="398"/>
    </row>
    <row r="26" spans="1:15" x14ac:dyDescent="0.2">
      <c r="A26" s="197" t="s">
        <v>76</v>
      </c>
      <c r="B26" s="195" t="s">
        <v>1535</v>
      </c>
      <c r="N26" s="398" t="s">
        <v>1161</v>
      </c>
      <c r="O26" s="398"/>
    </row>
    <row r="27" spans="1:15" x14ac:dyDescent="0.2">
      <c r="A27" s="197" t="s">
        <v>77</v>
      </c>
      <c r="B27" s="195" t="s">
        <v>1536</v>
      </c>
      <c r="N27" s="398" t="s">
        <v>1734</v>
      </c>
      <c r="O27" s="398"/>
    </row>
    <row r="28" spans="1:15" x14ac:dyDescent="0.2">
      <c r="A28" s="197" t="s">
        <v>78</v>
      </c>
      <c r="B28" s="195" t="s">
        <v>1537</v>
      </c>
      <c r="N28" s="398" t="s">
        <v>1726</v>
      </c>
      <c r="O28" s="398"/>
    </row>
    <row r="29" spans="1:15" x14ac:dyDescent="0.2">
      <c r="A29" s="197" t="s">
        <v>79</v>
      </c>
      <c r="B29" s="195" t="s">
        <v>1538</v>
      </c>
      <c r="N29" s="398" t="s">
        <v>1727</v>
      </c>
      <c r="O29" s="398"/>
    </row>
    <row r="30" spans="1:15" x14ac:dyDescent="0.2">
      <c r="A30" s="197" t="s">
        <v>80</v>
      </c>
      <c r="B30" s="195" t="s">
        <v>1539</v>
      </c>
      <c r="N30" s="398" t="s">
        <v>1728</v>
      </c>
      <c r="O30" s="398"/>
    </row>
    <row r="31" spans="1:15" x14ac:dyDescent="0.2">
      <c r="A31" s="197" t="s">
        <v>81</v>
      </c>
      <c r="B31" s="195" t="s">
        <v>1540</v>
      </c>
      <c r="N31" s="398" t="s">
        <v>1729</v>
      </c>
      <c r="O31" s="398"/>
    </row>
    <row r="32" spans="1:15" x14ac:dyDescent="0.2">
      <c r="A32" s="197" t="s">
        <v>82</v>
      </c>
      <c r="B32" s="195" t="s">
        <v>1541</v>
      </c>
      <c r="N32" s="398" t="s">
        <v>1735</v>
      </c>
      <c r="O32" s="398"/>
    </row>
    <row r="33" spans="1:15" x14ac:dyDescent="0.2">
      <c r="A33" s="197" t="s">
        <v>83</v>
      </c>
      <c r="B33" s="195" t="s">
        <v>1542</v>
      </c>
      <c r="N33" s="398" t="s">
        <v>1736</v>
      </c>
      <c r="O33" s="398"/>
    </row>
    <row r="34" spans="1:15" x14ac:dyDescent="0.2">
      <c r="A34" s="197" t="s">
        <v>84</v>
      </c>
      <c r="B34" s="195" t="s">
        <v>1543</v>
      </c>
      <c r="N34" s="398" t="s">
        <v>1737</v>
      </c>
      <c r="O34" s="398"/>
    </row>
    <row r="35" spans="1:15" x14ac:dyDescent="0.2">
      <c r="A35" s="197" t="s">
        <v>85</v>
      </c>
      <c r="B35" s="195" t="s">
        <v>1544</v>
      </c>
      <c r="N35" s="398" t="s">
        <v>1738</v>
      </c>
      <c r="O35" s="398"/>
    </row>
    <row r="36" spans="1:15" x14ac:dyDescent="0.2">
      <c r="A36" s="197" t="s">
        <v>86</v>
      </c>
      <c r="B36" s="195" t="s">
        <v>1545</v>
      </c>
      <c r="N36" s="398" t="s">
        <v>1717</v>
      </c>
      <c r="O36" s="398"/>
    </row>
    <row r="37" spans="1:15" x14ac:dyDescent="0.2">
      <c r="A37" s="197" t="s">
        <v>87</v>
      </c>
      <c r="B37" s="195" t="s">
        <v>1546</v>
      </c>
      <c r="N37" s="398" t="s">
        <v>1718</v>
      </c>
      <c r="O37" s="398"/>
    </row>
    <row r="38" spans="1:15" x14ac:dyDescent="0.2">
      <c r="A38" s="197" t="s">
        <v>88</v>
      </c>
      <c r="B38" s="195" t="s">
        <v>1547</v>
      </c>
      <c r="N38" s="398" t="s">
        <v>1719</v>
      </c>
      <c r="O38" s="398"/>
    </row>
    <row r="39" spans="1:15" x14ac:dyDescent="0.2">
      <c r="A39" s="197" t="s">
        <v>89</v>
      </c>
      <c r="B39" s="195" t="s">
        <v>1548</v>
      </c>
    </row>
    <row r="40" spans="1:15" x14ac:dyDescent="0.2">
      <c r="A40" s="197" t="s">
        <v>90</v>
      </c>
      <c r="B40" s="195" t="s">
        <v>1549</v>
      </c>
    </row>
    <row r="41" spans="1:15" x14ac:dyDescent="0.2">
      <c r="A41" s="197" t="s">
        <v>91</v>
      </c>
      <c r="B41" s="195" t="s">
        <v>1550</v>
      </c>
    </row>
    <row r="42" spans="1:15" x14ac:dyDescent="0.2">
      <c r="A42" s="197" t="s">
        <v>92</v>
      </c>
      <c r="B42" s="195" t="s">
        <v>1551</v>
      </c>
    </row>
    <row r="43" spans="1:15" x14ac:dyDescent="0.2">
      <c r="A43" s="197" t="s">
        <v>93</v>
      </c>
      <c r="B43" s="195" t="s">
        <v>1552</v>
      </c>
    </row>
    <row r="44" spans="1:15" x14ac:dyDescent="0.2">
      <c r="A44" s="197" t="s">
        <v>94</v>
      </c>
      <c r="B44" s="195" t="s">
        <v>1553</v>
      </c>
    </row>
    <row r="45" spans="1:15" x14ac:dyDescent="0.2">
      <c r="A45" s="197" t="s">
        <v>95</v>
      </c>
      <c r="B45" s="195" t="s">
        <v>1554</v>
      </c>
    </row>
    <row r="46" spans="1:15" x14ac:dyDescent="0.2">
      <c r="A46" s="197" t="s">
        <v>96</v>
      </c>
      <c r="B46" s="195" t="s">
        <v>1555</v>
      </c>
    </row>
    <row r="47" spans="1:15" x14ac:dyDescent="0.2">
      <c r="A47" s="197" t="s">
        <v>97</v>
      </c>
      <c r="B47" s="195" t="s">
        <v>1556</v>
      </c>
    </row>
    <row r="48" spans="1:15" x14ac:dyDescent="0.2">
      <c r="A48" s="197" t="s">
        <v>98</v>
      </c>
      <c r="B48" s="195" t="s">
        <v>1557</v>
      </c>
    </row>
    <row r="49" spans="1:2" x14ac:dyDescent="0.2">
      <c r="A49" s="197" t="s">
        <v>99</v>
      </c>
      <c r="B49" s="195" t="s">
        <v>1558</v>
      </c>
    </row>
    <row r="50" spans="1:2" x14ac:dyDescent="0.2">
      <c r="A50" s="197" t="s">
        <v>100</v>
      </c>
      <c r="B50" s="195" t="s">
        <v>1559</v>
      </c>
    </row>
    <row r="51" spans="1:2" x14ac:dyDescent="0.2">
      <c r="A51" s="197" t="s">
        <v>101</v>
      </c>
      <c r="B51" s="195" t="s">
        <v>1560</v>
      </c>
    </row>
    <row r="52" spans="1:2" x14ac:dyDescent="0.2">
      <c r="A52" s="197" t="s">
        <v>102</v>
      </c>
      <c r="B52" s="195" t="s">
        <v>1561</v>
      </c>
    </row>
    <row r="53" spans="1:2" x14ac:dyDescent="0.2">
      <c r="A53" s="197" t="s">
        <v>103</v>
      </c>
      <c r="B53" s="195" t="s">
        <v>1562</v>
      </c>
    </row>
    <row r="54" spans="1:2" x14ac:dyDescent="0.2">
      <c r="A54" s="197" t="s">
        <v>104</v>
      </c>
      <c r="B54" s="195" t="s">
        <v>1563</v>
      </c>
    </row>
    <row r="55" spans="1:2" x14ac:dyDescent="0.2">
      <c r="A55" s="197" t="s">
        <v>105</v>
      </c>
      <c r="B55" s="195" t="s">
        <v>1564</v>
      </c>
    </row>
    <row r="56" spans="1:2" x14ac:dyDescent="0.2">
      <c r="A56" s="197" t="s">
        <v>106</v>
      </c>
      <c r="B56" s="195" t="s">
        <v>1565</v>
      </c>
    </row>
    <row r="57" spans="1:2" x14ac:dyDescent="0.2">
      <c r="A57" s="197" t="s">
        <v>107</v>
      </c>
      <c r="B57" s="195" t="s">
        <v>1566</v>
      </c>
    </row>
    <row r="58" spans="1:2" x14ac:dyDescent="0.2">
      <c r="A58" s="197" t="s">
        <v>108</v>
      </c>
      <c r="B58" s="195" t="s">
        <v>1567</v>
      </c>
    </row>
    <row r="59" spans="1:2" x14ac:dyDescent="0.2">
      <c r="A59" s="197" t="s">
        <v>109</v>
      </c>
      <c r="B59" s="195" t="s">
        <v>1568</v>
      </c>
    </row>
    <row r="60" spans="1:2" x14ac:dyDescent="0.2">
      <c r="A60" s="197" t="s">
        <v>110</v>
      </c>
      <c r="B60" s="195" t="s">
        <v>1569</v>
      </c>
    </row>
    <row r="61" spans="1:2" x14ac:dyDescent="0.2">
      <c r="A61" s="197" t="s">
        <v>111</v>
      </c>
      <c r="B61" s="195" t="s">
        <v>1570</v>
      </c>
    </row>
    <row r="62" spans="1:2" x14ac:dyDescent="0.2">
      <c r="A62" s="197" t="s">
        <v>112</v>
      </c>
      <c r="B62" s="195" t="s">
        <v>1571</v>
      </c>
    </row>
    <row r="63" spans="1:2" x14ac:dyDescent="0.2">
      <c r="A63" s="197" t="s">
        <v>113</v>
      </c>
      <c r="B63" s="195" t="s">
        <v>1572</v>
      </c>
    </row>
    <row r="64" spans="1:2" x14ac:dyDescent="0.2">
      <c r="A64" s="197" t="s">
        <v>114</v>
      </c>
      <c r="B64" s="195" t="s">
        <v>1573</v>
      </c>
    </row>
    <row r="65" spans="1:2" x14ac:dyDescent="0.2">
      <c r="A65" s="197" t="s">
        <v>115</v>
      </c>
      <c r="B65" s="195" t="s">
        <v>1574</v>
      </c>
    </row>
    <row r="66" spans="1:2" x14ac:dyDescent="0.2">
      <c r="A66" s="197" t="s">
        <v>116</v>
      </c>
      <c r="B66" s="195" t="s">
        <v>1575</v>
      </c>
    </row>
    <row r="67" spans="1:2" x14ac:dyDescent="0.2">
      <c r="A67" s="197" t="s">
        <v>117</v>
      </c>
      <c r="B67" s="195" t="s">
        <v>1576</v>
      </c>
    </row>
    <row r="68" spans="1:2" x14ac:dyDescent="0.2">
      <c r="A68" s="197" t="s">
        <v>118</v>
      </c>
      <c r="B68" s="195" t="s">
        <v>1577</v>
      </c>
    </row>
    <row r="69" spans="1:2" x14ac:dyDescent="0.2">
      <c r="A69" s="197" t="s">
        <v>119</v>
      </c>
      <c r="B69" s="195" t="s">
        <v>1578</v>
      </c>
    </row>
    <row r="70" spans="1:2" x14ac:dyDescent="0.2">
      <c r="A70" s="197" t="s">
        <v>120</v>
      </c>
      <c r="B70" s="195" t="s">
        <v>1579</v>
      </c>
    </row>
    <row r="71" spans="1:2" x14ac:dyDescent="0.2">
      <c r="A71" s="197" t="s">
        <v>121</v>
      </c>
      <c r="B71" s="195" t="s">
        <v>1580</v>
      </c>
    </row>
    <row r="72" spans="1:2" x14ac:dyDescent="0.2">
      <c r="A72" s="197" t="s">
        <v>122</v>
      </c>
      <c r="B72" s="195" t="s">
        <v>1581</v>
      </c>
    </row>
    <row r="73" spans="1:2" x14ac:dyDescent="0.2">
      <c r="A73" s="197" t="s">
        <v>123</v>
      </c>
      <c r="B73" s="195" t="s">
        <v>1582</v>
      </c>
    </row>
    <row r="74" spans="1:2" x14ac:dyDescent="0.2">
      <c r="A74" s="197" t="s">
        <v>124</v>
      </c>
      <c r="B74" s="195" t="s">
        <v>1583</v>
      </c>
    </row>
    <row r="75" spans="1:2" x14ac:dyDescent="0.2">
      <c r="A75" s="197" t="s">
        <v>125</v>
      </c>
      <c r="B75" s="195" t="s">
        <v>1584</v>
      </c>
    </row>
    <row r="76" spans="1:2" x14ac:dyDescent="0.2">
      <c r="A76" s="205" t="s">
        <v>1614</v>
      </c>
      <c r="B76" s="195" t="s">
        <v>1616</v>
      </c>
    </row>
    <row r="77" spans="1:2" x14ac:dyDescent="0.2">
      <c r="A77" s="205" t="s">
        <v>1615</v>
      </c>
      <c r="B77" s="195" t="s">
        <v>1617</v>
      </c>
    </row>
    <row r="78" spans="1:2" x14ac:dyDescent="0.2">
      <c r="A78" s="205" t="s">
        <v>1634</v>
      </c>
      <c r="B78" s="195" t="s">
        <v>1635</v>
      </c>
    </row>
    <row r="79" spans="1:2" x14ac:dyDescent="0.2">
      <c r="A79" s="198" t="s">
        <v>1166</v>
      </c>
      <c r="B79" s="195" t="s">
        <v>1585</v>
      </c>
    </row>
    <row r="80" spans="1:2" x14ac:dyDescent="0.2">
      <c r="A80" s="198" t="s">
        <v>1167</v>
      </c>
      <c r="B80" s="195" t="s">
        <v>1586</v>
      </c>
    </row>
    <row r="81" spans="1:2" x14ac:dyDescent="0.2">
      <c r="A81" s="198" t="s">
        <v>1168</v>
      </c>
      <c r="B81" s="195" t="s">
        <v>1587</v>
      </c>
    </row>
    <row r="82" spans="1:2" x14ac:dyDescent="0.2">
      <c r="A82" s="198" t="s">
        <v>1169</v>
      </c>
      <c r="B82" s="195" t="s">
        <v>1588</v>
      </c>
    </row>
    <row r="83" spans="1:2" x14ac:dyDescent="0.2">
      <c r="A83" s="198" t="s">
        <v>1170</v>
      </c>
      <c r="B83" s="195" t="s">
        <v>1589</v>
      </c>
    </row>
    <row r="84" spans="1:2" x14ac:dyDescent="0.2">
      <c r="A84" s="198" t="s">
        <v>1171</v>
      </c>
      <c r="B84" s="195" t="s">
        <v>1590</v>
      </c>
    </row>
    <row r="85" spans="1:2" x14ac:dyDescent="0.2">
      <c r="A85" s="198" t="s">
        <v>1172</v>
      </c>
      <c r="B85" s="195" t="s">
        <v>1591</v>
      </c>
    </row>
    <row r="86" spans="1:2" x14ac:dyDescent="0.2">
      <c r="A86" s="198" t="s">
        <v>1173</v>
      </c>
      <c r="B86" s="195" t="s">
        <v>1592</v>
      </c>
    </row>
    <row r="87" spans="1:2" x14ac:dyDescent="0.2">
      <c r="A87" s="198" t="s">
        <v>1174</v>
      </c>
      <c r="B87" s="195" t="s">
        <v>1593</v>
      </c>
    </row>
    <row r="88" spans="1:2" x14ac:dyDescent="0.2">
      <c r="A88" s="198" t="s">
        <v>1175</v>
      </c>
      <c r="B88" s="195" t="s">
        <v>1594</v>
      </c>
    </row>
    <row r="89" spans="1:2" x14ac:dyDescent="0.2">
      <c r="A89" s="198" t="s">
        <v>1176</v>
      </c>
      <c r="B89" s="195" t="s">
        <v>1595</v>
      </c>
    </row>
    <row r="90" spans="1:2" x14ac:dyDescent="0.2">
      <c r="A90" s="198" t="s">
        <v>1177</v>
      </c>
      <c r="B90" s="195" t="s">
        <v>1596</v>
      </c>
    </row>
    <row r="91" spans="1:2" x14ac:dyDescent="0.2">
      <c r="A91" s="199" t="s">
        <v>1181</v>
      </c>
      <c r="B91" s="195" t="s">
        <v>1597</v>
      </c>
    </row>
    <row r="92" spans="1:2" x14ac:dyDescent="0.2">
      <c r="A92" s="199" t="s">
        <v>1182</v>
      </c>
      <c r="B92" s="195" t="s">
        <v>1598</v>
      </c>
    </row>
    <row r="93" spans="1:2" x14ac:dyDescent="0.2">
      <c r="A93" s="199" t="s">
        <v>1183</v>
      </c>
      <c r="B93" s="195" t="s">
        <v>1599</v>
      </c>
    </row>
    <row r="94" spans="1:2" x14ac:dyDescent="0.2">
      <c r="A94" s="199" t="s">
        <v>1184</v>
      </c>
      <c r="B94" s="195" t="s">
        <v>1600</v>
      </c>
    </row>
    <row r="95" spans="1:2" x14ac:dyDescent="0.2">
      <c r="A95" s="199" t="s">
        <v>1185</v>
      </c>
      <c r="B95" s="195" t="s">
        <v>1597</v>
      </c>
    </row>
    <row r="96" spans="1:2" x14ac:dyDescent="0.2">
      <c r="A96" s="199" t="s">
        <v>1186</v>
      </c>
      <c r="B96" s="195" t="s">
        <v>1598</v>
      </c>
    </row>
    <row r="97" spans="1:2" x14ac:dyDescent="0.2">
      <c r="A97" s="199" t="s">
        <v>1187</v>
      </c>
      <c r="B97" s="195" t="s">
        <v>1599</v>
      </c>
    </row>
    <row r="98" spans="1:2" x14ac:dyDescent="0.2">
      <c r="A98" s="199" t="s">
        <v>1188</v>
      </c>
      <c r="B98" s="195" t="s">
        <v>1600</v>
      </c>
    </row>
    <row r="99" spans="1:2" x14ac:dyDescent="0.2">
      <c r="A99" s="199" t="s">
        <v>1189</v>
      </c>
      <c r="B99" s="195" t="s">
        <v>1597</v>
      </c>
    </row>
    <row r="100" spans="1:2" x14ac:dyDescent="0.2">
      <c r="A100" s="199" t="s">
        <v>1190</v>
      </c>
      <c r="B100" s="195" t="s">
        <v>1598</v>
      </c>
    </row>
    <row r="101" spans="1:2" x14ac:dyDescent="0.2">
      <c r="A101" s="199" t="s">
        <v>1191</v>
      </c>
      <c r="B101" s="195" t="s">
        <v>1599</v>
      </c>
    </row>
    <row r="102" spans="1:2" x14ac:dyDescent="0.2">
      <c r="A102" s="199" t="s">
        <v>1192</v>
      </c>
      <c r="B102" s="195" t="s">
        <v>1600</v>
      </c>
    </row>
    <row r="103" spans="1:2" x14ac:dyDescent="0.2">
      <c r="A103" s="199" t="s">
        <v>1193</v>
      </c>
      <c r="B103" s="195" t="s">
        <v>1597</v>
      </c>
    </row>
    <row r="104" spans="1:2" x14ac:dyDescent="0.2">
      <c r="A104" s="199" t="s">
        <v>1194</v>
      </c>
      <c r="B104" s="195" t="s">
        <v>1598</v>
      </c>
    </row>
    <row r="105" spans="1:2" x14ac:dyDescent="0.2">
      <c r="A105" s="199" t="s">
        <v>1195</v>
      </c>
      <c r="B105" s="195" t="s">
        <v>1599</v>
      </c>
    </row>
    <row r="106" spans="1:2" x14ac:dyDescent="0.2">
      <c r="A106" s="199" t="s">
        <v>1196</v>
      </c>
      <c r="B106" s="195" t="s">
        <v>1600</v>
      </c>
    </row>
    <row r="107" spans="1:2" x14ac:dyDescent="0.2">
      <c r="A107" s="200" t="s">
        <v>1197</v>
      </c>
      <c r="B107" s="195" t="s">
        <v>1601</v>
      </c>
    </row>
    <row r="108" spans="1:2" x14ac:dyDescent="0.2">
      <c r="A108" s="200" t="s">
        <v>1198</v>
      </c>
      <c r="B108" s="195" t="s">
        <v>1602</v>
      </c>
    </row>
    <row r="109" spans="1:2" x14ac:dyDescent="0.2">
      <c r="A109" s="200" t="s">
        <v>1199</v>
      </c>
      <c r="B109" s="195" t="s">
        <v>1603</v>
      </c>
    </row>
    <row r="110" spans="1:2" x14ac:dyDescent="0.2">
      <c r="A110" s="200" t="s">
        <v>1200</v>
      </c>
      <c r="B110" s="195" t="s">
        <v>1604</v>
      </c>
    </row>
    <row r="111" spans="1:2" x14ac:dyDescent="0.2">
      <c r="A111" s="200" t="s">
        <v>1201</v>
      </c>
      <c r="B111" s="195" t="s">
        <v>1601</v>
      </c>
    </row>
    <row r="112" spans="1:2" x14ac:dyDescent="0.2">
      <c r="A112" s="200" t="s">
        <v>1202</v>
      </c>
      <c r="B112" s="195" t="s">
        <v>1602</v>
      </c>
    </row>
    <row r="113" spans="1:2" x14ac:dyDescent="0.2">
      <c r="A113" s="200" t="s">
        <v>1203</v>
      </c>
      <c r="B113" s="195" t="s">
        <v>1603</v>
      </c>
    </row>
    <row r="114" spans="1:2" x14ac:dyDescent="0.2">
      <c r="A114" s="200" t="s">
        <v>1204</v>
      </c>
      <c r="B114" s="195" t="s">
        <v>1604</v>
      </c>
    </row>
    <row r="115" spans="1:2" x14ac:dyDescent="0.2">
      <c r="A115" s="200" t="s">
        <v>1205</v>
      </c>
      <c r="B115" s="195" t="s">
        <v>1601</v>
      </c>
    </row>
    <row r="116" spans="1:2" x14ac:dyDescent="0.2">
      <c r="A116" s="200" t="s">
        <v>1206</v>
      </c>
      <c r="B116" s="195" t="s">
        <v>1602</v>
      </c>
    </row>
    <row r="117" spans="1:2" x14ac:dyDescent="0.2">
      <c r="A117" s="200" t="s">
        <v>1207</v>
      </c>
      <c r="B117" s="195" t="s">
        <v>1603</v>
      </c>
    </row>
    <row r="118" spans="1:2" x14ac:dyDescent="0.2">
      <c r="A118" s="200" t="s">
        <v>1208</v>
      </c>
      <c r="B118" s="195" t="s">
        <v>1604</v>
      </c>
    </row>
    <row r="119" spans="1:2" x14ac:dyDescent="0.2">
      <c r="A119" s="200" t="s">
        <v>1209</v>
      </c>
      <c r="B119" s="195" t="s">
        <v>1601</v>
      </c>
    </row>
    <row r="120" spans="1:2" x14ac:dyDescent="0.2">
      <c r="A120" s="200" t="s">
        <v>1210</v>
      </c>
      <c r="B120" s="195" t="s">
        <v>1602</v>
      </c>
    </row>
    <row r="121" spans="1:2" x14ac:dyDescent="0.2">
      <c r="A121" s="200" t="s">
        <v>1211</v>
      </c>
      <c r="B121" s="195" t="s">
        <v>1603</v>
      </c>
    </row>
    <row r="122" spans="1:2" x14ac:dyDescent="0.2">
      <c r="A122" s="200" t="s">
        <v>1212</v>
      </c>
      <c r="B122" s="195" t="s">
        <v>1604</v>
      </c>
    </row>
    <row r="123" spans="1:2" x14ac:dyDescent="0.2">
      <c r="A123" s="201" t="s">
        <v>1514</v>
      </c>
      <c r="B123" s="195" t="s">
        <v>1605</v>
      </c>
    </row>
    <row r="124" spans="1:2" x14ac:dyDescent="0.2">
      <c r="A124" s="201" t="s">
        <v>1515</v>
      </c>
      <c r="B124" s="195" t="s">
        <v>1606</v>
      </c>
    </row>
    <row r="125" spans="1:2" x14ac:dyDescent="0.2">
      <c r="A125" s="201" t="s">
        <v>1516</v>
      </c>
      <c r="B125" s="195" t="s">
        <v>1607</v>
      </c>
    </row>
    <row r="126" spans="1:2" x14ac:dyDescent="0.2">
      <c r="A126" s="201" t="s">
        <v>1517</v>
      </c>
      <c r="B126" s="195" t="s">
        <v>1608</v>
      </c>
    </row>
  </sheetData>
  <autoFilter ref="A3:B3" xr:uid="{00000000-0009-0000-0000-000007000000}"/>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dimension ref="A1:J46"/>
  <sheetViews>
    <sheetView workbookViewId="0">
      <pane ySplit="1" topLeftCell="A2" activePane="bottomLeft" state="frozen"/>
      <selection activeCell="M52" sqref="M52"/>
      <selection pane="bottomLeft" activeCell="J2" sqref="J2:J14"/>
    </sheetView>
  </sheetViews>
  <sheetFormatPr defaultRowHeight="12.75" x14ac:dyDescent="0.2"/>
  <cols>
    <col min="1" max="1" width="10.42578125" style="420" bestFit="1" customWidth="1"/>
    <col min="2" max="2" width="14.42578125" bestFit="1" customWidth="1"/>
    <col min="3" max="3" width="22.140625" customWidth="1"/>
    <col min="4" max="4" width="26.140625" bestFit="1" customWidth="1"/>
  </cols>
  <sheetData>
    <row r="1" spans="1:10" s="419" customFormat="1" x14ac:dyDescent="0.2">
      <c r="A1" s="418" t="s">
        <v>1512</v>
      </c>
      <c r="B1" s="419" t="s">
        <v>1758</v>
      </c>
      <c r="C1" s="419" t="s">
        <v>1759</v>
      </c>
      <c r="D1" s="419" t="s">
        <v>1224</v>
      </c>
      <c r="F1" s="419" t="s">
        <v>1760</v>
      </c>
    </row>
    <row r="2" spans="1:10" x14ac:dyDescent="0.2">
      <c r="A2" s="420" t="s">
        <v>1761</v>
      </c>
      <c r="B2" t="s">
        <v>1762</v>
      </c>
      <c r="C2" t="s">
        <v>1506</v>
      </c>
      <c r="D2" t="s">
        <v>1267</v>
      </c>
      <c r="F2" t="s">
        <v>1506</v>
      </c>
      <c r="J2" t="s">
        <v>1267</v>
      </c>
    </row>
    <row r="3" spans="1:10" x14ac:dyDescent="0.2">
      <c r="A3" s="420">
        <v>45</v>
      </c>
      <c r="B3" t="s">
        <v>1763</v>
      </c>
      <c r="C3" t="s">
        <v>1506</v>
      </c>
      <c r="D3" t="s">
        <v>1267</v>
      </c>
      <c r="F3" t="s">
        <v>1508</v>
      </c>
      <c r="J3" t="s">
        <v>1298</v>
      </c>
    </row>
    <row r="4" spans="1:10" x14ac:dyDescent="0.2">
      <c r="A4" s="420" t="s">
        <v>1770</v>
      </c>
      <c r="B4" t="s">
        <v>1762</v>
      </c>
      <c r="C4" t="s">
        <v>1506</v>
      </c>
      <c r="D4" t="s">
        <v>1446</v>
      </c>
      <c r="F4" t="s">
        <v>1507</v>
      </c>
      <c r="J4" t="s">
        <v>1446</v>
      </c>
    </row>
    <row r="5" spans="1:10" x14ac:dyDescent="0.2">
      <c r="A5" s="420">
        <v>34</v>
      </c>
      <c r="B5" t="s">
        <v>1763</v>
      </c>
      <c r="C5" t="s">
        <v>1506</v>
      </c>
      <c r="D5" t="s">
        <v>1446</v>
      </c>
      <c r="F5" t="s">
        <v>1504</v>
      </c>
      <c r="J5" t="s">
        <v>1279</v>
      </c>
    </row>
    <row r="6" spans="1:10" x14ac:dyDescent="0.2">
      <c r="A6" s="420" t="s">
        <v>1772</v>
      </c>
      <c r="B6" t="s">
        <v>1762</v>
      </c>
      <c r="C6" t="s">
        <v>1506</v>
      </c>
      <c r="D6" t="s">
        <v>1279</v>
      </c>
      <c r="F6" t="s">
        <v>1505</v>
      </c>
      <c r="J6" t="s">
        <v>1408</v>
      </c>
    </row>
    <row r="7" spans="1:10" x14ac:dyDescent="0.2">
      <c r="A7" s="420" t="s">
        <v>1773</v>
      </c>
      <c r="B7" t="s">
        <v>1763</v>
      </c>
      <c r="C7" t="s">
        <v>1506</v>
      </c>
      <c r="D7" t="s">
        <v>1279</v>
      </c>
      <c r="J7" t="s">
        <v>1277</v>
      </c>
    </row>
    <row r="8" spans="1:10" x14ac:dyDescent="0.2">
      <c r="A8" s="420" t="s">
        <v>1784</v>
      </c>
      <c r="B8" t="s">
        <v>1763</v>
      </c>
      <c r="C8" t="s">
        <v>1506</v>
      </c>
      <c r="D8" t="s">
        <v>1277</v>
      </c>
      <c r="J8" t="s">
        <v>1272</v>
      </c>
    </row>
    <row r="9" spans="1:10" x14ac:dyDescent="0.2">
      <c r="A9" s="420" t="s">
        <v>1787</v>
      </c>
      <c r="B9" t="s">
        <v>1763</v>
      </c>
      <c r="C9" t="s">
        <v>1506</v>
      </c>
      <c r="D9" t="s">
        <v>1272</v>
      </c>
      <c r="J9" t="s">
        <v>1274</v>
      </c>
    </row>
    <row r="10" spans="1:10" x14ac:dyDescent="0.2">
      <c r="A10" s="420" t="s">
        <v>1793</v>
      </c>
      <c r="B10" t="s">
        <v>1763</v>
      </c>
      <c r="C10" t="s">
        <v>1506</v>
      </c>
      <c r="D10" t="s">
        <v>1258</v>
      </c>
      <c r="J10" t="s">
        <v>1296</v>
      </c>
    </row>
    <row r="11" spans="1:10" x14ac:dyDescent="0.2">
      <c r="A11" s="420" t="s">
        <v>1795</v>
      </c>
      <c r="B11" t="s">
        <v>1762</v>
      </c>
      <c r="C11" t="s">
        <v>1506</v>
      </c>
      <c r="D11" t="s">
        <v>1293</v>
      </c>
      <c r="J11" t="s">
        <v>1258</v>
      </c>
    </row>
    <row r="12" spans="1:10" x14ac:dyDescent="0.2">
      <c r="A12" s="420">
        <v>69</v>
      </c>
      <c r="B12" t="s">
        <v>1763</v>
      </c>
      <c r="C12" t="s">
        <v>1506</v>
      </c>
      <c r="D12" t="s">
        <v>1293</v>
      </c>
      <c r="J12" t="s">
        <v>1286</v>
      </c>
    </row>
    <row r="13" spans="1:10" x14ac:dyDescent="0.2">
      <c r="A13" s="420">
        <v>19</v>
      </c>
      <c r="B13" t="s">
        <v>1763</v>
      </c>
      <c r="C13" t="s">
        <v>1506</v>
      </c>
      <c r="D13" t="s">
        <v>1297</v>
      </c>
      <c r="J13" t="s">
        <v>1293</v>
      </c>
    </row>
    <row r="14" spans="1:10" x14ac:dyDescent="0.2">
      <c r="A14" s="420" t="s">
        <v>1778</v>
      </c>
      <c r="B14" t="s">
        <v>1762</v>
      </c>
      <c r="C14" t="s">
        <v>1508</v>
      </c>
      <c r="D14" t="s">
        <v>1408</v>
      </c>
      <c r="J14" t="s">
        <v>1297</v>
      </c>
    </row>
    <row r="15" spans="1:10" x14ac:dyDescent="0.2">
      <c r="A15" s="420" t="s">
        <v>1779</v>
      </c>
      <c r="B15" t="s">
        <v>1763</v>
      </c>
      <c r="C15" t="s">
        <v>1508</v>
      </c>
      <c r="D15" t="s">
        <v>1408</v>
      </c>
    </row>
    <row r="16" spans="1:10" x14ac:dyDescent="0.2">
      <c r="A16" s="420" t="s">
        <v>1791</v>
      </c>
      <c r="B16" t="s">
        <v>1763</v>
      </c>
      <c r="C16" t="s">
        <v>1508</v>
      </c>
      <c r="D16" t="s">
        <v>1296</v>
      </c>
    </row>
    <row r="17" spans="1:4" x14ac:dyDescent="0.2">
      <c r="A17" s="420" t="s">
        <v>1796</v>
      </c>
      <c r="B17" t="s">
        <v>1762</v>
      </c>
      <c r="C17" t="s">
        <v>1508</v>
      </c>
      <c r="D17" t="s">
        <v>1293</v>
      </c>
    </row>
    <row r="18" spans="1:4" x14ac:dyDescent="0.2">
      <c r="A18" s="420" t="s">
        <v>1797</v>
      </c>
      <c r="B18" t="s">
        <v>1763</v>
      </c>
      <c r="C18" t="s">
        <v>1508</v>
      </c>
      <c r="D18" t="s">
        <v>1293</v>
      </c>
    </row>
    <row r="19" spans="1:4" x14ac:dyDescent="0.2">
      <c r="A19" s="420" t="s">
        <v>1764</v>
      </c>
      <c r="B19" t="s">
        <v>1762</v>
      </c>
      <c r="C19" t="s">
        <v>1507</v>
      </c>
      <c r="D19" t="s">
        <v>1267</v>
      </c>
    </row>
    <row r="20" spans="1:4" x14ac:dyDescent="0.2">
      <c r="A20" s="420">
        <v>46</v>
      </c>
      <c r="B20" t="s">
        <v>1763</v>
      </c>
      <c r="C20" t="s">
        <v>1507</v>
      </c>
      <c r="D20" t="s">
        <v>1267</v>
      </c>
    </row>
    <row r="21" spans="1:4" x14ac:dyDescent="0.2">
      <c r="A21" s="420" t="s">
        <v>1766</v>
      </c>
      <c r="B21" t="s">
        <v>1762</v>
      </c>
      <c r="C21" t="s">
        <v>1507</v>
      </c>
      <c r="D21" t="s">
        <v>1298</v>
      </c>
    </row>
    <row r="22" spans="1:4" x14ac:dyDescent="0.2">
      <c r="A22" s="420" t="s">
        <v>1767</v>
      </c>
      <c r="B22" t="s">
        <v>1763</v>
      </c>
      <c r="C22" t="s">
        <v>1507</v>
      </c>
      <c r="D22" t="s">
        <v>1298</v>
      </c>
    </row>
    <row r="23" spans="1:4" x14ac:dyDescent="0.2">
      <c r="A23" s="420" t="s">
        <v>1771</v>
      </c>
      <c r="B23" t="s">
        <v>1762</v>
      </c>
      <c r="C23" t="s">
        <v>1507</v>
      </c>
      <c r="D23" t="s">
        <v>1446</v>
      </c>
    </row>
    <row r="24" spans="1:4" x14ac:dyDescent="0.2">
      <c r="A24" s="420">
        <v>33</v>
      </c>
      <c r="B24" t="s">
        <v>1763</v>
      </c>
      <c r="C24" t="s">
        <v>1507</v>
      </c>
      <c r="D24" t="s">
        <v>1446</v>
      </c>
    </row>
    <row r="25" spans="1:4" x14ac:dyDescent="0.2">
      <c r="A25" s="420" t="s">
        <v>1774</v>
      </c>
      <c r="B25" t="s">
        <v>1762</v>
      </c>
      <c r="C25" t="s">
        <v>1507</v>
      </c>
      <c r="D25" t="s">
        <v>1279</v>
      </c>
    </row>
    <row r="26" spans="1:4" x14ac:dyDescent="0.2">
      <c r="A26" s="420" t="s">
        <v>1775</v>
      </c>
      <c r="B26" t="s">
        <v>1763</v>
      </c>
      <c r="C26" t="s">
        <v>1507</v>
      </c>
      <c r="D26" t="s">
        <v>1279</v>
      </c>
    </row>
    <row r="27" spans="1:4" x14ac:dyDescent="0.2">
      <c r="A27" s="420" t="s">
        <v>1780</v>
      </c>
      <c r="B27" t="s">
        <v>1762</v>
      </c>
      <c r="C27" t="s">
        <v>1507</v>
      </c>
      <c r="D27" t="s">
        <v>1408</v>
      </c>
    </row>
    <row r="28" spans="1:4" x14ac:dyDescent="0.2">
      <c r="A28" s="420" t="s">
        <v>1781</v>
      </c>
      <c r="B28" t="s">
        <v>1763</v>
      </c>
      <c r="C28" t="s">
        <v>1507</v>
      </c>
      <c r="D28" t="s">
        <v>1408</v>
      </c>
    </row>
    <row r="29" spans="1:4" x14ac:dyDescent="0.2">
      <c r="A29" s="420" t="s">
        <v>1785</v>
      </c>
      <c r="B29" t="s">
        <v>1763</v>
      </c>
      <c r="C29" t="s">
        <v>1507</v>
      </c>
      <c r="D29" t="s">
        <v>1277</v>
      </c>
    </row>
    <row r="30" spans="1:4" x14ac:dyDescent="0.2">
      <c r="A30" s="420" t="s">
        <v>1765</v>
      </c>
      <c r="B30" t="s">
        <v>1762</v>
      </c>
      <c r="C30" t="s">
        <v>1504</v>
      </c>
      <c r="D30" t="s">
        <v>1267</v>
      </c>
    </row>
    <row r="31" spans="1:4" x14ac:dyDescent="0.2">
      <c r="A31" s="420">
        <v>47</v>
      </c>
      <c r="B31" t="s">
        <v>1763</v>
      </c>
      <c r="C31" t="s">
        <v>1504</v>
      </c>
      <c r="D31" t="s">
        <v>1267</v>
      </c>
    </row>
    <row r="32" spans="1:4" x14ac:dyDescent="0.2">
      <c r="A32" s="420" t="s">
        <v>1768</v>
      </c>
      <c r="B32" t="s">
        <v>1762</v>
      </c>
      <c r="C32" t="s">
        <v>1504</v>
      </c>
      <c r="D32" t="s">
        <v>1298</v>
      </c>
    </row>
    <row r="33" spans="1:4" x14ac:dyDescent="0.2">
      <c r="A33" s="420" t="s">
        <v>1769</v>
      </c>
      <c r="B33" t="s">
        <v>1763</v>
      </c>
      <c r="C33" t="s">
        <v>1504</v>
      </c>
      <c r="D33" t="s">
        <v>1298</v>
      </c>
    </row>
    <row r="34" spans="1:4" x14ac:dyDescent="0.2">
      <c r="A34" s="420" t="s">
        <v>1782</v>
      </c>
      <c r="B34" t="s">
        <v>1762</v>
      </c>
      <c r="C34" t="s">
        <v>1504</v>
      </c>
      <c r="D34" t="s">
        <v>1408</v>
      </c>
    </row>
    <row r="35" spans="1:4" x14ac:dyDescent="0.2">
      <c r="A35" s="420" t="s">
        <v>1783</v>
      </c>
      <c r="B35" t="s">
        <v>1763</v>
      </c>
      <c r="C35" t="s">
        <v>1504</v>
      </c>
      <c r="D35" t="s">
        <v>1408</v>
      </c>
    </row>
    <row r="36" spans="1:4" x14ac:dyDescent="0.2">
      <c r="A36" s="420" t="s">
        <v>1788</v>
      </c>
      <c r="B36" t="s">
        <v>1763</v>
      </c>
      <c r="C36" t="s">
        <v>1504</v>
      </c>
      <c r="D36" t="s">
        <v>1272</v>
      </c>
    </row>
    <row r="37" spans="1:4" x14ac:dyDescent="0.2">
      <c r="A37" s="420" t="s">
        <v>1789</v>
      </c>
      <c r="B37" t="s">
        <v>1763</v>
      </c>
      <c r="C37" t="s">
        <v>1504</v>
      </c>
      <c r="D37" t="s">
        <v>1274</v>
      </c>
    </row>
    <row r="38" spans="1:4" x14ac:dyDescent="0.2">
      <c r="A38" s="420" t="s">
        <v>1794</v>
      </c>
      <c r="B38" t="s">
        <v>1763</v>
      </c>
      <c r="C38" t="s">
        <v>1504</v>
      </c>
      <c r="D38" t="s">
        <v>1258</v>
      </c>
    </row>
    <row r="39" spans="1:4" x14ac:dyDescent="0.2">
      <c r="A39" s="420">
        <v>86</v>
      </c>
      <c r="B39" t="s">
        <v>1763</v>
      </c>
      <c r="C39" t="s">
        <v>1504</v>
      </c>
      <c r="D39" t="s">
        <v>1286</v>
      </c>
    </row>
    <row r="40" spans="1:4" x14ac:dyDescent="0.2">
      <c r="A40" s="420" t="s">
        <v>1776</v>
      </c>
      <c r="B40" t="s">
        <v>1762</v>
      </c>
      <c r="C40" t="s">
        <v>1505</v>
      </c>
      <c r="D40" t="s">
        <v>1279</v>
      </c>
    </row>
    <row r="41" spans="1:4" x14ac:dyDescent="0.2">
      <c r="A41" s="420" t="s">
        <v>1777</v>
      </c>
      <c r="B41" t="s">
        <v>1763</v>
      </c>
      <c r="C41" t="s">
        <v>1505</v>
      </c>
      <c r="D41" t="s">
        <v>1279</v>
      </c>
    </row>
    <row r="42" spans="1:4" x14ac:dyDescent="0.2">
      <c r="A42" s="420" t="s">
        <v>1786</v>
      </c>
      <c r="B42" t="s">
        <v>1763</v>
      </c>
      <c r="C42" t="s">
        <v>1505</v>
      </c>
      <c r="D42" t="s">
        <v>1277</v>
      </c>
    </row>
    <row r="43" spans="1:4" x14ac:dyDescent="0.2">
      <c r="A43" s="420" t="s">
        <v>1790</v>
      </c>
      <c r="B43" t="s">
        <v>1763</v>
      </c>
      <c r="C43" t="s">
        <v>1505</v>
      </c>
      <c r="D43" t="s">
        <v>1274</v>
      </c>
    </row>
    <row r="44" spans="1:4" x14ac:dyDescent="0.2">
      <c r="A44" s="420" t="s">
        <v>1792</v>
      </c>
      <c r="B44" t="s">
        <v>1763</v>
      </c>
      <c r="C44" t="s">
        <v>1505</v>
      </c>
      <c r="D44" t="s">
        <v>1296</v>
      </c>
    </row>
    <row r="45" spans="1:4" x14ac:dyDescent="0.2">
      <c r="A45" s="420">
        <v>85</v>
      </c>
      <c r="B45" t="s">
        <v>1763</v>
      </c>
      <c r="C45" t="s">
        <v>1505</v>
      </c>
      <c r="D45" t="s">
        <v>1286</v>
      </c>
    </row>
    <row r="46" spans="1:4" x14ac:dyDescent="0.2">
      <c r="A46" s="420">
        <v>18</v>
      </c>
      <c r="B46" t="s">
        <v>1763</v>
      </c>
      <c r="C46" t="s">
        <v>1505</v>
      </c>
      <c r="D46" t="s">
        <v>1297</v>
      </c>
    </row>
  </sheetData>
  <autoFilter ref="A1:D46" xr:uid="{00000000-0009-0000-0000-000008000000}">
    <sortState ref="A2:D46">
      <sortCondition ref="C1:C46"/>
    </sortState>
  </autoFilter>
  <sortState ref="J2:J14">
    <sortCondition ref="J2"/>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9</vt:i4>
      </vt:variant>
    </vt:vector>
  </HeadingPairs>
  <TitlesOfParts>
    <vt:vector size="19" baseType="lpstr">
      <vt:lpstr>QIPP Scorecard</vt:lpstr>
      <vt:lpstr>QIPP Breakout</vt:lpstr>
      <vt:lpstr>FY2018_ALL_Targets</vt:lpstr>
      <vt:lpstr>Monthy Targets</vt:lpstr>
      <vt:lpstr>Payment Amounts</vt:lpstr>
      <vt:lpstr>Final Comp Values</vt:lpstr>
      <vt:lpstr>Member Months</vt:lpstr>
      <vt:lpstr>Data Dictionary</vt:lpstr>
      <vt:lpstr>Plan Codes</vt:lpstr>
      <vt:lpstr>Comp1</vt:lpstr>
      <vt:lpstr>'Monthy Targets'!FY2018_ALL_Targets</vt:lpstr>
      <vt:lpstr>'Payment Amounts'!FY2018_ALL_Targets</vt:lpstr>
      <vt:lpstr>FY2018_ALL_Targets</vt:lpstr>
      <vt:lpstr>'QIPP Breakout'!Print_Area</vt:lpstr>
      <vt:lpstr>'QIPP Scorecard'!Print_Area</vt:lpstr>
      <vt:lpstr>FY2018_ALL_Targets!Print_Titles</vt:lpstr>
      <vt:lpstr>'Monthy Targets'!Print_Titles</vt:lpstr>
      <vt:lpstr>'Payment Amounts'!Print_Titles</vt:lpstr>
      <vt:lpstr>ProviderList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2019-08-16T13:16:08Z</dcterms:created>
  <dcterms:modified xsi:type="dcterms:W3CDTF">2019-08-16T13:26:47Z</dcterms:modified>
</cp:coreProperties>
</file>